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worksheets/sheet42.xml" ContentType="application/vnd.openxmlformats-officedocument.spreadsheetml.worksheet+xml"/>
  <Override PartName="/xl/chartsheets/sheet33.xml" ContentType="application/vnd.openxmlformats-officedocument.spreadsheetml.chartsheet+xml"/>
  <Override PartName="/xl/chartsheets/sheet34.xml" ContentType="application/vnd.openxmlformats-officedocument.spreadsheetml.chart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2.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4.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5.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6.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7.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0.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1.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2.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3.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34.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codeName="EstaPastaDeTrabalho"/>
  <mc:AlternateContent xmlns:mc="http://schemas.openxmlformats.org/markup-compatibility/2006">
    <mc:Choice Requires="x15">
      <x15ac:absPath xmlns:x15ac="http://schemas.microsoft.com/office/spreadsheetml/2010/11/ac" url="/Users/vinicius/Meu Drive/UnB/0Monografia/Controle_Sintetico_Teto_Gastos/1_Dados/Tesouro_OutrasFontes/"/>
    </mc:Choice>
  </mc:AlternateContent>
  <xr:revisionPtr revIDLastSave="0" documentId="13_ncr:1_{D953AC41-A847-D54B-94DD-FC29831B212A}" xr6:coauthVersionLast="47" xr6:coauthVersionMax="47" xr10:uidLastSave="{00000000-0000-0000-0000-000000000000}"/>
  <bookViews>
    <workbookView xWindow="0" yWindow="500" windowWidth="28800" windowHeight="15860" tabRatio="748" firstSheet="62" activeTab="73" xr2:uid="{00000000-000D-0000-FFFF-FFFF00000000}"/>
  </bookViews>
  <sheets>
    <sheet name="Índice" sheetId="56" r:id="rId1"/>
    <sheet name="Chart15" sheetId="173" r:id="rId2"/>
    <sheet name="Chart16" sheetId="174" r:id="rId3"/>
    <sheet name="Chart17" sheetId="175" r:id="rId4"/>
    <sheet name="Resumo competência" sheetId="158" r:id="rId5"/>
    <sheet name="1.3" sheetId="149" r:id="rId6"/>
    <sheet name="Chart TRB LIN" sheetId="160" r:id="rId7"/>
    <sheet name="Chart TRIB" sheetId="162" r:id="rId8"/>
    <sheet name="Chart OREC linha" sheetId="161" r:id="rId9"/>
    <sheet name="Chart OREC" sheetId="163" r:id="rId10"/>
    <sheet name="Chart TRANSF" sheetId="164" r:id="rId11"/>
    <sheet name="Chart REC vs GAS" sheetId="165" r:id="rId12"/>
    <sheet name="Chart GASTO" sheetId="166" r:id="rId13"/>
    <sheet name="Chart FOLHA" sheetId="167" r:id="rId14"/>
    <sheet name="Chart CON" sheetId="168" r:id="rId15"/>
    <sheet name="Chart BENEF" sheetId="169" r:id="rId16"/>
    <sheet name="Chart BENFE FED" sheetId="177" r:id="rId17"/>
    <sheet name="Chart BENF PARA" sheetId="178" r:id="rId18"/>
    <sheet name="Chart BENEF E&amp;M" sheetId="176" r:id="rId19"/>
    <sheet name="Chart SUBS" sheetId="170" r:id="rId20"/>
    <sheet name="Chart OUTROS" sheetId="171" r:id="rId21"/>
    <sheet name="Chart INV" sheetId="172" r:id="rId22"/>
    <sheet name="Resumo caixa" sheetId="157" r:id="rId23"/>
    <sheet name="1.4" sheetId="150" r:id="rId24"/>
    <sheet name="1.1.a" sheetId="153" r:id="rId25"/>
    <sheet name="1.2.a" sheetId="154" r:id="rId26"/>
    <sheet name="1.3.a" sheetId="151" r:id="rId27"/>
    <sheet name="1.4.a" sheetId="152" r:id="rId28"/>
    <sheet name="2.1" sheetId="113" r:id="rId29"/>
    <sheet name="2.2" sheetId="101" r:id="rId30"/>
    <sheet name="2.3" sheetId="102" r:id="rId31"/>
    <sheet name="2.4" sheetId="114" r:id="rId32"/>
    <sheet name="3.1" sheetId="116" r:id="rId33"/>
    <sheet name="3.2.1" sheetId="120" r:id="rId34"/>
    <sheet name="3.2.2" sheetId="121" r:id="rId35"/>
    <sheet name="3.2.3" sheetId="122" r:id="rId36"/>
    <sheet name="3.2.4" sheetId="123" r:id="rId37"/>
    <sheet name="3.2.5" sheetId="124" r:id="rId38"/>
    <sheet name="3.3.1" sheetId="125" r:id="rId39"/>
    <sheet name="3.3.2" sheetId="126" r:id="rId40"/>
    <sheet name="3.3.3" sheetId="127" r:id="rId41"/>
    <sheet name="3.3.4" sheetId="128" r:id="rId42"/>
    <sheet name="3.3.5" sheetId="129" r:id="rId43"/>
    <sheet name="3.4" sheetId="115" r:id="rId44"/>
    <sheet name="3.5" sheetId="155" r:id="rId45"/>
    <sheet name="2.1.a" sheetId="132" r:id="rId46"/>
    <sheet name="2.2.a" sheetId="131" r:id="rId47"/>
    <sheet name="2.3.a" sheetId="133" r:id="rId48"/>
    <sheet name="2.4.a" sheetId="134" r:id="rId49"/>
    <sheet name="3.1.a" sheetId="135" r:id="rId50"/>
    <sheet name="3.2.1.a" sheetId="136" r:id="rId51"/>
    <sheet name="3.2.2.a" sheetId="137" r:id="rId52"/>
    <sheet name="3.2.3.a" sheetId="138" r:id="rId53"/>
    <sheet name="3.2.4.a" sheetId="139" r:id="rId54"/>
    <sheet name="3.2.5.a" sheetId="140" r:id="rId55"/>
    <sheet name="3.3.1.a" sheetId="141" r:id="rId56"/>
    <sheet name="3.3.2.a" sheetId="142" r:id="rId57"/>
    <sheet name="3.3.3.a" sheetId="143" r:id="rId58"/>
    <sheet name="3.3.4.a" sheetId="144" r:id="rId59"/>
    <sheet name="3.3.5.a" sheetId="145" r:id="rId60"/>
    <sheet name="Chart21" sheetId="180" r:id="rId61"/>
    <sheet name="Chart22" sheetId="181" r:id="rId62"/>
    <sheet name="Chart23" sheetId="182" r:id="rId63"/>
    <sheet name="Chart24" sheetId="183" r:id="rId64"/>
    <sheet name="Chart25" sheetId="184" r:id="rId65"/>
    <sheet name="Chart25 (3)" sheetId="192" r:id="rId66"/>
    <sheet name="Chart25 (4)" sheetId="193" r:id="rId67"/>
    <sheet name="Chart25 (2)" sheetId="191" r:id="rId68"/>
    <sheet name="Chart26" sheetId="185" r:id="rId69"/>
    <sheet name="Chart27" sheetId="186" r:id="rId70"/>
    <sheet name="Chart28" sheetId="187" r:id="rId71"/>
    <sheet name="Chart29" sheetId="188" r:id="rId72"/>
    <sheet name="Chart30" sheetId="189" r:id="rId73"/>
    <sheet name="Resumo caixa anual" sheetId="179" r:id="rId74"/>
    <sheet name="Chart31" sheetId="190" r:id="rId75"/>
    <sheet name="Investimento_Area" sheetId="194" r:id="rId76"/>
    <sheet name="3.4.a" sheetId="146" r:id="rId77"/>
    <sheet name="3.5.a" sheetId="156" r:id="rId78"/>
    <sheet name="Glossario" sheetId="118" r:id="rId79"/>
    <sheet name="Metadados" sheetId="119" r:id="rId80"/>
    <sheet name="Passivo Exig. Valor de Mercado" sheetId="8" state="hidden" r:id="rId81"/>
    <sheet name="Passivo Exig. Valor de Face" sheetId="9" state="hidden" r:id="rId82"/>
    <sheet name="Transações Financeiras" sheetId="11" state="hidden" r:id="rId83"/>
    <sheet name="Estoques de At. e Pass. Financ." sheetId="12" state="hidden" r:id="rId84"/>
  </sheets>
  <definedNames>
    <definedName name="_xlnm._FilterDatabase" localSheetId="29" hidden="1">'2.2'!$A$4:$J$106</definedName>
    <definedName name="_xlnm._FilterDatabase" localSheetId="46" hidden="1">'2.2.a'!$A$4:$J$106</definedName>
    <definedName name="_xlnm._FilterDatabase" localSheetId="33" hidden="1">'3.2.1'!$A$4:$B$104</definedName>
    <definedName name="_xlnm._FilterDatabase" localSheetId="50" hidden="1">'3.2.1.a'!$A$4:$B$104</definedName>
    <definedName name="_xlnm._FilterDatabase" localSheetId="34" hidden="1">'3.2.2'!$A$4:$B$104</definedName>
    <definedName name="_xlnm._FilterDatabase" localSheetId="51" hidden="1">'3.2.2.a'!$A$4:$B$104</definedName>
    <definedName name="_xlnm._FilterDatabase" localSheetId="35" hidden="1">'3.2.3'!$A$4:$B$104</definedName>
    <definedName name="_xlnm._FilterDatabase" localSheetId="52" hidden="1">'3.2.3.a'!$A$4:$B$104</definedName>
    <definedName name="_xlnm._FilterDatabase" localSheetId="36" hidden="1">'3.2.4'!$A$4:$B$104</definedName>
    <definedName name="_xlnm._FilterDatabase" localSheetId="53" hidden="1">'3.2.4.a'!$A$4:$B$104</definedName>
    <definedName name="_xlnm._FilterDatabase" localSheetId="37" hidden="1">'3.2.5'!$A$4:$B$104</definedName>
    <definedName name="_xlnm._FilterDatabase" localSheetId="54" hidden="1">'3.2.5.a'!$A$4:$B$104</definedName>
    <definedName name="_xlnm.Print_Titles" localSheetId="29">'2.2'!#REF!,'2.2'!$4:$4</definedName>
    <definedName name="_xlnm.Print_Titles" localSheetId="46">'2.2.a'!#REF!,'2.2.a'!$4:$4</definedName>
    <definedName name="_xlnm.Print_Titles" localSheetId="33">'3.2.1'!#REF!,'3.2.1'!$4:$4</definedName>
    <definedName name="_xlnm.Print_Titles" localSheetId="50">'3.2.1.a'!#REF!,'3.2.1.a'!$4:$4</definedName>
    <definedName name="_xlnm.Print_Titles" localSheetId="34">'3.2.2'!#REF!,'3.2.2'!$4:$4</definedName>
    <definedName name="_xlnm.Print_Titles" localSheetId="51">'3.2.2.a'!#REF!,'3.2.2.a'!$4:$4</definedName>
    <definedName name="_xlnm.Print_Titles" localSheetId="35">'3.2.3'!#REF!,'3.2.3'!$4:$4</definedName>
    <definedName name="_xlnm.Print_Titles" localSheetId="52">'3.2.3.a'!#REF!,'3.2.3.a'!$4:$4</definedName>
    <definedName name="_xlnm.Print_Titles" localSheetId="36">'3.2.4'!#REF!,'3.2.4'!$4:$4</definedName>
    <definedName name="_xlnm.Print_Titles" localSheetId="53">'3.2.4.a'!#REF!,'3.2.4.a'!$4:$4</definedName>
    <definedName name="_xlnm.Print_Titles" localSheetId="37">'3.2.5'!#REF!,'3.2.5'!$4:$4</definedName>
    <definedName name="_xlnm.Print_Titles" localSheetId="54">'3.2.5.a'!#REF!,'3.2.5.a'!$4:$4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59" i="179" l="1"/>
  <c r="M218" i="179" s="1"/>
  <c r="L159" i="179"/>
  <c r="L218" i="179" s="1"/>
  <c r="K159" i="179"/>
  <c r="K218" i="179" s="1"/>
  <c r="J159" i="179"/>
  <c r="J218" i="179" s="1"/>
  <c r="I159" i="179"/>
  <c r="I218" i="179" s="1"/>
  <c r="H159" i="179"/>
  <c r="H218" i="179" s="1"/>
  <c r="G159" i="179"/>
  <c r="G218" i="179" s="1"/>
  <c r="F159" i="179"/>
  <c r="F218" i="179" s="1"/>
  <c r="E159" i="179"/>
  <c r="E218" i="179" s="1"/>
  <c r="D159" i="179"/>
  <c r="D218" i="179" s="1"/>
  <c r="C159" i="179"/>
  <c r="C218" i="179" s="1"/>
  <c r="B159" i="179"/>
  <c r="B218" i="179" s="1"/>
  <c r="M158" i="179"/>
  <c r="L158" i="179"/>
  <c r="K158" i="179"/>
  <c r="J158" i="179"/>
  <c r="I158" i="179"/>
  <c r="H158" i="179"/>
  <c r="G158" i="179"/>
  <c r="F158" i="179"/>
  <c r="E158" i="179"/>
  <c r="D158" i="179"/>
  <c r="C158" i="179"/>
  <c r="B158" i="179"/>
  <c r="M157" i="179"/>
  <c r="L157" i="179"/>
  <c r="K157" i="179"/>
  <c r="J157" i="179"/>
  <c r="I157" i="179"/>
  <c r="H157" i="179"/>
  <c r="G157" i="179"/>
  <c r="F157" i="179"/>
  <c r="E157" i="179"/>
  <c r="D157" i="179"/>
  <c r="C157" i="179"/>
  <c r="B157" i="179"/>
  <c r="M156" i="179"/>
  <c r="L156" i="179"/>
  <c r="K156" i="179"/>
  <c r="J156" i="179"/>
  <c r="I156" i="179"/>
  <c r="H156" i="179"/>
  <c r="G156" i="179"/>
  <c r="F156" i="179"/>
  <c r="E156" i="179"/>
  <c r="D156" i="179"/>
  <c r="C156" i="179"/>
  <c r="B156" i="179"/>
  <c r="M155" i="179"/>
  <c r="L155" i="179"/>
  <c r="K155" i="179"/>
  <c r="J155" i="179"/>
  <c r="I155" i="179"/>
  <c r="H155" i="179"/>
  <c r="G155" i="179"/>
  <c r="F155" i="179"/>
  <c r="E155" i="179"/>
  <c r="D155" i="179"/>
  <c r="C155" i="179"/>
  <c r="B155" i="179"/>
  <c r="M154" i="179"/>
  <c r="L154" i="179"/>
  <c r="K154" i="179"/>
  <c r="J154" i="179"/>
  <c r="I154" i="179"/>
  <c r="H154" i="179"/>
  <c r="G154" i="179"/>
  <c r="F154" i="179"/>
  <c r="E154" i="179"/>
  <c r="D154" i="179"/>
  <c r="C154" i="179"/>
  <c r="B154" i="179"/>
  <c r="M153" i="179"/>
  <c r="M255" i="179" s="1"/>
  <c r="L153" i="179"/>
  <c r="L255" i="179" s="1"/>
  <c r="K153" i="179"/>
  <c r="K255" i="179" s="1"/>
  <c r="J153" i="179"/>
  <c r="J255" i="179" s="1"/>
  <c r="I153" i="179"/>
  <c r="I255" i="179" s="1"/>
  <c r="H153" i="179"/>
  <c r="H255" i="179" s="1"/>
  <c r="G153" i="179"/>
  <c r="G255" i="179" s="1"/>
  <c r="F153" i="179"/>
  <c r="F255" i="179" s="1"/>
  <c r="E153" i="179"/>
  <c r="E255" i="179" s="1"/>
  <c r="D153" i="179"/>
  <c r="D255" i="179" s="1"/>
  <c r="C153" i="179"/>
  <c r="C255" i="179" s="1"/>
  <c r="B153" i="179"/>
  <c r="B255" i="179" s="1"/>
  <c r="M152" i="179"/>
  <c r="M248" i="179" s="1"/>
  <c r="L152" i="179"/>
  <c r="L248" i="179" s="1"/>
  <c r="K152" i="179"/>
  <c r="K248" i="179" s="1"/>
  <c r="J152" i="179"/>
  <c r="J248" i="179" s="1"/>
  <c r="I152" i="179"/>
  <c r="I248" i="179" s="1"/>
  <c r="H152" i="179"/>
  <c r="H248" i="179" s="1"/>
  <c r="G152" i="179"/>
  <c r="G248" i="179" s="1"/>
  <c r="F152" i="179"/>
  <c r="F248" i="179" s="1"/>
  <c r="E152" i="179"/>
  <c r="E248" i="179" s="1"/>
  <c r="D152" i="179"/>
  <c r="D248" i="179" s="1"/>
  <c r="C152" i="179"/>
  <c r="C248" i="179" s="1"/>
  <c r="B152" i="179"/>
  <c r="B248" i="179" s="1"/>
  <c r="M151" i="179"/>
  <c r="M236" i="179" s="1"/>
  <c r="L151" i="179"/>
  <c r="L236" i="179" s="1"/>
  <c r="K151" i="179"/>
  <c r="K236" i="179" s="1"/>
  <c r="J151" i="179"/>
  <c r="J236" i="179" s="1"/>
  <c r="I151" i="179"/>
  <c r="I236" i="179" s="1"/>
  <c r="H151" i="179"/>
  <c r="H236" i="179" s="1"/>
  <c r="G151" i="179"/>
  <c r="G236" i="179" s="1"/>
  <c r="F151" i="179"/>
  <c r="F236" i="179" s="1"/>
  <c r="E151" i="179"/>
  <c r="E236" i="179" s="1"/>
  <c r="D151" i="179"/>
  <c r="D236" i="179" s="1"/>
  <c r="C151" i="179"/>
  <c r="C236" i="179" s="1"/>
  <c r="B151" i="179"/>
  <c r="B236" i="179" s="1"/>
  <c r="M150" i="179"/>
  <c r="M181" i="179" s="1"/>
  <c r="L150" i="179"/>
  <c r="L181" i="179" s="1"/>
  <c r="K150" i="179"/>
  <c r="K181" i="179" s="1"/>
  <c r="J150" i="179"/>
  <c r="J181" i="179" s="1"/>
  <c r="I150" i="179"/>
  <c r="I181" i="179" s="1"/>
  <c r="H150" i="179"/>
  <c r="H181" i="179" s="1"/>
  <c r="G150" i="179"/>
  <c r="G181" i="179" s="1"/>
  <c r="F150" i="179"/>
  <c r="F181" i="179" s="1"/>
  <c r="E150" i="179"/>
  <c r="E181" i="179" s="1"/>
  <c r="D150" i="179"/>
  <c r="D181" i="179" s="1"/>
  <c r="C150" i="179"/>
  <c r="C181" i="179" s="1"/>
  <c r="B150" i="179"/>
  <c r="B181" i="179" s="1"/>
  <c r="M149" i="179"/>
  <c r="M242" i="179" s="1"/>
  <c r="L149" i="179"/>
  <c r="L242" i="179" s="1"/>
  <c r="K149" i="179"/>
  <c r="K242" i="179" s="1"/>
  <c r="J149" i="179"/>
  <c r="J242" i="179" s="1"/>
  <c r="I149" i="179"/>
  <c r="I242" i="179" s="1"/>
  <c r="H149" i="179"/>
  <c r="H242" i="179" s="1"/>
  <c r="G149" i="179"/>
  <c r="G242" i="179" s="1"/>
  <c r="F149" i="179"/>
  <c r="F242" i="179" s="1"/>
  <c r="E149" i="179"/>
  <c r="E242" i="179" s="1"/>
  <c r="D149" i="179"/>
  <c r="D242" i="179" s="1"/>
  <c r="C149" i="179"/>
  <c r="C242" i="179" s="1"/>
  <c r="B149" i="179"/>
  <c r="B242" i="179" s="1"/>
  <c r="M148" i="179"/>
  <c r="L148" i="179"/>
  <c r="K148" i="179"/>
  <c r="J148" i="179"/>
  <c r="I148" i="179"/>
  <c r="H148" i="179"/>
  <c r="G148" i="179"/>
  <c r="F148" i="179"/>
  <c r="E148" i="179"/>
  <c r="D148" i="179"/>
  <c r="C148" i="179"/>
  <c r="B148" i="179"/>
  <c r="M147" i="179"/>
  <c r="M230" i="179" s="1"/>
  <c r="L147" i="179"/>
  <c r="L230" i="179" s="1"/>
  <c r="K147" i="179"/>
  <c r="K230" i="179" s="1"/>
  <c r="J147" i="179"/>
  <c r="J230" i="179" s="1"/>
  <c r="I147" i="179"/>
  <c r="I230" i="179" s="1"/>
  <c r="H147" i="179"/>
  <c r="H230" i="179" s="1"/>
  <c r="G147" i="179"/>
  <c r="G230" i="179" s="1"/>
  <c r="F147" i="179"/>
  <c r="F230" i="179" s="1"/>
  <c r="E147" i="179"/>
  <c r="E230" i="179" s="1"/>
  <c r="D147" i="179"/>
  <c r="D230" i="179" s="1"/>
  <c r="C147" i="179"/>
  <c r="C230" i="179" s="1"/>
  <c r="B147" i="179"/>
  <c r="B230" i="179" s="1"/>
  <c r="M146" i="179"/>
  <c r="M224" i="179" s="1"/>
  <c r="L146" i="179"/>
  <c r="L224" i="179" s="1"/>
  <c r="K146" i="179"/>
  <c r="K224" i="179" s="1"/>
  <c r="J146" i="179"/>
  <c r="J224" i="179" s="1"/>
  <c r="I146" i="179"/>
  <c r="I224" i="179" s="1"/>
  <c r="H146" i="179"/>
  <c r="H224" i="179" s="1"/>
  <c r="G146" i="179"/>
  <c r="G224" i="179" s="1"/>
  <c r="F146" i="179"/>
  <c r="F224" i="179" s="1"/>
  <c r="E146" i="179"/>
  <c r="E224" i="179" s="1"/>
  <c r="D146" i="179"/>
  <c r="D224" i="179" s="1"/>
  <c r="C146" i="179"/>
  <c r="C224" i="179" s="1"/>
  <c r="B146" i="179"/>
  <c r="B224" i="179" s="1"/>
  <c r="M145" i="179"/>
  <c r="L145" i="179"/>
  <c r="K145" i="179"/>
  <c r="J145" i="179"/>
  <c r="I145" i="179"/>
  <c r="H145" i="179"/>
  <c r="G145" i="179"/>
  <c r="F145" i="179"/>
  <c r="E145" i="179"/>
  <c r="D145" i="179"/>
  <c r="C145" i="179"/>
  <c r="B145" i="179"/>
  <c r="M144" i="179"/>
  <c r="M199" i="179" s="1"/>
  <c r="L144" i="179"/>
  <c r="L199" i="179" s="1"/>
  <c r="K144" i="179"/>
  <c r="K199" i="179" s="1"/>
  <c r="J144" i="179"/>
  <c r="J199" i="179" s="1"/>
  <c r="I144" i="179"/>
  <c r="I199" i="179" s="1"/>
  <c r="H144" i="179"/>
  <c r="H199" i="179" s="1"/>
  <c r="G144" i="179"/>
  <c r="G199" i="179" s="1"/>
  <c r="F144" i="179"/>
  <c r="F199" i="179" s="1"/>
  <c r="E144" i="179"/>
  <c r="E199" i="179" s="1"/>
  <c r="D144" i="179"/>
  <c r="D199" i="179" s="1"/>
  <c r="C144" i="179"/>
  <c r="C199" i="179" s="1"/>
  <c r="B144" i="179"/>
  <c r="B199" i="179" s="1"/>
  <c r="M143" i="179"/>
  <c r="M169" i="179" s="1"/>
  <c r="L143" i="179"/>
  <c r="L169" i="179" s="1"/>
  <c r="K143" i="179"/>
  <c r="K169" i="179" s="1"/>
  <c r="J143" i="179"/>
  <c r="J169" i="179" s="1"/>
  <c r="I143" i="179"/>
  <c r="I169" i="179" s="1"/>
  <c r="H143" i="179"/>
  <c r="H169" i="179" s="1"/>
  <c r="G143" i="179"/>
  <c r="G169" i="179" s="1"/>
  <c r="F143" i="179"/>
  <c r="F169" i="179" s="1"/>
  <c r="E143" i="179"/>
  <c r="E169" i="179" s="1"/>
  <c r="D143" i="179"/>
  <c r="D169" i="179" s="1"/>
  <c r="C143" i="179"/>
  <c r="C169" i="179" s="1"/>
  <c r="B143" i="179"/>
  <c r="B169" i="179" s="1"/>
  <c r="M142" i="179"/>
  <c r="L142" i="179"/>
  <c r="K142" i="179"/>
  <c r="J142" i="179"/>
  <c r="I142" i="179"/>
  <c r="H142" i="179"/>
  <c r="G142" i="179"/>
  <c r="F142" i="179"/>
  <c r="E142" i="179"/>
  <c r="D142" i="179"/>
  <c r="C142" i="179"/>
  <c r="B142" i="179"/>
  <c r="M141" i="179"/>
  <c r="L141" i="179"/>
  <c r="K141" i="179"/>
  <c r="J141" i="179"/>
  <c r="I141" i="179"/>
  <c r="H141" i="179"/>
  <c r="G141" i="179"/>
  <c r="F141" i="179"/>
  <c r="E141" i="179"/>
  <c r="D141" i="179"/>
  <c r="C141" i="179"/>
  <c r="B141" i="179"/>
  <c r="M140" i="179"/>
  <c r="M175" i="179" s="1"/>
  <c r="M187" i="179" s="1"/>
  <c r="L140" i="179"/>
  <c r="L175" i="179" s="1"/>
  <c r="L187" i="179" s="1"/>
  <c r="K140" i="179"/>
  <c r="K175" i="179" s="1"/>
  <c r="K187" i="179" s="1"/>
  <c r="J140" i="179"/>
  <c r="J175" i="179" s="1"/>
  <c r="J187" i="179" s="1"/>
  <c r="I140" i="179"/>
  <c r="I175" i="179" s="1"/>
  <c r="I187" i="179" s="1"/>
  <c r="H140" i="179"/>
  <c r="H175" i="179" s="1"/>
  <c r="G140" i="179"/>
  <c r="G175" i="179" s="1"/>
  <c r="F140" i="179"/>
  <c r="F175" i="179" s="1"/>
  <c r="E140" i="179"/>
  <c r="E175" i="179" s="1"/>
  <c r="D140" i="179"/>
  <c r="D175" i="179" s="1"/>
  <c r="C140" i="179"/>
  <c r="C175" i="179" s="1"/>
  <c r="C187" i="179" s="1"/>
  <c r="B140" i="179"/>
  <c r="B175" i="179" s="1"/>
  <c r="B187" i="179" s="1"/>
  <c r="M139" i="179"/>
  <c r="L139" i="179"/>
  <c r="K139" i="179"/>
  <c r="J139" i="179"/>
  <c r="I139" i="179"/>
  <c r="H139" i="179"/>
  <c r="G139" i="179"/>
  <c r="F139" i="179"/>
  <c r="E139" i="179"/>
  <c r="D139" i="179"/>
  <c r="C139" i="179"/>
  <c r="B139" i="179"/>
  <c r="M138" i="179"/>
  <c r="L138" i="179"/>
  <c r="K138" i="179"/>
  <c r="J138" i="179"/>
  <c r="I138" i="179"/>
  <c r="H138" i="179"/>
  <c r="G138" i="179"/>
  <c r="F138" i="179"/>
  <c r="E138" i="179"/>
  <c r="D138" i="179"/>
  <c r="C138" i="179"/>
  <c r="B138" i="179"/>
  <c r="M137" i="179"/>
  <c r="L137" i="179"/>
  <c r="K137" i="179"/>
  <c r="J137" i="179"/>
  <c r="I137" i="179"/>
  <c r="H137" i="179"/>
  <c r="G137" i="179"/>
  <c r="F137" i="179"/>
  <c r="E137" i="179"/>
  <c r="D137" i="179"/>
  <c r="C137" i="179"/>
  <c r="B137" i="179"/>
  <c r="M136" i="179"/>
  <c r="L136" i="179"/>
  <c r="K136" i="179"/>
  <c r="J136" i="179"/>
  <c r="I136" i="179"/>
  <c r="H136" i="179"/>
  <c r="G136" i="179"/>
  <c r="F136" i="179"/>
  <c r="E136" i="179"/>
  <c r="D136" i="179"/>
  <c r="C136" i="179"/>
  <c r="B136" i="179"/>
  <c r="M135" i="179"/>
  <c r="L135" i="179"/>
  <c r="K135" i="179"/>
  <c r="J135" i="179"/>
  <c r="I135" i="179"/>
  <c r="H135" i="179"/>
  <c r="G135" i="179"/>
  <c r="F135" i="179"/>
  <c r="E135" i="179"/>
  <c r="D135" i="179"/>
  <c r="C135" i="179"/>
  <c r="B135" i="179"/>
  <c r="M134" i="179"/>
  <c r="L134" i="179"/>
  <c r="K134" i="179"/>
  <c r="J134" i="179"/>
  <c r="I134" i="179"/>
  <c r="H134" i="179"/>
  <c r="G134" i="179"/>
  <c r="F134" i="179"/>
  <c r="E134" i="179"/>
  <c r="D134" i="179"/>
  <c r="C134" i="179"/>
  <c r="B134" i="179"/>
  <c r="M133" i="179"/>
  <c r="L133" i="179"/>
  <c r="K133" i="179"/>
  <c r="J133" i="179"/>
  <c r="I133" i="179"/>
  <c r="H133" i="179"/>
  <c r="G133" i="179"/>
  <c r="F133" i="179"/>
  <c r="E133" i="179"/>
  <c r="D133" i="179"/>
  <c r="C133" i="179"/>
  <c r="B133" i="179"/>
  <c r="M132" i="179"/>
  <c r="M163" i="179" s="1"/>
  <c r="L132" i="179"/>
  <c r="L163" i="179" s="1"/>
  <c r="K132" i="179"/>
  <c r="K163" i="179" s="1"/>
  <c r="J132" i="179"/>
  <c r="J163" i="179" s="1"/>
  <c r="I132" i="179"/>
  <c r="I163" i="179" s="1"/>
  <c r="H132" i="179"/>
  <c r="H163" i="179" s="1"/>
  <c r="G132" i="179"/>
  <c r="G163" i="179" s="1"/>
  <c r="F132" i="179"/>
  <c r="F163" i="179" s="1"/>
  <c r="E132" i="179"/>
  <c r="E163" i="179" s="1"/>
  <c r="D132" i="179"/>
  <c r="D163" i="179" s="1"/>
  <c r="C132" i="179"/>
  <c r="C163" i="179" s="1"/>
  <c r="B132" i="179"/>
  <c r="B163" i="179" s="1"/>
  <c r="M131" i="179"/>
  <c r="M193" i="179" s="1"/>
  <c r="L131" i="179"/>
  <c r="L193" i="179" s="1"/>
  <c r="K131" i="179"/>
  <c r="K193" i="179" s="1"/>
  <c r="J131" i="179"/>
  <c r="J193" i="179" s="1"/>
  <c r="I131" i="179"/>
  <c r="I193" i="179" s="1"/>
  <c r="I206" i="179" s="1"/>
  <c r="H131" i="179"/>
  <c r="H193" i="179" s="1"/>
  <c r="H206" i="179" s="1"/>
  <c r="G131" i="179"/>
  <c r="G193" i="179" s="1"/>
  <c r="G206" i="179" s="1"/>
  <c r="F131" i="179"/>
  <c r="F193" i="179" s="1"/>
  <c r="F206" i="179" s="1"/>
  <c r="E131" i="179"/>
  <c r="E193" i="179" s="1"/>
  <c r="E206" i="179" s="1"/>
  <c r="D131" i="179"/>
  <c r="D193" i="179" s="1"/>
  <c r="D206" i="179" s="1"/>
  <c r="C131" i="179"/>
  <c r="C193" i="179" s="1"/>
  <c r="C206" i="179" s="1"/>
  <c r="B131" i="179"/>
  <c r="B193" i="179" s="1"/>
  <c r="B206" i="179" s="1"/>
  <c r="B212" i="179" s="1"/>
  <c r="M128" i="179"/>
  <c r="M222" i="179" s="1"/>
  <c r="L128" i="179"/>
  <c r="L222" i="179" s="1"/>
  <c r="K128" i="179"/>
  <c r="K222" i="179" s="1"/>
  <c r="J128" i="179"/>
  <c r="J222" i="179" s="1"/>
  <c r="I128" i="179"/>
  <c r="I222" i="179" s="1"/>
  <c r="H128" i="179"/>
  <c r="H222" i="179" s="1"/>
  <c r="G128" i="179"/>
  <c r="G222" i="179" s="1"/>
  <c r="F128" i="179"/>
  <c r="F222" i="179" s="1"/>
  <c r="E128" i="179"/>
  <c r="E222" i="179" s="1"/>
  <c r="D128" i="179"/>
  <c r="D222" i="179" s="1"/>
  <c r="C128" i="179"/>
  <c r="C222" i="179" s="1"/>
  <c r="B128" i="179"/>
  <c r="B222" i="179" s="1"/>
  <c r="M127" i="179"/>
  <c r="L127" i="179"/>
  <c r="K127" i="179"/>
  <c r="J127" i="179"/>
  <c r="I127" i="179"/>
  <c r="H127" i="179"/>
  <c r="G127" i="179"/>
  <c r="F127" i="179"/>
  <c r="E127" i="179"/>
  <c r="D127" i="179"/>
  <c r="C127" i="179"/>
  <c r="B127" i="179"/>
  <c r="M126" i="179"/>
  <c r="L126" i="179"/>
  <c r="K126" i="179"/>
  <c r="J126" i="179"/>
  <c r="I126" i="179"/>
  <c r="H126" i="179"/>
  <c r="G126" i="179"/>
  <c r="F126" i="179"/>
  <c r="E126" i="179"/>
  <c r="D126" i="179"/>
  <c r="C126" i="179"/>
  <c r="B126" i="179"/>
  <c r="M125" i="179"/>
  <c r="L125" i="179"/>
  <c r="K125" i="179"/>
  <c r="J125" i="179"/>
  <c r="I125" i="179"/>
  <c r="H125" i="179"/>
  <c r="G125" i="179"/>
  <c r="F125" i="179"/>
  <c r="E125" i="179"/>
  <c r="D125" i="179"/>
  <c r="C125" i="179"/>
  <c r="B125" i="179"/>
  <c r="M124" i="179"/>
  <c r="L124" i="179"/>
  <c r="K124" i="179"/>
  <c r="J124" i="179"/>
  <c r="I124" i="179"/>
  <c r="H124" i="179"/>
  <c r="G124" i="179"/>
  <c r="F124" i="179"/>
  <c r="E124" i="179"/>
  <c r="D124" i="179"/>
  <c r="C124" i="179"/>
  <c r="B124" i="179"/>
  <c r="M123" i="179"/>
  <c r="L123" i="179"/>
  <c r="K123" i="179"/>
  <c r="J123" i="179"/>
  <c r="I123" i="179"/>
  <c r="H123" i="179"/>
  <c r="G123" i="179"/>
  <c r="F123" i="179"/>
  <c r="E123" i="179"/>
  <c r="D123" i="179"/>
  <c r="C123" i="179"/>
  <c r="B123" i="179"/>
  <c r="M122" i="179"/>
  <c r="M259" i="179" s="1"/>
  <c r="L122" i="179"/>
  <c r="L259" i="179" s="1"/>
  <c r="K122" i="179"/>
  <c r="K259" i="179" s="1"/>
  <c r="J122" i="179"/>
  <c r="J259" i="179" s="1"/>
  <c r="I122" i="179"/>
  <c r="I259" i="179" s="1"/>
  <c r="H122" i="179"/>
  <c r="H259" i="179" s="1"/>
  <c r="G122" i="179"/>
  <c r="G259" i="179" s="1"/>
  <c r="F122" i="179"/>
  <c r="F259" i="179" s="1"/>
  <c r="E122" i="179"/>
  <c r="E259" i="179" s="1"/>
  <c r="D122" i="179"/>
  <c r="D259" i="179" s="1"/>
  <c r="C122" i="179"/>
  <c r="C259" i="179" s="1"/>
  <c r="B122" i="179"/>
  <c r="B259" i="179" s="1"/>
  <c r="M121" i="179"/>
  <c r="M252" i="179" s="1"/>
  <c r="L121" i="179"/>
  <c r="L252" i="179" s="1"/>
  <c r="K121" i="179"/>
  <c r="K252" i="179" s="1"/>
  <c r="J121" i="179"/>
  <c r="J252" i="179" s="1"/>
  <c r="I121" i="179"/>
  <c r="I252" i="179" s="1"/>
  <c r="H121" i="179"/>
  <c r="H252" i="179" s="1"/>
  <c r="G121" i="179"/>
  <c r="G252" i="179" s="1"/>
  <c r="F121" i="179"/>
  <c r="F252" i="179" s="1"/>
  <c r="E121" i="179"/>
  <c r="E252" i="179" s="1"/>
  <c r="D121" i="179"/>
  <c r="D252" i="179" s="1"/>
  <c r="C121" i="179"/>
  <c r="C252" i="179" s="1"/>
  <c r="B121" i="179"/>
  <c r="B252" i="179" s="1"/>
  <c r="M120" i="179"/>
  <c r="M240" i="179" s="1"/>
  <c r="L120" i="179"/>
  <c r="L240" i="179" s="1"/>
  <c r="K120" i="179"/>
  <c r="K240" i="179" s="1"/>
  <c r="J120" i="179"/>
  <c r="J240" i="179" s="1"/>
  <c r="I120" i="179"/>
  <c r="I240" i="179" s="1"/>
  <c r="H120" i="179"/>
  <c r="H240" i="179" s="1"/>
  <c r="G120" i="179"/>
  <c r="G240" i="179" s="1"/>
  <c r="F120" i="179"/>
  <c r="F240" i="179" s="1"/>
  <c r="E120" i="179"/>
  <c r="E240" i="179" s="1"/>
  <c r="D120" i="179"/>
  <c r="D240" i="179" s="1"/>
  <c r="C120" i="179"/>
  <c r="C240" i="179" s="1"/>
  <c r="B120" i="179"/>
  <c r="B240" i="179" s="1"/>
  <c r="M119" i="179"/>
  <c r="M185" i="179" s="1"/>
  <c r="L119" i="179"/>
  <c r="L185" i="179" s="1"/>
  <c r="K119" i="179"/>
  <c r="K185" i="179" s="1"/>
  <c r="J119" i="179"/>
  <c r="J185" i="179" s="1"/>
  <c r="I119" i="179"/>
  <c r="I185" i="179" s="1"/>
  <c r="H119" i="179"/>
  <c r="H185" i="179" s="1"/>
  <c r="G119" i="179"/>
  <c r="G185" i="179" s="1"/>
  <c r="F119" i="179"/>
  <c r="F185" i="179" s="1"/>
  <c r="E119" i="179"/>
  <c r="E185" i="179" s="1"/>
  <c r="D119" i="179"/>
  <c r="D185" i="179" s="1"/>
  <c r="C119" i="179"/>
  <c r="C185" i="179" s="1"/>
  <c r="B119" i="179"/>
  <c r="B185" i="179" s="1"/>
  <c r="M118" i="179"/>
  <c r="M246" i="179" s="1"/>
  <c r="L118" i="179"/>
  <c r="L246" i="179" s="1"/>
  <c r="K118" i="179"/>
  <c r="K246" i="179" s="1"/>
  <c r="J118" i="179"/>
  <c r="J246" i="179" s="1"/>
  <c r="I118" i="179"/>
  <c r="I246" i="179" s="1"/>
  <c r="H118" i="179"/>
  <c r="H246" i="179" s="1"/>
  <c r="G118" i="179"/>
  <c r="G246" i="179" s="1"/>
  <c r="F118" i="179"/>
  <c r="F246" i="179" s="1"/>
  <c r="E118" i="179"/>
  <c r="E246" i="179" s="1"/>
  <c r="D118" i="179"/>
  <c r="D246" i="179" s="1"/>
  <c r="C118" i="179"/>
  <c r="C246" i="179" s="1"/>
  <c r="B118" i="179"/>
  <c r="B246" i="179" s="1"/>
  <c r="M117" i="179"/>
  <c r="L117" i="179"/>
  <c r="K117" i="179"/>
  <c r="J117" i="179"/>
  <c r="I117" i="179"/>
  <c r="H117" i="179"/>
  <c r="G117" i="179"/>
  <c r="F117" i="179"/>
  <c r="E117" i="179"/>
  <c r="D117" i="179"/>
  <c r="C117" i="179"/>
  <c r="B117" i="179"/>
  <c r="M116" i="179"/>
  <c r="M234" i="179" s="1"/>
  <c r="L116" i="179"/>
  <c r="L234" i="179" s="1"/>
  <c r="K116" i="179"/>
  <c r="K234" i="179" s="1"/>
  <c r="J116" i="179"/>
  <c r="J234" i="179" s="1"/>
  <c r="I116" i="179"/>
  <c r="I234" i="179" s="1"/>
  <c r="H116" i="179"/>
  <c r="H234" i="179" s="1"/>
  <c r="G116" i="179"/>
  <c r="G234" i="179" s="1"/>
  <c r="F116" i="179"/>
  <c r="F234" i="179" s="1"/>
  <c r="E116" i="179"/>
  <c r="E234" i="179" s="1"/>
  <c r="D116" i="179"/>
  <c r="D234" i="179" s="1"/>
  <c r="C116" i="179"/>
  <c r="C234" i="179" s="1"/>
  <c r="B116" i="179"/>
  <c r="B234" i="179" s="1"/>
  <c r="M115" i="179"/>
  <c r="M228" i="179" s="1"/>
  <c r="L115" i="179"/>
  <c r="L228" i="179" s="1"/>
  <c r="K115" i="179"/>
  <c r="K228" i="179" s="1"/>
  <c r="J115" i="179"/>
  <c r="J228" i="179" s="1"/>
  <c r="I115" i="179"/>
  <c r="I228" i="179" s="1"/>
  <c r="H115" i="179"/>
  <c r="H228" i="179" s="1"/>
  <c r="G115" i="179"/>
  <c r="G228" i="179" s="1"/>
  <c r="F115" i="179"/>
  <c r="F228" i="179" s="1"/>
  <c r="E115" i="179"/>
  <c r="E228" i="179" s="1"/>
  <c r="D115" i="179"/>
  <c r="D228" i="179" s="1"/>
  <c r="C115" i="179"/>
  <c r="C228" i="179" s="1"/>
  <c r="B115" i="179"/>
  <c r="B228" i="179" s="1"/>
  <c r="M114" i="179"/>
  <c r="L114" i="179"/>
  <c r="K114" i="179"/>
  <c r="J114" i="179"/>
  <c r="I114" i="179"/>
  <c r="H114" i="179"/>
  <c r="G114" i="179"/>
  <c r="F114" i="179"/>
  <c r="E114" i="179"/>
  <c r="D114" i="179"/>
  <c r="C114" i="179"/>
  <c r="B114" i="179"/>
  <c r="M113" i="179"/>
  <c r="M203" i="179" s="1"/>
  <c r="L113" i="179"/>
  <c r="L203" i="179" s="1"/>
  <c r="K113" i="179"/>
  <c r="K203" i="179" s="1"/>
  <c r="J113" i="179"/>
  <c r="J203" i="179" s="1"/>
  <c r="I113" i="179"/>
  <c r="I203" i="179" s="1"/>
  <c r="H113" i="179"/>
  <c r="H203" i="179" s="1"/>
  <c r="G113" i="179"/>
  <c r="G203" i="179" s="1"/>
  <c r="F113" i="179"/>
  <c r="F203" i="179" s="1"/>
  <c r="E113" i="179"/>
  <c r="E203" i="179" s="1"/>
  <c r="D113" i="179"/>
  <c r="D203" i="179" s="1"/>
  <c r="C113" i="179"/>
  <c r="C203" i="179" s="1"/>
  <c r="B113" i="179"/>
  <c r="B203" i="179" s="1"/>
  <c r="M112" i="179"/>
  <c r="M173" i="179" s="1"/>
  <c r="L112" i="179"/>
  <c r="L173" i="179" s="1"/>
  <c r="K112" i="179"/>
  <c r="K173" i="179" s="1"/>
  <c r="J112" i="179"/>
  <c r="J173" i="179" s="1"/>
  <c r="I112" i="179"/>
  <c r="I173" i="179" s="1"/>
  <c r="H112" i="179"/>
  <c r="H173" i="179" s="1"/>
  <c r="G112" i="179"/>
  <c r="G173" i="179" s="1"/>
  <c r="F112" i="179"/>
  <c r="F173" i="179" s="1"/>
  <c r="E112" i="179"/>
  <c r="E173" i="179" s="1"/>
  <c r="D112" i="179"/>
  <c r="D173" i="179" s="1"/>
  <c r="C112" i="179"/>
  <c r="C173" i="179" s="1"/>
  <c r="B112" i="179"/>
  <c r="B173" i="179" s="1"/>
  <c r="M111" i="179"/>
  <c r="L111" i="179"/>
  <c r="K111" i="179"/>
  <c r="J111" i="179"/>
  <c r="I111" i="179"/>
  <c r="H111" i="179"/>
  <c r="G111" i="179"/>
  <c r="F111" i="179"/>
  <c r="E111" i="179"/>
  <c r="D111" i="179"/>
  <c r="C111" i="179"/>
  <c r="B111" i="179"/>
  <c r="M110" i="179"/>
  <c r="L110" i="179"/>
  <c r="K110" i="179"/>
  <c r="J110" i="179"/>
  <c r="I110" i="179"/>
  <c r="H110" i="179"/>
  <c r="G110" i="179"/>
  <c r="F110" i="179"/>
  <c r="E110" i="179"/>
  <c r="D110" i="179"/>
  <c r="C110" i="179"/>
  <c r="B110" i="179"/>
  <c r="M109" i="179"/>
  <c r="M179" i="179" s="1"/>
  <c r="M191" i="179" s="1"/>
  <c r="L109" i="179"/>
  <c r="L179" i="179" s="1"/>
  <c r="L191" i="179" s="1"/>
  <c r="K109" i="179"/>
  <c r="K179" i="179" s="1"/>
  <c r="K191" i="179" s="1"/>
  <c r="J109" i="179"/>
  <c r="J179" i="179" s="1"/>
  <c r="J191" i="179" s="1"/>
  <c r="I109" i="179"/>
  <c r="I179" i="179" s="1"/>
  <c r="I191" i="179" s="1"/>
  <c r="H109" i="179"/>
  <c r="H179" i="179" s="1"/>
  <c r="H191" i="179" s="1"/>
  <c r="G109" i="179"/>
  <c r="G179" i="179" s="1"/>
  <c r="G191" i="179" s="1"/>
  <c r="F109" i="179"/>
  <c r="F179" i="179" s="1"/>
  <c r="F191" i="179" s="1"/>
  <c r="E109" i="179"/>
  <c r="E179" i="179" s="1"/>
  <c r="E191" i="179" s="1"/>
  <c r="D109" i="179"/>
  <c r="D179" i="179" s="1"/>
  <c r="D191" i="179" s="1"/>
  <c r="C109" i="179"/>
  <c r="C179" i="179" s="1"/>
  <c r="C191" i="179" s="1"/>
  <c r="B109" i="179"/>
  <c r="B179" i="179" s="1"/>
  <c r="B191" i="179" s="1"/>
  <c r="M108" i="179"/>
  <c r="L108" i="179"/>
  <c r="K108" i="179"/>
  <c r="J108" i="179"/>
  <c r="I108" i="179"/>
  <c r="H108" i="179"/>
  <c r="G108" i="179"/>
  <c r="F108" i="179"/>
  <c r="E108" i="179"/>
  <c r="D108" i="179"/>
  <c r="C108" i="179"/>
  <c r="B108" i="179"/>
  <c r="M107" i="179"/>
  <c r="L107" i="179"/>
  <c r="K107" i="179"/>
  <c r="J107" i="179"/>
  <c r="I107" i="179"/>
  <c r="H107" i="179"/>
  <c r="G107" i="179"/>
  <c r="F107" i="179"/>
  <c r="E107" i="179"/>
  <c r="D107" i="179"/>
  <c r="C107" i="179"/>
  <c r="B107" i="179"/>
  <c r="M106" i="179"/>
  <c r="L106" i="179"/>
  <c r="K106" i="179"/>
  <c r="J106" i="179"/>
  <c r="I106" i="179"/>
  <c r="H106" i="179"/>
  <c r="G106" i="179"/>
  <c r="F106" i="179"/>
  <c r="E106" i="179"/>
  <c r="D106" i="179"/>
  <c r="C106" i="179"/>
  <c r="B106" i="179"/>
  <c r="M105" i="179"/>
  <c r="L105" i="179"/>
  <c r="K105" i="179"/>
  <c r="J105" i="179"/>
  <c r="I105" i="179"/>
  <c r="H105" i="179"/>
  <c r="G105" i="179"/>
  <c r="F105" i="179"/>
  <c r="E105" i="179"/>
  <c r="D105" i="179"/>
  <c r="C105" i="179"/>
  <c r="B105" i="179"/>
  <c r="M104" i="179"/>
  <c r="L104" i="179"/>
  <c r="K104" i="179"/>
  <c r="J104" i="179"/>
  <c r="I104" i="179"/>
  <c r="H104" i="179"/>
  <c r="G104" i="179"/>
  <c r="F104" i="179"/>
  <c r="E104" i="179"/>
  <c r="D104" i="179"/>
  <c r="C104" i="179"/>
  <c r="B104" i="179"/>
  <c r="M103" i="179"/>
  <c r="L103" i="179"/>
  <c r="K103" i="179"/>
  <c r="J103" i="179"/>
  <c r="I103" i="179"/>
  <c r="H103" i="179"/>
  <c r="G103" i="179"/>
  <c r="F103" i="179"/>
  <c r="E103" i="179"/>
  <c r="D103" i="179"/>
  <c r="C103" i="179"/>
  <c r="B103" i="179"/>
  <c r="M102" i="179"/>
  <c r="L102" i="179"/>
  <c r="K102" i="179"/>
  <c r="J102" i="179"/>
  <c r="I102" i="179"/>
  <c r="H102" i="179"/>
  <c r="G102" i="179"/>
  <c r="F102" i="179"/>
  <c r="E102" i="179"/>
  <c r="D102" i="179"/>
  <c r="C102" i="179"/>
  <c r="B102" i="179"/>
  <c r="M101" i="179"/>
  <c r="M167" i="179" s="1"/>
  <c r="L101" i="179"/>
  <c r="L167" i="179" s="1"/>
  <c r="K101" i="179"/>
  <c r="K167" i="179" s="1"/>
  <c r="J101" i="179"/>
  <c r="J167" i="179" s="1"/>
  <c r="I101" i="179"/>
  <c r="I167" i="179" s="1"/>
  <c r="H101" i="179"/>
  <c r="H167" i="179" s="1"/>
  <c r="G101" i="179"/>
  <c r="G167" i="179" s="1"/>
  <c r="F101" i="179"/>
  <c r="F167" i="179" s="1"/>
  <c r="E101" i="179"/>
  <c r="E167" i="179" s="1"/>
  <c r="D101" i="179"/>
  <c r="D167" i="179" s="1"/>
  <c r="C101" i="179"/>
  <c r="C167" i="179" s="1"/>
  <c r="B101" i="179"/>
  <c r="B167" i="179" s="1"/>
  <c r="M100" i="179"/>
  <c r="M197" i="179" s="1"/>
  <c r="M210" i="179" s="1"/>
  <c r="L100" i="179"/>
  <c r="L197" i="179" s="1"/>
  <c r="L210" i="179" s="1"/>
  <c r="K100" i="179"/>
  <c r="K197" i="179" s="1"/>
  <c r="K210" i="179" s="1"/>
  <c r="K216" i="179" s="1"/>
  <c r="J100" i="179"/>
  <c r="J197" i="179" s="1"/>
  <c r="J210" i="179" s="1"/>
  <c r="J216" i="179" s="1"/>
  <c r="I100" i="179"/>
  <c r="I197" i="179" s="1"/>
  <c r="I210" i="179" s="1"/>
  <c r="I216" i="179" s="1"/>
  <c r="H100" i="179"/>
  <c r="H197" i="179" s="1"/>
  <c r="H210" i="179" s="1"/>
  <c r="G100" i="179"/>
  <c r="G197" i="179" s="1"/>
  <c r="G210" i="179" s="1"/>
  <c r="F100" i="179"/>
  <c r="F197" i="179" s="1"/>
  <c r="F210" i="179" s="1"/>
  <c r="E100" i="179"/>
  <c r="E197" i="179" s="1"/>
  <c r="E210" i="179" s="1"/>
  <c r="D100" i="179"/>
  <c r="D197" i="179" s="1"/>
  <c r="D210" i="179" s="1"/>
  <c r="D216" i="179" s="1"/>
  <c r="C100" i="179"/>
  <c r="C197" i="179" s="1"/>
  <c r="C210" i="179" s="1"/>
  <c r="B100" i="179"/>
  <c r="B197" i="179" s="1"/>
  <c r="B210" i="179" s="1"/>
  <c r="B216" i="179" s="1"/>
  <c r="M97" i="179"/>
  <c r="M221" i="179" s="1"/>
  <c r="L97" i="179"/>
  <c r="L221" i="179" s="1"/>
  <c r="K97" i="179"/>
  <c r="K221" i="179" s="1"/>
  <c r="J97" i="179"/>
  <c r="J221" i="179" s="1"/>
  <c r="I97" i="179"/>
  <c r="I221" i="179" s="1"/>
  <c r="H97" i="179"/>
  <c r="H221" i="179" s="1"/>
  <c r="G97" i="179"/>
  <c r="G221" i="179" s="1"/>
  <c r="F97" i="179"/>
  <c r="F221" i="179" s="1"/>
  <c r="E97" i="179"/>
  <c r="E221" i="179" s="1"/>
  <c r="D97" i="179"/>
  <c r="D221" i="179" s="1"/>
  <c r="C97" i="179"/>
  <c r="C221" i="179" s="1"/>
  <c r="B97" i="179"/>
  <c r="B221" i="179" s="1"/>
  <c r="M96" i="179"/>
  <c r="L96" i="179"/>
  <c r="K96" i="179"/>
  <c r="J96" i="179"/>
  <c r="I96" i="179"/>
  <c r="H96" i="179"/>
  <c r="G96" i="179"/>
  <c r="F96" i="179"/>
  <c r="E96" i="179"/>
  <c r="D96" i="179"/>
  <c r="C96" i="179"/>
  <c r="B96" i="179"/>
  <c r="M95" i="179"/>
  <c r="L95" i="179"/>
  <c r="K95" i="179"/>
  <c r="J95" i="179"/>
  <c r="I95" i="179"/>
  <c r="H95" i="179"/>
  <c r="G95" i="179"/>
  <c r="F95" i="179"/>
  <c r="E95" i="179"/>
  <c r="D95" i="179"/>
  <c r="C95" i="179"/>
  <c r="B95" i="179"/>
  <c r="M94" i="179"/>
  <c r="L94" i="179"/>
  <c r="K94" i="179"/>
  <c r="J94" i="179"/>
  <c r="I94" i="179"/>
  <c r="H94" i="179"/>
  <c r="G94" i="179"/>
  <c r="F94" i="179"/>
  <c r="E94" i="179"/>
  <c r="D94" i="179"/>
  <c r="C94" i="179"/>
  <c r="B94" i="179"/>
  <c r="M93" i="179"/>
  <c r="L93" i="179"/>
  <c r="K93" i="179"/>
  <c r="J93" i="179"/>
  <c r="I93" i="179"/>
  <c r="H93" i="179"/>
  <c r="G93" i="179"/>
  <c r="F93" i="179"/>
  <c r="E93" i="179"/>
  <c r="D93" i="179"/>
  <c r="C93" i="179"/>
  <c r="B93" i="179"/>
  <c r="M92" i="179"/>
  <c r="L92" i="179"/>
  <c r="K92" i="179"/>
  <c r="J92" i="179"/>
  <c r="I92" i="179"/>
  <c r="H92" i="179"/>
  <c r="G92" i="179"/>
  <c r="F92" i="179"/>
  <c r="E92" i="179"/>
  <c r="D92" i="179"/>
  <c r="C92" i="179"/>
  <c r="B92" i="179"/>
  <c r="M91" i="179"/>
  <c r="M258" i="179" s="1"/>
  <c r="L91" i="179"/>
  <c r="L258" i="179" s="1"/>
  <c r="K91" i="179"/>
  <c r="K258" i="179" s="1"/>
  <c r="J91" i="179"/>
  <c r="J258" i="179" s="1"/>
  <c r="I91" i="179"/>
  <c r="I258" i="179" s="1"/>
  <c r="H91" i="179"/>
  <c r="H258" i="179" s="1"/>
  <c r="G91" i="179"/>
  <c r="G258" i="179" s="1"/>
  <c r="F91" i="179"/>
  <c r="F258" i="179" s="1"/>
  <c r="E91" i="179"/>
  <c r="E258" i="179" s="1"/>
  <c r="D91" i="179"/>
  <c r="D258" i="179" s="1"/>
  <c r="C91" i="179"/>
  <c r="C258" i="179" s="1"/>
  <c r="B91" i="179"/>
  <c r="B258" i="179" s="1"/>
  <c r="M90" i="179"/>
  <c r="M251" i="179" s="1"/>
  <c r="L90" i="179"/>
  <c r="L251" i="179" s="1"/>
  <c r="K90" i="179"/>
  <c r="K251" i="179" s="1"/>
  <c r="J90" i="179"/>
  <c r="J251" i="179" s="1"/>
  <c r="I90" i="179"/>
  <c r="I251" i="179" s="1"/>
  <c r="H90" i="179"/>
  <c r="H251" i="179" s="1"/>
  <c r="G90" i="179"/>
  <c r="G251" i="179" s="1"/>
  <c r="F90" i="179"/>
  <c r="F251" i="179" s="1"/>
  <c r="E90" i="179"/>
  <c r="E251" i="179" s="1"/>
  <c r="D90" i="179"/>
  <c r="D251" i="179" s="1"/>
  <c r="C90" i="179"/>
  <c r="C251" i="179" s="1"/>
  <c r="B90" i="179"/>
  <c r="B251" i="179" s="1"/>
  <c r="M89" i="179"/>
  <c r="M239" i="179" s="1"/>
  <c r="L89" i="179"/>
  <c r="L239" i="179" s="1"/>
  <c r="K89" i="179"/>
  <c r="K239" i="179" s="1"/>
  <c r="J89" i="179"/>
  <c r="J239" i="179" s="1"/>
  <c r="I89" i="179"/>
  <c r="I239" i="179" s="1"/>
  <c r="H89" i="179"/>
  <c r="H239" i="179" s="1"/>
  <c r="G89" i="179"/>
  <c r="G239" i="179" s="1"/>
  <c r="F89" i="179"/>
  <c r="F239" i="179" s="1"/>
  <c r="E89" i="179"/>
  <c r="E239" i="179" s="1"/>
  <c r="D89" i="179"/>
  <c r="D239" i="179" s="1"/>
  <c r="C89" i="179"/>
  <c r="C239" i="179" s="1"/>
  <c r="B89" i="179"/>
  <c r="B239" i="179" s="1"/>
  <c r="M88" i="179"/>
  <c r="M184" i="179" s="1"/>
  <c r="L88" i="179"/>
  <c r="L184" i="179" s="1"/>
  <c r="K88" i="179"/>
  <c r="K184" i="179" s="1"/>
  <c r="J88" i="179"/>
  <c r="J184" i="179" s="1"/>
  <c r="I88" i="179"/>
  <c r="I184" i="179" s="1"/>
  <c r="H88" i="179"/>
  <c r="H184" i="179" s="1"/>
  <c r="G88" i="179"/>
  <c r="G184" i="179" s="1"/>
  <c r="F88" i="179"/>
  <c r="F184" i="179" s="1"/>
  <c r="E88" i="179"/>
  <c r="E184" i="179" s="1"/>
  <c r="D88" i="179"/>
  <c r="D184" i="179" s="1"/>
  <c r="C88" i="179"/>
  <c r="C184" i="179" s="1"/>
  <c r="B88" i="179"/>
  <c r="B184" i="179" s="1"/>
  <c r="M87" i="179"/>
  <c r="M245" i="179" s="1"/>
  <c r="L87" i="179"/>
  <c r="L245" i="179" s="1"/>
  <c r="K87" i="179"/>
  <c r="K245" i="179" s="1"/>
  <c r="J87" i="179"/>
  <c r="J245" i="179" s="1"/>
  <c r="I87" i="179"/>
  <c r="I245" i="179" s="1"/>
  <c r="H87" i="179"/>
  <c r="H245" i="179" s="1"/>
  <c r="G87" i="179"/>
  <c r="G245" i="179" s="1"/>
  <c r="F87" i="179"/>
  <c r="F245" i="179" s="1"/>
  <c r="E87" i="179"/>
  <c r="E245" i="179" s="1"/>
  <c r="D87" i="179"/>
  <c r="D245" i="179" s="1"/>
  <c r="C87" i="179"/>
  <c r="C245" i="179" s="1"/>
  <c r="B87" i="179"/>
  <c r="B245" i="179" s="1"/>
  <c r="M86" i="179"/>
  <c r="L86" i="179"/>
  <c r="K86" i="179"/>
  <c r="J86" i="179"/>
  <c r="I86" i="179"/>
  <c r="H86" i="179"/>
  <c r="G86" i="179"/>
  <c r="F86" i="179"/>
  <c r="E86" i="179"/>
  <c r="D86" i="179"/>
  <c r="C86" i="179"/>
  <c r="B86" i="179"/>
  <c r="M85" i="179"/>
  <c r="M233" i="179" s="1"/>
  <c r="L85" i="179"/>
  <c r="L233" i="179" s="1"/>
  <c r="K85" i="179"/>
  <c r="K233" i="179" s="1"/>
  <c r="J85" i="179"/>
  <c r="J233" i="179" s="1"/>
  <c r="I85" i="179"/>
  <c r="I233" i="179" s="1"/>
  <c r="H85" i="179"/>
  <c r="H233" i="179" s="1"/>
  <c r="G85" i="179"/>
  <c r="G233" i="179" s="1"/>
  <c r="F85" i="179"/>
  <c r="F233" i="179" s="1"/>
  <c r="E85" i="179"/>
  <c r="E233" i="179" s="1"/>
  <c r="D85" i="179"/>
  <c r="D233" i="179" s="1"/>
  <c r="C85" i="179"/>
  <c r="C233" i="179" s="1"/>
  <c r="B85" i="179"/>
  <c r="B233" i="179" s="1"/>
  <c r="M84" i="179"/>
  <c r="M227" i="179" s="1"/>
  <c r="L84" i="179"/>
  <c r="L227" i="179" s="1"/>
  <c r="K84" i="179"/>
  <c r="K227" i="179" s="1"/>
  <c r="J84" i="179"/>
  <c r="J227" i="179" s="1"/>
  <c r="I84" i="179"/>
  <c r="I227" i="179" s="1"/>
  <c r="H84" i="179"/>
  <c r="H227" i="179" s="1"/>
  <c r="G84" i="179"/>
  <c r="G227" i="179" s="1"/>
  <c r="F84" i="179"/>
  <c r="F227" i="179" s="1"/>
  <c r="E84" i="179"/>
  <c r="E227" i="179" s="1"/>
  <c r="D84" i="179"/>
  <c r="D227" i="179" s="1"/>
  <c r="C84" i="179"/>
  <c r="C227" i="179" s="1"/>
  <c r="B84" i="179"/>
  <c r="B227" i="179" s="1"/>
  <c r="M83" i="179"/>
  <c r="L83" i="179"/>
  <c r="K83" i="179"/>
  <c r="J83" i="179"/>
  <c r="I83" i="179"/>
  <c r="H83" i="179"/>
  <c r="G83" i="179"/>
  <c r="F83" i="179"/>
  <c r="E83" i="179"/>
  <c r="D83" i="179"/>
  <c r="C83" i="179"/>
  <c r="B83" i="179"/>
  <c r="M82" i="179"/>
  <c r="M202" i="179" s="1"/>
  <c r="L82" i="179"/>
  <c r="L202" i="179" s="1"/>
  <c r="K82" i="179"/>
  <c r="K202" i="179" s="1"/>
  <c r="J82" i="179"/>
  <c r="J202" i="179" s="1"/>
  <c r="I82" i="179"/>
  <c r="I202" i="179" s="1"/>
  <c r="H82" i="179"/>
  <c r="H202" i="179" s="1"/>
  <c r="G82" i="179"/>
  <c r="G202" i="179" s="1"/>
  <c r="F82" i="179"/>
  <c r="F202" i="179" s="1"/>
  <c r="E82" i="179"/>
  <c r="E202" i="179" s="1"/>
  <c r="D82" i="179"/>
  <c r="D202" i="179" s="1"/>
  <c r="C82" i="179"/>
  <c r="C202" i="179" s="1"/>
  <c r="B82" i="179"/>
  <c r="B202" i="179" s="1"/>
  <c r="M81" i="179"/>
  <c r="M172" i="179" s="1"/>
  <c r="L81" i="179"/>
  <c r="L172" i="179" s="1"/>
  <c r="K81" i="179"/>
  <c r="K172" i="179" s="1"/>
  <c r="J81" i="179"/>
  <c r="J172" i="179" s="1"/>
  <c r="I81" i="179"/>
  <c r="I172" i="179" s="1"/>
  <c r="H81" i="179"/>
  <c r="H172" i="179" s="1"/>
  <c r="G81" i="179"/>
  <c r="G172" i="179" s="1"/>
  <c r="F81" i="179"/>
  <c r="F172" i="179" s="1"/>
  <c r="E81" i="179"/>
  <c r="E172" i="179" s="1"/>
  <c r="D81" i="179"/>
  <c r="D172" i="179" s="1"/>
  <c r="C81" i="179"/>
  <c r="C172" i="179" s="1"/>
  <c r="B81" i="179"/>
  <c r="B172" i="179" s="1"/>
  <c r="M80" i="179"/>
  <c r="L80" i="179"/>
  <c r="K80" i="179"/>
  <c r="J80" i="179"/>
  <c r="I80" i="179"/>
  <c r="H80" i="179"/>
  <c r="G80" i="179"/>
  <c r="F80" i="179"/>
  <c r="E80" i="179"/>
  <c r="D80" i="179"/>
  <c r="C80" i="179"/>
  <c r="B80" i="179"/>
  <c r="M79" i="179"/>
  <c r="L79" i="179"/>
  <c r="K79" i="179"/>
  <c r="J79" i="179"/>
  <c r="I79" i="179"/>
  <c r="H79" i="179"/>
  <c r="G79" i="179"/>
  <c r="F79" i="179"/>
  <c r="E79" i="179"/>
  <c r="D79" i="179"/>
  <c r="C79" i="179"/>
  <c r="B79" i="179"/>
  <c r="M78" i="179"/>
  <c r="M178" i="179" s="1"/>
  <c r="M190" i="179" s="1"/>
  <c r="L78" i="179"/>
  <c r="L178" i="179" s="1"/>
  <c r="L190" i="179" s="1"/>
  <c r="K78" i="179"/>
  <c r="K178" i="179" s="1"/>
  <c r="K190" i="179" s="1"/>
  <c r="J78" i="179"/>
  <c r="J178" i="179" s="1"/>
  <c r="J190" i="179" s="1"/>
  <c r="I78" i="179"/>
  <c r="I178" i="179" s="1"/>
  <c r="I190" i="179" s="1"/>
  <c r="H78" i="179"/>
  <c r="H178" i="179" s="1"/>
  <c r="H190" i="179" s="1"/>
  <c r="G78" i="179"/>
  <c r="G178" i="179" s="1"/>
  <c r="G190" i="179" s="1"/>
  <c r="F78" i="179"/>
  <c r="F178" i="179" s="1"/>
  <c r="F190" i="179" s="1"/>
  <c r="E78" i="179"/>
  <c r="E178" i="179" s="1"/>
  <c r="E190" i="179" s="1"/>
  <c r="D78" i="179"/>
  <c r="D178" i="179" s="1"/>
  <c r="D190" i="179" s="1"/>
  <c r="C78" i="179"/>
  <c r="C178" i="179" s="1"/>
  <c r="C190" i="179" s="1"/>
  <c r="B78" i="179"/>
  <c r="B178" i="179" s="1"/>
  <c r="B190" i="179" s="1"/>
  <c r="M77" i="179"/>
  <c r="L77" i="179"/>
  <c r="K77" i="179"/>
  <c r="J77" i="179"/>
  <c r="I77" i="179"/>
  <c r="H77" i="179"/>
  <c r="G77" i="179"/>
  <c r="F77" i="179"/>
  <c r="E77" i="179"/>
  <c r="D77" i="179"/>
  <c r="C77" i="179"/>
  <c r="B77" i="179"/>
  <c r="M76" i="179"/>
  <c r="L76" i="179"/>
  <c r="K76" i="179"/>
  <c r="J76" i="179"/>
  <c r="I76" i="179"/>
  <c r="H76" i="179"/>
  <c r="G76" i="179"/>
  <c r="F76" i="179"/>
  <c r="E76" i="179"/>
  <c r="D76" i="179"/>
  <c r="C76" i="179"/>
  <c r="B76" i="179"/>
  <c r="M75" i="179"/>
  <c r="L75" i="179"/>
  <c r="K75" i="179"/>
  <c r="J75" i="179"/>
  <c r="I75" i="179"/>
  <c r="H75" i="179"/>
  <c r="G75" i="179"/>
  <c r="F75" i="179"/>
  <c r="E75" i="179"/>
  <c r="D75" i="179"/>
  <c r="C75" i="179"/>
  <c r="B75" i="179"/>
  <c r="M74" i="179"/>
  <c r="L74" i="179"/>
  <c r="K74" i="179"/>
  <c r="J74" i="179"/>
  <c r="I74" i="179"/>
  <c r="H74" i="179"/>
  <c r="G74" i="179"/>
  <c r="F74" i="179"/>
  <c r="E74" i="179"/>
  <c r="D74" i="179"/>
  <c r="C74" i="179"/>
  <c r="B74" i="179"/>
  <c r="M73" i="179"/>
  <c r="L73" i="179"/>
  <c r="K73" i="179"/>
  <c r="J73" i="179"/>
  <c r="I73" i="179"/>
  <c r="H73" i="179"/>
  <c r="G73" i="179"/>
  <c r="F73" i="179"/>
  <c r="E73" i="179"/>
  <c r="D73" i="179"/>
  <c r="C73" i="179"/>
  <c r="B73" i="179"/>
  <c r="M72" i="179"/>
  <c r="L72" i="179"/>
  <c r="K72" i="179"/>
  <c r="J72" i="179"/>
  <c r="I72" i="179"/>
  <c r="H72" i="179"/>
  <c r="G72" i="179"/>
  <c r="F72" i="179"/>
  <c r="E72" i="179"/>
  <c r="D72" i="179"/>
  <c r="C72" i="179"/>
  <c r="B72" i="179"/>
  <c r="M71" i="179"/>
  <c r="L71" i="179"/>
  <c r="K71" i="179"/>
  <c r="J71" i="179"/>
  <c r="I71" i="179"/>
  <c r="H71" i="179"/>
  <c r="G71" i="179"/>
  <c r="F71" i="179"/>
  <c r="E71" i="179"/>
  <c r="D71" i="179"/>
  <c r="C71" i="179"/>
  <c r="B71" i="179"/>
  <c r="M70" i="179"/>
  <c r="M166" i="179" s="1"/>
  <c r="L70" i="179"/>
  <c r="L166" i="179" s="1"/>
  <c r="K70" i="179"/>
  <c r="K166" i="179" s="1"/>
  <c r="J70" i="179"/>
  <c r="I70" i="179"/>
  <c r="I166" i="179" s="1"/>
  <c r="H70" i="179"/>
  <c r="H166" i="179" s="1"/>
  <c r="G70" i="179"/>
  <c r="G166" i="179" s="1"/>
  <c r="F70" i="179"/>
  <c r="F166" i="179" s="1"/>
  <c r="E70" i="179"/>
  <c r="E166" i="179" s="1"/>
  <c r="D70" i="179"/>
  <c r="D166" i="179" s="1"/>
  <c r="C70" i="179"/>
  <c r="C166" i="179" s="1"/>
  <c r="B70" i="179"/>
  <c r="B166" i="179" s="1"/>
  <c r="M69" i="179"/>
  <c r="M196" i="179" s="1"/>
  <c r="M209" i="179" s="1"/>
  <c r="M215" i="179" s="1"/>
  <c r="L69" i="179"/>
  <c r="L196" i="179" s="1"/>
  <c r="L209" i="179" s="1"/>
  <c r="K69" i="179"/>
  <c r="K196" i="179" s="1"/>
  <c r="K209" i="179" s="1"/>
  <c r="J69" i="179"/>
  <c r="J196" i="179" s="1"/>
  <c r="J209" i="179" s="1"/>
  <c r="J215" i="179" s="1"/>
  <c r="I69" i="179"/>
  <c r="I196" i="179" s="1"/>
  <c r="I209" i="179" s="1"/>
  <c r="I215" i="179" s="1"/>
  <c r="H69" i="179"/>
  <c r="H196" i="179" s="1"/>
  <c r="H209" i="179" s="1"/>
  <c r="H215" i="179" s="1"/>
  <c r="G69" i="179"/>
  <c r="G196" i="179" s="1"/>
  <c r="G209" i="179" s="1"/>
  <c r="F69" i="179"/>
  <c r="F196" i="179" s="1"/>
  <c r="F209" i="179" s="1"/>
  <c r="E69" i="179"/>
  <c r="E196" i="179" s="1"/>
  <c r="E209" i="179" s="1"/>
  <c r="D69" i="179"/>
  <c r="D196" i="179" s="1"/>
  <c r="D209" i="179" s="1"/>
  <c r="C69" i="179"/>
  <c r="C196" i="179" s="1"/>
  <c r="C209" i="179" s="1"/>
  <c r="C215" i="179" s="1"/>
  <c r="B69" i="179"/>
  <c r="B196" i="179" s="1"/>
  <c r="B209" i="179" s="1"/>
  <c r="B215" i="179" s="1"/>
  <c r="M66" i="179"/>
  <c r="M220" i="179" s="1"/>
  <c r="L66" i="179"/>
  <c r="L220" i="179" s="1"/>
  <c r="K66" i="179"/>
  <c r="K220" i="179" s="1"/>
  <c r="J66" i="179"/>
  <c r="J220" i="179" s="1"/>
  <c r="I66" i="179"/>
  <c r="I220" i="179" s="1"/>
  <c r="H66" i="179"/>
  <c r="H220" i="179" s="1"/>
  <c r="G66" i="179"/>
  <c r="G220" i="179" s="1"/>
  <c r="F66" i="179"/>
  <c r="F220" i="179" s="1"/>
  <c r="E66" i="179"/>
  <c r="E220" i="179" s="1"/>
  <c r="D66" i="179"/>
  <c r="D220" i="179" s="1"/>
  <c r="C66" i="179"/>
  <c r="C220" i="179" s="1"/>
  <c r="B66" i="179"/>
  <c r="B220" i="179" s="1"/>
  <c r="M65" i="179"/>
  <c r="L65" i="179"/>
  <c r="K65" i="179"/>
  <c r="J65" i="179"/>
  <c r="I65" i="179"/>
  <c r="H65" i="179"/>
  <c r="G65" i="179"/>
  <c r="F65" i="179"/>
  <c r="E65" i="179"/>
  <c r="D65" i="179"/>
  <c r="C65" i="179"/>
  <c r="B65" i="179"/>
  <c r="M64" i="179"/>
  <c r="L64" i="179"/>
  <c r="K64" i="179"/>
  <c r="J64" i="179"/>
  <c r="I64" i="179"/>
  <c r="H64" i="179"/>
  <c r="G64" i="179"/>
  <c r="F64" i="179"/>
  <c r="E64" i="179"/>
  <c r="D64" i="179"/>
  <c r="C64" i="179"/>
  <c r="B64" i="179"/>
  <c r="M63" i="179"/>
  <c r="L63" i="179"/>
  <c r="K63" i="179"/>
  <c r="J63" i="179"/>
  <c r="I63" i="179"/>
  <c r="H63" i="179"/>
  <c r="G63" i="179"/>
  <c r="F63" i="179"/>
  <c r="E63" i="179"/>
  <c r="D63" i="179"/>
  <c r="C63" i="179"/>
  <c r="B63" i="179"/>
  <c r="M62" i="179"/>
  <c r="L62" i="179"/>
  <c r="K62" i="179"/>
  <c r="J62" i="179"/>
  <c r="I62" i="179"/>
  <c r="H62" i="179"/>
  <c r="G62" i="179"/>
  <c r="F62" i="179"/>
  <c r="E62" i="179"/>
  <c r="D62" i="179"/>
  <c r="C62" i="179"/>
  <c r="B62" i="179"/>
  <c r="M61" i="179"/>
  <c r="L61" i="179"/>
  <c r="K61" i="179"/>
  <c r="J61" i="179"/>
  <c r="I61" i="179"/>
  <c r="H61" i="179"/>
  <c r="G61" i="179"/>
  <c r="F61" i="179"/>
  <c r="E61" i="179"/>
  <c r="D61" i="179"/>
  <c r="C61" i="179"/>
  <c r="B61" i="179"/>
  <c r="M60" i="179"/>
  <c r="M257" i="179" s="1"/>
  <c r="L60" i="179"/>
  <c r="L257" i="179" s="1"/>
  <c r="K60" i="179"/>
  <c r="K257" i="179" s="1"/>
  <c r="J60" i="179"/>
  <c r="J257" i="179" s="1"/>
  <c r="I60" i="179"/>
  <c r="I257" i="179" s="1"/>
  <c r="H60" i="179"/>
  <c r="H257" i="179" s="1"/>
  <c r="G60" i="179"/>
  <c r="G257" i="179" s="1"/>
  <c r="F60" i="179"/>
  <c r="F257" i="179" s="1"/>
  <c r="E60" i="179"/>
  <c r="E257" i="179" s="1"/>
  <c r="D60" i="179"/>
  <c r="D257" i="179" s="1"/>
  <c r="C60" i="179"/>
  <c r="C257" i="179" s="1"/>
  <c r="B60" i="179"/>
  <c r="B257" i="179" s="1"/>
  <c r="M59" i="179"/>
  <c r="M250" i="179" s="1"/>
  <c r="L59" i="179"/>
  <c r="L250" i="179" s="1"/>
  <c r="K59" i="179"/>
  <c r="K250" i="179" s="1"/>
  <c r="J59" i="179"/>
  <c r="J250" i="179" s="1"/>
  <c r="I59" i="179"/>
  <c r="I250" i="179" s="1"/>
  <c r="H59" i="179"/>
  <c r="H250" i="179" s="1"/>
  <c r="G59" i="179"/>
  <c r="G250" i="179" s="1"/>
  <c r="F59" i="179"/>
  <c r="F250" i="179" s="1"/>
  <c r="E59" i="179"/>
  <c r="E250" i="179" s="1"/>
  <c r="D59" i="179"/>
  <c r="D250" i="179" s="1"/>
  <c r="C59" i="179"/>
  <c r="C250" i="179" s="1"/>
  <c r="B59" i="179"/>
  <c r="B250" i="179" s="1"/>
  <c r="M58" i="179"/>
  <c r="M238" i="179" s="1"/>
  <c r="L58" i="179"/>
  <c r="L238" i="179" s="1"/>
  <c r="K58" i="179"/>
  <c r="K238" i="179" s="1"/>
  <c r="J58" i="179"/>
  <c r="J238" i="179" s="1"/>
  <c r="I58" i="179"/>
  <c r="I238" i="179" s="1"/>
  <c r="H58" i="179"/>
  <c r="H238" i="179" s="1"/>
  <c r="G58" i="179"/>
  <c r="G238" i="179" s="1"/>
  <c r="F58" i="179"/>
  <c r="F238" i="179" s="1"/>
  <c r="E58" i="179"/>
  <c r="E238" i="179" s="1"/>
  <c r="D58" i="179"/>
  <c r="D238" i="179" s="1"/>
  <c r="C58" i="179"/>
  <c r="C238" i="179" s="1"/>
  <c r="B58" i="179"/>
  <c r="B238" i="179" s="1"/>
  <c r="M57" i="179"/>
  <c r="M183" i="179" s="1"/>
  <c r="L57" i="179"/>
  <c r="L183" i="179" s="1"/>
  <c r="K57" i="179"/>
  <c r="K183" i="179" s="1"/>
  <c r="J57" i="179"/>
  <c r="J183" i="179" s="1"/>
  <c r="I57" i="179"/>
  <c r="I183" i="179" s="1"/>
  <c r="H57" i="179"/>
  <c r="H183" i="179" s="1"/>
  <c r="G57" i="179"/>
  <c r="G183" i="179" s="1"/>
  <c r="F57" i="179"/>
  <c r="F183" i="179" s="1"/>
  <c r="E57" i="179"/>
  <c r="E183" i="179" s="1"/>
  <c r="D57" i="179"/>
  <c r="D183" i="179" s="1"/>
  <c r="C57" i="179"/>
  <c r="C183" i="179" s="1"/>
  <c r="B57" i="179"/>
  <c r="B183" i="179" s="1"/>
  <c r="M56" i="179"/>
  <c r="M244" i="179" s="1"/>
  <c r="L56" i="179"/>
  <c r="L244" i="179" s="1"/>
  <c r="K56" i="179"/>
  <c r="K244" i="179" s="1"/>
  <c r="J56" i="179"/>
  <c r="J244" i="179" s="1"/>
  <c r="I56" i="179"/>
  <c r="I244" i="179" s="1"/>
  <c r="H56" i="179"/>
  <c r="H244" i="179" s="1"/>
  <c r="G56" i="179"/>
  <c r="G244" i="179" s="1"/>
  <c r="F56" i="179"/>
  <c r="F244" i="179" s="1"/>
  <c r="E56" i="179"/>
  <c r="E244" i="179" s="1"/>
  <c r="D56" i="179"/>
  <c r="D244" i="179" s="1"/>
  <c r="C56" i="179"/>
  <c r="C244" i="179" s="1"/>
  <c r="B56" i="179"/>
  <c r="B244" i="179" s="1"/>
  <c r="M55" i="179"/>
  <c r="L55" i="179"/>
  <c r="K55" i="179"/>
  <c r="J55" i="179"/>
  <c r="I55" i="179"/>
  <c r="H55" i="179"/>
  <c r="G55" i="179"/>
  <c r="F55" i="179"/>
  <c r="E55" i="179"/>
  <c r="D55" i="179"/>
  <c r="C55" i="179"/>
  <c r="B55" i="179"/>
  <c r="M54" i="179"/>
  <c r="M232" i="179" s="1"/>
  <c r="L54" i="179"/>
  <c r="L232" i="179" s="1"/>
  <c r="K54" i="179"/>
  <c r="K232" i="179" s="1"/>
  <c r="J54" i="179"/>
  <c r="J232" i="179" s="1"/>
  <c r="I54" i="179"/>
  <c r="I232" i="179" s="1"/>
  <c r="H54" i="179"/>
  <c r="H232" i="179" s="1"/>
  <c r="G54" i="179"/>
  <c r="G232" i="179" s="1"/>
  <c r="F54" i="179"/>
  <c r="F232" i="179" s="1"/>
  <c r="E54" i="179"/>
  <c r="E232" i="179" s="1"/>
  <c r="D54" i="179"/>
  <c r="D232" i="179" s="1"/>
  <c r="C54" i="179"/>
  <c r="C232" i="179" s="1"/>
  <c r="B54" i="179"/>
  <c r="B232" i="179" s="1"/>
  <c r="M53" i="179"/>
  <c r="M226" i="179" s="1"/>
  <c r="L53" i="179"/>
  <c r="L226" i="179" s="1"/>
  <c r="K53" i="179"/>
  <c r="K226" i="179" s="1"/>
  <c r="J53" i="179"/>
  <c r="J226" i="179" s="1"/>
  <c r="I53" i="179"/>
  <c r="I226" i="179" s="1"/>
  <c r="H53" i="179"/>
  <c r="H226" i="179" s="1"/>
  <c r="G53" i="179"/>
  <c r="G226" i="179" s="1"/>
  <c r="F53" i="179"/>
  <c r="F226" i="179" s="1"/>
  <c r="E53" i="179"/>
  <c r="E226" i="179" s="1"/>
  <c r="D53" i="179"/>
  <c r="D226" i="179" s="1"/>
  <c r="C53" i="179"/>
  <c r="C226" i="179" s="1"/>
  <c r="B53" i="179"/>
  <c r="B226" i="179" s="1"/>
  <c r="M52" i="179"/>
  <c r="L52" i="179"/>
  <c r="K52" i="179"/>
  <c r="J52" i="179"/>
  <c r="I52" i="179"/>
  <c r="H52" i="179"/>
  <c r="G52" i="179"/>
  <c r="F52" i="179"/>
  <c r="E52" i="179"/>
  <c r="D52" i="179"/>
  <c r="C52" i="179"/>
  <c r="B52" i="179"/>
  <c r="M51" i="179"/>
  <c r="M201" i="179" s="1"/>
  <c r="L51" i="179"/>
  <c r="L201" i="179" s="1"/>
  <c r="K51" i="179"/>
  <c r="K201" i="179" s="1"/>
  <c r="J51" i="179"/>
  <c r="J201" i="179" s="1"/>
  <c r="I51" i="179"/>
  <c r="I201" i="179" s="1"/>
  <c r="H51" i="179"/>
  <c r="H201" i="179" s="1"/>
  <c r="G51" i="179"/>
  <c r="G201" i="179" s="1"/>
  <c r="F51" i="179"/>
  <c r="F201" i="179" s="1"/>
  <c r="E51" i="179"/>
  <c r="E201" i="179" s="1"/>
  <c r="D51" i="179"/>
  <c r="D201" i="179" s="1"/>
  <c r="C51" i="179"/>
  <c r="C201" i="179" s="1"/>
  <c r="B51" i="179"/>
  <c r="B201" i="179" s="1"/>
  <c r="M50" i="179"/>
  <c r="M171" i="179" s="1"/>
  <c r="L50" i="179"/>
  <c r="L171" i="179" s="1"/>
  <c r="K50" i="179"/>
  <c r="K171" i="179" s="1"/>
  <c r="J50" i="179"/>
  <c r="J171" i="179" s="1"/>
  <c r="I50" i="179"/>
  <c r="I171" i="179" s="1"/>
  <c r="H50" i="179"/>
  <c r="H171" i="179" s="1"/>
  <c r="G50" i="179"/>
  <c r="G171" i="179" s="1"/>
  <c r="F50" i="179"/>
  <c r="F171" i="179" s="1"/>
  <c r="E50" i="179"/>
  <c r="E171" i="179" s="1"/>
  <c r="D50" i="179"/>
  <c r="D171" i="179" s="1"/>
  <c r="C50" i="179"/>
  <c r="C171" i="179" s="1"/>
  <c r="B50" i="179"/>
  <c r="B171" i="179" s="1"/>
  <c r="M49" i="179"/>
  <c r="L49" i="179"/>
  <c r="K49" i="179"/>
  <c r="J49" i="179"/>
  <c r="I49" i="179"/>
  <c r="H49" i="179"/>
  <c r="G49" i="179"/>
  <c r="F49" i="179"/>
  <c r="E49" i="179"/>
  <c r="D49" i="179"/>
  <c r="C49" i="179"/>
  <c r="B49" i="179"/>
  <c r="M48" i="179"/>
  <c r="L48" i="179"/>
  <c r="K48" i="179"/>
  <c r="J48" i="179"/>
  <c r="I48" i="179"/>
  <c r="H48" i="179"/>
  <c r="G48" i="179"/>
  <c r="F48" i="179"/>
  <c r="E48" i="179"/>
  <c r="D48" i="179"/>
  <c r="C48" i="179"/>
  <c r="B48" i="179"/>
  <c r="M47" i="179"/>
  <c r="M177" i="179" s="1"/>
  <c r="M189" i="179" s="1"/>
  <c r="L47" i="179"/>
  <c r="L177" i="179" s="1"/>
  <c r="L189" i="179" s="1"/>
  <c r="K47" i="179"/>
  <c r="K177" i="179" s="1"/>
  <c r="K189" i="179" s="1"/>
  <c r="J47" i="179"/>
  <c r="J177" i="179" s="1"/>
  <c r="J189" i="179" s="1"/>
  <c r="I47" i="179"/>
  <c r="I177" i="179" s="1"/>
  <c r="I189" i="179" s="1"/>
  <c r="H47" i="179"/>
  <c r="H177" i="179" s="1"/>
  <c r="H189" i="179" s="1"/>
  <c r="G47" i="179"/>
  <c r="G177" i="179" s="1"/>
  <c r="G189" i="179" s="1"/>
  <c r="F47" i="179"/>
  <c r="F177" i="179" s="1"/>
  <c r="F189" i="179" s="1"/>
  <c r="E47" i="179"/>
  <c r="E177" i="179" s="1"/>
  <c r="E189" i="179" s="1"/>
  <c r="D47" i="179"/>
  <c r="D177" i="179" s="1"/>
  <c r="D189" i="179" s="1"/>
  <c r="C47" i="179"/>
  <c r="C177" i="179" s="1"/>
  <c r="C189" i="179" s="1"/>
  <c r="B47" i="179"/>
  <c r="B177" i="179" s="1"/>
  <c r="B189" i="179" s="1"/>
  <c r="M46" i="179"/>
  <c r="L46" i="179"/>
  <c r="K46" i="179"/>
  <c r="J46" i="179"/>
  <c r="I46" i="179"/>
  <c r="H46" i="179"/>
  <c r="G46" i="179"/>
  <c r="F46" i="179"/>
  <c r="E46" i="179"/>
  <c r="D46" i="179"/>
  <c r="C46" i="179"/>
  <c r="B46" i="179"/>
  <c r="M45" i="179"/>
  <c r="L45" i="179"/>
  <c r="K45" i="179"/>
  <c r="J45" i="179"/>
  <c r="I45" i="179"/>
  <c r="H45" i="179"/>
  <c r="G45" i="179"/>
  <c r="F45" i="179"/>
  <c r="E45" i="179"/>
  <c r="D45" i="179"/>
  <c r="C45" i="179"/>
  <c r="B45" i="179"/>
  <c r="M44" i="179"/>
  <c r="L44" i="179"/>
  <c r="K44" i="179"/>
  <c r="J44" i="179"/>
  <c r="I44" i="179"/>
  <c r="H44" i="179"/>
  <c r="G44" i="179"/>
  <c r="F44" i="179"/>
  <c r="E44" i="179"/>
  <c r="D44" i="179"/>
  <c r="C44" i="179"/>
  <c r="B44" i="179"/>
  <c r="M43" i="179"/>
  <c r="L43" i="179"/>
  <c r="K43" i="179"/>
  <c r="J43" i="179"/>
  <c r="I43" i="179"/>
  <c r="H43" i="179"/>
  <c r="G43" i="179"/>
  <c r="F43" i="179"/>
  <c r="E43" i="179"/>
  <c r="D43" i="179"/>
  <c r="C43" i="179"/>
  <c r="B43" i="179"/>
  <c r="M42" i="179"/>
  <c r="L42" i="179"/>
  <c r="K42" i="179"/>
  <c r="J42" i="179"/>
  <c r="I42" i="179"/>
  <c r="H42" i="179"/>
  <c r="G42" i="179"/>
  <c r="F42" i="179"/>
  <c r="E42" i="179"/>
  <c r="D42" i="179"/>
  <c r="C42" i="179"/>
  <c r="B42" i="179"/>
  <c r="M41" i="179"/>
  <c r="L41" i="179"/>
  <c r="K41" i="179"/>
  <c r="J41" i="179"/>
  <c r="I41" i="179"/>
  <c r="H41" i="179"/>
  <c r="G41" i="179"/>
  <c r="F41" i="179"/>
  <c r="E41" i="179"/>
  <c r="D41" i="179"/>
  <c r="C41" i="179"/>
  <c r="B41" i="179"/>
  <c r="M40" i="179"/>
  <c r="L40" i="179"/>
  <c r="K40" i="179"/>
  <c r="J40" i="179"/>
  <c r="I40" i="179"/>
  <c r="H40" i="179"/>
  <c r="G40" i="179"/>
  <c r="F40" i="179"/>
  <c r="E40" i="179"/>
  <c r="D40" i="179"/>
  <c r="C40" i="179"/>
  <c r="B40" i="179"/>
  <c r="M39" i="179"/>
  <c r="M165" i="179" s="1"/>
  <c r="L39" i="179"/>
  <c r="L165" i="179" s="1"/>
  <c r="K39" i="179"/>
  <c r="K165" i="179" s="1"/>
  <c r="J39" i="179"/>
  <c r="J165" i="179" s="1"/>
  <c r="I39" i="179"/>
  <c r="I165" i="179" s="1"/>
  <c r="H39" i="179"/>
  <c r="H165" i="179" s="1"/>
  <c r="G39" i="179"/>
  <c r="G165" i="179" s="1"/>
  <c r="F39" i="179"/>
  <c r="F165" i="179" s="1"/>
  <c r="E39" i="179"/>
  <c r="E165" i="179" s="1"/>
  <c r="D39" i="179"/>
  <c r="D165" i="179" s="1"/>
  <c r="C39" i="179"/>
  <c r="C165" i="179" s="1"/>
  <c r="B39" i="179"/>
  <c r="B165" i="179" s="1"/>
  <c r="M38" i="179"/>
  <c r="M195" i="179" s="1"/>
  <c r="M208" i="179" s="1"/>
  <c r="L38" i="179"/>
  <c r="L195" i="179" s="1"/>
  <c r="L208" i="179" s="1"/>
  <c r="L214" i="179" s="1"/>
  <c r="K38" i="179"/>
  <c r="K195" i="179" s="1"/>
  <c r="K208" i="179" s="1"/>
  <c r="J38" i="179"/>
  <c r="J195" i="179" s="1"/>
  <c r="J208" i="179" s="1"/>
  <c r="I38" i="179"/>
  <c r="I195" i="179" s="1"/>
  <c r="I208" i="179" s="1"/>
  <c r="I214" i="179" s="1"/>
  <c r="H38" i="179"/>
  <c r="H195" i="179" s="1"/>
  <c r="H208" i="179" s="1"/>
  <c r="H214" i="179" s="1"/>
  <c r="G38" i="179"/>
  <c r="G195" i="179" s="1"/>
  <c r="G208" i="179" s="1"/>
  <c r="G214" i="179" s="1"/>
  <c r="F38" i="179"/>
  <c r="F195" i="179" s="1"/>
  <c r="F208" i="179" s="1"/>
  <c r="E38" i="179"/>
  <c r="E195" i="179" s="1"/>
  <c r="E208" i="179" s="1"/>
  <c r="D38" i="179"/>
  <c r="D195" i="179" s="1"/>
  <c r="D208" i="179" s="1"/>
  <c r="C38" i="179"/>
  <c r="C195" i="179" s="1"/>
  <c r="C208" i="179" s="1"/>
  <c r="B38" i="179"/>
  <c r="B195" i="179" s="1"/>
  <c r="B208" i="179" s="1"/>
  <c r="B214" i="179" s="1"/>
  <c r="M35" i="179"/>
  <c r="M219" i="179" s="1"/>
  <c r="L35" i="179"/>
  <c r="L219" i="179" s="1"/>
  <c r="K35" i="179"/>
  <c r="K219" i="179" s="1"/>
  <c r="J35" i="179"/>
  <c r="J219" i="179" s="1"/>
  <c r="J223" i="179" s="1"/>
  <c r="I35" i="179"/>
  <c r="I219" i="179" s="1"/>
  <c r="H35" i="179"/>
  <c r="H219" i="179" s="1"/>
  <c r="G35" i="179"/>
  <c r="G219" i="179" s="1"/>
  <c r="F35" i="179"/>
  <c r="F219" i="179" s="1"/>
  <c r="E35" i="179"/>
  <c r="E219" i="179" s="1"/>
  <c r="D35" i="179"/>
  <c r="D219" i="179" s="1"/>
  <c r="C35" i="179"/>
  <c r="C219" i="179" s="1"/>
  <c r="B35" i="179"/>
  <c r="B219" i="179" s="1"/>
  <c r="M34" i="179"/>
  <c r="L34" i="179"/>
  <c r="K34" i="179"/>
  <c r="J34" i="179"/>
  <c r="I34" i="179"/>
  <c r="H34" i="179"/>
  <c r="G34" i="179"/>
  <c r="F34" i="179"/>
  <c r="E34" i="179"/>
  <c r="D34" i="179"/>
  <c r="C34" i="179"/>
  <c r="B34" i="179"/>
  <c r="M33" i="179"/>
  <c r="L33" i="179"/>
  <c r="K33" i="179"/>
  <c r="J33" i="179"/>
  <c r="I33" i="179"/>
  <c r="H33" i="179"/>
  <c r="G33" i="179"/>
  <c r="F33" i="179"/>
  <c r="E33" i="179"/>
  <c r="D33" i="179"/>
  <c r="C33" i="179"/>
  <c r="B33" i="179"/>
  <c r="M32" i="179"/>
  <c r="L32" i="179"/>
  <c r="K32" i="179"/>
  <c r="J32" i="179"/>
  <c r="I32" i="179"/>
  <c r="H32" i="179"/>
  <c r="G32" i="179"/>
  <c r="F32" i="179"/>
  <c r="E32" i="179"/>
  <c r="D32" i="179"/>
  <c r="C32" i="179"/>
  <c r="B32" i="179"/>
  <c r="M31" i="179"/>
  <c r="L31" i="179"/>
  <c r="K31" i="179"/>
  <c r="J31" i="179"/>
  <c r="I31" i="179"/>
  <c r="H31" i="179"/>
  <c r="G31" i="179"/>
  <c r="F31" i="179"/>
  <c r="E31" i="179"/>
  <c r="D31" i="179"/>
  <c r="C31" i="179"/>
  <c r="B31" i="179"/>
  <c r="M30" i="179"/>
  <c r="L30" i="179"/>
  <c r="K30" i="179"/>
  <c r="J30" i="179"/>
  <c r="I30" i="179"/>
  <c r="H30" i="179"/>
  <c r="G30" i="179"/>
  <c r="F30" i="179"/>
  <c r="E30" i="179"/>
  <c r="D30" i="179"/>
  <c r="C30" i="179"/>
  <c r="B30" i="179"/>
  <c r="M29" i="179"/>
  <c r="M256" i="179" s="1"/>
  <c r="L29" i="179"/>
  <c r="L256" i="179" s="1"/>
  <c r="K29" i="179"/>
  <c r="K256" i="179" s="1"/>
  <c r="J29" i="179"/>
  <c r="J256" i="179" s="1"/>
  <c r="J260" i="179" s="1"/>
  <c r="I29" i="179"/>
  <c r="I256" i="179" s="1"/>
  <c r="H29" i="179"/>
  <c r="H256" i="179" s="1"/>
  <c r="G29" i="179"/>
  <c r="G256" i="179" s="1"/>
  <c r="F29" i="179"/>
  <c r="F256" i="179" s="1"/>
  <c r="E29" i="179"/>
  <c r="E256" i="179" s="1"/>
  <c r="D29" i="179"/>
  <c r="D256" i="179" s="1"/>
  <c r="C29" i="179"/>
  <c r="C256" i="179" s="1"/>
  <c r="B29" i="179"/>
  <c r="B256" i="179" s="1"/>
  <c r="M28" i="179"/>
  <c r="M249" i="179" s="1"/>
  <c r="L28" i="179"/>
  <c r="L249" i="179" s="1"/>
  <c r="K28" i="179"/>
  <c r="K249" i="179" s="1"/>
  <c r="J28" i="179"/>
  <c r="J249" i="179" s="1"/>
  <c r="I28" i="179"/>
  <c r="I249" i="179" s="1"/>
  <c r="H28" i="179"/>
  <c r="H249" i="179" s="1"/>
  <c r="G28" i="179"/>
  <c r="G249" i="179" s="1"/>
  <c r="F28" i="179"/>
  <c r="F249" i="179" s="1"/>
  <c r="E28" i="179"/>
  <c r="E249" i="179" s="1"/>
  <c r="D28" i="179"/>
  <c r="D249" i="179" s="1"/>
  <c r="D253" i="179" s="1"/>
  <c r="C28" i="179"/>
  <c r="C249" i="179" s="1"/>
  <c r="B28" i="179"/>
  <c r="B249" i="179" s="1"/>
  <c r="M27" i="179"/>
  <c r="M237" i="179" s="1"/>
  <c r="L27" i="179"/>
  <c r="L237" i="179" s="1"/>
  <c r="K27" i="179"/>
  <c r="K237" i="179" s="1"/>
  <c r="J27" i="179"/>
  <c r="J237" i="179" s="1"/>
  <c r="I27" i="179"/>
  <c r="I237" i="179" s="1"/>
  <c r="H27" i="179"/>
  <c r="H237" i="179" s="1"/>
  <c r="G27" i="179"/>
  <c r="G237" i="179" s="1"/>
  <c r="F27" i="179"/>
  <c r="F237" i="179" s="1"/>
  <c r="E27" i="179"/>
  <c r="E237" i="179" s="1"/>
  <c r="D27" i="179"/>
  <c r="D237" i="179" s="1"/>
  <c r="D241" i="179" s="1"/>
  <c r="C27" i="179"/>
  <c r="C237" i="179" s="1"/>
  <c r="B27" i="179"/>
  <c r="B237" i="179" s="1"/>
  <c r="M26" i="179"/>
  <c r="M182" i="179" s="1"/>
  <c r="L26" i="179"/>
  <c r="L182" i="179" s="1"/>
  <c r="K26" i="179"/>
  <c r="K182" i="179" s="1"/>
  <c r="J26" i="179"/>
  <c r="J182" i="179" s="1"/>
  <c r="I26" i="179"/>
  <c r="I182" i="179" s="1"/>
  <c r="H26" i="179"/>
  <c r="H182" i="179" s="1"/>
  <c r="G26" i="179"/>
  <c r="G182" i="179" s="1"/>
  <c r="F26" i="179"/>
  <c r="F182" i="179" s="1"/>
  <c r="E26" i="179"/>
  <c r="E182" i="179" s="1"/>
  <c r="D26" i="179"/>
  <c r="D182" i="179" s="1"/>
  <c r="C26" i="179"/>
  <c r="C182" i="179" s="1"/>
  <c r="B26" i="179"/>
  <c r="B182" i="179" s="1"/>
  <c r="M25" i="179"/>
  <c r="M243" i="179" s="1"/>
  <c r="L25" i="179"/>
  <c r="L243" i="179" s="1"/>
  <c r="K25" i="179"/>
  <c r="K243" i="179" s="1"/>
  <c r="J25" i="179"/>
  <c r="J243" i="179" s="1"/>
  <c r="J247" i="179" s="1"/>
  <c r="I25" i="179"/>
  <c r="I243" i="179" s="1"/>
  <c r="H25" i="179"/>
  <c r="H243" i="179" s="1"/>
  <c r="G25" i="179"/>
  <c r="G243" i="179" s="1"/>
  <c r="F25" i="179"/>
  <c r="F243" i="179" s="1"/>
  <c r="E25" i="179"/>
  <c r="E243" i="179" s="1"/>
  <c r="D25" i="179"/>
  <c r="D243" i="179" s="1"/>
  <c r="C25" i="179"/>
  <c r="C243" i="179" s="1"/>
  <c r="B25" i="179"/>
  <c r="B243" i="179" s="1"/>
  <c r="M24" i="179"/>
  <c r="L24" i="179"/>
  <c r="K24" i="179"/>
  <c r="J24" i="179"/>
  <c r="I24" i="179"/>
  <c r="H24" i="179"/>
  <c r="G24" i="179"/>
  <c r="F24" i="179"/>
  <c r="E24" i="179"/>
  <c r="D24" i="179"/>
  <c r="C24" i="179"/>
  <c r="B24" i="179"/>
  <c r="M23" i="179"/>
  <c r="M231" i="179" s="1"/>
  <c r="L23" i="179"/>
  <c r="L231" i="179" s="1"/>
  <c r="K23" i="179"/>
  <c r="K231" i="179" s="1"/>
  <c r="J23" i="179"/>
  <c r="J231" i="179" s="1"/>
  <c r="J235" i="179" s="1"/>
  <c r="I23" i="179"/>
  <c r="I231" i="179" s="1"/>
  <c r="H23" i="179"/>
  <c r="H231" i="179" s="1"/>
  <c r="G23" i="179"/>
  <c r="G231" i="179" s="1"/>
  <c r="F23" i="179"/>
  <c r="F231" i="179" s="1"/>
  <c r="E23" i="179"/>
  <c r="E231" i="179" s="1"/>
  <c r="D23" i="179"/>
  <c r="D231" i="179" s="1"/>
  <c r="C23" i="179"/>
  <c r="C231" i="179" s="1"/>
  <c r="B23" i="179"/>
  <c r="B231" i="179" s="1"/>
  <c r="M22" i="179"/>
  <c r="M225" i="179" s="1"/>
  <c r="L22" i="179"/>
  <c r="L225" i="179" s="1"/>
  <c r="K22" i="179"/>
  <c r="K225" i="179" s="1"/>
  <c r="J22" i="179"/>
  <c r="J225" i="179" s="1"/>
  <c r="I22" i="179"/>
  <c r="I225" i="179" s="1"/>
  <c r="H22" i="179"/>
  <c r="H225" i="179" s="1"/>
  <c r="G22" i="179"/>
  <c r="G225" i="179" s="1"/>
  <c r="F22" i="179"/>
  <c r="F225" i="179" s="1"/>
  <c r="E22" i="179"/>
  <c r="E225" i="179" s="1"/>
  <c r="D22" i="179"/>
  <c r="D225" i="179" s="1"/>
  <c r="D229" i="179" s="1"/>
  <c r="C22" i="179"/>
  <c r="C225" i="179" s="1"/>
  <c r="B22" i="179"/>
  <c r="B225" i="179" s="1"/>
  <c r="M21" i="179"/>
  <c r="L21" i="179"/>
  <c r="K21" i="179"/>
  <c r="J21" i="179"/>
  <c r="I21" i="179"/>
  <c r="H21" i="179"/>
  <c r="G21" i="179"/>
  <c r="F21" i="179"/>
  <c r="E21" i="179"/>
  <c r="D21" i="179"/>
  <c r="C21" i="179"/>
  <c r="B21" i="179"/>
  <c r="M20" i="179"/>
  <c r="M200" i="179" s="1"/>
  <c r="L20" i="179"/>
  <c r="L200" i="179" s="1"/>
  <c r="K20" i="179"/>
  <c r="K200" i="179" s="1"/>
  <c r="J20" i="179"/>
  <c r="J200" i="179" s="1"/>
  <c r="I20" i="179"/>
  <c r="I200" i="179" s="1"/>
  <c r="H20" i="179"/>
  <c r="H200" i="179" s="1"/>
  <c r="G20" i="179"/>
  <c r="G200" i="179" s="1"/>
  <c r="F20" i="179"/>
  <c r="F200" i="179" s="1"/>
  <c r="E20" i="179"/>
  <c r="E200" i="179" s="1"/>
  <c r="D20" i="179"/>
  <c r="D200" i="179" s="1"/>
  <c r="C20" i="179"/>
  <c r="C200" i="179" s="1"/>
  <c r="B20" i="179"/>
  <c r="B200" i="179" s="1"/>
  <c r="M19" i="179"/>
  <c r="M170" i="179" s="1"/>
  <c r="L19" i="179"/>
  <c r="L170" i="179" s="1"/>
  <c r="K19" i="179"/>
  <c r="K170" i="179" s="1"/>
  <c r="J19" i="179"/>
  <c r="J170" i="179" s="1"/>
  <c r="I19" i="179"/>
  <c r="I170" i="179" s="1"/>
  <c r="H19" i="179"/>
  <c r="H170" i="179" s="1"/>
  <c r="G19" i="179"/>
  <c r="G170" i="179" s="1"/>
  <c r="F19" i="179"/>
  <c r="F170" i="179" s="1"/>
  <c r="E19" i="179"/>
  <c r="E170" i="179" s="1"/>
  <c r="D19" i="179"/>
  <c r="D170" i="179" s="1"/>
  <c r="C19" i="179"/>
  <c r="C170" i="179" s="1"/>
  <c r="B19" i="179"/>
  <c r="B170" i="179" s="1"/>
  <c r="M18" i="179"/>
  <c r="L18" i="179"/>
  <c r="K18" i="179"/>
  <c r="J18" i="179"/>
  <c r="I18" i="179"/>
  <c r="H18" i="179"/>
  <c r="G18" i="179"/>
  <c r="F18" i="179"/>
  <c r="E18" i="179"/>
  <c r="D18" i="179"/>
  <c r="C18" i="179"/>
  <c r="B18" i="179"/>
  <c r="M17" i="179"/>
  <c r="L17" i="179"/>
  <c r="K17" i="179"/>
  <c r="J17" i="179"/>
  <c r="I17" i="179"/>
  <c r="H17" i="179"/>
  <c r="G17" i="179"/>
  <c r="F17" i="179"/>
  <c r="E17" i="179"/>
  <c r="D17" i="179"/>
  <c r="C17" i="179"/>
  <c r="B17" i="179"/>
  <c r="M16" i="179"/>
  <c r="M176" i="179" s="1"/>
  <c r="M188" i="179" s="1"/>
  <c r="L16" i="179"/>
  <c r="L176" i="179" s="1"/>
  <c r="L188" i="179" s="1"/>
  <c r="K16" i="179"/>
  <c r="K176" i="179" s="1"/>
  <c r="K188" i="179" s="1"/>
  <c r="J16" i="179"/>
  <c r="J176" i="179" s="1"/>
  <c r="J188" i="179" s="1"/>
  <c r="I16" i="179"/>
  <c r="I176" i="179" s="1"/>
  <c r="I188" i="179" s="1"/>
  <c r="H16" i="179"/>
  <c r="H176" i="179" s="1"/>
  <c r="H188" i="179" s="1"/>
  <c r="G16" i="179"/>
  <c r="G176" i="179" s="1"/>
  <c r="G188" i="179" s="1"/>
  <c r="F16" i="179"/>
  <c r="F176" i="179" s="1"/>
  <c r="F188" i="179" s="1"/>
  <c r="E16" i="179"/>
  <c r="E176" i="179" s="1"/>
  <c r="E188" i="179" s="1"/>
  <c r="D16" i="179"/>
  <c r="D176" i="179" s="1"/>
  <c r="D188" i="179" s="1"/>
  <c r="C16" i="179"/>
  <c r="C176" i="179" s="1"/>
  <c r="C188" i="179" s="1"/>
  <c r="B16" i="179"/>
  <c r="B176" i="179" s="1"/>
  <c r="B188" i="179" s="1"/>
  <c r="M15" i="179"/>
  <c r="L15" i="179"/>
  <c r="K15" i="179"/>
  <c r="J15" i="179"/>
  <c r="I15" i="179"/>
  <c r="H15" i="179"/>
  <c r="G15" i="179"/>
  <c r="F15" i="179"/>
  <c r="E15" i="179"/>
  <c r="D15" i="179"/>
  <c r="C15" i="179"/>
  <c r="B15" i="179"/>
  <c r="M14" i="179"/>
  <c r="L14" i="179"/>
  <c r="K14" i="179"/>
  <c r="J14" i="179"/>
  <c r="I14" i="179"/>
  <c r="H14" i="179"/>
  <c r="G14" i="179"/>
  <c r="F14" i="179"/>
  <c r="E14" i="179"/>
  <c r="D14" i="179"/>
  <c r="C14" i="179"/>
  <c r="B14" i="179"/>
  <c r="M13" i="179"/>
  <c r="L13" i="179"/>
  <c r="K13" i="179"/>
  <c r="J13" i="179"/>
  <c r="I13" i="179"/>
  <c r="H13" i="179"/>
  <c r="G13" i="179"/>
  <c r="F13" i="179"/>
  <c r="E13" i="179"/>
  <c r="D13" i="179"/>
  <c r="C13" i="179"/>
  <c r="B13" i="179"/>
  <c r="M12" i="179"/>
  <c r="L12" i="179"/>
  <c r="K12" i="179"/>
  <c r="J12" i="179"/>
  <c r="I12" i="179"/>
  <c r="H12" i="179"/>
  <c r="G12" i="179"/>
  <c r="F12" i="179"/>
  <c r="E12" i="179"/>
  <c r="D12" i="179"/>
  <c r="C12" i="179"/>
  <c r="B12" i="179"/>
  <c r="M11" i="179"/>
  <c r="L11" i="179"/>
  <c r="K11" i="179"/>
  <c r="J11" i="179"/>
  <c r="I11" i="179"/>
  <c r="H11" i="179"/>
  <c r="G11" i="179"/>
  <c r="F11" i="179"/>
  <c r="E11" i="179"/>
  <c r="D11" i="179"/>
  <c r="C11" i="179"/>
  <c r="B11" i="179"/>
  <c r="M10" i="179"/>
  <c r="L10" i="179"/>
  <c r="K10" i="179"/>
  <c r="J10" i="179"/>
  <c r="I10" i="179"/>
  <c r="H10" i="179"/>
  <c r="G10" i="179"/>
  <c r="F10" i="179"/>
  <c r="E10" i="179"/>
  <c r="D10" i="179"/>
  <c r="C10" i="179"/>
  <c r="B10" i="179"/>
  <c r="M9" i="179"/>
  <c r="L9" i="179"/>
  <c r="K9" i="179"/>
  <c r="J9" i="179"/>
  <c r="I9" i="179"/>
  <c r="H9" i="179"/>
  <c r="G9" i="179"/>
  <c r="F9" i="179"/>
  <c r="E9" i="179"/>
  <c r="D9" i="179"/>
  <c r="C9" i="179"/>
  <c r="B9" i="179"/>
  <c r="M8" i="179"/>
  <c r="M164" i="179" s="1"/>
  <c r="L8" i="179"/>
  <c r="L164" i="179" s="1"/>
  <c r="K8" i="179"/>
  <c r="K164" i="179" s="1"/>
  <c r="J8" i="179"/>
  <c r="J164" i="179" s="1"/>
  <c r="I8" i="179"/>
  <c r="I164" i="179" s="1"/>
  <c r="H8" i="179"/>
  <c r="H164" i="179" s="1"/>
  <c r="G8" i="179"/>
  <c r="G164" i="179" s="1"/>
  <c r="F8" i="179"/>
  <c r="F164" i="179" s="1"/>
  <c r="E8" i="179"/>
  <c r="E164" i="179" s="1"/>
  <c r="D8" i="179"/>
  <c r="D164" i="179" s="1"/>
  <c r="C8" i="179"/>
  <c r="C164" i="179" s="1"/>
  <c r="B8" i="179"/>
  <c r="B164" i="179" s="1"/>
  <c r="M7" i="179"/>
  <c r="M194" i="179" s="1"/>
  <c r="M207" i="179" s="1"/>
  <c r="M213" i="179" s="1"/>
  <c r="L7" i="179"/>
  <c r="L194" i="179" s="1"/>
  <c r="L207" i="179" s="1"/>
  <c r="K7" i="179"/>
  <c r="K194" i="179" s="1"/>
  <c r="K207" i="179" s="1"/>
  <c r="K213" i="179" s="1"/>
  <c r="J7" i="179"/>
  <c r="J194" i="179" s="1"/>
  <c r="J207" i="179" s="1"/>
  <c r="I7" i="179"/>
  <c r="I194" i="179" s="1"/>
  <c r="I207" i="179" s="1"/>
  <c r="H7" i="179"/>
  <c r="H194" i="179" s="1"/>
  <c r="H207" i="179" s="1"/>
  <c r="H213" i="179" s="1"/>
  <c r="G7" i="179"/>
  <c r="G194" i="179" s="1"/>
  <c r="G207" i="179" s="1"/>
  <c r="G213" i="179" s="1"/>
  <c r="F7" i="179"/>
  <c r="F194" i="179" s="1"/>
  <c r="F207" i="179" s="1"/>
  <c r="F213" i="179" s="1"/>
  <c r="E7" i="179"/>
  <c r="E194" i="179" s="1"/>
  <c r="E207" i="179" s="1"/>
  <c r="D7" i="179"/>
  <c r="D194" i="179" s="1"/>
  <c r="D207" i="179" s="1"/>
  <c r="C7" i="179"/>
  <c r="C194" i="179" s="1"/>
  <c r="C207" i="179" s="1"/>
  <c r="B7" i="179"/>
  <c r="B194" i="179" s="1"/>
  <c r="B207" i="179" s="1"/>
  <c r="B213" i="179" s="1"/>
  <c r="M4" i="179"/>
  <c r="L4" i="179"/>
  <c r="K4" i="179"/>
  <c r="J4" i="179"/>
  <c r="I4" i="179"/>
  <c r="H4" i="179"/>
  <c r="G4" i="179"/>
  <c r="F4" i="179"/>
  <c r="E4" i="179"/>
  <c r="D4" i="179"/>
  <c r="C4" i="179"/>
  <c r="B4" i="179"/>
  <c r="AX283" i="157"/>
  <c r="AX179" i="158"/>
  <c r="AW179" i="158"/>
  <c r="AV179" i="158"/>
  <c r="AU179" i="158"/>
  <c r="AT179" i="158"/>
  <c r="AS179" i="158"/>
  <c r="AR179" i="158"/>
  <c r="AQ179" i="158"/>
  <c r="AP179" i="158"/>
  <c r="AO179" i="158"/>
  <c r="AN179" i="158"/>
  <c r="AM179" i="158"/>
  <c r="AL179" i="158"/>
  <c r="AK179" i="158"/>
  <c r="AJ179" i="158"/>
  <c r="AI179" i="158"/>
  <c r="AH179" i="158"/>
  <c r="AG179" i="158"/>
  <c r="AF179" i="158"/>
  <c r="AE179" i="158"/>
  <c r="AD179" i="158"/>
  <c r="AC179" i="158"/>
  <c r="AB179" i="158"/>
  <c r="AA179" i="158"/>
  <c r="Z179" i="158"/>
  <c r="Y179" i="158"/>
  <c r="X179" i="158"/>
  <c r="W179" i="158"/>
  <c r="V179" i="158"/>
  <c r="U179" i="158"/>
  <c r="T179" i="158"/>
  <c r="S179" i="158"/>
  <c r="R179" i="158"/>
  <c r="Q179" i="158"/>
  <c r="P179" i="158"/>
  <c r="O179" i="158"/>
  <c r="N179" i="158"/>
  <c r="M179" i="158"/>
  <c r="L179" i="158"/>
  <c r="K179" i="158"/>
  <c r="J179" i="158"/>
  <c r="I179" i="158"/>
  <c r="H179" i="158"/>
  <c r="G179" i="158"/>
  <c r="F179" i="158"/>
  <c r="E179" i="158"/>
  <c r="D179" i="158"/>
  <c r="C179" i="158"/>
  <c r="AX178" i="158"/>
  <c r="AW178" i="158"/>
  <c r="AV178" i="158"/>
  <c r="AU178" i="158"/>
  <c r="AT178" i="158"/>
  <c r="AS178" i="158"/>
  <c r="AR178" i="158"/>
  <c r="AQ178" i="158"/>
  <c r="AP178" i="158"/>
  <c r="AO178" i="158"/>
  <c r="AN178" i="158"/>
  <c r="AM178" i="158"/>
  <c r="AL178" i="158"/>
  <c r="AK178" i="158"/>
  <c r="AJ178" i="158"/>
  <c r="AI178" i="158"/>
  <c r="AH178" i="158"/>
  <c r="AG178" i="158"/>
  <c r="AF178" i="158"/>
  <c r="AE178" i="158"/>
  <c r="AD178" i="158"/>
  <c r="AC178" i="158"/>
  <c r="AB178" i="158"/>
  <c r="AA178" i="158"/>
  <c r="Z178" i="158"/>
  <c r="Y178" i="158"/>
  <c r="X178" i="158"/>
  <c r="W178" i="158"/>
  <c r="V178" i="158"/>
  <c r="U178" i="158"/>
  <c r="T178" i="158"/>
  <c r="S178" i="158"/>
  <c r="R178" i="158"/>
  <c r="Q178" i="158"/>
  <c r="P178" i="158"/>
  <c r="O178" i="158"/>
  <c r="N178" i="158"/>
  <c r="M178" i="158"/>
  <c r="L178" i="158"/>
  <c r="K178" i="158"/>
  <c r="J178" i="158"/>
  <c r="I178" i="158"/>
  <c r="H178" i="158"/>
  <c r="G178" i="158"/>
  <c r="F178" i="158"/>
  <c r="E178" i="158"/>
  <c r="D178" i="158"/>
  <c r="C178" i="158"/>
  <c r="AX177" i="158"/>
  <c r="AW177" i="158"/>
  <c r="AV177" i="158"/>
  <c r="AU177" i="158"/>
  <c r="AT177" i="158"/>
  <c r="AS177" i="158"/>
  <c r="AR177" i="158"/>
  <c r="AQ177" i="158"/>
  <c r="AP177" i="158"/>
  <c r="AO177" i="158"/>
  <c r="AN177" i="158"/>
  <c r="AM177" i="158"/>
  <c r="AL177" i="158"/>
  <c r="AK177" i="158"/>
  <c r="AJ177" i="158"/>
  <c r="AI177" i="158"/>
  <c r="AH177" i="158"/>
  <c r="AG177" i="158"/>
  <c r="AF177" i="158"/>
  <c r="AE177" i="158"/>
  <c r="AD177" i="158"/>
  <c r="AC177" i="158"/>
  <c r="AB177" i="158"/>
  <c r="AA177" i="158"/>
  <c r="Z177" i="158"/>
  <c r="Y177" i="158"/>
  <c r="X177" i="158"/>
  <c r="W177" i="158"/>
  <c r="V177" i="158"/>
  <c r="U177" i="158"/>
  <c r="T177" i="158"/>
  <c r="S177" i="158"/>
  <c r="R177" i="158"/>
  <c r="Q177" i="158"/>
  <c r="P177" i="158"/>
  <c r="O177" i="158"/>
  <c r="N177" i="158"/>
  <c r="M177" i="158"/>
  <c r="L177" i="158"/>
  <c r="K177" i="158"/>
  <c r="J177" i="158"/>
  <c r="I177" i="158"/>
  <c r="H177" i="158"/>
  <c r="G177" i="158"/>
  <c r="F177" i="158"/>
  <c r="E177" i="158"/>
  <c r="D177" i="158"/>
  <c r="C177" i="158"/>
  <c r="AX175" i="158"/>
  <c r="AW175" i="158"/>
  <c r="AV175" i="158"/>
  <c r="AU175" i="158"/>
  <c r="AT175" i="158"/>
  <c r="AS175" i="158"/>
  <c r="AR175" i="158"/>
  <c r="AQ175" i="158"/>
  <c r="AP175" i="158"/>
  <c r="AO175" i="158"/>
  <c r="AN175" i="158"/>
  <c r="AM175" i="158"/>
  <c r="AL175" i="158"/>
  <c r="AK175" i="158"/>
  <c r="AJ175" i="158"/>
  <c r="AI175" i="158"/>
  <c r="AH175" i="158"/>
  <c r="AG175" i="158"/>
  <c r="AF175" i="158"/>
  <c r="AE175" i="158"/>
  <c r="AD175" i="158"/>
  <c r="AC175" i="158"/>
  <c r="AB175" i="158"/>
  <c r="AA175" i="158"/>
  <c r="Z175" i="158"/>
  <c r="Y175" i="158"/>
  <c r="X175" i="158"/>
  <c r="W175" i="158"/>
  <c r="V175" i="158"/>
  <c r="U175" i="158"/>
  <c r="T175" i="158"/>
  <c r="S175" i="158"/>
  <c r="R175" i="158"/>
  <c r="Q175" i="158"/>
  <c r="P175" i="158"/>
  <c r="O175" i="158"/>
  <c r="N175" i="158"/>
  <c r="M175" i="158"/>
  <c r="L175" i="158"/>
  <c r="K175" i="158"/>
  <c r="J175" i="158"/>
  <c r="I175" i="158"/>
  <c r="H175" i="158"/>
  <c r="G175" i="158"/>
  <c r="F175" i="158"/>
  <c r="E175" i="158"/>
  <c r="D175" i="158"/>
  <c r="C175" i="158"/>
  <c r="AX174" i="158"/>
  <c r="AW174" i="158"/>
  <c r="AV174" i="158"/>
  <c r="AU174" i="158"/>
  <c r="AT174" i="158"/>
  <c r="AS174" i="158"/>
  <c r="AR174" i="158"/>
  <c r="AQ174" i="158"/>
  <c r="AP174" i="158"/>
  <c r="AO174" i="158"/>
  <c r="AN174" i="158"/>
  <c r="AM174" i="158"/>
  <c r="AL174" i="158"/>
  <c r="AK174" i="158"/>
  <c r="AJ174" i="158"/>
  <c r="AI174" i="158"/>
  <c r="AH174" i="158"/>
  <c r="AG174" i="158"/>
  <c r="AF174" i="158"/>
  <c r="AE174" i="158"/>
  <c r="AD174" i="158"/>
  <c r="AC174" i="158"/>
  <c r="AB174" i="158"/>
  <c r="AA174" i="158"/>
  <c r="Z174" i="158"/>
  <c r="Y174" i="158"/>
  <c r="X174" i="158"/>
  <c r="W174" i="158"/>
  <c r="V174" i="158"/>
  <c r="U174" i="158"/>
  <c r="T174" i="158"/>
  <c r="S174" i="158"/>
  <c r="R174" i="158"/>
  <c r="Q174" i="158"/>
  <c r="P174" i="158"/>
  <c r="O174" i="158"/>
  <c r="N174" i="158"/>
  <c r="M174" i="158"/>
  <c r="L174" i="158"/>
  <c r="K174" i="158"/>
  <c r="J174" i="158"/>
  <c r="I174" i="158"/>
  <c r="H174" i="158"/>
  <c r="G174" i="158"/>
  <c r="F174" i="158"/>
  <c r="E174" i="158"/>
  <c r="D174" i="158"/>
  <c r="C174" i="158"/>
  <c r="AX173" i="158"/>
  <c r="AX188" i="158" s="1"/>
  <c r="AW173" i="158"/>
  <c r="AW188" i="158" s="1"/>
  <c r="AV173" i="158"/>
  <c r="AV188" i="158" s="1"/>
  <c r="AU173" i="158"/>
  <c r="AU188" i="158" s="1"/>
  <c r="AT173" i="158"/>
  <c r="AT188" i="158" s="1"/>
  <c r="AS173" i="158"/>
  <c r="AS188" i="158" s="1"/>
  <c r="AR173" i="158"/>
  <c r="AR188" i="158" s="1"/>
  <c r="AQ173" i="158"/>
  <c r="AQ188" i="158" s="1"/>
  <c r="AP173" i="158"/>
  <c r="AP188" i="158" s="1"/>
  <c r="AO173" i="158"/>
  <c r="AO188" i="158" s="1"/>
  <c r="AN173" i="158"/>
  <c r="AN188" i="158" s="1"/>
  <c r="AM173" i="158"/>
  <c r="AM188" i="158" s="1"/>
  <c r="AL173" i="158"/>
  <c r="AL188" i="158" s="1"/>
  <c r="AK173" i="158"/>
  <c r="AK188" i="158" s="1"/>
  <c r="AJ173" i="158"/>
  <c r="AJ188" i="158" s="1"/>
  <c r="AI173" i="158"/>
  <c r="AI188" i="158" s="1"/>
  <c r="AH173" i="158"/>
  <c r="AH188" i="158" s="1"/>
  <c r="AG173" i="158"/>
  <c r="AG188" i="158" s="1"/>
  <c r="AF173" i="158"/>
  <c r="AF188" i="158" s="1"/>
  <c r="AE173" i="158"/>
  <c r="AE188" i="158" s="1"/>
  <c r="AD173" i="158"/>
  <c r="AD188" i="158" s="1"/>
  <c r="AC173" i="158"/>
  <c r="AC188" i="158" s="1"/>
  <c r="AB173" i="158"/>
  <c r="AB188" i="158" s="1"/>
  <c r="AA173" i="158"/>
  <c r="AA188" i="158" s="1"/>
  <c r="Z173" i="158"/>
  <c r="Z188" i="158" s="1"/>
  <c r="Y173" i="158"/>
  <c r="Y188" i="158" s="1"/>
  <c r="X173" i="158"/>
  <c r="X188" i="158" s="1"/>
  <c r="W173" i="158"/>
  <c r="W188" i="158" s="1"/>
  <c r="V173" i="158"/>
  <c r="V188" i="158" s="1"/>
  <c r="U173" i="158"/>
  <c r="U188" i="158" s="1"/>
  <c r="T173" i="158"/>
  <c r="T188" i="158" s="1"/>
  <c r="S173" i="158"/>
  <c r="S188" i="158" s="1"/>
  <c r="R173" i="158"/>
  <c r="R188" i="158" s="1"/>
  <c r="Q173" i="158"/>
  <c r="Q188" i="158" s="1"/>
  <c r="P173" i="158"/>
  <c r="P188" i="158" s="1"/>
  <c r="O173" i="158"/>
  <c r="O188" i="158" s="1"/>
  <c r="N173" i="158"/>
  <c r="N188" i="158" s="1"/>
  <c r="M173" i="158"/>
  <c r="M188" i="158" s="1"/>
  <c r="L173" i="158"/>
  <c r="L188" i="158" s="1"/>
  <c r="K173" i="158"/>
  <c r="K188" i="158" s="1"/>
  <c r="J173" i="158"/>
  <c r="J188" i="158" s="1"/>
  <c r="I173" i="158"/>
  <c r="I188" i="158" s="1"/>
  <c r="H173" i="158"/>
  <c r="H188" i="158" s="1"/>
  <c r="G173" i="158"/>
  <c r="G188" i="158" s="1"/>
  <c r="F173" i="158"/>
  <c r="F188" i="158" s="1"/>
  <c r="E173" i="158"/>
  <c r="E188" i="158" s="1"/>
  <c r="D173" i="158"/>
  <c r="D188" i="158" s="1"/>
  <c r="C173" i="158"/>
  <c r="C188" i="158" s="1"/>
  <c r="AX172" i="158"/>
  <c r="AW172" i="158"/>
  <c r="AV172" i="158"/>
  <c r="AU172" i="158"/>
  <c r="AT172" i="158"/>
  <c r="AS172" i="158"/>
  <c r="AR172" i="158"/>
  <c r="AQ172" i="158"/>
  <c r="AP172" i="158"/>
  <c r="AO172" i="158"/>
  <c r="AN172" i="158"/>
  <c r="AM172" i="158"/>
  <c r="AL172" i="158"/>
  <c r="AK172" i="158"/>
  <c r="AJ172" i="158"/>
  <c r="AI172" i="158"/>
  <c r="AH172" i="158"/>
  <c r="AG172" i="158"/>
  <c r="AF172" i="158"/>
  <c r="AE172" i="158"/>
  <c r="AD172" i="158"/>
  <c r="AC172" i="158"/>
  <c r="AB172" i="158"/>
  <c r="AA172" i="158"/>
  <c r="Z172" i="158"/>
  <c r="Y172" i="158"/>
  <c r="X172" i="158"/>
  <c r="W172" i="158"/>
  <c r="V172" i="158"/>
  <c r="U172" i="158"/>
  <c r="T172" i="158"/>
  <c r="S172" i="158"/>
  <c r="R172" i="158"/>
  <c r="Q172" i="158"/>
  <c r="P172" i="158"/>
  <c r="O172" i="158"/>
  <c r="N172" i="158"/>
  <c r="M172" i="158"/>
  <c r="L172" i="158"/>
  <c r="K172" i="158"/>
  <c r="J172" i="158"/>
  <c r="I172" i="158"/>
  <c r="H172" i="158"/>
  <c r="G172" i="158"/>
  <c r="F172" i="158"/>
  <c r="E172" i="158"/>
  <c r="D172" i="158"/>
  <c r="C172" i="158"/>
  <c r="AX171" i="158"/>
  <c r="AX182" i="158" s="1"/>
  <c r="AW171" i="158"/>
  <c r="AW182" i="158" s="1"/>
  <c r="AV171" i="158"/>
  <c r="AV182" i="158" s="1"/>
  <c r="AU171" i="158"/>
  <c r="AU182" i="158" s="1"/>
  <c r="AT171" i="158"/>
  <c r="AT182" i="158" s="1"/>
  <c r="AS171" i="158"/>
  <c r="AS182" i="158" s="1"/>
  <c r="AR171" i="158"/>
  <c r="AR182" i="158" s="1"/>
  <c r="AQ171" i="158"/>
  <c r="AQ182" i="158" s="1"/>
  <c r="AP171" i="158"/>
  <c r="AP182" i="158" s="1"/>
  <c r="AO171" i="158"/>
  <c r="AO182" i="158" s="1"/>
  <c r="AN171" i="158"/>
  <c r="AN182" i="158" s="1"/>
  <c r="AM171" i="158"/>
  <c r="AM182" i="158" s="1"/>
  <c r="AL171" i="158"/>
  <c r="AL182" i="158" s="1"/>
  <c r="AK171" i="158"/>
  <c r="AK182" i="158" s="1"/>
  <c r="AJ171" i="158"/>
  <c r="AJ182" i="158" s="1"/>
  <c r="AI171" i="158"/>
  <c r="AI182" i="158" s="1"/>
  <c r="AH171" i="158"/>
  <c r="AG171" i="158"/>
  <c r="AG182" i="158" s="1"/>
  <c r="AF171" i="158"/>
  <c r="AF182" i="158" s="1"/>
  <c r="AE171" i="158"/>
  <c r="AE182" i="158" s="1"/>
  <c r="AD171" i="158"/>
  <c r="AD182" i="158" s="1"/>
  <c r="AC171" i="158"/>
  <c r="AB171" i="158"/>
  <c r="AB182" i="158" s="1"/>
  <c r="AA171" i="158"/>
  <c r="AA182" i="158" s="1"/>
  <c r="Z171" i="158"/>
  <c r="Z182" i="158" s="1"/>
  <c r="Y171" i="158"/>
  <c r="Y182" i="158" s="1"/>
  <c r="X171" i="158"/>
  <c r="X182" i="158" s="1"/>
  <c r="W171" i="158"/>
  <c r="W182" i="158" s="1"/>
  <c r="V171" i="158"/>
  <c r="V182" i="158" s="1"/>
  <c r="U171" i="158"/>
  <c r="U182" i="158" s="1"/>
  <c r="T171" i="158"/>
  <c r="T182" i="158" s="1"/>
  <c r="S171" i="158"/>
  <c r="S182" i="158" s="1"/>
  <c r="R171" i="158"/>
  <c r="R182" i="158" s="1"/>
  <c r="Q171" i="158"/>
  <c r="P171" i="158"/>
  <c r="P182" i="158" s="1"/>
  <c r="O171" i="158"/>
  <c r="O182" i="158" s="1"/>
  <c r="N171" i="158"/>
  <c r="N182" i="158" s="1"/>
  <c r="M171" i="158"/>
  <c r="M182" i="158" s="1"/>
  <c r="L171" i="158"/>
  <c r="L182" i="158" s="1"/>
  <c r="K171" i="158"/>
  <c r="K182" i="158" s="1"/>
  <c r="J171" i="158"/>
  <c r="J182" i="158" s="1"/>
  <c r="I171" i="158"/>
  <c r="I182" i="158" s="1"/>
  <c r="H171" i="158"/>
  <c r="H182" i="158" s="1"/>
  <c r="G171" i="158"/>
  <c r="G182" i="158" s="1"/>
  <c r="F171" i="158"/>
  <c r="F182" i="158" s="1"/>
  <c r="E171" i="158"/>
  <c r="E182" i="158" s="1"/>
  <c r="D171" i="158"/>
  <c r="D182" i="158" s="1"/>
  <c r="C171" i="158"/>
  <c r="C182" i="158" s="1"/>
  <c r="AX170" i="158"/>
  <c r="AX194" i="158" s="1"/>
  <c r="AW170" i="158"/>
  <c r="AW194" i="158" s="1"/>
  <c r="AV170" i="158"/>
  <c r="AV194" i="158" s="1"/>
  <c r="AU170" i="158"/>
  <c r="AU194" i="158" s="1"/>
  <c r="AT170" i="158"/>
  <c r="AT194" i="158" s="1"/>
  <c r="AS170" i="158"/>
  <c r="AS194" i="158" s="1"/>
  <c r="AR170" i="158"/>
  <c r="AR194" i="158" s="1"/>
  <c r="AQ170" i="158"/>
  <c r="AQ194" i="158" s="1"/>
  <c r="AP170" i="158"/>
  <c r="AP194" i="158" s="1"/>
  <c r="AO170" i="158"/>
  <c r="AO194" i="158" s="1"/>
  <c r="AN170" i="158"/>
  <c r="AN194" i="158" s="1"/>
  <c r="AM170" i="158"/>
  <c r="AM194" i="158" s="1"/>
  <c r="AL170" i="158"/>
  <c r="AL194" i="158" s="1"/>
  <c r="AK170" i="158"/>
  <c r="AK194" i="158" s="1"/>
  <c r="AJ170" i="158"/>
  <c r="AJ194" i="158" s="1"/>
  <c r="AI170" i="158"/>
  <c r="AI194" i="158" s="1"/>
  <c r="AH170" i="158"/>
  <c r="AH194" i="158" s="1"/>
  <c r="AG170" i="158"/>
  <c r="AG194" i="158" s="1"/>
  <c r="AF170" i="158"/>
  <c r="AF194" i="158" s="1"/>
  <c r="AE170" i="158"/>
  <c r="AE194" i="158" s="1"/>
  <c r="AD170" i="158"/>
  <c r="AD194" i="158" s="1"/>
  <c r="AC170" i="158"/>
  <c r="AC194" i="158" s="1"/>
  <c r="AB170" i="158"/>
  <c r="AB194" i="158" s="1"/>
  <c r="AA170" i="158"/>
  <c r="AA194" i="158" s="1"/>
  <c r="Z170" i="158"/>
  <c r="Z194" i="158" s="1"/>
  <c r="Y170" i="158"/>
  <c r="Y194" i="158" s="1"/>
  <c r="X170" i="158"/>
  <c r="X194" i="158" s="1"/>
  <c r="W170" i="158"/>
  <c r="W194" i="158" s="1"/>
  <c r="V170" i="158"/>
  <c r="V194" i="158" s="1"/>
  <c r="U170" i="158"/>
  <c r="U194" i="158" s="1"/>
  <c r="T170" i="158"/>
  <c r="T194" i="158" s="1"/>
  <c r="S170" i="158"/>
  <c r="S194" i="158" s="1"/>
  <c r="R170" i="158"/>
  <c r="R194" i="158" s="1"/>
  <c r="Q170" i="158"/>
  <c r="Q194" i="158" s="1"/>
  <c r="P170" i="158"/>
  <c r="P194" i="158" s="1"/>
  <c r="O170" i="158"/>
  <c r="O194" i="158" s="1"/>
  <c r="N170" i="158"/>
  <c r="N194" i="158" s="1"/>
  <c r="M170" i="158"/>
  <c r="M194" i="158" s="1"/>
  <c r="L170" i="158"/>
  <c r="L194" i="158" s="1"/>
  <c r="K170" i="158"/>
  <c r="K194" i="158" s="1"/>
  <c r="J170" i="158"/>
  <c r="J194" i="158" s="1"/>
  <c r="I170" i="158"/>
  <c r="I194" i="158" s="1"/>
  <c r="H170" i="158"/>
  <c r="H194" i="158" s="1"/>
  <c r="G170" i="158"/>
  <c r="G194" i="158" s="1"/>
  <c r="F170" i="158"/>
  <c r="F194" i="158" s="1"/>
  <c r="E170" i="158"/>
  <c r="E194" i="158" s="1"/>
  <c r="D170" i="158"/>
  <c r="D194" i="158" s="1"/>
  <c r="C170" i="158"/>
  <c r="C194" i="158" s="1"/>
  <c r="AX169" i="158"/>
  <c r="AW169" i="158"/>
  <c r="AV169" i="158"/>
  <c r="AU169" i="158"/>
  <c r="AT169" i="158"/>
  <c r="AS169" i="158"/>
  <c r="AR169" i="158"/>
  <c r="AQ169" i="158"/>
  <c r="AP169" i="158"/>
  <c r="AO169" i="158"/>
  <c r="AN169" i="158"/>
  <c r="AM169" i="158"/>
  <c r="AL169" i="158"/>
  <c r="AK169" i="158"/>
  <c r="AJ169" i="158"/>
  <c r="AI169" i="158"/>
  <c r="AH169" i="158"/>
  <c r="AG169" i="158"/>
  <c r="AF169" i="158"/>
  <c r="AE169" i="158"/>
  <c r="AD169" i="158"/>
  <c r="AC169" i="158"/>
  <c r="AB169" i="158"/>
  <c r="AA169" i="158"/>
  <c r="Z169" i="158"/>
  <c r="Y169" i="158"/>
  <c r="X169" i="158"/>
  <c r="W169" i="158"/>
  <c r="V169" i="158"/>
  <c r="U169" i="158"/>
  <c r="T169" i="158"/>
  <c r="S169" i="158"/>
  <c r="R169" i="158"/>
  <c r="Q169" i="158"/>
  <c r="P169" i="158"/>
  <c r="O169" i="158"/>
  <c r="N169" i="158"/>
  <c r="M169" i="158"/>
  <c r="L169" i="158"/>
  <c r="K169" i="158"/>
  <c r="J169" i="158"/>
  <c r="I169" i="158"/>
  <c r="H169" i="158"/>
  <c r="G169" i="158"/>
  <c r="F169" i="158"/>
  <c r="E169" i="158"/>
  <c r="D169" i="158"/>
  <c r="C169" i="158"/>
  <c r="AX168" i="158"/>
  <c r="AW168" i="158"/>
  <c r="AV168" i="158"/>
  <c r="AU168" i="158"/>
  <c r="AT168" i="158"/>
  <c r="AS168" i="158"/>
  <c r="AR168" i="158"/>
  <c r="AQ168" i="158"/>
  <c r="AP168" i="158"/>
  <c r="AO168" i="158"/>
  <c r="AN168" i="158"/>
  <c r="AM168" i="158"/>
  <c r="AL168" i="158"/>
  <c r="AK168" i="158"/>
  <c r="AJ168" i="158"/>
  <c r="AI168" i="158"/>
  <c r="AH168" i="158"/>
  <c r="AG168" i="158"/>
  <c r="AF168" i="158"/>
  <c r="AE168" i="158"/>
  <c r="AD168" i="158"/>
  <c r="AC168" i="158"/>
  <c r="AB168" i="158"/>
  <c r="AA168" i="158"/>
  <c r="Z168" i="158"/>
  <c r="Y168" i="158"/>
  <c r="X168" i="158"/>
  <c r="W168" i="158"/>
  <c r="V168" i="158"/>
  <c r="U168" i="158"/>
  <c r="T168" i="158"/>
  <c r="S168" i="158"/>
  <c r="R168" i="158"/>
  <c r="Q168" i="158"/>
  <c r="P168" i="158"/>
  <c r="O168" i="158"/>
  <c r="N168" i="158"/>
  <c r="M168" i="158"/>
  <c r="L168" i="158"/>
  <c r="K168" i="158"/>
  <c r="J168" i="158"/>
  <c r="I168" i="158"/>
  <c r="H168" i="158"/>
  <c r="G168" i="158"/>
  <c r="F168" i="158"/>
  <c r="E168" i="158"/>
  <c r="D168" i="158"/>
  <c r="C168" i="158"/>
  <c r="AX167" i="158"/>
  <c r="AW167" i="158"/>
  <c r="AV167" i="158"/>
  <c r="AU167" i="158"/>
  <c r="AT167" i="158"/>
  <c r="AS167" i="158"/>
  <c r="AR167" i="158"/>
  <c r="AQ167" i="158"/>
  <c r="AP167" i="158"/>
  <c r="AO167" i="158"/>
  <c r="AN167" i="158"/>
  <c r="AM167" i="158"/>
  <c r="AL167" i="158"/>
  <c r="AK167" i="158"/>
  <c r="AJ167" i="158"/>
  <c r="AI167" i="158"/>
  <c r="AH167" i="158"/>
  <c r="AG167" i="158"/>
  <c r="AF167" i="158"/>
  <c r="AE167" i="158"/>
  <c r="AD167" i="158"/>
  <c r="AC167" i="158"/>
  <c r="AB167" i="158"/>
  <c r="AA167" i="158"/>
  <c r="Z167" i="158"/>
  <c r="Y167" i="158"/>
  <c r="X167" i="158"/>
  <c r="W167" i="158"/>
  <c r="V167" i="158"/>
  <c r="U167" i="158"/>
  <c r="T167" i="158"/>
  <c r="S167" i="158"/>
  <c r="R167" i="158"/>
  <c r="Q167" i="158"/>
  <c r="P167" i="158"/>
  <c r="O167" i="158"/>
  <c r="N167" i="158"/>
  <c r="M167" i="158"/>
  <c r="L167" i="158"/>
  <c r="K167" i="158"/>
  <c r="J167" i="158"/>
  <c r="I167" i="158"/>
  <c r="H167" i="158"/>
  <c r="G167" i="158"/>
  <c r="F167" i="158"/>
  <c r="E167" i="158"/>
  <c r="D167" i="158"/>
  <c r="C167" i="158"/>
  <c r="AX166" i="158"/>
  <c r="AW166" i="158"/>
  <c r="AV166" i="158"/>
  <c r="AU166" i="158"/>
  <c r="AT166" i="158"/>
  <c r="AS166" i="158"/>
  <c r="AR166" i="158"/>
  <c r="AQ166" i="158"/>
  <c r="AP166" i="158"/>
  <c r="AO166" i="158"/>
  <c r="AN166" i="158"/>
  <c r="AM166" i="158"/>
  <c r="AL166" i="158"/>
  <c r="AK166" i="158"/>
  <c r="AJ166" i="158"/>
  <c r="AI166" i="158"/>
  <c r="AH166" i="158"/>
  <c r="AG166" i="158"/>
  <c r="AF166" i="158"/>
  <c r="AE166" i="158"/>
  <c r="AD166" i="158"/>
  <c r="AC166" i="158"/>
  <c r="AB166" i="158"/>
  <c r="AA166" i="158"/>
  <c r="Z166" i="158"/>
  <c r="Y166" i="158"/>
  <c r="X166" i="158"/>
  <c r="W166" i="158"/>
  <c r="V166" i="158"/>
  <c r="U166" i="158"/>
  <c r="T166" i="158"/>
  <c r="S166" i="158"/>
  <c r="R166" i="158"/>
  <c r="Q166" i="158"/>
  <c r="P166" i="158"/>
  <c r="O166" i="158"/>
  <c r="N166" i="158"/>
  <c r="M166" i="158"/>
  <c r="L166" i="158"/>
  <c r="K166" i="158"/>
  <c r="J166" i="158"/>
  <c r="I166" i="158"/>
  <c r="H166" i="158"/>
  <c r="G166" i="158"/>
  <c r="F166" i="158"/>
  <c r="E166" i="158"/>
  <c r="D166" i="158"/>
  <c r="C166" i="158"/>
  <c r="AX165" i="158"/>
  <c r="AW165" i="158"/>
  <c r="AV165" i="158"/>
  <c r="AU165" i="158"/>
  <c r="AT165" i="158"/>
  <c r="AS165" i="158"/>
  <c r="AR165" i="158"/>
  <c r="AQ165" i="158"/>
  <c r="AP165" i="158"/>
  <c r="AO165" i="158"/>
  <c r="AN165" i="158"/>
  <c r="AM165" i="158"/>
  <c r="AL165" i="158"/>
  <c r="AK165" i="158"/>
  <c r="AJ165" i="158"/>
  <c r="AI165" i="158"/>
  <c r="AH165" i="158"/>
  <c r="AG165" i="158"/>
  <c r="AF165" i="158"/>
  <c r="AE165" i="158"/>
  <c r="AD165" i="158"/>
  <c r="AC165" i="158"/>
  <c r="AB165" i="158"/>
  <c r="AA165" i="158"/>
  <c r="Z165" i="158"/>
  <c r="Y165" i="158"/>
  <c r="X165" i="158"/>
  <c r="W165" i="158"/>
  <c r="V165" i="158"/>
  <c r="U165" i="158"/>
  <c r="T165" i="158"/>
  <c r="S165" i="158"/>
  <c r="R165" i="158"/>
  <c r="Q165" i="158"/>
  <c r="P165" i="158"/>
  <c r="O165" i="158"/>
  <c r="N165" i="158"/>
  <c r="M165" i="158"/>
  <c r="L165" i="158"/>
  <c r="K165" i="158"/>
  <c r="J165" i="158"/>
  <c r="I165" i="158"/>
  <c r="H165" i="158"/>
  <c r="G165" i="158"/>
  <c r="F165" i="158"/>
  <c r="E165" i="158"/>
  <c r="D165" i="158"/>
  <c r="C165" i="158"/>
  <c r="AX164" i="158"/>
  <c r="AW164" i="158"/>
  <c r="AV164" i="158"/>
  <c r="AU164" i="158"/>
  <c r="AT164" i="158"/>
  <c r="AS164" i="158"/>
  <c r="AR164" i="158"/>
  <c r="AQ164" i="158"/>
  <c r="AP164" i="158"/>
  <c r="AO164" i="158"/>
  <c r="AN164" i="158"/>
  <c r="AM164" i="158"/>
  <c r="AL164" i="158"/>
  <c r="AK164" i="158"/>
  <c r="AJ164" i="158"/>
  <c r="AI164" i="158"/>
  <c r="AH164" i="158"/>
  <c r="AG164" i="158"/>
  <c r="AF164" i="158"/>
  <c r="AE164" i="158"/>
  <c r="AD164" i="158"/>
  <c r="AC164" i="158"/>
  <c r="AB164" i="158"/>
  <c r="AA164" i="158"/>
  <c r="Z164" i="158"/>
  <c r="Y164" i="158"/>
  <c r="X164" i="158"/>
  <c r="W164" i="158"/>
  <c r="V164" i="158"/>
  <c r="U164" i="158"/>
  <c r="T164" i="158"/>
  <c r="S164" i="158"/>
  <c r="R164" i="158"/>
  <c r="Q164" i="158"/>
  <c r="P164" i="158"/>
  <c r="O164" i="158"/>
  <c r="N164" i="158"/>
  <c r="M164" i="158"/>
  <c r="L164" i="158"/>
  <c r="K164" i="158"/>
  <c r="J164" i="158"/>
  <c r="I164" i="158"/>
  <c r="H164" i="158"/>
  <c r="G164" i="158"/>
  <c r="F164" i="158"/>
  <c r="E164" i="158"/>
  <c r="D164" i="158"/>
  <c r="C164" i="158"/>
  <c r="AX163" i="158"/>
  <c r="AW163" i="158"/>
  <c r="AV163" i="158"/>
  <c r="AU163" i="158"/>
  <c r="AT163" i="158"/>
  <c r="AS163" i="158"/>
  <c r="AR163" i="158"/>
  <c r="AQ163" i="158"/>
  <c r="AP163" i="158"/>
  <c r="AO163" i="158"/>
  <c r="AN163" i="158"/>
  <c r="AM163" i="158"/>
  <c r="AL163" i="158"/>
  <c r="AK163" i="158"/>
  <c r="AJ163" i="158"/>
  <c r="AI163" i="158"/>
  <c r="AH163" i="158"/>
  <c r="AG163" i="158"/>
  <c r="AF163" i="158"/>
  <c r="AE163" i="158"/>
  <c r="AD163" i="158"/>
  <c r="AC163" i="158"/>
  <c r="AB163" i="158"/>
  <c r="AA163" i="158"/>
  <c r="Z163" i="158"/>
  <c r="Y163" i="158"/>
  <c r="X163" i="158"/>
  <c r="W163" i="158"/>
  <c r="V163" i="158"/>
  <c r="U163" i="158"/>
  <c r="T163" i="158"/>
  <c r="S163" i="158"/>
  <c r="R163" i="158"/>
  <c r="Q163" i="158"/>
  <c r="P163" i="158"/>
  <c r="O163" i="158"/>
  <c r="N163" i="158"/>
  <c r="M163" i="158"/>
  <c r="L163" i="158"/>
  <c r="K163" i="158"/>
  <c r="J163" i="158"/>
  <c r="I163" i="158"/>
  <c r="H163" i="158"/>
  <c r="G163" i="158"/>
  <c r="F163" i="158"/>
  <c r="E163" i="158"/>
  <c r="D163" i="158"/>
  <c r="C163" i="158"/>
  <c r="AX162" i="158"/>
  <c r="AW162" i="158"/>
  <c r="AV162" i="158"/>
  <c r="AU162" i="158"/>
  <c r="AT162" i="158"/>
  <c r="AS162" i="158"/>
  <c r="AR162" i="158"/>
  <c r="AQ162" i="158"/>
  <c r="AP162" i="158"/>
  <c r="AO162" i="158"/>
  <c r="AN162" i="158"/>
  <c r="AM162" i="158"/>
  <c r="AL162" i="158"/>
  <c r="AK162" i="158"/>
  <c r="AJ162" i="158"/>
  <c r="AI162" i="158"/>
  <c r="AH162" i="158"/>
  <c r="AG162" i="158"/>
  <c r="AF162" i="158"/>
  <c r="AE162" i="158"/>
  <c r="AD162" i="158"/>
  <c r="AC162" i="158"/>
  <c r="AB162" i="158"/>
  <c r="AA162" i="158"/>
  <c r="Z162" i="158"/>
  <c r="Y162" i="158"/>
  <c r="X162" i="158"/>
  <c r="W162" i="158"/>
  <c r="V162" i="158"/>
  <c r="U162" i="158"/>
  <c r="T162" i="158"/>
  <c r="S162" i="158"/>
  <c r="R162" i="158"/>
  <c r="Q162" i="158"/>
  <c r="P162" i="158"/>
  <c r="O162" i="158"/>
  <c r="N162" i="158"/>
  <c r="M162" i="158"/>
  <c r="L162" i="158"/>
  <c r="K162" i="158"/>
  <c r="J162" i="158"/>
  <c r="I162" i="158"/>
  <c r="H162" i="158"/>
  <c r="G162" i="158"/>
  <c r="F162" i="158"/>
  <c r="E162" i="158"/>
  <c r="D162" i="158"/>
  <c r="C162" i="158"/>
  <c r="AX161" i="158"/>
  <c r="AW161" i="158"/>
  <c r="AV161" i="158"/>
  <c r="AU161" i="158"/>
  <c r="AT161" i="158"/>
  <c r="AS161" i="158"/>
  <c r="AR161" i="158"/>
  <c r="AQ161" i="158"/>
  <c r="AP161" i="158"/>
  <c r="AO161" i="158"/>
  <c r="AN161" i="158"/>
  <c r="AM161" i="158"/>
  <c r="AL161" i="158"/>
  <c r="AK161" i="158"/>
  <c r="AJ161" i="158"/>
  <c r="AI161" i="158"/>
  <c r="AH161" i="158"/>
  <c r="AG161" i="158"/>
  <c r="AF161" i="158"/>
  <c r="AE161" i="158"/>
  <c r="AD161" i="158"/>
  <c r="AC161" i="158"/>
  <c r="AB161" i="158"/>
  <c r="AA161" i="158"/>
  <c r="Z161" i="158"/>
  <c r="Y161" i="158"/>
  <c r="X161" i="158"/>
  <c r="W161" i="158"/>
  <c r="V161" i="158"/>
  <c r="U161" i="158"/>
  <c r="T161" i="158"/>
  <c r="S161" i="158"/>
  <c r="R161" i="158"/>
  <c r="Q161" i="158"/>
  <c r="P161" i="158"/>
  <c r="O161" i="158"/>
  <c r="N161" i="158"/>
  <c r="M161" i="158"/>
  <c r="L161" i="158"/>
  <c r="K161" i="158"/>
  <c r="J161" i="158"/>
  <c r="I161" i="158"/>
  <c r="H161" i="158"/>
  <c r="G161" i="158"/>
  <c r="F161" i="158"/>
  <c r="E161" i="158"/>
  <c r="D161" i="158"/>
  <c r="C161" i="158"/>
  <c r="AX160" i="158"/>
  <c r="AW160" i="158"/>
  <c r="AV160" i="158"/>
  <c r="AU160" i="158"/>
  <c r="AT160" i="158"/>
  <c r="AS160" i="158"/>
  <c r="AR160" i="158"/>
  <c r="AQ160" i="158"/>
  <c r="AP160" i="158"/>
  <c r="AO160" i="158"/>
  <c r="AN160" i="158"/>
  <c r="AM160" i="158"/>
  <c r="AL160" i="158"/>
  <c r="AK160" i="158"/>
  <c r="AJ160" i="158"/>
  <c r="AI160" i="158"/>
  <c r="AH160" i="158"/>
  <c r="AG160" i="158"/>
  <c r="AF160" i="158"/>
  <c r="AE160" i="158"/>
  <c r="AD160" i="158"/>
  <c r="AC160" i="158"/>
  <c r="AB160" i="158"/>
  <c r="AA160" i="158"/>
  <c r="Z160" i="158"/>
  <c r="Y160" i="158"/>
  <c r="X160" i="158"/>
  <c r="W160" i="158"/>
  <c r="V160" i="158"/>
  <c r="U160" i="158"/>
  <c r="T160" i="158"/>
  <c r="S160" i="158"/>
  <c r="R160" i="158"/>
  <c r="Q160" i="158"/>
  <c r="P160" i="158"/>
  <c r="O160" i="158"/>
  <c r="N160" i="158"/>
  <c r="M160" i="158"/>
  <c r="L160" i="158"/>
  <c r="K160" i="158"/>
  <c r="J160" i="158"/>
  <c r="I160" i="158"/>
  <c r="H160" i="158"/>
  <c r="G160" i="158"/>
  <c r="F160" i="158"/>
  <c r="E160" i="158"/>
  <c r="D160" i="158"/>
  <c r="C160" i="158"/>
  <c r="AX159" i="158"/>
  <c r="AW159" i="158"/>
  <c r="AV159" i="158"/>
  <c r="AU159" i="158"/>
  <c r="AT159" i="158"/>
  <c r="AS159" i="158"/>
  <c r="AR159" i="158"/>
  <c r="AQ159" i="158"/>
  <c r="AP159" i="158"/>
  <c r="AO159" i="158"/>
  <c r="AN159" i="158"/>
  <c r="AM159" i="158"/>
  <c r="AL159" i="158"/>
  <c r="AK159" i="158"/>
  <c r="AJ159" i="158"/>
  <c r="AI159" i="158"/>
  <c r="AH159" i="158"/>
  <c r="AG159" i="158"/>
  <c r="AF159" i="158"/>
  <c r="AE159" i="158"/>
  <c r="AD159" i="158"/>
  <c r="AC159" i="158"/>
  <c r="AB159" i="158"/>
  <c r="AA159" i="158"/>
  <c r="Z159" i="158"/>
  <c r="Y159" i="158"/>
  <c r="X159" i="158"/>
  <c r="W159" i="158"/>
  <c r="V159" i="158"/>
  <c r="U159" i="158"/>
  <c r="T159" i="158"/>
  <c r="S159" i="158"/>
  <c r="R159" i="158"/>
  <c r="Q159" i="158"/>
  <c r="P159" i="158"/>
  <c r="O159" i="158"/>
  <c r="N159" i="158"/>
  <c r="M159" i="158"/>
  <c r="L159" i="158"/>
  <c r="K159" i="158"/>
  <c r="J159" i="158"/>
  <c r="I159" i="158"/>
  <c r="H159" i="158"/>
  <c r="G159" i="158"/>
  <c r="F159" i="158"/>
  <c r="E159" i="158"/>
  <c r="D159" i="158"/>
  <c r="C159" i="158"/>
  <c r="AX158" i="158"/>
  <c r="AW158" i="158"/>
  <c r="AV158" i="158"/>
  <c r="AU158" i="158"/>
  <c r="AT158" i="158"/>
  <c r="AS158" i="158"/>
  <c r="AR158" i="158"/>
  <c r="AQ158" i="158"/>
  <c r="AP158" i="158"/>
  <c r="AO158" i="158"/>
  <c r="AN158" i="158"/>
  <c r="AM158" i="158"/>
  <c r="AL158" i="158"/>
  <c r="AK158" i="158"/>
  <c r="AJ158" i="158"/>
  <c r="AI158" i="158"/>
  <c r="AH158" i="158"/>
  <c r="AG158" i="158"/>
  <c r="AF158" i="158"/>
  <c r="AE158" i="158"/>
  <c r="AD158" i="158"/>
  <c r="AC158" i="158"/>
  <c r="AB158" i="158"/>
  <c r="AA158" i="158"/>
  <c r="Z158" i="158"/>
  <c r="Y158" i="158"/>
  <c r="X158" i="158"/>
  <c r="W158" i="158"/>
  <c r="V158" i="158"/>
  <c r="U158" i="158"/>
  <c r="T158" i="158"/>
  <c r="S158" i="158"/>
  <c r="R158" i="158"/>
  <c r="Q158" i="158"/>
  <c r="P158" i="158"/>
  <c r="O158" i="158"/>
  <c r="N158" i="158"/>
  <c r="M158" i="158"/>
  <c r="L158" i="158"/>
  <c r="K158" i="158"/>
  <c r="J158" i="158"/>
  <c r="I158" i="158"/>
  <c r="H158" i="158"/>
  <c r="G158" i="158"/>
  <c r="F158" i="158"/>
  <c r="E158" i="158"/>
  <c r="D158" i="158"/>
  <c r="C158" i="158"/>
  <c r="AX157" i="158"/>
  <c r="AW157" i="158"/>
  <c r="AV157" i="158"/>
  <c r="AU157" i="158"/>
  <c r="AT157" i="158"/>
  <c r="AS157" i="158"/>
  <c r="AR157" i="158"/>
  <c r="AQ157" i="158"/>
  <c r="AP157" i="158"/>
  <c r="AO157" i="158"/>
  <c r="AN157" i="158"/>
  <c r="AM157" i="158"/>
  <c r="AL157" i="158"/>
  <c r="AK157" i="158"/>
  <c r="AJ157" i="158"/>
  <c r="AI157" i="158"/>
  <c r="AH157" i="158"/>
  <c r="AG157" i="158"/>
  <c r="AF157" i="158"/>
  <c r="AE157" i="158"/>
  <c r="AD157" i="158"/>
  <c r="AC157" i="158"/>
  <c r="AB157" i="158"/>
  <c r="AA157" i="158"/>
  <c r="Z157" i="158"/>
  <c r="Y157" i="158"/>
  <c r="X157" i="158"/>
  <c r="W157" i="158"/>
  <c r="V157" i="158"/>
  <c r="U157" i="158"/>
  <c r="T157" i="158"/>
  <c r="S157" i="158"/>
  <c r="R157" i="158"/>
  <c r="Q157" i="158"/>
  <c r="P157" i="158"/>
  <c r="O157" i="158"/>
  <c r="N157" i="158"/>
  <c r="M157" i="158"/>
  <c r="L157" i="158"/>
  <c r="K157" i="158"/>
  <c r="J157" i="158"/>
  <c r="I157" i="158"/>
  <c r="H157" i="158"/>
  <c r="G157" i="158"/>
  <c r="F157" i="158"/>
  <c r="E157" i="158"/>
  <c r="D157" i="158"/>
  <c r="C157" i="158"/>
  <c r="AX156" i="158"/>
  <c r="AW156" i="158"/>
  <c r="AV156" i="158"/>
  <c r="AU156" i="158"/>
  <c r="AT156" i="158"/>
  <c r="AS156" i="158"/>
  <c r="AR156" i="158"/>
  <c r="AQ156" i="158"/>
  <c r="AP156" i="158"/>
  <c r="AO156" i="158"/>
  <c r="AN156" i="158"/>
  <c r="AM156" i="158"/>
  <c r="AL156" i="158"/>
  <c r="AK156" i="158"/>
  <c r="AJ156" i="158"/>
  <c r="AI156" i="158"/>
  <c r="AH156" i="158"/>
  <c r="AG156" i="158"/>
  <c r="AF156" i="158"/>
  <c r="AE156" i="158"/>
  <c r="AD156" i="158"/>
  <c r="AC156" i="158"/>
  <c r="AB156" i="158"/>
  <c r="AA156" i="158"/>
  <c r="Z156" i="158"/>
  <c r="Y156" i="158"/>
  <c r="X156" i="158"/>
  <c r="W156" i="158"/>
  <c r="V156" i="158"/>
  <c r="U156" i="158"/>
  <c r="T156" i="158"/>
  <c r="S156" i="158"/>
  <c r="R156" i="158"/>
  <c r="Q156" i="158"/>
  <c r="P156" i="158"/>
  <c r="O156" i="158"/>
  <c r="N156" i="158"/>
  <c r="M156" i="158"/>
  <c r="L156" i="158"/>
  <c r="K156" i="158"/>
  <c r="J156" i="158"/>
  <c r="I156" i="158"/>
  <c r="H156" i="158"/>
  <c r="G156" i="158"/>
  <c r="F156" i="158"/>
  <c r="E156" i="158"/>
  <c r="D156" i="158"/>
  <c r="C156" i="158"/>
  <c r="AX155" i="158"/>
  <c r="AW155" i="158"/>
  <c r="AV155" i="158"/>
  <c r="AU155" i="158"/>
  <c r="AT155" i="158"/>
  <c r="AS155" i="158"/>
  <c r="AR155" i="158"/>
  <c r="AQ155" i="158"/>
  <c r="AP155" i="158"/>
  <c r="AO155" i="158"/>
  <c r="AN155" i="158"/>
  <c r="AM155" i="158"/>
  <c r="AL155" i="158"/>
  <c r="AK155" i="158"/>
  <c r="AJ155" i="158"/>
  <c r="AI155" i="158"/>
  <c r="AH155" i="158"/>
  <c r="AG155" i="158"/>
  <c r="AF155" i="158"/>
  <c r="AE155" i="158"/>
  <c r="AD155" i="158"/>
  <c r="AC155" i="158"/>
  <c r="AB155" i="158"/>
  <c r="AA155" i="158"/>
  <c r="Z155" i="158"/>
  <c r="Y155" i="158"/>
  <c r="X155" i="158"/>
  <c r="W155" i="158"/>
  <c r="V155" i="158"/>
  <c r="U155" i="158"/>
  <c r="T155" i="158"/>
  <c r="S155" i="158"/>
  <c r="R155" i="158"/>
  <c r="Q155" i="158"/>
  <c r="P155" i="158"/>
  <c r="O155" i="158"/>
  <c r="N155" i="158"/>
  <c r="M155" i="158"/>
  <c r="L155" i="158"/>
  <c r="K155" i="158"/>
  <c r="J155" i="158"/>
  <c r="I155" i="158"/>
  <c r="H155" i="158"/>
  <c r="G155" i="158"/>
  <c r="F155" i="158"/>
  <c r="E155" i="158"/>
  <c r="D155" i="158"/>
  <c r="C155" i="158"/>
  <c r="AX154" i="158"/>
  <c r="AW154" i="158"/>
  <c r="AV154" i="158"/>
  <c r="AU154" i="158"/>
  <c r="AT154" i="158"/>
  <c r="AS154" i="158"/>
  <c r="AR154" i="158"/>
  <c r="AQ154" i="158"/>
  <c r="AP154" i="158"/>
  <c r="AO154" i="158"/>
  <c r="AN154" i="158"/>
  <c r="AM154" i="158"/>
  <c r="AL154" i="158"/>
  <c r="AK154" i="158"/>
  <c r="AJ154" i="158"/>
  <c r="AI154" i="158"/>
  <c r="AH154" i="158"/>
  <c r="AG154" i="158"/>
  <c r="AF154" i="158"/>
  <c r="AE154" i="158"/>
  <c r="AD154" i="158"/>
  <c r="AC154" i="158"/>
  <c r="AB154" i="158"/>
  <c r="AA154" i="158"/>
  <c r="Z154" i="158"/>
  <c r="Y154" i="158"/>
  <c r="X154" i="158"/>
  <c r="W154" i="158"/>
  <c r="V154" i="158"/>
  <c r="U154" i="158"/>
  <c r="T154" i="158"/>
  <c r="S154" i="158"/>
  <c r="R154" i="158"/>
  <c r="Q154" i="158"/>
  <c r="P154" i="158"/>
  <c r="O154" i="158"/>
  <c r="N154" i="158"/>
  <c r="M154" i="158"/>
  <c r="L154" i="158"/>
  <c r="K154" i="158"/>
  <c r="J154" i="158"/>
  <c r="I154" i="158"/>
  <c r="H154" i="158"/>
  <c r="G154" i="158"/>
  <c r="F154" i="158"/>
  <c r="E154" i="158"/>
  <c r="D154" i="158"/>
  <c r="C154" i="158"/>
  <c r="AX153" i="158"/>
  <c r="AW153" i="158"/>
  <c r="AV153" i="158"/>
  <c r="AU153" i="158"/>
  <c r="AT153" i="158"/>
  <c r="AS153" i="158"/>
  <c r="AR153" i="158"/>
  <c r="AQ153" i="158"/>
  <c r="AP153" i="158"/>
  <c r="AO153" i="158"/>
  <c r="AN153" i="158"/>
  <c r="AM153" i="158"/>
  <c r="AL153" i="158"/>
  <c r="AK153" i="158"/>
  <c r="AJ153" i="158"/>
  <c r="AI153" i="158"/>
  <c r="AH153" i="158"/>
  <c r="AG153" i="158"/>
  <c r="AF153" i="158"/>
  <c r="AE153" i="158"/>
  <c r="AD153" i="158"/>
  <c r="AC153" i="158"/>
  <c r="AB153" i="158"/>
  <c r="AA153" i="158"/>
  <c r="Z153" i="158"/>
  <c r="Y153" i="158"/>
  <c r="X153" i="158"/>
  <c r="W153" i="158"/>
  <c r="V153" i="158"/>
  <c r="U153" i="158"/>
  <c r="T153" i="158"/>
  <c r="S153" i="158"/>
  <c r="R153" i="158"/>
  <c r="Q153" i="158"/>
  <c r="P153" i="158"/>
  <c r="O153" i="158"/>
  <c r="N153" i="158"/>
  <c r="M153" i="158"/>
  <c r="L153" i="158"/>
  <c r="K153" i="158"/>
  <c r="J153" i="158"/>
  <c r="I153" i="158"/>
  <c r="H153" i="158"/>
  <c r="G153" i="158"/>
  <c r="F153" i="158"/>
  <c r="E153" i="158"/>
  <c r="D153" i="158"/>
  <c r="C153" i="158"/>
  <c r="AX152" i="158"/>
  <c r="AW152" i="158"/>
  <c r="AV152" i="158"/>
  <c r="AU152" i="158"/>
  <c r="AT152" i="158"/>
  <c r="AS152" i="158"/>
  <c r="AR152" i="158"/>
  <c r="AQ152" i="158"/>
  <c r="AP152" i="158"/>
  <c r="AO152" i="158"/>
  <c r="AN152" i="158"/>
  <c r="AM152" i="158"/>
  <c r="AL152" i="158"/>
  <c r="AK152" i="158"/>
  <c r="AJ152" i="158"/>
  <c r="AI152" i="158"/>
  <c r="AH152" i="158"/>
  <c r="AG152" i="158"/>
  <c r="AF152" i="158"/>
  <c r="AE152" i="158"/>
  <c r="AD152" i="158"/>
  <c r="AC152" i="158"/>
  <c r="AB152" i="158"/>
  <c r="AA152" i="158"/>
  <c r="Z152" i="158"/>
  <c r="Y152" i="158"/>
  <c r="X152" i="158"/>
  <c r="W152" i="158"/>
  <c r="V152" i="158"/>
  <c r="U152" i="158"/>
  <c r="T152" i="158"/>
  <c r="S152" i="158"/>
  <c r="R152" i="158"/>
  <c r="Q152" i="158"/>
  <c r="P152" i="158"/>
  <c r="O152" i="158"/>
  <c r="N152" i="158"/>
  <c r="M152" i="158"/>
  <c r="L152" i="158"/>
  <c r="K152" i="158"/>
  <c r="J152" i="158"/>
  <c r="I152" i="158"/>
  <c r="H152" i="158"/>
  <c r="G152" i="158"/>
  <c r="F152" i="158"/>
  <c r="E152" i="158"/>
  <c r="D152" i="158"/>
  <c r="C152" i="158"/>
  <c r="AX151" i="158"/>
  <c r="AW151" i="158"/>
  <c r="AV151" i="158"/>
  <c r="AU151" i="158"/>
  <c r="AT151" i="158"/>
  <c r="AS151" i="158"/>
  <c r="AR151" i="158"/>
  <c r="AQ151" i="158"/>
  <c r="AP151" i="158"/>
  <c r="AO151" i="158"/>
  <c r="AN151" i="158"/>
  <c r="AM151" i="158"/>
  <c r="AL151" i="158"/>
  <c r="AK151" i="158"/>
  <c r="AJ151" i="158"/>
  <c r="AI151" i="158"/>
  <c r="AH151" i="158"/>
  <c r="AG151" i="158"/>
  <c r="AF151" i="158"/>
  <c r="AE151" i="158"/>
  <c r="AD151" i="158"/>
  <c r="AC151" i="158"/>
  <c r="AB151" i="158"/>
  <c r="AA151" i="158"/>
  <c r="Z151" i="158"/>
  <c r="Y151" i="158"/>
  <c r="X151" i="158"/>
  <c r="W151" i="158"/>
  <c r="V151" i="158"/>
  <c r="U151" i="158"/>
  <c r="T151" i="158"/>
  <c r="S151" i="158"/>
  <c r="R151" i="158"/>
  <c r="Q151" i="158"/>
  <c r="P151" i="158"/>
  <c r="O151" i="158"/>
  <c r="N151" i="158"/>
  <c r="M151" i="158"/>
  <c r="L151" i="158"/>
  <c r="K151" i="158"/>
  <c r="J151" i="158"/>
  <c r="I151" i="158"/>
  <c r="H151" i="158"/>
  <c r="G151" i="158"/>
  <c r="F151" i="158"/>
  <c r="E151" i="158"/>
  <c r="D151" i="158"/>
  <c r="C151" i="158"/>
  <c r="AX150" i="158"/>
  <c r="AW150" i="158"/>
  <c r="AV150" i="158"/>
  <c r="AU150" i="158"/>
  <c r="AT150" i="158"/>
  <c r="AS150" i="158"/>
  <c r="AR150" i="158"/>
  <c r="AQ150" i="158"/>
  <c r="AP150" i="158"/>
  <c r="AO150" i="158"/>
  <c r="AN150" i="158"/>
  <c r="AM150" i="158"/>
  <c r="AL150" i="158"/>
  <c r="AK150" i="158"/>
  <c r="AJ150" i="158"/>
  <c r="AI150" i="158"/>
  <c r="AH150" i="158"/>
  <c r="AG150" i="158"/>
  <c r="AF150" i="158"/>
  <c r="AE150" i="158"/>
  <c r="AD150" i="158"/>
  <c r="AC150" i="158"/>
  <c r="AB150" i="158"/>
  <c r="AA150" i="158"/>
  <c r="Z150" i="158"/>
  <c r="Y150" i="158"/>
  <c r="X150" i="158"/>
  <c r="W150" i="158"/>
  <c r="V150" i="158"/>
  <c r="U150" i="158"/>
  <c r="T150" i="158"/>
  <c r="S150" i="158"/>
  <c r="R150" i="158"/>
  <c r="Q150" i="158"/>
  <c r="P150" i="158"/>
  <c r="O150" i="158"/>
  <c r="N150" i="158"/>
  <c r="M150" i="158"/>
  <c r="L150" i="158"/>
  <c r="K150" i="158"/>
  <c r="J150" i="158"/>
  <c r="I150" i="158"/>
  <c r="H150" i="158"/>
  <c r="G150" i="158"/>
  <c r="F150" i="158"/>
  <c r="E150" i="158"/>
  <c r="D150" i="158"/>
  <c r="C150" i="158"/>
  <c r="AX149" i="158"/>
  <c r="AW149" i="158"/>
  <c r="AV149" i="158"/>
  <c r="AU149" i="158"/>
  <c r="AT149" i="158"/>
  <c r="AS149" i="158"/>
  <c r="AR149" i="158"/>
  <c r="AQ149" i="158"/>
  <c r="AP149" i="158"/>
  <c r="AO149" i="158"/>
  <c r="AN149" i="158"/>
  <c r="AM149" i="158"/>
  <c r="AL149" i="158"/>
  <c r="AK149" i="158"/>
  <c r="AJ149" i="158"/>
  <c r="AI149" i="158"/>
  <c r="AH149" i="158"/>
  <c r="AG149" i="158"/>
  <c r="AF149" i="158"/>
  <c r="AE149" i="158"/>
  <c r="AD149" i="158"/>
  <c r="AC149" i="158"/>
  <c r="AB149" i="158"/>
  <c r="AA149" i="158"/>
  <c r="Z149" i="158"/>
  <c r="Y149" i="158"/>
  <c r="X149" i="158"/>
  <c r="W149" i="158"/>
  <c r="V149" i="158"/>
  <c r="U149" i="158"/>
  <c r="T149" i="158"/>
  <c r="S149" i="158"/>
  <c r="R149" i="158"/>
  <c r="Q149" i="158"/>
  <c r="P149" i="158"/>
  <c r="O149" i="158"/>
  <c r="N149" i="158"/>
  <c r="M149" i="158"/>
  <c r="L149" i="158"/>
  <c r="K149" i="158"/>
  <c r="J149" i="158"/>
  <c r="I149" i="158"/>
  <c r="H149" i="158"/>
  <c r="G149" i="158"/>
  <c r="F149" i="158"/>
  <c r="E149" i="158"/>
  <c r="D149" i="158"/>
  <c r="C149" i="158"/>
  <c r="AX148" i="158"/>
  <c r="AW148" i="158"/>
  <c r="AV148" i="158"/>
  <c r="AU148" i="158"/>
  <c r="AT148" i="158"/>
  <c r="AS148" i="158"/>
  <c r="AR148" i="158"/>
  <c r="AQ148" i="158"/>
  <c r="AP148" i="158"/>
  <c r="AO148" i="158"/>
  <c r="AN148" i="158"/>
  <c r="AM148" i="158"/>
  <c r="AL148" i="158"/>
  <c r="AK148" i="158"/>
  <c r="AJ148" i="158"/>
  <c r="AI148" i="158"/>
  <c r="AH148" i="158"/>
  <c r="AG148" i="158"/>
  <c r="AF148" i="158"/>
  <c r="AE148" i="158"/>
  <c r="AD148" i="158"/>
  <c r="AC148" i="158"/>
  <c r="AB148" i="158"/>
  <c r="AA148" i="158"/>
  <c r="Z148" i="158"/>
  <c r="Y148" i="158"/>
  <c r="X148" i="158"/>
  <c r="W148" i="158"/>
  <c r="V148" i="158"/>
  <c r="U148" i="158"/>
  <c r="T148" i="158"/>
  <c r="S148" i="158"/>
  <c r="R148" i="158"/>
  <c r="Q148" i="158"/>
  <c r="P148" i="158"/>
  <c r="O148" i="158"/>
  <c r="N148" i="158"/>
  <c r="M148" i="158"/>
  <c r="L148" i="158"/>
  <c r="K148" i="158"/>
  <c r="J148" i="158"/>
  <c r="I148" i="158"/>
  <c r="H148" i="158"/>
  <c r="G148" i="158"/>
  <c r="F148" i="158"/>
  <c r="E148" i="158"/>
  <c r="D148" i="158"/>
  <c r="C148" i="158"/>
  <c r="AX147" i="158"/>
  <c r="AW147" i="158"/>
  <c r="AV147" i="158"/>
  <c r="AU147" i="158"/>
  <c r="AT147" i="158"/>
  <c r="AS147" i="158"/>
  <c r="AR147" i="158"/>
  <c r="AQ147" i="158"/>
  <c r="AP147" i="158"/>
  <c r="AO147" i="158"/>
  <c r="AN147" i="158"/>
  <c r="AM147" i="158"/>
  <c r="AL147" i="158"/>
  <c r="AK147" i="158"/>
  <c r="AJ147" i="158"/>
  <c r="AI147" i="158"/>
  <c r="AH147" i="158"/>
  <c r="AG147" i="158"/>
  <c r="AF147" i="158"/>
  <c r="AE147" i="158"/>
  <c r="AD147" i="158"/>
  <c r="AC147" i="158"/>
  <c r="AB147" i="158"/>
  <c r="AA147" i="158"/>
  <c r="Z147" i="158"/>
  <c r="Y147" i="158"/>
  <c r="X147" i="158"/>
  <c r="W147" i="158"/>
  <c r="V147" i="158"/>
  <c r="U147" i="158"/>
  <c r="T147" i="158"/>
  <c r="S147" i="158"/>
  <c r="R147" i="158"/>
  <c r="Q147" i="158"/>
  <c r="P147" i="158"/>
  <c r="O147" i="158"/>
  <c r="N147" i="158"/>
  <c r="M147" i="158"/>
  <c r="L147" i="158"/>
  <c r="K147" i="158"/>
  <c r="J147" i="158"/>
  <c r="I147" i="158"/>
  <c r="H147" i="158"/>
  <c r="G147" i="158"/>
  <c r="F147" i="158"/>
  <c r="E147" i="158"/>
  <c r="D147" i="158"/>
  <c r="C147" i="158"/>
  <c r="AX144" i="158"/>
  <c r="AW144" i="158"/>
  <c r="AV144" i="158"/>
  <c r="AU144" i="158"/>
  <c r="AT144" i="158"/>
  <c r="AS144" i="158"/>
  <c r="AR144" i="158"/>
  <c r="AQ144" i="158"/>
  <c r="AP144" i="158"/>
  <c r="AO144" i="158"/>
  <c r="AN144" i="158"/>
  <c r="AM144" i="158"/>
  <c r="AL144" i="158"/>
  <c r="AK144" i="158"/>
  <c r="AJ144" i="158"/>
  <c r="AI144" i="158"/>
  <c r="AH144" i="158"/>
  <c r="AG144" i="158"/>
  <c r="AF144" i="158"/>
  <c r="AE144" i="158"/>
  <c r="AD144" i="158"/>
  <c r="AC144" i="158"/>
  <c r="AB144" i="158"/>
  <c r="AA144" i="158"/>
  <c r="Z144" i="158"/>
  <c r="Y144" i="158"/>
  <c r="X144" i="158"/>
  <c r="W144" i="158"/>
  <c r="V144" i="158"/>
  <c r="U144" i="158"/>
  <c r="T144" i="158"/>
  <c r="S144" i="158"/>
  <c r="R144" i="158"/>
  <c r="Q144" i="158"/>
  <c r="P144" i="158"/>
  <c r="O144" i="158"/>
  <c r="N144" i="158"/>
  <c r="M144" i="158"/>
  <c r="L144" i="158"/>
  <c r="K144" i="158"/>
  <c r="J144" i="158"/>
  <c r="I144" i="158"/>
  <c r="H144" i="158"/>
  <c r="G144" i="158"/>
  <c r="F144" i="158"/>
  <c r="E144" i="158"/>
  <c r="D144" i="158"/>
  <c r="C144" i="158"/>
  <c r="AX143" i="158"/>
  <c r="AW143" i="158"/>
  <c r="AV143" i="158"/>
  <c r="AU143" i="158"/>
  <c r="AT143" i="158"/>
  <c r="AS143" i="158"/>
  <c r="AR143" i="158"/>
  <c r="AQ143" i="158"/>
  <c r="AP143" i="158"/>
  <c r="AO143" i="158"/>
  <c r="AN143" i="158"/>
  <c r="AM143" i="158"/>
  <c r="AL143" i="158"/>
  <c r="AK143" i="158"/>
  <c r="AJ143" i="158"/>
  <c r="AI143" i="158"/>
  <c r="AH143" i="158"/>
  <c r="AG143" i="158"/>
  <c r="AF143" i="158"/>
  <c r="AE143" i="158"/>
  <c r="AD143" i="158"/>
  <c r="AC143" i="158"/>
  <c r="AB143" i="158"/>
  <c r="AA143" i="158"/>
  <c r="Z143" i="158"/>
  <c r="Y143" i="158"/>
  <c r="X143" i="158"/>
  <c r="W143" i="158"/>
  <c r="V143" i="158"/>
  <c r="U143" i="158"/>
  <c r="T143" i="158"/>
  <c r="S143" i="158"/>
  <c r="R143" i="158"/>
  <c r="Q143" i="158"/>
  <c r="P143" i="158"/>
  <c r="O143" i="158"/>
  <c r="N143" i="158"/>
  <c r="M143" i="158"/>
  <c r="L143" i="158"/>
  <c r="K143" i="158"/>
  <c r="J143" i="158"/>
  <c r="I143" i="158"/>
  <c r="H143" i="158"/>
  <c r="G143" i="158"/>
  <c r="F143" i="158"/>
  <c r="E143" i="158"/>
  <c r="D143" i="158"/>
  <c r="C143" i="158"/>
  <c r="AX142" i="158"/>
  <c r="AW142" i="158"/>
  <c r="AV142" i="158"/>
  <c r="AU142" i="158"/>
  <c r="AT142" i="158"/>
  <c r="AS142" i="158"/>
  <c r="AR142" i="158"/>
  <c r="AQ142" i="158"/>
  <c r="AP142" i="158"/>
  <c r="AO142" i="158"/>
  <c r="AN142" i="158"/>
  <c r="AM142" i="158"/>
  <c r="AL142" i="158"/>
  <c r="AK142" i="158"/>
  <c r="AJ142" i="158"/>
  <c r="AI142" i="158"/>
  <c r="AH142" i="158"/>
  <c r="AG142" i="158"/>
  <c r="AF142" i="158"/>
  <c r="AE142" i="158"/>
  <c r="AD142" i="158"/>
  <c r="AC142" i="158"/>
  <c r="AB142" i="158"/>
  <c r="AA142" i="158"/>
  <c r="Z142" i="158"/>
  <c r="Y142" i="158"/>
  <c r="X142" i="158"/>
  <c r="W142" i="158"/>
  <c r="V142" i="158"/>
  <c r="U142" i="158"/>
  <c r="T142" i="158"/>
  <c r="S142" i="158"/>
  <c r="R142" i="158"/>
  <c r="Q142" i="158"/>
  <c r="P142" i="158"/>
  <c r="O142" i="158"/>
  <c r="N142" i="158"/>
  <c r="M142" i="158"/>
  <c r="L142" i="158"/>
  <c r="K142" i="158"/>
  <c r="J142" i="158"/>
  <c r="I142" i="158"/>
  <c r="H142" i="158"/>
  <c r="G142" i="158"/>
  <c r="F142" i="158"/>
  <c r="E142" i="158"/>
  <c r="D142" i="158"/>
  <c r="C142" i="158"/>
  <c r="AX140" i="158"/>
  <c r="AW140" i="158"/>
  <c r="AV140" i="158"/>
  <c r="AU140" i="158"/>
  <c r="AT140" i="158"/>
  <c r="AS140" i="158"/>
  <c r="AR140" i="158"/>
  <c r="AQ140" i="158"/>
  <c r="AP140" i="158"/>
  <c r="AO140" i="158"/>
  <c r="AN140" i="158"/>
  <c r="AM140" i="158"/>
  <c r="AL140" i="158"/>
  <c r="AK140" i="158"/>
  <c r="AJ140" i="158"/>
  <c r="AI140" i="158"/>
  <c r="AH140" i="158"/>
  <c r="AG140" i="158"/>
  <c r="AF140" i="158"/>
  <c r="AE140" i="158"/>
  <c r="AD140" i="158"/>
  <c r="AC140" i="158"/>
  <c r="AB140" i="158"/>
  <c r="AA140" i="158"/>
  <c r="Z140" i="158"/>
  <c r="Y140" i="158"/>
  <c r="X140" i="158"/>
  <c r="W140" i="158"/>
  <c r="V140" i="158"/>
  <c r="U140" i="158"/>
  <c r="T140" i="158"/>
  <c r="S140" i="158"/>
  <c r="R140" i="158"/>
  <c r="Q140" i="158"/>
  <c r="P140" i="158"/>
  <c r="O140" i="158"/>
  <c r="N140" i="158"/>
  <c r="M140" i="158"/>
  <c r="L140" i="158"/>
  <c r="K140" i="158"/>
  <c r="J140" i="158"/>
  <c r="I140" i="158"/>
  <c r="H140" i="158"/>
  <c r="G140" i="158"/>
  <c r="F140" i="158"/>
  <c r="E140" i="158"/>
  <c r="D140" i="158"/>
  <c r="C140" i="158"/>
  <c r="AX139" i="158"/>
  <c r="AW139" i="158"/>
  <c r="AV139" i="158"/>
  <c r="AU139" i="158"/>
  <c r="AT139" i="158"/>
  <c r="AS139" i="158"/>
  <c r="AR139" i="158"/>
  <c r="AQ139" i="158"/>
  <c r="AP139" i="158"/>
  <c r="AO139" i="158"/>
  <c r="AN139" i="158"/>
  <c r="AM139" i="158"/>
  <c r="AL139" i="158"/>
  <c r="AK139" i="158"/>
  <c r="AJ139" i="158"/>
  <c r="AI139" i="158"/>
  <c r="AH139" i="158"/>
  <c r="AG139" i="158"/>
  <c r="AF139" i="158"/>
  <c r="AE139" i="158"/>
  <c r="AD139" i="158"/>
  <c r="AC139" i="158"/>
  <c r="AB139" i="158"/>
  <c r="AA139" i="158"/>
  <c r="Z139" i="158"/>
  <c r="Y139" i="158"/>
  <c r="X139" i="158"/>
  <c r="W139" i="158"/>
  <c r="V139" i="158"/>
  <c r="U139" i="158"/>
  <c r="T139" i="158"/>
  <c r="S139" i="158"/>
  <c r="R139" i="158"/>
  <c r="Q139" i="158"/>
  <c r="P139" i="158"/>
  <c r="O139" i="158"/>
  <c r="N139" i="158"/>
  <c r="M139" i="158"/>
  <c r="L139" i="158"/>
  <c r="K139" i="158"/>
  <c r="J139" i="158"/>
  <c r="I139" i="158"/>
  <c r="H139" i="158"/>
  <c r="G139" i="158"/>
  <c r="F139" i="158"/>
  <c r="E139" i="158"/>
  <c r="D139" i="158"/>
  <c r="C139" i="158"/>
  <c r="AX138" i="158"/>
  <c r="AX192" i="158" s="1"/>
  <c r="AW138" i="158"/>
  <c r="AW192" i="158" s="1"/>
  <c r="AV138" i="158"/>
  <c r="AV192" i="158" s="1"/>
  <c r="AU138" i="158"/>
  <c r="AU192" i="158" s="1"/>
  <c r="AT138" i="158"/>
  <c r="AT192" i="158" s="1"/>
  <c r="AS138" i="158"/>
  <c r="AS192" i="158" s="1"/>
  <c r="AR138" i="158"/>
  <c r="AR192" i="158" s="1"/>
  <c r="AQ138" i="158"/>
  <c r="AQ192" i="158" s="1"/>
  <c r="AP138" i="158"/>
  <c r="AP192" i="158" s="1"/>
  <c r="AO138" i="158"/>
  <c r="AO192" i="158" s="1"/>
  <c r="AN138" i="158"/>
  <c r="AN192" i="158" s="1"/>
  <c r="AM138" i="158"/>
  <c r="AM192" i="158" s="1"/>
  <c r="AL138" i="158"/>
  <c r="AL192" i="158" s="1"/>
  <c r="AK138" i="158"/>
  <c r="AK192" i="158" s="1"/>
  <c r="AJ138" i="158"/>
  <c r="AJ192" i="158" s="1"/>
  <c r="AI138" i="158"/>
  <c r="AI192" i="158" s="1"/>
  <c r="AH138" i="158"/>
  <c r="AH192" i="158" s="1"/>
  <c r="AG138" i="158"/>
  <c r="AG192" i="158" s="1"/>
  <c r="AF138" i="158"/>
  <c r="AF192" i="158" s="1"/>
  <c r="AE138" i="158"/>
  <c r="AE192" i="158" s="1"/>
  <c r="AD138" i="158"/>
  <c r="AD192" i="158" s="1"/>
  <c r="AC138" i="158"/>
  <c r="AC192" i="158" s="1"/>
  <c r="AB138" i="158"/>
  <c r="AB192" i="158" s="1"/>
  <c r="AA138" i="158"/>
  <c r="AA192" i="158" s="1"/>
  <c r="Z138" i="158"/>
  <c r="Z192" i="158" s="1"/>
  <c r="Y138" i="158"/>
  <c r="Y192" i="158" s="1"/>
  <c r="X138" i="158"/>
  <c r="X192" i="158" s="1"/>
  <c r="W138" i="158"/>
  <c r="W192" i="158" s="1"/>
  <c r="V138" i="158"/>
  <c r="V192" i="158" s="1"/>
  <c r="U138" i="158"/>
  <c r="U192" i="158" s="1"/>
  <c r="T138" i="158"/>
  <c r="T192" i="158" s="1"/>
  <c r="S138" i="158"/>
  <c r="S192" i="158" s="1"/>
  <c r="R138" i="158"/>
  <c r="R192" i="158" s="1"/>
  <c r="Q138" i="158"/>
  <c r="Q192" i="158" s="1"/>
  <c r="P138" i="158"/>
  <c r="P192" i="158" s="1"/>
  <c r="O138" i="158"/>
  <c r="O192" i="158" s="1"/>
  <c r="N138" i="158"/>
  <c r="N192" i="158" s="1"/>
  <c r="M138" i="158"/>
  <c r="M192" i="158" s="1"/>
  <c r="L138" i="158"/>
  <c r="L192" i="158" s="1"/>
  <c r="K138" i="158"/>
  <c r="K192" i="158" s="1"/>
  <c r="J138" i="158"/>
  <c r="J192" i="158" s="1"/>
  <c r="I138" i="158"/>
  <c r="I192" i="158" s="1"/>
  <c r="H138" i="158"/>
  <c r="H192" i="158" s="1"/>
  <c r="G138" i="158"/>
  <c r="G192" i="158" s="1"/>
  <c r="F138" i="158"/>
  <c r="F192" i="158" s="1"/>
  <c r="E138" i="158"/>
  <c r="E192" i="158" s="1"/>
  <c r="D138" i="158"/>
  <c r="D192" i="158" s="1"/>
  <c r="C138" i="158"/>
  <c r="C192" i="158" s="1"/>
  <c r="AX137" i="158"/>
  <c r="AW137" i="158"/>
  <c r="AV137" i="158"/>
  <c r="AU137" i="158"/>
  <c r="AT137" i="158"/>
  <c r="AS137" i="158"/>
  <c r="AR137" i="158"/>
  <c r="AQ137" i="158"/>
  <c r="AP137" i="158"/>
  <c r="AO137" i="158"/>
  <c r="AN137" i="158"/>
  <c r="AM137" i="158"/>
  <c r="AL137" i="158"/>
  <c r="AK137" i="158"/>
  <c r="AJ137" i="158"/>
  <c r="AI137" i="158"/>
  <c r="AH137" i="158"/>
  <c r="AG137" i="158"/>
  <c r="AF137" i="158"/>
  <c r="AE137" i="158"/>
  <c r="AD137" i="158"/>
  <c r="AC137" i="158"/>
  <c r="AB137" i="158"/>
  <c r="AA137" i="158"/>
  <c r="Z137" i="158"/>
  <c r="Y137" i="158"/>
  <c r="X137" i="158"/>
  <c r="W137" i="158"/>
  <c r="V137" i="158"/>
  <c r="U137" i="158"/>
  <c r="T137" i="158"/>
  <c r="S137" i="158"/>
  <c r="R137" i="158"/>
  <c r="Q137" i="158"/>
  <c r="P137" i="158"/>
  <c r="O137" i="158"/>
  <c r="N137" i="158"/>
  <c r="M137" i="158"/>
  <c r="L137" i="158"/>
  <c r="K137" i="158"/>
  <c r="J137" i="158"/>
  <c r="I137" i="158"/>
  <c r="H137" i="158"/>
  <c r="G137" i="158"/>
  <c r="F137" i="158"/>
  <c r="E137" i="158"/>
  <c r="D137" i="158"/>
  <c r="C137" i="158"/>
  <c r="AX136" i="158"/>
  <c r="AX186" i="158" s="1"/>
  <c r="AW136" i="158"/>
  <c r="AW186" i="158" s="1"/>
  <c r="AV136" i="158"/>
  <c r="AV186" i="158" s="1"/>
  <c r="AU136" i="158"/>
  <c r="AU186" i="158" s="1"/>
  <c r="AT136" i="158"/>
  <c r="AT186" i="158" s="1"/>
  <c r="AS136" i="158"/>
  <c r="AS186" i="158" s="1"/>
  <c r="AR136" i="158"/>
  <c r="AR186" i="158" s="1"/>
  <c r="AQ136" i="158"/>
  <c r="AQ186" i="158" s="1"/>
  <c r="AP136" i="158"/>
  <c r="AP186" i="158" s="1"/>
  <c r="AO136" i="158"/>
  <c r="AO186" i="158" s="1"/>
  <c r="AN136" i="158"/>
  <c r="AN186" i="158" s="1"/>
  <c r="AM136" i="158"/>
  <c r="AM186" i="158" s="1"/>
  <c r="AL136" i="158"/>
  <c r="AL186" i="158" s="1"/>
  <c r="AK136" i="158"/>
  <c r="AK186" i="158" s="1"/>
  <c r="AJ136" i="158"/>
  <c r="AJ186" i="158" s="1"/>
  <c r="AI136" i="158"/>
  <c r="AI186" i="158" s="1"/>
  <c r="AH136" i="158"/>
  <c r="AH186" i="158" s="1"/>
  <c r="AG136" i="158"/>
  <c r="AG186" i="158" s="1"/>
  <c r="AF136" i="158"/>
  <c r="AF186" i="158" s="1"/>
  <c r="AE136" i="158"/>
  <c r="AE186" i="158" s="1"/>
  <c r="AD136" i="158"/>
  <c r="AD186" i="158" s="1"/>
  <c r="AC136" i="158"/>
  <c r="AC186" i="158" s="1"/>
  <c r="AB136" i="158"/>
  <c r="AB186" i="158" s="1"/>
  <c r="AA136" i="158"/>
  <c r="AA186" i="158" s="1"/>
  <c r="Z136" i="158"/>
  <c r="Z186" i="158" s="1"/>
  <c r="Y136" i="158"/>
  <c r="Y186" i="158" s="1"/>
  <c r="X136" i="158"/>
  <c r="X186" i="158" s="1"/>
  <c r="W136" i="158"/>
  <c r="W186" i="158" s="1"/>
  <c r="V136" i="158"/>
  <c r="U136" i="158"/>
  <c r="U186" i="158" s="1"/>
  <c r="T136" i="158"/>
  <c r="T186" i="158" s="1"/>
  <c r="S136" i="158"/>
  <c r="S186" i="158" s="1"/>
  <c r="R136" i="158"/>
  <c r="R186" i="158" s="1"/>
  <c r="Q136" i="158"/>
  <c r="Q186" i="158" s="1"/>
  <c r="P136" i="158"/>
  <c r="P186" i="158" s="1"/>
  <c r="O136" i="158"/>
  <c r="O186" i="158" s="1"/>
  <c r="N136" i="158"/>
  <c r="N186" i="158" s="1"/>
  <c r="M136" i="158"/>
  <c r="M186" i="158" s="1"/>
  <c r="L136" i="158"/>
  <c r="L186" i="158" s="1"/>
  <c r="L205" i="158" s="1"/>
  <c r="K136" i="158"/>
  <c r="K186" i="158" s="1"/>
  <c r="J136" i="158"/>
  <c r="J186" i="158" s="1"/>
  <c r="I136" i="158"/>
  <c r="I186" i="158" s="1"/>
  <c r="H136" i="158"/>
  <c r="H186" i="158" s="1"/>
  <c r="G136" i="158"/>
  <c r="G186" i="158" s="1"/>
  <c r="F136" i="158"/>
  <c r="F186" i="158" s="1"/>
  <c r="E136" i="158"/>
  <c r="E186" i="158" s="1"/>
  <c r="D136" i="158"/>
  <c r="D186" i="158" s="1"/>
  <c r="C136" i="158"/>
  <c r="C186" i="158" s="1"/>
  <c r="AX135" i="158"/>
  <c r="AX198" i="158" s="1"/>
  <c r="AW135" i="158"/>
  <c r="AW198" i="158" s="1"/>
  <c r="AV135" i="158"/>
  <c r="AV198" i="158" s="1"/>
  <c r="AU135" i="158"/>
  <c r="AU198" i="158" s="1"/>
  <c r="AT135" i="158"/>
  <c r="AT198" i="158" s="1"/>
  <c r="AS135" i="158"/>
  <c r="AS198" i="158" s="1"/>
  <c r="AR135" i="158"/>
  <c r="AR198" i="158" s="1"/>
  <c r="AQ135" i="158"/>
  <c r="AQ198" i="158" s="1"/>
  <c r="AP135" i="158"/>
  <c r="AP198" i="158" s="1"/>
  <c r="AO135" i="158"/>
  <c r="AO198" i="158" s="1"/>
  <c r="AN135" i="158"/>
  <c r="AN198" i="158" s="1"/>
  <c r="AM135" i="158"/>
  <c r="AM198" i="158" s="1"/>
  <c r="AL135" i="158"/>
  <c r="AL198" i="158" s="1"/>
  <c r="AK135" i="158"/>
  <c r="AK198" i="158" s="1"/>
  <c r="AJ135" i="158"/>
  <c r="AJ198" i="158" s="1"/>
  <c r="AI135" i="158"/>
  <c r="AI198" i="158" s="1"/>
  <c r="AH135" i="158"/>
  <c r="AH198" i="158" s="1"/>
  <c r="AG135" i="158"/>
  <c r="AG198" i="158" s="1"/>
  <c r="AF135" i="158"/>
  <c r="AF198" i="158" s="1"/>
  <c r="AE135" i="158"/>
  <c r="AE198" i="158" s="1"/>
  <c r="AD135" i="158"/>
  <c r="AD198" i="158" s="1"/>
  <c r="AC135" i="158"/>
  <c r="AC198" i="158" s="1"/>
  <c r="AB135" i="158"/>
  <c r="AB198" i="158" s="1"/>
  <c r="AA135" i="158"/>
  <c r="AA198" i="158" s="1"/>
  <c r="Z135" i="158"/>
  <c r="Z198" i="158" s="1"/>
  <c r="Y135" i="158"/>
  <c r="Y198" i="158" s="1"/>
  <c r="X135" i="158"/>
  <c r="X198" i="158" s="1"/>
  <c r="W135" i="158"/>
  <c r="W198" i="158" s="1"/>
  <c r="V135" i="158"/>
  <c r="V198" i="158" s="1"/>
  <c r="U135" i="158"/>
  <c r="U198" i="158" s="1"/>
  <c r="T135" i="158"/>
  <c r="T198" i="158" s="1"/>
  <c r="S135" i="158"/>
  <c r="S198" i="158" s="1"/>
  <c r="R135" i="158"/>
  <c r="R198" i="158" s="1"/>
  <c r="Q135" i="158"/>
  <c r="Q198" i="158" s="1"/>
  <c r="P135" i="158"/>
  <c r="P198" i="158" s="1"/>
  <c r="O135" i="158"/>
  <c r="O198" i="158" s="1"/>
  <c r="N135" i="158"/>
  <c r="N198" i="158" s="1"/>
  <c r="M135" i="158"/>
  <c r="M198" i="158" s="1"/>
  <c r="L135" i="158"/>
  <c r="L198" i="158" s="1"/>
  <c r="K135" i="158"/>
  <c r="K198" i="158" s="1"/>
  <c r="J135" i="158"/>
  <c r="J198" i="158" s="1"/>
  <c r="I135" i="158"/>
  <c r="I198" i="158" s="1"/>
  <c r="H135" i="158"/>
  <c r="H198" i="158" s="1"/>
  <c r="G135" i="158"/>
  <c r="G198" i="158" s="1"/>
  <c r="F135" i="158"/>
  <c r="F198" i="158" s="1"/>
  <c r="E135" i="158"/>
  <c r="E198" i="158" s="1"/>
  <c r="D135" i="158"/>
  <c r="D198" i="158" s="1"/>
  <c r="C135" i="158"/>
  <c r="C198" i="158" s="1"/>
  <c r="AX134" i="158"/>
  <c r="AW134" i="158"/>
  <c r="AV134" i="158"/>
  <c r="AU134" i="158"/>
  <c r="AT134" i="158"/>
  <c r="AS134" i="158"/>
  <c r="AR134" i="158"/>
  <c r="AQ134" i="158"/>
  <c r="AP134" i="158"/>
  <c r="AO134" i="158"/>
  <c r="AN134" i="158"/>
  <c r="AM134" i="158"/>
  <c r="AL134" i="158"/>
  <c r="AK134" i="158"/>
  <c r="AJ134" i="158"/>
  <c r="AI134" i="158"/>
  <c r="AH134" i="158"/>
  <c r="AG134" i="158"/>
  <c r="AF134" i="158"/>
  <c r="AE134" i="158"/>
  <c r="AD134" i="158"/>
  <c r="AC134" i="158"/>
  <c r="AB134" i="158"/>
  <c r="AA134" i="158"/>
  <c r="Z134" i="158"/>
  <c r="Y134" i="158"/>
  <c r="X134" i="158"/>
  <c r="W134" i="158"/>
  <c r="V134" i="158"/>
  <c r="U134" i="158"/>
  <c r="T134" i="158"/>
  <c r="S134" i="158"/>
  <c r="R134" i="158"/>
  <c r="Q134" i="158"/>
  <c r="P134" i="158"/>
  <c r="O134" i="158"/>
  <c r="N134" i="158"/>
  <c r="M134" i="158"/>
  <c r="L134" i="158"/>
  <c r="K134" i="158"/>
  <c r="J134" i="158"/>
  <c r="I134" i="158"/>
  <c r="H134" i="158"/>
  <c r="G134" i="158"/>
  <c r="F134" i="158"/>
  <c r="E134" i="158"/>
  <c r="D134" i="158"/>
  <c r="C134" i="158"/>
  <c r="AX133" i="158"/>
  <c r="AW133" i="158"/>
  <c r="AV133" i="158"/>
  <c r="AU133" i="158"/>
  <c r="AT133" i="158"/>
  <c r="AS133" i="158"/>
  <c r="AR133" i="158"/>
  <c r="AQ133" i="158"/>
  <c r="AP133" i="158"/>
  <c r="AO133" i="158"/>
  <c r="AN133" i="158"/>
  <c r="AM133" i="158"/>
  <c r="AL133" i="158"/>
  <c r="AK133" i="158"/>
  <c r="AJ133" i="158"/>
  <c r="AI133" i="158"/>
  <c r="AH133" i="158"/>
  <c r="AG133" i="158"/>
  <c r="AF133" i="158"/>
  <c r="AE133" i="158"/>
  <c r="AD133" i="158"/>
  <c r="AC133" i="158"/>
  <c r="AB133" i="158"/>
  <c r="AA133" i="158"/>
  <c r="Z133" i="158"/>
  <c r="Y133" i="158"/>
  <c r="X133" i="158"/>
  <c r="W133" i="158"/>
  <c r="V133" i="158"/>
  <c r="U133" i="158"/>
  <c r="T133" i="158"/>
  <c r="S133" i="158"/>
  <c r="R133" i="158"/>
  <c r="Q133" i="158"/>
  <c r="P133" i="158"/>
  <c r="O133" i="158"/>
  <c r="N133" i="158"/>
  <c r="M133" i="158"/>
  <c r="L133" i="158"/>
  <c r="K133" i="158"/>
  <c r="J133" i="158"/>
  <c r="I133" i="158"/>
  <c r="H133" i="158"/>
  <c r="G133" i="158"/>
  <c r="F133" i="158"/>
  <c r="E133" i="158"/>
  <c r="D133" i="158"/>
  <c r="C133" i="158"/>
  <c r="AX132" i="158"/>
  <c r="AW132" i="158"/>
  <c r="AV132" i="158"/>
  <c r="AU132" i="158"/>
  <c r="AT132" i="158"/>
  <c r="AS132" i="158"/>
  <c r="AR132" i="158"/>
  <c r="AQ132" i="158"/>
  <c r="AP132" i="158"/>
  <c r="AO132" i="158"/>
  <c r="AN132" i="158"/>
  <c r="AM132" i="158"/>
  <c r="AL132" i="158"/>
  <c r="AK132" i="158"/>
  <c r="AJ132" i="158"/>
  <c r="AI132" i="158"/>
  <c r="AH132" i="158"/>
  <c r="AG132" i="158"/>
  <c r="AF132" i="158"/>
  <c r="AE132" i="158"/>
  <c r="AD132" i="158"/>
  <c r="AC132" i="158"/>
  <c r="AB132" i="158"/>
  <c r="AA132" i="158"/>
  <c r="Z132" i="158"/>
  <c r="Y132" i="158"/>
  <c r="X132" i="158"/>
  <c r="W132" i="158"/>
  <c r="V132" i="158"/>
  <c r="U132" i="158"/>
  <c r="T132" i="158"/>
  <c r="S132" i="158"/>
  <c r="R132" i="158"/>
  <c r="Q132" i="158"/>
  <c r="P132" i="158"/>
  <c r="O132" i="158"/>
  <c r="N132" i="158"/>
  <c r="M132" i="158"/>
  <c r="L132" i="158"/>
  <c r="K132" i="158"/>
  <c r="J132" i="158"/>
  <c r="I132" i="158"/>
  <c r="H132" i="158"/>
  <c r="G132" i="158"/>
  <c r="F132" i="158"/>
  <c r="E132" i="158"/>
  <c r="D132" i="158"/>
  <c r="C132" i="158"/>
  <c r="AX131" i="158"/>
  <c r="AW131" i="158"/>
  <c r="AV131" i="158"/>
  <c r="AU131" i="158"/>
  <c r="AT131" i="158"/>
  <c r="AS131" i="158"/>
  <c r="AR131" i="158"/>
  <c r="AQ131" i="158"/>
  <c r="AP131" i="158"/>
  <c r="AO131" i="158"/>
  <c r="AN131" i="158"/>
  <c r="AM131" i="158"/>
  <c r="AL131" i="158"/>
  <c r="AK131" i="158"/>
  <c r="AJ131" i="158"/>
  <c r="AI131" i="158"/>
  <c r="AH131" i="158"/>
  <c r="AG131" i="158"/>
  <c r="AF131" i="158"/>
  <c r="AE131" i="158"/>
  <c r="AD131" i="158"/>
  <c r="AC131" i="158"/>
  <c r="AB131" i="158"/>
  <c r="AA131" i="158"/>
  <c r="Z131" i="158"/>
  <c r="Y131" i="158"/>
  <c r="X131" i="158"/>
  <c r="W131" i="158"/>
  <c r="V131" i="158"/>
  <c r="U131" i="158"/>
  <c r="T131" i="158"/>
  <c r="S131" i="158"/>
  <c r="R131" i="158"/>
  <c r="Q131" i="158"/>
  <c r="P131" i="158"/>
  <c r="O131" i="158"/>
  <c r="N131" i="158"/>
  <c r="M131" i="158"/>
  <c r="L131" i="158"/>
  <c r="K131" i="158"/>
  <c r="J131" i="158"/>
  <c r="I131" i="158"/>
  <c r="H131" i="158"/>
  <c r="G131" i="158"/>
  <c r="F131" i="158"/>
  <c r="E131" i="158"/>
  <c r="D131" i="158"/>
  <c r="C131" i="158"/>
  <c r="AX130" i="158"/>
  <c r="AW130" i="158"/>
  <c r="AV130" i="158"/>
  <c r="AU130" i="158"/>
  <c r="AT130" i="158"/>
  <c r="AS130" i="158"/>
  <c r="AR130" i="158"/>
  <c r="AQ130" i="158"/>
  <c r="AP130" i="158"/>
  <c r="AO130" i="158"/>
  <c r="AN130" i="158"/>
  <c r="AM130" i="158"/>
  <c r="AL130" i="158"/>
  <c r="AK130" i="158"/>
  <c r="AJ130" i="158"/>
  <c r="AI130" i="158"/>
  <c r="AH130" i="158"/>
  <c r="AG130" i="158"/>
  <c r="AF130" i="158"/>
  <c r="AE130" i="158"/>
  <c r="AD130" i="158"/>
  <c r="AC130" i="158"/>
  <c r="AB130" i="158"/>
  <c r="AA130" i="158"/>
  <c r="Z130" i="158"/>
  <c r="Y130" i="158"/>
  <c r="X130" i="158"/>
  <c r="W130" i="158"/>
  <c r="V130" i="158"/>
  <c r="U130" i="158"/>
  <c r="T130" i="158"/>
  <c r="S130" i="158"/>
  <c r="R130" i="158"/>
  <c r="Q130" i="158"/>
  <c r="P130" i="158"/>
  <c r="O130" i="158"/>
  <c r="N130" i="158"/>
  <c r="M130" i="158"/>
  <c r="L130" i="158"/>
  <c r="K130" i="158"/>
  <c r="J130" i="158"/>
  <c r="I130" i="158"/>
  <c r="H130" i="158"/>
  <c r="G130" i="158"/>
  <c r="F130" i="158"/>
  <c r="E130" i="158"/>
  <c r="D130" i="158"/>
  <c r="C130" i="158"/>
  <c r="AX129" i="158"/>
  <c r="AW129" i="158"/>
  <c r="AV129" i="158"/>
  <c r="AU129" i="158"/>
  <c r="AT129" i="158"/>
  <c r="AS129" i="158"/>
  <c r="AR129" i="158"/>
  <c r="AQ129" i="158"/>
  <c r="AP129" i="158"/>
  <c r="AO129" i="158"/>
  <c r="AN129" i="158"/>
  <c r="AM129" i="158"/>
  <c r="AL129" i="158"/>
  <c r="AK129" i="158"/>
  <c r="AJ129" i="158"/>
  <c r="AI129" i="158"/>
  <c r="AH129" i="158"/>
  <c r="AG129" i="158"/>
  <c r="AF129" i="158"/>
  <c r="AE129" i="158"/>
  <c r="AD129" i="158"/>
  <c r="AC129" i="158"/>
  <c r="AB129" i="158"/>
  <c r="AA129" i="158"/>
  <c r="Z129" i="158"/>
  <c r="Y129" i="158"/>
  <c r="X129" i="158"/>
  <c r="W129" i="158"/>
  <c r="V129" i="158"/>
  <c r="U129" i="158"/>
  <c r="T129" i="158"/>
  <c r="S129" i="158"/>
  <c r="R129" i="158"/>
  <c r="Q129" i="158"/>
  <c r="P129" i="158"/>
  <c r="O129" i="158"/>
  <c r="N129" i="158"/>
  <c r="M129" i="158"/>
  <c r="L129" i="158"/>
  <c r="K129" i="158"/>
  <c r="J129" i="158"/>
  <c r="I129" i="158"/>
  <c r="H129" i="158"/>
  <c r="G129" i="158"/>
  <c r="F129" i="158"/>
  <c r="E129" i="158"/>
  <c r="D129" i="158"/>
  <c r="C129" i="158"/>
  <c r="AX128" i="158"/>
  <c r="AW128" i="158"/>
  <c r="AV128" i="158"/>
  <c r="AU128" i="158"/>
  <c r="AT128" i="158"/>
  <c r="AS128" i="158"/>
  <c r="AR128" i="158"/>
  <c r="AQ128" i="158"/>
  <c r="AP128" i="158"/>
  <c r="AO128" i="158"/>
  <c r="AN128" i="158"/>
  <c r="AM128" i="158"/>
  <c r="AL128" i="158"/>
  <c r="AK128" i="158"/>
  <c r="AJ128" i="158"/>
  <c r="AI128" i="158"/>
  <c r="AH128" i="158"/>
  <c r="AG128" i="158"/>
  <c r="AF128" i="158"/>
  <c r="AE128" i="158"/>
  <c r="AD128" i="158"/>
  <c r="AC128" i="158"/>
  <c r="AB128" i="158"/>
  <c r="AA128" i="158"/>
  <c r="Z128" i="158"/>
  <c r="Y128" i="158"/>
  <c r="X128" i="158"/>
  <c r="W128" i="158"/>
  <c r="V128" i="158"/>
  <c r="U128" i="158"/>
  <c r="T128" i="158"/>
  <c r="S128" i="158"/>
  <c r="R128" i="158"/>
  <c r="Q128" i="158"/>
  <c r="P128" i="158"/>
  <c r="O128" i="158"/>
  <c r="N128" i="158"/>
  <c r="M128" i="158"/>
  <c r="L128" i="158"/>
  <c r="K128" i="158"/>
  <c r="J128" i="158"/>
  <c r="I128" i="158"/>
  <c r="H128" i="158"/>
  <c r="G128" i="158"/>
  <c r="F128" i="158"/>
  <c r="E128" i="158"/>
  <c r="D128" i="158"/>
  <c r="C128" i="158"/>
  <c r="AX127" i="158"/>
  <c r="AW127" i="158"/>
  <c r="AV127" i="158"/>
  <c r="AU127" i="158"/>
  <c r="AT127" i="158"/>
  <c r="AS127" i="158"/>
  <c r="AR127" i="158"/>
  <c r="AQ127" i="158"/>
  <c r="AP127" i="158"/>
  <c r="AO127" i="158"/>
  <c r="AN127" i="158"/>
  <c r="AM127" i="158"/>
  <c r="AL127" i="158"/>
  <c r="AK127" i="158"/>
  <c r="AJ127" i="158"/>
  <c r="AI127" i="158"/>
  <c r="AH127" i="158"/>
  <c r="AG127" i="158"/>
  <c r="AF127" i="158"/>
  <c r="AE127" i="158"/>
  <c r="AD127" i="158"/>
  <c r="AC127" i="158"/>
  <c r="AB127" i="158"/>
  <c r="AA127" i="158"/>
  <c r="Z127" i="158"/>
  <c r="Y127" i="158"/>
  <c r="X127" i="158"/>
  <c r="W127" i="158"/>
  <c r="V127" i="158"/>
  <c r="U127" i="158"/>
  <c r="T127" i="158"/>
  <c r="S127" i="158"/>
  <c r="R127" i="158"/>
  <c r="Q127" i="158"/>
  <c r="P127" i="158"/>
  <c r="O127" i="158"/>
  <c r="N127" i="158"/>
  <c r="M127" i="158"/>
  <c r="L127" i="158"/>
  <c r="K127" i="158"/>
  <c r="J127" i="158"/>
  <c r="I127" i="158"/>
  <c r="H127" i="158"/>
  <c r="G127" i="158"/>
  <c r="F127" i="158"/>
  <c r="E127" i="158"/>
  <c r="D127" i="158"/>
  <c r="C127" i="158"/>
  <c r="AX126" i="158"/>
  <c r="AW126" i="158"/>
  <c r="AV126" i="158"/>
  <c r="AU126" i="158"/>
  <c r="AT126" i="158"/>
  <c r="AS126" i="158"/>
  <c r="AR126" i="158"/>
  <c r="AQ126" i="158"/>
  <c r="AP126" i="158"/>
  <c r="AO126" i="158"/>
  <c r="AN126" i="158"/>
  <c r="AM126" i="158"/>
  <c r="AL126" i="158"/>
  <c r="AK126" i="158"/>
  <c r="AJ126" i="158"/>
  <c r="AI126" i="158"/>
  <c r="AH126" i="158"/>
  <c r="AG126" i="158"/>
  <c r="AF126" i="158"/>
  <c r="AE126" i="158"/>
  <c r="AD126" i="158"/>
  <c r="AC126" i="158"/>
  <c r="AB126" i="158"/>
  <c r="AA126" i="158"/>
  <c r="Z126" i="158"/>
  <c r="Y126" i="158"/>
  <c r="X126" i="158"/>
  <c r="W126" i="158"/>
  <c r="V126" i="158"/>
  <c r="U126" i="158"/>
  <c r="T126" i="158"/>
  <c r="S126" i="158"/>
  <c r="R126" i="158"/>
  <c r="Q126" i="158"/>
  <c r="P126" i="158"/>
  <c r="O126" i="158"/>
  <c r="N126" i="158"/>
  <c r="M126" i="158"/>
  <c r="L126" i="158"/>
  <c r="K126" i="158"/>
  <c r="J126" i="158"/>
  <c r="I126" i="158"/>
  <c r="H126" i="158"/>
  <c r="G126" i="158"/>
  <c r="F126" i="158"/>
  <c r="E126" i="158"/>
  <c r="D126" i="158"/>
  <c r="C126" i="158"/>
  <c r="AX125" i="158"/>
  <c r="AW125" i="158"/>
  <c r="AV125" i="158"/>
  <c r="AU125" i="158"/>
  <c r="AT125" i="158"/>
  <c r="AS125" i="158"/>
  <c r="AR125" i="158"/>
  <c r="AQ125" i="158"/>
  <c r="AP125" i="158"/>
  <c r="AO125" i="158"/>
  <c r="AN125" i="158"/>
  <c r="AM125" i="158"/>
  <c r="AL125" i="158"/>
  <c r="AK125" i="158"/>
  <c r="AJ125" i="158"/>
  <c r="AI125" i="158"/>
  <c r="AH125" i="158"/>
  <c r="AG125" i="158"/>
  <c r="AF125" i="158"/>
  <c r="AE125" i="158"/>
  <c r="AD125" i="158"/>
  <c r="AC125" i="158"/>
  <c r="AB125" i="158"/>
  <c r="AA125" i="158"/>
  <c r="Z125" i="158"/>
  <c r="Y125" i="158"/>
  <c r="X125" i="158"/>
  <c r="W125" i="158"/>
  <c r="V125" i="158"/>
  <c r="U125" i="158"/>
  <c r="T125" i="158"/>
  <c r="S125" i="158"/>
  <c r="R125" i="158"/>
  <c r="Q125" i="158"/>
  <c r="P125" i="158"/>
  <c r="O125" i="158"/>
  <c r="N125" i="158"/>
  <c r="M125" i="158"/>
  <c r="L125" i="158"/>
  <c r="K125" i="158"/>
  <c r="J125" i="158"/>
  <c r="I125" i="158"/>
  <c r="H125" i="158"/>
  <c r="G125" i="158"/>
  <c r="F125" i="158"/>
  <c r="E125" i="158"/>
  <c r="D125" i="158"/>
  <c r="C125" i="158"/>
  <c r="AX124" i="158"/>
  <c r="AW124" i="158"/>
  <c r="AV124" i="158"/>
  <c r="AU124" i="158"/>
  <c r="AT124" i="158"/>
  <c r="AS124" i="158"/>
  <c r="AR124" i="158"/>
  <c r="AQ124" i="158"/>
  <c r="AP124" i="158"/>
  <c r="AO124" i="158"/>
  <c r="AN124" i="158"/>
  <c r="AM124" i="158"/>
  <c r="AL124" i="158"/>
  <c r="AK124" i="158"/>
  <c r="AJ124" i="158"/>
  <c r="AI124" i="158"/>
  <c r="AH124" i="158"/>
  <c r="AG124" i="158"/>
  <c r="AF124" i="158"/>
  <c r="AE124" i="158"/>
  <c r="AD124" i="158"/>
  <c r="AC124" i="158"/>
  <c r="AB124" i="158"/>
  <c r="AA124" i="158"/>
  <c r="Z124" i="158"/>
  <c r="Y124" i="158"/>
  <c r="X124" i="158"/>
  <c r="W124" i="158"/>
  <c r="V124" i="158"/>
  <c r="U124" i="158"/>
  <c r="T124" i="158"/>
  <c r="S124" i="158"/>
  <c r="R124" i="158"/>
  <c r="Q124" i="158"/>
  <c r="P124" i="158"/>
  <c r="O124" i="158"/>
  <c r="N124" i="158"/>
  <c r="M124" i="158"/>
  <c r="L124" i="158"/>
  <c r="K124" i="158"/>
  <c r="J124" i="158"/>
  <c r="I124" i="158"/>
  <c r="H124" i="158"/>
  <c r="G124" i="158"/>
  <c r="F124" i="158"/>
  <c r="E124" i="158"/>
  <c r="D124" i="158"/>
  <c r="C124" i="158"/>
  <c r="AX123" i="158"/>
  <c r="AW123" i="158"/>
  <c r="AV123" i="158"/>
  <c r="AU123" i="158"/>
  <c r="AT123" i="158"/>
  <c r="AS123" i="158"/>
  <c r="AR123" i="158"/>
  <c r="AQ123" i="158"/>
  <c r="AP123" i="158"/>
  <c r="AO123" i="158"/>
  <c r="AN123" i="158"/>
  <c r="AM123" i="158"/>
  <c r="AL123" i="158"/>
  <c r="AK123" i="158"/>
  <c r="AJ123" i="158"/>
  <c r="AI123" i="158"/>
  <c r="AH123" i="158"/>
  <c r="AG123" i="158"/>
  <c r="AF123" i="158"/>
  <c r="AE123" i="158"/>
  <c r="AD123" i="158"/>
  <c r="AC123" i="158"/>
  <c r="AB123" i="158"/>
  <c r="AA123" i="158"/>
  <c r="Z123" i="158"/>
  <c r="Y123" i="158"/>
  <c r="X123" i="158"/>
  <c r="W123" i="158"/>
  <c r="V123" i="158"/>
  <c r="U123" i="158"/>
  <c r="T123" i="158"/>
  <c r="S123" i="158"/>
  <c r="R123" i="158"/>
  <c r="Q123" i="158"/>
  <c r="P123" i="158"/>
  <c r="O123" i="158"/>
  <c r="N123" i="158"/>
  <c r="M123" i="158"/>
  <c r="L123" i="158"/>
  <c r="K123" i="158"/>
  <c r="J123" i="158"/>
  <c r="I123" i="158"/>
  <c r="H123" i="158"/>
  <c r="G123" i="158"/>
  <c r="F123" i="158"/>
  <c r="E123" i="158"/>
  <c r="D123" i="158"/>
  <c r="C123" i="158"/>
  <c r="AX122" i="158"/>
  <c r="AW122" i="158"/>
  <c r="AV122" i="158"/>
  <c r="AU122" i="158"/>
  <c r="AT122" i="158"/>
  <c r="AS122" i="158"/>
  <c r="AR122" i="158"/>
  <c r="AQ122" i="158"/>
  <c r="AP122" i="158"/>
  <c r="AO122" i="158"/>
  <c r="AN122" i="158"/>
  <c r="AM122" i="158"/>
  <c r="AL122" i="158"/>
  <c r="AK122" i="158"/>
  <c r="AJ122" i="158"/>
  <c r="AI122" i="158"/>
  <c r="AH122" i="158"/>
  <c r="AG122" i="158"/>
  <c r="AF122" i="158"/>
  <c r="AE122" i="158"/>
  <c r="AD122" i="158"/>
  <c r="AC122" i="158"/>
  <c r="AB122" i="158"/>
  <c r="AA122" i="158"/>
  <c r="Z122" i="158"/>
  <c r="Y122" i="158"/>
  <c r="X122" i="158"/>
  <c r="W122" i="158"/>
  <c r="V122" i="158"/>
  <c r="U122" i="158"/>
  <c r="T122" i="158"/>
  <c r="S122" i="158"/>
  <c r="R122" i="158"/>
  <c r="Q122" i="158"/>
  <c r="P122" i="158"/>
  <c r="O122" i="158"/>
  <c r="N122" i="158"/>
  <c r="M122" i="158"/>
  <c r="L122" i="158"/>
  <c r="K122" i="158"/>
  <c r="J122" i="158"/>
  <c r="I122" i="158"/>
  <c r="H122" i="158"/>
  <c r="G122" i="158"/>
  <c r="F122" i="158"/>
  <c r="E122" i="158"/>
  <c r="D122" i="158"/>
  <c r="C122" i="158"/>
  <c r="AX121" i="158"/>
  <c r="AW121" i="158"/>
  <c r="AV121" i="158"/>
  <c r="AU121" i="158"/>
  <c r="AT121" i="158"/>
  <c r="AS121" i="158"/>
  <c r="AR121" i="158"/>
  <c r="AQ121" i="158"/>
  <c r="AP121" i="158"/>
  <c r="AO121" i="158"/>
  <c r="AN121" i="158"/>
  <c r="AM121" i="158"/>
  <c r="AL121" i="158"/>
  <c r="AK121" i="158"/>
  <c r="AJ121" i="158"/>
  <c r="AI121" i="158"/>
  <c r="AH121" i="158"/>
  <c r="AG121" i="158"/>
  <c r="AF121" i="158"/>
  <c r="AE121" i="158"/>
  <c r="AD121" i="158"/>
  <c r="AC121" i="158"/>
  <c r="AB121" i="158"/>
  <c r="AA121" i="158"/>
  <c r="Z121" i="158"/>
  <c r="Y121" i="158"/>
  <c r="X121" i="158"/>
  <c r="W121" i="158"/>
  <c r="V121" i="158"/>
  <c r="U121" i="158"/>
  <c r="T121" i="158"/>
  <c r="S121" i="158"/>
  <c r="R121" i="158"/>
  <c r="Q121" i="158"/>
  <c r="P121" i="158"/>
  <c r="O121" i="158"/>
  <c r="N121" i="158"/>
  <c r="M121" i="158"/>
  <c r="L121" i="158"/>
  <c r="K121" i="158"/>
  <c r="J121" i="158"/>
  <c r="I121" i="158"/>
  <c r="H121" i="158"/>
  <c r="G121" i="158"/>
  <c r="F121" i="158"/>
  <c r="E121" i="158"/>
  <c r="D121" i="158"/>
  <c r="C121" i="158"/>
  <c r="AX120" i="158"/>
  <c r="AW120" i="158"/>
  <c r="AV120" i="158"/>
  <c r="AU120" i="158"/>
  <c r="AT120" i="158"/>
  <c r="AS120" i="158"/>
  <c r="AR120" i="158"/>
  <c r="AQ120" i="158"/>
  <c r="AP120" i="158"/>
  <c r="AO120" i="158"/>
  <c r="AN120" i="158"/>
  <c r="AM120" i="158"/>
  <c r="AL120" i="158"/>
  <c r="AK120" i="158"/>
  <c r="AJ120" i="158"/>
  <c r="AI120" i="158"/>
  <c r="AH120" i="158"/>
  <c r="AG120" i="158"/>
  <c r="AF120" i="158"/>
  <c r="AE120" i="158"/>
  <c r="AD120" i="158"/>
  <c r="AC120" i="158"/>
  <c r="AB120" i="158"/>
  <c r="AA120" i="158"/>
  <c r="Z120" i="158"/>
  <c r="Y120" i="158"/>
  <c r="X120" i="158"/>
  <c r="W120" i="158"/>
  <c r="V120" i="158"/>
  <c r="U120" i="158"/>
  <c r="T120" i="158"/>
  <c r="S120" i="158"/>
  <c r="R120" i="158"/>
  <c r="Q120" i="158"/>
  <c r="P120" i="158"/>
  <c r="O120" i="158"/>
  <c r="N120" i="158"/>
  <c r="M120" i="158"/>
  <c r="L120" i="158"/>
  <c r="K120" i="158"/>
  <c r="J120" i="158"/>
  <c r="I120" i="158"/>
  <c r="H120" i="158"/>
  <c r="G120" i="158"/>
  <c r="F120" i="158"/>
  <c r="E120" i="158"/>
  <c r="D120" i="158"/>
  <c r="C120" i="158"/>
  <c r="AX119" i="158"/>
  <c r="AW119" i="158"/>
  <c r="AV119" i="158"/>
  <c r="AU119" i="158"/>
  <c r="AT119" i="158"/>
  <c r="AS119" i="158"/>
  <c r="AR119" i="158"/>
  <c r="AQ119" i="158"/>
  <c r="AP119" i="158"/>
  <c r="AO119" i="158"/>
  <c r="AN119" i="158"/>
  <c r="AM119" i="158"/>
  <c r="AL119" i="158"/>
  <c r="AK119" i="158"/>
  <c r="AJ119" i="158"/>
  <c r="AI119" i="158"/>
  <c r="AH119" i="158"/>
  <c r="AG119" i="158"/>
  <c r="AF119" i="158"/>
  <c r="AE119" i="158"/>
  <c r="AD119" i="158"/>
  <c r="AC119" i="158"/>
  <c r="AB119" i="158"/>
  <c r="AA119" i="158"/>
  <c r="Z119" i="158"/>
  <c r="Y119" i="158"/>
  <c r="X119" i="158"/>
  <c r="W119" i="158"/>
  <c r="V119" i="158"/>
  <c r="U119" i="158"/>
  <c r="T119" i="158"/>
  <c r="S119" i="158"/>
  <c r="R119" i="158"/>
  <c r="Q119" i="158"/>
  <c r="P119" i="158"/>
  <c r="O119" i="158"/>
  <c r="N119" i="158"/>
  <c r="M119" i="158"/>
  <c r="L119" i="158"/>
  <c r="K119" i="158"/>
  <c r="J119" i="158"/>
  <c r="I119" i="158"/>
  <c r="H119" i="158"/>
  <c r="G119" i="158"/>
  <c r="F119" i="158"/>
  <c r="E119" i="158"/>
  <c r="D119" i="158"/>
  <c r="C119" i="158"/>
  <c r="AX118" i="158"/>
  <c r="AW118" i="158"/>
  <c r="AV118" i="158"/>
  <c r="AU118" i="158"/>
  <c r="AT118" i="158"/>
  <c r="AS118" i="158"/>
  <c r="AR118" i="158"/>
  <c r="AQ118" i="158"/>
  <c r="AP118" i="158"/>
  <c r="AO118" i="158"/>
  <c r="AN118" i="158"/>
  <c r="AM118" i="158"/>
  <c r="AL118" i="158"/>
  <c r="AK118" i="158"/>
  <c r="AJ118" i="158"/>
  <c r="AI118" i="158"/>
  <c r="AH118" i="158"/>
  <c r="AG118" i="158"/>
  <c r="AF118" i="158"/>
  <c r="AE118" i="158"/>
  <c r="AD118" i="158"/>
  <c r="AC118" i="158"/>
  <c r="AB118" i="158"/>
  <c r="AA118" i="158"/>
  <c r="Z118" i="158"/>
  <c r="Y118" i="158"/>
  <c r="X118" i="158"/>
  <c r="W118" i="158"/>
  <c r="V118" i="158"/>
  <c r="U118" i="158"/>
  <c r="T118" i="158"/>
  <c r="S118" i="158"/>
  <c r="R118" i="158"/>
  <c r="Q118" i="158"/>
  <c r="P118" i="158"/>
  <c r="O118" i="158"/>
  <c r="N118" i="158"/>
  <c r="M118" i="158"/>
  <c r="L118" i="158"/>
  <c r="K118" i="158"/>
  <c r="J118" i="158"/>
  <c r="I118" i="158"/>
  <c r="H118" i="158"/>
  <c r="G118" i="158"/>
  <c r="F118" i="158"/>
  <c r="E118" i="158"/>
  <c r="D118" i="158"/>
  <c r="C118" i="158"/>
  <c r="AX117" i="158"/>
  <c r="AW117" i="158"/>
  <c r="AV117" i="158"/>
  <c r="AU117" i="158"/>
  <c r="AT117" i="158"/>
  <c r="AS117" i="158"/>
  <c r="AR117" i="158"/>
  <c r="AQ117" i="158"/>
  <c r="AP117" i="158"/>
  <c r="AO117" i="158"/>
  <c r="AN117" i="158"/>
  <c r="AM117" i="158"/>
  <c r="AL117" i="158"/>
  <c r="AK117" i="158"/>
  <c r="AJ117" i="158"/>
  <c r="AI117" i="158"/>
  <c r="AH117" i="158"/>
  <c r="AG117" i="158"/>
  <c r="AF117" i="158"/>
  <c r="AE117" i="158"/>
  <c r="AD117" i="158"/>
  <c r="AC117" i="158"/>
  <c r="AB117" i="158"/>
  <c r="AA117" i="158"/>
  <c r="Z117" i="158"/>
  <c r="Y117" i="158"/>
  <c r="X117" i="158"/>
  <c r="W117" i="158"/>
  <c r="V117" i="158"/>
  <c r="U117" i="158"/>
  <c r="T117" i="158"/>
  <c r="S117" i="158"/>
  <c r="R117" i="158"/>
  <c r="Q117" i="158"/>
  <c r="P117" i="158"/>
  <c r="O117" i="158"/>
  <c r="N117" i="158"/>
  <c r="M117" i="158"/>
  <c r="L117" i="158"/>
  <c r="K117" i="158"/>
  <c r="J117" i="158"/>
  <c r="I117" i="158"/>
  <c r="H117" i="158"/>
  <c r="G117" i="158"/>
  <c r="F117" i="158"/>
  <c r="E117" i="158"/>
  <c r="D117" i="158"/>
  <c r="C117" i="158"/>
  <c r="AX116" i="158"/>
  <c r="AW116" i="158"/>
  <c r="AV116" i="158"/>
  <c r="AU116" i="158"/>
  <c r="AT116" i="158"/>
  <c r="AS116" i="158"/>
  <c r="AR116" i="158"/>
  <c r="AQ116" i="158"/>
  <c r="AP116" i="158"/>
  <c r="AO116" i="158"/>
  <c r="AN116" i="158"/>
  <c r="AM116" i="158"/>
  <c r="AL116" i="158"/>
  <c r="AK116" i="158"/>
  <c r="AJ116" i="158"/>
  <c r="AI116" i="158"/>
  <c r="AH116" i="158"/>
  <c r="AG116" i="158"/>
  <c r="AF116" i="158"/>
  <c r="AE116" i="158"/>
  <c r="AD116" i="158"/>
  <c r="AC116" i="158"/>
  <c r="AB116" i="158"/>
  <c r="AA116" i="158"/>
  <c r="Z116" i="158"/>
  <c r="Y116" i="158"/>
  <c r="X116" i="158"/>
  <c r="W116" i="158"/>
  <c r="V116" i="158"/>
  <c r="U116" i="158"/>
  <c r="T116" i="158"/>
  <c r="S116" i="158"/>
  <c r="R116" i="158"/>
  <c r="Q116" i="158"/>
  <c r="P116" i="158"/>
  <c r="O116" i="158"/>
  <c r="N116" i="158"/>
  <c r="M116" i="158"/>
  <c r="L116" i="158"/>
  <c r="K116" i="158"/>
  <c r="J116" i="158"/>
  <c r="I116" i="158"/>
  <c r="H116" i="158"/>
  <c r="G116" i="158"/>
  <c r="F116" i="158"/>
  <c r="E116" i="158"/>
  <c r="D116" i="158"/>
  <c r="C116" i="158"/>
  <c r="AX115" i="158"/>
  <c r="AW115" i="158"/>
  <c r="AV115" i="158"/>
  <c r="AU115" i="158"/>
  <c r="AT115" i="158"/>
  <c r="AS115" i="158"/>
  <c r="AR115" i="158"/>
  <c r="AQ115" i="158"/>
  <c r="AP115" i="158"/>
  <c r="AO115" i="158"/>
  <c r="AN115" i="158"/>
  <c r="AM115" i="158"/>
  <c r="AL115" i="158"/>
  <c r="AK115" i="158"/>
  <c r="AJ115" i="158"/>
  <c r="AI115" i="158"/>
  <c r="AH115" i="158"/>
  <c r="AG115" i="158"/>
  <c r="AF115" i="158"/>
  <c r="AE115" i="158"/>
  <c r="AD115" i="158"/>
  <c r="AC115" i="158"/>
  <c r="AB115" i="158"/>
  <c r="AA115" i="158"/>
  <c r="Z115" i="158"/>
  <c r="Y115" i="158"/>
  <c r="X115" i="158"/>
  <c r="W115" i="158"/>
  <c r="V115" i="158"/>
  <c r="U115" i="158"/>
  <c r="T115" i="158"/>
  <c r="S115" i="158"/>
  <c r="R115" i="158"/>
  <c r="Q115" i="158"/>
  <c r="P115" i="158"/>
  <c r="O115" i="158"/>
  <c r="N115" i="158"/>
  <c r="M115" i="158"/>
  <c r="L115" i="158"/>
  <c r="K115" i="158"/>
  <c r="J115" i="158"/>
  <c r="I115" i="158"/>
  <c r="H115" i="158"/>
  <c r="G115" i="158"/>
  <c r="F115" i="158"/>
  <c r="E115" i="158"/>
  <c r="D115" i="158"/>
  <c r="C115" i="158"/>
  <c r="AX114" i="158"/>
  <c r="AW114" i="158"/>
  <c r="AV114" i="158"/>
  <c r="AU114" i="158"/>
  <c r="AT114" i="158"/>
  <c r="AS114" i="158"/>
  <c r="AR114" i="158"/>
  <c r="AQ114" i="158"/>
  <c r="AP114" i="158"/>
  <c r="AO114" i="158"/>
  <c r="AN114" i="158"/>
  <c r="AM114" i="158"/>
  <c r="AL114" i="158"/>
  <c r="AK114" i="158"/>
  <c r="AJ114" i="158"/>
  <c r="AI114" i="158"/>
  <c r="AH114" i="158"/>
  <c r="AG114" i="158"/>
  <c r="AF114" i="158"/>
  <c r="AE114" i="158"/>
  <c r="AD114" i="158"/>
  <c r="AC114" i="158"/>
  <c r="AB114" i="158"/>
  <c r="AA114" i="158"/>
  <c r="Z114" i="158"/>
  <c r="Y114" i="158"/>
  <c r="X114" i="158"/>
  <c r="W114" i="158"/>
  <c r="V114" i="158"/>
  <c r="U114" i="158"/>
  <c r="T114" i="158"/>
  <c r="S114" i="158"/>
  <c r="R114" i="158"/>
  <c r="Q114" i="158"/>
  <c r="P114" i="158"/>
  <c r="O114" i="158"/>
  <c r="N114" i="158"/>
  <c r="M114" i="158"/>
  <c r="L114" i="158"/>
  <c r="K114" i="158"/>
  <c r="J114" i="158"/>
  <c r="I114" i="158"/>
  <c r="H114" i="158"/>
  <c r="G114" i="158"/>
  <c r="F114" i="158"/>
  <c r="E114" i="158"/>
  <c r="D114" i="158"/>
  <c r="C114" i="158"/>
  <c r="AX113" i="158"/>
  <c r="AW113" i="158"/>
  <c r="AV113" i="158"/>
  <c r="AU113" i="158"/>
  <c r="AT113" i="158"/>
  <c r="AS113" i="158"/>
  <c r="AR113" i="158"/>
  <c r="AQ113" i="158"/>
  <c r="AP113" i="158"/>
  <c r="AO113" i="158"/>
  <c r="AN113" i="158"/>
  <c r="AM113" i="158"/>
  <c r="AL113" i="158"/>
  <c r="AK113" i="158"/>
  <c r="AJ113" i="158"/>
  <c r="AI113" i="158"/>
  <c r="AH113" i="158"/>
  <c r="AG113" i="158"/>
  <c r="AF113" i="158"/>
  <c r="AE113" i="158"/>
  <c r="AD113" i="158"/>
  <c r="AC113" i="158"/>
  <c r="AB113" i="158"/>
  <c r="AA113" i="158"/>
  <c r="Z113" i="158"/>
  <c r="Y113" i="158"/>
  <c r="X113" i="158"/>
  <c r="W113" i="158"/>
  <c r="V113" i="158"/>
  <c r="U113" i="158"/>
  <c r="T113" i="158"/>
  <c r="S113" i="158"/>
  <c r="R113" i="158"/>
  <c r="Q113" i="158"/>
  <c r="P113" i="158"/>
  <c r="O113" i="158"/>
  <c r="N113" i="158"/>
  <c r="M113" i="158"/>
  <c r="L113" i="158"/>
  <c r="K113" i="158"/>
  <c r="J113" i="158"/>
  <c r="I113" i="158"/>
  <c r="H113" i="158"/>
  <c r="G113" i="158"/>
  <c r="F113" i="158"/>
  <c r="E113" i="158"/>
  <c r="D113" i="158"/>
  <c r="C113" i="158"/>
  <c r="AX112" i="158"/>
  <c r="AW112" i="158"/>
  <c r="AV112" i="158"/>
  <c r="AU112" i="158"/>
  <c r="AT112" i="158"/>
  <c r="AS112" i="158"/>
  <c r="AR112" i="158"/>
  <c r="AQ112" i="158"/>
  <c r="AP112" i="158"/>
  <c r="AO112" i="158"/>
  <c r="AN112" i="158"/>
  <c r="AM112" i="158"/>
  <c r="AL112" i="158"/>
  <c r="AK112" i="158"/>
  <c r="AJ112" i="158"/>
  <c r="AI112" i="158"/>
  <c r="AH112" i="158"/>
  <c r="AG112" i="158"/>
  <c r="AF112" i="158"/>
  <c r="AE112" i="158"/>
  <c r="AD112" i="158"/>
  <c r="AC112" i="158"/>
  <c r="AB112" i="158"/>
  <c r="AA112" i="158"/>
  <c r="Z112" i="158"/>
  <c r="Y112" i="158"/>
  <c r="X112" i="158"/>
  <c r="W112" i="158"/>
  <c r="V112" i="158"/>
  <c r="U112" i="158"/>
  <c r="T112" i="158"/>
  <c r="S112" i="158"/>
  <c r="R112" i="158"/>
  <c r="Q112" i="158"/>
  <c r="P112" i="158"/>
  <c r="O112" i="158"/>
  <c r="N112" i="158"/>
  <c r="M112" i="158"/>
  <c r="L112" i="158"/>
  <c r="K112" i="158"/>
  <c r="J112" i="158"/>
  <c r="I112" i="158"/>
  <c r="H112" i="158"/>
  <c r="G112" i="158"/>
  <c r="F112" i="158"/>
  <c r="E112" i="158"/>
  <c r="D112" i="158"/>
  <c r="C112" i="158"/>
  <c r="AX109" i="158"/>
  <c r="AW109" i="158"/>
  <c r="AV109" i="158"/>
  <c r="AU109" i="158"/>
  <c r="AT109" i="158"/>
  <c r="AS109" i="158"/>
  <c r="AR109" i="158"/>
  <c r="AQ109" i="158"/>
  <c r="AP109" i="158"/>
  <c r="AO109" i="158"/>
  <c r="AN109" i="158"/>
  <c r="AM109" i="158"/>
  <c r="AL109" i="158"/>
  <c r="AK109" i="158"/>
  <c r="AJ109" i="158"/>
  <c r="AI109" i="158"/>
  <c r="AH109" i="158"/>
  <c r="AG109" i="158"/>
  <c r="AF109" i="158"/>
  <c r="AE109" i="158"/>
  <c r="AD109" i="158"/>
  <c r="AC109" i="158"/>
  <c r="AB109" i="158"/>
  <c r="AA109" i="158"/>
  <c r="Z109" i="158"/>
  <c r="Y109" i="158"/>
  <c r="X109" i="158"/>
  <c r="W109" i="158"/>
  <c r="V109" i="158"/>
  <c r="U109" i="158"/>
  <c r="T109" i="158"/>
  <c r="S109" i="158"/>
  <c r="R109" i="158"/>
  <c r="Q109" i="158"/>
  <c r="P109" i="158"/>
  <c r="O109" i="158"/>
  <c r="N109" i="158"/>
  <c r="M109" i="158"/>
  <c r="L109" i="158"/>
  <c r="K109" i="158"/>
  <c r="J109" i="158"/>
  <c r="I109" i="158"/>
  <c r="H109" i="158"/>
  <c r="G109" i="158"/>
  <c r="F109" i="158"/>
  <c r="E109" i="158"/>
  <c r="D109" i="158"/>
  <c r="C109" i="158"/>
  <c r="AX108" i="158"/>
  <c r="AW108" i="158"/>
  <c r="AV108" i="158"/>
  <c r="AU108" i="158"/>
  <c r="AT108" i="158"/>
  <c r="AS108" i="158"/>
  <c r="AR108" i="158"/>
  <c r="AQ108" i="158"/>
  <c r="AP108" i="158"/>
  <c r="AO108" i="158"/>
  <c r="AN108" i="158"/>
  <c r="AM108" i="158"/>
  <c r="AL108" i="158"/>
  <c r="AK108" i="158"/>
  <c r="AJ108" i="158"/>
  <c r="AI108" i="158"/>
  <c r="AH108" i="158"/>
  <c r="AG108" i="158"/>
  <c r="AF108" i="158"/>
  <c r="AE108" i="158"/>
  <c r="AD108" i="158"/>
  <c r="AC108" i="158"/>
  <c r="AB108" i="158"/>
  <c r="AA108" i="158"/>
  <c r="Z108" i="158"/>
  <c r="Y108" i="158"/>
  <c r="X108" i="158"/>
  <c r="W108" i="158"/>
  <c r="V108" i="158"/>
  <c r="U108" i="158"/>
  <c r="T108" i="158"/>
  <c r="S108" i="158"/>
  <c r="R108" i="158"/>
  <c r="Q108" i="158"/>
  <c r="P108" i="158"/>
  <c r="O108" i="158"/>
  <c r="N108" i="158"/>
  <c r="M108" i="158"/>
  <c r="L108" i="158"/>
  <c r="K108" i="158"/>
  <c r="J108" i="158"/>
  <c r="I108" i="158"/>
  <c r="H108" i="158"/>
  <c r="G108" i="158"/>
  <c r="F108" i="158"/>
  <c r="E108" i="158"/>
  <c r="D108" i="158"/>
  <c r="C108" i="158"/>
  <c r="AX106" i="158"/>
  <c r="AW106" i="158"/>
  <c r="AV106" i="158"/>
  <c r="AU106" i="158"/>
  <c r="AT106" i="158"/>
  <c r="AS106" i="158"/>
  <c r="AR106" i="158"/>
  <c r="AQ106" i="158"/>
  <c r="AP106" i="158"/>
  <c r="AO106" i="158"/>
  <c r="AN106" i="158"/>
  <c r="AM106" i="158"/>
  <c r="AL106" i="158"/>
  <c r="AK106" i="158"/>
  <c r="AJ106" i="158"/>
  <c r="AI106" i="158"/>
  <c r="AH106" i="158"/>
  <c r="AG106" i="158"/>
  <c r="AF106" i="158"/>
  <c r="AE106" i="158"/>
  <c r="AD106" i="158"/>
  <c r="AC106" i="158"/>
  <c r="AB106" i="158"/>
  <c r="AA106" i="158"/>
  <c r="Z106" i="158"/>
  <c r="Y106" i="158"/>
  <c r="X106" i="158"/>
  <c r="W106" i="158"/>
  <c r="V106" i="158"/>
  <c r="U106" i="158"/>
  <c r="T106" i="158"/>
  <c r="S106" i="158"/>
  <c r="R106" i="158"/>
  <c r="Q106" i="158"/>
  <c r="P106" i="158"/>
  <c r="O106" i="158"/>
  <c r="N106" i="158"/>
  <c r="M106" i="158"/>
  <c r="L106" i="158"/>
  <c r="K106" i="158"/>
  <c r="J106" i="158"/>
  <c r="I106" i="158"/>
  <c r="H106" i="158"/>
  <c r="G106" i="158"/>
  <c r="F106" i="158"/>
  <c r="E106" i="158"/>
  <c r="D106" i="158"/>
  <c r="C106" i="158"/>
  <c r="AX105" i="158"/>
  <c r="AW105" i="158"/>
  <c r="AV105" i="158"/>
  <c r="AU105" i="158"/>
  <c r="AT105" i="158"/>
  <c r="AS105" i="158"/>
  <c r="AR105" i="158"/>
  <c r="AQ105" i="158"/>
  <c r="AP105" i="158"/>
  <c r="AO105" i="158"/>
  <c r="AN105" i="158"/>
  <c r="AM105" i="158"/>
  <c r="AL105" i="158"/>
  <c r="AK105" i="158"/>
  <c r="AJ105" i="158"/>
  <c r="AI105" i="158"/>
  <c r="AH105" i="158"/>
  <c r="AG105" i="158"/>
  <c r="AF105" i="158"/>
  <c r="AE105" i="158"/>
  <c r="AD105" i="158"/>
  <c r="AC105" i="158"/>
  <c r="AB105" i="158"/>
  <c r="AA105" i="158"/>
  <c r="Z105" i="158"/>
  <c r="Y105" i="158"/>
  <c r="X105" i="158"/>
  <c r="W105" i="158"/>
  <c r="V105" i="158"/>
  <c r="U105" i="158"/>
  <c r="T105" i="158"/>
  <c r="S105" i="158"/>
  <c r="R105" i="158"/>
  <c r="Q105" i="158"/>
  <c r="P105" i="158"/>
  <c r="O105" i="158"/>
  <c r="N105" i="158"/>
  <c r="M105" i="158"/>
  <c r="L105" i="158"/>
  <c r="K105" i="158"/>
  <c r="J105" i="158"/>
  <c r="I105" i="158"/>
  <c r="H105" i="158"/>
  <c r="G105" i="158"/>
  <c r="F105" i="158"/>
  <c r="E105" i="158"/>
  <c r="D105" i="158"/>
  <c r="C105" i="158"/>
  <c r="AX104" i="158"/>
  <c r="AW104" i="158"/>
  <c r="AV104" i="158"/>
  <c r="AU104" i="158"/>
  <c r="AT104" i="158"/>
  <c r="AS104" i="158"/>
  <c r="AR104" i="158"/>
  <c r="AQ104" i="158"/>
  <c r="AP104" i="158"/>
  <c r="AO104" i="158"/>
  <c r="AN104" i="158"/>
  <c r="AM104" i="158"/>
  <c r="AL104" i="158"/>
  <c r="AK104" i="158"/>
  <c r="AJ104" i="158"/>
  <c r="AI104" i="158"/>
  <c r="AH104" i="158"/>
  <c r="AG104" i="158"/>
  <c r="AF104" i="158"/>
  <c r="AE104" i="158"/>
  <c r="AD104" i="158"/>
  <c r="AC104" i="158"/>
  <c r="AB104" i="158"/>
  <c r="AA104" i="158"/>
  <c r="Z104" i="158"/>
  <c r="Y104" i="158"/>
  <c r="X104" i="158"/>
  <c r="W104" i="158"/>
  <c r="V104" i="158"/>
  <c r="U104" i="158"/>
  <c r="T104" i="158"/>
  <c r="S104" i="158"/>
  <c r="R104" i="158"/>
  <c r="Q104" i="158"/>
  <c r="P104" i="158"/>
  <c r="O104" i="158"/>
  <c r="N104" i="158"/>
  <c r="M104" i="158"/>
  <c r="L104" i="158"/>
  <c r="K104" i="158"/>
  <c r="J104" i="158"/>
  <c r="I104" i="158"/>
  <c r="H104" i="158"/>
  <c r="G104" i="158"/>
  <c r="F104" i="158"/>
  <c r="E104" i="158"/>
  <c r="D104" i="158"/>
  <c r="C104" i="158"/>
  <c r="AX103" i="158"/>
  <c r="AX191" i="158" s="1"/>
  <c r="AW103" i="158"/>
  <c r="AW191" i="158" s="1"/>
  <c r="AV103" i="158"/>
  <c r="AV191" i="158" s="1"/>
  <c r="AU103" i="158"/>
  <c r="AU191" i="158" s="1"/>
  <c r="AT103" i="158"/>
  <c r="AT191" i="158" s="1"/>
  <c r="AS103" i="158"/>
  <c r="AS191" i="158" s="1"/>
  <c r="AR103" i="158"/>
  <c r="AR191" i="158" s="1"/>
  <c r="AQ103" i="158"/>
  <c r="AQ191" i="158" s="1"/>
  <c r="AP103" i="158"/>
  <c r="AP191" i="158" s="1"/>
  <c r="AO103" i="158"/>
  <c r="AO191" i="158" s="1"/>
  <c r="AN103" i="158"/>
  <c r="AN191" i="158" s="1"/>
  <c r="AM103" i="158"/>
  <c r="AM191" i="158" s="1"/>
  <c r="AL103" i="158"/>
  <c r="AL191" i="158" s="1"/>
  <c r="AK103" i="158"/>
  <c r="AK191" i="158" s="1"/>
  <c r="AJ103" i="158"/>
  <c r="AJ191" i="158" s="1"/>
  <c r="AI103" i="158"/>
  <c r="AI191" i="158" s="1"/>
  <c r="AH103" i="158"/>
  <c r="AH191" i="158" s="1"/>
  <c r="AG103" i="158"/>
  <c r="AG191" i="158" s="1"/>
  <c r="AF103" i="158"/>
  <c r="AF191" i="158" s="1"/>
  <c r="AE103" i="158"/>
  <c r="AE191" i="158" s="1"/>
  <c r="AD103" i="158"/>
  <c r="AD191" i="158" s="1"/>
  <c r="AC103" i="158"/>
  <c r="AC191" i="158" s="1"/>
  <c r="AB103" i="158"/>
  <c r="AB191" i="158" s="1"/>
  <c r="AA103" i="158"/>
  <c r="AA191" i="158" s="1"/>
  <c r="Z103" i="158"/>
  <c r="Z191" i="158" s="1"/>
  <c r="Y103" i="158"/>
  <c r="Y191" i="158" s="1"/>
  <c r="X103" i="158"/>
  <c r="X191" i="158" s="1"/>
  <c r="W103" i="158"/>
  <c r="W191" i="158" s="1"/>
  <c r="V103" i="158"/>
  <c r="V191" i="158" s="1"/>
  <c r="U103" i="158"/>
  <c r="U191" i="158" s="1"/>
  <c r="T103" i="158"/>
  <c r="T191" i="158" s="1"/>
  <c r="S103" i="158"/>
  <c r="S191" i="158" s="1"/>
  <c r="R103" i="158"/>
  <c r="R191" i="158" s="1"/>
  <c r="Q103" i="158"/>
  <c r="Q191" i="158" s="1"/>
  <c r="P103" i="158"/>
  <c r="P191" i="158" s="1"/>
  <c r="O103" i="158"/>
  <c r="O191" i="158" s="1"/>
  <c r="N103" i="158"/>
  <c r="N191" i="158" s="1"/>
  <c r="M103" i="158"/>
  <c r="M191" i="158" s="1"/>
  <c r="L103" i="158"/>
  <c r="L191" i="158" s="1"/>
  <c r="K103" i="158"/>
  <c r="K191" i="158" s="1"/>
  <c r="J103" i="158"/>
  <c r="J191" i="158" s="1"/>
  <c r="I103" i="158"/>
  <c r="I191" i="158" s="1"/>
  <c r="H103" i="158"/>
  <c r="H191" i="158" s="1"/>
  <c r="G103" i="158"/>
  <c r="G191" i="158" s="1"/>
  <c r="F103" i="158"/>
  <c r="F191" i="158" s="1"/>
  <c r="E103" i="158"/>
  <c r="E191" i="158" s="1"/>
  <c r="D103" i="158"/>
  <c r="D191" i="158" s="1"/>
  <c r="C103" i="158"/>
  <c r="C191" i="158" s="1"/>
  <c r="AX102" i="158"/>
  <c r="AW102" i="158"/>
  <c r="AV102" i="158"/>
  <c r="AU102" i="158"/>
  <c r="AT102" i="158"/>
  <c r="AS102" i="158"/>
  <c r="AR102" i="158"/>
  <c r="AQ102" i="158"/>
  <c r="AP102" i="158"/>
  <c r="AO102" i="158"/>
  <c r="AN102" i="158"/>
  <c r="AM102" i="158"/>
  <c r="AL102" i="158"/>
  <c r="AK102" i="158"/>
  <c r="AJ102" i="158"/>
  <c r="AI102" i="158"/>
  <c r="AH102" i="158"/>
  <c r="AG102" i="158"/>
  <c r="AF102" i="158"/>
  <c r="AE102" i="158"/>
  <c r="AD102" i="158"/>
  <c r="AC102" i="158"/>
  <c r="AB102" i="158"/>
  <c r="AA102" i="158"/>
  <c r="Z102" i="158"/>
  <c r="Y102" i="158"/>
  <c r="X102" i="158"/>
  <c r="W102" i="158"/>
  <c r="V102" i="158"/>
  <c r="U102" i="158"/>
  <c r="T102" i="158"/>
  <c r="S102" i="158"/>
  <c r="R102" i="158"/>
  <c r="Q102" i="158"/>
  <c r="P102" i="158"/>
  <c r="O102" i="158"/>
  <c r="N102" i="158"/>
  <c r="M102" i="158"/>
  <c r="L102" i="158"/>
  <c r="K102" i="158"/>
  <c r="J102" i="158"/>
  <c r="I102" i="158"/>
  <c r="H102" i="158"/>
  <c r="G102" i="158"/>
  <c r="F102" i="158"/>
  <c r="E102" i="158"/>
  <c r="D102" i="158"/>
  <c r="C102" i="158"/>
  <c r="AX101" i="158"/>
  <c r="AX185" i="158" s="1"/>
  <c r="AW101" i="158"/>
  <c r="AW185" i="158" s="1"/>
  <c r="AV101" i="158"/>
  <c r="AV185" i="158" s="1"/>
  <c r="AU101" i="158"/>
  <c r="AU185" i="158" s="1"/>
  <c r="AT101" i="158"/>
  <c r="AT185" i="158" s="1"/>
  <c r="AS101" i="158"/>
  <c r="AS185" i="158" s="1"/>
  <c r="AR101" i="158"/>
  <c r="AR185" i="158" s="1"/>
  <c r="AQ101" i="158"/>
  <c r="AQ185" i="158" s="1"/>
  <c r="AP101" i="158"/>
  <c r="AP185" i="158" s="1"/>
  <c r="AO101" i="158"/>
  <c r="AO185" i="158" s="1"/>
  <c r="AN101" i="158"/>
  <c r="AN185" i="158" s="1"/>
  <c r="AM101" i="158"/>
  <c r="AM185" i="158" s="1"/>
  <c r="AL101" i="158"/>
  <c r="AL185" i="158" s="1"/>
  <c r="AK101" i="158"/>
  <c r="AK185" i="158" s="1"/>
  <c r="AJ101" i="158"/>
  <c r="AJ185" i="158" s="1"/>
  <c r="AI101" i="158"/>
  <c r="AI185" i="158" s="1"/>
  <c r="AH101" i="158"/>
  <c r="AH185" i="158" s="1"/>
  <c r="AG101" i="158"/>
  <c r="AG185" i="158" s="1"/>
  <c r="AF101" i="158"/>
  <c r="AF185" i="158" s="1"/>
  <c r="AE101" i="158"/>
  <c r="AE185" i="158" s="1"/>
  <c r="AD101" i="158"/>
  <c r="AD185" i="158" s="1"/>
  <c r="AC101" i="158"/>
  <c r="AC185" i="158" s="1"/>
  <c r="AB101" i="158"/>
  <c r="AB185" i="158" s="1"/>
  <c r="AA101" i="158"/>
  <c r="AA185" i="158" s="1"/>
  <c r="Z101" i="158"/>
  <c r="Z185" i="158" s="1"/>
  <c r="Y101" i="158"/>
  <c r="Y185" i="158" s="1"/>
  <c r="X101" i="158"/>
  <c r="X185" i="158" s="1"/>
  <c r="W101" i="158"/>
  <c r="W185" i="158" s="1"/>
  <c r="V101" i="158"/>
  <c r="V185" i="158" s="1"/>
  <c r="U101" i="158"/>
  <c r="U185" i="158" s="1"/>
  <c r="T101" i="158"/>
  <c r="T185" i="158" s="1"/>
  <c r="S101" i="158"/>
  <c r="S185" i="158" s="1"/>
  <c r="R101" i="158"/>
  <c r="R185" i="158" s="1"/>
  <c r="Q101" i="158"/>
  <c r="Q185" i="158" s="1"/>
  <c r="P101" i="158"/>
  <c r="P185" i="158" s="1"/>
  <c r="O101" i="158"/>
  <c r="O185" i="158" s="1"/>
  <c r="N101" i="158"/>
  <c r="N185" i="158" s="1"/>
  <c r="M101" i="158"/>
  <c r="M185" i="158" s="1"/>
  <c r="L101" i="158"/>
  <c r="L185" i="158" s="1"/>
  <c r="K101" i="158"/>
  <c r="K185" i="158" s="1"/>
  <c r="J101" i="158"/>
  <c r="I101" i="158"/>
  <c r="I185" i="158" s="1"/>
  <c r="H101" i="158"/>
  <c r="H185" i="158" s="1"/>
  <c r="G101" i="158"/>
  <c r="G185" i="158" s="1"/>
  <c r="F101" i="158"/>
  <c r="F185" i="158" s="1"/>
  <c r="E101" i="158"/>
  <c r="D101" i="158"/>
  <c r="D185" i="158" s="1"/>
  <c r="C101" i="158"/>
  <c r="C185" i="158" s="1"/>
  <c r="AX100" i="158"/>
  <c r="AX197" i="158" s="1"/>
  <c r="AW100" i="158"/>
  <c r="AW197" i="158" s="1"/>
  <c r="AV100" i="158"/>
  <c r="AV197" i="158" s="1"/>
  <c r="AU100" i="158"/>
  <c r="AU197" i="158" s="1"/>
  <c r="AT100" i="158"/>
  <c r="AT197" i="158" s="1"/>
  <c r="AS100" i="158"/>
  <c r="AS197" i="158" s="1"/>
  <c r="AR100" i="158"/>
  <c r="AR197" i="158" s="1"/>
  <c r="AQ100" i="158"/>
  <c r="AQ197" i="158" s="1"/>
  <c r="AP100" i="158"/>
  <c r="AP197" i="158" s="1"/>
  <c r="AO100" i="158"/>
  <c r="AO197" i="158" s="1"/>
  <c r="AN100" i="158"/>
  <c r="AN197" i="158" s="1"/>
  <c r="AM100" i="158"/>
  <c r="AM197" i="158" s="1"/>
  <c r="AL100" i="158"/>
  <c r="AL197" i="158" s="1"/>
  <c r="AK100" i="158"/>
  <c r="AK197" i="158" s="1"/>
  <c r="AJ100" i="158"/>
  <c r="AJ197" i="158" s="1"/>
  <c r="AI100" i="158"/>
  <c r="AI197" i="158" s="1"/>
  <c r="AH100" i="158"/>
  <c r="AH197" i="158" s="1"/>
  <c r="AG100" i="158"/>
  <c r="AG197" i="158" s="1"/>
  <c r="AF100" i="158"/>
  <c r="AF197" i="158" s="1"/>
  <c r="AE100" i="158"/>
  <c r="AE197" i="158" s="1"/>
  <c r="AD100" i="158"/>
  <c r="AD197" i="158" s="1"/>
  <c r="AC100" i="158"/>
  <c r="AC197" i="158" s="1"/>
  <c r="AB100" i="158"/>
  <c r="AB197" i="158" s="1"/>
  <c r="AA100" i="158"/>
  <c r="AA197" i="158" s="1"/>
  <c r="Z100" i="158"/>
  <c r="Z197" i="158" s="1"/>
  <c r="Y100" i="158"/>
  <c r="Y197" i="158" s="1"/>
  <c r="X100" i="158"/>
  <c r="X197" i="158" s="1"/>
  <c r="W100" i="158"/>
  <c r="W197" i="158" s="1"/>
  <c r="V100" i="158"/>
  <c r="V197" i="158" s="1"/>
  <c r="U100" i="158"/>
  <c r="U197" i="158" s="1"/>
  <c r="T100" i="158"/>
  <c r="T197" i="158" s="1"/>
  <c r="S100" i="158"/>
  <c r="S197" i="158" s="1"/>
  <c r="R100" i="158"/>
  <c r="R197" i="158" s="1"/>
  <c r="Q100" i="158"/>
  <c r="Q197" i="158" s="1"/>
  <c r="P100" i="158"/>
  <c r="P197" i="158" s="1"/>
  <c r="O100" i="158"/>
  <c r="O197" i="158" s="1"/>
  <c r="N100" i="158"/>
  <c r="N197" i="158" s="1"/>
  <c r="M100" i="158"/>
  <c r="M197" i="158" s="1"/>
  <c r="L100" i="158"/>
  <c r="L197" i="158" s="1"/>
  <c r="K100" i="158"/>
  <c r="K197" i="158" s="1"/>
  <c r="J100" i="158"/>
  <c r="J197" i="158" s="1"/>
  <c r="I100" i="158"/>
  <c r="I197" i="158" s="1"/>
  <c r="H100" i="158"/>
  <c r="H197" i="158" s="1"/>
  <c r="G100" i="158"/>
  <c r="G197" i="158" s="1"/>
  <c r="F100" i="158"/>
  <c r="F197" i="158" s="1"/>
  <c r="E100" i="158"/>
  <c r="E197" i="158" s="1"/>
  <c r="D100" i="158"/>
  <c r="D197" i="158" s="1"/>
  <c r="C100" i="158"/>
  <c r="C197" i="158" s="1"/>
  <c r="AX99" i="158"/>
  <c r="AW99" i="158"/>
  <c r="AV99" i="158"/>
  <c r="AU99" i="158"/>
  <c r="AT99" i="158"/>
  <c r="AS99" i="158"/>
  <c r="AR99" i="158"/>
  <c r="AQ99" i="158"/>
  <c r="AP99" i="158"/>
  <c r="AO99" i="158"/>
  <c r="AN99" i="158"/>
  <c r="AM99" i="158"/>
  <c r="AL99" i="158"/>
  <c r="AK99" i="158"/>
  <c r="AJ99" i="158"/>
  <c r="AI99" i="158"/>
  <c r="AH99" i="158"/>
  <c r="AG99" i="158"/>
  <c r="AF99" i="158"/>
  <c r="AE99" i="158"/>
  <c r="AD99" i="158"/>
  <c r="AC99" i="158"/>
  <c r="AB99" i="158"/>
  <c r="AA99" i="158"/>
  <c r="Z99" i="158"/>
  <c r="Y99" i="158"/>
  <c r="X99" i="158"/>
  <c r="W99" i="158"/>
  <c r="V99" i="158"/>
  <c r="U99" i="158"/>
  <c r="T99" i="158"/>
  <c r="S99" i="158"/>
  <c r="R99" i="158"/>
  <c r="Q99" i="158"/>
  <c r="P99" i="158"/>
  <c r="O99" i="158"/>
  <c r="N99" i="158"/>
  <c r="M99" i="158"/>
  <c r="L99" i="158"/>
  <c r="K99" i="158"/>
  <c r="J99" i="158"/>
  <c r="I99" i="158"/>
  <c r="H99" i="158"/>
  <c r="G99" i="158"/>
  <c r="F99" i="158"/>
  <c r="E99" i="158"/>
  <c r="D99" i="158"/>
  <c r="C99" i="158"/>
  <c r="AX98" i="158"/>
  <c r="AW98" i="158"/>
  <c r="AV98" i="158"/>
  <c r="AU98" i="158"/>
  <c r="AT98" i="158"/>
  <c r="AS98" i="158"/>
  <c r="AR98" i="158"/>
  <c r="AQ98" i="158"/>
  <c r="AP98" i="158"/>
  <c r="AO98" i="158"/>
  <c r="AN98" i="158"/>
  <c r="AM98" i="158"/>
  <c r="AL98" i="158"/>
  <c r="AK98" i="158"/>
  <c r="AJ98" i="158"/>
  <c r="AI98" i="158"/>
  <c r="AH98" i="158"/>
  <c r="AG98" i="158"/>
  <c r="AF98" i="158"/>
  <c r="AE98" i="158"/>
  <c r="AD98" i="158"/>
  <c r="AC98" i="158"/>
  <c r="AB98" i="158"/>
  <c r="AA98" i="158"/>
  <c r="Z98" i="158"/>
  <c r="Y98" i="158"/>
  <c r="X98" i="158"/>
  <c r="W98" i="158"/>
  <c r="V98" i="158"/>
  <c r="U98" i="158"/>
  <c r="T98" i="158"/>
  <c r="S98" i="158"/>
  <c r="R98" i="158"/>
  <c r="Q98" i="158"/>
  <c r="P98" i="158"/>
  <c r="O98" i="158"/>
  <c r="N98" i="158"/>
  <c r="M98" i="158"/>
  <c r="L98" i="158"/>
  <c r="K98" i="158"/>
  <c r="J98" i="158"/>
  <c r="I98" i="158"/>
  <c r="H98" i="158"/>
  <c r="G98" i="158"/>
  <c r="F98" i="158"/>
  <c r="E98" i="158"/>
  <c r="D98" i="158"/>
  <c r="C98" i="158"/>
  <c r="AX97" i="158"/>
  <c r="AW97" i="158"/>
  <c r="AV97" i="158"/>
  <c r="AU97" i="158"/>
  <c r="AT97" i="158"/>
  <c r="AS97" i="158"/>
  <c r="AR97" i="158"/>
  <c r="AQ97" i="158"/>
  <c r="AP97" i="158"/>
  <c r="AO97" i="158"/>
  <c r="AN97" i="158"/>
  <c r="AM97" i="158"/>
  <c r="AL97" i="158"/>
  <c r="AK97" i="158"/>
  <c r="AJ97" i="158"/>
  <c r="AI97" i="158"/>
  <c r="AH97" i="158"/>
  <c r="AG97" i="158"/>
  <c r="AF97" i="158"/>
  <c r="AE97" i="158"/>
  <c r="AD97" i="158"/>
  <c r="AC97" i="158"/>
  <c r="AB97" i="158"/>
  <c r="AA97" i="158"/>
  <c r="Z97" i="158"/>
  <c r="Y97" i="158"/>
  <c r="X97" i="158"/>
  <c r="W97" i="158"/>
  <c r="V97" i="158"/>
  <c r="U97" i="158"/>
  <c r="T97" i="158"/>
  <c r="S97" i="158"/>
  <c r="R97" i="158"/>
  <c r="Q97" i="158"/>
  <c r="P97" i="158"/>
  <c r="O97" i="158"/>
  <c r="N97" i="158"/>
  <c r="M97" i="158"/>
  <c r="L97" i="158"/>
  <c r="K97" i="158"/>
  <c r="J97" i="158"/>
  <c r="I97" i="158"/>
  <c r="H97" i="158"/>
  <c r="G97" i="158"/>
  <c r="F97" i="158"/>
  <c r="E97" i="158"/>
  <c r="D97" i="158"/>
  <c r="C97" i="158"/>
  <c r="AX96" i="158"/>
  <c r="AW96" i="158"/>
  <c r="AV96" i="158"/>
  <c r="AU96" i="158"/>
  <c r="AT96" i="158"/>
  <c r="AS96" i="158"/>
  <c r="AR96" i="158"/>
  <c r="AQ96" i="158"/>
  <c r="AP96" i="158"/>
  <c r="AO96" i="158"/>
  <c r="AN96" i="158"/>
  <c r="AM96" i="158"/>
  <c r="AL96" i="158"/>
  <c r="AK96" i="158"/>
  <c r="AJ96" i="158"/>
  <c r="AI96" i="158"/>
  <c r="AH96" i="158"/>
  <c r="AG96" i="158"/>
  <c r="AF96" i="158"/>
  <c r="AE96" i="158"/>
  <c r="AD96" i="158"/>
  <c r="AC96" i="158"/>
  <c r="AB96" i="158"/>
  <c r="AA96" i="158"/>
  <c r="Z96" i="158"/>
  <c r="Y96" i="158"/>
  <c r="X96" i="158"/>
  <c r="W96" i="158"/>
  <c r="V96" i="158"/>
  <c r="U96" i="158"/>
  <c r="T96" i="158"/>
  <c r="S96" i="158"/>
  <c r="R96" i="158"/>
  <c r="Q96" i="158"/>
  <c r="P96" i="158"/>
  <c r="O96" i="158"/>
  <c r="N96" i="158"/>
  <c r="M96" i="158"/>
  <c r="L96" i="158"/>
  <c r="K96" i="158"/>
  <c r="J96" i="158"/>
  <c r="I96" i="158"/>
  <c r="H96" i="158"/>
  <c r="G96" i="158"/>
  <c r="F96" i="158"/>
  <c r="E96" i="158"/>
  <c r="D96" i="158"/>
  <c r="C96" i="158"/>
  <c r="AX95" i="158"/>
  <c r="AW95" i="158"/>
  <c r="AV95" i="158"/>
  <c r="AU95" i="158"/>
  <c r="AT95" i="158"/>
  <c r="AS95" i="158"/>
  <c r="AR95" i="158"/>
  <c r="AQ95" i="158"/>
  <c r="AP95" i="158"/>
  <c r="AO95" i="158"/>
  <c r="AN95" i="158"/>
  <c r="AM95" i="158"/>
  <c r="AL95" i="158"/>
  <c r="AK95" i="158"/>
  <c r="AJ95" i="158"/>
  <c r="AI95" i="158"/>
  <c r="AH95" i="158"/>
  <c r="AG95" i="158"/>
  <c r="AF95" i="158"/>
  <c r="AE95" i="158"/>
  <c r="AD95" i="158"/>
  <c r="AC95" i="158"/>
  <c r="AB95" i="158"/>
  <c r="AA95" i="158"/>
  <c r="Z95" i="158"/>
  <c r="Y95" i="158"/>
  <c r="X95" i="158"/>
  <c r="W95" i="158"/>
  <c r="V95" i="158"/>
  <c r="U95" i="158"/>
  <c r="T95" i="158"/>
  <c r="S95" i="158"/>
  <c r="R95" i="158"/>
  <c r="Q95" i="158"/>
  <c r="P95" i="158"/>
  <c r="O95" i="158"/>
  <c r="N95" i="158"/>
  <c r="M95" i="158"/>
  <c r="L95" i="158"/>
  <c r="K95" i="158"/>
  <c r="J95" i="158"/>
  <c r="I95" i="158"/>
  <c r="H95" i="158"/>
  <c r="G95" i="158"/>
  <c r="F95" i="158"/>
  <c r="E95" i="158"/>
  <c r="D95" i="158"/>
  <c r="C95" i="158"/>
  <c r="AX94" i="158"/>
  <c r="AW94" i="158"/>
  <c r="AV94" i="158"/>
  <c r="AU94" i="158"/>
  <c r="AT94" i="158"/>
  <c r="AS94" i="158"/>
  <c r="AR94" i="158"/>
  <c r="AQ94" i="158"/>
  <c r="AP94" i="158"/>
  <c r="AO94" i="158"/>
  <c r="AN94" i="158"/>
  <c r="AM94" i="158"/>
  <c r="AL94" i="158"/>
  <c r="AK94" i="158"/>
  <c r="AJ94" i="158"/>
  <c r="AI94" i="158"/>
  <c r="AH94" i="158"/>
  <c r="AG94" i="158"/>
  <c r="AF94" i="158"/>
  <c r="AE94" i="158"/>
  <c r="AD94" i="158"/>
  <c r="AC94" i="158"/>
  <c r="AB94" i="158"/>
  <c r="AA94" i="158"/>
  <c r="Z94" i="158"/>
  <c r="Y94" i="158"/>
  <c r="X94" i="158"/>
  <c r="W94" i="158"/>
  <c r="V94" i="158"/>
  <c r="U94" i="158"/>
  <c r="T94" i="158"/>
  <c r="S94" i="158"/>
  <c r="R94" i="158"/>
  <c r="Q94" i="158"/>
  <c r="P94" i="158"/>
  <c r="O94" i="158"/>
  <c r="N94" i="158"/>
  <c r="M94" i="158"/>
  <c r="L94" i="158"/>
  <c r="K94" i="158"/>
  <c r="J94" i="158"/>
  <c r="I94" i="158"/>
  <c r="H94" i="158"/>
  <c r="G94" i="158"/>
  <c r="F94" i="158"/>
  <c r="E94" i="158"/>
  <c r="D94" i="158"/>
  <c r="C94" i="158"/>
  <c r="AX93" i="158"/>
  <c r="AW93" i="158"/>
  <c r="AV93" i="158"/>
  <c r="AU93" i="158"/>
  <c r="AT93" i="158"/>
  <c r="AS93" i="158"/>
  <c r="AR93" i="158"/>
  <c r="AQ93" i="158"/>
  <c r="AP93" i="158"/>
  <c r="AO93" i="158"/>
  <c r="AN93" i="158"/>
  <c r="AM93" i="158"/>
  <c r="AL93" i="158"/>
  <c r="AK93" i="158"/>
  <c r="AJ93" i="158"/>
  <c r="AI93" i="158"/>
  <c r="AH93" i="158"/>
  <c r="AG93" i="158"/>
  <c r="AF93" i="158"/>
  <c r="AE93" i="158"/>
  <c r="AD93" i="158"/>
  <c r="AC93" i="158"/>
  <c r="AB93" i="158"/>
  <c r="AA93" i="158"/>
  <c r="Z93" i="158"/>
  <c r="Y93" i="158"/>
  <c r="X93" i="158"/>
  <c r="W93" i="158"/>
  <c r="V93" i="158"/>
  <c r="U93" i="158"/>
  <c r="T93" i="158"/>
  <c r="S93" i="158"/>
  <c r="R93" i="158"/>
  <c r="Q93" i="158"/>
  <c r="P93" i="158"/>
  <c r="O93" i="158"/>
  <c r="N93" i="158"/>
  <c r="M93" i="158"/>
  <c r="L93" i="158"/>
  <c r="K93" i="158"/>
  <c r="J93" i="158"/>
  <c r="I93" i="158"/>
  <c r="H93" i="158"/>
  <c r="G93" i="158"/>
  <c r="F93" i="158"/>
  <c r="E93" i="158"/>
  <c r="D93" i="158"/>
  <c r="C93" i="158"/>
  <c r="AX92" i="158"/>
  <c r="AW92" i="158"/>
  <c r="AV92" i="158"/>
  <c r="AU92" i="158"/>
  <c r="AT92" i="158"/>
  <c r="AS92" i="158"/>
  <c r="AR92" i="158"/>
  <c r="AQ92" i="158"/>
  <c r="AP92" i="158"/>
  <c r="AO92" i="158"/>
  <c r="AN92" i="158"/>
  <c r="AM92" i="158"/>
  <c r="AL92" i="158"/>
  <c r="AK92" i="158"/>
  <c r="AJ92" i="158"/>
  <c r="AI92" i="158"/>
  <c r="AH92" i="158"/>
  <c r="AG92" i="158"/>
  <c r="AF92" i="158"/>
  <c r="AE92" i="158"/>
  <c r="AD92" i="158"/>
  <c r="AC92" i="158"/>
  <c r="AB92" i="158"/>
  <c r="AA92" i="158"/>
  <c r="Z92" i="158"/>
  <c r="Y92" i="158"/>
  <c r="X92" i="158"/>
  <c r="W92" i="158"/>
  <c r="V92" i="158"/>
  <c r="U92" i="158"/>
  <c r="T92" i="158"/>
  <c r="S92" i="158"/>
  <c r="R92" i="158"/>
  <c r="Q92" i="158"/>
  <c r="P92" i="158"/>
  <c r="O92" i="158"/>
  <c r="N92" i="158"/>
  <c r="M92" i="158"/>
  <c r="L92" i="158"/>
  <c r="K92" i="158"/>
  <c r="J92" i="158"/>
  <c r="I92" i="158"/>
  <c r="H92" i="158"/>
  <c r="G92" i="158"/>
  <c r="F92" i="158"/>
  <c r="E92" i="158"/>
  <c r="D92" i="158"/>
  <c r="C92" i="158"/>
  <c r="AX91" i="158"/>
  <c r="AW91" i="158"/>
  <c r="AV91" i="158"/>
  <c r="AU91" i="158"/>
  <c r="AT91" i="158"/>
  <c r="AS91" i="158"/>
  <c r="AR91" i="158"/>
  <c r="AQ91" i="158"/>
  <c r="AP91" i="158"/>
  <c r="AO91" i="158"/>
  <c r="AN91" i="158"/>
  <c r="AM91" i="158"/>
  <c r="AL91" i="158"/>
  <c r="AK91" i="158"/>
  <c r="AJ91" i="158"/>
  <c r="AI91" i="158"/>
  <c r="AH91" i="158"/>
  <c r="AG91" i="158"/>
  <c r="AF91" i="158"/>
  <c r="AE91" i="158"/>
  <c r="AD91" i="158"/>
  <c r="AC91" i="158"/>
  <c r="AB91" i="158"/>
  <c r="AA91" i="158"/>
  <c r="Z91" i="158"/>
  <c r="Y91" i="158"/>
  <c r="X91" i="158"/>
  <c r="W91" i="158"/>
  <c r="V91" i="158"/>
  <c r="U91" i="158"/>
  <c r="T91" i="158"/>
  <c r="S91" i="158"/>
  <c r="R91" i="158"/>
  <c r="Q91" i="158"/>
  <c r="P91" i="158"/>
  <c r="O91" i="158"/>
  <c r="N91" i="158"/>
  <c r="M91" i="158"/>
  <c r="L91" i="158"/>
  <c r="K91" i="158"/>
  <c r="J91" i="158"/>
  <c r="I91" i="158"/>
  <c r="H91" i="158"/>
  <c r="G91" i="158"/>
  <c r="F91" i="158"/>
  <c r="E91" i="158"/>
  <c r="D91" i="158"/>
  <c r="C91" i="158"/>
  <c r="AX90" i="158"/>
  <c r="AW90" i="158"/>
  <c r="AV90" i="158"/>
  <c r="AU90" i="158"/>
  <c r="AT90" i="158"/>
  <c r="AS90" i="158"/>
  <c r="AR90" i="158"/>
  <c r="AQ90" i="158"/>
  <c r="AP90" i="158"/>
  <c r="AO90" i="158"/>
  <c r="AN90" i="158"/>
  <c r="AM90" i="158"/>
  <c r="AL90" i="158"/>
  <c r="AK90" i="158"/>
  <c r="AJ90" i="158"/>
  <c r="AI90" i="158"/>
  <c r="AH90" i="158"/>
  <c r="AG90" i="158"/>
  <c r="AF90" i="158"/>
  <c r="AE90" i="158"/>
  <c r="AD90" i="158"/>
  <c r="AC90" i="158"/>
  <c r="AB90" i="158"/>
  <c r="AA90" i="158"/>
  <c r="Z90" i="158"/>
  <c r="Y90" i="158"/>
  <c r="X90" i="158"/>
  <c r="W90" i="158"/>
  <c r="V90" i="158"/>
  <c r="U90" i="158"/>
  <c r="T90" i="158"/>
  <c r="S90" i="158"/>
  <c r="R90" i="158"/>
  <c r="Q90" i="158"/>
  <c r="P90" i="158"/>
  <c r="O90" i="158"/>
  <c r="N90" i="158"/>
  <c r="M90" i="158"/>
  <c r="L90" i="158"/>
  <c r="K90" i="158"/>
  <c r="J90" i="158"/>
  <c r="I90" i="158"/>
  <c r="H90" i="158"/>
  <c r="G90" i="158"/>
  <c r="F90" i="158"/>
  <c r="E90" i="158"/>
  <c r="D90" i="158"/>
  <c r="C90" i="158"/>
  <c r="AX89" i="158"/>
  <c r="AW89" i="158"/>
  <c r="AV89" i="158"/>
  <c r="AU89" i="158"/>
  <c r="AT89" i="158"/>
  <c r="AS89" i="158"/>
  <c r="AR89" i="158"/>
  <c r="AQ89" i="158"/>
  <c r="AP89" i="158"/>
  <c r="AO89" i="158"/>
  <c r="AN89" i="158"/>
  <c r="AM89" i="158"/>
  <c r="AL89" i="158"/>
  <c r="AK89" i="158"/>
  <c r="AJ89" i="158"/>
  <c r="AI89" i="158"/>
  <c r="AH89" i="158"/>
  <c r="AG89" i="158"/>
  <c r="AF89" i="158"/>
  <c r="AE89" i="158"/>
  <c r="AD89" i="158"/>
  <c r="AC89" i="158"/>
  <c r="AB89" i="158"/>
  <c r="AA89" i="158"/>
  <c r="Z89" i="158"/>
  <c r="Y89" i="158"/>
  <c r="X89" i="158"/>
  <c r="W89" i="158"/>
  <c r="V89" i="158"/>
  <c r="U89" i="158"/>
  <c r="T89" i="158"/>
  <c r="S89" i="158"/>
  <c r="R89" i="158"/>
  <c r="Q89" i="158"/>
  <c r="P89" i="158"/>
  <c r="O89" i="158"/>
  <c r="N89" i="158"/>
  <c r="M89" i="158"/>
  <c r="L89" i="158"/>
  <c r="K89" i="158"/>
  <c r="J89" i="158"/>
  <c r="I89" i="158"/>
  <c r="H89" i="158"/>
  <c r="G89" i="158"/>
  <c r="F89" i="158"/>
  <c r="E89" i="158"/>
  <c r="D89" i="158"/>
  <c r="C89" i="158"/>
  <c r="AX88" i="158"/>
  <c r="AW88" i="158"/>
  <c r="AV88" i="158"/>
  <c r="AU88" i="158"/>
  <c r="AT88" i="158"/>
  <c r="AS88" i="158"/>
  <c r="AR88" i="158"/>
  <c r="AQ88" i="158"/>
  <c r="AP88" i="158"/>
  <c r="AO88" i="158"/>
  <c r="AN88" i="158"/>
  <c r="AM88" i="158"/>
  <c r="AL88" i="158"/>
  <c r="AK88" i="158"/>
  <c r="AJ88" i="158"/>
  <c r="AI88" i="158"/>
  <c r="AH88" i="158"/>
  <c r="AG88" i="158"/>
  <c r="AF88" i="158"/>
  <c r="AE88" i="158"/>
  <c r="AD88" i="158"/>
  <c r="AC88" i="158"/>
  <c r="AB88" i="158"/>
  <c r="AA88" i="158"/>
  <c r="Z88" i="158"/>
  <c r="Y88" i="158"/>
  <c r="X88" i="158"/>
  <c r="W88" i="158"/>
  <c r="V88" i="158"/>
  <c r="U88" i="158"/>
  <c r="T88" i="158"/>
  <c r="S88" i="158"/>
  <c r="R88" i="158"/>
  <c r="Q88" i="158"/>
  <c r="P88" i="158"/>
  <c r="O88" i="158"/>
  <c r="N88" i="158"/>
  <c r="M88" i="158"/>
  <c r="L88" i="158"/>
  <c r="K88" i="158"/>
  <c r="J88" i="158"/>
  <c r="I88" i="158"/>
  <c r="H88" i="158"/>
  <c r="G88" i="158"/>
  <c r="F88" i="158"/>
  <c r="E88" i="158"/>
  <c r="D88" i="158"/>
  <c r="C88" i="158"/>
  <c r="AX87" i="158"/>
  <c r="AW87" i="158"/>
  <c r="AV87" i="158"/>
  <c r="AU87" i="158"/>
  <c r="AT87" i="158"/>
  <c r="AS87" i="158"/>
  <c r="AR87" i="158"/>
  <c r="AQ87" i="158"/>
  <c r="AP87" i="158"/>
  <c r="AO87" i="158"/>
  <c r="AN87" i="158"/>
  <c r="AM87" i="158"/>
  <c r="AL87" i="158"/>
  <c r="AK87" i="158"/>
  <c r="AJ87" i="158"/>
  <c r="AI87" i="158"/>
  <c r="AH87" i="158"/>
  <c r="AG87" i="158"/>
  <c r="AF87" i="158"/>
  <c r="AE87" i="158"/>
  <c r="AD87" i="158"/>
  <c r="AC87" i="158"/>
  <c r="AB87" i="158"/>
  <c r="AA87" i="158"/>
  <c r="Z87" i="158"/>
  <c r="Y87" i="158"/>
  <c r="X87" i="158"/>
  <c r="W87" i="158"/>
  <c r="V87" i="158"/>
  <c r="U87" i="158"/>
  <c r="T87" i="158"/>
  <c r="S87" i="158"/>
  <c r="R87" i="158"/>
  <c r="Q87" i="158"/>
  <c r="P87" i="158"/>
  <c r="O87" i="158"/>
  <c r="N87" i="158"/>
  <c r="M87" i="158"/>
  <c r="L87" i="158"/>
  <c r="K87" i="158"/>
  <c r="J87" i="158"/>
  <c r="I87" i="158"/>
  <c r="H87" i="158"/>
  <c r="G87" i="158"/>
  <c r="F87" i="158"/>
  <c r="E87" i="158"/>
  <c r="D87" i="158"/>
  <c r="C87" i="158"/>
  <c r="AX86" i="158"/>
  <c r="AW86" i="158"/>
  <c r="AV86" i="158"/>
  <c r="AU86" i="158"/>
  <c r="AT86" i="158"/>
  <c r="AS86" i="158"/>
  <c r="AR86" i="158"/>
  <c r="AQ86" i="158"/>
  <c r="AP86" i="158"/>
  <c r="AO86" i="158"/>
  <c r="AN86" i="158"/>
  <c r="AM86" i="158"/>
  <c r="AL86" i="158"/>
  <c r="AK86" i="158"/>
  <c r="AJ86" i="158"/>
  <c r="AI86" i="158"/>
  <c r="AH86" i="158"/>
  <c r="AG86" i="158"/>
  <c r="AF86" i="158"/>
  <c r="AE86" i="158"/>
  <c r="AD86" i="158"/>
  <c r="AC86" i="158"/>
  <c r="AB86" i="158"/>
  <c r="AA86" i="158"/>
  <c r="Z86" i="158"/>
  <c r="Y86" i="158"/>
  <c r="X86" i="158"/>
  <c r="W86" i="158"/>
  <c r="V86" i="158"/>
  <c r="U86" i="158"/>
  <c r="T86" i="158"/>
  <c r="S86" i="158"/>
  <c r="R86" i="158"/>
  <c r="Q86" i="158"/>
  <c r="P86" i="158"/>
  <c r="O86" i="158"/>
  <c r="N86" i="158"/>
  <c r="M86" i="158"/>
  <c r="L86" i="158"/>
  <c r="K86" i="158"/>
  <c r="J86" i="158"/>
  <c r="I86" i="158"/>
  <c r="H86" i="158"/>
  <c r="G86" i="158"/>
  <c r="F86" i="158"/>
  <c r="E86" i="158"/>
  <c r="D86" i="158"/>
  <c r="C86" i="158"/>
  <c r="AX85" i="158"/>
  <c r="AW85" i="158"/>
  <c r="AV85" i="158"/>
  <c r="AU85" i="158"/>
  <c r="AT85" i="158"/>
  <c r="AS85" i="158"/>
  <c r="AR85" i="158"/>
  <c r="AQ85" i="158"/>
  <c r="AP85" i="158"/>
  <c r="AO85" i="158"/>
  <c r="AN85" i="158"/>
  <c r="AM85" i="158"/>
  <c r="AL85" i="158"/>
  <c r="AK85" i="158"/>
  <c r="AJ85" i="158"/>
  <c r="AI85" i="158"/>
  <c r="AH85" i="158"/>
  <c r="AG85" i="158"/>
  <c r="AF85" i="158"/>
  <c r="AE85" i="158"/>
  <c r="AD85" i="158"/>
  <c r="AC85" i="158"/>
  <c r="AB85" i="158"/>
  <c r="AA85" i="158"/>
  <c r="Z85" i="158"/>
  <c r="Y85" i="158"/>
  <c r="X85" i="158"/>
  <c r="W85" i="158"/>
  <c r="V85" i="158"/>
  <c r="U85" i="158"/>
  <c r="T85" i="158"/>
  <c r="S85" i="158"/>
  <c r="R85" i="158"/>
  <c r="Q85" i="158"/>
  <c r="P85" i="158"/>
  <c r="O85" i="158"/>
  <c r="N85" i="158"/>
  <c r="M85" i="158"/>
  <c r="L85" i="158"/>
  <c r="K85" i="158"/>
  <c r="J85" i="158"/>
  <c r="I85" i="158"/>
  <c r="H85" i="158"/>
  <c r="G85" i="158"/>
  <c r="F85" i="158"/>
  <c r="E85" i="158"/>
  <c r="D85" i="158"/>
  <c r="C85" i="158"/>
  <c r="AX84" i="158"/>
  <c r="AW84" i="158"/>
  <c r="AV84" i="158"/>
  <c r="AU84" i="158"/>
  <c r="AT84" i="158"/>
  <c r="AS84" i="158"/>
  <c r="AR84" i="158"/>
  <c r="AQ84" i="158"/>
  <c r="AP84" i="158"/>
  <c r="AO84" i="158"/>
  <c r="AN84" i="158"/>
  <c r="AM84" i="158"/>
  <c r="AL84" i="158"/>
  <c r="AK84" i="158"/>
  <c r="AJ84" i="158"/>
  <c r="AI84" i="158"/>
  <c r="AH84" i="158"/>
  <c r="AG84" i="158"/>
  <c r="AF84" i="158"/>
  <c r="AE84" i="158"/>
  <c r="AD84" i="158"/>
  <c r="AC84" i="158"/>
  <c r="AB84" i="158"/>
  <c r="AA84" i="158"/>
  <c r="Z84" i="158"/>
  <c r="Y84" i="158"/>
  <c r="X84" i="158"/>
  <c r="W84" i="158"/>
  <c r="V84" i="158"/>
  <c r="U84" i="158"/>
  <c r="T84" i="158"/>
  <c r="S84" i="158"/>
  <c r="R84" i="158"/>
  <c r="Q84" i="158"/>
  <c r="P84" i="158"/>
  <c r="O84" i="158"/>
  <c r="N84" i="158"/>
  <c r="M84" i="158"/>
  <c r="L84" i="158"/>
  <c r="K84" i="158"/>
  <c r="J84" i="158"/>
  <c r="I84" i="158"/>
  <c r="H84" i="158"/>
  <c r="G84" i="158"/>
  <c r="F84" i="158"/>
  <c r="E84" i="158"/>
  <c r="D84" i="158"/>
  <c r="C84" i="158"/>
  <c r="AX83" i="158"/>
  <c r="AW83" i="158"/>
  <c r="AV83" i="158"/>
  <c r="AU83" i="158"/>
  <c r="AT83" i="158"/>
  <c r="AS83" i="158"/>
  <c r="AR83" i="158"/>
  <c r="AQ83" i="158"/>
  <c r="AP83" i="158"/>
  <c r="AO83" i="158"/>
  <c r="AN83" i="158"/>
  <c r="AM83" i="158"/>
  <c r="AL83" i="158"/>
  <c r="AK83" i="158"/>
  <c r="AJ83" i="158"/>
  <c r="AI83" i="158"/>
  <c r="AH83" i="158"/>
  <c r="AG83" i="158"/>
  <c r="AF83" i="158"/>
  <c r="AE83" i="158"/>
  <c r="AD83" i="158"/>
  <c r="AC83" i="158"/>
  <c r="AB83" i="158"/>
  <c r="AA83" i="158"/>
  <c r="Z83" i="158"/>
  <c r="Y83" i="158"/>
  <c r="X83" i="158"/>
  <c r="W83" i="158"/>
  <c r="V83" i="158"/>
  <c r="U83" i="158"/>
  <c r="T83" i="158"/>
  <c r="S83" i="158"/>
  <c r="R83" i="158"/>
  <c r="Q83" i="158"/>
  <c r="P83" i="158"/>
  <c r="O83" i="158"/>
  <c r="N83" i="158"/>
  <c r="M83" i="158"/>
  <c r="L83" i="158"/>
  <c r="K83" i="158"/>
  <c r="J83" i="158"/>
  <c r="I83" i="158"/>
  <c r="H83" i="158"/>
  <c r="G83" i="158"/>
  <c r="F83" i="158"/>
  <c r="E83" i="158"/>
  <c r="D83" i="158"/>
  <c r="C83" i="158"/>
  <c r="AX82" i="158"/>
  <c r="AW82" i="158"/>
  <c r="AV82" i="158"/>
  <c r="AU82" i="158"/>
  <c r="AT82" i="158"/>
  <c r="AS82" i="158"/>
  <c r="AR82" i="158"/>
  <c r="AQ82" i="158"/>
  <c r="AP82" i="158"/>
  <c r="AO82" i="158"/>
  <c r="AN82" i="158"/>
  <c r="AM82" i="158"/>
  <c r="AL82" i="158"/>
  <c r="AK82" i="158"/>
  <c r="AJ82" i="158"/>
  <c r="AI82" i="158"/>
  <c r="AH82" i="158"/>
  <c r="AG82" i="158"/>
  <c r="AF82" i="158"/>
  <c r="AE82" i="158"/>
  <c r="AD82" i="158"/>
  <c r="AC82" i="158"/>
  <c r="AB82" i="158"/>
  <c r="AA82" i="158"/>
  <c r="Z82" i="158"/>
  <c r="Y82" i="158"/>
  <c r="X82" i="158"/>
  <c r="W82" i="158"/>
  <c r="V82" i="158"/>
  <c r="U82" i="158"/>
  <c r="T82" i="158"/>
  <c r="S82" i="158"/>
  <c r="R82" i="158"/>
  <c r="Q82" i="158"/>
  <c r="P82" i="158"/>
  <c r="O82" i="158"/>
  <c r="N82" i="158"/>
  <c r="M82" i="158"/>
  <c r="L82" i="158"/>
  <c r="K82" i="158"/>
  <c r="J82" i="158"/>
  <c r="I82" i="158"/>
  <c r="H82" i="158"/>
  <c r="G82" i="158"/>
  <c r="F82" i="158"/>
  <c r="E82" i="158"/>
  <c r="D82" i="158"/>
  <c r="C82" i="158"/>
  <c r="AX81" i="158"/>
  <c r="AW81" i="158"/>
  <c r="AV81" i="158"/>
  <c r="AU81" i="158"/>
  <c r="AT81" i="158"/>
  <c r="AS81" i="158"/>
  <c r="AR81" i="158"/>
  <c r="AQ81" i="158"/>
  <c r="AP81" i="158"/>
  <c r="AO81" i="158"/>
  <c r="AN81" i="158"/>
  <c r="AM81" i="158"/>
  <c r="AL81" i="158"/>
  <c r="AK81" i="158"/>
  <c r="AJ81" i="158"/>
  <c r="AI81" i="158"/>
  <c r="AH81" i="158"/>
  <c r="AG81" i="158"/>
  <c r="AF81" i="158"/>
  <c r="AE81" i="158"/>
  <c r="AD81" i="158"/>
  <c r="AC81" i="158"/>
  <c r="AB81" i="158"/>
  <c r="AA81" i="158"/>
  <c r="Z81" i="158"/>
  <c r="Y81" i="158"/>
  <c r="X81" i="158"/>
  <c r="W81" i="158"/>
  <c r="V81" i="158"/>
  <c r="U81" i="158"/>
  <c r="T81" i="158"/>
  <c r="S81" i="158"/>
  <c r="R81" i="158"/>
  <c r="Q81" i="158"/>
  <c r="P81" i="158"/>
  <c r="O81" i="158"/>
  <c r="N81" i="158"/>
  <c r="M81" i="158"/>
  <c r="L81" i="158"/>
  <c r="K81" i="158"/>
  <c r="J81" i="158"/>
  <c r="I81" i="158"/>
  <c r="H81" i="158"/>
  <c r="G81" i="158"/>
  <c r="F81" i="158"/>
  <c r="E81" i="158"/>
  <c r="D81" i="158"/>
  <c r="C81" i="158"/>
  <c r="AX80" i="158"/>
  <c r="AW80" i="158"/>
  <c r="AV80" i="158"/>
  <c r="AU80" i="158"/>
  <c r="AT80" i="158"/>
  <c r="AS80" i="158"/>
  <c r="AR80" i="158"/>
  <c r="AQ80" i="158"/>
  <c r="AP80" i="158"/>
  <c r="AO80" i="158"/>
  <c r="AN80" i="158"/>
  <c r="AM80" i="158"/>
  <c r="AL80" i="158"/>
  <c r="AK80" i="158"/>
  <c r="AJ80" i="158"/>
  <c r="AI80" i="158"/>
  <c r="AH80" i="158"/>
  <c r="AG80" i="158"/>
  <c r="AF80" i="158"/>
  <c r="AE80" i="158"/>
  <c r="AD80" i="158"/>
  <c r="AC80" i="158"/>
  <c r="AB80" i="158"/>
  <c r="AA80" i="158"/>
  <c r="Z80" i="158"/>
  <c r="Y80" i="158"/>
  <c r="X80" i="158"/>
  <c r="W80" i="158"/>
  <c r="V80" i="158"/>
  <c r="U80" i="158"/>
  <c r="T80" i="158"/>
  <c r="S80" i="158"/>
  <c r="R80" i="158"/>
  <c r="Q80" i="158"/>
  <c r="P80" i="158"/>
  <c r="O80" i="158"/>
  <c r="N80" i="158"/>
  <c r="M80" i="158"/>
  <c r="L80" i="158"/>
  <c r="K80" i="158"/>
  <c r="J80" i="158"/>
  <c r="I80" i="158"/>
  <c r="H80" i="158"/>
  <c r="G80" i="158"/>
  <c r="F80" i="158"/>
  <c r="E80" i="158"/>
  <c r="D80" i="158"/>
  <c r="C80" i="158"/>
  <c r="AX79" i="158"/>
  <c r="AW79" i="158"/>
  <c r="AV79" i="158"/>
  <c r="AU79" i="158"/>
  <c r="AT79" i="158"/>
  <c r="AS79" i="158"/>
  <c r="AR79" i="158"/>
  <c r="AQ79" i="158"/>
  <c r="AP79" i="158"/>
  <c r="AO79" i="158"/>
  <c r="AN79" i="158"/>
  <c r="AM79" i="158"/>
  <c r="AL79" i="158"/>
  <c r="AK79" i="158"/>
  <c r="AJ79" i="158"/>
  <c r="AI79" i="158"/>
  <c r="AH79" i="158"/>
  <c r="AG79" i="158"/>
  <c r="AF79" i="158"/>
  <c r="AE79" i="158"/>
  <c r="AD79" i="158"/>
  <c r="AC79" i="158"/>
  <c r="AB79" i="158"/>
  <c r="AA79" i="158"/>
  <c r="Z79" i="158"/>
  <c r="Y79" i="158"/>
  <c r="X79" i="158"/>
  <c r="W79" i="158"/>
  <c r="V79" i="158"/>
  <c r="U79" i="158"/>
  <c r="T79" i="158"/>
  <c r="S79" i="158"/>
  <c r="R79" i="158"/>
  <c r="Q79" i="158"/>
  <c r="P79" i="158"/>
  <c r="O79" i="158"/>
  <c r="N79" i="158"/>
  <c r="M79" i="158"/>
  <c r="L79" i="158"/>
  <c r="K79" i="158"/>
  <c r="J79" i="158"/>
  <c r="I79" i="158"/>
  <c r="H79" i="158"/>
  <c r="G79" i="158"/>
  <c r="F79" i="158"/>
  <c r="E79" i="158"/>
  <c r="D79" i="158"/>
  <c r="C79" i="158"/>
  <c r="AX78" i="158"/>
  <c r="AW78" i="158"/>
  <c r="AV78" i="158"/>
  <c r="AU78" i="158"/>
  <c r="AT78" i="158"/>
  <c r="AS78" i="158"/>
  <c r="AR78" i="158"/>
  <c r="AQ78" i="158"/>
  <c r="AP78" i="158"/>
  <c r="AO78" i="158"/>
  <c r="AN78" i="158"/>
  <c r="AM78" i="158"/>
  <c r="AL78" i="158"/>
  <c r="AK78" i="158"/>
  <c r="AJ78" i="158"/>
  <c r="AI78" i="158"/>
  <c r="AH78" i="158"/>
  <c r="AG78" i="158"/>
  <c r="AF78" i="158"/>
  <c r="AE78" i="158"/>
  <c r="AD78" i="158"/>
  <c r="AC78" i="158"/>
  <c r="AB78" i="158"/>
  <c r="AA78" i="158"/>
  <c r="Z78" i="158"/>
  <c r="Y78" i="158"/>
  <c r="X78" i="158"/>
  <c r="W78" i="158"/>
  <c r="V78" i="158"/>
  <c r="U78" i="158"/>
  <c r="T78" i="158"/>
  <c r="S78" i="158"/>
  <c r="R78" i="158"/>
  <c r="Q78" i="158"/>
  <c r="P78" i="158"/>
  <c r="O78" i="158"/>
  <c r="N78" i="158"/>
  <c r="M78" i="158"/>
  <c r="L78" i="158"/>
  <c r="K78" i="158"/>
  <c r="J78" i="158"/>
  <c r="I78" i="158"/>
  <c r="H78" i="158"/>
  <c r="G78" i="158"/>
  <c r="F78" i="158"/>
  <c r="E78" i="158"/>
  <c r="D78" i="158"/>
  <c r="C78" i="158"/>
  <c r="AX77" i="158"/>
  <c r="AW77" i="158"/>
  <c r="AV77" i="158"/>
  <c r="AU77" i="158"/>
  <c r="AT77" i="158"/>
  <c r="AS77" i="158"/>
  <c r="AR77" i="158"/>
  <c r="AQ77" i="158"/>
  <c r="AP77" i="158"/>
  <c r="AO77" i="158"/>
  <c r="AN77" i="158"/>
  <c r="AM77" i="158"/>
  <c r="AL77" i="158"/>
  <c r="AK77" i="158"/>
  <c r="AJ77" i="158"/>
  <c r="AI77" i="158"/>
  <c r="AH77" i="158"/>
  <c r="AG77" i="158"/>
  <c r="AF77" i="158"/>
  <c r="AE77" i="158"/>
  <c r="AD77" i="158"/>
  <c r="AC77" i="158"/>
  <c r="AB77" i="158"/>
  <c r="AA77" i="158"/>
  <c r="Z77" i="158"/>
  <c r="Y77" i="158"/>
  <c r="X77" i="158"/>
  <c r="W77" i="158"/>
  <c r="V77" i="158"/>
  <c r="U77" i="158"/>
  <c r="T77" i="158"/>
  <c r="S77" i="158"/>
  <c r="R77" i="158"/>
  <c r="Q77" i="158"/>
  <c r="P77" i="158"/>
  <c r="O77" i="158"/>
  <c r="N77" i="158"/>
  <c r="M77" i="158"/>
  <c r="L77" i="158"/>
  <c r="K77" i="158"/>
  <c r="J77" i="158"/>
  <c r="I77" i="158"/>
  <c r="H77" i="158"/>
  <c r="G77" i="158"/>
  <c r="F77" i="158"/>
  <c r="E77" i="158"/>
  <c r="D77" i="158"/>
  <c r="C77" i="158"/>
  <c r="AX74" i="158"/>
  <c r="AW74" i="158"/>
  <c r="AV74" i="158"/>
  <c r="AU74" i="158"/>
  <c r="AT74" i="158"/>
  <c r="AS74" i="158"/>
  <c r="AR74" i="158"/>
  <c r="AQ74" i="158"/>
  <c r="AP74" i="158"/>
  <c r="AO74" i="158"/>
  <c r="AN74" i="158"/>
  <c r="AM74" i="158"/>
  <c r="AL74" i="158"/>
  <c r="AK74" i="158"/>
  <c r="AJ74" i="158"/>
  <c r="AI74" i="158"/>
  <c r="AH74" i="158"/>
  <c r="AG74" i="158"/>
  <c r="AF74" i="158"/>
  <c r="AE74" i="158"/>
  <c r="AD74" i="158"/>
  <c r="AC74" i="158"/>
  <c r="AB74" i="158"/>
  <c r="AA74" i="158"/>
  <c r="Z74" i="158"/>
  <c r="Y74" i="158"/>
  <c r="X74" i="158"/>
  <c r="W74" i="158"/>
  <c r="V74" i="158"/>
  <c r="U74" i="158"/>
  <c r="T74" i="158"/>
  <c r="S74" i="158"/>
  <c r="R74" i="158"/>
  <c r="Q74" i="158"/>
  <c r="P74" i="158"/>
  <c r="O74" i="158"/>
  <c r="N74" i="158"/>
  <c r="M74" i="158"/>
  <c r="L74" i="158"/>
  <c r="K74" i="158"/>
  <c r="J74" i="158"/>
  <c r="I74" i="158"/>
  <c r="H74" i="158"/>
  <c r="G74" i="158"/>
  <c r="F74" i="158"/>
  <c r="E74" i="158"/>
  <c r="D74" i="158"/>
  <c r="C74" i="158"/>
  <c r="AX73" i="158"/>
  <c r="AW73" i="158"/>
  <c r="AV73" i="158"/>
  <c r="AU73" i="158"/>
  <c r="AT73" i="158"/>
  <c r="AS73" i="158"/>
  <c r="AR73" i="158"/>
  <c r="AQ73" i="158"/>
  <c r="AP73" i="158"/>
  <c r="AO73" i="158"/>
  <c r="AN73" i="158"/>
  <c r="AM73" i="158"/>
  <c r="AL73" i="158"/>
  <c r="AK73" i="158"/>
  <c r="AJ73" i="158"/>
  <c r="AI73" i="158"/>
  <c r="AH73" i="158"/>
  <c r="AG73" i="158"/>
  <c r="AF73" i="158"/>
  <c r="AE73" i="158"/>
  <c r="AD73" i="158"/>
  <c r="AC73" i="158"/>
  <c r="AB73" i="158"/>
  <c r="AA73" i="158"/>
  <c r="Z73" i="158"/>
  <c r="Y73" i="158"/>
  <c r="X73" i="158"/>
  <c r="W73" i="158"/>
  <c r="V73" i="158"/>
  <c r="U73" i="158"/>
  <c r="T73" i="158"/>
  <c r="S73" i="158"/>
  <c r="R73" i="158"/>
  <c r="Q73" i="158"/>
  <c r="P73" i="158"/>
  <c r="O73" i="158"/>
  <c r="N73" i="158"/>
  <c r="M73" i="158"/>
  <c r="L73" i="158"/>
  <c r="K73" i="158"/>
  <c r="J73" i="158"/>
  <c r="I73" i="158"/>
  <c r="H73" i="158"/>
  <c r="G73" i="158"/>
  <c r="F73" i="158"/>
  <c r="E73" i="158"/>
  <c r="D73" i="158"/>
  <c r="C73" i="158"/>
  <c r="AX72" i="158"/>
  <c r="AW72" i="158"/>
  <c r="AV72" i="158"/>
  <c r="AU72" i="158"/>
  <c r="AT72" i="158"/>
  <c r="AS72" i="158"/>
  <c r="AR72" i="158"/>
  <c r="AQ72" i="158"/>
  <c r="AP72" i="158"/>
  <c r="AO72" i="158"/>
  <c r="AN72" i="158"/>
  <c r="AM72" i="158"/>
  <c r="AL72" i="158"/>
  <c r="AK72" i="158"/>
  <c r="AJ72" i="158"/>
  <c r="AI72" i="158"/>
  <c r="AH72" i="158"/>
  <c r="AG72" i="158"/>
  <c r="AF72" i="158"/>
  <c r="AE72" i="158"/>
  <c r="AD72" i="158"/>
  <c r="AC72" i="158"/>
  <c r="AB72" i="158"/>
  <c r="AA72" i="158"/>
  <c r="Z72" i="158"/>
  <c r="Y72" i="158"/>
  <c r="X72" i="158"/>
  <c r="W72" i="158"/>
  <c r="V72" i="158"/>
  <c r="U72" i="158"/>
  <c r="T72" i="158"/>
  <c r="S72" i="158"/>
  <c r="R72" i="158"/>
  <c r="Q72" i="158"/>
  <c r="P72" i="158"/>
  <c r="O72" i="158"/>
  <c r="N72" i="158"/>
  <c r="M72" i="158"/>
  <c r="L72" i="158"/>
  <c r="K72" i="158"/>
  <c r="J72" i="158"/>
  <c r="I72" i="158"/>
  <c r="H72" i="158"/>
  <c r="G72" i="158"/>
  <c r="F72" i="158"/>
  <c r="E72" i="158"/>
  <c r="D72" i="158"/>
  <c r="C72" i="158"/>
  <c r="AX70" i="158"/>
  <c r="AW70" i="158"/>
  <c r="AV70" i="158"/>
  <c r="AU70" i="158"/>
  <c r="AT70" i="158"/>
  <c r="AS70" i="158"/>
  <c r="AR70" i="158"/>
  <c r="AQ70" i="158"/>
  <c r="AP70" i="158"/>
  <c r="AO70" i="158"/>
  <c r="AN70" i="158"/>
  <c r="AM70" i="158"/>
  <c r="AL70" i="158"/>
  <c r="AK70" i="158"/>
  <c r="AJ70" i="158"/>
  <c r="AI70" i="158"/>
  <c r="AH70" i="158"/>
  <c r="AG70" i="158"/>
  <c r="AF70" i="158"/>
  <c r="AE70" i="158"/>
  <c r="AD70" i="158"/>
  <c r="AC70" i="158"/>
  <c r="AB70" i="158"/>
  <c r="AA70" i="158"/>
  <c r="Z70" i="158"/>
  <c r="Y70" i="158"/>
  <c r="X70" i="158"/>
  <c r="W70" i="158"/>
  <c r="V70" i="158"/>
  <c r="U70" i="158"/>
  <c r="T70" i="158"/>
  <c r="S70" i="158"/>
  <c r="R70" i="158"/>
  <c r="Q70" i="158"/>
  <c r="P70" i="158"/>
  <c r="O70" i="158"/>
  <c r="N70" i="158"/>
  <c r="M70" i="158"/>
  <c r="L70" i="158"/>
  <c r="K70" i="158"/>
  <c r="J70" i="158"/>
  <c r="I70" i="158"/>
  <c r="H70" i="158"/>
  <c r="G70" i="158"/>
  <c r="F70" i="158"/>
  <c r="E70" i="158"/>
  <c r="D70" i="158"/>
  <c r="C70" i="158"/>
  <c r="AX69" i="158"/>
  <c r="AW69" i="158"/>
  <c r="AV69" i="158"/>
  <c r="AU69" i="158"/>
  <c r="AT69" i="158"/>
  <c r="AS69" i="158"/>
  <c r="AR69" i="158"/>
  <c r="AQ69" i="158"/>
  <c r="AP69" i="158"/>
  <c r="AO69" i="158"/>
  <c r="AN69" i="158"/>
  <c r="AM69" i="158"/>
  <c r="AL69" i="158"/>
  <c r="AK69" i="158"/>
  <c r="AJ69" i="158"/>
  <c r="AI69" i="158"/>
  <c r="AH69" i="158"/>
  <c r="AG69" i="158"/>
  <c r="AF69" i="158"/>
  <c r="AE69" i="158"/>
  <c r="AD69" i="158"/>
  <c r="AC69" i="158"/>
  <c r="AB69" i="158"/>
  <c r="AA69" i="158"/>
  <c r="Z69" i="158"/>
  <c r="Y69" i="158"/>
  <c r="X69" i="158"/>
  <c r="W69" i="158"/>
  <c r="V69" i="158"/>
  <c r="U69" i="158"/>
  <c r="T69" i="158"/>
  <c r="S69" i="158"/>
  <c r="R69" i="158"/>
  <c r="Q69" i="158"/>
  <c r="P69" i="158"/>
  <c r="O69" i="158"/>
  <c r="N69" i="158"/>
  <c r="M69" i="158"/>
  <c r="L69" i="158"/>
  <c r="K69" i="158"/>
  <c r="J69" i="158"/>
  <c r="I69" i="158"/>
  <c r="H69" i="158"/>
  <c r="G69" i="158"/>
  <c r="F69" i="158"/>
  <c r="E69" i="158"/>
  <c r="D69" i="158"/>
  <c r="C69" i="158"/>
  <c r="AX68" i="158"/>
  <c r="AX190" i="158" s="1"/>
  <c r="AW68" i="158"/>
  <c r="AW190" i="158" s="1"/>
  <c r="AV68" i="158"/>
  <c r="AV190" i="158" s="1"/>
  <c r="AU68" i="158"/>
  <c r="AU190" i="158" s="1"/>
  <c r="AT68" i="158"/>
  <c r="AT190" i="158" s="1"/>
  <c r="AS68" i="158"/>
  <c r="AS190" i="158" s="1"/>
  <c r="AR68" i="158"/>
  <c r="AR190" i="158" s="1"/>
  <c r="AQ68" i="158"/>
  <c r="AQ190" i="158" s="1"/>
  <c r="AP68" i="158"/>
  <c r="AP190" i="158" s="1"/>
  <c r="AO68" i="158"/>
  <c r="AO190" i="158" s="1"/>
  <c r="AN68" i="158"/>
  <c r="AN190" i="158" s="1"/>
  <c r="AM68" i="158"/>
  <c r="AM190" i="158" s="1"/>
  <c r="AL68" i="158"/>
  <c r="AL190" i="158" s="1"/>
  <c r="AK68" i="158"/>
  <c r="AK190" i="158" s="1"/>
  <c r="AJ68" i="158"/>
  <c r="AJ190" i="158" s="1"/>
  <c r="AI68" i="158"/>
  <c r="AI190" i="158" s="1"/>
  <c r="AH68" i="158"/>
  <c r="AH190" i="158" s="1"/>
  <c r="AG68" i="158"/>
  <c r="AG190" i="158" s="1"/>
  <c r="AF68" i="158"/>
  <c r="AF190" i="158" s="1"/>
  <c r="AE68" i="158"/>
  <c r="AE190" i="158" s="1"/>
  <c r="AD68" i="158"/>
  <c r="AD190" i="158" s="1"/>
  <c r="AC68" i="158"/>
  <c r="AC190" i="158" s="1"/>
  <c r="AB68" i="158"/>
  <c r="AB190" i="158" s="1"/>
  <c r="AA68" i="158"/>
  <c r="AA190" i="158" s="1"/>
  <c r="Z68" i="158"/>
  <c r="Z190" i="158" s="1"/>
  <c r="Y68" i="158"/>
  <c r="Y190" i="158" s="1"/>
  <c r="X68" i="158"/>
  <c r="X190" i="158" s="1"/>
  <c r="W68" i="158"/>
  <c r="W190" i="158" s="1"/>
  <c r="V68" i="158"/>
  <c r="V190" i="158" s="1"/>
  <c r="U68" i="158"/>
  <c r="U190" i="158" s="1"/>
  <c r="T68" i="158"/>
  <c r="T190" i="158" s="1"/>
  <c r="S68" i="158"/>
  <c r="S190" i="158" s="1"/>
  <c r="R68" i="158"/>
  <c r="R190" i="158" s="1"/>
  <c r="Q68" i="158"/>
  <c r="Q190" i="158" s="1"/>
  <c r="P68" i="158"/>
  <c r="P190" i="158" s="1"/>
  <c r="O68" i="158"/>
  <c r="O190" i="158" s="1"/>
  <c r="N68" i="158"/>
  <c r="N190" i="158" s="1"/>
  <c r="M68" i="158"/>
  <c r="M190" i="158" s="1"/>
  <c r="L68" i="158"/>
  <c r="L190" i="158" s="1"/>
  <c r="K68" i="158"/>
  <c r="K190" i="158" s="1"/>
  <c r="J68" i="158"/>
  <c r="J190" i="158" s="1"/>
  <c r="I68" i="158"/>
  <c r="I190" i="158" s="1"/>
  <c r="H68" i="158"/>
  <c r="H190" i="158" s="1"/>
  <c r="G68" i="158"/>
  <c r="G190" i="158" s="1"/>
  <c r="F68" i="158"/>
  <c r="F190" i="158" s="1"/>
  <c r="E68" i="158"/>
  <c r="E190" i="158" s="1"/>
  <c r="D68" i="158"/>
  <c r="D190" i="158" s="1"/>
  <c r="C68" i="158"/>
  <c r="C190" i="158" s="1"/>
  <c r="AX67" i="158"/>
  <c r="AW67" i="158"/>
  <c r="AV67" i="158"/>
  <c r="AU67" i="158"/>
  <c r="AT67" i="158"/>
  <c r="AS67" i="158"/>
  <c r="AR67" i="158"/>
  <c r="AQ67" i="158"/>
  <c r="AP67" i="158"/>
  <c r="AO67" i="158"/>
  <c r="AN67" i="158"/>
  <c r="AM67" i="158"/>
  <c r="AL67" i="158"/>
  <c r="AK67" i="158"/>
  <c r="AJ67" i="158"/>
  <c r="AI67" i="158"/>
  <c r="AH67" i="158"/>
  <c r="AG67" i="158"/>
  <c r="AF67" i="158"/>
  <c r="AE67" i="158"/>
  <c r="AD67" i="158"/>
  <c r="AC67" i="158"/>
  <c r="AB67" i="158"/>
  <c r="AA67" i="158"/>
  <c r="Z67" i="158"/>
  <c r="Y67" i="158"/>
  <c r="X67" i="158"/>
  <c r="W67" i="158"/>
  <c r="V67" i="158"/>
  <c r="U67" i="158"/>
  <c r="T67" i="158"/>
  <c r="S67" i="158"/>
  <c r="R67" i="158"/>
  <c r="Q67" i="158"/>
  <c r="P67" i="158"/>
  <c r="O67" i="158"/>
  <c r="N67" i="158"/>
  <c r="M67" i="158"/>
  <c r="L67" i="158"/>
  <c r="K67" i="158"/>
  <c r="J67" i="158"/>
  <c r="I67" i="158"/>
  <c r="H67" i="158"/>
  <c r="G67" i="158"/>
  <c r="F67" i="158"/>
  <c r="E67" i="158"/>
  <c r="D67" i="158"/>
  <c r="C67" i="158"/>
  <c r="AX66" i="158"/>
  <c r="AX184" i="158" s="1"/>
  <c r="AW66" i="158"/>
  <c r="AW184" i="158" s="1"/>
  <c r="AV66" i="158"/>
  <c r="AV184" i="158" s="1"/>
  <c r="AU66" i="158"/>
  <c r="AU184" i="158" s="1"/>
  <c r="AT66" i="158"/>
  <c r="AT184" i="158" s="1"/>
  <c r="AS66" i="158"/>
  <c r="AS184" i="158" s="1"/>
  <c r="AR66" i="158"/>
  <c r="AR184" i="158" s="1"/>
  <c r="AQ66" i="158"/>
  <c r="AQ184" i="158" s="1"/>
  <c r="AP66" i="158"/>
  <c r="AP184" i="158" s="1"/>
  <c r="AO66" i="158"/>
  <c r="AO184" i="158" s="1"/>
  <c r="AN66" i="158"/>
  <c r="AN184" i="158" s="1"/>
  <c r="AM66" i="158"/>
  <c r="AM184" i="158" s="1"/>
  <c r="AL66" i="158"/>
  <c r="AL184" i="158" s="1"/>
  <c r="AK66" i="158"/>
  <c r="AK184" i="158" s="1"/>
  <c r="AJ66" i="158"/>
  <c r="AJ184" i="158" s="1"/>
  <c r="AI66" i="158"/>
  <c r="AI184" i="158" s="1"/>
  <c r="AH66" i="158"/>
  <c r="AH184" i="158" s="1"/>
  <c r="AG66" i="158"/>
  <c r="AG184" i="158" s="1"/>
  <c r="AF66" i="158"/>
  <c r="AF184" i="158" s="1"/>
  <c r="AE66" i="158"/>
  <c r="AE184" i="158" s="1"/>
  <c r="AD66" i="158"/>
  <c r="AD184" i="158" s="1"/>
  <c r="AC66" i="158"/>
  <c r="AC184" i="158" s="1"/>
  <c r="AB66" i="158"/>
  <c r="AB184" i="158" s="1"/>
  <c r="AA66" i="158"/>
  <c r="AA184" i="158" s="1"/>
  <c r="Z66" i="158"/>
  <c r="Z184" i="158" s="1"/>
  <c r="Y66" i="158"/>
  <c r="Y184" i="158" s="1"/>
  <c r="X66" i="158"/>
  <c r="X184" i="158" s="1"/>
  <c r="W66" i="158"/>
  <c r="W184" i="158" s="1"/>
  <c r="V66" i="158"/>
  <c r="V184" i="158" s="1"/>
  <c r="U66" i="158"/>
  <c r="U184" i="158" s="1"/>
  <c r="T66" i="158"/>
  <c r="T184" i="158" s="1"/>
  <c r="S66" i="158"/>
  <c r="S184" i="158" s="1"/>
  <c r="R66" i="158"/>
  <c r="R184" i="158" s="1"/>
  <c r="Q66" i="158"/>
  <c r="Q184" i="158" s="1"/>
  <c r="P66" i="158"/>
  <c r="P184" i="158" s="1"/>
  <c r="O66" i="158"/>
  <c r="O184" i="158" s="1"/>
  <c r="N66" i="158"/>
  <c r="N184" i="158" s="1"/>
  <c r="M66" i="158"/>
  <c r="M184" i="158" s="1"/>
  <c r="L66" i="158"/>
  <c r="L184" i="158" s="1"/>
  <c r="K66" i="158"/>
  <c r="K184" i="158" s="1"/>
  <c r="J66" i="158"/>
  <c r="J184" i="158" s="1"/>
  <c r="I66" i="158"/>
  <c r="I184" i="158" s="1"/>
  <c r="H66" i="158"/>
  <c r="H184" i="158" s="1"/>
  <c r="G66" i="158"/>
  <c r="G184" i="158" s="1"/>
  <c r="F66" i="158"/>
  <c r="F184" i="158" s="1"/>
  <c r="E66" i="158"/>
  <c r="D66" i="158"/>
  <c r="D184" i="158" s="1"/>
  <c r="C66" i="158"/>
  <c r="C184" i="158" s="1"/>
  <c r="AX65" i="158"/>
  <c r="AX196" i="158" s="1"/>
  <c r="AW65" i="158"/>
  <c r="AW196" i="158" s="1"/>
  <c r="AV65" i="158"/>
  <c r="AV196" i="158" s="1"/>
  <c r="AU65" i="158"/>
  <c r="AU196" i="158" s="1"/>
  <c r="AT65" i="158"/>
  <c r="AT196" i="158" s="1"/>
  <c r="AS65" i="158"/>
  <c r="AS196" i="158" s="1"/>
  <c r="AR65" i="158"/>
  <c r="AR196" i="158" s="1"/>
  <c r="AQ65" i="158"/>
  <c r="AQ196" i="158" s="1"/>
  <c r="AP65" i="158"/>
  <c r="AP196" i="158" s="1"/>
  <c r="AO65" i="158"/>
  <c r="AO196" i="158" s="1"/>
  <c r="AN65" i="158"/>
  <c r="AN196" i="158" s="1"/>
  <c r="AM65" i="158"/>
  <c r="AM196" i="158" s="1"/>
  <c r="AL65" i="158"/>
  <c r="AL196" i="158" s="1"/>
  <c r="AK65" i="158"/>
  <c r="AK196" i="158" s="1"/>
  <c r="AJ65" i="158"/>
  <c r="AJ196" i="158" s="1"/>
  <c r="AI65" i="158"/>
  <c r="AI196" i="158" s="1"/>
  <c r="AH65" i="158"/>
  <c r="AH196" i="158" s="1"/>
  <c r="AG65" i="158"/>
  <c r="AG196" i="158" s="1"/>
  <c r="AF65" i="158"/>
  <c r="AF196" i="158" s="1"/>
  <c r="AE65" i="158"/>
  <c r="AE196" i="158" s="1"/>
  <c r="AD65" i="158"/>
  <c r="AD196" i="158" s="1"/>
  <c r="AC65" i="158"/>
  <c r="AC196" i="158" s="1"/>
  <c r="AB65" i="158"/>
  <c r="AB196" i="158" s="1"/>
  <c r="AA65" i="158"/>
  <c r="AA196" i="158" s="1"/>
  <c r="Z65" i="158"/>
  <c r="Z196" i="158" s="1"/>
  <c r="Y65" i="158"/>
  <c r="Y196" i="158" s="1"/>
  <c r="X65" i="158"/>
  <c r="X196" i="158" s="1"/>
  <c r="W65" i="158"/>
  <c r="W196" i="158" s="1"/>
  <c r="V65" i="158"/>
  <c r="V196" i="158" s="1"/>
  <c r="U65" i="158"/>
  <c r="U196" i="158" s="1"/>
  <c r="T65" i="158"/>
  <c r="T196" i="158" s="1"/>
  <c r="S65" i="158"/>
  <c r="S196" i="158" s="1"/>
  <c r="R65" i="158"/>
  <c r="R196" i="158" s="1"/>
  <c r="Q65" i="158"/>
  <c r="Q196" i="158" s="1"/>
  <c r="P65" i="158"/>
  <c r="P196" i="158" s="1"/>
  <c r="O65" i="158"/>
  <c r="O196" i="158" s="1"/>
  <c r="N65" i="158"/>
  <c r="N196" i="158" s="1"/>
  <c r="M65" i="158"/>
  <c r="M196" i="158" s="1"/>
  <c r="L65" i="158"/>
  <c r="L196" i="158" s="1"/>
  <c r="K65" i="158"/>
  <c r="K196" i="158" s="1"/>
  <c r="J65" i="158"/>
  <c r="J196" i="158" s="1"/>
  <c r="I65" i="158"/>
  <c r="I196" i="158" s="1"/>
  <c r="H65" i="158"/>
  <c r="H196" i="158" s="1"/>
  <c r="G65" i="158"/>
  <c r="G196" i="158" s="1"/>
  <c r="F65" i="158"/>
  <c r="F196" i="158" s="1"/>
  <c r="E65" i="158"/>
  <c r="E196" i="158" s="1"/>
  <c r="D65" i="158"/>
  <c r="D196" i="158" s="1"/>
  <c r="C65" i="158"/>
  <c r="C196" i="158" s="1"/>
  <c r="AX64" i="158"/>
  <c r="AW64" i="158"/>
  <c r="AV64" i="158"/>
  <c r="AU64" i="158"/>
  <c r="AT64" i="158"/>
  <c r="AS64" i="158"/>
  <c r="AR64" i="158"/>
  <c r="AQ64" i="158"/>
  <c r="AP64" i="158"/>
  <c r="AO64" i="158"/>
  <c r="AN64" i="158"/>
  <c r="AM64" i="158"/>
  <c r="AL64" i="158"/>
  <c r="AK64" i="158"/>
  <c r="AJ64" i="158"/>
  <c r="AI64" i="158"/>
  <c r="AH64" i="158"/>
  <c r="AG64" i="158"/>
  <c r="AF64" i="158"/>
  <c r="AE64" i="158"/>
  <c r="AD64" i="158"/>
  <c r="AC64" i="158"/>
  <c r="AB64" i="158"/>
  <c r="AA64" i="158"/>
  <c r="Z64" i="158"/>
  <c r="Y64" i="158"/>
  <c r="X64" i="158"/>
  <c r="W64" i="158"/>
  <c r="V64" i="158"/>
  <c r="U64" i="158"/>
  <c r="T64" i="158"/>
  <c r="S64" i="158"/>
  <c r="R64" i="158"/>
  <c r="Q64" i="158"/>
  <c r="P64" i="158"/>
  <c r="O64" i="158"/>
  <c r="N64" i="158"/>
  <c r="M64" i="158"/>
  <c r="L64" i="158"/>
  <c r="K64" i="158"/>
  <c r="J64" i="158"/>
  <c r="I64" i="158"/>
  <c r="H64" i="158"/>
  <c r="G64" i="158"/>
  <c r="F64" i="158"/>
  <c r="E64" i="158"/>
  <c r="D64" i="158"/>
  <c r="C64" i="158"/>
  <c r="AX63" i="158"/>
  <c r="AW63" i="158"/>
  <c r="AV63" i="158"/>
  <c r="AU63" i="158"/>
  <c r="AT63" i="158"/>
  <c r="AS63" i="158"/>
  <c r="AR63" i="158"/>
  <c r="AQ63" i="158"/>
  <c r="AP63" i="158"/>
  <c r="AO63" i="158"/>
  <c r="AN63" i="158"/>
  <c r="AM63" i="158"/>
  <c r="AL63" i="158"/>
  <c r="AK63" i="158"/>
  <c r="AJ63" i="158"/>
  <c r="AI63" i="158"/>
  <c r="AH63" i="158"/>
  <c r="AG63" i="158"/>
  <c r="AF63" i="158"/>
  <c r="AE63" i="158"/>
  <c r="AD63" i="158"/>
  <c r="AC63" i="158"/>
  <c r="AB63" i="158"/>
  <c r="AA63" i="158"/>
  <c r="Z63" i="158"/>
  <c r="Y63" i="158"/>
  <c r="X63" i="158"/>
  <c r="W63" i="158"/>
  <c r="V63" i="158"/>
  <c r="U63" i="158"/>
  <c r="T63" i="158"/>
  <c r="S63" i="158"/>
  <c r="R63" i="158"/>
  <c r="Q63" i="158"/>
  <c r="P63" i="158"/>
  <c r="O63" i="158"/>
  <c r="N63" i="158"/>
  <c r="M63" i="158"/>
  <c r="L63" i="158"/>
  <c r="K63" i="158"/>
  <c r="J63" i="158"/>
  <c r="I63" i="158"/>
  <c r="H63" i="158"/>
  <c r="G63" i="158"/>
  <c r="F63" i="158"/>
  <c r="E63" i="158"/>
  <c r="D63" i="158"/>
  <c r="C63" i="158"/>
  <c r="AX62" i="158"/>
  <c r="AW62" i="158"/>
  <c r="AV62" i="158"/>
  <c r="AU62" i="158"/>
  <c r="AT62" i="158"/>
  <c r="AS62" i="158"/>
  <c r="AR62" i="158"/>
  <c r="AQ62" i="158"/>
  <c r="AP62" i="158"/>
  <c r="AO62" i="158"/>
  <c r="AN62" i="158"/>
  <c r="AM62" i="158"/>
  <c r="AL62" i="158"/>
  <c r="AK62" i="158"/>
  <c r="AJ62" i="158"/>
  <c r="AI62" i="158"/>
  <c r="AH62" i="158"/>
  <c r="AG62" i="158"/>
  <c r="AF62" i="158"/>
  <c r="AE62" i="158"/>
  <c r="AD62" i="158"/>
  <c r="AC62" i="158"/>
  <c r="AB62" i="158"/>
  <c r="AA62" i="158"/>
  <c r="Z62" i="158"/>
  <c r="Y62" i="158"/>
  <c r="X62" i="158"/>
  <c r="W62" i="158"/>
  <c r="V62" i="158"/>
  <c r="U62" i="158"/>
  <c r="T62" i="158"/>
  <c r="S62" i="158"/>
  <c r="R62" i="158"/>
  <c r="Q62" i="158"/>
  <c r="P62" i="158"/>
  <c r="O62" i="158"/>
  <c r="N62" i="158"/>
  <c r="M62" i="158"/>
  <c r="L62" i="158"/>
  <c r="K62" i="158"/>
  <c r="J62" i="158"/>
  <c r="I62" i="158"/>
  <c r="H62" i="158"/>
  <c r="G62" i="158"/>
  <c r="F62" i="158"/>
  <c r="E62" i="158"/>
  <c r="D62" i="158"/>
  <c r="C62" i="158"/>
  <c r="AX61" i="158"/>
  <c r="AW61" i="158"/>
  <c r="AV61" i="158"/>
  <c r="AU61" i="158"/>
  <c r="AT61" i="158"/>
  <c r="AS61" i="158"/>
  <c r="AR61" i="158"/>
  <c r="AQ61" i="158"/>
  <c r="AP61" i="158"/>
  <c r="AO61" i="158"/>
  <c r="AN61" i="158"/>
  <c r="AM61" i="158"/>
  <c r="AL61" i="158"/>
  <c r="AK61" i="158"/>
  <c r="AJ61" i="158"/>
  <c r="AI61" i="158"/>
  <c r="AH61" i="158"/>
  <c r="AG61" i="158"/>
  <c r="AF61" i="158"/>
  <c r="AE61" i="158"/>
  <c r="AD61" i="158"/>
  <c r="AC61" i="158"/>
  <c r="AB61" i="158"/>
  <c r="AA61" i="158"/>
  <c r="Z61" i="158"/>
  <c r="Y61" i="158"/>
  <c r="X61" i="158"/>
  <c r="W61" i="158"/>
  <c r="V61" i="158"/>
  <c r="U61" i="158"/>
  <c r="T61" i="158"/>
  <c r="S61" i="158"/>
  <c r="R61" i="158"/>
  <c r="Q61" i="158"/>
  <c r="P61" i="158"/>
  <c r="O61" i="158"/>
  <c r="N61" i="158"/>
  <c r="M61" i="158"/>
  <c r="L61" i="158"/>
  <c r="K61" i="158"/>
  <c r="J61" i="158"/>
  <c r="I61" i="158"/>
  <c r="H61" i="158"/>
  <c r="G61" i="158"/>
  <c r="F61" i="158"/>
  <c r="E61" i="158"/>
  <c r="D61" i="158"/>
  <c r="C61" i="158"/>
  <c r="AX60" i="158"/>
  <c r="AW60" i="158"/>
  <c r="AV60" i="158"/>
  <c r="AU60" i="158"/>
  <c r="AT60" i="158"/>
  <c r="AS60" i="158"/>
  <c r="AR60" i="158"/>
  <c r="AQ60" i="158"/>
  <c r="AP60" i="158"/>
  <c r="AO60" i="158"/>
  <c r="AN60" i="158"/>
  <c r="AM60" i="158"/>
  <c r="AL60" i="158"/>
  <c r="AK60" i="158"/>
  <c r="AJ60" i="158"/>
  <c r="AI60" i="158"/>
  <c r="AH60" i="158"/>
  <c r="AG60" i="158"/>
  <c r="AF60" i="158"/>
  <c r="AE60" i="158"/>
  <c r="AD60" i="158"/>
  <c r="AC60" i="158"/>
  <c r="AB60" i="158"/>
  <c r="AA60" i="158"/>
  <c r="Z60" i="158"/>
  <c r="Y60" i="158"/>
  <c r="X60" i="158"/>
  <c r="W60" i="158"/>
  <c r="V60" i="158"/>
  <c r="U60" i="158"/>
  <c r="T60" i="158"/>
  <c r="S60" i="158"/>
  <c r="R60" i="158"/>
  <c r="Q60" i="158"/>
  <c r="P60" i="158"/>
  <c r="O60" i="158"/>
  <c r="N60" i="158"/>
  <c r="M60" i="158"/>
  <c r="L60" i="158"/>
  <c r="K60" i="158"/>
  <c r="J60" i="158"/>
  <c r="I60" i="158"/>
  <c r="H60" i="158"/>
  <c r="G60" i="158"/>
  <c r="F60" i="158"/>
  <c r="E60" i="158"/>
  <c r="D60" i="158"/>
  <c r="C60" i="158"/>
  <c r="AX59" i="158"/>
  <c r="AW59" i="158"/>
  <c r="AV59" i="158"/>
  <c r="AU59" i="158"/>
  <c r="AT59" i="158"/>
  <c r="AS59" i="158"/>
  <c r="AR59" i="158"/>
  <c r="AQ59" i="158"/>
  <c r="AP59" i="158"/>
  <c r="AO59" i="158"/>
  <c r="AN59" i="158"/>
  <c r="AM59" i="158"/>
  <c r="AL59" i="158"/>
  <c r="AK59" i="158"/>
  <c r="AJ59" i="158"/>
  <c r="AI59" i="158"/>
  <c r="AH59" i="158"/>
  <c r="AG59" i="158"/>
  <c r="AF59" i="158"/>
  <c r="AE59" i="158"/>
  <c r="AD59" i="158"/>
  <c r="AC59" i="158"/>
  <c r="AB59" i="158"/>
  <c r="AA59" i="158"/>
  <c r="Z59" i="158"/>
  <c r="Y59" i="158"/>
  <c r="X59" i="158"/>
  <c r="W59" i="158"/>
  <c r="V59" i="158"/>
  <c r="U59" i="158"/>
  <c r="T59" i="158"/>
  <c r="S59" i="158"/>
  <c r="R59" i="158"/>
  <c r="Q59" i="158"/>
  <c r="P59" i="158"/>
  <c r="O59" i="158"/>
  <c r="N59" i="158"/>
  <c r="M59" i="158"/>
  <c r="L59" i="158"/>
  <c r="K59" i="158"/>
  <c r="J59" i="158"/>
  <c r="I59" i="158"/>
  <c r="H59" i="158"/>
  <c r="G59" i="158"/>
  <c r="F59" i="158"/>
  <c r="E59" i="158"/>
  <c r="D59" i="158"/>
  <c r="C59" i="158"/>
  <c r="AX58" i="158"/>
  <c r="AW58" i="158"/>
  <c r="AV58" i="158"/>
  <c r="AU58" i="158"/>
  <c r="AT58" i="158"/>
  <c r="AS58" i="158"/>
  <c r="AR58" i="158"/>
  <c r="AQ58" i="158"/>
  <c r="AP58" i="158"/>
  <c r="AO58" i="158"/>
  <c r="AN58" i="158"/>
  <c r="AM58" i="158"/>
  <c r="AL58" i="158"/>
  <c r="AK58" i="158"/>
  <c r="AJ58" i="158"/>
  <c r="AI58" i="158"/>
  <c r="AH58" i="158"/>
  <c r="AG58" i="158"/>
  <c r="AF58" i="158"/>
  <c r="AE58" i="158"/>
  <c r="AD58" i="158"/>
  <c r="AC58" i="158"/>
  <c r="AB58" i="158"/>
  <c r="AA58" i="158"/>
  <c r="Z58" i="158"/>
  <c r="Y58" i="158"/>
  <c r="X58" i="158"/>
  <c r="W58" i="158"/>
  <c r="V58" i="158"/>
  <c r="U58" i="158"/>
  <c r="T58" i="158"/>
  <c r="S58" i="158"/>
  <c r="R58" i="158"/>
  <c r="Q58" i="158"/>
  <c r="P58" i="158"/>
  <c r="O58" i="158"/>
  <c r="N58" i="158"/>
  <c r="M58" i="158"/>
  <c r="L58" i="158"/>
  <c r="K58" i="158"/>
  <c r="J58" i="158"/>
  <c r="I58" i="158"/>
  <c r="H58" i="158"/>
  <c r="G58" i="158"/>
  <c r="F58" i="158"/>
  <c r="E58" i="158"/>
  <c r="D58" i="158"/>
  <c r="C58" i="158"/>
  <c r="AX57" i="158"/>
  <c r="AW57" i="158"/>
  <c r="AV57" i="158"/>
  <c r="AU57" i="158"/>
  <c r="AT57" i="158"/>
  <c r="AS57" i="158"/>
  <c r="AR57" i="158"/>
  <c r="AQ57" i="158"/>
  <c r="AP57" i="158"/>
  <c r="AO57" i="158"/>
  <c r="AN57" i="158"/>
  <c r="AM57" i="158"/>
  <c r="AL57" i="158"/>
  <c r="AK57" i="158"/>
  <c r="AJ57" i="158"/>
  <c r="AI57" i="158"/>
  <c r="AH57" i="158"/>
  <c r="AG57" i="158"/>
  <c r="AF57" i="158"/>
  <c r="AE57" i="158"/>
  <c r="AD57" i="158"/>
  <c r="AC57" i="158"/>
  <c r="AB57" i="158"/>
  <c r="AA57" i="158"/>
  <c r="Z57" i="158"/>
  <c r="Y57" i="158"/>
  <c r="X57" i="158"/>
  <c r="W57" i="158"/>
  <c r="V57" i="158"/>
  <c r="U57" i="158"/>
  <c r="T57" i="158"/>
  <c r="S57" i="158"/>
  <c r="R57" i="158"/>
  <c r="Q57" i="158"/>
  <c r="P57" i="158"/>
  <c r="O57" i="158"/>
  <c r="N57" i="158"/>
  <c r="M57" i="158"/>
  <c r="L57" i="158"/>
  <c r="K57" i="158"/>
  <c r="J57" i="158"/>
  <c r="I57" i="158"/>
  <c r="H57" i="158"/>
  <c r="G57" i="158"/>
  <c r="F57" i="158"/>
  <c r="E57" i="158"/>
  <c r="D57" i="158"/>
  <c r="C57" i="158"/>
  <c r="AX56" i="158"/>
  <c r="AW56" i="158"/>
  <c r="AV56" i="158"/>
  <c r="AU56" i="158"/>
  <c r="AT56" i="158"/>
  <c r="AS56" i="158"/>
  <c r="AR56" i="158"/>
  <c r="AQ56" i="158"/>
  <c r="AP56" i="158"/>
  <c r="AO56" i="158"/>
  <c r="AN56" i="158"/>
  <c r="AM56" i="158"/>
  <c r="AL56" i="158"/>
  <c r="AK56" i="158"/>
  <c r="AJ56" i="158"/>
  <c r="AI56" i="158"/>
  <c r="AH56" i="158"/>
  <c r="AG56" i="158"/>
  <c r="AF56" i="158"/>
  <c r="AE56" i="158"/>
  <c r="AD56" i="158"/>
  <c r="AC56" i="158"/>
  <c r="AB56" i="158"/>
  <c r="AA56" i="158"/>
  <c r="Z56" i="158"/>
  <c r="Y56" i="158"/>
  <c r="X56" i="158"/>
  <c r="W56" i="158"/>
  <c r="V56" i="158"/>
  <c r="U56" i="158"/>
  <c r="T56" i="158"/>
  <c r="S56" i="158"/>
  <c r="R56" i="158"/>
  <c r="Q56" i="158"/>
  <c r="P56" i="158"/>
  <c r="O56" i="158"/>
  <c r="N56" i="158"/>
  <c r="M56" i="158"/>
  <c r="L56" i="158"/>
  <c r="K56" i="158"/>
  <c r="J56" i="158"/>
  <c r="I56" i="158"/>
  <c r="H56" i="158"/>
  <c r="G56" i="158"/>
  <c r="F56" i="158"/>
  <c r="E56" i="158"/>
  <c r="D56" i="158"/>
  <c r="C56" i="158"/>
  <c r="AX55" i="158"/>
  <c r="AW55" i="158"/>
  <c r="AV55" i="158"/>
  <c r="AU55" i="158"/>
  <c r="AT55" i="158"/>
  <c r="AS55" i="158"/>
  <c r="AR55" i="158"/>
  <c r="AQ55" i="158"/>
  <c r="AP55" i="158"/>
  <c r="AO55" i="158"/>
  <c r="AN55" i="158"/>
  <c r="AM55" i="158"/>
  <c r="AL55" i="158"/>
  <c r="AK55" i="158"/>
  <c r="AJ55" i="158"/>
  <c r="AI55" i="158"/>
  <c r="AH55" i="158"/>
  <c r="AG55" i="158"/>
  <c r="AF55" i="158"/>
  <c r="AE55" i="158"/>
  <c r="AD55" i="158"/>
  <c r="AC55" i="158"/>
  <c r="AB55" i="158"/>
  <c r="AA55" i="158"/>
  <c r="Z55" i="158"/>
  <c r="Y55" i="158"/>
  <c r="X55" i="158"/>
  <c r="W55" i="158"/>
  <c r="V55" i="158"/>
  <c r="U55" i="158"/>
  <c r="T55" i="158"/>
  <c r="S55" i="158"/>
  <c r="R55" i="158"/>
  <c r="Q55" i="158"/>
  <c r="P55" i="158"/>
  <c r="O55" i="158"/>
  <c r="N55" i="158"/>
  <c r="M55" i="158"/>
  <c r="L55" i="158"/>
  <c r="K55" i="158"/>
  <c r="J55" i="158"/>
  <c r="I55" i="158"/>
  <c r="H55" i="158"/>
  <c r="G55" i="158"/>
  <c r="F55" i="158"/>
  <c r="E55" i="158"/>
  <c r="D55" i="158"/>
  <c r="C55" i="158"/>
  <c r="AX54" i="158"/>
  <c r="AW54" i="158"/>
  <c r="AV54" i="158"/>
  <c r="AU54" i="158"/>
  <c r="AT54" i="158"/>
  <c r="AS54" i="158"/>
  <c r="AR54" i="158"/>
  <c r="AQ54" i="158"/>
  <c r="AP54" i="158"/>
  <c r="AO54" i="158"/>
  <c r="AN54" i="158"/>
  <c r="AM54" i="158"/>
  <c r="AL54" i="158"/>
  <c r="AK54" i="158"/>
  <c r="AJ54" i="158"/>
  <c r="AI54" i="158"/>
  <c r="AH54" i="158"/>
  <c r="AG54" i="158"/>
  <c r="AF54" i="158"/>
  <c r="AE54" i="158"/>
  <c r="AD54" i="158"/>
  <c r="AC54" i="158"/>
  <c r="AB54" i="158"/>
  <c r="AA54" i="158"/>
  <c r="Z54" i="158"/>
  <c r="Y54" i="158"/>
  <c r="X54" i="158"/>
  <c r="W54" i="158"/>
  <c r="V54" i="158"/>
  <c r="U54" i="158"/>
  <c r="T54" i="158"/>
  <c r="S54" i="158"/>
  <c r="R54" i="158"/>
  <c r="Q54" i="158"/>
  <c r="P54" i="158"/>
  <c r="O54" i="158"/>
  <c r="N54" i="158"/>
  <c r="M54" i="158"/>
  <c r="L54" i="158"/>
  <c r="K54" i="158"/>
  <c r="J54" i="158"/>
  <c r="I54" i="158"/>
  <c r="H54" i="158"/>
  <c r="G54" i="158"/>
  <c r="F54" i="158"/>
  <c r="E54" i="158"/>
  <c r="D54" i="158"/>
  <c r="C54" i="158"/>
  <c r="AX53" i="158"/>
  <c r="AW53" i="158"/>
  <c r="AV53" i="158"/>
  <c r="AU53" i="158"/>
  <c r="AT53" i="158"/>
  <c r="AS53" i="158"/>
  <c r="AR53" i="158"/>
  <c r="AQ53" i="158"/>
  <c r="AP53" i="158"/>
  <c r="AO53" i="158"/>
  <c r="AN53" i="158"/>
  <c r="AM53" i="158"/>
  <c r="AL53" i="158"/>
  <c r="AK53" i="158"/>
  <c r="AJ53" i="158"/>
  <c r="AI53" i="158"/>
  <c r="AH53" i="158"/>
  <c r="AG53" i="158"/>
  <c r="AF53" i="158"/>
  <c r="AE53" i="158"/>
  <c r="AD53" i="158"/>
  <c r="AC53" i="158"/>
  <c r="AB53" i="158"/>
  <c r="AA53" i="158"/>
  <c r="Z53" i="158"/>
  <c r="Y53" i="158"/>
  <c r="X53" i="158"/>
  <c r="W53" i="158"/>
  <c r="V53" i="158"/>
  <c r="U53" i="158"/>
  <c r="T53" i="158"/>
  <c r="S53" i="158"/>
  <c r="R53" i="158"/>
  <c r="Q53" i="158"/>
  <c r="P53" i="158"/>
  <c r="O53" i="158"/>
  <c r="N53" i="158"/>
  <c r="M53" i="158"/>
  <c r="L53" i="158"/>
  <c r="K53" i="158"/>
  <c r="J53" i="158"/>
  <c r="I53" i="158"/>
  <c r="H53" i="158"/>
  <c r="G53" i="158"/>
  <c r="F53" i="158"/>
  <c r="E53" i="158"/>
  <c r="D53" i="158"/>
  <c r="C53" i="158"/>
  <c r="AX52" i="158"/>
  <c r="AW52" i="158"/>
  <c r="AV52" i="158"/>
  <c r="AU52" i="158"/>
  <c r="AT52" i="158"/>
  <c r="AS52" i="158"/>
  <c r="AR52" i="158"/>
  <c r="AQ52" i="158"/>
  <c r="AP52" i="158"/>
  <c r="AO52" i="158"/>
  <c r="AN52" i="158"/>
  <c r="AM52" i="158"/>
  <c r="AL52" i="158"/>
  <c r="AK52" i="158"/>
  <c r="AJ52" i="158"/>
  <c r="AI52" i="158"/>
  <c r="AH52" i="158"/>
  <c r="AG52" i="158"/>
  <c r="AF52" i="158"/>
  <c r="AE52" i="158"/>
  <c r="AD52" i="158"/>
  <c r="AC52" i="158"/>
  <c r="AB52" i="158"/>
  <c r="AA52" i="158"/>
  <c r="Z52" i="158"/>
  <c r="Y52" i="158"/>
  <c r="X52" i="158"/>
  <c r="W52" i="158"/>
  <c r="V52" i="158"/>
  <c r="U52" i="158"/>
  <c r="T52" i="158"/>
  <c r="S52" i="158"/>
  <c r="R52" i="158"/>
  <c r="Q52" i="158"/>
  <c r="P52" i="158"/>
  <c r="O52" i="158"/>
  <c r="N52" i="158"/>
  <c r="M52" i="158"/>
  <c r="L52" i="158"/>
  <c r="K52" i="158"/>
  <c r="J52" i="158"/>
  <c r="I52" i="158"/>
  <c r="H52" i="158"/>
  <c r="G52" i="158"/>
  <c r="F52" i="158"/>
  <c r="E52" i="158"/>
  <c r="D52" i="158"/>
  <c r="C52" i="158"/>
  <c r="AX51" i="158"/>
  <c r="AW51" i="158"/>
  <c r="AV51" i="158"/>
  <c r="AU51" i="158"/>
  <c r="AT51" i="158"/>
  <c r="AS51" i="158"/>
  <c r="AR51" i="158"/>
  <c r="AQ51" i="158"/>
  <c r="AP51" i="158"/>
  <c r="AO51" i="158"/>
  <c r="AN51" i="158"/>
  <c r="AM51" i="158"/>
  <c r="AL51" i="158"/>
  <c r="AK51" i="158"/>
  <c r="AJ51" i="158"/>
  <c r="AI51" i="158"/>
  <c r="AH51" i="158"/>
  <c r="AG51" i="158"/>
  <c r="AF51" i="158"/>
  <c r="AE51" i="158"/>
  <c r="AD51" i="158"/>
  <c r="AC51" i="158"/>
  <c r="AB51" i="158"/>
  <c r="AA51" i="158"/>
  <c r="Z51" i="158"/>
  <c r="Y51" i="158"/>
  <c r="X51" i="158"/>
  <c r="W51" i="158"/>
  <c r="V51" i="158"/>
  <c r="U51" i="158"/>
  <c r="T51" i="158"/>
  <c r="S51" i="158"/>
  <c r="R51" i="158"/>
  <c r="Q51" i="158"/>
  <c r="P51" i="158"/>
  <c r="O51" i="158"/>
  <c r="N51" i="158"/>
  <c r="M51" i="158"/>
  <c r="L51" i="158"/>
  <c r="K51" i="158"/>
  <c r="J51" i="158"/>
  <c r="I51" i="158"/>
  <c r="H51" i="158"/>
  <c r="G51" i="158"/>
  <c r="F51" i="158"/>
  <c r="E51" i="158"/>
  <c r="D51" i="158"/>
  <c r="C51" i="158"/>
  <c r="AX50" i="158"/>
  <c r="AW50" i="158"/>
  <c r="AV50" i="158"/>
  <c r="AU50" i="158"/>
  <c r="AT50" i="158"/>
  <c r="AS50" i="158"/>
  <c r="AR50" i="158"/>
  <c r="AQ50" i="158"/>
  <c r="AP50" i="158"/>
  <c r="AO50" i="158"/>
  <c r="AN50" i="158"/>
  <c r="AM50" i="158"/>
  <c r="AL50" i="158"/>
  <c r="AK50" i="158"/>
  <c r="AJ50" i="158"/>
  <c r="AI50" i="158"/>
  <c r="AH50" i="158"/>
  <c r="AG50" i="158"/>
  <c r="AF50" i="158"/>
  <c r="AE50" i="158"/>
  <c r="AD50" i="158"/>
  <c r="AC50" i="158"/>
  <c r="AB50" i="158"/>
  <c r="AA50" i="158"/>
  <c r="Z50" i="158"/>
  <c r="Y50" i="158"/>
  <c r="X50" i="158"/>
  <c r="W50" i="158"/>
  <c r="V50" i="158"/>
  <c r="U50" i="158"/>
  <c r="T50" i="158"/>
  <c r="S50" i="158"/>
  <c r="R50" i="158"/>
  <c r="Q50" i="158"/>
  <c r="P50" i="158"/>
  <c r="O50" i="158"/>
  <c r="N50" i="158"/>
  <c r="M50" i="158"/>
  <c r="L50" i="158"/>
  <c r="K50" i="158"/>
  <c r="J50" i="158"/>
  <c r="I50" i="158"/>
  <c r="H50" i="158"/>
  <c r="G50" i="158"/>
  <c r="F50" i="158"/>
  <c r="E50" i="158"/>
  <c r="D50" i="158"/>
  <c r="C50" i="158"/>
  <c r="AX49" i="158"/>
  <c r="AW49" i="158"/>
  <c r="AV49" i="158"/>
  <c r="AU49" i="158"/>
  <c r="AT49" i="158"/>
  <c r="AS49" i="158"/>
  <c r="AR49" i="158"/>
  <c r="AQ49" i="158"/>
  <c r="AP49" i="158"/>
  <c r="AO49" i="158"/>
  <c r="AN49" i="158"/>
  <c r="AM49" i="158"/>
  <c r="AL49" i="158"/>
  <c r="AK49" i="158"/>
  <c r="AJ49" i="158"/>
  <c r="AI49" i="158"/>
  <c r="AH49" i="158"/>
  <c r="AG49" i="158"/>
  <c r="AF49" i="158"/>
  <c r="AE49" i="158"/>
  <c r="AD49" i="158"/>
  <c r="AC49" i="158"/>
  <c r="AB49" i="158"/>
  <c r="AA49" i="158"/>
  <c r="Z49" i="158"/>
  <c r="Y49" i="158"/>
  <c r="X49" i="158"/>
  <c r="W49" i="158"/>
  <c r="V49" i="158"/>
  <c r="U49" i="158"/>
  <c r="T49" i="158"/>
  <c r="S49" i="158"/>
  <c r="R49" i="158"/>
  <c r="Q49" i="158"/>
  <c r="P49" i="158"/>
  <c r="O49" i="158"/>
  <c r="N49" i="158"/>
  <c r="M49" i="158"/>
  <c r="L49" i="158"/>
  <c r="K49" i="158"/>
  <c r="J49" i="158"/>
  <c r="I49" i="158"/>
  <c r="H49" i="158"/>
  <c r="G49" i="158"/>
  <c r="F49" i="158"/>
  <c r="E49" i="158"/>
  <c r="D49" i="158"/>
  <c r="C49" i="158"/>
  <c r="AX48" i="158"/>
  <c r="AW48" i="158"/>
  <c r="AV48" i="158"/>
  <c r="AU48" i="158"/>
  <c r="AT48" i="158"/>
  <c r="AS48" i="158"/>
  <c r="AR48" i="158"/>
  <c r="AQ48" i="158"/>
  <c r="AP48" i="158"/>
  <c r="AO48" i="158"/>
  <c r="AN48" i="158"/>
  <c r="AM48" i="158"/>
  <c r="AL48" i="158"/>
  <c r="AK48" i="158"/>
  <c r="AJ48" i="158"/>
  <c r="AI48" i="158"/>
  <c r="AH48" i="158"/>
  <c r="AG48" i="158"/>
  <c r="AF48" i="158"/>
  <c r="AE48" i="158"/>
  <c r="AD48" i="158"/>
  <c r="AC48" i="158"/>
  <c r="AB48" i="158"/>
  <c r="AA48" i="158"/>
  <c r="Z48" i="158"/>
  <c r="Y48" i="158"/>
  <c r="X48" i="158"/>
  <c r="W48" i="158"/>
  <c r="V48" i="158"/>
  <c r="U48" i="158"/>
  <c r="T48" i="158"/>
  <c r="S48" i="158"/>
  <c r="R48" i="158"/>
  <c r="Q48" i="158"/>
  <c r="P48" i="158"/>
  <c r="O48" i="158"/>
  <c r="N48" i="158"/>
  <c r="M48" i="158"/>
  <c r="L48" i="158"/>
  <c r="K48" i="158"/>
  <c r="J48" i="158"/>
  <c r="I48" i="158"/>
  <c r="H48" i="158"/>
  <c r="G48" i="158"/>
  <c r="F48" i="158"/>
  <c r="E48" i="158"/>
  <c r="D48" i="158"/>
  <c r="C48" i="158"/>
  <c r="AX47" i="158"/>
  <c r="AW47" i="158"/>
  <c r="AV47" i="158"/>
  <c r="AU47" i="158"/>
  <c r="AT47" i="158"/>
  <c r="AS47" i="158"/>
  <c r="AR47" i="158"/>
  <c r="AQ47" i="158"/>
  <c r="AP47" i="158"/>
  <c r="AO47" i="158"/>
  <c r="AN47" i="158"/>
  <c r="AM47" i="158"/>
  <c r="AL47" i="158"/>
  <c r="AK47" i="158"/>
  <c r="AJ47" i="158"/>
  <c r="AI47" i="158"/>
  <c r="AH47" i="158"/>
  <c r="AG47" i="158"/>
  <c r="AF47" i="158"/>
  <c r="AE47" i="158"/>
  <c r="AD47" i="158"/>
  <c r="AC47" i="158"/>
  <c r="AB47" i="158"/>
  <c r="AA47" i="158"/>
  <c r="Z47" i="158"/>
  <c r="Y47" i="158"/>
  <c r="X47" i="158"/>
  <c r="W47" i="158"/>
  <c r="V47" i="158"/>
  <c r="U47" i="158"/>
  <c r="T47" i="158"/>
  <c r="S47" i="158"/>
  <c r="R47" i="158"/>
  <c r="Q47" i="158"/>
  <c r="P47" i="158"/>
  <c r="O47" i="158"/>
  <c r="N47" i="158"/>
  <c r="M47" i="158"/>
  <c r="L47" i="158"/>
  <c r="K47" i="158"/>
  <c r="J47" i="158"/>
  <c r="I47" i="158"/>
  <c r="H47" i="158"/>
  <c r="G47" i="158"/>
  <c r="F47" i="158"/>
  <c r="E47" i="158"/>
  <c r="D47" i="158"/>
  <c r="C47" i="158"/>
  <c r="AX46" i="158"/>
  <c r="AW46" i="158"/>
  <c r="AV46" i="158"/>
  <c r="AU46" i="158"/>
  <c r="AT46" i="158"/>
  <c r="AS46" i="158"/>
  <c r="AR46" i="158"/>
  <c r="AQ46" i="158"/>
  <c r="AP46" i="158"/>
  <c r="AO46" i="158"/>
  <c r="AN46" i="158"/>
  <c r="AM46" i="158"/>
  <c r="AL46" i="158"/>
  <c r="AK46" i="158"/>
  <c r="AJ46" i="158"/>
  <c r="AI46" i="158"/>
  <c r="AH46" i="158"/>
  <c r="AG46" i="158"/>
  <c r="AF46" i="158"/>
  <c r="AE46" i="158"/>
  <c r="AD46" i="158"/>
  <c r="AC46" i="158"/>
  <c r="AB46" i="158"/>
  <c r="AA46" i="158"/>
  <c r="Z46" i="158"/>
  <c r="Y46" i="158"/>
  <c r="X46" i="158"/>
  <c r="W46" i="158"/>
  <c r="V46" i="158"/>
  <c r="U46" i="158"/>
  <c r="T46" i="158"/>
  <c r="S46" i="158"/>
  <c r="R46" i="158"/>
  <c r="Q46" i="158"/>
  <c r="P46" i="158"/>
  <c r="O46" i="158"/>
  <c r="N46" i="158"/>
  <c r="M46" i="158"/>
  <c r="L46" i="158"/>
  <c r="K46" i="158"/>
  <c r="J46" i="158"/>
  <c r="I46" i="158"/>
  <c r="H46" i="158"/>
  <c r="G46" i="158"/>
  <c r="F46" i="158"/>
  <c r="E46" i="158"/>
  <c r="D46" i="158"/>
  <c r="C46" i="158"/>
  <c r="AX45" i="158"/>
  <c r="AW45" i="158"/>
  <c r="AV45" i="158"/>
  <c r="AU45" i="158"/>
  <c r="AT45" i="158"/>
  <c r="AS45" i="158"/>
  <c r="AR45" i="158"/>
  <c r="AQ45" i="158"/>
  <c r="AP45" i="158"/>
  <c r="AO45" i="158"/>
  <c r="AN45" i="158"/>
  <c r="AM45" i="158"/>
  <c r="AL45" i="158"/>
  <c r="AK45" i="158"/>
  <c r="AJ45" i="158"/>
  <c r="AI45" i="158"/>
  <c r="AH45" i="158"/>
  <c r="AG45" i="158"/>
  <c r="AF45" i="158"/>
  <c r="AE45" i="158"/>
  <c r="AD45" i="158"/>
  <c r="AC45" i="158"/>
  <c r="AB45" i="158"/>
  <c r="AA45" i="158"/>
  <c r="Z45" i="158"/>
  <c r="Y45" i="158"/>
  <c r="X45" i="158"/>
  <c r="W45" i="158"/>
  <c r="V45" i="158"/>
  <c r="U45" i="158"/>
  <c r="T45" i="158"/>
  <c r="S45" i="158"/>
  <c r="R45" i="158"/>
  <c r="Q45" i="158"/>
  <c r="P45" i="158"/>
  <c r="O45" i="158"/>
  <c r="N45" i="158"/>
  <c r="M45" i="158"/>
  <c r="L45" i="158"/>
  <c r="K45" i="158"/>
  <c r="J45" i="158"/>
  <c r="I45" i="158"/>
  <c r="H45" i="158"/>
  <c r="G45" i="158"/>
  <c r="F45" i="158"/>
  <c r="E45" i="158"/>
  <c r="D45" i="158"/>
  <c r="C45" i="158"/>
  <c r="AX44" i="158"/>
  <c r="AW44" i="158"/>
  <c r="AV44" i="158"/>
  <c r="AU44" i="158"/>
  <c r="AT44" i="158"/>
  <c r="AS44" i="158"/>
  <c r="AR44" i="158"/>
  <c r="AQ44" i="158"/>
  <c r="AP44" i="158"/>
  <c r="AO44" i="158"/>
  <c r="AN44" i="158"/>
  <c r="AM44" i="158"/>
  <c r="AL44" i="158"/>
  <c r="AK44" i="158"/>
  <c r="AJ44" i="158"/>
  <c r="AI44" i="158"/>
  <c r="AH44" i="158"/>
  <c r="AG44" i="158"/>
  <c r="AF44" i="158"/>
  <c r="AE44" i="158"/>
  <c r="AD44" i="158"/>
  <c r="AC44" i="158"/>
  <c r="AB44" i="158"/>
  <c r="AA44" i="158"/>
  <c r="Z44" i="158"/>
  <c r="Y44" i="158"/>
  <c r="X44" i="158"/>
  <c r="W44" i="158"/>
  <c r="V44" i="158"/>
  <c r="U44" i="158"/>
  <c r="T44" i="158"/>
  <c r="S44" i="158"/>
  <c r="R44" i="158"/>
  <c r="Q44" i="158"/>
  <c r="P44" i="158"/>
  <c r="O44" i="158"/>
  <c r="N44" i="158"/>
  <c r="M44" i="158"/>
  <c r="L44" i="158"/>
  <c r="K44" i="158"/>
  <c r="J44" i="158"/>
  <c r="I44" i="158"/>
  <c r="H44" i="158"/>
  <c r="G44" i="158"/>
  <c r="F44" i="158"/>
  <c r="E44" i="158"/>
  <c r="D44" i="158"/>
  <c r="C44" i="158"/>
  <c r="AX43" i="158"/>
  <c r="AW43" i="158"/>
  <c r="AV43" i="158"/>
  <c r="AU43" i="158"/>
  <c r="AT43" i="158"/>
  <c r="AS43" i="158"/>
  <c r="AR43" i="158"/>
  <c r="AQ43" i="158"/>
  <c r="AP43" i="158"/>
  <c r="AO43" i="158"/>
  <c r="AN43" i="158"/>
  <c r="AM43" i="158"/>
  <c r="AL43" i="158"/>
  <c r="AK43" i="158"/>
  <c r="AJ43" i="158"/>
  <c r="AI43" i="158"/>
  <c r="AH43" i="158"/>
  <c r="AG43" i="158"/>
  <c r="AF43" i="158"/>
  <c r="AE43" i="158"/>
  <c r="AD43" i="158"/>
  <c r="AC43" i="158"/>
  <c r="AB43" i="158"/>
  <c r="AA43" i="158"/>
  <c r="Z43" i="158"/>
  <c r="Y43" i="158"/>
  <c r="X43" i="158"/>
  <c r="W43" i="158"/>
  <c r="V43" i="158"/>
  <c r="U43" i="158"/>
  <c r="T43" i="158"/>
  <c r="S43" i="158"/>
  <c r="R43" i="158"/>
  <c r="Q43" i="158"/>
  <c r="P43" i="158"/>
  <c r="O43" i="158"/>
  <c r="N43" i="158"/>
  <c r="M43" i="158"/>
  <c r="L43" i="158"/>
  <c r="K43" i="158"/>
  <c r="J43" i="158"/>
  <c r="I43" i="158"/>
  <c r="H43" i="158"/>
  <c r="G43" i="158"/>
  <c r="F43" i="158"/>
  <c r="E43" i="158"/>
  <c r="D43" i="158"/>
  <c r="C43" i="158"/>
  <c r="AX42" i="158"/>
  <c r="AW42" i="158"/>
  <c r="AV42" i="158"/>
  <c r="AU42" i="158"/>
  <c r="AT42" i="158"/>
  <c r="AS42" i="158"/>
  <c r="AR42" i="158"/>
  <c r="AQ42" i="158"/>
  <c r="AP42" i="158"/>
  <c r="AO42" i="158"/>
  <c r="AN42" i="158"/>
  <c r="AM42" i="158"/>
  <c r="AL42" i="158"/>
  <c r="AK42" i="158"/>
  <c r="AJ42" i="158"/>
  <c r="AI42" i="158"/>
  <c r="AH42" i="158"/>
  <c r="AG42" i="158"/>
  <c r="AF42" i="158"/>
  <c r="AE42" i="158"/>
  <c r="AD42" i="158"/>
  <c r="AC42" i="158"/>
  <c r="AB42" i="158"/>
  <c r="AA42" i="158"/>
  <c r="Z42" i="158"/>
  <c r="Y42" i="158"/>
  <c r="X42" i="158"/>
  <c r="W42" i="158"/>
  <c r="V42" i="158"/>
  <c r="U42" i="158"/>
  <c r="T42" i="158"/>
  <c r="S42" i="158"/>
  <c r="R42" i="158"/>
  <c r="Q42" i="158"/>
  <c r="P42" i="158"/>
  <c r="O42" i="158"/>
  <c r="N42" i="158"/>
  <c r="M42" i="158"/>
  <c r="L42" i="158"/>
  <c r="K42" i="158"/>
  <c r="J42" i="158"/>
  <c r="I42" i="158"/>
  <c r="H42" i="158"/>
  <c r="G42" i="158"/>
  <c r="F42" i="158"/>
  <c r="E42" i="158"/>
  <c r="D42" i="158"/>
  <c r="C42" i="158"/>
  <c r="AX39" i="158"/>
  <c r="AW39" i="158"/>
  <c r="AV39" i="158"/>
  <c r="AU39" i="158"/>
  <c r="AT39" i="158"/>
  <c r="AS39" i="158"/>
  <c r="AR39" i="158"/>
  <c r="AQ39" i="158"/>
  <c r="AP39" i="158"/>
  <c r="AO39" i="158"/>
  <c r="AN39" i="158"/>
  <c r="AM39" i="158"/>
  <c r="AL39" i="158"/>
  <c r="AK39" i="158"/>
  <c r="AJ39" i="158"/>
  <c r="AI39" i="158"/>
  <c r="AH39" i="158"/>
  <c r="AG39" i="158"/>
  <c r="AF39" i="158"/>
  <c r="AE39" i="158"/>
  <c r="AD39" i="158"/>
  <c r="AC39" i="158"/>
  <c r="AB39" i="158"/>
  <c r="AA39" i="158"/>
  <c r="Z39" i="158"/>
  <c r="Y39" i="158"/>
  <c r="X39" i="158"/>
  <c r="W39" i="158"/>
  <c r="V39" i="158"/>
  <c r="U39" i="158"/>
  <c r="T39" i="158"/>
  <c r="S39" i="158"/>
  <c r="R39" i="158"/>
  <c r="Q39" i="158"/>
  <c r="P39" i="158"/>
  <c r="O39" i="158"/>
  <c r="N39" i="158"/>
  <c r="M39" i="158"/>
  <c r="L39" i="158"/>
  <c r="K39" i="158"/>
  <c r="J39" i="158"/>
  <c r="I39" i="158"/>
  <c r="H39" i="158"/>
  <c r="G39" i="158"/>
  <c r="F39" i="158"/>
  <c r="E39" i="158"/>
  <c r="D39" i="158"/>
  <c r="C39" i="158"/>
  <c r="AX38" i="158"/>
  <c r="AW38" i="158"/>
  <c r="AV38" i="158"/>
  <c r="AU38" i="158"/>
  <c r="AT38" i="158"/>
  <c r="AS38" i="158"/>
  <c r="AR38" i="158"/>
  <c r="AQ38" i="158"/>
  <c r="AP38" i="158"/>
  <c r="AO38" i="158"/>
  <c r="AN38" i="158"/>
  <c r="AM38" i="158"/>
  <c r="AL38" i="158"/>
  <c r="AK38" i="158"/>
  <c r="AJ38" i="158"/>
  <c r="AI38" i="158"/>
  <c r="AH38" i="158"/>
  <c r="AG38" i="158"/>
  <c r="AF38" i="158"/>
  <c r="AE38" i="158"/>
  <c r="AD38" i="158"/>
  <c r="AC38" i="158"/>
  <c r="AB38" i="158"/>
  <c r="AA38" i="158"/>
  <c r="Z38" i="158"/>
  <c r="Y38" i="158"/>
  <c r="X38" i="158"/>
  <c r="W38" i="158"/>
  <c r="V38" i="158"/>
  <c r="U38" i="158"/>
  <c r="T38" i="158"/>
  <c r="S38" i="158"/>
  <c r="R38" i="158"/>
  <c r="Q38" i="158"/>
  <c r="P38" i="158"/>
  <c r="O38" i="158"/>
  <c r="N38" i="158"/>
  <c r="M38" i="158"/>
  <c r="L38" i="158"/>
  <c r="K38" i="158"/>
  <c r="J38" i="158"/>
  <c r="I38" i="158"/>
  <c r="H38" i="158"/>
  <c r="G38" i="158"/>
  <c r="F38" i="158"/>
  <c r="E38" i="158"/>
  <c r="D38" i="158"/>
  <c r="C38" i="158"/>
  <c r="AX37" i="158"/>
  <c r="AW37" i="158"/>
  <c r="AV37" i="158"/>
  <c r="AU37" i="158"/>
  <c r="AT37" i="158"/>
  <c r="AS37" i="158"/>
  <c r="AR37" i="158"/>
  <c r="AQ37" i="158"/>
  <c r="AP37" i="158"/>
  <c r="AO37" i="158"/>
  <c r="AN37" i="158"/>
  <c r="AM37" i="158"/>
  <c r="AL37" i="158"/>
  <c r="AK37" i="158"/>
  <c r="AJ37" i="158"/>
  <c r="AI37" i="158"/>
  <c r="AH37" i="158"/>
  <c r="AG37" i="158"/>
  <c r="AF37" i="158"/>
  <c r="AE37" i="158"/>
  <c r="AD37" i="158"/>
  <c r="AC37" i="158"/>
  <c r="AB37" i="158"/>
  <c r="AA37" i="158"/>
  <c r="Z37" i="158"/>
  <c r="Y37" i="158"/>
  <c r="X37" i="158"/>
  <c r="W37" i="158"/>
  <c r="V37" i="158"/>
  <c r="U37" i="158"/>
  <c r="T37" i="158"/>
  <c r="S37" i="158"/>
  <c r="R37" i="158"/>
  <c r="Q37" i="158"/>
  <c r="P37" i="158"/>
  <c r="O37" i="158"/>
  <c r="N37" i="158"/>
  <c r="M37" i="158"/>
  <c r="L37" i="158"/>
  <c r="K37" i="158"/>
  <c r="J37" i="158"/>
  <c r="I37" i="158"/>
  <c r="H37" i="158"/>
  <c r="G37" i="158"/>
  <c r="F37" i="158"/>
  <c r="E37" i="158"/>
  <c r="D37" i="158"/>
  <c r="C37" i="158"/>
  <c r="AX35" i="158"/>
  <c r="AW35" i="158"/>
  <c r="AV35" i="158"/>
  <c r="AU35" i="158"/>
  <c r="AT35" i="158"/>
  <c r="AS35" i="158"/>
  <c r="AR35" i="158"/>
  <c r="AQ35" i="158"/>
  <c r="AP35" i="158"/>
  <c r="AO35" i="158"/>
  <c r="AN35" i="158"/>
  <c r="AM35" i="158"/>
  <c r="AL35" i="158"/>
  <c r="AK35" i="158"/>
  <c r="AJ35" i="158"/>
  <c r="AI35" i="158"/>
  <c r="AH35" i="158"/>
  <c r="AG35" i="158"/>
  <c r="AF35" i="158"/>
  <c r="AE35" i="158"/>
  <c r="AD35" i="158"/>
  <c r="AC35" i="158"/>
  <c r="AB35" i="158"/>
  <c r="AA35" i="158"/>
  <c r="Z35" i="158"/>
  <c r="Y35" i="158"/>
  <c r="X35" i="158"/>
  <c r="W35" i="158"/>
  <c r="V35" i="158"/>
  <c r="U35" i="158"/>
  <c r="T35" i="158"/>
  <c r="S35" i="158"/>
  <c r="R35" i="158"/>
  <c r="Q35" i="158"/>
  <c r="P35" i="158"/>
  <c r="O35" i="158"/>
  <c r="N35" i="158"/>
  <c r="M35" i="158"/>
  <c r="L35" i="158"/>
  <c r="K35" i="158"/>
  <c r="J35" i="158"/>
  <c r="I35" i="158"/>
  <c r="H35" i="158"/>
  <c r="G35" i="158"/>
  <c r="F35" i="158"/>
  <c r="E35" i="158"/>
  <c r="D35" i="158"/>
  <c r="C35" i="158"/>
  <c r="AX34" i="158"/>
  <c r="AW34" i="158"/>
  <c r="AV34" i="158"/>
  <c r="AU34" i="158"/>
  <c r="AT34" i="158"/>
  <c r="AS34" i="158"/>
  <c r="AR34" i="158"/>
  <c r="AQ34" i="158"/>
  <c r="AP34" i="158"/>
  <c r="AO34" i="158"/>
  <c r="AN34" i="158"/>
  <c r="AM34" i="158"/>
  <c r="AL34" i="158"/>
  <c r="AK34" i="158"/>
  <c r="AJ34" i="158"/>
  <c r="AI34" i="158"/>
  <c r="AH34" i="158"/>
  <c r="AG34" i="158"/>
  <c r="AF34" i="158"/>
  <c r="AE34" i="158"/>
  <c r="AD34" i="158"/>
  <c r="AC34" i="158"/>
  <c r="AB34" i="158"/>
  <c r="AA34" i="158"/>
  <c r="Z34" i="158"/>
  <c r="Y34" i="158"/>
  <c r="X34" i="158"/>
  <c r="W34" i="158"/>
  <c r="V34" i="158"/>
  <c r="U34" i="158"/>
  <c r="T34" i="158"/>
  <c r="S34" i="158"/>
  <c r="R34" i="158"/>
  <c r="Q34" i="158"/>
  <c r="P34" i="158"/>
  <c r="O34" i="158"/>
  <c r="N34" i="158"/>
  <c r="M34" i="158"/>
  <c r="L34" i="158"/>
  <c r="K34" i="158"/>
  <c r="J34" i="158"/>
  <c r="I34" i="158"/>
  <c r="H34" i="158"/>
  <c r="G34" i="158"/>
  <c r="F34" i="158"/>
  <c r="E34" i="158"/>
  <c r="D34" i="158"/>
  <c r="C34" i="158"/>
  <c r="AX33" i="158"/>
  <c r="AX189" i="158" s="1"/>
  <c r="AW33" i="158"/>
  <c r="AW189" i="158" s="1"/>
  <c r="AV33" i="158"/>
  <c r="AV189" i="158" s="1"/>
  <c r="AU33" i="158"/>
  <c r="AU189" i="158" s="1"/>
  <c r="AT33" i="158"/>
  <c r="AT189" i="158" s="1"/>
  <c r="AS33" i="158"/>
  <c r="AS189" i="158" s="1"/>
  <c r="AR33" i="158"/>
  <c r="AR189" i="158" s="1"/>
  <c r="AQ33" i="158"/>
  <c r="AQ189" i="158" s="1"/>
  <c r="AP33" i="158"/>
  <c r="AP189" i="158" s="1"/>
  <c r="AO33" i="158"/>
  <c r="AO189" i="158" s="1"/>
  <c r="AN33" i="158"/>
  <c r="AN189" i="158" s="1"/>
  <c r="AM33" i="158"/>
  <c r="AM189" i="158" s="1"/>
  <c r="AL33" i="158"/>
  <c r="AL189" i="158" s="1"/>
  <c r="AK33" i="158"/>
  <c r="AK189" i="158" s="1"/>
  <c r="AJ33" i="158"/>
  <c r="AJ189" i="158" s="1"/>
  <c r="AI33" i="158"/>
  <c r="AI189" i="158" s="1"/>
  <c r="AH33" i="158"/>
  <c r="AH189" i="158" s="1"/>
  <c r="AG33" i="158"/>
  <c r="AG189" i="158" s="1"/>
  <c r="AF33" i="158"/>
  <c r="AF189" i="158" s="1"/>
  <c r="AE33" i="158"/>
  <c r="AE189" i="158" s="1"/>
  <c r="AD33" i="158"/>
  <c r="AD189" i="158" s="1"/>
  <c r="AC33" i="158"/>
  <c r="AC189" i="158" s="1"/>
  <c r="AB33" i="158"/>
  <c r="AB189" i="158" s="1"/>
  <c r="AA33" i="158"/>
  <c r="AA189" i="158" s="1"/>
  <c r="Z33" i="158"/>
  <c r="Z189" i="158" s="1"/>
  <c r="Y33" i="158"/>
  <c r="Y189" i="158" s="1"/>
  <c r="X33" i="158"/>
  <c r="X189" i="158" s="1"/>
  <c r="W33" i="158"/>
  <c r="W189" i="158" s="1"/>
  <c r="V33" i="158"/>
  <c r="V189" i="158" s="1"/>
  <c r="U33" i="158"/>
  <c r="U189" i="158" s="1"/>
  <c r="T33" i="158"/>
  <c r="T189" i="158" s="1"/>
  <c r="S33" i="158"/>
  <c r="S189" i="158" s="1"/>
  <c r="R33" i="158"/>
  <c r="R189" i="158" s="1"/>
  <c r="Q33" i="158"/>
  <c r="Q189" i="158" s="1"/>
  <c r="P33" i="158"/>
  <c r="P189" i="158" s="1"/>
  <c r="O33" i="158"/>
  <c r="O189" i="158" s="1"/>
  <c r="N33" i="158"/>
  <c r="N189" i="158" s="1"/>
  <c r="M33" i="158"/>
  <c r="M189" i="158" s="1"/>
  <c r="L33" i="158"/>
  <c r="L189" i="158" s="1"/>
  <c r="K33" i="158"/>
  <c r="K189" i="158" s="1"/>
  <c r="J33" i="158"/>
  <c r="J189" i="158" s="1"/>
  <c r="I33" i="158"/>
  <c r="I189" i="158" s="1"/>
  <c r="H33" i="158"/>
  <c r="H189" i="158" s="1"/>
  <c r="G33" i="158"/>
  <c r="G189" i="158" s="1"/>
  <c r="F33" i="158"/>
  <c r="F189" i="158" s="1"/>
  <c r="E33" i="158"/>
  <c r="E189" i="158" s="1"/>
  <c r="D33" i="158"/>
  <c r="D189" i="158" s="1"/>
  <c r="C33" i="158"/>
  <c r="C189" i="158" s="1"/>
  <c r="AX32" i="158"/>
  <c r="AW32" i="158"/>
  <c r="AV32" i="158"/>
  <c r="AU32" i="158"/>
  <c r="AT32" i="158"/>
  <c r="AS32" i="158"/>
  <c r="AR32" i="158"/>
  <c r="AQ32" i="158"/>
  <c r="AP32" i="158"/>
  <c r="AO32" i="158"/>
  <c r="AN32" i="158"/>
  <c r="AM32" i="158"/>
  <c r="AL32" i="158"/>
  <c r="AK32" i="158"/>
  <c r="AJ32" i="158"/>
  <c r="AI32" i="158"/>
  <c r="AH32" i="158"/>
  <c r="AG32" i="158"/>
  <c r="AF32" i="158"/>
  <c r="AE32" i="158"/>
  <c r="AD32" i="158"/>
  <c r="AC32" i="158"/>
  <c r="AB32" i="158"/>
  <c r="AA32" i="158"/>
  <c r="Z32" i="158"/>
  <c r="Y32" i="158"/>
  <c r="X32" i="158"/>
  <c r="W32" i="158"/>
  <c r="V32" i="158"/>
  <c r="U32" i="158"/>
  <c r="T32" i="158"/>
  <c r="S32" i="158"/>
  <c r="R32" i="158"/>
  <c r="Q32" i="158"/>
  <c r="P32" i="158"/>
  <c r="O32" i="158"/>
  <c r="N32" i="158"/>
  <c r="M32" i="158"/>
  <c r="L32" i="158"/>
  <c r="K32" i="158"/>
  <c r="J32" i="158"/>
  <c r="I32" i="158"/>
  <c r="H32" i="158"/>
  <c r="G32" i="158"/>
  <c r="F32" i="158"/>
  <c r="E32" i="158"/>
  <c r="D32" i="158"/>
  <c r="C32" i="158"/>
  <c r="AX31" i="158"/>
  <c r="AX183" i="158" s="1"/>
  <c r="AW31" i="158"/>
  <c r="AW183" i="158" s="1"/>
  <c r="AV31" i="158"/>
  <c r="AV183" i="158" s="1"/>
  <c r="AU31" i="158"/>
  <c r="AU183" i="158" s="1"/>
  <c r="AT31" i="158"/>
  <c r="AS31" i="158"/>
  <c r="AS183" i="158" s="1"/>
  <c r="AR31" i="158"/>
  <c r="AR183" i="158" s="1"/>
  <c r="AQ31" i="158"/>
  <c r="AQ183" i="158" s="1"/>
  <c r="AP31" i="158"/>
  <c r="AP183" i="158" s="1"/>
  <c r="AO31" i="158"/>
  <c r="AO183" i="158" s="1"/>
  <c r="AN31" i="158"/>
  <c r="AN183" i="158" s="1"/>
  <c r="AM31" i="158"/>
  <c r="AM183" i="158" s="1"/>
  <c r="AL31" i="158"/>
  <c r="AL183" i="158" s="1"/>
  <c r="AK31" i="158"/>
  <c r="AK183" i="158" s="1"/>
  <c r="AJ31" i="158"/>
  <c r="AJ183" i="158" s="1"/>
  <c r="AI31" i="158"/>
  <c r="AI183" i="158" s="1"/>
  <c r="AH31" i="158"/>
  <c r="AH183" i="158" s="1"/>
  <c r="AG31" i="158"/>
  <c r="AG183" i="158" s="1"/>
  <c r="AF31" i="158"/>
  <c r="AF183" i="158" s="1"/>
  <c r="AE31" i="158"/>
  <c r="AE183" i="158" s="1"/>
  <c r="AD31" i="158"/>
  <c r="AD183" i="158" s="1"/>
  <c r="AC31" i="158"/>
  <c r="AC183" i="158" s="1"/>
  <c r="AB31" i="158"/>
  <c r="AB183" i="158" s="1"/>
  <c r="AA31" i="158"/>
  <c r="AA183" i="158" s="1"/>
  <c r="Z31" i="158"/>
  <c r="Z183" i="158" s="1"/>
  <c r="Y31" i="158"/>
  <c r="Y183" i="158" s="1"/>
  <c r="X31" i="158"/>
  <c r="X183" i="158" s="1"/>
  <c r="W31" i="158"/>
  <c r="W183" i="158" s="1"/>
  <c r="V31" i="158"/>
  <c r="V183" i="158" s="1"/>
  <c r="U31" i="158"/>
  <c r="U183" i="158" s="1"/>
  <c r="T31" i="158"/>
  <c r="T183" i="158" s="1"/>
  <c r="S31" i="158"/>
  <c r="S183" i="158" s="1"/>
  <c r="R31" i="158"/>
  <c r="R183" i="158" s="1"/>
  <c r="Q31" i="158"/>
  <c r="Q183" i="158" s="1"/>
  <c r="P31" i="158"/>
  <c r="P183" i="158" s="1"/>
  <c r="O31" i="158"/>
  <c r="O183" i="158" s="1"/>
  <c r="N31" i="158"/>
  <c r="N183" i="158" s="1"/>
  <c r="M31" i="158"/>
  <c r="M183" i="158" s="1"/>
  <c r="L31" i="158"/>
  <c r="L183" i="158" s="1"/>
  <c r="L202" i="158" s="1"/>
  <c r="K31" i="158"/>
  <c r="K183" i="158" s="1"/>
  <c r="J31" i="158"/>
  <c r="I31" i="158"/>
  <c r="I183" i="158" s="1"/>
  <c r="H31" i="158"/>
  <c r="H183" i="158" s="1"/>
  <c r="G31" i="158"/>
  <c r="G183" i="158" s="1"/>
  <c r="F31" i="158"/>
  <c r="F183" i="158" s="1"/>
  <c r="E31" i="158"/>
  <c r="E183" i="158" s="1"/>
  <c r="D31" i="158"/>
  <c r="D183" i="158" s="1"/>
  <c r="C31" i="158"/>
  <c r="C183" i="158" s="1"/>
  <c r="AX30" i="158"/>
  <c r="AX195" i="158" s="1"/>
  <c r="AW30" i="158"/>
  <c r="AW195" i="158" s="1"/>
  <c r="AV30" i="158"/>
  <c r="AV195" i="158" s="1"/>
  <c r="AU30" i="158"/>
  <c r="AU195" i="158" s="1"/>
  <c r="AT30" i="158"/>
  <c r="AT195" i="158" s="1"/>
  <c r="AS30" i="158"/>
  <c r="AS195" i="158" s="1"/>
  <c r="AR30" i="158"/>
  <c r="AR195" i="158" s="1"/>
  <c r="AQ30" i="158"/>
  <c r="AQ195" i="158" s="1"/>
  <c r="AP30" i="158"/>
  <c r="AP195" i="158" s="1"/>
  <c r="AO30" i="158"/>
  <c r="AO195" i="158" s="1"/>
  <c r="AN30" i="158"/>
  <c r="AN195" i="158" s="1"/>
  <c r="AM30" i="158"/>
  <c r="AM195" i="158" s="1"/>
  <c r="AL30" i="158"/>
  <c r="AL195" i="158" s="1"/>
  <c r="AK30" i="158"/>
  <c r="AK195" i="158" s="1"/>
  <c r="AJ30" i="158"/>
  <c r="AJ195" i="158" s="1"/>
  <c r="AJ214" i="158" s="1"/>
  <c r="AI30" i="158"/>
  <c r="AI195" i="158" s="1"/>
  <c r="AH30" i="158"/>
  <c r="AH195" i="158" s="1"/>
  <c r="AG30" i="158"/>
  <c r="AG195" i="158" s="1"/>
  <c r="AF30" i="158"/>
  <c r="AF195" i="158" s="1"/>
  <c r="AE30" i="158"/>
  <c r="AE195" i="158" s="1"/>
  <c r="AD30" i="158"/>
  <c r="AD195" i="158" s="1"/>
  <c r="AC30" i="158"/>
  <c r="AC195" i="158" s="1"/>
  <c r="AB30" i="158"/>
  <c r="AB195" i="158" s="1"/>
  <c r="AA30" i="158"/>
  <c r="AA195" i="158" s="1"/>
  <c r="Z30" i="158"/>
  <c r="Z195" i="158" s="1"/>
  <c r="Y30" i="158"/>
  <c r="Y195" i="158" s="1"/>
  <c r="X30" i="158"/>
  <c r="X195" i="158" s="1"/>
  <c r="W30" i="158"/>
  <c r="W195" i="158" s="1"/>
  <c r="V30" i="158"/>
  <c r="V195" i="158" s="1"/>
  <c r="U30" i="158"/>
  <c r="U195" i="158" s="1"/>
  <c r="T30" i="158"/>
  <c r="T195" i="158" s="1"/>
  <c r="S30" i="158"/>
  <c r="S195" i="158" s="1"/>
  <c r="R30" i="158"/>
  <c r="R195" i="158" s="1"/>
  <c r="Q30" i="158"/>
  <c r="Q195" i="158" s="1"/>
  <c r="P30" i="158"/>
  <c r="P195" i="158" s="1"/>
  <c r="O30" i="158"/>
  <c r="O195" i="158" s="1"/>
  <c r="N30" i="158"/>
  <c r="N195" i="158" s="1"/>
  <c r="M30" i="158"/>
  <c r="M195" i="158" s="1"/>
  <c r="L30" i="158"/>
  <c r="L195" i="158" s="1"/>
  <c r="K30" i="158"/>
  <c r="K195" i="158" s="1"/>
  <c r="J30" i="158"/>
  <c r="J195" i="158" s="1"/>
  <c r="I30" i="158"/>
  <c r="I195" i="158" s="1"/>
  <c r="H30" i="158"/>
  <c r="H195" i="158" s="1"/>
  <c r="G30" i="158"/>
  <c r="G195" i="158" s="1"/>
  <c r="F30" i="158"/>
  <c r="F195" i="158" s="1"/>
  <c r="E30" i="158"/>
  <c r="E195" i="158" s="1"/>
  <c r="D30" i="158"/>
  <c r="D195" i="158" s="1"/>
  <c r="C30" i="158"/>
  <c r="C195" i="158" s="1"/>
  <c r="AX29" i="158"/>
  <c r="AW29" i="158"/>
  <c r="AV29" i="158"/>
  <c r="AU29" i="158"/>
  <c r="AT29" i="158"/>
  <c r="AS29" i="158"/>
  <c r="AR29" i="158"/>
  <c r="AQ29" i="158"/>
  <c r="AP29" i="158"/>
  <c r="AO29" i="158"/>
  <c r="AN29" i="158"/>
  <c r="AM29" i="158"/>
  <c r="AL29" i="158"/>
  <c r="AK29" i="158"/>
  <c r="AJ29" i="158"/>
  <c r="AI29" i="158"/>
  <c r="AH29" i="158"/>
  <c r="AG29" i="158"/>
  <c r="AF29" i="158"/>
  <c r="AE29" i="158"/>
  <c r="AD29" i="158"/>
  <c r="AC29" i="158"/>
  <c r="AB29" i="158"/>
  <c r="AA29" i="158"/>
  <c r="Z29" i="158"/>
  <c r="Y29" i="158"/>
  <c r="X29" i="158"/>
  <c r="W29" i="158"/>
  <c r="V29" i="158"/>
  <c r="U29" i="158"/>
  <c r="T29" i="158"/>
  <c r="S29" i="158"/>
  <c r="R29" i="158"/>
  <c r="Q29" i="158"/>
  <c r="P29" i="158"/>
  <c r="O29" i="158"/>
  <c r="N29" i="158"/>
  <c r="M29" i="158"/>
  <c r="L29" i="158"/>
  <c r="K29" i="158"/>
  <c r="J29" i="158"/>
  <c r="I29" i="158"/>
  <c r="H29" i="158"/>
  <c r="G29" i="158"/>
  <c r="F29" i="158"/>
  <c r="E29" i="158"/>
  <c r="D29" i="158"/>
  <c r="C29" i="158"/>
  <c r="AX28" i="158"/>
  <c r="AW28" i="158"/>
  <c r="AV28" i="158"/>
  <c r="AU28" i="158"/>
  <c r="AT28" i="158"/>
  <c r="AS28" i="158"/>
  <c r="AR28" i="158"/>
  <c r="AQ28" i="158"/>
  <c r="AP28" i="158"/>
  <c r="AO28" i="158"/>
  <c r="AN28" i="158"/>
  <c r="AM28" i="158"/>
  <c r="AL28" i="158"/>
  <c r="AK28" i="158"/>
  <c r="AJ28" i="158"/>
  <c r="AI28" i="158"/>
  <c r="AH28" i="158"/>
  <c r="AG28" i="158"/>
  <c r="AF28" i="158"/>
  <c r="AE28" i="158"/>
  <c r="AD28" i="158"/>
  <c r="AC28" i="158"/>
  <c r="AB28" i="158"/>
  <c r="AA28" i="158"/>
  <c r="Z28" i="158"/>
  <c r="Y28" i="158"/>
  <c r="X28" i="158"/>
  <c r="W28" i="158"/>
  <c r="V28" i="158"/>
  <c r="U28" i="158"/>
  <c r="T28" i="158"/>
  <c r="S28" i="158"/>
  <c r="R28" i="158"/>
  <c r="Q28" i="158"/>
  <c r="P28" i="158"/>
  <c r="O28" i="158"/>
  <c r="N28" i="158"/>
  <c r="M28" i="158"/>
  <c r="L28" i="158"/>
  <c r="K28" i="158"/>
  <c r="J28" i="158"/>
  <c r="I28" i="158"/>
  <c r="H28" i="158"/>
  <c r="G28" i="158"/>
  <c r="F28" i="158"/>
  <c r="E28" i="158"/>
  <c r="D28" i="158"/>
  <c r="C28" i="158"/>
  <c r="AX27" i="158"/>
  <c r="AW27" i="158"/>
  <c r="AV27" i="158"/>
  <c r="AU27" i="158"/>
  <c r="AT27" i="158"/>
  <c r="AS27" i="158"/>
  <c r="AR27" i="158"/>
  <c r="AQ27" i="158"/>
  <c r="AP27" i="158"/>
  <c r="AO27" i="158"/>
  <c r="AN27" i="158"/>
  <c r="AM27" i="158"/>
  <c r="AL27" i="158"/>
  <c r="AK27" i="158"/>
  <c r="AJ27" i="158"/>
  <c r="AI27" i="158"/>
  <c r="AH27" i="158"/>
  <c r="AG27" i="158"/>
  <c r="AF27" i="158"/>
  <c r="AE27" i="158"/>
  <c r="AD27" i="158"/>
  <c r="AC27" i="158"/>
  <c r="AB27" i="158"/>
  <c r="AA27" i="158"/>
  <c r="Z27" i="158"/>
  <c r="Y27" i="158"/>
  <c r="X27" i="158"/>
  <c r="W27" i="158"/>
  <c r="V27" i="158"/>
  <c r="U27" i="158"/>
  <c r="T27" i="158"/>
  <c r="S27" i="158"/>
  <c r="R27" i="158"/>
  <c r="Q27" i="158"/>
  <c r="P27" i="158"/>
  <c r="O27" i="158"/>
  <c r="N27" i="158"/>
  <c r="M27" i="158"/>
  <c r="L27" i="158"/>
  <c r="K27" i="158"/>
  <c r="J27" i="158"/>
  <c r="I27" i="158"/>
  <c r="H27" i="158"/>
  <c r="G27" i="158"/>
  <c r="F27" i="158"/>
  <c r="E27" i="158"/>
  <c r="D27" i="158"/>
  <c r="C27" i="158"/>
  <c r="AX26" i="158"/>
  <c r="AW26" i="158"/>
  <c r="AV26" i="158"/>
  <c r="AU26" i="158"/>
  <c r="AT26" i="158"/>
  <c r="AS26" i="158"/>
  <c r="AR26" i="158"/>
  <c r="AQ26" i="158"/>
  <c r="AP26" i="158"/>
  <c r="AO26" i="158"/>
  <c r="AN26" i="158"/>
  <c r="AM26" i="158"/>
  <c r="AL26" i="158"/>
  <c r="AK26" i="158"/>
  <c r="AJ26" i="158"/>
  <c r="AI26" i="158"/>
  <c r="AH26" i="158"/>
  <c r="AG26" i="158"/>
  <c r="AF26" i="158"/>
  <c r="AE26" i="158"/>
  <c r="AD26" i="158"/>
  <c r="AC26" i="158"/>
  <c r="AB26" i="158"/>
  <c r="AA26" i="158"/>
  <c r="Z26" i="158"/>
  <c r="Y26" i="158"/>
  <c r="X26" i="158"/>
  <c r="W26" i="158"/>
  <c r="V26" i="158"/>
  <c r="U26" i="158"/>
  <c r="T26" i="158"/>
  <c r="S26" i="158"/>
  <c r="R26" i="158"/>
  <c r="Q26" i="158"/>
  <c r="P26" i="158"/>
  <c r="O26" i="158"/>
  <c r="N26" i="158"/>
  <c r="M26" i="158"/>
  <c r="L26" i="158"/>
  <c r="K26" i="158"/>
  <c r="J26" i="158"/>
  <c r="I26" i="158"/>
  <c r="H26" i="158"/>
  <c r="G26" i="158"/>
  <c r="F26" i="158"/>
  <c r="E26" i="158"/>
  <c r="D26" i="158"/>
  <c r="C26" i="158"/>
  <c r="AX25" i="158"/>
  <c r="AW25" i="158"/>
  <c r="AV25" i="158"/>
  <c r="AU25" i="158"/>
  <c r="AT25" i="158"/>
  <c r="AS25" i="158"/>
  <c r="AR25" i="158"/>
  <c r="AQ25" i="158"/>
  <c r="AP25" i="158"/>
  <c r="AO25" i="158"/>
  <c r="AN25" i="158"/>
  <c r="AM25" i="158"/>
  <c r="AL25" i="158"/>
  <c r="AK25" i="158"/>
  <c r="AJ25" i="158"/>
  <c r="AI25" i="158"/>
  <c r="AH25" i="158"/>
  <c r="AG25" i="158"/>
  <c r="AF25" i="158"/>
  <c r="AE25" i="158"/>
  <c r="AD25" i="158"/>
  <c r="AC25" i="158"/>
  <c r="AB25" i="158"/>
  <c r="AA25" i="158"/>
  <c r="Z25" i="158"/>
  <c r="Y25" i="158"/>
  <c r="X25" i="158"/>
  <c r="W25" i="158"/>
  <c r="V25" i="158"/>
  <c r="U25" i="158"/>
  <c r="T25" i="158"/>
  <c r="S25" i="158"/>
  <c r="R25" i="158"/>
  <c r="Q25" i="158"/>
  <c r="P25" i="158"/>
  <c r="O25" i="158"/>
  <c r="N25" i="158"/>
  <c r="M25" i="158"/>
  <c r="L25" i="158"/>
  <c r="K25" i="158"/>
  <c r="J25" i="158"/>
  <c r="I25" i="158"/>
  <c r="H25" i="158"/>
  <c r="G25" i="158"/>
  <c r="F25" i="158"/>
  <c r="E25" i="158"/>
  <c r="D25" i="158"/>
  <c r="C25" i="158"/>
  <c r="AX24" i="158"/>
  <c r="AW24" i="158"/>
  <c r="AV24" i="158"/>
  <c r="AU24" i="158"/>
  <c r="AT24" i="158"/>
  <c r="AS24" i="158"/>
  <c r="AR24" i="158"/>
  <c r="AQ24" i="158"/>
  <c r="AP24" i="158"/>
  <c r="AO24" i="158"/>
  <c r="AN24" i="158"/>
  <c r="AM24" i="158"/>
  <c r="AL24" i="158"/>
  <c r="AK24" i="158"/>
  <c r="AJ24" i="158"/>
  <c r="AI24" i="158"/>
  <c r="AH24" i="158"/>
  <c r="AG24" i="158"/>
  <c r="AF24" i="158"/>
  <c r="AE24" i="158"/>
  <c r="AD24" i="158"/>
  <c r="AC24" i="158"/>
  <c r="AB24" i="158"/>
  <c r="AA24" i="158"/>
  <c r="Z24" i="158"/>
  <c r="Y24" i="158"/>
  <c r="X24" i="158"/>
  <c r="W24" i="158"/>
  <c r="V24" i="158"/>
  <c r="U24" i="158"/>
  <c r="T24" i="158"/>
  <c r="S24" i="158"/>
  <c r="R24" i="158"/>
  <c r="Q24" i="158"/>
  <c r="P24" i="158"/>
  <c r="O24" i="158"/>
  <c r="N24" i="158"/>
  <c r="M24" i="158"/>
  <c r="L24" i="158"/>
  <c r="K24" i="158"/>
  <c r="J24" i="158"/>
  <c r="I24" i="158"/>
  <c r="H24" i="158"/>
  <c r="G24" i="158"/>
  <c r="F24" i="158"/>
  <c r="E24" i="158"/>
  <c r="D24" i="158"/>
  <c r="C24" i="158"/>
  <c r="AX23" i="158"/>
  <c r="AW23" i="158"/>
  <c r="AV23" i="158"/>
  <c r="AU23" i="158"/>
  <c r="AT23" i="158"/>
  <c r="AS23" i="158"/>
  <c r="AR23" i="158"/>
  <c r="AQ23" i="158"/>
  <c r="AP23" i="158"/>
  <c r="AO23" i="158"/>
  <c r="AN23" i="158"/>
  <c r="AM23" i="158"/>
  <c r="AL23" i="158"/>
  <c r="AK23" i="158"/>
  <c r="AJ23" i="158"/>
  <c r="AI23" i="158"/>
  <c r="AH23" i="158"/>
  <c r="AG23" i="158"/>
  <c r="AF23" i="158"/>
  <c r="AE23" i="158"/>
  <c r="AD23" i="158"/>
  <c r="AC23" i="158"/>
  <c r="AB23" i="158"/>
  <c r="AA23" i="158"/>
  <c r="Z23" i="158"/>
  <c r="Y23" i="158"/>
  <c r="X23" i="158"/>
  <c r="W23" i="158"/>
  <c r="V23" i="158"/>
  <c r="U23" i="158"/>
  <c r="T23" i="158"/>
  <c r="S23" i="158"/>
  <c r="R23" i="158"/>
  <c r="Q23" i="158"/>
  <c r="P23" i="158"/>
  <c r="O23" i="158"/>
  <c r="N23" i="158"/>
  <c r="M23" i="158"/>
  <c r="L23" i="158"/>
  <c r="K23" i="158"/>
  <c r="J23" i="158"/>
  <c r="I23" i="158"/>
  <c r="H23" i="158"/>
  <c r="G23" i="158"/>
  <c r="F23" i="158"/>
  <c r="E23" i="158"/>
  <c r="D23" i="158"/>
  <c r="C23" i="158"/>
  <c r="AX22" i="158"/>
  <c r="AW22" i="158"/>
  <c r="AV22" i="158"/>
  <c r="AU22" i="158"/>
  <c r="AT22" i="158"/>
  <c r="AS22" i="158"/>
  <c r="AR22" i="158"/>
  <c r="AQ22" i="158"/>
  <c r="AP22" i="158"/>
  <c r="AO22" i="158"/>
  <c r="AN22" i="158"/>
  <c r="AM22" i="158"/>
  <c r="AL22" i="158"/>
  <c r="AK22" i="158"/>
  <c r="AJ22" i="158"/>
  <c r="AI22" i="158"/>
  <c r="AH22" i="158"/>
  <c r="AG22" i="158"/>
  <c r="AF22" i="158"/>
  <c r="AE22" i="158"/>
  <c r="AD22" i="158"/>
  <c r="AC22" i="158"/>
  <c r="AB22" i="158"/>
  <c r="AA22" i="158"/>
  <c r="Z22" i="158"/>
  <c r="Y22" i="158"/>
  <c r="X22" i="158"/>
  <c r="W22" i="158"/>
  <c r="V22" i="158"/>
  <c r="U22" i="158"/>
  <c r="T22" i="158"/>
  <c r="S22" i="158"/>
  <c r="R22" i="158"/>
  <c r="Q22" i="158"/>
  <c r="P22" i="158"/>
  <c r="O22" i="158"/>
  <c r="N22" i="158"/>
  <c r="M22" i="158"/>
  <c r="L22" i="158"/>
  <c r="K22" i="158"/>
  <c r="J22" i="158"/>
  <c r="I22" i="158"/>
  <c r="H22" i="158"/>
  <c r="G22" i="158"/>
  <c r="F22" i="158"/>
  <c r="E22" i="158"/>
  <c r="D22" i="158"/>
  <c r="C22" i="158"/>
  <c r="AX21" i="158"/>
  <c r="AW21" i="158"/>
  <c r="AV21" i="158"/>
  <c r="AU21" i="158"/>
  <c r="AT21" i="158"/>
  <c r="AS21" i="158"/>
  <c r="AR21" i="158"/>
  <c r="AQ21" i="158"/>
  <c r="AP21" i="158"/>
  <c r="AO21" i="158"/>
  <c r="AN21" i="158"/>
  <c r="AM21" i="158"/>
  <c r="AL21" i="158"/>
  <c r="AK21" i="158"/>
  <c r="AJ21" i="158"/>
  <c r="AI21" i="158"/>
  <c r="AH21" i="158"/>
  <c r="AG21" i="158"/>
  <c r="AF21" i="158"/>
  <c r="AE21" i="158"/>
  <c r="AD21" i="158"/>
  <c r="AC21" i="158"/>
  <c r="AB21" i="158"/>
  <c r="AA21" i="158"/>
  <c r="Z21" i="158"/>
  <c r="Y21" i="158"/>
  <c r="X21" i="158"/>
  <c r="W21" i="158"/>
  <c r="V21" i="158"/>
  <c r="U21" i="158"/>
  <c r="T21" i="158"/>
  <c r="S21" i="158"/>
  <c r="R21" i="158"/>
  <c r="Q21" i="158"/>
  <c r="P21" i="158"/>
  <c r="O21" i="158"/>
  <c r="N21" i="158"/>
  <c r="M21" i="158"/>
  <c r="L21" i="158"/>
  <c r="K21" i="158"/>
  <c r="J21" i="158"/>
  <c r="I21" i="158"/>
  <c r="H21" i="158"/>
  <c r="G21" i="158"/>
  <c r="F21" i="158"/>
  <c r="E21" i="158"/>
  <c r="D21" i="158"/>
  <c r="C21" i="158"/>
  <c r="AX20" i="158"/>
  <c r="AW20" i="158"/>
  <c r="AV20" i="158"/>
  <c r="AU20" i="158"/>
  <c r="AT20" i="158"/>
  <c r="AS20" i="158"/>
  <c r="AR20" i="158"/>
  <c r="AQ20" i="158"/>
  <c r="AP20" i="158"/>
  <c r="AO20" i="158"/>
  <c r="AN20" i="158"/>
  <c r="AM20" i="158"/>
  <c r="AL20" i="158"/>
  <c r="AK20" i="158"/>
  <c r="AJ20" i="158"/>
  <c r="AI20" i="158"/>
  <c r="AH20" i="158"/>
  <c r="AG20" i="158"/>
  <c r="AF20" i="158"/>
  <c r="AE20" i="158"/>
  <c r="AD20" i="158"/>
  <c r="AC20" i="158"/>
  <c r="AB20" i="158"/>
  <c r="AA20" i="158"/>
  <c r="Z20" i="158"/>
  <c r="Y20" i="158"/>
  <c r="X20" i="158"/>
  <c r="W20" i="158"/>
  <c r="V20" i="158"/>
  <c r="U20" i="158"/>
  <c r="T20" i="158"/>
  <c r="S20" i="158"/>
  <c r="R20" i="158"/>
  <c r="Q20" i="158"/>
  <c r="P20" i="158"/>
  <c r="O20" i="158"/>
  <c r="N20" i="158"/>
  <c r="M20" i="158"/>
  <c r="L20" i="158"/>
  <c r="K20" i="158"/>
  <c r="J20" i="158"/>
  <c r="I20" i="158"/>
  <c r="H20" i="158"/>
  <c r="G20" i="158"/>
  <c r="F20" i="158"/>
  <c r="E20" i="158"/>
  <c r="D20" i="158"/>
  <c r="C20" i="158"/>
  <c r="AX19" i="158"/>
  <c r="AW19" i="158"/>
  <c r="AV19" i="158"/>
  <c r="AU19" i="158"/>
  <c r="AT19" i="158"/>
  <c r="AS19" i="158"/>
  <c r="AR19" i="158"/>
  <c r="AQ19" i="158"/>
  <c r="AP19" i="158"/>
  <c r="AO19" i="158"/>
  <c r="AN19" i="158"/>
  <c r="AM19" i="158"/>
  <c r="AL19" i="158"/>
  <c r="AK19" i="158"/>
  <c r="AJ19" i="158"/>
  <c r="AI19" i="158"/>
  <c r="AH19" i="158"/>
  <c r="AG19" i="158"/>
  <c r="AF19" i="158"/>
  <c r="AE19" i="158"/>
  <c r="AD19" i="158"/>
  <c r="AC19" i="158"/>
  <c r="AB19" i="158"/>
  <c r="AA19" i="158"/>
  <c r="Z19" i="158"/>
  <c r="Y19" i="158"/>
  <c r="X19" i="158"/>
  <c r="W19" i="158"/>
  <c r="V19" i="158"/>
  <c r="U19" i="158"/>
  <c r="T19" i="158"/>
  <c r="S19" i="158"/>
  <c r="R19" i="158"/>
  <c r="Q19" i="158"/>
  <c r="P19" i="158"/>
  <c r="O19" i="158"/>
  <c r="N19" i="158"/>
  <c r="M19" i="158"/>
  <c r="L19" i="158"/>
  <c r="K19" i="158"/>
  <c r="J19" i="158"/>
  <c r="I19" i="158"/>
  <c r="H19" i="158"/>
  <c r="G19" i="158"/>
  <c r="F19" i="158"/>
  <c r="E19" i="158"/>
  <c r="D19" i="158"/>
  <c r="C19" i="158"/>
  <c r="AX18" i="158"/>
  <c r="AW18" i="158"/>
  <c r="AV18" i="158"/>
  <c r="AU18" i="158"/>
  <c r="AT18" i="158"/>
  <c r="AS18" i="158"/>
  <c r="AR18" i="158"/>
  <c r="AQ18" i="158"/>
  <c r="AP18" i="158"/>
  <c r="AO18" i="158"/>
  <c r="AN18" i="158"/>
  <c r="AM18" i="158"/>
  <c r="AL18" i="158"/>
  <c r="AK18" i="158"/>
  <c r="AJ18" i="158"/>
  <c r="AI18" i="158"/>
  <c r="AH18" i="158"/>
  <c r="AG18" i="158"/>
  <c r="AF18" i="158"/>
  <c r="AE18" i="158"/>
  <c r="AD18" i="158"/>
  <c r="AC18" i="158"/>
  <c r="AB18" i="158"/>
  <c r="AA18" i="158"/>
  <c r="Z18" i="158"/>
  <c r="Y18" i="158"/>
  <c r="X18" i="158"/>
  <c r="W18" i="158"/>
  <c r="V18" i="158"/>
  <c r="U18" i="158"/>
  <c r="T18" i="158"/>
  <c r="S18" i="158"/>
  <c r="R18" i="158"/>
  <c r="Q18" i="158"/>
  <c r="P18" i="158"/>
  <c r="O18" i="158"/>
  <c r="N18" i="158"/>
  <c r="M18" i="158"/>
  <c r="L18" i="158"/>
  <c r="K18" i="158"/>
  <c r="J18" i="158"/>
  <c r="I18" i="158"/>
  <c r="H18" i="158"/>
  <c r="G18" i="158"/>
  <c r="F18" i="158"/>
  <c r="E18" i="158"/>
  <c r="D18" i="158"/>
  <c r="C18" i="158"/>
  <c r="AX17" i="158"/>
  <c r="AW17" i="158"/>
  <c r="AV17" i="158"/>
  <c r="AU17" i="158"/>
  <c r="AT17" i="158"/>
  <c r="AS17" i="158"/>
  <c r="AR17" i="158"/>
  <c r="AQ17" i="158"/>
  <c r="AP17" i="158"/>
  <c r="AO17" i="158"/>
  <c r="AN17" i="158"/>
  <c r="AM17" i="158"/>
  <c r="AL17" i="158"/>
  <c r="AK17" i="158"/>
  <c r="AJ17" i="158"/>
  <c r="AI17" i="158"/>
  <c r="AH17" i="158"/>
  <c r="AG17" i="158"/>
  <c r="AF17" i="158"/>
  <c r="AE17" i="158"/>
  <c r="AD17" i="158"/>
  <c r="AC17" i="158"/>
  <c r="AB17" i="158"/>
  <c r="AA17" i="158"/>
  <c r="Z17" i="158"/>
  <c r="Y17" i="158"/>
  <c r="X17" i="158"/>
  <c r="W17" i="158"/>
  <c r="V17" i="158"/>
  <c r="U17" i="158"/>
  <c r="T17" i="158"/>
  <c r="S17" i="158"/>
  <c r="R17" i="158"/>
  <c r="Q17" i="158"/>
  <c r="P17" i="158"/>
  <c r="O17" i="158"/>
  <c r="N17" i="158"/>
  <c r="M17" i="158"/>
  <c r="L17" i="158"/>
  <c r="K17" i="158"/>
  <c r="J17" i="158"/>
  <c r="I17" i="158"/>
  <c r="H17" i="158"/>
  <c r="G17" i="158"/>
  <c r="F17" i="158"/>
  <c r="E17" i="158"/>
  <c r="D17" i="158"/>
  <c r="C17" i="158"/>
  <c r="AX16" i="158"/>
  <c r="AW16" i="158"/>
  <c r="AV16" i="158"/>
  <c r="AU16" i="158"/>
  <c r="AT16" i="158"/>
  <c r="AS16" i="158"/>
  <c r="AR16" i="158"/>
  <c r="AQ16" i="158"/>
  <c r="AP16" i="158"/>
  <c r="AO16" i="158"/>
  <c r="AN16" i="158"/>
  <c r="AM16" i="158"/>
  <c r="AL16" i="158"/>
  <c r="AK16" i="158"/>
  <c r="AJ16" i="158"/>
  <c r="AI16" i="158"/>
  <c r="AH16" i="158"/>
  <c r="AG16" i="158"/>
  <c r="AF16" i="158"/>
  <c r="AE16" i="158"/>
  <c r="AD16" i="158"/>
  <c r="AC16" i="158"/>
  <c r="AB16" i="158"/>
  <c r="AA16" i="158"/>
  <c r="Z16" i="158"/>
  <c r="Y16" i="158"/>
  <c r="X16" i="158"/>
  <c r="W16" i="158"/>
  <c r="V16" i="158"/>
  <c r="U16" i="158"/>
  <c r="T16" i="158"/>
  <c r="S16" i="158"/>
  <c r="R16" i="158"/>
  <c r="Q16" i="158"/>
  <c r="P16" i="158"/>
  <c r="O16" i="158"/>
  <c r="N16" i="158"/>
  <c r="M16" i="158"/>
  <c r="L16" i="158"/>
  <c r="K16" i="158"/>
  <c r="J16" i="158"/>
  <c r="I16" i="158"/>
  <c r="H16" i="158"/>
  <c r="G16" i="158"/>
  <c r="F16" i="158"/>
  <c r="E16" i="158"/>
  <c r="D16" i="158"/>
  <c r="C16" i="158"/>
  <c r="AX15" i="158"/>
  <c r="AW15" i="158"/>
  <c r="AV15" i="158"/>
  <c r="AU15" i="158"/>
  <c r="AT15" i="158"/>
  <c r="AS15" i="158"/>
  <c r="AR15" i="158"/>
  <c r="AQ15" i="158"/>
  <c r="AP15" i="158"/>
  <c r="AO15" i="158"/>
  <c r="AN15" i="158"/>
  <c r="AM15" i="158"/>
  <c r="AL15" i="158"/>
  <c r="AK15" i="158"/>
  <c r="AJ15" i="158"/>
  <c r="AI15" i="158"/>
  <c r="AH15" i="158"/>
  <c r="AG15" i="158"/>
  <c r="AF15" i="158"/>
  <c r="AE15" i="158"/>
  <c r="AD15" i="158"/>
  <c r="AC15" i="158"/>
  <c r="AB15" i="158"/>
  <c r="AA15" i="158"/>
  <c r="Z15" i="158"/>
  <c r="Y15" i="158"/>
  <c r="X15" i="158"/>
  <c r="W15" i="158"/>
  <c r="V15" i="158"/>
  <c r="U15" i="158"/>
  <c r="T15" i="158"/>
  <c r="S15" i="158"/>
  <c r="R15" i="158"/>
  <c r="Q15" i="158"/>
  <c r="P15" i="158"/>
  <c r="O15" i="158"/>
  <c r="N15" i="158"/>
  <c r="M15" i="158"/>
  <c r="L15" i="158"/>
  <c r="K15" i="158"/>
  <c r="J15" i="158"/>
  <c r="I15" i="158"/>
  <c r="H15" i="158"/>
  <c r="G15" i="158"/>
  <c r="F15" i="158"/>
  <c r="E15" i="158"/>
  <c r="D15" i="158"/>
  <c r="C15" i="158"/>
  <c r="AX14" i="158"/>
  <c r="AW14" i="158"/>
  <c r="AV14" i="158"/>
  <c r="AU14" i="158"/>
  <c r="AT14" i="158"/>
  <c r="AS14" i="158"/>
  <c r="AR14" i="158"/>
  <c r="AQ14" i="158"/>
  <c r="AP14" i="158"/>
  <c r="AO14" i="158"/>
  <c r="AN14" i="158"/>
  <c r="AM14" i="158"/>
  <c r="AL14" i="158"/>
  <c r="AK14" i="158"/>
  <c r="AJ14" i="158"/>
  <c r="AI14" i="158"/>
  <c r="AH14" i="158"/>
  <c r="AG14" i="158"/>
  <c r="AF14" i="158"/>
  <c r="AE14" i="158"/>
  <c r="AD14" i="158"/>
  <c r="AC14" i="158"/>
  <c r="AB14" i="158"/>
  <c r="AA14" i="158"/>
  <c r="Z14" i="158"/>
  <c r="Y14" i="158"/>
  <c r="X14" i="158"/>
  <c r="W14" i="158"/>
  <c r="V14" i="158"/>
  <c r="U14" i="158"/>
  <c r="T14" i="158"/>
  <c r="S14" i="158"/>
  <c r="R14" i="158"/>
  <c r="Q14" i="158"/>
  <c r="P14" i="158"/>
  <c r="O14" i="158"/>
  <c r="N14" i="158"/>
  <c r="M14" i="158"/>
  <c r="L14" i="158"/>
  <c r="K14" i="158"/>
  <c r="J14" i="158"/>
  <c r="I14" i="158"/>
  <c r="H14" i="158"/>
  <c r="G14" i="158"/>
  <c r="F14" i="158"/>
  <c r="E14" i="158"/>
  <c r="D14" i="158"/>
  <c r="C14" i="158"/>
  <c r="AX13" i="158"/>
  <c r="AW13" i="158"/>
  <c r="AV13" i="158"/>
  <c r="AU13" i="158"/>
  <c r="AT13" i="158"/>
  <c r="AS13" i="158"/>
  <c r="AR13" i="158"/>
  <c r="AQ13" i="158"/>
  <c r="AP13" i="158"/>
  <c r="AO13" i="158"/>
  <c r="AN13" i="158"/>
  <c r="AM13" i="158"/>
  <c r="AL13" i="158"/>
  <c r="AK13" i="158"/>
  <c r="AJ13" i="158"/>
  <c r="AI13" i="158"/>
  <c r="AH13" i="158"/>
  <c r="AG13" i="158"/>
  <c r="AF13" i="158"/>
  <c r="AE13" i="158"/>
  <c r="AD13" i="158"/>
  <c r="AC13" i="158"/>
  <c r="AB13" i="158"/>
  <c r="AA13" i="158"/>
  <c r="Z13" i="158"/>
  <c r="Y13" i="158"/>
  <c r="X13" i="158"/>
  <c r="W13" i="158"/>
  <c r="V13" i="158"/>
  <c r="U13" i="158"/>
  <c r="T13" i="158"/>
  <c r="S13" i="158"/>
  <c r="R13" i="158"/>
  <c r="Q13" i="158"/>
  <c r="P13" i="158"/>
  <c r="O13" i="158"/>
  <c r="N13" i="158"/>
  <c r="M13" i="158"/>
  <c r="L13" i="158"/>
  <c r="K13" i="158"/>
  <c r="J13" i="158"/>
  <c r="I13" i="158"/>
  <c r="H13" i="158"/>
  <c r="G13" i="158"/>
  <c r="F13" i="158"/>
  <c r="E13" i="158"/>
  <c r="D13" i="158"/>
  <c r="C13" i="158"/>
  <c r="AX12" i="158"/>
  <c r="AW12" i="158"/>
  <c r="AV12" i="158"/>
  <c r="AU12" i="158"/>
  <c r="AT12" i="158"/>
  <c r="AS12" i="158"/>
  <c r="AR12" i="158"/>
  <c r="AQ12" i="158"/>
  <c r="AP12" i="158"/>
  <c r="AO12" i="158"/>
  <c r="AN12" i="158"/>
  <c r="AM12" i="158"/>
  <c r="AL12" i="158"/>
  <c r="AK12" i="158"/>
  <c r="AJ12" i="158"/>
  <c r="AI12" i="158"/>
  <c r="AH12" i="158"/>
  <c r="AG12" i="158"/>
  <c r="AF12" i="158"/>
  <c r="AE12" i="158"/>
  <c r="AD12" i="158"/>
  <c r="AC12" i="158"/>
  <c r="AB12" i="158"/>
  <c r="AA12" i="158"/>
  <c r="Z12" i="158"/>
  <c r="Y12" i="158"/>
  <c r="X12" i="158"/>
  <c r="W12" i="158"/>
  <c r="V12" i="158"/>
  <c r="U12" i="158"/>
  <c r="T12" i="158"/>
  <c r="S12" i="158"/>
  <c r="R12" i="158"/>
  <c r="Q12" i="158"/>
  <c r="P12" i="158"/>
  <c r="O12" i="158"/>
  <c r="N12" i="158"/>
  <c r="M12" i="158"/>
  <c r="L12" i="158"/>
  <c r="K12" i="158"/>
  <c r="J12" i="158"/>
  <c r="I12" i="158"/>
  <c r="H12" i="158"/>
  <c r="G12" i="158"/>
  <c r="F12" i="158"/>
  <c r="E12" i="158"/>
  <c r="D12" i="158"/>
  <c r="C12" i="158"/>
  <c r="AX11" i="158"/>
  <c r="AW11" i="158"/>
  <c r="AV11" i="158"/>
  <c r="AU11" i="158"/>
  <c r="AT11" i="158"/>
  <c r="AS11" i="158"/>
  <c r="AR11" i="158"/>
  <c r="AQ11" i="158"/>
  <c r="AP11" i="158"/>
  <c r="AO11" i="158"/>
  <c r="AN11" i="158"/>
  <c r="AM11" i="158"/>
  <c r="AL11" i="158"/>
  <c r="AK11" i="158"/>
  <c r="AJ11" i="158"/>
  <c r="AI11" i="158"/>
  <c r="AH11" i="158"/>
  <c r="AG11" i="158"/>
  <c r="AF11" i="158"/>
  <c r="AE11" i="158"/>
  <c r="AD11" i="158"/>
  <c r="AC11" i="158"/>
  <c r="AB11" i="158"/>
  <c r="AA11" i="158"/>
  <c r="Z11" i="158"/>
  <c r="Y11" i="158"/>
  <c r="X11" i="158"/>
  <c r="W11" i="158"/>
  <c r="V11" i="158"/>
  <c r="U11" i="158"/>
  <c r="T11" i="158"/>
  <c r="S11" i="158"/>
  <c r="R11" i="158"/>
  <c r="Q11" i="158"/>
  <c r="P11" i="158"/>
  <c r="O11" i="158"/>
  <c r="N11" i="158"/>
  <c r="M11" i="158"/>
  <c r="L11" i="158"/>
  <c r="K11" i="158"/>
  <c r="J11" i="158"/>
  <c r="I11" i="158"/>
  <c r="H11" i="158"/>
  <c r="G11" i="158"/>
  <c r="F11" i="158"/>
  <c r="E11" i="158"/>
  <c r="D11" i="158"/>
  <c r="C11" i="158"/>
  <c r="AX10" i="158"/>
  <c r="AW10" i="158"/>
  <c r="AV10" i="158"/>
  <c r="AU10" i="158"/>
  <c r="AT10" i="158"/>
  <c r="AS10" i="158"/>
  <c r="AR10" i="158"/>
  <c r="AQ10" i="158"/>
  <c r="AP10" i="158"/>
  <c r="AO10" i="158"/>
  <c r="AN10" i="158"/>
  <c r="AM10" i="158"/>
  <c r="AL10" i="158"/>
  <c r="AK10" i="158"/>
  <c r="AJ10" i="158"/>
  <c r="AI10" i="158"/>
  <c r="AH10" i="158"/>
  <c r="AG10" i="158"/>
  <c r="AF10" i="158"/>
  <c r="AE10" i="158"/>
  <c r="AD10" i="158"/>
  <c r="AC10" i="158"/>
  <c r="AB10" i="158"/>
  <c r="AA10" i="158"/>
  <c r="Z10" i="158"/>
  <c r="Y10" i="158"/>
  <c r="X10" i="158"/>
  <c r="W10" i="158"/>
  <c r="V10" i="158"/>
  <c r="U10" i="158"/>
  <c r="T10" i="158"/>
  <c r="S10" i="158"/>
  <c r="R10" i="158"/>
  <c r="Q10" i="158"/>
  <c r="P10" i="158"/>
  <c r="O10" i="158"/>
  <c r="N10" i="158"/>
  <c r="M10" i="158"/>
  <c r="L10" i="158"/>
  <c r="K10" i="158"/>
  <c r="J10" i="158"/>
  <c r="I10" i="158"/>
  <c r="H10" i="158"/>
  <c r="G10" i="158"/>
  <c r="F10" i="158"/>
  <c r="E10" i="158"/>
  <c r="D10" i="158"/>
  <c r="C10" i="158"/>
  <c r="AX9" i="158"/>
  <c r="AW9" i="158"/>
  <c r="AV9" i="158"/>
  <c r="AU9" i="158"/>
  <c r="AT9" i="158"/>
  <c r="AS9" i="158"/>
  <c r="AR9" i="158"/>
  <c r="AQ9" i="158"/>
  <c r="AP9" i="158"/>
  <c r="AO9" i="158"/>
  <c r="AN9" i="158"/>
  <c r="AM9" i="158"/>
  <c r="AL9" i="158"/>
  <c r="AK9" i="158"/>
  <c r="AJ9" i="158"/>
  <c r="AI9" i="158"/>
  <c r="AH9" i="158"/>
  <c r="AG9" i="158"/>
  <c r="AF9" i="158"/>
  <c r="AE9" i="158"/>
  <c r="AD9" i="158"/>
  <c r="AC9" i="158"/>
  <c r="AB9" i="158"/>
  <c r="AA9" i="158"/>
  <c r="Z9" i="158"/>
  <c r="Y9" i="158"/>
  <c r="X9" i="158"/>
  <c r="W9" i="158"/>
  <c r="V9" i="158"/>
  <c r="U9" i="158"/>
  <c r="T9" i="158"/>
  <c r="S9" i="158"/>
  <c r="R9" i="158"/>
  <c r="Q9" i="158"/>
  <c r="P9" i="158"/>
  <c r="O9" i="158"/>
  <c r="N9" i="158"/>
  <c r="M9" i="158"/>
  <c r="L9" i="158"/>
  <c r="K9" i="158"/>
  <c r="J9" i="158"/>
  <c r="I9" i="158"/>
  <c r="H9" i="158"/>
  <c r="G9" i="158"/>
  <c r="F9" i="158"/>
  <c r="E9" i="158"/>
  <c r="D9" i="158"/>
  <c r="C9" i="158"/>
  <c r="AX8" i="158"/>
  <c r="AW8" i="158"/>
  <c r="AV8" i="158"/>
  <c r="AU8" i="158"/>
  <c r="AT8" i="158"/>
  <c r="AS8" i="158"/>
  <c r="AR8" i="158"/>
  <c r="AQ8" i="158"/>
  <c r="AP8" i="158"/>
  <c r="AO8" i="158"/>
  <c r="AN8" i="158"/>
  <c r="AM8" i="158"/>
  <c r="AL8" i="158"/>
  <c r="AK8" i="158"/>
  <c r="AJ8" i="158"/>
  <c r="AI8" i="158"/>
  <c r="AH8" i="158"/>
  <c r="AG8" i="158"/>
  <c r="AF8" i="158"/>
  <c r="AE8" i="158"/>
  <c r="AD8" i="158"/>
  <c r="AC8" i="158"/>
  <c r="AB8" i="158"/>
  <c r="AA8" i="158"/>
  <c r="Z8" i="158"/>
  <c r="Y8" i="158"/>
  <c r="X8" i="158"/>
  <c r="W8" i="158"/>
  <c r="V8" i="158"/>
  <c r="U8" i="158"/>
  <c r="T8" i="158"/>
  <c r="S8" i="158"/>
  <c r="R8" i="158"/>
  <c r="Q8" i="158"/>
  <c r="P8" i="158"/>
  <c r="O8" i="158"/>
  <c r="N8" i="158"/>
  <c r="M8" i="158"/>
  <c r="L8" i="158"/>
  <c r="K8" i="158"/>
  <c r="J8" i="158"/>
  <c r="I8" i="158"/>
  <c r="H8" i="158"/>
  <c r="G8" i="158"/>
  <c r="F8" i="158"/>
  <c r="E8" i="158"/>
  <c r="D8" i="158"/>
  <c r="C8" i="158"/>
  <c r="AX7" i="158"/>
  <c r="AW7" i="158"/>
  <c r="AV7" i="158"/>
  <c r="AU7" i="158"/>
  <c r="AT7" i="158"/>
  <c r="AS7" i="158"/>
  <c r="AR7" i="158"/>
  <c r="AQ7" i="158"/>
  <c r="AP7" i="158"/>
  <c r="AO7" i="158"/>
  <c r="AN7" i="158"/>
  <c r="AM7" i="158"/>
  <c r="AL7" i="158"/>
  <c r="AK7" i="158"/>
  <c r="AJ7" i="158"/>
  <c r="AI7" i="158"/>
  <c r="AH7" i="158"/>
  <c r="AG7" i="158"/>
  <c r="AF7" i="158"/>
  <c r="AE7" i="158"/>
  <c r="AD7" i="158"/>
  <c r="AC7" i="158"/>
  <c r="AB7" i="158"/>
  <c r="AA7" i="158"/>
  <c r="Z7" i="158"/>
  <c r="Y7" i="158"/>
  <c r="X7" i="158"/>
  <c r="W7" i="158"/>
  <c r="V7" i="158"/>
  <c r="U7" i="158"/>
  <c r="T7" i="158"/>
  <c r="S7" i="158"/>
  <c r="R7" i="158"/>
  <c r="Q7" i="158"/>
  <c r="P7" i="158"/>
  <c r="O7" i="158"/>
  <c r="N7" i="158"/>
  <c r="M7" i="158"/>
  <c r="L7" i="158"/>
  <c r="K7" i="158"/>
  <c r="J7" i="158"/>
  <c r="I7" i="158"/>
  <c r="H7" i="158"/>
  <c r="G7" i="158"/>
  <c r="F7" i="158"/>
  <c r="E7" i="158"/>
  <c r="D7" i="158"/>
  <c r="C7" i="158"/>
  <c r="B106" i="158"/>
  <c r="B108" i="158"/>
  <c r="B109" i="158"/>
  <c r="B148" i="158"/>
  <c r="B149" i="158"/>
  <c r="B150" i="158"/>
  <c r="B151" i="158"/>
  <c r="B152" i="158"/>
  <c r="B153" i="158"/>
  <c r="B154" i="158"/>
  <c r="B155" i="158"/>
  <c r="B156" i="158"/>
  <c r="B157" i="158"/>
  <c r="B158" i="158"/>
  <c r="B159" i="158"/>
  <c r="B160" i="158"/>
  <c r="B161" i="158"/>
  <c r="B162" i="158"/>
  <c r="B163" i="158"/>
  <c r="B164" i="158"/>
  <c r="B165" i="158"/>
  <c r="B166" i="158"/>
  <c r="B167" i="158"/>
  <c r="B168" i="158"/>
  <c r="B169" i="158"/>
  <c r="B170" i="158"/>
  <c r="B194" i="158" s="1"/>
  <c r="B171" i="158"/>
  <c r="B172" i="158"/>
  <c r="B173" i="158"/>
  <c r="B188" i="158" s="1"/>
  <c r="B174" i="158"/>
  <c r="B175" i="158"/>
  <c r="B177" i="158"/>
  <c r="B178" i="158"/>
  <c r="B179" i="158"/>
  <c r="B113" i="158"/>
  <c r="B114" i="158"/>
  <c r="B115" i="158"/>
  <c r="B116" i="158"/>
  <c r="B117" i="158"/>
  <c r="B118" i="158"/>
  <c r="B119" i="158"/>
  <c r="B120" i="158"/>
  <c r="B121" i="158"/>
  <c r="B122" i="158"/>
  <c r="B123" i="158"/>
  <c r="B124" i="158"/>
  <c r="B125" i="158"/>
  <c r="B126" i="158"/>
  <c r="B127" i="158"/>
  <c r="B128" i="158"/>
  <c r="B129" i="158"/>
  <c r="B130" i="158"/>
  <c r="B131" i="158"/>
  <c r="B132" i="158"/>
  <c r="B133" i="158"/>
  <c r="B134" i="158"/>
  <c r="B135" i="158"/>
  <c r="B198" i="158" s="1"/>
  <c r="B136" i="158"/>
  <c r="B137" i="158"/>
  <c r="B138" i="158"/>
  <c r="B192" i="158" s="1"/>
  <c r="B139" i="158"/>
  <c r="B140" i="158"/>
  <c r="B142" i="158"/>
  <c r="B143" i="158"/>
  <c r="B144" i="158"/>
  <c r="B78" i="158"/>
  <c r="B79" i="158"/>
  <c r="B80" i="158"/>
  <c r="B81" i="158"/>
  <c r="B82" i="158"/>
  <c r="B83" i="158"/>
  <c r="B84" i="158"/>
  <c r="B85" i="158"/>
  <c r="B86" i="158"/>
  <c r="B87" i="158"/>
  <c r="B88" i="158"/>
  <c r="B89" i="158"/>
  <c r="B90" i="158"/>
  <c r="B91" i="158"/>
  <c r="B92" i="158"/>
  <c r="B93" i="158"/>
  <c r="B94" i="158"/>
  <c r="B95" i="158"/>
  <c r="B96" i="158"/>
  <c r="B97" i="158"/>
  <c r="B98" i="158"/>
  <c r="B99" i="158"/>
  <c r="B100" i="158"/>
  <c r="B197" i="158" s="1"/>
  <c r="B101" i="158"/>
  <c r="B102" i="158"/>
  <c r="B103" i="158"/>
  <c r="B191" i="158" s="1"/>
  <c r="B104" i="158"/>
  <c r="B105" i="158"/>
  <c r="B147" i="158"/>
  <c r="B112" i="158"/>
  <c r="B77" i="158"/>
  <c r="B74" i="158"/>
  <c r="B73" i="158"/>
  <c r="B72" i="158"/>
  <c r="B70" i="158"/>
  <c r="B69" i="158"/>
  <c r="B68" i="158"/>
  <c r="B190" i="158" s="1"/>
  <c r="B67" i="158"/>
  <c r="B66" i="158"/>
  <c r="B184" i="158" s="1"/>
  <c r="B203" i="158" s="1"/>
  <c r="B65" i="158"/>
  <c r="B196" i="158" s="1"/>
  <c r="B64" i="158"/>
  <c r="B63" i="158"/>
  <c r="B62" i="158"/>
  <c r="B61" i="158"/>
  <c r="B60" i="158"/>
  <c r="B59" i="158"/>
  <c r="B58" i="158"/>
  <c r="B57" i="158"/>
  <c r="B56" i="158"/>
  <c r="B55" i="158"/>
  <c r="B54" i="158"/>
  <c r="B53" i="158"/>
  <c r="B52" i="158"/>
  <c r="B51" i="158"/>
  <c r="B50" i="158"/>
  <c r="B49" i="158"/>
  <c r="B48" i="158"/>
  <c r="B47" i="158"/>
  <c r="B46" i="158"/>
  <c r="B45" i="158"/>
  <c r="B44" i="158"/>
  <c r="B43" i="158"/>
  <c r="B42" i="158"/>
  <c r="B39" i="158"/>
  <c r="B38" i="158"/>
  <c r="B37" i="158"/>
  <c r="B35" i="158"/>
  <c r="B34" i="158"/>
  <c r="B33" i="158"/>
  <c r="B189" i="158" s="1"/>
  <c r="B32" i="158"/>
  <c r="B31" i="158"/>
  <c r="B30" i="158"/>
  <c r="B195" i="158" s="1"/>
  <c r="B29" i="158"/>
  <c r="B28" i="158"/>
  <c r="B27" i="158"/>
  <c r="B26" i="158"/>
  <c r="B25" i="158"/>
  <c r="B24" i="158"/>
  <c r="B23" i="158"/>
  <c r="B22" i="158"/>
  <c r="B21" i="158"/>
  <c r="B20" i="158"/>
  <c r="B19" i="158"/>
  <c r="B18" i="158"/>
  <c r="B17" i="158"/>
  <c r="B16" i="158"/>
  <c r="B15" i="158"/>
  <c r="B14" i="158"/>
  <c r="B13" i="158"/>
  <c r="B12" i="158"/>
  <c r="B11" i="158"/>
  <c r="B10" i="158"/>
  <c r="B9" i="158"/>
  <c r="B8" i="158"/>
  <c r="B7" i="158"/>
  <c r="AX4" i="158"/>
  <c r="AW4" i="158"/>
  <c r="AV4" i="158"/>
  <c r="AU4" i="158"/>
  <c r="AT4" i="158"/>
  <c r="AS4" i="158"/>
  <c r="AR4" i="158"/>
  <c r="AQ4" i="158"/>
  <c r="AP4" i="158"/>
  <c r="AO4" i="158"/>
  <c r="AN4" i="158"/>
  <c r="AM4" i="158"/>
  <c r="AL4" i="158"/>
  <c r="AK4" i="158"/>
  <c r="AJ4" i="158"/>
  <c r="AI4" i="158"/>
  <c r="AH4" i="158"/>
  <c r="AG4" i="158"/>
  <c r="AF4" i="158"/>
  <c r="AE4" i="158"/>
  <c r="AD4" i="158"/>
  <c r="AC4" i="158"/>
  <c r="AB4" i="158"/>
  <c r="AA4" i="158"/>
  <c r="Z4" i="158"/>
  <c r="Y4" i="158"/>
  <c r="X4" i="158"/>
  <c r="W4" i="158"/>
  <c r="V4" i="158"/>
  <c r="U4" i="158"/>
  <c r="T4" i="158"/>
  <c r="S4" i="158"/>
  <c r="R4" i="158"/>
  <c r="Q4" i="158"/>
  <c r="P4" i="158"/>
  <c r="O4" i="158"/>
  <c r="N4" i="158"/>
  <c r="M4" i="158"/>
  <c r="L4" i="158"/>
  <c r="K4" i="158"/>
  <c r="J4" i="158"/>
  <c r="I4" i="158"/>
  <c r="H4" i="158"/>
  <c r="G4" i="158"/>
  <c r="F4" i="158"/>
  <c r="E4" i="158"/>
  <c r="D4" i="158"/>
  <c r="C4" i="158"/>
  <c r="B4" i="158"/>
  <c r="AX149" i="157"/>
  <c r="AX208" i="157" s="1"/>
  <c r="AW149" i="157"/>
  <c r="AW208" i="157" s="1"/>
  <c r="AV149" i="157"/>
  <c r="AV208" i="157" s="1"/>
  <c r="AU149" i="157"/>
  <c r="AU208" i="157" s="1"/>
  <c r="AT149" i="157"/>
  <c r="AT208" i="157" s="1"/>
  <c r="AS149" i="157"/>
  <c r="AS208" i="157" s="1"/>
  <c r="AR149" i="157"/>
  <c r="AR208" i="157" s="1"/>
  <c r="AQ149" i="157"/>
  <c r="AQ208" i="157" s="1"/>
  <c r="AP149" i="157"/>
  <c r="AP208" i="157" s="1"/>
  <c r="AO149" i="157"/>
  <c r="AO208" i="157" s="1"/>
  <c r="AN149" i="157"/>
  <c r="AN208" i="157" s="1"/>
  <c r="AM149" i="157"/>
  <c r="AM208" i="157" s="1"/>
  <c r="AL149" i="157"/>
  <c r="AL208" i="157" s="1"/>
  <c r="AK149" i="157"/>
  <c r="AK208" i="157" s="1"/>
  <c r="AJ149" i="157"/>
  <c r="AJ208" i="157" s="1"/>
  <c r="AI149" i="157"/>
  <c r="AI208" i="157" s="1"/>
  <c r="AH149" i="157"/>
  <c r="AH208" i="157" s="1"/>
  <c r="AG149" i="157"/>
  <c r="AG208" i="157" s="1"/>
  <c r="AF149" i="157"/>
  <c r="AF208" i="157" s="1"/>
  <c r="AE149" i="157"/>
  <c r="AE208" i="157" s="1"/>
  <c r="AD149" i="157"/>
  <c r="AD208" i="157" s="1"/>
  <c r="AC149" i="157"/>
  <c r="AC208" i="157" s="1"/>
  <c r="AB149" i="157"/>
  <c r="AB208" i="157" s="1"/>
  <c r="AA149" i="157"/>
  <c r="AA208" i="157" s="1"/>
  <c r="Z149" i="157"/>
  <c r="Z208" i="157" s="1"/>
  <c r="Y149" i="157"/>
  <c r="Y208" i="157" s="1"/>
  <c r="X149" i="157"/>
  <c r="X208" i="157" s="1"/>
  <c r="W149" i="157"/>
  <c r="W208" i="157" s="1"/>
  <c r="V149" i="157"/>
  <c r="V208" i="157" s="1"/>
  <c r="U149" i="157"/>
  <c r="U208" i="157" s="1"/>
  <c r="T149" i="157"/>
  <c r="T208" i="157" s="1"/>
  <c r="S149" i="157"/>
  <c r="S208" i="157" s="1"/>
  <c r="R149" i="157"/>
  <c r="R208" i="157" s="1"/>
  <c r="Q149" i="157"/>
  <c r="Q208" i="157" s="1"/>
  <c r="P149" i="157"/>
  <c r="P208" i="157" s="1"/>
  <c r="O149" i="157"/>
  <c r="O208" i="157" s="1"/>
  <c r="N149" i="157"/>
  <c r="N208" i="157" s="1"/>
  <c r="M149" i="157"/>
  <c r="M208" i="157" s="1"/>
  <c r="L149" i="157"/>
  <c r="L208" i="157" s="1"/>
  <c r="K149" i="157"/>
  <c r="K208" i="157" s="1"/>
  <c r="J149" i="157"/>
  <c r="J208" i="157" s="1"/>
  <c r="I149" i="157"/>
  <c r="I208" i="157" s="1"/>
  <c r="H149" i="157"/>
  <c r="H208" i="157" s="1"/>
  <c r="G149" i="157"/>
  <c r="G208" i="157" s="1"/>
  <c r="F149" i="157"/>
  <c r="F208" i="157" s="1"/>
  <c r="E149" i="157"/>
  <c r="E208" i="157" s="1"/>
  <c r="D149" i="157"/>
  <c r="D208" i="157" s="1"/>
  <c r="C149" i="157"/>
  <c r="C208" i="157" s="1"/>
  <c r="AX148" i="157"/>
  <c r="AW148" i="157"/>
  <c r="AV148" i="157"/>
  <c r="AU148" i="157"/>
  <c r="AT148" i="157"/>
  <c r="AS148" i="157"/>
  <c r="AR148" i="157"/>
  <c r="AQ148" i="157"/>
  <c r="AP148" i="157"/>
  <c r="AO148" i="157"/>
  <c r="AN148" i="157"/>
  <c r="AM148" i="157"/>
  <c r="AL148" i="157"/>
  <c r="AK148" i="157"/>
  <c r="AJ148" i="157"/>
  <c r="AI148" i="157"/>
  <c r="AH148" i="157"/>
  <c r="AG148" i="157"/>
  <c r="AF148" i="157"/>
  <c r="AE148" i="157"/>
  <c r="AD148" i="157"/>
  <c r="AC148" i="157"/>
  <c r="AB148" i="157"/>
  <c r="AA148" i="157"/>
  <c r="Z148" i="157"/>
  <c r="Y148" i="157"/>
  <c r="X148" i="157"/>
  <c r="W148" i="157"/>
  <c r="V148" i="157"/>
  <c r="U148" i="157"/>
  <c r="T148" i="157"/>
  <c r="S148" i="157"/>
  <c r="R148" i="157"/>
  <c r="Q148" i="157"/>
  <c r="P148" i="157"/>
  <c r="O148" i="157"/>
  <c r="N148" i="157"/>
  <c r="M148" i="157"/>
  <c r="L148" i="157"/>
  <c r="K148" i="157"/>
  <c r="J148" i="157"/>
  <c r="I148" i="157"/>
  <c r="H148" i="157"/>
  <c r="G148" i="157"/>
  <c r="F148" i="157"/>
  <c r="E148" i="157"/>
  <c r="D148" i="157"/>
  <c r="C148" i="157"/>
  <c r="AX147" i="157"/>
  <c r="AW147" i="157"/>
  <c r="AV147" i="157"/>
  <c r="AU147" i="157"/>
  <c r="AT147" i="157"/>
  <c r="AS147" i="157"/>
  <c r="AR147" i="157"/>
  <c r="AQ147" i="157"/>
  <c r="AP147" i="157"/>
  <c r="AO147" i="157"/>
  <c r="AN147" i="157"/>
  <c r="AM147" i="157"/>
  <c r="AL147" i="157"/>
  <c r="AK147" i="157"/>
  <c r="AJ147" i="157"/>
  <c r="AI147" i="157"/>
  <c r="AH147" i="157"/>
  <c r="AG147" i="157"/>
  <c r="AF147" i="157"/>
  <c r="AE147" i="157"/>
  <c r="AD147" i="157"/>
  <c r="AC147" i="157"/>
  <c r="AB147" i="157"/>
  <c r="AA147" i="157"/>
  <c r="Z147" i="157"/>
  <c r="Y147" i="157"/>
  <c r="X147" i="157"/>
  <c r="W147" i="157"/>
  <c r="V147" i="157"/>
  <c r="U147" i="157"/>
  <c r="T147" i="157"/>
  <c r="S147" i="157"/>
  <c r="R147" i="157"/>
  <c r="Q147" i="157"/>
  <c r="P147" i="157"/>
  <c r="O147" i="157"/>
  <c r="N147" i="157"/>
  <c r="M147" i="157"/>
  <c r="L147" i="157"/>
  <c r="K147" i="157"/>
  <c r="J147" i="157"/>
  <c r="I147" i="157"/>
  <c r="H147" i="157"/>
  <c r="G147" i="157"/>
  <c r="F147" i="157"/>
  <c r="E147" i="157"/>
  <c r="D147" i="157"/>
  <c r="C147" i="157"/>
  <c r="AX146" i="157"/>
  <c r="AW146" i="157"/>
  <c r="AV146" i="157"/>
  <c r="AU146" i="157"/>
  <c r="AT146" i="157"/>
  <c r="AS146" i="157"/>
  <c r="AR146" i="157"/>
  <c r="AQ146" i="157"/>
  <c r="AP146" i="157"/>
  <c r="AO146" i="157"/>
  <c r="AN146" i="157"/>
  <c r="AM146" i="157"/>
  <c r="AL146" i="157"/>
  <c r="AK146" i="157"/>
  <c r="AJ146" i="157"/>
  <c r="AI146" i="157"/>
  <c r="AH146" i="157"/>
  <c r="AG146" i="157"/>
  <c r="AF146" i="157"/>
  <c r="AE146" i="157"/>
  <c r="AD146" i="157"/>
  <c r="AC146" i="157"/>
  <c r="AB146" i="157"/>
  <c r="AA146" i="157"/>
  <c r="Z146" i="157"/>
  <c r="Y146" i="157"/>
  <c r="X146" i="157"/>
  <c r="W146" i="157"/>
  <c r="V146" i="157"/>
  <c r="U146" i="157"/>
  <c r="T146" i="157"/>
  <c r="S146" i="157"/>
  <c r="R146" i="157"/>
  <c r="Q146" i="157"/>
  <c r="P146" i="157"/>
  <c r="O146" i="157"/>
  <c r="N146" i="157"/>
  <c r="M146" i="157"/>
  <c r="L146" i="157"/>
  <c r="K146" i="157"/>
  <c r="J146" i="157"/>
  <c r="I146" i="157"/>
  <c r="H146" i="157"/>
  <c r="G146" i="157"/>
  <c r="F146" i="157"/>
  <c r="E146" i="157"/>
  <c r="D146" i="157"/>
  <c r="C146" i="157"/>
  <c r="AX145" i="157"/>
  <c r="AX244" i="157" s="1"/>
  <c r="AW145" i="157"/>
  <c r="AW244" i="157" s="1"/>
  <c r="AV145" i="157"/>
  <c r="AV244" i="157" s="1"/>
  <c r="AU145" i="157"/>
  <c r="AU244" i="157" s="1"/>
  <c r="AT145" i="157"/>
  <c r="AT244" i="157" s="1"/>
  <c r="AS145" i="157"/>
  <c r="AS244" i="157" s="1"/>
  <c r="AR145" i="157"/>
  <c r="AR244" i="157" s="1"/>
  <c r="AQ145" i="157"/>
  <c r="AQ244" i="157" s="1"/>
  <c r="AP145" i="157"/>
  <c r="AP244" i="157" s="1"/>
  <c r="AO145" i="157"/>
  <c r="AO244" i="157" s="1"/>
  <c r="AN145" i="157"/>
  <c r="AN244" i="157" s="1"/>
  <c r="AM145" i="157"/>
  <c r="AM244" i="157" s="1"/>
  <c r="AL145" i="157"/>
  <c r="AL244" i="157" s="1"/>
  <c r="AK145" i="157"/>
  <c r="AK244" i="157" s="1"/>
  <c r="AJ145" i="157"/>
  <c r="AJ244" i="157" s="1"/>
  <c r="AI145" i="157"/>
  <c r="AI244" i="157" s="1"/>
  <c r="AH145" i="157"/>
  <c r="AH244" i="157" s="1"/>
  <c r="AG145" i="157"/>
  <c r="AG244" i="157" s="1"/>
  <c r="AF145" i="157"/>
  <c r="AF244" i="157" s="1"/>
  <c r="AE145" i="157"/>
  <c r="AE244" i="157" s="1"/>
  <c r="AD145" i="157"/>
  <c r="AD244" i="157" s="1"/>
  <c r="AC145" i="157"/>
  <c r="AC244" i="157" s="1"/>
  <c r="AB145" i="157"/>
  <c r="AB244" i="157" s="1"/>
  <c r="AA145" i="157"/>
  <c r="AA244" i="157" s="1"/>
  <c r="Z145" i="157"/>
  <c r="Z244" i="157" s="1"/>
  <c r="Y145" i="157"/>
  <c r="Y244" i="157" s="1"/>
  <c r="X145" i="157"/>
  <c r="X244" i="157" s="1"/>
  <c r="W145" i="157"/>
  <c r="W244" i="157" s="1"/>
  <c r="V145" i="157"/>
  <c r="V244" i="157" s="1"/>
  <c r="U145" i="157"/>
  <c r="U244" i="157" s="1"/>
  <c r="T145" i="157"/>
  <c r="T244" i="157" s="1"/>
  <c r="S145" i="157"/>
  <c r="S244" i="157" s="1"/>
  <c r="R145" i="157"/>
  <c r="R244" i="157" s="1"/>
  <c r="Q145" i="157"/>
  <c r="Q244" i="157" s="1"/>
  <c r="P145" i="157"/>
  <c r="P244" i="157" s="1"/>
  <c r="O145" i="157"/>
  <c r="O244" i="157" s="1"/>
  <c r="N145" i="157"/>
  <c r="N244" i="157" s="1"/>
  <c r="M145" i="157"/>
  <c r="M244" i="157" s="1"/>
  <c r="L145" i="157"/>
  <c r="L244" i="157" s="1"/>
  <c r="K145" i="157"/>
  <c r="K244" i="157" s="1"/>
  <c r="J145" i="157"/>
  <c r="J244" i="157" s="1"/>
  <c r="I145" i="157"/>
  <c r="I244" i="157" s="1"/>
  <c r="H145" i="157"/>
  <c r="H244" i="157" s="1"/>
  <c r="G145" i="157"/>
  <c r="G244" i="157" s="1"/>
  <c r="F145" i="157"/>
  <c r="F244" i="157" s="1"/>
  <c r="E145" i="157"/>
  <c r="E244" i="157" s="1"/>
  <c r="D145" i="157"/>
  <c r="D244" i="157" s="1"/>
  <c r="C145" i="157"/>
  <c r="C244" i="157" s="1"/>
  <c r="AX144" i="157"/>
  <c r="AX238" i="157" s="1"/>
  <c r="AW144" i="157"/>
  <c r="AW238" i="157" s="1"/>
  <c r="AV144" i="157"/>
  <c r="AV238" i="157" s="1"/>
  <c r="AU144" i="157"/>
  <c r="AU238" i="157" s="1"/>
  <c r="AT144" i="157"/>
  <c r="AT238" i="157" s="1"/>
  <c r="AS144" i="157"/>
  <c r="AS238" i="157" s="1"/>
  <c r="AR144" i="157"/>
  <c r="AR238" i="157" s="1"/>
  <c r="AQ144" i="157"/>
  <c r="AQ238" i="157" s="1"/>
  <c r="AP144" i="157"/>
  <c r="AP238" i="157" s="1"/>
  <c r="AO144" i="157"/>
  <c r="AO238" i="157" s="1"/>
  <c r="AN144" i="157"/>
  <c r="AN238" i="157" s="1"/>
  <c r="AM144" i="157"/>
  <c r="AM238" i="157" s="1"/>
  <c r="AL144" i="157"/>
  <c r="AL238" i="157" s="1"/>
  <c r="AK144" i="157"/>
  <c r="AK238" i="157" s="1"/>
  <c r="AJ144" i="157"/>
  <c r="AJ238" i="157" s="1"/>
  <c r="AI144" i="157"/>
  <c r="AI238" i="157" s="1"/>
  <c r="AH144" i="157"/>
  <c r="AH238" i="157" s="1"/>
  <c r="AG144" i="157"/>
  <c r="AG238" i="157" s="1"/>
  <c r="AF144" i="157"/>
  <c r="AF238" i="157" s="1"/>
  <c r="AE144" i="157"/>
  <c r="AE238" i="157" s="1"/>
  <c r="AD144" i="157"/>
  <c r="AD238" i="157" s="1"/>
  <c r="AC144" i="157"/>
  <c r="AC238" i="157" s="1"/>
  <c r="AB144" i="157"/>
  <c r="AB238" i="157" s="1"/>
  <c r="AA144" i="157"/>
  <c r="AA238" i="157" s="1"/>
  <c r="Z144" i="157"/>
  <c r="Z238" i="157" s="1"/>
  <c r="Y144" i="157"/>
  <c r="Y238" i="157" s="1"/>
  <c r="X144" i="157"/>
  <c r="X238" i="157" s="1"/>
  <c r="W144" i="157"/>
  <c r="W238" i="157" s="1"/>
  <c r="V144" i="157"/>
  <c r="V238" i="157" s="1"/>
  <c r="U144" i="157"/>
  <c r="U238" i="157" s="1"/>
  <c r="T144" i="157"/>
  <c r="T238" i="157" s="1"/>
  <c r="S144" i="157"/>
  <c r="S238" i="157" s="1"/>
  <c r="R144" i="157"/>
  <c r="R238" i="157" s="1"/>
  <c r="Q144" i="157"/>
  <c r="Q238" i="157" s="1"/>
  <c r="P144" i="157"/>
  <c r="P238" i="157" s="1"/>
  <c r="O144" i="157"/>
  <c r="O238" i="157" s="1"/>
  <c r="N144" i="157"/>
  <c r="N238" i="157" s="1"/>
  <c r="M144" i="157"/>
  <c r="M238" i="157" s="1"/>
  <c r="L144" i="157"/>
  <c r="L238" i="157" s="1"/>
  <c r="K144" i="157"/>
  <c r="K238" i="157" s="1"/>
  <c r="J144" i="157"/>
  <c r="J238" i="157" s="1"/>
  <c r="I144" i="157"/>
  <c r="I238" i="157" s="1"/>
  <c r="H144" i="157"/>
  <c r="H238" i="157" s="1"/>
  <c r="G144" i="157"/>
  <c r="G238" i="157" s="1"/>
  <c r="F144" i="157"/>
  <c r="F238" i="157" s="1"/>
  <c r="E144" i="157"/>
  <c r="E238" i="157" s="1"/>
  <c r="D144" i="157"/>
  <c r="D238" i="157" s="1"/>
  <c r="C144" i="157"/>
  <c r="C238" i="157" s="1"/>
  <c r="AX143" i="157"/>
  <c r="AX226" i="157" s="1"/>
  <c r="AW143" i="157"/>
  <c r="AW226" i="157" s="1"/>
  <c r="AV143" i="157"/>
  <c r="AV226" i="157" s="1"/>
  <c r="AU143" i="157"/>
  <c r="AU226" i="157" s="1"/>
  <c r="AT143" i="157"/>
  <c r="AT226" i="157" s="1"/>
  <c r="AS143" i="157"/>
  <c r="AS226" i="157" s="1"/>
  <c r="AR143" i="157"/>
  <c r="AR226" i="157" s="1"/>
  <c r="AQ143" i="157"/>
  <c r="AQ226" i="157" s="1"/>
  <c r="AP143" i="157"/>
  <c r="AP226" i="157" s="1"/>
  <c r="AO143" i="157"/>
  <c r="AO226" i="157" s="1"/>
  <c r="AN143" i="157"/>
  <c r="AN226" i="157" s="1"/>
  <c r="AM143" i="157"/>
  <c r="AM226" i="157" s="1"/>
  <c r="AL143" i="157"/>
  <c r="AL226" i="157" s="1"/>
  <c r="AK143" i="157"/>
  <c r="AK226" i="157" s="1"/>
  <c r="AJ143" i="157"/>
  <c r="AJ226" i="157" s="1"/>
  <c r="AI143" i="157"/>
  <c r="AI226" i="157" s="1"/>
  <c r="AH143" i="157"/>
  <c r="AH226" i="157" s="1"/>
  <c r="AG143" i="157"/>
  <c r="AG226" i="157" s="1"/>
  <c r="AF143" i="157"/>
  <c r="AF226" i="157" s="1"/>
  <c r="AE143" i="157"/>
  <c r="AE226" i="157" s="1"/>
  <c r="AD143" i="157"/>
  <c r="AD226" i="157" s="1"/>
  <c r="AC143" i="157"/>
  <c r="AC226" i="157" s="1"/>
  <c r="AB143" i="157"/>
  <c r="AB226" i="157" s="1"/>
  <c r="AA143" i="157"/>
  <c r="AA226" i="157" s="1"/>
  <c r="Z143" i="157"/>
  <c r="Z226" i="157" s="1"/>
  <c r="Y143" i="157"/>
  <c r="Y226" i="157" s="1"/>
  <c r="X143" i="157"/>
  <c r="X226" i="157" s="1"/>
  <c r="W143" i="157"/>
  <c r="W226" i="157" s="1"/>
  <c r="V143" i="157"/>
  <c r="V226" i="157" s="1"/>
  <c r="U143" i="157"/>
  <c r="U226" i="157" s="1"/>
  <c r="T143" i="157"/>
  <c r="T226" i="157" s="1"/>
  <c r="S143" i="157"/>
  <c r="S226" i="157" s="1"/>
  <c r="R143" i="157"/>
  <c r="R226" i="157" s="1"/>
  <c r="Q143" i="157"/>
  <c r="Q226" i="157" s="1"/>
  <c r="P143" i="157"/>
  <c r="P226" i="157" s="1"/>
  <c r="O143" i="157"/>
  <c r="O226" i="157" s="1"/>
  <c r="N143" i="157"/>
  <c r="N226" i="157" s="1"/>
  <c r="M143" i="157"/>
  <c r="M226" i="157" s="1"/>
  <c r="L143" i="157"/>
  <c r="L226" i="157" s="1"/>
  <c r="K143" i="157"/>
  <c r="K226" i="157" s="1"/>
  <c r="J143" i="157"/>
  <c r="J226" i="157" s="1"/>
  <c r="I143" i="157"/>
  <c r="I226" i="157" s="1"/>
  <c r="H143" i="157"/>
  <c r="H226" i="157" s="1"/>
  <c r="G143" i="157"/>
  <c r="G226" i="157" s="1"/>
  <c r="F143" i="157"/>
  <c r="F226" i="157" s="1"/>
  <c r="E143" i="157"/>
  <c r="E226" i="157" s="1"/>
  <c r="D143" i="157"/>
  <c r="D226" i="157" s="1"/>
  <c r="C143" i="157"/>
  <c r="C226" i="157" s="1"/>
  <c r="AX142" i="157"/>
  <c r="AX171" i="157" s="1"/>
  <c r="AW142" i="157"/>
  <c r="AW171" i="157" s="1"/>
  <c r="AV142" i="157"/>
  <c r="AV171" i="157" s="1"/>
  <c r="AU142" i="157"/>
  <c r="AU171" i="157" s="1"/>
  <c r="AT142" i="157"/>
  <c r="AT171" i="157" s="1"/>
  <c r="AS142" i="157"/>
  <c r="AS171" i="157" s="1"/>
  <c r="AR142" i="157"/>
  <c r="AR171" i="157" s="1"/>
  <c r="AQ142" i="157"/>
  <c r="AQ171" i="157" s="1"/>
  <c r="AP142" i="157"/>
  <c r="AP171" i="157" s="1"/>
  <c r="AO142" i="157"/>
  <c r="AO171" i="157" s="1"/>
  <c r="AN142" i="157"/>
  <c r="AN171" i="157" s="1"/>
  <c r="AM142" i="157"/>
  <c r="AM171" i="157" s="1"/>
  <c r="AL142" i="157"/>
  <c r="AL171" i="157" s="1"/>
  <c r="AK142" i="157"/>
  <c r="AK171" i="157" s="1"/>
  <c r="AJ142" i="157"/>
  <c r="AJ171" i="157" s="1"/>
  <c r="AI142" i="157"/>
  <c r="AI171" i="157" s="1"/>
  <c r="AH142" i="157"/>
  <c r="AH171" i="157" s="1"/>
  <c r="AG142" i="157"/>
  <c r="AG171" i="157" s="1"/>
  <c r="AF142" i="157"/>
  <c r="AF171" i="157" s="1"/>
  <c r="AE142" i="157"/>
  <c r="AE171" i="157" s="1"/>
  <c r="AD142" i="157"/>
  <c r="AD171" i="157" s="1"/>
  <c r="AC142" i="157"/>
  <c r="AC171" i="157" s="1"/>
  <c r="AB142" i="157"/>
  <c r="AB171" i="157" s="1"/>
  <c r="AA142" i="157"/>
  <c r="AA171" i="157" s="1"/>
  <c r="Z142" i="157"/>
  <c r="Z171" i="157" s="1"/>
  <c r="Y142" i="157"/>
  <c r="Y171" i="157" s="1"/>
  <c r="X142" i="157"/>
  <c r="X171" i="157" s="1"/>
  <c r="W142" i="157"/>
  <c r="W171" i="157" s="1"/>
  <c r="V142" i="157"/>
  <c r="V171" i="157" s="1"/>
  <c r="U142" i="157"/>
  <c r="U171" i="157" s="1"/>
  <c r="T142" i="157"/>
  <c r="T171" i="157" s="1"/>
  <c r="S142" i="157"/>
  <c r="S171" i="157" s="1"/>
  <c r="R142" i="157"/>
  <c r="R171" i="157" s="1"/>
  <c r="Q142" i="157"/>
  <c r="Q171" i="157" s="1"/>
  <c r="P142" i="157"/>
  <c r="P171" i="157" s="1"/>
  <c r="O142" i="157"/>
  <c r="O171" i="157" s="1"/>
  <c r="N142" i="157"/>
  <c r="N171" i="157" s="1"/>
  <c r="M142" i="157"/>
  <c r="M171" i="157" s="1"/>
  <c r="L142" i="157"/>
  <c r="L171" i="157" s="1"/>
  <c r="K142" i="157"/>
  <c r="K171" i="157" s="1"/>
  <c r="J142" i="157"/>
  <c r="J171" i="157" s="1"/>
  <c r="I142" i="157"/>
  <c r="I171" i="157" s="1"/>
  <c r="H142" i="157"/>
  <c r="H171" i="157" s="1"/>
  <c r="G142" i="157"/>
  <c r="G171" i="157" s="1"/>
  <c r="F142" i="157"/>
  <c r="F171" i="157" s="1"/>
  <c r="E142" i="157"/>
  <c r="E171" i="157" s="1"/>
  <c r="D142" i="157"/>
  <c r="D171" i="157" s="1"/>
  <c r="C142" i="157"/>
  <c r="C171" i="157" s="1"/>
  <c r="AX141" i="157"/>
  <c r="AX232" i="157" s="1"/>
  <c r="AW141" i="157"/>
  <c r="AW232" i="157" s="1"/>
  <c r="AV141" i="157"/>
  <c r="AV232" i="157" s="1"/>
  <c r="AU141" i="157"/>
  <c r="AU232" i="157" s="1"/>
  <c r="AT141" i="157"/>
  <c r="AT232" i="157" s="1"/>
  <c r="AS141" i="157"/>
  <c r="AS232" i="157" s="1"/>
  <c r="AR141" i="157"/>
  <c r="AR232" i="157" s="1"/>
  <c r="AQ141" i="157"/>
  <c r="AQ232" i="157" s="1"/>
  <c r="AP141" i="157"/>
  <c r="AP232" i="157" s="1"/>
  <c r="AO141" i="157"/>
  <c r="AO232" i="157" s="1"/>
  <c r="AN141" i="157"/>
  <c r="AN232" i="157" s="1"/>
  <c r="AM141" i="157"/>
  <c r="AM232" i="157" s="1"/>
  <c r="AL141" i="157"/>
  <c r="AL232" i="157" s="1"/>
  <c r="AK141" i="157"/>
  <c r="AK232" i="157" s="1"/>
  <c r="AJ141" i="157"/>
  <c r="AJ232" i="157" s="1"/>
  <c r="AI141" i="157"/>
  <c r="AI232" i="157" s="1"/>
  <c r="AH141" i="157"/>
  <c r="AH232" i="157" s="1"/>
  <c r="AG141" i="157"/>
  <c r="AG232" i="157" s="1"/>
  <c r="AF141" i="157"/>
  <c r="AF232" i="157" s="1"/>
  <c r="AE141" i="157"/>
  <c r="AE232" i="157" s="1"/>
  <c r="AD141" i="157"/>
  <c r="AD232" i="157" s="1"/>
  <c r="AC141" i="157"/>
  <c r="AC232" i="157" s="1"/>
  <c r="AB141" i="157"/>
  <c r="AB232" i="157" s="1"/>
  <c r="AA141" i="157"/>
  <c r="AA232" i="157" s="1"/>
  <c r="Z141" i="157"/>
  <c r="Z232" i="157" s="1"/>
  <c r="Y141" i="157"/>
  <c r="Y232" i="157" s="1"/>
  <c r="X141" i="157"/>
  <c r="X232" i="157" s="1"/>
  <c r="W141" i="157"/>
  <c r="W232" i="157" s="1"/>
  <c r="V141" i="157"/>
  <c r="V232" i="157" s="1"/>
  <c r="U141" i="157"/>
  <c r="U232" i="157" s="1"/>
  <c r="T141" i="157"/>
  <c r="T232" i="157" s="1"/>
  <c r="S141" i="157"/>
  <c r="S232" i="157" s="1"/>
  <c r="R141" i="157"/>
  <c r="R232" i="157" s="1"/>
  <c r="Q141" i="157"/>
  <c r="Q232" i="157" s="1"/>
  <c r="P141" i="157"/>
  <c r="P232" i="157" s="1"/>
  <c r="O141" i="157"/>
  <c r="O232" i="157" s="1"/>
  <c r="N141" i="157"/>
  <c r="N232" i="157" s="1"/>
  <c r="M141" i="157"/>
  <c r="M232" i="157" s="1"/>
  <c r="L141" i="157"/>
  <c r="L232" i="157" s="1"/>
  <c r="K141" i="157"/>
  <c r="K232" i="157" s="1"/>
  <c r="J141" i="157"/>
  <c r="J232" i="157" s="1"/>
  <c r="I141" i="157"/>
  <c r="I232" i="157" s="1"/>
  <c r="H141" i="157"/>
  <c r="H232" i="157" s="1"/>
  <c r="G141" i="157"/>
  <c r="G232" i="157" s="1"/>
  <c r="F141" i="157"/>
  <c r="F232" i="157" s="1"/>
  <c r="E141" i="157"/>
  <c r="E232" i="157" s="1"/>
  <c r="D141" i="157"/>
  <c r="D232" i="157" s="1"/>
  <c r="C141" i="157"/>
  <c r="C232" i="157" s="1"/>
  <c r="AX140" i="157"/>
  <c r="AW140" i="157"/>
  <c r="AV140" i="157"/>
  <c r="AU140" i="157"/>
  <c r="AT140" i="157"/>
  <c r="AS140" i="157"/>
  <c r="AR140" i="157"/>
  <c r="AQ140" i="157"/>
  <c r="AP140" i="157"/>
  <c r="AO140" i="157"/>
  <c r="AN140" i="157"/>
  <c r="AM140" i="157"/>
  <c r="AL140" i="157"/>
  <c r="AK140" i="157"/>
  <c r="AJ140" i="157"/>
  <c r="AI140" i="157"/>
  <c r="AH140" i="157"/>
  <c r="AG140" i="157"/>
  <c r="AF140" i="157"/>
  <c r="AE140" i="157"/>
  <c r="AD140" i="157"/>
  <c r="AC140" i="157"/>
  <c r="AB140" i="157"/>
  <c r="AA140" i="157"/>
  <c r="Z140" i="157"/>
  <c r="Y140" i="157"/>
  <c r="X140" i="157"/>
  <c r="W140" i="157"/>
  <c r="V140" i="157"/>
  <c r="U140" i="157"/>
  <c r="T140" i="157"/>
  <c r="S140" i="157"/>
  <c r="R140" i="157"/>
  <c r="Q140" i="157"/>
  <c r="P140" i="157"/>
  <c r="O140" i="157"/>
  <c r="N140" i="157"/>
  <c r="M140" i="157"/>
  <c r="L140" i="157"/>
  <c r="K140" i="157"/>
  <c r="J140" i="157"/>
  <c r="I140" i="157"/>
  <c r="H140" i="157"/>
  <c r="G140" i="157"/>
  <c r="F140" i="157"/>
  <c r="E140" i="157"/>
  <c r="D140" i="157"/>
  <c r="C140" i="157"/>
  <c r="AX139" i="157"/>
  <c r="AX220" i="157" s="1"/>
  <c r="AW139" i="157"/>
  <c r="AW220" i="157" s="1"/>
  <c r="AV139" i="157"/>
  <c r="AV220" i="157" s="1"/>
  <c r="AU139" i="157"/>
  <c r="AU220" i="157" s="1"/>
  <c r="AT139" i="157"/>
  <c r="AT220" i="157" s="1"/>
  <c r="AS139" i="157"/>
  <c r="AS220" i="157" s="1"/>
  <c r="AR139" i="157"/>
  <c r="AR220" i="157" s="1"/>
  <c r="AQ139" i="157"/>
  <c r="AQ220" i="157" s="1"/>
  <c r="AP139" i="157"/>
  <c r="AP220" i="157" s="1"/>
  <c r="AO139" i="157"/>
  <c r="AO220" i="157" s="1"/>
  <c r="AN139" i="157"/>
  <c r="AN220" i="157" s="1"/>
  <c r="AM139" i="157"/>
  <c r="AM220" i="157" s="1"/>
  <c r="AL139" i="157"/>
  <c r="AL220" i="157" s="1"/>
  <c r="AK139" i="157"/>
  <c r="AK220" i="157" s="1"/>
  <c r="AJ139" i="157"/>
  <c r="AJ220" i="157" s="1"/>
  <c r="AI139" i="157"/>
  <c r="AI220" i="157" s="1"/>
  <c r="AH139" i="157"/>
  <c r="AH220" i="157" s="1"/>
  <c r="AG139" i="157"/>
  <c r="AG220" i="157" s="1"/>
  <c r="AF139" i="157"/>
  <c r="AF220" i="157" s="1"/>
  <c r="AE139" i="157"/>
  <c r="AE220" i="157" s="1"/>
  <c r="AD139" i="157"/>
  <c r="AD220" i="157" s="1"/>
  <c r="AC139" i="157"/>
  <c r="AC220" i="157" s="1"/>
  <c r="AB139" i="157"/>
  <c r="AB220" i="157" s="1"/>
  <c r="AA139" i="157"/>
  <c r="AA220" i="157" s="1"/>
  <c r="Z139" i="157"/>
  <c r="Z220" i="157" s="1"/>
  <c r="Y139" i="157"/>
  <c r="Y220" i="157" s="1"/>
  <c r="X139" i="157"/>
  <c r="X220" i="157" s="1"/>
  <c r="W139" i="157"/>
  <c r="W220" i="157" s="1"/>
  <c r="V139" i="157"/>
  <c r="V220" i="157" s="1"/>
  <c r="U139" i="157"/>
  <c r="U220" i="157" s="1"/>
  <c r="T139" i="157"/>
  <c r="T220" i="157" s="1"/>
  <c r="S139" i="157"/>
  <c r="S220" i="157" s="1"/>
  <c r="R139" i="157"/>
  <c r="R220" i="157" s="1"/>
  <c r="Q139" i="157"/>
  <c r="Q220" i="157" s="1"/>
  <c r="P139" i="157"/>
  <c r="P220" i="157" s="1"/>
  <c r="O139" i="157"/>
  <c r="O220" i="157" s="1"/>
  <c r="N139" i="157"/>
  <c r="N220" i="157" s="1"/>
  <c r="M139" i="157"/>
  <c r="M220" i="157" s="1"/>
  <c r="L139" i="157"/>
  <c r="L220" i="157" s="1"/>
  <c r="K139" i="157"/>
  <c r="K220" i="157" s="1"/>
  <c r="J139" i="157"/>
  <c r="J220" i="157" s="1"/>
  <c r="I139" i="157"/>
  <c r="I220" i="157" s="1"/>
  <c r="H139" i="157"/>
  <c r="H220" i="157" s="1"/>
  <c r="G139" i="157"/>
  <c r="G220" i="157" s="1"/>
  <c r="F139" i="157"/>
  <c r="F220" i="157" s="1"/>
  <c r="E139" i="157"/>
  <c r="E220" i="157" s="1"/>
  <c r="D139" i="157"/>
  <c r="D220" i="157" s="1"/>
  <c r="C139" i="157"/>
  <c r="C220" i="157" s="1"/>
  <c r="AX138" i="157"/>
  <c r="AX214" i="157" s="1"/>
  <c r="AW138" i="157"/>
  <c r="AW214" i="157" s="1"/>
  <c r="AV138" i="157"/>
  <c r="AV214" i="157" s="1"/>
  <c r="AU138" i="157"/>
  <c r="AU214" i="157" s="1"/>
  <c r="AT138" i="157"/>
  <c r="AT214" i="157" s="1"/>
  <c r="AS138" i="157"/>
  <c r="AS214" i="157" s="1"/>
  <c r="AR138" i="157"/>
  <c r="AR214" i="157" s="1"/>
  <c r="AQ138" i="157"/>
  <c r="AQ214" i="157" s="1"/>
  <c r="AP138" i="157"/>
  <c r="AP214" i="157" s="1"/>
  <c r="AO138" i="157"/>
  <c r="AO214" i="157" s="1"/>
  <c r="AN138" i="157"/>
  <c r="AN214" i="157" s="1"/>
  <c r="AM138" i="157"/>
  <c r="AM214" i="157" s="1"/>
  <c r="AL138" i="157"/>
  <c r="AL214" i="157" s="1"/>
  <c r="AK138" i="157"/>
  <c r="AK214" i="157" s="1"/>
  <c r="AJ138" i="157"/>
  <c r="AJ214" i="157" s="1"/>
  <c r="AI138" i="157"/>
  <c r="AI214" i="157" s="1"/>
  <c r="AH138" i="157"/>
  <c r="AH214" i="157" s="1"/>
  <c r="AG138" i="157"/>
  <c r="AG214" i="157" s="1"/>
  <c r="AF138" i="157"/>
  <c r="AF214" i="157" s="1"/>
  <c r="AE138" i="157"/>
  <c r="AE214" i="157" s="1"/>
  <c r="AD138" i="157"/>
  <c r="AD214" i="157" s="1"/>
  <c r="AC138" i="157"/>
  <c r="AC214" i="157" s="1"/>
  <c r="AB138" i="157"/>
  <c r="AB214" i="157" s="1"/>
  <c r="AA138" i="157"/>
  <c r="AA214" i="157" s="1"/>
  <c r="Z138" i="157"/>
  <c r="Z214" i="157" s="1"/>
  <c r="Y138" i="157"/>
  <c r="Y214" i="157" s="1"/>
  <c r="X138" i="157"/>
  <c r="X214" i="157" s="1"/>
  <c r="W138" i="157"/>
  <c r="W214" i="157" s="1"/>
  <c r="V138" i="157"/>
  <c r="V214" i="157" s="1"/>
  <c r="U138" i="157"/>
  <c r="U214" i="157" s="1"/>
  <c r="T138" i="157"/>
  <c r="T214" i="157" s="1"/>
  <c r="S138" i="157"/>
  <c r="S214" i="157" s="1"/>
  <c r="R138" i="157"/>
  <c r="R214" i="157" s="1"/>
  <c r="Q138" i="157"/>
  <c r="Q214" i="157" s="1"/>
  <c r="P138" i="157"/>
  <c r="P214" i="157" s="1"/>
  <c r="O138" i="157"/>
  <c r="O214" i="157" s="1"/>
  <c r="N138" i="157"/>
  <c r="N214" i="157" s="1"/>
  <c r="M138" i="157"/>
  <c r="M214" i="157" s="1"/>
  <c r="L138" i="157"/>
  <c r="L214" i="157" s="1"/>
  <c r="K138" i="157"/>
  <c r="K214" i="157" s="1"/>
  <c r="J138" i="157"/>
  <c r="J214" i="157" s="1"/>
  <c r="I138" i="157"/>
  <c r="I214" i="157" s="1"/>
  <c r="H138" i="157"/>
  <c r="H214" i="157" s="1"/>
  <c r="G138" i="157"/>
  <c r="G214" i="157" s="1"/>
  <c r="F138" i="157"/>
  <c r="F214" i="157" s="1"/>
  <c r="E138" i="157"/>
  <c r="E214" i="157" s="1"/>
  <c r="D138" i="157"/>
  <c r="D214" i="157" s="1"/>
  <c r="C138" i="157"/>
  <c r="C214" i="157" s="1"/>
  <c r="AX137" i="157"/>
  <c r="AW137" i="157"/>
  <c r="AV137" i="157"/>
  <c r="AU137" i="157"/>
  <c r="AT137" i="157"/>
  <c r="AS137" i="157"/>
  <c r="AR137" i="157"/>
  <c r="AQ137" i="157"/>
  <c r="AP137" i="157"/>
  <c r="AO137" i="157"/>
  <c r="AN137" i="157"/>
  <c r="AM137" i="157"/>
  <c r="AL137" i="157"/>
  <c r="AK137" i="157"/>
  <c r="AJ137" i="157"/>
  <c r="AI137" i="157"/>
  <c r="AH137" i="157"/>
  <c r="AG137" i="157"/>
  <c r="AF137" i="157"/>
  <c r="AE137" i="157"/>
  <c r="AD137" i="157"/>
  <c r="AC137" i="157"/>
  <c r="AB137" i="157"/>
  <c r="AA137" i="157"/>
  <c r="Z137" i="157"/>
  <c r="Y137" i="157"/>
  <c r="X137" i="157"/>
  <c r="W137" i="157"/>
  <c r="V137" i="157"/>
  <c r="U137" i="157"/>
  <c r="T137" i="157"/>
  <c r="S137" i="157"/>
  <c r="R137" i="157"/>
  <c r="Q137" i="157"/>
  <c r="P137" i="157"/>
  <c r="O137" i="157"/>
  <c r="N137" i="157"/>
  <c r="M137" i="157"/>
  <c r="L137" i="157"/>
  <c r="K137" i="157"/>
  <c r="J137" i="157"/>
  <c r="I137" i="157"/>
  <c r="H137" i="157"/>
  <c r="G137" i="157"/>
  <c r="F137" i="157"/>
  <c r="E137" i="157"/>
  <c r="D137" i="157"/>
  <c r="C137" i="157"/>
  <c r="AX136" i="157"/>
  <c r="AW136" i="157"/>
  <c r="AW189" i="157" s="1"/>
  <c r="AV136" i="157"/>
  <c r="AV189" i="157" s="1"/>
  <c r="AU136" i="157"/>
  <c r="AU189" i="157" s="1"/>
  <c r="AT136" i="157"/>
  <c r="AT189" i="157" s="1"/>
  <c r="AS136" i="157"/>
  <c r="AR136" i="157"/>
  <c r="AQ136" i="157"/>
  <c r="AQ189" i="157" s="1"/>
  <c r="AP136" i="157"/>
  <c r="AP189" i="157" s="1"/>
  <c r="AO136" i="157"/>
  <c r="AO189" i="157" s="1"/>
  <c r="AN136" i="157"/>
  <c r="AN189" i="157" s="1"/>
  <c r="AM136" i="157"/>
  <c r="AM189" i="157" s="1"/>
  <c r="AL136" i="157"/>
  <c r="AL189" i="157" s="1"/>
  <c r="AK136" i="157"/>
  <c r="AK189" i="157" s="1"/>
  <c r="AJ136" i="157"/>
  <c r="AJ189" i="157" s="1"/>
  <c r="AI136" i="157"/>
  <c r="AI189" i="157" s="1"/>
  <c r="AH136" i="157"/>
  <c r="AG136" i="157"/>
  <c r="AF136" i="157"/>
  <c r="AE136" i="157"/>
  <c r="AE189" i="157" s="1"/>
  <c r="AD136" i="157"/>
  <c r="AD189" i="157" s="1"/>
  <c r="AC136" i="157"/>
  <c r="AC189" i="157" s="1"/>
  <c r="AB136" i="157"/>
  <c r="AB189" i="157" s="1"/>
  <c r="AA136" i="157"/>
  <c r="AA189" i="157" s="1"/>
  <c r="Z136" i="157"/>
  <c r="Z189" i="157" s="1"/>
  <c r="Y136" i="157"/>
  <c r="Y189" i="157" s="1"/>
  <c r="X136" i="157"/>
  <c r="X189" i="157" s="1"/>
  <c r="W136" i="157"/>
  <c r="W189" i="157" s="1"/>
  <c r="V136" i="157"/>
  <c r="U136" i="157"/>
  <c r="T136" i="157"/>
  <c r="S136" i="157"/>
  <c r="S189" i="157" s="1"/>
  <c r="R136" i="157"/>
  <c r="R189" i="157" s="1"/>
  <c r="Q136" i="157"/>
  <c r="Q189" i="157" s="1"/>
  <c r="P136" i="157"/>
  <c r="P189" i="157" s="1"/>
  <c r="O136" i="157"/>
  <c r="O189" i="157" s="1"/>
  <c r="N136" i="157"/>
  <c r="N189" i="157" s="1"/>
  <c r="M136" i="157"/>
  <c r="M189" i="157" s="1"/>
  <c r="L136" i="157"/>
  <c r="L189" i="157" s="1"/>
  <c r="K136" i="157"/>
  <c r="K189" i="157" s="1"/>
  <c r="J136" i="157"/>
  <c r="I136" i="157"/>
  <c r="H136" i="157"/>
  <c r="G136" i="157"/>
  <c r="G189" i="157" s="1"/>
  <c r="F136" i="157"/>
  <c r="F189" i="157" s="1"/>
  <c r="E136" i="157"/>
  <c r="E189" i="157" s="1"/>
  <c r="D136" i="157"/>
  <c r="D189" i="157" s="1"/>
  <c r="C136" i="157"/>
  <c r="C189" i="157" s="1"/>
  <c r="AX135" i="157"/>
  <c r="AX159" i="157" s="1"/>
  <c r="AW135" i="157"/>
  <c r="AW159" i="157" s="1"/>
  <c r="AV135" i="157"/>
  <c r="AV159" i="157" s="1"/>
  <c r="AU135" i="157"/>
  <c r="AU159" i="157" s="1"/>
  <c r="AT135" i="157"/>
  <c r="AT159" i="157" s="1"/>
  <c r="AS135" i="157"/>
  <c r="AS159" i="157" s="1"/>
  <c r="AR135" i="157"/>
  <c r="AR159" i="157" s="1"/>
  <c r="AQ135" i="157"/>
  <c r="AQ159" i="157" s="1"/>
  <c r="AP135" i="157"/>
  <c r="AP159" i="157" s="1"/>
  <c r="AO135" i="157"/>
  <c r="AO159" i="157" s="1"/>
  <c r="AN135" i="157"/>
  <c r="AN159" i="157" s="1"/>
  <c r="AM135" i="157"/>
  <c r="AM159" i="157" s="1"/>
  <c r="AL135" i="157"/>
  <c r="AL159" i="157" s="1"/>
  <c r="AK135" i="157"/>
  <c r="AK159" i="157" s="1"/>
  <c r="AJ135" i="157"/>
  <c r="AJ159" i="157" s="1"/>
  <c r="AI135" i="157"/>
  <c r="AI159" i="157" s="1"/>
  <c r="AH135" i="157"/>
  <c r="AH159" i="157" s="1"/>
  <c r="AG135" i="157"/>
  <c r="AG159" i="157" s="1"/>
  <c r="AF135" i="157"/>
  <c r="AF159" i="157" s="1"/>
  <c r="AE135" i="157"/>
  <c r="AE159" i="157" s="1"/>
  <c r="AD135" i="157"/>
  <c r="AD159" i="157" s="1"/>
  <c r="AC135" i="157"/>
  <c r="AC159" i="157" s="1"/>
  <c r="AB135" i="157"/>
  <c r="AB159" i="157" s="1"/>
  <c r="AA135" i="157"/>
  <c r="AA159" i="157" s="1"/>
  <c r="Z135" i="157"/>
  <c r="Z159" i="157" s="1"/>
  <c r="Y135" i="157"/>
  <c r="Y159" i="157" s="1"/>
  <c r="X135" i="157"/>
  <c r="X159" i="157" s="1"/>
  <c r="W135" i="157"/>
  <c r="W159" i="157" s="1"/>
  <c r="V135" i="157"/>
  <c r="V159" i="157" s="1"/>
  <c r="U135" i="157"/>
  <c r="U159" i="157" s="1"/>
  <c r="T135" i="157"/>
  <c r="T159" i="157" s="1"/>
  <c r="S135" i="157"/>
  <c r="S159" i="157" s="1"/>
  <c r="R135" i="157"/>
  <c r="R159" i="157" s="1"/>
  <c r="Q135" i="157"/>
  <c r="Q159" i="157" s="1"/>
  <c r="P135" i="157"/>
  <c r="P159" i="157" s="1"/>
  <c r="O135" i="157"/>
  <c r="O159" i="157" s="1"/>
  <c r="N135" i="157"/>
  <c r="N159" i="157" s="1"/>
  <c r="M135" i="157"/>
  <c r="M159" i="157" s="1"/>
  <c r="L135" i="157"/>
  <c r="L159" i="157" s="1"/>
  <c r="K135" i="157"/>
  <c r="K159" i="157" s="1"/>
  <c r="J135" i="157"/>
  <c r="J159" i="157" s="1"/>
  <c r="I135" i="157"/>
  <c r="I159" i="157" s="1"/>
  <c r="H135" i="157"/>
  <c r="H159" i="157" s="1"/>
  <c r="G135" i="157"/>
  <c r="G159" i="157" s="1"/>
  <c r="F135" i="157"/>
  <c r="F159" i="157" s="1"/>
  <c r="E135" i="157"/>
  <c r="E159" i="157" s="1"/>
  <c r="D135" i="157"/>
  <c r="D159" i="157" s="1"/>
  <c r="C135" i="157"/>
  <c r="C159" i="157" s="1"/>
  <c r="AX134" i="157"/>
  <c r="AW134" i="157"/>
  <c r="AV134" i="157"/>
  <c r="AU134" i="157"/>
  <c r="AT134" i="157"/>
  <c r="AS134" i="157"/>
  <c r="AR134" i="157"/>
  <c r="AQ134" i="157"/>
  <c r="AP134" i="157"/>
  <c r="AO134" i="157"/>
  <c r="AN134" i="157"/>
  <c r="AM134" i="157"/>
  <c r="AL134" i="157"/>
  <c r="AK134" i="157"/>
  <c r="AJ134" i="157"/>
  <c r="AI134" i="157"/>
  <c r="AH134" i="157"/>
  <c r="AG134" i="157"/>
  <c r="AF134" i="157"/>
  <c r="AE134" i="157"/>
  <c r="AD134" i="157"/>
  <c r="AC134" i="157"/>
  <c r="AB134" i="157"/>
  <c r="AA134" i="157"/>
  <c r="Z134" i="157"/>
  <c r="Y134" i="157"/>
  <c r="X134" i="157"/>
  <c r="W134" i="157"/>
  <c r="V134" i="157"/>
  <c r="U134" i="157"/>
  <c r="T134" i="157"/>
  <c r="S134" i="157"/>
  <c r="R134" i="157"/>
  <c r="Q134" i="157"/>
  <c r="P134" i="157"/>
  <c r="O134" i="157"/>
  <c r="N134" i="157"/>
  <c r="M134" i="157"/>
  <c r="L134" i="157"/>
  <c r="K134" i="157"/>
  <c r="J134" i="157"/>
  <c r="I134" i="157"/>
  <c r="H134" i="157"/>
  <c r="G134" i="157"/>
  <c r="F134" i="157"/>
  <c r="E134" i="157"/>
  <c r="D134" i="157"/>
  <c r="C134" i="157"/>
  <c r="AX133" i="157"/>
  <c r="AW133" i="157"/>
  <c r="AV133" i="157"/>
  <c r="AU133" i="157"/>
  <c r="AT133" i="157"/>
  <c r="AS133" i="157"/>
  <c r="AR133" i="157"/>
  <c r="AQ133" i="157"/>
  <c r="AP133" i="157"/>
  <c r="AO133" i="157"/>
  <c r="AN133" i="157"/>
  <c r="AM133" i="157"/>
  <c r="AL133" i="157"/>
  <c r="AK133" i="157"/>
  <c r="AJ133" i="157"/>
  <c r="AI133" i="157"/>
  <c r="AH133" i="157"/>
  <c r="AG133" i="157"/>
  <c r="AF133" i="157"/>
  <c r="AE133" i="157"/>
  <c r="AD133" i="157"/>
  <c r="AC133" i="157"/>
  <c r="AB133" i="157"/>
  <c r="AA133" i="157"/>
  <c r="Z133" i="157"/>
  <c r="Y133" i="157"/>
  <c r="X133" i="157"/>
  <c r="W133" i="157"/>
  <c r="V133" i="157"/>
  <c r="U133" i="157"/>
  <c r="T133" i="157"/>
  <c r="S133" i="157"/>
  <c r="R133" i="157"/>
  <c r="Q133" i="157"/>
  <c r="P133" i="157"/>
  <c r="O133" i="157"/>
  <c r="N133" i="157"/>
  <c r="M133" i="157"/>
  <c r="L133" i="157"/>
  <c r="K133" i="157"/>
  <c r="J133" i="157"/>
  <c r="I133" i="157"/>
  <c r="H133" i="157"/>
  <c r="G133" i="157"/>
  <c r="F133" i="157"/>
  <c r="E133" i="157"/>
  <c r="D133" i="157"/>
  <c r="C133" i="157"/>
  <c r="AX132" i="157"/>
  <c r="AX165" i="157" s="1"/>
  <c r="AX177" i="157" s="1"/>
  <c r="AW132" i="157"/>
  <c r="AW165" i="157" s="1"/>
  <c r="AW177" i="157" s="1"/>
  <c r="AV132" i="157"/>
  <c r="AV165" i="157" s="1"/>
  <c r="AV177" i="157" s="1"/>
  <c r="AU132" i="157"/>
  <c r="AU165" i="157" s="1"/>
  <c r="AU177" i="157" s="1"/>
  <c r="AT132" i="157"/>
  <c r="AT165" i="157" s="1"/>
  <c r="AT177" i="157" s="1"/>
  <c r="AS132" i="157"/>
  <c r="AS165" i="157" s="1"/>
  <c r="AS177" i="157" s="1"/>
  <c r="AR132" i="157"/>
  <c r="AR165" i="157" s="1"/>
  <c r="AR177" i="157" s="1"/>
  <c r="AQ132" i="157"/>
  <c r="AQ165" i="157" s="1"/>
  <c r="AQ177" i="157" s="1"/>
  <c r="AP132" i="157"/>
  <c r="AP165" i="157" s="1"/>
  <c r="AP177" i="157" s="1"/>
  <c r="AO132" i="157"/>
  <c r="AO165" i="157" s="1"/>
  <c r="AO177" i="157" s="1"/>
  <c r="AN132" i="157"/>
  <c r="AN165" i="157" s="1"/>
  <c r="AN177" i="157" s="1"/>
  <c r="AM132" i="157"/>
  <c r="AM165" i="157" s="1"/>
  <c r="AM177" i="157" s="1"/>
  <c r="AL132" i="157"/>
  <c r="AL165" i="157" s="1"/>
  <c r="AL177" i="157" s="1"/>
  <c r="AK132" i="157"/>
  <c r="AK165" i="157" s="1"/>
  <c r="AK177" i="157" s="1"/>
  <c r="AJ132" i="157"/>
  <c r="AJ165" i="157" s="1"/>
  <c r="AJ177" i="157" s="1"/>
  <c r="AI132" i="157"/>
  <c r="AI165" i="157" s="1"/>
  <c r="AI177" i="157" s="1"/>
  <c r="AH132" i="157"/>
  <c r="AH165" i="157" s="1"/>
  <c r="AH177" i="157" s="1"/>
  <c r="AG132" i="157"/>
  <c r="AG165" i="157" s="1"/>
  <c r="AG177" i="157" s="1"/>
  <c r="AF132" i="157"/>
  <c r="AF165" i="157" s="1"/>
  <c r="AF177" i="157" s="1"/>
  <c r="AE132" i="157"/>
  <c r="AE165" i="157" s="1"/>
  <c r="AE177" i="157" s="1"/>
  <c r="AD132" i="157"/>
  <c r="AD165" i="157" s="1"/>
  <c r="AD177" i="157" s="1"/>
  <c r="AC132" i="157"/>
  <c r="AC165" i="157" s="1"/>
  <c r="AC177" i="157" s="1"/>
  <c r="AB132" i="157"/>
  <c r="AB165" i="157" s="1"/>
  <c r="AB177" i="157" s="1"/>
  <c r="AA132" i="157"/>
  <c r="AA165" i="157" s="1"/>
  <c r="AA177" i="157" s="1"/>
  <c r="Z132" i="157"/>
  <c r="Z165" i="157" s="1"/>
  <c r="Z177" i="157" s="1"/>
  <c r="Y132" i="157"/>
  <c r="Y165" i="157" s="1"/>
  <c r="Y177" i="157" s="1"/>
  <c r="X132" i="157"/>
  <c r="X165" i="157" s="1"/>
  <c r="X177" i="157" s="1"/>
  <c r="W132" i="157"/>
  <c r="W165" i="157" s="1"/>
  <c r="W177" i="157" s="1"/>
  <c r="V132" i="157"/>
  <c r="V165" i="157" s="1"/>
  <c r="V177" i="157" s="1"/>
  <c r="U132" i="157"/>
  <c r="U165" i="157" s="1"/>
  <c r="U177" i="157" s="1"/>
  <c r="T132" i="157"/>
  <c r="T165" i="157" s="1"/>
  <c r="S132" i="157"/>
  <c r="S165" i="157" s="1"/>
  <c r="S177" i="157" s="1"/>
  <c r="R132" i="157"/>
  <c r="R165" i="157" s="1"/>
  <c r="R177" i="157" s="1"/>
  <c r="Q132" i="157"/>
  <c r="Q165" i="157" s="1"/>
  <c r="Q177" i="157" s="1"/>
  <c r="P132" i="157"/>
  <c r="P165" i="157" s="1"/>
  <c r="P177" i="157" s="1"/>
  <c r="O132" i="157"/>
  <c r="O165" i="157" s="1"/>
  <c r="O177" i="157" s="1"/>
  <c r="N132" i="157"/>
  <c r="N165" i="157" s="1"/>
  <c r="N177" i="157" s="1"/>
  <c r="M132" i="157"/>
  <c r="M165" i="157" s="1"/>
  <c r="M177" i="157" s="1"/>
  <c r="L132" i="157"/>
  <c r="L165" i="157" s="1"/>
  <c r="L177" i="157" s="1"/>
  <c r="K132" i="157"/>
  <c r="K165" i="157" s="1"/>
  <c r="K177" i="157" s="1"/>
  <c r="J132" i="157"/>
  <c r="J165" i="157" s="1"/>
  <c r="J177" i="157" s="1"/>
  <c r="I132" i="157"/>
  <c r="I165" i="157" s="1"/>
  <c r="I177" i="157" s="1"/>
  <c r="H132" i="157"/>
  <c r="H165" i="157" s="1"/>
  <c r="H177" i="157" s="1"/>
  <c r="G132" i="157"/>
  <c r="G165" i="157" s="1"/>
  <c r="G177" i="157" s="1"/>
  <c r="F132" i="157"/>
  <c r="F165" i="157" s="1"/>
  <c r="F177" i="157" s="1"/>
  <c r="E132" i="157"/>
  <c r="E165" i="157" s="1"/>
  <c r="E177" i="157" s="1"/>
  <c r="D132" i="157"/>
  <c r="D165" i="157" s="1"/>
  <c r="D177" i="157" s="1"/>
  <c r="C132" i="157"/>
  <c r="C165" i="157" s="1"/>
  <c r="C177" i="157" s="1"/>
  <c r="AX131" i="157"/>
  <c r="AW131" i="157"/>
  <c r="AV131" i="157"/>
  <c r="AU131" i="157"/>
  <c r="AT131" i="157"/>
  <c r="AS131" i="157"/>
  <c r="AR131" i="157"/>
  <c r="AQ131" i="157"/>
  <c r="AP131" i="157"/>
  <c r="AO131" i="157"/>
  <c r="AN131" i="157"/>
  <c r="AM131" i="157"/>
  <c r="AL131" i="157"/>
  <c r="AK131" i="157"/>
  <c r="AJ131" i="157"/>
  <c r="AI131" i="157"/>
  <c r="AH131" i="157"/>
  <c r="AG131" i="157"/>
  <c r="AF131" i="157"/>
  <c r="AE131" i="157"/>
  <c r="AD131" i="157"/>
  <c r="AC131" i="157"/>
  <c r="AB131" i="157"/>
  <c r="AA131" i="157"/>
  <c r="Z131" i="157"/>
  <c r="Y131" i="157"/>
  <c r="X131" i="157"/>
  <c r="W131" i="157"/>
  <c r="V131" i="157"/>
  <c r="U131" i="157"/>
  <c r="T131" i="157"/>
  <c r="S131" i="157"/>
  <c r="R131" i="157"/>
  <c r="Q131" i="157"/>
  <c r="P131" i="157"/>
  <c r="O131" i="157"/>
  <c r="N131" i="157"/>
  <c r="M131" i="157"/>
  <c r="L131" i="157"/>
  <c r="K131" i="157"/>
  <c r="J131" i="157"/>
  <c r="I131" i="157"/>
  <c r="H131" i="157"/>
  <c r="G131" i="157"/>
  <c r="F131" i="157"/>
  <c r="E131" i="157"/>
  <c r="D131" i="157"/>
  <c r="C131" i="157"/>
  <c r="AX130" i="157"/>
  <c r="AW130" i="157"/>
  <c r="AV130" i="157"/>
  <c r="AU130" i="157"/>
  <c r="AT130" i="157"/>
  <c r="AS130" i="157"/>
  <c r="AR130" i="157"/>
  <c r="AQ130" i="157"/>
  <c r="AP130" i="157"/>
  <c r="AO130" i="157"/>
  <c r="AN130" i="157"/>
  <c r="AM130" i="157"/>
  <c r="AL130" i="157"/>
  <c r="AK130" i="157"/>
  <c r="AJ130" i="157"/>
  <c r="AI130" i="157"/>
  <c r="AH130" i="157"/>
  <c r="AG130" i="157"/>
  <c r="AF130" i="157"/>
  <c r="AE130" i="157"/>
  <c r="AD130" i="157"/>
  <c r="AC130" i="157"/>
  <c r="AB130" i="157"/>
  <c r="AA130" i="157"/>
  <c r="Z130" i="157"/>
  <c r="Y130" i="157"/>
  <c r="X130" i="157"/>
  <c r="W130" i="157"/>
  <c r="V130" i="157"/>
  <c r="U130" i="157"/>
  <c r="T130" i="157"/>
  <c r="S130" i="157"/>
  <c r="R130" i="157"/>
  <c r="Q130" i="157"/>
  <c r="P130" i="157"/>
  <c r="O130" i="157"/>
  <c r="N130" i="157"/>
  <c r="M130" i="157"/>
  <c r="L130" i="157"/>
  <c r="K130" i="157"/>
  <c r="J130" i="157"/>
  <c r="I130" i="157"/>
  <c r="H130" i="157"/>
  <c r="G130" i="157"/>
  <c r="F130" i="157"/>
  <c r="E130" i="157"/>
  <c r="D130" i="157"/>
  <c r="C130" i="157"/>
  <c r="AX129" i="157"/>
  <c r="AW129" i="157"/>
  <c r="AV129" i="157"/>
  <c r="AU129" i="157"/>
  <c r="AT129" i="157"/>
  <c r="AS129" i="157"/>
  <c r="AR129" i="157"/>
  <c r="AQ129" i="157"/>
  <c r="AP129" i="157"/>
  <c r="AO129" i="157"/>
  <c r="AN129" i="157"/>
  <c r="AM129" i="157"/>
  <c r="AL129" i="157"/>
  <c r="AK129" i="157"/>
  <c r="AJ129" i="157"/>
  <c r="AI129" i="157"/>
  <c r="AH129" i="157"/>
  <c r="AG129" i="157"/>
  <c r="AF129" i="157"/>
  <c r="AE129" i="157"/>
  <c r="AD129" i="157"/>
  <c r="AC129" i="157"/>
  <c r="AB129" i="157"/>
  <c r="AA129" i="157"/>
  <c r="Z129" i="157"/>
  <c r="Y129" i="157"/>
  <c r="X129" i="157"/>
  <c r="W129" i="157"/>
  <c r="V129" i="157"/>
  <c r="U129" i="157"/>
  <c r="T129" i="157"/>
  <c r="S129" i="157"/>
  <c r="R129" i="157"/>
  <c r="Q129" i="157"/>
  <c r="P129" i="157"/>
  <c r="O129" i="157"/>
  <c r="N129" i="157"/>
  <c r="M129" i="157"/>
  <c r="L129" i="157"/>
  <c r="K129" i="157"/>
  <c r="J129" i="157"/>
  <c r="I129" i="157"/>
  <c r="H129" i="157"/>
  <c r="G129" i="157"/>
  <c r="F129" i="157"/>
  <c r="E129" i="157"/>
  <c r="D129" i="157"/>
  <c r="C129" i="157"/>
  <c r="AX128" i="157"/>
  <c r="AW128" i="157"/>
  <c r="AV128" i="157"/>
  <c r="AU128" i="157"/>
  <c r="AT128" i="157"/>
  <c r="AS128" i="157"/>
  <c r="AR128" i="157"/>
  <c r="AQ128" i="157"/>
  <c r="AP128" i="157"/>
  <c r="AO128" i="157"/>
  <c r="AN128" i="157"/>
  <c r="AM128" i="157"/>
  <c r="AL128" i="157"/>
  <c r="AK128" i="157"/>
  <c r="AJ128" i="157"/>
  <c r="AI128" i="157"/>
  <c r="AH128" i="157"/>
  <c r="AG128" i="157"/>
  <c r="AF128" i="157"/>
  <c r="AE128" i="157"/>
  <c r="AD128" i="157"/>
  <c r="AC128" i="157"/>
  <c r="AB128" i="157"/>
  <c r="AA128" i="157"/>
  <c r="Z128" i="157"/>
  <c r="Y128" i="157"/>
  <c r="X128" i="157"/>
  <c r="W128" i="157"/>
  <c r="V128" i="157"/>
  <c r="U128" i="157"/>
  <c r="T128" i="157"/>
  <c r="S128" i="157"/>
  <c r="R128" i="157"/>
  <c r="Q128" i="157"/>
  <c r="P128" i="157"/>
  <c r="O128" i="157"/>
  <c r="N128" i="157"/>
  <c r="M128" i="157"/>
  <c r="L128" i="157"/>
  <c r="K128" i="157"/>
  <c r="J128" i="157"/>
  <c r="I128" i="157"/>
  <c r="H128" i="157"/>
  <c r="G128" i="157"/>
  <c r="F128" i="157"/>
  <c r="E128" i="157"/>
  <c r="D128" i="157"/>
  <c r="C128" i="157"/>
  <c r="AX127" i="157"/>
  <c r="AW127" i="157"/>
  <c r="AV127" i="157"/>
  <c r="AU127" i="157"/>
  <c r="AT127" i="157"/>
  <c r="AS127" i="157"/>
  <c r="AR127" i="157"/>
  <c r="AQ127" i="157"/>
  <c r="AP127" i="157"/>
  <c r="AO127" i="157"/>
  <c r="AN127" i="157"/>
  <c r="AM127" i="157"/>
  <c r="AL127" i="157"/>
  <c r="AK127" i="157"/>
  <c r="AJ127" i="157"/>
  <c r="AI127" i="157"/>
  <c r="AH127" i="157"/>
  <c r="AG127" i="157"/>
  <c r="AF127" i="157"/>
  <c r="AE127" i="157"/>
  <c r="AD127" i="157"/>
  <c r="AC127" i="157"/>
  <c r="AB127" i="157"/>
  <c r="AA127" i="157"/>
  <c r="Z127" i="157"/>
  <c r="Y127" i="157"/>
  <c r="X127" i="157"/>
  <c r="W127" i="157"/>
  <c r="V127" i="157"/>
  <c r="U127" i="157"/>
  <c r="T127" i="157"/>
  <c r="S127" i="157"/>
  <c r="R127" i="157"/>
  <c r="Q127" i="157"/>
  <c r="P127" i="157"/>
  <c r="O127" i="157"/>
  <c r="N127" i="157"/>
  <c r="M127" i="157"/>
  <c r="L127" i="157"/>
  <c r="K127" i="157"/>
  <c r="J127" i="157"/>
  <c r="I127" i="157"/>
  <c r="H127" i="157"/>
  <c r="G127" i="157"/>
  <c r="F127" i="157"/>
  <c r="E127" i="157"/>
  <c r="D127" i="157"/>
  <c r="C127" i="157"/>
  <c r="AX126" i="157"/>
  <c r="AW126" i="157"/>
  <c r="AV126" i="157"/>
  <c r="AU126" i="157"/>
  <c r="AT126" i="157"/>
  <c r="AS126" i="157"/>
  <c r="AR126" i="157"/>
  <c r="AQ126" i="157"/>
  <c r="AP126" i="157"/>
  <c r="AO126" i="157"/>
  <c r="AN126" i="157"/>
  <c r="AM126" i="157"/>
  <c r="AL126" i="157"/>
  <c r="AK126" i="157"/>
  <c r="AJ126" i="157"/>
  <c r="AI126" i="157"/>
  <c r="AH126" i="157"/>
  <c r="AG126" i="157"/>
  <c r="AF126" i="157"/>
  <c r="AE126" i="157"/>
  <c r="AD126" i="157"/>
  <c r="AC126" i="157"/>
  <c r="AB126" i="157"/>
  <c r="AA126" i="157"/>
  <c r="Z126" i="157"/>
  <c r="Y126" i="157"/>
  <c r="X126" i="157"/>
  <c r="W126" i="157"/>
  <c r="V126" i="157"/>
  <c r="U126" i="157"/>
  <c r="T126" i="157"/>
  <c r="S126" i="157"/>
  <c r="R126" i="157"/>
  <c r="Q126" i="157"/>
  <c r="P126" i="157"/>
  <c r="O126" i="157"/>
  <c r="N126" i="157"/>
  <c r="M126" i="157"/>
  <c r="L126" i="157"/>
  <c r="K126" i="157"/>
  <c r="J126" i="157"/>
  <c r="I126" i="157"/>
  <c r="H126" i="157"/>
  <c r="G126" i="157"/>
  <c r="F126" i="157"/>
  <c r="E126" i="157"/>
  <c r="D126" i="157"/>
  <c r="C126" i="157"/>
  <c r="AX125" i="157"/>
  <c r="AW125" i="157"/>
  <c r="AV125" i="157"/>
  <c r="AU125" i="157"/>
  <c r="AT125" i="157"/>
  <c r="AS125" i="157"/>
  <c r="AR125" i="157"/>
  <c r="AQ125" i="157"/>
  <c r="AP125" i="157"/>
  <c r="AO125" i="157"/>
  <c r="AN125" i="157"/>
  <c r="AM125" i="157"/>
  <c r="AL125" i="157"/>
  <c r="AK125" i="157"/>
  <c r="AJ125" i="157"/>
  <c r="AI125" i="157"/>
  <c r="AH125" i="157"/>
  <c r="AG125" i="157"/>
  <c r="AF125" i="157"/>
  <c r="AE125" i="157"/>
  <c r="AD125" i="157"/>
  <c r="AC125" i="157"/>
  <c r="AB125" i="157"/>
  <c r="AA125" i="157"/>
  <c r="Z125" i="157"/>
  <c r="Y125" i="157"/>
  <c r="X125" i="157"/>
  <c r="W125" i="157"/>
  <c r="V125" i="157"/>
  <c r="U125" i="157"/>
  <c r="T125" i="157"/>
  <c r="S125" i="157"/>
  <c r="R125" i="157"/>
  <c r="Q125" i="157"/>
  <c r="P125" i="157"/>
  <c r="O125" i="157"/>
  <c r="N125" i="157"/>
  <c r="M125" i="157"/>
  <c r="L125" i="157"/>
  <c r="K125" i="157"/>
  <c r="J125" i="157"/>
  <c r="I125" i="157"/>
  <c r="H125" i="157"/>
  <c r="G125" i="157"/>
  <c r="F125" i="157"/>
  <c r="E125" i="157"/>
  <c r="D125" i="157"/>
  <c r="C125" i="157"/>
  <c r="AX124" i="157"/>
  <c r="AX153" i="157" s="1"/>
  <c r="AW124" i="157"/>
  <c r="AW153" i="157" s="1"/>
  <c r="AV124" i="157"/>
  <c r="AV153" i="157" s="1"/>
  <c r="AU124" i="157"/>
  <c r="AU153" i="157" s="1"/>
  <c r="AT124" i="157"/>
  <c r="AT153" i="157" s="1"/>
  <c r="AS124" i="157"/>
  <c r="AS153" i="157" s="1"/>
  <c r="AR124" i="157"/>
  <c r="AR153" i="157" s="1"/>
  <c r="AQ124" i="157"/>
  <c r="AQ153" i="157" s="1"/>
  <c r="AP124" i="157"/>
  <c r="AP153" i="157" s="1"/>
  <c r="AO124" i="157"/>
  <c r="AO153" i="157" s="1"/>
  <c r="AN124" i="157"/>
  <c r="AN153" i="157" s="1"/>
  <c r="AM124" i="157"/>
  <c r="AM153" i="157" s="1"/>
  <c r="AL124" i="157"/>
  <c r="AL153" i="157" s="1"/>
  <c r="AK124" i="157"/>
  <c r="AK153" i="157" s="1"/>
  <c r="AJ124" i="157"/>
  <c r="AJ153" i="157" s="1"/>
  <c r="AI124" i="157"/>
  <c r="AI153" i="157" s="1"/>
  <c r="AH124" i="157"/>
  <c r="AH153" i="157" s="1"/>
  <c r="AG124" i="157"/>
  <c r="AG153" i="157" s="1"/>
  <c r="AF124" i="157"/>
  <c r="AF153" i="157" s="1"/>
  <c r="AE124" i="157"/>
  <c r="AE153" i="157" s="1"/>
  <c r="AD124" i="157"/>
  <c r="AD153" i="157" s="1"/>
  <c r="AC124" i="157"/>
  <c r="AC153" i="157" s="1"/>
  <c r="AB124" i="157"/>
  <c r="AB153" i="157" s="1"/>
  <c r="AA124" i="157"/>
  <c r="AA153" i="157" s="1"/>
  <c r="Z124" i="157"/>
  <c r="Z153" i="157" s="1"/>
  <c r="Y124" i="157"/>
  <c r="Y153" i="157" s="1"/>
  <c r="X124" i="157"/>
  <c r="X153" i="157" s="1"/>
  <c r="W124" i="157"/>
  <c r="W153" i="157" s="1"/>
  <c r="V124" i="157"/>
  <c r="V153" i="157" s="1"/>
  <c r="U124" i="157"/>
  <c r="U153" i="157" s="1"/>
  <c r="T124" i="157"/>
  <c r="T153" i="157" s="1"/>
  <c r="S124" i="157"/>
  <c r="S153" i="157" s="1"/>
  <c r="R124" i="157"/>
  <c r="R153" i="157" s="1"/>
  <c r="Q124" i="157"/>
  <c r="Q153" i="157" s="1"/>
  <c r="P124" i="157"/>
  <c r="P153" i="157" s="1"/>
  <c r="O124" i="157"/>
  <c r="O153" i="157" s="1"/>
  <c r="N124" i="157"/>
  <c r="N153" i="157" s="1"/>
  <c r="M124" i="157"/>
  <c r="M153" i="157" s="1"/>
  <c r="L124" i="157"/>
  <c r="L153" i="157" s="1"/>
  <c r="K124" i="157"/>
  <c r="K153" i="157" s="1"/>
  <c r="J124" i="157"/>
  <c r="J153" i="157" s="1"/>
  <c r="I124" i="157"/>
  <c r="I153" i="157" s="1"/>
  <c r="H124" i="157"/>
  <c r="H153" i="157" s="1"/>
  <c r="G124" i="157"/>
  <c r="G153" i="157" s="1"/>
  <c r="F124" i="157"/>
  <c r="F153" i="157" s="1"/>
  <c r="E124" i="157"/>
  <c r="E153" i="157" s="1"/>
  <c r="D124" i="157"/>
  <c r="D153" i="157" s="1"/>
  <c r="C124" i="157"/>
  <c r="C153" i="157" s="1"/>
  <c r="AX123" i="157"/>
  <c r="AX183" i="157" s="1"/>
  <c r="AW123" i="157"/>
  <c r="AW183" i="157" s="1"/>
  <c r="AV123" i="157"/>
  <c r="AV183" i="157" s="1"/>
  <c r="AU123" i="157"/>
  <c r="AU183" i="157" s="1"/>
  <c r="AT123" i="157"/>
  <c r="AT183" i="157" s="1"/>
  <c r="AS123" i="157"/>
  <c r="AS183" i="157" s="1"/>
  <c r="AR123" i="157"/>
  <c r="AR183" i="157" s="1"/>
  <c r="AQ123" i="157"/>
  <c r="AQ183" i="157" s="1"/>
  <c r="AP123" i="157"/>
  <c r="AP183" i="157" s="1"/>
  <c r="AO123" i="157"/>
  <c r="AO183" i="157" s="1"/>
  <c r="AN123" i="157"/>
  <c r="AN183" i="157" s="1"/>
  <c r="AM123" i="157"/>
  <c r="AM183" i="157" s="1"/>
  <c r="AL123" i="157"/>
  <c r="AL183" i="157" s="1"/>
  <c r="AK123" i="157"/>
  <c r="AK183" i="157" s="1"/>
  <c r="AJ123" i="157"/>
  <c r="AJ183" i="157" s="1"/>
  <c r="AI123" i="157"/>
  <c r="AI183" i="157" s="1"/>
  <c r="AH123" i="157"/>
  <c r="AH183" i="157" s="1"/>
  <c r="AG123" i="157"/>
  <c r="AG183" i="157" s="1"/>
  <c r="AF123" i="157"/>
  <c r="AF183" i="157" s="1"/>
  <c r="AE123" i="157"/>
  <c r="AE183" i="157" s="1"/>
  <c r="AD123" i="157"/>
  <c r="AD183" i="157" s="1"/>
  <c r="AC123" i="157"/>
  <c r="AC183" i="157" s="1"/>
  <c r="AB123" i="157"/>
  <c r="AB183" i="157" s="1"/>
  <c r="AA123" i="157"/>
  <c r="AA183" i="157" s="1"/>
  <c r="Z123" i="157"/>
  <c r="Z183" i="157" s="1"/>
  <c r="Y123" i="157"/>
  <c r="Y183" i="157" s="1"/>
  <c r="X123" i="157"/>
  <c r="X183" i="157" s="1"/>
  <c r="W123" i="157"/>
  <c r="W183" i="157" s="1"/>
  <c r="V123" i="157"/>
  <c r="V183" i="157" s="1"/>
  <c r="U123" i="157"/>
  <c r="U183" i="157" s="1"/>
  <c r="T123" i="157"/>
  <c r="T183" i="157" s="1"/>
  <c r="S123" i="157"/>
  <c r="S183" i="157" s="1"/>
  <c r="R123" i="157"/>
  <c r="R183" i="157" s="1"/>
  <c r="Q123" i="157"/>
  <c r="Q183" i="157" s="1"/>
  <c r="P123" i="157"/>
  <c r="P183" i="157" s="1"/>
  <c r="O123" i="157"/>
  <c r="O183" i="157" s="1"/>
  <c r="N123" i="157"/>
  <c r="N183" i="157" s="1"/>
  <c r="M123" i="157"/>
  <c r="M183" i="157" s="1"/>
  <c r="L123" i="157"/>
  <c r="L183" i="157" s="1"/>
  <c r="K123" i="157"/>
  <c r="K183" i="157" s="1"/>
  <c r="J123" i="157"/>
  <c r="J183" i="157" s="1"/>
  <c r="I123" i="157"/>
  <c r="I183" i="157" s="1"/>
  <c r="H123" i="157"/>
  <c r="G123" i="157"/>
  <c r="G183" i="157" s="1"/>
  <c r="F123" i="157"/>
  <c r="F183" i="157" s="1"/>
  <c r="E123" i="157"/>
  <c r="E183" i="157" s="1"/>
  <c r="D123" i="157"/>
  <c r="D183" i="157" s="1"/>
  <c r="C123" i="157"/>
  <c r="C183" i="157" s="1"/>
  <c r="AX120" i="157"/>
  <c r="AX212" i="157" s="1"/>
  <c r="AW120" i="157"/>
  <c r="AW212" i="157" s="1"/>
  <c r="AV120" i="157"/>
  <c r="AV212" i="157" s="1"/>
  <c r="AU120" i="157"/>
  <c r="AU212" i="157" s="1"/>
  <c r="AT120" i="157"/>
  <c r="AT212" i="157" s="1"/>
  <c r="AS120" i="157"/>
  <c r="AS212" i="157" s="1"/>
  <c r="AR120" i="157"/>
  <c r="AR212" i="157" s="1"/>
  <c r="AQ120" i="157"/>
  <c r="AQ212" i="157" s="1"/>
  <c r="AP120" i="157"/>
  <c r="AP212" i="157" s="1"/>
  <c r="AO120" i="157"/>
  <c r="AO212" i="157" s="1"/>
  <c r="AN120" i="157"/>
  <c r="AN212" i="157" s="1"/>
  <c r="AM120" i="157"/>
  <c r="AM212" i="157" s="1"/>
  <c r="AL120" i="157"/>
  <c r="AL212" i="157" s="1"/>
  <c r="AK120" i="157"/>
  <c r="AK212" i="157" s="1"/>
  <c r="AJ120" i="157"/>
  <c r="AJ212" i="157" s="1"/>
  <c r="AI120" i="157"/>
  <c r="AI212" i="157" s="1"/>
  <c r="AH120" i="157"/>
  <c r="AH212" i="157" s="1"/>
  <c r="AG120" i="157"/>
  <c r="AG212" i="157" s="1"/>
  <c r="AF120" i="157"/>
  <c r="AF212" i="157" s="1"/>
  <c r="AE120" i="157"/>
  <c r="AE212" i="157" s="1"/>
  <c r="AD120" i="157"/>
  <c r="AD212" i="157" s="1"/>
  <c r="AC120" i="157"/>
  <c r="AC212" i="157" s="1"/>
  <c r="AB120" i="157"/>
  <c r="AB212" i="157" s="1"/>
  <c r="AA120" i="157"/>
  <c r="AA212" i="157" s="1"/>
  <c r="Z120" i="157"/>
  <c r="Z212" i="157" s="1"/>
  <c r="Y120" i="157"/>
  <c r="Y212" i="157" s="1"/>
  <c r="X120" i="157"/>
  <c r="X212" i="157" s="1"/>
  <c r="W120" i="157"/>
  <c r="W212" i="157" s="1"/>
  <c r="V120" i="157"/>
  <c r="V212" i="157" s="1"/>
  <c r="U120" i="157"/>
  <c r="U212" i="157" s="1"/>
  <c r="T120" i="157"/>
  <c r="T212" i="157" s="1"/>
  <c r="S120" i="157"/>
  <c r="S212" i="157" s="1"/>
  <c r="R120" i="157"/>
  <c r="R212" i="157" s="1"/>
  <c r="Q120" i="157"/>
  <c r="Q212" i="157" s="1"/>
  <c r="P120" i="157"/>
  <c r="P212" i="157" s="1"/>
  <c r="O120" i="157"/>
  <c r="O212" i="157" s="1"/>
  <c r="N120" i="157"/>
  <c r="N212" i="157" s="1"/>
  <c r="M120" i="157"/>
  <c r="M212" i="157" s="1"/>
  <c r="L120" i="157"/>
  <c r="L212" i="157" s="1"/>
  <c r="K120" i="157"/>
  <c r="K212" i="157" s="1"/>
  <c r="J120" i="157"/>
  <c r="J212" i="157" s="1"/>
  <c r="I120" i="157"/>
  <c r="I212" i="157" s="1"/>
  <c r="H120" i="157"/>
  <c r="H212" i="157" s="1"/>
  <c r="G120" i="157"/>
  <c r="G212" i="157" s="1"/>
  <c r="F120" i="157"/>
  <c r="F212" i="157" s="1"/>
  <c r="E120" i="157"/>
  <c r="E212" i="157" s="1"/>
  <c r="D120" i="157"/>
  <c r="D212" i="157" s="1"/>
  <c r="C120" i="157"/>
  <c r="C212" i="157" s="1"/>
  <c r="AX119" i="157"/>
  <c r="AW119" i="157"/>
  <c r="AV119" i="157"/>
  <c r="AU119" i="157"/>
  <c r="AT119" i="157"/>
  <c r="AS119" i="157"/>
  <c r="AR119" i="157"/>
  <c r="AQ119" i="157"/>
  <c r="AP119" i="157"/>
  <c r="AO119" i="157"/>
  <c r="AN119" i="157"/>
  <c r="AM119" i="157"/>
  <c r="AL119" i="157"/>
  <c r="AK119" i="157"/>
  <c r="AJ119" i="157"/>
  <c r="AI119" i="157"/>
  <c r="AH119" i="157"/>
  <c r="AG119" i="157"/>
  <c r="AF119" i="157"/>
  <c r="AE119" i="157"/>
  <c r="AD119" i="157"/>
  <c r="AC119" i="157"/>
  <c r="AB119" i="157"/>
  <c r="AA119" i="157"/>
  <c r="Z119" i="157"/>
  <c r="Y119" i="157"/>
  <c r="X119" i="157"/>
  <c r="W119" i="157"/>
  <c r="V119" i="157"/>
  <c r="U119" i="157"/>
  <c r="T119" i="157"/>
  <c r="S119" i="157"/>
  <c r="R119" i="157"/>
  <c r="Q119" i="157"/>
  <c r="P119" i="157"/>
  <c r="O119" i="157"/>
  <c r="N119" i="157"/>
  <c r="M119" i="157"/>
  <c r="L119" i="157"/>
  <c r="K119" i="157"/>
  <c r="J119" i="157"/>
  <c r="I119" i="157"/>
  <c r="H119" i="157"/>
  <c r="G119" i="157"/>
  <c r="F119" i="157"/>
  <c r="E119" i="157"/>
  <c r="D119" i="157"/>
  <c r="C119" i="157"/>
  <c r="AX118" i="157"/>
  <c r="AW118" i="157"/>
  <c r="AV118" i="157"/>
  <c r="AU118" i="157"/>
  <c r="AT118" i="157"/>
  <c r="AS118" i="157"/>
  <c r="AR118" i="157"/>
  <c r="AQ118" i="157"/>
  <c r="AP118" i="157"/>
  <c r="AO118" i="157"/>
  <c r="AN118" i="157"/>
  <c r="AM118" i="157"/>
  <c r="AL118" i="157"/>
  <c r="AK118" i="157"/>
  <c r="AJ118" i="157"/>
  <c r="AI118" i="157"/>
  <c r="AH118" i="157"/>
  <c r="AG118" i="157"/>
  <c r="AF118" i="157"/>
  <c r="AE118" i="157"/>
  <c r="AD118" i="157"/>
  <c r="AC118" i="157"/>
  <c r="AB118" i="157"/>
  <c r="AA118" i="157"/>
  <c r="Z118" i="157"/>
  <c r="Y118" i="157"/>
  <c r="X118" i="157"/>
  <c r="W118" i="157"/>
  <c r="V118" i="157"/>
  <c r="U118" i="157"/>
  <c r="T118" i="157"/>
  <c r="S118" i="157"/>
  <c r="R118" i="157"/>
  <c r="Q118" i="157"/>
  <c r="P118" i="157"/>
  <c r="O118" i="157"/>
  <c r="N118" i="157"/>
  <c r="M118" i="157"/>
  <c r="L118" i="157"/>
  <c r="K118" i="157"/>
  <c r="J118" i="157"/>
  <c r="I118" i="157"/>
  <c r="H118" i="157"/>
  <c r="G118" i="157"/>
  <c r="F118" i="157"/>
  <c r="E118" i="157"/>
  <c r="D118" i="157"/>
  <c r="C118" i="157"/>
  <c r="AX117" i="157"/>
  <c r="AW117" i="157"/>
  <c r="AV117" i="157"/>
  <c r="AU117" i="157"/>
  <c r="AT117" i="157"/>
  <c r="AS117" i="157"/>
  <c r="AR117" i="157"/>
  <c r="AQ117" i="157"/>
  <c r="AP117" i="157"/>
  <c r="AO117" i="157"/>
  <c r="AN117" i="157"/>
  <c r="AM117" i="157"/>
  <c r="AL117" i="157"/>
  <c r="AK117" i="157"/>
  <c r="AJ117" i="157"/>
  <c r="AI117" i="157"/>
  <c r="AH117" i="157"/>
  <c r="AG117" i="157"/>
  <c r="AF117" i="157"/>
  <c r="AE117" i="157"/>
  <c r="AD117" i="157"/>
  <c r="AC117" i="157"/>
  <c r="AB117" i="157"/>
  <c r="AA117" i="157"/>
  <c r="Z117" i="157"/>
  <c r="Y117" i="157"/>
  <c r="X117" i="157"/>
  <c r="W117" i="157"/>
  <c r="V117" i="157"/>
  <c r="U117" i="157"/>
  <c r="T117" i="157"/>
  <c r="S117" i="157"/>
  <c r="R117" i="157"/>
  <c r="Q117" i="157"/>
  <c r="P117" i="157"/>
  <c r="O117" i="157"/>
  <c r="N117" i="157"/>
  <c r="M117" i="157"/>
  <c r="L117" i="157"/>
  <c r="K117" i="157"/>
  <c r="J117" i="157"/>
  <c r="I117" i="157"/>
  <c r="H117" i="157"/>
  <c r="G117" i="157"/>
  <c r="F117" i="157"/>
  <c r="E117" i="157"/>
  <c r="D117" i="157"/>
  <c r="C117" i="157"/>
  <c r="AX116" i="157"/>
  <c r="AX248" i="157" s="1"/>
  <c r="AW116" i="157"/>
  <c r="AW248" i="157" s="1"/>
  <c r="AV116" i="157"/>
  <c r="AV248" i="157" s="1"/>
  <c r="AU116" i="157"/>
  <c r="AU248" i="157" s="1"/>
  <c r="AT116" i="157"/>
  <c r="AT248" i="157" s="1"/>
  <c r="AS116" i="157"/>
  <c r="AS248" i="157" s="1"/>
  <c r="AR116" i="157"/>
  <c r="AR248" i="157" s="1"/>
  <c r="AQ116" i="157"/>
  <c r="AQ248" i="157" s="1"/>
  <c r="AP116" i="157"/>
  <c r="AP248" i="157" s="1"/>
  <c r="AO116" i="157"/>
  <c r="AO248" i="157" s="1"/>
  <c r="AN116" i="157"/>
  <c r="AN248" i="157" s="1"/>
  <c r="AM116" i="157"/>
  <c r="AM248" i="157" s="1"/>
  <c r="AL116" i="157"/>
  <c r="AL248" i="157" s="1"/>
  <c r="AK116" i="157"/>
  <c r="AK248" i="157" s="1"/>
  <c r="AJ116" i="157"/>
  <c r="AJ248" i="157" s="1"/>
  <c r="AI116" i="157"/>
  <c r="AI248" i="157" s="1"/>
  <c r="AH116" i="157"/>
  <c r="AH248" i="157" s="1"/>
  <c r="AG116" i="157"/>
  <c r="AG248" i="157" s="1"/>
  <c r="AF116" i="157"/>
  <c r="AF248" i="157" s="1"/>
  <c r="AE116" i="157"/>
  <c r="AE248" i="157" s="1"/>
  <c r="AD116" i="157"/>
  <c r="AD248" i="157" s="1"/>
  <c r="AC116" i="157"/>
  <c r="AC248" i="157" s="1"/>
  <c r="AB116" i="157"/>
  <c r="AB248" i="157" s="1"/>
  <c r="AA116" i="157"/>
  <c r="AA248" i="157" s="1"/>
  <c r="Z116" i="157"/>
  <c r="Z248" i="157" s="1"/>
  <c r="Y116" i="157"/>
  <c r="Y248" i="157" s="1"/>
  <c r="X116" i="157"/>
  <c r="X248" i="157" s="1"/>
  <c r="W116" i="157"/>
  <c r="W248" i="157" s="1"/>
  <c r="V116" i="157"/>
  <c r="V248" i="157" s="1"/>
  <c r="U116" i="157"/>
  <c r="U248" i="157" s="1"/>
  <c r="T116" i="157"/>
  <c r="T248" i="157" s="1"/>
  <c r="S116" i="157"/>
  <c r="S248" i="157" s="1"/>
  <c r="R116" i="157"/>
  <c r="R248" i="157" s="1"/>
  <c r="Q116" i="157"/>
  <c r="Q248" i="157" s="1"/>
  <c r="P116" i="157"/>
  <c r="P248" i="157" s="1"/>
  <c r="O116" i="157"/>
  <c r="O248" i="157" s="1"/>
  <c r="N116" i="157"/>
  <c r="N248" i="157" s="1"/>
  <c r="M116" i="157"/>
  <c r="M248" i="157" s="1"/>
  <c r="L116" i="157"/>
  <c r="L248" i="157" s="1"/>
  <c r="K116" i="157"/>
  <c r="K248" i="157" s="1"/>
  <c r="J116" i="157"/>
  <c r="J248" i="157" s="1"/>
  <c r="I116" i="157"/>
  <c r="I248" i="157" s="1"/>
  <c r="H116" i="157"/>
  <c r="H248" i="157" s="1"/>
  <c r="G116" i="157"/>
  <c r="G248" i="157" s="1"/>
  <c r="F116" i="157"/>
  <c r="F248" i="157" s="1"/>
  <c r="E116" i="157"/>
  <c r="E248" i="157" s="1"/>
  <c r="D116" i="157"/>
  <c r="D248" i="157" s="1"/>
  <c r="C116" i="157"/>
  <c r="C248" i="157" s="1"/>
  <c r="AX115" i="157"/>
  <c r="AX242" i="157" s="1"/>
  <c r="AW115" i="157"/>
  <c r="AW242" i="157" s="1"/>
  <c r="AV115" i="157"/>
  <c r="AV242" i="157" s="1"/>
  <c r="AU115" i="157"/>
  <c r="AU242" i="157" s="1"/>
  <c r="AT115" i="157"/>
  <c r="AT242" i="157" s="1"/>
  <c r="AS115" i="157"/>
  <c r="AS242" i="157" s="1"/>
  <c r="AR115" i="157"/>
  <c r="AR242" i="157" s="1"/>
  <c r="AQ115" i="157"/>
  <c r="AQ242" i="157" s="1"/>
  <c r="AP115" i="157"/>
  <c r="AP242" i="157" s="1"/>
  <c r="AO115" i="157"/>
  <c r="AO242" i="157" s="1"/>
  <c r="AN115" i="157"/>
  <c r="AN242" i="157" s="1"/>
  <c r="AM115" i="157"/>
  <c r="AM242" i="157" s="1"/>
  <c r="AL115" i="157"/>
  <c r="AL242" i="157" s="1"/>
  <c r="AK115" i="157"/>
  <c r="AK242" i="157" s="1"/>
  <c r="AJ115" i="157"/>
  <c r="AJ242" i="157" s="1"/>
  <c r="AI115" i="157"/>
  <c r="AI242" i="157" s="1"/>
  <c r="AH115" i="157"/>
  <c r="AH242" i="157" s="1"/>
  <c r="AG115" i="157"/>
  <c r="AG242" i="157" s="1"/>
  <c r="AF115" i="157"/>
  <c r="AF242" i="157" s="1"/>
  <c r="AE115" i="157"/>
  <c r="AE242" i="157" s="1"/>
  <c r="AD115" i="157"/>
  <c r="AD242" i="157" s="1"/>
  <c r="AC115" i="157"/>
  <c r="AC242" i="157" s="1"/>
  <c r="AB115" i="157"/>
  <c r="AB242" i="157" s="1"/>
  <c r="AA115" i="157"/>
  <c r="AA242" i="157" s="1"/>
  <c r="Z115" i="157"/>
  <c r="Z242" i="157" s="1"/>
  <c r="Y115" i="157"/>
  <c r="Y242" i="157" s="1"/>
  <c r="X115" i="157"/>
  <c r="X242" i="157" s="1"/>
  <c r="W115" i="157"/>
  <c r="W242" i="157" s="1"/>
  <c r="V115" i="157"/>
  <c r="V242" i="157" s="1"/>
  <c r="U115" i="157"/>
  <c r="U242" i="157" s="1"/>
  <c r="T115" i="157"/>
  <c r="T242" i="157" s="1"/>
  <c r="S115" i="157"/>
  <c r="S242" i="157" s="1"/>
  <c r="R115" i="157"/>
  <c r="R242" i="157" s="1"/>
  <c r="Q115" i="157"/>
  <c r="Q242" i="157" s="1"/>
  <c r="P115" i="157"/>
  <c r="P242" i="157" s="1"/>
  <c r="O115" i="157"/>
  <c r="O242" i="157" s="1"/>
  <c r="N115" i="157"/>
  <c r="N242" i="157" s="1"/>
  <c r="M115" i="157"/>
  <c r="M242" i="157" s="1"/>
  <c r="L115" i="157"/>
  <c r="L242" i="157" s="1"/>
  <c r="K115" i="157"/>
  <c r="K242" i="157" s="1"/>
  <c r="J115" i="157"/>
  <c r="J242" i="157" s="1"/>
  <c r="I115" i="157"/>
  <c r="I242" i="157" s="1"/>
  <c r="H115" i="157"/>
  <c r="H242" i="157" s="1"/>
  <c r="G115" i="157"/>
  <c r="G242" i="157" s="1"/>
  <c r="F115" i="157"/>
  <c r="F242" i="157" s="1"/>
  <c r="E115" i="157"/>
  <c r="E242" i="157" s="1"/>
  <c r="D115" i="157"/>
  <c r="D242" i="157" s="1"/>
  <c r="C115" i="157"/>
  <c r="C242" i="157" s="1"/>
  <c r="AX114" i="157"/>
  <c r="AX230" i="157" s="1"/>
  <c r="AW114" i="157"/>
  <c r="AW230" i="157" s="1"/>
  <c r="AV114" i="157"/>
  <c r="AV230" i="157" s="1"/>
  <c r="AU114" i="157"/>
  <c r="AU230" i="157" s="1"/>
  <c r="AT114" i="157"/>
  <c r="AT230" i="157" s="1"/>
  <c r="AS114" i="157"/>
  <c r="AS230" i="157" s="1"/>
  <c r="AR114" i="157"/>
  <c r="AR230" i="157" s="1"/>
  <c r="AQ114" i="157"/>
  <c r="AQ230" i="157" s="1"/>
  <c r="AP114" i="157"/>
  <c r="AP230" i="157" s="1"/>
  <c r="AO114" i="157"/>
  <c r="AO230" i="157" s="1"/>
  <c r="AN114" i="157"/>
  <c r="AN230" i="157" s="1"/>
  <c r="AM114" i="157"/>
  <c r="AM230" i="157" s="1"/>
  <c r="AL114" i="157"/>
  <c r="AL230" i="157" s="1"/>
  <c r="AK114" i="157"/>
  <c r="AK230" i="157" s="1"/>
  <c r="AJ114" i="157"/>
  <c r="AJ230" i="157" s="1"/>
  <c r="AI114" i="157"/>
  <c r="AI230" i="157" s="1"/>
  <c r="AH114" i="157"/>
  <c r="AH230" i="157" s="1"/>
  <c r="AG114" i="157"/>
  <c r="AG230" i="157" s="1"/>
  <c r="AF114" i="157"/>
  <c r="AF230" i="157" s="1"/>
  <c r="AE114" i="157"/>
  <c r="AE230" i="157" s="1"/>
  <c r="AD114" i="157"/>
  <c r="AD230" i="157" s="1"/>
  <c r="AC114" i="157"/>
  <c r="AC230" i="157" s="1"/>
  <c r="AB114" i="157"/>
  <c r="AB230" i="157" s="1"/>
  <c r="AA114" i="157"/>
  <c r="AA230" i="157" s="1"/>
  <c r="Z114" i="157"/>
  <c r="Z230" i="157" s="1"/>
  <c r="Y114" i="157"/>
  <c r="Y230" i="157" s="1"/>
  <c r="X114" i="157"/>
  <c r="X230" i="157" s="1"/>
  <c r="W114" i="157"/>
  <c r="W230" i="157" s="1"/>
  <c r="V114" i="157"/>
  <c r="V230" i="157" s="1"/>
  <c r="U114" i="157"/>
  <c r="U230" i="157" s="1"/>
  <c r="T114" i="157"/>
  <c r="T230" i="157" s="1"/>
  <c r="S114" i="157"/>
  <c r="S230" i="157" s="1"/>
  <c r="R114" i="157"/>
  <c r="R230" i="157" s="1"/>
  <c r="Q114" i="157"/>
  <c r="Q230" i="157" s="1"/>
  <c r="P114" i="157"/>
  <c r="P230" i="157" s="1"/>
  <c r="O114" i="157"/>
  <c r="O230" i="157" s="1"/>
  <c r="N114" i="157"/>
  <c r="N230" i="157" s="1"/>
  <c r="M114" i="157"/>
  <c r="M230" i="157" s="1"/>
  <c r="L114" i="157"/>
  <c r="L230" i="157" s="1"/>
  <c r="K114" i="157"/>
  <c r="K230" i="157" s="1"/>
  <c r="J114" i="157"/>
  <c r="J230" i="157" s="1"/>
  <c r="I114" i="157"/>
  <c r="I230" i="157" s="1"/>
  <c r="H114" i="157"/>
  <c r="H230" i="157" s="1"/>
  <c r="G114" i="157"/>
  <c r="G230" i="157" s="1"/>
  <c r="F114" i="157"/>
  <c r="F230" i="157" s="1"/>
  <c r="E114" i="157"/>
  <c r="E230" i="157" s="1"/>
  <c r="D114" i="157"/>
  <c r="D230" i="157" s="1"/>
  <c r="C114" i="157"/>
  <c r="C230" i="157" s="1"/>
  <c r="AX113" i="157"/>
  <c r="AX175" i="157" s="1"/>
  <c r="AW113" i="157"/>
  <c r="AW175" i="157" s="1"/>
  <c r="AV113" i="157"/>
  <c r="AV175" i="157" s="1"/>
  <c r="AU113" i="157"/>
  <c r="AU175" i="157" s="1"/>
  <c r="AT113" i="157"/>
  <c r="AT175" i="157" s="1"/>
  <c r="AS113" i="157"/>
  <c r="AS175" i="157" s="1"/>
  <c r="AR113" i="157"/>
  <c r="AR175" i="157" s="1"/>
  <c r="AQ113" i="157"/>
  <c r="AQ175" i="157" s="1"/>
  <c r="AP113" i="157"/>
  <c r="AP175" i="157" s="1"/>
  <c r="AO113" i="157"/>
  <c r="AO175" i="157" s="1"/>
  <c r="AN113" i="157"/>
  <c r="AN175" i="157" s="1"/>
  <c r="AM113" i="157"/>
  <c r="AM175" i="157" s="1"/>
  <c r="AL113" i="157"/>
  <c r="AL175" i="157" s="1"/>
  <c r="AK113" i="157"/>
  <c r="AK175" i="157" s="1"/>
  <c r="AJ113" i="157"/>
  <c r="AJ175" i="157" s="1"/>
  <c r="AI113" i="157"/>
  <c r="AI175" i="157" s="1"/>
  <c r="AH113" i="157"/>
  <c r="AH175" i="157" s="1"/>
  <c r="AG113" i="157"/>
  <c r="AG175" i="157" s="1"/>
  <c r="AF113" i="157"/>
  <c r="AF175" i="157" s="1"/>
  <c r="AE113" i="157"/>
  <c r="AE175" i="157" s="1"/>
  <c r="AD113" i="157"/>
  <c r="AD175" i="157" s="1"/>
  <c r="AC113" i="157"/>
  <c r="AC175" i="157" s="1"/>
  <c r="AB113" i="157"/>
  <c r="AB175" i="157" s="1"/>
  <c r="AA113" i="157"/>
  <c r="AA175" i="157" s="1"/>
  <c r="Z113" i="157"/>
  <c r="Z175" i="157" s="1"/>
  <c r="Y113" i="157"/>
  <c r="Y175" i="157" s="1"/>
  <c r="X113" i="157"/>
  <c r="X175" i="157" s="1"/>
  <c r="W113" i="157"/>
  <c r="W175" i="157" s="1"/>
  <c r="V113" i="157"/>
  <c r="V175" i="157" s="1"/>
  <c r="U113" i="157"/>
  <c r="U175" i="157" s="1"/>
  <c r="T113" i="157"/>
  <c r="T175" i="157" s="1"/>
  <c r="S113" i="157"/>
  <c r="S175" i="157" s="1"/>
  <c r="R113" i="157"/>
  <c r="R175" i="157" s="1"/>
  <c r="Q113" i="157"/>
  <c r="Q175" i="157" s="1"/>
  <c r="P113" i="157"/>
  <c r="P175" i="157" s="1"/>
  <c r="O113" i="157"/>
  <c r="O175" i="157" s="1"/>
  <c r="N113" i="157"/>
  <c r="N175" i="157" s="1"/>
  <c r="M113" i="157"/>
  <c r="M175" i="157" s="1"/>
  <c r="L113" i="157"/>
  <c r="L175" i="157" s="1"/>
  <c r="K113" i="157"/>
  <c r="K175" i="157" s="1"/>
  <c r="J113" i="157"/>
  <c r="J175" i="157" s="1"/>
  <c r="I113" i="157"/>
  <c r="I175" i="157" s="1"/>
  <c r="H113" i="157"/>
  <c r="H175" i="157" s="1"/>
  <c r="G113" i="157"/>
  <c r="G175" i="157" s="1"/>
  <c r="F113" i="157"/>
  <c r="F175" i="157" s="1"/>
  <c r="E113" i="157"/>
  <c r="E175" i="157" s="1"/>
  <c r="D113" i="157"/>
  <c r="D175" i="157" s="1"/>
  <c r="C113" i="157"/>
  <c r="C175" i="157" s="1"/>
  <c r="AX112" i="157"/>
  <c r="AX236" i="157" s="1"/>
  <c r="AW112" i="157"/>
  <c r="AW236" i="157" s="1"/>
  <c r="AV112" i="157"/>
  <c r="AV236" i="157" s="1"/>
  <c r="AU112" i="157"/>
  <c r="AU236" i="157" s="1"/>
  <c r="AT112" i="157"/>
  <c r="AT236" i="157" s="1"/>
  <c r="AS112" i="157"/>
  <c r="AS236" i="157" s="1"/>
  <c r="AR112" i="157"/>
  <c r="AR236" i="157" s="1"/>
  <c r="AQ112" i="157"/>
  <c r="AQ236" i="157" s="1"/>
  <c r="AP112" i="157"/>
  <c r="AP236" i="157" s="1"/>
  <c r="AO112" i="157"/>
  <c r="AO236" i="157" s="1"/>
  <c r="AN112" i="157"/>
  <c r="AN236" i="157" s="1"/>
  <c r="AM112" i="157"/>
  <c r="AM236" i="157" s="1"/>
  <c r="AL112" i="157"/>
  <c r="AL236" i="157" s="1"/>
  <c r="AK112" i="157"/>
  <c r="AK236" i="157" s="1"/>
  <c r="AJ112" i="157"/>
  <c r="AJ236" i="157" s="1"/>
  <c r="AI112" i="157"/>
  <c r="AI236" i="157" s="1"/>
  <c r="AH112" i="157"/>
  <c r="AH236" i="157" s="1"/>
  <c r="AG112" i="157"/>
  <c r="AG236" i="157" s="1"/>
  <c r="AF112" i="157"/>
  <c r="AF236" i="157" s="1"/>
  <c r="AE112" i="157"/>
  <c r="AE236" i="157" s="1"/>
  <c r="AD112" i="157"/>
  <c r="AD236" i="157" s="1"/>
  <c r="AC112" i="157"/>
  <c r="AC236" i="157" s="1"/>
  <c r="AB112" i="157"/>
  <c r="AB236" i="157" s="1"/>
  <c r="AA112" i="157"/>
  <c r="AA236" i="157" s="1"/>
  <c r="Z112" i="157"/>
  <c r="Z236" i="157" s="1"/>
  <c r="Y112" i="157"/>
  <c r="Y236" i="157" s="1"/>
  <c r="X112" i="157"/>
  <c r="X236" i="157" s="1"/>
  <c r="W112" i="157"/>
  <c r="W236" i="157" s="1"/>
  <c r="V112" i="157"/>
  <c r="V236" i="157" s="1"/>
  <c r="U112" i="157"/>
  <c r="U236" i="157" s="1"/>
  <c r="T112" i="157"/>
  <c r="T236" i="157" s="1"/>
  <c r="S112" i="157"/>
  <c r="S236" i="157" s="1"/>
  <c r="R112" i="157"/>
  <c r="R236" i="157" s="1"/>
  <c r="Q112" i="157"/>
  <c r="Q236" i="157" s="1"/>
  <c r="P112" i="157"/>
  <c r="P236" i="157" s="1"/>
  <c r="O112" i="157"/>
  <c r="O236" i="157" s="1"/>
  <c r="N112" i="157"/>
  <c r="N236" i="157" s="1"/>
  <c r="M112" i="157"/>
  <c r="M236" i="157" s="1"/>
  <c r="L112" i="157"/>
  <c r="L236" i="157" s="1"/>
  <c r="K112" i="157"/>
  <c r="K236" i="157" s="1"/>
  <c r="J112" i="157"/>
  <c r="J236" i="157" s="1"/>
  <c r="I112" i="157"/>
  <c r="I236" i="157" s="1"/>
  <c r="H112" i="157"/>
  <c r="H236" i="157" s="1"/>
  <c r="G112" i="157"/>
  <c r="G236" i="157" s="1"/>
  <c r="F112" i="157"/>
  <c r="F236" i="157" s="1"/>
  <c r="E112" i="157"/>
  <c r="E236" i="157" s="1"/>
  <c r="D112" i="157"/>
  <c r="D236" i="157" s="1"/>
  <c r="C112" i="157"/>
  <c r="C236" i="157" s="1"/>
  <c r="AX111" i="157"/>
  <c r="AW111" i="157"/>
  <c r="AV111" i="157"/>
  <c r="AU111" i="157"/>
  <c r="AT111" i="157"/>
  <c r="AS111" i="157"/>
  <c r="AR111" i="157"/>
  <c r="AQ111" i="157"/>
  <c r="AP111" i="157"/>
  <c r="AO111" i="157"/>
  <c r="AN111" i="157"/>
  <c r="AM111" i="157"/>
  <c r="AL111" i="157"/>
  <c r="AK111" i="157"/>
  <c r="AJ111" i="157"/>
  <c r="AI111" i="157"/>
  <c r="AH111" i="157"/>
  <c r="AG111" i="157"/>
  <c r="AF111" i="157"/>
  <c r="AE111" i="157"/>
  <c r="AD111" i="157"/>
  <c r="AC111" i="157"/>
  <c r="AB111" i="157"/>
  <c r="AA111" i="157"/>
  <c r="Z111" i="157"/>
  <c r="Y111" i="157"/>
  <c r="X111" i="157"/>
  <c r="W111" i="157"/>
  <c r="V111" i="157"/>
  <c r="U111" i="157"/>
  <c r="T111" i="157"/>
  <c r="S111" i="157"/>
  <c r="R111" i="157"/>
  <c r="Q111" i="157"/>
  <c r="P111" i="157"/>
  <c r="O111" i="157"/>
  <c r="N111" i="157"/>
  <c r="M111" i="157"/>
  <c r="L111" i="157"/>
  <c r="K111" i="157"/>
  <c r="J111" i="157"/>
  <c r="I111" i="157"/>
  <c r="H111" i="157"/>
  <c r="G111" i="157"/>
  <c r="F111" i="157"/>
  <c r="E111" i="157"/>
  <c r="D111" i="157"/>
  <c r="C111" i="157"/>
  <c r="AX110" i="157"/>
  <c r="AX224" i="157" s="1"/>
  <c r="AW110" i="157"/>
  <c r="AW224" i="157" s="1"/>
  <c r="AV110" i="157"/>
  <c r="AV224" i="157" s="1"/>
  <c r="AU110" i="157"/>
  <c r="AU224" i="157" s="1"/>
  <c r="AT110" i="157"/>
  <c r="AT224" i="157" s="1"/>
  <c r="AS110" i="157"/>
  <c r="AS224" i="157" s="1"/>
  <c r="AR110" i="157"/>
  <c r="AR224" i="157" s="1"/>
  <c r="AQ110" i="157"/>
  <c r="AQ224" i="157" s="1"/>
  <c r="AP110" i="157"/>
  <c r="AP224" i="157" s="1"/>
  <c r="AO110" i="157"/>
  <c r="AO224" i="157" s="1"/>
  <c r="AN110" i="157"/>
  <c r="AN224" i="157" s="1"/>
  <c r="AM110" i="157"/>
  <c r="AM224" i="157" s="1"/>
  <c r="AL110" i="157"/>
  <c r="AL224" i="157" s="1"/>
  <c r="AK110" i="157"/>
  <c r="AK224" i="157" s="1"/>
  <c r="AJ110" i="157"/>
  <c r="AJ224" i="157" s="1"/>
  <c r="AI110" i="157"/>
  <c r="AI224" i="157" s="1"/>
  <c r="AH110" i="157"/>
  <c r="AH224" i="157" s="1"/>
  <c r="AG110" i="157"/>
  <c r="AG224" i="157" s="1"/>
  <c r="AF110" i="157"/>
  <c r="AF224" i="157" s="1"/>
  <c r="AE110" i="157"/>
  <c r="AE224" i="157" s="1"/>
  <c r="AD110" i="157"/>
  <c r="AD224" i="157" s="1"/>
  <c r="AC110" i="157"/>
  <c r="AC224" i="157" s="1"/>
  <c r="AB110" i="157"/>
  <c r="AB224" i="157" s="1"/>
  <c r="AA110" i="157"/>
  <c r="AA224" i="157" s="1"/>
  <c r="Z110" i="157"/>
  <c r="Z224" i="157" s="1"/>
  <c r="Y110" i="157"/>
  <c r="Y224" i="157" s="1"/>
  <c r="X110" i="157"/>
  <c r="X224" i="157" s="1"/>
  <c r="W110" i="157"/>
  <c r="W224" i="157" s="1"/>
  <c r="V110" i="157"/>
  <c r="V224" i="157" s="1"/>
  <c r="U110" i="157"/>
  <c r="U224" i="157" s="1"/>
  <c r="T110" i="157"/>
  <c r="T224" i="157" s="1"/>
  <c r="S110" i="157"/>
  <c r="S224" i="157" s="1"/>
  <c r="R110" i="157"/>
  <c r="R224" i="157" s="1"/>
  <c r="Q110" i="157"/>
  <c r="Q224" i="157" s="1"/>
  <c r="P110" i="157"/>
  <c r="P224" i="157" s="1"/>
  <c r="O110" i="157"/>
  <c r="O224" i="157" s="1"/>
  <c r="N110" i="157"/>
  <c r="N224" i="157" s="1"/>
  <c r="M110" i="157"/>
  <c r="M224" i="157" s="1"/>
  <c r="L110" i="157"/>
  <c r="L224" i="157" s="1"/>
  <c r="K110" i="157"/>
  <c r="K224" i="157" s="1"/>
  <c r="J110" i="157"/>
  <c r="J224" i="157" s="1"/>
  <c r="I110" i="157"/>
  <c r="I224" i="157" s="1"/>
  <c r="H110" i="157"/>
  <c r="H224" i="157" s="1"/>
  <c r="G110" i="157"/>
  <c r="G224" i="157" s="1"/>
  <c r="F110" i="157"/>
  <c r="F224" i="157" s="1"/>
  <c r="E110" i="157"/>
  <c r="E224" i="157" s="1"/>
  <c r="D110" i="157"/>
  <c r="D224" i="157" s="1"/>
  <c r="C110" i="157"/>
  <c r="C224" i="157" s="1"/>
  <c r="AX109" i="157"/>
  <c r="AX218" i="157" s="1"/>
  <c r="AW109" i="157"/>
  <c r="AW218" i="157" s="1"/>
  <c r="AV109" i="157"/>
  <c r="AV218" i="157" s="1"/>
  <c r="AU109" i="157"/>
  <c r="AU218" i="157" s="1"/>
  <c r="AT109" i="157"/>
  <c r="AT218" i="157" s="1"/>
  <c r="AS109" i="157"/>
  <c r="AS218" i="157" s="1"/>
  <c r="AR109" i="157"/>
  <c r="AR218" i="157" s="1"/>
  <c r="AQ109" i="157"/>
  <c r="AQ218" i="157" s="1"/>
  <c r="AP109" i="157"/>
  <c r="AP218" i="157" s="1"/>
  <c r="AO109" i="157"/>
  <c r="AO218" i="157" s="1"/>
  <c r="AN109" i="157"/>
  <c r="AN218" i="157" s="1"/>
  <c r="AM109" i="157"/>
  <c r="AM218" i="157" s="1"/>
  <c r="AL109" i="157"/>
  <c r="AL218" i="157" s="1"/>
  <c r="AK109" i="157"/>
  <c r="AK218" i="157" s="1"/>
  <c r="AJ109" i="157"/>
  <c r="AJ218" i="157" s="1"/>
  <c r="AI109" i="157"/>
  <c r="AI218" i="157" s="1"/>
  <c r="AH109" i="157"/>
  <c r="AH218" i="157" s="1"/>
  <c r="AG109" i="157"/>
  <c r="AG218" i="157" s="1"/>
  <c r="AF109" i="157"/>
  <c r="AF218" i="157" s="1"/>
  <c r="AE109" i="157"/>
  <c r="AE218" i="157" s="1"/>
  <c r="AD109" i="157"/>
  <c r="AD218" i="157" s="1"/>
  <c r="AC109" i="157"/>
  <c r="AC218" i="157" s="1"/>
  <c r="AB109" i="157"/>
  <c r="AB218" i="157" s="1"/>
  <c r="AA109" i="157"/>
  <c r="AA218" i="157" s="1"/>
  <c r="Z109" i="157"/>
  <c r="Z218" i="157" s="1"/>
  <c r="Y109" i="157"/>
  <c r="Y218" i="157" s="1"/>
  <c r="X109" i="157"/>
  <c r="X218" i="157" s="1"/>
  <c r="W109" i="157"/>
  <c r="W218" i="157" s="1"/>
  <c r="V109" i="157"/>
  <c r="V218" i="157" s="1"/>
  <c r="U109" i="157"/>
  <c r="U218" i="157" s="1"/>
  <c r="T109" i="157"/>
  <c r="T218" i="157" s="1"/>
  <c r="S109" i="157"/>
  <c r="S218" i="157" s="1"/>
  <c r="R109" i="157"/>
  <c r="R218" i="157" s="1"/>
  <c r="Q109" i="157"/>
  <c r="Q218" i="157" s="1"/>
  <c r="P109" i="157"/>
  <c r="P218" i="157" s="1"/>
  <c r="O109" i="157"/>
  <c r="O218" i="157" s="1"/>
  <c r="N109" i="157"/>
  <c r="N218" i="157" s="1"/>
  <c r="M109" i="157"/>
  <c r="M218" i="157" s="1"/>
  <c r="L109" i="157"/>
  <c r="L218" i="157" s="1"/>
  <c r="K109" i="157"/>
  <c r="K218" i="157" s="1"/>
  <c r="J109" i="157"/>
  <c r="J218" i="157" s="1"/>
  <c r="I109" i="157"/>
  <c r="I218" i="157" s="1"/>
  <c r="H109" i="157"/>
  <c r="H218" i="157" s="1"/>
  <c r="G109" i="157"/>
  <c r="G218" i="157" s="1"/>
  <c r="F109" i="157"/>
  <c r="F218" i="157" s="1"/>
  <c r="E109" i="157"/>
  <c r="E218" i="157" s="1"/>
  <c r="D109" i="157"/>
  <c r="D218" i="157" s="1"/>
  <c r="C109" i="157"/>
  <c r="C218" i="157" s="1"/>
  <c r="AX108" i="157"/>
  <c r="AW108" i="157"/>
  <c r="AV108" i="157"/>
  <c r="AU108" i="157"/>
  <c r="AT108" i="157"/>
  <c r="AS108" i="157"/>
  <c r="AR108" i="157"/>
  <c r="AQ108" i="157"/>
  <c r="AP108" i="157"/>
  <c r="AO108" i="157"/>
  <c r="AN108" i="157"/>
  <c r="AM108" i="157"/>
  <c r="AL108" i="157"/>
  <c r="AK108" i="157"/>
  <c r="AJ108" i="157"/>
  <c r="AI108" i="157"/>
  <c r="AH108" i="157"/>
  <c r="AG108" i="157"/>
  <c r="AF108" i="157"/>
  <c r="AE108" i="157"/>
  <c r="AD108" i="157"/>
  <c r="AC108" i="157"/>
  <c r="AB108" i="157"/>
  <c r="AA108" i="157"/>
  <c r="Z108" i="157"/>
  <c r="Y108" i="157"/>
  <c r="X108" i="157"/>
  <c r="W108" i="157"/>
  <c r="V108" i="157"/>
  <c r="U108" i="157"/>
  <c r="T108" i="157"/>
  <c r="S108" i="157"/>
  <c r="R108" i="157"/>
  <c r="Q108" i="157"/>
  <c r="P108" i="157"/>
  <c r="O108" i="157"/>
  <c r="N108" i="157"/>
  <c r="M108" i="157"/>
  <c r="L108" i="157"/>
  <c r="K108" i="157"/>
  <c r="J108" i="157"/>
  <c r="I108" i="157"/>
  <c r="H108" i="157"/>
  <c r="G108" i="157"/>
  <c r="F108" i="157"/>
  <c r="E108" i="157"/>
  <c r="D108" i="157"/>
  <c r="C108" i="157"/>
  <c r="AX107" i="157"/>
  <c r="AW107" i="157"/>
  <c r="AW193" i="157" s="1"/>
  <c r="AV107" i="157"/>
  <c r="AV193" i="157" s="1"/>
  <c r="AU107" i="157"/>
  <c r="AU193" i="157" s="1"/>
  <c r="AT107" i="157"/>
  <c r="AT193" i="157" s="1"/>
  <c r="AS107" i="157"/>
  <c r="AS193" i="157" s="1"/>
  <c r="AR107" i="157"/>
  <c r="AR193" i="157" s="1"/>
  <c r="AQ107" i="157"/>
  <c r="AQ193" i="157" s="1"/>
  <c r="AP107" i="157"/>
  <c r="AP193" i="157" s="1"/>
  <c r="AO107" i="157"/>
  <c r="AO193" i="157" s="1"/>
  <c r="AN107" i="157"/>
  <c r="AN193" i="157" s="1"/>
  <c r="AM107" i="157"/>
  <c r="AM193" i="157" s="1"/>
  <c r="AL107" i="157"/>
  <c r="AL193" i="157" s="1"/>
  <c r="AK107" i="157"/>
  <c r="AK193" i="157" s="1"/>
  <c r="AJ107" i="157"/>
  <c r="AJ193" i="157" s="1"/>
  <c r="AI107" i="157"/>
  <c r="AI193" i="157" s="1"/>
  <c r="AH107" i="157"/>
  <c r="AH193" i="157" s="1"/>
  <c r="AG107" i="157"/>
  <c r="AF107" i="157"/>
  <c r="AE107" i="157"/>
  <c r="AE193" i="157" s="1"/>
  <c r="AD107" i="157"/>
  <c r="AD193" i="157" s="1"/>
  <c r="AC107" i="157"/>
  <c r="AC193" i="157" s="1"/>
  <c r="AB107" i="157"/>
  <c r="AB193" i="157" s="1"/>
  <c r="AA107" i="157"/>
  <c r="AA193" i="157" s="1"/>
  <c r="Z107" i="157"/>
  <c r="Z193" i="157" s="1"/>
  <c r="Y107" i="157"/>
  <c r="X107" i="157"/>
  <c r="X193" i="157" s="1"/>
  <c r="W107" i="157"/>
  <c r="W193" i="157" s="1"/>
  <c r="V107" i="157"/>
  <c r="V193" i="157" s="1"/>
  <c r="U107" i="157"/>
  <c r="T107" i="157"/>
  <c r="S107" i="157"/>
  <c r="S193" i="157" s="1"/>
  <c r="R107" i="157"/>
  <c r="R193" i="157" s="1"/>
  <c r="Q107" i="157"/>
  <c r="Q193" i="157" s="1"/>
  <c r="P107" i="157"/>
  <c r="P193" i="157" s="1"/>
  <c r="O107" i="157"/>
  <c r="O193" i="157" s="1"/>
  <c r="N107" i="157"/>
  <c r="N193" i="157" s="1"/>
  <c r="M107" i="157"/>
  <c r="M193" i="157" s="1"/>
  <c r="L107" i="157"/>
  <c r="L193" i="157" s="1"/>
  <c r="K107" i="157"/>
  <c r="K193" i="157" s="1"/>
  <c r="J107" i="157"/>
  <c r="J193" i="157" s="1"/>
  <c r="I107" i="157"/>
  <c r="I193" i="157" s="1"/>
  <c r="H107" i="157"/>
  <c r="H193" i="157" s="1"/>
  <c r="G107" i="157"/>
  <c r="G193" i="157" s="1"/>
  <c r="F107" i="157"/>
  <c r="F193" i="157" s="1"/>
  <c r="E107" i="157"/>
  <c r="E193" i="157" s="1"/>
  <c r="D107" i="157"/>
  <c r="D193" i="157" s="1"/>
  <c r="C107" i="157"/>
  <c r="C193" i="157" s="1"/>
  <c r="AX106" i="157"/>
  <c r="AX163" i="157" s="1"/>
  <c r="AW106" i="157"/>
  <c r="AW163" i="157" s="1"/>
  <c r="AV106" i="157"/>
  <c r="AV163" i="157" s="1"/>
  <c r="AU106" i="157"/>
  <c r="AU163" i="157" s="1"/>
  <c r="AT106" i="157"/>
  <c r="AT163" i="157" s="1"/>
  <c r="AS106" i="157"/>
  <c r="AS163" i="157" s="1"/>
  <c r="AR106" i="157"/>
  <c r="AR163" i="157" s="1"/>
  <c r="AQ106" i="157"/>
  <c r="AQ163" i="157" s="1"/>
  <c r="AP106" i="157"/>
  <c r="AP163" i="157" s="1"/>
  <c r="AO106" i="157"/>
  <c r="AO163" i="157" s="1"/>
  <c r="AN106" i="157"/>
  <c r="AN163" i="157" s="1"/>
  <c r="AM106" i="157"/>
  <c r="AM163" i="157" s="1"/>
  <c r="AL106" i="157"/>
  <c r="AL163" i="157" s="1"/>
  <c r="AK106" i="157"/>
  <c r="AK163" i="157" s="1"/>
  <c r="AJ106" i="157"/>
  <c r="AJ163" i="157" s="1"/>
  <c r="AI106" i="157"/>
  <c r="AI163" i="157" s="1"/>
  <c r="AH106" i="157"/>
  <c r="AH163" i="157" s="1"/>
  <c r="AG106" i="157"/>
  <c r="AG163" i="157" s="1"/>
  <c r="AF106" i="157"/>
  <c r="AF163" i="157" s="1"/>
  <c r="AE106" i="157"/>
  <c r="AE163" i="157" s="1"/>
  <c r="AD106" i="157"/>
  <c r="AD163" i="157" s="1"/>
  <c r="AC106" i="157"/>
  <c r="AC163" i="157" s="1"/>
  <c r="AB106" i="157"/>
  <c r="AB163" i="157" s="1"/>
  <c r="AA106" i="157"/>
  <c r="AA163" i="157" s="1"/>
  <c r="Z106" i="157"/>
  <c r="Z163" i="157" s="1"/>
  <c r="Y106" i="157"/>
  <c r="Y163" i="157" s="1"/>
  <c r="X106" i="157"/>
  <c r="X163" i="157" s="1"/>
  <c r="W106" i="157"/>
  <c r="W163" i="157" s="1"/>
  <c r="V106" i="157"/>
  <c r="V163" i="157" s="1"/>
  <c r="U106" i="157"/>
  <c r="U163" i="157" s="1"/>
  <c r="T106" i="157"/>
  <c r="T163" i="157" s="1"/>
  <c r="S106" i="157"/>
  <c r="S163" i="157" s="1"/>
  <c r="R106" i="157"/>
  <c r="R163" i="157" s="1"/>
  <c r="Q106" i="157"/>
  <c r="Q163" i="157" s="1"/>
  <c r="P106" i="157"/>
  <c r="P163" i="157" s="1"/>
  <c r="O106" i="157"/>
  <c r="O163" i="157" s="1"/>
  <c r="N106" i="157"/>
  <c r="N163" i="157" s="1"/>
  <c r="M106" i="157"/>
  <c r="M163" i="157" s="1"/>
  <c r="L106" i="157"/>
  <c r="L163" i="157" s="1"/>
  <c r="K106" i="157"/>
  <c r="K163" i="157" s="1"/>
  <c r="J106" i="157"/>
  <c r="J163" i="157" s="1"/>
  <c r="I106" i="157"/>
  <c r="I163" i="157" s="1"/>
  <c r="H106" i="157"/>
  <c r="H163" i="157" s="1"/>
  <c r="G106" i="157"/>
  <c r="G163" i="157" s="1"/>
  <c r="F106" i="157"/>
  <c r="F163" i="157" s="1"/>
  <c r="E106" i="157"/>
  <c r="E163" i="157" s="1"/>
  <c r="D106" i="157"/>
  <c r="D163" i="157" s="1"/>
  <c r="C106" i="157"/>
  <c r="C163" i="157" s="1"/>
  <c r="AX105" i="157"/>
  <c r="AW105" i="157"/>
  <c r="AV105" i="157"/>
  <c r="AU105" i="157"/>
  <c r="AT105" i="157"/>
  <c r="AS105" i="157"/>
  <c r="AR105" i="157"/>
  <c r="AQ105" i="157"/>
  <c r="AP105" i="157"/>
  <c r="AO105" i="157"/>
  <c r="AN105" i="157"/>
  <c r="AM105" i="157"/>
  <c r="AL105" i="157"/>
  <c r="AK105" i="157"/>
  <c r="AJ105" i="157"/>
  <c r="AI105" i="157"/>
  <c r="AH105" i="157"/>
  <c r="AG105" i="157"/>
  <c r="AF105" i="157"/>
  <c r="AE105" i="157"/>
  <c r="AD105" i="157"/>
  <c r="AC105" i="157"/>
  <c r="AB105" i="157"/>
  <c r="AA105" i="157"/>
  <c r="Z105" i="157"/>
  <c r="Y105" i="157"/>
  <c r="X105" i="157"/>
  <c r="W105" i="157"/>
  <c r="V105" i="157"/>
  <c r="U105" i="157"/>
  <c r="T105" i="157"/>
  <c r="S105" i="157"/>
  <c r="R105" i="157"/>
  <c r="Q105" i="157"/>
  <c r="P105" i="157"/>
  <c r="O105" i="157"/>
  <c r="N105" i="157"/>
  <c r="M105" i="157"/>
  <c r="L105" i="157"/>
  <c r="K105" i="157"/>
  <c r="J105" i="157"/>
  <c r="I105" i="157"/>
  <c r="H105" i="157"/>
  <c r="G105" i="157"/>
  <c r="F105" i="157"/>
  <c r="E105" i="157"/>
  <c r="D105" i="157"/>
  <c r="C105" i="157"/>
  <c r="AX104" i="157"/>
  <c r="AW104" i="157"/>
  <c r="AV104" i="157"/>
  <c r="AU104" i="157"/>
  <c r="AT104" i="157"/>
  <c r="AS104" i="157"/>
  <c r="AR104" i="157"/>
  <c r="AQ104" i="157"/>
  <c r="AP104" i="157"/>
  <c r="AO104" i="157"/>
  <c r="AN104" i="157"/>
  <c r="AM104" i="157"/>
  <c r="AL104" i="157"/>
  <c r="AK104" i="157"/>
  <c r="AJ104" i="157"/>
  <c r="AI104" i="157"/>
  <c r="AH104" i="157"/>
  <c r="AG104" i="157"/>
  <c r="AF104" i="157"/>
  <c r="AE104" i="157"/>
  <c r="AD104" i="157"/>
  <c r="AC104" i="157"/>
  <c r="AB104" i="157"/>
  <c r="AA104" i="157"/>
  <c r="Z104" i="157"/>
  <c r="Y104" i="157"/>
  <c r="X104" i="157"/>
  <c r="W104" i="157"/>
  <c r="V104" i="157"/>
  <c r="U104" i="157"/>
  <c r="T104" i="157"/>
  <c r="S104" i="157"/>
  <c r="R104" i="157"/>
  <c r="Q104" i="157"/>
  <c r="P104" i="157"/>
  <c r="O104" i="157"/>
  <c r="N104" i="157"/>
  <c r="M104" i="157"/>
  <c r="L104" i="157"/>
  <c r="K104" i="157"/>
  <c r="J104" i="157"/>
  <c r="I104" i="157"/>
  <c r="H104" i="157"/>
  <c r="G104" i="157"/>
  <c r="F104" i="157"/>
  <c r="E104" i="157"/>
  <c r="D104" i="157"/>
  <c r="C104" i="157"/>
  <c r="AX103" i="157"/>
  <c r="AX169" i="157" s="1"/>
  <c r="AX181" i="157" s="1"/>
  <c r="AW103" i="157"/>
  <c r="AW169" i="157" s="1"/>
  <c r="AW181" i="157" s="1"/>
  <c r="AV103" i="157"/>
  <c r="AV169" i="157" s="1"/>
  <c r="AU103" i="157"/>
  <c r="AU169" i="157" s="1"/>
  <c r="AT103" i="157"/>
  <c r="AT169" i="157" s="1"/>
  <c r="AS103" i="157"/>
  <c r="AS169" i="157" s="1"/>
  <c r="AR103" i="157"/>
  <c r="AR169" i="157" s="1"/>
  <c r="AQ103" i="157"/>
  <c r="AQ169" i="157" s="1"/>
  <c r="AP103" i="157"/>
  <c r="AP169" i="157" s="1"/>
  <c r="AO103" i="157"/>
  <c r="AO169" i="157" s="1"/>
  <c r="AN103" i="157"/>
  <c r="AN169" i="157" s="1"/>
  <c r="AM103" i="157"/>
  <c r="AM169" i="157" s="1"/>
  <c r="AL103" i="157"/>
  <c r="AL169" i="157" s="1"/>
  <c r="AL181" i="157" s="1"/>
  <c r="AK103" i="157"/>
  <c r="AK169" i="157" s="1"/>
  <c r="AK181" i="157" s="1"/>
  <c r="AJ103" i="157"/>
  <c r="AJ169" i="157" s="1"/>
  <c r="AI103" i="157"/>
  <c r="AI169" i="157" s="1"/>
  <c r="AH103" i="157"/>
  <c r="AH169" i="157" s="1"/>
  <c r="AG103" i="157"/>
  <c r="AG169" i="157" s="1"/>
  <c r="AF103" i="157"/>
  <c r="AF169" i="157" s="1"/>
  <c r="AE103" i="157"/>
  <c r="AE169" i="157" s="1"/>
  <c r="AD103" i="157"/>
  <c r="AD169" i="157" s="1"/>
  <c r="AC103" i="157"/>
  <c r="AC169" i="157" s="1"/>
  <c r="AB103" i="157"/>
  <c r="AB169" i="157" s="1"/>
  <c r="AA103" i="157"/>
  <c r="AA169" i="157" s="1"/>
  <c r="Z103" i="157"/>
  <c r="Z169" i="157" s="1"/>
  <c r="Z181" i="157" s="1"/>
  <c r="Y103" i="157"/>
  <c r="Y169" i="157" s="1"/>
  <c r="Y181" i="157" s="1"/>
  <c r="X103" i="157"/>
  <c r="X169" i="157" s="1"/>
  <c r="W103" i="157"/>
  <c r="W169" i="157" s="1"/>
  <c r="V103" i="157"/>
  <c r="V169" i="157" s="1"/>
  <c r="U103" i="157"/>
  <c r="U169" i="157" s="1"/>
  <c r="T103" i="157"/>
  <c r="T169" i="157" s="1"/>
  <c r="S103" i="157"/>
  <c r="S169" i="157" s="1"/>
  <c r="R103" i="157"/>
  <c r="R169" i="157" s="1"/>
  <c r="Q103" i="157"/>
  <c r="Q169" i="157" s="1"/>
  <c r="P103" i="157"/>
  <c r="P169" i="157" s="1"/>
  <c r="O103" i="157"/>
  <c r="O169" i="157" s="1"/>
  <c r="N103" i="157"/>
  <c r="N169" i="157" s="1"/>
  <c r="N181" i="157" s="1"/>
  <c r="M103" i="157"/>
  <c r="M169" i="157" s="1"/>
  <c r="M181" i="157" s="1"/>
  <c r="L103" i="157"/>
  <c r="L169" i="157" s="1"/>
  <c r="K103" i="157"/>
  <c r="K169" i="157" s="1"/>
  <c r="J103" i="157"/>
  <c r="J169" i="157" s="1"/>
  <c r="I103" i="157"/>
  <c r="I169" i="157" s="1"/>
  <c r="H103" i="157"/>
  <c r="H169" i="157" s="1"/>
  <c r="G103" i="157"/>
  <c r="G169" i="157" s="1"/>
  <c r="F103" i="157"/>
  <c r="F169" i="157" s="1"/>
  <c r="E103" i="157"/>
  <c r="E169" i="157" s="1"/>
  <c r="D103" i="157"/>
  <c r="D169" i="157" s="1"/>
  <c r="C103" i="157"/>
  <c r="C169" i="157" s="1"/>
  <c r="AX102" i="157"/>
  <c r="AW102" i="157"/>
  <c r="AV102" i="157"/>
  <c r="AU102" i="157"/>
  <c r="AT102" i="157"/>
  <c r="AS102" i="157"/>
  <c r="AR102" i="157"/>
  <c r="AQ102" i="157"/>
  <c r="AP102" i="157"/>
  <c r="AO102" i="157"/>
  <c r="AN102" i="157"/>
  <c r="AM102" i="157"/>
  <c r="AL102" i="157"/>
  <c r="AK102" i="157"/>
  <c r="AJ102" i="157"/>
  <c r="AI102" i="157"/>
  <c r="AH102" i="157"/>
  <c r="AG102" i="157"/>
  <c r="AF102" i="157"/>
  <c r="AE102" i="157"/>
  <c r="AD102" i="157"/>
  <c r="AC102" i="157"/>
  <c r="AB102" i="157"/>
  <c r="AA102" i="157"/>
  <c r="Z102" i="157"/>
  <c r="Y102" i="157"/>
  <c r="X102" i="157"/>
  <c r="W102" i="157"/>
  <c r="V102" i="157"/>
  <c r="U102" i="157"/>
  <c r="T102" i="157"/>
  <c r="S102" i="157"/>
  <c r="R102" i="157"/>
  <c r="Q102" i="157"/>
  <c r="P102" i="157"/>
  <c r="O102" i="157"/>
  <c r="N102" i="157"/>
  <c r="M102" i="157"/>
  <c r="L102" i="157"/>
  <c r="K102" i="157"/>
  <c r="J102" i="157"/>
  <c r="I102" i="157"/>
  <c r="H102" i="157"/>
  <c r="G102" i="157"/>
  <c r="F102" i="157"/>
  <c r="E102" i="157"/>
  <c r="D102" i="157"/>
  <c r="C102" i="157"/>
  <c r="AX101" i="157"/>
  <c r="AW101" i="157"/>
  <c r="AV101" i="157"/>
  <c r="AU101" i="157"/>
  <c r="AT101" i="157"/>
  <c r="AS101" i="157"/>
  <c r="AR101" i="157"/>
  <c r="AQ101" i="157"/>
  <c r="AP101" i="157"/>
  <c r="AO101" i="157"/>
  <c r="AN101" i="157"/>
  <c r="AM101" i="157"/>
  <c r="AL101" i="157"/>
  <c r="AK101" i="157"/>
  <c r="AJ101" i="157"/>
  <c r="AI101" i="157"/>
  <c r="AH101" i="157"/>
  <c r="AG101" i="157"/>
  <c r="AF101" i="157"/>
  <c r="AE101" i="157"/>
  <c r="AD101" i="157"/>
  <c r="AC101" i="157"/>
  <c r="AB101" i="157"/>
  <c r="AA101" i="157"/>
  <c r="Z101" i="157"/>
  <c r="Y101" i="157"/>
  <c r="X101" i="157"/>
  <c r="W101" i="157"/>
  <c r="V101" i="157"/>
  <c r="U101" i="157"/>
  <c r="T101" i="157"/>
  <c r="S101" i="157"/>
  <c r="R101" i="157"/>
  <c r="Q101" i="157"/>
  <c r="P101" i="157"/>
  <c r="O101" i="157"/>
  <c r="N101" i="157"/>
  <c r="M101" i="157"/>
  <c r="L101" i="157"/>
  <c r="K101" i="157"/>
  <c r="J101" i="157"/>
  <c r="I101" i="157"/>
  <c r="H101" i="157"/>
  <c r="G101" i="157"/>
  <c r="F101" i="157"/>
  <c r="E101" i="157"/>
  <c r="D101" i="157"/>
  <c r="C101" i="157"/>
  <c r="AX100" i="157"/>
  <c r="AW100" i="157"/>
  <c r="AV100" i="157"/>
  <c r="AU100" i="157"/>
  <c r="AT100" i="157"/>
  <c r="AS100" i="157"/>
  <c r="AR100" i="157"/>
  <c r="AQ100" i="157"/>
  <c r="AP100" i="157"/>
  <c r="AO100" i="157"/>
  <c r="AN100" i="157"/>
  <c r="AM100" i="157"/>
  <c r="AL100" i="157"/>
  <c r="AK100" i="157"/>
  <c r="AJ100" i="157"/>
  <c r="AI100" i="157"/>
  <c r="AH100" i="157"/>
  <c r="AG100" i="157"/>
  <c r="AF100" i="157"/>
  <c r="AE100" i="157"/>
  <c r="AD100" i="157"/>
  <c r="AC100" i="157"/>
  <c r="AB100" i="157"/>
  <c r="AA100" i="157"/>
  <c r="Z100" i="157"/>
  <c r="Y100" i="157"/>
  <c r="X100" i="157"/>
  <c r="W100" i="157"/>
  <c r="V100" i="157"/>
  <c r="U100" i="157"/>
  <c r="T100" i="157"/>
  <c r="S100" i="157"/>
  <c r="R100" i="157"/>
  <c r="Q100" i="157"/>
  <c r="P100" i="157"/>
  <c r="O100" i="157"/>
  <c r="N100" i="157"/>
  <c r="M100" i="157"/>
  <c r="L100" i="157"/>
  <c r="K100" i="157"/>
  <c r="J100" i="157"/>
  <c r="I100" i="157"/>
  <c r="H100" i="157"/>
  <c r="G100" i="157"/>
  <c r="F100" i="157"/>
  <c r="E100" i="157"/>
  <c r="D100" i="157"/>
  <c r="C100" i="157"/>
  <c r="AX99" i="157"/>
  <c r="AW99" i="157"/>
  <c r="AV99" i="157"/>
  <c r="AU99" i="157"/>
  <c r="AT99" i="157"/>
  <c r="AS99" i="157"/>
  <c r="AR99" i="157"/>
  <c r="AQ99" i="157"/>
  <c r="AP99" i="157"/>
  <c r="AO99" i="157"/>
  <c r="AN99" i="157"/>
  <c r="AM99" i="157"/>
  <c r="AL99" i="157"/>
  <c r="AK99" i="157"/>
  <c r="AJ99" i="157"/>
  <c r="AI99" i="157"/>
  <c r="AH99" i="157"/>
  <c r="AG99" i="157"/>
  <c r="AF99" i="157"/>
  <c r="AE99" i="157"/>
  <c r="AD99" i="157"/>
  <c r="AC99" i="157"/>
  <c r="AB99" i="157"/>
  <c r="AA99" i="157"/>
  <c r="Z99" i="157"/>
  <c r="Y99" i="157"/>
  <c r="X99" i="157"/>
  <c r="W99" i="157"/>
  <c r="V99" i="157"/>
  <c r="U99" i="157"/>
  <c r="T99" i="157"/>
  <c r="S99" i="157"/>
  <c r="R99" i="157"/>
  <c r="Q99" i="157"/>
  <c r="P99" i="157"/>
  <c r="O99" i="157"/>
  <c r="N99" i="157"/>
  <c r="M99" i="157"/>
  <c r="L99" i="157"/>
  <c r="K99" i="157"/>
  <c r="J99" i="157"/>
  <c r="I99" i="157"/>
  <c r="H99" i="157"/>
  <c r="G99" i="157"/>
  <c r="F99" i="157"/>
  <c r="E99" i="157"/>
  <c r="D99" i="157"/>
  <c r="C99" i="157"/>
  <c r="AX98" i="157"/>
  <c r="AW98" i="157"/>
  <c r="AV98" i="157"/>
  <c r="AU98" i="157"/>
  <c r="AT98" i="157"/>
  <c r="AS98" i="157"/>
  <c r="AR98" i="157"/>
  <c r="AQ98" i="157"/>
  <c r="AP98" i="157"/>
  <c r="AO98" i="157"/>
  <c r="AN98" i="157"/>
  <c r="AM98" i="157"/>
  <c r="AL98" i="157"/>
  <c r="AK98" i="157"/>
  <c r="AJ98" i="157"/>
  <c r="AI98" i="157"/>
  <c r="AH98" i="157"/>
  <c r="AG98" i="157"/>
  <c r="AF98" i="157"/>
  <c r="AE98" i="157"/>
  <c r="AD98" i="157"/>
  <c r="AC98" i="157"/>
  <c r="AB98" i="157"/>
  <c r="AA98" i="157"/>
  <c r="Z98" i="157"/>
  <c r="Y98" i="157"/>
  <c r="X98" i="157"/>
  <c r="W98" i="157"/>
  <c r="V98" i="157"/>
  <c r="U98" i="157"/>
  <c r="T98" i="157"/>
  <c r="S98" i="157"/>
  <c r="R98" i="157"/>
  <c r="Q98" i="157"/>
  <c r="P98" i="157"/>
  <c r="O98" i="157"/>
  <c r="N98" i="157"/>
  <c r="M98" i="157"/>
  <c r="L98" i="157"/>
  <c r="K98" i="157"/>
  <c r="J98" i="157"/>
  <c r="I98" i="157"/>
  <c r="H98" i="157"/>
  <c r="G98" i="157"/>
  <c r="F98" i="157"/>
  <c r="E98" i="157"/>
  <c r="D98" i="157"/>
  <c r="C98" i="157"/>
  <c r="AX97" i="157"/>
  <c r="AW97" i="157"/>
  <c r="AV97" i="157"/>
  <c r="AU97" i="157"/>
  <c r="AT97" i="157"/>
  <c r="AS97" i="157"/>
  <c r="AR97" i="157"/>
  <c r="AQ97" i="157"/>
  <c r="AP97" i="157"/>
  <c r="AO97" i="157"/>
  <c r="AN97" i="157"/>
  <c r="AM97" i="157"/>
  <c r="AL97" i="157"/>
  <c r="AK97" i="157"/>
  <c r="AJ97" i="157"/>
  <c r="AI97" i="157"/>
  <c r="AH97" i="157"/>
  <c r="AG97" i="157"/>
  <c r="AF97" i="157"/>
  <c r="AE97" i="157"/>
  <c r="AD97" i="157"/>
  <c r="AC97" i="157"/>
  <c r="AB97" i="157"/>
  <c r="AA97" i="157"/>
  <c r="Z97" i="157"/>
  <c r="Y97" i="157"/>
  <c r="X97" i="157"/>
  <c r="W97" i="157"/>
  <c r="V97" i="157"/>
  <c r="U97" i="157"/>
  <c r="T97" i="157"/>
  <c r="S97" i="157"/>
  <c r="R97" i="157"/>
  <c r="Q97" i="157"/>
  <c r="P97" i="157"/>
  <c r="O97" i="157"/>
  <c r="N97" i="157"/>
  <c r="M97" i="157"/>
  <c r="L97" i="157"/>
  <c r="K97" i="157"/>
  <c r="J97" i="157"/>
  <c r="I97" i="157"/>
  <c r="H97" i="157"/>
  <c r="G97" i="157"/>
  <c r="F97" i="157"/>
  <c r="E97" i="157"/>
  <c r="D97" i="157"/>
  <c r="C97" i="157"/>
  <c r="AX96" i="157"/>
  <c r="AW96" i="157"/>
  <c r="AV96" i="157"/>
  <c r="AU96" i="157"/>
  <c r="AT96" i="157"/>
  <c r="AS96" i="157"/>
  <c r="AR96" i="157"/>
  <c r="AQ96" i="157"/>
  <c r="AP96" i="157"/>
  <c r="AO96" i="157"/>
  <c r="AN96" i="157"/>
  <c r="AM96" i="157"/>
  <c r="AL96" i="157"/>
  <c r="AK96" i="157"/>
  <c r="AJ96" i="157"/>
  <c r="AI96" i="157"/>
  <c r="AH96" i="157"/>
  <c r="AG96" i="157"/>
  <c r="AF96" i="157"/>
  <c r="AE96" i="157"/>
  <c r="AD96" i="157"/>
  <c r="AC96" i="157"/>
  <c r="AB96" i="157"/>
  <c r="AA96" i="157"/>
  <c r="Z96" i="157"/>
  <c r="Y96" i="157"/>
  <c r="X96" i="157"/>
  <c r="W96" i="157"/>
  <c r="V96" i="157"/>
  <c r="U96" i="157"/>
  <c r="T96" i="157"/>
  <c r="S96" i="157"/>
  <c r="R96" i="157"/>
  <c r="Q96" i="157"/>
  <c r="P96" i="157"/>
  <c r="O96" i="157"/>
  <c r="N96" i="157"/>
  <c r="M96" i="157"/>
  <c r="L96" i="157"/>
  <c r="K96" i="157"/>
  <c r="J96" i="157"/>
  <c r="I96" i="157"/>
  <c r="H96" i="157"/>
  <c r="G96" i="157"/>
  <c r="F96" i="157"/>
  <c r="E96" i="157"/>
  <c r="D96" i="157"/>
  <c r="C96" i="157"/>
  <c r="AX95" i="157"/>
  <c r="AX157" i="157" s="1"/>
  <c r="AW95" i="157"/>
  <c r="AW157" i="157" s="1"/>
  <c r="AV95" i="157"/>
  <c r="AV157" i="157" s="1"/>
  <c r="AU95" i="157"/>
  <c r="AU157" i="157" s="1"/>
  <c r="AT95" i="157"/>
  <c r="AT157" i="157" s="1"/>
  <c r="AS95" i="157"/>
  <c r="AS157" i="157" s="1"/>
  <c r="AR95" i="157"/>
  <c r="AQ95" i="157"/>
  <c r="AQ157" i="157" s="1"/>
  <c r="AP95" i="157"/>
  <c r="AP157" i="157" s="1"/>
  <c r="AO95" i="157"/>
  <c r="AO157" i="157" s="1"/>
  <c r="AN95" i="157"/>
  <c r="AN157" i="157" s="1"/>
  <c r="AM95" i="157"/>
  <c r="AM157" i="157" s="1"/>
  <c r="AL95" i="157"/>
  <c r="AL157" i="157" s="1"/>
  <c r="AK95" i="157"/>
  <c r="AJ95" i="157"/>
  <c r="AJ157" i="157" s="1"/>
  <c r="AI95" i="157"/>
  <c r="AI157" i="157" s="1"/>
  <c r="AH95" i="157"/>
  <c r="AH157" i="157" s="1"/>
  <c r="AG95" i="157"/>
  <c r="AG157" i="157" s="1"/>
  <c r="AF95" i="157"/>
  <c r="AE95" i="157"/>
  <c r="AE157" i="157" s="1"/>
  <c r="AD95" i="157"/>
  <c r="AD157" i="157" s="1"/>
  <c r="AC95" i="157"/>
  <c r="AC157" i="157" s="1"/>
  <c r="AB95" i="157"/>
  <c r="AB157" i="157" s="1"/>
  <c r="AA95" i="157"/>
  <c r="AA157" i="157" s="1"/>
  <c r="Z95" i="157"/>
  <c r="Z157" i="157" s="1"/>
  <c r="Y95" i="157"/>
  <c r="Y157" i="157" s="1"/>
  <c r="X95" i="157"/>
  <c r="X157" i="157" s="1"/>
  <c r="W95" i="157"/>
  <c r="W157" i="157" s="1"/>
  <c r="V95" i="157"/>
  <c r="V157" i="157" s="1"/>
  <c r="U95" i="157"/>
  <c r="U157" i="157" s="1"/>
  <c r="T95" i="157"/>
  <c r="S95" i="157"/>
  <c r="S157" i="157" s="1"/>
  <c r="R95" i="157"/>
  <c r="R157" i="157" s="1"/>
  <c r="Q95" i="157"/>
  <c r="Q157" i="157" s="1"/>
  <c r="P95" i="157"/>
  <c r="P157" i="157" s="1"/>
  <c r="O95" i="157"/>
  <c r="O157" i="157" s="1"/>
  <c r="N95" i="157"/>
  <c r="N157" i="157" s="1"/>
  <c r="M95" i="157"/>
  <c r="L95" i="157"/>
  <c r="L157" i="157" s="1"/>
  <c r="K95" i="157"/>
  <c r="K157" i="157" s="1"/>
  <c r="J95" i="157"/>
  <c r="J157" i="157" s="1"/>
  <c r="I95" i="157"/>
  <c r="I157" i="157" s="1"/>
  <c r="H95" i="157"/>
  <c r="G95" i="157"/>
  <c r="G157" i="157" s="1"/>
  <c r="F95" i="157"/>
  <c r="F157" i="157" s="1"/>
  <c r="E95" i="157"/>
  <c r="E157" i="157" s="1"/>
  <c r="D95" i="157"/>
  <c r="D157" i="157" s="1"/>
  <c r="C95" i="157"/>
  <c r="C157" i="157" s="1"/>
  <c r="AX94" i="157"/>
  <c r="AX187" i="157" s="1"/>
  <c r="AW94" i="157"/>
  <c r="AW187" i="157" s="1"/>
  <c r="AV94" i="157"/>
  <c r="AV187" i="157" s="1"/>
  <c r="AU94" i="157"/>
  <c r="AU187" i="157" s="1"/>
  <c r="AT94" i="157"/>
  <c r="AT187" i="157" s="1"/>
  <c r="AS94" i="157"/>
  <c r="AS187" i="157" s="1"/>
  <c r="AR94" i="157"/>
  <c r="AQ94" i="157"/>
  <c r="AQ187" i="157" s="1"/>
  <c r="AP94" i="157"/>
  <c r="AP187" i="157" s="1"/>
  <c r="AO94" i="157"/>
  <c r="AO187" i="157" s="1"/>
  <c r="AN94" i="157"/>
  <c r="AN187" i="157" s="1"/>
  <c r="AM94" i="157"/>
  <c r="AM187" i="157" s="1"/>
  <c r="AL94" i="157"/>
  <c r="AL187" i="157" s="1"/>
  <c r="AK94" i="157"/>
  <c r="AK187" i="157" s="1"/>
  <c r="AJ94" i="157"/>
  <c r="AJ187" i="157" s="1"/>
  <c r="AI94" i="157"/>
  <c r="AI187" i="157" s="1"/>
  <c r="AH94" i="157"/>
  <c r="AH187" i="157" s="1"/>
  <c r="AG94" i="157"/>
  <c r="AG187" i="157" s="1"/>
  <c r="AF94" i="157"/>
  <c r="AF187" i="157" s="1"/>
  <c r="AE94" i="157"/>
  <c r="AE187" i="157" s="1"/>
  <c r="AD94" i="157"/>
  <c r="AD187" i="157" s="1"/>
  <c r="AC94" i="157"/>
  <c r="AC187" i="157" s="1"/>
  <c r="AB94" i="157"/>
  <c r="AB187" i="157" s="1"/>
  <c r="AA94" i="157"/>
  <c r="AA187" i="157" s="1"/>
  <c r="Z94" i="157"/>
  <c r="Z187" i="157" s="1"/>
  <c r="Y94" i="157"/>
  <c r="Y187" i="157" s="1"/>
  <c r="X94" i="157"/>
  <c r="X187" i="157" s="1"/>
  <c r="W94" i="157"/>
  <c r="W187" i="157" s="1"/>
  <c r="V94" i="157"/>
  <c r="V187" i="157" s="1"/>
  <c r="U94" i="157"/>
  <c r="U187" i="157" s="1"/>
  <c r="T94" i="157"/>
  <c r="S94" i="157"/>
  <c r="S187" i="157" s="1"/>
  <c r="R94" i="157"/>
  <c r="R187" i="157" s="1"/>
  <c r="Q94" i="157"/>
  <c r="Q187" i="157" s="1"/>
  <c r="P94" i="157"/>
  <c r="P187" i="157" s="1"/>
  <c r="O94" i="157"/>
  <c r="O187" i="157" s="1"/>
  <c r="N94" i="157"/>
  <c r="N187" i="157" s="1"/>
  <c r="M94" i="157"/>
  <c r="M187" i="157" s="1"/>
  <c r="L94" i="157"/>
  <c r="L187" i="157" s="1"/>
  <c r="K94" i="157"/>
  <c r="K187" i="157" s="1"/>
  <c r="J94" i="157"/>
  <c r="J187" i="157" s="1"/>
  <c r="I94" i="157"/>
  <c r="I187" i="157" s="1"/>
  <c r="H94" i="157"/>
  <c r="H187" i="157" s="1"/>
  <c r="G94" i="157"/>
  <c r="G187" i="157" s="1"/>
  <c r="F94" i="157"/>
  <c r="F187" i="157" s="1"/>
  <c r="E94" i="157"/>
  <c r="E187" i="157" s="1"/>
  <c r="D94" i="157"/>
  <c r="D187" i="157" s="1"/>
  <c r="C94" i="157"/>
  <c r="C187" i="157" s="1"/>
  <c r="AX91" i="157"/>
  <c r="AX211" i="157" s="1"/>
  <c r="AW91" i="157"/>
  <c r="AW211" i="157" s="1"/>
  <c r="AV91" i="157"/>
  <c r="AV211" i="157" s="1"/>
  <c r="AU91" i="157"/>
  <c r="AU211" i="157" s="1"/>
  <c r="AT91" i="157"/>
  <c r="AT211" i="157" s="1"/>
  <c r="AS91" i="157"/>
  <c r="AS211" i="157" s="1"/>
  <c r="AR91" i="157"/>
  <c r="AR211" i="157" s="1"/>
  <c r="AQ91" i="157"/>
  <c r="AQ211" i="157" s="1"/>
  <c r="AP91" i="157"/>
  <c r="AP211" i="157" s="1"/>
  <c r="AO91" i="157"/>
  <c r="AO211" i="157" s="1"/>
  <c r="AN91" i="157"/>
  <c r="AN211" i="157" s="1"/>
  <c r="AM91" i="157"/>
  <c r="AM211" i="157" s="1"/>
  <c r="AL91" i="157"/>
  <c r="AL211" i="157" s="1"/>
  <c r="AK91" i="157"/>
  <c r="AK211" i="157" s="1"/>
  <c r="AJ91" i="157"/>
  <c r="AJ211" i="157" s="1"/>
  <c r="AI91" i="157"/>
  <c r="AI211" i="157" s="1"/>
  <c r="AH91" i="157"/>
  <c r="AH211" i="157" s="1"/>
  <c r="AG91" i="157"/>
  <c r="AG211" i="157" s="1"/>
  <c r="AF91" i="157"/>
  <c r="AF211" i="157" s="1"/>
  <c r="AE91" i="157"/>
  <c r="AE211" i="157" s="1"/>
  <c r="AD91" i="157"/>
  <c r="AD211" i="157" s="1"/>
  <c r="AC91" i="157"/>
  <c r="AC211" i="157" s="1"/>
  <c r="AB91" i="157"/>
  <c r="AB211" i="157" s="1"/>
  <c r="AA91" i="157"/>
  <c r="AA211" i="157" s="1"/>
  <c r="Z91" i="157"/>
  <c r="Z211" i="157" s="1"/>
  <c r="Y91" i="157"/>
  <c r="Y211" i="157" s="1"/>
  <c r="X91" i="157"/>
  <c r="X211" i="157" s="1"/>
  <c r="W91" i="157"/>
  <c r="W211" i="157" s="1"/>
  <c r="V91" i="157"/>
  <c r="V211" i="157" s="1"/>
  <c r="U91" i="157"/>
  <c r="U211" i="157" s="1"/>
  <c r="T91" i="157"/>
  <c r="T211" i="157" s="1"/>
  <c r="S91" i="157"/>
  <c r="S211" i="157" s="1"/>
  <c r="R91" i="157"/>
  <c r="R211" i="157" s="1"/>
  <c r="Q91" i="157"/>
  <c r="Q211" i="157" s="1"/>
  <c r="P91" i="157"/>
  <c r="P211" i="157" s="1"/>
  <c r="O91" i="157"/>
  <c r="O211" i="157" s="1"/>
  <c r="N91" i="157"/>
  <c r="N211" i="157" s="1"/>
  <c r="M91" i="157"/>
  <c r="M211" i="157" s="1"/>
  <c r="L91" i="157"/>
  <c r="L211" i="157" s="1"/>
  <c r="K91" i="157"/>
  <c r="K211" i="157" s="1"/>
  <c r="J91" i="157"/>
  <c r="J211" i="157" s="1"/>
  <c r="I91" i="157"/>
  <c r="I211" i="157" s="1"/>
  <c r="H91" i="157"/>
  <c r="H211" i="157" s="1"/>
  <c r="G91" i="157"/>
  <c r="G211" i="157" s="1"/>
  <c r="F91" i="157"/>
  <c r="F211" i="157" s="1"/>
  <c r="E91" i="157"/>
  <c r="E211" i="157" s="1"/>
  <c r="D91" i="157"/>
  <c r="D211" i="157" s="1"/>
  <c r="C91" i="157"/>
  <c r="C211" i="157" s="1"/>
  <c r="AX90" i="157"/>
  <c r="AW90" i="157"/>
  <c r="AV90" i="157"/>
  <c r="AU90" i="157"/>
  <c r="AT90" i="157"/>
  <c r="AS90" i="157"/>
  <c r="AR90" i="157"/>
  <c r="AQ90" i="157"/>
  <c r="AP90" i="157"/>
  <c r="AO90" i="157"/>
  <c r="AN90" i="157"/>
  <c r="AM90" i="157"/>
  <c r="AL90" i="157"/>
  <c r="AK90" i="157"/>
  <c r="AJ90" i="157"/>
  <c r="AI90" i="157"/>
  <c r="AH90" i="157"/>
  <c r="AG90" i="157"/>
  <c r="AF90" i="157"/>
  <c r="AE90" i="157"/>
  <c r="AD90" i="157"/>
  <c r="AC90" i="157"/>
  <c r="AB90" i="157"/>
  <c r="AA90" i="157"/>
  <c r="Z90" i="157"/>
  <c r="Y90" i="157"/>
  <c r="X90" i="157"/>
  <c r="W90" i="157"/>
  <c r="V90" i="157"/>
  <c r="U90" i="157"/>
  <c r="T90" i="157"/>
  <c r="S90" i="157"/>
  <c r="R90" i="157"/>
  <c r="Q90" i="157"/>
  <c r="P90" i="157"/>
  <c r="O90" i="157"/>
  <c r="N90" i="157"/>
  <c r="M90" i="157"/>
  <c r="L90" i="157"/>
  <c r="K90" i="157"/>
  <c r="J90" i="157"/>
  <c r="I90" i="157"/>
  <c r="H90" i="157"/>
  <c r="G90" i="157"/>
  <c r="F90" i="157"/>
  <c r="E90" i="157"/>
  <c r="D90" i="157"/>
  <c r="C90" i="157"/>
  <c r="AX89" i="157"/>
  <c r="AW89" i="157"/>
  <c r="AV89" i="157"/>
  <c r="AU89" i="157"/>
  <c r="AT89" i="157"/>
  <c r="AS89" i="157"/>
  <c r="AR89" i="157"/>
  <c r="AQ89" i="157"/>
  <c r="AP89" i="157"/>
  <c r="AO89" i="157"/>
  <c r="AN89" i="157"/>
  <c r="AM89" i="157"/>
  <c r="AL89" i="157"/>
  <c r="AK89" i="157"/>
  <c r="AJ89" i="157"/>
  <c r="AI89" i="157"/>
  <c r="AH89" i="157"/>
  <c r="AG89" i="157"/>
  <c r="AF89" i="157"/>
  <c r="AE89" i="157"/>
  <c r="AD89" i="157"/>
  <c r="AC89" i="157"/>
  <c r="AB89" i="157"/>
  <c r="AA89" i="157"/>
  <c r="Z89" i="157"/>
  <c r="Y89" i="157"/>
  <c r="X89" i="157"/>
  <c r="W89" i="157"/>
  <c r="V89" i="157"/>
  <c r="U89" i="157"/>
  <c r="T89" i="157"/>
  <c r="S89" i="157"/>
  <c r="R89" i="157"/>
  <c r="Q89" i="157"/>
  <c r="P89" i="157"/>
  <c r="O89" i="157"/>
  <c r="N89" i="157"/>
  <c r="M89" i="157"/>
  <c r="L89" i="157"/>
  <c r="K89" i="157"/>
  <c r="J89" i="157"/>
  <c r="I89" i="157"/>
  <c r="H89" i="157"/>
  <c r="G89" i="157"/>
  <c r="F89" i="157"/>
  <c r="E89" i="157"/>
  <c r="D89" i="157"/>
  <c r="C89" i="157"/>
  <c r="AX88" i="157"/>
  <c r="AW88" i="157"/>
  <c r="AV88" i="157"/>
  <c r="AU88" i="157"/>
  <c r="AT88" i="157"/>
  <c r="AS88" i="157"/>
  <c r="AR88" i="157"/>
  <c r="AQ88" i="157"/>
  <c r="AP88" i="157"/>
  <c r="AO88" i="157"/>
  <c r="AN88" i="157"/>
  <c r="AM88" i="157"/>
  <c r="AL88" i="157"/>
  <c r="AK88" i="157"/>
  <c r="AJ88" i="157"/>
  <c r="AI88" i="157"/>
  <c r="AH88" i="157"/>
  <c r="AG88" i="157"/>
  <c r="AF88" i="157"/>
  <c r="AE88" i="157"/>
  <c r="AD88" i="157"/>
  <c r="AC88" i="157"/>
  <c r="AB88" i="157"/>
  <c r="AA88" i="157"/>
  <c r="Z88" i="157"/>
  <c r="Y88" i="157"/>
  <c r="X88" i="157"/>
  <c r="W88" i="157"/>
  <c r="V88" i="157"/>
  <c r="U88" i="157"/>
  <c r="T88" i="157"/>
  <c r="S88" i="157"/>
  <c r="R88" i="157"/>
  <c r="Q88" i="157"/>
  <c r="P88" i="157"/>
  <c r="O88" i="157"/>
  <c r="N88" i="157"/>
  <c r="M88" i="157"/>
  <c r="L88" i="157"/>
  <c r="K88" i="157"/>
  <c r="J88" i="157"/>
  <c r="I88" i="157"/>
  <c r="H88" i="157"/>
  <c r="G88" i="157"/>
  <c r="F88" i="157"/>
  <c r="E88" i="157"/>
  <c r="D88" i="157"/>
  <c r="C88" i="157"/>
  <c r="AX87" i="157"/>
  <c r="AX247" i="157" s="1"/>
  <c r="AW87" i="157"/>
  <c r="AW247" i="157" s="1"/>
  <c r="AV87" i="157"/>
  <c r="AV247" i="157" s="1"/>
  <c r="AU87" i="157"/>
  <c r="AU247" i="157" s="1"/>
  <c r="AT87" i="157"/>
  <c r="AT247" i="157" s="1"/>
  <c r="AS87" i="157"/>
  <c r="AS247" i="157" s="1"/>
  <c r="AR87" i="157"/>
  <c r="AR247" i="157" s="1"/>
  <c r="AQ87" i="157"/>
  <c r="AQ247" i="157" s="1"/>
  <c r="AP87" i="157"/>
  <c r="AP247" i="157" s="1"/>
  <c r="AO87" i="157"/>
  <c r="AO247" i="157" s="1"/>
  <c r="AN87" i="157"/>
  <c r="AN247" i="157" s="1"/>
  <c r="AM87" i="157"/>
  <c r="AM247" i="157" s="1"/>
  <c r="AL87" i="157"/>
  <c r="AL247" i="157" s="1"/>
  <c r="AK87" i="157"/>
  <c r="AK247" i="157" s="1"/>
  <c r="AJ87" i="157"/>
  <c r="AJ247" i="157" s="1"/>
  <c r="AI87" i="157"/>
  <c r="AI247" i="157" s="1"/>
  <c r="AH87" i="157"/>
  <c r="AH247" i="157" s="1"/>
  <c r="AG87" i="157"/>
  <c r="AG247" i="157" s="1"/>
  <c r="AF87" i="157"/>
  <c r="AF247" i="157" s="1"/>
  <c r="AE87" i="157"/>
  <c r="AE247" i="157" s="1"/>
  <c r="AD87" i="157"/>
  <c r="AD247" i="157" s="1"/>
  <c r="AC87" i="157"/>
  <c r="AC247" i="157" s="1"/>
  <c r="AB87" i="157"/>
  <c r="AB247" i="157" s="1"/>
  <c r="AA87" i="157"/>
  <c r="AA247" i="157" s="1"/>
  <c r="Z87" i="157"/>
  <c r="Z247" i="157" s="1"/>
  <c r="Y87" i="157"/>
  <c r="Y247" i="157" s="1"/>
  <c r="X87" i="157"/>
  <c r="X247" i="157" s="1"/>
  <c r="W87" i="157"/>
  <c r="W247" i="157" s="1"/>
  <c r="V87" i="157"/>
  <c r="V247" i="157" s="1"/>
  <c r="U87" i="157"/>
  <c r="U247" i="157" s="1"/>
  <c r="T87" i="157"/>
  <c r="T247" i="157" s="1"/>
  <c r="S87" i="157"/>
  <c r="S247" i="157" s="1"/>
  <c r="R87" i="157"/>
  <c r="R247" i="157" s="1"/>
  <c r="Q87" i="157"/>
  <c r="Q247" i="157" s="1"/>
  <c r="P87" i="157"/>
  <c r="P247" i="157" s="1"/>
  <c r="O87" i="157"/>
  <c r="O247" i="157" s="1"/>
  <c r="N87" i="157"/>
  <c r="N247" i="157" s="1"/>
  <c r="M87" i="157"/>
  <c r="M247" i="157" s="1"/>
  <c r="L87" i="157"/>
  <c r="L247" i="157" s="1"/>
  <c r="K87" i="157"/>
  <c r="K247" i="157" s="1"/>
  <c r="J87" i="157"/>
  <c r="J247" i="157" s="1"/>
  <c r="I87" i="157"/>
  <c r="I247" i="157" s="1"/>
  <c r="H87" i="157"/>
  <c r="H247" i="157" s="1"/>
  <c r="G87" i="157"/>
  <c r="G247" i="157" s="1"/>
  <c r="F87" i="157"/>
  <c r="F247" i="157" s="1"/>
  <c r="E87" i="157"/>
  <c r="E247" i="157" s="1"/>
  <c r="D87" i="157"/>
  <c r="D247" i="157" s="1"/>
  <c r="C87" i="157"/>
  <c r="C247" i="157" s="1"/>
  <c r="AX86" i="157"/>
  <c r="AX241" i="157" s="1"/>
  <c r="AW86" i="157"/>
  <c r="AW241" i="157" s="1"/>
  <c r="AV86" i="157"/>
  <c r="AV241" i="157" s="1"/>
  <c r="AU86" i="157"/>
  <c r="AU241" i="157" s="1"/>
  <c r="AT86" i="157"/>
  <c r="AT241" i="157" s="1"/>
  <c r="AS86" i="157"/>
  <c r="AS241" i="157" s="1"/>
  <c r="AR86" i="157"/>
  <c r="AR241" i="157" s="1"/>
  <c r="AQ86" i="157"/>
  <c r="AQ241" i="157" s="1"/>
  <c r="AP86" i="157"/>
  <c r="AP241" i="157" s="1"/>
  <c r="AO86" i="157"/>
  <c r="AO241" i="157" s="1"/>
  <c r="AN86" i="157"/>
  <c r="AN241" i="157" s="1"/>
  <c r="AM86" i="157"/>
  <c r="AM241" i="157" s="1"/>
  <c r="AL86" i="157"/>
  <c r="AL241" i="157" s="1"/>
  <c r="AK86" i="157"/>
  <c r="AK241" i="157" s="1"/>
  <c r="AJ86" i="157"/>
  <c r="AJ241" i="157" s="1"/>
  <c r="AI86" i="157"/>
  <c r="AI241" i="157" s="1"/>
  <c r="AH86" i="157"/>
  <c r="AH241" i="157" s="1"/>
  <c r="AG86" i="157"/>
  <c r="AG241" i="157" s="1"/>
  <c r="AF86" i="157"/>
  <c r="AF241" i="157" s="1"/>
  <c r="AE86" i="157"/>
  <c r="AE241" i="157" s="1"/>
  <c r="AD86" i="157"/>
  <c r="AD241" i="157" s="1"/>
  <c r="AC86" i="157"/>
  <c r="AC241" i="157" s="1"/>
  <c r="AB86" i="157"/>
  <c r="AB241" i="157" s="1"/>
  <c r="AA86" i="157"/>
  <c r="AA241" i="157" s="1"/>
  <c r="Z86" i="157"/>
  <c r="Z241" i="157" s="1"/>
  <c r="Y86" i="157"/>
  <c r="Y241" i="157" s="1"/>
  <c r="X86" i="157"/>
  <c r="X241" i="157" s="1"/>
  <c r="W86" i="157"/>
  <c r="W241" i="157" s="1"/>
  <c r="V86" i="157"/>
  <c r="V241" i="157" s="1"/>
  <c r="U86" i="157"/>
  <c r="U241" i="157" s="1"/>
  <c r="T86" i="157"/>
  <c r="T241" i="157" s="1"/>
  <c r="S86" i="157"/>
  <c r="S241" i="157" s="1"/>
  <c r="R86" i="157"/>
  <c r="R241" i="157" s="1"/>
  <c r="Q86" i="157"/>
  <c r="Q241" i="157" s="1"/>
  <c r="P86" i="157"/>
  <c r="P241" i="157" s="1"/>
  <c r="O86" i="157"/>
  <c r="O241" i="157" s="1"/>
  <c r="N86" i="157"/>
  <c r="N241" i="157" s="1"/>
  <c r="M86" i="157"/>
  <c r="M241" i="157" s="1"/>
  <c r="L86" i="157"/>
  <c r="L241" i="157" s="1"/>
  <c r="K86" i="157"/>
  <c r="K241" i="157" s="1"/>
  <c r="J86" i="157"/>
  <c r="J241" i="157" s="1"/>
  <c r="I86" i="157"/>
  <c r="I241" i="157" s="1"/>
  <c r="H86" i="157"/>
  <c r="H241" i="157" s="1"/>
  <c r="G86" i="157"/>
  <c r="G241" i="157" s="1"/>
  <c r="F86" i="157"/>
  <c r="F241" i="157" s="1"/>
  <c r="E86" i="157"/>
  <c r="E241" i="157" s="1"/>
  <c r="D86" i="157"/>
  <c r="D241" i="157" s="1"/>
  <c r="C86" i="157"/>
  <c r="C241" i="157" s="1"/>
  <c r="AX85" i="157"/>
  <c r="AX229" i="157" s="1"/>
  <c r="AW85" i="157"/>
  <c r="AW229" i="157" s="1"/>
  <c r="AV85" i="157"/>
  <c r="AV229" i="157" s="1"/>
  <c r="AU85" i="157"/>
  <c r="AU229" i="157" s="1"/>
  <c r="AT85" i="157"/>
  <c r="AT229" i="157" s="1"/>
  <c r="AS85" i="157"/>
  <c r="AS229" i="157" s="1"/>
  <c r="AR85" i="157"/>
  <c r="AR229" i="157" s="1"/>
  <c r="AQ85" i="157"/>
  <c r="AQ229" i="157" s="1"/>
  <c r="AP85" i="157"/>
  <c r="AP229" i="157" s="1"/>
  <c r="AO85" i="157"/>
  <c r="AO229" i="157" s="1"/>
  <c r="AN85" i="157"/>
  <c r="AN229" i="157" s="1"/>
  <c r="AM85" i="157"/>
  <c r="AM229" i="157" s="1"/>
  <c r="AL85" i="157"/>
  <c r="AL229" i="157" s="1"/>
  <c r="AK85" i="157"/>
  <c r="AK229" i="157" s="1"/>
  <c r="AJ85" i="157"/>
  <c r="AJ229" i="157" s="1"/>
  <c r="AI85" i="157"/>
  <c r="AI229" i="157" s="1"/>
  <c r="AH85" i="157"/>
  <c r="AH229" i="157" s="1"/>
  <c r="AG85" i="157"/>
  <c r="AG229" i="157" s="1"/>
  <c r="AF85" i="157"/>
  <c r="AF229" i="157" s="1"/>
  <c r="AE85" i="157"/>
  <c r="AE229" i="157" s="1"/>
  <c r="AD85" i="157"/>
  <c r="AD229" i="157" s="1"/>
  <c r="AC85" i="157"/>
  <c r="AC229" i="157" s="1"/>
  <c r="AB85" i="157"/>
  <c r="AB229" i="157" s="1"/>
  <c r="AA85" i="157"/>
  <c r="AA229" i="157" s="1"/>
  <c r="Z85" i="157"/>
  <c r="Z229" i="157" s="1"/>
  <c r="Y85" i="157"/>
  <c r="Y229" i="157" s="1"/>
  <c r="X85" i="157"/>
  <c r="X229" i="157" s="1"/>
  <c r="W85" i="157"/>
  <c r="W229" i="157" s="1"/>
  <c r="V85" i="157"/>
  <c r="V229" i="157" s="1"/>
  <c r="U85" i="157"/>
  <c r="U229" i="157" s="1"/>
  <c r="T85" i="157"/>
  <c r="T229" i="157" s="1"/>
  <c r="S85" i="157"/>
  <c r="S229" i="157" s="1"/>
  <c r="R85" i="157"/>
  <c r="R229" i="157" s="1"/>
  <c r="Q85" i="157"/>
  <c r="Q229" i="157" s="1"/>
  <c r="P85" i="157"/>
  <c r="P229" i="157" s="1"/>
  <c r="O85" i="157"/>
  <c r="O229" i="157" s="1"/>
  <c r="N85" i="157"/>
  <c r="N229" i="157" s="1"/>
  <c r="M85" i="157"/>
  <c r="M229" i="157" s="1"/>
  <c r="L85" i="157"/>
  <c r="L229" i="157" s="1"/>
  <c r="K85" i="157"/>
  <c r="K229" i="157" s="1"/>
  <c r="J85" i="157"/>
  <c r="J229" i="157" s="1"/>
  <c r="I85" i="157"/>
  <c r="I229" i="157" s="1"/>
  <c r="H85" i="157"/>
  <c r="H229" i="157" s="1"/>
  <c r="G85" i="157"/>
  <c r="G229" i="157" s="1"/>
  <c r="F85" i="157"/>
  <c r="F229" i="157" s="1"/>
  <c r="E85" i="157"/>
  <c r="E229" i="157" s="1"/>
  <c r="D85" i="157"/>
  <c r="D229" i="157" s="1"/>
  <c r="C85" i="157"/>
  <c r="C229" i="157" s="1"/>
  <c r="AX84" i="157"/>
  <c r="AX174" i="157" s="1"/>
  <c r="AW84" i="157"/>
  <c r="AW174" i="157" s="1"/>
  <c r="AV84" i="157"/>
  <c r="AV174" i="157" s="1"/>
  <c r="AU84" i="157"/>
  <c r="AU174" i="157" s="1"/>
  <c r="AT84" i="157"/>
  <c r="AT174" i="157" s="1"/>
  <c r="AS84" i="157"/>
  <c r="AS174" i="157" s="1"/>
  <c r="AR84" i="157"/>
  <c r="AR174" i="157" s="1"/>
  <c r="AQ84" i="157"/>
  <c r="AQ174" i="157" s="1"/>
  <c r="AP84" i="157"/>
  <c r="AP174" i="157" s="1"/>
  <c r="AO84" i="157"/>
  <c r="AO174" i="157" s="1"/>
  <c r="AN84" i="157"/>
  <c r="AN174" i="157" s="1"/>
  <c r="AM84" i="157"/>
  <c r="AM174" i="157" s="1"/>
  <c r="AL84" i="157"/>
  <c r="AL174" i="157" s="1"/>
  <c r="AK84" i="157"/>
  <c r="AK174" i="157" s="1"/>
  <c r="AJ84" i="157"/>
  <c r="AJ174" i="157" s="1"/>
  <c r="AI84" i="157"/>
  <c r="AI174" i="157" s="1"/>
  <c r="AH84" i="157"/>
  <c r="AH174" i="157" s="1"/>
  <c r="AG84" i="157"/>
  <c r="AG174" i="157" s="1"/>
  <c r="AF84" i="157"/>
  <c r="AF174" i="157" s="1"/>
  <c r="AE84" i="157"/>
  <c r="AE174" i="157" s="1"/>
  <c r="AD84" i="157"/>
  <c r="AD174" i="157" s="1"/>
  <c r="AC84" i="157"/>
  <c r="AC174" i="157" s="1"/>
  <c r="AB84" i="157"/>
  <c r="AB174" i="157" s="1"/>
  <c r="AA84" i="157"/>
  <c r="AA174" i="157" s="1"/>
  <c r="Z84" i="157"/>
  <c r="Z174" i="157" s="1"/>
  <c r="Y84" i="157"/>
  <c r="Y174" i="157" s="1"/>
  <c r="X84" i="157"/>
  <c r="X174" i="157" s="1"/>
  <c r="W84" i="157"/>
  <c r="W174" i="157" s="1"/>
  <c r="V84" i="157"/>
  <c r="V174" i="157" s="1"/>
  <c r="U84" i="157"/>
  <c r="U174" i="157" s="1"/>
  <c r="T84" i="157"/>
  <c r="T174" i="157" s="1"/>
  <c r="S84" i="157"/>
  <c r="S174" i="157" s="1"/>
  <c r="R84" i="157"/>
  <c r="R174" i="157" s="1"/>
  <c r="Q84" i="157"/>
  <c r="Q174" i="157" s="1"/>
  <c r="P84" i="157"/>
  <c r="P174" i="157" s="1"/>
  <c r="O84" i="157"/>
  <c r="O174" i="157" s="1"/>
  <c r="N84" i="157"/>
  <c r="N174" i="157" s="1"/>
  <c r="M84" i="157"/>
  <c r="M174" i="157" s="1"/>
  <c r="L84" i="157"/>
  <c r="L174" i="157" s="1"/>
  <c r="K84" i="157"/>
  <c r="K174" i="157" s="1"/>
  <c r="J84" i="157"/>
  <c r="J174" i="157" s="1"/>
  <c r="I84" i="157"/>
  <c r="I174" i="157" s="1"/>
  <c r="H84" i="157"/>
  <c r="H174" i="157" s="1"/>
  <c r="G84" i="157"/>
  <c r="G174" i="157" s="1"/>
  <c r="F84" i="157"/>
  <c r="F174" i="157" s="1"/>
  <c r="E84" i="157"/>
  <c r="E174" i="157" s="1"/>
  <c r="D84" i="157"/>
  <c r="D174" i="157" s="1"/>
  <c r="C84" i="157"/>
  <c r="C174" i="157" s="1"/>
  <c r="AX83" i="157"/>
  <c r="AX235" i="157" s="1"/>
  <c r="AW83" i="157"/>
  <c r="AW235" i="157" s="1"/>
  <c r="AV83" i="157"/>
  <c r="AV235" i="157" s="1"/>
  <c r="AU83" i="157"/>
  <c r="AU235" i="157" s="1"/>
  <c r="AT83" i="157"/>
  <c r="AT235" i="157" s="1"/>
  <c r="AS83" i="157"/>
  <c r="AS235" i="157" s="1"/>
  <c r="AR83" i="157"/>
  <c r="AR235" i="157" s="1"/>
  <c r="AQ83" i="157"/>
  <c r="AQ235" i="157" s="1"/>
  <c r="AP83" i="157"/>
  <c r="AP235" i="157" s="1"/>
  <c r="AO83" i="157"/>
  <c r="AO235" i="157" s="1"/>
  <c r="AN83" i="157"/>
  <c r="AN235" i="157" s="1"/>
  <c r="AM83" i="157"/>
  <c r="AM235" i="157" s="1"/>
  <c r="AL83" i="157"/>
  <c r="AL235" i="157" s="1"/>
  <c r="AK83" i="157"/>
  <c r="AK235" i="157" s="1"/>
  <c r="AJ83" i="157"/>
  <c r="AJ235" i="157" s="1"/>
  <c r="AI83" i="157"/>
  <c r="AI235" i="157" s="1"/>
  <c r="AH83" i="157"/>
  <c r="AH235" i="157" s="1"/>
  <c r="AG83" i="157"/>
  <c r="AG235" i="157" s="1"/>
  <c r="AF83" i="157"/>
  <c r="AF235" i="157" s="1"/>
  <c r="AE83" i="157"/>
  <c r="AE235" i="157" s="1"/>
  <c r="AD83" i="157"/>
  <c r="AD235" i="157" s="1"/>
  <c r="AC83" i="157"/>
  <c r="AC235" i="157" s="1"/>
  <c r="AB83" i="157"/>
  <c r="AB235" i="157" s="1"/>
  <c r="AA83" i="157"/>
  <c r="AA235" i="157" s="1"/>
  <c r="Z83" i="157"/>
  <c r="Z235" i="157" s="1"/>
  <c r="Y83" i="157"/>
  <c r="Y235" i="157" s="1"/>
  <c r="X83" i="157"/>
  <c r="X235" i="157" s="1"/>
  <c r="W83" i="157"/>
  <c r="W235" i="157" s="1"/>
  <c r="V83" i="157"/>
  <c r="V235" i="157" s="1"/>
  <c r="U83" i="157"/>
  <c r="U235" i="157" s="1"/>
  <c r="T83" i="157"/>
  <c r="T235" i="157" s="1"/>
  <c r="S83" i="157"/>
  <c r="S235" i="157" s="1"/>
  <c r="R83" i="157"/>
  <c r="R235" i="157" s="1"/>
  <c r="Q83" i="157"/>
  <c r="Q235" i="157" s="1"/>
  <c r="P83" i="157"/>
  <c r="P235" i="157" s="1"/>
  <c r="O83" i="157"/>
  <c r="O235" i="157" s="1"/>
  <c r="N83" i="157"/>
  <c r="N235" i="157" s="1"/>
  <c r="M83" i="157"/>
  <c r="M235" i="157" s="1"/>
  <c r="L83" i="157"/>
  <c r="L235" i="157" s="1"/>
  <c r="K83" i="157"/>
  <c r="K235" i="157" s="1"/>
  <c r="J83" i="157"/>
  <c r="J235" i="157" s="1"/>
  <c r="I83" i="157"/>
  <c r="I235" i="157" s="1"/>
  <c r="H83" i="157"/>
  <c r="H235" i="157" s="1"/>
  <c r="G83" i="157"/>
  <c r="G235" i="157" s="1"/>
  <c r="F83" i="157"/>
  <c r="F235" i="157" s="1"/>
  <c r="E83" i="157"/>
  <c r="E235" i="157" s="1"/>
  <c r="D83" i="157"/>
  <c r="D235" i="157" s="1"/>
  <c r="C83" i="157"/>
  <c r="C235" i="157" s="1"/>
  <c r="AX82" i="157"/>
  <c r="AW82" i="157"/>
  <c r="AV82" i="157"/>
  <c r="AU82" i="157"/>
  <c r="AT82" i="157"/>
  <c r="AS82" i="157"/>
  <c r="AR82" i="157"/>
  <c r="AQ82" i="157"/>
  <c r="AP82" i="157"/>
  <c r="AO82" i="157"/>
  <c r="AN82" i="157"/>
  <c r="AM82" i="157"/>
  <c r="AL82" i="157"/>
  <c r="AK82" i="157"/>
  <c r="AJ82" i="157"/>
  <c r="AI82" i="157"/>
  <c r="AH82" i="157"/>
  <c r="AG82" i="157"/>
  <c r="AF82" i="157"/>
  <c r="AE82" i="157"/>
  <c r="AD82" i="157"/>
  <c r="AC82" i="157"/>
  <c r="AB82" i="157"/>
  <c r="AA82" i="157"/>
  <c r="Z82" i="157"/>
  <c r="Y82" i="157"/>
  <c r="X82" i="157"/>
  <c r="W82" i="157"/>
  <c r="V82" i="157"/>
  <c r="U82" i="157"/>
  <c r="T82" i="157"/>
  <c r="S82" i="157"/>
  <c r="R82" i="157"/>
  <c r="Q82" i="157"/>
  <c r="P82" i="157"/>
  <c r="O82" i="157"/>
  <c r="N82" i="157"/>
  <c r="M82" i="157"/>
  <c r="L82" i="157"/>
  <c r="K82" i="157"/>
  <c r="J82" i="157"/>
  <c r="I82" i="157"/>
  <c r="H82" i="157"/>
  <c r="G82" i="157"/>
  <c r="F82" i="157"/>
  <c r="E82" i="157"/>
  <c r="D82" i="157"/>
  <c r="C82" i="157"/>
  <c r="AX81" i="157"/>
  <c r="AX223" i="157" s="1"/>
  <c r="AW81" i="157"/>
  <c r="AW223" i="157" s="1"/>
  <c r="AV81" i="157"/>
  <c r="AV223" i="157" s="1"/>
  <c r="AU81" i="157"/>
  <c r="AU223" i="157" s="1"/>
  <c r="AT81" i="157"/>
  <c r="AT223" i="157" s="1"/>
  <c r="AS81" i="157"/>
  <c r="AS223" i="157" s="1"/>
  <c r="AR81" i="157"/>
  <c r="AR223" i="157" s="1"/>
  <c r="AQ81" i="157"/>
  <c r="AQ223" i="157" s="1"/>
  <c r="AP81" i="157"/>
  <c r="AP223" i="157" s="1"/>
  <c r="AO81" i="157"/>
  <c r="AO223" i="157" s="1"/>
  <c r="AN81" i="157"/>
  <c r="AN223" i="157" s="1"/>
  <c r="AM81" i="157"/>
  <c r="AM223" i="157" s="1"/>
  <c r="AL81" i="157"/>
  <c r="AL223" i="157" s="1"/>
  <c r="AK81" i="157"/>
  <c r="AK223" i="157" s="1"/>
  <c r="AJ81" i="157"/>
  <c r="AJ223" i="157" s="1"/>
  <c r="AI81" i="157"/>
  <c r="AI223" i="157" s="1"/>
  <c r="AH81" i="157"/>
  <c r="AH223" i="157" s="1"/>
  <c r="AG81" i="157"/>
  <c r="AG223" i="157" s="1"/>
  <c r="AF81" i="157"/>
  <c r="AF223" i="157" s="1"/>
  <c r="AE81" i="157"/>
  <c r="AE223" i="157" s="1"/>
  <c r="AD81" i="157"/>
  <c r="AD223" i="157" s="1"/>
  <c r="AC81" i="157"/>
  <c r="AC223" i="157" s="1"/>
  <c r="AB81" i="157"/>
  <c r="AB223" i="157" s="1"/>
  <c r="AA81" i="157"/>
  <c r="AA223" i="157" s="1"/>
  <c r="Z81" i="157"/>
  <c r="Z223" i="157" s="1"/>
  <c r="Y81" i="157"/>
  <c r="Y223" i="157" s="1"/>
  <c r="X81" i="157"/>
  <c r="X223" i="157" s="1"/>
  <c r="W81" i="157"/>
  <c r="W223" i="157" s="1"/>
  <c r="V81" i="157"/>
  <c r="V223" i="157" s="1"/>
  <c r="U81" i="157"/>
  <c r="U223" i="157" s="1"/>
  <c r="T81" i="157"/>
  <c r="T223" i="157" s="1"/>
  <c r="S81" i="157"/>
  <c r="S223" i="157" s="1"/>
  <c r="R81" i="157"/>
  <c r="R223" i="157" s="1"/>
  <c r="Q81" i="157"/>
  <c r="Q223" i="157" s="1"/>
  <c r="P81" i="157"/>
  <c r="P223" i="157" s="1"/>
  <c r="O81" i="157"/>
  <c r="O223" i="157" s="1"/>
  <c r="N81" i="157"/>
  <c r="N223" i="157" s="1"/>
  <c r="M81" i="157"/>
  <c r="M223" i="157" s="1"/>
  <c r="L81" i="157"/>
  <c r="L223" i="157" s="1"/>
  <c r="K81" i="157"/>
  <c r="K223" i="157" s="1"/>
  <c r="J81" i="157"/>
  <c r="J223" i="157" s="1"/>
  <c r="I81" i="157"/>
  <c r="I223" i="157" s="1"/>
  <c r="H81" i="157"/>
  <c r="H223" i="157" s="1"/>
  <c r="G81" i="157"/>
  <c r="G223" i="157" s="1"/>
  <c r="F81" i="157"/>
  <c r="F223" i="157" s="1"/>
  <c r="E81" i="157"/>
  <c r="E223" i="157" s="1"/>
  <c r="D81" i="157"/>
  <c r="D223" i="157" s="1"/>
  <c r="C81" i="157"/>
  <c r="C223" i="157" s="1"/>
  <c r="AX80" i="157"/>
  <c r="AX217" i="157" s="1"/>
  <c r="AW80" i="157"/>
  <c r="AW217" i="157" s="1"/>
  <c r="AV80" i="157"/>
  <c r="AV217" i="157" s="1"/>
  <c r="AU80" i="157"/>
  <c r="AU217" i="157" s="1"/>
  <c r="AT80" i="157"/>
  <c r="AT217" i="157" s="1"/>
  <c r="AS80" i="157"/>
  <c r="AS217" i="157" s="1"/>
  <c r="AR80" i="157"/>
  <c r="AR217" i="157" s="1"/>
  <c r="AQ80" i="157"/>
  <c r="AQ217" i="157" s="1"/>
  <c r="AP80" i="157"/>
  <c r="AP217" i="157" s="1"/>
  <c r="AO80" i="157"/>
  <c r="AO217" i="157" s="1"/>
  <c r="AN80" i="157"/>
  <c r="AN217" i="157" s="1"/>
  <c r="AM80" i="157"/>
  <c r="AM217" i="157" s="1"/>
  <c r="AL80" i="157"/>
  <c r="AL217" i="157" s="1"/>
  <c r="AK80" i="157"/>
  <c r="AK217" i="157" s="1"/>
  <c r="AJ80" i="157"/>
  <c r="AJ217" i="157" s="1"/>
  <c r="AI80" i="157"/>
  <c r="AI217" i="157" s="1"/>
  <c r="AH80" i="157"/>
  <c r="AH217" i="157" s="1"/>
  <c r="AG80" i="157"/>
  <c r="AG217" i="157" s="1"/>
  <c r="AF80" i="157"/>
  <c r="AF217" i="157" s="1"/>
  <c r="AE80" i="157"/>
  <c r="AE217" i="157" s="1"/>
  <c r="AD80" i="157"/>
  <c r="AD217" i="157" s="1"/>
  <c r="AC80" i="157"/>
  <c r="AC217" i="157" s="1"/>
  <c r="AB80" i="157"/>
  <c r="AB217" i="157" s="1"/>
  <c r="AA80" i="157"/>
  <c r="AA217" i="157" s="1"/>
  <c r="Z80" i="157"/>
  <c r="Z217" i="157" s="1"/>
  <c r="Y80" i="157"/>
  <c r="Y217" i="157" s="1"/>
  <c r="X80" i="157"/>
  <c r="X217" i="157" s="1"/>
  <c r="W80" i="157"/>
  <c r="W217" i="157" s="1"/>
  <c r="V80" i="157"/>
  <c r="V217" i="157" s="1"/>
  <c r="U80" i="157"/>
  <c r="U217" i="157" s="1"/>
  <c r="T80" i="157"/>
  <c r="T217" i="157" s="1"/>
  <c r="S80" i="157"/>
  <c r="S217" i="157" s="1"/>
  <c r="R80" i="157"/>
  <c r="R217" i="157" s="1"/>
  <c r="Q80" i="157"/>
  <c r="Q217" i="157" s="1"/>
  <c r="P80" i="157"/>
  <c r="P217" i="157" s="1"/>
  <c r="O80" i="157"/>
  <c r="O217" i="157" s="1"/>
  <c r="N80" i="157"/>
  <c r="N217" i="157" s="1"/>
  <c r="M80" i="157"/>
  <c r="M217" i="157" s="1"/>
  <c r="L80" i="157"/>
  <c r="L217" i="157" s="1"/>
  <c r="K80" i="157"/>
  <c r="K217" i="157" s="1"/>
  <c r="J80" i="157"/>
  <c r="J217" i="157" s="1"/>
  <c r="I80" i="157"/>
  <c r="I217" i="157" s="1"/>
  <c r="H80" i="157"/>
  <c r="H217" i="157" s="1"/>
  <c r="G80" i="157"/>
  <c r="G217" i="157" s="1"/>
  <c r="F80" i="157"/>
  <c r="F217" i="157" s="1"/>
  <c r="E80" i="157"/>
  <c r="E217" i="157" s="1"/>
  <c r="D80" i="157"/>
  <c r="D217" i="157" s="1"/>
  <c r="C80" i="157"/>
  <c r="C217" i="157" s="1"/>
  <c r="AX79" i="157"/>
  <c r="AW79" i="157"/>
  <c r="AV79" i="157"/>
  <c r="AU79" i="157"/>
  <c r="AT79" i="157"/>
  <c r="AS79" i="157"/>
  <c r="AR79" i="157"/>
  <c r="AQ79" i="157"/>
  <c r="AP79" i="157"/>
  <c r="AO79" i="157"/>
  <c r="AN79" i="157"/>
  <c r="AM79" i="157"/>
  <c r="AL79" i="157"/>
  <c r="AK79" i="157"/>
  <c r="AJ79" i="157"/>
  <c r="AI79" i="157"/>
  <c r="AH79" i="157"/>
  <c r="AG79" i="157"/>
  <c r="AF79" i="157"/>
  <c r="AE79" i="157"/>
  <c r="AD79" i="157"/>
  <c r="AC79" i="157"/>
  <c r="AB79" i="157"/>
  <c r="AA79" i="157"/>
  <c r="Z79" i="157"/>
  <c r="Y79" i="157"/>
  <c r="X79" i="157"/>
  <c r="W79" i="157"/>
  <c r="V79" i="157"/>
  <c r="U79" i="157"/>
  <c r="T79" i="157"/>
  <c r="S79" i="157"/>
  <c r="R79" i="157"/>
  <c r="Q79" i="157"/>
  <c r="P79" i="157"/>
  <c r="O79" i="157"/>
  <c r="N79" i="157"/>
  <c r="M79" i="157"/>
  <c r="L79" i="157"/>
  <c r="K79" i="157"/>
  <c r="J79" i="157"/>
  <c r="I79" i="157"/>
  <c r="H79" i="157"/>
  <c r="G79" i="157"/>
  <c r="F79" i="157"/>
  <c r="E79" i="157"/>
  <c r="D79" i="157"/>
  <c r="C79" i="157"/>
  <c r="AX78" i="157"/>
  <c r="AW78" i="157"/>
  <c r="AW192" i="157" s="1"/>
  <c r="AV78" i="157"/>
  <c r="AV192" i="157" s="1"/>
  <c r="AU78" i="157"/>
  <c r="AU192" i="157" s="1"/>
  <c r="AT78" i="157"/>
  <c r="AT192" i="157" s="1"/>
  <c r="AS78" i="157"/>
  <c r="AR78" i="157"/>
  <c r="AR192" i="157" s="1"/>
  <c r="AQ78" i="157"/>
  <c r="AQ192" i="157" s="1"/>
  <c r="AP78" i="157"/>
  <c r="AP192" i="157" s="1"/>
  <c r="AO78" i="157"/>
  <c r="AO192" i="157" s="1"/>
  <c r="AN78" i="157"/>
  <c r="AN192" i="157" s="1"/>
  <c r="AM78" i="157"/>
  <c r="AM192" i="157" s="1"/>
  <c r="AL78" i="157"/>
  <c r="AL192" i="157" s="1"/>
  <c r="AK78" i="157"/>
  <c r="AK192" i="157" s="1"/>
  <c r="AJ78" i="157"/>
  <c r="AJ192" i="157" s="1"/>
  <c r="AI78" i="157"/>
  <c r="AI192" i="157" s="1"/>
  <c r="AH78" i="157"/>
  <c r="AH192" i="157" s="1"/>
  <c r="AG78" i="157"/>
  <c r="AG192" i="157" s="1"/>
  <c r="AF78" i="157"/>
  <c r="AF192" i="157" s="1"/>
  <c r="AE78" i="157"/>
  <c r="AE192" i="157" s="1"/>
  <c r="AD78" i="157"/>
  <c r="AD192" i="157" s="1"/>
  <c r="AC78" i="157"/>
  <c r="AC192" i="157" s="1"/>
  <c r="AB78" i="157"/>
  <c r="AB192" i="157" s="1"/>
  <c r="AA78" i="157"/>
  <c r="AA192" i="157" s="1"/>
  <c r="Z78" i="157"/>
  <c r="Z192" i="157" s="1"/>
  <c r="Y78" i="157"/>
  <c r="Y192" i="157" s="1"/>
  <c r="X78" i="157"/>
  <c r="X192" i="157" s="1"/>
  <c r="W78" i="157"/>
  <c r="W192" i="157" s="1"/>
  <c r="V78" i="157"/>
  <c r="V192" i="157" s="1"/>
  <c r="U78" i="157"/>
  <c r="U192" i="157" s="1"/>
  <c r="T78" i="157"/>
  <c r="S78" i="157"/>
  <c r="S192" i="157" s="1"/>
  <c r="R78" i="157"/>
  <c r="R192" i="157" s="1"/>
  <c r="Q78" i="157"/>
  <c r="Q192" i="157" s="1"/>
  <c r="P78" i="157"/>
  <c r="P192" i="157" s="1"/>
  <c r="O78" i="157"/>
  <c r="O192" i="157" s="1"/>
  <c r="N78" i="157"/>
  <c r="N192" i="157" s="1"/>
  <c r="M78" i="157"/>
  <c r="M192" i="157" s="1"/>
  <c r="L78" i="157"/>
  <c r="L192" i="157" s="1"/>
  <c r="K78" i="157"/>
  <c r="K192" i="157" s="1"/>
  <c r="J78" i="157"/>
  <c r="J192" i="157" s="1"/>
  <c r="I78" i="157"/>
  <c r="H78" i="157"/>
  <c r="G78" i="157"/>
  <c r="G192" i="157" s="1"/>
  <c r="F78" i="157"/>
  <c r="F192" i="157" s="1"/>
  <c r="E78" i="157"/>
  <c r="E192" i="157" s="1"/>
  <c r="D78" i="157"/>
  <c r="D192" i="157" s="1"/>
  <c r="C78" i="157"/>
  <c r="C192" i="157" s="1"/>
  <c r="AX77" i="157"/>
  <c r="AX162" i="157" s="1"/>
  <c r="AW77" i="157"/>
  <c r="AW162" i="157" s="1"/>
  <c r="AV77" i="157"/>
  <c r="AV162" i="157" s="1"/>
  <c r="AU77" i="157"/>
  <c r="AU162" i="157" s="1"/>
  <c r="AT77" i="157"/>
  <c r="AT162" i="157" s="1"/>
  <c r="AS77" i="157"/>
  <c r="AS162" i="157" s="1"/>
  <c r="AR77" i="157"/>
  <c r="AR162" i="157" s="1"/>
  <c r="AQ77" i="157"/>
  <c r="AQ162" i="157" s="1"/>
  <c r="AP77" i="157"/>
  <c r="AP162" i="157" s="1"/>
  <c r="AO77" i="157"/>
  <c r="AO162" i="157" s="1"/>
  <c r="AN77" i="157"/>
  <c r="AN162" i="157" s="1"/>
  <c r="AM77" i="157"/>
  <c r="AM162" i="157" s="1"/>
  <c r="AL77" i="157"/>
  <c r="AL162" i="157" s="1"/>
  <c r="AK77" i="157"/>
  <c r="AK162" i="157" s="1"/>
  <c r="AJ77" i="157"/>
  <c r="AJ162" i="157" s="1"/>
  <c r="AI77" i="157"/>
  <c r="AI162" i="157" s="1"/>
  <c r="AH77" i="157"/>
  <c r="AH162" i="157" s="1"/>
  <c r="AG77" i="157"/>
  <c r="AG162" i="157" s="1"/>
  <c r="AF77" i="157"/>
  <c r="AF162" i="157" s="1"/>
  <c r="AE77" i="157"/>
  <c r="AE162" i="157" s="1"/>
  <c r="AD77" i="157"/>
  <c r="AD162" i="157" s="1"/>
  <c r="AC77" i="157"/>
  <c r="AC162" i="157" s="1"/>
  <c r="AB77" i="157"/>
  <c r="AB162" i="157" s="1"/>
  <c r="AA77" i="157"/>
  <c r="AA162" i="157" s="1"/>
  <c r="Z77" i="157"/>
  <c r="Z162" i="157" s="1"/>
  <c r="Y77" i="157"/>
  <c r="Y162" i="157" s="1"/>
  <c r="X77" i="157"/>
  <c r="X162" i="157" s="1"/>
  <c r="W77" i="157"/>
  <c r="W162" i="157" s="1"/>
  <c r="V77" i="157"/>
  <c r="V162" i="157" s="1"/>
  <c r="U77" i="157"/>
  <c r="U162" i="157" s="1"/>
  <c r="T77" i="157"/>
  <c r="T162" i="157" s="1"/>
  <c r="S77" i="157"/>
  <c r="S162" i="157" s="1"/>
  <c r="R77" i="157"/>
  <c r="R162" i="157" s="1"/>
  <c r="Q77" i="157"/>
  <c r="Q162" i="157" s="1"/>
  <c r="P77" i="157"/>
  <c r="P162" i="157" s="1"/>
  <c r="O77" i="157"/>
  <c r="O162" i="157" s="1"/>
  <c r="N77" i="157"/>
  <c r="N162" i="157" s="1"/>
  <c r="M77" i="157"/>
  <c r="M162" i="157" s="1"/>
  <c r="L77" i="157"/>
  <c r="L162" i="157" s="1"/>
  <c r="K77" i="157"/>
  <c r="K162" i="157" s="1"/>
  <c r="J77" i="157"/>
  <c r="J162" i="157" s="1"/>
  <c r="I77" i="157"/>
  <c r="I162" i="157" s="1"/>
  <c r="H77" i="157"/>
  <c r="H162" i="157" s="1"/>
  <c r="G77" i="157"/>
  <c r="G162" i="157" s="1"/>
  <c r="F77" i="157"/>
  <c r="F162" i="157" s="1"/>
  <c r="E77" i="157"/>
  <c r="E162" i="157" s="1"/>
  <c r="D77" i="157"/>
  <c r="D162" i="157" s="1"/>
  <c r="C77" i="157"/>
  <c r="C162" i="157" s="1"/>
  <c r="AX76" i="157"/>
  <c r="AW76" i="157"/>
  <c r="AV76" i="157"/>
  <c r="AU76" i="157"/>
  <c r="AT76" i="157"/>
  <c r="AS76" i="157"/>
  <c r="AR76" i="157"/>
  <c r="AQ76" i="157"/>
  <c r="AP76" i="157"/>
  <c r="AO76" i="157"/>
  <c r="AN76" i="157"/>
  <c r="AM76" i="157"/>
  <c r="AL76" i="157"/>
  <c r="AK76" i="157"/>
  <c r="AJ76" i="157"/>
  <c r="AI76" i="157"/>
  <c r="AH76" i="157"/>
  <c r="AG76" i="157"/>
  <c r="AF76" i="157"/>
  <c r="AE76" i="157"/>
  <c r="AD76" i="157"/>
  <c r="AC76" i="157"/>
  <c r="AB76" i="157"/>
  <c r="AA76" i="157"/>
  <c r="Z76" i="157"/>
  <c r="Y76" i="157"/>
  <c r="X76" i="157"/>
  <c r="W76" i="157"/>
  <c r="V76" i="157"/>
  <c r="U76" i="157"/>
  <c r="T76" i="157"/>
  <c r="S76" i="157"/>
  <c r="R76" i="157"/>
  <c r="Q76" i="157"/>
  <c r="P76" i="157"/>
  <c r="O76" i="157"/>
  <c r="N76" i="157"/>
  <c r="M76" i="157"/>
  <c r="L76" i="157"/>
  <c r="K76" i="157"/>
  <c r="J76" i="157"/>
  <c r="I76" i="157"/>
  <c r="H76" i="157"/>
  <c r="G76" i="157"/>
  <c r="F76" i="157"/>
  <c r="E76" i="157"/>
  <c r="D76" i="157"/>
  <c r="C76" i="157"/>
  <c r="AX75" i="157"/>
  <c r="AW75" i="157"/>
  <c r="AV75" i="157"/>
  <c r="AU75" i="157"/>
  <c r="AT75" i="157"/>
  <c r="AS75" i="157"/>
  <c r="AR75" i="157"/>
  <c r="AQ75" i="157"/>
  <c r="AP75" i="157"/>
  <c r="AO75" i="157"/>
  <c r="AN75" i="157"/>
  <c r="AM75" i="157"/>
  <c r="AL75" i="157"/>
  <c r="AK75" i="157"/>
  <c r="AJ75" i="157"/>
  <c r="AI75" i="157"/>
  <c r="AH75" i="157"/>
  <c r="AG75" i="157"/>
  <c r="AF75" i="157"/>
  <c r="AE75" i="157"/>
  <c r="AD75" i="157"/>
  <c r="AC75" i="157"/>
  <c r="AB75" i="157"/>
  <c r="AA75" i="157"/>
  <c r="Z75" i="157"/>
  <c r="Y75" i="157"/>
  <c r="X75" i="157"/>
  <c r="W75" i="157"/>
  <c r="V75" i="157"/>
  <c r="U75" i="157"/>
  <c r="T75" i="157"/>
  <c r="S75" i="157"/>
  <c r="R75" i="157"/>
  <c r="Q75" i="157"/>
  <c r="P75" i="157"/>
  <c r="O75" i="157"/>
  <c r="N75" i="157"/>
  <c r="M75" i="157"/>
  <c r="L75" i="157"/>
  <c r="K75" i="157"/>
  <c r="J75" i="157"/>
  <c r="I75" i="157"/>
  <c r="H75" i="157"/>
  <c r="G75" i="157"/>
  <c r="F75" i="157"/>
  <c r="E75" i="157"/>
  <c r="D75" i="157"/>
  <c r="C75" i="157"/>
  <c r="AX74" i="157"/>
  <c r="AX168" i="157" s="1"/>
  <c r="AX180" i="157" s="1"/>
  <c r="AW74" i="157"/>
  <c r="AW168" i="157" s="1"/>
  <c r="AV74" i="157"/>
  <c r="AV168" i="157" s="1"/>
  <c r="AU74" i="157"/>
  <c r="AU168" i="157" s="1"/>
  <c r="AT74" i="157"/>
  <c r="AT168" i="157" s="1"/>
  <c r="AS74" i="157"/>
  <c r="AS168" i="157" s="1"/>
  <c r="AR74" i="157"/>
  <c r="AR168" i="157" s="1"/>
  <c r="AQ74" i="157"/>
  <c r="AQ168" i="157" s="1"/>
  <c r="AP74" i="157"/>
  <c r="AP168" i="157" s="1"/>
  <c r="AO74" i="157"/>
  <c r="AO168" i="157" s="1"/>
  <c r="AN74" i="157"/>
  <c r="AN168" i="157" s="1"/>
  <c r="AM74" i="157"/>
  <c r="AM168" i="157" s="1"/>
  <c r="AM180" i="157" s="1"/>
  <c r="AL74" i="157"/>
  <c r="AL168" i="157" s="1"/>
  <c r="AL180" i="157" s="1"/>
  <c r="AK74" i="157"/>
  <c r="AK168" i="157" s="1"/>
  <c r="AJ74" i="157"/>
  <c r="AJ168" i="157" s="1"/>
  <c r="AI74" i="157"/>
  <c r="AI168" i="157" s="1"/>
  <c r="AH74" i="157"/>
  <c r="AH168" i="157" s="1"/>
  <c r="AG74" i="157"/>
  <c r="AG168" i="157" s="1"/>
  <c r="AF74" i="157"/>
  <c r="AF168" i="157" s="1"/>
  <c r="AE74" i="157"/>
  <c r="AE168" i="157" s="1"/>
  <c r="AD74" i="157"/>
  <c r="AD168" i="157" s="1"/>
  <c r="AC74" i="157"/>
  <c r="AC168" i="157" s="1"/>
  <c r="AB74" i="157"/>
  <c r="AB168" i="157" s="1"/>
  <c r="AA74" i="157"/>
  <c r="AA168" i="157" s="1"/>
  <c r="AA180" i="157" s="1"/>
  <c r="Z74" i="157"/>
  <c r="Z168" i="157" s="1"/>
  <c r="Z180" i="157" s="1"/>
  <c r="Y74" i="157"/>
  <c r="Y168" i="157" s="1"/>
  <c r="X74" i="157"/>
  <c r="X168" i="157" s="1"/>
  <c r="W74" i="157"/>
  <c r="W168" i="157" s="1"/>
  <c r="V74" i="157"/>
  <c r="V168" i="157" s="1"/>
  <c r="U74" i="157"/>
  <c r="U168" i="157" s="1"/>
  <c r="T74" i="157"/>
  <c r="T168" i="157" s="1"/>
  <c r="S74" i="157"/>
  <c r="S168" i="157" s="1"/>
  <c r="R74" i="157"/>
  <c r="R168" i="157" s="1"/>
  <c r="Q74" i="157"/>
  <c r="Q168" i="157" s="1"/>
  <c r="P74" i="157"/>
  <c r="P168" i="157" s="1"/>
  <c r="O74" i="157"/>
  <c r="O168" i="157" s="1"/>
  <c r="O180" i="157" s="1"/>
  <c r="N74" i="157"/>
  <c r="N168" i="157" s="1"/>
  <c r="N180" i="157" s="1"/>
  <c r="M74" i="157"/>
  <c r="M168" i="157" s="1"/>
  <c r="L74" i="157"/>
  <c r="L168" i="157" s="1"/>
  <c r="K74" i="157"/>
  <c r="K168" i="157" s="1"/>
  <c r="J74" i="157"/>
  <c r="J168" i="157" s="1"/>
  <c r="I74" i="157"/>
  <c r="I168" i="157" s="1"/>
  <c r="H74" i="157"/>
  <c r="H168" i="157" s="1"/>
  <c r="G74" i="157"/>
  <c r="G168" i="157" s="1"/>
  <c r="F74" i="157"/>
  <c r="F168" i="157" s="1"/>
  <c r="E74" i="157"/>
  <c r="E168" i="157" s="1"/>
  <c r="D74" i="157"/>
  <c r="D168" i="157" s="1"/>
  <c r="C74" i="157"/>
  <c r="C168" i="157" s="1"/>
  <c r="C180" i="157" s="1"/>
  <c r="AX73" i="157"/>
  <c r="AW73" i="157"/>
  <c r="AV73" i="157"/>
  <c r="AU73" i="157"/>
  <c r="AT73" i="157"/>
  <c r="AS73" i="157"/>
  <c r="AR73" i="157"/>
  <c r="AQ73" i="157"/>
  <c r="AP73" i="157"/>
  <c r="AO73" i="157"/>
  <c r="AN73" i="157"/>
  <c r="AM73" i="157"/>
  <c r="AL73" i="157"/>
  <c r="AK73" i="157"/>
  <c r="AJ73" i="157"/>
  <c r="AI73" i="157"/>
  <c r="AH73" i="157"/>
  <c r="AG73" i="157"/>
  <c r="AF73" i="157"/>
  <c r="AE73" i="157"/>
  <c r="AD73" i="157"/>
  <c r="AC73" i="157"/>
  <c r="AB73" i="157"/>
  <c r="AA73" i="157"/>
  <c r="Z73" i="157"/>
  <c r="Y73" i="157"/>
  <c r="X73" i="157"/>
  <c r="W73" i="157"/>
  <c r="V73" i="157"/>
  <c r="U73" i="157"/>
  <c r="T73" i="157"/>
  <c r="S73" i="157"/>
  <c r="R73" i="157"/>
  <c r="Q73" i="157"/>
  <c r="P73" i="157"/>
  <c r="O73" i="157"/>
  <c r="N73" i="157"/>
  <c r="M73" i="157"/>
  <c r="L73" i="157"/>
  <c r="K73" i="157"/>
  <c r="J73" i="157"/>
  <c r="I73" i="157"/>
  <c r="H73" i="157"/>
  <c r="G73" i="157"/>
  <c r="F73" i="157"/>
  <c r="E73" i="157"/>
  <c r="D73" i="157"/>
  <c r="C73" i="157"/>
  <c r="AX72" i="157"/>
  <c r="AW72" i="157"/>
  <c r="AV72" i="157"/>
  <c r="AU72" i="157"/>
  <c r="AT72" i="157"/>
  <c r="AS72" i="157"/>
  <c r="AR72" i="157"/>
  <c r="AQ72" i="157"/>
  <c r="AP72" i="157"/>
  <c r="AO72" i="157"/>
  <c r="AN72" i="157"/>
  <c r="AM72" i="157"/>
  <c r="AL72" i="157"/>
  <c r="AK72" i="157"/>
  <c r="AJ72" i="157"/>
  <c r="AI72" i="157"/>
  <c r="AH72" i="157"/>
  <c r="AG72" i="157"/>
  <c r="AF72" i="157"/>
  <c r="AE72" i="157"/>
  <c r="AD72" i="157"/>
  <c r="AC72" i="157"/>
  <c r="AB72" i="157"/>
  <c r="AA72" i="157"/>
  <c r="Z72" i="157"/>
  <c r="Y72" i="157"/>
  <c r="X72" i="157"/>
  <c r="W72" i="157"/>
  <c r="V72" i="157"/>
  <c r="U72" i="157"/>
  <c r="T72" i="157"/>
  <c r="S72" i="157"/>
  <c r="R72" i="157"/>
  <c r="Q72" i="157"/>
  <c r="P72" i="157"/>
  <c r="O72" i="157"/>
  <c r="N72" i="157"/>
  <c r="M72" i="157"/>
  <c r="L72" i="157"/>
  <c r="K72" i="157"/>
  <c r="J72" i="157"/>
  <c r="I72" i="157"/>
  <c r="H72" i="157"/>
  <c r="G72" i="157"/>
  <c r="F72" i="157"/>
  <c r="E72" i="157"/>
  <c r="D72" i="157"/>
  <c r="C72" i="157"/>
  <c r="AX71" i="157"/>
  <c r="AW71" i="157"/>
  <c r="AV71" i="157"/>
  <c r="AU71" i="157"/>
  <c r="AT71" i="157"/>
  <c r="AS71" i="157"/>
  <c r="AR71" i="157"/>
  <c r="AQ71" i="157"/>
  <c r="AP71" i="157"/>
  <c r="AO71" i="157"/>
  <c r="AN71" i="157"/>
  <c r="AM71" i="157"/>
  <c r="AL71" i="157"/>
  <c r="AK71" i="157"/>
  <c r="AJ71" i="157"/>
  <c r="AI71" i="157"/>
  <c r="AH71" i="157"/>
  <c r="AG71" i="157"/>
  <c r="AF71" i="157"/>
  <c r="AE71" i="157"/>
  <c r="AD71" i="157"/>
  <c r="AC71" i="157"/>
  <c r="AB71" i="157"/>
  <c r="AA71" i="157"/>
  <c r="Z71" i="157"/>
  <c r="Y71" i="157"/>
  <c r="X71" i="157"/>
  <c r="W71" i="157"/>
  <c r="V71" i="157"/>
  <c r="U71" i="157"/>
  <c r="T71" i="157"/>
  <c r="S71" i="157"/>
  <c r="R71" i="157"/>
  <c r="Q71" i="157"/>
  <c r="P71" i="157"/>
  <c r="O71" i="157"/>
  <c r="N71" i="157"/>
  <c r="M71" i="157"/>
  <c r="L71" i="157"/>
  <c r="K71" i="157"/>
  <c r="J71" i="157"/>
  <c r="I71" i="157"/>
  <c r="H71" i="157"/>
  <c r="G71" i="157"/>
  <c r="F71" i="157"/>
  <c r="E71" i="157"/>
  <c r="D71" i="157"/>
  <c r="C71" i="157"/>
  <c r="AX70" i="157"/>
  <c r="AW70" i="157"/>
  <c r="AV70" i="157"/>
  <c r="AU70" i="157"/>
  <c r="AT70" i="157"/>
  <c r="AS70" i="157"/>
  <c r="AR70" i="157"/>
  <c r="AQ70" i="157"/>
  <c r="AP70" i="157"/>
  <c r="AO70" i="157"/>
  <c r="AN70" i="157"/>
  <c r="AM70" i="157"/>
  <c r="AL70" i="157"/>
  <c r="AK70" i="157"/>
  <c r="AJ70" i="157"/>
  <c r="AI70" i="157"/>
  <c r="AH70" i="157"/>
  <c r="AG70" i="157"/>
  <c r="AF70" i="157"/>
  <c r="AE70" i="157"/>
  <c r="AD70" i="157"/>
  <c r="AC70" i="157"/>
  <c r="AB70" i="157"/>
  <c r="AA70" i="157"/>
  <c r="Z70" i="157"/>
  <c r="Y70" i="157"/>
  <c r="X70" i="157"/>
  <c r="W70" i="157"/>
  <c r="V70" i="157"/>
  <c r="U70" i="157"/>
  <c r="T70" i="157"/>
  <c r="S70" i="157"/>
  <c r="R70" i="157"/>
  <c r="Q70" i="157"/>
  <c r="P70" i="157"/>
  <c r="O70" i="157"/>
  <c r="N70" i="157"/>
  <c r="M70" i="157"/>
  <c r="L70" i="157"/>
  <c r="K70" i="157"/>
  <c r="J70" i="157"/>
  <c r="I70" i="157"/>
  <c r="H70" i="157"/>
  <c r="G70" i="157"/>
  <c r="F70" i="157"/>
  <c r="E70" i="157"/>
  <c r="D70" i="157"/>
  <c r="C70" i="157"/>
  <c r="AX69" i="157"/>
  <c r="AW69" i="157"/>
  <c r="AV69" i="157"/>
  <c r="AU69" i="157"/>
  <c r="AT69" i="157"/>
  <c r="AS69" i="157"/>
  <c r="AR69" i="157"/>
  <c r="AQ69" i="157"/>
  <c r="AP69" i="157"/>
  <c r="AO69" i="157"/>
  <c r="AN69" i="157"/>
  <c r="AM69" i="157"/>
  <c r="AL69" i="157"/>
  <c r="AK69" i="157"/>
  <c r="AJ69" i="157"/>
  <c r="AI69" i="157"/>
  <c r="AH69" i="157"/>
  <c r="AG69" i="157"/>
  <c r="AF69" i="157"/>
  <c r="AE69" i="157"/>
  <c r="AD69" i="157"/>
  <c r="AC69" i="157"/>
  <c r="AB69" i="157"/>
  <c r="AA69" i="157"/>
  <c r="Z69" i="157"/>
  <c r="Y69" i="157"/>
  <c r="X69" i="157"/>
  <c r="W69" i="157"/>
  <c r="V69" i="157"/>
  <c r="U69" i="157"/>
  <c r="T69" i="157"/>
  <c r="S69" i="157"/>
  <c r="R69" i="157"/>
  <c r="Q69" i="157"/>
  <c r="P69" i="157"/>
  <c r="O69" i="157"/>
  <c r="N69" i="157"/>
  <c r="M69" i="157"/>
  <c r="L69" i="157"/>
  <c r="K69" i="157"/>
  <c r="J69" i="157"/>
  <c r="I69" i="157"/>
  <c r="H69" i="157"/>
  <c r="G69" i="157"/>
  <c r="F69" i="157"/>
  <c r="E69" i="157"/>
  <c r="D69" i="157"/>
  <c r="C69" i="157"/>
  <c r="AX68" i="157"/>
  <c r="AW68" i="157"/>
  <c r="AV68" i="157"/>
  <c r="AU68" i="157"/>
  <c r="AT68" i="157"/>
  <c r="AS68" i="157"/>
  <c r="AR68" i="157"/>
  <c r="AQ68" i="157"/>
  <c r="AP68" i="157"/>
  <c r="AO68" i="157"/>
  <c r="AN68" i="157"/>
  <c r="AM68" i="157"/>
  <c r="AL68" i="157"/>
  <c r="AK68" i="157"/>
  <c r="AJ68" i="157"/>
  <c r="AI68" i="157"/>
  <c r="AH68" i="157"/>
  <c r="AG68" i="157"/>
  <c r="AF68" i="157"/>
  <c r="AE68" i="157"/>
  <c r="AD68" i="157"/>
  <c r="AC68" i="157"/>
  <c r="AB68" i="157"/>
  <c r="AA68" i="157"/>
  <c r="Z68" i="157"/>
  <c r="Y68" i="157"/>
  <c r="X68" i="157"/>
  <c r="W68" i="157"/>
  <c r="V68" i="157"/>
  <c r="U68" i="157"/>
  <c r="T68" i="157"/>
  <c r="S68" i="157"/>
  <c r="R68" i="157"/>
  <c r="Q68" i="157"/>
  <c r="P68" i="157"/>
  <c r="O68" i="157"/>
  <c r="N68" i="157"/>
  <c r="M68" i="157"/>
  <c r="L68" i="157"/>
  <c r="K68" i="157"/>
  <c r="J68" i="157"/>
  <c r="I68" i="157"/>
  <c r="H68" i="157"/>
  <c r="G68" i="157"/>
  <c r="F68" i="157"/>
  <c r="E68" i="157"/>
  <c r="D68" i="157"/>
  <c r="C68" i="157"/>
  <c r="AX67" i="157"/>
  <c r="AW67" i="157"/>
  <c r="AV67" i="157"/>
  <c r="AU67" i="157"/>
  <c r="AT67" i="157"/>
  <c r="AS67" i="157"/>
  <c r="AR67" i="157"/>
  <c r="AQ67" i="157"/>
  <c r="AP67" i="157"/>
  <c r="AO67" i="157"/>
  <c r="AN67" i="157"/>
  <c r="AM67" i="157"/>
  <c r="AL67" i="157"/>
  <c r="AK67" i="157"/>
  <c r="AJ67" i="157"/>
  <c r="AI67" i="157"/>
  <c r="AH67" i="157"/>
  <c r="AG67" i="157"/>
  <c r="AF67" i="157"/>
  <c r="AE67" i="157"/>
  <c r="AD67" i="157"/>
  <c r="AC67" i="157"/>
  <c r="AB67" i="157"/>
  <c r="AA67" i="157"/>
  <c r="Z67" i="157"/>
  <c r="Y67" i="157"/>
  <c r="X67" i="157"/>
  <c r="W67" i="157"/>
  <c r="V67" i="157"/>
  <c r="U67" i="157"/>
  <c r="T67" i="157"/>
  <c r="S67" i="157"/>
  <c r="R67" i="157"/>
  <c r="Q67" i="157"/>
  <c r="P67" i="157"/>
  <c r="O67" i="157"/>
  <c r="N67" i="157"/>
  <c r="M67" i="157"/>
  <c r="L67" i="157"/>
  <c r="K67" i="157"/>
  <c r="J67" i="157"/>
  <c r="I67" i="157"/>
  <c r="H67" i="157"/>
  <c r="G67" i="157"/>
  <c r="F67" i="157"/>
  <c r="E67" i="157"/>
  <c r="D67" i="157"/>
  <c r="C67" i="157"/>
  <c r="AX66" i="157"/>
  <c r="AX156" i="157" s="1"/>
  <c r="AW66" i="157"/>
  <c r="AW156" i="157" s="1"/>
  <c r="AV66" i="157"/>
  <c r="AV156" i="157" s="1"/>
  <c r="AU66" i="157"/>
  <c r="AU156" i="157" s="1"/>
  <c r="AT66" i="157"/>
  <c r="AT156" i="157" s="1"/>
  <c r="AS66" i="157"/>
  <c r="AS156" i="157" s="1"/>
  <c r="AR66" i="157"/>
  <c r="AR156" i="157" s="1"/>
  <c r="AQ66" i="157"/>
  <c r="AQ156" i="157" s="1"/>
  <c r="AP66" i="157"/>
  <c r="AP156" i="157" s="1"/>
  <c r="AO66" i="157"/>
  <c r="AO156" i="157" s="1"/>
  <c r="AN66" i="157"/>
  <c r="AN156" i="157" s="1"/>
  <c r="AM66" i="157"/>
  <c r="AM156" i="157" s="1"/>
  <c r="AL66" i="157"/>
  <c r="AL156" i="157" s="1"/>
  <c r="AK66" i="157"/>
  <c r="AK156" i="157" s="1"/>
  <c r="AJ66" i="157"/>
  <c r="AJ156" i="157" s="1"/>
  <c r="AI66" i="157"/>
  <c r="AI156" i="157" s="1"/>
  <c r="AH66" i="157"/>
  <c r="AH156" i="157" s="1"/>
  <c r="AG66" i="157"/>
  <c r="AG156" i="157" s="1"/>
  <c r="AF66" i="157"/>
  <c r="AF156" i="157" s="1"/>
  <c r="AE66" i="157"/>
  <c r="AE156" i="157" s="1"/>
  <c r="AD66" i="157"/>
  <c r="AD156" i="157" s="1"/>
  <c r="AC66" i="157"/>
  <c r="AC156" i="157" s="1"/>
  <c r="AB66" i="157"/>
  <c r="AB156" i="157" s="1"/>
  <c r="AA66" i="157"/>
  <c r="AA156" i="157" s="1"/>
  <c r="Z66" i="157"/>
  <c r="Z156" i="157" s="1"/>
  <c r="Y66" i="157"/>
  <c r="Y156" i="157" s="1"/>
  <c r="X66" i="157"/>
  <c r="X156" i="157" s="1"/>
  <c r="W66" i="157"/>
  <c r="W156" i="157" s="1"/>
  <c r="V66" i="157"/>
  <c r="V156" i="157" s="1"/>
  <c r="U66" i="157"/>
  <c r="T66" i="157"/>
  <c r="T156" i="157" s="1"/>
  <c r="S66" i="157"/>
  <c r="S156" i="157" s="1"/>
  <c r="R66" i="157"/>
  <c r="R156" i="157" s="1"/>
  <c r="Q66" i="157"/>
  <c r="Q156" i="157" s="1"/>
  <c r="P66" i="157"/>
  <c r="P156" i="157" s="1"/>
  <c r="O66" i="157"/>
  <c r="O156" i="157" s="1"/>
  <c r="N66" i="157"/>
  <c r="N156" i="157" s="1"/>
  <c r="M66" i="157"/>
  <c r="M156" i="157" s="1"/>
  <c r="L66" i="157"/>
  <c r="L156" i="157" s="1"/>
  <c r="K66" i="157"/>
  <c r="K156" i="157" s="1"/>
  <c r="J66" i="157"/>
  <c r="J156" i="157" s="1"/>
  <c r="I66" i="157"/>
  <c r="I156" i="157" s="1"/>
  <c r="H66" i="157"/>
  <c r="G66" i="157"/>
  <c r="G156" i="157" s="1"/>
  <c r="F66" i="157"/>
  <c r="F156" i="157" s="1"/>
  <c r="E66" i="157"/>
  <c r="E156" i="157" s="1"/>
  <c r="D66" i="157"/>
  <c r="D156" i="157" s="1"/>
  <c r="C66" i="157"/>
  <c r="C156" i="157" s="1"/>
  <c r="AX65" i="157"/>
  <c r="AX186" i="157" s="1"/>
  <c r="AW65" i="157"/>
  <c r="AW186" i="157" s="1"/>
  <c r="AV65" i="157"/>
  <c r="AV186" i="157" s="1"/>
  <c r="AU65" i="157"/>
  <c r="AU186" i="157" s="1"/>
  <c r="AT65" i="157"/>
  <c r="AT186" i="157" s="1"/>
  <c r="AS65" i="157"/>
  <c r="AS186" i="157" s="1"/>
  <c r="AR65" i="157"/>
  <c r="AR186" i="157" s="1"/>
  <c r="AQ65" i="157"/>
  <c r="AQ186" i="157" s="1"/>
  <c r="AP65" i="157"/>
  <c r="AP186" i="157" s="1"/>
  <c r="AO65" i="157"/>
  <c r="AO186" i="157" s="1"/>
  <c r="AN65" i="157"/>
  <c r="AN186" i="157" s="1"/>
  <c r="AM65" i="157"/>
  <c r="AM186" i="157" s="1"/>
  <c r="AL65" i="157"/>
  <c r="AL186" i="157" s="1"/>
  <c r="AK65" i="157"/>
  <c r="AK186" i="157" s="1"/>
  <c r="AJ65" i="157"/>
  <c r="AJ186" i="157" s="1"/>
  <c r="AI65" i="157"/>
  <c r="AI186" i="157" s="1"/>
  <c r="AH65" i="157"/>
  <c r="AH186" i="157" s="1"/>
  <c r="AG65" i="157"/>
  <c r="AG186" i="157" s="1"/>
  <c r="AF65" i="157"/>
  <c r="AE65" i="157"/>
  <c r="AE186" i="157" s="1"/>
  <c r="AD65" i="157"/>
  <c r="AD186" i="157" s="1"/>
  <c r="AC65" i="157"/>
  <c r="AC186" i="157" s="1"/>
  <c r="AC199" i="157" s="1"/>
  <c r="AB65" i="157"/>
  <c r="AB186" i="157" s="1"/>
  <c r="AB199" i="157" s="1"/>
  <c r="AA65" i="157"/>
  <c r="AA186" i="157" s="1"/>
  <c r="Z65" i="157"/>
  <c r="Z186" i="157" s="1"/>
  <c r="Y65" i="157"/>
  <c r="Y186" i="157" s="1"/>
  <c r="X65" i="157"/>
  <c r="X186" i="157" s="1"/>
  <c r="W65" i="157"/>
  <c r="W186" i="157" s="1"/>
  <c r="V65" i="157"/>
  <c r="V186" i="157" s="1"/>
  <c r="U65" i="157"/>
  <c r="U186" i="157" s="1"/>
  <c r="T65" i="157"/>
  <c r="T186" i="157" s="1"/>
  <c r="S65" i="157"/>
  <c r="S186" i="157" s="1"/>
  <c r="R65" i="157"/>
  <c r="R186" i="157" s="1"/>
  <c r="Q65" i="157"/>
  <c r="Q186" i="157" s="1"/>
  <c r="P65" i="157"/>
  <c r="P186" i="157" s="1"/>
  <c r="O65" i="157"/>
  <c r="N65" i="157"/>
  <c r="N186" i="157" s="1"/>
  <c r="M65" i="157"/>
  <c r="M186" i="157" s="1"/>
  <c r="L65" i="157"/>
  <c r="L186" i="157" s="1"/>
  <c r="K65" i="157"/>
  <c r="K186" i="157" s="1"/>
  <c r="J65" i="157"/>
  <c r="J186" i="157" s="1"/>
  <c r="I65" i="157"/>
  <c r="I186" i="157" s="1"/>
  <c r="H65" i="157"/>
  <c r="H186" i="157" s="1"/>
  <c r="G65" i="157"/>
  <c r="G186" i="157" s="1"/>
  <c r="F65" i="157"/>
  <c r="F186" i="157" s="1"/>
  <c r="E65" i="157"/>
  <c r="E186" i="157" s="1"/>
  <c r="D65" i="157"/>
  <c r="D186" i="157" s="1"/>
  <c r="C65" i="157"/>
  <c r="C186" i="157" s="1"/>
  <c r="AX62" i="157"/>
  <c r="AX210" i="157" s="1"/>
  <c r="AW62" i="157"/>
  <c r="AW210" i="157" s="1"/>
  <c r="AV62" i="157"/>
  <c r="AV210" i="157" s="1"/>
  <c r="AU62" i="157"/>
  <c r="AU210" i="157" s="1"/>
  <c r="AT62" i="157"/>
  <c r="AT210" i="157" s="1"/>
  <c r="AS62" i="157"/>
  <c r="AS210" i="157" s="1"/>
  <c r="AR62" i="157"/>
  <c r="AR210" i="157" s="1"/>
  <c r="AQ62" i="157"/>
  <c r="AQ210" i="157" s="1"/>
  <c r="AP62" i="157"/>
  <c r="AP210" i="157" s="1"/>
  <c r="AO62" i="157"/>
  <c r="AO210" i="157" s="1"/>
  <c r="AN62" i="157"/>
  <c r="AN210" i="157" s="1"/>
  <c r="AM62" i="157"/>
  <c r="AM210" i="157" s="1"/>
  <c r="AL62" i="157"/>
  <c r="AL210" i="157" s="1"/>
  <c r="AK62" i="157"/>
  <c r="AK210" i="157" s="1"/>
  <c r="AJ62" i="157"/>
  <c r="AJ210" i="157" s="1"/>
  <c r="AI62" i="157"/>
  <c r="AI210" i="157" s="1"/>
  <c r="AH62" i="157"/>
  <c r="AH210" i="157" s="1"/>
  <c r="AG62" i="157"/>
  <c r="AG210" i="157" s="1"/>
  <c r="AF62" i="157"/>
  <c r="AF210" i="157" s="1"/>
  <c r="AE62" i="157"/>
  <c r="AE210" i="157" s="1"/>
  <c r="AD62" i="157"/>
  <c r="AD210" i="157" s="1"/>
  <c r="AC62" i="157"/>
  <c r="AC210" i="157" s="1"/>
  <c r="AB62" i="157"/>
  <c r="AB210" i="157" s="1"/>
  <c r="AA62" i="157"/>
  <c r="AA210" i="157" s="1"/>
  <c r="Z62" i="157"/>
  <c r="Z210" i="157" s="1"/>
  <c r="Y62" i="157"/>
  <c r="Y210" i="157" s="1"/>
  <c r="X62" i="157"/>
  <c r="X210" i="157" s="1"/>
  <c r="W62" i="157"/>
  <c r="W210" i="157" s="1"/>
  <c r="V62" i="157"/>
  <c r="V210" i="157" s="1"/>
  <c r="U62" i="157"/>
  <c r="U210" i="157" s="1"/>
  <c r="T62" i="157"/>
  <c r="T210" i="157" s="1"/>
  <c r="S62" i="157"/>
  <c r="S210" i="157" s="1"/>
  <c r="R62" i="157"/>
  <c r="R210" i="157" s="1"/>
  <c r="Q62" i="157"/>
  <c r="Q210" i="157" s="1"/>
  <c r="P62" i="157"/>
  <c r="P210" i="157" s="1"/>
  <c r="O62" i="157"/>
  <c r="O210" i="157" s="1"/>
  <c r="N62" i="157"/>
  <c r="N210" i="157" s="1"/>
  <c r="M62" i="157"/>
  <c r="M210" i="157" s="1"/>
  <c r="L62" i="157"/>
  <c r="L210" i="157" s="1"/>
  <c r="K62" i="157"/>
  <c r="K210" i="157" s="1"/>
  <c r="J62" i="157"/>
  <c r="J210" i="157" s="1"/>
  <c r="I62" i="157"/>
  <c r="I210" i="157" s="1"/>
  <c r="H62" i="157"/>
  <c r="H210" i="157" s="1"/>
  <c r="G62" i="157"/>
  <c r="G210" i="157" s="1"/>
  <c r="F62" i="157"/>
  <c r="F210" i="157" s="1"/>
  <c r="E62" i="157"/>
  <c r="E210" i="157" s="1"/>
  <c r="D62" i="157"/>
  <c r="D210" i="157" s="1"/>
  <c r="C62" i="157"/>
  <c r="C210" i="157" s="1"/>
  <c r="AX61" i="157"/>
  <c r="AW61" i="157"/>
  <c r="AV61" i="157"/>
  <c r="AU61" i="157"/>
  <c r="AT61" i="157"/>
  <c r="AS61" i="157"/>
  <c r="AR61" i="157"/>
  <c r="AQ61" i="157"/>
  <c r="AP61" i="157"/>
  <c r="AO61" i="157"/>
  <c r="AN61" i="157"/>
  <c r="AM61" i="157"/>
  <c r="AL61" i="157"/>
  <c r="AK61" i="157"/>
  <c r="AJ61" i="157"/>
  <c r="AI61" i="157"/>
  <c r="AH61" i="157"/>
  <c r="AG61" i="157"/>
  <c r="AF61" i="157"/>
  <c r="AE61" i="157"/>
  <c r="AD61" i="157"/>
  <c r="AC61" i="157"/>
  <c r="AB61" i="157"/>
  <c r="AA61" i="157"/>
  <c r="Z61" i="157"/>
  <c r="Y61" i="157"/>
  <c r="X61" i="157"/>
  <c r="W61" i="157"/>
  <c r="V61" i="157"/>
  <c r="U61" i="157"/>
  <c r="T61" i="157"/>
  <c r="S61" i="157"/>
  <c r="R61" i="157"/>
  <c r="Q61" i="157"/>
  <c r="P61" i="157"/>
  <c r="O61" i="157"/>
  <c r="N61" i="157"/>
  <c r="M61" i="157"/>
  <c r="L61" i="157"/>
  <c r="K61" i="157"/>
  <c r="J61" i="157"/>
  <c r="I61" i="157"/>
  <c r="H61" i="157"/>
  <c r="G61" i="157"/>
  <c r="F61" i="157"/>
  <c r="E61" i="157"/>
  <c r="D61" i="157"/>
  <c r="C61" i="157"/>
  <c r="AX60" i="157"/>
  <c r="AW60" i="157"/>
  <c r="AV60" i="157"/>
  <c r="AU60" i="157"/>
  <c r="AT60" i="157"/>
  <c r="AS60" i="157"/>
  <c r="AR60" i="157"/>
  <c r="AQ60" i="157"/>
  <c r="AP60" i="157"/>
  <c r="AO60" i="157"/>
  <c r="AN60" i="157"/>
  <c r="AM60" i="157"/>
  <c r="AL60" i="157"/>
  <c r="AK60" i="157"/>
  <c r="AJ60" i="157"/>
  <c r="AI60" i="157"/>
  <c r="AH60" i="157"/>
  <c r="AG60" i="157"/>
  <c r="AF60" i="157"/>
  <c r="AE60" i="157"/>
  <c r="AD60" i="157"/>
  <c r="AC60" i="157"/>
  <c r="AB60" i="157"/>
  <c r="AA60" i="157"/>
  <c r="Z60" i="157"/>
  <c r="Y60" i="157"/>
  <c r="X60" i="157"/>
  <c r="W60" i="157"/>
  <c r="V60" i="157"/>
  <c r="U60" i="157"/>
  <c r="T60" i="157"/>
  <c r="S60" i="157"/>
  <c r="R60" i="157"/>
  <c r="Q60" i="157"/>
  <c r="P60" i="157"/>
  <c r="O60" i="157"/>
  <c r="N60" i="157"/>
  <c r="M60" i="157"/>
  <c r="L60" i="157"/>
  <c r="K60" i="157"/>
  <c r="J60" i="157"/>
  <c r="I60" i="157"/>
  <c r="H60" i="157"/>
  <c r="G60" i="157"/>
  <c r="F60" i="157"/>
  <c r="E60" i="157"/>
  <c r="D60" i="157"/>
  <c r="C60" i="157"/>
  <c r="AX59" i="157"/>
  <c r="AW59" i="157"/>
  <c r="AV59" i="157"/>
  <c r="AU59" i="157"/>
  <c r="AT59" i="157"/>
  <c r="AS59" i="157"/>
  <c r="AR59" i="157"/>
  <c r="AQ59" i="157"/>
  <c r="AP59" i="157"/>
  <c r="AO59" i="157"/>
  <c r="AN59" i="157"/>
  <c r="AM59" i="157"/>
  <c r="AL59" i="157"/>
  <c r="AK59" i="157"/>
  <c r="AJ59" i="157"/>
  <c r="AI59" i="157"/>
  <c r="AH59" i="157"/>
  <c r="AG59" i="157"/>
  <c r="AF59" i="157"/>
  <c r="AE59" i="157"/>
  <c r="AD59" i="157"/>
  <c r="AC59" i="157"/>
  <c r="AB59" i="157"/>
  <c r="AA59" i="157"/>
  <c r="Z59" i="157"/>
  <c r="Y59" i="157"/>
  <c r="X59" i="157"/>
  <c r="W59" i="157"/>
  <c r="V59" i="157"/>
  <c r="U59" i="157"/>
  <c r="T59" i="157"/>
  <c r="S59" i="157"/>
  <c r="R59" i="157"/>
  <c r="Q59" i="157"/>
  <c r="P59" i="157"/>
  <c r="O59" i="157"/>
  <c r="N59" i="157"/>
  <c r="M59" i="157"/>
  <c r="L59" i="157"/>
  <c r="K59" i="157"/>
  <c r="J59" i="157"/>
  <c r="I59" i="157"/>
  <c r="H59" i="157"/>
  <c r="G59" i="157"/>
  <c r="F59" i="157"/>
  <c r="E59" i="157"/>
  <c r="D59" i="157"/>
  <c r="C59" i="157"/>
  <c r="AX58" i="157"/>
  <c r="AX246" i="157" s="1"/>
  <c r="AW58" i="157"/>
  <c r="AW246" i="157" s="1"/>
  <c r="AV58" i="157"/>
  <c r="AV246" i="157" s="1"/>
  <c r="AU58" i="157"/>
  <c r="AU246" i="157" s="1"/>
  <c r="AT58" i="157"/>
  <c r="AT246" i="157" s="1"/>
  <c r="AS58" i="157"/>
  <c r="AS246" i="157" s="1"/>
  <c r="AR58" i="157"/>
  <c r="AR246" i="157" s="1"/>
  <c r="AQ58" i="157"/>
  <c r="AQ246" i="157" s="1"/>
  <c r="AP58" i="157"/>
  <c r="AP246" i="157" s="1"/>
  <c r="AO58" i="157"/>
  <c r="AO246" i="157" s="1"/>
  <c r="AN58" i="157"/>
  <c r="AN246" i="157" s="1"/>
  <c r="AM58" i="157"/>
  <c r="AM246" i="157" s="1"/>
  <c r="AL58" i="157"/>
  <c r="AL246" i="157" s="1"/>
  <c r="AK58" i="157"/>
  <c r="AK246" i="157" s="1"/>
  <c r="AJ58" i="157"/>
  <c r="AJ246" i="157" s="1"/>
  <c r="AI58" i="157"/>
  <c r="AI246" i="157" s="1"/>
  <c r="AH58" i="157"/>
  <c r="AH246" i="157" s="1"/>
  <c r="AG58" i="157"/>
  <c r="AG246" i="157" s="1"/>
  <c r="AF58" i="157"/>
  <c r="AF246" i="157" s="1"/>
  <c r="AE58" i="157"/>
  <c r="AE246" i="157" s="1"/>
  <c r="AD58" i="157"/>
  <c r="AD246" i="157" s="1"/>
  <c r="AC58" i="157"/>
  <c r="AC246" i="157" s="1"/>
  <c r="AB58" i="157"/>
  <c r="AB246" i="157" s="1"/>
  <c r="AA58" i="157"/>
  <c r="AA246" i="157" s="1"/>
  <c r="Z58" i="157"/>
  <c r="Z246" i="157" s="1"/>
  <c r="Y58" i="157"/>
  <c r="Y246" i="157" s="1"/>
  <c r="X58" i="157"/>
  <c r="X246" i="157" s="1"/>
  <c r="W58" i="157"/>
  <c r="W246" i="157" s="1"/>
  <c r="V58" i="157"/>
  <c r="V246" i="157" s="1"/>
  <c r="U58" i="157"/>
  <c r="U246" i="157" s="1"/>
  <c r="T58" i="157"/>
  <c r="T246" i="157" s="1"/>
  <c r="S58" i="157"/>
  <c r="S246" i="157" s="1"/>
  <c r="R58" i="157"/>
  <c r="R246" i="157" s="1"/>
  <c r="Q58" i="157"/>
  <c r="Q246" i="157" s="1"/>
  <c r="P58" i="157"/>
  <c r="P246" i="157" s="1"/>
  <c r="O58" i="157"/>
  <c r="O246" i="157" s="1"/>
  <c r="N58" i="157"/>
  <c r="N246" i="157" s="1"/>
  <c r="M58" i="157"/>
  <c r="M246" i="157" s="1"/>
  <c r="L58" i="157"/>
  <c r="L246" i="157" s="1"/>
  <c r="K58" i="157"/>
  <c r="K246" i="157" s="1"/>
  <c r="J58" i="157"/>
  <c r="J246" i="157" s="1"/>
  <c r="I58" i="157"/>
  <c r="I246" i="157" s="1"/>
  <c r="H58" i="157"/>
  <c r="H246" i="157" s="1"/>
  <c r="G58" i="157"/>
  <c r="G246" i="157" s="1"/>
  <c r="F58" i="157"/>
  <c r="F246" i="157" s="1"/>
  <c r="E58" i="157"/>
  <c r="E246" i="157" s="1"/>
  <c r="D58" i="157"/>
  <c r="D246" i="157" s="1"/>
  <c r="C58" i="157"/>
  <c r="C246" i="157" s="1"/>
  <c r="AX57" i="157"/>
  <c r="AX240" i="157" s="1"/>
  <c r="AW57" i="157"/>
  <c r="AW240" i="157" s="1"/>
  <c r="AV57" i="157"/>
  <c r="AV240" i="157" s="1"/>
  <c r="AU57" i="157"/>
  <c r="AU240" i="157" s="1"/>
  <c r="AT57" i="157"/>
  <c r="AT240" i="157" s="1"/>
  <c r="AS57" i="157"/>
  <c r="AS240" i="157" s="1"/>
  <c r="AR57" i="157"/>
  <c r="AR240" i="157" s="1"/>
  <c r="AQ57" i="157"/>
  <c r="AQ240" i="157" s="1"/>
  <c r="AP57" i="157"/>
  <c r="AP240" i="157" s="1"/>
  <c r="AO57" i="157"/>
  <c r="AO240" i="157" s="1"/>
  <c r="AN57" i="157"/>
  <c r="AN240" i="157" s="1"/>
  <c r="AM57" i="157"/>
  <c r="AM240" i="157" s="1"/>
  <c r="AL57" i="157"/>
  <c r="AL240" i="157" s="1"/>
  <c r="AK57" i="157"/>
  <c r="AK240" i="157" s="1"/>
  <c r="AJ57" i="157"/>
  <c r="AJ240" i="157" s="1"/>
  <c r="AI57" i="157"/>
  <c r="AI240" i="157" s="1"/>
  <c r="AH57" i="157"/>
  <c r="AH240" i="157" s="1"/>
  <c r="AG57" i="157"/>
  <c r="AG240" i="157" s="1"/>
  <c r="AF57" i="157"/>
  <c r="AF240" i="157" s="1"/>
  <c r="AE57" i="157"/>
  <c r="AE240" i="157" s="1"/>
  <c r="AD57" i="157"/>
  <c r="AD240" i="157" s="1"/>
  <c r="AC57" i="157"/>
  <c r="AC240" i="157" s="1"/>
  <c r="AB57" i="157"/>
  <c r="AB240" i="157" s="1"/>
  <c r="AA57" i="157"/>
  <c r="AA240" i="157" s="1"/>
  <c r="Z57" i="157"/>
  <c r="Z240" i="157" s="1"/>
  <c r="Y57" i="157"/>
  <c r="Y240" i="157" s="1"/>
  <c r="X57" i="157"/>
  <c r="X240" i="157" s="1"/>
  <c r="W57" i="157"/>
  <c r="W240" i="157" s="1"/>
  <c r="V57" i="157"/>
  <c r="V240" i="157" s="1"/>
  <c r="U57" i="157"/>
  <c r="U240" i="157" s="1"/>
  <c r="T57" i="157"/>
  <c r="T240" i="157" s="1"/>
  <c r="S57" i="157"/>
  <c r="S240" i="157" s="1"/>
  <c r="R57" i="157"/>
  <c r="R240" i="157" s="1"/>
  <c r="Q57" i="157"/>
  <c r="Q240" i="157" s="1"/>
  <c r="P57" i="157"/>
  <c r="P240" i="157" s="1"/>
  <c r="O57" i="157"/>
  <c r="O240" i="157" s="1"/>
  <c r="N57" i="157"/>
  <c r="N240" i="157" s="1"/>
  <c r="M57" i="157"/>
  <c r="M240" i="157" s="1"/>
  <c r="L57" i="157"/>
  <c r="L240" i="157" s="1"/>
  <c r="K57" i="157"/>
  <c r="K240" i="157" s="1"/>
  <c r="J57" i="157"/>
  <c r="J240" i="157" s="1"/>
  <c r="I57" i="157"/>
  <c r="I240" i="157" s="1"/>
  <c r="H57" i="157"/>
  <c r="H240" i="157" s="1"/>
  <c r="G57" i="157"/>
  <c r="G240" i="157" s="1"/>
  <c r="F57" i="157"/>
  <c r="F240" i="157" s="1"/>
  <c r="E57" i="157"/>
  <c r="E240" i="157" s="1"/>
  <c r="D57" i="157"/>
  <c r="D240" i="157" s="1"/>
  <c r="C57" i="157"/>
  <c r="C240" i="157" s="1"/>
  <c r="AX56" i="157"/>
  <c r="AX228" i="157" s="1"/>
  <c r="AW56" i="157"/>
  <c r="AW228" i="157" s="1"/>
  <c r="AV56" i="157"/>
  <c r="AV228" i="157" s="1"/>
  <c r="AU56" i="157"/>
  <c r="AU228" i="157" s="1"/>
  <c r="AT56" i="157"/>
  <c r="AT228" i="157" s="1"/>
  <c r="AS56" i="157"/>
  <c r="AS228" i="157" s="1"/>
  <c r="AR56" i="157"/>
  <c r="AR228" i="157" s="1"/>
  <c r="AQ56" i="157"/>
  <c r="AQ228" i="157" s="1"/>
  <c r="AP56" i="157"/>
  <c r="AP228" i="157" s="1"/>
  <c r="AO56" i="157"/>
  <c r="AO228" i="157" s="1"/>
  <c r="AN56" i="157"/>
  <c r="AN228" i="157" s="1"/>
  <c r="AM56" i="157"/>
  <c r="AM228" i="157" s="1"/>
  <c r="AL56" i="157"/>
  <c r="AL228" i="157" s="1"/>
  <c r="AK56" i="157"/>
  <c r="AK228" i="157" s="1"/>
  <c r="AJ56" i="157"/>
  <c r="AJ228" i="157" s="1"/>
  <c r="AI56" i="157"/>
  <c r="AI228" i="157" s="1"/>
  <c r="AH56" i="157"/>
  <c r="AH228" i="157" s="1"/>
  <c r="AG56" i="157"/>
  <c r="AG228" i="157" s="1"/>
  <c r="AF56" i="157"/>
  <c r="AF228" i="157" s="1"/>
  <c r="AE56" i="157"/>
  <c r="AE228" i="157" s="1"/>
  <c r="AD56" i="157"/>
  <c r="AD228" i="157" s="1"/>
  <c r="AC56" i="157"/>
  <c r="AC228" i="157" s="1"/>
  <c r="AB56" i="157"/>
  <c r="AB228" i="157" s="1"/>
  <c r="AA56" i="157"/>
  <c r="AA228" i="157" s="1"/>
  <c r="Z56" i="157"/>
  <c r="Z228" i="157" s="1"/>
  <c r="Y56" i="157"/>
  <c r="Y228" i="157" s="1"/>
  <c r="X56" i="157"/>
  <c r="X228" i="157" s="1"/>
  <c r="W56" i="157"/>
  <c r="W228" i="157" s="1"/>
  <c r="V56" i="157"/>
  <c r="V228" i="157" s="1"/>
  <c r="U56" i="157"/>
  <c r="U228" i="157" s="1"/>
  <c r="T56" i="157"/>
  <c r="T228" i="157" s="1"/>
  <c r="S56" i="157"/>
  <c r="S228" i="157" s="1"/>
  <c r="R56" i="157"/>
  <c r="R228" i="157" s="1"/>
  <c r="Q56" i="157"/>
  <c r="Q228" i="157" s="1"/>
  <c r="P56" i="157"/>
  <c r="P228" i="157" s="1"/>
  <c r="O56" i="157"/>
  <c r="O228" i="157" s="1"/>
  <c r="N56" i="157"/>
  <c r="N228" i="157" s="1"/>
  <c r="M56" i="157"/>
  <c r="M228" i="157" s="1"/>
  <c r="L56" i="157"/>
  <c r="L228" i="157" s="1"/>
  <c r="K56" i="157"/>
  <c r="K228" i="157" s="1"/>
  <c r="J56" i="157"/>
  <c r="J228" i="157" s="1"/>
  <c r="I56" i="157"/>
  <c r="I228" i="157" s="1"/>
  <c r="H56" i="157"/>
  <c r="H228" i="157" s="1"/>
  <c r="G56" i="157"/>
  <c r="G228" i="157" s="1"/>
  <c r="F56" i="157"/>
  <c r="F228" i="157" s="1"/>
  <c r="E56" i="157"/>
  <c r="E228" i="157" s="1"/>
  <c r="D56" i="157"/>
  <c r="D228" i="157" s="1"/>
  <c r="C56" i="157"/>
  <c r="C228" i="157" s="1"/>
  <c r="AX55" i="157"/>
  <c r="AX173" i="157" s="1"/>
  <c r="AW55" i="157"/>
  <c r="AW173" i="157" s="1"/>
  <c r="AV55" i="157"/>
  <c r="AV173" i="157" s="1"/>
  <c r="AU55" i="157"/>
  <c r="AU173" i="157" s="1"/>
  <c r="AT55" i="157"/>
  <c r="AT173" i="157" s="1"/>
  <c r="AS55" i="157"/>
  <c r="AS173" i="157" s="1"/>
  <c r="AR55" i="157"/>
  <c r="AR173" i="157" s="1"/>
  <c r="AQ55" i="157"/>
  <c r="AQ173" i="157" s="1"/>
  <c r="AP55" i="157"/>
  <c r="AP173" i="157" s="1"/>
  <c r="AO55" i="157"/>
  <c r="AO173" i="157" s="1"/>
  <c r="AN55" i="157"/>
  <c r="AN173" i="157" s="1"/>
  <c r="AM55" i="157"/>
  <c r="AM173" i="157" s="1"/>
  <c r="AL55" i="157"/>
  <c r="AL173" i="157" s="1"/>
  <c r="AK55" i="157"/>
  <c r="AK173" i="157" s="1"/>
  <c r="AJ55" i="157"/>
  <c r="AJ173" i="157" s="1"/>
  <c r="AI55" i="157"/>
  <c r="AI173" i="157" s="1"/>
  <c r="AH55" i="157"/>
  <c r="AH173" i="157" s="1"/>
  <c r="AG55" i="157"/>
  <c r="AG173" i="157" s="1"/>
  <c r="AF55" i="157"/>
  <c r="AF173" i="157" s="1"/>
  <c r="AE55" i="157"/>
  <c r="AE173" i="157" s="1"/>
  <c r="AD55" i="157"/>
  <c r="AD173" i="157" s="1"/>
  <c r="AC55" i="157"/>
  <c r="AC173" i="157" s="1"/>
  <c r="AB55" i="157"/>
  <c r="AB173" i="157" s="1"/>
  <c r="AA55" i="157"/>
  <c r="AA173" i="157" s="1"/>
  <c r="Z55" i="157"/>
  <c r="Z173" i="157" s="1"/>
  <c r="Y55" i="157"/>
  <c r="Y173" i="157" s="1"/>
  <c r="X55" i="157"/>
  <c r="X173" i="157" s="1"/>
  <c r="W55" i="157"/>
  <c r="W173" i="157" s="1"/>
  <c r="V55" i="157"/>
  <c r="V173" i="157" s="1"/>
  <c r="U55" i="157"/>
  <c r="U173" i="157" s="1"/>
  <c r="T55" i="157"/>
  <c r="T173" i="157" s="1"/>
  <c r="S55" i="157"/>
  <c r="S173" i="157" s="1"/>
  <c r="R55" i="157"/>
  <c r="R173" i="157" s="1"/>
  <c r="Q55" i="157"/>
  <c r="Q173" i="157" s="1"/>
  <c r="P55" i="157"/>
  <c r="P173" i="157" s="1"/>
  <c r="O55" i="157"/>
  <c r="O173" i="157" s="1"/>
  <c r="N55" i="157"/>
  <c r="N173" i="157" s="1"/>
  <c r="M55" i="157"/>
  <c r="M173" i="157" s="1"/>
  <c r="L55" i="157"/>
  <c r="L173" i="157" s="1"/>
  <c r="K55" i="157"/>
  <c r="K173" i="157" s="1"/>
  <c r="J55" i="157"/>
  <c r="J173" i="157" s="1"/>
  <c r="I55" i="157"/>
  <c r="I173" i="157" s="1"/>
  <c r="H55" i="157"/>
  <c r="H173" i="157" s="1"/>
  <c r="G55" i="157"/>
  <c r="G173" i="157" s="1"/>
  <c r="F55" i="157"/>
  <c r="F173" i="157" s="1"/>
  <c r="E55" i="157"/>
  <c r="E173" i="157" s="1"/>
  <c r="D55" i="157"/>
  <c r="D173" i="157" s="1"/>
  <c r="C55" i="157"/>
  <c r="C173" i="157" s="1"/>
  <c r="AX54" i="157"/>
  <c r="AX234" i="157" s="1"/>
  <c r="AW54" i="157"/>
  <c r="AW234" i="157" s="1"/>
  <c r="AV54" i="157"/>
  <c r="AV234" i="157" s="1"/>
  <c r="AU54" i="157"/>
  <c r="AU234" i="157" s="1"/>
  <c r="AT54" i="157"/>
  <c r="AT234" i="157" s="1"/>
  <c r="AS54" i="157"/>
  <c r="AS234" i="157" s="1"/>
  <c r="AR54" i="157"/>
  <c r="AR234" i="157" s="1"/>
  <c r="AQ54" i="157"/>
  <c r="AQ234" i="157" s="1"/>
  <c r="AP54" i="157"/>
  <c r="AP234" i="157" s="1"/>
  <c r="AO54" i="157"/>
  <c r="AO234" i="157" s="1"/>
  <c r="AN54" i="157"/>
  <c r="AN234" i="157" s="1"/>
  <c r="AM54" i="157"/>
  <c r="AM234" i="157" s="1"/>
  <c r="AL54" i="157"/>
  <c r="AL234" i="157" s="1"/>
  <c r="AK54" i="157"/>
  <c r="AK234" i="157" s="1"/>
  <c r="AJ54" i="157"/>
  <c r="AJ234" i="157" s="1"/>
  <c r="AI54" i="157"/>
  <c r="AI234" i="157" s="1"/>
  <c r="AH54" i="157"/>
  <c r="AH234" i="157" s="1"/>
  <c r="AG54" i="157"/>
  <c r="AG234" i="157" s="1"/>
  <c r="AF54" i="157"/>
  <c r="AF234" i="157" s="1"/>
  <c r="AE54" i="157"/>
  <c r="AE234" i="157" s="1"/>
  <c r="AD54" i="157"/>
  <c r="AD234" i="157" s="1"/>
  <c r="AC54" i="157"/>
  <c r="AC234" i="157" s="1"/>
  <c r="AB54" i="157"/>
  <c r="AB234" i="157" s="1"/>
  <c r="AA54" i="157"/>
  <c r="AA234" i="157" s="1"/>
  <c r="Z54" i="157"/>
  <c r="Z234" i="157" s="1"/>
  <c r="Y54" i="157"/>
  <c r="Y234" i="157" s="1"/>
  <c r="X54" i="157"/>
  <c r="X234" i="157" s="1"/>
  <c r="W54" i="157"/>
  <c r="W234" i="157" s="1"/>
  <c r="V54" i="157"/>
  <c r="V234" i="157" s="1"/>
  <c r="U54" i="157"/>
  <c r="U234" i="157" s="1"/>
  <c r="T54" i="157"/>
  <c r="T234" i="157" s="1"/>
  <c r="S54" i="157"/>
  <c r="S234" i="157" s="1"/>
  <c r="R54" i="157"/>
  <c r="R234" i="157" s="1"/>
  <c r="Q54" i="157"/>
  <c r="Q234" i="157" s="1"/>
  <c r="P54" i="157"/>
  <c r="P234" i="157" s="1"/>
  <c r="O54" i="157"/>
  <c r="O234" i="157" s="1"/>
  <c r="N54" i="157"/>
  <c r="N234" i="157" s="1"/>
  <c r="M54" i="157"/>
  <c r="M234" i="157" s="1"/>
  <c r="L54" i="157"/>
  <c r="L234" i="157" s="1"/>
  <c r="K54" i="157"/>
  <c r="K234" i="157" s="1"/>
  <c r="J54" i="157"/>
  <c r="J234" i="157" s="1"/>
  <c r="I54" i="157"/>
  <c r="I234" i="157" s="1"/>
  <c r="H54" i="157"/>
  <c r="H234" i="157" s="1"/>
  <c r="G54" i="157"/>
  <c r="G234" i="157" s="1"/>
  <c r="F54" i="157"/>
  <c r="F234" i="157" s="1"/>
  <c r="E54" i="157"/>
  <c r="E234" i="157" s="1"/>
  <c r="D54" i="157"/>
  <c r="D234" i="157" s="1"/>
  <c r="C54" i="157"/>
  <c r="C234" i="157" s="1"/>
  <c r="AX53" i="157"/>
  <c r="AW53" i="157"/>
  <c r="AV53" i="157"/>
  <c r="AU53" i="157"/>
  <c r="AT53" i="157"/>
  <c r="AS53" i="157"/>
  <c r="AR53" i="157"/>
  <c r="AQ53" i="157"/>
  <c r="AP53" i="157"/>
  <c r="AO53" i="157"/>
  <c r="AN53" i="157"/>
  <c r="AM53" i="157"/>
  <c r="AL53" i="157"/>
  <c r="AK53" i="157"/>
  <c r="AJ53" i="157"/>
  <c r="AI53" i="157"/>
  <c r="AH53" i="157"/>
  <c r="AG53" i="157"/>
  <c r="AF53" i="157"/>
  <c r="AE53" i="157"/>
  <c r="AD53" i="157"/>
  <c r="AC53" i="157"/>
  <c r="AB53" i="157"/>
  <c r="AA53" i="157"/>
  <c r="Z53" i="157"/>
  <c r="Y53" i="157"/>
  <c r="X53" i="157"/>
  <c r="W53" i="157"/>
  <c r="V53" i="157"/>
  <c r="U53" i="157"/>
  <c r="T53" i="157"/>
  <c r="S53" i="157"/>
  <c r="R53" i="157"/>
  <c r="Q53" i="157"/>
  <c r="P53" i="157"/>
  <c r="O53" i="157"/>
  <c r="N53" i="157"/>
  <c r="M53" i="157"/>
  <c r="L53" i="157"/>
  <c r="K53" i="157"/>
  <c r="J53" i="157"/>
  <c r="I53" i="157"/>
  <c r="H53" i="157"/>
  <c r="G53" i="157"/>
  <c r="F53" i="157"/>
  <c r="E53" i="157"/>
  <c r="D53" i="157"/>
  <c r="C53" i="157"/>
  <c r="AX52" i="157"/>
  <c r="AX222" i="157" s="1"/>
  <c r="AW52" i="157"/>
  <c r="AW222" i="157" s="1"/>
  <c r="AV52" i="157"/>
  <c r="AV222" i="157" s="1"/>
  <c r="AU52" i="157"/>
  <c r="AU222" i="157" s="1"/>
  <c r="AT52" i="157"/>
  <c r="AT222" i="157" s="1"/>
  <c r="AS52" i="157"/>
  <c r="AS222" i="157" s="1"/>
  <c r="AR52" i="157"/>
  <c r="AR222" i="157" s="1"/>
  <c r="AQ52" i="157"/>
  <c r="AQ222" i="157" s="1"/>
  <c r="AP52" i="157"/>
  <c r="AP222" i="157" s="1"/>
  <c r="AO52" i="157"/>
  <c r="AO222" i="157" s="1"/>
  <c r="AN52" i="157"/>
  <c r="AN222" i="157" s="1"/>
  <c r="AM52" i="157"/>
  <c r="AM222" i="157" s="1"/>
  <c r="AL52" i="157"/>
  <c r="AL222" i="157" s="1"/>
  <c r="AK52" i="157"/>
  <c r="AK222" i="157" s="1"/>
  <c r="AJ52" i="157"/>
  <c r="AJ222" i="157" s="1"/>
  <c r="AI52" i="157"/>
  <c r="AI222" i="157" s="1"/>
  <c r="AH52" i="157"/>
  <c r="AH222" i="157" s="1"/>
  <c r="AG52" i="157"/>
  <c r="AG222" i="157" s="1"/>
  <c r="AF52" i="157"/>
  <c r="AF222" i="157" s="1"/>
  <c r="AE52" i="157"/>
  <c r="AE222" i="157" s="1"/>
  <c r="AD52" i="157"/>
  <c r="AD222" i="157" s="1"/>
  <c r="AC52" i="157"/>
  <c r="AC222" i="157" s="1"/>
  <c r="AB52" i="157"/>
  <c r="AB222" i="157" s="1"/>
  <c r="AA52" i="157"/>
  <c r="AA222" i="157" s="1"/>
  <c r="Z52" i="157"/>
  <c r="Z222" i="157" s="1"/>
  <c r="Y52" i="157"/>
  <c r="Y222" i="157" s="1"/>
  <c r="X52" i="157"/>
  <c r="X222" i="157" s="1"/>
  <c r="W52" i="157"/>
  <c r="W222" i="157" s="1"/>
  <c r="V52" i="157"/>
  <c r="V222" i="157" s="1"/>
  <c r="U52" i="157"/>
  <c r="U222" i="157" s="1"/>
  <c r="T52" i="157"/>
  <c r="T222" i="157" s="1"/>
  <c r="S52" i="157"/>
  <c r="S222" i="157" s="1"/>
  <c r="R52" i="157"/>
  <c r="R222" i="157" s="1"/>
  <c r="Q52" i="157"/>
  <c r="Q222" i="157" s="1"/>
  <c r="P52" i="157"/>
  <c r="P222" i="157" s="1"/>
  <c r="O52" i="157"/>
  <c r="O222" i="157" s="1"/>
  <c r="N52" i="157"/>
  <c r="N222" i="157" s="1"/>
  <c r="M52" i="157"/>
  <c r="M222" i="157" s="1"/>
  <c r="L52" i="157"/>
  <c r="L222" i="157" s="1"/>
  <c r="K52" i="157"/>
  <c r="K222" i="157" s="1"/>
  <c r="J52" i="157"/>
  <c r="J222" i="157" s="1"/>
  <c r="I52" i="157"/>
  <c r="I222" i="157" s="1"/>
  <c r="H52" i="157"/>
  <c r="H222" i="157" s="1"/>
  <c r="G52" i="157"/>
  <c r="G222" i="157" s="1"/>
  <c r="F52" i="157"/>
  <c r="F222" i="157" s="1"/>
  <c r="E52" i="157"/>
  <c r="E222" i="157" s="1"/>
  <c r="D52" i="157"/>
  <c r="D222" i="157" s="1"/>
  <c r="C52" i="157"/>
  <c r="C222" i="157" s="1"/>
  <c r="AX51" i="157"/>
  <c r="AX216" i="157" s="1"/>
  <c r="AW51" i="157"/>
  <c r="AW216" i="157" s="1"/>
  <c r="AV51" i="157"/>
  <c r="AV216" i="157" s="1"/>
  <c r="AU51" i="157"/>
  <c r="AU216" i="157" s="1"/>
  <c r="AT51" i="157"/>
  <c r="AT216" i="157" s="1"/>
  <c r="AS51" i="157"/>
  <c r="AS216" i="157" s="1"/>
  <c r="AR51" i="157"/>
  <c r="AR216" i="157" s="1"/>
  <c r="AQ51" i="157"/>
  <c r="AQ216" i="157" s="1"/>
  <c r="AP51" i="157"/>
  <c r="AP216" i="157" s="1"/>
  <c r="AO51" i="157"/>
  <c r="AO216" i="157" s="1"/>
  <c r="AN51" i="157"/>
  <c r="AN216" i="157" s="1"/>
  <c r="AM51" i="157"/>
  <c r="AM216" i="157" s="1"/>
  <c r="AL51" i="157"/>
  <c r="AL216" i="157" s="1"/>
  <c r="AK51" i="157"/>
  <c r="AK216" i="157" s="1"/>
  <c r="AJ51" i="157"/>
  <c r="AJ216" i="157" s="1"/>
  <c r="AI51" i="157"/>
  <c r="AI216" i="157" s="1"/>
  <c r="AH51" i="157"/>
  <c r="AH216" i="157" s="1"/>
  <c r="AG51" i="157"/>
  <c r="AG216" i="157" s="1"/>
  <c r="AF51" i="157"/>
  <c r="AF216" i="157" s="1"/>
  <c r="AE51" i="157"/>
  <c r="AE216" i="157" s="1"/>
  <c r="AD51" i="157"/>
  <c r="AD216" i="157" s="1"/>
  <c r="AC51" i="157"/>
  <c r="AC216" i="157" s="1"/>
  <c r="AB51" i="157"/>
  <c r="AB216" i="157" s="1"/>
  <c r="AA51" i="157"/>
  <c r="AA216" i="157" s="1"/>
  <c r="Z51" i="157"/>
  <c r="Z216" i="157" s="1"/>
  <c r="Y51" i="157"/>
  <c r="Y216" i="157" s="1"/>
  <c r="X51" i="157"/>
  <c r="X216" i="157" s="1"/>
  <c r="W51" i="157"/>
  <c r="W216" i="157" s="1"/>
  <c r="V51" i="157"/>
  <c r="V216" i="157" s="1"/>
  <c r="U51" i="157"/>
  <c r="U216" i="157" s="1"/>
  <c r="T51" i="157"/>
  <c r="T216" i="157" s="1"/>
  <c r="S51" i="157"/>
  <c r="S216" i="157" s="1"/>
  <c r="R51" i="157"/>
  <c r="R216" i="157" s="1"/>
  <c r="Q51" i="157"/>
  <c r="Q216" i="157" s="1"/>
  <c r="P51" i="157"/>
  <c r="P216" i="157" s="1"/>
  <c r="O51" i="157"/>
  <c r="O216" i="157" s="1"/>
  <c r="N51" i="157"/>
  <c r="N216" i="157" s="1"/>
  <c r="M51" i="157"/>
  <c r="M216" i="157" s="1"/>
  <c r="L51" i="157"/>
  <c r="L216" i="157" s="1"/>
  <c r="K51" i="157"/>
  <c r="K216" i="157" s="1"/>
  <c r="J51" i="157"/>
  <c r="J216" i="157" s="1"/>
  <c r="I51" i="157"/>
  <c r="I216" i="157" s="1"/>
  <c r="H51" i="157"/>
  <c r="H216" i="157" s="1"/>
  <c r="G51" i="157"/>
  <c r="G216" i="157" s="1"/>
  <c r="F51" i="157"/>
  <c r="F216" i="157" s="1"/>
  <c r="E51" i="157"/>
  <c r="E216" i="157" s="1"/>
  <c r="D51" i="157"/>
  <c r="D216" i="157" s="1"/>
  <c r="C51" i="157"/>
  <c r="C216" i="157" s="1"/>
  <c r="AX50" i="157"/>
  <c r="AW50" i="157"/>
  <c r="AV50" i="157"/>
  <c r="AU50" i="157"/>
  <c r="AT50" i="157"/>
  <c r="AS50" i="157"/>
  <c r="AR50" i="157"/>
  <c r="AQ50" i="157"/>
  <c r="AP50" i="157"/>
  <c r="AO50" i="157"/>
  <c r="AN50" i="157"/>
  <c r="AM50" i="157"/>
  <c r="AL50" i="157"/>
  <c r="AK50" i="157"/>
  <c r="AJ50" i="157"/>
  <c r="AI50" i="157"/>
  <c r="AH50" i="157"/>
  <c r="AG50" i="157"/>
  <c r="AF50" i="157"/>
  <c r="AE50" i="157"/>
  <c r="AD50" i="157"/>
  <c r="AC50" i="157"/>
  <c r="AB50" i="157"/>
  <c r="AA50" i="157"/>
  <c r="Z50" i="157"/>
  <c r="Y50" i="157"/>
  <c r="X50" i="157"/>
  <c r="W50" i="157"/>
  <c r="V50" i="157"/>
  <c r="U50" i="157"/>
  <c r="T50" i="157"/>
  <c r="S50" i="157"/>
  <c r="R50" i="157"/>
  <c r="Q50" i="157"/>
  <c r="P50" i="157"/>
  <c r="O50" i="157"/>
  <c r="N50" i="157"/>
  <c r="M50" i="157"/>
  <c r="L50" i="157"/>
  <c r="K50" i="157"/>
  <c r="J50" i="157"/>
  <c r="I50" i="157"/>
  <c r="H50" i="157"/>
  <c r="G50" i="157"/>
  <c r="F50" i="157"/>
  <c r="E50" i="157"/>
  <c r="D50" i="157"/>
  <c r="C50" i="157"/>
  <c r="AX49" i="157"/>
  <c r="AW49" i="157"/>
  <c r="AW191" i="157" s="1"/>
  <c r="AV49" i="157"/>
  <c r="AV191" i="157" s="1"/>
  <c r="AU49" i="157"/>
  <c r="AU191" i="157" s="1"/>
  <c r="AT49" i="157"/>
  <c r="AS49" i="157"/>
  <c r="AR49" i="157"/>
  <c r="AR191" i="157" s="1"/>
  <c r="AQ49" i="157"/>
  <c r="AQ191" i="157" s="1"/>
  <c r="AP49" i="157"/>
  <c r="AP191" i="157" s="1"/>
  <c r="AO49" i="157"/>
  <c r="AO191" i="157" s="1"/>
  <c r="AN49" i="157"/>
  <c r="AN191" i="157" s="1"/>
  <c r="AM49" i="157"/>
  <c r="AM191" i="157" s="1"/>
  <c r="AL49" i="157"/>
  <c r="AL191" i="157" s="1"/>
  <c r="AK49" i="157"/>
  <c r="AK191" i="157" s="1"/>
  <c r="AJ49" i="157"/>
  <c r="AJ191" i="157" s="1"/>
  <c r="AI49" i="157"/>
  <c r="AI191" i="157" s="1"/>
  <c r="AH49" i="157"/>
  <c r="AH191" i="157" s="1"/>
  <c r="AG49" i="157"/>
  <c r="AF49" i="157"/>
  <c r="AF191" i="157" s="1"/>
  <c r="AE49" i="157"/>
  <c r="AE191" i="157" s="1"/>
  <c r="AD49" i="157"/>
  <c r="AD191" i="157" s="1"/>
  <c r="AC49" i="157"/>
  <c r="AC191" i="157" s="1"/>
  <c r="AB49" i="157"/>
  <c r="AB191" i="157" s="1"/>
  <c r="AA49" i="157"/>
  <c r="AA191" i="157" s="1"/>
  <c r="Z49" i="157"/>
  <c r="Z191" i="157" s="1"/>
  <c r="Y49" i="157"/>
  <c r="X49" i="157"/>
  <c r="X191" i="157" s="1"/>
  <c r="W49" i="157"/>
  <c r="W191" i="157" s="1"/>
  <c r="V49" i="157"/>
  <c r="V191" i="157" s="1"/>
  <c r="U49" i="157"/>
  <c r="U191" i="157" s="1"/>
  <c r="T49" i="157"/>
  <c r="S49" i="157"/>
  <c r="S191" i="157" s="1"/>
  <c r="R49" i="157"/>
  <c r="R191" i="157" s="1"/>
  <c r="Q49" i="157"/>
  <c r="Q191" i="157" s="1"/>
  <c r="P49" i="157"/>
  <c r="P191" i="157" s="1"/>
  <c r="O49" i="157"/>
  <c r="O191" i="157" s="1"/>
  <c r="N49" i="157"/>
  <c r="N191" i="157" s="1"/>
  <c r="M49" i="157"/>
  <c r="M191" i="157" s="1"/>
  <c r="L49" i="157"/>
  <c r="L191" i="157" s="1"/>
  <c r="K49" i="157"/>
  <c r="K191" i="157" s="1"/>
  <c r="J49" i="157"/>
  <c r="J191" i="157" s="1"/>
  <c r="I49" i="157"/>
  <c r="I191" i="157" s="1"/>
  <c r="H49" i="157"/>
  <c r="H191" i="157" s="1"/>
  <c r="G49" i="157"/>
  <c r="G191" i="157" s="1"/>
  <c r="F49" i="157"/>
  <c r="F191" i="157" s="1"/>
  <c r="E49" i="157"/>
  <c r="E191" i="157" s="1"/>
  <c r="D49" i="157"/>
  <c r="D191" i="157" s="1"/>
  <c r="C49" i="157"/>
  <c r="C191" i="157" s="1"/>
  <c r="AX48" i="157"/>
  <c r="AX161" i="157" s="1"/>
  <c r="AW48" i="157"/>
  <c r="AW161" i="157" s="1"/>
  <c r="AV48" i="157"/>
  <c r="AV161" i="157" s="1"/>
  <c r="AU48" i="157"/>
  <c r="AU161" i="157" s="1"/>
  <c r="AT48" i="157"/>
  <c r="AT161" i="157" s="1"/>
  <c r="AS48" i="157"/>
  <c r="AS161" i="157" s="1"/>
  <c r="AR48" i="157"/>
  <c r="AR161" i="157" s="1"/>
  <c r="AQ48" i="157"/>
  <c r="AQ161" i="157" s="1"/>
  <c r="AP48" i="157"/>
  <c r="AP161" i="157" s="1"/>
  <c r="AO48" i="157"/>
  <c r="AO161" i="157" s="1"/>
  <c r="AN48" i="157"/>
  <c r="AN161" i="157" s="1"/>
  <c r="AM48" i="157"/>
  <c r="AM161" i="157" s="1"/>
  <c r="AL48" i="157"/>
  <c r="AL161" i="157" s="1"/>
  <c r="AK48" i="157"/>
  <c r="AK161" i="157" s="1"/>
  <c r="AJ48" i="157"/>
  <c r="AJ161" i="157" s="1"/>
  <c r="AI48" i="157"/>
  <c r="AI161" i="157" s="1"/>
  <c r="AH48" i="157"/>
  <c r="AH161" i="157" s="1"/>
  <c r="AG48" i="157"/>
  <c r="AG161" i="157" s="1"/>
  <c r="AF48" i="157"/>
  <c r="AF161" i="157" s="1"/>
  <c r="AE48" i="157"/>
  <c r="AE161" i="157" s="1"/>
  <c r="AD48" i="157"/>
  <c r="AD161" i="157" s="1"/>
  <c r="AC48" i="157"/>
  <c r="AC161" i="157" s="1"/>
  <c r="AB48" i="157"/>
  <c r="AB161" i="157" s="1"/>
  <c r="AA48" i="157"/>
  <c r="AA161" i="157" s="1"/>
  <c r="Z48" i="157"/>
  <c r="Z161" i="157" s="1"/>
  <c r="Y48" i="157"/>
  <c r="Y161" i="157" s="1"/>
  <c r="X48" i="157"/>
  <c r="X161" i="157" s="1"/>
  <c r="W48" i="157"/>
  <c r="W161" i="157" s="1"/>
  <c r="V48" i="157"/>
  <c r="V161" i="157" s="1"/>
  <c r="U48" i="157"/>
  <c r="U161" i="157" s="1"/>
  <c r="T48" i="157"/>
  <c r="T161" i="157" s="1"/>
  <c r="S48" i="157"/>
  <c r="S161" i="157" s="1"/>
  <c r="R48" i="157"/>
  <c r="R161" i="157" s="1"/>
  <c r="Q48" i="157"/>
  <c r="Q161" i="157" s="1"/>
  <c r="P48" i="157"/>
  <c r="P161" i="157" s="1"/>
  <c r="O48" i="157"/>
  <c r="O161" i="157" s="1"/>
  <c r="N48" i="157"/>
  <c r="N161" i="157" s="1"/>
  <c r="M48" i="157"/>
  <c r="M161" i="157" s="1"/>
  <c r="L48" i="157"/>
  <c r="L161" i="157" s="1"/>
  <c r="K48" i="157"/>
  <c r="K161" i="157" s="1"/>
  <c r="J48" i="157"/>
  <c r="J161" i="157" s="1"/>
  <c r="I48" i="157"/>
  <c r="I161" i="157" s="1"/>
  <c r="H48" i="157"/>
  <c r="H161" i="157" s="1"/>
  <c r="G48" i="157"/>
  <c r="G161" i="157" s="1"/>
  <c r="F48" i="157"/>
  <c r="F161" i="157" s="1"/>
  <c r="E48" i="157"/>
  <c r="E161" i="157" s="1"/>
  <c r="D48" i="157"/>
  <c r="D161" i="157" s="1"/>
  <c r="C48" i="157"/>
  <c r="C161" i="157" s="1"/>
  <c r="AX47" i="157"/>
  <c r="AW47" i="157"/>
  <c r="AV47" i="157"/>
  <c r="AU47" i="157"/>
  <c r="AT47" i="157"/>
  <c r="AS47" i="157"/>
  <c r="AR47" i="157"/>
  <c r="AQ47" i="157"/>
  <c r="AP47" i="157"/>
  <c r="AO47" i="157"/>
  <c r="AN47" i="157"/>
  <c r="AM47" i="157"/>
  <c r="AL47" i="157"/>
  <c r="AK47" i="157"/>
  <c r="AJ47" i="157"/>
  <c r="AI47" i="157"/>
  <c r="AH47" i="157"/>
  <c r="AG47" i="157"/>
  <c r="AF47" i="157"/>
  <c r="AE47" i="157"/>
  <c r="AD47" i="157"/>
  <c r="AC47" i="157"/>
  <c r="AB47" i="157"/>
  <c r="AA47" i="157"/>
  <c r="Z47" i="157"/>
  <c r="Y47" i="157"/>
  <c r="X47" i="157"/>
  <c r="W47" i="157"/>
  <c r="V47" i="157"/>
  <c r="U47" i="157"/>
  <c r="T47" i="157"/>
  <c r="S47" i="157"/>
  <c r="R47" i="157"/>
  <c r="Q47" i="157"/>
  <c r="P47" i="157"/>
  <c r="O47" i="157"/>
  <c r="N47" i="157"/>
  <c r="M47" i="157"/>
  <c r="L47" i="157"/>
  <c r="K47" i="157"/>
  <c r="J47" i="157"/>
  <c r="I47" i="157"/>
  <c r="H47" i="157"/>
  <c r="G47" i="157"/>
  <c r="F47" i="157"/>
  <c r="E47" i="157"/>
  <c r="D47" i="157"/>
  <c r="C47" i="157"/>
  <c r="AX46" i="157"/>
  <c r="AW46" i="157"/>
  <c r="AV46" i="157"/>
  <c r="AU46" i="157"/>
  <c r="AT46" i="157"/>
  <c r="AS46" i="157"/>
  <c r="AR46" i="157"/>
  <c r="AQ46" i="157"/>
  <c r="AP46" i="157"/>
  <c r="AO46" i="157"/>
  <c r="AN46" i="157"/>
  <c r="AM46" i="157"/>
  <c r="AL46" i="157"/>
  <c r="AK46" i="157"/>
  <c r="AJ46" i="157"/>
  <c r="AI46" i="157"/>
  <c r="AH46" i="157"/>
  <c r="AG46" i="157"/>
  <c r="AF46" i="157"/>
  <c r="AE46" i="157"/>
  <c r="AD46" i="157"/>
  <c r="AC46" i="157"/>
  <c r="AB46" i="157"/>
  <c r="AA46" i="157"/>
  <c r="Z46" i="157"/>
  <c r="Y46" i="157"/>
  <c r="X46" i="157"/>
  <c r="W46" i="157"/>
  <c r="V46" i="157"/>
  <c r="U46" i="157"/>
  <c r="T46" i="157"/>
  <c r="S46" i="157"/>
  <c r="R46" i="157"/>
  <c r="Q46" i="157"/>
  <c r="P46" i="157"/>
  <c r="O46" i="157"/>
  <c r="N46" i="157"/>
  <c r="M46" i="157"/>
  <c r="L46" i="157"/>
  <c r="K46" i="157"/>
  <c r="J46" i="157"/>
  <c r="I46" i="157"/>
  <c r="H46" i="157"/>
  <c r="G46" i="157"/>
  <c r="F46" i="157"/>
  <c r="E46" i="157"/>
  <c r="D46" i="157"/>
  <c r="C46" i="157"/>
  <c r="AX45" i="157"/>
  <c r="AX167" i="157" s="1"/>
  <c r="AW45" i="157"/>
  <c r="AW167" i="157" s="1"/>
  <c r="AV45" i="157"/>
  <c r="AV167" i="157" s="1"/>
  <c r="AU45" i="157"/>
  <c r="AU167" i="157" s="1"/>
  <c r="AT45" i="157"/>
  <c r="AT167" i="157" s="1"/>
  <c r="AS45" i="157"/>
  <c r="AS167" i="157" s="1"/>
  <c r="AR45" i="157"/>
  <c r="AR167" i="157" s="1"/>
  <c r="AQ45" i="157"/>
  <c r="AQ167" i="157" s="1"/>
  <c r="AP45" i="157"/>
  <c r="AP167" i="157" s="1"/>
  <c r="AO45" i="157"/>
  <c r="AO167" i="157" s="1"/>
  <c r="AN45" i="157"/>
  <c r="AN167" i="157" s="1"/>
  <c r="AM45" i="157"/>
  <c r="AM167" i="157" s="1"/>
  <c r="AM179" i="157" s="1"/>
  <c r="AL45" i="157"/>
  <c r="AL167" i="157" s="1"/>
  <c r="AK45" i="157"/>
  <c r="AK167" i="157" s="1"/>
  <c r="AJ45" i="157"/>
  <c r="AJ167" i="157" s="1"/>
  <c r="AI45" i="157"/>
  <c r="AI167" i="157" s="1"/>
  <c r="AH45" i="157"/>
  <c r="AH167" i="157" s="1"/>
  <c r="AG45" i="157"/>
  <c r="AG167" i="157" s="1"/>
  <c r="AF45" i="157"/>
  <c r="AF167" i="157" s="1"/>
  <c r="AE45" i="157"/>
  <c r="AE167" i="157" s="1"/>
  <c r="AD45" i="157"/>
  <c r="AD167" i="157" s="1"/>
  <c r="AC45" i="157"/>
  <c r="AC167" i="157" s="1"/>
  <c r="AB45" i="157"/>
  <c r="AB167" i="157" s="1"/>
  <c r="AA45" i="157"/>
  <c r="AA167" i="157" s="1"/>
  <c r="Z45" i="157"/>
  <c r="Z167" i="157" s="1"/>
  <c r="Y45" i="157"/>
  <c r="Y167" i="157" s="1"/>
  <c r="X45" i="157"/>
  <c r="X167" i="157" s="1"/>
  <c r="W45" i="157"/>
  <c r="W167" i="157" s="1"/>
  <c r="V45" i="157"/>
  <c r="V167" i="157" s="1"/>
  <c r="U45" i="157"/>
  <c r="U167" i="157" s="1"/>
  <c r="T45" i="157"/>
  <c r="T167" i="157" s="1"/>
  <c r="S45" i="157"/>
  <c r="S167" i="157" s="1"/>
  <c r="R45" i="157"/>
  <c r="R167" i="157" s="1"/>
  <c r="Q45" i="157"/>
  <c r="Q167" i="157" s="1"/>
  <c r="P45" i="157"/>
  <c r="P167" i="157" s="1"/>
  <c r="O45" i="157"/>
  <c r="O167" i="157" s="1"/>
  <c r="N45" i="157"/>
  <c r="N167" i="157" s="1"/>
  <c r="M45" i="157"/>
  <c r="M167" i="157" s="1"/>
  <c r="L45" i="157"/>
  <c r="L167" i="157" s="1"/>
  <c r="K45" i="157"/>
  <c r="K167" i="157" s="1"/>
  <c r="J45" i="157"/>
  <c r="J167" i="157" s="1"/>
  <c r="I45" i="157"/>
  <c r="I167" i="157" s="1"/>
  <c r="H45" i="157"/>
  <c r="H167" i="157" s="1"/>
  <c r="G45" i="157"/>
  <c r="G167" i="157" s="1"/>
  <c r="F45" i="157"/>
  <c r="F167" i="157" s="1"/>
  <c r="E45" i="157"/>
  <c r="E167" i="157" s="1"/>
  <c r="D45" i="157"/>
  <c r="D167" i="157" s="1"/>
  <c r="C45" i="157"/>
  <c r="C167" i="157" s="1"/>
  <c r="AX44" i="157"/>
  <c r="AW44" i="157"/>
  <c r="AV44" i="157"/>
  <c r="AU44" i="157"/>
  <c r="AT44" i="157"/>
  <c r="AS44" i="157"/>
  <c r="AR44" i="157"/>
  <c r="AQ44" i="157"/>
  <c r="AP44" i="157"/>
  <c r="AO44" i="157"/>
  <c r="AN44" i="157"/>
  <c r="AM44" i="157"/>
  <c r="AL44" i="157"/>
  <c r="AK44" i="157"/>
  <c r="AJ44" i="157"/>
  <c r="AI44" i="157"/>
  <c r="AH44" i="157"/>
  <c r="AG44" i="157"/>
  <c r="AF44" i="157"/>
  <c r="AE44" i="157"/>
  <c r="AD44" i="157"/>
  <c r="AC44" i="157"/>
  <c r="AB44" i="157"/>
  <c r="AA44" i="157"/>
  <c r="Z44" i="157"/>
  <c r="Y44" i="157"/>
  <c r="X44" i="157"/>
  <c r="W44" i="157"/>
  <c r="V44" i="157"/>
  <c r="U44" i="157"/>
  <c r="T44" i="157"/>
  <c r="S44" i="157"/>
  <c r="R44" i="157"/>
  <c r="Q44" i="157"/>
  <c r="P44" i="157"/>
  <c r="O44" i="157"/>
  <c r="N44" i="157"/>
  <c r="M44" i="157"/>
  <c r="L44" i="157"/>
  <c r="K44" i="157"/>
  <c r="J44" i="157"/>
  <c r="I44" i="157"/>
  <c r="H44" i="157"/>
  <c r="G44" i="157"/>
  <c r="F44" i="157"/>
  <c r="E44" i="157"/>
  <c r="D44" i="157"/>
  <c r="C44" i="157"/>
  <c r="AX43" i="157"/>
  <c r="AW43" i="157"/>
  <c r="AV43" i="157"/>
  <c r="AU43" i="157"/>
  <c r="AT43" i="157"/>
  <c r="AS43" i="157"/>
  <c r="AR43" i="157"/>
  <c r="AQ43" i="157"/>
  <c r="AP43" i="157"/>
  <c r="AO43" i="157"/>
  <c r="AN43" i="157"/>
  <c r="AM43" i="157"/>
  <c r="AL43" i="157"/>
  <c r="AK43" i="157"/>
  <c r="AJ43" i="157"/>
  <c r="AI43" i="157"/>
  <c r="AH43" i="157"/>
  <c r="AG43" i="157"/>
  <c r="AF43" i="157"/>
  <c r="AE43" i="157"/>
  <c r="AD43" i="157"/>
  <c r="AC43" i="157"/>
  <c r="AB43" i="157"/>
  <c r="AA43" i="157"/>
  <c r="Z43" i="157"/>
  <c r="Y43" i="157"/>
  <c r="X43" i="157"/>
  <c r="W43" i="157"/>
  <c r="V43" i="157"/>
  <c r="U43" i="157"/>
  <c r="T43" i="157"/>
  <c r="S43" i="157"/>
  <c r="R43" i="157"/>
  <c r="Q43" i="157"/>
  <c r="P43" i="157"/>
  <c r="O43" i="157"/>
  <c r="N43" i="157"/>
  <c r="M43" i="157"/>
  <c r="L43" i="157"/>
  <c r="K43" i="157"/>
  <c r="J43" i="157"/>
  <c r="I43" i="157"/>
  <c r="H43" i="157"/>
  <c r="G43" i="157"/>
  <c r="F43" i="157"/>
  <c r="E43" i="157"/>
  <c r="D43" i="157"/>
  <c r="C43" i="157"/>
  <c r="AX42" i="157"/>
  <c r="AW42" i="157"/>
  <c r="AV42" i="157"/>
  <c r="AU42" i="157"/>
  <c r="AT42" i="157"/>
  <c r="AS42" i="157"/>
  <c r="AR42" i="157"/>
  <c r="AQ42" i="157"/>
  <c r="AP42" i="157"/>
  <c r="AO42" i="157"/>
  <c r="AN42" i="157"/>
  <c r="AM42" i="157"/>
  <c r="AL42" i="157"/>
  <c r="AK42" i="157"/>
  <c r="AJ42" i="157"/>
  <c r="AI42" i="157"/>
  <c r="AH42" i="157"/>
  <c r="AG42" i="157"/>
  <c r="AF42" i="157"/>
  <c r="AE42" i="157"/>
  <c r="AD42" i="157"/>
  <c r="AC42" i="157"/>
  <c r="AB42" i="157"/>
  <c r="AA42" i="157"/>
  <c r="Z42" i="157"/>
  <c r="Y42" i="157"/>
  <c r="X42" i="157"/>
  <c r="W42" i="157"/>
  <c r="V42" i="157"/>
  <c r="U42" i="157"/>
  <c r="T42" i="157"/>
  <c r="S42" i="157"/>
  <c r="R42" i="157"/>
  <c r="Q42" i="157"/>
  <c r="P42" i="157"/>
  <c r="O42" i="157"/>
  <c r="N42" i="157"/>
  <c r="M42" i="157"/>
  <c r="L42" i="157"/>
  <c r="K42" i="157"/>
  <c r="J42" i="157"/>
  <c r="I42" i="157"/>
  <c r="H42" i="157"/>
  <c r="G42" i="157"/>
  <c r="F42" i="157"/>
  <c r="E42" i="157"/>
  <c r="D42" i="157"/>
  <c r="C42" i="157"/>
  <c r="AX41" i="157"/>
  <c r="AW41" i="157"/>
  <c r="AV41" i="157"/>
  <c r="AU41" i="157"/>
  <c r="AT41" i="157"/>
  <c r="AS41" i="157"/>
  <c r="AR41" i="157"/>
  <c r="AQ41" i="157"/>
  <c r="AP41" i="157"/>
  <c r="AO41" i="157"/>
  <c r="AN41" i="157"/>
  <c r="AM41" i="157"/>
  <c r="AL41" i="157"/>
  <c r="AK41" i="157"/>
  <c r="AJ41" i="157"/>
  <c r="AI41" i="157"/>
  <c r="AH41" i="157"/>
  <c r="AG41" i="157"/>
  <c r="AF41" i="157"/>
  <c r="AE41" i="157"/>
  <c r="AD41" i="157"/>
  <c r="AC41" i="157"/>
  <c r="AB41" i="157"/>
  <c r="AA41" i="157"/>
  <c r="Z41" i="157"/>
  <c r="Y41" i="157"/>
  <c r="X41" i="157"/>
  <c r="W41" i="157"/>
  <c r="V41" i="157"/>
  <c r="U41" i="157"/>
  <c r="T41" i="157"/>
  <c r="S41" i="157"/>
  <c r="R41" i="157"/>
  <c r="Q41" i="157"/>
  <c r="P41" i="157"/>
  <c r="O41" i="157"/>
  <c r="N41" i="157"/>
  <c r="M41" i="157"/>
  <c r="L41" i="157"/>
  <c r="K41" i="157"/>
  <c r="J41" i="157"/>
  <c r="I41" i="157"/>
  <c r="H41" i="157"/>
  <c r="G41" i="157"/>
  <c r="F41" i="157"/>
  <c r="E41" i="157"/>
  <c r="D41" i="157"/>
  <c r="C41" i="157"/>
  <c r="AX40" i="157"/>
  <c r="AW40" i="157"/>
  <c r="AV40" i="157"/>
  <c r="AU40" i="157"/>
  <c r="AT40" i="157"/>
  <c r="AS40" i="157"/>
  <c r="AR40" i="157"/>
  <c r="AQ40" i="157"/>
  <c r="AP40" i="157"/>
  <c r="AO40" i="157"/>
  <c r="AN40" i="157"/>
  <c r="AM40" i="157"/>
  <c r="AL40" i="157"/>
  <c r="AK40" i="157"/>
  <c r="AJ40" i="157"/>
  <c r="AI40" i="157"/>
  <c r="AH40" i="157"/>
  <c r="AG40" i="157"/>
  <c r="AF40" i="157"/>
  <c r="AE40" i="157"/>
  <c r="AD40" i="157"/>
  <c r="AC40" i="157"/>
  <c r="AB40" i="157"/>
  <c r="AA40" i="157"/>
  <c r="Z40" i="157"/>
  <c r="Y40" i="157"/>
  <c r="X40" i="157"/>
  <c r="W40" i="157"/>
  <c r="V40" i="157"/>
  <c r="U40" i="157"/>
  <c r="T40" i="157"/>
  <c r="S40" i="157"/>
  <c r="R40" i="157"/>
  <c r="Q40" i="157"/>
  <c r="P40" i="157"/>
  <c r="O40" i="157"/>
  <c r="N40" i="157"/>
  <c r="M40" i="157"/>
  <c r="L40" i="157"/>
  <c r="K40" i="157"/>
  <c r="J40" i="157"/>
  <c r="I40" i="157"/>
  <c r="H40" i="157"/>
  <c r="G40" i="157"/>
  <c r="F40" i="157"/>
  <c r="E40" i="157"/>
  <c r="D40" i="157"/>
  <c r="C40" i="157"/>
  <c r="AX39" i="157"/>
  <c r="AW39" i="157"/>
  <c r="AV39" i="157"/>
  <c r="AU39" i="157"/>
  <c r="AT39" i="157"/>
  <c r="AS39" i="157"/>
  <c r="AR39" i="157"/>
  <c r="AQ39" i="157"/>
  <c r="AP39" i="157"/>
  <c r="AO39" i="157"/>
  <c r="AN39" i="157"/>
  <c r="AM39" i="157"/>
  <c r="AL39" i="157"/>
  <c r="AK39" i="157"/>
  <c r="AJ39" i="157"/>
  <c r="AI39" i="157"/>
  <c r="AH39" i="157"/>
  <c r="AG39" i="157"/>
  <c r="AF39" i="157"/>
  <c r="AE39" i="157"/>
  <c r="AD39" i="157"/>
  <c r="AC39" i="157"/>
  <c r="AB39" i="157"/>
  <c r="AA39" i="157"/>
  <c r="Z39" i="157"/>
  <c r="Y39" i="157"/>
  <c r="X39" i="157"/>
  <c r="W39" i="157"/>
  <c r="V39" i="157"/>
  <c r="U39" i="157"/>
  <c r="T39" i="157"/>
  <c r="S39" i="157"/>
  <c r="R39" i="157"/>
  <c r="Q39" i="157"/>
  <c r="P39" i="157"/>
  <c r="O39" i="157"/>
  <c r="N39" i="157"/>
  <c r="M39" i="157"/>
  <c r="L39" i="157"/>
  <c r="K39" i="157"/>
  <c r="J39" i="157"/>
  <c r="I39" i="157"/>
  <c r="H39" i="157"/>
  <c r="G39" i="157"/>
  <c r="F39" i="157"/>
  <c r="E39" i="157"/>
  <c r="D39" i="157"/>
  <c r="C39" i="157"/>
  <c r="AX38" i="157"/>
  <c r="AW38" i="157"/>
  <c r="AV38" i="157"/>
  <c r="AU38" i="157"/>
  <c r="AT38" i="157"/>
  <c r="AS38" i="157"/>
  <c r="AR38" i="157"/>
  <c r="AQ38" i="157"/>
  <c r="AP38" i="157"/>
  <c r="AO38" i="157"/>
  <c r="AN38" i="157"/>
  <c r="AM38" i="157"/>
  <c r="AL38" i="157"/>
  <c r="AK38" i="157"/>
  <c r="AJ38" i="157"/>
  <c r="AI38" i="157"/>
  <c r="AH38" i="157"/>
  <c r="AG38" i="157"/>
  <c r="AF38" i="157"/>
  <c r="AE38" i="157"/>
  <c r="AD38" i="157"/>
  <c r="AC38" i="157"/>
  <c r="AB38" i="157"/>
  <c r="AA38" i="157"/>
  <c r="Z38" i="157"/>
  <c r="Y38" i="157"/>
  <c r="X38" i="157"/>
  <c r="W38" i="157"/>
  <c r="V38" i="157"/>
  <c r="U38" i="157"/>
  <c r="T38" i="157"/>
  <c r="S38" i="157"/>
  <c r="R38" i="157"/>
  <c r="Q38" i="157"/>
  <c r="P38" i="157"/>
  <c r="O38" i="157"/>
  <c r="N38" i="157"/>
  <c r="M38" i="157"/>
  <c r="L38" i="157"/>
  <c r="K38" i="157"/>
  <c r="J38" i="157"/>
  <c r="I38" i="157"/>
  <c r="H38" i="157"/>
  <c r="G38" i="157"/>
  <c r="F38" i="157"/>
  <c r="E38" i="157"/>
  <c r="D38" i="157"/>
  <c r="C38" i="157"/>
  <c r="AX37" i="157"/>
  <c r="AX155" i="157" s="1"/>
  <c r="AW37" i="157"/>
  <c r="AV37" i="157"/>
  <c r="AV155" i="157" s="1"/>
  <c r="AU37" i="157"/>
  <c r="AU155" i="157" s="1"/>
  <c r="AT37" i="157"/>
  <c r="AT155" i="157" s="1"/>
  <c r="AS37" i="157"/>
  <c r="AS155" i="157" s="1"/>
  <c r="AR37" i="157"/>
  <c r="AR155" i="157" s="1"/>
  <c r="AQ37" i="157"/>
  <c r="AQ155" i="157" s="1"/>
  <c r="AP37" i="157"/>
  <c r="AP155" i="157" s="1"/>
  <c r="AO37" i="157"/>
  <c r="AO155" i="157" s="1"/>
  <c r="AN37" i="157"/>
  <c r="AN155" i="157" s="1"/>
  <c r="AM37" i="157"/>
  <c r="AM155" i="157" s="1"/>
  <c r="AL37" i="157"/>
  <c r="AL155" i="157" s="1"/>
  <c r="AK37" i="157"/>
  <c r="AJ37" i="157"/>
  <c r="AJ155" i="157" s="1"/>
  <c r="AI37" i="157"/>
  <c r="AI155" i="157" s="1"/>
  <c r="AH37" i="157"/>
  <c r="AH155" i="157" s="1"/>
  <c r="AG37" i="157"/>
  <c r="AG155" i="157" s="1"/>
  <c r="AF37" i="157"/>
  <c r="AF155" i="157" s="1"/>
  <c r="AE37" i="157"/>
  <c r="AE155" i="157" s="1"/>
  <c r="AD37" i="157"/>
  <c r="AD155" i="157" s="1"/>
  <c r="AC37" i="157"/>
  <c r="AC155" i="157" s="1"/>
  <c r="AB37" i="157"/>
  <c r="AB155" i="157" s="1"/>
  <c r="AA37" i="157"/>
  <c r="AA155" i="157" s="1"/>
  <c r="Z37" i="157"/>
  <c r="Z155" i="157" s="1"/>
  <c r="Y37" i="157"/>
  <c r="X37" i="157"/>
  <c r="X155" i="157" s="1"/>
  <c r="W37" i="157"/>
  <c r="W155" i="157" s="1"/>
  <c r="V37" i="157"/>
  <c r="V155" i="157" s="1"/>
  <c r="U37" i="157"/>
  <c r="U155" i="157" s="1"/>
  <c r="T37" i="157"/>
  <c r="T155" i="157" s="1"/>
  <c r="S37" i="157"/>
  <c r="S155" i="157" s="1"/>
  <c r="R37" i="157"/>
  <c r="R155" i="157" s="1"/>
  <c r="Q37" i="157"/>
  <c r="Q155" i="157" s="1"/>
  <c r="P37" i="157"/>
  <c r="P155" i="157" s="1"/>
  <c r="O37" i="157"/>
  <c r="O155" i="157" s="1"/>
  <c r="N37" i="157"/>
  <c r="N155" i="157" s="1"/>
  <c r="M37" i="157"/>
  <c r="L37" i="157"/>
  <c r="L155" i="157" s="1"/>
  <c r="K37" i="157"/>
  <c r="K155" i="157" s="1"/>
  <c r="J37" i="157"/>
  <c r="J155" i="157" s="1"/>
  <c r="I37" i="157"/>
  <c r="I155" i="157" s="1"/>
  <c r="H37" i="157"/>
  <c r="H155" i="157" s="1"/>
  <c r="G37" i="157"/>
  <c r="G155" i="157" s="1"/>
  <c r="F37" i="157"/>
  <c r="F155" i="157" s="1"/>
  <c r="E37" i="157"/>
  <c r="E155" i="157" s="1"/>
  <c r="D37" i="157"/>
  <c r="D155" i="157" s="1"/>
  <c r="C37" i="157"/>
  <c r="C155" i="157" s="1"/>
  <c r="AX36" i="157"/>
  <c r="AX185" i="157" s="1"/>
  <c r="AW36" i="157"/>
  <c r="AV36" i="157"/>
  <c r="AV185" i="157" s="1"/>
  <c r="AU36" i="157"/>
  <c r="AU185" i="157" s="1"/>
  <c r="AT36" i="157"/>
  <c r="AT185" i="157" s="1"/>
  <c r="AS36" i="157"/>
  <c r="AS185" i="157" s="1"/>
  <c r="AR36" i="157"/>
  <c r="AR185" i="157" s="1"/>
  <c r="AQ36" i="157"/>
  <c r="AQ185" i="157" s="1"/>
  <c r="AP36" i="157"/>
  <c r="AP185" i="157" s="1"/>
  <c r="AO36" i="157"/>
  <c r="AO185" i="157" s="1"/>
  <c r="AN36" i="157"/>
  <c r="AN185" i="157" s="1"/>
  <c r="AM36" i="157"/>
  <c r="AM185" i="157" s="1"/>
  <c r="AL36" i="157"/>
  <c r="AL185" i="157" s="1"/>
  <c r="AK36" i="157"/>
  <c r="AK185" i="157" s="1"/>
  <c r="AJ36" i="157"/>
  <c r="AI36" i="157"/>
  <c r="AI185" i="157" s="1"/>
  <c r="AH36" i="157"/>
  <c r="AH185" i="157" s="1"/>
  <c r="AG36" i="157"/>
  <c r="AG185" i="157" s="1"/>
  <c r="AF36" i="157"/>
  <c r="AF185" i="157" s="1"/>
  <c r="AE36" i="157"/>
  <c r="AE185" i="157" s="1"/>
  <c r="AD36" i="157"/>
  <c r="AD185" i="157" s="1"/>
  <c r="AC36" i="157"/>
  <c r="AC185" i="157" s="1"/>
  <c r="AB36" i="157"/>
  <c r="AB185" i="157" s="1"/>
  <c r="AA36" i="157"/>
  <c r="AA185" i="157" s="1"/>
  <c r="Z36" i="157"/>
  <c r="Z185" i="157" s="1"/>
  <c r="Y36" i="157"/>
  <c r="Y185" i="157" s="1"/>
  <c r="X36" i="157"/>
  <c r="X185" i="157" s="1"/>
  <c r="W36" i="157"/>
  <c r="W185" i="157" s="1"/>
  <c r="V36" i="157"/>
  <c r="V185" i="157" s="1"/>
  <c r="U36" i="157"/>
  <c r="U185" i="157" s="1"/>
  <c r="T36" i="157"/>
  <c r="S36" i="157"/>
  <c r="S185" i="157" s="1"/>
  <c r="R36" i="157"/>
  <c r="R185" i="157" s="1"/>
  <c r="Q36" i="157"/>
  <c r="Q185" i="157" s="1"/>
  <c r="P36" i="157"/>
  <c r="P185" i="157" s="1"/>
  <c r="O36" i="157"/>
  <c r="O185" i="157" s="1"/>
  <c r="N36" i="157"/>
  <c r="N185" i="157" s="1"/>
  <c r="M36" i="157"/>
  <c r="L36" i="157"/>
  <c r="L185" i="157" s="1"/>
  <c r="K36" i="157"/>
  <c r="K185" i="157" s="1"/>
  <c r="J36" i="157"/>
  <c r="J185" i="157" s="1"/>
  <c r="I36" i="157"/>
  <c r="I185" i="157" s="1"/>
  <c r="H36" i="157"/>
  <c r="H185" i="157" s="1"/>
  <c r="G36" i="157"/>
  <c r="G185" i="157" s="1"/>
  <c r="F36" i="157"/>
  <c r="F185" i="157" s="1"/>
  <c r="E36" i="157"/>
  <c r="E185" i="157" s="1"/>
  <c r="D36" i="157"/>
  <c r="D185" i="157" s="1"/>
  <c r="C36" i="157"/>
  <c r="C185" i="157" s="1"/>
  <c r="AX33" i="157"/>
  <c r="AX209" i="157" s="1"/>
  <c r="AW33" i="157"/>
  <c r="AW209" i="157" s="1"/>
  <c r="AV33" i="157"/>
  <c r="AV209" i="157" s="1"/>
  <c r="AU33" i="157"/>
  <c r="AU209" i="157" s="1"/>
  <c r="AT33" i="157"/>
  <c r="AT209" i="157" s="1"/>
  <c r="AS33" i="157"/>
  <c r="AS209" i="157" s="1"/>
  <c r="AR33" i="157"/>
  <c r="AR209" i="157" s="1"/>
  <c r="AQ33" i="157"/>
  <c r="AQ209" i="157" s="1"/>
  <c r="AP33" i="157"/>
  <c r="AP209" i="157" s="1"/>
  <c r="AO33" i="157"/>
  <c r="AO209" i="157" s="1"/>
  <c r="AN33" i="157"/>
  <c r="AN209" i="157" s="1"/>
  <c r="AM33" i="157"/>
  <c r="AM209" i="157" s="1"/>
  <c r="AL33" i="157"/>
  <c r="AL209" i="157" s="1"/>
  <c r="AK33" i="157"/>
  <c r="AK209" i="157" s="1"/>
  <c r="AJ33" i="157"/>
  <c r="AJ209" i="157" s="1"/>
  <c r="AI33" i="157"/>
  <c r="AI209" i="157" s="1"/>
  <c r="AH33" i="157"/>
  <c r="AH209" i="157" s="1"/>
  <c r="AG33" i="157"/>
  <c r="AG209" i="157" s="1"/>
  <c r="AF33" i="157"/>
  <c r="AF209" i="157" s="1"/>
  <c r="AE33" i="157"/>
  <c r="AE209" i="157" s="1"/>
  <c r="AD33" i="157"/>
  <c r="AD209" i="157" s="1"/>
  <c r="AC33" i="157"/>
  <c r="AC209" i="157" s="1"/>
  <c r="AB33" i="157"/>
  <c r="AB209" i="157" s="1"/>
  <c r="AA33" i="157"/>
  <c r="AA209" i="157" s="1"/>
  <c r="Z33" i="157"/>
  <c r="Z209" i="157" s="1"/>
  <c r="Y33" i="157"/>
  <c r="Y209" i="157" s="1"/>
  <c r="X33" i="157"/>
  <c r="X209" i="157" s="1"/>
  <c r="W33" i="157"/>
  <c r="W209" i="157" s="1"/>
  <c r="V33" i="157"/>
  <c r="V209" i="157" s="1"/>
  <c r="U33" i="157"/>
  <c r="U209" i="157" s="1"/>
  <c r="T33" i="157"/>
  <c r="T209" i="157" s="1"/>
  <c r="S33" i="157"/>
  <c r="S209" i="157" s="1"/>
  <c r="R33" i="157"/>
  <c r="R209" i="157" s="1"/>
  <c r="Q33" i="157"/>
  <c r="Q209" i="157" s="1"/>
  <c r="P33" i="157"/>
  <c r="P209" i="157" s="1"/>
  <c r="O33" i="157"/>
  <c r="O209" i="157" s="1"/>
  <c r="N33" i="157"/>
  <c r="N209" i="157" s="1"/>
  <c r="M33" i="157"/>
  <c r="M209" i="157" s="1"/>
  <c r="L33" i="157"/>
  <c r="L209" i="157" s="1"/>
  <c r="K33" i="157"/>
  <c r="K209" i="157" s="1"/>
  <c r="J33" i="157"/>
  <c r="J209" i="157" s="1"/>
  <c r="I33" i="157"/>
  <c r="I209" i="157" s="1"/>
  <c r="H33" i="157"/>
  <c r="H209" i="157" s="1"/>
  <c r="G33" i="157"/>
  <c r="G209" i="157" s="1"/>
  <c r="F33" i="157"/>
  <c r="F209" i="157" s="1"/>
  <c r="E33" i="157"/>
  <c r="E209" i="157" s="1"/>
  <c r="D33" i="157"/>
  <c r="D209" i="157" s="1"/>
  <c r="C33" i="157"/>
  <c r="C209" i="157" s="1"/>
  <c r="AX32" i="157"/>
  <c r="AW32" i="157"/>
  <c r="AV32" i="157"/>
  <c r="AU32" i="157"/>
  <c r="AT32" i="157"/>
  <c r="AS32" i="157"/>
  <c r="AR32" i="157"/>
  <c r="AQ32" i="157"/>
  <c r="AP32" i="157"/>
  <c r="AO32" i="157"/>
  <c r="AN32" i="157"/>
  <c r="AM32" i="157"/>
  <c r="AL32" i="157"/>
  <c r="AK32" i="157"/>
  <c r="AJ32" i="157"/>
  <c r="AI32" i="157"/>
  <c r="AH32" i="157"/>
  <c r="AG32" i="157"/>
  <c r="AF32" i="157"/>
  <c r="AE32" i="157"/>
  <c r="AD32" i="157"/>
  <c r="AC32" i="157"/>
  <c r="AB32" i="157"/>
  <c r="AA32" i="157"/>
  <c r="Z32" i="157"/>
  <c r="Y32" i="157"/>
  <c r="X32" i="157"/>
  <c r="W32" i="157"/>
  <c r="V32" i="157"/>
  <c r="U32" i="157"/>
  <c r="T32" i="157"/>
  <c r="S32" i="157"/>
  <c r="R32" i="157"/>
  <c r="Q32" i="157"/>
  <c r="P32" i="157"/>
  <c r="O32" i="157"/>
  <c r="N32" i="157"/>
  <c r="M32" i="157"/>
  <c r="L32" i="157"/>
  <c r="K32" i="157"/>
  <c r="J32" i="157"/>
  <c r="I32" i="157"/>
  <c r="H32" i="157"/>
  <c r="G32" i="157"/>
  <c r="F32" i="157"/>
  <c r="E32" i="157"/>
  <c r="D32" i="157"/>
  <c r="C32" i="157"/>
  <c r="AX31" i="157"/>
  <c r="AW31" i="157"/>
  <c r="AV31" i="157"/>
  <c r="AU31" i="157"/>
  <c r="AT31" i="157"/>
  <c r="AS31" i="157"/>
  <c r="AR31" i="157"/>
  <c r="AQ31" i="157"/>
  <c r="AP31" i="157"/>
  <c r="AO31" i="157"/>
  <c r="AN31" i="157"/>
  <c r="AM31" i="157"/>
  <c r="AL31" i="157"/>
  <c r="AK31" i="157"/>
  <c r="AJ31" i="157"/>
  <c r="AI31" i="157"/>
  <c r="AH31" i="157"/>
  <c r="AG31" i="157"/>
  <c r="AF31" i="157"/>
  <c r="AE31" i="157"/>
  <c r="AD31" i="157"/>
  <c r="AC31" i="157"/>
  <c r="AB31" i="157"/>
  <c r="AA31" i="157"/>
  <c r="Z31" i="157"/>
  <c r="Y31" i="157"/>
  <c r="X31" i="157"/>
  <c r="W31" i="157"/>
  <c r="V31" i="157"/>
  <c r="U31" i="157"/>
  <c r="T31" i="157"/>
  <c r="S31" i="157"/>
  <c r="R31" i="157"/>
  <c r="Q31" i="157"/>
  <c r="P31" i="157"/>
  <c r="O31" i="157"/>
  <c r="N31" i="157"/>
  <c r="M31" i="157"/>
  <c r="L31" i="157"/>
  <c r="K31" i="157"/>
  <c r="J31" i="157"/>
  <c r="I31" i="157"/>
  <c r="H31" i="157"/>
  <c r="G31" i="157"/>
  <c r="F31" i="157"/>
  <c r="E31" i="157"/>
  <c r="D31" i="157"/>
  <c r="C31" i="157"/>
  <c r="AX30" i="157"/>
  <c r="AW30" i="157"/>
  <c r="AV30" i="157"/>
  <c r="AU30" i="157"/>
  <c r="AT30" i="157"/>
  <c r="AS30" i="157"/>
  <c r="AR30" i="157"/>
  <c r="AQ30" i="157"/>
  <c r="AP30" i="157"/>
  <c r="AO30" i="157"/>
  <c r="AN30" i="157"/>
  <c r="AM30" i="157"/>
  <c r="AL30" i="157"/>
  <c r="AK30" i="157"/>
  <c r="AJ30" i="157"/>
  <c r="AI30" i="157"/>
  <c r="AH30" i="157"/>
  <c r="AG30" i="157"/>
  <c r="AF30" i="157"/>
  <c r="AE30" i="157"/>
  <c r="AD30" i="157"/>
  <c r="AC30" i="157"/>
  <c r="AB30" i="157"/>
  <c r="AA30" i="157"/>
  <c r="Z30" i="157"/>
  <c r="Y30" i="157"/>
  <c r="X30" i="157"/>
  <c r="W30" i="157"/>
  <c r="V30" i="157"/>
  <c r="U30" i="157"/>
  <c r="T30" i="157"/>
  <c r="S30" i="157"/>
  <c r="R30" i="157"/>
  <c r="Q30" i="157"/>
  <c r="P30" i="157"/>
  <c r="O30" i="157"/>
  <c r="N30" i="157"/>
  <c r="M30" i="157"/>
  <c r="L30" i="157"/>
  <c r="K30" i="157"/>
  <c r="J30" i="157"/>
  <c r="I30" i="157"/>
  <c r="H30" i="157"/>
  <c r="G30" i="157"/>
  <c r="F30" i="157"/>
  <c r="E30" i="157"/>
  <c r="D30" i="157"/>
  <c r="C30" i="157"/>
  <c r="AX29" i="157"/>
  <c r="AX245" i="157" s="1"/>
  <c r="AW29" i="157"/>
  <c r="AW245" i="157" s="1"/>
  <c r="AV29" i="157"/>
  <c r="AV245" i="157" s="1"/>
  <c r="AU29" i="157"/>
  <c r="AU245" i="157" s="1"/>
  <c r="AT29" i="157"/>
  <c r="AT245" i="157" s="1"/>
  <c r="AS29" i="157"/>
  <c r="AS245" i="157" s="1"/>
  <c r="AR29" i="157"/>
  <c r="AR245" i="157" s="1"/>
  <c r="AQ29" i="157"/>
  <c r="AQ245" i="157" s="1"/>
  <c r="AP29" i="157"/>
  <c r="AP245" i="157" s="1"/>
  <c r="AO29" i="157"/>
  <c r="AO245" i="157" s="1"/>
  <c r="AN29" i="157"/>
  <c r="AN245" i="157" s="1"/>
  <c r="AM29" i="157"/>
  <c r="AM245" i="157" s="1"/>
  <c r="AL29" i="157"/>
  <c r="AL245" i="157" s="1"/>
  <c r="AK29" i="157"/>
  <c r="AK245" i="157" s="1"/>
  <c r="AJ29" i="157"/>
  <c r="AJ245" i="157" s="1"/>
  <c r="AI29" i="157"/>
  <c r="AI245" i="157" s="1"/>
  <c r="AH29" i="157"/>
  <c r="AH245" i="157" s="1"/>
  <c r="AG29" i="157"/>
  <c r="AG245" i="157" s="1"/>
  <c r="AF29" i="157"/>
  <c r="AF245" i="157" s="1"/>
  <c r="AE29" i="157"/>
  <c r="AE245" i="157" s="1"/>
  <c r="AD29" i="157"/>
  <c r="AD245" i="157" s="1"/>
  <c r="AC29" i="157"/>
  <c r="AC245" i="157" s="1"/>
  <c r="AB29" i="157"/>
  <c r="AB245" i="157" s="1"/>
  <c r="AA29" i="157"/>
  <c r="AA245" i="157" s="1"/>
  <c r="Z29" i="157"/>
  <c r="Z245" i="157" s="1"/>
  <c r="Y29" i="157"/>
  <c r="Y245" i="157" s="1"/>
  <c r="X29" i="157"/>
  <c r="X245" i="157" s="1"/>
  <c r="W29" i="157"/>
  <c r="W245" i="157" s="1"/>
  <c r="V29" i="157"/>
  <c r="V245" i="157" s="1"/>
  <c r="U29" i="157"/>
  <c r="U245" i="157" s="1"/>
  <c r="T29" i="157"/>
  <c r="T245" i="157" s="1"/>
  <c r="S29" i="157"/>
  <c r="S245" i="157" s="1"/>
  <c r="R29" i="157"/>
  <c r="R245" i="157" s="1"/>
  <c r="Q29" i="157"/>
  <c r="Q245" i="157" s="1"/>
  <c r="P29" i="157"/>
  <c r="P245" i="157" s="1"/>
  <c r="O29" i="157"/>
  <c r="O245" i="157" s="1"/>
  <c r="N29" i="157"/>
  <c r="N245" i="157" s="1"/>
  <c r="M29" i="157"/>
  <c r="M245" i="157" s="1"/>
  <c r="L29" i="157"/>
  <c r="L245" i="157" s="1"/>
  <c r="K29" i="157"/>
  <c r="K245" i="157" s="1"/>
  <c r="J29" i="157"/>
  <c r="J245" i="157" s="1"/>
  <c r="I29" i="157"/>
  <c r="I245" i="157" s="1"/>
  <c r="H29" i="157"/>
  <c r="H245" i="157" s="1"/>
  <c r="G29" i="157"/>
  <c r="G245" i="157" s="1"/>
  <c r="F29" i="157"/>
  <c r="F245" i="157" s="1"/>
  <c r="E29" i="157"/>
  <c r="E245" i="157" s="1"/>
  <c r="D29" i="157"/>
  <c r="D245" i="157" s="1"/>
  <c r="C29" i="157"/>
  <c r="C245" i="157" s="1"/>
  <c r="AX28" i="157"/>
  <c r="AX239" i="157" s="1"/>
  <c r="AW28" i="157"/>
  <c r="AW239" i="157" s="1"/>
  <c r="AV28" i="157"/>
  <c r="AV239" i="157" s="1"/>
  <c r="AU28" i="157"/>
  <c r="AU239" i="157" s="1"/>
  <c r="AT28" i="157"/>
  <c r="AT239" i="157" s="1"/>
  <c r="AS28" i="157"/>
  <c r="AS239" i="157" s="1"/>
  <c r="AR28" i="157"/>
  <c r="AR239" i="157" s="1"/>
  <c r="AQ28" i="157"/>
  <c r="AQ239" i="157" s="1"/>
  <c r="AP28" i="157"/>
  <c r="AP239" i="157" s="1"/>
  <c r="AO28" i="157"/>
  <c r="AO239" i="157" s="1"/>
  <c r="AN28" i="157"/>
  <c r="AN239" i="157" s="1"/>
  <c r="AM28" i="157"/>
  <c r="AM239" i="157" s="1"/>
  <c r="AL28" i="157"/>
  <c r="AL239" i="157" s="1"/>
  <c r="AK28" i="157"/>
  <c r="AK239" i="157" s="1"/>
  <c r="AJ28" i="157"/>
  <c r="AJ239" i="157" s="1"/>
  <c r="AI28" i="157"/>
  <c r="AI239" i="157" s="1"/>
  <c r="AH28" i="157"/>
  <c r="AH239" i="157" s="1"/>
  <c r="AG28" i="157"/>
  <c r="AG239" i="157" s="1"/>
  <c r="AF28" i="157"/>
  <c r="AF239" i="157" s="1"/>
  <c r="AE28" i="157"/>
  <c r="AE239" i="157" s="1"/>
  <c r="AD28" i="157"/>
  <c r="AD239" i="157" s="1"/>
  <c r="AC28" i="157"/>
  <c r="AC239" i="157" s="1"/>
  <c r="AB28" i="157"/>
  <c r="AB239" i="157" s="1"/>
  <c r="AA28" i="157"/>
  <c r="AA239" i="157" s="1"/>
  <c r="Z28" i="157"/>
  <c r="Z239" i="157" s="1"/>
  <c r="Y28" i="157"/>
  <c r="Y239" i="157" s="1"/>
  <c r="X28" i="157"/>
  <c r="X239" i="157" s="1"/>
  <c r="W28" i="157"/>
  <c r="W239" i="157" s="1"/>
  <c r="V28" i="157"/>
  <c r="V239" i="157" s="1"/>
  <c r="U28" i="157"/>
  <c r="U239" i="157" s="1"/>
  <c r="T28" i="157"/>
  <c r="T239" i="157" s="1"/>
  <c r="S28" i="157"/>
  <c r="S239" i="157" s="1"/>
  <c r="R28" i="157"/>
  <c r="R239" i="157" s="1"/>
  <c r="Q28" i="157"/>
  <c r="Q239" i="157" s="1"/>
  <c r="P28" i="157"/>
  <c r="P239" i="157" s="1"/>
  <c r="O28" i="157"/>
  <c r="O239" i="157" s="1"/>
  <c r="N28" i="157"/>
  <c r="N239" i="157" s="1"/>
  <c r="M28" i="157"/>
  <c r="M239" i="157" s="1"/>
  <c r="L28" i="157"/>
  <c r="L239" i="157" s="1"/>
  <c r="K28" i="157"/>
  <c r="K239" i="157" s="1"/>
  <c r="J28" i="157"/>
  <c r="J239" i="157" s="1"/>
  <c r="I28" i="157"/>
  <c r="I239" i="157" s="1"/>
  <c r="H28" i="157"/>
  <c r="H239" i="157" s="1"/>
  <c r="G28" i="157"/>
  <c r="G239" i="157" s="1"/>
  <c r="F28" i="157"/>
  <c r="F239" i="157" s="1"/>
  <c r="E28" i="157"/>
  <c r="E239" i="157" s="1"/>
  <c r="D28" i="157"/>
  <c r="D239" i="157" s="1"/>
  <c r="C28" i="157"/>
  <c r="C239" i="157" s="1"/>
  <c r="AX27" i="157"/>
  <c r="AX227" i="157" s="1"/>
  <c r="AW27" i="157"/>
  <c r="AW227" i="157" s="1"/>
  <c r="AV27" i="157"/>
  <c r="AV227" i="157" s="1"/>
  <c r="AU27" i="157"/>
  <c r="AU227" i="157" s="1"/>
  <c r="AT27" i="157"/>
  <c r="AT227" i="157" s="1"/>
  <c r="AS27" i="157"/>
  <c r="AS227" i="157" s="1"/>
  <c r="AR27" i="157"/>
  <c r="AR227" i="157" s="1"/>
  <c r="AQ27" i="157"/>
  <c r="AQ227" i="157" s="1"/>
  <c r="AP27" i="157"/>
  <c r="AP227" i="157" s="1"/>
  <c r="AO27" i="157"/>
  <c r="AO227" i="157" s="1"/>
  <c r="AN27" i="157"/>
  <c r="AN227" i="157" s="1"/>
  <c r="AM27" i="157"/>
  <c r="AM227" i="157" s="1"/>
  <c r="AL27" i="157"/>
  <c r="AL227" i="157" s="1"/>
  <c r="AK27" i="157"/>
  <c r="AK227" i="157" s="1"/>
  <c r="AJ27" i="157"/>
  <c r="AJ227" i="157" s="1"/>
  <c r="AI27" i="157"/>
  <c r="AI227" i="157" s="1"/>
  <c r="AH27" i="157"/>
  <c r="AH227" i="157" s="1"/>
  <c r="AG27" i="157"/>
  <c r="AG227" i="157" s="1"/>
  <c r="AF27" i="157"/>
  <c r="AF227" i="157" s="1"/>
  <c r="AE27" i="157"/>
  <c r="AE227" i="157" s="1"/>
  <c r="AD27" i="157"/>
  <c r="AD227" i="157" s="1"/>
  <c r="AC27" i="157"/>
  <c r="AC227" i="157" s="1"/>
  <c r="AB27" i="157"/>
  <c r="AB227" i="157" s="1"/>
  <c r="AA27" i="157"/>
  <c r="AA227" i="157" s="1"/>
  <c r="Z27" i="157"/>
  <c r="Z227" i="157" s="1"/>
  <c r="Y27" i="157"/>
  <c r="Y227" i="157" s="1"/>
  <c r="X27" i="157"/>
  <c r="X227" i="157" s="1"/>
  <c r="W27" i="157"/>
  <c r="W227" i="157" s="1"/>
  <c r="V27" i="157"/>
  <c r="V227" i="157" s="1"/>
  <c r="U27" i="157"/>
  <c r="U227" i="157" s="1"/>
  <c r="T27" i="157"/>
  <c r="T227" i="157" s="1"/>
  <c r="S27" i="157"/>
  <c r="S227" i="157" s="1"/>
  <c r="R27" i="157"/>
  <c r="R227" i="157" s="1"/>
  <c r="Q27" i="157"/>
  <c r="Q227" i="157" s="1"/>
  <c r="P27" i="157"/>
  <c r="P227" i="157" s="1"/>
  <c r="O27" i="157"/>
  <c r="O227" i="157" s="1"/>
  <c r="N27" i="157"/>
  <c r="N227" i="157" s="1"/>
  <c r="M27" i="157"/>
  <c r="M227" i="157" s="1"/>
  <c r="L27" i="157"/>
  <c r="L227" i="157" s="1"/>
  <c r="K27" i="157"/>
  <c r="K227" i="157" s="1"/>
  <c r="J27" i="157"/>
  <c r="J227" i="157" s="1"/>
  <c r="I27" i="157"/>
  <c r="I227" i="157" s="1"/>
  <c r="H27" i="157"/>
  <c r="H227" i="157" s="1"/>
  <c r="G27" i="157"/>
  <c r="G227" i="157" s="1"/>
  <c r="F27" i="157"/>
  <c r="F227" i="157" s="1"/>
  <c r="E27" i="157"/>
  <c r="E227" i="157" s="1"/>
  <c r="D27" i="157"/>
  <c r="D227" i="157" s="1"/>
  <c r="C27" i="157"/>
  <c r="C227" i="157" s="1"/>
  <c r="AX26" i="157"/>
  <c r="AX172" i="157" s="1"/>
  <c r="AW26" i="157"/>
  <c r="AW172" i="157" s="1"/>
  <c r="AV26" i="157"/>
  <c r="AV172" i="157" s="1"/>
  <c r="AU26" i="157"/>
  <c r="AU172" i="157" s="1"/>
  <c r="AT26" i="157"/>
  <c r="AT172" i="157" s="1"/>
  <c r="AS26" i="157"/>
  <c r="AS172" i="157" s="1"/>
  <c r="AR26" i="157"/>
  <c r="AR172" i="157" s="1"/>
  <c r="AQ26" i="157"/>
  <c r="AQ172" i="157" s="1"/>
  <c r="AP26" i="157"/>
  <c r="AP172" i="157" s="1"/>
  <c r="AO26" i="157"/>
  <c r="AO172" i="157" s="1"/>
  <c r="AN26" i="157"/>
  <c r="AN172" i="157" s="1"/>
  <c r="AM26" i="157"/>
  <c r="AM172" i="157" s="1"/>
  <c r="AL26" i="157"/>
  <c r="AL172" i="157" s="1"/>
  <c r="AK26" i="157"/>
  <c r="AK172" i="157" s="1"/>
  <c r="AJ26" i="157"/>
  <c r="AJ172" i="157" s="1"/>
  <c r="AI26" i="157"/>
  <c r="AI172" i="157" s="1"/>
  <c r="AH26" i="157"/>
  <c r="AH172" i="157" s="1"/>
  <c r="AG26" i="157"/>
  <c r="AG172" i="157" s="1"/>
  <c r="AF26" i="157"/>
  <c r="AF172" i="157" s="1"/>
  <c r="AE26" i="157"/>
  <c r="AE172" i="157" s="1"/>
  <c r="AD26" i="157"/>
  <c r="AD172" i="157" s="1"/>
  <c r="AC26" i="157"/>
  <c r="AC172" i="157" s="1"/>
  <c r="AB26" i="157"/>
  <c r="AB172" i="157" s="1"/>
  <c r="AA26" i="157"/>
  <c r="AA172" i="157" s="1"/>
  <c r="Z26" i="157"/>
  <c r="Z172" i="157" s="1"/>
  <c r="Y26" i="157"/>
  <c r="Y172" i="157" s="1"/>
  <c r="X26" i="157"/>
  <c r="X172" i="157" s="1"/>
  <c r="W26" i="157"/>
  <c r="W172" i="157" s="1"/>
  <c r="V26" i="157"/>
  <c r="V172" i="157" s="1"/>
  <c r="U26" i="157"/>
  <c r="U172" i="157" s="1"/>
  <c r="T26" i="157"/>
  <c r="T172" i="157" s="1"/>
  <c r="S26" i="157"/>
  <c r="S172" i="157" s="1"/>
  <c r="R26" i="157"/>
  <c r="R172" i="157" s="1"/>
  <c r="Q26" i="157"/>
  <c r="Q172" i="157" s="1"/>
  <c r="P26" i="157"/>
  <c r="P172" i="157" s="1"/>
  <c r="O26" i="157"/>
  <c r="O172" i="157" s="1"/>
  <c r="N26" i="157"/>
  <c r="N172" i="157" s="1"/>
  <c r="M26" i="157"/>
  <c r="M172" i="157" s="1"/>
  <c r="L26" i="157"/>
  <c r="L172" i="157" s="1"/>
  <c r="K26" i="157"/>
  <c r="K172" i="157" s="1"/>
  <c r="J26" i="157"/>
  <c r="J172" i="157" s="1"/>
  <c r="I26" i="157"/>
  <c r="I172" i="157" s="1"/>
  <c r="H26" i="157"/>
  <c r="H172" i="157" s="1"/>
  <c r="G26" i="157"/>
  <c r="G172" i="157" s="1"/>
  <c r="F26" i="157"/>
  <c r="F172" i="157" s="1"/>
  <c r="E26" i="157"/>
  <c r="E172" i="157" s="1"/>
  <c r="D26" i="157"/>
  <c r="D172" i="157" s="1"/>
  <c r="C26" i="157"/>
  <c r="C172" i="157" s="1"/>
  <c r="AX25" i="157"/>
  <c r="AX233" i="157" s="1"/>
  <c r="AW25" i="157"/>
  <c r="AW233" i="157" s="1"/>
  <c r="AV25" i="157"/>
  <c r="AV233" i="157" s="1"/>
  <c r="AU25" i="157"/>
  <c r="AU233" i="157" s="1"/>
  <c r="AT25" i="157"/>
  <c r="AT233" i="157" s="1"/>
  <c r="AS25" i="157"/>
  <c r="AS233" i="157" s="1"/>
  <c r="AR25" i="157"/>
  <c r="AR233" i="157" s="1"/>
  <c r="AQ25" i="157"/>
  <c r="AQ233" i="157" s="1"/>
  <c r="AP25" i="157"/>
  <c r="AP233" i="157" s="1"/>
  <c r="AO25" i="157"/>
  <c r="AO233" i="157" s="1"/>
  <c r="AN25" i="157"/>
  <c r="AN233" i="157" s="1"/>
  <c r="AM25" i="157"/>
  <c r="AM233" i="157" s="1"/>
  <c r="AL25" i="157"/>
  <c r="AL233" i="157" s="1"/>
  <c r="AK25" i="157"/>
  <c r="AK233" i="157" s="1"/>
  <c r="AJ25" i="157"/>
  <c r="AJ233" i="157" s="1"/>
  <c r="AI25" i="157"/>
  <c r="AI233" i="157" s="1"/>
  <c r="AH25" i="157"/>
  <c r="AH233" i="157" s="1"/>
  <c r="AG25" i="157"/>
  <c r="AG233" i="157" s="1"/>
  <c r="AF25" i="157"/>
  <c r="AF233" i="157" s="1"/>
  <c r="AE25" i="157"/>
  <c r="AE233" i="157" s="1"/>
  <c r="AD25" i="157"/>
  <c r="AD233" i="157" s="1"/>
  <c r="AC25" i="157"/>
  <c r="AC233" i="157" s="1"/>
  <c r="AB25" i="157"/>
  <c r="AB233" i="157" s="1"/>
  <c r="AA25" i="157"/>
  <c r="AA233" i="157" s="1"/>
  <c r="Z25" i="157"/>
  <c r="Z233" i="157" s="1"/>
  <c r="Y25" i="157"/>
  <c r="Y233" i="157" s="1"/>
  <c r="X25" i="157"/>
  <c r="X233" i="157" s="1"/>
  <c r="W25" i="157"/>
  <c r="W233" i="157" s="1"/>
  <c r="V25" i="157"/>
  <c r="V233" i="157" s="1"/>
  <c r="U25" i="157"/>
  <c r="U233" i="157" s="1"/>
  <c r="T25" i="157"/>
  <c r="T233" i="157" s="1"/>
  <c r="S25" i="157"/>
  <c r="S233" i="157" s="1"/>
  <c r="R25" i="157"/>
  <c r="R233" i="157" s="1"/>
  <c r="Q25" i="157"/>
  <c r="Q233" i="157" s="1"/>
  <c r="P25" i="157"/>
  <c r="P233" i="157" s="1"/>
  <c r="O25" i="157"/>
  <c r="O233" i="157" s="1"/>
  <c r="N25" i="157"/>
  <c r="N233" i="157" s="1"/>
  <c r="M25" i="157"/>
  <c r="M233" i="157" s="1"/>
  <c r="L25" i="157"/>
  <c r="L233" i="157" s="1"/>
  <c r="K25" i="157"/>
  <c r="K233" i="157" s="1"/>
  <c r="J25" i="157"/>
  <c r="J233" i="157" s="1"/>
  <c r="I25" i="157"/>
  <c r="I233" i="157" s="1"/>
  <c r="H25" i="157"/>
  <c r="H233" i="157" s="1"/>
  <c r="G25" i="157"/>
  <c r="G233" i="157" s="1"/>
  <c r="F25" i="157"/>
  <c r="F233" i="157" s="1"/>
  <c r="E25" i="157"/>
  <c r="E233" i="157" s="1"/>
  <c r="D25" i="157"/>
  <c r="D233" i="157" s="1"/>
  <c r="C25" i="157"/>
  <c r="C233" i="157" s="1"/>
  <c r="AX24" i="157"/>
  <c r="AW24" i="157"/>
  <c r="AV24" i="157"/>
  <c r="AU24" i="157"/>
  <c r="AT24" i="157"/>
  <c r="AS24" i="157"/>
  <c r="AR24" i="157"/>
  <c r="AQ24" i="157"/>
  <c r="AP24" i="157"/>
  <c r="AO24" i="157"/>
  <c r="AN24" i="157"/>
  <c r="AM24" i="157"/>
  <c r="AL24" i="157"/>
  <c r="AK24" i="157"/>
  <c r="AJ24" i="157"/>
  <c r="AI24" i="157"/>
  <c r="AH24" i="157"/>
  <c r="AG24" i="157"/>
  <c r="AF24" i="157"/>
  <c r="AE24" i="157"/>
  <c r="AD24" i="157"/>
  <c r="AC24" i="157"/>
  <c r="AB24" i="157"/>
  <c r="AA24" i="157"/>
  <c r="Z24" i="157"/>
  <c r="Y24" i="157"/>
  <c r="X24" i="157"/>
  <c r="W24" i="157"/>
  <c r="V24" i="157"/>
  <c r="U24" i="157"/>
  <c r="T24" i="157"/>
  <c r="S24" i="157"/>
  <c r="R24" i="157"/>
  <c r="Q24" i="157"/>
  <c r="P24" i="157"/>
  <c r="O24" i="157"/>
  <c r="N24" i="157"/>
  <c r="M24" i="157"/>
  <c r="L24" i="157"/>
  <c r="K24" i="157"/>
  <c r="J24" i="157"/>
  <c r="I24" i="157"/>
  <c r="H24" i="157"/>
  <c r="G24" i="157"/>
  <c r="F24" i="157"/>
  <c r="E24" i="157"/>
  <c r="D24" i="157"/>
  <c r="C24" i="157"/>
  <c r="AX23" i="157"/>
  <c r="AX221" i="157" s="1"/>
  <c r="AW23" i="157"/>
  <c r="AW221" i="157" s="1"/>
  <c r="AV23" i="157"/>
  <c r="AV221" i="157" s="1"/>
  <c r="AU23" i="157"/>
  <c r="AU221" i="157" s="1"/>
  <c r="AT23" i="157"/>
  <c r="AT221" i="157" s="1"/>
  <c r="AS23" i="157"/>
  <c r="AS221" i="157" s="1"/>
  <c r="AR23" i="157"/>
  <c r="AR221" i="157" s="1"/>
  <c r="AQ23" i="157"/>
  <c r="AQ221" i="157" s="1"/>
  <c r="AP23" i="157"/>
  <c r="AP221" i="157" s="1"/>
  <c r="AO23" i="157"/>
  <c r="AO221" i="157" s="1"/>
  <c r="AN23" i="157"/>
  <c r="AN221" i="157" s="1"/>
  <c r="AM23" i="157"/>
  <c r="AM221" i="157" s="1"/>
  <c r="AL23" i="157"/>
  <c r="AL221" i="157" s="1"/>
  <c r="AK23" i="157"/>
  <c r="AK221" i="157" s="1"/>
  <c r="AJ23" i="157"/>
  <c r="AJ221" i="157" s="1"/>
  <c r="AI23" i="157"/>
  <c r="AI221" i="157" s="1"/>
  <c r="AH23" i="157"/>
  <c r="AH221" i="157" s="1"/>
  <c r="AG23" i="157"/>
  <c r="AG221" i="157" s="1"/>
  <c r="AF23" i="157"/>
  <c r="AF221" i="157" s="1"/>
  <c r="AE23" i="157"/>
  <c r="AE221" i="157" s="1"/>
  <c r="AD23" i="157"/>
  <c r="AD221" i="157" s="1"/>
  <c r="AC23" i="157"/>
  <c r="AC221" i="157" s="1"/>
  <c r="AB23" i="157"/>
  <c r="AB221" i="157" s="1"/>
  <c r="AA23" i="157"/>
  <c r="AA221" i="157" s="1"/>
  <c r="Z23" i="157"/>
  <c r="Z221" i="157" s="1"/>
  <c r="Y23" i="157"/>
  <c r="Y221" i="157" s="1"/>
  <c r="X23" i="157"/>
  <c r="X221" i="157" s="1"/>
  <c r="W23" i="157"/>
  <c r="W221" i="157" s="1"/>
  <c r="V23" i="157"/>
  <c r="V221" i="157" s="1"/>
  <c r="U23" i="157"/>
  <c r="U221" i="157" s="1"/>
  <c r="T23" i="157"/>
  <c r="T221" i="157" s="1"/>
  <c r="S23" i="157"/>
  <c r="S221" i="157" s="1"/>
  <c r="R23" i="157"/>
  <c r="R221" i="157" s="1"/>
  <c r="Q23" i="157"/>
  <c r="Q221" i="157" s="1"/>
  <c r="P23" i="157"/>
  <c r="P221" i="157" s="1"/>
  <c r="O23" i="157"/>
  <c r="O221" i="157" s="1"/>
  <c r="N23" i="157"/>
  <c r="N221" i="157" s="1"/>
  <c r="M23" i="157"/>
  <c r="M221" i="157" s="1"/>
  <c r="L23" i="157"/>
  <c r="L221" i="157" s="1"/>
  <c r="K23" i="157"/>
  <c r="K221" i="157" s="1"/>
  <c r="J23" i="157"/>
  <c r="J221" i="157" s="1"/>
  <c r="I23" i="157"/>
  <c r="I221" i="157" s="1"/>
  <c r="H23" i="157"/>
  <c r="H221" i="157" s="1"/>
  <c r="G23" i="157"/>
  <c r="G221" i="157" s="1"/>
  <c r="F23" i="157"/>
  <c r="F221" i="157" s="1"/>
  <c r="E23" i="157"/>
  <c r="E221" i="157" s="1"/>
  <c r="D23" i="157"/>
  <c r="D221" i="157" s="1"/>
  <c r="C23" i="157"/>
  <c r="C221" i="157" s="1"/>
  <c r="AX22" i="157"/>
  <c r="AX215" i="157" s="1"/>
  <c r="AW22" i="157"/>
  <c r="AW215" i="157" s="1"/>
  <c r="AV22" i="157"/>
  <c r="AV215" i="157" s="1"/>
  <c r="AU22" i="157"/>
  <c r="AU215" i="157" s="1"/>
  <c r="AT22" i="157"/>
  <c r="AT215" i="157" s="1"/>
  <c r="AS22" i="157"/>
  <c r="AS215" i="157" s="1"/>
  <c r="AR22" i="157"/>
  <c r="AR215" i="157" s="1"/>
  <c r="AQ22" i="157"/>
  <c r="AQ215" i="157" s="1"/>
  <c r="AP22" i="157"/>
  <c r="AP215" i="157" s="1"/>
  <c r="AO22" i="157"/>
  <c r="AO215" i="157" s="1"/>
  <c r="AN22" i="157"/>
  <c r="AN215" i="157" s="1"/>
  <c r="AM22" i="157"/>
  <c r="AM215" i="157" s="1"/>
  <c r="AL22" i="157"/>
  <c r="AL215" i="157" s="1"/>
  <c r="AK22" i="157"/>
  <c r="AK215" i="157" s="1"/>
  <c r="AJ22" i="157"/>
  <c r="AJ215" i="157" s="1"/>
  <c r="AI22" i="157"/>
  <c r="AI215" i="157" s="1"/>
  <c r="AH22" i="157"/>
  <c r="AH215" i="157" s="1"/>
  <c r="AG22" i="157"/>
  <c r="AG215" i="157" s="1"/>
  <c r="AF22" i="157"/>
  <c r="AF215" i="157" s="1"/>
  <c r="AE22" i="157"/>
  <c r="AE215" i="157" s="1"/>
  <c r="AD22" i="157"/>
  <c r="AD215" i="157" s="1"/>
  <c r="AC22" i="157"/>
  <c r="AC215" i="157" s="1"/>
  <c r="AB22" i="157"/>
  <c r="AB215" i="157" s="1"/>
  <c r="AA22" i="157"/>
  <c r="AA215" i="157" s="1"/>
  <c r="Z22" i="157"/>
  <c r="Z215" i="157" s="1"/>
  <c r="Y22" i="157"/>
  <c r="Y215" i="157" s="1"/>
  <c r="X22" i="157"/>
  <c r="X215" i="157" s="1"/>
  <c r="W22" i="157"/>
  <c r="W215" i="157" s="1"/>
  <c r="V22" i="157"/>
  <c r="V215" i="157" s="1"/>
  <c r="U22" i="157"/>
  <c r="U215" i="157" s="1"/>
  <c r="T22" i="157"/>
  <c r="T215" i="157" s="1"/>
  <c r="S22" i="157"/>
  <c r="S215" i="157" s="1"/>
  <c r="R22" i="157"/>
  <c r="R215" i="157" s="1"/>
  <c r="Q22" i="157"/>
  <c r="Q215" i="157" s="1"/>
  <c r="P22" i="157"/>
  <c r="P215" i="157" s="1"/>
  <c r="O22" i="157"/>
  <c r="O215" i="157" s="1"/>
  <c r="N22" i="157"/>
  <c r="N215" i="157" s="1"/>
  <c r="M22" i="157"/>
  <c r="M215" i="157" s="1"/>
  <c r="L22" i="157"/>
  <c r="L215" i="157" s="1"/>
  <c r="K22" i="157"/>
  <c r="K215" i="157" s="1"/>
  <c r="J22" i="157"/>
  <c r="J215" i="157" s="1"/>
  <c r="I22" i="157"/>
  <c r="I215" i="157" s="1"/>
  <c r="H22" i="157"/>
  <c r="H215" i="157" s="1"/>
  <c r="G22" i="157"/>
  <c r="G215" i="157" s="1"/>
  <c r="F22" i="157"/>
  <c r="F215" i="157" s="1"/>
  <c r="E22" i="157"/>
  <c r="E215" i="157" s="1"/>
  <c r="D22" i="157"/>
  <c r="D215" i="157" s="1"/>
  <c r="C22" i="157"/>
  <c r="C215" i="157" s="1"/>
  <c r="AX21" i="157"/>
  <c r="AW21" i="157"/>
  <c r="AV21" i="157"/>
  <c r="AU21" i="157"/>
  <c r="AT21" i="157"/>
  <c r="AS21" i="157"/>
  <c r="AR21" i="157"/>
  <c r="AQ21" i="157"/>
  <c r="AP21" i="157"/>
  <c r="AO21" i="157"/>
  <c r="AN21" i="157"/>
  <c r="AM21" i="157"/>
  <c r="AL21" i="157"/>
  <c r="AK21" i="157"/>
  <c r="AJ21" i="157"/>
  <c r="AI21" i="157"/>
  <c r="AH21" i="157"/>
  <c r="AG21" i="157"/>
  <c r="AF21" i="157"/>
  <c r="AE21" i="157"/>
  <c r="AD21" i="157"/>
  <c r="AC21" i="157"/>
  <c r="AB21" i="157"/>
  <c r="AA21" i="157"/>
  <c r="Z21" i="157"/>
  <c r="Y21" i="157"/>
  <c r="X21" i="157"/>
  <c r="W21" i="157"/>
  <c r="V21" i="157"/>
  <c r="U21" i="157"/>
  <c r="T21" i="157"/>
  <c r="S21" i="157"/>
  <c r="R21" i="157"/>
  <c r="Q21" i="157"/>
  <c r="P21" i="157"/>
  <c r="O21" i="157"/>
  <c r="N21" i="157"/>
  <c r="M21" i="157"/>
  <c r="L21" i="157"/>
  <c r="K21" i="157"/>
  <c r="J21" i="157"/>
  <c r="I21" i="157"/>
  <c r="H21" i="157"/>
  <c r="G21" i="157"/>
  <c r="F21" i="157"/>
  <c r="E21" i="157"/>
  <c r="D21" i="157"/>
  <c r="C21" i="157"/>
  <c r="AX20" i="157"/>
  <c r="AW20" i="157"/>
  <c r="AW190" i="157" s="1"/>
  <c r="AV20" i="157"/>
  <c r="AU20" i="157"/>
  <c r="AU190" i="157" s="1"/>
  <c r="AT20" i="157"/>
  <c r="AT190" i="157" s="1"/>
  <c r="AS20" i="157"/>
  <c r="AS190" i="157" s="1"/>
  <c r="AR20" i="157"/>
  <c r="AR190" i="157" s="1"/>
  <c r="AQ20" i="157"/>
  <c r="AQ190" i="157" s="1"/>
  <c r="AP20" i="157"/>
  <c r="AP190" i="157" s="1"/>
  <c r="AO20" i="157"/>
  <c r="AO190" i="157" s="1"/>
  <c r="AN20" i="157"/>
  <c r="AN190" i="157" s="1"/>
  <c r="AM20" i="157"/>
  <c r="AM190" i="157" s="1"/>
  <c r="AL20" i="157"/>
  <c r="AL190" i="157" s="1"/>
  <c r="AK20" i="157"/>
  <c r="AK190" i="157" s="1"/>
  <c r="AJ20" i="157"/>
  <c r="AI20" i="157"/>
  <c r="AI190" i="157" s="1"/>
  <c r="AH20" i="157"/>
  <c r="AH190" i="157" s="1"/>
  <c r="AG20" i="157"/>
  <c r="AG190" i="157" s="1"/>
  <c r="AF20" i="157"/>
  <c r="AF190" i="157" s="1"/>
  <c r="AE20" i="157"/>
  <c r="AE190" i="157" s="1"/>
  <c r="AD20" i="157"/>
  <c r="AD190" i="157" s="1"/>
  <c r="AC20" i="157"/>
  <c r="AC190" i="157" s="1"/>
  <c r="AB20" i="157"/>
  <c r="AB190" i="157" s="1"/>
  <c r="AA20" i="157"/>
  <c r="AA190" i="157" s="1"/>
  <c r="Z20" i="157"/>
  <c r="Z190" i="157" s="1"/>
  <c r="Y20" i="157"/>
  <c r="Y190" i="157" s="1"/>
  <c r="X20" i="157"/>
  <c r="X190" i="157" s="1"/>
  <c r="W20" i="157"/>
  <c r="W190" i="157" s="1"/>
  <c r="V20" i="157"/>
  <c r="V190" i="157" s="1"/>
  <c r="U20" i="157"/>
  <c r="U190" i="157" s="1"/>
  <c r="T20" i="157"/>
  <c r="T190" i="157" s="1"/>
  <c r="S20" i="157"/>
  <c r="S190" i="157" s="1"/>
  <c r="R20" i="157"/>
  <c r="R190" i="157" s="1"/>
  <c r="Q20" i="157"/>
  <c r="Q190" i="157" s="1"/>
  <c r="P20" i="157"/>
  <c r="P190" i="157" s="1"/>
  <c r="O20" i="157"/>
  <c r="O190" i="157" s="1"/>
  <c r="N20" i="157"/>
  <c r="N190" i="157" s="1"/>
  <c r="M20" i="157"/>
  <c r="M190" i="157" s="1"/>
  <c r="L20" i="157"/>
  <c r="L190" i="157" s="1"/>
  <c r="K20" i="157"/>
  <c r="K190" i="157" s="1"/>
  <c r="J20" i="157"/>
  <c r="J190" i="157" s="1"/>
  <c r="I20" i="157"/>
  <c r="I190" i="157" s="1"/>
  <c r="H20" i="157"/>
  <c r="H190" i="157" s="1"/>
  <c r="G20" i="157"/>
  <c r="G190" i="157" s="1"/>
  <c r="F20" i="157"/>
  <c r="F190" i="157" s="1"/>
  <c r="E20" i="157"/>
  <c r="E190" i="157" s="1"/>
  <c r="D20" i="157"/>
  <c r="D190" i="157" s="1"/>
  <c r="C20" i="157"/>
  <c r="C190" i="157" s="1"/>
  <c r="AX19" i="157"/>
  <c r="AX160" i="157" s="1"/>
  <c r="AW19" i="157"/>
  <c r="AW160" i="157" s="1"/>
  <c r="AV19" i="157"/>
  <c r="AV160" i="157" s="1"/>
  <c r="AU19" i="157"/>
  <c r="AU160" i="157" s="1"/>
  <c r="AT19" i="157"/>
  <c r="AT160" i="157" s="1"/>
  <c r="AS19" i="157"/>
  <c r="AS160" i="157" s="1"/>
  <c r="AR19" i="157"/>
  <c r="AR160" i="157" s="1"/>
  <c r="AQ19" i="157"/>
  <c r="AQ160" i="157" s="1"/>
  <c r="AP19" i="157"/>
  <c r="AP160" i="157" s="1"/>
  <c r="AO19" i="157"/>
  <c r="AO160" i="157" s="1"/>
  <c r="AN19" i="157"/>
  <c r="AN160" i="157" s="1"/>
  <c r="AM19" i="157"/>
  <c r="AM160" i="157" s="1"/>
  <c r="AL19" i="157"/>
  <c r="AL160" i="157" s="1"/>
  <c r="AK19" i="157"/>
  <c r="AK160" i="157" s="1"/>
  <c r="AJ19" i="157"/>
  <c r="AJ160" i="157" s="1"/>
  <c r="AI19" i="157"/>
  <c r="AI160" i="157" s="1"/>
  <c r="AH19" i="157"/>
  <c r="AH160" i="157" s="1"/>
  <c r="AG19" i="157"/>
  <c r="AG160" i="157" s="1"/>
  <c r="AF19" i="157"/>
  <c r="AF160" i="157" s="1"/>
  <c r="AE19" i="157"/>
  <c r="AE160" i="157" s="1"/>
  <c r="AD19" i="157"/>
  <c r="AD160" i="157" s="1"/>
  <c r="AC19" i="157"/>
  <c r="AC160" i="157" s="1"/>
  <c r="AB19" i="157"/>
  <c r="AB160" i="157" s="1"/>
  <c r="AA19" i="157"/>
  <c r="AA160" i="157" s="1"/>
  <c r="Z19" i="157"/>
  <c r="Z160" i="157" s="1"/>
  <c r="Y19" i="157"/>
  <c r="Y160" i="157" s="1"/>
  <c r="X19" i="157"/>
  <c r="X160" i="157" s="1"/>
  <c r="W19" i="157"/>
  <c r="W160" i="157" s="1"/>
  <c r="V19" i="157"/>
  <c r="V160" i="157" s="1"/>
  <c r="U19" i="157"/>
  <c r="U160" i="157" s="1"/>
  <c r="T19" i="157"/>
  <c r="T160" i="157" s="1"/>
  <c r="S19" i="157"/>
  <c r="S160" i="157" s="1"/>
  <c r="R19" i="157"/>
  <c r="R160" i="157" s="1"/>
  <c r="Q19" i="157"/>
  <c r="Q160" i="157" s="1"/>
  <c r="P19" i="157"/>
  <c r="P160" i="157" s="1"/>
  <c r="O19" i="157"/>
  <c r="O160" i="157" s="1"/>
  <c r="N19" i="157"/>
  <c r="N160" i="157" s="1"/>
  <c r="M19" i="157"/>
  <c r="M160" i="157" s="1"/>
  <c r="L19" i="157"/>
  <c r="L160" i="157" s="1"/>
  <c r="K19" i="157"/>
  <c r="K160" i="157" s="1"/>
  <c r="J19" i="157"/>
  <c r="J160" i="157" s="1"/>
  <c r="I19" i="157"/>
  <c r="I160" i="157" s="1"/>
  <c r="H19" i="157"/>
  <c r="H160" i="157" s="1"/>
  <c r="G19" i="157"/>
  <c r="G160" i="157" s="1"/>
  <c r="F19" i="157"/>
  <c r="F160" i="157" s="1"/>
  <c r="E19" i="157"/>
  <c r="E160" i="157" s="1"/>
  <c r="D19" i="157"/>
  <c r="D160" i="157" s="1"/>
  <c r="C19" i="157"/>
  <c r="C160" i="157" s="1"/>
  <c r="AX18" i="157"/>
  <c r="AW18" i="157"/>
  <c r="AV18" i="157"/>
  <c r="AU18" i="157"/>
  <c r="AT18" i="157"/>
  <c r="AS18" i="157"/>
  <c r="AR18" i="157"/>
  <c r="AQ18" i="157"/>
  <c r="AP18" i="157"/>
  <c r="AO18" i="157"/>
  <c r="AN18" i="157"/>
  <c r="AM18" i="157"/>
  <c r="AL18" i="157"/>
  <c r="AK18" i="157"/>
  <c r="AJ18" i="157"/>
  <c r="AI18" i="157"/>
  <c r="AH18" i="157"/>
  <c r="AG18" i="157"/>
  <c r="AF18" i="157"/>
  <c r="AE18" i="157"/>
  <c r="AD18" i="157"/>
  <c r="AC18" i="157"/>
  <c r="AB18" i="157"/>
  <c r="AA18" i="157"/>
  <c r="Z18" i="157"/>
  <c r="Y18" i="157"/>
  <c r="X18" i="157"/>
  <c r="W18" i="157"/>
  <c r="V18" i="157"/>
  <c r="U18" i="157"/>
  <c r="T18" i="157"/>
  <c r="S18" i="157"/>
  <c r="R18" i="157"/>
  <c r="Q18" i="157"/>
  <c r="P18" i="157"/>
  <c r="O18" i="157"/>
  <c r="N18" i="157"/>
  <c r="M18" i="157"/>
  <c r="L18" i="157"/>
  <c r="K18" i="157"/>
  <c r="J18" i="157"/>
  <c r="I18" i="157"/>
  <c r="H18" i="157"/>
  <c r="G18" i="157"/>
  <c r="F18" i="157"/>
  <c r="E18" i="157"/>
  <c r="D18" i="157"/>
  <c r="C18" i="157"/>
  <c r="AX17" i="157"/>
  <c r="AW17" i="157"/>
  <c r="AV17" i="157"/>
  <c r="AU17" i="157"/>
  <c r="AT17" i="157"/>
  <c r="AS17" i="157"/>
  <c r="AR17" i="157"/>
  <c r="AQ17" i="157"/>
  <c r="AP17" i="157"/>
  <c r="AO17" i="157"/>
  <c r="AN17" i="157"/>
  <c r="AM17" i="157"/>
  <c r="AL17" i="157"/>
  <c r="AK17" i="157"/>
  <c r="AJ17" i="157"/>
  <c r="AI17" i="157"/>
  <c r="AH17" i="157"/>
  <c r="AG17" i="157"/>
  <c r="AF17" i="157"/>
  <c r="AE17" i="157"/>
  <c r="AD17" i="157"/>
  <c r="AC17" i="157"/>
  <c r="AB17" i="157"/>
  <c r="AA17" i="157"/>
  <c r="Z17" i="157"/>
  <c r="Y17" i="157"/>
  <c r="X17" i="157"/>
  <c r="W17" i="157"/>
  <c r="V17" i="157"/>
  <c r="U17" i="157"/>
  <c r="T17" i="157"/>
  <c r="S17" i="157"/>
  <c r="R17" i="157"/>
  <c r="Q17" i="157"/>
  <c r="P17" i="157"/>
  <c r="O17" i="157"/>
  <c r="N17" i="157"/>
  <c r="M17" i="157"/>
  <c r="L17" i="157"/>
  <c r="K17" i="157"/>
  <c r="J17" i="157"/>
  <c r="I17" i="157"/>
  <c r="H17" i="157"/>
  <c r="G17" i="157"/>
  <c r="F17" i="157"/>
  <c r="E17" i="157"/>
  <c r="D17" i="157"/>
  <c r="C17" i="157"/>
  <c r="AX16" i="157"/>
  <c r="AX166" i="157" s="1"/>
  <c r="AW16" i="157"/>
  <c r="AW166" i="157" s="1"/>
  <c r="AV16" i="157"/>
  <c r="AV166" i="157" s="1"/>
  <c r="AU16" i="157"/>
  <c r="AU166" i="157" s="1"/>
  <c r="AT16" i="157"/>
  <c r="AT166" i="157" s="1"/>
  <c r="AS16" i="157"/>
  <c r="AS166" i="157" s="1"/>
  <c r="AR16" i="157"/>
  <c r="AR166" i="157" s="1"/>
  <c r="AQ16" i="157"/>
  <c r="AQ166" i="157" s="1"/>
  <c r="AP16" i="157"/>
  <c r="AP166" i="157" s="1"/>
  <c r="AO16" i="157"/>
  <c r="AO166" i="157" s="1"/>
  <c r="AN16" i="157"/>
  <c r="AN166" i="157" s="1"/>
  <c r="AM16" i="157"/>
  <c r="AM166" i="157" s="1"/>
  <c r="AL16" i="157"/>
  <c r="AL166" i="157" s="1"/>
  <c r="AK16" i="157"/>
  <c r="AK166" i="157" s="1"/>
  <c r="AJ16" i="157"/>
  <c r="AJ166" i="157" s="1"/>
  <c r="AI16" i="157"/>
  <c r="AI166" i="157" s="1"/>
  <c r="AH16" i="157"/>
  <c r="AH166" i="157" s="1"/>
  <c r="AG16" i="157"/>
  <c r="AG166" i="157" s="1"/>
  <c r="AF16" i="157"/>
  <c r="AF166" i="157" s="1"/>
  <c r="AE16" i="157"/>
  <c r="AE166" i="157" s="1"/>
  <c r="AD16" i="157"/>
  <c r="AD166" i="157" s="1"/>
  <c r="AC16" i="157"/>
  <c r="AC166" i="157" s="1"/>
  <c r="AB16" i="157"/>
  <c r="AB166" i="157" s="1"/>
  <c r="AA16" i="157"/>
  <c r="AA166" i="157" s="1"/>
  <c r="Z16" i="157"/>
  <c r="Z166" i="157" s="1"/>
  <c r="Y16" i="157"/>
  <c r="Y166" i="157" s="1"/>
  <c r="X16" i="157"/>
  <c r="X166" i="157" s="1"/>
  <c r="W16" i="157"/>
  <c r="W166" i="157" s="1"/>
  <c r="V16" i="157"/>
  <c r="V166" i="157" s="1"/>
  <c r="U16" i="157"/>
  <c r="U166" i="157" s="1"/>
  <c r="T16" i="157"/>
  <c r="T166" i="157" s="1"/>
  <c r="S16" i="157"/>
  <c r="S166" i="157" s="1"/>
  <c r="R16" i="157"/>
  <c r="R166" i="157" s="1"/>
  <c r="Q16" i="157"/>
  <c r="Q166" i="157" s="1"/>
  <c r="P16" i="157"/>
  <c r="P166" i="157" s="1"/>
  <c r="P178" i="157" s="1"/>
  <c r="O16" i="157"/>
  <c r="O166" i="157" s="1"/>
  <c r="N16" i="157"/>
  <c r="N166" i="157" s="1"/>
  <c r="M16" i="157"/>
  <c r="M166" i="157" s="1"/>
  <c r="L16" i="157"/>
  <c r="L166" i="157" s="1"/>
  <c r="K16" i="157"/>
  <c r="K166" i="157" s="1"/>
  <c r="J16" i="157"/>
  <c r="J166" i="157" s="1"/>
  <c r="I16" i="157"/>
  <c r="I166" i="157" s="1"/>
  <c r="H16" i="157"/>
  <c r="H166" i="157" s="1"/>
  <c r="G16" i="157"/>
  <c r="G166" i="157" s="1"/>
  <c r="F16" i="157"/>
  <c r="F166" i="157" s="1"/>
  <c r="E16" i="157"/>
  <c r="E166" i="157" s="1"/>
  <c r="D16" i="157"/>
  <c r="D166" i="157" s="1"/>
  <c r="C16" i="157"/>
  <c r="C166" i="157" s="1"/>
  <c r="AX15" i="157"/>
  <c r="AW15" i="157"/>
  <c r="AV15" i="157"/>
  <c r="AU15" i="157"/>
  <c r="AT15" i="157"/>
  <c r="AS15" i="157"/>
  <c r="AR15" i="157"/>
  <c r="AQ15" i="157"/>
  <c r="AP15" i="157"/>
  <c r="AO15" i="157"/>
  <c r="AN15" i="157"/>
  <c r="AM15" i="157"/>
  <c r="AL15" i="157"/>
  <c r="AK15" i="157"/>
  <c r="AJ15" i="157"/>
  <c r="AI15" i="157"/>
  <c r="AH15" i="157"/>
  <c r="AG15" i="157"/>
  <c r="AF15" i="157"/>
  <c r="AE15" i="157"/>
  <c r="AD15" i="157"/>
  <c r="AC15" i="157"/>
  <c r="AB15" i="157"/>
  <c r="AA15" i="157"/>
  <c r="Z15" i="157"/>
  <c r="Y15" i="157"/>
  <c r="X15" i="157"/>
  <c r="W15" i="157"/>
  <c r="V15" i="157"/>
  <c r="U15" i="157"/>
  <c r="T15" i="157"/>
  <c r="S15" i="157"/>
  <c r="R15" i="157"/>
  <c r="Q15" i="157"/>
  <c r="P15" i="157"/>
  <c r="O15" i="157"/>
  <c r="N15" i="157"/>
  <c r="M15" i="157"/>
  <c r="L15" i="157"/>
  <c r="K15" i="157"/>
  <c r="J15" i="157"/>
  <c r="I15" i="157"/>
  <c r="H15" i="157"/>
  <c r="G15" i="157"/>
  <c r="F15" i="157"/>
  <c r="E15" i="157"/>
  <c r="D15" i="157"/>
  <c r="C15" i="157"/>
  <c r="AX14" i="157"/>
  <c r="AW14" i="157"/>
  <c r="AV14" i="157"/>
  <c r="AU14" i="157"/>
  <c r="AT14" i="157"/>
  <c r="AS14" i="157"/>
  <c r="AR14" i="157"/>
  <c r="AQ14" i="157"/>
  <c r="AP14" i="157"/>
  <c r="AO14" i="157"/>
  <c r="AN14" i="157"/>
  <c r="AM14" i="157"/>
  <c r="AL14" i="157"/>
  <c r="AK14" i="157"/>
  <c r="AJ14" i="157"/>
  <c r="AI14" i="157"/>
  <c r="AH14" i="157"/>
  <c r="AG14" i="157"/>
  <c r="AF14" i="157"/>
  <c r="AE14" i="157"/>
  <c r="AD14" i="157"/>
  <c r="AC14" i="157"/>
  <c r="AB14" i="157"/>
  <c r="AA14" i="157"/>
  <c r="Z14" i="157"/>
  <c r="Y14" i="157"/>
  <c r="X14" i="157"/>
  <c r="W14" i="157"/>
  <c r="V14" i="157"/>
  <c r="U14" i="157"/>
  <c r="T14" i="157"/>
  <c r="S14" i="157"/>
  <c r="R14" i="157"/>
  <c r="Q14" i="157"/>
  <c r="P14" i="157"/>
  <c r="O14" i="157"/>
  <c r="N14" i="157"/>
  <c r="M14" i="157"/>
  <c r="L14" i="157"/>
  <c r="K14" i="157"/>
  <c r="J14" i="157"/>
  <c r="I14" i="157"/>
  <c r="H14" i="157"/>
  <c r="G14" i="157"/>
  <c r="F14" i="157"/>
  <c r="E14" i="157"/>
  <c r="D14" i="157"/>
  <c r="C14" i="157"/>
  <c r="AX13" i="157"/>
  <c r="AW13" i="157"/>
  <c r="AV13" i="157"/>
  <c r="AU13" i="157"/>
  <c r="AT13" i="157"/>
  <c r="AS13" i="157"/>
  <c r="AR13" i="157"/>
  <c r="AQ13" i="157"/>
  <c r="AP13" i="157"/>
  <c r="AO13" i="157"/>
  <c r="AN13" i="157"/>
  <c r="AM13" i="157"/>
  <c r="AL13" i="157"/>
  <c r="AK13" i="157"/>
  <c r="AJ13" i="157"/>
  <c r="AI13" i="157"/>
  <c r="AH13" i="157"/>
  <c r="AG13" i="157"/>
  <c r="AF13" i="157"/>
  <c r="AE13" i="157"/>
  <c r="AD13" i="157"/>
  <c r="AC13" i="157"/>
  <c r="AB13" i="157"/>
  <c r="AA13" i="157"/>
  <c r="Z13" i="157"/>
  <c r="Y13" i="157"/>
  <c r="X13" i="157"/>
  <c r="W13" i="157"/>
  <c r="V13" i="157"/>
  <c r="U13" i="157"/>
  <c r="T13" i="157"/>
  <c r="S13" i="157"/>
  <c r="R13" i="157"/>
  <c r="Q13" i="157"/>
  <c r="P13" i="157"/>
  <c r="O13" i="157"/>
  <c r="N13" i="157"/>
  <c r="M13" i="157"/>
  <c r="L13" i="157"/>
  <c r="K13" i="157"/>
  <c r="J13" i="157"/>
  <c r="I13" i="157"/>
  <c r="H13" i="157"/>
  <c r="G13" i="157"/>
  <c r="F13" i="157"/>
  <c r="E13" i="157"/>
  <c r="D13" i="157"/>
  <c r="C13" i="157"/>
  <c r="AX12" i="157"/>
  <c r="AW12" i="157"/>
  <c r="AV12" i="157"/>
  <c r="AU12" i="157"/>
  <c r="AT12" i="157"/>
  <c r="AS12" i="157"/>
  <c r="AR12" i="157"/>
  <c r="AQ12" i="157"/>
  <c r="AP12" i="157"/>
  <c r="AO12" i="157"/>
  <c r="AN12" i="157"/>
  <c r="AM12" i="157"/>
  <c r="AL12" i="157"/>
  <c r="AK12" i="157"/>
  <c r="AJ12" i="157"/>
  <c r="AI12" i="157"/>
  <c r="AH12" i="157"/>
  <c r="AG12" i="157"/>
  <c r="AF12" i="157"/>
  <c r="AE12" i="157"/>
  <c r="AD12" i="157"/>
  <c r="AC12" i="157"/>
  <c r="AB12" i="157"/>
  <c r="AA12" i="157"/>
  <c r="Z12" i="157"/>
  <c r="Y12" i="157"/>
  <c r="X12" i="157"/>
  <c r="W12" i="157"/>
  <c r="V12" i="157"/>
  <c r="U12" i="157"/>
  <c r="T12" i="157"/>
  <c r="S12" i="157"/>
  <c r="R12" i="157"/>
  <c r="Q12" i="157"/>
  <c r="P12" i="157"/>
  <c r="O12" i="157"/>
  <c r="N12" i="157"/>
  <c r="M12" i="157"/>
  <c r="L12" i="157"/>
  <c r="K12" i="157"/>
  <c r="J12" i="157"/>
  <c r="I12" i="157"/>
  <c r="H12" i="157"/>
  <c r="G12" i="157"/>
  <c r="F12" i="157"/>
  <c r="E12" i="157"/>
  <c r="D12" i="157"/>
  <c r="C12" i="157"/>
  <c r="AX11" i="157"/>
  <c r="AW11" i="157"/>
  <c r="AV11" i="157"/>
  <c r="AU11" i="157"/>
  <c r="AT11" i="157"/>
  <c r="AS11" i="157"/>
  <c r="AR11" i="157"/>
  <c r="AQ11" i="157"/>
  <c r="AP11" i="157"/>
  <c r="AO11" i="157"/>
  <c r="AN11" i="157"/>
  <c r="AM11" i="157"/>
  <c r="AL11" i="157"/>
  <c r="AK11" i="157"/>
  <c r="AJ11" i="157"/>
  <c r="AI11" i="157"/>
  <c r="AH11" i="157"/>
  <c r="AG11" i="157"/>
  <c r="AF11" i="157"/>
  <c r="AE11" i="157"/>
  <c r="AD11" i="157"/>
  <c r="AC11" i="157"/>
  <c r="AB11" i="157"/>
  <c r="AA11" i="157"/>
  <c r="Z11" i="157"/>
  <c r="Y11" i="157"/>
  <c r="X11" i="157"/>
  <c r="W11" i="157"/>
  <c r="V11" i="157"/>
  <c r="U11" i="157"/>
  <c r="T11" i="157"/>
  <c r="S11" i="157"/>
  <c r="R11" i="157"/>
  <c r="Q11" i="157"/>
  <c r="P11" i="157"/>
  <c r="O11" i="157"/>
  <c r="N11" i="157"/>
  <c r="M11" i="157"/>
  <c r="L11" i="157"/>
  <c r="K11" i="157"/>
  <c r="J11" i="157"/>
  <c r="I11" i="157"/>
  <c r="H11" i="157"/>
  <c r="G11" i="157"/>
  <c r="F11" i="157"/>
  <c r="E11" i="157"/>
  <c r="D11" i="157"/>
  <c r="C11" i="157"/>
  <c r="AX10" i="157"/>
  <c r="AW10" i="157"/>
  <c r="AV10" i="157"/>
  <c r="AU10" i="157"/>
  <c r="AT10" i="157"/>
  <c r="AS10" i="157"/>
  <c r="AR10" i="157"/>
  <c r="AQ10" i="157"/>
  <c r="AP10" i="157"/>
  <c r="AO10" i="157"/>
  <c r="AN10" i="157"/>
  <c r="AM10" i="157"/>
  <c r="AL10" i="157"/>
  <c r="AK10" i="157"/>
  <c r="AJ10" i="157"/>
  <c r="AI10" i="157"/>
  <c r="AH10" i="157"/>
  <c r="AG10" i="157"/>
  <c r="AF10" i="157"/>
  <c r="AE10" i="157"/>
  <c r="AD10" i="157"/>
  <c r="AC10" i="157"/>
  <c r="AB10" i="157"/>
  <c r="AA10" i="157"/>
  <c r="Z10" i="157"/>
  <c r="Y10" i="157"/>
  <c r="X10" i="157"/>
  <c r="W10" i="157"/>
  <c r="V10" i="157"/>
  <c r="U10" i="157"/>
  <c r="T10" i="157"/>
  <c r="S10" i="157"/>
  <c r="R10" i="157"/>
  <c r="Q10" i="157"/>
  <c r="P10" i="157"/>
  <c r="O10" i="157"/>
  <c r="N10" i="157"/>
  <c r="M10" i="157"/>
  <c r="L10" i="157"/>
  <c r="K10" i="157"/>
  <c r="J10" i="157"/>
  <c r="I10" i="157"/>
  <c r="H10" i="157"/>
  <c r="G10" i="157"/>
  <c r="F10" i="157"/>
  <c r="E10" i="157"/>
  <c r="D10" i="157"/>
  <c r="C10" i="157"/>
  <c r="AX9" i="157"/>
  <c r="AW9" i="157"/>
  <c r="AV9" i="157"/>
  <c r="AU9" i="157"/>
  <c r="AT9" i="157"/>
  <c r="AS9" i="157"/>
  <c r="AR9" i="157"/>
  <c r="AQ9" i="157"/>
  <c r="AP9" i="157"/>
  <c r="AO9" i="157"/>
  <c r="AN9" i="157"/>
  <c r="AM9" i="157"/>
  <c r="AL9" i="157"/>
  <c r="AK9" i="157"/>
  <c r="AJ9" i="157"/>
  <c r="AI9" i="157"/>
  <c r="AH9" i="157"/>
  <c r="AG9" i="157"/>
  <c r="AF9" i="157"/>
  <c r="AE9" i="157"/>
  <c r="AD9" i="157"/>
  <c r="AC9" i="157"/>
  <c r="AB9" i="157"/>
  <c r="AA9" i="157"/>
  <c r="Z9" i="157"/>
  <c r="Y9" i="157"/>
  <c r="X9" i="157"/>
  <c r="W9" i="157"/>
  <c r="V9" i="157"/>
  <c r="U9" i="157"/>
  <c r="T9" i="157"/>
  <c r="S9" i="157"/>
  <c r="R9" i="157"/>
  <c r="Q9" i="157"/>
  <c r="P9" i="157"/>
  <c r="O9" i="157"/>
  <c r="N9" i="157"/>
  <c r="M9" i="157"/>
  <c r="L9" i="157"/>
  <c r="K9" i="157"/>
  <c r="J9" i="157"/>
  <c r="I9" i="157"/>
  <c r="H9" i="157"/>
  <c r="G9" i="157"/>
  <c r="F9" i="157"/>
  <c r="E9" i="157"/>
  <c r="D9" i="157"/>
  <c r="C9" i="157"/>
  <c r="AX8" i="157"/>
  <c r="AX154" i="157" s="1"/>
  <c r="AW8" i="157"/>
  <c r="AW154" i="157" s="1"/>
  <c r="AV8" i="157"/>
  <c r="AV154" i="157" s="1"/>
  <c r="AU8" i="157"/>
  <c r="AU154" i="157" s="1"/>
  <c r="AT8" i="157"/>
  <c r="AT154" i="157" s="1"/>
  <c r="AS8" i="157"/>
  <c r="AS154" i="157" s="1"/>
  <c r="AR8" i="157"/>
  <c r="AR154" i="157" s="1"/>
  <c r="AQ8" i="157"/>
  <c r="AQ154" i="157" s="1"/>
  <c r="AP8" i="157"/>
  <c r="AP154" i="157" s="1"/>
  <c r="AO8" i="157"/>
  <c r="AO154" i="157" s="1"/>
  <c r="AN8" i="157"/>
  <c r="AN154" i="157" s="1"/>
  <c r="AM8" i="157"/>
  <c r="AM154" i="157" s="1"/>
  <c r="AL8" i="157"/>
  <c r="AL154" i="157" s="1"/>
  <c r="AK8" i="157"/>
  <c r="AK154" i="157" s="1"/>
  <c r="AJ8" i="157"/>
  <c r="AJ154" i="157" s="1"/>
  <c r="AI8" i="157"/>
  <c r="AI154" i="157" s="1"/>
  <c r="AH8" i="157"/>
  <c r="AH154" i="157" s="1"/>
  <c r="AG8" i="157"/>
  <c r="AG154" i="157" s="1"/>
  <c r="AF8" i="157"/>
  <c r="AE8" i="157"/>
  <c r="AE154" i="157" s="1"/>
  <c r="AD8" i="157"/>
  <c r="AD154" i="157" s="1"/>
  <c r="AC8" i="157"/>
  <c r="AB8" i="157"/>
  <c r="AB154" i="157" s="1"/>
  <c r="AA8" i="157"/>
  <c r="AA154" i="157" s="1"/>
  <c r="Z8" i="157"/>
  <c r="Z154" i="157" s="1"/>
  <c r="Y8" i="157"/>
  <c r="Y154" i="157" s="1"/>
  <c r="X8" i="157"/>
  <c r="X154" i="157" s="1"/>
  <c r="W8" i="157"/>
  <c r="W154" i="157" s="1"/>
  <c r="V8" i="157"/>
  <c r="V154" i="157" s="1"/>
  <c r="U8" i="157"/>
  <c r="U154" i="157" s="1"/>
  <c r="T8" i="157"/>
  <c r="T154" i="157" s="1"/>
  <c r="S8" i="157"/>
  <c r="S154" i="157" s="1"/>
  <c r="R8" i="157"/>
  <c r="R154" i="157" s="1"/>
  <c r="Q8" i="157"/>
  <c r="Q154" i="157" s="1"/>
  <c r="P8" i="157"/>
  <c r="P154" i="157" s="1"/>
  <c r="O8" i="157"/>
  <c r="O154" i="157" s="1"/>
  <c r="N8" i="157"/>
  <c r="N154" i="157" s="1"/>
  <c r="M8" i="157"/>
  <c r="M154" i="157" s="1"/>
  <c r="L8" i="157"/>
  <c r="L154" i="157" s="1"/>
  <c r="K8" i="157"/>
  <c r="K154" i="157" s="1"/>
  <c r="J8" i="157"/>
  <c r="J154" i="157" s="1"/>
  <c r="I8" i="157"/>
  <c r="I154" i="157" s="1"/>
  <c r="H8" i="157"/>
  <c r="H154" i="157" s="1"/>
  <c r="G8" i="157"/>
  <c r="G154" i="157" s="1"/>
  <c r="F8" i="157"/>
  <c r="F154" i="157" s="1"/>
  <c r="E8" i="157"/>
  <c r="E154" i="157" s="1"/>
  <c r="D8" i="157"/>
  <c r="D154" i="157" s="1"/>
  <c r="C8" i="157"/>
  <c r="C154" i="157" s="1"/>
  <c r="AX7" i="157"/>
  <c r="AX184" i="157" s="1"/>
  <c r="AW7" i="157"/>
  <c r="AW184" i="157" s="1"/>
  <c r="AV7" i="157"/>
  <c r="AV184" i="157" s="1"/>
  <c r="AU7" i="157"/>
  <c r="AU184" i="157" s="1"/>
  <c r="AT7" i="157"/>
  <c r="AT184" i="157" s="1"/>
  <c r="AS7" i="157"/>
  <c r="AS184" i="157" s="1"/>
  <c r="AR7" i="157"/>
  <c r="AQ7" i="157"/>
  <c r="AQ184" i="157" s="1"/>
  <c r="AP7" i="157"/>
  <c r="AP184" i="157" s="1"/>
  <c r="AO7" i="157"/>
  <c r="AN7" i="157"/>
  <c r="AN184" i="157" s="1"/>
  <c r="AM7" i="157"/>
  <c r="AM184" i="157" s="1"/>
  <c r="AL7" i="157"/>
  <c r="AL184" i="157" s="1"/>
  <c r="AK7" i="157"/>
  <c r="AK184" i="157" s="1"/>
  <c r="AJ7" i="157"/>
  <c r="AJ184" i="157" s="1"/>
  <c r="AI7" i="157"/>
  <c r="AI184" i="157" s="1"/>
  <c r="AH7" i="157"/>
  <c r="AH184" i="157" s="1"/>
  <c r="AG7" i="157"/>
  <c r="AG184" i="157" s="1"/>
  <c r="AF7" i="157"/>
  <c r="AF184" i="157" s="1"/>
  <c r="AE7" i="157"/>
  <c r="AE184" i="157" s="1"/>
  <c r="AD7" i="157"/>
  <c r="AD184" i="157" s="1"/>
  <c r="AC7" i="157"/>
  <c r="AC184" i="157" s="1"/>
  <c r="AB7" i="157"/>
  <c r="AB184" i="157" s="1"/>
  <c r="AA7" i="157"/>
  <c r="AA184" i="157" s="1"/>
  <c r="Z7" i="157"/>
  <c r="Z184" i="157" s="1"/>
  <c r="Y7" i="157"/>
  <c r="Y184" i="157" s="1"/>
  <c r="X7" i="157"/>
  <c r="X184" i="157" s="1"/>
  <c r="W7" i="157"/>
  <c r="W184" i="157" s="1"/>
  <c r="V7" i="157"/>
  <c r="V184" i="157" s="1"/>
  <c r="U7" i="157"/>
  <c r="U184" i="157" s="1"/>
  <c r="T7" i="157"/>
  <c r="T184" i="157" s="1"/>
  <c r="S7" i="157"/>
  <c r="S184" i="157" s="1"/>
  <c r="R7" i="157"/>
  <c r="R184" i="157" s="1"/>
  <c r="Q7" i="157"/>
  <c r="Q184" i="157" s="1"/>
  <c r="P7" i="157"/>
  <c r="P184" i="157" s="1"/>
  <c r="O7" i="157"/>
  <c r="O184" i="157" s="1"/>
  <c r="N7" i="157"/>
  <c r="N184" i="157" s="1"/>
  <c r="M7" i="157"/>
  <c r="M184" i="157" s="1"/>
  <c r="L7" i="157"/>
  <c r="L184" i="157" s="1"/>
  <c r="K7" i="157"/>
  <c r="K184" i="157" s="1"/>
  <c r="J7" i="157"/>
  <c r="J184" i="157" s="1"/>
  <c r="I7" i="157"/>
  <c r="I184" i="157" s="1"/>
  <c r="H7" i="157"/>
  <c r="G7" i="157"/>
  <c r="G184" i="157" s="1"/>
  <c r="F7" i="157"/>
  <c r="F184" i="157" s="1"/>
  <c r="E7" i="157"/>
  <c r="E184" i="157" s="1"/>
  <c r="D7" i="157"/>
  <c r="D184" i="157" s="1"/>
  <c r="C7" i="157"/>
  <c r="C184" i="157" s="1"/>
  <c r="AX4" i="157"/>
  <c r="AW4" i="157"/>
  <c r="AV4" i="157"/>
  <c r="AU4" i="157"/>
  <c r="AT4" i="157"/>
  <c r="AS4" i="157"/>
  <c r="AR4" i="157"/>
  <c r="AQ4" i="157"/>
  <c r="AP4" i="157"/>
  <c r="AO4" i="157"/>
  <c r="AN4" i="157"/>
  <c r="AM4" i="157"/>
  <c r="AL4" i="157"/>
  <c r="AK4" i="157"/>
  <c r="AJ4" i="157"/>
  <c r="AI4" i="157"/>
  <c r="AH4" i="157"/>
  <c r="AG4" i="157"/>
  <c r="AF4" i="157"/>
  <c r="AE4" i="157"/>
  <c r="AD4" i="157"/>
  <c r="AC4" i="157"/>
  <c r="AB4" i="157"/>
  <c r="AA4" i="157"/>
  <c r="Z4" i="157"/>
  <c r="Y4" i="157"/>
  <c r="X4" i="157"/>
  <c r="W4" i="157"/>
  <c r="V4" i="157"/>
  <c r="U4" i="157"/>
  <c r="T4" i="157"/>
  <c r="S4" i="157"/>
  <c r="R4" i="157"/>
  <c r="Q4" i="157"/>
  <c r="P4" i="157"/>
  <c r="O4" i="157"/>
  <c r="N4" i="157"/>
  <c r="M4" i="157"/>
  <c r="L4" i="157"/>
  <c r="K4" i="157"/>
  <c r="J4" i="157"/>
  <c r="I4" i="157"/>
  <c r="H4" i="157"/>
  <c r="G4" i="157"/>
  <c r="F4" i="157"/>
  <c r="E4" i="157"/>
  <c r="D4" i="157"/>
  <c r="C4" i="157"/>
  <c r="B124" i="157"/>
  <c r="B125" i="157"/>
  <c r="B126" i="157"/>
  <c r="B127" i="157"/>
  <c r="B128" i="157"/>
  <c r="B129" i="157"/>
  <c r="B130" i="157"/>
  <c r="B131" i="157"/>
  <c r="B132" i="157"/>
  <c r="B165" i="157" s="1"/>
  <c r="B133" i="157"/>
  <c r="B134" i="157"/>
  <c r="B135" i="157"/>
  <c r="B159" i="157" s="1"/>
  <c r="B136" i="157"/>
  <c r="B137" i="157"/>
  <c r="B138" i="157"/>
  <c r="B214" i="157" s="1"/>
  <c r="B139" i="157"/>
  <c r="B220" i="157" s="1"/>
  <c r="B140" i="157"/>
  <c r="B141" i="157"/>
  <c r="B232" i="157" s="1"/>
  <c r="B142" i="157"/>
  <c r="B171" i="157" s="1"/>
  <c r="B143" i="157"/>
  <c r="B226" i="157" s="1"/>
  <c r="B144" i="157"/>
  <c r="B238" i="157" s="1"/>
  <c r="B145" i="157"/>
  <c r="B244" i="157" s="1"/>
  <c r="B146" i="157"/>
  <c r="B147" i="157"/>
  <c r="B148" i="157"/>
  <c r="B149" i="157"/>
  <c r="B208" i="157" s="1"/>
  <c r="B123" i="157"/>
  <c r="B95" i="157"/>
  <c r="B96" i="157"/>
  <c r="B97" i="157"/>
  <c r="B98" i="157"/>
  <c r="B99" i="157"/>
  <c r="B100" i="157"/>
  <c r="B101" i="157"/>
  <c r="B102" i="157"/>
  <c r="B103" i="157"/>
  <c r="B169" i="157" s="1"/>
  <c r="B104" i="157"/>
  <c r="B105" i="157"/>
  <c r="B106" i="157"/>
  <c r="B163" i="157" s="1"/>
  <c r="B107" i="157"/>
  <c r="B108" i="157"/>
  <c r="B109" i="157"/>
  <c r="B218" i="157" s="1"/>
  <c r="B110" i="157"/>
  <c r="B224" i="157" s="1"/>
  <c r="B111" i="157"/>
  <c r="B112" i="157"/>
  <c r="B236" i="157" s="1"/>
  <c r="B113" i="157"/>
  <c r="B175" i="157" s="1"/>
  <c r="B114" i="157"/>
  <c r="B230" i="157" s="1"/>
  <c r="B115" i="157"/>
  <c r="B242" i="157" s="1"/>
  <c r="B116" i="157"/>
  <c r="B248" i="157" s="1"/>
  <c r="B117" i="157"/>
  <c r="B118" i="157"/>
  <c r="B119" i="157"/>
  <c r="B120" i="157"/>
  <c r="B212" i="157" s="1"/>
  <c r="B94" i="157"/>
  <c r="B66" i="157"/>
  <c r="B67" i="157"/>
  <c r="B68" i="157"/>
  <c r="B69" i="157"/>
  <c r="B70" i="157"/>
  <c r="B71" i="157"/>
  <c r="B72" i="157"/>
  <c r="B73" i="157"/>
  <c r="B74" i="157"/>
  <c r="B168" i="157" s="1"/>
  <c r="B75" i="157"/>
  <c r="B76" i="157"/>
  <c r="B77" i="157"/>
  <c r="B162" i="157" s="1"/>
  <c r="B78" i="157"/>
  <c r="B79" i="157"/>
  <c r="B80" i="157"/>
  <c r="B217" i="157" s="1"/>
  <c r="B81" i="157"/>
  <c r="B223" i="157" s="1"/>
  <c r="B82" i="157"/>
  <c r="B83" i="157"/>
  <c r="B235" i="157" s="1"/>
  <c r="B84" i="157"/>
  <c r="B174" i="157" s="1"/>
  <c r="B85" i="157"/>
  <c r="B229" i="157" s="1"/>
  <c r="B86" i="157"/>
  <c r="B241" i="157" s="1"/>
  <c r="B87" i="157"/>
  <c r="B247" i="157" s="1"/>
  <c r="B88" i="157"/>
  <c r="B89" i="157"/>
  <c r="B90" i="157"/>
  <c r="B91" i="157"/>
  <c r="B211" i="157" s="1"/>
  <c r="B65" i="157"/>
  <c r="B62" i="157"/>
  <c r="B210" i="157" s="1"/>
  <c r="B61" i="157"/>
  <c r="B60" i="157"/>
  <c r="B59" i="157"/>
  <c r="B58" i="157"/>
  <c r="B246" i="157" s="1"/>
  <c r="B57" i="157"/>
  <c r="B240" i="157" s="1"/>
  <c r="B56" i="157"/>
  <c r="B228" i="157" s="1"/>
  <c r="B55" i="157"/>
  <c r="B173" i="157" s="1"/>
  <c r="B54" i="157"/>
  <c r="B234" i="157" s="1"/>
  <c r="B53" i="157"/>
  <c r="B52" i="157"/>
  <c r="B222" i="157" s="1"/>
  <c r="B51" i="157"/>
  <c r="B216" i="157" s="1"/>
  <c r="B50" i="157"/>
  <c r="B49" i="157"/>
  <c r="B48" i="157"/>
  <c r="B161" i="157" s="1"/>
  <c r="B47" i="157"/>
  <c r="B46" i="157"/>
  <c r="B45" i="157"/>
  <c r="B167" i="157" s="1"/>
  <c r="B44" i="157"/>
  <c r="B43" i="157"/>
  <c r="B42" i="157"/>
  <c r="B41" i="157"/>
  <c r="B40" i="157"/>
  <c r="B39" i="157"/>
  <c r="B38" i="157"/>
  <c r="B37" i="157"/>
  <c r="B36" i="157"/>
  <c r="B33" i="157"/>
  <c r="B209" i="157" s="1"/>
  <c r="B32" i="157"/>
  <c r="B31" i="157"/>
  <c r="B30" i="157"/>
  <c r="B29" i="157"/>
  <c r="B245" i="157" s="1"/>
  <c r="B28" i="157"/>
  <c r="B239" i="157" s="1"/>
  <c r="B27" i="157"/>
  <c r="B227" i="157" s="1"/>
  <c r="B26" i="157"/>
  <c r="B172" i="157" s="1"/>
  <c r="B25" i="157"/>
  <c r="B233" i="157" s="1"/>
  <c r="B24" i="157"/>
  <c r="B23" i="157"/>
  <c r="B221" i="157" s="1"/>
  <c r="B22" i="157"/>
  <c r="B215" i="157" s="1"/>
  <c r="B21" i="157"/>
  <c r="B20" i="157"/>
  <c r="B19" i="157"/>
  <c r="B160" i="157" s="1"/>
  <c r="B18" i="157"/>
  <c r="B17" i="157"/>
  <c r="B16" i="157"/>
  <c r="B166" i="157" s="1"/>
  <c r="B15" i="157"/>
  <c r="B14" i="157"/>
  <c r="B13" i="157"/>
  <c r="B12" i="157"/>
  <c r="B11" i="157"/>
  <c r="B10" i="157"/>
  <c r="B9" i="157"/>
  <c r="B8" i="157"/>
  <c r="B7" i="157"/>
  <c r="B4" i="157"/>
  <c r="AY120" i="152"/>
  <c r="AY91" i="152"/>
  <c r="AY62" i="152"/>
  <c r="AY33" i="152"/>
  <c r="AY144" i="151"/>
  <c r="AY109" i="151"/>
  <c r="AY74" i="151"/>
  <c r="AY39" i="151"/>
  <c r="AY149" i="152"/>
  <c r="AY91" i="150"/>
  <c r="AY120" i="150" s="1"/>
  <c r="AY62" i="150"/>
  <c r="AY33" i="150"/>
  <c r="AY39" i="149"/>
  <c r="AY74" i="149" s="1"/>
  <c r="AY109" i="149" s="1"/>
  <c r="AY144" i="149" s="1"/>
  <c r="J198" i="179" l="1"/>
  <c r="F168" i="179"/>
  <c r="J168" i="179"/>
  <c r="B192" i="179"/>
  <c r="F180" i="179"/>
  <c r="J192" i="179"/>
  <c r="F174" i="179"/>
  <c r="J174" i="179"/>
  <c r="F204" i="179"/>
  <c r="J204" i="179"/>
  <c r="F229" i="179"/>
  <c r="J229" i="179"/>
  <c r="F223" i="179"/>
  <c r="K223" i="179"/>
  <c r="K198" i="179"/>
  <c r="C168" i="179"/>
  <c r="G168" i="179"/>
  <c r="K168" i="179"/>
  <c r="G180" i="179"/>
  <c r="K192" i="179"/>
  <c r="C174" i="179"/>
  <c r="G174" i="179"/>
  <c r="K174" i="179"/>
  <c r="C204" i="179"/>
  <c r="G204" i="179"/>
  <c r="K204" i="179"/>
  <c r="C229" i="179"/>
  <c r="G229" i="179"/>
  <c r="K229" i="179"/>
  <c r="C186" i="179"/>
  <c r="G186" i="179"/>
  <c r="K186" i="179"/>
  <c r="J166" i="179"/>
  <c r="L198" i="179"/>
  <c r="D168" i="179"/>
  <c r="H168" i="179"/>
  <c r="L168" i="179"/>
  <c r="D180" i="179"/>
  <c r="H187" i="179"/>
  <c r="H192" i="179" s="1"/>
  <c r="H180" i="179"/>
  <c r="D174" i="179"/>
  <c r="H174" i="179"/>
  <c r="L174" i="179"/>
  <c r="D204" i="179"/>
  <c r="H204" i="179"/>
  <c r="L204" i="179"/>
  <c r="H229" i="179"/>
  <c r="L229" i="179"/>
  <c r="D186" i="179"/>
  <c r="H186" i="179"/>
  <c r="L186" i="179"/>
  <c r="M198" i="179"/>
  <c r="E168" i="179"/>
  <c r="I168" i="179"/>
  <c r="M168" i="179"/>
  <c r="E180" i="179"/>
  <c r="I192" i="179"/>
  <c r="M192" i="179"/>
  <c r="E174" i="179"/>
  <c r="I174" i="179"/>
  <c r="M174" i="179"/>
  <c r="E204" i="179"/>
  <c r="I204" i="179"/>
  <c r="M204" i="179"/>
  <c r="E229" i="179"/>
  <c r="I229" i="179"/>
  <c r="M229" i="179"/>
  <c r="E235" i="179"/>
  <c r="I235" i="179"/>
  <c r="M235" i="179"/>
  <c r="E247" i="179"/>
  <c r="I247" i="179"/>
  <c r="M247" i="179"/>
  <c r="E186" i="179"/>
  <c r="I186" i="179"/>
  <c r="M186" i="179"/>
  <c r="E241" i="179"/>
  <c r="I241" i="179"/>
  <c r="M241" i="179"/>
  <c r="E253" i="179"/>
  <c r="I253" i="179"/>
  <c r="M253" i="179"/>
  <c r="E260" i="179"/>
  <c r="I260" i="179"/>
  <c r="M260" i="179"/>
  <c r="E223" i="179"/>
  <c r="I223" i="179"/>
  <c r="M223" i="179"/>
  <c r="D235" i="179"/>
  <c r="H235" i="179"/>
  <c r="L235" i="179"/>
  <c r="D247" i="179"/>
  <c r="H247" i="179"/>
  <c r="L247" i="179"/>
  <c r="H241" i="179"/>
  <c r="L241" i="179"/>
  <c r="H253" i="179"/>
  <c r="L253" i="179"/>
  <c r="D260" i="179"/>
  <c r="H260" i="179"/>
  <c r="L260" i="179"/>
  <c r="D223" i="179"/>
  <c r="H223" i="179"/>
  <c r="L223" i="179"/>
  <c r="F235" i="179"/>
  <c r="F247" i="179"/>
  <c r="F186" i="179"/>
  <c r="J186" i="179"/>
  <c r="F241" i="179"/>
  <c r="J241" i="179"/>
  <c r="F253" i="179"/>
  <c r="J253" i="179"/>
  <c r="F260" i="179"/>
  <c r="C235" i="179"/>
  <c r="G235" i="179"/>
  <c r="K235" i="179"/>
  <c r="C247" i="179"/>
  <c r="G247" i="179"/>
  <c r="K247" i="179"/>
  <c r="C241" i="179"/>
  <c r="G241" i="179"/>
  <c r="K241" i="179"/>
  <c r="C253" i="179"/>
  <c r="G253" i="179"/>
  <c r="K253" i="179"/>
  <c r="C260" i="179"/>
  <c r="G260" i="179"/>
  <c r="K260" i="179"/>
  <c r="C223" i="179"/>
  <c r="G223" i="179"/>
  <c r="L213" i="179"/>
  <c r="M214" i="179"/>
  <c r="C216" i="179"/>
  <c r="C192" i="179"/>
  <c r="C214" i="179"/>
  <c r="D215" i="179"/>
  <c r="E216" i="179"/>
  <c r="C213" i="179"/>
  <c r="D214" i="179"/>
  <c r="E215" i="179"/>
  <c r="F216" i="179"/>
  <c r="C212" i="179"/>
  <c r="C211" i="179"/>
  <c r="D213" i="179"/>
  <c r="E214" i="179"/>
  <c r="F215" i="179"/>
  <c r="G216" i="179"/>
  <c r="D211" i="179"/>
  <c r="E213" i="179"/>
  <c r="F214" i="179"/>
  <c r="G215" i="179"/>
  <c r="H216" i="179"/>
  <c r="E211" i="179"/>
  <c r="F211" i="179"/>
  <c r="G211" i="179"/>
  <c r="H211" i="179"/>
  <c r="H212" i="179"/>
  <c r="H217" i="179" s="1"/>
  <c r="I213" i="179"/>
  <c r="J214" i="179"/>
  <c r="K215" i="179"/>
  <c r="L216" i="179"/>
  <c r="L192" i="179"/>
  <c r="I211" i="179"/>
  <c r="I212" i="179"/>
  <c r="J213" i="179"/>
  <c r="K214" i="179"/>
  <c r="L215" i="179"/>
  <c r="M216" i="179"/>
  <c r="I180" i="179"/>
  <c r="D187" i="179"/>
  <c r="D192" i="179" s="1"/>
  <c r="C198" i="179"/>
  <c r="J206" i="179"/>
  <c r="J180" i="179"/>
  <c r="E187" i="179"/>
  <c r="E192" i="179" s="1"/>
  <c r="D198" i="179"/>
  <c r="K206" i="179"/>
  <c r="K180" i="179"/>
  <c r="F187" i="179"/>
  <c r="F192" i="179" s="1"/>
  <c r="E198" i="179"/>
  <c r="L206" i="179"/>
  <c r="L180" i="179"/>
  <c r="G187" i="179"/>
  <c r="G192" i="179" s="1"/>
  <c r="F198" i="179"/>
  <c r="M206" i="179"/>
  <c r="M180" i="179"/>
  <c r="G198" i="179"/>
  <c r="H198" i="179"/>
  <c r="C180" i="179"/>
  <c r="I198" i="179"/>
  <c r="B180" i="179"/>
  <c r="B241" i="179"/>
  <c r="B253" i="179"/>
  <c r="B174" i="179"/>
  <c r="B229" i="179"/>
  <c r="B235" i="179"/>
  <c r="B247" i="179"/>
  <c r="B260" i="179"/>
  <c r="B223" i="179"/>
  <c r="Q182" i="158"/>
  <c r="E185" i="158"/>
  <c r="AC182" i="158"/>
  <c r="E184" i="158"/>
  <c r="B183" i="158"/>
  <c r="B202" i="158" s="1"/>
  <c r="AJ203" i="158"/>
  <c r="L209" i="158"/>
  <c r="AJ210" i="158"/>
  <c r="AK214" i="158"/>
  <c r="M202" i="158"/>
  <c r="AK203" i="158"/>
  <c r="M209" i="158"/>
  <c r="AK210" i="158"/>
  <c r="M205" i="158"/>
  <c r="AT183" i="158"/>
  <c r="AT202" i="158" s="1"/>
  <c r="B216" i="158"/>
  <c r="V186" i="158"/>
  <c r="AH182" i="158"/>
  <c r="L214" i="158"/>
  <c r="X214" i="158"/>
  <c r="AV214" i="158"/>
  <c r="X202" i="158"/>
  <c r="AJ202" i="158"/>
  <c r="AV202" i="158"/>
  <c r="L208" i="158"/>
  <c r="X208" i="158"/>
  <c r="AJ208" i="158"/>
  <c r="AV208" i="158"/>
  <c r="L203" i="158"/>
  <c r="X203" i="158"/>
  <c r="AV203" i="158"/>
  <c r="X209" i="158"/>
  <c r="AJ209" i="158"/>
  <c r="AV209" i="158"/>
  <c r="L204" i="158"/>
  <c r="X204" i="158"/>
  <c r="AJ204" i="158"/>
  <c r="AV204" i="158"/>
  <c r="L210" i="158"/>
  <c r="X210" i="158"/>
  <c r="AV210" i="158"/>
  <c r="X205" i="158"/>
  <c r="AJ205" i="158"/>
  <c r="AV205" i="158"/>
  <c r="L211" i="158"/>
  <c r="X211" i="158"/>
  <c r="AJ211" i="158"/>
  <c r="AV211" i="158"/>
  <c r="B208" i="158"/>
  <c r="B213" i="158"/>
  <c r="M214" i="158"/>
  <c r="Y214" i="158"/>
  <c r="AW214" i="158"/>
  <c r="Y202" i="158"/>
  <c r="AK202" i="158"/>
  <c r="AW202" i="158"/>
  <c r="M208" i="158"/>
  <c r="Y208" i="158"/>
  <c r="AK208" i="158"/>
  <c r="AW208" i="158"/>
  <c r="M203" i="158"/>
  <c r="Y203" i="158"/>
  <c r="AW203" i="158"/>
  <c r="Y209" i="158"/>
  <c r="AK209" i="158"/>
  <c r="AW209" i="158"/>
  <c r="M204" i="158"/>
  <c r="Y204" i="158"/>
  <c r="AK204" i="158"/>
  <c r="AW204" i="158"/>
  <c r="M210" i="158"/>
  <c r="Y210" i="158"/>
  <c r="AW210" i="158"/>
  <c r="Y205" i="158"/>
  <c r="AK205" i="158"/>
  <c r="AW205" i="158"/>
  <c r="M211" i="158"/>
  <c r="Y211" i="158"/>
  <c r="AK211" i="158"/>
  <c r="AW211" i="158"/>
  <c r="J183" i="158"/>
  <c r="D214" i="158"/>
  <c r="P214" i="158"/>
  <c r="AB214" i="158"/>
  <c r="AN214" i="158"/>
  <c r="D202" i="158"/>
  <c r="P202" i="158"/>
  <c r="AB202" i="158"/>
  <c r="AN202" i="158"/>
  <c r="D208" i="158"/>
  <c r="P208" i="158"/>
  <c r="AB208" i="158"/>
  <c r="AN208" i="158"/>
  <c r="D215" i="158"/>
  <c r="D203" i="158"/>
  <c r="P203" i="158"/>
  <c r="AB203" i="158"/>
  <c r="AN203" i="158"/>
  <c r="D209" i="158"/>
  <c r="P209" i="158"/>
  <c r="AB209" i="158"/>
  <c r="AN209" i="158"/>
  <c r="D204" i="158"/>
  <c r="P204" i="158"/>
  <c r="AB204" i="158"/>
  <c r="AN204" i="158"/>
  <c r="D210" i="158"/>
  <c r="P210" i="158"/>
  <c r="AB210" i="158"/>
  <c r="AN210" i="158"/>
  <c r="D217" i="158"/>
  <c r="P217" i="158"/>
  <c r="AB217" i="158"/>
  <c r="AN217" i="158"/>
  <c r="D205" i="158"/>
  <c r="P205" i="158"/>
  <c r="AB205" i="158"/>
  <c r="AN205" i="158"/>
  <c r="D211" i="158"/>
  <c r="P211" i="158"/>
  <c r="AB211" i="158"/>
  <c r="AN211" i="158"/>
  <c r="E214" i="158"/>
  <c r="Q214" i="158"/>
  <c r="AC214" i="158"/>
  <c r="AO214" i="158"/>
  <c r="E202" i="158"/>
  <c r="Q202" i="158"/>
  <c r="AC202" i="158"/>
  <c r="AO202" i="158"/>
  <c r="E208" i="158"/>
  <c r="Q208" i="158"/>
  <c r="AC208" i="158"/>
  <c r="AO208" i="158"/>
  <c r="E215" i="158"/>
  <c r="Q215" i="158"/>
  <c r="AC215" i="158"/>
  <c r="AO215" i="158"/>
  <c r="E203" i="158"/>
  <c r="Q203" i="158"/>
  <c r="AC203" i="158"/>
  <c r="AO203" i="158"/>
  <c r="E209" i="158"/>
  <c r="Q209" i="158"/>
  <c r="AC209" i="158"/>
  <c r="AO209" i="158"/>
  <c r="E216" i="158"/>
  <c r="Q216" i="158"/>
  <c r="AC216" i="158"/>
  <c r="AO216" i="158"/>
  <c r="E204" i="158"/>
  <c r="Q204" i="158"/>
  <c r="AC204" i="158"/>
  <c r="AO204" i="158"/>
  <c r="E210" i="158"/>
  <c r="Q210" i="158"/>
  <c r="AC210" i="158"/>
  <c r="AO210" i="158"/>
  <c r="E217" i="158"/>
  <c r="Q217" i="158"/>
  <c r="AC217" i="158"/>
  <c r="AO217" i="158"/>
  <c r="E205" i="158"/>
  <c r="Q205" i="158"/>
  <c r="AC205" i="158"/>
  <c r="AO205" i="158"/>
  <c r="E211" i="158"/>
  <c r="Q211" i="158"/>
  <c r="AC211" i="158"/>
  <c r="AO211" i="158"/>
  <c r="B215" i="158"/>
  <c r="J185" i="158"/>
  <c r="B210" i="158"/>
  <c r="B209" i="158"/>
  <c r="B217" i="158"/>
  <c r="F214" i="158"/>
  <c r="R214" i="158"/>
  <c r="AD214" i="158"/>
  <c r="AP214" i="158"/>
  <c r="F202" i="158"/>
  <c r="R202" i="158"/>
  <c r="AD202" i="158"/>
  <c r="AP202" i="158"/>
  <c r="F208" i="158"/>
  <c r="R208" i="158"/>
  <c r="AD208" i="158"/>
  <c r="AP208" i="158"/>
  <c r="F215" i="158"/>
  <c r="R215" i="158"/>
  <c r="AD215" i="158"/>
  <c r="AP215" i="158"/>
  <c r="F203" i="158"/>
  <c r="R203" i="158"/>
  <c r="AD203" i="158"/>
  <c r="AP203" i="158"/>
  <c r="F209" i="158"/>
  <c r="R209" i="158"/>
  <c r="AD209" i="158"/>
  <c r="AP209" i="158"/>
  <c r="F216" i="158"/>
  <c r="R216" i="158"/>
  <c r="AD216" i="158"/>
  <c r="AP216" i="158"/>
  <c r="F204" i="158"/>
  <c r="R204" i="158"/>
  <c r="AD204" i="158"/>
  <c r="AP204" i="158"/>
  <c r="F210" i="158"/>
  <c r="R210" i="158"/>
  <c r="AD210" i="158"/>
  <c r="AP210" i="158"/>
  <c r="F217" i="158"/>
  <c r="R217" i="158"/>
  <c r="AD217" i="158"/>
  <c r="AP217" i="158"/>
  <c r="F205" i="158"/>
  <c r="R205" i="158"/>
  <c r="AD205" i="158"/>
  <c r="AP205" i="158"/>
  <c r="F211" i="158"/>
  <c r="R211" i="158"/>
  <c r="AD211" i="158"/>
  <c r="AP211" i="158"/>
  <c r="G214" i="158"/>
  <c r="S214" i="158"/>
  <c r="AE214" i="158"/>
  <c r="AQ214" i="158"/>
  <c r="G202" i="158"/>
  <c r="S202" i="158"/>
  <c r="AE202" i="158"/>
  <c r="AQ202" i="158"/>
  <c r="G208" i="158"/>
  <c r="S208" i="158"/>
  <c r="AE208" i="158"/>
  <c r="AQ208" i="158"/>
  <c r="G215" i="158"/>
  <c r="S215" i="158"/>
  <c r="AE215" i="158"/>
  <c r="AQ215" i="158"/>
  <c r="G203" i="158"/>
  <c r="S203" i="158"/>
  <c r="AE203" i="158"/>
  <c r="AQ203" i="158"/>
  <c r="G209" i="158"/>
  <c r="S209" i="158"/>
  <c r="AE209" i="158"/>
  <c r="AQ209" i="158"/>
  <c r="G204" i="158"/>
  <c r="S204" i="158"/>
  <c r="AE204" i="158"/>
  <c r="AQ204" i="158"/>
  <c r="G210" i="158"/>
  <c r="S210" i="158"/>
  <c r="AE210" i="158"/>
  <c r="AQ210" i="158"/>
  <c r="G205" i="158"/>
  <c r="S205" i="158"/>
  <c r="AE205" i="158"/>
  <c r="AQ205" i="158"/>
  <c r="G211" i="158"/>
  <c r="S211" i="158"/>
  <c r="AE211" i="158"/>
  <c r="AQ211" i="158"/>
  <c r="H214" i="158"/>
  <c r="T214" i="158"/>
  <c r="AF214" i="158"/>
  <c r="AR214" i="158"/>
  <c r="H202" i="158"/>
  <c r="T202" i="158"/>
  <c r="AF202" i="158"/>
  <c r="AR202" i="158"/>
  <c r="H208" i="158"/>
  <c r="T208" i="158"/>
  <c r="AF208" i="158"/>
  <c r="AR208" i="158"/>
  <c r="H215" i="158"/>
  <c r="H203" i="158"/>
  <c r="T203" i="158"/>
  <c r="AF203" i="158"/>
  <c r="AR203" i="158"/>
  <c r="H209" i="158"/>
  <c r="T209" i="158"/>
  <c r="AF209" i="158"/>
  <c r="AR209" i="158"/>
  <c r="H204" i="158"/>
  <c r="T204" i="158"/>
  <c r="AF204" i="158"/>
  <c r="AR204" i="158"/>
  <c r="H210" i="158"/>
  <c r="T210" i="158"/>
  <c r="AF210" i="158"/>
  <c r="AR210" i="158"/>
  <c r="H205" i="158"/>
  <c r="T205" i="158"/>
  <c r="AF205" i="158"/>
  <c r="AR205" i="158"/>
  <c r="H211" i="158"/>
  <c r="T211" i="158"/>
  <c r="AF211" i="158"/>
  <c r="AR211" i="158"/>
  <c r="I214" i="158"/>
  <c r="U214" i="158"/>
  <c r="AG214" i="158"/>
  <c r="AS214" i="158"/>
  <c r="I202" i="158"/>
  <c r="U202" i="158"/>
  <c r="AG202" i="158"/>
  <c r="AS202" i="158"/>
  <c r="I208" i="158"/>
  <c r="U208" i="158"/>
  <c r="AG208" i="158"/>
  <c r="AS208" i="158"/>
  <c r="I215" i="158"/>
  <c r="AG215" i="158"/>
  <c r="AS215" i="158"/>
  <c r="I203" i="158"/>
  <c r="U203" i="158"/>
  <c r="AG203" i="158"/>
  <c r="AS203" i="158"/>
  <c r="I209" i="158"/>
  <c r="U209" i="158"/>
  <c r="AG209" i="158"/>
  <c r="AS209" i="158"/>
  <c r="I216" i="158"/>
  <c r="U216" i="158"/>
  <c r="AG216" i="158"/>
  <c r="I204" i="158"/>
  <c r="U204" i="158"/>
  <c r="AG204" i="158"/>
  <c r="AS204" i="158"/>
  <c r="I210" i="158"/>
  <c r="U210" i="158"/>
  <c r="AG210" i="158"/>
  <c r="AS210" i="158"/>
  <c r="I217" i="158"/>
  <c r="U217" i="158"/>
  <c r="AG217" i="158"/>
  <c r="AS217" i="158"/>
  <c r="I205" i="158"/>
  <c r="U205" i="158"/>
  <c r="AG205" i="158"/>
  <c r="AS205" i="158"/>
  <c r="I211" i="158"/>
  <c r="U211" i="158"/>
  <c r="AG211" i="158"/>
  <c r="AS211" i="158"/>
  <c r="B214" i="158"/>
  <c r="B185" i="158"/>
  <c r="B204" i="158" s="1"/>
  <c r="B207" i="158"/>
  <c r="J214" i="158"/>
  <c r="V214" i="158"/>
  <c r="AH214" i="158"/>
  <c r="AT214" i="158"/>
  <c r="J202" i="158"/>
  <c r="V202" i="158"/>
  <c r="AH202" i="158"/>
  <c r="J208" i="158"/>
  <c r="V208" i="158"/>
  <c r="AH208" i="158"/>
  <c r="AT208" i="158"/>
  <c r="J215" i="158"/>
  <c r="AH215" i="158"/>
  <c r="AT215" i="158"/>
  <c r="J203" i="158"/>
  <c r="V203" i="158"/>
  <c r="AH203" i="158"/>
  <c r="AT203" i="158"/>
  <c r="J209" i="158"/>
  <c r="V209" i="158"/>
  <c r="AH209" i="158"/>
  <c r="AT209" i="158"/>
  <c r="J216" i="158"/>
  <c r="V216" i="158"/>
  <c r="AH216" i="158"/>
  <c r="J204" i="158"/>
  <c r="V204" i="158"/>
  <c r="AH204" i="158"/>
  <c r="AT204" i="158"/>
  <c r="J210" i="158"/>
  <c r="V210" i="158"/>
  <c r="AH210" i="158"/>
  <c r="AT210" i="158"/>
  <c r="J217" i="158"/>
  <c r="V217" i="158"/>
  <c r="AH217" i="158"/>
  <c r="AT217" i="158"/>
  <c r="J205" i="158"/>
  <c r="V205" i="158"/>
  <c r="AH205" i="158"/>
  <c r="AT205" i="158"/>
  <c r="J211" i="158"/>
  <c r="V211" i="158"/>
  <c r="AH211" i="158"/>
  <c r="AT211" i="158"/>
  <c r="K214" i="158"/>
  <c r="W214" i="158"/>
  <c r="AI214" i="158"/>
  <c r="AU214" i="158"/>
  <c r="K202" i="158"/>
  <c r="W202" i="158"/>
  <c r="AI202" i="158"/>
  <c r="AU202" i="158"/>
  <c r="K208" i="158"/>
  <c r="W208" i="158"/>
  <c r="AI208" i="158"/>
  <c r="AU208" i="158"/>
  <c r="K203" i="158"/>
  <c r="W203" i="158"/>
  <c r="AI203" i="158"/>
  <c r="AU203" i="158"/>
  <c r="K209" i="158"/>
  <c r="W209" i="158"/>
  <c r="AI209" i="158"/>
  <c r="AU209" i="158"/>
  <c r="K204" i="158"/>
  <c r="W204" i="158"/>
  <c r="AI204" i="158"/>
  <c r="AU204" i="158"/>
  <c r="K210" i="158"/>
  <c r="W210" i="158"/>
  <c r="AI210" i="158"/>
  <c r="AU210" i="158"/>
  <c r="K205" i="158"/>
  <c r="W205" i="158"/>
  <c r="AI205" i="158"/>
  <c r="AU205" i="158"/>
  <c r="K211" i="158"/>
  <c r="W211" i="158"/>
  <c r="AI211" i="158"/>
  <c r="AU211" i="158"/>
  <c r="B182" i="158"/>
  <c r="B201" i="158" s="1"/>
  <c r="L215" i="158"/>
  <c r="B186" i="158"/>
  <c r="B205" i="158" s="1"/>
  <c r="N214" i="158"/>
  <c r="Z214" i="158"/>
  <c r="AL214" i="158"/>
  <c r="AX214" i="158"/>
  <c r="N202" i="158"/>
  <c r="Z202" i="158"/>
  <c r="AL202" i="158"/>
  <c r="AX202" i="158"/>
  <c r="N208" i="158"/>
  <c r="Z208" i="158"/>
  <c r="AL208" i="158"/>
  <c r="AX208" i="158"/>
  <c r="N203" i="158"/>
  <c r="Z203" i="158"/>
  <c r="AL203" i="158"/>
  <c r="AX203" i="158"/>
  <c r="N209" i="158"/>
  <c r="Z209" i="158"/>
  <c r="AL209" i="158"/>
  <c r="AX209" i="158"/>
  <c r="N204" i="158"/>
  <c r="Z204" i="158"/>
  <c r="AL204" i="158"/>
  <c r="AX204" i="158"/>
  <c r="N210" i="158"/>
  <c r="Z210" i="158"/>
  <c r="AL210" i="158"/>
  <c r="AX210" i="158"/>
  <c r="N205" i="158"/>
  <c r="Z205" i="158"/>
  <c r="AL205" i="158"/>
  <c r="AX205" i="158"/>
  <c r="N211" i="158"/>
  <c r="Z211" i="158"/>
  <c r="AL211" i="158"/>
  <c r="AX211" i="158"/>
  <c r="B211" i="158"/>
  <c r="C214" i="158"/>
  <c r="O214" i="158"/>
  <c r="AA214" i="158"/>
  <c r="AM214" i="158"/>
  <c r="C202" i="158"/>
  <c r="O202" i="158"/>
  <c r="AA202" i="158"/>
  <c r="AM202" i="158"/>
  <c r="C208" i="158"/>
  <c r="O208" i="158"/>
  <c r="AA208" i="158"/>
  <c r="AM208" i="158"/>
  <c r="C215" i="158"/>
  <c r="C203" i="158"/>
  <c r="O203" i="158"/>
  <c r="AA203" i="158"/>
  <c r="AM203" i="158"/>
  <c r="C209" i="158"/>
  <c r="O209" i="158"/>
  <c r="AA209" i="158"/>
  <c r="AM209" i="158"/>
  <c r="C204" i="158"/>
  <c r="O204" i="158"/>
  <c r="AA204" i="158"/>
  <c r="AM204" i="158"/>
  <c r="C210" i="158"/>
  <c r="O210" i="158"/>
  <c r="AA210" i="158"/>
  <c r="AM210" i="158"/>
  <c r="C205" i="158"/>
  <c r="O205" i="158"/>
  <c r="AA205" i="158"/>
  <c r="AM205" i="158"/>
  <c r="C211" i="158"/>
  <c r="O211" i="158"/>
  <c r="AA211" i="158"/>
  <c r="AM211" i="158"/>
  <c r="AN199" i="158"/>
  <c r="AN218" i="158" s="1"/>
  <c r="AN213" i="158"/>
  <c r="P187" i="158"/>
  <c r="P206" i="158" s="1"/>
  <c r="P201" i="158"/>
  <c r="AB187" i="158"/>
  <c r="AB206" i="158" s="1"/>
  <c r="AB201" i="158"/>
  <c r="D193" i="158"/>
  <c r="D212" i="158" s="1"/>
  <c r="D207" i="158"/>
  <c r="AN193" i="158"/>
  <c r="AN212" i="158" s="1"/>
  <c r="AN207" i="158"/>
  <c r="E199" i="158"/>
  <c r="E218" i="158" s="1"/>
  <c r="E213" i="158"/>
  <c r="Q199" i="158"/>
  <c r="Q218" i="158" s="1"/>
  <c r="Q213" i="158"/>
  <c r="AC199" i="158"/>
  <c r="AC218" i="158" s="1"/>
  <c r="AC213" i="158"/>
  <c r="AO199" i="158"/>
  <c r="AO218" i="158" s="1"/>
  <c r="AO213" i="158"/>
  <c r="Q187" i="158"/>
  <c r="Q206" i="158" s="1"/>
  <c r="Q201" i="158"/>
  <c r="AC187" i="158"/>
  <c r="AC206" i="158" s="1"/>
  <c r="AC201" i="158"/>
  <c r="AO187" i="158"/>
  <c r="AO206" i="158" s="1"/>
  <c r="AO201" i="158"/>
  <c r="E193" i="158"/>
  <c r="E212" i="158" s="1"/>
  <c r="E207" i="158"/>
  <c r="Q193" i="158"/>
  <c r="Q212" i="158" s="1"/>
  <c r="Q207" i="158"/>
  <c r="AO193" i="158"/>
  <c r="AO212" i="158" s="1"/>
  <c r="AO207" i="158"/>
  <c r="F199" i="158"/>
  <c r="F218" i="158" s="1"/>
  <c r="F213" i="158"/>
  <c r="R199" i="158"/>
  <c r="R218" i="158" s="1"/>
  <c r="R213" i="158"/>
  <c r="AD199" i="158"/>
  <c r="AD218" i="158" s="1"/>
  <c r="AD213" i="158"/>
  <c r="AP199" i="158"/>
  <c r="AP218" i="158" s="1"/>
  <c r="AP213" i="158"/>
  <c r="F187" i="158"/>
  <c r="F206" i="158" s="1"/>
  <c r="F201" i="158"/>
  <c r="R187" i="158"/>
  <c r="R206" i="158" s="1"/>
  <c r="R201" i="158"/>
  <c r="AD187" i="158"/>
  <c r="AD206" i="158" s="1"/>
  <c r="AD201" i="158"/>
  <c r="AP187" i="158"/>
  <c r="AP206" i="158" s="1"/>
  <c r="AP201" i="158"/>
  <c r="F193" i="158"/>
  <c r="F212" i="158" s="1"/>
  <c r="F207" i="158"/>
  <c r="R193" i="158"/>
  <c r="R212" i="158" s="1"/>
  <c r="R207" i="158"/>
  <c r="AD193" i="158"/>
  <c r="AD212" i="158" s="1"/>
  <c r="AD207" i="158"/>
  <c r="AP193" i="158"/>
  <c r="AP212" i="158" s="1"/>
  <c r="AP207" i="158"/>
  <c r="P199" i="158"/>
  <c r="P218" i="158" s="1"/>
  <c r="P213" i="158"/>
  <c r="D187" i="158"/>
  <c r="D206" i="158" s="1"/>
  <c r="D201" i="158"/>
  <c r="AN187" i="158"/>
  <c r="AN206" i="158" s="1"/>
  <c r="AN201" i="158"/>
  <c r="P193" i="158"/>
  <c r="P212" i="158" s="1"/>
  <c r="P207" i="158"/>
  <c r="AB193" i="158"/>
  <c r="AB212" i="158" s="1"/>
  <c r="AB207" i="158"/>
  <c r="G199" i="158"/>
  <c r="G218" i="158" s="1"/>
  <c r="G213" i="158"/>
  <c r="S199" i="158"/>
  <c r="S218" i="158" s="1"/>
  <c r="S213" i="158"/>
  <c r="AE199" i="158"/>
  <c r="AE218" i="158" s="1"/>
  <c r="AE213" i="158"/>
  <c r="AQ199" i="158"/>
  <c r="AQ218" i="158" s="1"/>
  <c r="AQ213" i="158"/>
  <c r="G187" i="158"/>
  <c r="G206" i="158" s="1"/>
  <c r="G201" i="158"/>
  <c r="S187" i="158"/>
  <c r="S206" i="158" s="1"/>
  <c r="S201" i="158"/>
  <c r="AE187" i="158"/>
  <c r="AE206" i="158" s="1"/>
  <c r="AE201" i="158"/>
  <c r="AQ187" i="158"/>
  <c r="AQ206" i="158" s="1"/>
  <c r="AQ201" i="158"/>
  <c r="G193" i="158"/>
  <c r="G212" i="158" s="1"/>
  <c r="G207" i="158"/>
  <c r="S193" i="158"/>
  <c r="S212" i="158" s="1"/>
  <c r="S207" i="158"/>
  <c r="AE193" i="158"/>
  <c r="AE212" i="158" s="1"/>
  <c r="AE207" i="158"/>
  <c r="AQ193" i="158"/>
  <c r="AQ212" i="158" s="1"/>
  <c r="AQ207" i="158"/>
  <c r="H199" i="158"/>
  <c r="H218" i="158" s="1"/>
  <c r="H213" i="158"/>
  <c r="T199" i="158"/>
  <c r="T218" i="158" s="1"/>
  <c r="T213" i="158"/>
  <c r="AF199" i="158"/>
  <c r="AF218" i="158" s="1"/>
  <c r="AF213" i="158"/>
  <c r="AR199" i="158"/>
  <c r="AR218" i="158" s="1"/>
  <c r="AR213" i="158"/>
  <c r="H187" i="158"/>
  <c r="H206" i="158" s="1"/>
  <c r="H201" i="158"/>
  <c r="T187" i="158"/>
  <c r="T206" i="158" s="1"/>
  <c r="T201" i="158"/>
  <c r="AF187" i="158"/>
  <c r="AF206" i="158" s="1"/>
  <c r="AF201" i="158"/>
  <c r="AR187" i="158"/>
  <c r="AR206" i="158" s="1"/>
  <c r="AR201" i="158"/>
  <c r="H193" i="158"/>
  <c r="H212" i="158" s="1"/>
  <c r="H207" i="158"/>
  <c r="T193" i="158"/>
  <c r="T212" i="158" s="1"/>
  <c r="T207" i="158"/>
  <c r="AF193" i="158"/>
  <c r="AF212" i="158" s="1"/>
  <c r="AF207" i="158"/>
  <c r="AR193" i="158"/>
  <c r="AR212" i="158" s="1"/>
  <c r="AR207" i="158"/>
  <c r="I199" i="158"/>
  <c r="I218" i="158" s="1"/>
  <c r="I213" i="158"/>
  <c r="U199" i="158"/>
  <c r="U218" i="158" s="1"/>
  <c r="U213" i="158"/>
  <c r="AG199" i="158"/>
  <c r="AG218" i="158" s="1"/>
  <c r="AG213" i="158"/>
  <c r="AS199" i="158"/>
  <c r="AS218" i="158" s="1"/>
  <c r="AS213" i="158"/>
  <c r="I187" i="158"/>
  <c r="I206" i="158" s="1"/>
  <c r="I201" i="158"/>
  <c r="U187" i="158"/>
  <c r="U206" i="158" s="1"/>
  <c r="U201" i="158"/>
  <c r="AG187" i="158"/>
  <c r="AG206" i="158" s="1"/>
  <c r="AG201" i="158"/>
  <c r="AS187" i="158"/>
  <c r="AS206" i="158" s="1"/>
  <c r="AS201" i="158"/>
  <c r="I193" i="158"/>
  <c r="I212" i="158" s="1"/>
  <c r="I207" i="158"/>
  <c r="U193" i="158"/>
  <c r="U212" i="158" s="1"/>
  <c r="U207" i="158"/>
  <c r="AG193" i="158"/>
  <c r="AG212" i="158" s="1"/>
  <c r="AG207" i="158"/>
  <c r="AS193" i="158"/>
  <c r="AS212" i="158" s="1"/>
  <c r="AS207" i="158"/>
  <c r="E187" i="158"/>
  <c r="E206" i="158" s="1"/>
  <c r="E201" i="158"/>
  <c r="J199" i="158"/>
  <c r="J218" i="158" s="1"/>
  <c r="J213" i="158"/>
  <c r="V199" i="158"/>
  <c r="V218" i="158" s="1"/>
  <c r="V213" i="158"/>
  <c r="AH199" i="158"/>
  <c r="AH218" i="158" s="1"/>
  <c r="AH213" i="158"/>
  <c r="AT199" i="158"/>
  <c r="AT218" i="158" s="1"/>
  <c r="AT213" i="158"/>
  <c r="J187" i="158"/>
  <c r="J206" i="158" s="1"/>
  <c r="J201" i="158"/>
  <c r="V187" i="158"/>
  <c r="V206" i="158" s="1"/>
  <c r="V201" i="158"/>
  <c r="AH187" i="158"/>
  <c r="AH206" i="158" s="1"/>
  <c r="AH201" i="158"/>
  <c r="AT187" i="158"/>
  <c r="AT206" i="158" s="1"/>
  <c r="AT201" i="158"/>
  <c r="J193" i="158"/>
  <c r="J212" i="158" s="1"/>
  <c r="J207" i="158"/>
  <c r="V193" i="158"/>
  <c r="V212" i="158" s="1"/>
  <c r="V207" i="158"/>
  <c r="AH193" i="158"/>
  <c r="AH212" i="158" s="1"/>
  <c r="AH207" i="158"/>
  <c r="AT193" i="158"/>
  <c r="AT212" i="158" s="1"/>
  <c r="AT207" i="158"/>
  <c r="AB199" i="158"/>
  <c r="AB218" i="158" s="1"/>
  <c r="AB213" i="158"/>
  <c r="K199" i="158"/>
  <c r="K218" i="158" s="1"/>
  <c r="K213" i="158"/>
  <c r="W199" i="158"/>
  <c r="W218" i="158" s="1"/>
  <c r="W213" i="158"/>
  <c r="AI199" i="158"/>
  <c r="AI218" i="158" s="1"/>
  <c r="AI213" i="158"/>
  <c r="AU199" i="158"/>
  <c r="AU218" i="158" s="1"/>
  <c r="AU213" i="158"/>
  <c r="K187" i="158"/>
  <c r="K206" i="158" s="1"/>
  <c r="K201" i="158"/>
  <c r="W187" i="158"/>
  <c r="W206" i="158" s="1"/>
  <c r="W201" i="158"/>
  <c r="AI187" i="158"/>
  <c r="AI206" i="158" s="1"/>
  <c r="AI201" i="158"/>
  <c r="AU187" i="158"/>
  <c r="AU206" i="158" s="1"/>
  <c r="AU201" i="158"/>
  <c r="K193" i="158"/>
  <c r="K212" i="158" s="1"/>
  <c r="K207" i="158"/>
  <c r="W193" i="158"/>
  <c r="W212" i="158" s="1"/>
  <c r="W207" i="158"/>
  <c r="AI193" i="158"/>
  <c r="AI212" i="158" s="1"/>
  <c r="AI207" i="158"/>
  <c r="AU193" i="158"/>
  <c r="AU212" i="158" s="1"/>
  <c r="AU207" i="158"/>
  <c r="AC193" i="158"/>
  <c r="AC212" i="158" s="1"/>
  <c r="AC207" i="158"/>
  <c r="D199" i="158"/>
  <c r="D218" i="158" s="1"/>
  <c r="D213" i="158"/>
  <c r="N199" i="158"/>
  <c r="N218" i="158" s="1"/>
  <c r="N213" i="158"/>
  <c r="Z199" i="158"/>
  <c r="Z218" i="158" s="1"/>
  <c r="Z213" i="158"/>
  <c r="AL199" i="158"/>
  <c r="AL218" i="158" s="1"/>
  <c r="AL213" i="158"/>
  <c r="AX199" i="158"/>
  <c r="AX218" i="158" s="1"/>
  <c r="AX213" i="158"/>
  <c r="N187" i="158"/>
  <c r="N206" i="158" s="1"/>
  <c r="N201" i="158"/>
  <c r="Z187" i="158"/>
  <c r="Z206" i="158" s="1"/>
  <c r="Z201" i="158"/>
  <c r="AL187" i="158"/>
  <c r="AL206" i="158" s="1"/>
  <c r="AL201" i="158"/>
  <c r="AX187" i="158"/>
  <c r="AX206" i="158" s="1"/>
  <c r="AX201" i="158"/>
  <c r="N193" i="158"/>
  <c r="N212" i="158" s="1"/>
  <c r="N207" i="158"/>
  <c r="Z193" i="158"/>
  <c r="Z212" i="158" s="1"/>
  <c r="Z207" i="158"/>
  <c r="AL193" i="158"/>
  <c r="AL212" i="158" s="1"/>
  <c r="AL207" i="158"/>
  <c r="AX193" i="158"/>
  <c r="AX212" i="158" s="1"/>
  <c r="AX207" i="158"/>
  <c r="C199" i="158"/>
  <c r="C218" i="158" s="1"/>
  <c r="C213" i="158"/>
  <c r="O199" i="158"/>
  <c r="O218" i="158" s="1"/>
  <c r="O213" i="158"/>
  <c r="AA199" i="158"/>
  <c r="AA218" i="158" s="1"/>
  <c r="AA213" i="158"/>
  <c r="AM199" i="158"/>
  <c r="AM218" i="158" s="1"/>
  <c r="AM213" i="158"/>
  <c r="C187" i="158"/>
  <c r="C206" i="158" s="1"/>
  <c r="C201" i="158"/>
  <c r="O187" i="158"/>
  <c r="O206" i="158" s="1"/>
  <c r="O201" i="158"/>
  <c r="AA187" i="158"/>
  <c r="AA206" i="158" s="1"/>
  <c r="AA201" i="158"/>
  <c r="AM187" i="158"/>
  <c r="AM206" i="158" s="1"/>
  <c r="AM201" i="158"/>
  <c r="C193" i="158"/>
  <c r="C212" i="158" s="1"/>
  <c r="C207" i="158"/>
  <c r="O193" i="158"/>
  <c r="O212" i="158" s="1"/>
  <c r="O207" i="158"/>
  <c r="AA193" i="158"/>
  <c r="AA212" i="158" s="1"/>
  <c r="AA207" i="158"/>
  <c r="AM193" i="158"/>
  <c r="AM212" i="158" s="1"/>
  <c r="AM207" i="158"/>
  <c r="AW193" i="158"/>
  <c r="AW212" i="158" s="1"/>
  <c r="AW207" i="158"/>
  <c r="AW199" i="158"/>
  <c r="AW218" i="158" s="1"/>
  <c r="AW213" i="158"/>
  <c r="G216" i="158"/>
  <c r="S216" i="158"/>
  <c r="AE216" i="158"/>
  <c r="AQ216" i="158"/>
  <c r="G217" i="158"/>
  <c r="S217" i="158"/>
  <c r="AE217" i="158"/>
  <c r="AQ217" i="158"/>
  <c r="AV187" i="158"/>
  <c r="AV206" i="158" s="1"/>
  <c r="AV201" i="158"/>
  <c r="L199" i="158"/>
  <c r="L218" i="158" s="1"/>
  <c r="L213" i="158"/>
  <c r="T215" i="158"/>
  <c r="AF215" i="158"/>
  <c r="AR215" i="158"/>
  <c r="H216" i="158"/>
  <c r="T216" i="158"/>
  <c r="AF216" i="158"/>
  <c r="AR216" i="158"/>
  <c r="H217" i="158"/>
  <c r="T217" i="158"/>
  <c r="AF217" i="158"/>
  <c r="AR217" i="158"/>
  <c r="X193" i="158"/>
  <c r="X212" i="158" s="1"/>
  <c r="X207" i="158"/>
  <c r="M187" i="158"/>
  <c r="M206" i="158" s="1"/>
  <c r="M201" i="158"/>
  <c r="M193" i="158"/>
  <c r="M212" i="158" s="1"/>
  <c r="M207" i="158"/>
  <c r="K215" i="158"/>
  <c r="W215" i="158"/>
  <c r="AI215" i="158"/>
  <c r="AU215" i="158"/>
  <c r="K216" i="158"/>
  <c r="W216" i="158"/>
  <c r="AI216" i="158"/>
  <c r="AU216" i="158"/>
  <c r="K217" i="158"/>
  <c r="W217" i="158"/>
  <c r="AI217" i="158"/>
  <c r="AU217" i="158"/>
  <c r="Y193" i="158"/>
  <c r="Y212" i="158" s="1"/>
  <c r="Y207" i="158"/>
  <c r="M199" i="158"/>
  <c r="M218" i="158" s="1"/>
  <c r="M213" i="158"/>
  <c r="X215" i="158"/>
  <c r="AJ215" i="158"/>
  <c r="AV215" i="158"/>
  <c r="L216" i="158"/>
  <c r="X216" i="158"/>
  <c r="AJ216" i="158"/>
  <c r="AV216" i="158"/>
  <c r="L217" i="158"/>
  <c r="X217" i="158"/>
  <c r="AJ217" i="158"/>
  <c r="AV217" i="158"/>
  <c r="X187" i="158"/>
  <c r="X206" i="158" s="1"/>
  <c r="X201" i="158"/>
  <c r="AV193" i="158"/>
  <c r="AV212" i="158" s="1"/>
  <c r="AV207" i="158"/>
  <c r="AV199" i="158"/>
  <c r="AV218" i="158" s="1"/>
  <c r="AV213" i="158"/>
  <c r="AS216" i="158"/>
  <c r="AW187" i="158"/>
  <c r="AW206" i="158" s="1"/>
  <c r="AW201" i="158"/>
  <c r="AK193" i="158"/>
  <c r="AK212" i="158" s="1"/>
  <c r="AK207" i="158"/>
  <c r="Y199" i="158"/>
  <c r="Y218" i="158" s="1"/>
  <c r="Y213" i="158"/>
  <c r="V215" i="158"/>
  <c r="M215" i="158"/>
  <c r="Y215" i="158"/>
  <c r="AK215" i="158"/>
  <c r="AW215" i="158"/>
  <c r="M216" i="158"/>
  <c r="Y216" i="158"/>
  <c r="AK216" i="158"/>
  <c r="AW216" i="158"/>
  <c r="M217" i="158"/>
  <c r="Y217" i="158"/>
  <c r="AK217" i="158"/>
  <c r="AW217" i="158"/>
  <c r="AJ187" i="158"/>
  <c r="AJ206" i="158" s="1"/>
  <c r="AJ201" i="158"/>
  <c r="L193" i="158"/>
  <c r="L212" i="158" s="1"/>
  <c r="L207" i="158"/>
  <c r="X199" i="158"/>
  <c r="X218" i="158" s="1"/>
  <c r="X213" i="158"/>
  <c r="AK187" i="158"/>
  <c r="AK206" i="158" s="1"/>
  <c r="AK201" i="158"/>
  <c r="N215" i="158"/>
  <c r="Z215" i="158"/>
  <c r="AL215" i="158"/>
  <c r="AX215" i="158"/>
  <c r="N216" i="158"/>
  <c r="Z216" i="158"/>
  <c r="AL216" i="158"/>
  <c r="AX216" i="158"/>
  <c r="N217" i="158"/>
  <c r="Z217" i="158"/>
  <c r="AL217" i="158"/>
  <c r="AX217" i="158"/>
  <c r="O215" i="158"/>
  <c r="AA215" i="158"/>
  <c r="AM215" i="158"/>
  <c r="C216" i="158"/>
  <c r="O216" i="158"/>
  <c r="AA216" i="158"/>
  <c r="AM216" i="158"/>
  <c r="C217" i="158"/>
  <c r="O217" i="158"/>
  <c r="AA217" i="158"/>
  <c r="AM217" i="158"/>
  <c r="L187" i="158"/>
  <c r="L206" i="158" s="1"/>
  <c r="L201" i="158"/>
  <c r="AJ193" i="158"/>
  <c r="AJ212" i="158" s="1"/>
  <c r="AJ207" i="158"/>
  <c r="AJ199" i="158"/>
  <c r="AJ218" i="158" s="1"/>
  <c r="AJ213" i="158"/>
  <c r="U215" i="158"/>
  <c r="Y187" i="158"/>
  <c r="Y206" i="158" s="1"/>
  <c r="Y201" i="158"/>
  <c r="AK199" i="158"/>
  <c r="AK218" i="158" s="1"/>
  <c r="AK213" i="158"/>
  <c r="AT216" i="158"/>
  <c r="P215" i="158"/>
  <c r="AB215" i="158"/>
  <c r="AN215" i="158"/>
  <c r="D216" i="158"/>
  <c r="P216" i="158"/>
  <c r="AB216" i="158"/>
  <c r="AN216" i="158"/>
  <c r="B199" i="158"/>
  <c r="B218" i="158" s="1"/>
  <c r="B193" i="158"/>
  <c r="B212" i="158" s="1"/>
  <c r="AR184" i="157"/>
  <c r="H156" i="157"/>
  <c r="H184" i="157"/>
  <c r="AF154" i="157"/>
  <c r="AG193" i="157"/>
  <c r="H183" i="157"/>
  <c r="AF186" i="157"/>
  <c r="J189" i="157"/>
  <c r="V189" i="157"/>
  <c r="AH189" i="157"/>
  <c r="AH196" i="157" s="1"/>
  <c r="AH295" i="157" s="1"/>
  <c r="T192" i="157"/>
  <c r="T292" i="157" s="1"/>
  <c r="T185" i="157"/>
  <c r="T177" i="157"/>
  <c r="T189" i="157"/>
  <c r="H189" i="157"/>
  <c r="AR189" i="157"/>
  <c r="U189" i="157"/>
  <c r="AS192" i="157"/>
  <c r="AS292" i="157" s="1"/>
  <c r="I192" i="157"/>
  <c r="I199" i="157" s="1"/>
  <c r="I298" i="157" s="1"/>
  <c r="T191" i="157"/>
  <c r="Y191" i="157"/>
  <c r="Y291" i="157" s="1"/>
  <c r="AF157" i="157"/>
  <c r="AF257" i="157" s="1"/>
  <c r="AV190" i="157"/>
  <c r="AV290" i="157" s="1"/>
  <c r="AJ190" i="157"/>
  <c r="AJ194" i="157" s="1"/>
  <c r="AJ294" i="157" s="1"/>
  <c r="B177" i="157"/>
  <c r="B277" i="157" s="1"/>
  <c r="AJ185" i="157"/>
  <c r="AJ198" i="157" s="1"/>
  <c r="AK157" i="157"/>
  <c r="AK257" i="157" s="1"/>
  <c r="M157" i="157"/>
  <c r="M257" i="157" s="1"/>
  <c r="I189" i="157"/>
  <c r="AG189" i="157"/>
  <c r="AG289" i="157" s="1"/>
  <c r="AS189" i="157"/>
  <c r="AS289" i="157" s="1"/>
  <c r="B344" i="157"/>
  <c r="U156" i="157"/>
  <c r="U256" i="157" s="1"/>
  <c r="U193" i="157"/>
  <c r="U293" i="157" s="1"/>
  <c r="AF189" i="157"/>
  <c r="AF196" i="157" s="1"/>
  <c r="AF295" i="157" s="1"/>
  <c r="AF193" i="157"/>
  <c r="T193" i="157"/>
  <c r="B267" i="157"/>
  <c r="B339" i="157"/>
  <c r="B340" i="157"/>
  <c r="B345" i="157"/>
  <c r="AG191" i="157"/>
  <c r="AG291" i="157" s="1"/>
  <c r="B260" i="157"/>
  <c r="AS191" i="157"/>
  <c r="AS291" i="157" s="1"/>
  <c r="AT191" i="157"/>
  <c r="AT198" i="157" s="1"/>
  <c r="T187" i="157"/>
  <c r="T287" i="157" s="1"/>
  <c r="T157" i="157"/>
  <c r="T257" i="157" s="1"/>
  <c r="H192" i="157"/>
  <c r="H292" i="157" s="1"/>
  <c r="AR187" i="157"/>
  <c r="AR200" i="157" s="1"/>
  <c r="AR299" i="157" s="1"/>
  <c r="AR157" i="157"/>
  <c r="AR257" i="157" s="1"/>
  <c r="AS262" i="157"/>
  <c r="B268" i="157"/>
  <c r="H157" i="157"/>
  <c r="B328" i="157"/>
  <c r="B307" i="157"/>
  <c r="Y284" i="157"/>
  <c r="O254" i="157"/>
  <c r="AM254" i="157"/>
  <c r="Y155" i="157"/>
  <c r="Y158" i="157" s="1"/>
  <c r="Y258" i="157" s="1"/>
  <c r="Y193" i="157"/>
  <c r="Y200" i="157" s="1"/>
  <c r="Y299" i="157" s="1"/>
  <c r="M155" i="157"/>
  <c r="M255" i="157" s="1"/>
  <c r="AX189" i="157"/>
  <c r="AX289" i="157" s="1"/>
  <c r="AW185" i="157"/>
  <c r="AW285" i="157" s="1"/>
  <c r="AW155" i="157"/>
  <c r="AW255" i="157" s="1"/>
  <c r="N255" i="157"/>
  <c r="AL255" i="157"/>
  <c r="M284" i="157"/>
  <c r="M185" i="157"/>
  <c r="M285" i="157" s="1"/>
  <c r="AK155" i="157"/>
  <c r="AG272" i="157"/>
  <c r="B273" i="157"/>
  <c r="B311" i="157"/>
  <c r="AX191" i="157"/>
  <c r="AX291" i="157" s="1"/>
  <c r="B263" i="157"/>
  <c r="B313" i="157"/>
  <c r="Y254" i="157"/>
  <c r="AK178" i="157"/>
  <c r="AK278" i="157" s="1"/>
  <c r="AK266" i="157"/>
  <c r="AW260" i="157"/>
  <c r="M320" i="157"/>
  <c r="Y332" i="157"/>
  <c r="M326" i="157"/>
  <c r="Y344" i="157"/>
  <c r="M179" i="157"/>
  <c r="M279" i="157" s="1"/>
  <c r="M267" i="157"/>
  <c r="Y321" i="157"/>
  <c r="Y333" i="157"/>
  <c r="Y327" i="157"/>
  <c r="AW345" i="157"/>
  <c r="Y309" i="157"/>
  <c r="M259" i="157"/>
  <c r="AW284" i="157"/>
  <c r="Y178" i="157"/>
  <c r="Y278" i="157" s="1"/>
  <c r="Y266" i="157"/>
  <c r="Y290" i="157"/>
  <c r="Y320" i="157"/>
  <c r="M272" i="157"/>
  <c r="Y326" i="157"/>
  <c r="AW338" i="157"/>
  <c r="AK179" i="157"/>
  <c r="AK279" i="157" s="1"/>
  <c r="AK267" i="157"/>
  <c r="M261" i="157"/>
  <c r="AW291" i="157"/>
  <c r="AW321" i="157"/>
  <c r="AW333" i="157"/>
  <c r="AK327" i="157"/>
  <c r="M345" i="157"/>
  <c r="M275" i="157"/>
  <c r="AW254" i="157"/>
  <c r="M178" i="157"/>
  <c r="M278" i="157" s="1"/>
  <c r="M266" i="157"/>
  <c r="M290" i="157"/>
  <c r="Y314" i="157"/>
  <c r="AK332" i="157"/>
  <c r="AW326" i="157"/>
  <c r="AK344" i="157"/>
  <c r="AW308" i="157"/>
  <c r="Y179" i="157"/>
  <c r="Y279" i="157" s="1"/>
  <c r="Y267" i="157"/>
  <c r="Y261" i="157"/>
  <c r="M321" i="157"/>
  <c r="Y273" i="157"/>
  <c r="M339" i="157"/>
  <c r="AW339" i="157"/>
  <c r="AK309" i="157"/>
  <c r="AK256" i="157"/>
  <c r="AK262" i="157"/>
  <c r="Y259" i="157"/>
  <c r="M269" i="157"/>
  <c r="M254" i="157"/>
  <c r="AW290" i="157"/>
  <c r="AW314" i="157"/>
  <c r="M332" i="157"/>
  <c r="AW272" i="157"/>
  <c r="Y338" i="157"/>
  <c r="M308" i="157"/>
  <c r="AW261" i="157"/>
  <c r="Y315" i="157"/>
  <c r="AK273" i="157"/>
  <c r="AW178" i="157"/>
  <c r="AW278" i="157" s="1"/>
  <c r="AW266" i="157"/>
  <c r="M260" i="157"/>
  <c r="AK290" i="157"/>
  <c r="AK314" i="157"/>
  <c r="AW332" i="157"/>
  <c r="M338" i="157"/>
  <c r="AW344" i="157"/>
  <c r="Y285" i="157"/>
  <c r="AK261" i="157"/>
  <c r="AW315" i="157"/>
  <c r="M333" i="157"/>
  <c r="AW273" i="157"/>
  <c r="Y339" i="157"/>
  <c r="AK345" i="157"/>
  <c r="M309" i="157"/>
  <c r="AW256" i="157"/>
  <c r="AW289" i="157"/>
  <c r="J197" i="157"/>
  <c r="J296" i="157" s="1"/>
  <c r="J284" i="157"/>
  <c r="AH197" i="157"/>
  <c r="AH296" i="157" s="1"/>
  <c r="AH284" i="157"/>
  <c r="AT197" i="157"/>
  <c r="AT296" i="157" s="1"/>
  <c r="AT284" i="157"/>
  <c r="J254" i="157"/>
  <c r="V254" i="157"/>
  <c r="AH254" i="157"/>
  <c r="AT254" i="157"/>
  <c r="J178" i="157"/>
  <c r="J278" i="157" s="1"/>
  <c r="J266" i="157"/>
  <c r="V178" i="157"/>
  <c r="V278" i="157" s="1"/>
  <c r="V266" i="157"/>
  <c r="AH178" i="157"/>
  <c r="AH278" i="157" s="1"/>
  <c r="AH266" i="157"/>
  <c r="AT178" i="157"/>
  <c r="AT278" i="157" s="1"/>
  <c r="AT266" i="157"/>
  <c r="J260" i="157"/>
  <c r="V260" i="157"/>
  <c r="AH260" i="157"/>
  <c r="AT260" i="157"/>
  <c r="J290" i="157"/>
  <c r="V290" i="157"/>
  <c r="AH290" i="157"/>
  <c r="AT290" i="157"/>
  <c r="J314" i="157"/>
  <c r="V314" i="157"/>
  <c r="AH314" i="157"/>
  <c r="AT314" i="157"/>
  <c r="J320" i="157"/>
  <c r="V320" i="157"/>
  <c r="AH320" i="157"/>
  <c r="AT320" i="157"/>
  <c r="J332" i="157"/>
  <c r="V332" i="157"/>
  <c r="AH332" i="157"/>
  <c r="AT332" i="157"/>
  <c r="J272" i="157"/>
  <c r="V272" i="157"/>
  <c r="AH272" i="157"/>
  <c r="AT272" i="157"/>
  <c r="J326" i="157"/>
  <c r="V326" i="157"/>
  <c r="AH326" i="157"/>
  <c r="AT326" i="157"/>
  <c r="J338" i="157"/>
  <c r="V338" i="157"/>
  <c r="AH338" i="157"/>
  <c r="AT338" i="157"/>
  <c r="J344" i="157"/>
  <c r="V344" i="157"/>
  <c r="AH344" i="157"/>
  <c r="AT344" i="157"/>
  <c r="J308" i="157"/>
  <c r="V308" i="157"/>
  <c r="AH308" i="157"/>
  <c r="AT308" i="157"/>
  <c r="J198" i="157"/>
  <c r="J297" i="157" s="1"/>
  <c r="J285" i="157"/>
  <c r="V198" i="157"/>
  <c r="V297" i="157" s="1"/>
  <c r="V285" i="157"/>
  <c r="AH198" i="157"/>
  <c r="AH297" i="157" s="1"/>
  <c r="AH285" i="157"/>
  <c r="AT285" i="157"/>
  <c r="J255" i="157"/>
  <c r="V255" i="157"/>
  <c r="AH255" i="157"/>
  <c r="AT255" i="157"/>
  <c r="J179" i="157"/>
  <c r="J279" i="157" s="1"/>
  <c r="J267" i="157"/>
  <c r="V179" i="157"/>
  <c r="V279" i="157" s="1"/>
  <c r="V267" i="157"/>
  <c r="AH179" i="157"/>
  <c r="AH279" i="157" s="1"/>
  <c r="AH267" i="157"/>
  <c r="AT179" i="157"/>
  <c r="AT279" i="157" s="1"/>
  <c r="AT267" i="157"/>
  <c r="J261" i="157"/>
  <c r="V261" i="157"/>
  <c r="AH261" i="157"/>
  <c r="AT261" i="157"/>
  <c r="J291" i="157"/>
  <c r="V291" i="157"/>
  <c r="AH291" i="157"/>
  <c r="J315" i="157"/>
  <c r="V315" i="157"/>
  <c r="AH315" i="157"/>
  <c r="AT315" i="157"/>
  <c r="J321" i="157"/>
  <c r="V321" i="157"/>
  <c r="AH321" i="157"/>
  <c r="AT321" i="157"/>
  <c r="J333" i="157"/>
  <c r="V333" i="157"/>
  <c r="AH333" i="157"/>
  <c r="AT333" i="157"/>
  <c r="J273" i="157"/>
  <c r="J271" i="157"/>
  <c r="AW259" i="157"/>
  <c r="AK254" i="157"/>
  <c r="AK260" i="157"/>
  <c r="M314" i="157"/>
  <c r="AK320" i="157"/>
  <c r="Y272" i="157"/>
  <c r="AK326" i="157"/>
  <c r="M344" i="157"/>
  <c r="Y308" i="157"/>
  <c r="AK285" i="157"/>
  <c r="AW179" i="157"/>
  <c r="AW279" i="157" s="1"/>
  <c r="AW267" i="157"/>
  <c r="M291" i="157"/>
  <c r="M315" i="157"/>
  <c r="AK321" i="157"/>
  <c r="AK333" i="157"/>
  <c r="AW327" i="157"/>
  <c r="Y345" i="157"/>
  <c r="M256" i="157"/>
  <c r="V197" i="157"/>
  <c r="V296" i="157" s="1"/>
  <c r="V284" i="157"/>
  <c r="B327" i="157"/>
  <c r="B346" i="157"/>
  <c r="B319" i="157"/>
  <c r="K197" i="157"/>
  <c r="K296" i="157" s="1"/>
  <c r="K284" i="157"/>
  <c r="W197" i="157"/>
  <c r="W296" i="157" s="1"/>
  <c r="W284" i="157"/>
  <c r="AI197" i="157"/>
  <c r="AI296" i="157" s="1"/>
  <c r="AI284" i="157"/>
  <c r="AU197" i="157"/>
  <c r="AU296" i="157" s="1"/>
  <c r="AU284" i="157"/>
  <c r="K254" i="157"/>
  <c r="W254" i="157"/>
  <c r="AI254" i="157"/>
  <c r="AU254" i="157"/>
  <c r="K178" i="157"/>
  <c r="K278" i="157" s="1"/>
  <c r="K266" i="157"/>
  <c r="W178" i="157"/>
  <c r="W278" i="157" s="1"/>
  <c r="W266" i="157"/>
  <c r="AI266" i="157"/>
  <c r="AU178" i="157"/>
  <c r="AU278" i="157" s="1"/>
  <c r="AU266" i="157"/>
  <c r="K260" i="157"/>
  <c r="W260" i="157"/>
  <c r="AI260" i="157"/>
  <c r="AU260" i="157"/>
  <c r="K290" i="157"/>
  <c r="W290" i="157"/>
  <c r="AI290" i="157"/>
  <c r="AU290" i="157"/>
  <c r="K314" i="157"/>
  <c r="W314" i="157"/>
  <c r="AI314" i="157"/>
  <c r="AU314" i="157"/>
  <c r="K320" i="157"/>
  <c r="W320" i="157"/>
  <c r="AI320" i="157"/>
  <c r="AU320" i="157"/>
  <c r="K332" i="157"/>
  <c r="W332" i="157"/>
  <c r="AI332" i="157"/>
  <c r="AU332" i="157"/>
  <c r="K272" i="157"/>
  <c r="W272" i="157"/>
  <c r="AI272" i="157"/>
  <c r="AU272" i="157"/>
  <c r="K326" i="157"/>
  <c r="W326" i="157"/>
  <c r="AI326" i="157"/>
  <c r="AU326" i="157"/>
  <c r="K338" i="157"/>
  <c r="W338" i="157"/>
  <c r="AI338" i="157"/>
  <c r="AU338" i="157"/>
  <c r="K344" i="157"/>
  <c r="W344" i="157"/>
  <c r="AI344" i="157"/>
  <c r="AU344" i="157"/>
  <c r="K308" i="157"/>
  <c r="W308" i="157"/>
  <c r="AI308" i="157"/>
  <c r="AU308" i="157"/>
  <c r="K198" i="157"/>
  <c r="K297" i="157" s="1"/>
  <c r="K285" i="157"/>
  <c r="W198" i="157"/>
  <c r="W297" i="157" s="1"/>
  <c r="W285" i="157"/>
  <c r="AI198" i="157"/>
  <c r="AI297" i="157" s="1"/>
  <c r="AI285" i="157"/>
  <c r="AU198" i="157"/>
  <c r="AU297" i="157" s="1"/>
  <c r="AU285" i="157"/>
  <c r="K255" i="157"/>
  <c r="W255" i="157"/>
  <c r="AI255" i="157"/>
  <c r="AU255" i="157"/>
  <c r="K179" i="157"/>
  <c r="K279" i="157" s="1"/>
  <c r="K267" i="157"/>
  <c r="W267" i="157"/>
  <c r="AI179" i="157"/>
  <c r="AI279" i="157" s="1"/>
  <c r="AI267" i="157"/>
  <c r="AU179" i="157"/>
  <c r="AU279" i="157" s="1"/>
  <c r="AU267" i="157"/>
  <c r="K261" i="157"/>
  <c r="W261" i="157"/>
  <c r="AI261" i="157"/>
  <c r="AU261" i="157"/>
  <c r="K291" i="157"/>
  <c r="W291" i="157"/>
  <c r="AI291" i="157"/>
  <c r="AU291" i="157"/>
  <c r="K315" i="157"/>
  <c r="W315" i="157"/>
  <c r="AI315" i="157"/>
  <c r="AU315" i="157"/>
  <c r="K257" i="157"/>
  <c r="AU257" i="157"/>
  <c r="AK284" i="157"/>
  <c r="Y260" i="157"/>
  <c r="AW320" i="157"/>
  <c r="AK272" i="157"/>
  <c r="AK338" i="157"/>
  <c r="AK308" i="157"/>
  <c r="AK291" i="157"/>
  <c r="AK315" i="157"/>
  <c r="M273" i="157"/>
  <c r="M327" i="157"/>
  <c r="AK339" i="157"/>
  <c r="Y256" i="157"/>
  <c r="L257" i="157"/>
  <c r="X256" i="157"/>
  <c r="AV257" i="157"/>
  <c r="AV259" i="157"/>
  <c r="L197" i="157"/>
  <c r="L284" i="157"/>
  <c r="X197" i="157"/>
  <c r="X284" i="157"/>
  <c r="AJ284" i="157"/>
  <c r="AV284" i="157"/>
  <c r="L254" i="157"/>
  <c r="X254" i="157"/>
  <c r="AJ254" i="157"/>
  <c r="AV254" i="157"/>
  <c r="L178" i="157"/>
  <c r="L278" i="157" s="1"/>
  <c r="L266" i="157"/>
  <c r="X178" i="157"/>
  <c r="X278" i="157" s="1"/>
  <c r="X266" i="157"/>
  <c r="AJ178" i="157"/>
  <c r="AJ278" i="157" s="1"/>
  <c r="AJ266" i="157"/>
  <c r="AV178" i="157"/>
  <c r="AV278" i="157" s="1"/>
  <c r="AV266" i="157"/>
  <c r="L260" i="157"/>
  <c r="X260" i="157"/>
  <c r="AJ260" i="157"/>
  <c r="AV260" i="157"/>
  <c r="L290" i="157"/>
  <c r="X290" i="157"/>
  <c r="L314" i="157"/>
  <c r="X314" i="157"/>
  <c r="AJ314" i="157"/>
  <c r="AV314" i="157"/>
  <c r="L320" i="157"/>
  <c r="X320" i="157"/>
  <c r="AJ320" i="157"/>
  <c r="AV320" i="157"/>
  <c r="L332" i="157"/>
  <c r="X332" i="157"/>
  <c r="AJ332" i="157"/>
  <c r="AV332" i="157"/>
  <c r="L272" i="157"/>
  <c r="X272" i="157"/>
  <c r="AJ272" i="157"/>
  <c r="AV272" i="157"/>
  <c r="L326" i="157"/>
  <c r="X326" i="157"/>
  <c r="AJ326" i="157"/>
  <c r="AV326" i="157"/>
  <c r="L338" i="157"/>
  <c r="X338" i="157"/>
  <c r="AJ338" i="157"/>
  <c r="AV338" i="157"/>
  <c r="L344" i="157"/>
  <c r="X344" i="157"/>
  <c r="AJ344" i="157"/>
  <c r="AV344" i="157"/>
  <c r="L308" i="157"/>
  <c r="X308" i="157"/>
  <c r="AJ308" i="157"/>
  <c r="AV308" i="157"/>
  <c r="L198" i="157"/>
  <c r="L285" i="157"/>
  <c r="X198" i="157"/>
  <c r="X285" i="157"/>
  <c r="AV198" i="157"/>
  <c r="AV285" i="157"/>
  <c r="L255" i="157"/>
  <c r="X255" i="157"/>
  <c r="AJ255" i="157"/>
  <c r="AV255" i="157"/>
  <c r="L179" i="157"/>
  <c r="L279" i="157" s="1"/>
  <c r="L267" i="157"/>
  <c r="X179" i="157"/>
  <c r="X279" i="157" s="1"/>
  <c r="X267" i="157"/>
  <c r="AJ179" i="157"/>
  <c r="AJ279" i="157" s="1"/>
  <c r="AJ267" i="157"/>
  <c r="AV179" i="157"/>
  <c r="AV279" i="157" s="1"/>
  <c r="AV267" i="157"/>
  <c r="L261" i="157"/>
  <c r="X261" i="157"/>
  <c r="AJ261" i="157"/>
  <c r="AV261" i="157"/>
  <c r="L291" i="157"/>
  <c r="X291" i="157"/>
  <c r="AJ291" i="157"/>
  <c r="AV291" i="157"/>
  <c r="L315" i="157"/>
  <c r="X315" i="157"/>
  <c r="AJ315" i="157"/>
  <c r="AV315" i="157"/>
  <c r="L321" i="157"/>
  <c r="X321" i="157"/>
  <c r="AJ321" i="157"/>
  <c r="AV321" i="157"/>
  <c r="L333" i="157"/>
  <c r="X333" i="157"/>
  <c r="AJ333" i="157"/>
  <c r="AV333" i="157"/>
  <c r="L273" i="157"/>
  <c r="X273" i="157"/>
  <c r="AJ273" i="157"/>
  <c r="AV273" i="157"/>
  <c r="L327" i="157"/>
  <c r="X327" i="157"/>
  <c r="AJ327" i="157"/>
  <c r="AV327" i="157"/>
  <c r="L339" i="157"/>
  <c r="X339" i="157"/>
  <c r="AJ339" i="157"/>
  <c r="AV339" i="157"/>
  <c r="L345" i="157"/>
  <c r="X345" i="157"/>
  <c r="AJ345" i="157"/>
  <c r="AV345" i="157"/>
  <c r="L309" i="157"/>
  <c r="X309" i="157"/>
  <c r="AJ309" i="157"/>
  <c r="L256" i="157"/>
  <c r="AJ256" i="157"/>
  <c r="AV256" i="157"/>
  <c r="X257" i="157"/>
  <c r="AJ257" i="157"/>
  <c r="L259" i="157"/>
  <c r="X259" i="157"/>
  <c r="AV289" i="157"/>
  <c r="B308" i="157"/>
  <c r="B274" i="157"/>
  <c r="B347" i="157"/>
  <c r="N269" i="157"/>
  <c r="N197" i="157"/>
  <c r="N296" i="157" s="1"/>
  <c r="N284" i="157"/>
  <c r="Z197" i="157"/>
  <c r="Z296" i="157" s="1"/>
  <c r="Z284" i="157"/>
  <c r="AL197" i="157"/>
  <c r="AL296" i="157" s="1"/>
  <c r="AL284" i="157"/>
  <c r="AX284" i="157"/>
  <c r="N254" i="157"/>
  <c r="Z254" i="157"/>
  <c r="AL254" i="157"/>
  <c r="AX254" i="157"/>
  <c r="N178" i="157"/>
  <c r="N278" i="157" s="1"/>
  <c r="N266" i="157"/>
  <c r="Z178" i="157"/>
  <c r="Z278" i="157" s="1"/>
  <c r="Z266" i="157"/>
  <c r="AL178" i="157"/>
  <c r="AL278" i="157" s="1"/>
  <c r="AL266" i="157"/>
  <c r="AX178" i="157"/>
  <c r="AX278" i="157" s="1"/>
  <c r="AX266" i="157"/>
  <c r="N260" i="157"/>
  <c r="Z260" i="157"/>
  <c r="AL260" i="157"/>
  <c r="AX260" i="157"/>
  <c r="N290" i="157"/>
  <c r="Z290" i="157"/>
  <c r="AL290" i="157"/>
  <c r="N314" i="157"/>
  <c r="Z314" i="157"/>
  <c r="AL314" i="157"/>
  <c r="AX314" i="157"/>
  <c r="N320" i="157"/>
  <c r="Z320" i="157"/>
  <c r="AL320" i="157"/>
  <c r="AX320" i="157"/>
  <c r="N332" i="157"/>
  <c r="Z332" i="157"/>
  <c r="AL332" i="157"/>
  <c r="AX332" i="157"/>
  <c r="N272" i="157"/>
  <c r="Z272" i="157"/>
  <c r="AL272" i="157"/>
  <c r="AX272" i="157"/>
  <c r="N326" i="157"/>
  <c r="Z326" i="157"/>
  <c r="AL326" i="157"/>
  <c r="AX326" i="157"/>
  <c r="N338" i="157"/>
  <c r="Z338" i="157"/>
  <c r="AL338" i="157"/>
  <c r="AX338" i="157"/>
  <c r="N344" i="157"/>
  <c r="Z344" i="157"/>
  <c r="AL344" i="157"/>
  <c r="AX344" i="157"/>
  <c r="N308" i="157"/>
  <c r="Z308" i="157"/>
  <c r="AL308" i="157"/>
  <c r="AX308" i="157"/>
  <c r="N198" i="157"/>
  <c r="N297" i="157" s="1"/>
  <c r="N285" i="157"/>
  <c r="Z198" i="157"/>
  <c r="Z297" i="157" s="1"/>
  <c r="Z285" i="157"/>
  <c r="AL198" i="157"/>
  <c r="AL297" i="157" s="1"/>
  <c r="AL285" i="157"/>
  <c r="AX285" i="157"/>
  <c r="Z255" i="157"/>
  <c r="AX255" i="157"/>
  <c r="N179" i="157"/>
  <c r="N279" i="157" s="1"/>
  <c r="N267" i="157"/>
  <c r="Z179" i="157"/>
  <c r="Z279" i="157" s="1"/>
  <c r="Z267" i="157"/>
  <c r="AL179" i="157"/>
  <c r="AL279" i="157" s="1"/>
  <c r="AL267" i="157"/>
  <c r="AX179" i="157"/>
  <c r="AX279" i="157" s="1"/>
  <c r="AX267" i="157"/>
  <c r="N261" i="157"/>
  <c r="Z261" i="157"/>
  <c r="AL261" i="157"/>
  <c r="AX261" i="157"/>
  <c r="N291" i="157"/>
  <c r="Z291" i="157"/>
  <c r="AL291" i="157"/>
  <c r="N315" i="157"/>
  <c r="Z315" i="157"/>
  <c r="AL315" i="157"/>
  <c r="AX315" i="157"/>
  <c r="N321" i="157"/>
  <c r="Z321" i="157"/>
  <c r="AL321" i="157"/>
  <c r="AX321" i="157"/>
  <c r="N333" i="157"/>
  <c r="Z333" i="157"/>
  <c r="AL333" i="157"/>
  <c r="AX333" i="157"/>
  <c r="N273" i="157"/>
  <c r="Z273" i="157"/>
  <c r="AL273" i="157"/>
  <c r="AX273" i="157"/>
  <c r="N327" i="157"/>
  <c r="Z327" i="157"/>
  <c r="AL327" i="157"/>
  <c r="AX327" i="157"/>
  <c r="N339" i="157"/>
  <c r="Z339" i="157"/>
  <c r="AL339" i="157"/>
  <c r="AX339" i="157"/>
  <c r="N345" i="157"/>
  <c r="Z345" i="157"/>
  <c r="AL345" i="157"/>
  <c r="AX345" i="157"/>
  <c r="N309" i="157"/>
  <c r="Z309" i="157"/>
  <c r="AL309" i="157"/>
  <c r="AX309" i="157"/>
  <c r="N199" i="157"/>
  <c r="N298" i="157" s="1"/>
  <c r="N286" i="157"/>
  <c r="Z199" i="157"/>
  <c r="Z298" i="157" s="1"/>
  <c r="Z286" i="157"/>
  <c r="AL274" i="157"/>
  <c r="B314" i="157"/>
  <c r="B261" i="157"/>
  <c r="B334" i="157"/>
  <c r="B341" i="157"/>
  <c r="B269" i="157"/>
  <c r="B259" i="157"/>
  <c r="C197" i="157"/>
  <c r="C284" i="157"/>
  <c r="O197" i="157"/>
  <c r="O296" i="157" s="1"/>
  <c r="O284" i="157"/>
  <c r="AA197" i="157"/>
  <c r="AA284" i="157"/>
  <c r="AM197" i="157"/>
  <c r="AM284" i="157"/>
  <c r="C254" i="157"/>
  <c r="AA254" i="157"/>
  <c r="C178" i="157"/>
  <c r="C278" i="157" s="1"/>
  <c r="C266" i="157"/>
  <c r="O178" i="157"/>
  <c r="O278" i="157" s="1"/>
  <c r="O266" i="157"/>
  <c r="AA178" i="157"/>
  <c r="AA278" i="157" s="1"/>
  <c r="AA266" i="157"/>
  <c r="AM178" i="157"/>
  <c r="AM278" i="157" s="1"/>
  <c r="AM266" i="157"/>
  <c r="C260" i="157"/>
  <c r="O260" i="157"/>
  <c r="AA260" i="157"/>
  <c r="AM260" i="157"/>
  <c r="C290" i="157"/>
  <c r="O290" i="157"/>
  <c r="AA290" i="157"/>
  <c r="AM290" i="157"/>
  <c r="C314" i="157"/>
  <c r="O314" i="157"/>
  <c r="AA314" i="157"/>
  <c r="AM314" i="157"/>
  <c r="C320" i="157"/>
  <c r="O320" i="157"/>
  <c r="AA320" i="157"/>
  <c r="AM320" i="157"/>
  <c r="C332" i="157"/>
  <c r="O332" i="157"/>
  <c r="AA332" i="157"/>
  <c r="AM332" i="157"/>
  <c r="C272" i="157"/>
  <c r="O272" i="157"/>
  <c r="AA272" i="157"/>
  <c r="AM272" i="157"/>
  <c r="C326" i="157"/>
  <c r="O326" i="157"/>
  <c r="AA326" i="157"/>
  <c r="AM326" i="157"/>
  <c r="C338" i="157"/>
  <c r="O338" i="157"/>
  <c r="AA338" i="157"/>
  <c r="AM338" i="157"/>
  <c r="C344" i="157"/>
  <c r="O344" i="157"/>
  <c r="AA344" i="157"/>
  <c r="AM344" i="157"/>
  <c r="C308" i="157"/>
  <c r="O308" i="157"/>
  <c r="AA308" i="157"/>
  <c r="AM308" i="157"/>
  <c r="C198" i="157"/>
  <c r="C285" i="157"/>
  <c r="O198" i="157"/>
  <c r="O285" i="157"/>
  <c r="AA198" i="157"/>
  <c r="AA285" i="157"/>
  <c r="AM198" i="157"/>
  <c r="AM297" i="157" s="1"/>
  <c r="AM285" i="157"/>
  <c r="C255" i="157"/>
  <c r="O255" i="157"/>
  <c r="AA255" i="157"/>
  <c r="AM255" i="157"/>
  <c r="C179" i="157"/>
  <c r="C279" i="157" s="1"/>
  <c r="C267" i="157"/>
  <c r="O179" i="157"/>
  <c r="O279" i="157" s="1"/>
  <c r="O267" i="157"/>
  <c r="AA179" i="157"/>
  <c r="AA279" i="157" s="1"/>
  <c r="AA267" i="157"/>
  <c r="AM279" i="157"/>
  <c r="C261" i="157"/>
  <c r="O261" i="157"/>
  <c r="AA261" i="157"/>
  <c r="AM261" i="157"/>
  <c r="C291" i="157"/>
  <c r="O291" i="157"/>
  <c r="AA291" i="157"/>
  <c r="AM291" i="157"/>
  <c r="C315" i="157"/>
  <c r="O315" i="157"/>
  <c r="AA315" i="157"/>
  <c r="AM315" i="157"/>
  <c r="C321" i="157"/>
  <c r="O321" i="157"/>
  <c r="AA321" i="157"/>
  <c r="AM321" i="157"/>
  <c r="C333" i="157"/>
  <c r="O333" i="157"/>
  <c r="AA333" i="157"/>
  <c r="AM333" i="157"/>
  <c r="C273" i="157"/>
  <c r="O273" i="157"/>
  <c r="AA273" i="157"/>
  <c r="AM273" i="157"/>
  <c r="C327" i="157"/>
  <c r="O327" i="157"/>
  <c r="AA327" i="157"/>
  <c r="AM327" i="157"/>
  <c r="C339" i="157"/>
  <c r="O339" i="157"/>
  <c r="AA339" i="157"/>
  <c r="AM339" i="157"/>
  <c r="C345" i="157"/>
  <c r="O345" i="157"/>
  <c r="AA345" i="157"/>
  <c r="AM345" i="157"/>
  <c r="C309" i="157"/>
  <c r="O309" i="157"/>
  <c r="AA309" i="157"/>
  <c r="AM309" i="157"/>
  <c r="C199" i="157"/>
  <c r="C286" i="157"/>
  <c r="AA199" i="157"/>
  <c r="AA286" i="157"/>
  <c r="C257" i="157"/>
  <c r="O257" i="157"/>
  <c r="AA257" i="157"/>
  <c r="AM257" i="157"/>
  <c r="C253" i="157"/>
  <c r="O253" i="157"/>
  <c r="AA253" i="157"/>
  <c r="AM253" i="157"/>
  <c r="P266" i="157"/>
  <c r="B320" i="157"/>
  <c r="B329" i="157"/>
  <c r="D197" i="157"/>
  <c r="D296" i="157" s="1"/>
  <c r="D284" i="157"/>
  <c r="P197" i="157"/>
  <c r="P296" i="157" s="1"/>
  <c r="P284" i="157"/>
  <c r="AB197" i="157"/>
  <c r="AB296" i="157" s="1"/>
  <c r="AB284" i="157"/>
  <c r="AN197" i="157"/>
  <c r="AN296" i="157" s="1"/>
  <c r="AN284" i="157"/>
  <c r="D254" i="157"/>
  <c r="P254" i="157"/>
  <c r="AB254" i="157"/>
  <c r="AN254" i="157"/>
  <c r="D178" i="157"/>
  <c r="D278" i="157" s="1"/>
  <c r="D266" i="157"/>
  <c r="P278" i="157"/>
  <c r="AB178" i="157"/>
  <c r="AB278" i="157" s="1"/>
  <c r="AB266" i="157"/>
  <c r="AN178" i="157"/>
  <c r="AN278" i="157" s="1"/>
  <c r="AN266" i="157"/>
  <c r="D260" i="157"/>
  <c r="P260" i="157"/>
  <c r="AB260" i="157"/>
  <c r="AN260" i="157"/>
  <c r="D290" i="157"/>
  <c r="P290" i="157"/>
  <c r="AB290" i="157"/>
  <c r="AN290" i="157"/>
  <c r="D314" i="157"/>
  <c r="P314" i="157"/>
  <c r="AB314" i="157"/>
  <c r="AN314" i="157"/>
  <c r="D320" i="157"/>
  <c r="P320" i="157"/>
  <c r="AB320" i="157"/>
  <c r="AN320" i="157"/>
  <c r="D332" i="157"/>
  <c r="P332" i="157"/>
  <c r="AB332" i="157"/>
  <c r="AN332" i="157"/>
  <c r="D272" i="157"/>
  <c r="P272" i="157"/>
  <c r="AB272" i="157"/>
  <c r="AN272" i="157"/>
  <c r="D326" i="157"/>
  <c r="P326" i="157"/>
  <c r="AB326" i="157"/>
  <c r="AN326" i="157"/>
  <c r="D338" i="157"/>
  <c r="P338" i="157"/>
  <c r="AB338" i="157"/>
  <c r="AN338" i="157"/>
  <c r="D344" i="157"/>
  <c r="P344" i="157"/>
  <c r="AB344" i="157"/>
  <c r="AN344" i="157"/>
  <c r="D308" i="157"/>
  <c r="P308" i="157"/>
  <c r="AB308" i="157"/>
  <c r="AN308" i="157"/>
  <c r="D198" i="157"/>
  <c r="D297" i="157" s="1"/>
  <c r="D285" i="157"/>
  <c r="P198" i="157"/>
  <c r="P297" i="157" s="1"/>
  <c r="P285" i="157"/>
  <c r="AB198" i="157"/>
  <c r="AB297" i="157" s="1"/>
  <c r="AB285" i="157"/>
  <c r="AN198" i="157"/>
  <c r="AN297" i="157" s="1"/>
  <c r="AN285" i="157"/>
  <c r="D255" i="157"/>
  <c r="P255" i="157"/>
  <c r="AB255" i="157"/>
  <c r="AN255" i="157"/>
  <c r="D179" i="157"/>
  <c r="D279" i="157" s="1"/>
  <c r="D267" i="157"/>
  <c r="P179" i="157"/>
  <c r="P279" i="157" s="1"/>
  <c r="P267" i="157"/>
  <c r="AB179" i="157"/>
  <c r="AB279" i="157" s="1"/>
  <c r="AB267" i="157"/>
  <c r="AN179" i="157"/>
  <c r="AN279" i="157" s="1"/>
  <c r="AN267" i="157"/>
  <c r="D261" i="157"/>
  <c r="P261" i="157"/>
  <c r="AB261" i="157"/>
  <c r="AN261" i="157"/>
  <c r="D291" i="157"/>
  <c r="P291" i="157"/>
  <c r="AB291" i="157"/>
  <c r="AN291" i="157"/>
  <c r="D315" i="157"/>
  <c r="P315" i="157"/>
  <c r="AB315" i="157"/>
  <c r="AN315" i="157"/>
  <c r="D321" i="157"/>
  <c r="P321" i="157"/>
  <c r="AB321" i="157"/>
  <c r="AN321" i="157"/>
  <c r="D333" i="157"/>
  <c r="P333" i="157"/>
  <c r="AB333" i="157"/>
  <c r="AN333" i="157"/>
  <c r="D273" i="157"/>
  <c r="P273" i="157"/>
  <c r="AB273" i="157"/>
  <c r="AN273" i="157"/>
  <c r="D327" i="157"/>
  <c r="P327" i="157"/>
  <c r="AB327" i="157"/>
  <c r="AN327" i="157"/>
  <c r="D339" i="157"/>
  <c r="P339" i="157"/>
  <c r="AB339" i="157"/>
  <c r="AN339" i="157"/>
  <c r="D345" i="157"/>
  <c r="P345" i="157"/>
  <c r="AB345" i="157"/>
  <c r="AN345" i="157"/>
  <c r="D309" i="157"/>
  <c r="P309" i="157"/>
  <c r="AB309" i="157"/>
  <c r="AN309" i="157"/>
  <c r="D199" i="157"/>
  <c r="D298" i="157" s="1"/>
  <c r="D286" i="157"/>
  <c r="P199" i="157"/>
  <c r="P298" i="157" s="1"/>
  <c r="P286" i="157"/>
  <c r="AB298" i="157"/>
  <c r="D256" i="157"/>
  <c r="P256" i="157"/>
  <c r="AB256" i="157"/>
  <c r="AN256" i="157"/>
  <c r="D257" i="157"/>
  <c r="P257" i="157"/>
  <c r="AB257" i="157"/>
  <c r="AN257" i="157"/>
  <c r="D253" i="157"/>
  <c r="AB253" i="157"/>
  <c r="AM267" i="157"/>
  <c r="AC178" i="157"/>
  <c r="AC278" i="157" s="1"/>
  <c r="AC266" i="157"/>
  <c r="E260" i="157"/>
  <c r="Q260" i="157"/>
  <c r="AC260" i="157"/>
  <c r="AO260" i="157"/>
  <c r="E290" i="157"/>
  <c r="Q290" i="157"/>
  <c r="AC290" i="157"/>
  <c r="AO290" i="157"/>
  <c r="E314" i="157"/>
  <c r="Q314" i="157"/>
  <c r="AC314" i="157"/>
  <c r="AO314" i="157"/>
  <c r="E320" i="157"/>
  <c r="Q320" i="157"/>
  <c r="AC320" i="157"/>
  <c r="AO320" i="157"/>
  <c r="E332" i="157"/>
  <c r="Q332" i="157"/>
  <c r="AC332" i="157"/>
  <c r="AO332" i="157"/>
  <c r="E272" i="157"/>
  <c r="Q272" i="157"/>
  <c r="AC272" i="157"/>
  <c r="AO272" i="157"/>
  <c r="E326" i="157"/>
  <c r="Q326" i="157"/>
  <c r="AC326" i="157"/>
  <c r="AO326" i="157"/>
  <c r="E338" i="157"/>
  <c r="Q338" i="157"/>
  <c r="AC338" i="157"/>
  <c r="AO338" i="157"/>
  <c r="E344" i="157"/>
  <c r="Q344" i="157"/>
  <c r="AC344" i="157"/>
  <c r="AO344" i="157"/>
  <c r="E308" i="157"/>
  <c r="Q308" i="157"/>
  <c r="AC308" i="157"/>
  <c r="AO308" i="157"/>
  <c r="E198" i="157"/>
  <c r="E297" i="157" s="1"/>
  <c r="E285" i="157"/>
  <c r="Q198" i="157"/>
  <c r="Q297" i="157" s="1"/>
  <c r="Q285" i="157"/>
  <c r="AC198" i="157"/>
  <c r="AC297" i="157" s="1"/>
  <c r="AC285" i="157"/>
  <c r="AO198" i="157"/>
  <c r="AO297" i="157" s="1"/>
  <c r="AO285" i="157"/>
  <c r="E255" i="157"/>
  <c r="Q255" i="157"/>
  <c r="AC255" i="157"/>
  <c r="AO255" i="157"/>
  <c r="E179" i="157"/>
  <c r="E279" i="157" s="1"/>
  <c r="E267" i="157"/>
  <c r="Q179" i="157"/>
  <c r="Q279" i="157" s="1"/>
  <c r="Q267" i="157"/>
  <c r="AC179" i="157"/>
  <c r="AC279" i="157" s="1"/>
  <c r="AC267" i="157"/>
  <c r="AO179" i="157"/>
  <c r="AO279" i="157" s="1"/>
  <c r="AO267" i="157"/>
  <c r="E261" i="157"/>
  <c r="Q261" i="157"/>
  <c r="AC261" i="157"/>
  <c r="AO261" i="157"/>
  <c r="E291" i="157"/>
  <c r="Q291" i="157"/>
  <c r="AC291" i="157"/>
  <c r="AO291" i="157"/>
  <c r="E315" i="157"/>
  <c r="Q315" i="157"/>
  <c r="AC315" i="157"/>
  <c r="AO315" i="157"/>
  <c r="E321" i="157"/>
  <c r="Q321" i="157"/>
  <c r="AC321" i="157"/>
  <c r="AO321" i="157"/>
  <c r="E333" i="157"/>
  <c r="Q333" i="157"/>
  <c r="AC333" i="157"/>
  <c r="AO333" i="157"/>
  <c r="E273" i="157"/>
  <c r="Q273" i="157"/>
  <c r="AC273" i="157"/>
  <c r="AO273" i="157"/>
  <c r="E327" i="157"/>
  <c r="Q327" i="157"/>
  <c r="AC327" i="157"/>
  <c r="AO327" i="157"/>
  <c r="E339" i="157"/>
  <c r="Q339" i="157"/>
  <c r="AC339" i="157"/>
  <c r="AO339" i="157"/>
  <c r="E345" i="157"/>
  <c r="Q345" i="157"/>
  <c r="AC345" i="157"/>
  <c r="AO345" i="157"/>
  <c r="E309" i="157"/>
  <c r="Q309" i="157"/>
  <c r="AC309" i="157"/>
  <c r="AO309" i="157"/>
  <c r="E199" i="157"/>
  <c r="E298" i="157" s="1"/>
  <c r="E286" i="157"/>
  <c r="Q199" i="157"/>
  <c r="Q298" i="157" s="1"/>
  <c r="Q286" i="157"/>
  <c r="E256" i="157"/>
  <c r="Q256" i="157"/>
  <c r="AC256" i="157"/>
  <c r="AO256" i="157"/>
  <c r="B309" i="157"/>
  <c r="B275" i="157"/>
  <c r="Q197" i="157"/>
  <c r="Q296" i="157" s="1"/>
  <c r="Q284" i="157"/>
  <c r="AO184" i="157"/>
  <c r="AO188" i="157" s="1"/>
  <c r="AO288" i="157" s="1"/>
  <c r="Q254" i="157"/>
  <c r="AC154" i="157"/>
  <c r="AC254" i="157" s="1"/>
  <c r="E178" i="157"/>
  <c r="E278" i="157" s="1"/>
  <c r="E266" i="157"/>
  <c r="B316" i="157"/>
  <c r="B265" i="157"/>
  <c r="F197" i="157"/>
  <c r="F296" i="157" s="1"/>
  <c r="F284" i="157"/>
  <c r="R197" i="157"/>
  <c r="R296" i="157" s="1"/>
  <c r="R284" i="157"/>
  <c r="AD197" i="157"/>
  <c r="AD296" i="157" s="1"/>
  <c r="AD284" i="157"/>
  <c r="AP197" i="157"/>
  <c r="AP296" i="157" s="1"/>
  <c r="AP284" i="157"/>
  <c r="F254" i="157"/>
  <c r="R254" i="157"/>
  <c r="AD254" i="157"/>
  <c r="AP254" i="157"/>
  <c r="F178" i="157"/>
  <c r="F278" i="157" s="1"/>
  <c r="F266" i="157"/>
  <c r="R178" i="157"/>
  <c r="R278" i="157" s="1"/>
  <c r="R266" i="157"/>
  <c r="AD178" i="157"/>
  <c r="AD278" i="157" s="1"/>
  <c r="AD266" i="157"/>
  <c r="AP178" i="157"/>
  <c r="AP278" i="157" s="1"/>
  <c r="AP266" i="157"/>
  <c r="F260" i="157"/>
  <c r="R260" i="157"/>
  <c r="AD260" i="157"/>
  <c r="AP260" i="157"/>
  <c r="F290" i="157"/>
  <c r="R290" i="157"/>
  <c r="AD290" i="157"/>
  <c r="AP290" i="157"/>
  <c r="F314" i="157"/>
  <c r="R314" i="157"/>
  <c r="AD314" i="157"/>
  <c r="AP314" i="157"/>
  <c r="F320" i="157"/>
  <c r="R320" i="157"/>
  <c r="AD320" i="157"/>
  <c r="AP320" i="157"/>
  <c r="F332" i="157"/>
  <c r="R332" i="157"/>
  <c r="AD332" i="157"/>
  <c r="AP332" i="157"/>
  <c r="F272" i="157"/>
  <c r="R272" i="157"/>
  <c r="AD272" i="157"/>
  <c r="AP272" i="157"/>
  <c r="F326" i="157"/>
  <c r="R326" i="157"/>
  <c r="AD326" i="157"/>
  <c r="AP326" i="157"/>
  <c r="F338" i="157"/>
  <c r="R338" i="157"/>
  <c r="AD338" i="157"/>
  <c r="AP338" i="157"/>
  <c r="F344" i="157"/>
  <c r="R344" i="157"/>
  <c r="AD344" i="157"/>
  <c r="AP344" i="157"/>
  <c r="F308" i="157"/>
  <c r="R308" i="157"/>
  <c r="AD308" i="157"/>
  <c r="AP308" i="157"/>
  <c r="F198" i="157"/>
  <c r="F297" i="157" s="1"/>
  <c r="F285" i="157"/>
  <c r="R198" i="157"/>
  <c r="R297" i="157" s="1"/>
  <c r="R285" i="157"/>
  <c r="AD198" i="157"/>
  <c r="AD297" i="157" s="1"/>
  <c r="AD285" i="157"/>
  <c r="AP198" i="157"/>
  <c r="AP297" i="157" s="1"/>
  <c r="AP285" i="157"/>
  <c r="F255" i="157"/>
  <c r="R255" i="157"/>
  <c r="AD255" i="157"/>
  <c r="AP255" i="157"/>
  <c r="F179" i="157"/>
  <c r="F279" i="157" s="1"/>
  <c r="F267" i="157"/>
  <c r="R179" i="157"/>
  <c r="R279" i="157" s="1"/>
  <c r="R267" i="157"/>
  <c r="AD179" i="157"/>
  <c r="AD279" i="157" s="1"/>
  <c r="AD267" i="157"/>
  <c r="AP179" i="157"/>
  <c r="AP279" i="157" s="1"/>
  <c r="AP267" i="157"/>
  <c r="F261" i="157"/>
  <c r="R261" i="157"/>
  <c r="AD261" i="157"/>
  <c r="AP261" i="157"/>
  <c r="F291" i="157"/>
  <c r="R291" i="157"/>
  <c r="AD291" i="157"/>
  <c r="AP291" i="157"/>
  <c r="F315" i="157"/>
  <c r="R315" i="157"/>
  <c r="AD315" i="157"/>
  <c r="AP315" i="157"/>
  <c r="F321" i="157"/>
  <c r="R321" i="157"/>
  <c r="AD321" i="157"/>
  <c r="AP321" i="157"/>
  <c r="F333" i="157"/>
  <c r="R333" i="157"/>
  <c r="AD333" i="157"/>
  <c r="AP333" i="157"/>
  <c r="F273" i="157"/>
  <c r="R273" i="157"/>
  <c r="AD273" i="157"/>
  <c r="AP273" i="157"/>
  <c r="F327" i="157"/>
  <c r="R327" i="157"/>
  <c r="AD327" i="157"/>
  <c r="AP327" i="157"/>
  <c r="F339" i="157"/>
  <c r="R339" i="157"/>
  <c r="AD339" i="157"/>
  <c r="AP339" i="157"/>
  <c r="F345" i="157"/>
  <c r="R345" i="157"/>
  <c r="AD345" i="157"/>
  <c r="AP345" i="157"/>
  <c r="F309" i="157"/>
  <c r="R309" i="157"/>
  <c r="AD309" i="157"/>
  <c r="AP309" i="157"/>
  <c r="F199" i="157"/>
  <c r="F298" i="157" s="1"/>
  <c r="F286" i="157"/>
  <c r="R275" i="157"/>
  <c r="B315" i="157"/>
  <c r="B337" i="157"/>
  <c r="B321" i="157"/>
  <c r="B325" i="157"/>
  <c r="G197" i="157"/>
  <c r="G284" i="157"/>
  <c r="AE197" i="157"/>
  <c r="AE284" i="157"/>
  <c r="AQ197" i="157"/>
  <c r="AQ296" i="157" s="1"/>
  <c r="AQ284" i="157"/>
  <c r="G254" i="157"/>
  <c r="S254" i="157"/>
  <c r="AE254" i="157"/>
  <c r="AQ254" i="157"/>
  <c r="G178" i="157"/>
  <c r="G278" i="157" s="1"/>
  <c r="G266" i="157"/>
  <c r="S178" i="157"/>
  <c r="S278" i="157" s="1"/>
  <c r="S266" i="157"/>
  <c r="AE178" i="157"/>
  <c r="AE278" i="157" s="1"/>
  <c r="AE266" i="157"/>
  <c r="AQ178" i="157"/>
  <c r="AQ278" i="157" s="1"/>
  <c r="AQ266" i="157"/>
  <c r="G260" i="157"/>
  <c r="S260" i="157"/>
  <c r="AE260" i="157"/>
  <c r="AQ260" i="157"/>
  <c r="G290" i="157"/>
  <c r="S290" i="157"/>
  <c r="AE290" i="157"/>
  <c r="AQ290" i="157"/>
  <c r="G314" i="157"/>
  <c r="S314" i="157"/>
  <c r="AE314" i="157"/>
  <c r="AQ314" i="157"/>
  <c r="G320" i="157"/>
  <c r="S320" i="157"/>
  <c r="AE320" i="157"/>
  <c r="AQ320" i="157"/>
  <c r="G332" i="157"/>
  <c r="S332" i="157"/>
  <c r="AE332" i="157"/>
  <c r="AQ332" i="157"/>
  <c r="G272" i="157"/>
  <c r="S272" i="157"/>
  <c r="AE272" i="157"/>
  <c r="AQ272" i="157"/>
  <c r="G326" i="157"/>
  <c r="S326" i="157"/>
  <c r="AE326" i="157"/>
  <c r="AQ326" i="157"/>
  <c r="G338" i="157"/>
  <c r="S338" i="157"/>
  <c r="AE338" i="157"/>
  <c r="AQ338" i="157"/>
  <c r="G344" i="157"/>
  <c r="S344" i="157"/>
  <c r="AE344" i="157"/>
  <c r="AQ344" i="157"/>
  <c r="G308" i="157"/>
  <c r="S308" i="157"/>
  <c r="AE308" i="157"/>
  <c r="AQ308" i="157"/>
  <c r="G198" i="157"/>
  <c r="G285" i="157"/>
  <c r="S198" i="157"/>
  <c r="S297" i="157" s="1"/>
  <c r="S285" i="157"/>
  <c r="AE198" i="157"/>
  <c r="AE285" i="157"/>
  <c r="AQ198" i="157"/>
  <c r="AQ285" i="157"/>
  <c r="G255" i="157"/>
  <c r="S255" i="157"/>
  <c r="AE255" i="157"/>
  <c r="AQ255" i="157"/>
  <c r="G179" i="157"/>
  <c r="G279" i="157" s="1"/>
  <c r="G267" i="157"/>
  <c r="S179" i="157"/>
  <c r="S279" i="157" s="1"/>
  <c r="S267" i="157"/>
  <c r="AE179" i="157"/>
  <c r="AE279" i="157" s="1"/>
  <c r="AE267" i="157"/>
  <c r="AQ179" i="157"/>
  <c r="AQ279" i="157" s="1"/>
  <c r="AQ267" i="157"/>
  <c r="G261" i="157"/>
  <c r="S261" i="157"/>
  <c r="AE261" i="157"/>
  <c r="AQ261" i="157"/>
  <c r="G291" i="157"/>
  <c r="S291" i="157"/>
  <c r="AE291" i="157"/>
  <c r="AQ291" i="157"/>
  <c r="G315" i="157"/>
  <c r="S315" i="157"/>
  <c r="AE315" i="157"/>
  <c r="AQ315" i="157"/>
  <c r="G321" i="157"/>
  <c r="S321" i="157"/>
  <c r="AE321" i="157"/>
  <c r="AQ321" i="157"/>
  <c r="G333" i="157"/>
  <c r="S333" i="157"/>
  <c r="AE333" i="157"/>
  <c r="AQ333" i="157"/>
  <c r="G273" i="157"/>
  <c r="S273" i="157"/>
  <c r="AE273" i="157"/>
  <c r="AQ273" i="157"/>
  <c r="G327" i="157"/>
  <c r="S327" i="157"/>
  <c r="AE327" i="157"/>
  <c r="AQ327" i="157"/>
  <c r="G339" i="157"/>
  <c r="S339" i="157"/>
  <c r="AE339" i="157"/>
  <c r="AQ339" i="157"/>
  <c r="G345" i="157"/>
  <c r="S345" i="157"/>
  <c r="AE345" i="157"/>
  <c r="AQ345" i="157"/>
  <c r="G309" i="157"/>
  <c r="S309" i="157"/>
  <c r="AE309" i="157"/>
  <c r="AQ309" i="157"/>
  <c r="G199" i="157"/>
  <c r="G286" i="157"/>
  <c r="AQ274" i="157"/>
  <c r="G253" i="157"/>
  <c r="S253" i="157"/>
  <c r="AE253" i="157"/>
  <c r="AQ253" i="157"/>
  <c r="AO178" i="157"/>
  <c r="AO278" i="157" s="1"/>
  <c r="AO266" i="157"/>
  <c r="B335" i="157"/>
  <c r="B272" i="157"/>
  <c r="B310" i="157"/>
  <c r="S197" i="157"/>
  <c r="S284" i="157"/>
  <c r="B326" i="157"/>
  <c r="B323" i="157"/>
  <c r="B271" i="157"/>
  <c r="T274" i="157"/>
  <c r="H197" i="157"/>
  <c r="H296" i="157" s="1"/>
  <c r="H284" i="157"/>
  <c r="T197" i="157"/>
  <c r="T296" i="157" s="1"/>
  <c r="T284" i="157"/>
  <c r="AF197" i="157"/>
  <c r="AF296" i="157" s="1"/>
  <c r="AF284" i="157"/>
  <c r="AR197" i="157"/>
  <c r="AR296" i="157" s="1"/>
  <c r="AR284" i="157"/>
  <c r="H254" i="157"/>
  <c r="T254" i="157"/>
  <c r="AF254" i="157"/>
  <c r="AR254" i="157"/>
  <c r="H178" i="157"/>
  <c r="H278" i="157" s="1"/>
  <c r="H266" i="157"/>
  <c r="T178" i="157"/>
  <c r="T278" i="157" s="1"/>
  <c r="T266" i="157"/>
  <c r="AF266" i="157"/>
  <c r="AR178" i="157"/>
  <c r="AR278" i="157" s="1"/>
  <c r="AR266" i="157"/>
  <c r="H260" i="157"/>
  <c r="T260" i="157"/>
  <c r="AF260" i="157"/>
  <c r="AR260" i="157"/>
  <c r="H290" i="157"/>
  <c r="T290" i="157"/>
  <c r="AF290" i="157"/>
  <c r="AR290" i="157"/>
  <c r="H314" i="157"/>
  <c r="T314" i="157"/>
  <c r="AF314" i="157"/>
  <c r="AR314" i="157"/>
  <c r="H320" i="157"/>
  <c r="T320" i="157"/>
  <c r="AF320" i="157"/>
  <c r="AR320" i="157"/>
  <c r="H332" i="157"/>
  <c r="T332" i="157"/>
  <c r="AF332" i="157"/>
  <c r="AR332" i="157"/>
  <c r="H272" i="157"/>
  <c r="T272" i="157"/>
  <c r="AF272" i="157"/>
  <c r="AR272" i="157"/>
  <c r="H326" i="157"/>
  <c r="T326" i="157"/>
  <c r="AF326" i="157"/>
  <c r="AR326" i="157"/>
  <c r="H338" i="157"/>
  <c r="T338" i="157"/>
  <c r="AF338" i="157"/>
  <c r="AR338" i="157"/>
  <c r="H344" i="157"/>
  <c r="T344" i="157"/>
  <c r="AF344" i="157"/>
  <c r="AR344" i="157"/>
  <c r="H308" i="157"/>
  <c r="T308" i="157"/>
  <c r="AF308" i="157"/>
  <c r="AR308" i="157"/>
  <c r="H198" i="157"/>
  <c r="H297" i="157" s="1"/>
  <c r="H285" i="157"/>
  <c r="AF198" i="157"/>
  <c r="AF297" i="157" s="1"/>
  <c r="AF285" i="157"/>
  <c r="AR198" i="157"/>
  <c r="AR297" i="157" s="1"/>
  <c r="AR285" i="157"/>
  <c r="H255" i="157"/>
  <c r="T255" i="157"/>
  <c r="AF255" i="157"/>
  <c r="AR255" i="157"/>
  <c r="H179" i="157"/>
  <c r="H279" i="157" s="1"/>
  <c r="H267" i="157"/>
  <c r="T267" i="157"/>
  <c r="AF179" i="157"/>
  <c r="AF279" i="157" s="1"/>
  <c r="AF267" i="157"/>
  <c r="AR179" i="157"/>
  <c r="AR279" i="157" s="1"/>
  <c r="AR267" i="157"/>
  <c r="H261" i="157"/>
  <c r="T261" i="157"/>
  <c r="AF261" i="157"/>
  <c r="AR261" i="157"/>
  <c r="H291" i="157"/>
  <c r="T291" i="157"/>
  <c r="AF291" i="157"/>
  <c r="AR291" i="157"/>
  <c r="H315" i="157"/>
  <c r="T315" i="157"/>
  <c r="AF315" i="157"/>
  <c r="AR315" i="157"/>
  <c r="H321" i="157"/>
  <c r="T321" i="157"/>
  <c r="AF321" i="157"/>
  <c r="AR321" i="157"/>
  <c r="H333" i="157"/>
  <c r="T333" i="157"/>
  <c r="AF333" i="157"/>
  <c r="AR333" i="157"/>
  <c r="H273" i="157"/>
  <c r="T273" i="157"/>
  <c r="AF273" i="157"/>
  <c r="AR273" i="157"/>
  <c r="H327" i="157"/>
  <c r="T327" i="157"/>
  <c r="AF327" i="157"/>
  <c r="AR327" i="157"/>
  <c r="H339" i="157"/>
  <c r="T339" i="157"/>
  <c r="AF339" i="157"/>
  <c r="AR339" i="157"/>
  <c r="H345" i="157"/>
  <c r="T345" i="157"/>
  <c r="AF345" i="157"/>
  <c r="AR345" i="157"/>
  <c r="H309" i="157"/>
  <c r="T309" i="157"/>
  <c r="AF309" i="157"/>
  <c r="AR309" i="157"/>
  <c r="H286" i="157"/>
  <c r="H263" i="157"/>
  <c r="T263" i="157"/>
  <c r="AF263" i="157"/>
  <c r="AR263" i="157"/>
  <c r="H253" i="157"/>
  <c r="T253" i="157"/>
  <c r="AF253" i="157"/>
  <c r="AR253" i="157"/>
  <c r="T259" i="157"/>
  <c r="AF259" i="157"/>
  <c r="H271" i="157"/>
  <c r="AV265" i="157"/>
  <c r="B322" i="157"/>
  <c r="B343" i="157"/>
  <c r="Q253" i="157"/>
  <c r="AO253" i="157"/>
  <c r="E197" i="157"/>
  <c r="E296" i="157" s="1"/>
  <c r="E284" i="157"/>
  <c r="AC197" i="157"/>
  <c r="AC296" i="157" s="1"/>
  <c r="AC284" i="157"/>
  <c r="E254" i="157"/>
  <c r="AO254" i="157"/>
  <c r="Q178" i="157"/>
  <c r="Q278" i="157" s="1"/>
  <c r="Q266" i="157"/>
  <c r="B332" i="157"/>
  <c r="B266" i="157"/>
  <c r="B338" i="157"/>
  <c r="B333" i="157"/>
  <c r="B262" i="157"/>
  <c r="B317" i="157"/>
  <c r="B331" i="157"/>
  <c r="I259" i="157"/>
  <c r="I197" i="157"/>
  <c r="I296" i="157" s="1"/>
  <c r="I284" i="157"/>
  <c r="U197" i="157"/>
  <c r="U296" i="157" s="1"/>
  <c r="U284" i="157"/>
  <c r="AG197" i="157"/>
  <c r="AG296" i="157" s="1"/>
  <c r="AG284" i="157"/>
  <c r="AS197" i="157"/>
  <c r="AS296" i="157" s="1"/>
  <c r="AS284" i="157"/>
  <c r="I254" i="157"/>
  <c r="U254" i="157"/>
  <c r="AG254" i="157"/>
  <c r="AS254" i="157"/>
  <c r="I178" i="157"/>
  <c r="I278" i="157" s="1"/>
  <c r="I266" i="157"/>
  <c r="U178" i="157"/>
  <c r="U278" i="157" s="1"/>
  <c r="U266" i="157"/>
  <c r="AG178" i="157"/>
  <c r="AG278" i="157" s="1"/>
  <c r="AG266" i="157"/>
  <c r="AS178" i="157"/>
  <c r="AS278" i="157" s="1"/>
  <c r="AS266" i="157"/>
  <c r="I260" i="157"/>
  <c r="U260" i="157"/>
  <c r="AG260" i="157"/>
  <c r="AS260" i="157"/>
  <c r="I290" i="157"/>
  <c r="U290" i="157"/>
  <c r="AG290" i="157"/>
  <c r="AS290" i="157"/>
  <c r="I314" i="157"/>
  <c r="U314" i="157"/>
  <c r="AG314" i="157"/>
  <c r="AS314" i="157"/>
  <c r="I320" i="157"/>
  <c r="U320" i="157"/>
  <c r="AG320" i="157"/>
  <c r="AS320" i="157"/>
  <c r="I332" i="157"/>
  <c r="U332" i="157"/>
  <c r="AG332" i="157"/>
  <c r="AS332" i="157"/>
  <c r="I272" i="157"/>
  <c r="U272" i="157"/>
  <c r="AS272" i="157"/>
  <c r="I326" i="157"/>
  <c r="U326" i="157"/>
  <c r="AG326" i="157"/>
  <c r="AS326" i="157"/>
  <c r="I338" i="157"/>
  <c r="U338" i="157"/>
  <c r="AG338" i="157"/>
  <c r="AS338" i="157"/>
  <c r="I344" i="157"/>
  <c r="U344" i="157"/>
  <c r="AG344" i="157"/>
  <c r="AS344" i="157"/>
  <c r="I308" i="157"/>
  <c r="U308" i="157"/>
  <c r="AG308" i="157"/>
  <c r="AS308" i="157"/>
  <c r="I198" i="157"/>
  <c r="I297" i="157" s="1"/>
  <c r="I285" i="157"/>
  <c r="U198" i="157"/>
  <c r="U297" i="157" s="1"/>
  <c r="U285" i="157"/>
  <c r="AG285" i="157"/>
  <c r="AS285" i="157"/>
  <c r="I255" i="157"/>
  <c r="U255" i="157"/>
  <c r="AG255" i="157"/>
  <c r="AS255" i="157"/>
  <c r="I179" i="157"/>
  <c r="I279" i="157" s="1"/>
  <c r="I267" i="157"/>
  <c r="U179" i="157"/>
  <c r="U279" i="157" s="1"/>
  <c r="U267" i="157"/>
  <c r="AG179" i="157"/>
  <c r="AG279" i="157" s="1"/>
  <c r="AG267" i="157"/>
  <c r="AS179" i="157"/>
  <c r="AS279" i="157" s="1"/>
  <c r="AS267" i="157"/>
  <c r="I261" i="157"/>
  <c r="U261" i="157"/>
  <c r="AG261" i="157"/>
  <c r="AS261" i="157"/>
  <c r="I291" i="157"/>
  <c r="U291" i="157"/>
  <c r="I315" i="157"/>
  <c r="U315" i="157"/>
  <c r="AG315" i="157"/>
  <c r="AS315" i="157"/>
  <c r="I321" i="157"/>
  <c r="U321" i="157"/>
  <c r="AG321" i="157"/>
  <c r="AS321" i="157"/>
  <c r="I333" i="157"/>
  <c r="U333" i="157"/>
  <c r="AG333" i="157"/>
  <c r="AS333" i="157"/>
  <c r="I273" i="157"/>
  <c r="U273" i="157"/>
  <c r="AG273" i="157"/>
  <c r="AS273" i="157"/>
  <c r="I327" i="157"/>
  <c r="U327" i="157"/>
  <c r="AG327" i="157"/>
  <c r="AS327" i="157"/>
  <c r="I339" i="157"/>
  <c r="U339" i="157"/>
  <c r="AG339" i="157"/>
  <c r="AS339" i="157"/>
  <c r="I345" i="157"/>
  <c r="U345" i="157"/>
  <c r="AG345" i="157"/>
  <c r="AS345" i="157"/>
  <c r="I309" i="157"/>
  <c r="U309" i="157"/>
  <c r="AG309" i="157"/>
  <c r="I262" i="157"/>
  <c r="U262" i="157"/>
  <c r="AG262" i="157"/>
  <c r="I263" i="157"/>
  <c r="U263" i="157"/>
  <c r="AG263" i="157"/>
  <c r="AS263" i="157"/>
  <c r="U259" i="157"/>
  <c r="AG259" i="157"/>
  <c r="H259" i="157"/>
  <c r="S274" i="157"/>
  <c r="V273" i="157"/>
  <c r="AH273" i="157"/>
  <c r="AT273" i="157"/>
  <c r="J327" i="157"/>
  <c r="V327" i="157"/>
  <c r="AH327" i="157"/>
  <c r="AT327" i="157"/>
  <c r="J339" i="157"/>
  <c r="V339" i="157"/>
  <c r="AH339" i="157"/>
  <c r="AT339" i="157"/>
  <c r="J345" i="157"/>
  <c r="V345" i="157"/>
  <c r="AH345" i="157"/>
  <c r="AT345" i="157"/>
  <c r="J309" i="157"/>
  <c r="V309" i="157"/>
  <c r="AH309" i="157"/>
  <c r="AT309" i="157"/>
  <c r="J199" i="157"/>
  <c r="J298" i="157" s="1"/>
  <c r="J286" i="157"/>
  <c r="V199" i="157"/>
  <c r="V298" i="157" s="1"/>
  <c r="V286" i="157"/>
  <c r="AH199" i="157"/>
  <c r="AH298" i="157" s="1"/>
  <c r="AH286" i="157"/>
  <c r="AT199" i="157"/>
  <c r="AT298" i="157" s="1"/>
  <c r="AT286" i="157"/>
  <c r="J256" i="157"/>
  <c r="V256" i="157"/>
  <c r="AH256" i="157"/>
  <c r="AT256" i="157"/>
  <c r="J180" i="157"/>
  <c r="J280" i="157" s="1"/>
  <c r="J268" i="157"/>
  <c r="V180" i="157"/>
  <c r="V280" i="157" s="1"/>
  <c r="V268" i="157"/>
  <c r="AH180" i="157"/>
  <c r="AH280" i="157" s="1"/>
  <c r="AH268" i="157"/>
  <c r="AT180" i="157"/>
  <c r="AT280" i="157" s="1"/>
  <c r="AT268" i="157"/>
  <c r="J262" i="157"/>
  <c r="V262" i="157"/>
  <c r="AH262" i="157"/>
  <c r="AT262" i="157"/>
  <c r="J292" i="157"/>
  <c r="V292" i="157"/>
  <c r="AH292" i="157"/>
  <c r="AT292" i="157"/>
  <c r="J316" i="157"/>
  <c r="V316" i="157"/>
  <c r="AH316" i="157"/>
  <c r="AT316" i="157"/>
  <c r="J322" i="157"/>
  <c r="V322" i="157"/>
  <c r="AH322" i="157"/>
  <c r="AT322" i="157"/>
  <c r="J334" i="157"/>
  <c r="V334" i="157"/>
  <c r="AH334" i="157"/>
  <c r="AT334" i="157"/>
  <c r="J274" i="157"/>
  <c r="V274" i="157"/>
  <c r="AH274" i="157"/>
  <c r="AT274" i="157"/>
  <c r="J328" i="157"/>
  <c r="V328" i="157"/>
  <c r="AH328" i="157"/>
  <c r="AT328" i="157"/>
  <c r="J340" i="157"/>
  <c r="V340" i="157"/>
  <c r="AH340" i="157"/>
  <c r="AT340" i="157"/>
  <c r="J346" i="157"/>
  <c r="V346" i="157"/>
  <c r="AH346" i="157"/>
  <c r="AT346" i="157"/>
  <c r="J310" i="157"/>
  <c r="V310" i="157"/>
  <c r="AH310" i="157"/>
  <c r="AT310" i="157"/>
  <c r="J200" i="157"/>
  <c r="J299" i="157" s="1"/>
  <c r="J287" i="157"/>
  <c r="V200" i="157"/>
  <c r="V299" i="157" s="1"/>
  <c r="V287" i="157"/>
  <c r="AH200" i="157"/>
  <c r="AH299" i="157" s="1"/>
  <c r="AH287" i="157"/>
  <c r="AT200" i="157"/>
  <c r="AT299" i="157" s="1"/>
  <c r="AT287" i="157"/>
  <c r="J257" i="157"/>
  <c r="V257" i="157"/>
  <c r="AH257" i="157"/>
  <c r="AT257" i="157"/>
  <c r="J181" i="157"/>
  <c r="J281" i="157" s="1"/>
  <c r="J269" i="157"/>
  <c r="V181" i="157"/>
  <c r="V281" i="157" s="1"/>
  <c r="V269" i="157"/>
  <c r="AH181" i="157"/>
  <c r="AH281" i="157" s="1"/>
  <c r="AH269" i="157"/>
  <c r="AT181" i="157"/>
  <c r="AT281" i="157" s="1"/>
  <c r="AT269" i="157"/>
  <c r="J263" i="157"/>
  <c r="V263" i="157"/>
  <c r="AH263" i="157"/>
  <c r="AT263" i="157"/>
  <c r="J293" i="157"/>
  <c r="V293" i="157"/>
  <c r="AH293" i="157"/>
  <c r="AT293" i="157"/>
  <c r="J317" i="157"/>
  <c r="V317" i="157"/>
  <c r="AH317" i="157"/>
  <c r="AT317" i="157"/>
  <c r="J323" i="157"/>
  <c r="V323" i="157"/>
  <c r="AH323" i="157"/>
  <c r="AT323" i="157"/>
  <c r="J335" i="157"/>
  <c r="V335" i="157"/>
  <c r="AH335" i="157"/>
  <c r="AT335" i="157"/>
  <c r="J275" i="157"/>
  <c r="V275" i="157"/>
  <c r="AH275" i="157"/>
  <c r="AT275" i="157"/>
  <c r="J329" i="157"/>
  <c r="V329" i="157"/>
  <c r="AH329" i="157"/>
  <c r="AT329" i="157"/>
  <c r="J341" i="157"/>
  <c r="V341" i="157"/>
  <c r="AH341" i="157"/>
  <c r="AT341" i="157"/>
  <c r="J347" i="157"/>
  <c r="V347" i="157"/>
  <c r="AH347" i="157"/>
  <c r="AT347" i="157"/>
  <c r="J311" i="157"/>
  <c r="V311" i="157"/>
  <c r="AH311" i="157"/>
  <c r="AT311" i="157"/>
  <c r="J196" i="157"/>
  <c r="J295" i="157" s="1"/>
  <c r="J283" i="157"/>
  <c r="V196" i="157"/>
  <c r="V295" i="157" s="1"/>
  <c r="V283" i="157"/>
  <c r="AH283" i="157"/>
  <c r="AT196" i="157"/>
  <c r="AT295" i="157" s="1"/>
  <c r="AT283" i="157"/>
  <c r="J253" i="157"/>
  <c r="V253" i="157"/>
  <c r="AH253" i="157"/>
  <c r="AT253" i="157"/>
  <c r="J277" i="157"/>
  <c r="J265" i="157"/>
  <c r="V277" i="157"/>
  <c r="V265" i="157"/>
  <c r="AH277" i="157"/>
  <c r="AH265" i="157"/>
  <c r="AT277" i="157"/>
  <c r="AT265" i="157"/>
  <c r="J259" i="157"/>
  <c r="V259" i="157"/>
  <c r="AH259" i="157"/>
  <c r="AT259" i="157"/>
  <c r="J289" i="157"/>
  <c r="V289" i="157"/>
  <c r="AH289" i="157"/>
  <c r="AT289" i="157"/>
  <c r="J313" i="157"/>
  <c r="V313" i="157"/>
  <c r="AH313" i="157"/>
  <c r="AT313" i="157"/>
  <c r="J319" i="157"/>
  <c r="V319" i="157"/>
  <c r="AH319" i="157"/>
  <c r="AT319" i="157"/>
  <c r="J331" i="157"/>
  <c r="V331" i="157"/>
  <c r="AH331" i="157"/>
  <c r="AT331" i="157"/>
  <c r="V271" i="157"/>
  <c r="AH271" i="157"/>
  <c r="AT271" i="157"/>
  <c r="J325" i="157"/>
  <c r="V325" i="157"/>
  <c r="AH325" i="157"/>
  <c r="AT325" i="157"/>
  <c r="J337" i="157"/>
  <c r="V337" i="157"/>
  <c r="AH337" i="157"/>
  <c r="AT337" i="157"/>
  <c r="J343" i="157"/>
  <c r="V343" i="157"/>
  <c r="AH343" i="157"/>
  <c r="AT343" i="157"/>
  <c r="J307" i="157"/>
  <c r="V307" i="157"/>
  <c r="AH307" i="157"/>
  <c r="AT307" i="157"/>
  <c r="P253" i="157"/>
  <c r="K321" i="157"/>
  <c r="W321" i="157"/>
  <c r="AI321" i="157"/>
  <c r="AU321" i="157"/>
  <c r="K333" i="157"/>
  <c r="W333" i="157"/>
  <c r="AI333" i="157"/>
  <c r="AU333" i="157"/>
  <c r="K273" i="157"/>
  <c r="W273" i="157"/>
  <c r="AI273" i="157"/>
  <c r="AU273" i="157"/>
  <c r="K327" i="157"/>
  <c r="W327" i="157"/>
  <c r="AI327" i="157"/>
  <c r="AU327" i="157"/>
  <c r="K339" i="157"/>
  <c r="W339" i="157"/>
  <c r="AI339" i="157"/>
  <c r="AU339" i="157"/>
  <c r="K345" i="157"/>
  <c r="W345" i="157"/>
  <c r="AI345" i="157"/>
  <c r="AU345" i="157"/>
  <c r="K309" i="157"/>
  <c r="W309" i="157"/>
  <c r="AI309" i="157"/>
  <c r="AU309" i="157"/>
  <c r="K199" i="157"/>
  <c r="K298" i="157" s="1"/>
  <c r="K286" i="157"/>
  <c r="W199" i="157"/>
  <c r="W298" i="157" s="1"/>
  <c r="W286" i="157"/>
  <c r="AI199" i="157"/>
  <c r="AI298" i="157" s="1"/>
  <c r="AI286" i="157"/>
  <c r="AU199" i="157"/>
  <c r="AU298" i="157" s="1"/>
  <c r="AU286" i="157"/>
  <c r="K256" i="157"/>
  <c r="W256" i="157"/>
  <c r="AI256" i="157"/>
  <c r="AU256" i="157"/>
  <c r="K268" i="157"/>
  <c r="W180" i="157"/>
  <c r="W280" i="157" s="1"/>
  <c r="W268" i="157"/>
  <c r="AI180" i="157"/>
  <c r="AI280" i="157" s="1"/>
  <c r="AI268" i="157"/>
  <c r="AU268" i="157"/>
  <c r="K262" i="157"/>
  <c r="W262" i="157"/>
  <c r="AI262" i="157"/>
  <c r="AU262" i="157"/>
  <c r="K292" i="157"/>
  <c r="W292" i="157"/>
  <c r="AI292" i="157"/>
  <c r="AU292" i="157"/>
  <c r="K316" i="157"/>
  <c r="W316" i="157"/>
  <c r="AI316" i="157"/>
  <c r="AU316" i="157"/>
  <c r="K322" i="157"/>
  <c r="W322" i="157"/>
  <c r="AI322" i="157"/>
  <c r="AU322" i="157"/>
  <c r="K334" i="157"/>
  <c r="W334" i="157"/>
  <c r="AI334" i="157"/>
  <c r="AU334" i="157"/>
  <c r="K274" i="157"/>
  <c r="W274" i="157"/>
  <c r="AI274" i="157"/>
  <c r="AU274" i="157"/>
  <c r="K328" i="157"/>
  <c r="W328" i="157"/>
  <c r="AI328" i="157"/>
  <c r="AU328" i="157"/>
  <c r="K340" i="157"/>
  <c r="W340" i="157"/>
  <c r="AI340" i="157"/>
  <c r="AU340" i="157"/>
  <c r="K346" i="157"/>
  <c r="W346" i="157"/>
  <c r="AI346" i="157"/>
  <c r="AU346" i="157"/>
  <c r="K310" i="157"/>
  <c r="W310" i="157"/>
  <c r="AI310" i="157"/>
  <c r="AU310" i="157"/>
  <c r="K200" i="157"/>
  <c r="K299" i="157" s="1"/>
  <c r="K287" i="157"/>
  <c r="W200" i="157"/>
  <c r="W299" i="157" s="1"/>
  <c r="W287" i="157"/>
  <c r="AI200" i="157"/>
  <c r="AI299" i="157" s="1"/>
  <c r="AI287" i="157"/>
  <c r="AU200" i="157"/>
  <c r="AU299" i="157" s="1"/>
  <c r="AU287" i="157"/>
  <c r="W257" i="157"/>
  <c r="AI257" i="157"/>
  <c r="K181" i="157"/>
  <c r="K281" i="157" s="1"/>
  <c r="K269" i="157"/>
  <c r="W181" i="157"/>
  <c r="W281" i="157" s="1"/>
  <c r="W269" i="157"/>
  <c r="AI181" i="157"/>
  <c r="AI281" i="157" s="1"/>
  <c r="AI269" i="157"/>
  <c r="AU181" i="157"/>
  <c r="AU281" i="157" s="1"/>
  <c r="AU269" i="157"/>
  <c r="K263" i="157"/>
  <c r="W263" i="157"/>
  <c r="AI263" i="157"/>
  <c r="AU263" i="157"/>
  <c r="K293" i="157"/>
  <c r="W293" i="157"/>
  <c r="AI293" i="157"/>
  <c r="AU293" i="157"/>
  <c r="K317" i="157"/>
  <c r="W317" i="157"/>
  <c r="AI317" i="157"/>
  <c r="AU317" i="157"/>
  <c r="K323" i="157"/>
  <c r="W323" i="157"/>
  <c r="AI323" i="157"/>
  <c r="AU323" i="157"/>
  <c r="K335" i="157"/>
  <c r="W335" i="157"/>
  <c r="AI335" i="157"/>
  <c r="AU335" i="157"/>
  <c r="K275" i="157"/>
  <c r="W275" i="157"/>
  <c r="AI275" i="157"/>
  <c r="AU275" i="157"/>
  <c r="K329" i="157"/>
  <c r="W329" i="157"/>
  <c r="AI329" i="157"/>
  <c r="AU329" i="157"/>
  <c r="K341" i="157"/>
  <c r="W341" i="157"/>
  <c r="AI341" i="157"/>
  <c r="AU341" i="157"/>
  <c r="K347" i="157"/>
  <c r="W347" i="157"/>
  <c r="AI347" i="157"/>
  <c r="AU347" i="157"/>
  <c r="K311" i="157"/>
  <c r="W311" i="157"/>
  <c r="AI311" i="157"/>
  <c r="AU311" i="157"/>
  <c r="K196" i="157"/>
  <c r="K295" i="157" s="1"/>
  <c r="K283" i="157"/>
  <c r="W196" i="157"/>
  <c r="W295" i="157" s="1"/>
  <c r="W283" i="157"/>
  <c r="AI196" i="157"/>
  <c r="AI295" i="157" s="1"/>
  <c r="AI283" i="157"/>
  <c r="AU196" i="157"/>
  <c r="AU295" i="157" s="1"/>
  <c r="AU283" i="157"/>
  <c r="K253" i="157"/>
  <c r="W253" i="157"/>
  <c r="AI253" i="157"/>
  <c r="AU253" i="157"/>
  <c r="K277" i="157"/>
  <c r="K265" i="157"/>
  <c r="W277" i="157"/>
  <c r="W265" i="157"/>
  <c r="AI277" i="157"/>
  <c r="AI265" i="157"/>
  <c r="AU277" i="157"/>
  <c r="AU265" i="157"/>
  <c r="K259" i="157"/>
  <c r="W259" i="157"/>
  <c r="AI259" i="157"/>
  <c r="AU259" i="157"/>
  <c r="K289" i="157"/>
  <c r="W289" i="157"/>
  <c r="AI289" i="157"/>
  <c r="AU289" i="157"/>
  <c r="K313" i="157"/>
  <c r="W313" i="157"/>
  <c r="AI313" i="157"/>
  <c r="AU313" i="157"/>
  <c r="K319" i="157"/>
  <c r="W319" i="157"/>
  <c r="AI319" i="157"/>
  <c r="AU319" i="157"/>
  <c r="K331" i="157"/>
  <c r="W331" i="157"/>
  <c r="AI331" i="157"/>
  <c r="AU331" i="157"/>
  <c r="K271" i="157"/>
  <c r="W271" i="157"/>
  <c r="AI271" i="157"/>
  <c r="AU271" i="157"/>
  <c r="K325" i="157"/>
  <c r="W325" i="157"/>
  <c r="AI325" i="157"/>
  <c r="AU325" i="157"/>
  <c r="K337" i="157"/>
  <c r="W337" i="157"/>
  <c r="AI337" i="157"/>
  <c r="AU337" i="157"/>
  <c r="K343" i="157"/>
  <c r="W343" i="157"/>
  <c r="AI343" i="157"/>
  <c r="AU343" i="157"/>
  <c r="K307" i="157"/>
  <c r="W307" i="157"/>
  <c r="AI307" i="157"/>
  <c r="AU307" i="157"/>
  <c r="AN253" i="157"/>
  <c r="AB286" i="157"/>
  <c r="AW265" i="157"/>
  <c r="AC286" i="157"/>
  <c r="AV309" i="157"/>
  <c r="L199" i="157"/>
  <c r="L286" i="157"/>
  <c r="X199" i="157"/>
  <c r="X286" i="157"/>
  <c r="AJ199" i="157"/>
  <c r="AJ286" i="157"/>
  <c r="AV199" i="157"/>
  <c r="AV286" i="157"/>
  <c r="L180" i="157"/>
  <c r="L280" i="157" s="1"/>
  <c r="L268" i="157"/>
  <c r="X180" i="157"/>
  <c r="X280" i="157" s="1"/>
  <c r="X268" i="157"/>
  <c r="AJ180" i="157"/>
  <c r="AJ280" i="157" s="1"/>
  <c r="AJ268" i="157"/>
  <c r="AV180" i="157"/>
  <c r="AV280" i="157" s="1"/>
  <c r="AV268" i="157"/>
  <c r="L262" i="157"/>
  <c r="X262" i="157"/>
  <c r="AJ262" i="157"/>
  <c r="AV262" i="157"/>
  <c r="L292" i="157"/>
  <c r="X292" i="157"/>
  <c r="AJ292" i="157"/>
  <c r="AV292" i="157"/>
  <c r="L316" i="157"/>
  <c r="X316" i="157"/>
  <c r="AJ316" i="157"/>
  <c r="AV316" i="157"/>
  <c r="L322" i="157"/>
  <c r="X322" i="157"/>
  <c r="AJ322" i="157"/>
  <c r="AV322" i="157"/>
  <c r="L334" i="157"/>
  <c r="X334" i="157"/>
  <c r="AJ334" i="157"/>
  <c r="AV334" i="157"/>
  <c r="L274" i="157"/>
  <c r="X274" i="157"/>
  <c r="AJ274" i="157"/>
  <c r="AV274" i="157"/>
  <c r="L328" i="157"/>
  <c r="X328" i="157"/>
  <c r="AJ328" i="157"/>
  <c r="AV328" i="157"/>
  <c r="L340" i="157"/>
  <c r="X340" i="157"/>
  <c r="AJ340" i="157"/>
  <c r="AV340" i="157"/>
  <c r="L346" i="157"/>
  <c r="X346" i="157"/>
  <c r="AJ346" i="157"/>
  <c r="AV346" i="157"/>
  <c r="L310" i="157"/>
  <c r="X310" i="157"/>
  <c r="AJ310" i="157"/>
  <c r="AV310" i="157"/>
  <c r="L200" i="157"/>
  <c r="L287" i="157"/>
  <c r="X200" i="157"/>
  <c r="X287" i="157"/>
  <c r="AJ200" i="157"/>
  <c r="AJ299" i="157" s="1"/>
  <c r="AJ287" i="157"/>
  <c r="AV200" i="157"/>
  <c r="AV287" i="157"/>
  <c r="L181" i="157"/>
  <c r="L281" i="157" s="1"/>
  <c r="L269" i="157"/>
  <c r="X181" i="157"/>
  <c r="X281" i="157" s="1"/>
  <c r="X269" i="157"/>
  <c r="AJ269" i="157"/>
  <c r="AV181" i="157"/>
  <c r="AV281" i="157" s="1"/>
  <c r="AV269" i="157"/>
  <c r="L263" i="157"/>
  <c r="X263" i="157"/>
  <c r="AJ263" i="157"/>
  <c r="AV263" i="157"/>
  <c r="L293" i="157"/>
  <c r="X293" i="157"/>
  <c r="AJ293" i="157"/>
  <c r="AV293" i="157"/>
  <c r="L317" i="157"/>
  <c r="X317" i="157"/>
  <c r="AJ317" i="157"/>
  <c r="AV317" i="157"/>
  <c r="L323" i="157"/>
  <c r="X323" i="157"/>
  <c r="AJ323" i="157"/>
  <c r="AV323" i="157"/>
  <c r="L335" i="157"/>
  <c r="X335" i="157"/>
  <c r="AJ335" i="157"/>
  <c r="AV335" i="157"/>
  <c r="L275" i="157"/>
  <c r="X275" i="157"/>
  <c r="AJ275" i="157"/>
  <c r="AV275" i="157"/>
  <c r="L329" i="157"/>
  <c r="X329" i="157"/>
  <c r="AJ329" i="157"/>
  <c r="AV329" i="157"/>
  <c r="L341" i="157"/>
  <c r="X341" i="157"/>
  <c r="AJ341" i="157"/>
  <c r="AV341" i="157"/>
  <c r="L347" i="157"/>
  <c r="X347" i="157"/>
  <c r="AJ347" i="157"/>
  <c r="AV347" i="157"/>
  <c r="L311" i="157"/>
  <c r="X311" i="157"/>
  <c r="AJ311" i="157"/>
  <c r="AV311" i="157"/>
  <c r="L196" i="157"/>
  <c r="L295" i="157" s="1"/>
  <c r="L283" i="157"/>
  <c r="X196" i="157"/>
  <c r="X295" i="157" s="1"/>
  <c r="X283" i="157"/>
  <c r="AJ196" i="157"/>
  <c r="AJ295" i="157" s="1"/>
  <c r="AJ283" i="157"/>
  <c r="AV196" i="157"/>
  <c r="AV295" i="157" s="1"/>
  <c r="AV283" i="157"/>
  <c r="L253" i="157"/>
  <c r="X253" i="157"/>
  <c r="AJ253" i="157"/>
  <c r="AV253" i="157"/>
  <c r="L265" i="157"/>
  <c r="X277" i="157"/>
  <c r="X265" i="157"/>
  <c r="AJ277" i="157"/>
  <c r="AJ265" i="157"/>
  <c r="AJ164" i="157"/>
  <c r="AJ264" i="157" s="1"/>
  <c r="L289" i="157"/>
  <c r="X289" i="157"/>
  <c r="AJ289" i="157"/>
  <c r="L313" i="157"/>
  <c r="X313" i="157"/>
  <c r="AJ313" i="157"/>
  <c r="AV313" i="157"/>
  <c r="L319" i="157"/>
  <c r="X319" i="157"/>
  <c r="AJ319" i="157"/>
  <c r="AV319" i="157"/>
  <c r="L331" i="157"/>
  <c r="X331" i="157"/>
  <c r="AJ331" i="157"/>
  <c r="AV331" i="157"/>
  <c r="L271" i="157"/>
  <c r="X271" i="157"/>
  <c r="AJ271" i="157"/>
  <c r="AV271" i="157"/>
  <c r="L325" i="157"/>
  <c r="X325" i="157"/>
  <c r="AJ325" i="157"/>
  <c r="AV325" i="157"/>
  <c r="L337" i="157"/>
  <c r="X337" i="157"/>
  <c r="AJ337" i="157"/>
  <c r="AV337" i="157"/>
  <c r="L343" i="157"/>
  <c r="X343" i="157"/>
  <c r="AJ343" i="157"/>
  <c r="AV343" i="157"/>
  <c r="L307" i="157"/>
  <c r="X307" i="157"/>
  <c r="AJ307" i="157"/>
  <c r="AV307" i="157"/>
  <c r="E265" i="157"/>
  <c r="Y269" i="157"/>
  <c r="AW309" i="157"/>
  <c r="M286" i="157"/>
  <c r="Y286" i="157"/>
  <c r="AK199" i="157"/>
  <c r="AK298" i="157" s="1"/>
  <c r="AK286" i="157"/>
  <c r="AW199" i="157"/>
  <c r="AW298" i="157" s="1"/>
  <c r="AW286" i="157"/>
  <c r="M180" i="157"/>
  <c r="M280" i="157" s="1"/>
  <c r="M268" i="157"/>
  <c r="Y180" i="157"/>
  <c r="Y280" i="157" s="1"/>
  <c r="Y268" i="157"/>
  <c r="AK180" i="157"/>
  <c r="AK280" i="157" s="1"/>
  <c r="AK268" i="157"/>
  <c r="AW180" i="157"/>
  <c r="AW280" i="157" s="1"/>
  <c r="AW268" i="157"/>
  <c r="M262" i="157"/>
  <c r="Y262" i="157"/>
  <c r="AW262" i="157"/>
  <c r="M292" i="157"/>
  <c r="Y292" i="157"/>
  <c r="AK292" i="157"/>
  <c r="AW292" i="157"/>
  <c r="M316" i="157"/>
  <c r="Y316" i="157"/>
  <c r="AK316" i="157"/>
  <c r="AW316" i="157"/>
  <c r="M322" i="157"/>
  <c r="Y322" i="157"/>
  <c r="AK322" i="157"/>
  <c r="AW322" i="157"/>
  <c r="M334" i="157"/>
  <c r="Y334" i="157"/>
  <c r="AK334" i="157"/>
  <c r="AW334" i="157"/>
  <c r="M274" i="157"/>
  <c r="Y274" i="157"/>
  <c r="AK274" i="157"/>
  <c r="AW274" i="157"/>
  <c r="M328" i="157"/>
  <c r="Y328" i="157"/>
  <c r="AK328" i="157"/>
  <c r="AW328" i="157"/>
  <c r="M340" i="157"/>
  <c r="Y340" i="157"/>
  <c r="AK340" i="157"/>
  <c r="AW340" i="157"/>
  <c r="M346" i="157"/>
  <c r="Y346" i="157"/>
  <c r="AK346" i="157"/>
  <c r="AW346" i="157"/>
  <c r="M310" i="157"/>
  <c r="Y310" i="157"/>
  <c r="AK310" i="157"/>
  <c r="AW310" i="157"/>
  <c r="M200" i="157"/>
  <c r="M299" i="157" s="1"/>
  <c r="M287" i="157"/>
  <c r="Y287" i="157"/>
  <c r="AK200" i="157"/>
  <c r="AK299" i="157" s="1"/>
  <c r="AK287" i="157"/>
  <c r="AW200" i="157"/>
  <c r="AW299" i="157" s="1"/>
  <c r="AW287" i="157"/>
  <c r="Y257" i="157"/>
  <c r="AW257" i="157"/>
  <c r="M281" i="157"/>
  <c r="Y281" i="157"/>
  <c r="AK281" i="157"/>
  <c r="AW281" i="157"/>
  <c r="M263" i="157"/>
  <c r="Y263" i="157"/>
  <c r="AK263" i="157"/>
  <c r="AW263" i="157"/>
  <c r="M293" i="157"/>
  <c r="AK293" i="157"/>
  <c r="AW293" i="157"/>
  <c r="M317" i="157"/>
  <c r="Y317" i="157"/>
  <c r="AK317" i="157"/>
  <c r="AW317" i="157"/>
  <c r="M323" i="157"/>
  <c r="Y323" i="157"/>
  <c r="AK323" i="157"/>
  <c r="AW323" i="157"/>
  <c r="M335" i="157"/>
  <c r="Y335" i="157"/>
  <c r="AK335" i="157"/>
  <c r="AW335" i="157"/>
  <c r="Y275" i="157"/>
  <c r="AK275" i="157"/>
  <c r="AW275" i="157"/>
  <c r="M329" i="157"/>
  <c r="Y329" i="157"/>
  <c r="AK329" i="157"/>
  <c r="AW329" i="157"/>
  <c r="M341" i="157"/>
  <c r="Y341" i="157"/>
  <c r="AK341" i="157"/>
  <c r="AW341" i="157"/>
  <c r="M347" i="157"/>
  <c r="Y347" i="157"/>
  <c r="AK347" i="157"/>
  <c r="AW347" i="157"/>
  <c r="M311" i="157"/>
  <c r="Y311" i="157"/>
  <c r="AK311" i="157"/>
  <c r="AW311" i="157"/>
  <c r="M283" i="157"/>
  <c r="Y283" i="157"/>
  <c r="AK283" i="157"/>
  <c r="AW283" i="157"/>
  <c r="M253" i="157"/>
  <c r="Y253" i="157"/>
  <c r="AK253" i="157"/>
  <c r="AW253" i="157"/>
  <c r="M265" i="157"/>
  <c r="Y277" i="157"/>
  <c r="Y265" i="157"/>
  <c r="AK265" i="157"/>
  <c r="AK164" i="157"/>
  <c r="AK264" i="157" s="1"/>
  <c r="M289" i="157"/>
  <c r="Y289" i="157"/>
  <c r="AK289" i="157"/>
  <c r="M313" i="157"/>
  <c r="Y313" i="157"/>
  <c r="AK313" i="157"/>
  <c r="AW313" i="157"/>
  <c r="M319" i="157"/>
  <c r="Y319" i="157"/>
  <c r="AK319" i="157"/>
  <c r="AW319" i="157"/>
  <c r="M331" i="157"/>
  <c r="Y331" i="157"/>
  <c r="AK331" i="157"/>
  <c r="AW331" i="157"/>
  <c r="M271" i="157"/>
  <c r="Y271" i="157"/>
  <c r="AK271" i="157"/>
  <c r="AW271" i="157"/>
  <c r="M325" i="157"/>
  <c r="Y325" i="157"/>
  <c r="AK325" i="157"/>
  <c r="AW325" i="157"/>
  <c r="M337" i="157"/>
  <c r="Y337" i="157"/>
  <c r="AK337" i="157"/>
  <c r="AW337" i="157"/>
  <c r="M343" i="157"/>
  <c r="Y343" i="157"/>
  <c r="AK343" i="157"/>
  <c r="AW343" i="157"/>
  <c r="M307" i="157"/>
  <c r="Y307" i="157"/>
  <c r="AK307" i="157"/>
  <c r="AW307" i="157"/>
  <c r="F265" i="157"/>
  <c r="C268" i="157"/>
  <c r="Z269" i="157"/>
  <c r="AL199" i="157"/>
  <c r="AL298" i="157" s="1"/>
  <c r="AL286" i="157"/>
  <c r="AX286" i="157"/>
  <c r="N256" i="157"/>
  <c r="Z256" i="157"/>
  <c r="AL256" i="157"/>
  <c r="AX256" i="157"/>
  <c r="N280" i="157"/>
  <c r="Z280" i="157"/>
  <c r="AL280" i="157"/>
  <c r="AX280" i="157"/>
  <c r="N262" i="157"/>
  <c r="Z262" i="157"/>
  <c r="AL262" i="157"/>
  <c r="AX262" i="157"/>
  <c r="N292" i="157"/>
  <c r="Z292" i="157"/>
  <c r="AL292" i="157"/>
  <c r="N316" i="157"/>
  <c r="Z316" i="157"/>
  <c r="AL316" i="157"/>
  <c r="AX316" i="157"/>
  <c r="N322" i="157"/>
  <c r="Z322" i="157"/>
  <c r="AL322" i="157"/>
  <c r="AX322" i="157"/>
  <c r="N334" i="157"/>
  <c r="Z334" i="157"/>
  <c r="AL334" i="157"/>
  <c r="AX334" i="157"/>
  <c r="N274" i="157"/>
  <c r="Z274" i="157"/>
  <c r="AX274" i="157"/>
  <c r="N328" i="157"/>
  <c r="Z328" i="157"/>
  <c r="AL328" i="157"/>
  <c r="AX328" i="157"/>
  <c r="N340" i="157"/>
  <c r="Z340" i="157"/>
  <c r="AL340" i="157"/>
  <c r="AX340" i="157"/>
  <c r="N346" i="157"/>
  <c r="Z346" i="157"/>
  <c r="AL346" i="157"/>
  <c r="AX346" i="157"/>
  <c r="N310" i="157"/>
  <c r="Z310" i="157"/>
  <c r="AL310" i="157"/>
  <c r="AX310" i="157"/>
  <c r="N200" i="157"/>
  <c r="N299" i="157" s="1"/>
  <c r="N287" i="157"/>
  <c r="Z200" i="157"/>
  <c r="Z299" i="157" s="1"/>
  <c r="Z287" i="157"/>
  <c r="AL200" i="157"/>
  <c r="AL299" i="157" s="1"/>
  <c r="AL287" i="157"/>
  <c r="AX287" i="157"/>
  <c r="N257" i="157"/>
  <c r="Z257" i="157"/>
  <c r="AL257" i="157"/>
  <c r="AX257" i="157"/>
  <c r="N281" i="157"/>
  <c r="Z281" i="157"/>
  <c r="AL281" i="157"/>
  <c r="AX281" i="157"/>
  <c r="N263" i="157"/>
  <c r="Z263" i="157"/>
  <c r="AL263" i="157"/>
  <c r="AX263" i="157"/>
  <c r="N293" i="157"/>
  <c r="Z293" i="157"/>
  <c r="AL293" i="157"/>
  <c r="N317" i="157"/>
  <c r="Z317" i="157"/>
  <c r="AL317" i="157"/>
  <c r="AX317" i="157"/>
  <c r="N323" i="157"/>
  <c r="Z323" i="157"/>
  <c r="AL323" i="157"/>
  <c r="AX323" i="157"/>
  <c r="N335" i="157"/>
  <c r="Z335" i="157"/>
  <c r="AL335" i="157"/>
  <c r="AX335" i="157"/>
  <c r="N275" i="157"/>
  <c r="Z275" i="157"/>
  <c r="AL275" i="157"/>
  <c r="AX275" i="157"/>
  <c r="N329" i="157"/>
  <c r="Z329" i="157"/>
  <c r="AL329" i="157"/>
  <c r="AX329" i="157"/>
  <c r="N341" i="157"/>
  <c r="Z341" i="157"/>
  <c r="AL341" i="157"/>
  <c r="AX341" i="157"/>
  <c r="N347" i="157"/>
  <c r="Z347" i="157"/>
  <c r="AL347" i="157"/>
  <c r="AX347" i="157"/>
  <c r="N311" i="157"/>
  <c r="Z311" i="157"/>
  <c r="AL311" i="157"/>
  <c r="AX311" i="157"/>
  <c r="N196" i="157"/>
  <c r="N295" i="157" s="1"/>
  <c r="N283" i="157"/>
  <c r="Z196" i="157"/>
  <c r="Z295" i="157" s="1"/>
  <c r="Z283" i="157"/>
  <c r="AL196" i="157"/>
  <c r="AL295" i="157" s="1"/>
  <c r="AL283" i="157"/>
  <c r="N253" i="157"/>
  <c r="Z253" i="157"/>
  <c r="AL253" i="157"/>
  <c r="AX253" i="157"/>
  <c r="N277" i="157"/>
  <c r="N265" i="157"/>
  <c r="Z277" i="157"/>
  <c r="Z265" i="157"/>
  <c r="AL277" i="157"/>
  <c r="AL265" i="157"/>
  <c r="AX277" i="157"/>
  <c r="AX265" i="157"/>
  <c r="N259" i="157"/>
  <c r="Z259" i="157"/>
  <c r="AL259" i="157"/>
  <c r="AX259" i="157"/>
  <c r="N289" i="157"/>
  <c r="Z289" i="157"/>
  <c r="AL289" i="157"/>
  <c r="N313" i="157"/>
  <c r="Z313" i="157"/>
  <c r="AL313" i="157"/>
  <c r="AX313" i="157"/>
  <c r="N319" i="157"/>
  <c r="Z319" i="157"/>
  <c r="AL319" i="157"/>
  <c r="AX319" i="157"/>
  <c r="N331" i="157"/>
  <c r="Z331" i="157"/>
  <c r="AL331" i="157"/>
  <c r="AX331" i="157"/>
  <c r="N271" i="157"/>
  <c r="Z271" i="157"/>
  <c r="AL271" i="157"/>
  <c r="AX271" i="157"/>
  <c r="N325" i="157"/>
  <c r="Z325" i="157"/>
  <c r="AL325" i="157"/>
  <c r="AX325" i="157"/>
  <c r="N337" i="157"/>
  <c r="Z337" i="157"/>
  <c r="AL337" i="157"/>
  <c r="AX337" i="157"/>
  <c r="N343" i="157"/>
  <c r="Z343" i="157"/>
  <c r="AL343" i="157"/>
  <c r="AX343" i="157"/>
  <c r="N307" i="157"/>
  <c r="Z307" i="157"/>
  <c r="AL307" i="157"/>
  <c r="AX307" i="157"/>
  <c r="Q265" i="157"/>
  <c r="N268" i="157"/>
  <c r="AK269" i="157"/>
  <c r="AM199" i="157"/>
  <c r="AM286" i="157"/>
  <c r="C256" i="157"/>
  <c r="O256" i="157"/>
  <c r="AA256" i="157"/>
  <c r="AM256" i="157"/>
  <c r="C280" i="157"/>
  <c r="O280" i="157"/>
  <c r="AA280" i="157"/>
  <c r="AM280" i="157"/>
  <c r="C262" i="157"/>
  <c r="O262" i="157"/>
  <c r="AA262" i="157"/>
  <c r="AM262" i="157"/>
  <c r="C292" i="157"/>
  <c r="O292" i="157"/>
  <c r="AA292" i="157"/>
  <c r="AM292" i="157"/>
  <c r="C316" i="157"/>
  <c r="O316" i="157"/>
  <c r="AA316" i="157"/>
  <c r="AM316" i="157"/>
  <c r="C322" i="157"/>
  <c r="O322" i="157"/>
  <c r="AA322" i="157"/>
  <c r="AM322" i="157"/>
  <c r="C334" i="157"/>
  <c r="O334" i="157"/>
  <c r="AA334" i="157"/>
  <c r="AM334" i="157"/>
  <c r="C274" i="157"/>
  <c r="O274" i="157"/>
  <c r="AA274" i="157"/>
  <c r="AM274" i="157"/>
  <c r="C328" i="157"/>
  <c r="O328" i="157"/>
  <c r="AA328" i="157"/>
  <c r="AM328" i="157"/>
  <c r="C340" i="157"/>
  <c r="O340" i="157"/>
  <c r="AA340" i="157"/>
  <c r="AM340" i="157"/>
  <c r="C346" i="157"/>
  <c r="O346" i="157"/>
  <c r="AA346" i="157"/>
  <c r="AM346" i="157"/>
  <c r="C310" i="157"/>
  <c r="O310" i="157"/>
  <c r="AA310" i="157"/>
  <c r="AM310" i="157"/>
  <c r="C200" i="157"/>
  <c r="C287" i="157"/>
  <c r="O200" i="157"/>
  <c r="O299" i="157" s="1"/>
  <c r="O287" i="157"/>
  <c r="AA200" i="157"/>
  <c r="AA287" i="157"/>
  <c r="AM200" i="157"/>
  <c r="AM287" i="157"/>
  <c r="C181" i="157"/>
  <c r="C281" i="157" s="1"/>
  <c r="C269" i="157"/>
  <c r="O181" i="157"/>
  <c r="O281" i="157" s="1"/>
  <c r="O269" i="157"/>
  <c r="AA181" i="157"/>
  <c r="AA281" i="157" s="1"/>
  <c r="AA269" i="157"/>
  <c r="AM181" i="157"/>
  <c r="AM281" i="157" s="1"/>
  <c r="AM269" i="157"/>
  <c r="C263" i="157"/>
  <c r="O263" i="157"/>
  <c r="AA263" i="157"/>
  <c r="AM263" i="157"/>
  <c r="C293" i="157"/>
  <c r="O293" i="157"/>
  <c r="AA293" i="157"/>
  <c r="AM293" i="157"/>
  <c r="C317" i="157"/>
  <c r="O317" i="157"/>
  <c r="AA317" i="157"/>
  <c r="AM317" i="157"/>
  <c r="C323" i="157"/>
  <c r="O323" i="157"/>
  <c r="AA323" i="157"/>
  <c r="AM323" i="157"/>
  <c r="C335" i="157"/>
  <c r="O335" i="157"/>
  <c r="AA335" i="157"/>
  <c r="AM335" i="157"/>
  <c r="C275" i="157"/>
  <c r="O275" i="157"/>
  <c r="AA275" i="157"/>
  <c r="AM275" i="157"/>
  <c r="C329" i="157"/>
  <c r="O329" i="157"/>
  <c r="AA329" i="157"/>
  <c r="AM329" i="157"/>
  <c r="C341" i="157"/>
  <c r="O341" i="157"/>
  <c r="AA341" i="157"/>
  <c r="AM341" i="157"/>
  <c r="C347" i="157"/>
  <c r="O347" i="157"/>
  <c r="AA347" i="157"/>
  <c r="AM347" i="157"/>
  <c r="C311" i="157"/>
  <c r="O311" i="157"/>
  <c r="AA311" i="157"/>
  <c r="AM311" i="157"/>
  <c r="C283" i="157"/>
  <c r="O283" i="157"/>
  <c r="AA283" i="157"/>
  <c r="AM196" i="157"/>
  <c r="AM295" i="157" s="1"/>
  <c r="AM283" i="157"/>
  <c r="C265" i="157"/>
  <c r="O265" i="157"/>
  <c r="AA265" i="157"/>
  <c r="AM265" i="157"/>
  <c r="C259" i="157"/>
  <c r="O259" i="157"/>
  <c r="AA259" i="157"/>
  <c r="AM259" i="157"/>
  <c r="C194" i="157"/>
  <c r="C294" i="157" s="1"/>
  <c r="C289" i="157"/>
  <c r="O289" i="157"/>
  <c r="AA289" i="157"/>
  <c r="AM289" i="157"/>
  <c r="C313" i="157"/>
  <c r="O313" i="157"/>
  <c r="AA313" i="157"/>
  <c r="AM313" i="157"/>
  <c r="C319" i="157"/>
  <c r="O319" i="157"/>
  <c r="AA319" i="157"/>
  <c r="AM319" i="157"/>
  <c r="C331" i="157"/>
  <c r="O331" i="157"/>
  <c r="AA331" i="157"/>
  <c r="AM331" i="157"/>
  <c r="C271" i="157"/>
  <c r="O271" i="157"/>
  <c r="AA271" i="157"/>
  <c r="AM271" i="157"/>
  <c r="C325" i="157"/>
  <c r="O325" i="157"/>
  <c r="AA325" i="157"/>
  <c r="AM325" i="157"/>
  <c r="C337" i="157"/>
  <c r="O337" i="157"/>
  <c r="AA337" i="157"/>
  <c r="AM337" i="157"/>
  <c r="C343" i="157"/>
  <c r="O343" i="157"/>
  <c r="AA343" i="157"/>
  <c r="AM343" i="157"/>
  <c r="C307" i="157"/>
  <c r="O307" i="157"/>
  <c r="AA307" i="157"/>
  <c r="AM307" i="157"/>
  <c r="R265" i="157"/>
  <c r="O268" i="157"/>
  <c r="AL269" i="157"/>
  <c r="AN199" i="157"/>
  <c r="AN298" i="157" s="1"/>
  <c r="AN286" i="157"/>
  <c r="D180" i="157"/>
  <c r="D280" i="157" s="1"/>
  <c r="D268" i="157"/>
  <c r="P180" i="157"/>
  <c r="P280" i="157" s="1"/>
  <c r="P268" i="157"/>
  <c r="AB180" i="157"/>
  <c r="AB280" i="157" s="1"/>
  <c r="AB268" i="157"/>
  <c r="AN180" i="157"/>
  <c r="AN280" i="157" s="1"/>
  <c r="AN268" i="157"/>
  <c r="D262" i="157"/>
  <c r="P262" i="157"/>
  <c r="AB262" i="157"/>
  <c r="AN262" i="157"/>
  <c r="D292" i="157"/>
  <c r="P292" i="157"/>
  <c r="AB292" i="157"/>
  <c r="AN292" i="157"/>
  <c r="D316" i="157"/>
  <c r="P316" i="157"/>
  <c r="AB316" i="157"/>
  <c r="AN316" i="157"/>
  <c r="D322" i="157"/>
  <c r="P322" i="157"/>
  <c r="AB322" i="157"/>
  <c r="AN322" i="157"/>
  <c r="D334" i="157"/>
  <c r="P334" i="157"/>
  <c r="AB334" i="157"/>
  <c r="AN334" i="157"/>
  <c r="D274" i="157"/>
  <c r="P274" i="157"/>
  <c r="AB274" i="157"/>
  <c r="AN274" i="157"/>
  <c r="D328" i="157"/>
  <c r="P328" i="157"/>
  <c r="AB328" i="157"/>
  <c r="AN328" i="157"/>
  <c r="D340" i="157"/>
  <c r="P340" i="157"/>
  <c r="AB340" i="157"/>
  <c r="AN340" i="157"/>
  <c r="D346" i="157"/>
  <c r="P346" i="157"/>
  <c r="AB346" i="157"/>
  <c r="AN346" i="157"/>
  <c r="D310" i="157"/>
  <c r="P310" i="157"/>
  <c r="AB310" i="157"/>
  <c r="AN310" i="157"/>
  <c r="D200" i="157"/>
  <c r="D299" i="157" s="1"/>
  <c r="D287" i="157"/>
  <c r="P200" i="157"/>
  <c r="P299" i="157" s="1"/>
  <c r="P287" i="157"/>
  <c r="AB200" i="157"/>
  <c r="AB299" i="157" s="1"/>
  <c r="AB287" i="157"/>
  <c r="AN200" i="157"/>
  <c r="AN299" i="157" s="1"/>
  <c r="AN287" i="157"/>
  <c r="D181" i="157"/>
  <c r="D281" i="157" s="1"/>
  <c r="D269" i="157"/>
  <c r="P181" i="157"/>
  <c r="P281" i="157" s="1"/>
  <c r="P269" i="157"/>
  <c r="AB181" i="157"/>
  <c r="AB281" i="157" s="1"/>
  <c r="AB269" i="157"/>
  <c r="AN181" i="157"/>
  <c r="AN281" i="157" s="1"/>
  <c r="AN269" i="157"/>
  <c r="D263" i="157"/>
  <c r="P263" i="157"/>
  <c r="AB263" i="157"/>
  <c r="AN263" i="157"/>
  <c r="D293" i="157"/>
  <c r="P293" i="157"/>
  <c r="AB293" i="157"/>
  <c r="AN293" i="157"/>
  <c r="D317" i="157"/>
  <c r="P317" i="157"/>
  <c r="AB317" i="157"/>
  <c r="AN317" i="157"/>
  <c r="D323" i="157"/>
  <c r="P323" i="157"/>
  <c r="AB323" i="157"/>
  <c r="AN323" i="157"/>
  <c r="D335" i="157"/>
  <c r="P335" i="157"/>
  <c r="AB335" i="157"/>
  <c r="AN335" i="157"/>
  <c r="D275" i="157"/>
  <c r="P275" i="157"/>
  <c r="AB275" i="157"/>
  <c r="AN275" i="157"/>
  <c r="D329" i="157"/>
  <c r="P329" i="157"/>
  <c r="AB329" i="157"/>
  <c r="AN329" i="157"/>
  <c r="D341" i="157"/>
  <c r="P341" i="157"/>
  <c r="AB341" i="157"/>
  <c r="AN341" i="157"/>
  <c r="D347" i="157"/>
  <c r="P347" i="157"/>
  <c r="AB347" i="157"/>
  <c r="AN347" i="157"/>
  <c r="D311" i="157"/>
  <c r="P311" i="157"/>
  <c r="AB311" i="157"/>
  <c r="AN311" i="157"/>
  <c r="D283" i="157"/>
  <c r="P196" i="157"/>
  <c r="P295" i="157" s="1"/>
  <c r="P283" i="157"/>
  <c r="AB196" i="157"/>
  <c r="AB295" i="157" s="1"/>
  <c r="AB283" i="157"/>
  <c r="AN196" i="157"/>
  <c r="AN295" i="157" s="1"/>
  <c r="AN283" i="157"/>
  <c r="P158" i="157"/>
  <c r="P258" i="157" s="1"/>
  <c r="D277" i="157"/>
  <c r="D265" i="157"/>
  <c r="P277" i="157"/>
  <c r="P265" i="157"/>
  <c r="AB265" i="157"/>
  <c r="AN277" i="157"/>
  <c r="AN265" i="157"/>
  <c r="D259" i="157"/>
  <c r="P259" i="157"/>
  <c r="AB259" i="157"/>
  <c r="AN259" i="157"/>
  <c r="D194" i="157"/>
  <c r="D294" i="157" s="1"/>
  <c r="D289" i="157"/>
  <c r="P289" i="157"/>
  <c r="AB289" i="157"/>
  <c r="AN289" i="157"/>
  <c r="D313" i="157"/>
  <c r="P313" i="157"/>
  <c r="AB313" i="157"/>
  <c r="AN313" i="157"/>
  <c r="D319" i="157"/>
  <c r="P319" i="157"/>
  <c r="AB319" i="157"/>
  <c r="AN319" i="157"/>
  <c r="D331" i="157"/>
  <c r="P331" i="157"/>
  <c r="AB331" i="157"/>
  <c r="AN331" i="157"/>
  <c r="D271" i="157"/>
  <c r="P271" i="157"/>
  <c r="AB271" i="157"/>
  <c r="AN271" i="157"/>
  <c r="D325" i="157"/>
  <c r="P325" i="157"/>
  <c r="AB325" i="157"/>
  <c r="AN325" i="157"/>
  <c r="D337" i="157"/>
  <c r="P337" i="157"/>
  <c r="AB337" i="157"/>
  <c r="AN337" i="157"/>
  <c r="D343" i="157"/>
  <c r="P343" i="157"/>
  <c r="AB343" i="157"/>
  <c r="AN343" i="157"/>
  <c r="D307" i="157"/>
  <c r="P307" i="157"/>
  <c r="AB307" i="157"/>
  <c r="AN307" i="157"/>
  <c r="AC265" i="157"/>
  <c r="Z268" i="157"/>
  <c r="AW269" i="157"/>
  <c r="AC298" i="157"/>
  <c r="AO199" i="157"/>
  <c r="AO298" i="157" s="1"/>
  <c r="AO286" i="157"/>
  <c r="E180" i="157"/>
  <c r="E280" i="157" s="1"/>
  <c r="E268" i="157"/>
  <c r="Q180" i="157"/>
  <c r="Q280" i="157" s="1"/>
  <c r="Q268" i="157"/>
  <c r="AC180" i="157"/>
  <c r="AC280" i="157" s="1"/>
  <c r="AC268" i="157"/>
  <c r="AO180" i="157"/>
  <c r="AO280" i="157" s="1"/>
  <c r="AO268" i="157"/>
  <c r="E262" i="157"/>
  <c r="Q262" i="157"/>
  <c r="AC262" i="157"/>
  <c r="AO262" i="157"/>
  <c r="E292" i="157"/>
  <c r="Q292" i="157"/>
  <c r="AC292" i="157"/>
  <c r="AO292" i="157"/>
  <c r="E316" i="157"/>
  <c r="Q316" i="157"/>
  <c r="AC316" i="157"/>
  <c r="AO316" i="157"/>
  <c r="E322" i="157"/>
  <c r="Q322" i="157"/>
  <c r="AC322" i="157"/>
  <c r="AO322" i="157"/>
  <c r="E334" i="157"/>
  <c r="Q334" i="157"/>
  <c r="AC334" i="157"/>
  <c r="AO334" i="157"/>
  <c r="E274" i="157"/>
  <c r="Q274" i="157"/>
  <c r="AC274" i="157"/>
  <c r="AO274" i="157"/>
  <c r="E328" i="157"/>
  <c r="Q328" i="157"/>
  <c r="AC328" i="157"/>
  <c r="AO328" i="157"/>
  <c r="E340" i="157"/>
  <c r="Q340" i="157"/>
  <c r="AC340" i="157"/>
  <c r="AO340" i="157"/>
  <c r="E346" i="157"/>
  <c r="Q346" i="157"/>
  <c r="AC346" i="157"/>
  <c r="AO346" i="157"/>
  <c r="E310" i="157"/>
  <c r="Q310" i="157"/>
  <c r="AC310" i="157"/>
  <c r="AO310" i="157"/>
  <c r="E200" i="157"/>
  <c r="E299" i="157" s="1"/>
  <c r="E287" i="157"/>
  <c r="Q200" i="157"/>
  <c r="Q299" i="157" s="1"/>
  <c r="Q287" i="157"/>
  <c r="AC200" i="157"/>
  <c r="AC299" i="157" s="1"/>
  <c r="AC287" i="157"/>
  <c r="AO200" i="157"/>
  <c r="AO299" i="157" s="1"/>
  <c r="AO287" i="157"/>
  <c r="E257" i="157"/>
  <c r="Q257" i="157"/>
  <c r="AC257" i="157"/>
  <c r="AO257" i="157"/>
  <c r="E181" i="157"/>
  <c r="E281" i="157" s="1"/>
  <c r="E269" i="157"/>
  <c r="Q181" i="157"/>
  <c r="Q281" i="157" s="1"/>
  <c r="Q269" i="157"/>
  <c r="AC181" i="157"/>
  <c r="AC281" i="157" s="1"/>
  <c r="AC269" i="157"/>
  <c r="AO181" i="157"/>
  <c r="AO281" i="157" s="1"/>
  <c r="AO269" i="157"/>
  <c r="E263" i="157"/>
  <c r="Q263" i="157"/>
  <c r="AC263" i="157"/>
  <c r="AO263" i="157"/>
  <c r="E293" i="157"/>
  <c r="Q293" i="157"/>
  <c r="AC293" i="157"/>
  <c r="AO293" i="157"/>
  <c r="E317" i="157"/>
  <c r="Q317" i="157"/>
  <c r="AC317" i="157"/>
  <c r="AO317" i="157"/>
  <c r="E323" i="157"/>
  <c r="Q323" i="157"/>
  <c r="AC323" i="157"/>
  <c r="AO323" i="157"/>
  <c r="E335" i="157"/>
  <c r="Q335" i="157"/>
  <c r="AC335" i="157"/>
  <c r="AO335" i="157"/>
  <c r="E275" i="157"/>
  <c r="Q275" i="157"/>
  <c r="AC275" i="157"/>
  <c r="AO275" i="157"/>
  <c r="E329" i="157"/>
  <c r="Q329" i="157"/>
  <c r="AC329" i="157"/>
  <c r="AO329" i="157"/>
  <c r="E341" i="157"/>
  <c r="Q341" i="157"/>
  <c r="AC341" i="157"/>
  <c r="AO341" i="157"/>
  <c r="E347" i="157"/>
  <c r="Q347" i="157"/>
  <c r="AC347" i="157"/>
  <c r="AO347" i="157"/>
  <c r="E311" i="157"/>
  <c r="Q311" i="157"/>
  <c r="AC311" i="157"/>
  <c r="AO311" i="157"/>
  <c r="E196" i="157"/>
  <c r="E295" i="157" s="1"/>
  <c r="E283" i="157"/>
  <c r="Q196" i="157"/>
  <c r="Q295" i="157" s="1"/>
  <c r="Q283" i="157"/>
  <c r="AC196" i="157"/>
  <c r="AC295" i="157" s="1"/>
  <c r="AC283" i="157"/>
  <c r="AO196" i="157"/>
  <c r="AO295" i="157" s="1"/>
  <c r="AO283" i="157"/>
  <c r="E158" i="157"/>
  <c r="E258" i="157" s="1"/>
  <c r="Q158" i="157"/>
  <c r="Q258" i="157" s="1"/>
  <c r="E277" i="157"/>
  <c r="Q277" i="157"/>
  <c r="AC277" i="157"/>
  <c r="AO277" i="157"/>
  <c r="E259" i="157"/>
  <c r="Q259" i="157"/>
  <c r="AC259" i="157"/>
  <c r="AO259" i="157"/>
  <c r="E289" i="157"/>
  <c r="Q289" i="157"/>
  <c r="AC289" i="157"/>
  <c r="AO289" i="157"/>
  <c r="E313" i="157"/>
  <c r="Q313" i="157"/>
  <c r="AC313" i="157"/>
  <c r="AO313" i="157"/>
  <c r="E319" i="157"/>
  <c r="Q319" i="157"/>
  <c r="AC319" i="157"/>
  <c r="AO319" i="157"/>
  <c r="E331" i="157"/>
  <c r="Q331" i="157"/>
  <c r="AC331" i="157"/>
  <c r="AO331" i="157"/>
  <c r="E271" i="157"/>
  <c r="Q271" i="157"/>
  <c r="AC271" i="157"/>
  <c r="AO271" i="157"/>
  <c r="E325" i="157"/>
  <c r="Q325" i="157"/>
  <c r="AC325" i="157"/>
  <c r="AO325" i="157"/>
  <c r="E337" i="157"/>
  <c r="Q337" i="157"/>
  <c r="AC337" i="157"/>
  <c r="AO337" i="157"/>
  <c r="E343" i="157"/>
  <c r="Q343" i="157"/>
  <c r="AC343" i="157"/>
  <c r="AO343" i="157"/>
  <c r="E307" i="157"/>
  <c r="Q307" i="157"/>
  <c r="AC307" i="157"/>
  <c r="AO307" i="157"/>
  <c r="E253" i="157"/>
  <c r="AC253" i="157"/>
  <c r="AD265" i="157"/>
  <c r="AA268" i="157"/>
  <c r="AX269" i="157"/>
  <c r="R199" i="157"/>
  <c r="R298" i="157" s="1"/>
  <c r="R286" i="157"/>
  <c r="AD199" i="157"/>
  <c r="AD298" i="157" s="1"/>
  <c r="AD286" i="157"/>
  <c r="AP199" i="157"/>
  <c r="AP298" i="157" s="1"/>
  <c r="AP286" i="157"/>
  <c r="F256" i="157"/>
  <c r="R256" i="157"/>
  <c r="AD256" i="157"/>
  <c r="AP256" i="157"/>
  <c r="F180" i="157"/>
  <c r="F280" i="157" s="1"/>
  <c r="F268" i="157"/>
  <c r="R180" i="157"/>
  <c r="R280" i="157" s="1"/>
  <c r="R268" i="157"/>
  <c r="AD180" i="157"/>
  <c r="AD280" i="157" s="1"/>
  <c r="AD268" i="157"/>
  <c r="AP180" i="157"/>
  <c r="AP280" i="157" s="1"/>
  <c r="AP268" i="157"/>
  <c r="F262" i="157"/>
  <c r="R262" i="157"/>
  <c r="AD262" i="157"/>
  <c r="AP262" i="157"/>
  <c r="F292" i="157"/>
  <c r="R292" i="157"/>
  <c r="AD292" i="157"/>
  <c r="AP292" i="157"/>
  <c r="F316" i="157"/>
  <c r="R316" i="157"/>
  <c r="AD316" i="157"/>
  <c r="AP316" i="157"/>
  <c r="F322" i="157"/>
  <c r="R322" i="157"/>
  <c r="AD322" i="157"/>
  <c r="AP322" i="157"/>
  <c r="F334" i="157"/>
  <c r="R334" i="157"/>
  <c r="AD334" i="157"/>
  <c r="AP334" i="157"/>
  <c r="F274" i="157"/>
  <c r="R274" i="157"/>
  <c r="AD274" i="157"/>
  <c r="AP274" i="157"/>
  <c r="F328" i="157"/>
  <c r="R328" i="157"/>
  <c r="AD328" i="157"/>
  <c r="AP328" i="157"/>
  <c r="F340" i="157"/>
  <c r="R340" i="157"/>
  <c r="AD340" i="157"/>
  <c r="AP340" i="157"/>
  <c r="F346" i="157"/>
  <c r="R346" i="157"/>
  <c r="AD346" i="157"/>
  <c r="AP346" i="157"/>
  <c r="F310" i="157"/>
  <c r="R310" i="157"/>
  <c r="AD310" i="157"/>
  <c r="AP310" i="157"/>
  <c r="F200" i="157"/>
  <c r="F299" i="157" s="1"/>
  <c r="F287" i="157"/>
  <c r="R200" i="157"/>
  <c r="R299" i="157" s="1"/>
  <c r="R287" i="157"/>
  <c r="AD200" i="157"/>
  <c r="AD299" i="157" s="1"/>
  <c r="AD287" i="157"/>
  <c r="AP200" i="157"/>
  <c r="AP299" i="157" s="1"/>
  <c r="AP287" i="157"/>
  <c r="F257" i="157"/>
  <c r="R257" i="157"/>
  <c r="AD257" i="157"/>
  <c r="AP257" i="157"/>
  <c r="F181" i="157"/>
  <c r="F281" i="157" s="1"/>
  <c r="F269" i="157"/>
  <c r="R181" i="157"/>
  <c r="R281" i="157" s="1"/>
  <c r="R269" i="157"/>
  <c r="AD181" i="157"/>
  <c r="AD281" i="157" s="1"/>
  <c r="AD269" i="157"/>
  <c r="AP181" i="157"/>
  <c r="AP281" i="157" s="1"/>
  <c r="AP269" i="157"/>
  <c r="F263" i="157"/>
  <c r="R263" i="157"/>
  <c r="AD263" i="157"/>
  <c r="AP263" i="157"/>
  <c r="F293" i="157"/>
  <c r="R293" i="157"/>
  <c r="AD293" i="157"/>
  <c r="AP293" i="157"/>
  <c r="F317" i="157"/>
  <c r="R317" i="157"/>
  <c r="AD317" i="157"/>
  <c r="AP317" i="157"/>
  <c r="F323" i="157"/>
  <c r="R323" i="157"/>
  <c r="AD323" i="157"/>
  <c r="AP323" i="157"/>
  <c r="F335" i="157"/>
  <c r="R335" i="157"/>
  <c r="AD335" i="157"/>
  <c r="AP335" i="157"/>
  <c r="F275" i="157"/>
  <c r="AD275" i="157"/>
  <c r="AP275" i="157"/>
  <c r="F329" i="157"/>
  <c r="R329" i="157"/>
  <c r="AD329" i="157"/>
  <c r="AP329" i="157"/>
  <c r="F341" i="157"/>
  <c r="R341" i="157"/>
  <c r="AD341" i="157"/>
  <c r="AP341" i="157"/>
  <c r="F347" i="157"/>
  <c r="R347" i="157"/>
  <c r="AD347" i="157"/>
  <c r="AP347" i="157"/>
  <c r="F311" i="157"/>
  <c r="R311" i="157"/>
  <c r="AD311" i="157"/>
  <c r="AP311" i="157"/>
  <c r="F196" i="157"/>
  <c r="F295" i="157" s="1"/>
  <c r="F283" i="157"/>
  <c r="R196" i="157"/>
  <c r="R295" i="157" s="1"/>
  <c r="R283" i="157"/>
  <c r="AD196" i="157"/>
  <c r="AD295" i="157" s="1"/>
  <c r="AD283" i="157"/>
  <c r="AP196" i="157"/>
  <c r="AP295" i="157" s="1"/>
  <c r="AP283" i="157"/>
  <c r="F253" i="157"/>
  <c r="R253" i="157"/>
  <c r="AD158" i="157"/>
  <c r="AD258" i="157" s="1"/>
  <c r="AD253" i="157"/>
  <c r="AP158" i="157"/>
  <c r="AP258" i="157" s="1"/>
  <c r="AP253" i="157"/>
  <c r="F277" i="157"/>
  <c r="R277" i="157"/>
  <c r="AD277" i="157"/>
  <c r="AP277" i="157"/>
  <c r="F259" i="157"/>
  <c r="R259" i="157"/>
  <c r="AD259" i="157"/>
  <c r="AP259" i="157"/>
  <c r="F289" i="157"/>
  <c r="R289" i="157"/>
  <c r="AD289" i="157"/>
  <c r="AP289" i="157"/>
  <c r="F313" i="157"/>
  <c r="R313" i="157"/>
  <c r="AD313" i="157"/>
  <c r="AP313" i="157"/>
  <c r="F319" i="157"/>
  <c r="R319" i="157"/>
  <c r="AD319" i="157"/>
  <c r="AP319" i="157"/>
  <c r="F331" i="157"/>
  <c r="R331" i="157"/>
  <c r="AD331" i="157"/>
  <c r="AP331" i="157"/>
  <c r="F271" i="157"/>
  <c r="R271" i="157"/>
  <c r="AD271" i="157"/>
  <c r="AP271" i="157"/>
  <c r="F325" i="157"/>
  <c r="R325" i="157"/>
  <c r="AD325" i="157"/>
  <c r="AP325" i="157"/>
  <c r="F337" i="157"/>
  <c r="R337" i="157"/>
  <c r="AD337" i="157"/>
  <c r="AP337" i="157"/>
  <c r="F343" i="157"/>
  <c r="R343" i="157"/>
  <c r="AD343" i="157"/>
  <c r="AP343" i="157"/>
  <c r="F307" i="157"/>
  <c r="R307" i="157"/>
  <c r="AD307" i="157"/>
  <c r="AP307" i="157"/>
  <c r="AO265" i="157"/>
  <c r="AL268" i="157"/>
  <c r="S199" i="157"/>
  <c r="S286" i="157"/>
  <c r="AE199" i="157"/>
  <c r="AE286" i="157"/>
  <c r="AQ199" i="157"/>
  <c r="AQ286" i="157"/>
  <c r="G256" i="157"/>
  <c r="S256" i="157"/>
  <c r="AE256" i="157"/>
  <c r="AQ256" i="157"/>
  <c r="G180" i="157"/>
  <c r="G280" i="157" s="1"/>
  <c r="G268" i="157"/>
  <c r="S180" i="157"/>
  <c r="S280" i="157" s="1"/>
  <c r="S268" i="157"/>
  <c r="AE180" i="157"/>
  <c r="AE280" i="157" s="1"/>
  <c r="AE268" i="157"/>
  <c r="AQ180" i="157"/>
  <c r="AQ280" i="157" s="1"/>
  <c r="AQ268" i="157"/>
  <c r="G262" i="157"/>
  <c r="S262" i="157"/>
  <c r="AE262" i="157"/>
  <c r="AQ262" i="157"/>
  <c r="G292" i="157"/>
  <c r="S292" i="157"/>
  <c r="AE292" i="157"/>
  <c r="AQ292" i="157"/>
  <c r="G316" i="157"/>
  <c r="S316" i="157"/>
  <c r="AE316" i="157"/>
  <c r="AQ316" i="157"/>
  <c r="G322" i="157"/>
  <c r="S322" i="157"/>
  <c r="AE322" i="157"/>
  <c r="AQ322" i="157"/>
  <c r="G334" i="157"/>
  <c r="S334" i="157"/>
  <c r="AE334" i="157"/>
  <c r="AQ334" i="157"/>
  <c r="G274" i="157"/>
  <c r="AE274" i="157"/>
  <c r="G328" i="157"/>
  <c r="S328" i="157"/>
  <c r="AE328" i="157"/>
  <c r="AQ328" i="157"/>
  <c r="G340" i="157"/>
  <c r="S340" i="157"/>
  <c r="AE340" i="157"/>
  <c r="AQ340" i="157"/>
  <c r="G346" i="157"/>
  <c r="S346" i="157"/>
  <c r="AE346" i="157"/>
  <c r="AQ346" i="157"/>
  <c r="G310" i="157"/>
  <c r="S310" i="157"/>
  <c r="AE310" i="157"/>
  <c r="AQ310" i="157"/>
  <c r="G200" i="157"/>
  <c r="G287" i="157"/>
  <c r="S200" i="157"/>
  <c r="S287" i="157"/>
  <c r="AE200" i="157"/>
  <c r="AE287" i="157"/>
  <c r="AQ200" i="157"/>
  <c r="AQ287" i="157"/>
  <c r="G257" i="157"/>
  <c r="S257" i="157"/>
  <c r="AE257" i="157"/>
  <c r="AQ257" i="157"/>
  <c r="G181" i="157"/>
  <c r="G281" i="157" s="1"/>
  <c r="G269" i="157"/>
  <c r="S181" i="157"/>
  <c r="S281" i="157" s="1"/>
  <c r="S269" i="157"/>
  <c r="AE181" i="157"/>
  <c r="AE281" i="157" s="1"/>
  <c r="AE269" i="157"/>
  <c r="AQ181" i="157"/>
  <c r="AQ281" i="157" s="1"/>
  <c r="AQ269" i="157"/>
  <c r="G263" i="157"/>
  <c r="S263" i="157"/>
  <c r="AE263" i="157"/>
  <c r="AQ263" i="157"/>
  <c r="G293" i="157"/>
  <c r="S293" i="157"/>
  <c r="AE293" i="157"/>
  <c r="AQ293" i="157"/>
  <c r="G317" i="157"/>
  <c r="S317" i="157"/>
  <c r="AE317" i="157"/>
  <c r="AQ317" i="157"/>
  <c r="G323" i="157"/>
  <c r="S323" i="157"/>
  <c r="AE323" i="157"/>
  <c r="AQ323" i="157"/>
  <c r="G335" i="157"/>
  <c r="S335" i="157"/>
  <c r="AE335" i="157"/>
  <c r="AQ335" i="157"/>
  <c r="G275" i="157"/>
  <c r="S275" i="157"/>
  <c r="AE275" i="157"/>
  <c r="AQ275" i="157"/>
  <c r="G329" i="157"/>
  <c r="S329" i="157"/>
  <c r="AE329" i="157"/>
  <c r="AQ329" i="157"/>
  <c r="G341" i="157"/>
  <c r="S341" i="157"/>
  <c r="AE341" i="157"/>
  <c r="AQ341" i="157"/>
  <c r="G347" i="157"/>
  <c r="S347" i="157"/>
  <c r="AE347" i="157"/>
  <c r="AQ347" i="157"/>
  <c r="G311" i="157"/>
  <c r="S311" i="157"/>
  <c r="AE311" i="157"/>
  <c r="AQ311" i="157"/>
  <c r="G196" i="157"/>
  <c r="G295" i="157" s="1"/>
  <c r="G283" i="157"/>
  <c r="S196" i="157"/>
  <c r="S295" i="157" s="1"/>
  <c r="S283" i="157"/>
  <c r="AE196" i="157"/>
  <c r="AE295" i="157" s="1"/>
  <c r="AE283" i="157"/>
  <c r="AQ196" i="157"/>
  <c r="AQ295" i="157" s="1"/>
  <c r="AQ283" i="157"/>
  <c r="G277" i="157"/>
  <c r="G265" i="157"/>
  <c r="S277" i="157"/>
  <c r="S265" i="157"/>
  <c r="AE265" i="157"/>
  <c r="AQ277" i="157"/>
  <c r="AQ265" i="157"/>
  <c r="G259" i="157"/>
  <c r="S259" i="157"/>
  <c r="AE259" i="157"/>
  <c r="AQ259" i="157"/>
  <c r="G289" i="157"/>
  <c r="S289" i="157"/>
  <c r="AE289" i="157"/>
  <c r="AQ289" i="157"/>
  <c r="G313" i="157"/>
  <c r="S313" i="157"/>
  <c r="AE313" i="157"/>
  <c r="AQ313" i="157"/>
  <c r="G319" i="157"/>
  <c r="S319" i="157"/>
  <c r="AE319" i="157"/>
  <c r="AQ319" i="157"/>
  <c r="G331" i="157"/>
  <c r="S331" i="157"/>
  <c r="AE331" i="157"/>
  <c r="AQ331" i="157"/>
  <c r="G271" i="157"/>
  <c r="S271" i="157"/>
  <c r="AE271" i="157"/>
  <c r="AQ271" i="157"/>
  <c r="G325" i="157"/>
  <c r="S325" i="157"/>
  <c r="AE325" i="157"/>
  <c r="AQ325" i="157"/>
  <c r="G337" i="157"/>
  <c r="S337" i="157"/>
  <c r="AE337" i="157"/>
  <c r="AQ337" i="157"/>
  <c r="G343" i="157"/>
  <c r="S343" i="157"/>
  <c r="AE343" i="157"/>
  <c r="AQ343" i="157"/>
  <c r="G307" i="157"/>
  <c r="S307" i="157"/>
  <c r="AE307" i="157"/>
  <c r="AQ307" i="157"/>
  <c r="AP265" i="157"/>
  <c r="AM268" i="157"/>
  <c r="T286" i="157"/>
  <c r="AF199" i="157"/>
  <c r="AF298" i="157" s="1"/>
  <c r="AF286" i="157"/>
  <c r="AR199" i="157"/>
  <c r="AR298" i="157" s="1"/>
  <c r="AR286" i="157"/>
  <c r="H256" i="157"/>
  <c r="T256" i="157"/>
  <c r="AF256" i="157"/>
  <c r="AR256" i="157"/>
  <c r="H268" i="157"/>
  <c r="T180" i="157"/>
  <c r="T280" i="157" s="1"/>
  <c r="T268" i="157"/>
  <c r="AF180" i="157"/>
  <c r="AF280" i="157" s="1"/>
  <c r="AF268" i="157"/>
  <c r="AR268" i="157"/>
  <c r="H262" i="157"/>
  <c r="T262" i="157"/>
  <c r="AF262" i="157"/>
  <c r="AR262" i="157"/>
  <c r="AF292" i="157"/>
  <c r="AR292" i="157"/>
  <c r="H316" i="157"/>
  <c r="T316" i="157"/>
  <c r="AF316" i="157"/>
  <c r="AR316" i="157"/>
  <c r="H322" i="157"/>
  <c r="T322" i="157"/>
  <c r="AF322" i="157"/>
  <c r="AR322" i="157"/>
  <c r="H334" i="157"/>
  <c r="T334" i="157"/>
  <c r="AF334" i="157"/>
  <c r="AR334" i="157"/>
  <c r="H274" i="157"/>
  <c r="AF274" i="157"/>
  <c r="AR274" i="157"/>
  <c r="H328" i="157"/>
  <c r="T328" i="157"/>
  <c r="AF328" i="157"/>
  <c r="AR328" i="157"/>
  <c r="H340" i="157"/>
  <c r="T340" i="157"/>
  <c r="AF340" i="157"/>
  <c r="AR340" i="157"/>
  <c r="H346" i="157"/>
  <c r="T346" i="157"/>
  <c r="AF346" i="157"/>
  <c r="AR346" i="157"/>
  <c r="H310" i="157"/>
  <c r="T310" i="157"/>
  <c r="AF310" i="157"/>
  <c r="AR310" i="157"/>
  <c r="H200" i="157"/>
  <c r="H299" i="157" s="1"/>
  <c r="H287" i="157"/>
  <c r="AF287" i="157"/>
  <c r="H257" i="157"/>
  <c r="H181" i="157"/>
  <c r="H281" i="157" s="1"/>
  <c r="H269" i="157"/>
  <c r="T181" i="157"/>
  <c r="T281" i="157" s="1"/>
  <c r="T269" i="157"/>
  <c r="AF181" i="157"/>
  <c r="AF281" i="157" s="1"/>
  <c r="AF269" i="157"/>
  <c r="AR181" i="157"/>
  <c r="AR281" i="157" s="1"/>
  <c r="AR269" i="157"/>
  <c r="H293" i="157"/>
  <c r="AR293" i="157"/>
  <c r="H317" i="157"/>
  <c r="T317" i="157"/>
  <c r="AF317" i="157"/>
  <c r="AR317" i="157"/>
  <c r="H323" i="157"/>
  <c r="T323" i="157"/>
  <c r="AF323" i="157"/>
  <c r="AR323" i="157"/>
  <c r="H335" i="157"/>
  <c r="T335" i="157"/>
  <c r="AF335" i="157"/>
  <c r="AR335" i="157"/>
  <c r="H275" i="157"/>
  <c r="T275" i="157"/>
  <c r="AF275" i="157"/>
  <c r="AR275" i="157"/>
  <c r="H329" i="157"/>
  <c r="T329" i="157"/>
  <c r="AF329" i="157"/>
  <c r="AR329" i="157"/>
  <c r="H341" i="157"/>
  <c r="T341" i="157"/>
  <c r="AF341" i="157"/>
  <c r="AR341" i="157"/>
  <c r="H347" i="157"/>
  <c r="T347" i="157"/>
  <c r="AF347" i="157"/>
  <c r="AR347" i="157"/>
  <c r="H311" i="157"/>
  <c r="T311" i="157"/>
  <c r="AF311" i="157"/>
  <c r="AR311" i="157"/>
  <c r="H196" i="157"/>
  <c r="H295" i="157" s="1"/>
  <c r="H283" i="157"/>
  <c r="T196" i="157"/>
  <c r="T295" i="157" s="1"/>
  <c r="T283" i="157"/>
  <c r="AF283" i="157"/>
  <c r="AR196" i="157"/>
  <c r="AR295" i="157" s="1"/>
  <c r="AR283" i="157"/>
  <c r="H277" i="157"/>
  <c r="H265" i="157"/>
  <c r="T277" i="157"/>
  <c r="T265" i="157"/>
  <c r="AF277" i="157"/>
  <c r="AF265" i="157"/>
  <c r="AR277" i="157"/>
  <c r="AR265" i="157"/>
  <c r="AR259" i="157"/>
  <c r="H289" i="157"/>
  <c r="T289" i="157"/>
  <c r="AR289" i="157"/>
  <c r="H313" i="157"/>
  <c r="T313" i="157"/>
  <c r="AF313" i="157"/>
  <c r="AR313" i="157"/>
  <c r="H319" i="157"/>
  <c r="T319" i="157"/>
  <c r="AF319" i="157"/>
  <c r="AR319" i="157"/>
  <c r="H331" i="157"/>
  <c r="T331" i="157"/>
  <c r="AF331" i="157"/>
  <c r="AR331" i="157"/>
  <c r="T271" i="157"/>
  <c r="AF271" i="157"/>
  <c r="AR271" i="157"/>
  <c r="H325" i="157"/>
  <c r="T325" i="157"/>
  <c r="AF325" i="157"/>
  <c r="AR325" i="157"/>
  <c r="H337" i="157"/>
  <c r="T337" i="157"/>
  <c r="AF337" i="157"/>
  <c r="AR337" i="157"/>
  <c r="H343" i="157"/>
  <c r="T343" i="157"/>
  <c r="AF343" i="157"/>
  <c r="AR343" i="157"/>
  <c r="H307" i="157"/>
  <c r="T307" i="157"/>
  <c r="AF307" i="157"/>
  <c r="AR307" i="157"/>
  <c r="AJ259" i="157"/>
  <c r="AX268" i="157"/>
  <c r="AS309" i="157"/>
  <c r="I286" i="157"/>
  <c r="U199" i="157"/>
  <c r="U298" i="157" s="1"/>
  <c r="U286" i="157"/>
  <c r="AG199" i="157"/>
  <c r="AG298" i="157" s="1"/>
  <c r="AG286" i="157"/>
  <c r="AS286" i="157"/>
  <c r="I256" i="157"/>
  <c r="AG256" i="157"/>
  <c r="AS256" i="157"/>
  <c r="I180" i="157"/>
  <c r="I280" i="157" s="1"/>
  <c r="I268" i="157"/>
  <c r="U180" i="157"/>
  <c r="U280" i="157" s="1"/>
  <c r="U268" i="157"/>
  <c r="AG180" i="157"/>
  <c r="AG280" i="157" s="1"/>
  <c r="AG268" i="157"/>
  <c r="AS180" i="157"/>
  <c r="AS280" i="157" s="1"/>
  <c r="AS268" i="157"/>
  <c r="U292" i="157"/>
  <c r="AG292" i="157"/>
  <c r="I316" i="157"/>
  <c r="U316" i="157"/>
  <c r="AG316" i="157"/>
  <c r="AS316" i="157"/>
  <c r="I322" i="157"/>
  <c r="U322" i="157"/>
  <c r="AG322" i="157"/>
  <c r="AS322" i="157"/>
  <c r="I334" i="157"/>
  <c r="U334" i="157"/>
  <c r="AG334" i="157"/>
  <c r="AS334" i="157"/>
  <c r="I274" i="157"/>
  <c r="U274" i="157"/>
  <c r="AG274" i="157"/>
  <c r="AS274" i="157"/>
  <c r="I328" i="157"/>
  <c r="U328" i="157"/>
  <c r="AG328" i="157"/>
  <c r="AS328" i="157"/>
  <c r="I340" i="157"/>
  <c r="U340" i="157"/>
  <c r="AG340" i="157"/>
  <c r="AS340" i="157"/>
  <c r="I346" i="157"/>
  <c r="U346" i="157"/>
  <c r="AG346" i="157"/>
  <c r="AS346" i="157"/>
  <c r="I310" i="157"/>
  <c r="U310" i="157"/>
  <c r="AG310" i="157"/>
  <c r="AS310" i="157"/>
  <c r="I200" i="157"/>
  <c r="I299" i="157" s="1"/>
  <c r="I287" i="157"/>
  <c r="U287" i="157"/>
  <c r="AG200" i="157"/>
  <c r="AG299" i="157" s="1"/>
  <c r="AG287" i="157"/>
  <c r="AS200" i="157"/>
  <c r="AS299" i="157" s="1"/>
  <c r="AS287" i="157"/>
  <c r="I257" i="157"/>
  <c r="U257" i="157"/>
  <c r="AG257" i="157"/>
  <c r="AS257" i="157"/>
  <c r="I181" i="157"/>
  <c r="I281" i="157" s="1"/>
  <c r="I269" i="157"/>
  <c r="U181" i="157"/>
  <c r="U281" i="157" s="1"/>
  <c r="U269" i="157"/>
  <c r="AG181" i="157"/>
  <c r="AG281" i="157" s="1"/>
  <c r="AG269" i="157"/>
  <c r="AS269" i="157"/>
  <c r="I293" i="157"/>
  <c r="AG293" i="157"/>
  <c r="AS293" i="157"/>
  <c r="I317" i="157"/>
  <c r="U317" i="157"/>
  <c r="AG317" i="157"/>
  <c r="AS317" i="157"/>
  <c r="I323" i="157"/>
  <c r="U323" i="157"/>
  <c r="AG323" i="157"/>
  <c r="AS323" i="157"/>
  <c r="I335" i="157"/>
  <c r="U335" i="157"/>
  <c r="AG335" i="157"/>
  <c r="AS335" i="157"/>
  <c r="I275" i="157"/>
  <c r="U275" i="157"/>
  <c r="AG275" i="157"/>
  <c r="AS275" i="157"/>
  <c r="I329" i="157"/>
  <c r="U329" i="157"/>
  <c r="AG329" i="157"/>
  <c r="AS329" i="157"/>
  <c r="I341" i="157"/>
  <c r="U341" i="157"/>
  <c r="AG341" i="157"/>
  <c r="AS341" i="157"/>
  <c r="I347" i="157"/>
  <c r="U347" i="157"/>
  <c r="AG347" i="157"/>
  <c r="AS347" i="157"/>
  <c r="I311" i="157"/>
  <c r="U311" i="157"/>
  <c r="AG311" i="157"/>
  <c r="AS311" i="157"/>
  <c r="I196" i="157"/>
  <c r="I295" i="157" s="1"/>
  <c r="I283" i="157"/>
  <c r="U196" i="157"/>
  <c r="U295" i="157" s="1"/>
  <c r="U283" i="157"/>
  <c r="AG283" i="157"/>
  <c r="AS283" i="157"/>
  <c r="I253" i="157"/>
  <c r="U253" i="157"/>
  <c r="AG253" i="157"/>
  <c r="AS253" i="157"/>
  <c r="I277" i="157"/>
  <c r="I265" i="157"/>
  <c r="U277" i="157"/>
  <c r="U265" i="157"/>
  <c r="AG277" i="157"/>
  <c r="AG265" i="157"/>
  <c r="AS277" i="157"/>
  <c r="AS265" i="157"/>
  <c r="AS259" i="157"/>
  <c r="I289" i="157"/>
  <c r="U289" i="157"/>
  <c r="I313" i="157"/>
  <c r="U313" i="157"/>
  <c r="AG313" i="157"/>
  <c r="AS313" i="157"/>
  <c r="I319" i="157"/>
  <c r="U319" i="157"/>
  <c r="AG319" i="157"/>
  <c r="AS319" i="157"/>
  <c r="I331" i="157"/>
  <c r="U331" i="157"/>
  <c r="AG331" i="157"/>
  <c r="AS331" i="157"/>
  <c r="I271" i="157"/>
  <c r="U271" i="157"/>
  <c r="AG271" i="157"/>
  <c r="AS271" i="157"/>
  <c r="I325" i="157"/>
  <c r="U325" i="157"/>
  <c r="AG325" i="157"/>
  <c r="AS325" i="157"/>
  <c r="I337" i="157"/>
  <c r="U337" i="157"/>
  <c r="AG337" i="157"/>
  <c r="AS337" i="157"/>
  <c r="I343" i="157"/>
  <c r="U343" i="157"/>
  <c r="AG343" i="157"/>
  <c r="AS343" i="157"/>
  <c r="I307" i="157"/>
  <c r="U307" i="157"/>
  <c r="AG307" i="157"/>
  <c r="AS307" i="157"/>
  <c r="AK259" i="157"/>
  <c r="D158" i="157"/>
  <c r="D258" i="157" s="1"/>
  <c r="P164" i="157"/>
  <c r="P264" i="157" s="1"/>
  <c r="S164" i="157"/>
  <c r="S264" i="157" s="1"/>
  <c r="AX158" i="157"/>
  <c r="AX258" i="157" s="1"/>
  <c r="N164" i="157"/>
  <c r="N264" i="157" s="1"/>
  <c r="AX164" i="157"/>
  <c r="AX264" i="157" s="1"/>
  <c r="O186" i="157"/>
  <c r="C196" i="157"/>
  <c r="C295" i="157" s="1"/>
  <c r="AA196" i="157"/>
  <c r="AA188" i="157"/>
  <c r="AA288" i="157" s="1"/>
  <c r="C158" i="157"/>
  <c r="C258" i="157" s="1"/>
  <c r="O158" i="157"/>
  <c r="O258" i="157" s="1"/>
  <c r="AA158" i="157"/>
  <c r="AA258" i="157" s="1"/>
  <c r="AM158" i="157"/>
  <c r="AM258" i="157" s="1"/>
  <c r="C170" i="157"/>
  <c r="C270" i="157" s="1"/>
  <c r="C277" i="157"/>
  <c r="O170" i="157"/>
  <c r="O270" i="157" s="1"/>
  <c r="O277" i="157"/>
  <c r="AA170" i="157"/>
  <c r="AA270" i="157" s="1"/>
  <c r="AM170" i="157"/>
  <c r="AM270" i="157" s="1"/>
  <c r="C164" i="157"/>
  <c r="C264" i="157" s="1"/>
  <c r="O164" i="157"/>
  <c r="O264" i="157" s="1"/>
  <c r="AA164" i="157"/>
  <c r="AA264" i="157" s="1"/>
  <c r="AM164" i="157"/>
  <c r="AM264" i="157" s="1"/>
  <c r="AQ158" i="157"/>
  <c r="AQ258" i="157" s="1"/>
  <c r="AW170" i="157"/>
  <c r="AW270" i="157" s="1"/>
  <c r="AX190" i="157"/>
  <c r="D196" i="157"/>
  <c r="D295" i="157" s="1"/>
  <c r="AB158" i="157"/>
  <c r="AB258" i="157" s="1"/>
  <c r="AN158" i="157"/>
  <c r="AN258" i="157" s="1"/>
  <c r="D164" i="157"/>
  <c r="D264" i="157" s="1"/>
  <c r="AB164" i="157"/>
  <c r="AB264" i="157" s="1"/>
  <c r="AN164" i="157"/>
  <c r="AN264" i="157" s="1"/>
  <c r="D176" i="157"/>
  <c r="D276" i="157" s="1"/>
  <c r="AN176" i="157"/>
  <c r="AN276" i="157" s="1"/>
  <c r="H176" i="157"/>
  <c r="H276" i="157" s="1"/>
  <c r="AX193" i="157"/>
  <c r="AX293" i="157" s="1"/>
  <c r="AO158" i="157"/>
  <c r="AO258" i="157" s="1"/>
  <c r="E164" i="157"/>
  <c r="E264" i="157" s="1"/>
  <c r="Q164" i="157"/>
  <c r="Q264" i="157" s="1"/>
  <c r="AC164" i="157"/>
  <c r="AC264" i="157" s="1"/>
  <c r="AO164" i="157"/>
  <c r="AO264" i="157" s="1"/>
  <c r="E194" i="157"/>
  <c r="E294" i="157" s="1"/>
  <c r="K176" i="157"/>
  <c r="K276" i="157" s="1"/>
  <c r="F158" i="157"/>
  <c r="F258" i="157" s="1"/>
  <c r="R158" i="157"/>
  <c r="R258" i="157" s="1"/>
  <c r="F164" i="157"/>
  <c r="F264" i="157" s="1"/>
  <c r="R164" i="157"/>
  <c r="R264" i="157" s="1"/>
  <c r="AD164" i="157"/>
  <c r="AD264" i="157" s="1"/>
  <c r="AP164" i="157"/>
  <c r="AP264" i="157" s="1"/>
  <c r="F194" i="157"/>
  <c r="F294" i="157" s="1"/>
  <c r="R176" i="157"/>
  <c r="R276" i="157" s="1"/>
  <c r="AR176" i="157"/>
  <c r="AR276" i="157" s="1"/>
  <c r="AX192" i="157"/>
  <c r="AL194" i="157"/>
  <c r="AL294" i="157" s="1"/>
  <c r="B231" i="157"/>
  <c r="B330" i="157" s="1"/>
  <c r="G158" i="157"/>
  <c r="G258" i="157" s="1"/>
  <c r="S158" i="157"/>
  <c r="S258" i="157" s="1"/>
  <c r="AE158" i="157"/>
  <c r="AE258" i="157" s="1"/>
  <c r="G164" i="157"/>
  <c r="G264" i="157" s="1"/>
  <c r="AE164" i="157"/>
  <c r="AE264" i="157" s="1"/>
  <c r="AQ164" i="157"/>
  <c r="AQ264" i="157" s="1"/>
  <c r="G194" i="157"/>
  <c r="G294" i="157" s="1"/>
  <c r="G176" i="157"/>
  <c r="G276" i="157" s="1"/>
  <c r="AE176" i="157"/>
  <c r="AE276" i="157" s="1"/>
  <c r="AQ176" i="157"/>
  <c r="AQ276" i="157" s="1"/>
  <c r="AU176" i="157"/>
  <c r="AU276" i="157" s="1"/>
  <c r="AF178" i="157"/>
  <c r="AF203" i="157" s="1"/>
  <c r="AF302" i="157" s="1"/>
  <c r="T179" i="157"/>
  <c r="T279" i="157" s="1"/>
  <c r="H180" i="157"/>
  <c r="AR180" i="157"/>
  <c r="AR280" i="157" s="1"/>
  <c r="H158" i="157"/>
  <c r="H258" i="157" s="1"/>
  <c r="AR158" i="157"/>
  <c r="AR258" i="157" s="1"/>
  <c r="H164" i="157"/>
  <c r="H264" i="157" s="1"/>
  <c r="T164" i="157"/>
  <c r="T264" i="157" s="1"/>
  <c r="AF164" i="157"/>
  <c r="AF264" i="157" s="1"/>
  <c r="AR164" i="157"/>
  <c r="AR264" i="157" s="1"/>
  <c r="T176" i="157"/>
  <c r="T276" i="157" s="1"/>
  <c r="AL158" i="157"/>
  <c r="AL258" i="157" s="1"/>
  <c r="AL164" i="157"/>
  <c r="AL264" i="157" s="1"/>
  <c r="AS181" i="157"/>
  <c r="AS281" i="157" s="1"/>
  <c r="I158" i="157"/>
  <c r="I258" i="157" s="1"/>
  <c r="AG158" i="157"/>
  <c r="AG258" i="157" s="1"/>
  <c r="AS158" i="157"/>
  <c r="AS258" i="157" s="1"/>
  <c r="I164" i="157"/>
  <c r="I264" i="157" s="1"/>
  <c r="U164" i="157"/>
  <c r="U264" i="157" s="1"/>
  <c r="AG164" i="157"/>
  <c r="AG264" i="157" s="1"/>
  <c r="AS164" i="157"/>
  <c r="AS264" i="157" s="1"/>
  <c r="I219" i="157"/>
  <c r="I318" i="157" s="1"/>
  <c r="U219" i="157"/>
  <c r="U318" i="157" s="1"/>
  <c r="AG219" i="157"/>
  <c r="AG318" i="157" s="1"/>
  <c r="AS219" i="157"/>
  <c r="AS318" i="157" s="1"/>
  <c r="I225" i="157"/>
  <c r="I324" i="157" s="1"/>
  <c r="U225" i="157"/>
  <c r="U324" i="157" s="1"/>
  <c r="AG225" i="157"/>
  <c r="AG324" i="157" s="1"/>
  <c r="AS225" i="157"/>
  <c r="AS324" i="157" s="1"/>
  <c r="I237" i="157"/>
  <c r="I336" i="157" s="1"/>
  <c r="U237" i="157"/>
  <c r="U336" i="157" s="1"/>
  <c r="AG237" i="157"/>
  <c r="AG336" i="157" s="1"/>
  <c r="AS237" i="157"/>
  <c r="AS336" i="157" s="1"/>
  <c r="I176" i="157"/>
  <c r="I276" i="157" s="1"/>
  <c r="U176" i="157"/>
  <c r="U276" i="157" s="1"/>
  <c r="AG176" i="157"/>
  <c r="AG276" i="157" s="1"/>
  <c r="AS176" i="157"/>
  <c r="AS276" i="157" s="1"/>
  <c r="I231" i="157"/>
  <c r="I330" i="157" s="1"/>
  <c r="U231" i="157"/>
  <c r="U330" i="157" s="1"/>
  <c r="AG231" i="157"/>
  <c r="AG330" i="157" s="1"/>
  <c r="AS231" i="157"/>
  <c r="AS330" i="157" s="1"/>
  <c r="I243" i="157"/>
  <c r="I342" i="157" s="1"/>
  <c r="U243" i="157"/>
  <c r="U342" i="157" s="1"/>
  <c r="AG243" i="157"/>
  <c r="AG342" i="157" s="1"/>
  <c r="AS243" i="157"/>
  <c r="AS342" i="157" s="1"/>
  <c r="I249" i="157"/>
  <c r="I348" i="157" s="1"/>
  <c r="U249" i="157"/>
  <c r="U348" i="157" s="1"/>
  <c r="AG249" i="157"/>
  <c r="AG348" i="157" s="1"/>
  <c r="AS249" i="157"/>
  <c r="AS348" i="157" s="1"/>
  <c r="I213" i="157"/>
  <c r="I312" i="157" s="1"/>
  <c r="U213" i="157"/>
  <c r="U312" i="157" s="1"/>
  <c r="AG213" i="157"/>
  <c r="AG312" i="157" s="1"/>
  <c r="AS213" i="157"/>
  <c r="AS312" i="157" s="1"/>
  <c r="N158" i="157"/>
  <c r="N258" i="157" s="1"/>
  <c r="Z194" i="157"/>
  <c r="Z294" i="157" s="1"/>
  <c r="J158" i="157"/>
  <c r="J258" i="157" s="1"/>
  <c r="V158" i="157"/>
  <c r="V258" i="157" s="1"/>
  <c r="AH158" i="157"/>
  <c r="AH258" i="157" s="1"/>
  <c r="AT158" i="157"/>
  <c r="AT258" i="157" s="1"/>
  <c r="J164" i="157"/>
  <c r="J264" i="157" s="1"/>
  <c r="V164" i="157"/>
  <c r="V264" i="157" s="1"/>
  <c r="AH164" i="157"/>
  <c r="AH264" i="157" s="1"/>
  <c r="AT164" i="157"/>
  <c r="AT264" i="157" s="1"/>
  <c r="J194" i="157"/>
  <c r="J294" i="157" s="1"/>
  <c r="V194" i="157"/>
  <c r="V294" i="157" s="1"/>
  <c r="J219" i="157"/>
  <c r="J318" i="157" s="1"/>
  <c r="V219" i="157"/>
  <c r="V318" i="157" s="1"/>
  <c r="AH219" i="157"/>
  <c r="AH318" i="157" s="1"/>
  <c r="AT219" i="157"/>
  <c r="AT318" i="157" s="1"/>
  <c r="J225" i="157"/>
  <c r="J324" i="157" s="1"/>
  <c r="V225" i="157"/>
  <c r="V324" i="157" s="1"/>
  <c r="AH225" i="157"/>
  <c r="AH324" i="157" s="1"/>
  <c r="AT225" i="157"/>
  <c r="AT324" i="157" s="1"/>
  <c r="J237" i="157"/>
  <c r="J336" i="157" s="1"/>
  <c r="V237" i="157"/>
  <c r="V336" i="157" s="1"/>
  <c r="AH237" i="157"/>
  <c r="AH336" i="157" s="1"/>
  <c r="AT237" i="157"/>
  <c r="AT336" i="157" s="1"/>
  <c r="J176" i="157"/>
  <c r="J276" i="157" s="1"/>
  <c r="V176" i="157"/>
  <c r="V276" i="157" s="1"/>
  <c r="AH176" i="157"/>
  <c r="AH276" i="157" s="1"/>
  <c r="AT176" i="157"/>
  <c r="AT276" i="157" s="1"/>
  <c r="J231" i="157"/>
  <c r="J330" i="157" s="1"/>
  <c r="V231" i="157"/>
  <c r="V330" i="157" s="1"/>
  <c r="AH231" i="157"/>
  <c r="AH330" i="157" s="1"/>
  <c r="AT231" i="157"/>
  <c r="AT330" i="157" s="1"/>
  <c r="J243" i="157"/>
  <c r="J342" i="157" s="1"/>
  <c r="V243" i="157"/>
  <c r="V342" i="157" s="1"/>
  <c r="AH243" i="157"/>
  <c r="AH342" i="157" s="1"/>
  <c r="AT243" i="157"/>
  <c r="AT342" i="157" s="1"/>
  <c r="J249" i="157"/>
  <c r="J348" i="157" s="1"/>
  <c r="V249" i="157"/>
  <c r="V348" i="157" s="1"/>
  <c r="AH249" i="157"/>
  <c r="AH348" i="157" s="1"/>
  <c r="AT249" i="157"/>
  <c r="AT348" i="157" s="1"/>
  <c r="J213" i="157"/>
  <c r="J312" i="157" s="1"/>
  <c r="V213" i="157"/>
  <c r="V312" i="157" s="1"/>
  <c r="AH213" i="157"/>
  <c r="AH312" i="157" s="1"/>
  <c r="AT213" i="157"/>
  <c r="AT312" i="157" s="1"/>
  <c r="B225" i="157"/>
  <c r="B324" i="157" s="1"/>
  <c r="AI178" i="157"/>
  <c r="AI278" i="157" s="1"/>
  <c r="W179" i="157"/>
  <c r="K180" i="157"/>
  <c r="AU180" i="157"/>
  <c r="K158" i="157"/>
  <c r="K258" i="157" s="1"/>
  <c r="W158" i="157"/>
  <c r="W258" i="157" s="1"/>
  <c r="AI158" i="157"/>
  <c r="AI258" i="157" s="1"/>
  <c r="AU158" i="157"/>
  <c r="AU258" i="157" s="1"/>
  <c r="K164" i="157"/>
  <c r="K264" i="157" s="1"/>
  <c r="W164" i="157"/>
  <c r="W264" i="157" s="1"/>
  <c r="AI164" i="157"/>
  <c r="AI264" i="157" s="1"/>
  <c r="AU164" i="157"/>
  <c r="AU264" i="157" s="1"/>
  <c r="W176" i="157"/>
  <c r="W276" i="157" s="1"/>
  <c r="AU213" i="157"/>
  <c r="AU312" i="157" s="1"/>
  <c r="Z158" i="157"/>
  <c r="Z258" i="157" s="1"/>
  <c r="Z164" i="157"/>
  <c r="Z264" i="157" s="1"/>
  <c r="B219" i="157"/>
  <c r="B318" i="157" s="1"/>
  <c r="AJ181" i="157"/>
  <c r="AJ281" i="157" s="1"/>
  <c r="L158" i="157"/>
  <c r="L258" i="157" s="1"/>
  <c r="X158" i="157"/>
  <c r="X258" i="157" s="1"/>
  <c r="AJ158" i="157"/>
  <c r="AJ258" i="157" s="1"/>
  <c r="AV158" i="157"/>
  <c r="AV258" i="157" s="1"/>
  <c r="L164" i="157"/>
  <c r="L264" i="157" s="1"/>
  <c r="X164" i="157"/>
  <c r="X264" i="157" s="1"/>
  <c r="AV164" i="157"/>
  <c r="AV264" i="157" s="1"/>
  <c r="L194" i="157"/>
  <c r="L294" i="157" s="1"/>
  <c r="X176" i="157"/>
  <c r="X276" i="157" s="1"/>
  <c r="AJ176" i="157"/>
  <c r="AJ276" i="157" s="1"/>
  <c r="N194" i="157"/>
  <c r="N294" i="157" s="1"/>
  <c r="Y188" i="157"/>
  <c r="Y288" i="157" s="1"/>
  <c r="AK188" i="157"/>
  <c r="AK288" i="157" s="1"/>
  <c r="AK170" i="157"/>
  <c r="AK270" i="157" s="1"/>
  <c r="M164" i="157"/>
  <c r="M264" i="157" s="1"/>
  <c r="Y164" i="157"/>
  <c r="Y264" i="157" s="1"/>
  <c r="AW164" i="157"/>
  <c r="AW264" i="157" s="1"/>
  <c r="AW213" i="157"/>
  <c r="AW312" i="157" s="1"/>
  <c r="K194" i="157"/>
  <c r="K294" i="157" s="1"/>
  <c r="W194" i="157"/>
  <c r="W294" i="157" s="1"/>
  <c r="AI194" i="157"/>
  <c r="AI294" i="157" s="1"/>
  <c r="AU194" i="157"/>
  <c r="AU294" i="157" s="1"/>
  <c r="K219" i="157"/>
  <c r="K318" i="157" s="1"/>
  <c r="W219" i="157"/>
  <c r="W318" i="157" s="1"/>
  <c r="AI219" i="157"/>
  <c r="AI318" i="157" s="1"/>
  <c r="AU219" i="157"/>
  <c r="AU318" i="157" s="1"/>
  <c r="K225" i="157"/>
  <c r="K324" i="157" s="1"/>
  <c r="W225" i="157"/>
  <c r="W324" i="157" s="1"/>
  <c r="AI225" i="157"/>
  <c r="AI324" i="157" s="1"/>
  <c r="AU225" i="157"/>
  <c r="AU324" i="157" s="1"/>
  <c r="K237" i="157"/>
  <c r="K336" i="157" s="1"/>
  <c r="W237" i="157"/>
  <c r="W336" i="157" s="1"/>
  <c r="AI237" i="157"/>
  <c r="AI336" i="157" s="1"/>
  <c r="AU237" i="157"/>
  <c r="AU336" i="157" s="1"/>
  <c r="AI176" i="157"/>
  <c r="AI276" i="157" s="1"/>
  <c r="K231" i="157"/>
  <c r="K330" i="157" s="1"/>
  <c r="W231" i="157"/>
  <c r="W330" i="157" s="1"/>
  <c r="AI231" i="157"/>
  <c r="AI330" i="157" s="1"/>
  <c r="AU231" i="157"/>
  <c r="AU330" i="157" s="1"/>
  <c r="K243" i="157"/>
  <c r="K342" i="157" s="1"/>
  <c r="W243" i="157"/>
  <c r="W342" i="157" s="1"/>
  <c r="AI243" i="157"/>
  <c r="AI342" i="157" s="1"/>
  <c r="AU243" i="157"/>
  <c r="AU342" i="157" s="1"/>
  <c r="K249" i="157"/>
  <c r="K348" i="157" s="1"/>
  <c r="W249" i="157"/>
  <c r="W348" i="157" s="1"/>
  <c r="AI249" i="157"/>
  <c r="AI348" i="157" s="1"/>
  <c r="AU249" i="157"/>
  <c r="AU348" i="157" s="1"/>
  <c r="K213" i="157"/>
  <c r="K312" i="157" s="1"/>
  <c r="W213" i="157"/>
  <c r="W312" i="157" s="1"/>
  <c r="AI213" i="157"/>
  <c r="AI312" i="157" s="1"/>
  <c r="X194" i="157"/>
  <c r="X294" i="157" s="1"/>
  <c r="L219" i="157"/>
  <c r="L318" i="157" s="1"/>
  <c r="X219" i="157"/>
  <c r="X318" i="157" s="1"/>
  <c r="AJ219" i="157"/>
  <c r="AJ318" i="157" s="1"/>
  <c r="AV219" i="157"/>
  <c r="AV318" i="157" s="1"/>
  <c r="L225" i="157"/>
  <c r="L324" i="157" s="1"/>
  <c r="X225" i="157"/>
  <c r="X324" i="157" s="1"/>
  <c r="AJ225" i="157"/>
  <c r="AJ324" i="157" s="1"/>
  <c r="AV225" i="157"/>
  <c r="AV324" i="157" s="1"/>
  <c r="L237" i="157"/>
  <c r="L336" i="157" s="1"/>
  <c r="X237" i="157"/>
  <c r="X336" i="157" s="1"/>
  <c r="AJ237" i="157"/>
  <c r="AJ336" i="157" s="1"/>
  <c r="AV237" i="157"/>
  <c r="AV336" i="157" s="1"/>
  <c r="L176" i="157"/>
  <c r="L276" i="157" s="1"/>
  <c r="AV176" i="157"/>
  <c r="AV276" i="157" s="1"/>
  <c r="L231" i="157"/>
  <c r="L330" i="157" s="1"/>
  <c r="X231" i="157"/>
  <c r="X330" i="157" s="1"/>
  <c r="AJ231" i="157"/>
  <c r="AJ330" i="157" s="1"/>
  <c r="AV231" i="157"/>
  <c r="AV330" i="157" s="1"/>
  <c r="L243" i="157"/>
  <c r="L342" i="157" s="1"/>
  <c r="X243" i="157"/>
  <c r="X342" i="157" s="1"/>
  <c r="AJ243" i="157"/>
  <c r="AJ342" i="157" s="1"/>
  <c r="AV243" i="157"/>
  <c r="AV342" i="157" s="1"/>
  <c r="L249" i="157"/>
  <c r="L348" i="157" s="1"/>
  <c r="X249" i="157"/>
  <c r="X348" i="157" s="1"/>
  <c r="AJ249" i="157"/>
  <c r="AJ348" i="157" s="1"/>
  <c r="AV249" i="157"/>
  <c r="AV348" i="157" s="1"/>
  <c r="L213" i="157"/>
  <c r="L312" i="157" s="1"/>
  <c r="X213" i="157"/>
  <c r="X312" i="157" s="1"/>
  <c r="AJ213" i="157"/>
  <c r="AJ312" i="157" s="1"/>
  <c r="AV213" i="157"/>
  <c r="AV312" i="157" s="1"/>
  <c r="M194" i="157"/>
  <c r="M294" i="157" s="1"/>
  <c r="AK194" i="157"/>
  <c r="AK294" i="157" s="1"/>
  <c r="AW194" i="157"/>
  <c r="AW294" i="157" s="1"/>
  <c r="M219" i="157"/>
  <c r="M318" i="157" s="1"/>
  <c r="Y219" i="157"/>
  <c r="Y318" i="157" s="1"/>
  <c r="AK219" i="157"/>
  <c r="AK318" i="157" s="1"/>
  <c r="AW219" i="157"/>
  <c r="AW318" i="157" s="1"/>
  <c r="M225" i="157"/>
  <c r="M324" i="157" s="1"/>
  <c r="Y225" i="157"/>
  <c r="Y324" i="157" s="1"/>
  <c r="AK225" i="157"/>
  <c r="AK324" i="157" s="1"/>
  <c r="AW225" i="157"/>
  <c r="AW324" i="157" s="1"/>
  <c r="M237" i="157"/>
  <c r="M336" i="157" s="1"/>
  <c r="Y237" i="157"/>
  <c r="Y336" i="157" s="1"/>
  <c r="AK237" i="157"/>
  <c r="AK336" i="157" s="1"/>
  <c r="AW237" i="157"/>
  <c r="AW336" i="157" s="1"/>
  <c r="M176" i="157"/>
  <c r="M276" i="157" s="1"/>
  <c r="Y176" i="157"/>
  <c r="Y276" i="157" s="1"/>
  <c r="AK176" i="157"/>
  <c r="AK276" i="157" s="1"/>
  <c r="AW176" i="157"/>
  <c r="AW276" i="157" s="1"/>
  <c r="M231" i="157"/>
  <c r="M330" i="157" s="1"/>
  <c r="Y231" i="157"/>
  <c r="Y330" i="157" s="1"/>
  <c r="AK231" i="157"/>
  <c r="AK330" i="157" s="1"/>
  <c r="AW231" i="157"/>
  <c r="AW330" i="157" s="1"/>
  <c r="M243" i="157"/>
  <c r="M342" i="157" s="1"/>
  <c r="Y243" i="157"/>
  <c r="Y342" i="157" s="1"/>
  <c r="AK243" i="157"/>
  <c r="AK342" i="157" s="1"/>
  <c r="AW243" i="157"/>
  <c r="AW342" i="157" s="1"/>
  <c r="M249" i="157"/>
  <c r="M348" i="157" s="1"/>
  <c r="Y249" i="157"/>
  <c r="Y348" i="157" s="1"/>
  <c r="AK249" i="157"/>
  <c r="AK348" i="157" s="1"/>
  <c r="AW249" i="157"/>
  <c r="AW348" i="157" s="1"/>
  <c r="M213" i="157"/>
  <c r="M312" i="157" s="1"/>
  <c r="Y213" i="157"/>
  <c r="Y312" i="157" s="1"/>
  <c r="AK213" i="157"/>
  <c r="AK312" i="157" s="1"/>
  <c r="N219" i="157"/>
  <c r="N318" i="157" s="1"/>
  <c r="Z219" i="157"/>
  <c r="Z318" i="157" s="1"/>
  <c r="AL219" i="157"/>
  <c r="AL318" i="157" s="1"/>
  <c r="AX219" i="157"/>
  <c r="AX318" i="157" s="1"/>
  <c r="N225" i="157"/>
  <c r="N324" i="157" s="1"/>
  <c r="Z225" i="157"/>
  <c r="Z324" i="157" s="1"/>
  <c r="AL225" i="157"/>
  <c r="AL324" i="157" s="1"/>
  <c r="AX225" i="157"/>
  <c r="AX324" i="157" s="1"/>
  <c r="N237" i="157"/>
  <c r="N336" i="157" s="1"/>
  <c r="Z237" i="157"/>
  <c r="Z336" i="157" s="1"/>
  <c r="AL237" i="157"/>
  <c r="AL336" i="157" s="1"/>
  <c r="AX237" i="157"/>
  <c r="AX336" i="157" s="1"/>
  <c r="N176" i="157"/>
  <c r="N276" i="157" s="1"/>
  <c r="Z176" i="157"/>
  <c r="Z276" i="157" s="1"/>
  <c r="AL176" i="157"/>
  <c r="AL276" i="157" s="1"/>
  <c r="AX176" i="157"/>
  <c r="AX276" i="157" s="1"/>
  <c r="N231" i="157"/>
  <c r="N330" i="157" s="1"/>
  <c r="Z231" i="157"/>
  <c r="Z330" i="157" s="1"/>
  <c r="AL231" i="157"/>
  <c r="AL330" i="157" s="1"/>
  <c r="AX231" i="157"/>
  <c r="AX330" i="157" s="1"/>
  <c r="N243" i="157"/>
  <c r="N342" i="157" s="1"/>
  <c r="Z243" i="157"/>
  <c r="Z342" i="157" s="1"/>
  <c r="AL243" i="157"/>
  <c r="AL342" i="157" s="1"/>
  <c r="AX243" i="157"/>
  <c r="AX342" i="157" s="1"/>
  <c r="N249" i="157"/>
  <c r="N348" i="157" s="1"/>
  <c r="Z249" i="157"/>
  <c r="Z348" i="157" s="1"/>
  <c r="AL249" i="157"/>
  <c r="AL348" i="157" s="1"/>
  <c r="AX249" i="157"/>
  <c r="AX348" i="157" s="1"/>
  <c r="N213" i="157"/>
  <c r="N312" i="157" s="1"/>
  <c r="Z213" i="157"/>
  <c r="Z312" i="157" s="1"/>
  <c r="AL213" i="157"/>
  <c r="AL312" i="157" s="1"/>
  <c r="AX213" i="157"/>
  <c r="AX312" i="157" s="1"/>
  <c r="O194" i="157"/>
  <c r="O294" i="157" s="1"/>
  <c r="AA194" i="157"/>
  <c r="AA294" i="157" s="1"/>
  <c r="AM194" i="157"/>
  <c r="AM294" i="157" s="1"/>
  <c r="C219" i="157"/>
  <c r="C318" i="157" s="1"/>
  <c r="O219" i="157"/>
  <c r="O318" i="157" s="1"/>
  <c r="AA219" i="157"/>
  <c r="AA318" i="157" s="1"/>
  <c r="AM219" i="157"/>
  <c r="AM318" i="157" s="1"/>
  <c r="C225" i="157"/>
  <c r="C324" i="157" s="1"/>
  <c r="O225" i="157"/>
  <c r="O324" i="157" s="1"/>
  <c r="AA225" i="157"/>
  <c r="AA324" i="157" s="1"/>
  <c r="AM225" i="157"/>
  <c r="AM324" i="157" s="1"/>
  <c r="C237" i="157"/>
  <c r="C336" i="157" s="1"/>
  <c r="O237" i="157"/>
  <c r="O336" i="157" s="1"/>
  <c r="AA237" i="157"/>
  <c r="AA336" i="157" s="1"/>
  <c r="AM237" i="157"/>
  <c r="AM336" i="157" s="1"/>
  <c r="C176" i="157"/>
  <c r="C276" i="157" s="1"/>
  <c r="O176" i="157"/>
  <c r="O276" i="157" s="1"/>
  <c r="AA176" i="157"/>
  <c r="AA276" i="157" s="1"/>
  <c r="AM176" i="157"/>
  <c r="AM276" i="157" s="1"/>
  <c r="C231" i="157"/>
  <c r="C330" i="157" s="1"/>
  <c r="O231" i="157"/>
  <c r="O330" i="157" s="1"/>
  <c r="AA231" i="157"/>
  <c r="AA330" i="157" s="1"/>
  <c r="AM231" i="157"/>
  <c r="AM330" i="157" s="1"/>
  <c r="C243" i="157"/>
  <c r="C342" i="157" s="1"/>
  <c r="O243" i="157"/>
  <c r="O342" i="157" s="1"/>
  <c r="AA243" i="157"/>
  <c r="AA342" i="157" s="1"/>
  <c r="AM243" i="157"/>
  <c r="AM342" i="157" s="1"/>
  <c r="C249" i="157"/>
  <c r="C348" i="157" s="1"/>
  <c r="O249" i="157"/>
  <c r="O348" i="157" s="1"/>
  <c r="AA249" i="157"/>
  <c r="AA348" i="157" s="1"/>
  <c r="AM249" i="157"/>
  <c r="AM348" i="157" s="1"/>
  <c r="C213" i="157"/>
  <c r="C312" i="157" s="1"/>
  <c r="O213" i="157"/>
  <c r="O312" i="157" s="1"/>
  <c r="AA213" i="157"/>
  <c r="AA312" i="157" s="1"/>
  <c r="AM213" i="157"/>
  <c r="AM312" i="157" s="1"/>
  <c r="P194" i="157"/>
  <c r="P294" i="157" s="1"/>
  <c r="AB194" i="157"/>
  <c r="AB294" i="157" s="1"/>
  <c r="AN194" i="157"/>
  <c r="AN294" i="157" s="1"/>
  <c r="D219" i="157"/>
  <c r="D318" i="157" s="1"/>
  <c r="P219" i="157"/>
  <c r="P318" i="157" s="1"/>
  <c r="AB219" i="157"/>
  <c r="AB318" i="157" s="1"/>
  <c r="AN219" i="157"/>
  <c r="AN318" i="157" s="1"/>
  <c r="D225" i="157"/>
  <c r="D324" i="157" s="1"/>
  <c r="P225" i="157"/>
  <c r="P324" i="157" s="1"/>
  <c r="AB225" i="157"/>
  <c r="AB324" i="157" s="1"/>
  <c r="AN225" i="157"/>
  <c r="AN324" i="157" s="1"/>
  <c r="D237" i="157"/>
  <c r="D336" i="157" s="1"/>
  <c r="P237" i="157"/>
  <c r="P336" i="157" s="1"/>
  <c r="AB237" i="157"/>
  <c r="AB336" i="157" s="1"/>
  <c r="AN237" i="157"/>
  <c r="AN336" i="157" s="1"/>
  <c r="P176" i="157"/>
  <c r="P276" i="157" s="1"/>
  <c r="AB176" i="157"/>
  <c r="AB276" i="157" s="1"/>
  <c r="D231" i="157"/>
  <c r="D330" i="157" s="1"/>
  <c r="P231" i="157"/>
  <c r="P330" i="157" s="1"/>
  <c r="AB231" i="157"/>
  <c r="AB330" i="157" s="1"/>
  <c r="AN231" i="157"/>
  <c r="AN330" i="157" s="1"/>
  <c r="D243" i="157"/>
  <c r="D342" i="157" s="1"/>
  <c r="P243" i="157"/>
  <c r="P342" i="157" s="1"/>
  <c r="AB243" i="157"/>
  <c r="AB342" i="157" s="1"/>
  <c r="AN243" i="157"/>
  <c r="AN342" i="157" s="1"/>
  <c r="D249" i="157"/>
  <c r="D348" i="157" s="1"/>
  <c r="P249" i="157"/>
  <c r="P348" i="157" s="1"/>
  <c r="AB249" i="157"/>
  <c r="AB348" i="157" s="1"/>
  <c r="AN249" i="157"/>
  <c r="AN348" i="157" s="1"/>
  <c r="D213" i="157"/>
  <c r="D312" i="157" s="1"/>
  <c r="P213" i="157"/>
  <c r="P312" i="157" s="1"/>
  <c r="AB213" i="157"/>
  <c r="AB312" i="157" s="1"/>
  <c r="AN213" i="157"/>
  <c r="AN312" i="157" s="1"/>
  <c r="Q194" i="157"/>
  <c r="Q294" i="157" s="1"/>
  <c r="AC194" i="157"/>
  <c r="AC294" i="157" s="1"/>
  <c r="AO194" i="157"/>
  <c r="AO294" i="157" s="1"/>
  <c r="E219" i="157"/>
  <c r="E318" i="157" s="1"/>
  <c r="Q219" i="157"/>
  <c r="Q318" i="157" s="1"/>
  <c r="AC219" i="157"/>
  <c r="AC318" i="157" s="1"/>
  <c r="AO219" i="157"/>
  <c r="AO318" i="157" s="1"/>
  <c r="E225" i="157"/>
  <c r="E324" i="157" s="1"/>
  <c r="Q225" i="157"/>
  <c r="Q324" i="157" s="1"/>
  <c r="AC225" i="157"/>
  <c r="AC324" i="157" s="1"/>
  <c r="AO225" i="157"/>
  <c r="AO324" i="157" s="1"/>
  <c r="E237" i="157"/>
  <c r="E336" i="157" s="1"/>
  <c r="Q237" i="157"/>
  <c r="Q336" i="157" s="1"/>
  <c r="AC237" i="157"/>
  <c r="AC336" i="157" s="1"/>
  <c r="AO237" i="157"/>
  <c r="AO336" i="157" s="1"/>
  <c r="E176" i="157"/>
  <c r="E276" i="157" s="1"/>
  <c r="Q176" i="157"/>
  <c r="Q276" i="157" s="1"/>
  <c r="AC176" i="157"/>
  <c r="AC276" i="157" s="1"/>
  <c r="AO176" i="157"/>
  <c r="AO276" i="157" s="1"/>
  <c r="E231" i="157"/>
  <c r="E330" i="157" s="1"/>
  <c r="Q231" i="157"/>
  <c r="Q330" i="157" s="1"/>
  <c r="AC231" i="157"/>
  <c r="AC330" i="157" s="1"/>
  <c r="AO231" i="157"/>
  <c r="AO330" i="157" s="1"/>
  <c r="E243" i="157"/>
  <c r="E342" i="157" s="1"/>
  <c r="Q243" i="157"/>
  <c r="Q342" i="157" s="1"/>
  <c r="AC243" i="157"/>
  <c r="AC342" i="157" s="1"/>
  <c r="AO243" i="157"/>
  <c r="AO342" i="157" s="1"/>
  <c r="E249" i="157"/>
  <c r="E348" i="157" s="1"/>
  <c r="Q249" i="157"/>
  <c r="Q348" i="157" s="1"/>
  <c r="AC249" i="157"/>
  <c r="AC348" i="157" s="1"/>
  <c r="AO249" i="157"/>
  <c r="AO348" i="157" s="1"/>
  <c r="E213" i="157"/>
  <c r="E312" i="157" s="1"/>
  <c r="Q213" i="157"/>
  <c r="Q312" i="157" s="1"/>
  <c r="AC213" i="157"/>
  <c r="AC312" i="157" s="1"/>
  <c r="AO213" i="157"/>
  <c r="AO312" i="157" s="1"/>
  <c r="R194" i="157"/>
  <c r="R294" i="157" s="1"/>
  <c r="AD194" i="157"/>
  <c r="AD294" i="157" s="1"/>
  <c r="AP194" i="157"/>
  <c r="AP294" i="157" s="1"/>
  <c r="F219" i="157"/>
  <c r="F318" i="157" s="1"/>
  <c r="R219" i="157"/>
  <c r="R318" i="157" s="1"/>
  <c r="AD219" i="157"/>
  <c r="AD318" i="157" s="1"/>
  <c r="AP219" i="157"/>
  <c r="AP318" i="157" s="1"/>
  <c r="F225" i="157"/>
  <c r="F324" i="157" s="1"/>
  <c r="R225" i="157"/>
  <c r="R324" i="157" s="1"/>
  <c r="AD225" i="157"/>
  <c r="AD324" i="157" s="1"/>
  <c r="AP225" i="157"/>
  <c r="AP324" i="157" s="1"/>
  <c r="F237" i="157"/>
  <c r="F336" i="157" s="1"/>
  <c r="R237" i="157"/>
  <c r="R336" i="157" s="1"/>
  <c r="AD237" i="157"/>
  <c r="AD336" i="157" s="1"/>
  <c r="AP237" i="157"/>
  <c r="AP336" i="157" s="1"/>
  <c r="F176" i="157"/>
  <c r="F276" i="157" s="1"/>
  <c r="AD176" i="157"/>
  <c r="AD276" i="157" s="1"/>
  <c r="AP176" i="157"/>
  <c r="AP276" i="157" s="1"/>
  <c r="F231" i="157"/>
  <c r="F330" i="157" s="1"/>
  <c r="R231" i="157"/>
  <c r="R330" i="157" s="1"/>
  <c r="AD231" i="157"/>
  <c r="AD330" i="157" s="1"/>
  <c r="AP231" i="157"/>
  <c r="AP330" i="157" s="1"/>
  <c r="F243" i="157"/>
  <c r="F342" i="157" s="1"/>
  <c r="R243" i="157"/>
  <c r="R342" i="157" s="1"/>
  <c r="AD243" i="157"/>
  <c r="AD342" i="157" s="1"/>
  <c r="AP243" i="157"/>
  <c r="AP342" i="157" s="1"/>
  <c r="F249" i="157"/>
  <c r="F348" i="157" s="1"/>
  <c r="R249" i="157"/>
  <c r="R348" i="157" s="1"/>
  <c r="AD249" i="157"/>
  <c r="AD348" i="157" s="1"/>
  <c r="AP249" i="157"/>
  <c r="AP348" i="157" s="1"/>
  <c r="F213" i="157"/>
  <c r="F312" i="157" s="1"/>
  <c r="R213" i="157"/>
  <c r="R312" i="157" s="1"/>
  <c r="AD213" i="157"/>
  <c r="AD312" i="157" s="1"/>
  <c r="AP213" i="157"/>
  <c r="AP312" i="157" s="1"/>
  <c r="S194" i="157"/>
  <c r="S294" i="157" s="1"/>
  <c r="AE194" i="157"/>
  <c r="AE294" i="157" s="1"/>
  <c r="AQ194" i="157"/>
  <c r="AQ294" i="157" s="1"/>
  <c r="G219" i="157"/>
  <c r="G318" i="157" s="1"/>
  <c r="S219" i="157"/>
  <c r="S318" i="157" s="1"/>
  <c r="AE219" i="157"/>
  <c r="AE318" i="157" s="1"/>
  <c r="AQ219" i="157"/>
  <c r="AQ318" i="157" s="1"/>
  <c r="G225" i="157"/>
  <c r="G324" i="157" s="1"/>
  <c r="S225" i="157"/>
  <c r="S324" i="157" s="1"/>
  <c r="AE225" i="157"/>
  <c r="AE324" i="157" s="1"/>
  <c r="AQ225" i="157"/>
  <c r="AQ324" i="157" s="1"/>
  <c r="G237" i="157"/>
  <c r="G336" i="157" s="1"/>
  <c r="S237" i="157"/>
  <c r="S336" i="157" s="1"/>
  <c r="AE237" i="157"/>
  <c r="AE336" i="157" s="1"/>
  <c r="AQ237" i="157"/>
  <c r="AQ336" i="157" s="1"/>
  <c r="S176" i="157"/>
  <c r="S276" i="157" s="1"/>
  <c r="G231" i="157"/>
  <c r="G330" i="157" s="1"/>
  <c r="S231" i="157"/>
  <c r="S330" i="157" s="1"/>
  <c r="AE231" i="157"/>
  <c r="AE330" i="157" s="1"/>
  <c r="AQ231" i="157"/>
  <c r="AQ330" i="157" s="1"/>
  <c r="G243" i="157"/>
  <c r="G342" i="157" s="1"/>
  <c r="S243" i="157"/>
  <c r="S342" i="157" s="1"/>
  <c r="AE243" i="157"/>
  <c r="AE342" i="157" s="1"/>
  <c r="AQ243" i="157"/>
  <c r="AQ342" i="157" s="1"/>
  <c r="G249" i="157"/>
  <c r="G348" i="157" s="1"/>
  <c r="S249" i="157"/>
  <c r="S348" i="157" s="1"/>
  <c r="AE249" i="157"/>
  <c r="AE348" i="157" s="1"/>
  <c r="AQ249" i="157"/>
  <c r="AQ348" i="157" s="1"/>
  <c r="G213" i="157"/>
  <c r="G312" i="157" s="1"/>
  <c r="S213" i="157"/>
  <c r="S312" i="157" s="1"/>
  <c r="AE213" i="157"/>
  <c r="AE312" i="157" s="1"/>
  <c r="AQ213" i="157"/>
  <c r="AQ312" i="157" s="1"/>
  <c r="AR194" i="157"/>
  <c r="AR294" i="157" s="1"/>
  <c r="H219" i="157"/>
  <c r="H318" i="157" s="1"/>
  <c r="T219" i="157"/>
  <c r="T318" i="157" s="1"/>
  <c r="AF219" i="157"/>
  <c r="AF318" i="157" s="1"/>
  <c r="AR219" i="157"/>
  <c r="AR318" i="157" s="1"/>
  <c r="H225" i="157"/>
  <c r="H324" i="157" s="1"/>
  <c r="T225" i="157"/>
  <c r="T324" i="157" s="1"/>
  <c r="AF225" i="157"/>
  <c r="AF324" i="157" s="1"/>
  <c r="AR225" i="157"/>
  <c r="AR324" i="157" s="1"/>
  <c r="H237" i="157"/>
  <c r="H336" i="157" s="1"/>
  <c r="T237" i="157"/>
  <c r="T336" i="157" s="1"/>
  <c r="AF237" i="157"/>
  <c r="AF336" i="157" s="1"/>
  <c r="AR237" i="157"/>
  <c r="AR336" i="157" s="1"/>
  <c r="AF176" i="157"/>
  <c r="AF276" i="157" s="1"/>
  <c r="H231" i="157"/>
  <c r="H330" i="157" s="1"/>
  <c r="T231" i="157"/>
  <c r="T330" i="157" s="1"/>
  <c r="AF231" i="157"/>
  <c r="AF330" i="157" s="1"/>
  <c r="AR231" i="157"/>
  <c r="AR330" i="157" s="1"/>
  <c r="H243" i="157"/>
  <c r="H342" i="157" s="1"/>
  <c r="T243" i="157"/>
  <c r="T342" i="157" s="1"/>
  <c r="AF243" i="157"/>
  <c r="AF342" i="157" s="1"/>
  <c r="AR243" i="157"/>
  <c r="AR342" i="157" s="1"/>
  <c r="H249" i="157"/>
  <c r="H348" i="157" s="1"/>
  <c r="T249" i="157"/>
  <c r="T348" i="157" s="1"/>
  <c r="AF249" i="157"/>
  <c r="AF348" i="157" s="1"/>
  <c r="AR249" i="157"/>
  <c r="AR348" i="157" s="1"/>
  <c r="H213" i="157"/>
  <c r="H312" i="157" s="1"/>
  <c r="T213" i="157"/>
  <c r="T312" i="157" s="1"/>
  <c r="AF213" i="157"/>
  <c r="AF312" i="157" s="1"/>
  <c r="AR213" i="157"/>
  <c r="AR312" i="157" s="1"/>
  <c r="B249" i="157"/>
  <c r="B348" i="157" s="1"/>
  <c r="B243" i="157"/>
  <c r="B342" i="157" s="1"/>
  <c r="B237" i="157"/>
  <c r="B336" i="157" s="1"/>
  <c r="AM204" i="157"/>
  <c r="AM303" i="157" s="1"/>
  <c r="AS170" i="157"/>
  <c r="AS270" i="157" s="1"/>
  <c r="J170" i="157"/>
  <c r="J270" i="157" s="1"/>
  <c r="V170" i="157"/>
  <c r="V270" i="157" s="1"/>
  <c r="AH170" i="157"/>
  <c r="AH270" i="157" s="1"/>
  <c r="AT170" i="157"/>
  <c r="AT270" i="157" s="1"/>
  <c r="H204" i="157"/>
  <c r="H303" i="157" s="1"/>
  <c r="AR204" i="157"/>
  <c r="AR303" i="157" s="1"/>
  <c r="AG170" i="157"/>
  <c r="AG270" i="157" s="1"/>
  <c r="K170" i="157"/>
  <c r="K270" i="157" s="1"/>
  <c r="W170" i="157"/>
  <c r="W270" i="157" s="1"/>
  <c r="AI170" i="157"/>
  <c r="AI270" i="157" s="1"/>
  <c r="AU170" i="157"/>
  <c r="AU270" i="157" s="1"/>
  <c r="AM188" i="157"/>
  <c r="AM288" i="157" s="1"/>
  <c r="U170" i="157"/>
  <c r="U270" i="157" s="1"/>
  <c r="L170" i="157"/>
  <c r="L270" i="157" s="1"/>
  <c r="X170" i="157"/>
  <c r="X270" i="157" s="1"/>
  <c r="AJ170" i="157"/>
  <c r="AJ270" i="157" s="1"/>
  <c r="AV170" i="157"/>
  <c r="AV270" i="157" s="1"/>
  <c r="M170" i="157"/>
  <c r="M270" i="157" s="1"/>
  <c r="Y170" i="157"/>
  <c r="Y270" i="157" s="1"/>
  <c r="N170" i="157"/>
  <c r="N270" i="157" s="1"/>
  <c r="Z170" i="157"/>
  <c r="Z270" i="157" s="1"/>
  <c r="AL170" i="157"/>
  <c r="AL270" i="157" s="1"/>
  <c r="AX170" i="157"/>
  <c r="AX270" i="157" s="1"/>
  <c r="M196" i="157"/>
  <c r="M295" i="157" s="1"/>
  <c r="Y196" i="157"/>
  <c r="Y295" i="157" s="1"/>
  <c r="AK196" i="157"/>
  <c r="AK295" i="157" s="1"/>
  <c r="AW196" i="157"/>
  <c r="AW295" i="157" s="1"/>
  <c r="M197" i="157"/>
  <c r="Y197" i="157"/>
  <c r="AK197" i="157"/>
  <c r="AW197" i="157"/>
  <c r="Y198" i="157"/>
  <c r="AK198" i="157"/>
  <c r="AW198" i="157"/>
  <c r="M199" i="157"/>
  <c r="Y199" i="157"/>
  <c r="D170" i="157"/>
  <c r="D270" i="157" s="1"/>
  <c r="P170" i="157"/>
  <c r="P270" i="157" s="1"/>
  <c r="AB170" i="157"/>
  <c r="AB270" i="157" s="1"/>
  <c r="AN170" i="157"/>
  <c r="AN270" i="157" s="1"/>
  <c r="N202" i="157"/>
  <c r="N301" i="157" s="1"/>
  <c r="N203" i="157"/>
  <c r="N302" i="157" s="1"/>
  <c r="AL206" i="157"/>
  <c r="AL305" i="157" s="1"/>
  <c r="E170" i="157"/>
  <c r="E270" i="157" s="1"/>
  <c r="Q170" i="157"/>
  <c r="Q270" i="157" s="1"/>
  <c r="AC170" i="157"/>
  <c r="AC270" i="157" s="1"/>
  <c r="AO170" i="157"/>
  <c r="AO270" i="157" s="1"/>
  <c r="C188" i="157"/>
  <c r="C288" i="157" s="1"/>
  <c r="F170" i="157"/>
  <c r="F270" i="157" s="1"/>
  <c r="R170" i="157"/>
  <c r="R270" i="157" s="1"/>
  <c r="AD170" i="157"/>
  <c r="AD270" i="157" s="1"/>
  <c r="AP170" i="157"/>
  <c r="AP270" i="157" s="1"/>
  <c r="AB205" i="157"/>
  <c r="AB304" i="157" s="1"/>
  <c r="O196" i="157"/>
  <c r="O295" i="157" s="1"/>
  <c r="I170" i="157"/>
  <c r="I270" i="157" s="1"/>
  <c r="S202" i="157"/>
  <c r="G170" i="157"/>
  <c r="G270" i="157" s="1"/>
  <c r="S170" i="157"/>
  <c r="S270" i="157" s="1"/>
  <c r="AE170" i="157"/>
  <c r="AE270" i="157" s="1"/>
  <c r="AQ170" i="157"/>
  <c r="AQ270" i="157" s="1"/>
  <c r="AO202" i="157"/>
  <c r="AO301" i="157" s="1"/>
  <c r="AO206" i="157"/>
  <c r="AO305" i="157" s="1"/>
  <c r="H170" i="157"/>
  <c r="H270" i="157" s="1"/>
  <c r="T170" i="157"/>
  <c r="T270" i="157" s="1"/>
  <c r="AF170" i="157"/>
  <c r="AF270" i="157" s="1"/>
  <c r="AR170" i="157"/>
  <c r="AR270" i="157" s="1"/>
  <c r="AP202" i="157"/>
  <c r="AP301" i="157" s="1"/>
  <c r="D188" i="157"/>
  <c r="D288" i="157" s="1"/>
  <c r="P188" i="157"/>
  <c r="P288" i="157" s="1"/>
  <c r="AB188" i="157"/>
  <c r="AB288" i="157" s="1"/>
  <c r="AN188" i="157"/>
  <c r="AN288" i="157" s="1"/>
  <c r="E188" i="157"/>
  <c r="E288" i="157" s="1"/>
  <c r="Q188" i="157"/>
  <c r="Q288" i="157" s="1"/>
  <c r="AC188" i="157"/>
  <c r="AC288" i="157" s="1"/>
  <c r="F188" i="157"/>
  <c r="F288" i="157" s="1"/>
  <c r="R188" i="157"/>
  <c r="R288" i="157" s="1"/>
  <c r="AD188" i="157"/>
  <c r="AD288" i="157" s="1"/>
  <c r="AP188" i="157"/>
  <c r="AP288" i="157" s="1"/>
  <c r="G188" i="157"/>
  <c r="G288" i="157" s="1"/>
  <c r="S188" i="157"/>
  <c r="S288" i="157" s="1"/>
  <c r="AE188" i="157"/>
  <c r="AE288" i="157" s="1"/>
  <c r="AQ188" i="157"/>
  <c r="AQ288" i="157" s="1"/>
  <c r="H188" i="157"/>
  <c r="H288" i="157" s="1"/>
  <c r="AF188" i="157"/>
  <c r="AF288" i="157" s="1"/>
  <c r="I188" i="157"/>
  <c r="I288" i="157" s="1"/>
  <c r="U188" i="157"/>
  <c r="U288" i="157" s="1"/>
  <c r="AG188" i="157"/>
  <c r="AG288" i="157" s="1"/>
  <c r="AS188" i="157"/>
  <c r="AS288" i="157" s="1"/>
  <c r="J188" i="157"/>
  <c r="J288" i="157" s="1"/>
  <c r="V188" i="157"/>
  <c r="V288" i="157" s="1"/>
  <c r="AH188" i="157"/>
  <c r="AH288" i="157" s="1"/>
  <c r="AT188" i="157"/>
  <c r="AT288" i="157" s="1"/>
  <c r="K188" i="157"/>
  <c r="K288" i="157" s="1"/>
  <c r="W188" i="157"/>
  <c r="W288" i="157" s="1"/>
  <c r="AI188" i="157"/>
  <c r="AI288" i="157" s="1"/>
  <c r="AU188" i="157"/>
  <c r="AU288" i="157" s="1"/>
  <c r="L188" i="157"/>
  <c r="L288" i="157" s="1"/>
  <c r="X188" i="157"/>
  <c r="X288" i="157" s="1"/>
  <c r="AV188" i="157"/>
  <c r="AV288" i="157" s="1"/>
  <c r="N188" i="157"/>
  <c r="N288" i="157" s="1"/>
  <c r="Z188" i="157"/>
  <c r="Z288" i="157" s="1"/>
  <c r="AL188" i="157"/>
  <c r="AL288" i="157" s="1"/>
  <c r="AX188" i="157"/>
  <c r="AX288" i="157" s="1"/>
  <c r="B156" i="157"/>
  <c r="B256" i="157" s="1"/>
  <c r="B185" i="157"/>
  <c r="B285" i="157" s="1"/>
  <c r="B155" i="157"/>
  <c r="B255" i="157" s="1"/>
  <c r="B186" i="157"/>
  <c r="B286" i="157" s="1"/>
  <c r="B192" i="157"/>
  <c r="B292" i="157" s="1"/>
  <c r="B187" i="157"/>
  <c r="B287" i="157" s="1"/>
  <c r="B157" i="157"/>
  <c r="B257" i="157" s="1"/>
  <c r="B183" i="157"/>
  <c r="B283" i="157" s="1"/>
  <c r="B181" i="157"/>
  <c r="B281" i="157" s="1"/>
  <c r="B193" i="157"/>
  <c r="B293" i="157" s="1"/>
  <c r="B179" i="157"/>
  <c r="B279" i="157" s="1"/>
  <c r="B184" i="157"/>
  <c r="B284" i="157" s="1"/>
  <c r="B154" i="157"/>
  <c r="B254" i="157" s="1"/>
  <c r="B190" i="157"/>
  <c r="B290" i="157" s="1"/>
  <c r="B189" i="157"/>
  <c r="B289" i="157" s="1"/>
  <c r="B153" i="157"/>
  <c r="B253" i="157" s="1"/>
  <c r="B191" i="157"/>
  <c r="B291" i="157" s="1"/>
  <c r="B178" i="157"/>
  <c r="B278" i="157" s="1"/>
  <c r="B180" i="157"/>
  <c r="B280" i="157" s="1"/>
  <c r="B213" i="157"/>
  <c r="B312" i="157" s="1"/>
  <c r="B170" i="157"/>
  <c r="B270" i="157" s="1"/>
  <c r="B176" i="157"/>
  <c r="B276" i="157" s="1"/>
  <c r="B164" i="157"/>
  <c r="B264" i="157" s="1"/>
  <c r="AY46" i="151"/>
  <c r="AY67" i="151"/>
  <c r="AY63" i="151"/>
  <c r="AY55" i="151"/>
  <c r="AY112" i="151"/>
  <c r="AY125" i="151"/>
  <c r="AY11" i="152"/>
  <c r="AY30" i="152"/>
  <c r="AY43" i="152"/>
  <c r="AY35" i="152"/>
  <c r="AY55" i="152"/>
  <c r="AY47" i="152"/>
  <c r="AY93" i="152"/>
  <c r="AY49" i="151"/>
  <c r="AY41" i="151"/>
  <c r="AY62" i="151"/>
  <c r="AY58" i="151"/>
  <c r="AY121" i="151"/>
  <c r="AY111" i="151"/>
  <c r="AY129" i="151"/>
  <c r="AY10" i="152"/>
  <c r="AY42" i="152"/>
  <c r="AY34" i="152"/>
  <c r="AY114" i="152"/>
  <c r="AY100" i="152"/>
  <c r="AY52" i="151"/>
  <c r="AY48" i="151"/>
  <c r="AY44" i="151"/>
  <c r="AY40" i="151"/>
  <c r="AY65" i="151"/>
  <c r="AY61" i="151"/>
  <c r="AY57" i="151"/>
  <c r="AY53" i="151"/>
  <c r="AY118" i="151"/>
  <c r="AY114" i="151"/>
  <c r="AY136" i="151"/>
  <c r="AY132" i="151"/>
  <c r="AY127" i="151"/>
  <c r="AY17" i="152"/>
  <c r="AY13" i="152"/>
  <c r="AY9" i="152"/>
  <c r="AY5" i="152"/>
  <c r="AY28" i="152"/>
  <c r="AY24" i="152"/>
  <c r="AY20" i="152"/>
  <c r="AY41" i="152"/>
  <c r="AY37" i="152"/>
  <c r="AY57" i="152"/>
  <c r="AY53" i="152"/>
  <c r="AY49" i="152"/>
  <c r="AY113" i="152"/>
  <c r="AY108" i="152"/>
  <c r="AY95" i="152"/>
  <c r="AY50" i="151"/>
  <c r="AY42" i="151"/>
  <c r="AY59" i="151"/>
  <c r="AY116" i="151"/>
  <c r="AY134" i="151"/>
  <c r="AY130" i="151"/>
  <c r="AY15" i="152"/>
  <c r="AY7" i="152"/>
  <c r="AY26" i="152"/>
  <c r="AY18" i="152"/>
  <c r="AY39" i="152"/>
  <c r="AY59" i="152"/>
  <c r="AY115" i="152"/>
  <c r="AY97" i="152"/>
  <c r="AY45" i="151"/>
  <c r="AY66" i="151"/>
  <c r="AY54" i="151"/>
  <c r="AY115" i="151"/>
  <c r="AY133" i="151"/>
  <c r="AY14" i="152"/>
  <c r="AY6" i="152"/>
  <c r="AY46" i="152"/>
  <c r="AY38" i="152"/>
  <c r="AY110" i="152"/>
  <c r="AY96" i="152"/>
  <c r="AY51" i="151"/>
  <c r="AY47" i="151"/>
  <c r="AY43" i="151"/>
  <c r="AY68" i="151"/>
  <c r="AY64" i="151"/>
  <c r="AY60" i="151"/>
  <c r="AY56" i="151"/>
  <c r="AY117" i="151"/>
  <c r="AY113" i="151"/>
  <c r="AY135" i="151"/>
  <c r="AY131" i="151"/>
  <c r="AY126" i="151"/>
  <c r="AY12" i="152"/>
  <c r="AY8" i="152"/>
  <c r="AY31" i="152"/>
  <c r="AY27" i="152"/>
  <c r="AY23" i="152"/>
  <c r="AY19" i="152"/>
  <c r="AY60" i="152"/>
  <c r="AY56" i="152"/>
  <c r="AY52" i="152"/>
  <c r="AY48" i="152"/>
  <c r="AY116" i="152"/>
  <c r="AY112" i="152"/>
  <c r="AY98" i="152"/>
  <c r="AY94" i="152"/>
  <c r="AY71" i="149"/>
  <c r="AY71" i="151" s="1"/>
  <c r="AY29" i="152"/>
  <c r="AY25" i="152"/>
  <c r="AY21" i="152"/>
  <c r="AY58" i="152"/>
  <c r="AY54" i="152"/>
  <c r="AY50" i="152"/>
  <c r="AY111" i="152"/>
  <c r="AY107" i="152"/>
  <c r="AY99" i="152"/>
  <c r="AY72" i="149"/>
  <c r="AY72" i="151" s="1"/>
  <c r="AY44" i="152"/>
  <c r="AY40" i="152"/>
  <c r="AY36" i="152"/>
  <c r="I217" i="179" l="1"/>
  <c r="C217" i="179"/>
  <c r="G212" i="179"/>
  <c r="G217" i="179" s="1"/>
  <c r="D212" i="179"/>
  <c r="D217" i="179" s="1"/>
  <c r="M211" i="179"/>
  <c r="M212" i="179"/>
  <c r="M217" i="179" s="1"/>
  <c r="J211" i="179"/>
  <c r="J212" i="179"/>
  <c r="J217" i="179" s="1"/>
  <c r="L211" i="179"/>
  <c r="L212" i="179"/>
  <c r="L217" i="179" s="1"/>
  <c r="F212" i="179"/>
  <c r="F217" i="179" s="1"/>
  <c r="K211" i="179"/>
  <c r="K212" i="179"/>
  <c r="K217" i="179" s="1"/>
  <c r="E212" i="179"/>
  <c r="E217" i="179" s="1"/>
  <c r="B204" i="179"/>
  <c r="B186" i="179"/>
  <c r="B198" i="179"/>
  <c r="B168" i="179"/>
  <c r="B187" i="158"/>
  <c r="B206" i="158" s="1"/>
  <c r="AH194" i="157"/>
  <c r="AH294" i="157" s="1"/>
  <c r="AK206" i="157"/>
  <c r="AK305" i="157" s="1"/>
  <c r="I206" i="157"/>
  <c r="I305" i="157" s="1"/>
  <c r="AD204" i="157"/>
  <c r="AD303" i="157" s="1"/>
  <c r="AG205" i="157"/>
  <c r="AG304" i="157" s="1"/>
  <c r="AD203" i="157"/>
  <c r="AD302" i="157" s="1"/>
  <c r="I203" i="157"/>
  <c r="I302" i="157" s="1"/>
  <c r="T198" i="157"/>
  <c r="T297" i="157" s="1"/>
  <c r="L202" i="157"/>
  <c r="T199" i="157"/>
  <c r="T298" i="157" s="1"/>
  <c r="T285" i="157"/>
  <c r="Z206" i="157"/>
  <c r="Z305" i="157" s="1"/>
  <c r="AF289" i="157"/>
  <c r="Y293" i="157"/>
  <c r="AV197" i="157"/>
  <c r="AV201" i="157" s="1"/>
  <c r="AV300" i="157" s="1"/>
  <c r="AI205" i="157"/>
  <c r="AI304" i="157" s="1"/>
  <c r="AV194" i="157"/>
  <c r="AV294" i="157" s="1"/>
  <c r="S204" i="157"/>
  <c r="S303" i="157" s="1"/>
  <c r="H199" i="157"/>
  <c r="H298" i="157" s="1"/>
  <c r="E204" i="157"/>
  <c r="E303" i="157" s="1"/>
  <c r="G202" i="157"/>
  <c r="AF194" i="157"/>
  <c r="AF294" i="157" s="1"/>
  <c r="U202" i="157"/>
  <c r="U301" i="157" s="1"/>
  <c r="AG198" i="157"/>
  <c r="AG297" i="157" s="1"/>
  <c r="I292" i="157"/>
  <c r="AS196" i="157"/>
  <c r="AS295" i="157" s="1"/>
  <c r="AS199" i="157"/>
  <c r="AR205" i="157"/>
  <c r="AR304" i="157" s="1"/>
  <c r="AG194" i="157"/>
  <c r="AG294" i="157" s="1"/>
  <c r="AG196" i="157"/>
  <c r="D204" i="157"/>
  <c r="D303" i="157" s="1"/>
  <c r="I194" i="157"/>
  <c r="I294" i="157" s="1"/>
  <c r="K204" i="157"/>
  <c r="K303" i="157" s="1"/>
  <c r="AF158" i="157"/>
  <c r="AF258" i="157" s="1"/>
  <c r="AB202" i="157"/>
  <c r="AB301" i="157" s="1"/>
  <c r="AI203" i="157"/>
  <c r="AI302" i="157" s="1"/>
  <c r="Y194" i="157"/>
  <c r="Y294" i="157" s="1"/>
  <c r="AF293" i="157"/>
  <c r="AJ197" i="157"/>
  <c r="AJ296" i="157" s="1"/>
  <c r="AH206" i="157"/>
  <c r="AH305" i="157" s="1"/>
  <c r="AS203" i="157"/>
  <c r="AS302" i="157" s="1"/>
  <c r="AF200" i="157"/>
  <c r="AF299" i="157" s="1"/>
  <c r="AH205" i="157"/>
  <c r="AH304" i="157" s="1"/>
  <c r="H194" i="157"/>
  <c r="H294" i="157" s="1"/>
  <c r="AJ290" i="157"/>
  <c r="E206" i="157"/>
  <c r="E305" i="157" s="1"/>
  <c r="AH202" i="157"/>
  <c r="AH301" i="157" s="1"/>
  <c r="E205" i="157"/>
  <c r="E304" i="157" s="1"/>
  <c r="AU204" i="157"/>
  <c r="AU303" i="157" s="1"/>
  <c r="AI202" i="157"/>
  <c r="AI301" i="157" s="1"/>
  <c r="T194" i="157"/>
  <c r="T294" i="157" s="1"/>
  <c r="AJ285" i="157"/>
  <c r="AJ188" i="157"/>
  <c r="AJ288" i="157" s="1"/>
  <c r="AR188" i="157"/>
  <c r="AR288" i="157" s="1"/>
  <c r="AX198" i="157"/>
  <c r="AX297" i="157" s="1"/>
  <c r="V206" i="157"/>
  <c r="V305" i="157" s="1"/>
  <c r="T293" i="157"/>
  <c r="W206" i="157"/>
  <c r="W305" i="157" s="1"/>
  <c r="AR287" i="157"/>
  <c r="AX196" i="157"/>
  <c r="AX295" i="157" s="1"/>
  <c r="G201" i="157"/>
  <c r="G300" i="157" s="1"/>
  <c r="V205" i="157"/>
  <c r="V304" i="157" s="1"/>
  <c r="AW158" i="157"/>
  <c r="AW258" i="157" s="1"/>
  <c r="AW188" i="157"/>
  <c r="AW288" i="157" s="1"/>
  <c r="V182" i="157"/>
  <c r="V282" i="157" s="1"/>
  <c r="V202" i="157"/>
  <c r="V301" i="157" s="1"/>
  <c r="AN206" i="157"/>
  <c r="AN305" i="157" s="1"/>
  <c r="AV202" i="157"/>
  <c r="W202" i="157"/>
  <c r="W301" i="157" s="1"/>
  <c r="Z202" i="157"/>
  <c r="Z301" i="157" s="1"/>
  <c r="AW206" i="157"/>
  <c r="AW305" i="157" s="1"/>
  <c r="M158" i="157"/>
  <c r="M258" i="157" s="1"/>
  <c r="P203" i="157"/>
  <c r="P302" i="157" s="1"/>
  <c r="R204" i="157"/>
  <c r="R303" i="157" s="1"/>
  <c r="S201" i="157"/>
  <c r="S300" i="157" s="1"/>
  <c r="F202" i="157"/>
  <c r="F301" i="157" s="1"/>
  <c r="M188" i="157"/>
  <c r="M288" i="157" s="1"/>
  <c r="AS198" i="157"/>
  <c r="AS297" i="157" s="1"/>
  <c r="M198" i="157"/>
  <c r="M297" i="157" s="1"/>
  <c r="AS194" i="157"/>
  <c r="AS294" i="157" s="1"/>
  <c r="AE202" i="157"/>
  <c r="AE301" i="157" s="1"/>
  <c r="AS206" i="157"/>
  <c r="AS305" i="157" s="1"/>
  <c r="D202" i="157"/>
  <c r="D301" i="157" s="1"/>
  <c r="C182" i="157"/>
  <c r="C282" i="157" s="1"/>
  <c r="U158" i="157"/>
  <c r="U258" i="157" s="1"/>
  <c r="U205" i="157"/>
  <c r="U304" i="157" s="1"/>
  <c r="AK158" i="157"/>
  <c r="AK258" i="157" s="1"/>
  <c r="AI204" i="157"/>
  <c r="AI303" i="157" s="1"/>
  <c r="U194" i="157"/>
  <c r="U294" i="157" s="1"/>
  <c r="AL203" i="157"/>
  <c r="AL302" i="157" s="1"/>
  <c r="W203" i="157"/>
  <c r="W302" i="157" s="1"/>
  <c r="I204" i="157"/>
  <c r="I303" i="157" s="1"/>
  <c r="U200" i="157"/>
  <c r="U299" i="157" s="1"/>
  <c r="AQ203" i="157"/>
  <c r="AQ302" i="157" s="1"/>
  <c r="AI182" i="157"/>
  <c r="AI282" i="157" s="1"/>
  <c r="F206" i="157"/>
  <c r="F305" i="157" s="1"/>
  <c r="AT206" i="157"/>
  <c r="AT305" i="157" s="1"/>
  <c r="T203" i="157"/>
  <c r="T302" i="157" s="1"/>
  <c r="AP204" i="157"/>
  <c r="AP303" i="157" s="1"/>
  <c r="AL202" i="157"/>
  <c r="AL301" i="157" s="1"/>
  <c r="AU202" i="157"/>
  <c r="AU301" i="157" s="1"/>
  <c r="AT205" i="157"/>
  <c r="AT304" i="157" s="1"/>
  <c r="L201" i="157"/>
  <c r="L300" i="157" s="1"/>
  <c r="AP203" i="157"/>
  <c r="AP302" i="157" s="1"/>
  <c r="AU206" i="157"/>
  <c r="AU305" i="157" s="1"/>
  <c r="AI201" i="157"/>
  <c r="AI300" i="157" s="1"/>
  <c r="W204" i="157"/>
  <c r="W303" i="157" s="1"/>
  <c r="AI206" i="157"/>
  <c r="AI305" i="157" s="1"/>
  <c r="W201" i="157"/>
  <c r="W300" i="157" s="1"/>
  <c r="AT202" i="157"/>
  <c r="AT301" i="157" s="1"/>
  <c r="O206" i="157"/>
  <c r="O305" i="157" s="1"/>
  <c r="T188" i="157"/>
  <c r="T288" i="157" s="1"/>
  <c r="T200" i="157"/>
  <c r="T299" i="157" s="1"/>
  <c r="W205" i="157"/>
  <c r="W304" i="157" s="1"/>
  <c r="Z203" i="157"/>
  <c r="Z302" i="157" s="1"/>
  <c r="AF204" i="157"/>
  <c r="AF303" i="157" s="1"/>
  <c r="AT297" i="157"/>
  <c r="AT201" i="157"/>
  <c r="AT300" i="157" s="1"/>
  <c r="N205" i="157"/>
  <c r="N304" i="157" s="1"/>
  <c r="V201" i="157"/>
  <c r="V300" i="157" s="1"/>
  <c r="AE201" i="157"/>
  <c r="AE300" i="157" s="1"/>
  <c r="C201" i="157"/>
  <c r="C300" i="157" s="1"/>
  <c r="R203" i="157"/>
  <c r="R302" i="157" s="1"/>
  <c r="AR202" i="157"/>
  <c r="AR301" i="157" s="1"/>
  <c r="AC158" i="157"/>
  <c r="AC258" i="157" s="1"/>
  <c r="AT291" i="157"/>
  <c r="Q203" i="157"/>
  <c r="Q302" i="157" s="1"/>
  <c r="Y206" i="157"/>
  <c r="Y305" i="157" s="1"/>
  <c r="J206" i="157"/>
  <c r="J305" i="157" s="1"/>
  <c r="J202" i="157"/>
  <c r="J301" i="157" s="1"/>
  <c r="T158" i="157"/>
  <c r="T258" i="157" s="1"/>
  <c r="AB206" i="157"/>
  <c r="AB305" i="157" s="1"/>
  <c r="AT194" i="157"/>
  <c r="AT294" i="157" s="1"/>
  <c r="Y255" i="157"/>
  <c r="AG206" i="157"/>
  <c r="AG305" i="157" s="1"/>
  <c r="E201" i="157"/>
  <c r="E300" i="157" s="1"/>
  <c r="D206" i="157"/>
  <c r="D305" i="157" s="1"/>
  <c r="K206" i="157"/>
  <c r="K305" i="157" s="1"/>
  <c r="I205" i="157"/>
  <c r="I304" i="157" s="1"/>
  <c r="G182" i="157"/>
  <c r="G282" i="157" s="1"/>
  <c r="AC204" i="157"/>
  <c r="AC303" i="157" s="1"/>
  <c r="AD202" i="157"/>
  <c r="AD301" i="157" s="1"/>
  <c r="R206" i="157"/>
  <c r="R305" i="157" s="1"/>
  <c r="E202" i="157"/>
  <c r="E301" i="157" s="1"/>
  <c r="N182" i="157"/>
  <c r="N282" i="157" s="1"/>
  <c r="AO182" i="157"/>
  <c r="AO282" i="157" s="1"/>
  <c r="P205" i="157"/>
  <c r="P304" i="157" s="1"/>
  <c r="AJ202" i="157"/>
  <c r="AJ301" i="157" s="1"/>
  <c r="K202" i="157"/>
  <c r="K301" i="157" s="1"/>
  <c r="J205" i="157"/>
  <c r="J304" i="157" s="1"/>
  <c r="R205" i="157"/>
  <c r="R304" i="157" s="1"/>
  <c r="P204" i="157"/>
  <c r="P303" i="157" s="1"/>
  <c r="V204" i="157"/>
  <c r="V303" i="157" s="1"/>
  <c r="V203" i="157"/>
  <c r="V302" i="157" s="1"/>
  <c r="AG203" i="157"/>
  <c r="AG302" i="157" s="1"/>
  <c r="R182" i="157"/>
  <c r="R282" i="157" s="1"/>
  <c r="D182" i="157"/>
  <c r="D282" i="157" s="1"/>
  <c r="O203" i="157"/>
  <c r="O302" i="157" s="1"/>
  <c r="F205" i="157"/>
  <c r="F304" i="157" s="1"/>
  <c r="R202" i="157"/>
  <c r="Q204" i="157"/>
  <c r="Q303" i="157" s="1"/>
  <c r="AL205" i="157"/>
  <c r="AL304" i="157" s="1"/>
  <c r="AF202" i="157"/>
  <c r="AF301" i="157" s="1"/>
  <c r="C202" i="157"/>
  <c r="C301" i="157" s="1"/>
  <c r="F201" i="157"/>
  <c r="F300" i="157" s="1"/>
  <c r="D203" i="157"/>
  <c r="D302" i="157" s="1"/>
  <c r="U203" i="157"/>
  <c r="U302" i="157" s="1"/>
  <c r="AN201" i="157"/>
  <c r="AN300" i="157" s="1"/>
  <c r="X201" i="157"/>
  <c r="X300" i="157" s="1"/>
  <c r="H206" i="157"/>
  <c r="H305" i="157" s="1"/>
  <c r="X202" i="157"/>
  <c r="J201" i="157"/>
  <c r="J300" i="157" s="1"/>
  <c r="J182" i="157"/>
  <c r="J282" i="157" s="1"/>
  <c r="F182" i="157"/>
  <c r="F282" i="157" s="1"/>
  <c r="AX182" i="157"/>
  <c r="AX282" i="157" s="1"/>
  <c r="AK255" i="157"/>
  <c r="F204" i="157"/>
  <c r="F303" i="157" s="1"/>
  <c r="P206" i="157"/>
  <c r="P305" i="157" s="1"/>
  <c r="P201" i="157"/>
  <c r="P300" i="157" s="1"/>
  <c r="R201" i="157"/>
  <c r="R300" i="157" s="1"/>
  <c r="AU201" i="157"/>
  <c r="AU300" i="157" s="1"/>
  <c r="P202" i="157"/>
  <c r="P301" i="157" s="1"/>
  <c r="AM201" i="157"/>
  <c r="AM300" i="157" s="1"/>
  <c r="N206" i="157"/>
  <c r="N305" i="157" s="1"/>
  <c r="AN205" i="157"/>
  <c r="AN304" i="157" s="1"/>
  <c r="D201" i="157"/>
  <c r="D300" i="157" s="1"/>
  <c r="M206" i="157"/>
  <c r="M305" i="157" s="1"/>
  <c r="T204" i="157"/>
  <c r="T303" i="157" s="1"/>
  <c r="AQ201" i="157"/>
  <c r="AQ300" i="157" s="1"/>
  <c r="AL201" i="157"/>
  <c r="AL300" i="157" s="1"/>
  <c r="AW205" i="157"/>
  <c r="AW304" i="157" s="1"/>
  <c r="J204" i="157"/>
  <c r="J303" i="157" s="1"/>
  <c r="F203" i="157"/>
  <c r="F302" i="157" s="1"/>
  <c r="AQ202" i="157"/>
  <c r="AQ301" i="157" s="1"/>
  <c r="AU203" i="157"/>
  <c r="AU302" i="157" s="1"/>
  <c r="AR203" i="157"/>
  <c r="AR302" i="157" s="1"/>
  <c r="O182" i="157"/>
  <c r="O282" i="157" s="1"/>
  <c r="AO205" i="157"/>
  <c r="AO304" i="157" s="1"/>
  <c r="D205" i="157"/>
  <c r="D304" i="157" s="1"/>
  <c r="J203" i="157"/>
  <c r="J302" i="157" s="1"/>
  <c r="U204" i="157"/>
  <c r="U303" i="157" s="1"/>
  <c r="AQ182" i="157"/>
  <c r="AQ282" i="157" s="1"/>
  <c r="P182" i="157"/>
  <c r="P282" i="157" s="1"/>
  <c r="X206" i="157"/>
  <c r="X305" i="157" s="1"/>
  <c r="X299" i="157"/>
  <c r="AK203" i="157"/>
  <c r="AK302" i="157" s="1"/>
  <c r="AK296" i="157"/>
  <c r="H203" i="157"/>
  <c r="H302" i="157" s="1"/>
  <c r="AL182" i="157"/>
  <c r="AL282" i="157" s="1"/>
  <c r="AV182" i="157"/>
  <c r="AV282" i="157" s="1"/>
  <c r="AV277" i="157"/>
  <c r="G203" i="157"/>
  <c r="G302" i="157" s="1"/>
  <c r="G296" i="157"/>
  <c r="AA203" i="157"/>
  <c r="AA302" i="157" s="1"/>
  <c r="AA296" i="157"/>
  <c r="L301" i="157"/>
  <c r="I201" i="157"/>
  <c r="I300" i="157" s="1"/>
  <c r="AF205" i="157"/>
  <c r="AF304" i="157" s="1"/>
  <c r="Y182" i="157"/>
  <c r="Y282" i="157" s="1"/>
  <c r="AJ206" i="157"/>
  <c r="AJ305" i="157" s="1"/>
  <c r="T182" i="157"/>
  <c r="T282" i="157" s="1"/>
  <c r="AD182" i="157"/>
  <c r="AD282" i="157" s="1"/>
  <c r="AC182" i="157"/>
  <c r="AC282" i="157" s="1"/>
  <c r="AN182" i="157"/>
  <c r="AN282" i="157" s="1"/>
  <c r="AQ205" i="157"/>
  <c r="AQ304" i="157" s="1"/>
  <c r="AQ298" i="157"/>
  <c r="G205" i="157"/>
  <c r="G304" i="157" s="1"/>
  <c r="G298" i="157"/>
  <c r="G204" i="157"/>
  <c r="G303" i="157" s="1"/>
  <c r="G297" i="157"/>
  <c r="AA204" i="157"/>
  <c r="AA303" i="157" s="1"/>
  <c r="AA297" i="157"/>
  <c r="AP201" i="157"/>
  <c r="AP300" i="157" s="1"/>
  <c r="AR201" i="157"/>
  <c r="AR300" i="157" s="1"/>
  <c r="AR182" i="157"/>
  <c r="AR282" i="157" s="1"/>
  <c r="Q206" i="157"/>
  <c r="Q305" i="157" s="1"/>
  <c r="AB201" i="157"/>
  <c r="AB300" i="157" s="1"/>
  <c r="Z205" i="157"/>
  <c r="Z304" i="157" s="1"/>
  <c r="K201" i="157"/>
  <c r="K300" i="157" s="1"/>
  <c r="AH201" i="157"/>
  <c r="AH300" i="157" s="1"/>
  <c r="I202" i="157"/>
  <c r="I301" i="157" s="1"/>
  <c r="Q182" i="157"/>
  <c r="Q282" i="157" s="1"/>
  <c r="AM182" i="157"/>
  <c r="AM282" i="157" s="1"/>
  <c r="AM277" i="157"/>
  <c r="AV205" i="157"/>
  <c r="AV304" i="157" s="1"/>
  <c r="AV298" i="157"/>
  <c r="AP205" i="157"/>
  <c r="AP304" i="157" s="1"/>
  <c r="AC203" i="157"/>
  <c r="AC302" i="157" s="1"/>
  <c r="AD201" i="157"/>
  <c r="AD300" i="157" s="1"/>
  <c r="Z201" i="157"/>
  <c r="Z300" i="157" s="1"/>
  <c r="E203" i="157"/>
  <c r="E302" i="157" s="1"/>
  <c r="AK205" i="157"/>
  <c r="AK304" i="157" s="1"/>
  <c r="AT182" i="157"/>
  <c r="AT282" i="157" s="1"/>
  <c r="E182" i="157"/>
  <c r="E282" i="157" s="1"/>
  <c r="AA202" i="157"/>
  <c r="AA295" i="157"/>
  <c r="AQ206" i="157"/>
  <c r="AQ305" i="157" s="1"/>
  <c r="AQ299" i="157"/>
  <c r="AE205" i="157"/>
  <c r="AE304" i="157" s="1"/>
  <c r="AE298" i="157"/>
  <c r="AO197" i="157"/>
  <c r="AO284" i="157"/>
  <c r="O204" i="157"/>
  <c r="O303" i="157" s="1"/>
  <c r="O297" i="157"/>
  <c r="C203" i="157"/>
  <c r="C302" i="157" s="1"/>
  <c r="C296" i="157"/>
  <c r="AV204" i="157"/>
  <c r="AV303" i="157" s="1"/>
  <c r="AV297" i="157"/>
  <c r="AV296" i="157"/>
  <c r="M203" i="157"/>
  <c r="M302" i="157" s="1"/>
  <c r="M296" i="157"/>
  <c r="AN204" i="157"/>
  <c r="AN303" i="157" s="1"/>
  <c r="N201" i="157"/>
  <c r="N300" i="157" s="1"/>
  <c r="Y205" i="157"/>
  <c r="Y304" i="157" s="1"/>
  <c r="Y298" i="157"/>
  <c r="AT204" i="157"/>
  <c r="AT303" i="157" s="1"/>
  <c r="Z182" i="157"/>
  <c r="Z282" i="157" s="1"/>
  <c r="AH182" i="157"/>
  <c r="AH282" i="157" s="1"/>
  <c r="AX199" i="157"/>
  <c r="AX292" i="157"/>
  <c r="AA182" i="157"/>
  <c r="AA282" i="157" s="1"/>
  <c r="AA277" i="157"/>
  <c r="C206" i="157"/>
  <c r="C305" i="157" s="1"/>
  <c r="C299" i="157"/>
  <c r="AJ205" i="157"/>
  <c r="AJ304" i="157" s="1"/>
  <c r="AJ298" i="157"/>
  <c r="S203" i="157"/>
  <c r="S302" i="157" s="1"/>
  <c r="S296" i="157"/>
  <c r="AA205" i="157"/>
  <c r="AA304" i="157" s="1"/>
  <c r="AA298" i="157"/>
  <c r="AN202" i="157"/>
  <c r="AN301" i="157" s="1"/>
  <c r="AC205" i="157"/>
  <c r="AC304" i="157" s="1"/>
  <c r="S301" i="157"/>
  <c r="T202" i="157"/>
  <c r="T301" i="157" s="1"/>
  <c r="AU205" i="157"/>
  <c r="AU304" i="157" s="1"/>
  <c r="AU280" i="157"/>
  <c r="O199" i="157"/>
  <c r="O201" i="157" s="1"/>
  <c r="O300" i="157" s="1"/>
  <c r="O286" i="157"/>
  <c r="AE206" i="157"/>
  <c r="AE305" i="157" s="1"/>
  <c r="AE299" i="157"/>
  <c r="S205" i="157"/>
  <c r="S304" i="157" s="1"/>
  <c r="S298" i="157"/>
  <c r="AB182" i="157"/>
  <c r="AB282" i="157" s="1"/>
  <c r="AB277" i="157"/>
  <c r="L182" i="157"/>
  <c r="L282" i="157" s="1"/>
  <c r="L277" i="157"/>
  <c r="C204" i="157"/>
  <c r="C303" i="157" s="1"/>
  <c r="C297" i="157"/>
  <c r="AJ204" i="157"/>
  <c r="AJ303" i="157" s="1"/>
  <c r="AJ297" i="157"/>
  <c r="AJ203" i="157"/>
  <c r="AJ302" i="157" s="1"/>
  <c r="Y203" i="157"/>
  <c r="Y302" i="157" s="1"/>
  <c r="Y296" i="157"/>
  <c r="AA206" i="157"/>
  <c r="AA305" i="157" s="1"/>
  <c r="AA299" i="157"/>
  <c r="AD205" i="157"/>
  <c r="AD304" i="157" s="1"/>
  <c r="AB204" i="157"/>
  <c r="AB303" i="157" s="1"/>
  <c r="AL204" i="157"/>
  <c r="AL303" i="157" s="1"/>
  <c r="M205" i="157"/>
  <c r="M304" i="157" s="1"/>
  <c r="M298" i="157"/>
  <c r="AH204" i="157"/>
  <c r="AH303" i="157" s="1"/>
  <c r="Q205" i="157"/>
  <c r="Q304" i="157" s="1"/>
  <c r="AC201" i="157"/>
  <c r="AC300" i="157" s="1"/>
  <c r="Z204" i="157"/>
  <c r="Z303" i="157" s="1"/>
  <c r="AW204" i="157"/>
  <c r="AW303" i="157" s="1"/>
  <c r="AW297" i="157"/>
  <c r="AJ182" i="157"/>
  <c r="AJ282" i="157" s="1"/>
  <c r="K205" i="157"/>
  <c r="K304" i="157" s="1"/>
  <c r="K280" i="157"/>
  <c r="AS182" i="157"/>
  <c r="AS282" i="157" s="1"/>
  <c r="AX200" i="157"/>
  <c r="AM205" i="157"/>
  <c r="AM304" i="157" s="1"/>
  <c r="AM298" i="157"/>
  <c r="AV206" i="157"/>
  <c r="AV305" i="157" s="1"/>
  <c r="AV299" i="157"/>
  <c r="X205" i="157"/>
  <c r="X304" i="157" s="1"/>
  <c r="X298" i="157"/>
  <c r="C205" i="157"/>
  <c r="C304" i="157" s="1"/>
  <c r="C298" i="157"/>
  <c r="AW203" i="157"/>
  <c r="AW302" i="157" s="1"/>
  <c r="AW296" i="157"/>
  <c r="AM206" i="157"/>
  <c r="AM305" i="157" s="1"/>
  <c r="AM299" i="157"/>
  <c r="AC206" i="157"/>
  <c r="AC305" i="157" s="1"/>
  <c r="AC202" i="157"/>
  <c r="AC301" i="157" s="1"/>
  <c r="N204" i="157"/>
  <c r="N303" i="157" s="1"/>
  <c r="AK204" i="157"/>
  <c r="AK303" i="157" s="1"/>
  <c r="AK297" i="157"/>
  <c r="AV301" i="157"/>
  <c r="K203" i="157"/>
  <c r="K302" i="157" s="1"/>
  <c r="G301" i="157"/>
  <c r="H202" i="157"/>
  <c r="H301" i="157" s="1"/>
  <c r="X182" i="157"/>
  <c r="X282" i="157" s="1"/>
  <c r="W182" i="157"/>
  <c r="W282" i="157" s="1"/>
  <c r="W279" i="157"/>
  <c r="AG182" i="157"/>
  <c r="AG282" i="157" s="1"/>
  <c r="H182" i="157"/>
  <c r="H282" i="157" s="1"/>
  <c r="H280" i="157"/>
  <c r="S182" i="157"/>
  <c r="S282" i="157" s="1"/>
  <c r="AX194" i="157"/>
  <c r="AX294" i="157" s="1"/>
  <c r="AX290" i="157"/>
  <c r="S206" i="157"/>
  <c r="S305" i="157" s="1"/>
  <c r="S299" i="157"/>
  <c r="AQ204" i="157"/>
  <c r="AQ303" i="157" s="1"/>
  <c r="AQ297" i="157"/>
  <c r="X204" i="157"/>
  <c r="X303" i="157" s="1"/>
  <c r="X297" i="157"/>
  <c r="X203" i="157"/>
  <c r="X302" i="157" s="1"/>
  <c r="X296" i="157"/>
  <c r="AP182" i="157"/>
  <c r="AP282" i="157" s="1"/>
  <c r="M182" i="157"/>
  <c r="M282" i="157" s="1"/>
  <c r="M277" i="157"/>
  <c r="AO204" i="157"/>
  <c r="AO303" i="157" s="1"/>
  <c r="Q201" i="157"/>
  <c r="Q300" i="157" s="1"/>
  <c r="AN203" i="157"/>
  <c r="AN302" i="157" s="1"/>
  <c r="Y204" i="157"/>
  <c r="Y303" i="157" s="1"/>
  <c r="Y297" i="157"/>
  <c r="AT203" i="157"/>
  <c r="AT302" i="157" s="1"/>
  <c r="AW182" i="157"/>
  <c r="AW282" i="157" s="1"/>
  <c r="AW277" i="157"/>
  <c r="AR206" i="157"/>
  <c r="AR305" i="157" s="1"/>
  <c r="AK182" i="157"/>
  <c r="AK282" i="157" s="1"/>
  <c r="AK277" i="157"/>
  <c r="U182" i="157"/>
  <c r="U282" i="157" s="1"/>
  <c r="L205" i="157"/>
  <c r="L304" i="157" s="1"/>
  <c r="L298" i="157"/>
  <c r="L206" i="157"/>
  <c r="L305" i="157" s="1"/>
  <c r="L299" i="157"/>
  <c r="AP206" i="157"/>
  <c r="AP305" i="157" s="1"/>
  <c r="AD206" i="157"/>
  <c r="AD305" i="157" s="1"/>
  <c r="Q202" i="157"/>
  <c r="Q301" i="157" s="1"/>
  <c r="AB203" i="157"/>
  <c r="AB302" i="157" s="1"/>
  <c r="AH203" i="157"/>
  <c r="AH302" i="157" s="1"/>
  <c r="I182" i="157"/>
  <c r="I282" i="157" s="1"/>
  <c r="AF182" i="157"/>
  <c r="AF282" i="157" s="1"/>
  <c r="AF278" i="157"/>
  <c r="AE182" i="157"/>
  <c r="AE282" i="157" s="1"/>
  <c r="AE277" i="157"/>
  <c r="G206" i="157"/>
  <c r="G305" i="157" s="1"/>
  <c r="G299" i="157"/>
  <c r="AE204" i="157"/>
  <c r="AE303" i="157" s="1"/>
  <c r="AE297" i="157"/>
  <c r="AE203" i="157"/>
  <c r="AE302" i="157" s="1"/>
  <c r="AE296" i="157"/>
  <c r="AM203" i="157"/>
  <c r="AM302" i="157" s="1"/>
  <c r="AM296" i="157"/>
  <c r="L204" i="157"/>
  <c r="L303" i="157" s="1"/>
  <c r="L297" i="157"/>
  <c r="L203" i="157"/>
  <c r="L302" i="157" s="1"/>
  <c r="L296" i="157"/>
  <c r="AX197" i="157"/>
  <c r="AX296" i="157" s="1"/>
  <c r="O188" i="157"/>
  <c r="O288" i="157" s="1"/>
  <c r="AM202" i="157"/>
  <c r="AU182" i="157"/>
  <c r="AU282" i="157" s="1"/>
  <c r="AA201" i="157"/>
  <c r="AA300" i="157" s="1"/>
  <c r="K182" i="157"/>
  <c r="K282" i="157" s="1"/>
  <c r="AK202" i="157"/>
  <c r="AK201" i="157"/>
  <c r="AK300" i="157" s="1"/>
  <c r="Y202" i="157"/>
  <c r="Y201" i="157"/>
  <c r="Y300" i="157" s="1"/>
  <c r="M202" i="157"/>
  <c r="O202" i="157"/>
  <c r="AW202" i="157"/>
  <c r="AW201" i="157"/>
  <c r="AW300" i="157" s="1"/>
  <c r="B199" i="157"/>
  <c r="B194" i="157"/>
  <c r="B294" i="157" s="1"/>
  <c r="B198" i="157"/>
  <c r="B158" i="157"/>
  <c r="B258" i="157" s="1"/>
  <c r="B200" i="157"/>
  <c r="B196" i="157"/>
  <c r="B197" i="157"/>
  <c r="B188" i="157"/>
  <c r="B288" i="157" s="1"/>
  <c r="B182" i="157"/>
  <c r="B282" i="157" s="1"/>
  <c r="N35" i="146"/>
  <c r="N66" i="146" s="1"/>
  <c r="N97" i="146" s="1"/>
  <c r="N40" i="135"/>
  <c r="N76" i="135" s="1"/>
  <c r="N112" i="135" s="1"/>
  <c r="N148" i="135" s="1"/>
  <c r="CS31" i="134"/>
  <c r="N35" i="115"/>
  <c r="N66" i="115" s="1"/>
  <c r="N97" i="115" s="1"/>
  <c r="N128" i="115" s="1"/>
  <c r="N52" i="129"/>
  <c r="N51" i="129"/>
  <c r="N50" i="129"/>
  <c r="N18" i="128"/>
  <c r="N18" i="127"/>
  <c r="N73" i="123"/>
  <c r="N73" i="122"/>
  <c r="N148" i="116"/>
  <c r="N112" i="116"/>
  <c r="N76" i="116"/>
  <c r="N40" i="116"/>
  <c r="CS24" i="134"/>
  <c r="CS18" i="134"/>
  <c r="N123" i="115"/>
  <c r="N121" i="115"/>
  <c r="N64" i="115"/>
  <c r="N64" i="146" s="1"/>
  <c r="N63" i="115"/>
  <c r="N63" i="146" s="1"/>
  <c r="N62" i="115"/>
  <c r="N62" i="146" s="1"/>
  <c r="N61" i="115"/>
  <c r="N61" i="146" s="1"/>
  <c r="N60" i="115"/>
  <c r="N60" i="146" s="1"/>
  <c r="N59" i="115"/>
  <c r="N59" i="146" s="1"/>
  <c r="N58" i="115"/>
  <c r="N58" i="146" s="1"/>
  <c r="N57" i="115"/>
  <c r="N56" i="115"/>
  <c r="N56" i="146" s="1"/>
  <c r="CO34" i="134"/>
  <c r="CO32" i="134"/>
  <c r="CO30" i="134"/>
  <c r="CO28" i="134"/>
  <c r="CO24" i="134"/>
  <c r="CO23" i="134"/>
  <c r="CO22" i="134"/>
  <c r="CO21" i="134"/>
  <c r="CO20" i="134"/>
  <c r="CO19" i="134"/>
  <c r="CO18" i="134"/>
  <c r="CO17" i="134"/>
  <c r="CO16" i="134"/>
  <c r="CO15" i="134"/>
  <c r="CO14" i="134"/>
  <c r="CO13" i="134"/>
  <c r="CO12" i="134"/>
  <c r="CO11" i="134"/>
  <c r="CO10" i="134"/>
  <c r="CO9" i="134"/>
  <c r="CO8" i="134"/>
  <c r="CO7" i="134"/>
  <c r="CN35" i="134"/>
  <c r="CN34" i="134"/>
  <c r="CN33" i="134"/>
  <c r="CN32" i="134"/>
  <c r="CN31" i="134"/>
  <c r="CN30" i="134"/>
  <c r="CN29" i="134"/>
  <c r="CN28" i="134"/>
  <c r="CN27" i="134"/>
  <c r="CN26" i="134"/>
  <c r="CN25" i="134"/>
  <c r="CN24" i="134"/>
  <c r="CN23" i="134"/>
  <c r="CN22" i="134"/>
  <c r="CN21" i="134"/>
  <c r="CN20" i="134"/>
  <c r="CN19" i="134"/>
  <c r="CN18" i="134"/>
  <c r="CN17" i="134"/>
  <c r="CN16" i="134"/>
  <c r="CN15" i="134"/>
  <c r="CN14" i="134"/>
  <c r="CN13" i="134"/>
  <c r="CN12" i="134"/>
  <c r="CN11" i="134"/>
  <c r="CN10" i="134"/>
  <c r="CN9" i="134"/>
  <c r="CN8" i="134"/>
  <c r="CN7" i="134"/>
  <c r="N32" i="115"/>
  <c r="N32" i="146" s="1"/>
  <c r="N30" i="115"/>
  <c r="N30" i="146" s="1"/>
  <c r="N28" i="115"/>
  <c r="N28" i="146" s="1"/>
  <c r="N26" i="115"/>
  <c r="N26" i="146" s="1"/>
  <c r="CS29" i="114"/>
  <c r="CS17" i="114"/>
  <c r="CS17" i="134" s="1"/>
  <c r="CS8" i="114"/>
  <c r="CS26" i="133"/>
  <c r="CS25" i="133"/>
  <c r="CS24" i="133"/>
  <c r="N52" i="128"/>
  <c r="N51" i="128"/>
  <c r="N50" i="128"/>
  <c r="CP60" i="133"/>
  <c r="CP44" i="133"/>
  <c r="CP20" i="133"/>
  <c r="CT20" i="133" s="1"/>
  <c r="CO80" i="133"/>
  <c r="CO79" i="133"/>
  <c r="CO78" i="133"/>
  <c r="CO76" i="133"/>
  <c r="CO75" i="133"/>
  <c r="CO74" i="133"/>
  <c r="CO73" i="133"/>
  <c r="CO72" i="133"/>
  <c r="CO71" i="133"/>
  <c r="CO70" i="133"/>
  <c r="CO69" i="133"/>
  <c r="CO68" i="133"/>
  <c r="CO67" i="133"/>
  <c r="CO66" i="133"/>
  <c r="CO65" i="133"/>
  <c r="CO64" i="133"/>
  <c r="CO63" i="133"/>
  <c r="CO62" i="133"/>
  <c r="CO61" i="133"/>
  <c r="CO60" i="133"/>
  <c r="CO59" i="133"/>
  <c r="CO58" i="133"/>
  <c r="CO57" i="133"/>
  <c r="CO56" i="133"/>
  <c r="CO55" i="133"/>
  <c r="CO54" i="133"/>
  <c r="CO53" i="133"/>
  <c r="CO52" i="133"/>
  <c r="CO51" i="133"/>
  <c r="CO50" i="133"/>
  <c r="CO49" i="133"/>
  <c r="CO48" i="133"/>
  <c r="CO47" i="133"/>
  <c r="CO46" i="133"/>
  <c r="CO45" i="133"/>
  <c r="CO44" i="133"/>
  <c r="CO43" i="133"/>
  <c r="CO42" i="133"/>
  <c r="CO41" i="133"/>
  <c r="CO40" i="133"/>
  <c r="CO39" i="133"/>
  <c r="CO38" i="133"/>
  <c r="CO37" i="133"/>
  <c r="CO36" i="133"/>
  <c r="CO35" i="133"/>
  <c r="CO34" i="133"/>
  <c r="CO33" i="133"/>
  <c r="CO32" i="133"/>
  <c r="CO31" i="133"/>
  <c r="CO30" i="133"/>
  <c r="CO29" i="133"/>
  <c r="CO28" i="133"/>
  <c r="CO27" i="133"/>
  <c r="CO26" i="133"/>
  <c r="CO25" i="133"/>
  <c r="CO24" i="133"/>
  <c r="CO23" i="133"/>
  <c r="CO22" i="133"/>
  <c r="CO21" i="133"/>
  <c r="CO20" i="133"/>
  <c r="CO19" i="133"/>
  <c r="CO18" i="133"/>
  <c r="CO17" i="133"/>
  <c r="CO16" i="133"/>
  <c r="CO15" i="133"/>
  <c r="CO14" i="133"/>
  <c r="CO13" i="133"/>
  <c r="CO12" i="133"/>
  <c r="CO11" i="133"/>
  <c r="CO10" i="133"/>
  <c r="CO9" i="133"/>
  <c r="CO8" i="133"/>
  <c r="CO7" i="133"/>
  <c r="CN80" i="133"/>
  <c r="CN79" i="133"/>
  <c r="CN78" i="133"/>
  <c r="CN76" i="133"/>
  <c r="CN75" i="133"/>
  <c r="CN74" i="133"/>
  <c r="CN73" i="133"/>
  <c r="CN72" i="133"/>
  <c r="CN71" i="133"/>
  <c r="CN70" i="133"/>
  <c r="CN69" i="133"/>
  <c r="CN68" i="133"/>
  <c r="CN67" i="133"/>
  <c r="CN66" i="133"/>
  <c r="CN65" i="133"/>
  <c r="CN64" i="133"/>
  <c r="CN63" i="133"/>
  <c r="CN62" i="133"/>
  <c r="CN61" i="133"/>
  <c r="CN60" i="133"/>
  <c r="CN59" i="133"/>
  <c r="CN58" i="133"/>
  <c r="CN57" i="133"/>
  <c r="CN56" i="133"/>
  <c r="CN55" i="133"/>
  <c r="CN54" i="133"/>
  <c r="CN53" i="133"/>
  <c r="CN52" i="133"/>
  <c r="CN51" i="133"/>
  <c r="CN50" i="133"/>
  <c r="CN49" i="133"/>
  <c r="CN48" i="133"/>
  <c r="CN47" i="133"/>
  <c r="CN46" i="133"/>
  <c r="CN45" i="133"/>
  <c r="CN44" i="133"/>
  <c r="CN43" i="133"/>
  <c r="CN42" i="133"/>
  <c r="CN41" i="133"/>
  <c r="CN40" i="133"/>
  <c r="CN39" i="133"/>
  <c r="CN38" i="133"/>
  <c r="CN37" i="133"/>
  <c r="CN36" i="133"/>
  <c r="CN35" i="133"/>
  <c r="CN34" i="133"/>
  <c r="CN33" i="133"/>
  <c r="CN32" i="133"/>
  <c r="CN31" i="133"/>
  <c r="CN30" i="133"/>
  <c r="CN29" i="133"/>
  <c r="CN28" i="133"/>
  <c r="CN27" i="133"/>
  <c r="CN26" i="133"/>
  <c r="CN25" i="133"/>
  <c r="CN24" i="133"/>
  <c r="CN23" i="133"/>
  <c r="CN22" i="133"/>
  <c r="CN21" i="133"/>
  <c r="CN20" i="133"/>
  <c r="CN19" i="133"/>
  <c r="CN18" i="133"/>
  <c r="CN17" i="133"/>
  <c r="CN16" i="133"/>
  <c r="CN15" i="133"/>
  <c r="CN14" i="133"/>
  <c r="CN13" i="133"/>
  <c r="CN12" i="133"/>
  <c r="CN11" i="133"/>
  <c r="CN10" i="133"/>
  <c r="CN9" i="133"/>
  <c r="CN8" i="133"/>
  <c r="CN7" i="133"/>
  <c r="CS72" i="102"/>
  <c r="CS65" i="102"/>
  <c r="CS64" i="102"/>
  <c r="CS59" i="102"/>
  <c r="CS57" i="102"/>
  <c r="CS55" i="102" s="1"/>
  <c r="CS51" i="102"/>
  <c r="CS47" i="102"/>
  <c r="CS42" i="102"/>
  <c r="CS41" i="102"/>
  <c r="CS35" i="102"/>
  <c r="CS32" i="102"/>
  <c r="CS27" i="102"/>
  <c r="CS23" i="102"/>
  <c r="CS23" i="133" s="1"/>
  <c r="CS15" i="102"/>
  <c r="CS14" i="102" s="1"/>
  <c r="CS9" i="102" s="1"/>
  <c r="CS10" i="102"/>
  <c r="CS91" i="131"/>
  <c r="CS90" i="131"/>
  <c r="CS89" i="131"/>
  <c r="B211" i="179" l="1"/>
  <c r="AG201" i="157"/>
  <c r="AG300" i="157" s="1"/>
  <c r="AV203" i="157"/>
  <c r="AV302" i="157" s="1"/>
  <c r="AF201" i="157"/>
  <c r="AF300" i="157" s="1"/>
  <c r="AF206" i="157"/>
  <c r="AF305" i="157" s="1"/>
  <c r="M204" i="157"/>
  <c r="M303" i="157" s="1"/>
  <c r="H205" i="157"/>
  <c r="H304" i="157" s="1"/>
  <c r="T205" i="157"/>
  <c r="T304" i="157" s="1"/>
  <c r="M201" i="157"/>
  <c r="M300" i="157" s="1"/>
  <c r="H201" i="157"/>
  <c r="H300" i="157" s="1"/>
  <c r="AS202" i="157"/>
  <c r="AS301" i="157" s="1"/>
  <c r="AG204" i="157"/>
  <c r="AG303" i="157" s="1"/>
  <c r="AJ201" i="157"/>
  <c r="AJ300" i="157" s="1"/>
  <c r="AG295" i="157"/>
  <c r="AG202" i="157"/>
  <c r="AG301" i="157" s="1"/>
  <c r="AS298" i="157"/>
  <c r="AS205" i="157"/>
  <c r="AS304" i="157" s="1"/>
  <c r="AX204" i="157"/>
  <c r="AX303" i="157" s="1"/>
  <c r="AX202" i="157"/>
  <c r="AX301" i="157" s="1"/>
  <c r="AS201" i="157"/>
  <c r="AS300" i="157" s="1"/>
  <c r="AI207" i="157"/>
  <c r="AI306" i="157" s="1"/>
  <c r="AS204" i="157"/>
  <c r="AS303" i="157" s="1"/>
  <c r="U206" i="157"/>
  <c r="U305" i="157" s="1"/>
  <c r="V207" i="157"/>
  <c r="V306" i="157" s="1"/>
  <c r="U201" i="157"/>
  <c r="U300" i="157" s="1"/>
  <c r="I207" i="157"/>
  <c r="I306" i="157" s="1"/>
  <c r="T206" i="157"/>
  <c r="T305" i="157" s="1"/>
  <c r="T201" i="157"/>
  <c r="T300" i="157" s="1"/>
  <c r="AT207" i="157"/>
  <c r="AT306" i="157" s="1"/>
  <c r="E207" i="157"/>
  <c r="E306" i="157" s="1"/>
  <c r="W207" i="157"/>
  <c r="W306" i="157" s="1"/>
  <c r="R207" i="157"/>
  <c r="R306" i="157" s="1"/>
  <c r="AU207" i="157"/>
  <c r="AU306" i="157" s="1"/>
  <c r="AL207" i="157"/>
  <c r="AL306" i="157" s="1"/>
  <c r="D207" i="157"/>
  <c r="D306" i="157" s="1"/>
  <c r="F207" i="157"/>
  <c r="F306" i="157" s="1"/>
  <c r="AQ207" i="157"/>
  <c r="AQ306" i="157" s="1"/>
  <c r="C207" i="157"/>
  <c r="C306" i="157" s="1"/>
  <c r="AJ207" i="157"/>
  <c r="AJ306" i="157" s="1"/>
  <c r="N207" i="157"/>
  <c r="N306" i="157" s="1"/>
  <c r="X207" i="157"/>
  <c r="X306" i="157" s="1"/>
  <c r="AD207" i="157"/>
  <c r="AD306" i="157" s="1"/>
  <c r="G207" i="157"/>
  <c r="G306" i="157" s="1"/>
  <c r="J207" i="157"/>
  <c r="J306" i="157" s="1"/>
  <c r="P207" i="157"/>
  <c r="P306" i="157" s="1"/>
  <c r="X301" i="157"/>
  <c r="AC207" i="157"/>
  <c r="AC306" i="157" s="1"/>
  <c r="R301" i="157"/>
  <c r="B202" i="157"/>
  <c r="B301" i="157" s="1"/>
  <c r="B295" i="157"/>
  <c r="AR207" i="157"/>
  <c r="AR306" i="157" s="1"/>
  <c r="B204" i="157"/>
  <c r="B303" i="157" s="1"/>
  <c r="B297" i="157"/>
  <c r="AN207" i="157"/>
  <c r="AN306" i="157" s="1"/>
  <c r="AF207" i="157"/>
  <c r="AF306" i="157" s="1"/>
  <c r="AK207" i="157"/>
  <c r="AK306" i="157" s="1"/>
  <c r="AK301" i="157"/>
  <c r="O301" i="157"/>
  <c r="AP207" i="157"/>
  <c r="AP306" i="157" s="1"/>
  <c r="AH207" i="157"/>
  <c r="AH306" i="157" s="1"/>
  <c r="B205" i="157"/>
  <c r="B304" i="157" s="1"/>
  <c r="B298" i="157"/>
  <c r="K207" i="157"/>
  <c r="K306" i="157" s="1"/>
  <c r="Z207" i="157"/>
  <c r="Z306" i="157" s="1"/>
  <c r="O205" i="157"/>
  <c r="O304" i="157" s="1"/>
  <c r="O298" i="157"/>
  <c r="B206" i="157"/>
  <c r="B305" i="157" s="1"/>
  <c r="B299" i="157"/>
  <c r="AA207" i="157"/>
  <c r="AA306" i="157" s="1"/>
  <c r="AA301" i="157"/>
  <c r="M301" i="157"/>
  <c r="AO296" i="157"/>
  <c r="AO203" i="157"/>
  <c r="AO201" i="157"/>
  <c r="AO300" i="157" s="1"/>
  <c r="AX205" i="157"/>
  <c r="AX304" i="157" s="1"/>
  <c r="AX298" i="157"/>
  <c r="AE207" i="157"/>
  <c r="AE306" i="157" s="1"/>
  <c r="L207" i="157"/>
  <c r="L306" i="157" s="1"/>
  <c r="AW207" i="157"/>
  <c r="AW306" i="157" s="1"/>
  <c r="AW301" i="157"/>
  <c r="S207" i="157"/>
  <c r="S306" i="157" s="1"/>
  <c r="B203" i="157"/>
  <c r="B302" i="157" s="1"/>
  <c r="B296" i="157"/>
  <c r="AB207" i="157"/>
  <c r="AB306" i="157" s="1"/>
  <c r="Q207" i="157"/>
  <c r="Q306" i="157" s="1"/>
  <c r="Y207" i="157"/>
  <c r="Y306" i="157" s="1"/>
  <c r="Y301" i="157"/>
  <c r="AM207" i="157"/>
  <c r="AM306" i="157" s="1"/>
  <c r="AM301" i="157"/>
  <c r="AX299" i="157"/>
  <c r="AX206" i="157"/>
  <c r="AX305" i="157" s="1"/>
  <c r="AX201" i="157"/>
  <c r="AX300" i="157" s="1"/>
  <c r="AX203" i="157"/>
  <c r="B201" i="157"/>
  <c r="B300" i="157" s="1"/>
  <c r="CS13" i="132"/>
  <c r="CS30" i="131"/>
  <c r="CS32" i="132"/>
  <c r="CS96" i="131"/>
  <c r="CS8" i="132"/>
  <c r="CS14" i="131"/>
  <c r="CS35" i="133"/>
  <c r="CS24" i="132"/>
  <c r="CS54" i="131"/>
  <c r="CS10" i="132"/>
  <c r="CS22" i="132"/>
  <c r="CS29" i="132"/>
  <c r="CS8" i="131"/>
  <c r="CS22" i="131"/>
  <c r="CS42" i="131"/>
  <c r="CS70" i="131"/>
  <c r="CS14" i="133"/>
  <c r="CS58" i="133"/>
  <c r="CS12" i="132"/>
  <c r="CS23" i="132"/>
  <c r="CS30" i="132"/>
  <c r="CS12" i="131"/>
  <c r="CS26" i="131"/>
  <c r="CS46" i="131"/>
  <c r="CS79" i="131"/>
  <c r="CS22" i="133"/>
  <c r="CS70" i="133"/>
  <c r="CS9" i="132"/>
  <c r="CS14" i="132"/>
  <c r="CS28" i="132"/>
  <c r="CS34" i="132"/>
  <c r="CS16" i="131"/>
  <c r="CS38" i="131"/>
  <c r="CS62" i="131"/>
  <c r="CS104" i="131"/>
  <c r="CS50" i="133"/>
  <c r="CS11" i="132"/>
  <c r="CS15" i="132"/>
  <c r="CS26" i="132"/>
  <c r="CS31" i="132"/>
  <c r="CS10" i="131"/>
  <c r="CS18" i="131"/>
  <c r="CS34" i="131"/>
  <c r="CS50" i="131"/>
  <c r="CS66" i="131"/>
  <c r="CS92" i="131"/>
  <c r="CS10" i="133"/>
  <c r="CS30" i="133"/>
  <c r="CS54" i="133"/>
  <c r="CS74" i="133"/>
  <c r="CS58" i="131"/>
  <c r="CS74" i="131"/>
  <c r="CS100" i="131"/>
  <c r="CS18" i="133"/>
  <c r="CS42" i="133"/>
  <c r="CS66" i="133"/>
  <c r="CS46" i="133"/>
  <c r="CS62" i="133"/>
  <c r="CS79" i="133"/>
  <c r="CS33" i="132"/>
  <c r="CS9" i="131"/>
  <c r="CS13" i="131"/>
  <c r="CS17" i="131"/>
  <c r="CS25" i="131"/>
  <c r="CS33" i="131"/>
  <c r="CS41" i="131"/>
  <c r="CS49" i="131"/>
  <c r="CS57" i="131"/>
  <c r="CS65" i="131"/>
  <c r="CS73" i="131"/>
  <c r="CS82" i="131"/>
  <c r="CS99" i="131"/>
  <c r="CS9" i="133"/>
  <c r="CS17" i="133"/>
  <c r="CS29" i="133"/>
  <c r="CS41" i="133"/>
  <c r="CS49" i="133"/>
  <c r="CS57" i="133"/>
  <c r="CS65" i="133"/>
  <c r="CS73" i="133"/>
  <c r="CS23" i="134"/>
  <c r="CS38" i="132"/>
  <c r="CS11" i="131"/>
  <c r="CS15" i="131"/>
  <c r="CS21" i="131"/>
  <c r="CS29" i="131"/>
  <c r="CS37" i="131"/>
  <c r="CS45" i="131"/>
  <c r="CS53" i="131"/>
  <c r="CS61" i="131"/>
  <c r="CS69" i="131"/>
  <c r="CS78" i="131"/>
  <c r="CS95" i="131"/>
  <c r="CS103" i="131"/>
  <c r="CS13" i="133"/>
  <c r="CS21" i="133"/>
  <c r="CS34" i="133"/>
  <c r="CS45" i="133"/>
  <c r="CS53" i="133"/>
  <c r="CS61" i="133"/>
  <c r="CS69" i="133"/>
  <c r="CS78" i="133"/>
  <c r="CS20" i="131"/>
  <c r="CS24" i="131"/>
  <c r="CS28" i="131"/>
  <c r="CS32" i="131"/>
  <c r="CS36" i="131"/>
  <c r="CS40" i="131"/>
  <c r="CS44" i="131"/>
  <c r="CS48" i="131"/>
  <c r="CS52" i="131"/>
  <c r="CS56" i="131"/>
  <c r="CS60" i="131"/>
  <c r="CS64" i="131"/>
  <c r="CS68" i="131"/>
  <c r="CS72" i="131"/>
  <c r="CS77" i="131"/>
  <c r="CS81" i="131"/>
  <c r="CS94" i="131"/>
  <c r="CS98" i="131"/>
  <c r="CS102" i="131"/>
  <c r="CS106" i="131"/>
  <c r="CS12" i="133"/>
  <c r="CS16" i="133"/>
  <c r="CS20" i="133"/>
  <c r="CS28" i="133"/>
  <c r="CS33" i="133"/>
  <c r="CS37" i="133"/>
  <c r="CS44" i="133"/>
  <c r="CS48" i="133"/>
  <c r="CS52" i="133"/>
  <c r="CS56" i="133"/>
  <c r="CS60" i="133"/>
  <c r="CS64" i="133"/>
  <c r="CS68" i="133"/>
  <c r="CS72" i="133"/>
  <c r="CS76" i="133"/>
  <c r="CS10" i="134"/>
  <c r="CS19" i="131"/>
  <c r="CS23" i="131"/>
  <c r="CS27" i="131"/>
  <c r="CS31" i="131"/>
  <c r="CS35" i="131"/>
  <c r="CS39" i="131"/>
  <c r="CS43" i="131"/>
  <c r="CS47" i="131"/>
  <c r="CS51" i="131"/>
  <c r="CS55" i="131"/>
  <c r="CS59" i="131"/>
  <c r="CS63" i="131"/>
  <c r="CS67" i="131"/>
  <c r="CS71" i="131"/>
  <c r="CS75" i="131"/>
  <c r="CS80" i="131"/>
  <c r="CS93" i="131"/>
  <c r="CS97" i="131"/>
  <c r="CS101" i="131"/>
  <c r="CS105" i="131"/>
  <c r="CS11" i="133"/>
  <c r="CS15" i="133"/>
  <c r="CS19" i="133"/>
  <c r="CS27" i="133"/>
  <c r="CS32" i="133"/>
  <c r="CS36" i="133"/>
  <c r="CS43" i="133"/>
  <c r="CS47" i="133"/>
  <c r="CS51" i="133"/>
  <c r="CS55" i="133"/>
  <c r="CS59" i="133"/>
  <c r="CS63" i="133"/>
  <c r="CS67" i="133"/>
  <c r="CS71" i="133"/>
  <c r="CS75" i="133"/>
  <c r="CS80" i="133"/>
  <c r="CS8" i="134"/>
  <c r="CS30" i="134"/>
  <c r="CS14" i="134"/>
  <c r="CS12" i="134"/>
  <c r="CS19" i="134"/>
  <c r="CS28" i="134"/>
  <c r="CS32" i="134"/>
  <c r="CS9" i="134"/>
  <c r="CS13" i="134"/>
  <c r="CS22" i="134"/>
  <c r="CS29" i="134"/>
  <c r="CS33" i="134"/>
  <c r="CS11" i="134"/>
  <c r="CS15" i="134"/>
  <c r="CS27" i="134"/>
  <c r="CT43" i="102"/>
  <c r="CT43" i="133" s="1"/>
  <c r="CT45" i="102"/>
  <c r="CT45" i="133" s="1"/>
  <c r="N11" i="125"/>
  <c r="N11" i="141" s="1"/>
  <c r="CM13" i="133"/>
  <c r="N27" i="125"/>
  <c r="N27" i="141" s="1"/>
  <c r="CM29" i="133"/>
  <c r="N35" i="125"/>
  <c r="N35" i="141" s="1"/>
  <c r="CM37" i="133"/>
  <c r="N51" i="125"/>
  <c r="N51" i="141" s="1"/>
  <c r="CM53" i="133"/>
  <c r="N76" i="125"/>
  <c r="N76" i="141" s="1"/>
  <c r="CM78" i="133"/>
  <c r="N12" i="125"/>
  <c r="N12" i="141" s="1"/>
  <c r="CM14" i="133"/>
  <c r="N24" i="125"/>
  <c r="N24" i="141" s="1"/>
  <c r="CM26" i="133"/>
  <c r="N36" i="125"/>
  <c r="N36" i="141" s="1"/>
  <c r="CM38" i="133"/>
  <c r="N52" i="125"/>
  <c r="N52" i="141" s="1"/>
  <c r="CM54" i="133"/>
  <c r="N64" i="125"/>
  <c r="N64" i="141" s="1"/>
  <c r="CM66" i="133"/>
  <c r="N72" i="125"/>
  <c r="N72" i="141" s="1"/>
  <c r="CM74" i="133"/>
  <c r="N5" i="125"/>
  <c r="N18" i="116" s="1"/>
  <c r="N18" i="135" s="1"/>
  <c r="CM7" i="133"/>
  <c r="N13" i="125"/>
  <c r="N13" i="141" s="1"/>
  <c r="CM15" i="133"/>
  <c r="N21" i="125"/>
  <c r="N23" i="116" s="1"/>
  <c r="N23" i="135" s="1"/>
  <c r="CM23" i="133"/>
  <c r="N29" i="125"/>
  <c r="CM31" i="133"/>
  <c r="N37" i="125"/>
  <c r="N37" i="141" s="1"/>
  <c r="CM39" i="133"/>
  <c r="N45" i="125"/>
  <c r="N45" i="141" s="1"/>
  <c r="CM47" i="133"/>
  <c r="N53" i="125"/>
  <c r="CM55" i="133"/>
  <c r="N61" i="125"/>
  <c r="N61" i="141" s="1"/>
  <c r="CM63" i="133"/>
  <c r="N69" i="125"/>
  <c r="CM71" i="133"/>
  <c r="N73" i="125"/>
  <c r="N73" i="141" s="1"/>
  <c r="CM75" i="133"/>
  <c r="N6" i="125"/>
  <c r="CM8" i="133"/>
  <c r="N10" i="125"/>
  <c r="N10" i="141" s="1"/>
  <c r="CM12" i="133"/>
  <c r="N14" i="125"/>
  <c r="CM16" i="133"/>
  <c r="N18" i="125"/>
  <c r="N18" i="141" s="1"/>
  <c r="CM20" i="133"/>
  <c r="N22" i="125"/>
  <c r="N22" i="141" s="1"/>
  <c r="CM24" i="133"/>
  <c r="N26" i="125"/>
  <c r="N26" i="141" s="1"/>
  <c r="CM28" i="133"/>
  <c r="N30" i="125"/>
  <c r="N30" i="141" s="1"/>
  <c r="CM32" i="133"/>
  <c r="N34" i="125"/>
  <c r="N34" i="141" s="1"/>
  <c r="CM36" i="133"/>
  <c r="N38" i="125"/>
  <c r="N38" i="141" s="1"/>
  <c r="CM40" i="133"/>
  <c r="N42" i="125"/>
  <c r="CM44" i="133"/>
  <c r="N46" i="125"/>
  <c r="N46" i="141" s="1"/>
  <c r="CM48" i="133"/>
  <c r="N50" i="125"/>
  <c r="N50" i="141" s="1"/>
  <c r="CM52" i="133"/>
  <c r="N54" i="125"/>
  <c r="N54" i="141" s="1"/>
  <c r="CM56" i="133"/>
  <c r="N58" i="125"/>
  <c r="N58" i="141" s="1"/>
  <c r="CM60" i="133"/>
  <c r="N62" i="125"/>
  <c r="CM64" i="133"/>
  <c r="N66" i="125"/>
  <c r="N66" i="141" s="1"/>
  <c r="CM68" i="133"/>
  <c r="N70" i="125"/>
  <c r="CM72" i="133"/>
  <c r="N7" i="125"/>
  <c r="N20" i="116" s="1"/>
  <c r="N20" i="135" s="1"/>
  <c r="CM9" i="133"/>
  <c r="N23" i="125"/>
  <c r="N23" i="141" s="1"/>
  <c r="CM25" i="133"/>
  <c r="N31" i="125"/>
  <c r="N31" i="141" s="1"/>
  <c r="CM33" i="133"/>
  <c r="N47" i="125"/>
  <c r="N47" i="141" s="1"/>
  <c r="CM49" i="133"/>
  <c r="N63" i="125"/>
  <c r="N29" i="116" s="1"/>
  <c r="N29" i="135" s="1"/>
  <c r="CM65" i="133"/>
  <c r="N8" i="126"/>
  <c r="N8" i="142" s="1"/>
  <c r="CP10" i="133"/>
  <c r="N12" i="126"/>
  <c r="N12" i="142" s="1"/>
  <c r="CP14" i="133"/>
  <c r="N16" i="126"/>
  <c r="N16" i="142" s="1"/>
  <c r="CP18" i="133"/>
  <c r="N20" i="126"/>
  <c r="CP22" i="133"/>
  <c r="N24" i="126"/>
  <c r="N24" i="142" s="1"/>
  <c r="CP26" i="133"/>
  <c r="N28" i="126"/>
  <c r="N28" i="142" s="1"/>
  <c r="CP30" i="133"/>
  <c r="N32" i="126"/>
  <c r="N32" i="142" s="1"/>
  <c r="CP34" i="133"/>
  <c r="N36" i="126"/>
  <c r="N36" i="142" s="1"/>
  <c r="CP38" i="133"/>
  <c r="N40" i="126"/>
  <c r="N40" i="142" s="1"/>
  <c r="CP42" i="133"/>
  <c r="N44" i="126"/>
  <c r="N44" i="142" s="1"/>
  <c r="CP46" i="133"/>
  <c r="N48" i="126"/>
  <c r="N48" i="142" s="1"/>
  <c r="CP50" i="133"/>
  <c r="N52" i="126"/>
  <c r="N52" i="142" s="1"/>
  <c r="CP54" i="133"/>
  <c r="N56" i="126"/>
  <c r="N56" i="142" s="1"/>
  <c r="CP58" i="133"/>
  <c r="N60" i="126"/>
  <c r="N60" i="142" s="1"/>
  <c r="CP62" i="133"/>
  <c r="N64" i="126"/>
  <c r="N64" i="142" s="1"/>
  <c r="CP66" i="133"/>
  <c r="N68" i="126"/>
  <c r="CP70" i="133"/>
  <c r="N72" i="126"/>
  <c r="N72" i="142" s="1"/>
  <c r="CP74" i="133"/>
  <c r="N77" i="126"/>
  <c r="N77" i="142" s="1"/>
  <c r="CP79" i="133"/>
  <c r="N41" i="129"/>
  <c r="N41" i="145" s="1"/>
  <c r="N19" i="125"/>
  <c r="N21" i="116" s="1"/>
  <c r="N21" i="135" s="1"/>
  <c r="CM21" i="133"/>
  <c r="N43" i="125"/>
  <c r="N43" i="141" s="1"/>
  <c r="CM45" i="133"/>
  <c r="N55" i="125"/>
  <c r="N55" i="141" s="1"/>
  <c r="CM57" i="133"/>
  <c r="N71" i="125"/>
  <c r="N71" i="141" s="1"/>
  <c r="CM73" i="133"/>
  <c r="N8" i="125"/>
  <c r="CM10" i="133"/>
  <c r="N20" i="125"/>
  <c r="CM22" i="133"/>
  <c r="N32" i="125"/>
  <c r="N32" i="141" s="1"/>
  <c r="CM34" i="133"/>
  <c r="N44" i="125"/>
  <c r="N44" i="141" s="1"/>
  <c r="CM46" i="133"/>
  <c r="N60" i="125"/>
  <c r="N60" i="141" s="1"/>
  <c r="CM62" i="133"/>
  <c r="N68" i="125"/>
  <c r="CM70" i="133"/>
  <c r="N5" i="126"/>
  <c r="N54" i="116" s="1"/>
  <c r="N54" i="135" s="1"/>
  <c r="CP7" i="133"/>
  <c r="N9" i="126"/>
  <c r="N9" i="142" s="1"/>
  <c r="CP11" i="133"/>
  <c r="N13" i="126"/>
  <c r="N13" i="142" s="1"/>
  <c r="CP15" i="133"/>
  <c r="N17" i="126"/>
  <c r="N17" i="142" s="1"/>
  <c r="CP19" i="133"/>
  <c r="N21" i="126"/>
  <c r="N59" i="116" s="1"/>
  <c r="N59" i="135" s="1"/>
  <c r="CP23" i="133"/>
  <c r="N25" i="126"/>
  <c r="CP27" i="133"/>
  <c r="N29" i="126"/>
  <c r="N61" i="116" s="1"/>
  <c r="N61" i="135" s="1"/>
  <c r="CP31" i="133"/>
  <c r="N33" i="126"/>
  <c r="N33" i="142" s="1"/>
  <c r="CP35" i="133"/>
  <c r="N37" i="126"/>
  <c r="N37" i="142" s="1"/>
  <c r="CP39" i="133"/>
  <c r="N41" i="126"/>
  <c r="N41" i="142" s="1"/>
  <c r="CP43" i="133"/>
  <c r="N45" i="126"/>
  <c r="N45" i="142" s="1"/>
  <c r="CP47" i="133"/>
  <c r="N49" i="126"/>
  <c r="N49" i="142" s="1"/>
  <c r="CP51" i="133"/>
  <c r="N53" i="126"/>
  <c r="CP55" i="133"/>
  <c r="N57" i="126"/>
  <c r="N57" i="142" s="1"/>
  <c r="CP59" i="133"/>
  <c r="N61" i="126"/>
  <c r="N61" i="142" s="1"/>
  <c r="CP63" i="133"/>
  <c r="N65" i="126"/>
  <c r="N65" i="142" s="1"/>
  <c r="CP67" i="133"/>
  <c r="N69" i="126"/>
  <c r="CP71" i="133"/>
  <c r="N73" i="126"/>
  <c r="N73" i="142" s="1"/>
  <c r="CP75" i="133"/>
  <c r="N78" i="126"/>
  <c r="N78" i="142" s="1"/>
  <c r="CP80" i="133"/>
  <c r="N15" i="125"/>
  <c r="N15" i="141" s="1"/>
  <c r="CM17" i="133"/>
  <c r="N39" i="125"/>
  <c r="N26" i="116" s="1"/>
  <c r="N26" i="135" s="1"/>
  <c r="CM41" i="133"/>
  <c r="N59" i="125"/>
  <c r="N59" i="141" s="1"/>
  <c r="CM61" i="133"/>
  <c r="N67" i="125"/>
  <c r="N67" i="141" s="1"/>
  <c r="CM69" i="133"/>
  <c r="N16" i="125"/>
  <c r="N16" i="141" s="1"/>
  <c r="CM18" i="133"/>
  <c r="N28" i="125"/>
  <c r="N28" i="141" s="1"/>
  <c r="CM30" i="133"/>
  <c r="N40" i="125"/>
  <c r="N40" i="141" s="1"/>
  <c r="CM42" i="133"/>
  <c r="N48" i="125"/>
  <c r="N48" i="141" s="1"/>
  <c r="CM50" i="133"/>
  <c r="N56" i="125"/>
  <c r="N56" i="141" s="1"/>
  <c r="CM58" i="133"/>
  <c r="N77" i="125"/>
  <c r="N77" i="141" s="1"/>
  <c r="CM79" i="133"/>
  <c r="N59" i="129"/>
  <c r="N9" i="125"/>
  <c r="N9" i="141" s="1"/>
  <c r="CM11" i="133"/>
  <c r="N17" i="125"/>
  <c r="N17" i="141" s="1"/>
  <c r="CM19" i="133"/>
  <c r="N25" i="125"/>
  <c r="CM27" i="133"/>
  <c r="N33" i="125"/>
  <c r="N33" i="141" s="1"/>
  <c r="CM35" i="133"/>
  <c r="N41" i="125"/>
  <c r="N41" i="141" s="1"/>
  <c r="CM43" i="133"/>
  <c r="N49" i="125"/>
  <c r="N49" i="141" s="1"/>
  <c r="CM51" i="133"/>
  <c r="N57" i="125"/>
  <c r="N57" i="141" s="1"/>
  <c r="CM59" i="133"/>
  <c r="N65" i="125"/>
  <c r="N65" i="141" s="1"/>
  <c r="CM67" i="133"/>
  <c r="N78" i="125"/>
  <c r="N78" i="141" s="1"/>
  <c r="CM80" i="133"/>
  <c r="N6" i="126"/>
  <c r="N55" i="116" s="1"/>
  <c r="N55" i="135" s="1"/>
  <c r="CP8" i="133"/>
  <c r="N10" i="126"/>
  <c r="N10" i="142" s="1"/>
  <c r="CP12" i="133"/>
  <c r="N14" i="126"/>
  <c r="N14" i="142" s="1"/>
  <c r="CP16" i="133"/>
  <c r="N22" i="126"/>
  <c r="N22" i="142" s="1"/>
  <c r="CP24" i="133"/>
  <c r="N26" i="126"/>
  <c r="N26" i="142" s="1"/>
  <c r="CP28" i="133"/>
  <c r="N30" i="126"/>
  <c r="N30" i="142" s="1"/>
  <c r="CP32" i="133"/>
  <c r="N34" i="126"/>
  <c r="N34" i="142" s="1"/>
  <c r="CP36" i="133"/>
  <c r="N38" i="126"/>
  <c r="N38" i="142" s="1"/>
  <c r="CP40" i="133"/>
  <c r="N46" i="126"/>
  <c r="N46" i="142" s="1"/>
  <c r="CP48" i="133"/>
  <c r="N50" i="126"/>
  <c r="N50" i="142" s="1"/>
  <c r="CP52" i="133"/>
  <c r="N54" i="126"/>
  <c r="N54" i="142" s="1"/>
  <c r="CP56" i="133"/>
  <c r="N62" i="126"/>
  <c r="CP64" i="133"/>
  <c r="N66" i="126"/>
  <c r="N66" i="142" s="1"/>
  <c r="CP68" i="133"/>
  <c r="N70" i="126"/>
  <c r="N68" i="116" s="1"/>
  <c r="N68" i="135" s="1"/>
  <c r="CP72" i="133"/>
  <c r="N74" i="126"/>
  <c r="N74" i="142" s="1"/>
  <c r="CP76" i="133"/>
  <c r="N41" i="127"/>
  <c r="N41" i="143" s="1"/>
  <c r="CQ43" i="133"/>
  <c r="N10" i="128"/>
  <c r="N14" i="128"/>
  <c r="N27" i="128"/>
  <c r="N27" i="144" s="1"/>
  <c r="CR29" i="133"/>
  <c r="N31" i="128"/>
  <c r="N35" i="128"/>
  <c r="N43" i="128"/>
  <c r="N43" i="144" s="1"/>
  <c r="CR45" i="133"/>
  <c r="N47" i="128"/>
  <c r="N59" i="128"/>
  <c r="N64" i="128"/>
  <c r="N68" i="128"/>
  <c r="N72" i="128"/>
  <c r="N8" i="115"/>
  <c r="N8" i="146" s="1"/>
  <c r="CM10" i="134"/>
  <c r="N12" i="115"/>
  <c r="N12" i="146" s="1"/>
  <c r="CM14" i="134"/>
  <c r="N16" i="115"/>
  <c r="N16" i="146" s="1"/>
  <c r="CM18" i="134"/>
  <c r="N20" i="115"/>
  <c r="N20" i="146" s="1"/>
  <c r="CM22" i="134"/>
  <c r="N24" i="115"/>
  <c r="N24" i="146" s="1"/>
  <c r="CM26" i="134"/>
  <c r="N36" i="115"/>
  <c r="N36" i="146" s="1"/>
  <c r="CP7" i="134"/>
  <c r="N40" i="115"/>
  <c r="N40" i="146" s="1"/>
  <c r="CP11" i="134"/>
  <c r="N44" i="115"/>
  <c r="N44" i="146" s="1"/>
  <c r="CP15" i="134"/>
  <c r="N48" i="115"/>
  <c r="N48" i="146" s="1"/>
  <c r="CP19" i="134"/>
  <c r="N52" i="115"/>
  <c r="N52" i="146" s="1"/>
  <c r="CP23" i="134"/>
  <c r="N122" i="115"/>
  <c r="N42" i="127"/>
  <c r="N42" i="143" s="1"/>
  <c r="CQ44" i="133"/>
  <c r="N58" i="127"/>
  <c r="N58" i="143" s="1"/>
  <c r="CQ60" i="133"/>
  <c r="N11" i="128"/>
  <c r="N15" i="128"/>
  <c r="N28" i="128"/>
  <c r="N28" i="144" s="1"/>
  <c r="CR30" i="133"/>
  <c r="N32" i="128"/>
  <c r="N44" i="128"/>
  <c r="N44" i="144" s="1"/>
  <c r="CR46" i="133"/>
  <c r="N48" i="128"/>
  <c r="N56" i="128"/>
  <c r="N61" i="128"/>
  <c r="N61" i="144" s="1"/>
  <c r="CR63" i="133"/>
  <c r="N65" i="128"/>
  <c r="N69" i="128"/>
  <c r="N73" i="128"/>
  <c r="N5" i="115"/>
  <c r="N5" i="146" s="1"/>
  <c r="CM7" i="134"/>
  <c r="N9" i="115"/>
  <c r="N9" i="146" s="1"/>
  <c r="CM11" i="134"/>
  <c r="N13" i="115"/>
  <c r="N13" i="146" s="1"/>
  <c r="CM15" i="134"/>
  <c r="N17" i="115"/>
  <c r="N17" i="146" s="1"/>
  <c r="CM19" i="134"/>
  <c r="N21" i="115"/>
  <c r="N21" i="146" s="1"/>
  <c r="CM23" i="134"/>
  <c r="N25" i="115"/>
  <c r="N25" i="146" s="1"/>
  <c r="CM27" i="134"/>
  <c r="N29" i="115"/>
  <c r="N29" i="146" s="1"/>
  <c r="CM31" i="134"/>
  <c r="N33" i="115"/>
  <c r="N33" i="146" s="1"/>
  <c r="CM35" i="134"/>
  <c r="N37" i="115"/>
  <c r="N37" i="146" s="1"/>
  <c r="CP8" i="134"/>
  <c r="N41" i="115"/>
  <c r="N41" i="146" s="1"/>
  <c r="CP12" i="134"/>
  <c r="N45" i="115"/>
  <c r="N45" i="146" s="1"/>
  <c r="CP16" i="134"/>
  <c r="N49" i="115"/>
  <c r="N49" i="146" s="1"/>
  <c r="CP20" i="134"/>
  <c r="N53" i="115"/>
  <c r="N53" i="146" s="1"/>
  <c r="CP24" i="134"/>
  <c r="N43" i="127"/>
  <c r="N43" i="143" s="1"/>
  <c r="CQ45" i="133"/>
  <c r="N59" i="127"/>
  <c r="N59" i="143" s="1"/>
  <c r="CQ61" i="133"/>
  <c r="N16" i="128"/>
  <c r="N37" i="128"/>
  <c r="N41" i="128"/>
  <c r="N41" i="144" s="1"/>
  <c r="CR43" i="133"/>
  <c r="N57" i="128"/>
  <c r="N66" i="128"/>
  <c r="N70" i="128"/>
  <c r="N74" i="128"/>
  <c r="N6" i="115"/>
  <c r="N6" i="146" s="1"/>
  <c r="CM8" i="134"/>
  <c r="N10" i="115"/>
  <c r="N10" i="146" s="1"/>
  <c r="CM12" i="134"/>
  <c r="N14" i="115"/>
  <c r="N14" i="146" s="1"/>
  <c r="CM16" i="134"/>
  <c r="N18" i="115"/>
  <c r="N18" i="146" s="1"/>
  <c r="CM20" i="134"/>
  <c r="N22" i="115"/>
  <c r="N22" i="146" s="1"/>
  <c r="CM24" i="134"/>
  <c r="N38" i="115"/>
  <c r="N38" i="146" s="1"/>
  <c r="CP9" i="134"/>
  <c r="N42" i="115"/>
  <c r="N42" i="146" s="1"/>
  <c r="CP13" i="134"/>
  <c r="N46" i="115"/>
  <c r="N46" i="146" s="1"/>
  <c r="CP17" i="134"/>
  <c r="N50" i="115"/>
  <c r="N50" i="146" s="1"/>
  <c r="CP21" i="134"/>
  <c r="N54" i="115"/>
  <c r="N54" i="146" s="1"/>
  <c r="CP25" i="134"/>
  <c r="N124" i="115"/>
  <c r="N74" i="125"/>
  <c r="N74" i="141" s="1"/>
  <c r="CM76" i="133"/>
  <c r="N7" i="126"/>
  <c r="N56" i="116" s="1"/>
  <c r="N56" i="135" s="1"/>
  <c r="CP9" i="133"/>
  <c r="N11" i="126"/>
  <c r="N11" i="142" s="1"/>
  <c r="CP13" i="133"/>
  <c r="N15" i="126"/>
  <c r="N15" i="142" s="1"/>
  <c r="CP17" i="133"/>
  <c r="N19" i="126"/>
  <c r="N57" i="116" s="1"/>
  <c r="N57" i="135" s="1"/>
  <c r="CP21" i="133"/>
  <c r="N23" i="126"/>
  <c r="N23" i="142" s="1"/>
  <c r="CP25" i="133"/>
  <c r="N27" i="126"/>
  <c r="N27" i="142" s="1"/>
  <c r="CP29" i="133"/>
  <c r="N31" i="126"/>
  <c r="N31" i="142" s="1"/>
  <c r="CP33" i="133"/>
  <c r="N35" i="126"/>
  <c r="N35" i="142" s="1"/>
  <c r="CP37" i="133"/>
  <c r="N39" i="126"/>
  <c r="N62" i="116" s="1"/>
  <c r="N62" i="135" s="1"/>
  <c r="CP41" i="133"/>
  <c r="N43" i="126"/>
  <c r="N43" i="142" s="1"/>
  <c r="CP45" i="133"/>
  <c r="N47" i="126"/>
  <c r="N47" i="142" s="1"/>
  <c r="CP49" i="133"/>
  <c r="N51" i="126"/>
  <c r="N51" i="142" s="1"/>
  <c r="CP53" i="133"/>
  <c r="N55" i="126"/>
  <c r="N55" i="142" s="1"/>
  <c r="CP57" i="133"/>
  <c r="N59" i="126"/>
  <c r="N59" i="142" s="1"/>
  <c r="CP61" i="133"/>
  <c r="N63" i="126"/>
  <c r="N65" i="116" s="1"/>
  <c r="N65" i="135" s="1"/>
  <c r="CP65" i="133"/>
  <c r="N67" i="126"/>
  <c r="N67" i="142" s="1"/>
  <c r="CP69" i="133"/>
  <c r="N71" i="126"/>
  <c r="N71" i="142" s="1"/>
  <c r="CP73" i="133"/>
  <c r="N76" i="126"/>
  <c r="N76" i="142" s="1"/>
  <c r="CP78" i="133"/>
  <c r="N44" i="127"/>
  <c r="N44" i="143" s="1"/>
  <c r="CQ46" i="133"/>
  <c r="N9" i="128"/>
  <c r="N13" i="128"/>
  <c r="N26" i="128"/>
  <c r="N26" i="144" s="1"/>
  <c r="CR28" i="133"/>
  <c r="N34" i="128"/>
  <c r="N38" i="128"/>
  <c r="N42" i="128"/>
  <c r="N42" i="144" s="1"/>
  <c r="CR44" i="133"/>
  <c r="N46" i="128"/>
  <c r="N54" i="128"/>
  <c r="N54" i="144" s="1"/>
  <c r="CR56" i="133"/>
  <c r="N58" i="128"/>
  <c r="N63" i="128"/>
  <c r="N67" i="128"/>
  <c r="N71" i="128"/>
  <c r="N7" i="115"/>
  <c r="N7" i="146" s="1"/>
  <c r="CM9" i="134"/>
  <c r="N11" i="115"/>
  <c r="N11" i="146" s="1"/>
  <c r="CM13" i="134"/>
  <c r="N15" i="115"/>
  <c r="N15" i="146" s="1"/>
  <c r="CM17" i="134"/>
  <c r="N19" i="115"/>
  <c r="N19" i="146" s="1"/>
  <c r="CM21" i="134"/>
  <c r="N23" i="115"/>
  <c r="N23" i="146" s="1"/>
  <c r="CM25" i="134"/>
  <c r="N27" i="115"/>
  <c r="N27" i="146" s="1"/>
  <c r="CM29" i="134"/>
  <c r="N31" i="115"/>
  <c r="N31" i="146" s="1"/>
  <c r="CM33" i="134"/>
  <c r="N39" i="115"/>
  <c r="N39" i="146" s="1"/>
  <c r="CP10" i="134"/>
  <c r="N43" i="115"/>
  <c r="N43" i="146" s="1"/>
  <c r="CP14" i="134"/>
  <c r="N47" i="115"/>
  <c r="N47" i="146" s="1"/>
  <c r="CP18" i="134"/>
  <c r="N51" i="115"/>
  <c r="N51" i="146" s="1"/>
  <c r="CP22" i="134"/>
  <c r="N55" i="115"/>
  <c r="N55" i="146" s="1"/>
  <c r="CP26" i="134"/>
  <c r="N8" i="141"/>
  <c r="N57" i="146"/>
  <c r="N29" i="142"/>
  <c r="N42" i="141"/>
  <c r="N21" i="141"/>
  <c r="N14" i="141"/>
  <c r="CO25" i="134"/>
  <c r="CS25" i="134"/>
  <c r="CO26" i="134"/>
  <c r="CO27" i="134"/>
  <c r="CM28" i="134"/>
  <c r="CO29" i="134"/>
  <c r="CM30" i="134"/>
  <c r="CO31" i="134"/>
  <c r="CM32" i="134"/>
  <c r="CO33" i="134"/>
  <c r="CM34" i="134"/>
  <c r="CO35" i="134"/>
  <c r="CP27" i="134"/>
  <c r="CP28" i="134"/>
  <c r="CP29" i="134"/>
  <c r="CP30" i="134"/>
  <c r="CP31" i="134"/>
  <c r="CP32" i="134"/>
  <c r="CP33" i="134"/>
  <c r="CP34" i="134"/>
  <c r="CP35" i="134"/>
  <c r="N18" i="129"/>
  <c r="N18" i="126"/>
  <c r="N18" i="142" s="1"/>
  <c r="CT44" i="102"/>
  <c r="N42" i="126"/>
  <c r="N42" i="142" s="1"/>
  <c r="N58" i="126"/>
  <c r="N58" i="142" s="1"/>
  <c r="N17" i="128"/>
  <c r="CT46" i="102"/>
  <c r="B217" i="179" l="1"/>
  <c r="M207" i="157"/>
  <c r="M306" i="157" s="1"/>
  <c r="AG207" i="157"/>
  <c r="AG306" i="157" s="1"/>
  <c r="AV207" i="157"/>
  <c r="AV306" i="157" s="1"/>
  <c r="H207" i="157"/>
  <c r="H306" i="157" s="1"/>
  <c r="AS207" i="157"/>
  <c r="AS306" i="157" s="1"/>
  <c r="U207" i="157"/>
  <c r="U306" i="157" s="1"/>
  <c r="T207" i="157"/>
  <c r="T306" i="157" s="1"/>
  <c r="O207" i="157"/>
  <c r="O306" i="157" s="1"/>
  <c r="AO302" i="157"/>
  <c r="AO207" i="157"/>
  <c r="AO306" i="157" s="1"/>
  <c r="B207" i="157"/>
  <c r="B306" i="157" s="1"/>
  <c r="AX207" i="157"/>
  <c r="AX306" i="157" s="1"/>
  <c r="AX302" i="157"/>
  <c r="N5" i="141"/>
  <c r="N63" i="141"/>
  <c r="N7" i="141"/>
  <c r="N19" i="141"/>
  <c r="N39" i="141"/>
  <c r="N5" i="142"/>
  <c r="N70" i="142"/>
  <c r="N21" i="142"/>
  <c r="N43" i="129"/>
  <c r="N43" i="145" s="1"/>
  <c r="N63" i="142"/>
  <c r="N6" i="142"/>
  <c r="N7" i="142"/>
  <c r="N39" i="142"/>
  <c r="N44" i="129"/>
  <c r="N44" i="145" s="1"/>
  <c r="CT46" i="133"/>
  <c r="N58" i="129"/>
  <c r="N67" i="116"/>
  <c r="N67" i="135" s="1"/>
  <c r="N69" i="142"/>
  <c r="N63" i="116"/>
  <c r="N63" i="135" s="1"/>
  <c r="N53" i="142"/>
  <c r="N32" i="116"/>
  <c r="N32" i="135" s="1"/>
  <c r="N70" i="141"/>
  <c r="N28" i="116"/>
  <c r="N28" i="135" s="1"/>
  <c r="N62" i="141"/>
  <c r="N19" i="116"/>
  <c r="N19" i="135" s="1"/>
  <c r="N6" i="141"/>
  <c r="N31" i="116"/>
  <c r="N31" i="135" s="1"/>
  <c r="N69" i="141"/>
  <c r="N27" i="116"/>
  <c r="N27" i="135" s="1"/>
  <c r="N53" i="141"/>
  <c r="N42" i="129"/>
  <c r="N42" i="145" s="1"/>
  <c r="CT44" i="133"/>
  <c r="N19" i="142"/>
  <c r="N64" i="116"/>
  <c r="N64" i="135" s="1"/>
  <c r="N62" i="142"/>
  <c r="N24" i="116"/>
  <c r="N24" i="135" s="1"/>
  <c r="N25" i="141"/>
  <c r="N60" i="116"/>
  <c r="N60" i="135" s="1"/>
  <c r="N25" i="142"/>
  <c r="N30" i="116"/>
  <c r="N30" i="135" s="1"/>
  <c r="N68" i="141"/>
  <c r="N22" i="116"/>
  <c r="N20" i="141"/>
  <c r="N66" i="116"/>
  <c r="N66" i="135" s="1"/>
  <c r="N68" i="142"/>
  <c r="N58" i="116"/>
  <c r="N58" i="135" s="1"/>
  <c r="N20" i="142"/>
  <c r="N25" i="116"/>
  <c r="N25" i="135" s="1"/>
  <c r="N29" i="141"/>
  <c r="N72" i="116" l="1"/>
  <c r="N72" i="135" s="1"/>
  <c r="N22" i="135"/>
  <c r="N36" i="116"/>
  <c r="N36" i="135" s="1"/>
  <c r="N10" i="123" l="1"/>
  <c r="N10" i="139" s="1"/>
  <c r="CR12" i="131"/>
  <c r="N22" i="123"/>
  <c r="N22" i="139" s="1"/>
  <c r="CR24" i="131"/>
  <c r="N34" i="123"/>
  <c r="N34" i="139" s="1"/>
  <c r="CR36" i="131"/>
  <c r="N38" i="123"/>
  <c r="N38" i="139" s="1"/>
  <c r="CR40" i="131"/>
  <c r="N46" i="123"/>
  <c r="N46" i="139" s="1"/>
  <c r="CR48" i="131"/>
  <c r="N66" i="123"/>
  <c r="N66" i="139" s="1"/>
  <c r="CR68" i="131"/>
  <c r="N70" i="123"/>
  <c r="N75" i="123"/>
  <c r="N79" i="123"/>
  <c r="N83" i="123"/>
  <c r="N87" i="123"/>
  <c r="N87" i="139" s="1"/>
  <c r="CR89" i="131"/>
  <c r="N91" i="123"/>
  <c r="N95" i="123"/>
  <c r="N99" i="123"/>
  <c r="N103" i="123"/>
  <c r="N11" i="123"/>
  <c r="N11" i="139" s="1"/>
  <c r="CR13" i="131"/>
  <c r="N15" i="123"/>
  <c r="N15" i="139" s="1"/>
  <c r="CR17" i="131"/>
  <c r="N47" i="123"/>
  <c r="N47" i="139" s="1"/>
  <c r="CR49" i="131"/>
  <c r="N63" i="123"/>
  <c r="N63" i="139" s="1"/>
  <c r="CR65" i="131"/>
  <c r="N67" i="123"/>
  <c r="N67" i="139" s="1"/>
  <c r="CR69" i="131"/>
  <c r="N71" i="123"/>
  <c r="N76" i="123"/>
  <c r="N80" i="123"/>
  <c r="N88" i="123"/>
  <c r="N88" i="139" s="1"/>
  <c r="CR90" i="131"/>
  <c r="N92" i="123"/>
  <c r="N96" i="123"/>
  <c r="N100" i="123"/>
  <c r="N104" i="123"/>
  <c r="N12" i="123"/>
  <c r="N12" i="139" s="1"/>
  <c r="CR14" i="131"/>
  <c r="N16" i="123"/>
  <c r="N16" i="139" s="1"/>
  <c r="CR18" i="131"/>
  <c r="N28" i="123"/>
  <c r="N28" i="139" s="1"/>
  <c r="CR30" i="131"/>
  <c r="N40" i="123"/>
  <c r="N40" i="139" s="1"/>
  <c r="CR42" i="131"/>
  <c r="N64" i="123"/>
  <c r="N64" i="139" s="1"/>
  <c r="CR66" i="131"/>
  <c r="N72" i="123"/>
  <c r="N77" i="123"/>
  <c r="N85" i="123"/>
  <c r="N89" i="123"/>
  <c r="N89" i="139" s="1"/>
  <c r="CR91" i="131"/>
  <c r="N93" i="123"/>
  <c r="N97" i="123"/>
  <c r="N101" i="123"/>
  <c r="N21" i="123"/>
  <c r="N21" i="139" s="1"/>
  <c r="CR23" i="131"/>
  <c r="N25" i="123"/>
  <c r="N25" i="139" s="1"/>
  <c r="CR27" i="131"/>
  <c r="N29" i="123"/>
  <c r="N29" i="139" s="1"/>
  <c r="CR31" i="131"/>
  <c r="N33" i="123"/>
  <c r="N33" i="139" s="1"/>
  <c r="CR35" i="131"/>
  <c r="N37" i="123"/>
  <c r="N37" i="139" s="1"/>
  <c r="CR39" i="131"/>
  <c r="N45" i="123"/>
  <c r="N45" i="139" s="1"/>
  <c r="CR47" i="131"/>
  <c r="N49" i="123"/>
  <c r="N49" i="139" s="1"/>
  <c r="CR51" i="131"/>
  <c r="N65" i="123"/>
  <c r="N65" i="139" s="1"/>
  <c r="CR67" i="131"/>
  <c r="N69" i="123"/>
  <c r="N78" i="123"/>
  <c r="N82" i="123"/>
  <c r="N90" i="123"/>
  <c r="N94" i="123"/>
  <c r="N98" i="123"/>
  <c r="N102" i="123"/>
  <c r="N60" i="128" l="1"/>
  <c r="N45" i="122" l="1"/>
  <c r="N45" i="138" s="1"/>
  <c r="CQ47" i="131"/>
  <c r="N61" i="122"/>
  <c r="CQ63" i="131"/>
  <c r="N10" i="122"/>
  <c r="N10" i="138" s="1"/>
  <c r="CQ12" i="131"/>
  <c r="N76" i="122"/>
  <c r="N76" i="138" s="1"/>
  <c r="CQ78" i="131"/>
  <c r="N11" i="122"/>
  <c r="N11" i="138" s="1"/>
  <c r="CQ13" i="131"/>
  <c r="N15" i="122"/>
  <c r="N15" i="138" s="1"/>
  <c r="CQ17" i="131"/>
  <c r="N12" i="122"/>
  <c r="N12" i="138" s="1"/>
  <c r="CQ14" i="131"/>
  <c r="N16" i="122"/>
  <c r="N16" i="138" s="1"/>
  <c r="CQ18" i="131"/>
  <c r="N84" i="116" l="1"/>
  <c r="N84" i="135" s="1"/>
  <c r="N61" i="138"/>
  <c r="CO106" i="131" l="1"/>
  <c r="CO105" i="131"/>
  <c r="CO104" i="131"/>
  <c r="CO103" i="131"/>
  <c r="CO102" i="131"/>
  <c r="CO101" i="131"/>
  <c r="CO100" i="131"/>
  <c r="CO99" i="131"/>
  <c r="CO98" i="131"/>
  <c r="CO97" i="131"/>
  <c r="CO96" i="131"/>
  <c r="CO95" i="131"/>
  <c r="CO94" i="131"/>
  <c r="CO93" i="131"/>
  <c r="CO92" i="131"/>
  <c r="CO91" i="131"/>
  <c r="CO90" i="131"/>
  <c r="CO89" i="131"/>
  <c r="CO88" i="131"/>
  <c r="CO87" i="131"/>
  <c r="CO86" i="131"/>
  <c r="CO85" i="131"/>
  <c r="CO84" i="131"/>
  <c r="CO83" i="131"/>
  <c r="CO82" i="131"/>
  <c r="CO81" i="131"/>
  <c r="CO80" i="131"/>
  <c r="CO79" i="131"/>
  <c r="CO78" i="131"/>
  <c r="CO77" i="131"/>
  <c r="CO75" i="131"/>
  <c r="CO74" i="131"/>
  <c r="CO73" i="131"/>
  <c r="CO72" i="131"/>
  <c r="CO71" i="131"/>
  <c r="CO70" i="131"/>
  <c r="CO69" i="131"/>
  <c r="CO68" i="131"/>
  <c r="CO67" i="131"/>
  <c r="CO66" i="131"/>
  <c r="CO65" i="131"/>
  <c r="CO64" i="131"/>
  <c r="CO62" i="131"/>
  <c r="CO61" i="131"/>
  <c r="CO60" i="131"/>
  <c r="CO59" i="131"/>
  <c r="CO58" i="131"/>
  <c r="CO57" i="131"/>
  <c r="CO56" i="131"/>
  <c r="CO55" i="131"/>
  <c r="CO54" i="131"/>
  <c r="CO53" i="131"/>
  <c r="CO52" i="131"/>
  <c r="CO51" i="131"/>
  <c r="CO50" i="131"/>
  <c r="CO49" i="131"/>
  <c r="CO48" i="131"/>
  <c r="CO47" i="131"/>
  <c r="CO46" i="131"/>
  <c r="CO45" i="131"/>
  <c r="CO44" i="131"/>
  <c r="CO43" i="131"/>
  <c r="CO42" i="131"/>
  <c r="CO41" i="131"/>
  <c r="CO40" i="131"/>
  <c r="CO39" i="131"/>
  <c r="CO38" i="131"/>
  <c r="CO37" i="131"/>
  <c r="CO36" i="131"/>
  <c r="CO35" i="131"/>
  <c r="CO34" i="131"/>
  <c r="CO33" i="131"/>
  <c r="CO32" i="131"/>
  <c r="CO31" i="131"/>
  <c r="CO30" i="131"/>
  <c r="CO29" i="131"/>
  <c r="CO28" i="131"/>
  <c r="CO27" i="131"/>
  <c r="CO26" i="131"/>
  <c r="CO25" i="131"/>
  <c r="CO24" i="131"/>
  <c r="CO23" i="131"/>
  <c r="CO22" i="131"/>
  <c r="CO21" i="131"/>
  <c r="CO20" i="131"/>
  <c r="CO18" i="131"/>
  <c r="CO17" i="131"/>
  <c r="CO15" i="131"/>
  <c r="CO14" i="131"/>
  <c r="CO13" i="131"/>
  <c r="CO12" i="131"/>
  <c r="CO11" i="131"/>
  <c r="CO10" i="131"/>
  <c r="CO9" i="131"/>
  <c r="CO8" i="131"/>
  <c r="CN106" i="131"/>
  <c r="CN105" i="131"/>
  <c r="CN104" i="131"/>
  <c r="CN103" i="131"/>
  <c r="CN102" i="131"/>
  <c r="CN101" i="131"/>
  <c r="CN100" i="131"/>
  <c r="CN99" i="131"/>
  <c r="CN98" i="131"/>
  <c r="CN97" i="131"/>
  <c r="CN96" i="131"/>
  <c r="CN95" i="131"/>
  <c r="CN94" i="131"/>
  <c r="CN93" i="131"/>
  <c r="CN92" i="131"/>
  <c r="CN91" i="131"/>
  <c r="CN90" i="131"/>
  <c r="CN89" i="131"/>
  <c r="CN88" i="131"/>
  <c r="CN87" i="131"/>
  <c r="CN86" i="131"/>
  <c r="CN85" i="131"/>
  <c r="CN84" i="131"/>
  <c r="CN83" i="131"/>
  <c r="CN82" i="131"/>
  <c r="CN81" i="131"/>
  <c r="CN80" i="131"/>
  <c r="CN79" i="131"/>
  <c r="CN78" i="131"/>
  <c r="CN77" i="131"/>
  <c r="CN76" i="131"/>
  <c r="CN75" i="131"/>
  <c r="CN74" i="131"/>
  <c r="CN73" i="131"/>
  <c r="CN72" i="131"/>
  <c r="CN71" i="131"/>
  <c r="CN70" i="131"/>
  <c r="CN69" i="131"/>
  <c r="CN68" i="131"/>
  <c r="CN67" i="131"/>
  <c r="CN66" i="131"/>
  <c r="CN65" i="131"/>
  <c r="CN64" i="131"/>
  <c r="CN62" i="131"/>
  <c r="CN61" i="131"/>
  <c r="CN60" i="131"/>
  <c r="CN59" i="131"/>
  <c r="CN58" i="131"/>
  <c r="CN57" i="131"/>
  <c r="CN56" i="131"/>
  <c r="CN55" i="131"/>
  <c r="CN54" i="131"/>
  <c r="CN53" i="131"/>
  <c r="CN52" i="131"/>
  <c r="CN51" i="131"/>
  <c r="CN50" i="131"/>
  <c r="CN49" i="131"/>
  <c r="CN48" i="131"/>
  <c r="CN47" i="131"/>
  <c r="CN46" i="131"/>
  <c r="CN45" i="131"/>
  <c r="CN44" i="131"/>
  <c r="CN43" i="131"/>
  <c r="CN42" i="131"/>
  <c r="CN41" i="131"/>
  <c r="CN40" i="131"/>
  <c r="CN39" i="131"/>
  <c r="CN38" i="131"/>
  <c r="CN37" i="131"/>
  <c r="CN36" i="131"/>
  <c r="CN35" i="131"/>
  <c r="CN34" i="131"/>
  <c r="CN33" i="131"/>
  <c r="CN32" i="131"/>
  <c r="CN31" i="131"/>
  <c r="CN30" i="131"/>
  <c r="CN29" i="131"/>
  <c r="CN28" i="131"/>
  <c r="CN27" i="131"/>
  <c r="CN26" i="131"/>
  <c r="CN25" i="131"/>
  <c r="CN24" i="131"/>
  <c r="CN23" i="131"/>
  <c r="CN22" i="131"/>
  <c r="CN21" i="131"/>
  <c r="CN20" i="131"/>
  <c r="CN18" i="131"/>
  <c r="CN17" i="131"/>
  <c r="CN16" i="131"/>
  <c r="CN15" i="131"/>
  <c r="CN14" i="131"/>
  <c r="CN13" i="131"/>
  <c r="CN12" i="131"/>
  <c r="CN11" i="131"/>
  <c r="CN10" i="131"/>
  <c r="CN9" i="131"/>
  <c r="CN8" i="131"/>
  <c r="CN7" i="131"/>
  <c r="CO18" i="113"/>
  <c r="CO18" i="132" s="1"/>
  <c r="CN17" i="113"/>
  <c r="CN17" i="132" s="1"/>
  <c r="CS97" i="101"/>
  <c r="CS88" i="101"/>
  <c r="CO17" i="113"/>
  <c r="CO17" i="132" s="1"/>
  <c r="CS80" i="101"/>
  <c r="CS77" i="101"/>
  <c r="CS72" i="101"/>
  <c r="CS70" i="101"/>
  <c r="CS65" i="101"/>
  <c r="CS64" i="101"/>
  <c r="CO15" i="113"/>
  <c r="CO15" i="132" s="1"/>
  <c r="CS56" i="101"/>
  <c r="CS52" i="101"/>
  <c r="CS46" i="101"/>
  <c r="CS38" i="101"/>
  <c r="CS33" i="101" s="1"/>
  <c r="CS32" i="101" s="1"/>
  <c r="CS12" i="113" s="1"/>
  <c r="CS34" i="101"/>
  <c r="CS29" i="101"/>
  <c r="CS26" i="101"/>
  <c r="CS20" i="101"/>
  <c r="CS19" i="101"/>
  <c r="CS11" i="113" s="1"/>
  <c r="CS16" i="101"/>
  <c r="CS11" i="101"/>
  <c r="CS9" i="101" s="1"/>
  <c r="CS34" i="113"/>
  <c r="CR34" i="113"/>
  <c r="CP34" i="113"/>
  <c r="CP34" i="132" s="1"/>
  <c r="CO34" i="113"/>
  <c r="CO34" i="132" s="1"/>
  <c r="CN34" i="113"/>
  <c r="CN34" i="132" s="1"/>
  <c r="CM34" i="113"/>
  <c r="CM34" i="132" s="1"/>
  <c r="CS33" i="113"/>
  <c r="CR33" i="113"/>
  <c r="CP33" i="113"/>
  <c r="CP33" i="132" s="1"/>
  <c r="CO33" i="113"/>
  <c r="CO33" i="132" s="1"/>
  <c r="CN33" i="113"/>
  <c r="CN33" i="132" s="1"/>
  <c r="CM33" i="113"/>
  <c r="CM33" i="132" s="1"/>
  <c r="CS32" i="113"/>
  <c r="CR32" i="113"/>
  <c r="CP32" i="113"/>
  <c r="CP32" i="132" s="1"/>
  <c r="CO32" i="113"/>
  <c r="CO32" i="132" s="1"/>
  <c r="CN32" i="113"/>
  <c r="CN32" i="132" s="1"/>
  <c r="CM32" i="113"/>
  <c r="CM32" i="132" s="1"/>
  <c r="CS31" i="113"/>
  <c r="CR31" i="113"/>
  <c r="CP31" i="113"/>
  <c r="CP31" i="132" s="1"/>
  <c r="CO31" i="113"/>
  <c r="CO31" i="132" s="1"/>
  <c r="CN31" i="113"/>
  <c r="CN31" i="132" s="1"/>
  <c r="CM31" i="113"/>
  <c r="CM31" i="132" s="1"/>
  <c r="CS30" i="113"/>
  <c r="CP30" i="113"/>
  <c r="CP30" i="132" s="1"/>
  <c r="CO30" i="113"/>
  <c r="CO30" i="132" s="1"/>
  <c r="CN30" i="113"/>
  <c r="CN30" i="132" s="1"/>
  <c r="CM30" i="113"/>
  <c r="CM30" i="132" s="1"/>
  <c r="CS29" i="113"/>
  <c r="CP29" i="113"/>
  <c r="CP29" i="132" s="1"/>
  <c r="CO29" i="113"/>
  <c r="CO29" i="132" s="1"/>
  <c r="CN29" i="113"/>
  <c r="CN29" i="132" s="1"/>
  <c r="CM29" i="113"/>
  <c r="CM29" i="132" s="1"/>
  <c r="CS28" i="113"/>
  <c r="CP28" i="113"/>
  <c r="CP28" i="132" s="1"/>
  <c r="CO28" i="113"/>
  <c r="CO28" i="132" s="1"/>
  <c r="CN28" i="113"/>
  <c r="CN28" i="132" s="1"/>
  <c r="CM28" i="113"/>
  <c r="CM28" i="132" s="1"/>
  <c r="CP27" i="113"/>
  <c r="CP27" i="132" s="1"/>
  <c r="CO27" i="113"/>
  <c r="CO27" i="132" s="1"/>
  <c r="CN27" i="113"/>
  <c r="CN27" i="132" s="1"/>
  <c r="CM27" i="113"/>
  <c r="CM27" i="132" s="1"/>
  <c r="CS26" i="113"/>
  <c r="CP26" i="113"/>
  <c r="CP26" i="132" s="1"/>
  <c r="CO26" i="113"/>
  <c r="CO26" i="132" s="1"/>
  <c r="CN26" i="113"/>
  <c r="CN26" i="132" s="1"/>
  <c r="CM26" i="113"/>
  <c r="CM26" i="132" s="1"/>
  <c r="CS25" i="113"/>
  <c r="CS25" i="132" s="1"/>
  <c r="CP25" i="113"/>
  <c r="CP25" i="132" s="1"/>
  <c r="CO25" i="113"/>
  <c r="CO25" i="132" s="1"/>
  <c r="CN25" i="113"/>
  <c r="CN25" i="132" s="1"/>
  <c r="CM25" i="113"/>
  <c r="CM25" i="132" s="1"/>
  <c r="CS24" i="113"/>
  <c r="CP24" i="113"/>
  <c r="CP24" i="132" s="1"/>
  <c r="CO24" i="113"/>
  <c r="CO24" i="132" s="1"/>
  <c r="CN24" i="113"/>
  <c r="CN24" i="132" s="1"/>
  <c r="CM24" i="113"/>
  <c r="CM24" i="132" s="1"/>
  <c r="CS23" i="113"/>
  <c r="CP23" i="113"/>
  <c r="CP23" i="132" s="1"/>
  <c r="CO23" i="113"/>
  <c r="CO23" i="132" s="1"/>
  <c r="CN23" i="113"/>
  <c r="CN23" i="132" s="1"/>
  <c r="CM23" i="113"/>
  <c r="CM23" i="132" s="1"/>
  <c r="CS22" i="113"/>
  <c r="CP22" i="113"/>
  <c r="CP22" i="132" s="1"/>
  <c r="CO22" i="113"/>
  <c r="CO22" i="132" s="1"/>
  <c r="CN22" i="113"/>
  <c r="CN22" i="132" s="1"/>
  <c r="CM22" i="113"/>
  <c r="CM22" i="132" s="1"/>
  <c r="CP21" i="113"/>
  <c r="CP21" i="132" s="1"/>
  <c r="CO21" i="113"/>
  <c r="CO21" i="132" s="1"/>
  <c r="CN21" i="113"/>
  <c r="CN21" i="132" s="1"/>
  <c r="CM21" i="113"/>
  <c r="CM21" i="132" s="1"/>
  <c r="CP20" i="113"/>
  <c r="CP20" i="132" s="1"/>
  <c r="CO20" i="113"/>
  <c r="CO20" i="132" s="1"/>
  <c r="CN20" i="113"/>
  <c r="CN20" i="132" s="1"/>
  <c r="CM20" i="113"/>
  <c r="CM20" i="132" s="1"/>
  <c r="CS15" i="113"/>
  <c r="CS14" i="113"/>
  <c r="CQ14" i="113"/>
  <c r="CQ14" i="132" s="1"/>
  <c r="CS13" i="113"/>
  <c r="CO13" i="113"/>
  <c r="CO13" i="132" s="1"/>
  <c r="CO12" i="113"/>
  <c r="CO12" i="132" s="1"/>
  <c r="CS10" i="113"/>
  <c r="CO9" i="113"/>
  <c r="CO9" i="132" s="1"/>
  <c r="CO8" i="113"/>
  <c r="CO8" i="132" s="1"/>
  <c r="AX120" i="152"/>
  <c r="AX91" i="152"/>
  <c r="AX62" i="152"/>
  <c r="AX33" i="152"/>
  <c r="AX144" i="151"/>
  <c r="AX109" i="151"/>
  <c r="AX74" i="151"/>
  <c r="AX39" i="151"/>
  <c r="AX149" i="152"/>
  <c r="CN8" i="113" l="1"/>
  <c r="CN8" i="132" s="1"/>
  <c r="CN13" i="113"/>
  <c r="CN13" i="132" s="1"/>
  <c r="CN15" i="113"/>
  <c r="CN15" i="132" s="1"/>
  <c r="CN10" i="113"/>
  <c r="CN10" i="132" s="1"/>
  <c r="CN12" i="113"/>
  <c r="CN12" i="132" s="1"/>
  <c r="CN16" i="113"/>
  <c r="CN16" i="132" s="1"/>
  <c r="CN18" i="113"/>
  <c r="CN18" i="132" s="1"/>
  <c r="CN9" i="113"/>
  <c r="CN9" i="132" s="1"/>
  <c r="CN7" i="113"/>
  <c r="CN7" i="132" s="1"/>
  <c r="CS18" i="113"/>
  <c r="CS18" i="132" s="1"/>
  <c r="CS88" i="131"/>
  <c r="CN11" i="113"/>
  <c r="CN11" i="132" s="1"/>
  <c r="CN19" i="131"/>
  <c r="CN14" i="113"/>
  <c r="CN14" i="132" s="1"/>
  <c r="CN63" i="131"/>
  <c r="CO7" i="113"/>
  <c r="CO7" i="132" s="1"/>
  <c r="CO7" i="131"/>
  <c r="CO11" i="113"/>
  <c r="CO11" i="132" s="1"/>
  <c r="CO19" i="131"/>
  <c r="CO14" i="113"/>
  <c r="CO14" i="132" s="1"/>
  <c r="CO63" i="131"/>
  <c r="CO10" i="113"/>
  <c r="CO10" i="132" s="1"/>
  <c r="CO16" i="131"/>
  <c r="CO16" i="113"/>
  <c r="CO16" i="132" s="1"/>
  <c r="CO76" i="131"/>
  <c r="CO38" i="113"/>
  <c r="CO38" i="132" s="1"/>
  <c r="CP38" i="113"/>
  <c r="CP38" i="132" s="1"/>
  <c r="CM38" i="113"/>
  <c r="CM38" i="132" s="1"/>
  <c r="CN40" i="113"/>
  <c r="CN40" i="132" s="1"/>
  <c r="CS38" i="113"/>
  <c r="CN38" i="113"/>
  <c r="CN38" i="132" s="1"/>
  <c r="CS87" i="101"/>
  <c r="CS8" i="101"/>
  <c r="CS9" i="113"/>
  <c r="CO19" i="113"/>
  <c r="CO19" i="132" s="1"/>
  <c r="CN35" i="113"/>
  <c r="CN35" i="132" s="1"/>
  <c r="AX107" i="152"/>
  <c r="AX110" i="152"/>
  <c r="AX113" i="152"/>
  <c r="AX114" i="152"/>
  <c r="AX93" i="152"/>
  <c r="AX94" i="152"/>
  <c r="AX96" i="152"/>
  <c r="AX97" i="152"/>
  <c r="AX98" i="152"/>
  <c r="AX100" i="152"/>
  <c r="AX103" i="152"/>
  <c r="AX33" i="150"/>
  <c r="AX62" i="150" s="1"/>
  <c r="AX91" i="150" s="1"/>
  <c r="AX120" i="150" s="1"/>
  <c r="AX144" i="149"/>
  <c r="AX125" i="151"/>
  <c r="AX126" i="151"/>
  <c r="AX129" i="151"/>
  <c r="AX130" i="151"/>
  <c r="AX131" i="151"/>
  <c r="AX132" i="151"/>
  <c r="AX134" i="151"/>
  <c r="AX135" i="151"/>
  <c r="AX111" i="151"/>
  <c r="AX112" i="151"/>
  <c r="AX113" i="151"/>
  <c r="AX114" i="151"/>
  <c r="AX115" i="151"/>
  <c r="AX116" i="151"/>
  <c r="AX117" i="151"/>
  <c r="AX118" i="151"/>
  <c r="AX121" i="151"/>
  <c r="AX109" i="149"/>
  <c r="AX74" i="149"/>
  <c r="AX39" i="149"/>
  <c r="CN19" i="113" l="1"/>
  <c r="CN19" i="132" s="1"/>
  <c r="CO35" i="113"/>
  <c r="CO35" i="132" s="1"/>
  <c r="CN39" i="113"/>
  <c r="CN39" i="132" s="1"/>
  <c r="CN36" i="113"/>
  <c r="CN36" i="132" s="1"/>
  <c r="CO39" i="113"/>
  <c r="CO39" i="132" s="1"/>
  <c r="CO40" i="113"/>
  <c r="CO40" i="132" s="1"/>
  <c r="CO36" i="113"/>
  <c r="CO36" i="132" s="1"/>
  <c r="CS86" i="101"/>
  <c r="CS86" i="131" s="1"/>
  <c r="CS87" i="131"/>
  <c r="AX115" i="152"/>
  <c r="AX111" i="152"/>
  <c r="AX99" i="152"/>
  <c r="AX95" i="152"/>
  <c r="AX116" i="152"/>
  <c r="AX112" i="152"/>
  <c r="AX108" i="152"/>
  <c r="CS8" i="113"/>
  <c r="CS17" i="113" l="1"/>
  <c r="CS19" i="113" s="1"/>
  <c r="CS19" i="132" s="1"/>
  <c r="CS17" i="132" l="1"/>
  <c r="CM88" i="131" l="1"/>
  <c r="CM86" i="131"/>
  <c r="CM76" i="131"/>
  <c r="CM64" i="131"/>
  <c r="CM63" i="131"/>
  <c r="CM56" i="131"/>
  <c r="CM19" i="131"/>
  <c r="CM16" i="131"/>
  <c r="CM9" i="131"/>
  <c r="CM8" i="131"/>
  <c r="CM7" i="131"/>
  <c r="CP106" i="131"/>
  <c r="CP105" i="131"/>
  <c r="CP104" i="131"/>
  <c r="CP103" i="131"/>
  <c r="CP102" i="131"/>
  <c r="CP101" i="131"/>
  <c r="CP100" i="131"/>
  <c r="CP99" i="131"/>
  <c r="CP98" i="131"/>
  <c r="CP96" i="131"/>
  <c r="CP95" i="131"/>
  <c r="CP94" i="131"/>
  <c r="CP93" i="131"/>
  <c r="CP92" i="131"/>
  <c r="CP90" i="131"/>
  <c r="CP89" i="131"/>
  <c r="CP82" i="131"/>
  <c r="CP81" i="131"/>
  <c r="CP80" i="131"/>
  <c r="CP79" i="131"/>
  <c r="CP78" i="131"/>
  <c r="CP77" i="131"/>
  <c r="CP75" i="131"/>
  <c r="CT75" i="131" s="1"/>
  <c r="CP74" i="131"/>
  <c r="CP73" i="131"/>
  <c r="CP72" i="131"/>
  <c r="CP71" i="131"/>
  <c r="CP69" i="131"/>
  <c r="CP68" i="131"/>
  <c r="CP67" i="131"/>
  <c r="CP66" i="131"/>
  <c r="CP65" i="131"/>
  <c r="CP62" i="131"/>
  <c r="CP61" i="131"/>
  <c r="CP60" i="131"/>
  <c r="CP59" i="131"/>
  <c r="CP58" i="131"/>
  <c r="CP57" i="131"/>
  <c r="CP55" i="131"/>
  <c r="CP54" i="131"/>
  <c r="CP53" i="131"/>
  <c r="CP52" i="131"/>
  <c r="CP51" i="131"/>
  <c r="CP49" i="131"/>
  <c r="CP48" i="131"/>
  <c r="CP47" i="131"/>
  <c r="CP46" i="131"/>
  <c r="CP45" i="131"/>
  <c r="CP44" i="131"/>
  <c r="CP43" i="131"/>
  <c r="CP40" i="131"/>
  <c r="CP39" i="131"/>
  <c r="CP35" i="131"/>
  <c r="CP34" i="131"/>
  <c r="CP30" i="131"/>
  <c r="CP29" i="131"/>
  <c r="CP22" i="131"/>
  <c r="CP18" i="131"/>
  <c r="CP14" i="131"/>
  <c r="N54" i="121" l="1"/>
  <c r="CP56" i="131"/>
  <c r="N62" i="121"/>
  <c r="CP64" i="131"/>
  <c r="N83" i="121"/>
  <c r="N83" i="137" s="1"/>
  <c r="CP85" i="131"/>
  <c r="N8" i="120"/>
  <c r="N8" i="136" s="1"/>
  <c r="CM10" i="131"/>
  <c r="N18" i="120"/>
  <c r="N18" i="136" s="1"/>
  <c r="CM20" i="131"/>
  <c r="N22" i="120"/>
  <c r="N22" i="136" s="1"/>
  <c r="CM24" i="131"/>
  <c r="N27" i="120"/>
  <c r="N27" i="136" s="1"/>
  <c r="CM29" i="131"/>
  <c r="N32" i="120"/>
  <c r="N32" i="136" s="1"/>
  <c r="CM34" i="131"/>
  <c r="N36" i="120"/>
  <c r="N36" i="136" s="1"/>
  <c r="CM38" i="131"/>
  <c r="N41" i="120"/>
  <c r="N41" i="136" s="1"/>
  <c r="CM43" i="131"/>
  <c r="N45" i="120"/>
  <c r="N45" i="136" s="1"/>
  <c r="CM47" i="131"/>
  <c r="N49" i="120"/>
  <c r="N49" i="136" s="1"/>
  <c r="CM51" i="131"/>
  <c r="N53" i="120"/>
  <c r="N53" i="136" s="1"/>
  <c r="CM55" i="131"/>
  <c r="N57" i="120"/>
  <c r="N57" i="136" s="1"/>
  <c r="CM59" i="131"/>
  <c r="N65" i="120"/>
  <c r="N65" i="136" s="1"/>
  <c r="CM67" i="131"/>
  <c r="N69" i="120"/>
  <c r="N69" i="136" s="1"/>
  <c r="CM71" i="131"/>
  <c r="N73" i="120"/>
  <c r="N73" i="136" s="1"/>
  <c r="CM75" i="131"/>
  <c r="N77" i="120"/>
  <c r="N77" i="136" s="1"/>
  <c r="CM79" i="131"/>
  <c r="N81" i="120"/>
  <c r="N81" i="136" s="1"/>
  <c r="CM83" i="131"/>
  <c r="N85" i="120"/>
  <c r="N85" i="136" s="1"/>
  <c r="CM87" i="131"/>
  <c r="N89" i="120"/>
  <c r="N89" i="136" s="1"/>
  <c r="CM91" i="131"/>
  <c r="N93" i="120"/>
  <c r="N93" i="136" s="1"/>
  <c r="CM95" i="131"/>
  <c r="N97" i="120"/>
  <c r="N97" i="136" s="1"/>
  <c r="CM99" i="131"/>
  <c r="N101" i="120"/>
  <c r="N101" i="136" s="1"/>
  <c r="CM103" i="131"/>
  <c r="N11" i="120"/>
  <c r="N11" i="136" s="1"/>
  <c r="CM13" i="131"/>
  <c r="N15" i="120"/>
  <c r="N15" i="136" s="1"/>
  <c r="CM17" i="131"/>
  <c r="N19" i="120"/>
  <c r="N19" i="136" s="1"/>
  <c r="CM21" i="131"/>
  <c r="N23" i="120"/>
  <c r="N23" i="136" s="1"/>
  <c r="CM25" i="131"/>
  <c r="N28" i="120"/>
  <c r="N28" i="136" s="1"/>
  <c r="CM30" i="131"/>
  <c r="N33" i="120"/>
  <c r="N33" i="136" s="1"/>
  <c r="CM35" i="131"/>
  <c r="N37" i="120"/>
  <c r="N37" i="136" s="1"/>
  <c r="CM39" i="131"/>
  <c r="N42" i="120"/>
  <c r="N42" i="136" s="1"/>
  <c r="CM44" i="131"/>
  <c r="N46" i="120"/>
  <c r="N46" i="136" s="1"/>
  <c r="CM48" i="131"/>
  <c r="N50" i="120"/>
  <c r="N50" i="136" s="1"/>
  <c r="CM52" i="131"/>
  <c r="N58" i="120"/>
  <c r="N58" i="136" s="1"/>
  <c r="CM60" i="131"/>
  <c r="N66" i="120"/>
  <c r="N66" i="136" s="1"/>
  <c r="CM68" i="131"/>
  <c r="N70" i="120"/>
  <c r="N70" i="136" s="1"/>
  <c r="CM72" i="131"/>
  <c r="N78" i="120"/>
  <c r="N78" i="136" s="1"/>
  <c r="CM80" i="131"/>
  <c r="N82" i="120"/>
  <c r="N82" i="136" s="1"/>
  <c r="CM84" i="131"/>
  <c r="N90" i="120"/>
  <c r="N90" i="136" s="1"/>
  <c r="CM92" i="131"/>
  <c r="N94" i="120"/>
  <c r="N94" i="136" s="1"/>
  <c r="CM96" i="131"/>
  <c r="N98" i="120"/>
  <c r="N98" i="136" s="1"/>
  <c r="CM100" i="131"/>
  <c r="N102" i="120"/>
  <c r="N102" i="136" s="1"/>
  <c r="CM104" i="131"/>
  <c r="N81" i="121"/>
  <c r="N81" i="137" s="1"/>
  <c r="CP83" i="131"/>
  <c r="N12" i="120"/>
  <c r="N12" i="136" s="1"/>
  <c r="CM14" i="131"/>
  <c r="N16" i="120"/>
  <c r="N16" i="136" s="1"/>
  <c r="CM18" i="131"/>
  <c r="N20" i="120"/>
  <c r="N20" i="136" s="1"/>
  <c r="CM22" i="131"/>
  <c r="N24" i="120"/>
  <c r="N24" i="136" s="1"/>
  <c r="CM26" i="131"/>
  <c r="N29" i="120"/>
  <c r="N29" i="136" s="1"/>
  <c r="CM31" i="131"/>
  <c r="N34" i="120"/>
  <c r="N34" i="136" s="1"/>
  <c r="CM36" i="131"/>
  <c r="N38" i="120"/>
  <c r="N38" i="136" s="1"/>
  <c r="CM40" i="131"/>
  <c r="N43" i="120"/>
  <c r="N43" i="136" s="1"/>
  <c r="CM45" i="131"/>
  <c r="N47" i="120"/>
  <c r="N47" i="136" s="1"/>
  <c r="CM49" i="131"/>
  <c r="N51" i="120"/>
  <c r="N51" i="136" s="1"/>
  <c r="CM53" i="131"/>
  <c r="N55" i="120"/>
  <c r="N55" i="136" s="1"/>
  <c r="CM57" i="131"/>
  <c r="N59" i="120"/>
  <c r="N59" i="136" s="1"/>
  <c r="CM61" i="131"/>
  <c r="N63" i="120"/>
  <c r="N63" i="136" s="1"/>
  <c r="CM65" i="131"/>
  <c r="N67" i="120"/>
  <c r="N67" i="136" s="1"/>
  <c r="CM69" i="131"/>
  <c r="N71" i="120"/>
  <c r="N71" i="136" s="1"/>
  <c r="CM73" i="131"/>
  <c r="N75" i="120"/>
  <c r="N75" i="136" s="1"/>
  <c r="CM77" i="131"/>
  <c r="N79" i="120"/>
  <c r="N79" i="136" s="1"/>
  <c r="CM81" i="131"/>
  <c r="N83" i="120"/>
  <c r="N83" i="136" s="1"/>
  <c r="CM85" i="131"/>
  <c r="N87" i="120"/>
  <c r="N87" i="136" s="1"/>
  <c r="CM89" i="131"/>
  <c r="N91" i="120"/>
  <c r="N91" i="136" s="1"/>
  <c r="CM93" i="131"/>
  <c r="N95" i="120"/>
  <c r="N95" i="136" s="1"/>
  <c r="CM97" i="131"/>
  <c r="N99" i="120"/>
  <c r="N99" i="136" s="1"/>
  <c r="CM101" i="131"/>
  <c r="N103" i="120"/>
  <c r="N103" i="136" s="1"/>
  <c r="CM105" i="131"/>
  <c r="N61" i="121"/>
  <c r="CP63" i="131"/>
  <c r="N74" i="121"/>
  <c r="CP76" i="131"/>
  <c r="N82" i="121"/>
  <c r="N82" i="137" s="1"/>
  <c r="CP84" i="131"/>
  <c r="N13" i="120"/>
  <c r="N13" i="136" s="1"/>
  <c r="CM15" i="131"/>
  <c r="N21" i="120"/>
  <c r="N21" i="136" s="1"/>
  <c r="CM23" i="131"/>
  <c r="N25" i="120"/>
  <c r="N25" i="136" s="1"/>
  <c r="CM27" i="131"/>
  <c r="N31" i="120"/>
  <c r="N31" i="136" s="1"/>
  <c r="CM33" i="131"/>
  <c r="N35" i="120"/>
  <c r="N35" i="136" s="1"/>
  <c r="CM37" i="131"/>
  <c r="N40" i="120"/>
  <c r="N40" i="136" s="1"/>
  <c r="CM42" i="131"/>
  <c r="N44" i="120"/>
  <c r="N44" i="136" s="1"/>
  <c r="CM46" i="131"/>
  <c r="N48" i="120"/>
  <c r="N48" i="136" s="1"/>
  <c r="CM50" i="131"/>
  <c r="N52" i="120"/>
  <c r="N52" i="136" s="1"/>
  <c r="CM54" i="131"/>
  <c r="N56" i="120"/>
  <c r="N56" i="136" s="1"/>
  <c r="CM58" i="131"/>
  <c r="N60" i="120"/>
  <c r="N60" i="136" s="1"/>
  <c r="CM62" i="131"/>
  <c r="N64" i="120"/>
  <c r="N64" i="136" s="1"/>
  <c r="CM66" i="131"/>
  <c r="N68" i="120"/>
  <c r="N68" i="136" s="1"/>
  <c r="CM70" i="131"/>
  <c r="N72" i="120"/>
  <c r="N72" i="136" s="1"/>
  <c r="CM74" i="131"/>
  <c r="N76" i="120"/>
  <c r="N76" i="136" s="1"/>
  <c r="CM78" i="131"/>
  <c r="N80" i="120"/>
  <c r="N80" i="136" s="1"/>
  <c r="CM82" i="131"/>
  <c r="N88" i="120"/>
  <c r="N88" i="136" s="1"/>
  <c r="CM90" i="131"/>
  <c r="N92" i="120"/>
  <c r="N92" i="136" s="1"/>
  <c r="CM94" i="131"/>
  <c r="N96" i="120"/>
  <c r="N96" i="136" s="1"/>
  <c r="CM98" i="131"/>
  <c r="N100" i="120"/>
  <c r="N100" i="136" s="1"/>
  <c r="CM102" i="131"/>
  <c r="N104" i="120"/>
  <c r="N104" i="136" s="1"/>
  <c r="CM106" i="131"/>
  <c r="N38" i="121"/>
  <c r="N38" i="137" s="1"/>
  <c r="N32" i="121"/>
  <c r="N32" i="137" s="1"/>
  <c r="CT47" i="101"/>
  <c r="N45" i="121"/>
  <c r="N45" i="137" s="1"/>
  <c r="N50" i="121"/>
  <c r="N50" i="137" s="1"/>
  <c r="N58" i="121"/>
  <c r="N58" i="137" s="1"/>
  <c r="N66" i="121"/>
  <c r="N66" i="137" s="1"/>
  <c r="N71" i="121"/>
  <c r="N71" i="137" s="1"/>
  <c r="N75" i="121"/>
  <c r="N75" i="137" s="1"/>
  <c r="N79" i="121"/>
  <c r="N79" i="137" s="1"/>
  <c r="N91" i="121"/>
  <c r="N91" i="137" s="1"/>
  <c r="N96" i="121"/>
  <c r="N96" i="137" s="1"/>
  <c r="N100" i="121"/>
  <c r="N100" i="137" s="1"/>
  <c r="N104" i="121"/>
  <c r="N104" i="137" s="1"/>
  <c r="CM10" i="113"/>
  <c r="CM10" i="132" s="1"/>
  <c r="N14" i="120"/>
  <c r="CM14" i="113"/>
  <c r="CM14" i="132" s="1"/>
  <c r="N61" i="120"/>
  <c r="CT14" i="101"/>
  <c r="N12" i="121"/>
  <c r="N12" i="137" s="1"/>
  <c r="CT18" i="101"/>
  <c r="N16" i="121"/>
  <c r="N16" i="137" s="1"/>
  <c r="N41" i="121"/>
  <c r="N41" i="137" s="1"/>
  <c r="N20" i="121"/>
  <c r="N20" i="137" s="1"/>
  <c r="N33" i="121"/>
  <c r="N33" i="137" s="1"/>
  <c r="N42" i="121"/>
  <c r="N42" i="137" s="1"/>
  <c r="N46" i="121"/>
  <c r="N46" i="137" s="1"/>
  <c r="N51" i="121"/>
  <c r="N51" i="137" s="1"/>
  <c r="N55" i="121"/>
  <c r="N55" i="137" s="1"/>
  <c r="N59" i="121"/>
  <c r="N59" i="137" s="1"/>
  <c r="N63" i="121"/>
  <c r="N63" i="137" s="1"/>
  <c r="N67" i="121"/>
  <c r="N67" i="137" s="1"/>
  <c r="N72" i="121"/>
  <c r="N72" i="137" s="1"/>
  <c r="N76" i="121"/>
  <c r="N76" i="137" s="1"/>
  <c r="N80" i="121"/>
  <c r="N80" i="137" s="1"/>
  <c r="N87" i="121"/>
  <c r="N87" i="137" s="1"/>
  <c r="N92" i="121"/>
  <c r="N92" i="137" s="1"/>
  <c r="N97" i="121"/>
  <c r="N97" i="137" s="1"/>
  <c r="N101" i="121"/>
  <c r="N101" i="137" s="1"/>
  <c r="CM7" i="113"/>
  <c r="CM7" i="132" s="1"/>
  <c r="N5" i="120"/>
  <c r="CM13" i="113"/>
  <c r="CM13" i="132" s="1"/>
  <c r="N54" i="120"/>
  <c r="CM15" i="113"/>
  <c r="CM15" i="132" s="1"/>
  <c r="N62" i="120"/>
  <c r="CM16" i="113"/>
  <c r="CM16" i="132" s="1"/>
  <c r="N74" i="120"/>
  <c r="CM18" i="113"/>
  <c r="CM18" i="132" s="1"/>
  <c r="N86" i="120"/>
  <c r="N27" i="121"/>
  <c r="N27" i="137" s="1"/>
  <c r="N37" i="121"/>
  <c r="N37" i="137" s="1"/>
  <c r="N43" i="121"/>
  <c r="N43" i="137" s="1"/>
  <c r="N47" i="121"/>
  <c r="N47" i="137" s="1"/>
  <c r="N52" i="121"/>
  <c r="N52" i="137" s="1"/>
  <c r="N56" i="121"/>
  <c r="N56" i="137" s="1"/>
  <c r="N60" i="121"/>
  <c r="N60" i="137" s="1"/>
  <c r="N64" i="121"/>
  <c r="N64" i="137" s="1"/>
  <c r="N69" i="121"/>
  <c r="N69" i="137" s="1"/>
  <c r="N73" i="124"/>
  <c r="N73" i="121"/>
  <c r="N73" i="137" s="1"/>
  <c r="N77" i="121"/>
  <c r="N77" i="137" s="1"/>
  <c r="N88" i="121"/>
  <c r="N88" i="137" s="1"/>
  <c r="N93" i="121"/>
  <c r="N93" i="137" s="1"/>
  <c r="N98" i="121"/>
  <c r="N98" i="137" s="1"/>
  <c r="N102" i="121"/>
  <c r="N102" i="137" s="1"/>
  <c r="CM8" i="113"/>
  <c r="CM8" i="132" s="1"/>
  <c r="N6" i="120"/>
  <c r="N28" i="121"/>
  <c r="N28" i="137" s="1"/>
  <c r="N44" i="121"/>
  <c r="N44" i="137" s="1"/>
  <c r="N49" i="121"/>
  <c r="N49" i="137" s="1"/>
  <c r="N53" i="121"/>
  <c r="N53" i="137" s="1"/>
  <c r="N57" i="121"/>
  <c r="N57" i="137" s="1"/>
  <c r="N65" i="121"/>
  <c r="N65" i="137" s="1"/>
  <c r="N70" i="121"/>
  <c r="N70" i="137" s="1"/>
  <c r="N78" i="121"/>
  <c r="N78" i="137" s="1"/>
  <c r="N90" i="121"/>
  <c r="N90" i="137" s="1"/>
  <c r="N94" i="121"/>
  <c r="N94" i="137" s="1"/>
  <c r="N99" i="121"/>
  <c r="N99" i="137" s="1"/>
  <c r="N103" i="121"/>
  <c r="N103" i="137" s="1"/>
  <c r="CM9" i="113"/>
  <c r="CM9" i="132" s="1"/>
  <c r="N7" i="120"/>
  <c r="CM11" i="113"/>
  <c r="CM11" i="132" s="1"/>
  <c r="N17" i="120"/>
  <c r="CM17" i="113"/>
  <c r="N84" i="120"/>
  <c r="CP50" i="131"/>
  <c r="CP12" i="131"/>
  <c r="CP28" i="131"/>
  <c r="CM32" i="131"/>
  <c r="CP24" i="131"/>
  <c r="CP25" i="131"/>
  <c r="CP37" i="131"/>
  <c r="CP14" i="113"/>
  <c r="CP14" i="132" s="1"/>
  <c r="CP10" i="131"/>
  <c r="CP17" i="131"/>
  <c r="CP21" i="131"/>
  <c r="CP26" i="131"/>
  <c r="CP13" i="113"/>
  <c r="CP13" i="132" s="1"/>
  <c r="CP15" i="113"/>
  <c r="CP15" i="132" s="1"/>
  <c r="CP16" i="113"/>
  <c r="CP16" i="132" s="1"/>
  <c r="CP41" i="131"/>
  <c r="CP11" i="131"/>
  <c r="CP97" i="131"/>
  <c r="CP38" i="131"/>
  <c r="CP42" i="131"/>
  <c r="CP15" i="131"/>
  <c r="CP31" i="131"/>
  <c r="CP20" i="131"/>
  <c r="CP36" i="131"/>
  <c r="CP27" i="131"/>
  <c r="CP23" i="131"/>
  <c r="CP13" i="131"/>
  <c r="CM39" i="113" l="1"/>
  <c r="CM39" i="132" s="1"/>
  <c r="CM35" i="113"/>
  <c r="CM35" i="132" s="1"/>
  <c r="CM40" i="113"/>
  <c r="CM40" i="132" s="1"/>
  <c r="CM36" i="113"/>
  <c r="CM36" i="132" s="1"/>
  <c r="N7" i="121"/>
  <c r="CP9" i="131"/>
  <c r="N6" i="121"/>
  <c r="CP8" i="131"/>
  <c r="N26" i="120"/>
  <c r="N26" i="136" s="1"/>
  <c r="CM28" i="131"/>
  <c r="N76" i="124"/>
  <c r="N16" i="124"/>
  <c r="N16" i="140" s="1"/>
  <c r="CT18" i="131"/>
  <c r="N45" i="124"/>
  <c r="N45" i="140" s="1"/>
  <c r="CT47" i="131"/>
  <c r="N48" i="116"/>
  <c r="N48" i="135" s="1"/>
  <c r="N61" i="137"/>
  <c r="N49" i="116"/>
  <c r="N49" i="135" s="1"/>
  <c r="N62" i="137"/>
  <c r="N9" i="120"/>
  <c r="N9" i="136" s="1"/>
  <c r="CM11" i="131"/>
  <c r="N9" i="116"/>
  <c r="N9" i="135" s="1"/>
  <c r="N17" i="136"/>
  <c r="N16" i="116"/>
  <c r="N16" i="135" s="1"/>
  <c r="N86" i="136"/>
  <c r="N12" i="116"/>
  <c r="N12" i="135" s="1"/>
  <c r="N61" i="136"/>
  <c r="N15" i="116"/>
  <c r="N84" i="136"/>
  <c r="N7" i="116"/>
  <c r="N7" i="135" s="1"/>
  <c r="N7" i="136"/>
  <c r="N14" i="116"/>
  <c r="N14" i="135" s="1"/>
  <c r="N74" i="136"/>
  <c r="N11" i="116"/>
  <c r="N11" i="135" s="1"/>
  <c r="N54" i="136"/>
  <c r="N8" i="116"/>
  <c r="N8" i="135" s="1"/>
  <c r="N14" i="136"/>
  <c r="N6" i="116"/>
  <c r="N6" i="135" s="1"/>
  <c r="N6" i="136"/>
  <c r="N13" i="116"/>
  <c r="N13" i="135" s="1"/>
  <c r="N62" i="136"/>
  <c r="N5" i="116"/>
  <c r="N5" i="135" s="1"/>
  <c r="N5" i="136"/>
  <c r="N39" i="120"/>
  <c r="N39" i="136" s="1"/>
  <c r="CM41" i="131"/>
  <c r="N30" i="121"/>
  <c r="CP32" i="131"/>
  <c r="N14" i="121"/>
  <c r="CP16" i="131"/>
  <c r="N10" i="120"/>
  <c r="N10" i="136" s="1"/>
  <c r="CM12" i="131"/>
  <c r="CM19" i="113"/>
  <c r="CM19" i="132" s="1"/>
  <c r="CM17" i="132"/>
  <c r="N12" i="124"/>
  <c r="N12" i="140" s="1"/>
  <c r="CT14" i="131"/>
  <c r="N50" i="116"/>
  <c r="N50" i="135" s="1"/>
  <c r="N74" i="137"/>
  <c r="N47" i="116"/>
  <c r="N47" i="135" s="1"/>
  <c r="N54" i="137"/>
  <c r="N18" i="121"/>
  <c r="N18" i="137" s="1"/>
  <c r="CT13" i="101"/>
  <c r="N11" i="121"/>
  <c r="N11" i="137" s="1"/>
  <c r="N34" i="121"/>
  <c r="N34" i="137" s="1"/>
  <c r="N40" i="121"/>
  <c r="N40" i="137" s="1"/>
  <c r="N24" i="121"/>
  <c r="N24" i="137" s="1"/>
  <c r="N22" i="121"/>
  <c r="N22" i="137" s="1"/>
  <c r="N26" i="121"/>
  <c r="N26" i="137" s="1"/>
  <c r="N36" i="121"/>
  <c r="N36" i="137" s="1"/>
  <c r="N39" i="121"/>
  <c r="N39" i="137" s="1"/>
  <c r="N19" i="121"/>
  <c r="N19" i="137" s="1"/>
  <c r="N29" i="121"/>
  <c r="N29" i="137" s="1"/>
  <c r="N95" i="121"/>
  <c r="N95" i="137" s="1"/>
  <c r="CT17" i="101"/>
  <c r="N15" i="121"/>
  <c r="N15" i="137" s="1"/>
  <c r="N35" i="121"/>
  <c r="N35" i="137" s="1"/>
  <c r="CM12" i="113"/>
  <c r="CM12" i="132" s="1"/>
  <c r="N30" i="120"/>
  <c r="CT12" i="101"/>
  <c r="N10" i="121"/>
  <c r="N10" i="137" s="1"/>
  <c r="N21" i="121"/>
  <c r="N21" i="137" s="1"/>
  <c r="N25" i="121"/>
  <c r="N25" i="137" s="1"/>
  <c r="N13" i="121"/>
  <c r="N13" i="137" s="1"/>
  <c r="N9" i="121"/>
  <c r="N9" i="137" s="1"/>
  <c r="N8" i="121"/>
  <c r="N8" i="137" s="1"/>
  <c r="N23" i="121"/>
  <c r="N23" i="137" s="1"/>
  <c r="N48" i="121"/>
  <c r="N48" i="137" s="1"/>
  <c r="CP8" i="113"/>
  <c r="CP8" i="132" s="1"/>
  <c r="CP70" i="131"/>
  <c r="CP33" i="131"/>
  <c r="CP9" i="113"/>
  <c r="CP9" i="132" s="1"/>
  <c r="CP12" i="113"/>
  <c r="CP12" i="132" s="1"/>
  <c r="CP10" i="113"/>
  <c r="CP10" i="132" s="1"/>
  <c r="N34" i="116" l="1"/>
  <c r="N34" i="135" s="1"/>
  <c r="N38" i="116"/>
  <c r="N38" i="135" s="1"/>
  <c r="N37" i="116"/>
  <c r="N37" i="135" s="1"/>
  <c r="N15" i="124"/>
  <c r="N15" i="140" s="1"/>
  <c r="CT17" i="131"/>
  <c r="N44" i="116"/>
  <c r="N44" i="135" s="1"/>
  <c r="N14" i="137"/>
  <c r="N17" i="116"/>
  <c r="N17" i="135" s="1"/>
  <c r="N15" i="135"/>
  <c r="N42" i="116"/>
  <c r="N42" i="135" s="1"/>
  <c r="N6" i="137"/>
  <c r="N11" i="124"/>
  <c r="N11" i="140" s="1"/>
  <c r="CT13" i="131"/>
  <c r="N33" i="116"/>
  <c r="N33" i="135" s="1"/>
  <c r="N10" i="116"/>
  <c r="N10" i="135" s="1"/>
  <c r="N30" i="136"/>
  <c r="N17" i="121"/>
  <c r="CP19" i="131"/>
  <c r="N10" i="124"/>
  <c r="N10" i="140" s="1"/>
  <c r="CT12" i="131"/>
  <c r="N46" i="116"/>
  <c r="N46" i="135" s="1"/>
  <c r="N30" i="137"/>
  <c r="N43" i="116"/>
  <c r="N43" i="135" s="1"/>
  <c r="N7" i="137"/>
  <c r="N31" i="121"/>
  <c r="N31" i="137" s="1"/>
  <c r="N68" i="121"/>
  <c r="N68" i="137" s="1"/>
  <c r="CP11" i="113"/>
  <c r="CP11" i="132" s="1"/>
  <c r="N45" i="116" l="1"/>
  <c r="N45" i="135" s="1"/>
  <c r="N17" i="137"/>
  <c r="AX15" i="152"/>
  <c r="AX11" i="152"/>
  <c r="AX7" i="152"/>
  <c r="AX30" i="152"/>
  <c r="AX24" i="152"/>
  <c r="AX20" i="152"/>
  <c r="AX12" i="152"/>
  <c r="AX14" i="152"/>
  <c r="AX10" i="152"/>
  <c r="AX6" i="152"/>
  <c r="AX27" i="152"/>
  <c r="AX23" i="152"/>
  <c r="AX19" i="152"/>
  <c r="AX16" i="152"/>
  <c r="AX8" i="152"/>
  <c r="AX31" i="152"/>
  <c r="AX25" i="152"/>
  <c r="AX21" i="152"/>
  <c r="AX17" i="152"/>
  <c r="AX13" i="152"/>
  <c r="AX9" i="152"/>
  <c r="AX26" i="152"/>
  <c r="AX22" i="152"/>
  <c r="AX18" i="152"/>
  <c r="AX5" i="152" l="1"/>
  <c r="AX43" i="152" l="1"/>
  <c r="AX42" i="152"/>
  <c r="AX41" i="152"/>
  <c r="AX40" i="152"/>
  <c r="AX39" i="152"/>
  <c r="AX38" i="152"/>
  <c r="AX37" i="152"/>
  <c r="AX36" i="152"/>
  <c r="AX56" i="152"/>
  <c r="AX55" i="152"/>
  <c r="AX54" i="152"/>
  <c r="AX53" i="152"/>
  <c r="AX52" i="152"/>
  <c r="AX50" i="152"/>
  <c r="AX49" i="152"/>
  <c r="AX46" i="152" l="1"/>
  <c r="AX34" i="152"/>
  <c r="AX35" i="152" l="1"/>
  <c r="AX45" i="152"/>
  <c r="AX51" i="152"/>
  <c r="AX48" i="152" l="1"/>
  <c r="AX44" i="152"/>
  <c r="AX47" i="152"/>
  <c r="AX60" i="152" l="1"/>
  <c r="CP91" i="131"/>
  <c r="N89" i="121" l="1"/>
  <c r="N89" i="137" s="1"/>
  <c r="AX59" i="152"/>
  <c r="N86" i="121" l="1"/>
  <c r="CP88" i="131"/>
  <c r="CP87" i="131"/>
  <c r="CP18" i="113"/>
  <c r="CP18" i="132" s="1"/>
  <c r="N52" i="116" l="1"/>
  <c r="N52" i="135" s="1"/>
  <c r="N86" i="137"/>
  <c r="N85" i="121"/>
  <c r="N85" i="137" s="1"/>
  <c r="N84" i="121" l="1"/>
  <c r="CP86" i="131"/>
  <c r="CP17" i="113"/>
  <c r="CP19" i="113" l="1"/>
  <c r="CP19" i="132" s="1"/>
  <c r="CP17" i="132"/>
  <c r="N51" i="116"/>
  <c r="N84" i="137"/>
  <c r="N5" i="121"/>
  <c r="CP7" i="131"/>
  <c r="CP7" i="113"/>
  <c r="CP7" i="132" s="1"/>
  <c r="N53" i="116" l="1"/>
  <c r="N53" i="135" s="1"/>
  <c r="N51" i="135"/>
  <c r="N41" i="116"/>
  <c r="N5" i="137"/>
  <c r="CP40" i="113"/>
  <c r="CP40" i="132" s="1"/>
  <c r="CP36" i="113"/>
  <c r="CP36" i="132" s="1"/>
  <c r="CP39" i="113"/>
  <c r="CP39" i="132" s="1"/>
  <c r="CP35" i="113"/>
  <c r="CP35" i="132" s="1"/>
  <c r="N41" i="135" l="1"/>
  <c r="N70" i="116"/>
  <c r="N70" i="135" s="1"/>
  <c r="N73" i="116"/>
  <c r="N73" i="135" s="1"/>
  <c r="N74" i="116"/>
  <c r="N74" i="135" s="1"/>
  <c r="N69" i="116"/>
  <c r="N69" i="135" s="1"/>
  <c r="AX57" i="152" l="1"/>
  <c r="AX28" i="152"/>
  <c r="AX56" i="151" l="1"/>
  <c r="AX66" i="151" l="1"/>
  <c r="AX57" i="151"/>
  <c r="AX61" i="151" l="1"/>
  <c r="AX58" i="151"/>
  <c r="AX59" i="151"/>
  <c r="AX55" i="151" l="1"/>
  <c r="AX62" i="151"/>
  <c r="AX64" i="151" l="1"/>
  <c r="AX60" i="151" l="1"/>
  <c r="AX54" i="151" l="1"/>
  <c r="AX47" i="151" l="1"/>
  <c r="AX44" i="151" l="1"/>
  <c r="AX29" i="152" l="1"/>
  <c r="AX58" i="152" l="1"/>
  <c r="AX65" i="151" l="1"/>
  <c r="AX43" i="151" l="1"/>
  <c r="AX51" i="151"/>
  <c r="AX46" i="151" l="1"/>
  <c r="AX49" i="151" l="1"/>
  <c r="AX50" i="151" l="1"/>
  <c r="AX48" i="151" l="1"/>
  <c r="AX52" i="151"/>
  <c r="AX45" i="151" l="1"/>
  <c r="AX53" i="151" l="1"/>
  <c r="AX63" i="151" l="1"/>
  <c r="AX42" i="151" l="1"/>
  <c r="AX40" i="151" l="1"/>
  <c r="AX71" i="149"/>
  <c r="AX72" i="149"/>
  <c r="AX41" i="151"/>
  <c r="AX72" i="151" l="1"/>
  <c r="AX71" i="151"/>
  <c r="AX68" i="151"/>
  <c r="AX67" i="151" l="1"/>
  <c r="AW120" i="152" l="1"/>
  <c r="AW91" i="152"/>
  <c r="AW62" i="152"/>
  <c r="AW33" i="152"/>
  <c r="AW144" i="151"/>
  <c r="AW109" i="151"/>
  <c r="AW74" i="151"/>
  <c r="AW39" i="151"/>
  <c r="AW149" i="152"/>
  <c r="AW107" i="152" l="1"/>
  <c r="AW108" i="152"/>
  <c r="AW110" i="152"/>
  <c r="AW111" i="152"/>
  <c r="AW112" i="152"/>
  <c r="AW113" i="152"/>
  <c r="AW114" i="152"/>
  <c r="AW115" i="152"/>
  <c r="AW116" i="152"/>
  <c r="AW93" i="152"/>
  <c r="AW94" i="152"/>
  <c r="AW95" i="152"/>
  <c r="AW96" i="152"/>
  <c r="AW97" i="152"/>
  <c r="AW98" i="152"/>
  <c r="AW99" i="152"/>
  <c r="AW100" i="152"/>
  <c r="AW103" i="152"/>
  <c r="AW47" i="152"/>
  <c r="AW48" i="152"/>
  <c r="AW49" i="152"/>
  <c r="AW50" i="152"/>
  <c r="AW51" i="152"/>
  <c r="AW52" i="152"/>
  <c r="AW53" i="152"/>
  <c r="AW54" i="152"/>
  <c r="AW55" i="152"/>
  <c r="AW56" i="152"/>
  <c r="AW57" i="152"/>
  <c r="AW58" i="152"/>
  <c r="AW59" i="152"/>
  <c r="AW60" i="152"/>
  <c r="AW33" i="150"/>
  <c r="AW62" i="150" s="1"/>
  <c r="AW91" i="150" s="1"/>
  <c r="AW120" i="150" s="1"/>
  <c r="AW34" i="152"/>
  <c r="AW35" i="152"/>
  <c r="AW36" i="152"/>
  <c r="AW37" i="152"/>
  <c r="AW38" i="152"/>
  <c r="AW39" i="152"/>
  <c r="AW40" i="152"/>
  <c r="AW41" i="152"/>
  <c r="AW42" i="152"/>
  <c r="AW43" i="152"/>
  <c r="AW44" i="152"/>
  <c r="AW45" i="152"/>
  <c r="AW46" i="152"/>
  <c r="AW18" i="152"/>
  <c r="AW19" i="152"/>
  <c r="AW20" i="152"/>
  <c r="AW21" i="152"/>
  <c r="AW22" i="152"/>
  <c r="AW23" i="152"/>
  <c r="AW24" i="152"/>
  <c r="AW25" i="152"/>
  <c r="AW26" i="152"/>
  <c r="AW27" i="152"/>
  <c r="AW28" i="152"/>
  <c r="AW29" i="152"/>
  <c r="AW30" i="152"/>
  <c r="AW31" i="152"/>
  <c r="AW5" i="152"/>
  <c r="AW6" i="152"/>
  <c r="AW7" i="152"/>
  <c r="AW8" i="152"/>
  <c r="AW9" i="152"/>
  <c r="AW10" i="152"/>
  <c r="AW11" i="152"/>
  <c r="AW12" i="152"/>
  <c r="AW13" i="152"/>
  <c r="AW14" i="152"/>
  <c r="AW15" i="152"/>
  <c r="AW16" i="152"/>
  <c r="AW17" i="152"/>
  <c r="AW144" i="149"/>
  <c r="AW125" i="151"/>
  <c r="AW126" i="151"/>
  <c r="AW129" i="151"/>
  <c r="AW130" i="151"/>
  <c r="AW131" i="151"/>
  <c r="AW132" i="151"/>
  <c r="AW134" i="151"/>
  <c r="AW135" i="151"/>
  <c r="AW111" i="151"/>
  <c r="AW112" i="151"/>
  <c r="AW113" i="151"/>
  <c r="AW114" i="151"/>
  <c r="AW115" i="151"/>
  <c r="AW116" i="151"/>
  <c r="AW117" i="151"/>
  <c r="AW118" i="151"/>
  <c r="AW121" i="151"/>
  <c r="AW109" i="149"/>
  <c r="AW74" i="149"/>
  <c r="AW53" i="151"/>
  <c r="AW54" i="151"/>
  <c r="AW55" i="151"/>
  <c r="AW56" i="151"/>
  <c r="AW57" i="151"/>
  <c r="AW58" i="151"/>
  <c r="AW59" i="151"/>
  <c r="AW60" i="151"/>
  <c r="AW61" i="151"/>
  <c r="AW62" i="151"/>
  <c r="AW63" i="151"/>
  <c r="AW64" i="151"/>
  <c r="AW65" i="151"/>
  <c r="AW66" i="151"/>
  <c r="AW67" i="151"/>
  <c r="AW68" i="151"/>
  <c r="AW40" i="151"/>
  <c r="AW41" i="151"/>
  <c r="AW42" i="151"/>
  <c r="AW43" i="151"/>
  <c r="AW44" i="151"/>
  <c r="AW45" i="151"/>
  <c r="AW46" i="151"/>
  <c r="AW47" i="151"/>
  <c r="AW48" i="151"/>
  <c r="AW49" i="151"/>
  <c r="AW50" i="151"/>
  <c r="AW51" i="151"/>
  <c r="AW52" i="151"/>
  <c r="AW39" i="149"/>
  <c r="AW72" i="149" l="1"/>
  <c r="AW72" i="151" s="1"/>
  <c r="AW71" i="149"/>
  <c r="AW71" i="151" s="1"/>
  <c r="AV120" i="152" l="1"/>
  <c r="AV91" i="152"/>
  <c r="AV62" i="152"/>
  <c r="AV33" i="152"/>
  <c r="AV144" i="151"/>
  <c r="AV109" i="151"/>
  <c r="AV74" i="151"/>
  <c r="AV39" i="151"/>
  <c r="AV149" i="152"/>
  <c r="AV33" i="150" l="1"/>
  <c r="AV62" i="150" s="1"/>
  <c r="AV91" i="150" s="1"/>
  <c r="AV120" i="150" s="1"/>
  <c r="AV144" i="149"/>
  <c r="AV109" i="149"/>
  <c r="AV74" i="149"/>
  <c r="AV39" i="149"/>
  <c r="AU33" i="152" l="1"/>
  <c r="AU62" i="152" s="1"/>
  <c r="AU91" i="152" s="1"/>
  <c r="AU120" i="152" s="1"/>
  <c r="AU144" i="151"/>
  <c r="AU39" i="151"/>
  <c r="AU74" i="151" s="1"/>
  <c r="AU109" i="151" s="1"/>
  <c r="AU149" i="152"/>
  <c r="AU33" i="150" l="1"/>
  <c r="AU62" i="150" s="1"/>
  <c r="AU91" i="150" s="1"/>
  <c r="AU120" i="150" s="1"/>
  <c r="AU144" i="149"/>
  <c r="AU109" i="149"/>
  <c r="AU74" i="149"/>
  <c r="AU39" i="149"/>
  <c r="B47" i="56"/>
  <c r="B29" i="56" l="1"/>
  <c r="CK32" i="102" l="1"/>
  <c r="CK35" i="102"/>
  <c r="M73" i="122" l="1"/>
  <c r="L73" i="122"/>
  <c r="K73" i="122"/>
  <c r="J73" i="122"/>
  <c r="I73" i="122"/>
  <c r="H73" i="122"/>
  <c r="G73" i="122"/>
  <c r="F73" i="122"/>
  <c r="E73" i="122"/>
  <c r="D73" i="122"/>
  <c r="C73" i="122"/>
  <c r="CK31" i="134" l="1"/>
  <c r="CK33" i="134"/>
  <c r="CK67" i="133"/>
  <c r="CK69" i="133"/>
  <c r="CK71" i="133"/>
  <c r="CK73" i="133"/>
  <c r="CK75" i="133"/>
  <c r="CK60" i="133"/>
  <c r="CK33" i="133"/>
  <c r="CK35" i="133"/>
  <c r="CK37" i="133"/>
  <c r="CK98" i="131"/>
  <c r="CK99" i="131"/>
  <c r="CK100" i="131"/>
  <c r="CK101" i="131"/>
  <c r="CK102" i="131"/>
  <c r="CK103" i="131"/>
  <c r="CK104" i="131"/>
  <c r="CK105" i="131"/>
  <c r="CK106" i="131"/>
  <c r="CK93" i="131"/>
  <c r="CK95" i="131"/>
  <c r="CK30" i="134"/>
  <c r="CK32" i="134"/>
  <c r="CK66" i="133"/>
  <c r="CK68" i="133"/>
  <c r="CK70" i="133"/>
  <c r="CK74" i="133"/>
  <c r="CK76" i="133"/>
  <c r="CK56" i="133"/>
  <c r="CK58" i="133"/>
  <c r="CK61" i="133"/>
  <c r="CK62" i="133"/>
  <c r="CK32" i="133"/>
  <c r="CK34" i="133"/>
  <c r="CK36" i="133"/>
  <c r="CK16" i="133"/>
  <c r="CK17" i="133"/>
  <c r="CK18" i="133"/>
  <c r="CK19" i="133"/>
  <c r="CK92" i="131"/>
  <c r="CK94" i="131"/>
  <c r="CK96" i="131"/>
  <c r="CK82" i="131"/>
  <c r="CK81" i="131"/>
  <c r="BE9" i="134"/>
  <c r="BE13" i="134"/>
  <c r="BE22" i="134"/>
  <c r="BE28" i="134"/>
  <c r="BE33" i="134"/>
  <c r="BE10" i="134"/>
  <c r="BE14" i="134"/>
  <c r="BE23" i="134"/>
  <c r="BE30" i="134"/>
  <c r="BE11" i="134"/>
  <c r="BE15" i="134"/>
  <c r="BE25" i="134"/>
  <c r="BE31" i="134"/>
  <c r="BE12" i="134"/>
  <c r="BE19" i="134"/>
  <c r="BE27" i="134"/>
  <c r="BE32" i="134"/>
  <c r="BE13" i="133"/>
  <c r="BE19" i="133"/>
  <c r="BE28" i="133"/>
  <c r="BE34" i="133"/>
  <c r="BE44" i="133"/>
  <c r="BE49" i="133"/>
  <c r="BE54" i="133"/>
  <c r="BE61" i="133"/>
  <c r="BE67" i="133"/>
  <c r="BE71" i="133"/>
  <c r="BE76" i="133"/>
  <c r="BE16" i="133"/>
  <c r="BE20" i="133"/>
  <c r="BE29" i="133"/>
  <c r="BE36" i="133"/>
  <c r="BE45" i="133"/>
  <c r="BE50" i="133"/>
  <c r="BE56" i="133"/>
  <c r="BE62" i="133"/>
  <c r="BE68" i="133"/>
  <c r="BE73" i="133"/>
  <c r="BE78" i="133"/>
  <c r="BE11" i="133"/>
  <c r="BE17" i="133"/>
  <c r="BE21" i="133"/>
  <c r="BE30" i="133"/>
  <c r="BE37" i="133"/>
  <c r="BE46" i="133"/>
  <c r="BE52" i="133"/>
  <c r="BE58" i="133"/>
  <c r="BE63" i="133"/>
  <c r="BE69" i="133"/>
  <c r="BE74" i="133"/>
  <c r="BE79" i="133"/>
  <c r="BE12" i="133"/>
  <c r="BE18" i="133"/>
  <c r="BE22" i="133"/>
  <c r="BE33" i="133"/>
  <c r="BE43" i="133"/>
  <c r="BE48" i="133"/>
  <c r="BE53" i="133"/>
  <c r="BE60" i="133"/>
  <c r="BE66" i="133"/>
  <c r="BE70" i="133"/>
  <c r="BE75" i="133"/>
  <c r="BE80" i="133"/>
  <c r="CK9" i="134"/>
  <c r="CK13" i="134"/>
  <c r="CK22" i="134"/>
  <c r="CK28" i="134"/>
  <c r="CK12" i="133"/>
  <c r="CK22" i="133"/>
  <c r="CK43" i="133"/>
  <c r="CK48" i="133"/>
  <c r="CK10" i="134"/>
  <c r="CK14" i="134"/>
  <c r="CK23" i="134"/>
  <c r="CK13" i="133"/>
  <c r="CK28" i="133"/>
  <c r="CK44" i="133"/>
  <c r="CK49" i="133"/>
  <c r="CK53" i="133"/>
  <c r="CK78" i="133"/>
  <c r="CK11" i="134"/>
  <c r="CK15" i="134"/>
  <c r="CK25" i="134"/>
  <c r="CK20" i="133"/>
  <c r="CK29" i="133"/>
  <c r="CK45" i="133"/>
  <c r="CK50" i="133"/>
  <c r="CK63" i="133"/>
  <c r="CK79" i="133"/>
  <c r="CK12" i="134"/>
  <c r="CK19" i="134"/>
  <c r="CK27" i="134"/>
  <c r="CK11" i="133"/>
  <c r="CK21" i="133"/>
  <c r="CK30" i="133"/>
  <c r="CK46" i="133"/>
  <c r="CK52" i="133"/>
  <c r="CK54" i="133"/>
  <c r="CK80" i="133"/>
  <c r="Y9" i="134"/>
  <c r="Y13" i="134"/>
  <c r="Y22" i="134"/>
  <c r="Y28" i="134"/>
  <c r="Y33" i="134"/>
  <c r="Y10" i="134"/>
  <c r="Y14" i="134"/>
  <c r="Y23" i="134"/>
  <c r="Y30" i="134"/>
  <c r="Y11" i="134"/>
  <c r="Y15" i="134"/>
  <c r="Y25" i="134"/>
  <c r="Y31" i="134"/>
  <c r="Y12" i="134"/>
  <c r="Y19" i="134"/>
  <c r="Y27" i="134"/>
  <c r="Y32" i="134"/>
  <c r="Y13" i="133"/>
  <c r="Y19" i="133"/>
  <c r="Y28" i="133"/>
  <c r="Y34" i="133"/>
  <c r="Y44" i="133"/>
  <c r="Y49" i="133"/>
  <c r="Y54" i="133"/>
  <c r="Y61" i="133"/>
  <c r="Y67" i="133"/>
  <c r="Y71" i="133"/>
  <c r="Y76" i="133"/>
  <c r="Y16" i="133"/>
  <c r="Y20" i="133"/>
  <c r="Y29" i="133"/>
  <c r="Y36" i="133"/>
  <c r="Y45" i="133"/>
  <c r="Y50" i="133"/>
  <c r="Y56" i="133"/>
  <c r="Y62" i="133"/>
  <c r="Y68" i="133"/>
  <c r="Y73" i="133"/>
  <c r="Y78" i="133"/>
  <c r="Y11" i="133"/>
  <c r="Y17" i="133"/>
  <c r="Y21" i="133"/>
  <c r="Y30" i="133"/>
  <c r="Y37" i="133"/>
  <c r="Y46" i="133"/>
  <c r="Y52" i="133"/>
  <c r="Y58" i="133"/>
  <c r="Y63" i="133"/>
  <c r="Y69" i="133"/>
  <c r="Y74" i="133"/>
  <c r="Y79" i="133"/>
  <c r="Y12" i="133"/>
  <c r="Y18" i="133"/>
  <c r="Y22" i="133"/>
  <c r="Y33" i="133"/>
  <c r="Y43" i="133"/>
  <c r="Y48" i="133"/>
  <c r="Y53" i="133"/>
  <c r="Y60" i="133"/>
  <c r="Y66" i="133"/>
  <c r="Y70" i="133"/>
  <c r="Y75" i="133"/>
  <c r="Y80" i="133"/>
  <c r="AG10" i="134"/>
  <c r="AG14" i="134"/>
  <c r="AG23" i="134"/>
  <c r="AG30" i="134"/>
  <c r="AG11" i="134"/>
  <c r="AG15" i="134"/>
  <c r="AG25" i="134"/>
  <c r="AG31" i="134"/>
  <c r="AG12" i="134"/>
  <c r="AG19" i="134"/>
  <c r="AG27" i="134"/>
  <c r="AG32" i="134"/>
  <c r="AG9" i="134"/>
  <c r="AG13" i="134"/>
  <c r="AG22" i="134"/>
  <c r="AG28" i="134"/>
  <c r="AG33" i="134"/>
  <c r="AG11" i="133"/>
  <c r="AG17" i="133"/>
  <c r="AG21" i="133"/>
  <c r="AG30" i="133"/>
  <c r="AG37" i="133"/>
  <c r="AG46" i="133"/>
  <c r="AG52" i="133"/>
  <c r="AG58" i="133"/>
  <c r="AG63" i="133"/>
  <c r="AG69" i="133"/>
  <c r="AG74" i="133"/>
  <c r="AG79" i="133"/>
  <c r="AG12" i="133"/>
  <c r="AG18" i="133"/>
  <c r="AG22" i="133"/>
  <c r="AG33" i="133"/>
  <c r="AG43" i="133"/>
  <c r="AG48" i="133"/>
  <c r="AG53" i="133"/>
  <c r="AG60" i="133"/>
  <c r="AG66" i="133"/>
  <c r="AG70" i="133"/>
  <c r="AG75" i="133"/>
  <c r="AG80" i="133"/>
  <c r="AG13" i="133"/>
  <c r="AG19" i="133"/>
  <c r="AG28" i="133"/>
  <c r="AG34" i="133"/>
  <c r="AG44" i="133"/>
  <c r="AG49" i="133"/>
  <c r="AG54" i="133"/>
  <c r="AG61" i="133"/>
  <c r="AG67" i="133"/>
  <c r="AG71" i="133"/>
  <c r="AG76" i="133"/>
  <c r="AG16" i="133"/>
  <c r="AG20" i="133"/>
  <c r="AG29" i="133"/>
  <c r="AG36" i="133"/>
  <c r="AG45" i="133"/>
  <c r="AG50" i="133"/>
  <c r="AG56" i="133"/>
  <c r="AG62" i="133"/>
  <c r="AG68" i="133"/>
  <c r="AG73" i="133"/>
  <c r="AG78" i="133"/>
  <c r="BM10" i="134"/>
  <c r="BM14" i="134"/>
  <c r="BM23" i="134"/>
  <c r="BM30" i="134"/>
  <c r="BM11" i="133"/>
  <c r="BM17" i="133"/>
  <c r="BM21" i="133"/>
  <c r="BM11" i="134"/>
  <c r="BM15" i="134"/>
  <c r="BM25" i="134"/>
  <c r="BM31" i="134"/>
  <c r="BM12" i="133"/>
  <c r="BM18" i="133"/>
  <c r="BM22" i="133"/>
  <c r="BM12" i="134"/>
  <c r="BM19" i="134"/>
  <c r="BM27" i="134"/>
  <c r="BM32" i="134"/>
  <c r="BM13" i="133"/>
  <c r="BM19" i="133"/>
  <c r="BM28" i="133"/>
  <c r="BM9" i="134"/>
  <c r="BM13" i="134"/>
  <c r="BM22" i="134"/>
  <c r="BM28" i="134"/>
  <c r="BM33" i="134"/>
  <c r="BM16" i="133"/>
  <c r="BM20" i="133"/>
  <c r="BM29" i="133"/>
  <c r="BM30" i="133"/>
  <c r="BM37" i="133"/>
  <c r="BM46" i="133"/>
  <c r="BM52" i="133"/>
  <c r="BM58" i="133"/>
  <c r="BM63" i="133"/>
  <c r="BM69" i="133"/>
  <c r="BM74" i="133"/>
  <c r="BM79" i="133"/>
  <c r="BM33" i="133"/>
  <c r="BM43" i="133"/>
  <c r="BM48" i="133"/>
  <c r="BM53" i="133"/>
  <c r="BM60" i="133"/>
  <c r="BM66" i="133"/>
  <c r="BM70" i="133"/>
  <c r="BM75" i="133"/>
  <c r="BM80" i="133"/>
  <c r="BM34" i="133"/>
  <c r="BM44" i="133"/>
  <c r="BM49" i="133"/>
  <c r="BM54" i="133"/>
  <c r="BM61" i="133"/>
  <c r="BM67" i="133"/>
  <c r="BM71" i="133"/>
  <c r="BM76" i="133"/>
  <c r="BM36" i="133"/>
  <c r="BM45" i="133"/>
  <c r="BM50" i="133"/>
  <c r="BM56" i="133"/>
  <c r="BM62" i="133"/>
  <c r="BM68" i="133"/>
  <c r="BM73" i="133"/>
  <c r="BM78" i="133"/>
  <c r="I11" i="134"/>
  <c r="I15" i="134"/>
  <c r="I25" i="134"/>
  <c r="I31" i="134"/>
  <c r="I12" i="134"/>
  <c r="I19" i="134"/>
  <c r="I27" i="134"/>
  <c r="I32" i="134"/>
  <c r="I9" i="134"/>
  <c r="I13" i="134"/>
  <c r="I22" i="134"/>
  <c r="I28" i="134"/>
  <c r="I33" i="134"/>
  <c r="I10" i="134"/>
  <c r="I14" i="134"/>
  <c r="I23" i="134"/>
  <c r="I30" i="134"/>
  <c r="AO11" i="134"/>
  <c r="AO15" i="134"/>
  <c r="AO25" i="134"/>
  <c r="AO31" i="134"/>
  <c r="AO12" i="134"/>
  <c r="AO19" i="134"/>
  <c r="AO27" i="134"/>
  <c r="AO32" i="134"/>
  <c r="AO9" i="134"/>
  <c r="AO13" i="134"/>
  <c r="AO22" i="134"/>
  <c r="AO28" i="134"/>
  <c r="AO33" i="134"/>
  <c r="AO10" i="134"/>
  <c r="AO14" i="134"/>
  <c r="AO23" i="134"/>
  <c r="AO30" i="134"/>
  <c r="AO13" i="133"/>
  <c r="AO19" i="133"/>
  <c r="AO28" i="133"/>
  <c r="AO34" i="133"/>
  <c r="AO44" i="133"/>
  <c r="AO49" i="133"/>
  <c r="AO54" i="133"/>
  <c r="AO61" i="133"/>
  <c r="AO67" i="133"/>
  <c r="AO71" i="133"/>
  <c r="AO76" i="133"/>
  <c r="AO16" i="133"/>
  <c r="AO20" i="133"/>
  <c r="AO29" i="133"/>
  <c r="AO36" i="133"/>
  <c r="AO45" i="133"/>
  <c r="AO50" i="133"/>
  <c r="AO56" i="133"/>
  <c r="AO62" i="133"/>
  <c r="AO68" i="133"/>
  <c r="AO73" i="133"/>
  <c r="AO78" i="133"/>
  <c r="AO11" i="133"/>
  <c r="AO17" i="133"/>
  <c r="AO21" i="133"/>
  <c r="AO30" i="133"/>
  <c r="AO37" i="133"/>
  <c r="AO46" i="133"/>
  <c r="AO52" i="133"/>
  <c r="AO58" i="133"/>
  <c r="AO63" i="133"/>
  <c r="AO69" i="133"/>
  <c r="AO74" i="133"/>
  <c r="AO79" i="133"/>
  <c r="AO12" i="133"/>
  <c r="AO18" i="133"/>
  <c r="AO22" i="133"/>
  <c r="AO33" i="133"/>
  <c r="AO43" i="133"/>
  <c r="AO48" i="133"/>
  <c r="AO53" i="133"/>
  <c r="AO60" i="133"/>
  <c r="AO66" i="133"/>
  <c r="AO70" i="133"/>
  <c r="AO75" i="133"/>
  <c r="AO80" i="133"/>
  <c r="BU11" i="134"/>
  <c r="BU15" i="134"/>
  <c r="BU25" i="134"/>
  <c r="BU31" i="134"/>
  <c r="BU13" i="133"/>
  <c r="BU19" i="133"/>
  <c r="BU28" i="133"/>
  <c r="BU34" i="133"/>
  <c r="BU44" i="133"/>
  <c r="BU49" i="133"/>
  <c r="BU54" i="133"/>
  <c r="BU61" i="133"/>
  <c r="BU67" i="133"/>
  <c r="BU71" i="133"/>
  <c r="BU76" i="133"/>
  <c r="BU12" i="134"/>
  <c r="BU19" i="134"/>
  <c r="BU27" i="134"/>
  <c r="BU32" i="134"/>
  <c r="BU16" i="133"/>
  <c r="BU20" i="133"/>
  <c r="BU29" i="133"/>
  <c r="BU36" i="133"/>
  <c r="BU45" i="133"/>
  <c r="BU50" i="133"/>
  <c r="BU56" i="133"/>
  <c r="BU62" i="133"/>
  <c r="BU68" i="133"/>
  <c r="BU73" i="133"/>
  <c r="BU78" i="133"/>
  <c r="BU9" i="134"/>
  <c r="BU13" i="134"/>
  <c r="BU22" i="134"/>
  <c r="BU28" i="134"/>
  <c r="BU33" i="134"/>
  <c r="BU11" i="133"/>
  <c r="BU17" i="133"/>
  <c r="BU21" i="133"/>
  <c r="BU30" i="133"/>
  <c r="BU37" i="133"/>
  <c r="BU46" i="133"/>
  <c r="BU52" i="133"/>
  <c r="BU58" i="133"/>
  <c r="BU63" i="133"/>
  <c r="BU69" i="133"/>
  <c r="BU74" i="133"/>
  <c r="BU79" i="133"/>
  <c r="BU10" i="134"/>
  <c r="BU14" i="134"/>
  <c r="BU23" i="134"/>
  <c r="BU30" i="134"/>
  <c r="BU12" i="133"/>
  <c r="BU18" i="133"/>
  <c r="BU22" i="133"/>
  <c r="BU33" i="133"/>
  <c r="BU43" i="133"/>
  <c r="BU48" i="133"/>
  <c r="BU53" i="133"/>
  <c r="BU60" i="133"/>
  <c r="BU66" i="133"/>
  <c r="BU70" i="133"/>
  <c r="BU75" i="133"/>
  <c r="BU80" i="133"/>
  <c r="Q12" i="134"/>
  <c r="Q19" i="134"/>
  <c r="Q27" i="134"/>
  <c r="Q32" i="134"/>
  <c r="Q9" i="134"/>
  <c r="Q13" i="134"/>
  <c r="Q22" i="134"/>
  <c r="Q28" i="134"/>
  <c r="Q33" i="134"/>
  <c r="Q10" i="134"/>
  <c r="Q14" i="134"/>
  <c r="Q23" i="134"/>
  <c r="Q30" i="134"/>
  <c r="Q11" i="134"/>
  <c r="Q15" i="134"/>
  <c r="Q25" i="134"/>
  <c r="Q31" i="134"/>
  <c r="Q11" i="133"/>
  <c r="Q17" i="133"/>
  <c r="Q21" i="133"/>
  <c r="Q30" i="133"/>
  <c r="Q37" i="133"/>
  <c r="Q46" i="133"/>
  <c r="Q52" i="133"/>
  <c r="Q58" i="133"/>
  <c r="Q63" i="133"/>
  <c r="Q69" i="133"/>
  <c r="Q74" i="133"/>
  <c r="Q79" i="133"/>
  <c r="Q12" i="133"/>
  <c r="Q18" i="133"/>
  <c r="Q22" i="133"/>
  <c r="Q33" i="133"/>
  <c r="Q43" i="133"/>
  <c r="Q48" i="133"/>
  <c r="Q53" i="133"/>
  <c r="Q60" i="133"/>
  <c r="Q66" i="133"/>
  <c r="Q70" i="133"/>
  <c r="Q75" i="133"/>
  <c r="Q80" i="133"/>
  <c r="Q13" i="133"/>
  <c r="Q19" i="133"/>
  <c r="Q28" i="133"/>
  <c r="Q34" i="133"/>
  <c r="Q44" i="133"/>
  <c r="Q49" i="133"/>
  <c r="Q54" i="133"/>
  <c r="Q61" i="133"/>
  <c r="Q67" i="133"/>
  <c r="Q71" i="133"/>
  <c r="Q76" i="133"/>
  <c r="Q16" i="133"/>
  <c r="Q20" i="133"/>
  <c r="Q29" i="133"/>
  <c r="Q36" i="133"/>
  <c r="Q45" i="133"/>
  <c r="Q50" i="133"/>
  <c r="Q56" i="133"/>
  <c r="Q62" i="133"/>
  <c r="Q68" i="133"/>
  <c r="Q73" i="133"/>
  <c r="Q78" i="133"/>
  <c r="AW12" i="134"/>
  <c r="AW19" i="134"/>
  <c r="AW27" i="134"/>
  <c r="AW32" i="134"/>
  <c r="AW9" i="134"/>
  <c r="AW13" i="134"/>
  <c r="AW22" i="134"/>
  <c r="AW28" i="134"/>
  <c r="AW33" i="134"/>
  <c r="AW10" i="134"/>
  <c r="AW14" i="134"/>
  <c r="AW23" i="134"/>
  <c r="AW30" i="134"/>
  <c r="AW11" i="134"/>
  <c r="AW15" i="134"/>
  <c r="AW25" i="134"/>
  <c r="AW31" i="134"/>
  <c r="AW11" i="133"/>
  <c r="AW17" i="133"/>
  <c r="AW21" i="133"/>
  <c r="AW30" i="133"/>
  <c r="AW37" i="133"/>
  <c r="AW46" i="133"/>
  <c r="AW52" i="133"/>
  <c r="AW58" i="133"/>
  <c r="AW63" i="133"/>
  <c r="AW69" i="133"/>
  <c r="AW74" i="133"/>
  <c r="AW79" i="133"/>
  <c r="AW12" i="133"/>
  <c r="AW18" i="133"/>
  <c r="AW22" i="133"/>
  <c r="AW33" i="133"/>
  <c r="AW43" i="133"/>
  <c r="AW48" i="133"/>
  <c r="AW53" i="133"/>
  <c r="AW60" i="133"/>
  <c r="AW66" i="133"/>
  <c r="AW70" i="133"/>
  <c r="AW75" i="133"/>
  <c r="AW80" i="133"/>
  <c r="AW13" i="133"/>
  <c r="AW19" i="133"/>
  <c r="AW28" i="133"/>
  <c r="AW34" i="133"/>
  <c r="AW44" i="133"/>
  <c r="AW49" i="133"/>
  <c r="AW54" i="133"/>
  <c r="AW61" i="133"/>
  <c r="AW67" i="133"/>
  <c r="AW71" i="133"/>
  <c r="AW76" i="133"/>
  <c r="AW16" i="133"/>
  <c r="AW20" i="133"/>
  <c r="AW29" i="133"/>
  <c r="AW36" i="133"/>
  <c r="AW45" i="133"/>
  <c r="AW50" i="133"/>
  <c r="AW56" i="133"/>
  <c r="AW62" i="133"/>
  <c r="AW68" i="133"/>
  <c r="AW73" i="133"/>
  <c r="AW78" i="133"/>
  <c r="CC12" i="134"/>
  <c r="CC19" i="134"/>
  <c r="CC27" i="134"/>
  <c r="CC32" i="134"/>
  <c r="CC11" i="133"/>
  <c r="CC17" i="133"/>
  <c r="CC21" i="133"/>
  <c r="CC30" i="133"/>
  <c r="CC37" i="133"/>
  <c r="CC46" i="133"/>
  <c r="CC52" i="133"/>
  <c r="CC58" i="133"/>
  <c r="CC63" i="133"/>
  <c r="CC69" i="133"/>
  <c r="CC74" i="133"/>
  <c r="CC79" i="133"/>
  <c r="CC9" i="134"/>
  <c r="CC13" i="134"/>
  <c r="CC22" i="134"/>
  <c r="CC28" i="134"/>
  <c r="CC33" i="134"/>
  <c r="CC12" i="133"/>
  <c r="CC18" i="133"/>
  <c r="CC22" i="133"/>
  <c r="CC33" i="133"/>
  <c r="CC43" i="133"/>
  <c r="CC48" i="133"/>
  <c r="CC53" i="133"/>
  <c r="CC60" i="133"/>
  <c r="CC66" i="133"/>
  <c r="CC70" i="133"/>
  <c r="CC75" i="133"/>
  <c r="CC80" i="133"/>
  <c r="CC10" i="134"/>
  <c r="CC14" i="134"/>
  <c r="CC23" i="134"/>
  <c r="CC30" i="134"/>
  <c r="CC13" i="133"/>
  <c r="CC19" i="133"/>
  <c r="CC28" i="133"/>
  <c r="CC34" i="133"/>
  <c r="CC44" i="133"/>
  <c r="CC49" i="133"/>
  <c r="CC54" i="133"/>
  <c r="CC61" i="133"/>
  <c r="CC67" i="133"/>
  <c r="CC71" i="133"/>
  <c r="CC76" i="133"/>
  <c r="CC11" i="134"/>
  <c r="CC15" i="134"/>
  <c r="CC25" i="134"/>
  <c r="CC31" i="134"/>
  <c r="CC16" i="133"/>
  <c r="CC20" i="133"/>
  <c r="CC29" i="133"/>
  <c r="CC36" i="133"/>
  <c r="CC45" i="133"/>
  <c r="CC50" i="133"/>
  <c r="CC56" i="133"/>
  <c r="CC62" i="133"/>
  <c r="CC68" i="133"/>
  <c r="CC73" i="133"/>
  <c r="CC78" i="133"/>
  <c r="Q10" i="131"/>
  <c r="Q12" i="131"/>
  <c r="Q13" i="131"/>
  <c r="Q14" i="131"/>
  <c r="Q15" i="131"/>
  <c r="Q17" i="131"/>
  <c r="Q18" i="131"/>
  <c r="Q21" i="131"/>
  <c r="Q22" i="131"/>
  <c r="Q23" i="131"/>
  <c r="Q24" i="131"/>
  <c r="Q25" i="131"/>
  <c r="Q27" i="131"/>
  <c r="Q28" i="131"/>
  <c r="Q30" i="131"/>
  <c r="Q31" i="131"/>
  <c r="Q35" i="131"/>
  <c r="Q36" i="131"/>
  <c r="Q37" i="131"/>
  <c r="Q39" i="131"/>
  <c r="Q40" i="131"/>
  <c r="Q41" i="131"/>
  <c r="Q42" i="131"/>
  <c r="Q43" i="131"/>
  <c r="Q44" i="131"/>
  <c r="Q45" i="131"/>
  <c r="Q47" i="131"/>
  <c r="Q48" i="131"/>
  <c r="Q49" i="131"/>
  <c r="Q50" i="131"/>
  <c r="Q51" i="131"/>
  <c r="Q53" i="131"/>
  <c r="Q54" i="131"/>
  <c r="Q55" i="131"/>
  <c r="Q57" i="131"/>
  <c r="Q58" i="131"/>
  <c r="Q59" i="131"/>
  <c r="Q60" i="131"/>
  <c r="Q61" i="131"/>
  <c r="Q62" i="131"/>
  <c r="Q63" i="131"/>
  <c r="Q66" i="131"/>
  <c r="Q67" i="131"/>
  <c r="Q68" i="131"/>
  <c r="Q69" i="131"/>
  <c r="Q71" i="131"/>
  <c r="Q73" i="131"/>
  <c r="Q74" i="131"/>
  <c r="Q75" i="131"/>
  <c r="Q78" i="131"/>
  <c r="Q79" i="131"/>
  <c r="Q81" i="131"/>
  <c r="Q82" i="131"/>
  <c r="Q92" i="131"/>
  <c r="Q93" i="131"/>
  <c r="Q94" i="131"/>
  <c r="Q95" i="131"/>
  <c r="Q96" i="131"/>
  <c r="Q98" i="131"/>
  <c r="Q99" i="131"/>
  <c r="Q100" i="131"/>
  <c r="Q101" i="131"/>
  <c r="Q102" i="131"/>
  <c r="Q103" i="131"/>
  <c r="Q104" i="131"/>
  <c r="Q105" i="131"/>
  <c r="Q106" i="131"/>
  <c r="AW10" i="131"/>
  <c r="AW12" i="131"/>
  <c r="AW13" i="131"/>
  <c r="AW14" i="131"/>
  <c r="AW15" i="131"/>
  <c r="AW17" i="131"/>
  <c r="AW18" i="131"/>
  <c r="AW21" i="131"/>
  <c r="AW22" i="131"/>
  <c r="AW23" i="131"/>
  <c r="AW24" i="131"/>
  <c r="AW25" i="131"/>
  <c r="AW27" i="131"/>
  <c r="AW28" i="131"/>
  <c r="AW30" i="131"/>
  <c r="AW31" i="131"/>
  <c r="AW35" i="131"/>
  <c r="AW36" i="131"/>
  <c r="AW37" i="131"/>
  <c r="AW39" i="131"/>
  <c r="AW40" i="131"/>
  <c r="AW41" i="131"/>
  <c r="AW42" i="131"/>
  <c r="AW43" i="131"/>
  <c r="AW44" i="131"/>
  <c r="AW45" i="131"/>
  <c r="AW47" i="131"/>
  <c r="AW48" i="131"/>
  <c r="AW49" i="131"/>
  <c r="AW50" i="131"/>
  <c r="AW51" i="131"/>
  <c r="AW53" i="131"/>
  <c r="AW54" i="131"/>
  <c r="AW55" i="131"/>
  <c r="AW57" i="131"/>
  <c r="AW58" i="131"/>
  <c r="AW59" i="131"/>
  <c r="AW60" i="131"/>
  <c r="AW61" i="131"/>
  <c r="AW62" i="131"/>
  <c r="AW63" i="131"/>
  <c r="AW66" i="131"/>
  <c r="AW67" i="131"/>
  <c r="AW68" i="131"/>
  <c r="AW69" i="131"/>
  <c r="AW71" i="131"/>
  <c r="AW73" i="131"/>
  <c r="AW74" i="131"/>
  <c r="AW75" i="131"/>
  <c r="AW78" i="131"/>
  <c r="AW79" i="131"/>
  <c r="AW81" i="131"/>
  <c r="AW82" i="131"/>
  <c r="AW92" i="131"/>
  <c r="AW93" i="131"/>
  <c r="AW94" i="131"/>
  <c r="AW95" i="131"/>
  <c r="AW96" i="131"/>
  <c r="AW98" i="131"/>
  <c r="AW99" i="131"/>
  <c r="AW100" i="131"/>
  <c r="AW101" i="131"/>
  <c r="AW102" i="131"/>
  <c r="AW103" i="131"/>
  <c r="AW104" i="131"/>
  <c r="AW105" i="131"/>
  <c r="AW106" i="131"/>
  <c r="CC10" i="131"/>
  <c r="CC12" i="131"/>
  <c r="CC13" i="131"/>
  <c r="CC14" i="131"/>
  <c r="CC15" i="131"/>
  <c r="CC17" i="131"/>
  <c r="CC18" i="131"/>
  <c r="CC21" i="131"/>
  <c r="CC23" i="131"/>
  <c r="CC25" i="131"/>
  <c r="CC27" i="131"/>
  <c r="CC31" i="131"/>
  <c r="CC35" i="131"/>
  <c r="CC37" i="131"/>
  <c r="CC39" i="131"/>
  <c r="CC41" i="131"/>
  <c r="CC43" i="131"/>
  <c r="CC45" i="131"/>
  <c r="CC47" i="131"/>
  <c r="CC49" i="131"/>
  <c r="CC51" i="131"/>
  <c r="CC53" i="131"/>
  <c r="CC55" i="131"/>
  <c r="CC57" i="131"/>
  <c r="CC59" i="131"/>
  <c r="CC61" i="131"/>
  <c r="CC63" i="131"/>
  <c r="CC67" i="131"/>
  <c r="CC69" i="131"/>
  <c r="CC71" i="131"/>
  <c r="CC73" i="131"/>
  <c r="CC75" i="131"/>
  <c r="CC79" i="131"/>
  <c r="CC81" i="131"/>
  <c r="CC92" i="131"/>
  <c r="CC93" i="131"/>
  <c r="CC94" i="131"/>
  <c r="CC95" i="131"/>
  <c r="CC96" i="131"/>
  <c r="CC98" i="131"/>
  <c r="CC99" i="131"/>
  <c r="CC100" i="131"/>
  <c r="CC101" i="131"/>
  <c r="CC102" i="131"/>
  <c r="CC103" i="131"/>
  <c r="CC104" i="131"/>
  <c r="CC105" i="131"/>
  <c r="CC106" i="131"/>
  <c r="CC42" i="131"/>
  <c r="CC50" i="131"/>
  <c r="CC58" i="131"/>
  <c r="CC66" i="131"/>
  <c r="CC74" i="131"/>
  <c r="CC82" i="131"/>
  <c r="CC28" i="131"/>
  <c r="CC36" i="131"/>
  <c r="CC44" i="131"/>
  <c r="CC60" i="131"/>
  <c r="CC68" i="131"/>
  <c r="CC24" i="131"/>
  <c r="CC40" i="131"/>
  <c r="CC48" i="131"/>
  <c r="CC78" i="131"/>
  <c r="CC30" i="131"/>
  <c r="CC62" i="131"/>
  <c r="CC22" i="131"/>
  <c r="CC54" i="131"/>
  <c r="Y10" i="131"/>
  <c r="Y12" i="131"/>
  <c r="Y13" i="131"/>
  <c r="Y14" i="131"/>
  <c r="Y15" i="131"/>
  <c r="Y17" i="131"/>
  <c r="Y18" i="131"/>
  <c r="Y21" i="131"/>
  <c r="Y22" i="131"/>
  <c r="Y23" i="131"/>
  <c r="Y24" i="131"/>
  <c r="Y25" i="131"/>
  <c r="Y27" i="131"/>
  <c r="Y28" i="131"/>
  <c r="Y30" i="131"/>
  <c r="Y31" i="131"/>
  <c r="Y35" i="131"/>
  <c r="Y36" i="131"/>
  <c r="Y37" i="131"/>
  <c r="Y39" i="131"/>
  <c r="Y40" i="131"/>
  <c r="Y41" i="131"/>
  <c r="Y42" i="131"/>
  <c r="Y43" i="131"/>
  <c r="Y44" i="131"/>
  <c r="Y45" i="131"/>
  <c r="Y47" i="131"/>
  <c r="Y48" i="131"/>
  <c r="Y49" i="131"/>
  <c r="Y50" i="131"/>
  <c r="Y51" i="131"/>
  <c r="Y53" i="131"/>
  <c r="Y54" i="131"/>
  <c r="Y55" i="131"/>
  <c r="Y57" i="131"/>
  <c r="Y58" i="131"/>
  <c r="Y59" i="131"/>
  <c r="Y60" i="131"/>
  <c r="Y61" i="131"/>
  <c r="Y62" i="131"/>
  <c r="Y63" i="131"/>
  <c r="Y66" i="131"/>
  <c r="Y67" i="131"/>
  <c r="Y68" i="131"/>
  <c r="Y69" i="131"/>
  <c r="Y71" i="131"/>
  <c r="Y73" i="131"/>
  <c r="Y74" i="131"/>
  <c r="Y75" i="131"/>
  <c r="Y78" i="131"/>
  <c r="Y79" i="131"/>
  <c r="Y81" i="131"/>
  <c r="Y82" i="131"/>
  <c r="Y92" i="131"/>
  <c r="Y93" i="131"/>
  <c r="Y94" i="131"/>
  <c r="Y95" i="131"/>
  <c r="Y96" i="131"/>
  <c r="Y98" i="131"/>
  <c r="Y99" i="131"/>
  <c r="Y100" i="131"/>
  <c r="Y101" i="131"/>
  <c r="Y102" i="131"/>
  <c r="Y103" i="131"/>
  <c r="Y104" i="131"/>
  <c r="Y105" i="131"/>
  <c r="Y106" i="131"/>
  <c r="BE106" i="131"/>
  <c r="BE10" i="131"/>
  <c r="BE12" i="131"/>
  <c r="BE13" i="131"/>
  <c r="BE14" i="131"/>
  <c r="BE15" i="131"/>
  <c r="BE17" i="131"/>
  <c r="BE18" i="131"/>
  <c r="BE21" i="131"/>
  <c r="BE22" i="131"/>
  <c r="BE23" i="131"/>
  <c r="BE24" i="131"/>
  <c r="BE25" i="131"/>
  <c r="BE27" i="131"/>
  <c r="BE28" i="131"/>
  <c r="BE30" i="131"/>
  <c r="BE31" i="131"/>
  <c r="BE35" i="131"/>
  <c r="BE36" i="131"/>
  <c r="BE37" i="131"/>
  <c r="BE39" i="131"/>
  <c r="BE40" i="131"/>
  <c r="BE41" i="131"/>
  <c r="BE42" i="131"/>
  <c r="BE43" i="131"/>
  <c r="BE44" i="131"/>
  <c r="BE45" i="131"/>
  <c r="BE47" i="131"/>
  <c r="BE48" i="131"/>
  <c r="BE49" i="131"/>
  <c r="BE50" i="131"/>
  <c r="BE51" i="131"/>
  <c r="BE53" i="131"/>
  <c r="BE54" i="131"/>
  <c r="BE55" i="131"/>
  <c r="BE57" i="131"/>
  <c r="BE58" i="131"/>
  <c r="BE59" i="131"/>
  <c r="BE60" i="131"/>
  <c r="BE61" i="131"/>
  <c r="BE62" i="131"/>
  <c r="BE63" i="131"/>
  <c r="BE66" i="131"/>
  <c r="BE67" i="131"/>
  <c r="BE68" i="131"/>
  <c r="BE69" i="131"/>
  <c r="BE71" i="131"/>
  <c r="BE73" i="131"/>
  <c r="BE74" i="131"/>
  <c r="BE75" i="131"/>
  <c r="BE78" i="131"/>
  <c r="BE79" i="131"/>
  <c r="BE81" i="131"/>
  <c r="BE82" i="131"/>
  <c r="BE92" i="131"/>
  <c r="BE93" i="131"/>
  <c r="BE94" i="131"/>
  <c r="BE95" i="131"/>
  <c r="BE96" i="131"/>
  <c r="BE98" i="131"/>
  <c r="BE99" i="131"/>
  <c r="BE100" i="131"/>
  <c r="BE101" i="131"/>
  <c r="BE102" i="131"/>
  <c r="BE103" i="131"/>
  <c r="BE104" i="131"/>
  <c r="BE105" i="131"/>
  <c r="CK13" i="131"/>
  <c r="CK15" i="131"/>
  <c r="CK17" i="131"/>
  <c r="CK21" i="131"/>
  <c r="CK23" i="131"/>
  <c r="CK25" i="131"/>
  <c r="CK12" i="131"/>
  <c r="CK49" i="131"/>
  <c r="CK51" i="131"/>
  <c r="CK53" i="131"/>
  <c r="CK55" i="131"/>
  <c r="CK10" i="131"/>
  <c r="CK18" i="131"/>
  <c r="CK28" i="131"/>
  <c r="CK30" i="131"/>
  <c r="CK36" i="131"/>
  <c r="CK40" i="131"/>
  <c r="CK42" i="131"/>
  <c r="CK14" i="131"/>
  <c r="CK22" i="131"/>
  <c r="CK27" i="131"/>
  <c r="CK31" i="131"/>
  <c r="CK35" i="131"/>
  <c r="CK37" i="131"/>
  <c r="CK39" i="131"/>
  <c r="CK41" i="131"/>
  <c r="CK43" i="131"/>
  <c r="CK57" i="131"/>
  <c r="CK58" i="131"/>
  <c r="CK59" i="131"/>
  <c r="CK60" i="131"/>
  <c r="CK61" i="131"/>
  <c r="CK62" i="131"/>
  <c r="CK63" i="131"/>
  <c r="CK66" i="131"/>
  <c r="CK67" i="131"/>
  <c r="CK68" i="131"/>
  <c r="CK69" i="131"/>
  <c r="CK71" i="131"/>
  <c r="CK73" i="131"/>
  <c r="CK74" i="131"/>
  <c r="CK75" i="131"/>
  <c r="CK78" i="131"/>
  <c r="CK79" i="131"/>
  <c r="CK47" i="131"/>
  <c r="CK50" i="131"/>
  <c r="CK44" i="131"/>
  <c r="CK48" i="131"/>
  <c r="CK24" i="131"/>
  <c r="CK54" i="131"/>
  <c r="CK45" i="131"/>
  <c r="AG10" i="131"/>
  <c r="AG12" i="131"/>
  <c r="AG13" i="131"/>
  <c r="AG14" i="131"/>
  <c r="AG15" i="131"/>
  <c r="AG17" i="131"/>
  <c r="AG18" i="131"/>
  <c r="AG21" i="131"/>
  <c r="AG22" i="131"/>
  <c r="AG23" i="131"/>
  <c r="AG24" i="131"/>
  <c r="AG25" i="131"/>
  <c r="AG27" i="131"/>
  <c r="AG28" i="131"/>
  <c r="AG30" i="131"/>
  <c r="AG31" i="131"/>
  <c r="AG35" i="131"/>
  <c r="AG36" i="131"/>
  <c r="AG37" i="131"/>
  <c r="AG39" i="131"/>
  <c r="AG40" i="131"/>
  <c r="AG41" i="131"/>
  <c r="AG42" i="131"/>
  <c r="AG43" i="131"/>
  <c r="AG44" i="131"/>
  <c r="AG45" i="131"/>
  <c r="AG47" i="131"/>
  <c r="AG48" i="131"/>
  <c r="AG49" i="131"/>
  <c r="AG50" i="131"/>
  <c r="AG51" i="131"/>
  <c r="AG53" i="131"/>
  <c r="AG54" i="131"/>
  <c r="AG55" i="131"/>
  <c r="AG57" i="131"/>
  <c r="AG58" i="131"/>
  <c r="AG59" i="131"/>
  <c r="AG60" i="131"/>
  <c r="AG61" i="131"/>
  <c r="AG62" i="131"/>
  <c r="AG63" i="131"/>
  <c r="AG66" i="131"/>
  <c r="AG67" i="131"/>
  <c r="AG68" i="131"/>
  <c r="AG69" i="131"/>
  <c r="AG71" i="131"/>
  <c r="AG73" i="131"/>
  <c r="AG74" i="131"/>
  <c r="AG75" i="131"/>
  <c r="AG78" i="131"/>
  <c r="AG79" i="131"/>
  <c r="AG81" i="131"/>
  <c r="AG82" i="131"/>
  <c r="AG92" i="131"/>
  <c r="AG93" i="131"/>
  <c r="AG94" i="131"/>
  <c r="AG95" i="131"/>
  <c r="AG96" i="131"/>
  <c r="AG98" i="131"/>
  <c r="AG99" i="131"/>
  <c r="AG100" i="131"/>
  <c r="AG101" i="131"/>
  <c r="AG102" i="131"/>
  <c r="AG103" i="131"/>
  <c r="AG104" i="131"/>
  <c r="AG105" i="131"/>
  <c r="AG106" i="131"/>
  <c r="BM10" i="131"/>
  <c r="BM12" i="131"/>
  <c r="BM13" i="131"/>
  <c r="BM14" i="131"/>
  <c r="BM15" i="131"/>
  <c r="BM17" i="131"/>
  <c r="BM18" i="131"/>
  <c r="BM21" i="131"/>
  <c r="BM22" i="131"/>
  <c r="BM23" i="131"/>
  <c r="BM24" i="131"/>
  <c r="BM25" i="131"/>
  <c r="BM27" i="131"/>
  <c r="BM28" i="131"/>
  <c r="BM30" i="131"/>
  <c r="BM31" i="131"/>
  <c r="BM35" i="131"/>
  <c r="BM36" i="131"/>
  <c r="BM37" i="131"/>
  <c r="BM39" i="131"/>
  <c r="BM40" i="131"/>
  <c r="BM41" i="131"/>
  <c r="BM42" i="131"/>
  <c r="BM43" i="131"/>
  <c r="BM44" i="131"/>
  <c r="BM45" i="131"/>
  <c r="BM47" i="131"/>
  <c r="BM48" i="131"/>
  <c r="BM49" i="131"/>
  <c r="BM50" i="131"/>
  <c r="BM51" i="131"/>
  <c r="BM53" i="131"/>
  <c r="BM54" i="131"/>
  <c r="BM55" i="131"/>
  <c r="BM57" i="131"/>
  <c r="BM58" i="131"/>
  <c r="BM59" i="131"/>
  <c r="BM60" i="131"/>
  <c r="BM61" i="131"/>
  <c r="BM62" i="131"/>
  <c r="BM63" i="131"/>
  <c r="BM66" i="131"/>
  <c r="BM67" i="131"/>
  <c r="BM68" i="131"/>
  <c r="BM69" i="131"/>
  <c r="BM71" i="131"/>
  <c r="BM73" i="131"/>
  <c r="BM74" i="131"/>
  <c r="BM75" i="131"/>
  <c r="BM78" i="131"/>
  <c r="BM79" i="131"/>
  <c r="BM81" i="131"/>
  <c r="BM82" i="131"/>
  <c r="BM92" i="131"/>
  <c r="BM93" i="131"/>
  <c r="BM94" i="131"/>
  <c r="BM95" i="131"/>
  <c r="BM96" i="131"/>
  <c r="BM98" i="131"/>
  <c r="BM99" i="131"/>
  <c r="BM100" i="131"/>
  <c r="BM101" i="131"/>
  <c r="BM102" i="131"/>
  <c r="BM103" i="131"/>
  <c r="BM104" i="131"/>
  <c r="BM105" i="131"/>
  <c r="BM106" i="131"/>
  <c r="I11" i="133"/>
  <c r="I12" i="133"/>
  <c r="I13" i="133"/>
  <c r="I16" i="133"/>
  <c r="I17" i="133"/>
  <c r="I18" i="133"/>
  <c r="I19" i="133"/>
  <c r="I20" i="133"/>
  <c r="I21" i="133"/>
  <c r="I22" i="133"/>
  <c r="I28" i="133"/>
  <c r="I29" i="133"/>
  <c r="I30" i="133"/>
  <c r="I33" i="133"/>
  <c r="I34" i="133"/>
  <c r="I36" i="133"/>
  <c r="I37" i="133"/>
  <c r="I43" i="133"/>
  <c r="I44" i="133"/>
  <c r="I45" i="133"/>
  <c r="I46" i="133"/>
  <c r="I48" i="133"/>
  <c r="I49" i="133"/>
  <c r="I61" i="133"/>
  <c r="I50" i="133"/>
  <c r="I52" i="133"/>
  <c r="I53" i="133"/>
  <c r="I54" i="133"/>
  <c r="I62" i="133"/>
  <c r="I66" i="133"/>
  <c r="I68" i="133"/>
  <c r="I70" i="133"/>
  <c r="I74" i="133"/>
  <c r="I76" i="133"/>
  <c r="I79" i="133"/>
  <c r="I60" i="133"/>
  <c r="I56" i="133"/>
  <c r="I63" i="133"/>
  <c r="I71" i="133"/>
  <c r="I80" i="133"/>
  <c r="I73" i="133"/>
  <c r="I69" i="133"/>
  <c r="I78" i="133"/>
  <c r="I75" i="133"/>
  <c r="I67" i="133"/>
  <c r="I58" i="133"/>
  <c r="I10" i="131"/>
  <c r="I12" i="131"/>
  <c r="I13" i="131"/>
  <c r="I14" i="131"/>
  <c r="I15" i="131"/>
  <c r="I17" i="131"/>
  <c r="I18" i="131"/>
  <c r="I21" i="131"/>
  <c r="I22" i="131"/>
  <c r="I23" i="131"/>
  <c r="I24" i="131"/>
  <c r="I25" i="131"/>
  <c r="I27" i="131"/>
  <c r="I28" i="131"/>
  <c r="I30" i="131"/>
  <c r="I31" i="131"/>
  <c r="I35" i="131"/>
  <c r="I36" i="131"/>
  <c r="I37" i="131"/>
  <c r="I39" i="131"/>
  <c r="I40" i="131"/>
  <c r="I41" i="131"/>
  <c r="I42" i="131"/>
  <c r="I43" i="131"/>
  <c r="I44" i="131"/>
  <c r="I45" i="131"/>
  <c r="I47" i="131"/>
  <c r="I48" i="131"/>
  <c r="I49" i="131"/>
  <c r="I50" i="131"/>
  <c r="I51" i="131"/>
  <c r="I53" i="131"/>
  <c r="I54" i="131"/>
  <c r="I55" i="131"/>
  <c r="I57" i="131"/>
  <c r="I58" i="131"/>
  <c r="I59" i="131"/>
  <c r="I60" i="131"/>
  <c r="I61" i="131"/>
  <c r="I62" i="131"/>
  <c r="I63" i="131"/>
  <c r="I66" i="131"/>
  <c r="I67" i="131"/>
  <c r="I68" i="131"/>
  <c r="I69" i="131"/>
  <c r="I71" i="131"/>
  <c r="I73" i="131"/>
  <c r="I74" i="131"/>
  <c r="I75" i="131"/>
  <c r="I78" i="131"/>
  <c r="I79" i="131"/>
  <c r="I81" i="131"/>
  <c r="I82" i="131"/>
  <c r="I92" i="131"/>
  <c r="I93" i="131"/>
  <c r="I94" i="131"/>
  <c r="I95" i="131"/>
  <c r="I96" i="131"/>
  <c r="I98" i="131"/>
  <c r="I99" i="131"/>
  <c r="I100" i="131"/>
  <c r="I101" i="131"/>
  <c r="I102" i="131"/>
  <c r="I103" i="131"/>
  <c r="I104" i="131"/>
  <c r="I105" i="131"/>
  <c r="I106" i="131"/>
  <c r="AO10" i="131"/>
  <c r="AO12" i="131"/>
  <c r="AO13" i="131"/>
  <c r="AO14" i="131"/>
  <c r="AO15" i="131"/>
  <c r="AO17" i="131"/>
  <c r="AO18" i="131"/>
  <c r="AO21" i="131"/>
  <c r="AO22" i="131"/>
  <c r="AO23" i="131"/>
  <c r="AO24" i="131"/>
  <c r="AO25" i="131"/>
  <c r="AO27" i="131"/>
  <c r="AO28" i="131"/>
  <c r="AO30" i="131"/>
  <c r="AO31" i="131"/>
  <c r="AO35" i="131"/>
  <c r="AO36" i="131"/>
  <c r="AO37" i="131"/>
  <c r="AO39" i="131"/>
  <c r="AO40" i="131"/>
  <c r="AO41" i="131"/>
  <c r="AO42" i="131"/>
  <c r="AO43" i="131"/>
  <c r="AO44" i="131"/>
  <c r="AO45" i="131"/>
  <c r="AO47" i="131"/>
  <c r="AO48" i="131"/>
  <c r="AO49" i="131"/>
  <c r="AO50" i="131"/>
  <c r="AO51" i="131"/>
  <c r="AO53" i="131"/>
  <c r="AO54" i="131"/>
  <c r="AO55" i="131"/>
  <c r="AO57" i="131"/>
  <c r="AO58" i="131"/>
  <c r="AO59" i="131"/>
  <c r="AO60" i="131"/>
  <c r="AO61" i="131"/>
  <c r="AO62" i="131"/>
  <c r="AO63" i="131"/>
  <c r="AO66" i="131"/>
  <c r="AO67" i="131"/>
  <c r="AO68" i="131"/>
  <c r="AO69" i="131"/>
  <c r="AO98" i="131"/>
  <c r="AO99" i="131"/>
  <c r="AO100" i="131"/>
  <c r="AO101" i="131"/>
  <c r="AO102" i="131"/>
  <c r="AO103" i="131"/>
  <c r="AO104" i="131"/>
  <c r="AO105" i="131"/>
  <c r="AO106" i="131"/>
  <c r="AO71" i="131"/>
  <c r="AO73" i="131"/>
  <c r="AO75" i="131"/>
  <c r="AO79" i="131"/>
  <c r="AO81" i="131"/>
  <c r="AO93" i="131"/>
  <c r="AO95" i="131"/>
  <c r="AO74" i="131"/>
  <c r="AO78" i="131"/>
  <c r="AO82" i="131"/>
  <c r="AO92" i="131"/>
  <c r="AO94" i="131"/>
  <c r="AO96" i="131"/>
  <c r="BU106" i="131"/>
  <c r="BU10" i="131"/>
  <c r="BU12" i="131"/>
  <c r="BU13" i="131"/>
  <c r="BU14" i="131"/>
  <c r="BU15" i="131"/>
  <c r="BU17" i="131"/>
  <c r="BU18" i="131"/>
  <c r="BU21" i="131"/>
  <c r="BU22" i="131"/>
  <c r="BU23" i="131"/>
  <c r="BU24" i="131"/>
  <c r="BU25" i="131"/>
  <c r="BU27" i="131"/>
  <c r="BU28" i="131"/>
  <c r="BU30" i="131"/>
  <c r="BU31" i="131"/>
  <c r="BU35" i="131"/>
  <c r="BU36" i="131"/>
  <c r="BU37" i="131"/>
  <c r="BU39" i="131"/>
  <c r="BU40" i="131"/>
  <c r="BU41" i="131"/>
  <c r="BU42" i="131"/>
  <c r="BU43" i="131"/>
  <c r="BU44" i="131"/>
  <c r="BU45" i="131"/>
  <c r="BU47" i="131"/>
  <c r="BU48" i="131"/>
  <c r="BU49" i="131"/>
  <c r="BU50" i="131"/>
  <c r="BU51" i="131"/>
  <c r="BU53" i="131"/>
  <c r="BU54" i="131"/>
  <c r="BU55" i="131"/>
  <c r="BU57" i="131"/>
  <c r="BU58" i="131"/>
  <c r="BU59" i="131"/>
  <c r="BU60" i="131"/>
  <c r="BU61" i="131"/>
  <c r="BU62" i="131"/>
  <c r="BU63" i="131"/>
  <c r="BU66" i="131"/>
  <c r="BU67" i="131"/>
  <c r="BU68" i="131"/>
  <c r="BU69" i="131"/>
  <c r="BU71" i="131"/>
  <c r="BU73" i="131"/>
  <c r="BU74" i="131"/>
  <c r="BU75" i="131"/>
  <c r="BU78" i="131"/>
  <c r="BU79" i="131"/>
  <c r="BU81" i="131"/>
  <c r="BU82" i="131"/>
  <c r="BU92" i="131"/>
  <c r="BU93" i="131"/>
  <c r="BU94" i="131"/>
  <c r="BU95" i="131"/>
  <c r="BU96" i="131"/>
  <c r="BU98" i="131"/>
  <c r="BU99" i="131"/>
  <c r="BU100" i="131"/>
  <c r="BU101" i="131"/>
  <c r="BU102" i="131"/>
  <c r="BU103" i="131"/>
  <c r="BU104" i="131"/>
  <c r="BU105" i="131"/>
  <c r="M52" i="129"/>
  <c r="M51" i="129"/>
  <c r="M50" i="129"/>
  <c r="L52" i="129"/>
  <c r="L51" i="129"/>
  <c r="L50" i="129"/>
  <c r="K52" i="129"/>
  <c r="K51" i="129"/>
  <c r="K50" i="129"/>
  <c r="J52" i="129"/>
  <c r="J51" i="129"/>
  <c r="J50" i="129"/>
  <c r="I52" i="129"/>
  <c r="I51" i="129"/>
  <c r="I50" i="129"/>
  <c r="H52" i="129"/>
  <c r="H51" i="129"/>
  <c r="H50" i="129"/>
  <c r="G52" i="129"/>
  <c r="G51" i="129"/>
  <c r="G50" i="129"/>
  <c r="F52" i="129"/>
  <c r="F51" i="129"/>
  <c r="F50" i="129"/>
  <c r="E52" i="129"/>
  <c r="E51" i="129"/>
  <c r="E50" i="129"/>
  <c r="D52" i="129"/>
  <c r="D51" i="129"/>
  <c r="D50" i="129"/>
  <c r="C52" i="129"/>
  <c r="C51" i="129"/>
  <c r="C50" i="129"/>
  <c r="CK24" i="134"/>
  <c r="CK18" i="134"/>
  <c r="CK29" i="114"/>
  <c r="CK29" i="134" s="1"/>
  <c r="CK8" i="114"/>
  <c r="CK8" i="134" s="1"/>
  <c r="CC24" i="134"/>
  <c r="CC18" i="134"/>
  <c r="CC29" i="114"/>
  <c r="CC29" i="134" s="1"/>
  <c r="CC8" i="114"/>
  <c r="CC8" i="134" s="1"/>
  <c r="BU24" i="134"/>
  <c r="BU18" i="134"/>
  <c r="BU29" i="114"/>
  <c r="BU29" i="134" s="1"/>
  <c r="BU8" i="114"/>
  <c r="BU8" i="134" s="1"/>
  <c r="BM24" i="134"/>
  <c r="BM18" i="134"/>
  <c r="BM29" i="114"/>
  <c r="BM29" i="134" s="1"/>
  <c r="BM8" i="114"/>
  <c r="BM8" i="134" s="1"/>
  <c r="BE24" i="134"/>
  <c r="BE18" i="134"/>
  <c r="BE29" i="114"/>
  <c r="BE29" i="134" s="1"/>
  <c r="BE8" i="114"/>
  <c r="BE8" i="134" s="1"/>
  <c r="AW24" i="134"/>
  <c r="AW18" i="134"/>
  <c r="AW29" i="114"/>
  <c r="AW29" i="134" s="1"/>
  <c r="AW8" i="114"/>
  <c r="AW8" i="134" s="1"/>
  <c r="AO24" i="134"/>
  <c r="AO29" i="114"/>
  <c r="AO29" i="134" s="1"/>
  <c r="AO8" i="114"/>
  <c r="AO8" i="134" s="1"/>
  <c r="AG24" i="134"/>
  <c r="AG18" i="134"/>
  <c r="AG29" i="114"/>
  <c r="AG29" i="134" s="1"/>
  <c r="AG8" i="114"/>
  <c r="AG8" i="134" s="1"/>
  <c r="Y24" i="134"/>
  <c r="Y18" i="134"/>
  <c r="Y29" i="114"/>
  <c r="Y29" i="134" s="1"/>
  <c r="Y8" i="114"/>
  <c r="Y8" i="134" s="1"/>
  <c r="Q24" i="134"/>
  <c r="Q18" i="134"/>
  <c r="Q29" i="114"/>
  <c r="Q29" i="134" s="1"/>
  <c r="Q8" i="114"/>
  <c r="Q8" i="134" s="1"/>
  <c r="I24" i="134"/>
  <c r="I18" i="134"/>
  <c r="CK17" i="114" l="1"/>
  <c r="CK17" i="134" s="1"/>
  <c r="BE17" i="114"/>
  <c r="BE17" i="134" s="1"/>
  <c r="F82" i="115"/>
  <c r="AE22" i="134"/>
  <c r="H85" i="115"/>
  <c r="AU25" i="134"/>
  <c r="I83" i="115"/>
  <c r="BC23" i="134"/>
  <c r="F83" i="115"/>
  <c r="AE23" i="134"/>
  <c r="F86" i="115"/>
  <c r="AE26" i="134"/>
  <c r="G82" i="115"/>
  <c r="AM22" i="134"/>
  <c r="G85" i="115"/>
  <c r="AM25" i="134"/>
  <c r="H83" i="115"/>
  <c r="AU23" i="134"/>
  <c r="H86" i="115"/>
  <c r="AU26" i="134"/>
  <c r="I87" i="115"/>
  <c r="BC27" i="134"/>
  <c r="J88" i="115"/>
  <c r="BK28" i="134"/>
  <c r="F85" i="115"/>
  <c r="AE25" i="134"/>
  <c r="AO17" i="114"/>
  <c r="AO17" i="134" s="1"/>
  <c r="AO18" i="134"/>
  <c r="I86" i="115"/>
  <c r="BC26" i="134"/>
  <c r="J87" i="115"/>
  <c r="BK27" i="134"/>
  <c r="F87" i="115"/>
  <c r="AE27" i="134"/>
  <c r="G83" i="115"/>
  <c r="AM23" i="134"/>
  <c r="G86" i="115"/>
  <c r="AM26" i="134"/>
  <c r="H87" i="115"/>
  <c r="AU27" i="134"/>
  <c r="I88" i="115"/>
  <c r="BC28" i="134"/>
  <c r="J82" i="115"/>
  <c r="BK22" i="134"/>
  <c r="J85" i="115"/>
  <c r="BK25" i="134"/>
  <c r="G88" i="115"/>
  <c r="AM28" i="134"/>
  <c r="H82" i="115"/>
  <c r="AU22" i="134"/>
  <c r="Q17" i="114"/>
  <c r="Q17" i="134" s="1"/>
  <c r="Y17" i="114"/>
  <c r="Y17" i="134" s="1"/>
  <c r="AG17" i="114"/>
  <c r="AG17" i="134" s="1"/>
  <c r="F88" i="115"/>
  <c r="AE28" i="134"/>
  <c r="G87" i="115"/>
  <c r="AM27" i="134"/>
  <c r="H88" i="115"/>
  <c r="AU28" i="134"/>
  <c r="I82" i="115"/>
  <c r="BC22" i="134"/>
  <c r="I85" i="115"/>
  <c r="BC25" i="134"/>
  <c r="J83" i="115"/>
  <c r="BK23" i="134"/>
  <c r="J86" i="115"/>
  <c r="BK26" i="134"/>
  <c r="CC17" i="114"/>
  <c r="CC17" i="134" s="1"/>
  <c r="BU17" i="114"/>
  <c r="BU17" i="134" s="1"/>
  <c r="BM17" i="114"/>
  <c r="BM17" i="134" s="1"/>
  <c r="AW17" i="114"/>
  <c r="AW17" i="134" s="1"/>
  <c r="H82" i="146" l="1"/>
  <c r="J82" i="146"/>
  <c r="H87" i="146"/>
  <c r="G86" i="146"/>
  <c r="I86" i="146"/>
  <c r="F85" i="146"/>
  <c r="J88" i="146"/>
  <c r="H83" i="146"/>
  <c r="G85" i="146"/>
  <c r="F86" i="146"/>
  <c r="I83" i="146"/>
  <c r="F82" i="146"/>
  <c r="J83" i="146"/>
  <c r="I85" i="146"/>
  <c r="H88" i="146"/>
  <c r="F88" i="146"/>
  <c r="G88" i="146"/>
  <c r="J85" i="146"/>
  <c r="I88" i="146"/>
  <c r="G83" i="146"/>
  <c r="F87" i="146"/>
  <c r="J87" i="146"/>
  <c r="I87" i="146"/>
  <c r="H86" i="146"/>
  <c r="G82" i="146"/>
  <c r="F83" i="146"/>
  <c r="H85" i="146"/>
  <c r="J86" i="146"/>
  <c r="I82" i="146"/>
  <c r="G87" i="146"/>
  <c r="I29" i="114"/>
  <c r="I29" i="134" s="1"/>
  <c r="I17" i="114"/>
  <c r="I17" i="134" s="1"/>
  <c r="I8" i="114"/>
  <c r="I8" i="134" s="1"/>
  <c r="C83" i="115" l="1"/>
  <c r="G23" i="134"/>
  <c r="C88" i="115"/>
  <c r="G28" i="134"/>
  <c r="C85" i="115"/>
  <c r="G25" i="134"/>
  <c r="C86" i="115"/>
  <c r="G26" i="134"/>
  <c r="C82" i="115"/>
  <c r="G22" i="134"/>
  <c r="C87" i="115"/>
  <c r="G27" i="134"/>
  <c r="C82" i="146" l="1"/>
  <c r="C85" i="146"/>
  <c r="C83" i="146"/>
  <c r="C87" i="146"/>
  <c r="C86" i="146"/>
  <c r="C88" i="146"/>
  <c r="BS23" i="134" l="1"/>
  <c r="BS25" i="134"/>
  <c r="K85" i="115"/>
  <c r="K83" i="115"/>
  <c r="BS27" i="134" l="1"/>
  <c r="BS28" i="134"/>
  <c r="BS22" i="134"/>
  <c r="K83" i="146"/>
  <c r="K85" i="146"/>
  <c r="K86" i="115"/>
  <c r="BS26" i="134"/>
  <c r="K82" i="115"/>
  <c r="K88" i="115"/>
  <c r="K87" i="115"/>
  <c r="K87" i="146" l="1"/>
  <c r="K88" i="146"/>
  <c r="K82" i="146"/>
  <c r="K86" i="146"/>
  <c r="CF8" i="134" l="1"/>
  <c r="CG8" i="134"/>
  <c r="CF9" i="134"/>
  <c r="CG9" i="134"/>
  <c r="CF10" i="134"/>
  <c r="CG10" i="134"/>
  <c r="CF11" i="134"/>
  <c r="CG11" i="134"/>
  <c r="CF12" i="134"/>
  <c r="CG12" i="134"/>
  <c r="CF13" i="134"/>
  <c r="CG13" i="134"/>
  <c r="CF14" i="134"/>
  <c r="CG14" i="134"/>
  <c r="CG15" i="134"/>
  <c r="CF16" i="134"/>
  <c r="CG16" i="134"/>
  <c r="CG19" i="134"/>
  <c r="CF22" i="134"/>
  <c r="CG22" i="134"/>
  <c r="CG23" i="134"/>
  <c r="CF25" i="134"/>
  <c r="CG25" i="134"/>
  <c r="CF26" i="134"/>
  <c r="CG26" i="134"/>
  <c r="CG27" i="134"/>
  <c r="CF28" i="134"/>
  <c r="CG28" i="134"/>
  <c r="CF29" i="134"/>
  <c r="CG29" i="134"/>
  <c r="CF30" i="134"/>
  <c r="CG30" i="134"/>
  <c r="CF31" i="134"/>
  <c r="CG31" i="134"/>
  <c r="CF32" i="134"/>
  <c r="CG32" i="134"/>
  <c r="CF33" i="134"/>
  <c r="CG33" i="134"/>
  <c r="BX8" i="134"/>
  <c r="BY8" i="134"/>
  <c r="BX9" i="134"/>
  <c r="BY9" i="134"/>
  <c r="BX10" i="134"/>
  <c r="BY10" i="134"/>
  <c r="BX11" i="134"/>
  <c r="BY11" i="134"/>
  <c r="BX12" i="134"/>
  <c r="BY12" i="134"/>
  <c r="BX13" i="134"/>
  <c r="BY13" i="134"/>
  <c r="BX14" i="134"/>
  <c r="BY14" i="134"/>
  <c r="BY15" i="134"/>
  <c r="BX16" i="134"/>
  <c r="BY16" i="134"/>
  <c r="BY19" i="134"/>
  <c r="BX22" i="134"/>
  <c r="BY22" i="134"/>
  <c r="BY23" i="134"/>
  <c r="BX25" i="134"/>
  <c r="BY25" i="134"/>
  <c r="BX26" i="134"/>
  <c r="BY26" i="134"/>
  <c r="BY27" i="134"/>
  <c r="BX28" i="134"/>
  <c r="BY28" i="134"/>
  <c r="BX29" i="134"/>
  <c r="BY29" i="134"/>
  <c r="BX30" i="134"/>
  <c r="BY30" i="134"/>
  <c r="BX31" i="134"/>
  <c r="BY31" i="134"/>
  <c r="BX32" i="134"/>
  <c r="BY32" i="134"/>
  <c r="BX33" i="134"/>
  <c r="BY33" i="134"/>
  <c r="BP8" i="134"/>
  <c r="BQ8" i="134"/>
  <c r="BP9" i="134"/>
  <c r="BQ9" i="134"/>
  <c r="BP10" i="134"/>
  <c r="BQ10" i="134"/>
  <c r="BP11" i="134"/>
  <c r="BQ11" i="134"/>
  <c r="BP12" i="134"/>
  <c r="BQ12" i="134"/>
  <c r="BP13" i="134"/>
  <c r="BQ13" i="134"/>
  <c r="BP14" i="134"/>
  <c r="BQ14" i="134"/>
  <c r="BQ15" i="134"/>
  <c r="BP16" i="134"/>
  <c r="BQ16" i="134"/>
  <c r="BQ19" i="134"/>
  <c r="BP22" i="134"/>
  <c r="BQ22" i="134"/>
  <c r="BQ23" i="134"/>
  <c r="BP25" i="134"/>
  <c r="BQ25" i="134"/>
  <c r="BP26" i="134"/>
  <c r="BQ26" i="134"/>
  <c r="BQ27" i="134"/>
  <c r="BP28" i="134"/>
  <c r="BQ28" i="134"/>
  <c r="BP29" i="134"/>
  <c r="BQ29" i="134"/>
  <c r="BP30" i="134"/>
  <c r="BQ30" i="134"/>
  <c r="BP31" i="134"/>
  <c r="BQ31" i="134"/>
  <c r="BP32" i="134"/>
  <c r="BQ32" i="134"/>
  <c r="BP33" i="134"/>
  <c r="BQ33" i="134"/>
  <c r="BH8" i="134"/>
  <c r="BI8" i="134"/>
  <c r="BH9" i="134"/>
  <c r="BI9" i="134"/>
  <c r="BH10" i="134"/>
  <c r="BI10" i="134"/>
  <c r="BH11" i="134"/>
  <c r="BI11" i="134"/>
  <c r="BH12" i="134"/>
  <c r="BI12" i="134"/>
  <c r="BH13" i="134"/>
  <c r="BI13" i="134"/>
  <c r="BH14" i="134"/>
  <c r="BI14" i="134"/>
  <c r="BI15" i="134"/>
  <c r="BH16" i="134"/>
  <c r="BI16" i="134"/>
  <c r="BI19" i="134"/>
  <c r="BH22" i="134"/>
  <c r="BI22" i="134"/>
  <c r="BI23" i="134"/>
  <c r="BH25" i="134"/>
  <c r="BI25" i="134"/>
  <c r="BH26" i="134"/>
  <c r="BI26" i="134"/>
  <c r="BI27" i="134"/>
  <c r="BH28" i="134"/>
  <c r="BI28" i="134"/>
  <c r="BH29" i="134"/>
  <c r="BI29" i="134"/>
  <c r="BH30" i="134"/>
  <c r="BI30" i="134"/>
  <c r="BH31" i="134"/>
  <c r="BI31" i="134"/>
  <c r="BH32" i="134"/>
  <c r="BI32" i="134"/>
  <c r="BH33" i="134"/>
  <c r="BI33" i="134"/>
  <c r="AZ8" i="134"/>
  <c r="BA8" i="134"/>
  <c r="AZ9" i="134"/>
  <c r="BA9" i="134"/>
  <c r="AZ10" i="134"/>
  <c r="BA10" i="134"/>
  <c r="AZ11" i="134"/>
  <c r="BA11" i="134"/>
  <c r="AZ12" i="134"/>
  <c r="BA12" i="134"/>
  <c r="AZ13" i="134"/>
  <c r="BA13" i="134"/>
  <c r="AZ14" i="134"/>
  <c r="BA14" i="134"/>
  <c r="BA15" i="134"/>
  <c r="AZ16" i="134"/>
  <c r="BA16" i="134"/>
  <c r="BA19" i="134"/>
  <c r="AZ22" i="134"/>
  <c r="BA22" i="134"/>
  <c r="BA23" i="134"/>
  <c r="AZ25" i="134"/>
  <c r="BA25" i="134"/>
  <c r="AZ26" i="134"/>
  <c r="BA26" i="134"/>
  <c r="BA27" i="134"/>
  <c r="AZ28" i="134"/>
  <c r="BA28" i="134"/>
  <c r="AZ29" i="134"/>
  <c r="BA29" i="134"/>
  <c r="AZ30" i="134"/>
  <c r="BA30" i="134"/>
  <c r="AZ31" i="134"/>
  <c r="BA31" i="134"/>
  <c r="AZ32" i="134"/>
  <c r="BA32" i="134"/>
  <c r="AZ33" i="134"/>
  <c r="BA33" i="134"/>
  <c r="AR8" i="134"/>
  <c r="AS8" i="134"/>
  <c r="AR9" i="134"/>
  <c r="AS9" i="134"/>
  <c r="AR10" i="134"/>
  <c r="AS10" i="134"/>
  <c r="AR11" i="134"/>
  <c r="AS11" i="134"/>
  <c r="AR12" i="134"/>
  <c r="AS12" i="134"/>
  <c r="AR13" i="134"/>
  <c r="AS13" i="134"/>
  <c r="AR14" i="134"/>
  <c r="AS14" i="134"/>
  <c r="AS15" i="134"/>
  <c r="AR16" i="134"/>
  <c r="AS16" i="134"/>
  <c r="AS19" i="134"/>
  <c r="AR22" i="134"/>
  <c r="AS22" i="134"/>
  <c r="AS23" i="134"/>
  <c r="AR25" i="134"/>
  <c r="AS25" i="134"/>
  <c r="AR26" i="134"/>
  <c r="AS26" i="134"/>
  <c r="AS27" i="134"/>
  <c r="AR28" i="134"/>
  <c r="AS28" i="134"/>
  <c r="AR29" i="134"/>
  <c r="AS29" i="134"/>
  <c r="AR30" i="134"/>
  <c r="AS30" i="134"/>
  <c r="AR31" i="134"/>
  <c r="AS31" i="134"/>
  <c r="AR32" i="134"/>
  <c r="AS32" i="134"/>
  <c r="AR33" i="134"/>
  <c r="AS33" i="134"/>
  <c r="AJ8" i="134"/>
  <c r="AK8" i="134"/>
  <c r="AJ9" i="134"/>
  <c r="AK9" i="134"/>
  <c r="AJ10" i="134"/>
  <c r="AK10" i="134"/>
  <c r="AJ11" i="134"/>
  <c r="AK11" i="134"/>
  <c r="AJ12" i="134"/>
  <c r="AK12" i="134"/>
  <c r="AJ13" i="134"/>
  <c r="AK13" i="134"/>
  <c r="AJ14" i="134"/>
  <c r="AK14" i="134"/>
  <c r="AK15" i="134"/>
  <c r="AJ16" i="134"/>
  <c r="AK16" i="134"/>
  <c r="AK19" i="134"/>
  <c r="AJ22" i="134"/>
  <c r="AK22" i="134"/>
  <c r="AK23" i="134"/>
  <c r="AJ25" i="134"/>
  <c r="AK25" i="134"/>
  <c r="AJ26" i="134"/>
  <c r="AK26" i="134"/>
  <c r="AK27" i="134"/>
  <c r="AJ28" i="134"/>
  <c r="AK28" i="134"/>
  <c r="AJ29" i="134"/>
  <c r="AK29" i="134"/>
  <c r="AJ30" i="134"/>
  <c r="AK30" i="134"/>
  <c r="AJ31" i="134"/>
  <c r="AK31" i="134"/>
  <c r="AJ32" i="134"/>
  <c r="AK32" i="134"/>
  <c r="AJ33" i="134"/>
  <c r="AK33" i="134"/>
  <c r="AB8" i="134"/>
  <c r="AC8" i="134"/>
  <c r="AB9" i="134"/>
  <c r="AC9" i="134"/>
  <c r="AB10" i="134"/>
  <c r="AC10" i="134"/>
  <c r="AB11" i="134"/>
  <c r="AC11" i="134"/>
  <c r="AB12" i="134"/>
  <c r="AC12" i="134"/>
  <c r="AB13" i="134"/>
  <c r="AC13" i="134"/>
  <c r="AB14" i="134"/>
  <c r="AC14" i="134"/>
  <c r="AC15" i="134"/>
  <c r="AB16" i="134"/>
  <c r="AC16" i="134"/>
  <c r="AC19" i="134"/>
  <c r="AB22" i="134"/>
  <c r="AC22" i="134"/>
  <c r="AC23" i="134"/>
  <c r="AB25" i="134"/>
  <c r="AC25" i="134"/>
  <c r="AB26" i="134"/>
  <c r="AC26" i="134"/>
  <c r="AC27" i="134"/>
  <c r="AB28" i="134"/>
  <c r="AC28" i="134"/>
  <c r="AB29" i="134"/>
  <c r="AC29" i="134"/>
  <c r="AB30" i="134"/>
  <c r="AC30" i="134"/>
  <c r="AB31" i="134"/>
  <c r="AC31" i="134"/>
  <c r="AB32" i="134"/>
  <c r="AC32" i="134"/>
  <c r="AB33" i="134"/>
  <c r="AC33" i="134"/>
  <c r="T8" i="134"/>
  <c r="U8" i="134"/>
  <c r="T9" i="134"/>
  <c r="U9" i="134"/>
  <c r="T10" i="134"/>
  <c r="U10" i="134"/>
  <c r="T11" i="134"/>
  <c r="U11" i="134"/>
  <c r="T12" i="134"/>
  <c r="U12" i="134"/>
  <c r="T13" i="134"/>
  <c r="U13" i="134"/>
  <c r="T14" i="134"/>
  <c r="U14" i="134"/>
  <c r="U15" i="134"/>
  <c r="T16" i="134"/>
  <c r="U16" i="134"/>
  <c r="U19" i="134"/>
  <c r="T22" i="134"/>
  <c r="U22" i="134"/>
  <c r="U23" i="134"/>
  <c r="T25" i="134"/>
  <c r="U25" i="134"/>
  <c r="T26" i="134"/>
  <c r="U26" i="134"/>
  <c r="U27" i="134"/>
  <c r="T28" i="134"/>
  <c r="U28" i="134"/>
  <c r="T29" i="134"/>
  <c r="U29" i="134"/>
  <c r="T30" i="134"/>
  <c r="U30" i="134"/>
  <c r="T31" i="134"/>
  <c r="U31" i="134"/>
  <c r="T32" i="134"/>
  <c r="U32" i="134"/>
  <c r="T33" i="134"/>
  <c r="U33" i="134"/>
  <c r="L8" i="134"/>
  <c r="M8" i="134"/>
  <c r="L9" i="134"/>
  <c r="M9" i="134"/>
  <c r="L10" i="134"/>
  <c r="M10" i="134"/>
  <c r="L11" i="134"/>
  <c r="M11" i="134"/>
  <c r="L12" i="134"/>
  <c r="M12" i="134"/>
  <c r="L13" i="134"/>
  <c r="M13" i="134"/>
  <c r="L14" i="134"/>
  <c r="M14" i="134"/>
  <c r="M15" i="134"/>
  <c r="L16" i="134"/>
  <c r="M16" i="134"/>
  <c r="M19" i="134"/>
  <c r="L22" i="134"/>
  <c r="M22" i="134"/>
  <c r="M23" i="134"/>
  <c r="L25" i="134"/>
  <c r="M25" i="134"/>
  <c r="L26" i="134"/>
  <c r="M26" i="134"/>
  <c r="M27" i="134"/>
  <c r="L28" i="134"/>
  <c r="M28" i="134"/>
  <c r="L29" i="134"/>
  <c r="M29" i="134"/>
  <c r="L30" i="134"/>
  <c r="M30" i="134"/>
  <c r="L31" i="134"/>
  <c r="M31" i="134"/>
  <c r="L32" i="134"/>
  <c r="M32" i="134"/>
  <c r="L33" i="134"/>
  <c r="M33" i="134"/>
  <c r="D8" i="134"/>
  <c r="E8" i="134"/>
  <c r="D9" i="134"/>
  <c r="E9" i="134"/>
  <c r="D10" i="134"/>
  <c r="E10" i="134"/>
  <c r="D11" i="134"/>
  <c r="E11" i="134"/>
  <c r="D12" i="134"/>
  <c r="E12" i="134"/>
  <c r="D13" i="134"/>
  <c r="E13" i="134"/>
  <c r="D14" i="134"/>
  <c r="E14" i="134"/>
  <c r="E15" i="134"/>
  <c r="D16" i="134"/>
  <c r="E16" i="134"/>
  <c r="E19" i="134"/>
  <c r="D22" i="134"/>
  <c r="E22" i="134"/>
  <c r="E23" i="134"/>
  <c r="D25" i="134"/>
  <c r="E25" i="134"/>
  <c r="D26" i="134"/>
  <c r="E26" i="134"/>
  <c r="E27" i="134"/>
  <c r="D28" i="134"/>
  <c r="E28" i="134"/>
  <c r="D29" i="134"/>
  <c r="E29" i="134"/>
  <c r="D30" i="134"/>
  <c r="E30" i="134"/>
  <c r="D31" i="134"/>
  <c r="E31" i="134"/>
  <c r="D32" i="134"/>
  <c r="E32" i="134"/>
  <c r="D33" i="134"/>
  <c r="E33" i="134"/>
  <c r="CK33" i="113" l="1"/>
  <c r="CK33" i="132" s="1"/>
  <c r="CK32" i="113"/>
  <c r="CK32" i="132" s="1"/>
  <c r="CK24" i="113"/>
  <c r="CK24" i="132" s="1"/>
  <c r="CK23" i="113"/>
  <c r="CK23" i="132" s="1"/>
  <c r="CK14" i="113"/>
  <c r="CK14" i="132" s="1"/>
  <c r="Y14" i="113"/>
  <c r="Y14" i="132" s="1"/>
  <c r="AG14" i="113"/>
  <c r="AG14" i="132" s="1"/>
  <c r="AO14" i="113"/>
  <c r="AO14" i="132" s="1"/>
  <c r="AW14" i="113"/>
  <c r="AW14" i="132" s="1"/>
  <c r="BE14" i="113"/>
  <c r="BE14" i="132" s="1"/>
  <c r="BM14" i="113"/>
  <c r="BM14" i="132" s="1"/>
  <c r="BU14" i="113"/>
  <c r="BU14" i="132" s="1"/>
  <c r="CC14" i="113"/>
  <c r="CC14" i="132" s="1"/>
  <c r="Y23" i="113"/>
  <c r="Y23" i="132" s="1"/>
  <c r="AG23" i="113"/>
  <c r="AG23" i="132" s="1"/>
  <c r="AO23" i="113"/>
  <c r="AO23" i="132" s="1"/>
  <c r="AW23" i="113"/>
  <c r="AW23" i="132" s="1"/>
  <c r="BE23" i="113"/>
  <c r="BE23" i="132" s="1"/>
  <c r="BM23" i="113"/>
  <c r="BM23" i="132" s="1"/>
  <c r="BU23" i="113"/>
  <c r="BU23" i="132" s="1"/>
  <c r="CC23" i="113"/>
  <c r="CC23" i="132" s="1"/>
  <c r="Y24" i="113"/>
  <c r="Y24" i="132" s="1"/>
  <c r="AG24" i="113"/>
  <c r="AG24" i="132" s="1"/>
  <c r="AO24" i="113"/>
  <c r="AO24" i="132" s="1"/>
  <c r="AW24" i="113"/>
  <c r="AW24" i="132" s="1"/>
  <c r="BE24" i="113"/>
  <c r="BE24" i="132" s="1"/>
  <c r="BM24" i="113"/>
  <c r="BM24" i="132" s="1"/>
  <c r="BU24" i="113"/>
  <c r="BU24" i="132" s="1"/>
  <c r="CC24" i="113"/>
  <c r="CC24" i="132" s="1"/>
  <c r="Y32" i="113"/>
  <c r="Y32" i="132" s="1"/>
  <c r="AG32" i="113"/>
  <c r="AG32" i="132" s="1"/>
  <c r="AO32" i="113"/>
  <c r="AO32" i="132" s="1"/>
  <c r="AW32" i="113"/>
  <c r="AW32" i="132" s="1"/>
  <c r="BE32" i="113"/>
  <c r="BE32" i="132" s="1"/>
  <c r="BM32" i="113"/>
  <c r="BM32" i="132" s="1"/>
  <c r="BU32" i="113"/>
  <c r="BU32" i="132" s="1"/>
  <c r="CC32" i="113"/>
  <c r="CC32" i="132" s="1"/>
  <c r="Y33" i="113"/>
  <c r="Y33" i="132" s="1"/>
  <c r="AG33" i="113"/>
  <c r="AG33" i="132" s="1"/>
  <c r="AO33" i="113"/>
  <c r="AO33" i="132" s="1"/>
  <c r="AW33" i="113"/>
  <c r="AW33" i="132" s="1"/>
  <c r="BE33" i="113"/>
  <c r="BE33" i="132" s="1"/>
  <c r="BM33" i="113"/>
  <c r="BM33" i="132" s="1"/>
  <c r="BU33" i="113"/>
  <c r="BU33" i="132" s="1"/>
  <c r="CC33" i="113"/>
  <c r="CC33" i="132" s="1"/>
  <c r="Q14" i="113"/>
  <c r="Q14" i="132" s="1"/>
  <c r="Q23" i="113"/>
  <c r="Q23" i="132" s="1"/>
  <c r="Q24" i="113"/>
  <c r="Q24" i="132" s="1"/>
  <c r="Q32" i="113"/>
  <c r="Q32" i="132" s="1"/>
  <c r="Q33" i="113"/>
  <c r="Q33" i="132" s="1"/>
  <c r="CK25" i="133"/>
  <c r="CK24" i="133"/>
  <c r="CJ61" i="133"/>
  <c r="CJ60" i="133"/>
  <c r="CJ19" i="133"/>
  <c r="CJ18" i="133"/>
  <c r="CJ17" i="133"/>
  <c r="CJ16" i="133"/>
  <c r="CK72" i="102"/>
  <c r="CK72" i="133" s="1"/>
  <c r="CK65" i="102"/>
  <c r="CK65" i="133" s="1"/>
  <c r="CK59" i="102"/>
  <c r="CK59" i="133" s="1"/>
  <c r="CK51" i="102"/>
  <c r="CK51" i="133" s="1"/>
  <c r="CK47" i="102"/>
  <c r="CK47" i="133" s="1"/>
  <c r="CK42" i="102"/>
  <c r="CK42" i="133" s="1"/>
  <c r="CK27" i="102"/>
  <c r="CK27" i="133" s="1"/>
  <c r="CK15" i="102"/>
  <c r="CK15" i="133" s="1"/>
  <c r="CK10" i="102"/>
  <c r="CK10" i="133" s="1"/>
  <c r="CC26" i="133"/>
  <c r="CC25" i="133"/>
  <c r="CC24" i="133"/>
  <c r="L52" i="128"/>
  <c r="L51" i="128"/>
  <c r="L50" i="128"/>
  <c r="CC72" i="102"/>
  <c r="CC34" i="113" s="1"/>
  <c r="CC34" i="132" s="1"/>
  <c r="CC65" i="102"/>
  <c r="CC65" i="133" s="1"/>
  <c r="CC59" i="102"/>
  <c r="CC59" i="133" s="1"/>
  <c r="CC51" i="102"/>
  <c r="CC51" i="133" s="1"/>
  <c r="CC47" i="102"/>
  <c r="CC47" i="133" s="1"/>
  <c r="CC42" i="102"/>
  <c r="CC42" i="133" s="1"/>
  <c r="CC35" i="102"/>
  <c r="CC35" i="133" s="1"/>
  <c r="CC32" i="102"/>
  <c r="CC32" i="133" s="1"/>
  <c r="CC27" i="102"/>
  <c r="CC27" i="133" s="1"/>
  <c r="CC15" i="102"/>
  <c r="CC15" i="133" s="1"/>
  <c r="CC10" i="102"/>
  <c r="CC10" i="133" s="1"/>
  <c r="BU26" i="133"/>
  <c r="BU25" i="133"/>
  <c r="BU24" i="133"/>
  <c r="K52" i="128"/>
  <c r="K52" i="127"/>
  <c r="K51" i="128"/>
  <c r="K51" i="127"/>
  <c r="K50" i="128"/>
  <c r="K50" i="127"/>
  <c r="BU72" i="102"/>
  <c r="BU72" i="133" s="1"/>
  <c r="BU65" i="102"/>
  <c r="BU65" i="133" s="1"/>
  <c r="BU59" i="102"/>
  <c r="BU59" i="133" s="1"/>
  <c r="BU51" i="102"/>
  <c r="BU51" i="133" s="1"/>
  <c r="BU47" i="102"/>
  <c r="BU47" i="133" s="1"/>
  <c r="BU42" i="102"/>
  <c r="BU42" i="133" s="1"/>
  <c r="BU35" i="102"/>
  <c r="BU35" i="133" s="1"/>
  <c r="BU32" i="102"/>
  <c r="BU32" i="133" s="1"/>
  <c r="BU27" i="102"/>
  <c r="BU27" i="133" s="1"/>
  <c r="BU15" i="102"/>
  <c r="BU15" i="133" s="1"/>
  <c r="BU10" i="102"/>
  <c r="BU10" i="133" s="1"/>
  <c r="BM26" i="133"/>
  <c r="BM25" i="133"/>
  <c r="BM24" i="133"/>
  <c r="BK55" i="133"/>
  <c r="J52" i="128"/>
  <c r="J52" i="127"/>
  <c r="J51" i="128"/>
  <c r="J51" i="127"/>
  <c r="J50" i="128"/>
  <c r="J50" i="127"/>
  <c r="BK41" i="133"/>
  <c r="BK31" i="133"/>
  <c r="BK27" i="133"/>
  <c r="BK9" i="133"/>
  <c r="BM72" i="102"/>
  <c r="BM72" i="133" s="1"/>
  <c r="BM65" i="102"/>
  <c r="BM65" i="133" s="1"/>
  <c r="BM59" i="102"/>
  <c r="BM59" i="133" s="1"/>
  <c r="BM51" i="102"/>
  <c r="BM51" i="133" s="1"/>
  <c r="BM47" i="102"/>
  <c r="BM47" i="133" s="1"/>
  <c r="BM42" i="102"/>
  <c r="BM42" i="133" s="1"/>
  <c r="BM35" i="102"/>
  <c r="BM35" i="133" s="1"/>
  <c r="BM32" i="102"/>
  <c r="BM32" i="133" s="1"/>
  <c r="BM27" i="102"/>
  <c r="BM27" i="133" s="1"/>
  <c r="BM15" i="102"/>
  <c r="BM15" i="133" s="1"/>
  <c r="BM10" i="102"/>
  <c r="BM10" i="133" s="1"/>
  <c r="BE26" i="133"/>
  <c r="BE25" i="133"/>
  <c r="BE24" i="133"/>
  <c r="BC55" i="133"/>
  <c r="I52" i="128"/>
  <c r="I52" i="127"/>
  <c r="I51" i="128"/>
  <c r="I51" i="127"/>
  <c r="I50" i="128"/>
  <c r="I50" i="127"/>
  <c r="BC41" i="133"/>
  <c r="BC31" i="133"/>
  <c r="BC27" i="133"/>
  <c r="BC9" i="133"/>
  <c r="BE72" i="102"/>
  <c r="BE72" i="133" s="1"/>
  <c r="BE65" i="102"/>
  <c r="BE65" i="133" s="1"/>
  <c r="BE59" i="102"/>
  <c r="BE59" i="133" s="1"/>
  <c r="BE51" i="102"/>
  <c r="BE51" i="133" s="1"/>
  <c r="BE47" i="102"/>
  <c r="BE47" i="133" s="1"/>
  <c r="BE42" i="102"/>
  <c r="BE42" i="133" s="1"/>
  <c r="BE35" i="102"/>
  <c r="BE35" i="133" s="1"/>
  <c r="BE32" i="102"/>
  <c r="BE32" i="133" s="1"/>
  <c r="BE27" i="102"/>
  <c r="BE27" i="133" s="1"/>
  <c r="BE15" i="102"/>
  <c r="BE15" i="133" s="1"/>
  <c r="BE10" i="102"/>
  <c r="BE10" i="133" s="1"/>
  <c r="AW26" i="133"/>
  <c r="AW25" i="133"/>
  <c r="AW24" i="133"/>
  <c r="AU55" i="133"/>
  <c r="H52" i="128"/>
  <c r="H52" i="127"/>
  <c r="H51" i="128"/>
  <c r="H51" i="127"/>
  <c r="H50" i="128"/>
  <c r="H50" i="127"/>
  <c r="AU41" i="133"/>
  <c r="AU31" i="133"/>
  <c r="AU27" i="133"/>
  <c r="AU9" i="133"/>
  <c r="AW72" i="102"/>
  <c r="AW72" i="133" s="1"/>
  <c r="AW65" i="102"/>
  <c r="AW65" i="133" s="1"/>
  <c r="AW59" i="102"/>
  <c r="AW51" i="102"/>
  <c r="AW47" i="102"/>
  <c r="AW47" i="133" s="1"/>
  <c r="AW42" i="102"/>
  <c r="AW42" i="133" s="1"/>
  <c r="AW35" i="102"/>
  <c r="AW35" i="133" s="1"/>
  <c r="AW32" i="102"/>
  <c r="AW32" i="133" s="1"/>
  <c r="AW27" i="102"/>
  <c r="AW27" i="133" s="1"/>
  <c r="AW15" i="102"/>
  <c r="AW15" i="133" s="1"/>
  <c r="AW10" i="102"/>
  <c r="AW10" i="133" s="1"/>
  <c r="AO26" i="133"/>
  <c r="AO25" i="133"/>
  <c r="AO24" i="133"/>
  <c r="AM55" i="133"/>
  <c r="G52" i="128"/>
  <c r="G52" i="127"/>
  <c r="G51" i="128"/>
  <c r="G51" i="127"/>
  <c r="G50" i="128"/>
  <c r="G50" i="127"/>
  <c r="AM41" i="133"/>
  <c r="AM31" i="133"/>
  <c r="AM27" i="133"/>
  <c r="AM9" i="133"/>
  <c r="AO72" i="102"/>
  <c r="AO72" i="133" s="1"/>
  <c r="AO65" i="102"/>
  <c r="AO65" i="133" s="1"/>
  <c r="AO59" i="102"/>
  <c r="AO51" i="102"/>
  <c r="AO51" i="133" s="1"/>
  <c r="AO47" i="102"/>
  <c r="AO47" i="133" s="1"/>
  <c r="AO42" i="102"/>
  <c r="AO42" i="133" s="1"/>
  <c r="AO35" i="102"/>
  <c r="AO35" i="133" s="1"/>
  <c r="AO32" i="102"/>
  <c r="AO32" i="133" s="1"/>
  <c r="AO27" i="102"/>
  <c r="AO27" i="133" s="1"/>
  <c r="AO15" i="102"/>
  <c r="AO15" i="133" s="1"/>
  <c r="AO10" i="102"/>
  <c r="AO10" i="133" s="1"/>
  <c r="AG26" i="133"/>
  <c r="AG25" i="133"/>
  <c r="AG24" i="133"/>
  <c r="AE55" i="133"/>
  <c r="F52" i="128"/>
  <c r="F52" i="127"/>
  <c r="F51" i="128"/>
  <c r="F51" i="127"/>
  <c r="F50" i="128"/>
  <c r="F50" i="127"/>
  <c r="AE41" i="133"/>
  <c r="AE31" i="133"/>
  <c r="AE27" i="133"/>
  <c r="AE9" i="133"/>
  <c r="AG72" i="102"/>
  <c r="AG72" i="133" s="1"/>
  <c r="AG65" i="102"/>
  <c r="AG65" i="133" s="1"/>
  <c r="AG59" i="102"/>
  <c r="AG59" i="133" s="1"/>
  <c r="AG51" i="102"/>
  <c r="AG51" i="133" s="1"/>
  <c r="AG47" i="102"/>
  <c r="AG47" i="133" s="1"/>
  <c r="AG42" i="102"/>
  <c r="AG42" i="133" s="1"/>
  <c r="AG35" i="102"/>
  <c r="AG35" i="133" s="1"/>
  <c r="AG32" i="102"/>
  <c r="AG32" i="133" s="1"/>
  <c r="AG27" i="102"/>
  <c r="AG27" i="133" s="1"/>
  <c r="AG15" i="102"/>
  <c r="AG15" i="133" s="1"/>
  <c r="AG10" i="102"/>
  <c r="AG10" i="133" s="1"/>
  <c r="Y26" i="133"/>
  <c r="Y25" i="133"/>
  <c r="Y24" i="133"/>
  <c r="E52" i="128"/>
  <c r="E52" i="127"/>
  <c r="E51" i="128"/>
  <c r="E51" i="127"/>
  <c r="E50" i="128"/>
  <c r="E50" i="127"/>
  <c r="Y72" i="102"/>
  <c r="Y72" i="133" s="1"/>
  <c r="Y65" i="102"/>
  <c r="Y65" i="133" s="1"/>
  <c r="Y59" i="102"/>
  <c r="Y59" i="133" s="1"/>
  <c r="Y51" i="102"/>
  <c r="Y51" i="133" s="1"/>
  <c r="Y47" i="102"/>
  <c r="Y47" i="133" s="1"/>
  <c r="Y42" i="102"/>
  <c r="Y42" i="133" s="1"/>
  <c r="Y35" i="102"/>
  <c r="Y35" i="133" s="1"/>
  <c r="Y32" i="102"/>
  <c r="Y32" i="133" s="1"/>
  <c r="Y27" i="102"/>
  <c r="Y27" i="133" s="1"/>
  <c r="Y15" i="102"/>
  <c r="Y15" i="133" s="1"/>
  <c r="Y10" i="102"/>
  <c r="Y10" i="133" s="1"/>
  <c r="AE21" i="133" l="1"/>
  <c r="AM21" i="133"/>
  <c r="AU21" i="133"/>
  <c r="BC21" i="133"/>
  <c r="BK21" i="133"/>
  <c r="AG14" i="102"/>
  <c r="AW14" i="102"/>
  <c r="BE14" i="102"/>
  <c r="BE57" i="102"/>
  <c r="AO14" i="102"/>
  <c r="AO9" i="102" s="1"/>
  <c r="BM14" i="102"/>
  <c r="BM14" i="133" s="1"/>
  <c r="BM57" i="102"/>
  <c r="Y14" i="102"/>
  <c r="Y64" i="102"/>
  <c r="Y64" i="133" s="1"/>
  <c r="BU14" i="102"/>
  <c r="BU9" i="102" s="1"/>
  <c r="BU57" i="102"/>
  <c r="CK26" i="133"/>
  <c r="AO64" i="102"/>
  <c r="AO64" i="133" s="1"/>
  <c r="AG64" i="102"/>
  <c r="AG64" i="133" s="1"/>
  <c r="CK14" i="102"/>
  <c r="CC41" i="102"/>
  <c r="CC41" i="133" s="1"/>
  <c r="CC57" i="102"/>
  <c r="CC55" i="102" s="1"/>
  <c r="BU64" i="102"/>
  <c r="BU64" i="133" s="1"/>
  <c r="CK23" i="102"/>
  <c r="CK23" i="133" s="1"/>
  <c r="E59" i="127"/>
  <c r="E59" i="143" s="1"/>
  <c r="W61" i="133"/>
  <c r="F10" i="127"/>
  <c r="F10" i="143" s="1"/>
  <c r="AE12" i="133"/>
  <c r="F15" i="127"/>
  <c r="F15" i="143" s="1"/>
  <c r="AE17" i="133"/>
  <c r="F31" i="127"/>
  <c r="F31" i="143" s="1"/>
  <c r="AE33" i="133"/>
  <c r="F44" i="127"/>
  <c r="F44" i="143" s="1"/>
  <c r="AE46" i="133"/>
  <c r="F56" i="127"/>
  <c r="F56" i="143" s="1"/>
  <c r="AE58" i="133"/>
  <c r="F61" i="127"/>
  <c r="F61" i="143" s="1"/>
  <c r="AE63" i="133"/>
  <c r="G13" i="127"/>
  <c r="G13" i="143" s="1"/>
  <c r="AM15" i="133"/>
  <c r="G17" i="128"/>
  <c r="G17" i="144" s="1"/>
  <c r="AN19" i="133"/>
  <c r="G28" i="127"/>
  <c r="G28" i="143" s="1"/>
  <c r="AM30" i="133"/>
  <c r="G36" i="127"/>
  <c r="G36" i="143" s="1"/>
  <c r="AM38" i="133"/>
  <c r="G42" i="128"/>
  <c r="G42" i="144" s="1"/>
  <c r="AN44" i="133"/>
  <c r="G48" i="127"/>
  <c r="G48" i="143" s="1"/>
  <c r="AM50" i="133"/>
  <c r="G59" i="128"/>
  <c r="G59" i="144" s="1"/>
  <c r="AN61" i="133"/>
  <c r="G76" i="127"/>
  <c r="G76" i="143" s="1"/>
  <c r="AM78" i="133"/>
  <c r="H11" i="127"/>
  <c r="H11" i="143" s="1"/>
  <c r="AU13" i="133"/>
  <c r="H16" i="127"/>
  <c r="H16" i="143" s="1"/>
  <c r="AU18" i="133"/>
  <c r="H33" i="127"/>
  <c r="H33" i="143" s="1"/>
  <c r="AU35" i="133"/>
  <c r="H41" i="127"/>
  <c r="H41" i="143" s="1"/>
  <c r="AU43" i="133"/>
  <c r="H45" i="127"/>
  <c r="H45" i="143" s="1"/>
  <c r="AU47" i="133"/>
  <c r="H49" i="127"/>
  <c r="H49" i="143" s="1"/>
  <c r="AU51" i="133"/>
  <c r="H54" i="127"/>
  <c r="H54" i="143" s="1"/>
  <c r="AU56" i="133"/>
  <c r="H58" i="127"/>
  <c r="H58" i="143" s="1"/>
  <c r="AU60" i="133"/>
  <c r="BE9" i="102"/>
  <c r="BE14" i="133"/>
  <c r="I11" i="127"/>
  <c r="I11" i="143" s="1"/>
  <c r="BC13" i="133"/>
  <c r="I16" i="127"/>
  <c r="I16" i="143" s="1"/>
  <c r="BC18" i="133"/>
  <c r="I37" i="127"/>
  <c r="I37" i="143" s="1"/>
  <c r="BC39" i="133"/>
  <c r="I43" i="127"/>
  <c r="I43" i="143" s="1"/>
  <c r="BC45" i="133"/>
  <c r="I60" i="127"/>
  <c r="I60" i="143" s="1"/>
  <c r="BC62" i="133"/>
  <c r="BM9" i="102"/>
  <c r="J11" i="127"/>
  <c r="J11" i="143" s="1"/>
  <c r="BK13" i="133"/>
  <c r="J16" i="127"/>
  <c r="J16" i="143" s="1"/>
  <c r="BK18" i="133"/>
  <c r="J33" i="127"/>
  <c r="J33" i="143" s="1"/>
  <c r="BK35" i="133"/>
  <c r="J41" i="127"/>
  <c r="J41" i="143" s="1"/>
  <c r="BK43" i="133"/>
  <c r="J45" i="127"/>
  <c r="J45" i="143" s="1"/>
  <c r="BK47" i="133"/>
  <c r="J49" i="127"/>
  <c r="J49" i="143" s="1"/>
  <c r="BK51" i="133"/>
  <c r="J54" i="127"/>
  <c r="J54" i="143" s="1"/>
  <c r="BK56" i="133"/>
  <c r="J58" i="127"/>
  <c r="J58" i="143" s="1"/>
  <c r="BK60" i="133"/>
  <c r="K17" i="128"/>
  <c r="K17" i="144" s="1"/>
  <c r="BT19" i="133"/>
  <c r="K43" i="128"/>
  <c r="K43" i="144" s="1"/>
  <c r="BT45" i="133"/>
  <c r="L16" i="128"/>
  <c r="L16" i="144" s="1"/>
  <c r="CB18" i="133"/>
  <c r="L43" i="127"/>
  <c r="L43" i="143" s="1"/>
  <c r="CA45" i="133"/>
  <c r="L58" i="128"/>
  <c r="L58" i="144" s="1"/>
  <c r="CB60" i="133"/>
  <c r="CK9" i="102"/>
  <c r="CK14" i="133"/>
  <c r="E17" i="128"/>
  <c r="E17" i="144" s="1"/>
  <c r="X19" i="133"/>
  <c r="E42" i="128"/>
  <c r="E42" i="144" s="1"/>
  <c r="X44" i="133"/>
  <c r="F15" i="128"/>
  <c r="F15" i="144" s="1"/>
  <c r="AF17" i="133"/>
  <c r="F32" i="127"/>
  <c r="F32" i="143" s="1"/>
  <c r="AE34" i="133"/>
  <c r="F42" i="128"/>
  <c r="F42" i="144" s="1"/>
  <c r="AF44" i="133"/>
  <c r="F44" i="128"/>
  <c r="F44" i="144" s="1"/>
  <c r="AF46" i="133"/>
  <c r="G11" i="127"/>
  <c r="G11" i="143" s="1"/>
  <c r="AM13" i="133"/>
  <c r="M44" i="127"/>
  <c r="M44" i="143" s="1"/>
  <c r="CI46" i="133"/>
  <c r="M16" i="128"/>
  <c r="M16" i="144" s="1"/>
  <c r="M44" i="128"/>
  <c r="M44" i="144" s="1"/>
  <c r="CJ46" i="133"/>
  <c r="M52" i="128"/>
  <c r="AW34" i="113"/>
  <c r="AW34" i="132" s="1"/>
  <c r="CC31" i="113"/>
  <c r="CC31" i="132" s="1"/>
  <c r="AW31" i="113"/>
  <c r="AW31" i="132" s="1"/>
  <c r="CC28" i="113"/>
  <c r="CC28" i="132" s="1"/>
  <c r="CC26" i="113"/>
  <c r="CC26" i="132" s="1"/>
  <c r="AW26" i="113"/>
  <c r="AW26" i="132" s="1"/>
  <c r="CK26" i="113"/>
  <c r="CK26" i="132" s="1"/>
  <c r="CK31" i="113"/>
  <c r="CK31" i="132" s="1"/>
  <c r="E42" i="127"/>
  <c r="E42" i="143" s="1"/>
  <c r="W44" i="133"/>
  <c r="E44" i="127"/>
  <c r="E44" i="143" s="1"/>
  <c r="W46" i="133"/>
  <c r="F12" i="127"/>
  <c r="F12" i="143" s="1"/>
  <c r="AE14" i="133"/>
  <c r="F17" i="127"/>
  <c r="F17" i="143" s="1"/>
  <c r="AE19" i="133"/>
  <c r="F27" i="127"/>
  <c r="F27" i="143" s="1"/>
  <c r="AE29" i="133"/>
  <c r="F35" i="127"/>
  <c r="F35" i="143" s="1"/>
  <c r="AE37" i="133"/>
  <c r="F42" i="127"/>
  <c r="F42" i="143" s="1"/>
  <c r="AE44" i="133"/>
  <c r="F47" i="127"/>
  <c r="F47" i="143" s="1"/>
  <c r="AE49" i="133"/>
  <c r="F59" i="127"/>
  <c r="F59" i="143" s="1"/>
  <c r="AE61" i="133"/>
  <c r="G10" i="128"/>
  <c r="G10" i="144" s="1"/>
  <c r="AN12" i="133"/>
  <c r="G15" i="128"/>
  <c r="G15" i="144" s="1"/>
  <c r="AN17" i="133"/>
  <c r="G32" i="127"/>
  <c r="G32" i="143" s="1"/>
  <c r="AM34" i="133"/>
  <c r="G40" i="127"/>
  <c r="G40" i="143" s="1"/>
  <c r="AM42" i="133"/>
  <c r="G44" i="128"/>
  <c r="G44" i="144" s="1"/>
  <c r="AN46" i="133"/>
  <c r="G57" i="127"/>
  <c r="G57" i="143" s="1"/>
  <c r="AM59" i="133"/>
  <c r="H8" i="127"/>
  <c r="H8" i="143" s="1"/>
  <c r="AU10" i="133"/>
  <c r="H14" i="127"/>
  <c r="H14" i="143" s="1"/>
  <c r="AU16" i="133"/>
  <c r="H18" i="127"/>
  <c r="H37" i="127"/>
  <c r="H37" i="143" s="1"/>
  <c r="AU39" i="133"/>
  <c r="H43" i="127"/>
  <c r="H43" i="143" s="1"/>
  <c r="AU45" i="133"/>
  <c r="H60" i="127"/>
  <c r="H60" i="143" s="1"/>
  <c r="AU62" i="133"/>
  <c r="I8" i="127"/>
  <c r="I8" i="143" s="1"/>
  <c r="BC10" i="133"/>
  <c r="I14" i="127"/>
  <c r="I14" i="143" s="1"/>
  <c r="BC16" i="133"/>
  <c r="I18" i="127"/>
  <c r="I33" i="127"/>
  <c r="I33" i="143" s="1"/>
  <c r="BC35" i="133"/>
  <c r="I41" i="127"/>
  <c r="I41" i="143" s="1"/>
  <c r="BC43" i="133"/>
  <c r="I45" i="127"/>
  <c r="I45" i="143" s="1"/>
  <c r="BC47" i="133"/>
  <c r="I49" i="127"/>
  <c r="I49" i="143" s="1"/>
  <c r="BC51" i="133"/>
  <c r="I54" i="127"/>
  <c r="I54" i="143" s="1"/>
  <c r="BC56" i="133"/>
  <c r="I58" i="127"/>
  <c r="I58" i="143" s="1"/>
  <c r="BC60" i="133"/>
  <c r="J8" i="127"/>
  <c r="J8" i="143" s="1"/>
  <c r="BK10" i="133"/>
  <c r="J14" i="127"/>
  <c r="J14" i="143" s="1"/>
  <c r="BK16" i="133"/>
  <c r="J18" i="127"/>
  <c r="J37" i="127"/>
  <c r="J37" i="143" s="1"/>
  <c r="BK39" i="133"/>
  <c r="J43" i="127"/>
  <c r="J43" i="143" s="1"/>
  <c r="BK45" i="133"/>
  <c r="J60" i="127"/>
  <c r="J60" i="143" s="1"/>
  <c r="BK62" i="133"/>
  <c r="K11" i="128"/>
  <c r="K11" i="144" s="1"/>
  <c r="BT13" i="133"/>
  <c r="K41" i="128"/>
  <c r="K41" i="144" s="1"/>
  <c r="BT43" i="133"/>
  <c r="K59" i="127"/>
  <c r="K59" i="143" s="1"/>
  <c r="BS61" i="133"/>
  <c r="L10" i="128"/>
  <c r="L10" i="144" s="1"/>
  <c r="CB12" i="133"/>
  <c r="L41" i="127"/>
  <c r="L41" i="143" s="1"/>
  <c r="CA43" i="133"/>
  <c r="M18" i="127"/>
  <c r="E10" i="128"/>
  <c r="E10" i="144" s="1"/>
  <c r="X12" i="133"/>
  <c r="E15" i="128"/>
  <c r="E15" i="144" s="1"/>
  <c r="X17" i="133"/>
  <c r="E44" i="128"/>
  <c r="E44" i="144" s="1"/>
  <c r="X46" i="133"/>
  <c r="E59" i="128"/>
  <c r="E59" i="144" s="1"/>
  <c r="X61" i="133"/>
  <c r="F10" i="128"/>
  <c r="F10" i="144" s="1"/>
  <c r="AF12" i="133"/>
  <c r="F13" i="127"/>
  <c r="F13" i="143" s="1"/>
  <c r="AE15" i="133"/>
  <c r="F28" i="127"/>
  <c r="F28" i="143" s="1"/>
  <c r="AE30" i="133"/>
  <c r="F36" i="127"/>
  <c r="F36" i="143" s="1"/>
  <c r="AE38" i="133"/>
  <c r="F57" i="127"/>
  <c r="F57" i="143" s="1"/>
  <c r="AE59" i="133"/>
  <c r="G8" i="127"/>
  <c r="G8" i="143" s="1"/>
  <c r="AM10" i="133"/>
  <c r="G16" i="127"/>
  <c r="G16" i="143" s="1"/>
  <c r="AM18" i="133"/>
  <c r="G18" i="127"/>
  <c r="G33" i="127"/>
  <c r="G33" i="143" s="1"/>
  <c r="AM35" i="133"/>
  <c r="G37" i="127"/>
  <c r="G37" i="143" s="1"/>
  <c r="AM39" i="133"/>
  <c r="G41" i="127"/>
  <c r="G41" i="143" s="1"/>
  <c r="AM43" i="133"/>
  <c r="G43" i="127"/>
  <c r="G43" i="143" s="1"/>
  <c r="AM45" i="133"/>
  <c r="G45" i="127"/>
  <c r="G45" i="143" s="1"/>
  <c r="AM47" i="133"/>
  <c r="G49" i="127"/>
  <c r="G49" i="143" s="1"/>
  <c r="AM51" i="133"/>
  <c r="G54" i="127"/>
  <c r="G54" i="143" s="1"/>
  <c r="AM56" i="133"/>
  <c r="G58" i="127"/>
  <c r="G58" i="143" s="1"/>
  <c r="AM60" i="133"/>
  <c r="G60" i="127"/>
  <c r="G60" i="143" s="1"/>
  <c r="AM62" i="133"/>
  <c r="AW9" i="102"/>
  <c r="AW14" i="133"/>
  <c r="AW41" i="102"/>
  <c r="AW51" i="133"/>
  <c r="H9" i="127"/>
  <c r="H9" i="143" s="1"/>
  <c r="AU11" i="133"/>
  <c r="H11" i="128"/>
  <c r="H11" i="144" s="1"/>
  <c r="AV13" i="133"/>
  <c r="H14" i="128"/>
  <c r="H14" i="144" s="1"/>
  <c r="AV16" i="133"/>
  <c r="H16" i="128"/>
  <c r="H16" i="144" s="1"/>
  <c r="AV18" i="133"/>
  <c r="H26" i="127"/>
  <c r="H26" i="143" s="1"/>
  <c r="AU28" i="133"/>
  <c r="H30" i="127"/>
  <c r="H30" i="143" s="1"/>
  <c r="AU32" i="133"/>
  <c r="H34" i="127"/>
  <c r="H34" i="143" s="1"/>
  <c r="AU36" i="133"/>
  <c r="H38" i="127"/>
  <c r="H38" i="143" s="1"/>
  <c r="AU40" i="133"/>
  <c r="H41" i="128"/>
  <c r="H41" i="144" s="1"/>
  <c r="AV43" i="133"/>
  <c r="H43" i="128"/>
  <c r="H43" i="144" s="1"/>
  <c r="AV45" i="133"/>
  <c r="H46" i="127"/>
  <c r="H46" i="143" s="1"/>
  <c r="AU48" i="133"/>
  <c r="H55" i="127"/>
  <c r="H55" i="143" s="1"/>
  <c r="AU57" i="133"/>
  <c r="H58" i="128"/>
  <c r="H58" i="144" s="1"/>
  <c r="AV60" i="133"/>
  <c r="H60" i="128"/>
  <c r="H60" i="144" s="1"/>
  <c r="AV62" i="133"/>
  <c r="BE41" i="102"/>
  <c r="BE55" i="102"/>
  <c r="BE57" i="133"/>
  <c r="I9" i="127"/>
  <c r="I9" i="143" s="1"/>
  <c r="BC11" i="133"/>
  <c r="I11" i="128"/>
  <c r="I11" i="144" s="1"/>
  <c r="BD13" i="133"/>
  <c r="I14" i="128"/>
  <c r="I14" i="144" s="1"/>
  <c r="BD16" i="133"/>
  <c r="I16" i="128"/>
  <c r="I16" i="144" s="1"/>
  <c r="BD18" i="133"/>
  <c r="I26" i="127"/>
  <c r="I26" i="143" s="1"/>
  <c r="BC28" i="133"/>
  <c r="I30" i="127"/>
  <c r="I30" i="143" s="1"/>
  <c r="BC32" i="133"/>
  <c r="I34" i="127"/>
  <c r="I34" i="143" s="1"/>
  <c r="BC36" i="133"/>
  <c r="I38" i="127"/>
  <c r="I38" i="143" s="1"/>
  <c r="BC40" i="133"/>
  <c r="I41" i="128"/>
  <c r="I41" i="144" s="1"/>
  <c r="BD43" i="133"/>
  <c r="I43" i="128"/>
  <c r="I43" i="144" s="1"/>
  <c r="BD45" i="133"/>
  <c r="I46" i="127"/>
  <c r="I46" i="143" s="1"/>
  <c r="BC48" i="133"/>
  <c r="I55" i="127"/>
  <c r="I55" i="143" s="1"/>
  <c r="BC57" i="133"/>
  <c r="I58" i="128"/>
  <c r="I58" i="144" s="1"/>
  <c r="BD60" i="133"/>
  <c r="I60" i="128"/>
  <c r="I60" i="144" s="1"/>
  <c r="BD62" i="133"/>
  <c r="BM41" i="102"/>
  <c r="BM55" i="102"/>
  <c r="BM57" i="133"/>
  <c r="J9" i="127"/>
  <c r="J9" i="143" s="1"/>
  <c r="BK11" i="133"/>
  <c r="J11" i="128"/>
  <c r="J11" i="144" s="1"/>
  <c r="BL13" i="133"/>
  <c r="J14" i="128"/>
  <c r="J14" i="144" s="1"/>
  <c r="BL16" i="133"/>
  <c r="J16" i="128"/>
  <c r="J16" i="144" s="1"/>
  <c r="BL18" i="133"/>
  <c r="J26" i="127"/>
  <c r="J26" i="143" s="1"/>
  <c r="BK28" i="133"/>
  <c r="J30" i="127"/>
  <c r="J30" i="143" s="1"/>
  <c r="BK32" i="133"/>
  <c r="J34" i="127"/>
  <c r="J34" i="143" s="1"/>
  <c r="BK36" i="133"/>
  <c r="J38" i="127"/>
  <c r="J38" i="143" s="1"/>
  <c r="BK40" i="133"/>
  <c r="J41" i="128"/>
  <c r="J41" i="144" s="1"/>
  <c r="BL43" i="133"/>
  <c r="J43" i="128"/>
  <c r="J43" i="144" s="1"/>
  <c r="BL45" i="133"/>
  <c r="J46" i="127"/>
  <c r="J46" i="143" s="1"/>
  <c r="BK48" i="133"/>
  <c r="J55" i="127"/>
  <c r="J55" i="143" s="1"/>
  <c r="BK57" i="133"/>
  <c r="J58" i="128"/>
  <c r="J58" i="144" s="1"/>
  <c r="BL60" i="133"/>
  <c r="J60" i="128"/>
  <c r="J60" i="144" s="1"/>
  <c r="BL62" i="133"/>
  <c r="K14" i="128"/>
  <c r="K14" i="144" s="1"/>
  <c r="BT16" i="133"/>
  <c r="K42" i="127"/>
  <c r="K42" i="143" s="1"/>
  <c r="BS44" i="133"/>
  <c r="K44" i="127"/>
  <c r="K44" i="143" s="1"/>
  <c r="BS46" i="133"/>
  <c r="K59" i="128"/>
  <c r="K59" i="144" s="1"/>
  <c r="BT61" i="133"/>
  <c r="L11" i="128"/>
  <c r="L11" i="144" s="1"/>
  <c r="CB13" i="133"/>
  <c r="L17" i="128"/>
  <c r="L17" i="144" s="1"/>
  <c r="CB19" i="133"/>
  <c r="L41" i="128"/>
  <c r="L41" i="144" s="1"/>
  <c r="CB43" i="133"/>
  <c r="L43" i="128"/>
  <c r="L43" i="144" s="1"/>
  <c r="CB45" i="133"/>
  <c r="L59" i="127"/>
  <c r="L59" i="143" s="1"/>
  <c r="CA61" i="133"/>
  <c r="Y9" i="102"/>
  <c r="Y14" i="133"/>
  <c r="E18" i="127"/>
  <c r="E41" i="127"/>
  <c r="E41" i="143" s="1"/>
  <c r="W43" i="133"/>
  <c r="E43" i="127"/>
  <c r="E43" i="143" s="1"/>
  <c r="W45" i="133"/>
  <c r="E58" i="127"/>
  <c r="E58" i="143" s="1"/>
  <c r="W60" i="133"/>
  <c r="AG9" i="102"/>
  <c r="AG14" i="133"/>
  <c r="F8" i="127"/>
  <c r="F8" i="143" s="1"/>
  <c r="AE10" i="133"/>
  <c r="F11" i="127"/>
  <c r="F11" i="143" s="1"/>
  <c r="AE13" i="133"/>
  <c r="F14" i="127"/>
  <c r="F14" i="143" s="1"/>
  <c r="AE16" i="133"/>
  <c r="F16" i="127"/>
  <c r="F16" i="143" s="1"/>
  <c r="AE18" i="133"/>
  <c r="F18" i="127"/>
  <c r="F33" i="127"/>
  <c r="F33" i="143" s="1"/>
  <c r="AE35" i="133"/>
  <c r="F37" i="127"/>
  <c r="F37" i="143" s="1"/>
  <c r="AE39" i="133"/>
  <c r="F41" i="127"/>
  <c r="F41" i="143" s="1"/>
  <c r="AE43" i="133"/>
  <c r="F43" i="127"/>
  <c r="F43" i="143" s="1"/>
  <c r="AE45" i="133"/>
  <c r="F45" i="127"/>
  <c r="F45" i="143" s="1"/>
  <c r="AE47" i="133"/>
  <c r="F49" i="127"/>
  <c r="F49" i="143" s="1"/>
  <c r="AE51" i="133"/>
  <c r="F54" i="127"/>
  <c r="F54" i="143" s="1"/>
  <c r="AE56" i="133"/>
  <c r="F58" i="127"/>
  <c r="F58" i="143" s="1"/>
  <c r="AE60" i="133"/>
  <c r="F60" i="127"/>
  <c r="F60" i="143" s="1"/>
  <c r="AE62" i="133"/>
  <c r="G9" i="127"/>
  <c r="G9" i="143" s="1"/>
  <c r="AM11" i="133"/>
  <c r="G11" i="128"/>
  <c r="G11" i="144" s="1"/>
  <c r="AN13" i="133"/>
  <c r="G14" i="128"/>
  <c r="G14" i="144" s="1"/>
  <c r="AN16" i="133"/>
  <c r="G16" i="128"/>
  <c r="G16" i="144" s="1"/>
  <c r="AN18" i="133"/>
  <c r="G26" i="127"/>
  <c r="G26" i="143" s="1"/>
  <c r="AM28" i="133"/>
  <c r="G30" i="127"/>
  <c r="G30" i="143" s="1"/>
  <c r="AM32" i="133"/>
  <c r="G34" i="127"/>
  <c r="G34" i="143" s="1"/>
  <c r="AM36" i="133"/>
  <c r="G38" i="127"/>
  <c r="G38" i="143" s="1"/>
  <c r="AM40" i="133"/>
  <c r="G41" i="128"/>
  <c r="G41" i="144" s="1"/>
  <c r="AN43" i="133"/>
  <c r="G43" i="128"/>
  <c r="G43" i="144" s="1"/>
  <c r="AN45" i="133"/>
  <c r="G46" i="127"/>
  <c r="G46" i="143" s="1"/>
  <c r="AM48" i="133"/>
  <c r="G55" i="127"/>
  <c r="G55" i="143" s="1"/>
  <c r="AM57" i="133"/>
  <c r="G58" i="128"/>
  <c r="G58" i="144" s="1"/>
  <c r="AN60" i="133"/>
  <c r="G60" i="128"/>
  <c r="G60" i="144" s="1"/>
  <c r="AN62" i="133"/>
  <c r="AW57" i="102"/>
  <c r="AW59" i="133"/>
  <c r="H10" i="127"/>
  <c r="H10" i="143" s="1"/>
  <c r="AU12" i="133"/>
  <c r="H12" i="127"/>
  <c r="H12" i="143" s="1"/>
  <c r="AU14" i="133"/>
  <c r="H15" i="127"/>
  <c r="H15" i="143" s="1"/>
  <c r="AU17" i="133"/>
  <c r="H17" i="127"/>
  <c r="H17" i="143" s="1"/>
  <c r="AU19" i="133"/>
  <c r="H27" i="127"/>
  <c r="H27" i="143" s="1"/>
  <c r="AU29" i="133"/>
  <c r="H31" i="127"/>
  <c r="H31" i="143" s="1"/>
  <c r="AU33" i="133"/>
  <c r="H35" i="127"/>
  <c r="H35" i="143" s="1"/>
  <c r="AU37" i="133"/>
  <c r="H42" i="127"/>
  <c r="H42" i="143" s="1"/>
  <c r="AU44" i="133"/>
  <c r="H44" i="127"/>
  <c r="H44" i="143" s="1"/>
  <c r="AU46" i="133"/>
  <c r="H47" i="127"/>
  <c r="H47" i="143" s="1"/>
  <c r="AU49" i="133"/>
  <c r="H56" i="127"/>
  <c r="H56" i="143" s="1"/>
  <c r="AU58" i="133"/>
  <c r="H59" i="127"/>
  <c r="H59" i="143" s="1"/>
  <c r="AU61" i="133"/>
  <c r="H61" i="127"/>
  <c r="H61" i="143" s="1"/>
  <c r="AU63" i="133"/>
  <c r="I10" i="127"/>
  <c r="I10" i="143" s="1"/>
  <c r="BC12" i="133"/>
  <c r="I12" i="127"/>
  <c r="I12" i="143" s="1"/>
  <c r="BC14" i="133"/>
  <c r="I15" i="127"/>
  <c r="I15" i="143" s="1"/>
  <c r="BC17" i="133"/>
  <c r="I17" i="127"/>
  <c r="I17" i="143" s="1"/>
  <c r="BC19" i="133"/>
  <c r="I27" i="127"/>
  <c r="I27" i="143" s="1"/>
  <c r="BC29" i="133"/>
  <c r="I31" i="127"/>
  <c r="I31" i="143" s="1"/>
  <c r="BC33" i="133"/>
  <c r="I35" i="127"/>
  <c r="I35" i="143" s="1"/>
  <c r="BC37" i="133"/>
  <c r="I42" i="127"/>
  <c r="I42" i="143" s="1"/>
  <c r="BC44" i="133"/>
  <c r="I44" i="127"/>
  <c r="I44" i="143" s="1"/>
  <c r="BC46" i="133"/>
  <c r="I47" i="127"/>
  <c r="I47" i="143" s="1"/>
  <c r="BC49" i="133"/>
  <c r="I56" i="127"/>
  <c r="I56" i="143" s="1"/>
  <c r="BC58" i="133"/>
  <c r="I59" i="127"/>
  <c r="I59" i="143" s="1"/>
  <c r="BC61" i="133"/>
  <c r="I61" i="127"/>
  <c r="I61" i="143" s="1"/>
  <c r="BC63" i="133"/>
  <c r="J10" i="127"/>
  <c r="J10" i="143" s="1"/>
  <c r="BK12" i="133"/>
  <c r="J12" i="127"/>
  <c r="J12" i="143" s="1"/>
  <c r="BK14" i="133"/>
  <c r="J15" i="127"/>
  <c r="J15" i="143" s="1"/>
  <c r="BK17" i="133"/>
  <c r="J17" i="127"/>
  <c r="J17" i="143" s="1"/>
  <c r="BK19" i="133"/>
  <c r="J27" i="127"/>
  <c r="J27" i="143" s="1"/>
  <c r="BK29" i="133"/>
  <c r="J31" i="127"/>
  <c r="J31" i="143" s="1"/>
  <c r="BK33" i="133"/>
  <c r="J35" i="127"/>
  <c r="J35" i="143" s="1"/>
  <c r="BK37" i="133"/>
  <c r="J42" i="127"/>
  <c r="J42" i="143" s="1"/>
  <c r="BK44" i="133"/>
  <c r="J44" i="127"/>
  <c r="J44" i="143" s="1"/>
  <c r="BK46" i="133"/>
  <c r="J47" i="127"/>
  <c r="J47" i="143" s="1"/>
  <c r="BK49" i="133"/>
  <c r="J56" i="127"/>
  <c r="J56" i="143" s="1"/>
  <c r="BK58" i="133"/>
  <c r="J59" i="127"/>
  <c r="J59" i="143" s="1"/>
  <c r="BK61" i="133"/>
  <c r="J61" i="127"/>
  <c r="J61" i="143" s="1"/>
  <c r="BK63" i="133"/>
  <c r="BU41" i="102"/>
  <c r="BU55" i="102"/>
  <c r="BU57" i="133"/>
  <c r="K15" i="128"/>
  <c r="K15" i="144" s="1"/>
  <c r="BT17" i="133"/>
  <c r="K42" i="128"/>
  <c r="K42" i="144" s="1"/>
  <c r="BT44" i="133"/>
  <c r="K44" i="128"/>
  <c r="K44" i="144" s="1"/>
  <c r="BT46" i="133"/>
  <c r="K58" i="127"/>
  <c r="K58" i="143" s="1"/>
  <c r="BS60" i="133"/>
  <c r="K60" i="128"/>
  <c r="K60" i="144" s="1"/>
  <c r="BT62" i="133"/>
  <c r="L14" i="128"/>
  <c r="L14" i="144" s="1"/>
  <c r="CB16" i="133"/>
  <c r="L42" i="127"/>
  <c r="L42" i="143" s="1"/>
  <c r="CA44" i="133"/>
  <c r="L44" i="127"/>
  <c r="L44" i="143" s="1"/>
  <c r="CA46" i="133"/>
  <c r="L59" i="128"/>
  <c r="L59" i="144" s="1"/>
  <c r="CB61" i="133"/>
  <c r="CK64" i="102"/>
  <c r="CK64" i="133" s="1"/>
  <c r="Y41" i="102"/>
  <c r="Y57" i="102"/>
  <c r="E11" i="128"/>
  <c r="E11" i="144" s="1"/>
  <c r="X13" i="133"/>
  <c r="E14" i="128"/>
  <c r="E14" i="144" s="1"/>
  <c r="X16" i="133"/>
  <c r="E16" i="128"/>
  <c r="E16" i="144" s="1"/>
  <c r="X18" i="133"/>
  <c r="E41" i="128"/>
  <c r="E41" i="144" s="1"/>
  <c r="X43" i="133"/>
  <c r="E43" i="128"/>
  <c r="E43" i="144" s="1"/>
  <c r="X45" i="133"/>
  <c r="E58" i="128"/>
  <c r="E58" i="144" s="1"/>
  <c r="X60" i="133"/>
  <c r="E60" i="128"/>
  <c r="E60" i="144" s="1"/>
  <c r="X62" i="133"/>
  <c r="AG41" i="102"/>
  <c r="AG57" i="102"/>
  <c r="F9" i="127"/>
  <c r="F9" i="143" s="1"/>
  <c r="AE11" i="133"/>
  <c r="F11" i="128"/>
  <c r="F11" i="144" s="1"/>
  <c r="AF13" i="133"/>
  <c r="F14" i="128"/>
  <c r="F14" i="144" s="1"/>
  <c r="AF16" i="133"/>
  <c r="F16" i="128"/>
  <c r="F16" i="144" s="1"/>
  <c r="AF18" i="133"/>
  <c r="F26" i="127"/>
  <c r="F26" i="143" s="1"/>
  <c r="AE28" i="133"/>
  <c r="F30" i="127"/>
  <c r="F30" i="143" s="1"/>
  <c r="AE32" i="133"/>
  <c r="F34" i="127"/>
  <c r="F34" i="143" s="1"/>
  <c r="AE36" i="133"/>
  <c r="F38" i="127"/>
  <c r="F38" i="143" s="1"/>
  <c r="AE40" i="133"/>
  <c r="F41" i="128"/>
  <c r="F41" i="144" s="1"/>
  <c r="AF43" i="133"/>
  <c r="F43" i="128"/>
  <c r="F43" i="144" s="1"/>
  <c r="AF45" i="133"/>
  <c r="F46" i="127"/>
  <c r="F46" i="143" s="1"/>
  <c r="AE48" i="133"/>
  <c r="F55" i="127"/>
  <c r="F55" i="143" s="1"/>
  <c r="AE57" i="133"/>
  <c r="F58" i="128"/>
  <c r="F58" i="144" s="1"/>
  <c r="AF60" i="133"/>
  <c r="F60" i="128"/>
  <c r="F60" i="144" s="1"/>
  <c r="AF62" i="133"/>
  <c r="AO41" i="102"/>
  <c r="AO57" i="102"/>
  <c r="AO59" i="133"/>
  <c r="G10" i="127"/>
  <c r="G10" i="143" s="1"/>
  <c r="AM12" i="133"/>
  <c r="G12" i="127"/>
  <c r="G12" i="143" s="1"/>
  <c r="AM14" i="133"/>
  <c r="G15" i="127"/>
  <c r="G15" i="143" s="1"/>
  <c r="AM17" i="133"/>
  <c r="G17" i="127"/>
  <c r="G17" i="143" s="1"/>
  <c r="AM19" i="133"/>
  <c r="G27" i="127"/>
  <c r="G27" i="143" s="1"/>
  <c r="AM29" i="133"/>
  <c r="G31" i="127"/>
  <c r="G31" i="143" s="1"/>
  <c r="AM33" i="133"/>
  <c r="G35" i="127"/>
  <c r="G35" i="143" s="1"/>
  <c r="AM37" i="133"/>
  <c r="G42" i="127"/>
  <c r="G42" i="143" s="1"/>
  <c r="AM44" i="133"/>
  <c r="G44" i="127"/>
  <c r="G44" i="143" s="1"/>
  <c r="AM46" i="133"/>
  <c r="G47" i="127"/>
  <c r="G47" i="143" s="1"/>
  <c r="AM49" i="133"/>
  <c r="G56" i="127"/>
  <c r="G56" i="143" s="1"/>
  <c r="AM58" i="133"/>
  <c r="G59" i="127"/>
  <c r="G59" i="143" s="1"/>
  <c r="AM61" i="133"/>
  <c r="G61" i="127"/>
  <c r="G61" i="143" s="1"/>
  <c r="AM63" i="133"/>
  <c r="AW64" i="102"/>
  <c r="H10" i="128"/>
  <c r="H10" i="144" s="1"/>
  <c r="AV12" i="133"/>
  <c r="H13" i="127"/>
  <c r="H13" i="143" s="1"/>
  <c r="AU15" i="133"/>
  <c r="H15" i="128"/>
  <c r="H15" i="144" s="1"/>
  <c r="AV17" i="133"/>
  <c r="H17" i="128"/>
  <c r="H17" i="144" s="1"/>
  <c r="AV19" i="133"/>
  <c r="H28" i="127"/>
  <c r="H28" i="143" s="1"/>
  <c r="AU30" i="133"/>
  <c r="H32" i="127"/>
  <c r="H32" i="143" s="1"/>
  <c r="AU34" i="133"/>
  <c r="H36" i="127"/>
  <c r="H36" i="143" s="1"/>
  <c r="AU38" i="133"/>
  <c r="H40" i="127"/>
  <c r="H40" i="143" s="1"/>
  <c r="AU42" i="133"/>
  <c r="H42" i="128"/>
  <c r="H42" i="144" s="1"/>
  <c r="AV44" i="133"/>
  <c r="H44" i="128"/>
  <c r="H44" i="144" s="1"/>
  <c r="AV46" i="133"/>
  <c r="H48" i="127"/>
  <c r="H48" i="143" s="1"/>
  <c r="AU50" i="133"/>
  <c r="H57" i="127"/>
  <c r="H57" i="143" s="1"/>
  <c r="AU59" i="133"/>
  <c r="H59" i="128"/>
  <c r="H59" i="144" s="1"/>
  <c r="AV61" i="133"/>
  <c r="H76" i="127"/>
  <c r="H76" i="143" s="1"/>
  <c r="AU78" i="133"/>
  <c r="BE64" i="102"/>
  <c r="I10" i="128"/>
  <c r="I10" i="144" s="1"/>
  <c r="BD12" i="133"/>
  <c r="I13" i="127"/>
  <c r="I13" i="143" s="1"/>
  <c r="BC15" i="133"/>
  <c r="I15" i="128"/>
  <c r="I15" i="144" s="1"/>
  <c r="BD17" i="133"/>
  <c r="I17" i="128"/>
  <c r="I17" i="144" s="1"/>
  <c r="BD19" i="133"/>
  <c r="I28" i="127"/>
  <c r="I28" i="143" s="1"/>
  <c r="BC30" i="133"/>
  <c r="I32" i="127"/>
  <c r="I32" i="143" s="1"/>
  <c r="BC34" i="133"/>
  <c r="I36" i="127"/>
  <c r="I36" i="143" s="1"/>
  <c r="BC38" i="133"/>
  <c r="I40" i="127"/>
  <c r="I40" i="143" s="1"/>
  <c r="BC42" i="133"/>
  <c r="I42" i="128"/>
  <c r="I42" i="144" s="1"/>
  <c r="BD44" i="133"/>
  <c r="I44" i="128"/>
  <c r="I44" i="144" s="1"/>
  <c r="BD46" i="133"/>
  <c r="I48" i="127"/>
  <c r="I48" i="143" s="1"/>
  <c r="BC50" i="133"/>
  <c r="I57" i="127"/>
  <c r="I57" i="143" s="1"/>
  <c r="BC59" i="133"/>
  <c r="I59" i="128"/>
  <c r="I59" i="144" s="1"/>
  <c r="BD61" i="133"/>
  <c r="I76" i="127"/>
  <c r="I76" i="143" s="1"/>
  <c r="BC78" i="133"/>
  <c r="BM64" i="102"/>
  <c r="J10" i="128"/>
  <c r="J10" i="144" s="1"/>
  <c r="BL12" i="133"/>
  <c r="J13" i="127"/>
  <c r="J13" i="143" s="1"/>
  <c r="BK15" i="133"/>
  <c r="J15" i="128"/>
  <c r="J15" i="144" s="1"/>
  <c r="BL17" i="133"/>
  <c r="J17" i="128"/>
  <c r="J17" i="144" s="1"/>
  <c r="BL19" i="133"/>
  <c r="J28" i="127"/>
  <c r="J28" i="143" s="1"/>
  <c r="BK30" i="133"/>
  <c r="J32" i="127"/>
  <c r="J32" i="143" s="1"/>
  <c r="BK34" i="133"/>
  <c r="J36" i="127"/>
  <c r="J36" i="143" s="1"/>
  <c r="BK38" i="133"/>
  <c r="J40" i="127"/>
  <c r="J40" i="143" s="1"/>
  <c r="BK42" i="133"/>
  <c r="J42" i="128"/>
  <c r="J42" i="144" s="1"/>
  <c r="BL44" i="133"/>
  <c r="J44" i="128"/>
  <c r="J44" i="144" s="1"/>
  <c r="BL46" i="133"/>
  <c r="J48" i="127"/>
  <c r="J48" i="143" s="1"/>
  <c r="BK50" i="133"/>
  <c r="J57" i="127"/>
  <c r="J57" i="143" s="1"/>
  <c r="BK59" i="133"/>
  <c r="J59" i="128"/>
  <c r="J59" i="144" s="1"/>
  <c r="BL61" i="133"/>
  <c r="J76" i="127"/>
  <c r="J76" i="143" s="1"/>
  <c r="BK78" i="133"/>
  <c r="K10" i="128"/>
  <c r="K10" i="144" s="1"/>
  <c r="BT12" i="133"/>
  <c r="K16" i="128"/>
  <c r="K16" i="144" s="1"/>
  <c r="BT18" i="133"/>
  <c r="K41" i="127"/>
  <c r="K41" i="143" s="1"/>
  <c r="BS43" i="133"/>
  <c r="K43" i="127"/>
  <c r="K43" i="143" s="1"/>
  <c r="BS45" i="133"/>
  <c r="K49" i="127"/>
  <c r="K49" i="143" s="1"/>
  <c r="BS51" i="133"/>
  <c r="K58" i="128"/>
  <c r="K58" i="144" s="1"/>
  <c r="BT60" i="133"/>
  <c r="CC14" i="102"/>
  <c r="CC64" i="102"/>
  <c r="CC72" i="133"/>
  <c r="L15" i="128"/>
  <c r="L15" i="144" s="1"/>
  <c r="CB17" i="133"/>
  <c r="L42" i="128"/>
  <c r="L42" i="144" s="1"/>
  <c r="CB44" i="133"/>
  <c r="L44" i="128"/>
  <c r="L44" i="144" s="1"/>
  <c r="CB46" i="133"/>
  <c r="L58" i="127"/>
  <c r="L58" i="143" s="1"/>
  <c r="CA60" i="133"/>
  <c r="L60" i="128"/>
  <c r="L60" i="144" s="1"/>
  <c r="CB62" i="133"/>
  <c r="CK41" i="102"/>
  <c r="CK57" i="102"/>
  <c r="CK57" i="133" s="1"/>
  <c r="M41" i="127"/>
  <c r="M41" i="143" s="1"/>
  <c r="CI43" i="133"/>
  <c r="M17" i="128"/>
  <c r="M17" i="144" s="1"/>
  <c r="M41" i="128"/>
  <c r="M41" i="144" s="1"/>
  <c r="CJ43" i="133"/>
  <c r="BU34" i="113"/>
  <c r="BU34" i="132" s="1"/>
  <c r="AO34" i="113"/>
  <c r="AO34" i="132" s="1"/>
  <c r="BU31" i="113"/>
  <c r="BU31" i="132" s="1"/>
  <c r="AO31" i="113"/>
  <c r="AO31" i="132" s="1"/>
  <c r="BU30" i="113"/>
  <c r="BU30" i="132" s="1"/>
  <c r="BU26" i="113"/>
  <c r="BU26" i="132" s="1"/>
  <c r="AO26" i="113"/>
  <c r="AO26" i="132" s="1"/>
  <c r="M42" i="127"/>
  <c r="M42" i="143" s="1"/>
  <c r="CI44" i="133"/>
  <c r="M58" i="127"/>
  <c r="M58" i="143" s="1"/>
  <c r="CI60" i="133"/>
  <c r="M10" i="128"/>
  <c r="M10" i="144" s="1"/>
  <c r="CJ12" i="133"/>
  <c r="M14" i="128"/>
  <c r="M14" i="144" s="1"/>
  <c r="M18" i="128"/>
  <c r="M42" i="128"/>
  <c r="M42" i="144" s="1"/>
  <c r="CJ44" i="133"/>
  <c r="M50" i="128"/>
  <c r="M58" i="128"/>
  <c r="M58" i="144" s="1"/>
  <c r="BM34" i="113"/>
  <c r="BM34" i="132" s="1"/>
  <c r="AG34" i="113"/>
  <c r="AG34" i="132" s="1"/>
  <c r="BM31" i="113"/>
  <c r="BM31" i="132" s="1"/>
  <c r="AG31" i="113"/>
  <c r="AG31" i="132" s="1"/>
  <c r="AG30" i="113"/>
  <c r="AG30" i="132" s="1"/>
  <c r="BM26" i="113"/>
  <c r="BM26" i="132" s="1"/>
  <c r="AG26" i="113"/>
  <c r="AG26" i="132" s="1"/>
  <c r="F17" i="128"/>
  <c r="F17" i="144" s="1"/>
  <c r="AF19" i="133"/>
  <c r="F40" i="127"/>
  <c r="F40" i="143" s="1"/>
  <c r="AE42" i="133"/>
  <c r="F48" i="127"/>
  <c r="F48" i="143" s="1"/>
  <c r="AE50" i="133"/>
  <c r="F59" i="128"/>
  <c r="F59" i="144" s="1"/>
  <c r="AF61" i="133"/>
  <c r="F76" i="127"/>
  <c r="F76" i="143" s="1"/>
  <c r="AE78" i="133"/>
  <c r="G14" i="127"/>
  <c r="G14" i="143" s="1"/>
  <c r="AM16" i="133"/>
  <c r="M43" i="127"/>
  <c r="M43" i="143" s="1"/>
  <c r="CI45" i="133"/>
  <c r="M59" i="127"/>
  <c r="M59" i="143" s="1"/>
  <c r="CI61" i="133"/>
  <c r="M11" i="128"/>
  <c r="M11" i="144" s="1"/>
  <c r="CJ13" i="133"/>
  <c r="M15" i="128"/>
  <c r="M15" i="144" s="1"/>
  <c r="M43" i="128"/>
  <c r="M43" i="144" s="1"/>
  <c r="CJ45" i="133"/>
  <c r="M51" i="128"/>
  <c r="M59" i="128"/>
  <c r="M59" i="144" s="1"/>
  <c r="BE34" i="113"/>
  <c r="BE34" i="132" s="1"/>
  <c r="Y34" i="113"/>
  <c r="Y34" i="132" s="1"/>
  <c r="BE31" i="113"/>
  <c r="BE31" i="132" s="1"/>
  <c r="Y31" i="113"/>
  <c r="Y31" i="132" s="1"/>
  <c r="BE26" i="113"/>
  <c r="BE26" i="132" s="1"/>
  <c r="Y26" i="113"/>
  <c r="Y26" i="132" s="1"/>
  <c r="CK34" i="113"/>
  <c r="CK34" i="132" s="1"/>
  <c r="AW38" i="113"/>
  <c r="AW38" i="132" s="1"/>
  <c r="AO38" i="113"/>
  <c r="AO38" i="132" s="1"/>
  <c r="AG38" i="113"/>
  <c r="AG38" i="132" s="1"/>
  <c r="CK38" i="113"/>
  <c r="CK38" i="132" s="1"/>
  <c r="AE28" i="113"/>
  <c r="AE28" i="132" s="1"/>
  <c r="F39" i="127"/>
  <c r="AM22" i="113"/>
  <c r="AM22" i="132" s="1"/>
  <c r="G7" i="127"/>
  <c r="AM29" i="113"/>
  <c r="AM29" i="132" s="1"/>
  <c r="G53" i="127"/>
  <c r="AU26" i="113"/>
  <c r="AU26" i="132" s="1"/>
  <c r="H25" i="127"/>
  <c r="AU27" i="113"/>
  <c r="AU27" i="132" s="1"/>
  <c r="H29" i="127"/>
  <c r="BC26" i="113"/>
  <c r="BC26" i="132" s="1"/>
  <c r="I25" i="127"/>
  <c r="BC27" i="113"/>
  <c r="BC27" i="132" s="1"/>
  <c r="I29" i="127"/>
  <c r="BK26" i="113"/>
  <c r="BK26" i="132" s="1"/>
  <c r="J25" i="127"/>
  <c r="BK27" i="113"/>
  <c r="BK27" i="132" s="1"/>
  <c r="J29" i="127"/>
  <c r="AE22" i="113"/>
  <c r="AE22" i="132" s="1"/>
  <c r="F7" i="127"/>
  <c r="AE29" i="113"/>
  <c r="AE29" i="132" s="1"/>
  <c r="F53" i="127"/>
  <c r="AM26" i="113"/>
  <c r="AM26" i="132" s="1"/>
  <c r="G25" i="127"/>
  <c r="AM27" i="113"/>
  <c r="AM27" i="132" s="1"/>
  <c r="G29" i="127"/>
  <c r="AU23" i="113"/>
  <c r="AU23" i="132" s="1"/>
  <c r="H19" i="127"/>
  <c r="BC23" i="113"/>
  <c r="BC23" i="132" s="1"/>
  <c r="I19" i="127"/>
  <c r="BK23" i="113"/>
  <c r="BK23" i="132" s="1"/>
  <c r="J19" i="127"/>
  <c r="AE26" i="113"/>
  <c r="AE26" i="132" s="1"/>
  <c r="F25" i="127"/>
  <c r="AE27" i="113"/>
  <c r="AE27" i="132" s="1"/>
  <c r="F29" i="127"/>
  <c r="AM23" i="113"/>
  <c r="AM23" i="132" s="1"/>
  <c r="G19" i="127"/>
  <c r="AU28" i="113"/>
  <c r="AU28" i="132" s="1"/>
  <c r="H39" i="127"/>
  <c r="BC28" i="113"/>
  <c r="BC28" i="132" s="1"/>
  <c r="I39" i="127"/>
  <c r="BK28" i="113"/>
  <c r="BK28" i="132" s="1"/>
  <c r="J39" i="127"/>
  <c r="AE23" i="113"/>
  <c r="AE23" i="132" s="1"/>
  <c r="F19" i="127"/>
  <c r="AM28" i="113"/>
  <c r="AM28" i="132" s="1"/>
  <c r="G39" i="127"/>
  <c r="AU22" i="113"/>
  <c r="AU22" i="132" s="1"/>
  <c r="H7" i="127"/>
  <c r="AU29" i="113"/>
  <c r="AU29" i="132" s="1"/>
  <c r="H53" i="127"/>
  <c r="BC22" i="113"/>
  <c r="BC22" i="132" s="1"/>
  <c r="I7" i="127"/>
  <c r="BC29" i="113"/>
  <c r="BC29" i="132" s="1"/>
  <c r="I53" i="127"/>
  <c r="BK22" i="113"/>
  <c r="BK22" i="132" s="1"/>
  <c r="J7" i="127"/>
  <c r="BK29" i="113"/>
  <c r="BK29" i="132" s="1"/>
  <c r="J53" i="127"/>
  <c r="AO23" i="102"/>
  <c r="CC23" i="102"/>
  <c r="Y23" i="102"/>
  <c r="AG23" i="102"/>
  <c r="AW23" i="102"/>
  <c r="BM23" i="102"/>
  <c r="BU23" i="102"/>
  <c r="BE23" i="102"/>
  <c r="BE23" i="133" s="1"/>
  <c r="BU14" i="133" l="1"/>
  <c r="AO14" i="133"/>
  <c r="CC38" i="113"/>
  <c r="CC38" i="132" s="1"/>
  <c r="Y30" i="113"/>
  <c r="Y30" i="132" s="1"/>
  <c r="CC57" i="133"/>
  <c r="AO30" i="113"/>
  <c r="AO30" i="132" s="1"/>
  <c r="CK25" i="113"/>
  <c r="CK25" i="132" s="1"/>
  <c r="BM64" i="133"/>
  <c r="BM30" i="113"/>
  <c r="BM30" i="132" s="1"/>
  <c r="Y25" i="113"/>
  <c r="Y25" i="132" s="1"/>
  <c r="Y23" i="133"/>
  <c r="BU38" i="113"/>
  <c r="BU38" i="132" s="1"/>
  <c r="BU55" i="133"/>
  <c r="BU29" i="113"/>
  <c r="BU29" i="132" s="1"/>
  <c r="BU25" i="113"/>
  <c r="BU25" i="132" s="1"/>
  <c r="BU23" i="133"/>
  <c r="CC25" i="113"/>
  <c r="CC25" i="132" s="1"/>
  <c r="CC23" i="133"/>
  <c r="BM38" i="113"/>
  <c r="BM38" i="132" s="1"/>
  <c r="CC64" i="133"/>
  <c r="CC30" i="113"/>
  <c r="CC30" i="132" s="1"/>
  <c r="AW64" i="133"/>
  <c r="AW30" i="113"/>
  <c r="AW30" i="132" s="1"/>
  <c r="AO55" i="102"/>
  <c r="AO57" i="133"/>
  <c r="AG55" i="102"/>
  <c r="AG57" i="133"/>
  <c r="Y55" i="102"/>
  <c r="Y57" i="133"/>
  <c r="BU41" i="133"/>
  <c r="BU28" i="113"/>
  <c r="BU28" i="132" s="1"/>
  <c r="AW55" i="102"/>
  <c r="AW57" i="133"/>
  <c r="AO9" i="133"/>
  <c r="AO22" i="113"/>
  <c r="AO22" i="132" s="1"/>
  <c r="AG9" i="133"/>
  <c r="AG22" i="113"/>
  <c r="AG22" i="132" s="1"/>
  <c r="Y9" i="133"/>
  <c r="Y22" i="113"/>
  <c r="Y22" i="132" s="1"/>
  <c r="BM55" i="133"/>
  <c r="BM29" i="113"/>
  <c r="BM29" i="132" s="1"/>
  <c r="AW9" i="133"/>
  <c r="AW22" i="113"/>
  <c r="AW22" i="132" s="1"/>
  <c r="CK9" i="133"/>
  <c r="CK22" i="113"/>
  <c r="CK22" i="132" s="1"/>
  <c r="CC55" i="133"/>
  <c r="CC29" i="113"/>
  <c r="CC29" i="132" s="1"/>
  <c r="BU9" i="133"/>
  <c r="BU22" i="113"/>
  <c r="BU22" i="132" s="1"/>
  <c r="BM25" i="113"/>
  <c r="BM25" i="132" s="1"/>
  <c r="BM23" i="133"/>
  <c r="Y38" i="113"/>
  <c r="Y38" i="132" s="1"/>
  <c r="AW25" i="113"/>
  <c r="AW25" i="132" s="1"/>
  <c r="AW23" i="133"/>
  <c r="AO25" i="113"/>
  <c r="AO25" i="132" s="1"/>
  <c r="AO23" i="133"/>
  <c r="BE38" i="113"/>
  <c r="BE38" i="132" s="1"/>
  <c r="CK55" i="102"/>
  <c r="CK55" i="133" s="1"/>
  <c r="CC9" i="102"/>
  <c r="CC14" i="133"/>
  <c r="BE64" i="133"/>
  <c r="BE30" i="113"/>
  <c r="BE30" i="132" s="1"/>
  <c r="AO41" i="133"/>
  <c r="AO28" i="113"/>
  <c r="AO28" i="132" s="1"/>
  <c r="AG41" i="133"/>
  <c r="AG28" i="113"/>
  <c r="AG28" i="132" s="1"/>
  <c r="Y41" i="133"/>
  <c r="Y28" i="113"/>
  <c r="Y28" i="132" s="1"/>
  <c r="CK30" i="113"/>
  <c r="CK30" i="132" s="1"/>
  <c r="BM41" i="133"/>
  <c r="BM28" i="113"/>
  <c r="BM28" i="132" s="1"/>
  <c r="BE55" i="133"/>
  <c r="BE29" i="113"/>
  <c r="BE29" i="132" s="1"/>
  <c r="AG25" i="113"/>
  <c r="AG25" i="132" s="1"/>
  <c r="AG23" i="133"/>
  <c r="CK41" i="133"/>
  <c r="CK28" i="113"/>
  <c r="CK28" i="132" s="1"/>
  <c r="BE41" i="133"/>
  <c r="BE28" i="113"/>
  <c r="BE28" i="132" s="1"/>
  <c r="AW41" i="133"/>
  <c r="AW28" i="113"/>
  <c r="AW28" i="132" s="1"/>
  <c r="BM9" i="133"/>
  <c r="BM22" i="113"/>
  <c r="BM22" i="132" s="1"/>
  <c r="BE9" i="133"/>
  <c r="BE22" i="113"/>
  <c r="BE22" i="132" s="1"/>
  <c r="J99" i="116"/>
  <c r="J53" i="143"/>
  <c r="I99" i="116"/>
  <c r="I53" i="143"/>
  <c r="H99" i="116"/>
  <c r="H53" i="143"/>
  <c r="G98" i="116"/>
  <c r="G39" i="143"/>
  <c r="I98" i="116"/>
  <c r="I39" i="143"/>
  <c r="H98" i="116"/>
  <c r="H39" i="143"/>
  <c r="G93" i="116"/>
  <c r="G19" i="143"/>
  <c r="F96" i="116"/>
  <c r="F25" i="143"/>
  <c r="J93" i="116"/>
  <c r="J19" i="143"/>
  <c r="I93" i="116"/>
  <c r="I19" i="143"/>
  <c r="H93" i="116"/>
  <c r="H19" i="143"/>
  <c r="G96" i="116"/>
  <c r="G25" i="143"/>
  <c r="F99" i="116"/>
  <c r="F53" i="143"/>
  <c r="J97" i="116"/>
  <c r="J29" i="143"/>
  <c r="I96" i="116"/>
  <c r="I25" i="143"/>
  <c r="H97" i="116"/>
  <c r="H29" i="143"/>
  <c r="G92" i="116"/>
  <c r="G7" i="143"/>
  <c r="J92" i="116"/>
  <c r="J7" i="143"/>
  <c r="I92" i="116"/>
  <c r="I7" i="143"/>
  <c r="H92" i="116"/>
  <c r="H7" i="143"/>
  <c r="F93" i="116"/>
  <c r="F19" i="143"/>
  <c r="J98" i="116"/>
  <c r="J39" i="143"/>
  <c r="F97" i="116"/>
  <c r="F29" i="143"/>
  <c r="G97" i="116"/>
  <c r="G29" i="143"/>
  <c r="F92" i="116"/>
  <c r="F7" i="143"/>
  <c r="J96" i="116"/>
  <c r="J25" i="143"/>
  <c r="I97" i="116"/>
  <c r="I29" i="143"/>
  <c r="H96" i="116"/>
  <c r="H25" i="143"/>
  <c r="G99" i="116"/>
  <c r="G53" i="143"/>
  <c r="F98" i="116"/>
  <c r="F39" i="143"/>
  <c r="BE25" i="113"/>
  <c r="BE25" i="132" s="1"/>
  <c r="Q26" i="133"/>
  <c r="Q25" i="133"/>
  <c r="Q24" i="133"/>
  <c r="D52" i="128"/>
  <c r="D52" i="127"/>
  <c r="D51" i="128"/>
  <c r="D51" i="127"/>
  <c r="D50" i="128"/>
  <c r="D50" i="127"/>
  <c r="Q72" i="102"/>
  <c r="Q65" i="102"/>
  <c r="Q59" i="102"/>
  <c r="Q59" i="133" s="1"/>
  <c r="Q51" i="102"/>
  <c r="Q51" i="133" s="1"/>
  <c r="Q47" i="102"/>
  <c r="Q47" i="133" s="1"/>
  <c r="Q42" i="102"/>
  <c r="Q42" i="133" s="1"/>
  <c r="Q35" i="102"/>
  <c r="Q35" i="133" s="1"/>
  <c r="Q32" i="102"/>
  <c r="Q32" i="133" s="1"/>
  <c r="Q27" i="102"/>
  <c r="Q15" i="102"/>
  <c r="Q15" i="133" s="1"/>
  <c r="Q10" i="102"/>
  <c r="Q10" i="133" s="1"/>
  <c r="C52" i="128"/>
  <c r="C51" i="128"/>
  <c r="C50" i="128"/>
  <c r="C52" i="127"/>
  <c r="C51" i="127"/>
  <c r="C50" i="127"/>
  <c r="Q64" i="102" l="1"/>
  <c r="Q30" i="113" s="1"/>
  <c r="Q30" i="132" s="1"/>
  <c r="Q23" i="102"/>
  <c r="Q23" i="133" s="1"/>
  <c r="G99" i="135"/>
  <c r="F99" i="135"/>
  <c r="H99" i="135"/>
  <c r="J99" i="135"/>
  <c r="I99" i="135"/>
  <c r="J96" i="135"/>
  <c r="F92" i="135"/>
  <c r="G97" i="135"/>
  <c r="J98" i="135"/>
  <c r="I92" i="135"/>
  <c r="I96" i="135"/>
  <c r="J97" i="135"/>
  <c r="H93" i="135"/>
  <c r="J93" i="135"/>
  <c r="F96" i="135"/>
  <c r="I98" i="135"/>
  <c r="F98" i="135"/>
  <c r="H96" i="135"/>
  <c r="I97" i="135"/>
  <c r="F97" i="135"/>
  <c r="F93" i="135"/>
  <c r="H92" i="135"/>
  <c r="J92" i="135"/>
  <c r="G92" i="135"/>
  <c r="H97" i="135"/>
  <c r="G96" i="135"/>
  <c r="I93" i="135"/>
  <c r="G93" i="135"/>
  <c r="H98" i="135"/>
  <c r="G98" i="135"/>
  <c r="Q64" i="133"/>
  <c r="Q27" i="133"/>
  <c r="Q26" i="113"/>
  <c r="Q26" i="132" s="1"/>
  <c r="D10" i="128"/>
  <c r="D10" i="144" s="1"/>
  <c r="P12" i="133"/>
  <c r="D15" i="128"/>
  <c r="D15" i="144" s="1"/>
  <c r="P17" i="133"/>
  <c r="D17" i="128"/>
  <c r="D17" i="144" s="1"/>
  <c r="P19" i="133"/>
  <c r="D42" i="128"/>
  <c r="D42" i="144" s="1"/>
  <c r="P44" i="133"/>
  <c r="D44" i="128"/>
  <c r="D44" i="144" s="1"/>
  <c r="P46" i="133"/>
  <c r="D59" i="128"/>
  <c r="D59" i="144" s="1"/>
  <c r="P61" i="133"/>
  <c r="Q14" i="102"/>
  <c r="D18" i="127"/>
  <c r="D41" i="127"/>
  <c r="D41" i="143" s="1"/>
  <c r="O43" i="133"/>
  <c r="D43" i="127"/>
  <c r="D43" i="143" s="1"/>
  <c r="O45" i="133"/>
  <c r="D58" i="127"/>
  <c r="D58" i="143" s="1"/>
  <c r="O60" i="133"/>
  <c r="CK29" i="113"/>
  <c r="CK29" i="132" s="1"/>
  <c r="AG55" i="133"/>
  <c r="AG29" i="113"/>
  <c r="AG29" i="132" s="1"/>
  <c r="Q65" i="133"/>
  <c r="Q31" i="113"/>
  <c r="D11" i="128"/>
  <c r="D11" i="144" s="1"/>
  <c r="P13" i="133"/>
  <c r="D14" i="128"/>
  <c r="D14" i="144" s="1"/>
  <c r="P16" i="133"/>
  <c r="D16" i="128"/>
  <c r="D16" i="144" s="1"/>
  <c r="P18" i="133"/>
  <c r="D41" i="128"/>
  <c r="D41" i="144" s="1"/>
  <c r="P43" i="133"/>
  <c r="D43" i="128"/>
  <c r="D43" i="144" s="1"/>
  <c r="P45" i="133"/>
  <c r="D58" i="128"/>
  <c r="D58" i="144" s="1"/>
  <c r="P60" i="133"/>
  <c r="D60" i="128"/>
  <c r="D60" i="144" s="1"/>
  <c r="P62" i="133"/>
  <c r="Q41" i="102"/>
  <c r="Q57" i="102"/>
  <c r="Q72" i="133"/>
  <c r="Q34" i="113"/>
  <c r="Q34" i="132" s="1"/>
  <c r="D42" i="127"/>
  <c r="D42" i="143" s="1"/>
  <c r="O44" i="133"/>
  <c r="D44" i="127"/>
  <c r="D44" i="143" s="1"/>
  <c r="O46" i="133"/>
  <c r="D59" i="127"/>
  <c r="D59" i="143" s="1"/>
  <c r="O61" i="133"/>
  <c r="CC9" i="133"/>
  <c r="CC22" i="113"/>
  <c r="CC22" i="132" s="1"/>
  <c r="AW55" i="133"/>
  <c r="AW29" i="113"/>
  <c r="AW29" i="132" s="1"/>
  <c r="Y55" i="133"/>
  <c r="Y29" i="113"/>
  <c r="Y29" i="132" s="1"/>
  <c r="AO55" i="133"/>
  <c r="AO29" i="113"/>
  <c r="AO29" i="132" s="1"/>
  <c r="C7" i="127"/>
  <c r="G9" i="133"/>
  <c r="C15" i="127"/>
  <c r="C15" i="143" s="1"/>
  <c r="G17" i="133"/>
  <c r="C27" i="127"/>
  <c r="C27" i="143" s="1"/>
  <c r="G29" i="133"/>
  <c r="C35" i="127"/>
  <c r="C35" i="143" s="1"/>
  <c r="G37" i="133"/>
  <c r="C44" i="127"/>
  <c r="C44" i="143" s="1"/>
  <c r="G46" i="133"/>
  <c r="C61" i="127"/>
  <c r="C61" i="143" s="1"/>
  <c r="G63" i="133"/>
  <c r="C17" i="128"/>
  <c r="C17" i="144" s="1"/>
  <c r="H19" i="133"/>
  <c r="C43" i="128"/>
  <c r="C43" i="144" s="1"/>
  <c r="H45" i="133"/>
  <c r="C12" i="127"/>
  <c r="C12" i="143" s="1"/>
  <c r="G14" i="133"/>
  <c r="C28" i="127"/>
  <c r="C28" i="143" s="1"/>
  <c r="G30" i="133"/>
  <c r="C36" i="127"/>
  <c r="C36" i="143" s="1"/>
  <c r="G38" i="133"/>
  <c r="C49" i="127"/>
  <c r="C49" i="143" s="1"/>
  <c r="G51" i="133"/>
  <c r="C57" i="127"/>
  <c r="C57" i="143" s="1"/>
  <c r="G59" i="133"/>
  <c r="C14" i="128"/>
  <c r="C14" i="144" s="1"/>
  <c r="H16" i="133"/>
  <c r="C58" i="128"/>
  <c r="C58" i="144" s="1"/>
  <c r="H60" i="133"/>
  <c r="C9" i="127"/>
  <c r="C9" i="143" s="1"/>
  <c r="G11" i="133"/>
  <c r="C13" i="127"/>
  <c r="C13" i="143" s="1"/>
  <c r="G15" i="133"/>
  <c r="C17" i="127"/>
  <c r="C17" i="143" s="1"/>
  <c r="G19" i="133"/>
  <c r="C25" i="127"/>
  <c r="G27" i="133"/>
  <c r="C29" i="127"/>
  <c r="G31" i="133"/>
  <c r="C33" i="127"/>
  <c r="C33" i="143" s="1"/>
  <c r="G35" i="133"/>
  <c r="C38" i="127"/>
  <c r="C38" i="143" s="1"/>
  <c r="G40" i="133"/>
  <c r="C42" i="127"/>
  <c r="C42" i="143" s="1"/>
  <c r="G44" i="133"/>
  <c r="C46" i="127"/>
  <c r="C46" i="143" s="1"/>
  <c r="G48" i="133"/>
  <c r="C54" i="127"/>
  <c r="C54" i="143" s="1"/>
  <c r="G56" i="133"/>
  <c r="C59" i="127"/>
  <c r="C59" i="143" s="1"/>
  <c r="G61" i="133"/>
  <c r="C58" i="127"/>
  <c r="C58" i="143" s="1"/>
  <c r="G60" i="133"/>
  <c r="C15" i="128"/>
  <c r="C15" i="144" s="1"/>
  <c r="H17" i="133"/>
  <c r="C41" i="128"/>
  <c r="C41" i="144" s="1"/>
  <c r="H43" i="133"/>
  <c r="C59" i="128"/>
  <c r="C59" i="144" s="1"/>
  <c r="H61" i="133"/>
  <c r="C11" i="127"/>
  <c r="C11" i="143" s="1"/>
  <c r="G13" i="133"/>
  <c r="C19" i="127"/>
  <c r="G21" i="133"/>
  <c r="C31" i="127"/>
  <c r="C31" i="143" s="1"/>
  <c r="G33" i="133"/>
  <c r="C40" i="127"/>
  <c r="C40" i="143" s="1"/>
  <c r="G42" i="133"/>
  <c r="C48" i="127"/>
  <c r="C48" i="143" s="1"/>
  <c r="G50" i="133"/>
  <c r="C56" i="127"/>
  <c r="C56" i="143" s="1"/>
  <c r="G58" i="133"/>
  <c r="C11" i="128"/>
  <c r="C11" i="144" s="1"/>
  <c r="H13" i="133"/>
  <c r="C8" i="127"/>
  <c r="C8" i="143" s="1"/>
  <c r="G10" i="133"/>
  <c r="C16" i="127"/>
  <c r="C16" i="143" s="1"/>
  <c r="G18" i="133"/>
  <c r="C32" i="127"/>
  <c r="C32" i="143" s="1"/>
  <c r="G34" i="133"/>
  <c r="C41" i="127"/>
  <c r="C41" i="143" s="1"/>
  <c r="G43" i="133"/>
  <c r="C45" i="127"/>
  <c r="C45" i="143" s="1"/>
  <c r="G47" i="133"/>
  <c r="C53" i="127"/>
  <c r="G55" i="133"/>
  <c r="C37" i="127"/>
  <c r="C37" i="143" s="1"/>
  <c r="G39" i="133"/>
  <c r="C44" i="128"/>
  <c r="C44" i="144" s="1"/>
  <c r="H46" i="133"/>
  <c r="C10" i="127"/>
  <c r="C10" i="143" s="1"/>
  <c r="G12" i="133"/>
  <c r="C14" i="127"/>
  <c r="C14" i="143" s="1"/>
  <c r="G16" i="133"/>
  <c r="C18" i="127"/>
  <c r="C26" i="127"/>
  <c r="C26" i="143" s="1"/>
  <c r="G28" i="133"/>
  <c r="C30" i="127"/>
  <c r="C30" i="143" s="1"/>
  <c r="G32" i="133"/>
  <c r="C34" i="127"/>
  <c r="C34" i="143" s="1"/>
  <c r="G36" i="133"/>
  <c r="C39" i="127"/>
  <c r="G41" i="133"/>
  <c r="C43" i="127"/>
  <c r="C43" i="143" s="1"/>
  <c r="G45" i="133"/>
  <c r="C47" i="127"/>
  <c r="C47" i="143" s="1"/>
  <c r="G49" i="133"/>
  <c r="C55" i="127"/>
  <c r="C55" i="143" s="1"/>
  <c r="G57" i="133"/>
  <c r="C60" i="127"/>
  <c r="C60" i="143" s="1"/>
  <c r="G62" i="133"/>
  <c r="C10" i="128"/>
  <c r="C10" i="144" s="1"/>
  <c r="H12" i="133"/>
  <c r="C16" i="128"/>
  <c r="C16" i="144" s="1"/>
  <c r="H18" i="133"/>
  <c r="C42" i="128"/>
  <c r="C42" i="144" s="1"/>
  <c r="H44" i="133"/>
  <c r="C60" i="128"/>
  <c r="C60" i="144" s="1"/>
  <c r="H62" i="133"/>
  <c r="Q25" i="113" l="1"/>
  <c r="Q25" i="132" s="1"/>
  <c r="Q55" i="102"/>
  <c r="Q57" i="133"/>
  <c r="Q31" i="132"/>
  <c r="Q38" i="113"/>
  <c r="Q38" i="132" s="1"/>
  <c r="Q41" i="133"/>
  <c r="Q28" i="113"/>
  <c r="Q28" i="132" s="1"/>
  <c r="Q9" i="102"/>
  <c r="Q14" i="133"/>
  <c r="C93" i="116"/>
  <c r="C19" i="143"/>
  <c r="C98" i="116"/>
  <c r="C39" i="143"/>
  <c r="C96" i="116"/>
  <c r="C25" i="143"/>
  <c r="C99" i="116"/>
  <c r="C53" i="143"/>
  <c r="C97" i="116"/>
  <c r="C29" i="143"/>
  <c r="C92" i="116"/>
  <c r="C7" i="143"/>
  <c r="C99" i="135" l="1"/>
  <c r="C92" i="135"/>
  <c r="C96" i="135"/>
  <c r="C98" i="135"/>
  <c r="C97" i="135"/>
  <c r="C93" i="135"/>
  <c r="Q9" i="133"/>
  <c r="Q22" i="113"/>
  <c r="Q22" i="132" s="1"/>
  <c r="Q55" i="133"/>
  <c r="Q29" i="113"/>
  <c r="Q29" i="132" s="1"/>
  <c r="K15" i="127" l="1"/>
  <c r="K15" i="143" s="1"/>
  <c r="BS17" i="133"/>
  <c r="K28" i="127"/>
  <c r="K28" i="143" s="1"/>
  <c r="BS30" i="133"/>
  <c r="K10" i="127"/>
  <c r="K10" i="143" s="1"/>
  <c r="BS12" i="133"/>
  <c r="K18" i="127"/>
  <c r="K11" i="127"/>
  <c r="K11" i="143" s="1"/>
  <c r="BS13" i="133"/>
  <c r="K17" i="127"/>
  <c r="K17" i="143" s="1"/>
  <c r="BS19" i="133"/>
  <c r="K35" i="127"/>
  <c r="K35" i="143" s="1"/>
  <c r="BS37" i="133"/>
  <c r="K26" i="127"/>
  <c r="K26" i="143" s="1"/>
  <c r="BS28" i="133"/>
  <c r="K47" i="127"/>
  <c r="K47" i="143" s="1"/>
  <c r="BS49" i="133"/>
  <c r="K61" i="127"/>
  <c r="K61" i="143" s="1"/>
  <c r="BS63" i="133"/>
  <c r="K48" i="127"/>
  <c r="K48" i="143" s="1"/>
  <c r="BS50" i="133"/>
  <c r="K40" i="127"/>
  <c r="K40" i="143" s="1"/>
  <c r="BS42" i="133"/>
  <c r="K32" i="127"/>
  <c r="K32" i="143" s="1"/>
  <c r="BS34" i="133"/>
  <c r="K14" i="127"/>
  <c r="K14" i="143" s="1"/>
  <c r="BS16" i="133"/>
  <c r="K31" i="127"/>
  <c r="K31" i="143" s="1"/>
  <c r="BS33" i="133"/>
  <c r="L18" i="127"/>
  <c r="K38" i="127" l="1"/>
  <c r="K38" i="143" s="1"/>
  <c r="BS40" i="133"/>
  <c r="K37" i="127"/>
  <c r="K37" i="143" s="1"/>
  <c r="BS39" i="133"/>
  <c r="BS21" i="133" l="1"/>
  <c r="K46" i="127"/>
  <c r="K46" i="143" s="1"/>
  <c r="BS48" i="133"/>
  <c r="K27" i="127"/>
  <c r="K27" i="143" s="1"/>
  <c r="BS29" i="133"/>
  <c r="K60" i="127"/>
  <c r="K60" i="143" s="1"/>
  <c r="BS62" i="133"/>
  <c r="K56" i="127"/>
  <c r="K56" i="143" s="1"/>
  <c r="BS58" i="133"/>
  <c r="K34" i="127"/>
  <c r="K34" i="143" s="1"/>
  <c r="BS36" i="133"/>
  <c r="K16" i="127"/>
  <c r="K16" i="143" s="1"/>
  <c r="BS18" i="133"/>
  <c r="K9" i="127"/>
  <c r="K9" i="143" s="1"/>
  <c r="BS11" i="133"/>
  <c r="BS23" i="113"/>
  <c r="BS23" i="132" s="1"/>
  <c r="K19" i="127"/>
  <c r="K13" i="127" l="1"/>
  <c r="K13" i="143" s="1"/>
  <c r="BS15" i="133"/>
  <c r="K45" i="127"/>
  <c r="K45" i="143" s="1"/>
  <c r="BS47" i="133"/>
  <c r="K93" i="116"/>
  <c r="K19" i="143"/>
  <c r="K93" i="135" l="1"/>
  <c r="K8" i="127" l="1"/>
  <c r="K8" i="143" s="1"/>
  <c r="BS10" i="133"/>
  <c r="BS41" i="133" l="1"/>
  <c r="K12" i="127" l="1"/>
  <c r="K12" i="143" s="1"/>
  <c r="BS14" i="133"/>
  <c r="BS28" i="113"/>
  <c r="BS28" i="132" s="1"/>
  <c r="K39" i="127"/>
  <c r="BS27" i="133"/>
  <c r="K54" i="127" l="1"/>
  <c r="K54" i="143" s="1"/>
  <c r="BS56" i="133"/>
  <c r="K30" i="127"/>
  <c r="K30" i="143" s="1"/>
  <c r="BS32" i="133"/>
  <c r="K33" i="127"/>
  <c r="K33" i="143" s="1"/>
  <c r="BS35" i="133"/>
  <c r="K98" i="116"/>
  <c r="K39" i="143"/>
  <c r="BS26" i="113"/>
  <c r="BS26" i="132" s="1"/>
  <c r="K25" i="127"/>
  <c r="BS9" i="133"/>
  <c r="K98" i="135" l="1"/>
  <c r="K76" i="127"/>
  <c r="K76" i="143" s="1"/>
  <c r="BS78" i="133"/>
  <c r="K96" i="116"/>
  <c r="K25" i="143"/>
  <c r="BS22" i="113"/>
  <c r="BS22" i="132" s="1"/>
  <c r="K7" i="127"/>
  <c r="K96" i="135" l="1"/>
  <c r="K36" i="127"/>
  <c r="K36" i="143" s="1"/>
  <c r="BS38" i="133"/>
  <c r="K92" i="116"/>
  <c r="K7" i="143"/>
  <c r="BS31" i="133"/>
  <c r="K92" i="135" l="1"/>
  <c r="BS27" i="113"/>
  <c r="BS27" i="132" s="1"/>
  <c r="K29" i="127"/>
  <c r="K97" i="116" l="1"/>
  <c r="K29" i="143"/>
  <c r="K97" i="135" l="1"/>
  <c r="K57" i="127" l="1"/>
  <c r="K57" i="143" s="1"/>
  <c r="BS59" i="133"/>
  <c r="K55" i="127" l="1"/>
  <c r="K55" i="143" s="1"/>
  <c r="BS57" i="133"/>
  <c r="BS55" i="133"/>
  <c r="BS29" i="113" l="1"/>
  <c r="BS29" i="132" s="1"/>
  <c r="K53" i="127"/>
  <c r="K99" i="116" l="1"/>
  <c r="K53" i="143"/>
  <c r="K99" i="135" l="1"/>
  <c r="D18" i="128" l="1"/>
  <c r="I18" i="128"/>
  <c r="K18" i="128"/>
  <c r="F18" i="128"/>
  <c r="G18" i="128"/>
  <c r="J18" i="128"/>
  <c r="E18" i="128"/>
  <c r="H18" i="128"/>
  <c r="L18" i="128"/>
  <c r="C18" i="128"/>
  <c r="CJ63" i="131" l="1"/>
  <c r="CJ56" i="131"/>
  <c r="CJ16" i="131"/>
  <c r="CJ9" i="131"/>
  <c r="C22" i="123" l="1"/>
  <c r="C22" i="139" s="1"/>
  <c r="H24" i="131"/>
  <c r="C34" i="123"/>
  <c r="C34" i="139" s="1"/>
  <c r="H36" i="131"/>
  <c r="C38" i="123"/>
  <c r="C38" i="139" s="1"/>
  <c r="H40" i="131"/>
  <c r="C46" i="123"/>
  <c r="C46" i="139" s="1"/>
  <c r="H48" i="131"/>
  <c r="C87" i="123"/>
  <c r="C87" i="139" s="1"/>
  <c r="H89" i="131"/>
  <c r="D21" i="123"/>
  <c r="D21" i="139" s="1"/>
  <c r="P23" i="131"/>
  <c r="D25" i="123"/>
  <c r="D25" i="139" s="1"/>
  <c r="P27" i="131"/>
  <c r="D29" i="123"/>
  <c r="D29" i="139" s="1"/>
  <c r="P31" i="131"/>
  <c r="D33" i="123"/>
  <c r="D33" i="139" s="1"/>
  <c r="P35" i="131"/>
  <c r="D37" i="123"/>
  <c r="D37" i="139" s="1"/>
  <c r="P39" i="131"/>
  <c r="D45" i="123"/>
  <c r="D45" i="139" s="1"/>
  <c r="P47" i="131"/>
  <c r="D49" i="123"/>
  <c r="D49" i="139" s="1"/>
  <c r="P51" i="131"/>
  <c r="D73" i="123"/>
  <c r="E12" i="123"/>
  <c r="E12" i="139" s="1"/>
  <c r="X14" i="131"/>
  <c r="E16" i="123"/>
  <c r="E16" i="139" s="1"/>
  <c r="X18" i="131"/>
  <c r="E28" i="123"/>
  <c r="E28" i="139" s="1"/>
  <c r="X30" i="131"/>
  <c r="E40" i="123"/>
  <c r="E40" i="139" s="1"/>
  <c r="X42" i="131"/>
  <c r="E89" i="123"/>
  <c r="E89" i="139" s="1"/>
  <c r="X91" i="131"/>
  <c r="F11" i="123"/>
  <c r="F11" i="139" s="1"/>
  <c r="AF13" i="131"/>
  <c r="F15" i="123"/>
  <c r="F15" i="139" s="1"/>
  <c r="AF17" i="131"/>
  <c r="F47" i="123"/>
  <c r="F47" i="139" s="1"/>
  <c r="AF49" i="131"/>
  <c r="G10" i="123"/>
  <c r="G10" i="139" s="1"/>
  <c r="AN12" i="131"/>
  <c r="G22" i="123"/>
  <c r="G22" i="139" s="1"/>
  <c r="AN24" i="131"/>
  <c r="G34" i="123"/>
  <c r="G34" i="139" s="1"/>
  <c r="AN36" i="131"/>
  <c r="G38" i="123"/>
  <c r="G38" i="139" s="1"/>
  <c r="AN40" i="131"/>
  <c r="G46" i="123"/>
  <c r="G46" i="139" s="1"/>
  <c r="AN48" i="131"/>
  <c r="G87" i="123"/>
  <c r="G87" i="139" s="1"/>
  <c r="AN89" i="131"/>
  <c r="H21" i="123"/>
  <c r="H21" i="139" s="1"/>
  <c r="AV23" i="131"/>
  <c r="H25" i="123"/>
  <c r="H25" i="139" s="1"/>
  <c r="AV27" i="131"/>
  <c r="H29" i="123"/>
  <c r="H29" i="139" s="1"/>
  <c r="AV31" i="131"/>
  <c r="H33" i="123"/>
  <c r="H33" i="139" s="1"/>
  <c r="AV35" i="131"/>
  <c r="H37" i="123"/>
  <c r="H37" i="139" s="1"/>
  <c r="AV39" i="131"/>
  <c r="H45" i="123"/>
  <c r="H45" i="139" s="1"/>
  <c r="AV47" i="131"/>
  <c r="H49" i="123"/>
  <c r="H49" i="139" s="1"/>
  <c r="AV51" i="131"/>
  <c r="H73" i="123"/>
  <c r="I12" i="123"/>
  <c r="I12" i="139" s="1"/>
  <c r="BD14" i="131"/>
  <c r="I16" i="123"/>
  <c r="I16" i="139" s="1"/>
  <c r="BD18" i="131"/>
  <c r="I28" i="123"/>
  <c r="I28" i="139" s="1"/>
  <c r="BD30" i="131"/>
  <c r="I40" i="123"/>
  <c r="I40" i="139" s="1"/>
  <c r="BD42" i="131"/>
  <c r="I89" i="123"/>
  <c r="I89" i="139" s="1"/>
  <c r="BD91" i="131"/>
  <c r="J11" i="123"/>
  <c r="J11" i="139" s="1"/>
  <c r="BL13" i="131"/>
  <c r="J15" i="123"/>
  <c r="J15" i="139" s="1"/>
  <c r="BL17" i="131"/>
  <c r="J47" i="123"/>
  <c r="J47" i="139" s="1"/>
  <c r="BL49" i="131"/>
  <c r="K10" i="123"/>
  <c r="K10" i="139" s="1"/>
  <c r="BT12" i="131"/>
  <c r="K22" i="123"/>
  <c r="K22" i="139" s="1"/>
  <c r="BT24" i="131"/>
  <c r="K34" i="123"/>
  <c r="K34" i="139" s="1"/>
  <c r="BT36" i="131"/>
  <c r="K38" i="123"/>
  <c r="K38" i="139" s="1"/>
  <c r="BT40" i="131"/>
  <c r="K46" i="123"/>
  <c r="K46" i="139" s="1"/>
  <c r="BT48" i="131"/>
  <c r="K87" i="123"/>
  <c r="K87" i="139" s="1"/>
  <c r="BT89" i="131"/>
  <c r="L21" i="123"/>
  <c r="L21" i="139" s="1"/>
  <c r="CB23" i="131"/>
  <c r="L25" i="123"/>
  <c r="L25" i="139" s="1"/>
  <c r="CB27" i="131"/>
  <c r="L29" i="123"/>
  <c r="L29" i="139" s="1"/>
  <c r="CB31" i="131"/>
  <c r="L33" i="123"/>
  <c r="L33" i="139" s="1"/>
  <c r="CB35" i="131"/>
  <c r="L37" i="123"/>
  <c r="L37" i="139" s="1"/>
  <c r="CB39" i="131"/>
  <c r="L45" i="123"/>
  <c r="L45" i="139" s="1"/>
  <c r="CB47" i="131"/>
  <c r="L49" i="123"/>
  <c r="L49" i="139" s="1"/>
  <c r="CB51" i="131"/>
  <c r="M11" i="123"/>
  <c r="M11" i="139" s="1"/>
  <c r="CJ13" i="131"/>
  <c r="M15" i="123"/>
  <c r="M15" i="139" s="1"/>
  <c r="CJ17" i="131"/>
  <c r="M23" i="123"/>
  <c r="CJ25" i="131"/>
  <c r="M27" i="123"/>
  <c r="CJ29" i="131"/>
  <c r="M35" i="123"/>
  <c r="CJ37" i="131"/>
  <c r="M43" i="123"/>
  <c r="CJ45" i="131"/>
  <c r="M47" i="123"/>
  <c r="M47" i="139" s="1"/>
  <c r="CJ49" i="131"/>
  <c r="M51" i="123"/>
  <c r="CJ53" i="131"/>
  <c r="M55" i="123"/>
  <c r="CJ57" i="131"/>
  <c r="M59" i="123"/>
  <c r="CJ61" i="131"/>
  <c r="M63" i="123"/>
  <c r="M63" i="139" s="1"/>
  <c r="CJ65" i="131"/>
  <c r="M67" i="123"/>
  <c r="CJ69" i="131"/>
  <c r="C10" i="123"/>
  <c r="C10" i="139" s="1"/>
  <c r="H12" i="131"/>
  <c r="C11" i="123"/>
  <c r="C11" i="139" s="1"/>
  <c r="H13" i="131"/>
  <c r="C15" i="123"/>
  <c r="C15" i="139" s="1"/>
  <c r="H17" i="131"/>
  <c r="C47" i="123"/>
  <c r="C47" i="139" s="1"/>
  <c r="H49" i="131"/>
  <c r="D10" i="123"/>
  <c r="D10" i="139" s="1"/>
  <c r="P12" i="131"/>
  <c r="D22" i="123"/>
  <c r="D22" i="139" s="1"/>
  <c r="P24" i="131"/>
  <c r="D34" i="123"/>
  <c r="D34" i="139" s="1"/>
  <c r="P36" i="131"/>
  <c r="D38" i="123"/>
  <c r="D38" i="139" s="1"/>
  <c r="P40" i="131"/>
  <c r="D46" i="123"/>
  <c r="D46" i="139" s="1"/>
  <c r="P48" i="131"/>
  <c r="D87" i="123"/>
  <c r="D87" i="139" s="1"/>
  <c r="P89" i="131"/>
  <c r="E21" i="123"/>
  <c r="E21" i="139" s="1"/>
  <c r="X23" i="131"/>
  <c r="E25" i="123"/>
  <c r="E25" i="139" s="1"/>
  <c r="X27" i="131"/>
  <c r="E29" i="123"/>
  <c r="E29" i="139" s="1"/>
  <c r="X31" i="131"/>
  <c r="E33" i="123"/>
  <c r="E33" i="139" s="1"/>
  <c r="X35" i="131"/>
  <c r="E37" i="123"/>
  <c r="E37" i="139" s="1"/>
  <c r="X39" i="131"/>
  <c r="E45" i="123"/>
  <c r="E45" i="139" s="1"/>
  <c r="X47" i="131"/>
  <c r="E49" i="123"/>
  <c r="E49" i="139" s="1"/>
  <c r="X51" i="131"/>
  <c r="F12" i="123"/>
  <c r="F12" i="139" s="1"/>
  <c r="AF14" i="131"/>
  <c r="F16" i="123"/>
  <c r="F16" i="139" s="1"/>
  <c r="AF18" i="131"/>
  <c r="F28" i="123"/>
  <c r="F28" i="139" s="1"/>
  <c r="AF30" i="131"/>
  <c r="F40" i="123"/>
  <c r="F40" i="139" s="1"/>
  <c r="AF42" i="131"/>
  <c r="F89" i="123"/>
  <c r="F89" i="139" s="1"/>
  <c r="AF91" i="131"/>
  <c r="G11" i="123"/>
  <c r="G11" i="139" s="1"/>
  <c r="AN13" i="131"/>
  <c r="G15" i="123"/>
  <c r="G15" i="139" s="1"/>
  <c r="AN17" i="131"/>
  <c r="G47" i="123"/>
  <c r="G47" i="139" s="1"/>
  <c r="AN49" i="131"/>
  <c r="H10" i="123"/>
  <c r="H10" i="139" s="1"/>
  <c r="AV12" i="131"/>
  <c r="H22" i="123"/>
  <c r="H22" i="139" s="1"/>
  <c r="AV24" i="131"/>
  <c r="H34" i="123"/>
  <c r="H34" i="139" s="1"/>
  <c r="AV36" i="131"/>
  <c r="H38" i="123"/>
  <c r="H38" i="139" s="1"/>
  <c r="AV40" i="131"/>
  <c r="H46" i="123"/>
  <c r="H46" i="139" s="1"/>
  <c r="AV48" i="131"/>
  <c r="H87" i="123"/>
  <c r="H87" i="139" s="1"/>
  <c r="AV89" i="131"/>
  <c r="I21" i="123"/>
  <c r="I21" i="139" s="1"/>
  <c r="BD23" i="131"/>
  <c r="I25" i="123"/>
  <c r="I25" i="139" s="1"/>
  <c r="BD27" i="131"/>
  <c r="I29" i="123"/>
  <c r="I29" i="139" s="1"/>
  <c r="BD31" i="131"/>
  <c r="I33" i="123"/>
  <c r="I33" i="139" s="1"/>
  <c r="BD35" i="131"/>
  <c r="I37" i="123"/>
  <c r="I37" i="139" s="1"/>
  <c r="BD39" i="131"/>
  <c r="I45" i="123"/>
  <c r="I45" i="139" s="1"/>
  <c r="BD47" i="131"/>
  <c r="I49" i="123"/>
  <c r="I49" i="139" s="1"/>
  <c r="BD51" i="131"/>
  <c r="I73" i="123"/>
  <c r="J12" i="123"/>
  <c r="J12" i="139" s="1"/>
  <c r="BL14" i="131"/>
  <c r="J16" i="123"/>
  <c r="J16" i="139" s="1"/>
  <c r="BL18" i="131"/>
  <c r="J28" i="123"/>
  <c r="J28" i="139" s="1"/>
  <c r="BL30" i="131"/>
  <c r="J40" i="123"/>
  <c r="J40" i="139" s="1"/>
  <c r="BL42" i="131"/>
  <c r="J89" i="123"/>
  <c r="J89" i="139" s="1"/>
  <c r="BL91" i="131"/>
  <c r="K11" i="123"/>
  <c r="K11" i="139" s="1"/>
  <c r="BT13" i="131"/>
  <c r="K15" i="123"/>
  <c r="K15" i="139" s="1"/>
  <c r="BT17" i="131"/>
  <c r="K47" i="123"/>
  <c r="K47" i="139" s="1"/>
  <c r="BT49" i="131"/>
  <c r="L10" i="123"/>
  <c r="L10" i="139" s="1"/>
  <c r="CB12" i="131"/>
  <c r="L22" i="123"/>
  <c r="L22" i="139" s="1"/>
  <c r="CB24" i="131"/>
  <c r="L34" i="123"/>
  <c r="L34" i="139" s="1"/>
  <c r="CB36" i="131"/>
  <c r="L38" i="123"/>
  <c r="L38" i="139" s="1"/>
  <c r="CB40" i="131"/>
  <c r="L46" i="123"/>
  <c r="L46" i="139" s="1"/>
  <c r="CB48" i="131"/>
  <c r="L87" i="123"/>
  <c r="L87" i="139" s="1"/>
  <c r="CB89" i="131"/>
  <c r="M8" i="123"/>
  <c r="CJ10" i="131"/>
  <c r="M12" i="123"/>
  <c r="M12" i="139" s="1"/>
  <c r="CJ14" i="131"/>
  <c r="M16" i="123"/>
  <c r="M16" i="139" s="1"/>
  <c r="CJ18" i="131"/>
  <c r="M24" i="123"/>
  <c r="CJ26" i="131"/>
  <c r="M28" i="123"/>
  <c r="M28" i="139" s="1"/>
  <c r="CJ30" i="131"/>
  <c r="M32" i="123"/>
  <c r="CJ34" i="131"/>
  <c r="M40" i="123"/>
  <c r="M40" i="139" s="1"/>
  <c r="CJ42" i="131"/>
  <c r="M56" i="123"/>
  <c r="CJ58" i="131"/>
  <c r="M60" i="123"/>
  <c r="CJ62" i="131"/>
  <c r="M64" i="123"/>
  <c r="CJ66" i="131"/>
  <c r="C12" i="123"/>
  <c r="C12" i="139" s="1"/>
  <c r="H14" i="131"/>
  <c r="C16" i="123"/>
  <c r="C16" i="139" s="1"/>
  <c r="H18" i="131"/>
  <c r="C28" i="123"/>
  <c r="C28" i="139" s="1"/>
  <c r="H30" i="131"/>
  <c r="C40" i="123"/>
  <c r="C40" i="139" s="1"/>
  <c r="H42" i="131"/>
  <c r="C89" i="123"/>
  <c r="C89" i="139" s="1"/>
  <c r="H91" i="131"/>
  <c r="D11" i="123"/>
  <c r="D11" i="139" s="1"/>
  <c r="P13" i="131"/>
  <c r="D15" i="123"/>
  <c r="D15" i="139" s="1"/>
  <c r="P17" i="131"/>
  <c r="D47" i="123"/>
  <c r="D47" i="139" s="1"/>
  <c r="P49" i="131"/>
  <c r="E10" i="123"/>
  <c r="E10" i="139" s="1"/>
  <c r="X12" i="131"/>
  <c r="E22" i="123"/>
  <c r="E22" i="139" s="1"/>
  <c r="X24" i="131"/>
  <c r="E34" i="123"/>
  <c r="E34" i="139" s="1"/>
  <c r="X36" i="131"/>
  <c r="E38" i="123"/>
  <c r="E38" i="139" s="1"/>
  <c r="X40" i="131"/>
  <c r="E46" i="123"/>
  <c r="E46" i="139" s="1"/>
  <c r="X48" i="131"/>
  <c r="E87" i="123"/>
  <c r="E87" i="139" s="1"/>
  <c r="X89" i="131"/>
  <c r="F21" i="123"/>
  <c r="F21" i="139" s="1"/>
  <c r="AF23" i="131"/>
  <c r="F25" i="123"/>
  <c r="F25" i="139" s="1"/>
  <c r="AF27" i="131"/>
  <c r="F29" i="123"/>
  <c r="F29" i="139" s="1"/>
  <c r="AF31" i="131"/>
  <c r="F33" i="123"/>
  <c r="F33" i="139" s="1"/>
  <c r="AF35" i="131"/>
  <c r="F37" i="123"/>
  <c r="F37" i="139" s="1"/>
  <c r="AF39" i="131"/>
  <c r="F45" i="123"/>
  <c r="F45" i="139" s="1"/>
  <c r="AF47" i="131"/>
  <c r="F49" i="123"/>
  <c r="F49" i="139" s="1"/>
  <c r="AF51" i="131"/>
  <c r="G12" i="123"/>
  <c r="G12" i="139" s="1"/>
  <c r="AN14" i="131"/>
  <c r="G16" i="123"/>
  <c r="G16" i="139" s="1"/>
  <c r="AN18" i="131"/>
  <c r="G28" i="123"/>
  <c r="G28" i="139" s="1"/>
  <c r="AN30" i="131"/>
  <c r="G40" i="123"/>
  <c r="G40" i="139" s="1"/>
  <c r="AN42" i="131"/>
  <c r="G89" i="123"/>
  <c r="G89" i="139" s="1"/>
  <c r="AN91" i="131"/>
  <c r="H11" i="123"/>
  <c r="H11" i="139" s="1"/>
  <c r="AV13" i="131"/>
  <c r="H15" i="123"/>
  <c r="H15" i="139" s="1"/>
  <c r="AV17" i="131"/>
  <c r="H47" i="123"/>
  <c r="H47" i="139" s="1"/>
  <c r="AV49" i="131"/>
  <c r="I10" i="123"/>
  <c r="I10" i="139" s="1"/>
  <c r="BD12" i="131"/>
  <c r="I22" i="123"/>
  <c r="I22" i="139" s="1"/>
  <c r="BD24" i="131"/>
  <c r="I34" i="123"/>
  <c r="I34" i="139" s="1"/>
  <c r="BD36" i="131"/>
  <c r="I38" i="123"/>
  <c r="I38" i="139" s="1"/>
  <c r="BD40" i="131"/>
  <c r="I46" i="123"/>
  <c r="I46" i="139" s="1"/>
  <c r="BD48" i="131"/>
  <c r="I87" i="123"/>
  <c r="I87" i="139" s="1"/>
  <c r="BD89" i="131"/>
  <c r="J21" i="123"/>
  <c r="J21" i="139" s="1"/>
  <c r="BL23" i="131"/>
  <c r="J25" i="123"/>
  <c r="J25" i="139" s="1"/>
  <c r="BL27" i="131"/>
  <c r="J29" i="123"/>
  <c r="J29" i="139" s="1"/>
  <c r="BL31" i="131"/>
  <c r="J33" i="123"/>
  <c r="J33" i="139" s="1"/>
  <c r="BL35" i="131"/>
  <c r="J37" i="123"/>
  <c r="J37" i="139" s="1"/>
  <c r="BL39" i="131"/>
  <c r="J45" i="123"/>
  <c r="J45" i="139" s="1"/>
  <c r="BL47" i="131"/>
  <c r="J49" i="123"/>
  <c r="J49" i="139" s="1"/>
  <c r="BL51" i="131"/>
  <c r="J73" i="123"/>
  <c r="K12" i="123"/>
  <c r="K12" i="139" s="1"/>
  <c r="BT14" i="131"/>
  <c r="K16" i="123"/>
  <c r="K16" i="139" s="1"/>
  <c r="BT18" i="131"/>
  <c r="K28" i="123"/>
  <c r="K28" i="139" s="1"/>
  <c r="BT30" i="131"/>
  <c r="K40" i="123"/>
  <c r="K40" i="139" s="1"/>
  <c r="BT42" i="131"/>
  <c r="K89" i="123"/>
  <c r="K89" i="139" s="1"/>
  <c r="BT91" i="131"/>
  <c r="L11" i="123"/>
  <c r="L11" i="139" s="1"/>
  <c r="CB13" i="131"/>
  <c r="L15" i="123"/>
  <c r="L15" i="139" s="1"/>
  <c r="CB17" i="131"/>
  <c r="L47" i="123"/>
  <c r="L47" i="139" s="1"/>
  <c r="CB49" i="131"/>
  <c r="M9" i="123"/>
  <c r="CJ11" i="131"/>
  <c r="M13" i="123"/>
  <c r="CJ15" i="131"/>
  <c r="M21" i="123"/>
  <c r="M21" i="139" s="1"/>
  <c r="CJ23" i="131"/>
  <c r="M25" i="123"/>
  <c r="M25" i="139" s="1"/>
  <c r="CJ27" i="131"/>
  <c r="M29" i="123"/>
  <c r="M29" i="139" s="1"/>
  <c r="CJ31" i="131"/>
  <c r="M33" i="123"/>
  <c r="M33" i="139" s="1"/>
  <c r="CJ35" i="131"/>
  <c r="M37" i="123"/>
  <c r="M37" i="139" s="1"/>
  <c r="CJ39" i="131"/>
  <c r="M41" i="123"/>
  <c r="CJ43" i="131"/>
  <c r="M45" i="123"/>
  <c r="M45" i="139" s="1"/>
  <c r="CJ47" i="131"/>
  <c r="M49" i="123"/>
  <c r="M49" i="139" s="1"/>
  <c r="CJ51" i="131"/>
  <c r="M57" i="123"/>
  <c r="CJ59" i="131"/>
  <c r="M65" i="123"/>
  <c r="CJ67" i="131"/>
  <c r="M73" i="123"/>
  <c r="C21" i="123"/>
  <c r="C21" i="139" s="1"/>
  <c r="H23" i="131"/>
  <c r="C25" i="123"/>
  <c r="C25" i="139" s="1"/>
  <c r="H27" i="131"/>
  <c r="C29" i="123"/>
  <c r="C29" i="139" s="1"/>
  <c r="H31" i="131"/>
  <c r="C33" i="123"/>
  <c r="C33" i="139" s="1"/>
  <c r="H35" i="131"/>
  <c r="C37" i="123"/>
  <c r="C37" i="139" s="1"/>
  <c r="H39" i="131"/>
  <c r="C45" i="123"/>
  <c r="C45" i="139" s="1"/>
  <c r="H47" i="131"/>
  <c r="C49" i="123"/>
  <c r="C49" i="139" s="1"/>
  <c r="H51" i="131"/>
  <c r="D12" i="123"/>
  <c r="D12" i="139" s="1"/>
  <c r="P14" i="131"/>
  <c r="D16" i="123"/>
  <c r="D16" i="139" s="1"/>
  <c r="P18" i="131"/>
  <c r="D28" i="123"/>
  <c r="D28" i="139" s="1"/>
  <c r="P30" i="131"/>
  <c r="D40" i="123"/>
  <c r="D40" i="139" s="1"/>
  <c r="P42" i="131"/>
  <c r="D89" i="123"/>
  <c r="D89" i="139" s="1"/>
  <c r="P91" i="131"/>
  <c r="E11" i="123"/>
  <c r="E11" i="139" s="1"/>
  <c r="X13" i="131"/>
  <c r="E15" i="123"/>
  <c r="E15" i="139" s="1"/>
  <c r="X17" i="131"/>
  <c r="E47" i="123"/>
  <c r="E47" i="139" s="1"/>
  <c r="X49" i="131"/>
  <c r="F10" i="123"/>
  <c r="F10" i="139" s="1"/>
  <c r="AF12" i="131"/>
  <c r="F22" i="123"/>
  <c r="F22" i="139" s="1"/>
  <c r="AF24" i="131"/>
  <c r="F34" i="123"/>
  <c r="F34" i="139" s="1"/>
  <c r="AF36" i="131"/>
  <c r="F38" i="123"/>
  <c r="F38" i="139" s="1"/>
  <c r="AF40" i="131"/>
  <c r="F46" i="123"/>
  <c r="F46" i="139" s="1"/>
  <c r="AF48" i="131"/>
  <c r="F87" i="123"/>
  <c r="F87" i="139" s="1"/>
  <c r="AF89" i="131"/>
  <c r="G21" i="123"/>
  <c r="G21" i="139" s="1"/>
  <c r="AN23" i="131"/>
  <c r="G25" i="123"/>
  <c r="G25" i="139" s="1"/>
  <c r="AN27" i="131"/>
  <c r="G29" i="123"/>
  <c r="G29" i="139" s="1"/>
  <c r="AN31" i="131"/>
  <c r="G33" i="123"/>
  <c r="G33" i="139" s="1"/>
  <c r="AN35" i="131"/>
  <c r="G37" i="123"/>
  <c r="G37" i="139" s="1"/>
  <c r="AN39" i="131"/>
  <c r="G45" i="123"/>
  <c r="G45" i="139" s="1"/>
  <c r="AN47" i="131"/>
  <c r="G49" i="123"/>
  <c r="G49" i="139" s="1"/>
  <c r="AN51" i="131"/>
  <c r="G73" i="123"/>
  <c r="H12" i="123"/>
  <c r="H12" i="139" s="1"/>
  <c r="AV14" i="131"/>
  <c r="H16" i="123"/>
  <c r="H16" i="139" s="1"/>
  <c r="AV18" i="131"/>
  <c r="H28" i="123"/>
  <c r="H28" i="139" s="1"/>
  <c r="AV30" i="131"/>
  <c r="H40" i="123"/>
  <c r="H40" i="139" s="1"/>
  <c r="AV42" i="131"/>
  <c r="H89" i="123"/>
  <c r="H89" i="139" s="1"/>
  <c r="AV91" i="131"/>
  <c r="I11" i="123"/>
  <c r="I11" i="139" s="1"/>
  <c r="BD13" i="131"/>
  <c r="I15" i="123"/>
  <c r="I15" i="139" s="1"/>
  <c r="BD17" i="131"/>
  <c r="I47" i="123"/>
  <c r="I47" i="139" s="1"/>
  <c r="BD49" i="131"/>
  <c r="J10" i="123"/>
  <c r="J10" i="139" s="1"/>
  <c r="BL12" i="131"/>
  <c r="J22" i="123"/>
  <c r="J22" i="139" s="1"/>
  <c r="BL24" i="131"/>
  <c r="J34" i="123"/>
  <c r="J34" i="139" s="1"/>
  <c r="BL36" i="131"/>
  <c r="J38" i="123"/>
  <c r="J38" i="139" s="1"/>
  <c r="BL40" i="131"/>
  <c r="J46" i="123"/>
  <c r="J46" i="139" s="1"/>
  <c r="BL48" i="131"/>
  <c r="J87" i="123"/>
  <c r="J87" i="139" s="1"/>
  <c r="BL89" i="131"/>
  <c r="K21" i="123"/>
  <c r="K21" i="139" s="1"/>
  <c r="BT23" i="131"/>
  <c r="K25" i="123"/>
  <c r="K25" i="139" s="1"/>
  <c r="BT27" i="131"/>
  <c r="K29" i="123"/>
  <c r="K29" i="139" s="1"/>
  <c r="BT31" i="131"/>
  <c r="K33" i="123"/>
  <c r="K33" i="139" s="1"/>
  <c r="BT35" i="131"/>
  <c r="K37" i="123"/>
  <c r="K37" i="139" s="1"/>
  <c r="BT39" i="131"/>
  <c r="K45" i="123"/>
  <c r="K45" i="139" s="1"/>
  <c r="BT47" i="131"/>
  <c r="K49" i="123"/>
  <c r="K49" i="139" s="1"/>
  <c r="BT51" i="131"/>
  <c r="K73" i="123"/>
  <c r="L12" i="123"/>
  <c r="L12" i="139" s="1"/>
  <c r="CB14" i="131"/>
  <c r="L16" i="123"/>
  <c r="L16" i="139" s="1"/>
  <c r="CB18" i="131"/>
  <c r="L28" i="123"/>
  <c r="L28" i="139" s="1"/>
  <c r="CB30" i="131"/>
  <c r="L40" i="123"/>
  <c r="L40" i="139" s="1"/>
  <c r="CB42" i="131"/>
  <c r="L89" i="123"/>
  <c r="L89" i="139" s="1"/>
  <c r="CB91" i="131"/>
  <c r="M10" i="123"/>
  <c r="M10" i="139" s="1"/>
  <c r="CJ12" i="131"/>
  <c r="M22" i="123"/>
  <c r="M22" i="139" s="1"/>
  <c r="CJ24" i="131"/>
  <c r="M26" i="123"/>
  <c r="CJ28" i="131"/>
  <c r="M34" i="123"/>
  <c r="M34" i="139" s="1"/>
  <c r="CJ36" i="131"/>
  <c r="M38" i="123"/>
  <c r="M38" i="139" s="1"/>
  <c r="CJ40" i="131"/>
  <c r="M42" i="123"/>
  <c r="CJ44" i="131"/>
  <c r="M46" i="123"/>
  <c r="M46" i="139" s="1"/>
  <c r="CJ48" i="131"/>
  <c r="M58" i="123"/>
  <c r="CJ60" i="131"/>
  <c r="M66" i="123"/>
  <c r="CJ68" i="131"/>
  <c r="CJ9" i="113"/>
  <c r="CJ9" i="132" s="1"/>
  <c r="M7" i="123"/>
  <c r="CJ14" i="113"/>
  <c r="CJ14" i="132" s="1"/>
  <c r="M61" i="123"/>
  <c r="CJ10" i="113"/>
  <c r="CJ10" i="132" s="1"/>
  <c r="M14" i="123"/>
  <c r="CJ13" i="113"/>
  <c r="CJ13" i="132" s="1"/>
  <c r="M54" i="123"/>
  <c r="L73" i="123"/>
  <c r="F73" i="123"/>
  <c r="E73" i="123"/>
  <c r="C73" i="123"/>
  <c r="CI63" i="131"/>
  <c r="AE63" i="131" l="1"/>
  <c r="AM63" i="131"/>
  <c r="AU63" i="131"/>
  <c r="BC63" i="131"/>
  <c r="BK63" i="131"/>
  <c r="BS63" i="131"/>
  <c r="CA63" i="131"/>
  <c r="M66" i="139"/>
  <c r="M42" i="139"/>
  <c r="M60" i="139"/>
  <c r="M65" i="139"/>
  <c r="M9" i="139"/>
  <c r="M67" i="139"/>
  <c r="M59" i="139"/>
  <c r="M51" i="139"/>
  <c r="M43" i="139"/>
  <c r="M35" i="139"/>
  <c r="M27" i="139"/>
  <c r="M58" i="139"/>
  <c r="M26" i="139"/>
  <c r="M64" i="139"/>
  <c r="M56" i="139"/>
  <c r="M32" i="139"/>
  <c r="M24" i="139"/>
  <c r="M8" i="139"/>
  <c r="M57" i="139"/>
  <c r="M41" i="139"/>
  <c r="M13" i="139"/>
  <c r="M55" i="139"/>
  <c r="M23" i="139"/>
  <c r="W63" i="131"/>
  <c r="O63" i="131"/>
  <c r="D12" i="122"/>
  <c r="D12" i="138" s="1"/>
  <c r="O14" i="131"/>
  <c r="E10" i="122"/>
  <c r="E10" i="138" s="1"/>
  <c r="W12" i="131"/>
  <c r="F12" i="122"/>
  <c r="F12" i="138" s="1"/>
  <c r="AE14" i="131"/>
  <c r="C11" i="122"/>
  <c r="C11" i="138" s="1"/>
  <c r="G13" i="131"/>
  <c r="C15" i="122"/>
  <c r="C15" i="138" s="1"/>
  <c r="G17" i="131"/>
  <c r="D45" i="122"/>
  <c r="D45" i="138" s="1"/>
  <c r="O47" i="131"/>
  <c r="E11" i="122"/>
  <c r="E11" i="138" s="1"/>
  <c r="W13" i="131"/>
  <c r="E15" i="122"/>
  <c r="E15" i="138" s="1"/>
  <c r="W17" i="131"/>
  <c r="E76" i="122"/>
  <c r="E76" i="138" s="1"/>
  <c r="W78" i="131"/>
  <c r="F45" i="122"/>
  <c r="F45" i="138" s="1"/>
  <c r="AE47" i="131"/>
  <c r="G11" i="122"/>
  <c r="G11" i="138" s="1"/>
  <c r="AM13" i="131"/>
  <c r="G15" i="122"/>
  <c r="G15" i="138" s="1"/>
  <c r="AM17" i="131"/>
  <c r="G76" i="122"/>
  <c r="G76" i="138" s="1"/>
  <c r="AM78" i="131"/>
  <c r="H45" i="122"/>
  <c r="H45" i="138" s="1"/>
  <c r="AU47" i="131"/>
  <c r="I11" i="122"/>
  <c r="I11" i="138" s="1"/>
  <c r="BC13" i="131"/>
  <c r="I15" i="122"/>
  <c r="I15" i="138" s="1"/>
  <c r="BC17" i="131"/>
  <c r="I76" i="122"/>
  <c r="I76" i="138" s="1"/>
  <c r="BC78" i="131"/>
  <c r="J45" i="122"/>
  <c r="J45" i="138" s="1"/>
  <c r="BK47" i="131"/>
  <c r="K11" i="122"/>
  <c r="K11" i="138" s="1"/>
  <c r="BS13" i="131"/>
  <c r="K15" i="122"/>
  <c r="K15" i="138" s="1"/>
  <c r="BS17" i="131"/>
  <c r="K76" i="122"/>
  <c r="K76" i="138" s="1"/>
  <c r="BS78" i="131"/>
  <c r="L45" i="122"/>
  <c r="L45" i="138" s="1"/>
  <c r="CA47" i="131"/>
  <c r="M10" i="122"/>
  <c r="M10" i="138" s="1"/>
  <c r="CI12" i="131"/>
  <c r="C76" i="127"/>
  <c r="C76" i="143" s="1"/>
  <c r="G78" i="133"/>
  <c r="C10" i="122"/>
  <c r="C10" i="138" s="1"/>
  <c r="G12" i="131"/>
  <c r="C16" i="122"/>
  <c r="C16" i="138" s="1"/>
  <c r="G18" i="131"/>
  <c r="D10" i="122"/>
  <c r="D10" i="138" s="1"/>
  <c r="O12" i="131"/>
  <c r="E12" i="122"/>
  <c r="E12" i="138" s="1"/>
  <c r="W14" i="131"/>
  <c r="G16" i="122"/>
  <c r="G16" i="138" s="1"/>
  <c r="AM18" i="131"/>
  <c r="H10" i="122"/>
  <c r="H10" i="138" s="1"/>
  <c r="AU12" i="131"/>
  <c r="I12" i="122"/>
  <c r="I12" i="138" s="1"/>
  <c r="BC14" i="131"/>
  <c r="I16" i="122"/>
  <c r="I16" i="138" s="1"/>
  <c r="BC18" i="131"/>
  <c r="J10" i="122"/>
  <c r="J10" i="138" s="1"/>
  <c r="BK12" i="131"/>
  <c r="K12" i="122"/>
  <c r="K12" i="138" s="1"/>
  <c r="BS14" i="131"/>
  <c r="K16" i="122"/>
  <c r="K16" i="138" s="1"/>
  <c r="BS18" i="131"/>
  <c r="L10" i="122"/>
  <c r="L10" i="138" s="1"/>
  <c r="CA12" i="131"/>
  <c r="M11" i="122"/>
  <c r="M11" i="138" s="1"/>
  <c r="CI13" i="131"/>
  <c r="M15" i="122"/>
  <c r="M15" i="138" s="1"/>
  <c r="CI17" i="131"/>
  <c r="C12" i="122"/>
  <c r="C12" i="138" s="1"/>
  <c r="G14" i="131"/>
  <c r="E16" i="122"/>
  <c r="E16" i="138" s="1"/>
  <c r="W18" i="131"/>
  <c r="F10" i="122"/>
  <c r="F10" i="138" s="1"/>
  <c r="AE12" i="131"/>
  <c r="G12" i="122"/>
  <c r="G12" i="138" s="1"/>
  <c r="AM14" i="131"/>
  <c r="D11" i="122"/>
  <c r="D11" i="138" s="1"/>
  <c r="O13" i="131"/>
  <c r="D15" i="122"/>
  <c r="D15" i="138" s="1"/>
  <c r="O17" i="131"/>
  <c r="D76" i="122"/>
  <c r="D76" i="138" s="1"/>
  <c r="O78" i="131"/>
  <c r="E45" i="122"/>
  <c r="E45" i="138" s="1"/>
  <c r="W47" i="131"/>
  <c r="F11" i="122"/>
  <c r="F11" i="138" s="1"/>
  <c r="AE13" i="131"/>
  <c r="F15" i="122"/>
  <c r="F15" i="138" s="1"/>
  <c r="AE17" i="131"/>
  <c r="F76" i="122"/>
  <c r="F76" i="138" s="1"/>
  <c r="AE78" i="131"/>
  <c r="G45" i="122"/>
  <c r="G45" i="138" s="1"/>
  <c r="AM47" i="131"/>
  <c r="H11" i="122"/>
  <c r="H11" i="138" s="1"/>
  <c r="AU13" i="131"/>
  <c r="H15" i="122"/>
  <c r="H15" i="138" s="1"/>
  <c r="AU17" i="131"/>
  <c r="H76" i="122"/>
  <c r="H76" i="138" s="1"/>
  <c r="AU78" i="131"/>
  <c r="I45" i="122"/>
  <c r="I45" i="138" s="1"/>
  <c r="BC47" i="131"/>
  <c r="J11" i="122"/>
  <c r="J11" i="138" s="1"/>
  <c r="BK13" i="131"/>
  <c r="J15" i="122"/>
  <c r="J15" i="138" s="1"/>
  <c r="BK17" i="131"/>
  <c r="J76" i="122"/>
  <c r="J76" i="138" s="1"/>
  <c r="BK78" i="131"/>
  <c r="K45" i="122"/>
  <c r="K45" i="138" s="1"/>
  <c r="BS47" i="131"/>
  <c r="L11" i="122"/>
  <c r="L11" i="138" s="1"/>
  <c r="CA13" i="131"/>
  <c r="L15" i="122"/>
  <c r="L15" i="138" s="1"/>
  <c r="CA17" i="131"/>
  <c r="L76" i="122"/>
  <c r="L76" i="138" s="1"/>
  <c r="CA78" i="131"/>
  <c r="M12" i="122"/>
  <c r="M12" i="138" s="1"/>
  <c r="CI14" i="131"/>
  <c r="M16" i="122"/>
  <c r="M16" i="138" s="1"/>
  <c r="CI18" i="131"/>
  <c r="M76" i="122"/>
  <c r="CI78" i="131"/>
  <c r="M119" i="116"/>
  <c r="M54" i="139"/>
  <c r="M116" i="116"/>
  <c r="M14" i="139"/>
  <c r="M120" i="116"/>
  <c r="M61" i="139"/>
  <c r="M115" i="116"/>
  <c r="M7" i="139"/>
  <c r="D16" i="122"/>
  <c r="D16" i="138" s="1"/>
  <c r="O18" i="131"/>
  <c r="F16" i="122"/>
  <c r="F16" i="138" s="1"/>
  <c r="AE18" i="131"/>
  <c r="G10" i="122"/>
  <c r="G10" i="138" s="1"/>
  <c r="AM12" i="131"/>
  <c r="H12" i="122"/>
  <c r="H12" i="138" s="1"/>
  <c r="AU14" i="131"/>
  <c r="H16" i="122"/>
  <c r="H16" i="138" s="1"/>
  <c r="AU18" i="131"/>
  <c r="I10" i="122"/>
  <c r="I10" i="138" s="1"/>
  <c r="BC12" i="131"/>
  <c r="J12" i="122"/>
  <c r="J12" i="138" s="1"/>
  <c r="BK14" i="131"/>
  <c r="J16" i="122"/>
  <c r="J16" i="138" s="1"/>
  <c r="BK18" i="131"/>
  <c r="K10" i="122"/>
  <c r="K10" i="138" s="1"/>
  <c r="BS12" i="131"/>
  <c r="L12" i="122"/>
  <c r="L12" i="138" s="1"/>
  <c r="CA14" i="131"/>
  <c r="L16" i="122"/>
  <c r="L16" i="138" s="1"/>
  <c r="CA18" i="131"/>
  <c r="M45" i="122"/>
  <c r="M45" i="138" s="1"/>
  <c r="CI47" i="131"/>
  <c r="W14" i="113"/>
  <c r="W14" i="132" s="1"/>
  <c r="E61" i="122"/>
  <c r="AM14" i="113"/>
  <c r="AM14" i="132" s="1"/>
  <c r="G61" i="122"/>
  <c r="BC14" i="113"/>
  <c r="BC14" i="132" s="1"/>
  <c r="I61" i="122"/>
  <c r="BS14" i="113"/>
  <c r="BS14" i="132" s="1"/>
  <c r="K61" i="122"/>
  <c r="CI14" i="113"/>
  <c r="CI14" i="132" s="1"/>
  <c r="M61" i="122"/>
  <c r="O14" i="113"/>
  <c r="O14" i="132" s="1"/>
  <c r="D61" i="122"/>
  <c r="AE14" i="113"/>
  <c r="AE14" i="132" s="1"/>
  <c r="F61" i="122"/>
  <c r="AU14" i="113"/>
  <c r="AU14" i="132" s="1"/>
  <c r="H61" i="122"/>
  <c r="BK14" i="113"/>
  <c r="BK14" i="132" s="1"/>
  <c r="J61" i="122"/>
  <c r="CA14" i="113"/>
  <c r="CA14" i="132" s="1"/>
  <c r="L61" i="122"/>
  <c r="M76" i="138" l="1"/>
  <c r="M119" i="135"/>
  <c r="M115" i="135"/>
  <c r="M120" i="135"/>
  <c r="M116" i="135"/>
  <c r="M84" i="116"/>
  <c r="M61" i="138"/>
  <c r="L84" i="116"/>
  <c r="L61" i="138"/>
  <c r="J84" i="116"/>
  <c r="J61" i="138"/>
  <c r="H84" i="116"/>
  <c r="H61" i="138"/>
  <c r="F84" i="116"/>
  <c r="F61" i="138"/>
  <c r="D84" i="116"/>
  <c r="D61" i="138"/>
  <c r="K84" i="116"/>
  <c r="K61" i="138"/>
  <c r="I84" i="116"/>
  <c r="I61" i="138"/>
  <c r="G84" i="116"/>
  <c r="G61" i="138"/>
  <c r="E84" i="116"/>
  <c r="E61" i="138"/>
  <c r="K84" i="135" l="1"/>
  <c r="F84" i="135"/>
  <c r="J84" i="135"/>
  <c r="G84" i="135"/>
  <c r="E84" i="135"/>
  <c r="H84" i="135"/>
  <c r="M84" i="135"/>
  <c r="I84" i="135"/>
  <c r="D84" i="135"/>
  <c r="L84" i="135"/>
  <c r="I25" i="133" l="1"/>
  <c r="I24" i="133"/>
  <c r="I72" i="102"/>
  <c r="I72" i="133" s="1"/>
  <c r="I65" i="102"/>
  <c r="I65" i="133" s="1"/>
  <c r="I59" i="102"/>
  <c r="I51" i="102"/>
  <c r="I51" i="133" s="1"/>
  <c r="I47" i="102"/>
  <c r="I47" i="133" s="1"/>
  <c r="I42" i="102"/>
  <c r="I42" i="133" s="1"/>
  <c r="I35" i="102"/>
  <c r="I35" i="133" s="1"/>
  <c r="I32" i="102"/>
  <c r="I32" i="133" s="1"/>
  <c r="I27" i="102"/>
  <c r="I27" i="133" s="1"/>
  <c r="I15" i="102"/>
  <c r="I15" i="133" s="1"/>
  <c r="I10" i="102"/>
  <c r="I10" i="133" s="1"/>
  <c r="I14" i="102" l="1"/>
  <c r="I9" i="102" s="1"/>
  <c r="I9" i="133" s="1"/>
  <c r="I26" i="133"/>
  <c r="I57" i="102"/>
  <c r="I57" i="133" s="1"/>
  <c r="I59" i="133"/>
  <c r="I23" i="102"/>
  <c r="I23" i="133" s="1"/>
  <c r="I64" i="102"/>
  <c r="I64" i="133" s="1"/>
  <c r="I55" i="102"/>
  <c r="I55" i="133" s="1"/>
  <c r="I41" i="102"/>
  <c r="I41" i="133" s="1"/>
  <c r="I14" i="133" l="1"/>
  <c r="CG80" i="133" l="1"/>
  <c r="CG79" i="133"/>
  <c r="CG78" i="133"/>
  <c r="CG76" i="133"/>
  <c r="CG75" i="133"/>
  <c r="CG74" i="133"/>
  <c r="CG73" i="133"/>
  <c r="CG69" i="133"/>
  <c r="CG68" i="133"/>
  <c r="CG67" i="133"/>
  <c r="CG66" i="133"/>
  <c r="CG63" i="133"/>
  <c r="CG62" i="133"/>
  <c r="CG61" i="133"/>
  <c r="CG60" i="133"/>
  <c r="CG59" i="133"/>
  <c r="CG58" i="133"/>
  <c r="CG57" i="133"/>
  <c r="CG56" i="133"/>
  <c r="CG54" i="133"/>
  <c r="CG53" i="133"/>
  <c r="CG52" i="133"/>
  <c r="CG51" i="133"/>
  <c r="CG50" i="133"/>
  <c r="CG49" i="133"/>
  <c r="CG48" i="133"/>
  <c r="CG47" i="133"/>
  <c r="CG46" i="133"/>
  <c r="CG45" i="133"/>
  <c r="CG44" i="133"/>
  <c r="CG43" i="133"/>
  <c r="CG42" i="133"/>
  <c r="CG40" i="133"/>
  <c r="CG39" i="133"/>
  <c r="CG38" i="133"/>
  <c r="CG37" i="133"/>
  <c r="CG36" i="133"/>
  <c r="CG35" i="133"/>
  <c r="CG34" i="133"/>
  <c r="CG33" i="133"/>
  <c r="CG32" i="133"/>
  <c r="CG30" i="133"/>
  <c r="CG29" i="133"/>
  <c r="CG28" i="133"/>
  <c r="CG25" i="133"/>
  <c r="CG24" i="133"/>
  <c r="CG20" i="133"/>
  <c r="CG19" i="133"/>
  <c r="CG18" i="133"/>
  <c r="CG17" i="133"/>
  <c r="CG16" i="133"/>
  <c r="CG15" i="133"/>
  <c r="CG14" i="133"/>
  <c r="CG13" i="133"/>
  <c r="CG12" i="133"/>
  <c r="CG11" i="133"/>
  <c r="CG10" i="133"/>
  <c r="CF80" i="133"/>
  <c r="CF79" i="133"/>
  <c r="CF78" i="133"/>
  <c r="CF76" i="133"/>
  <c r="CF75" i="133"/>
  <c r="CF74" i="133"/>
  <c r="CF73" i="133"/>
  <c r="CF69" i="133"/>
  <c r="CF68" i="133"/>
  <c r="CF67" i="133"/>
  <c r="CF66" i="133"/>
  <c r="CF63" i="133"/>
  <c r="CF62" i="133"/>
  <c r="CF61" i="133"/>
  <c r="CF60" i="133"/>
  <c r="CF59" i="133"/>
  <c r="CF58" i="133"/>
  <c r="CF57" i="133"/>
  <c r="CF56" i="133"/>
  <c r="CF54" i="133"/>
  <c r="CF53" i="133"/>
  <c r="CF52" i="133"/>
  <c r="CF51" i="133"/>
  <c r="CF50" i="133"/>
  <c r="CF49" i="133"/>
  <c r="CF48" i="133"/>
  <c r="CF47" i="133"/>
  <c r="CF45" i="133"/>
  <c r="CF44" i="133"/>
  <c r="CF43" i="133"/>
  <c r="CF40" i="133"/>
  <c r="CF39" i="133"/>
  <c r="CF38" i="133"/>
  <c r="CF37" i="133"/>
  <c r="CF36" i="133"/>
  <c r="CF35" i="133"/>
  <c r="CF34" i="133"/>
  <c r="CF33" i="133"/>
  <c r="CF32" i="133"/>
  <c r="CF30" i="133"/>
  <c r="CF29" i="133"/>
  <c r="CF28" i="133"/>
  <c r="CF26" i="133"/>
  <c r="CF24" i="133"/>
  <c r="CF20" i="133"/>
  <c r="CF19" i="133"/>
  <c r="CF18" i="133"/>
  <c r="CF17" i="133"/>
  <c r="CF16" i="133"/>
  <c r="CF15" i="133"/>
  <c r="CF14" i="133"/>
  <c r="CF13" i="133"/>
  <c r="CF12" i="133"/>
  <c r="CF11" i="133"/>
  <c r="CF10" i="133"/>
  <c r="BY80" i="133"/>
  <c r="BY79" i="133"/>
  <c r="BY78" i="133"/>
  <c r="BY76" i="133"/>
  <c r="BY75" i="133"/>
  <c r="BY74" i="133"/>
  <c r="BY73" i="133"/>
  <c r="BY69" i="133"/>
  <c r="BY68" i="133"/>
  <c r="BY67" i="133"/>
  <c r="BY66" i="133"/>
  <c r="BY63" i="133"/>
  <c r="BY62" i="133"/>
  <c r="BY61" i="133"/>
  <c r="BY60" i="133"/>
  <c r="BY59" i="133"/>
  <c r="BY58" i="133"/>
  <c r="BY57" i="133"/>
  <c r="BY56" i="133"/>
  <c r="BY54" i="133"/>
  <c r="BY53" i="133"/>
  <c r="BY52" i="133"/>
  <c r="BY51" i="133"/>
  <c r="BY50" i="133"/>
  <c r="BY49" i="133"/>
  <c r="BY48" i="133"/>
  <c r="BY47" i="133"/>
  <c r="BY46" i="133"/>
  <c r="BY45" i="133"/>
  <c r="BY44" i="133"/>
  <c r="BY43" i="133"/>
  <c r="BY42" i="133"/>
  <c r="BY40" i="133"/>
  <c r="BY39" i="133"/>
  <c r="BY38" i="133"/>
  <c r="BY37" i="133"/>
  <c r="BY36" i="133"/>
  <c r="BY35" i="133"/>
  <c r="BY34" i="133"/>
  <c r="BY33" i="133"/>
  <c r="BY32" i="133"/>
  <c r="BY30" i="133"/>
  <c r="BY29" i="133"/>
  <c r="BY28" i="133"/>
  <c r="BY25" i="133"/>
  <c r="BY24" i="133"/>
  <c r="BY20" i="133"/>
  <c r="BY19" i="133"/>
  <c r="BY18" i="133"/>
  <c r="BY17" i="133"/>
  <c r="BY16" i="133"/>
  <c r="BY15" i="133"/>
  <c r="BY14" i="133"/>
  <c r="BY13" i="133"/>
  <c r="BY12" i="133"/>
  <c r="BY11" i="133"/>
  <c r="BY10" i="133"/>
  <c r="BX80" i="133"/>
  <c r="BX79" i="133"/>
  <c r="BX78" i="133"/>
  <c r="BX76" i="133"/>
  <c r="BX75" i="133"/>
  <c r="BX74" i="133"/>
  <c r="BX73" i="133"/>
  <c r="BX69" i="133"/>
  <c r="BX68" i="133"/>
  <c r="BX67" i="133"/>
  <c r="BX66" i="133"/>
  <c r="BX63" i="133"/>
  <c r="BX62" i="133"/>
  <c r="BX61" i="133"/>
  <c r="BX60" i="133"/>
  <c r="BX59" i="133"/>
  <c r="BX58" i="133"/>
  <c r="BX57" i="133"/>
  <c r="BX56" i="133"/>
  <c r="BX54" i="133"/>
  <c r="BX53" i="133"/>
  <c r="BX52" i="133"/>
  <c r="BX51" i="133"/>
  <c r="BX50" i="133"/>
  <c r="BX49" i="133"/>
  <c r="BX48" i="133"/>
  <c r="BX47" i="133"/>
  <c r="BX45" i="133"/>
  <c r="BX44" i="133"/>
  <c r="BX43" i="133"/>
  <c r="BX40" i="133"/>
  <c r="BX39" i="133"/>
  <c r="BX38" i="133"/>
  <c r="BX37" i="133"/>
  <c r="BX36" i="133"/>
  <c r="BX35" i="133"/>
  <c r="BX34" i="133"/>
  <c r="BX33" i="133"/>
  <c r="BX32" i="133"/>
  <c r="BX30" i="133"/>
  <c r="BX29" i="133"/>
  <c r="BX28" i="133"/>
  <c r="BX26" i="133"/>
  <c r="BX24" i="133"/>
  <c r="BX20" i="133"/>
  <c r="BX19" i="133"/>
  <c r="BX18" i="133"/>
  <c r="BX17" i="133"/>
  <c r="BX16" i="133"/>
  <c r="BX15" i="133"/>
  <c r="BX14" i="133"/>
  <c r="BX13" i="133"/>
  <c r="BX12" i="133"/>
  <c r="BX11" i="133"/>
  <c r="BX10" i="133"/>
  <c r="BQ80" i="133"/>
  <c r="BQ79" i="133"/>
  <c r="BQ78" i="133"/>
  <c r="BQ76" i="133"/>
  <c r="BQ75" i="133"/>
  <c r="BQ74" i="133"/>
  <c r="BQ73" i="133"/>
  <c r="BQ69" i="133"/>
  <c r="BQ68" i="133"/>
  <c r="BQ67" i="133"/>
  <c r="BQ66" i="133"/>
  <c r="BQ63" i="133"/>
  <c r="BQ62" i="133"/>
  <c r="BQ61" i="133"/>
  <c r="BQ60" i="133"/>
  <c r="BQ59" i="133"/>
  <c r="BQ58" i="133"/>
  <c r="BQ57" i="133"/>
  <c r="BQ56" i="133"/>
  <c r="BQ54" i="133"/>
  <c r="BQ53" i="133"/>
  <c r="BQ52" i="133"/>
  <c r="BQ51" i="133"/>
  <c r="BQ50" i="133"/>
  <c r="BQ49" i="133"/>
  <c r="BQ48" i="133"/>
  <c r="BQ47" i="133"/>
  <c r="BQ46" i="133"/>
  <c r="BQ45" i="133"/>
  <c r="BQ44" i="133"/>
  <c r="BQ43" i="133"/>
  <c r="BQ42" i="133"/>
  <c r="BQ40" i="133"/>
  <c r="BQ39" i="133"/>
  <c r="BQ38" i="133"/>
  <c r="BQ37" i="133"/>
  <c r="BQ36" i="133"/>
  <c r="BQ35" i="133"/>
  <c r="BQ34" i="133"/>
  <c r="BQ33" i="133"/>
  <c r="BQ32" i="133"/>
  <c r="BQ30" i="133"/>
  <c r="BQ29" i="133"/>
  <c r="BQ28" i="133"/>
  <c r="BQ25" i="133"/>
  <c r="BQ24" i="133"/>
  <c r="BQ20" i="133"/>
  <c r="BQ19" i="133"/>
  <c r="BQ18" i="133"/>
  <c r="BQ17" i="133"/>
  <c r="BQ16" i="133"/>
  <c r="BQ15" i="133"/>
  <c r="BQ14" i="133"/>
  <c r="BQ13" i="133"/>
  <c r="BQ12" i="133"/>
  <c r="BQ11" i="133"/>
  <c r="BQ10" i="133"/>
  <c r="BP80" i="133"/>
  <c r="BP79" i="133"/>
  <c r="BP78" i="133"/>
  <c r="BP76" i="133"/>
  <c r="BP75" i="133"/>
  <c r="BP74" i="133"/>
  <c r="BP73" i="133"/>
  <c r="BP69" i="133"/>
  <c r="BP68" i="133"/>
  <c r="BP67" i="133"/>
  <c r="BP66" i="133"/>
  <c r="BP63" i="133"/>
  <c r="BP62" i="133"/>
  <c r="BP61" i="133"/>
  <c r="BP60" i="133"/>
  <c r="BP59" i="133"/>
  <c r="BP58" i="133"/>
  <c r="BP57" i="133"/>
  <c r="BP56" i="133"/>
  <c r="BP54" i="133"/>
  <c r="BP53" i="133"/>
  <c r="BP52" i="133"/>
  <c r="BP51" i="133"/>
  <c r="BP50" i="133"/>
  <c r="BP49" i="133"/>
  <c r="BP48" i="133"/>
  <c r="BP47" i="133"/>
  <c r="BP45" i="133"/>
  <c r="BP44" i="133"/>
  <c r="BP43" i="133"/>
  <c r="BP40" i="133"/>
  <c r="BP39" i="133"/>
  <c r="BP38" i="133"/>
  <c r="BP37" i="133"/>
  <c r="BP36" i="133"/>
  <c r="BP35" i="133"/>
  <c r="BP34" i="133"/>
  <c r="BP33" i="133"/>
  <c r="BP32" i="133"/>
  <c r="BP30" i="133"/>
  <c r="BP29" i="133"/>
  <c r="BP28" i="133"/>
  <c r="BP26" i="133"/>
  <c r="BP24" i="133"/>
  <c r="BP20" i="133"/>
  <c r="BP19" i="133"/>
  <c r="BP18" i="133"/>
  <c r="BP17" i="133"/>
  <c r="BP16" i="133"/>
  <c r="BP15" i="133"/>
  <c r="BP14" i="133"/>
  <c r="BP13" i="133"/>
  <c r="BP12" i="133"/>
  <c r="BP11" i="133"/>
  <c r="BP10" i="133"/>
  <c r="BI80" i="133"/>
  <c r="BI79" i="133"/>
  <c r="BI78" i="133"/>
  <c r="BI76" i="133"/>
  <c r="BI75" i="133"/>
  <c r="BI74" i="133"/>
  <c r="BI73" i="133"/>
  <c r="BI69" i="133"/>
  <c r="BI68" i="133"/>
  <c r="BI67" i="133"/>
  <c r="BI66" i="133"/>
  <c r="BI63" i="133"/>
  <c r="BI62" i="133"/>
  <c r="BI61" i="133"/>
  <c r="BI60" i="133"/>
  <c r="BI59" i="133"/>
  <c r="BI58" i="133"/>
  <c r="BI57" i="133"/>
  <c r="BI56" i="133"/>
  <c r="BI54" i="133"/>
  <c r="BI53" i="133"/>
  <c r="BI52" i="133"/>
  <c r="BI51" i="133"/>
  <c r="BI50" i="133"/>
  <c r="BI49" i="133"/>
  <c r="BI48" i="133"/>
  <c r="BI47" i="133"/>
  <c r="BI46" i="133"/>
  <c r="BI45" i="133"/>
  <c r="BI44" i="133"/>
  <c r="BI43" i="133"/>
  <c r="BI42" i="133"/>
  <c r="BI40" i="133"/>
  <c r="BI39" i="133"/>
  <c r="BI38" i="133"/>
  <c r="BI37" i="133"/>
  <c r="BI36" i="133"/>
  <c r="BI35" i="133"/>
  <c r="BI34" i="133"/>
  <c r="BI33" i="133"/>
  <c r="BI32" i="133"/>
  <c r="BI30" i="133"/>
  <c r="BI29" i="133"/>
  <c r="BI28" i="133"/>
  <c r="BI25" i="133"/>
  <c r="BI24" i="133"/>
  <c r="BI20" i="133"/>
  <c r="BI19" i="133"/>
  <c r="BI18" i="133"/>
  <c r="BI17" i="133"/>
  <c r="BI16" i="133"/>
  <c r="BI15" i="133"/>
  <c r="BI14" i="133"/>
  <c r="BI13" i="133"/>
  <c r="BI12" i="133"/>
  <c r="BI11" i="133"/>
  <c r="BI10" i="133"/>
  <c r="BH80" i="133"/>
  <c r="BH79" i="133"/>
  <c r="BH78" i="133"/>
  <c r="BH76" i="133"/>
  <c r="BH75" i="133"/>
  <c r="BH74" i="133"/>
  <c r="BH73" i="133"/>
  <c r="BH69" i="133"/>
  <c r="BH68" i="133"/>
  <c r="BH67" i="133"/>
  <c r="BH66" i="133"/>
  <c r="BH63" i="133"/>
  <c r="BH62" i="133"/>
  <c r="BH61" i="133"/>
  <c r="BH60" i="133"/>
  <c r="BH59" i="133"/>
  <c r="BH58" i="133"/>
  <c r="BH57" i="133"/>
  <c r="BH56" i="133"/>
  <c r="BH54" i="133"/>
  <c r="BH53" i="133"/>
  <c r="BH52" i="133"/>
  <c r="BH51" i="133"/>
  <c r="BH50" i="133"/>
  <c r="BH49" i="133"/>
  <c r="BH48" i="133"/>
  <c r="BH47" i="133"/>
  <c r="BH45" i="133"/>
  <c r="BH44" i="133"/>
  <c r="BH43" i="133"/>
  <c r="BH40" i="133"/>
  <c r="BH39" i="133"/>
  <c r="BH38" i="133"/>
  <c r="BH37" i="133"/>
  <c r="BH36" i="133"/>
  <c r="BH35" i="133"/>
  <c r="BH34" i="133"/>
  <c r="BH33" i="133"/>
  <c r="BH32" i="133"/>
  <c r="BH30" i="133"/>
  <c r="BH29" i="133"/>
  <c r="BH28" i="133"/>
  <c r="BH26" i="133"/>
  <c r="BH24" i="133"/>
  <c r="BH20" i="133"/>
  <c r="BH19" i="133"/>
  <c r="BH18" i="133"/>
  <c r="BH17" i="133"/>
  <c r="BH16" i="133"/>
  <c r="BH15" i="133"/>
  <c r="BH14" i="133"/>
  <c r="BH13" i="133"/>
  <c r="BH12" i="133"/>
  <c r="BH11" i="133"/>
  <c r="BH10" i="133"/>
  <c r="BA80" i="133"/>
  <c r="BA79" i="133"/>
  <c r="BA78" i="133"/>
  <c r="BA76" i="133"/>
  <c r="BA75" i="133"/>
  <c r="BA74" i="133"/>
  <c r="BA73" i="133"/>
  <c r="BA69" i="133"/>
  <c r="BA68" i="133"/>
  <c r="BA67" i="133"/>
  <c r="BA66" i="133"/>
  <c r="BA63" i="133"/>
  <c r="BA62" i="133"/>
  <c r="BA61" i="133"/>
  <c r="BA60" i="133"/>
  <c r="BA59" i="133"/>
  <c r="BA58" i="133"/>
  <c r="BA57" i="133"/>
  <c r="BA56" i="133"/>
  <c r="BA54" i="133"/>
  <c r="BA53" i="133"/>
  <c r="BA52" i="133"/>
  <c r="BA51" i="133"/>
  <c r="BA50" i="133"/>
  <c r="BA49" i="133"/>
  <c r="BA48" i="133"/>
  <c r="BA47" i="133"/>
  <c r="BA46" i="133"/>
  <c r="BA45" i="133"/>
  <c r="BA44" i="133"/>
  <c r="BA43" i="133"/>
  <c r="BA42" i="133"/>
  <c r="BA40" i="133"/>
  <c r="BA39" i="133"/>
  <c r="BA38" i="133"/>
  <c r="BA37" i="133"/>
  <c r="BA36" i="133"/>
  <c r="BA35" i="133"/>
  <c r="BA34" i="133"/>
  <c r="BA33" i="133"/>
  <c r="BA32" i="133"/>
  <c r="BA30" i="133"/>
  <c r="BA29" i="133"/>
  <c r="BA28" i="133"/>
  <c r="BA25" i="133"/>
  <c r="BA24" i="133"/>
  <c r="BA20" i="133"/>
  <c r="BA19" i="133"/>
  <c r="BA18" i="133"/>
  <c r="BA17" i="133"/>
  <c r="BA16" i="133"/>
  <c r="BA15" i="133"/>
  <c r="BA14" i="133"/>
  <c r="BA13" i="133"/>
  <c r="BA12" i="133"/>
  <c r="BA11" i="133"/>
  <c r="BA10" i="133"/>
  <c r="AZ80" i="133"/>
  <c r="AZ79" i="133"/>
  <c r="AZ78" i="133"/>
  <c r="AZ76" i="133"/>
  <c r="AZ75" i="133"/>
  <c r="AZ74" i="133"/>
  <c r="AZ73" i="133"/>
  <c r="AZ69" i="133"/>
  <c r="AZ68" i="133"/>
  <c r="AZ67" i="133"/>
  <c r="AZ66" i="133"/>
  <c r="AZ63" i="133"/>
  <c r="AZ62" i="133"/>
  <c r="AZ61" i="133"/>
  <c r="AZ60" i="133"/>
  <c r="AZ59" i="133"/>
  <c r="AZ58" i="133"/>
  <c r="AZ57" i="133"/>
  <c r="AZ56" i="133"/>
  <c r="AZ54" i="133"/>
  <c r="AZ53" i="133"/>
  <c r="AZ52" i="133"/>
  <c r="AZ51" i="133"/>
  <c r="AZ50" i="133"/>
  <c r="AZ49" i="133"/>
  <c r="AZ48" i="133"/>
  <c r="AZ47" i="133"/>
  <c r="AZ45" i="133"/>
  <c r="AZ44" i="133"/>
  <c r="AZ43" i="133"/>
  <c r="AZ40" i="133"/>
  <c r="AZ39" i="133"/>
  <c r="AZ38" i="133"/>
  <c r="AZ37" i="133"/>
  <c r="AZ36" i="133"/>
  <c r="AZ35" i="133"/>
  <c r="AZ34" i="133"/>
  <c r="AZ33" i="133"/>
  <c r="AZ32" i="133"/>
  <c r="AZ30" i="133"/>
  <c r="AZ29" i="133"/>
  <c r="AZ28" i="133"/>
  <c r="AZ26" i="133"/>
  <c r="AZ24" i="133"/>
  <c r="AZ20" i="133"/>
  <c r="AZ19" i="133"/>
  <c r="AZ18" i="133"/>
  <c r="AZ17" i="133"/>
  <c r="AZ16" i="133"/>
  <c r="AZ15" i="133"/>
  <c r="AZ14" i="133"/>
  <c r="AZ13" i="133"/>
  <c r="AZ12" i="133"/>
  <c r="AZ11" i="133"/>
  <c r="AZ10" i="133"/>
  <c r="AS80" i="133"/>
  <c r="AS79" i="133"/>
  <c r="AS78" i="133"/>
  <c r="AS76" i="133"/>
  <c r="AS75" i="133"/>
  <c r="AS74" i="133"/>
  <c r="AS73" i="133"/>
  <c r="AS69" i="133"/>
  <c r="AS68" i="133"/>
  <c r="AS67" i="133"/>
  <c r="AS66" i="133"/>
  <c r="AS63" i="133"/>
  <c r="AS62" i="133"/>
  <c r="AS61" i="133"/>
  <c r="AS60" i="133"/>
  <c r="AS59" i="133"/>
  <c r="AS58" i="133"/>
  <c r="AS57" i="133"/>
  <c r="AS56" i="133"/>
  <c r="AS54" i="133"/>
  <c r="AS53" i="133"/>
  <c r="AS52" i="133"/>
  <c r="AS51" i="133"/>
  <c r="AS50" i="133"/>
  <c r="AS49" i="133"/>
  <c r="AS48" i="133"/>
  <c r="AS47" i="133"/>
  <c r="AS46" i="133"/>
  <c r="AS45" i="133"/>
  <c r="AS44" i="133"/>
  <c r="AS43" i="133"/>
  <c r="AS42" i="133"/>
  <c r="AS40" i="133"/>
  <c r="AS39" i="133"/>
  <c r="AS38" i="133"/>
  <c r="AS37" i="133"/>
  <c r="AS36" i="133"/>
  <c r="AS35" i="133"/>
  <c r="AS34" i="133"/>
  <c r="AS33" i="133"/>
  <c r="AS32" i="133"/>
  <c r="AS30" i="133"/>
  <c r="AS29" i="133"/>
  <c r="AS28" i="133"/>
  <c r="AS25" i="133"/>
  <c r="AS24" i="133"/>
  <c r="AS20" i="133"/>
  <c r="AS19" i="133"/>
  <c r="AS18" i="133"/>
  <c r="AS17" i="133"/>
  <c r="AS16" i="133"/>
  <c r="AS15" i="133"/>
  <c r="AS14" i="133"/>
  <c r="AS13" i="133"/>
  <c r="AS12" i="133"/>
  <c r="AS11" i="133"/>
  <c r="AS10" i="133"/>
  <c r="AR80" i="133"/>
  <c r="AR79" i="133"/>
  <c r="AR78" i="133"/>
  <c r="AR76" i="133"/>
  <c r="AR75" i="133"/>
  <c r="AR74" i="133"/>
  <c r="AR73" i="133"/>
  <c r="AR69" i="133"/>
  <c r="AR68" i="133"/>
  <c r="AR67" i="133"/>
  <c r="AR66" i="133"/>
  <c r="AR63" i="133"/>
  <c r="AR62" i="133"/>
  <c r="AR61" i="133"/>
  <c r="AR60" i="133"/>
  <c r="AR59" i="133"/>
  <c r="AR58" i="133"/>
  <c r="AR57" i="133"/>
  <c r="AR56" i="133"/>
  <c r="AR54" i="133"/>
  <c r="AR53" i="133"/>
  <c r="AR52" i="133"/>
  <c r="AR51" i="133"/>
  <c r="AR50" i="133"/>
  <c r="AR49" i="133"/>
  <c r="AR48" i="133"/>
  <c r="AR47" i="133"/>
  <c r="AR45" i="133"/>
  <c r="AR44" i="133"/>
  <c r="AR43" i="133"/>
  <c r="AR40" i="133"/>
  <c r="AR39" i="133"/>
  <c r="AR38" i="133"/>
  <c r="AR37" i="133"/>
  <c r="AR36" i="133"/>
  <c r="AR35" i="133"/>
  <c r="AR34" i="133"/>
  <c r="AR33" i="133"/>
  <c r="AR32" i="133"/>
  <c r="AR30" i="133"/>
  <c r="AR29" i="133"/>
  <c r="AR28" i="133"/>
  <c r="AR26" i="133"/>
  <c r="AR24" i="133"/>
  <c r="AR20" i="133"/>
  <c r="AR19" i="133"/>
  <c r="AR18" i="133"/>
  <c r="AR17" i="133"/>
  <c r="AR16" i="133"/>
  <c r="AR15" i="133"/>
  <c r="AR14" i="133"/>
  <c r="AR13" i="133"/>
  <c r="AR12" i="133"/>
  <c r="AR11" i="133"/>
  <c r="AR10" i="133"/>
  <c r="AK80" i="133"/>
  <c r="AK79" i="133"/>
  <c r="AK78" i="133"/>
  <c r="AK76" i="133"/>
  <c r="AK75" i="133"/>
  <c r="AK74" i="133"/>
  <c r="AK73" i="133"/>
  <c r="AK69" i="133"/>
  <c r="AK68" i="133"/>
  <c r="AK67" i="133"/>
  <c r="AK66" i="133"/>
  <c r="AK63" i="133"/>
  <c r="AK62" i="133"/>
  <c r="AK61" i="133"/>
  <c r="AK60" i="133"/>
  <c r="AK59" i="133"/>
  <c r="AK58" i="133"/>
  <c r="AK57" i="133"/>
  <c r="AK56" i="133"/>
  <c r="AK54" i="133"/>
  <c r="AK53" i="133"/>
  <c r="AK52" i="133"/>
  <c r="AK51" i="133"/>
  <c r="AK50" i="133"/>
  <c r="AK49" i="133"/>
  <c r="AK48" i="133"/>
  <c r="AK47" i="133"/>
  <c r="AK46" i="133"/>
  <c r="AK45" i="133"/>
  <c r="AK44" i="133"/>
  <c r="AK43" i="133"/>
  <c r="AK42" i="133"/>
  <c r="AK40" i="133"/>
  <c r="AK39" i="133"/>
  <c r="AK38" i="133"/>
  <c r="AK37" i="133"/>
  <c r="AK36" i="133"/>
  <c r="AK35" i="133"/>
  <c r="AK34" i="133"/>
  <c r="AK33" i="133"/>
  <c r="AK32" i="133"/>
  <c r="AK30" i="133"/>
  <c r="AK29" i="133"/>
  <c r="AK28" i="133"/>
  <c r="AK25" i="133"/>
  <c r="AK24" i="133"/>
  <c r="AK20" i="133"/>
  <c r="AK19" i="133"/>
  <c r="AK18" i="133"/>
  <c r="AK17" i="133"/>
  <c r="AK16" i="133"/>
  <c r="AK15" i="133"/>
  <c r="AK14" i="133"/>
  <c r="AK13" i="133"/>
  <c r="AK12" i="133"/>
  <c r="AK11" i="133"/>
  <c r="AK10" i="133"/>
  <c r="AJ80" i="133"/>
  <c r="AJ79" i="133"/>
  <c r="AJ78" i="133"/>
  <c r="AJ76" i="133"/>
  <c r="AJ75" i="133"/>
  <c r="AJ74" i="133"/>
  <c r="AJ73" i="133"/>
  <c r="AJ69" i="133"/>
  <c r="AJ68" i="133"/>
  <c r="AJ67" i="133"/>
  <c r="AJ66" i="133"/>
  <c r="AJ63" i="133"/>
  <c r="AJ62" i="133"/>
  <c r="AJ61" i="133"/>
  <c r="AJ60" i="133"/>
  <c r="AJ59" i="133"/>
  <c r="AJ58" i="133"/>
  <c r="AJ57" i="133"/>
  <c r="AJ56" i="133"/>
  <c r="AJ54" i="133"/>
  <c r="AJ53" i="133"/>
  <c r="AJ52" i="133"/>
  <c r="AJ51" i="133"/>
  <c r="AJ50" i="133"/>
  <c r="AJ49" i="133"/>
  <c r="AJ48" i="133"/>
  <c r="AJ47" i="133"/>
  <c r="AJ45" i="133"/>
  <c r="AJ44" i="133"/>
  <c r="AJ43" i="133"/>
  <c r="AJ40" i="133"/>
  <c r="AJ39" i="133"/>
  <c r="AJ38" i="133"/>
  <c r="AJ37" i="133"/>
  <c r="AJ36" i="133"/>
  <c r="AJ35" i="133"/>
  <c r="AJ34" i="133"/>
  <c r="AJ33" i="133"/>
  <c r="AJ32" i="133"/>
  <c r="AJ30" i="133"/>
  <c r="AJ29" i="133"/>
  <c r="AJ28" i="133"/>
  <c r="AJ26" i="133"/>
  <c r="AJ24" i="133"/>
  <c r="AJ20" i="133"/>
  <c r="AJ19" i="133"/>
  <c r="AJ18" i="133"/>
  <c r="AJ17" i="133"/>
  <c r="AJ16" i="133"/>
  <c r="AJ15" i="133"/>
  <c r="AJ14" i="133"/>
  <c r="AJ13" i="133"/>
  <c r="AJ12" i="133"/>
  <c r="AJ11" i="133"/>
  <c r="AJ10" i="133"/>
  <c r="AC80" i="133"/>
  <c r="AC79" i="133"/>
  <c r="AC78" i="133"/>
  <c r="AC76" i="133"/>
  <c r="AC75" i="133"/>
  <c r="AC74" i="133"/>
  <c r="AC73" i="133"/>
  <c r="AC69" i="133"/>
  <c r="AC68" i="133"/>
  <c r="AC67" i="133"/>
  <c r="AC66" i="133"/>
  <c r="AC63" i="133"/>
  <c r="AC62" i="133"/>
  <c r="AC61" i="133"/>
  <c r="AC60" i="133"/>
  <c r="AC59" i="133"/>
  <c r="AC58" i="133"/>
  <c r="AC57" i="133"/>
  <c r="AC56" i="133"/>
  <c r="AC54" i="133"/>
  <c r="AC53" i="133"/>
  <c r="AC52" i="133"/>
  <c r="AC51" i="133"/>
  <c r="AC50" i="133"/>
  <c r="AC49" i="133"/>
  <c r="AC48" i="133"/>
  <c r="AC47" i="133"/>
  <c r="AC46" i="133"/>
  <c r="AC45" i="133"/>
  <c r="AC44" i="133"/>
  <c r="AC43" i="133"/>
  <c r="AC42" i="133"/>
  <c r="AC40" i="133"/>
  <c r="AC39" i="133"/>
  <c r="AC38" i="133"/>
  <c r="AC37" i="133"/>
  <c r="AC36" i="133"/>
  <c r="AC35" i="133"/>
  <c r="AC34" i="133"/>
  <c r="AC33" i="133"/>
  <c r="AC32" i="133"/>
  <c r="AC30" i="133"/>
  <c r="AC29" i="133"/>
  <c r="AC28" i="133"/>
  <c r="AC25" i="133"/>
  <c r="AC24" i="133"/>
  <c r="AC20" i="133"/>
  <c r="AC19" i="133"/>
  <c r="AC18" i="133"/>
  <c r="AC17" i="133"/>
  <c r="AC16" i="133"/>
  <c r="AC15" i="133"/>
  <c r="AC14" i="133"/>
  <c r="AC13" i="133"/>
  <c r="AC12" i="133"/>
  <c r="AC11" i="133"/>
  <c r="AC10" i="133"/>
  <c r="AB80" i="133"/>
  <c r="AB79" i="133"/>
  <c r="AB78" i="133"/>
  <c r="AB76" i="133"/>
  <c r="AB75" i="133"/>
  <c r="AB74" i="133"/>
  <c r="AB73" i="133"/>
  <c r="AB69" i="133"/>
  <c r="AB68" i="133"/>
  <c r="AB67" i="133"/>
  <c r="AB66" i="133"/>
  <c r="AB63" i="133"/>
  <c r="AB62" i="133"/>
  <c r="AB61" i="133"/>
  <c r="AB60" i="133"/>
  <c r="AB59" i="133"/>
  <c r="AB58" i="133"/>
  <c r="AB57" i="133"/>
  <c r="AB56" i="133"/>
  <c r="AB54" i="133"/>
  <c r="AB53" i="133"/>
  <c r="AB52" i="133"/>
  <c r="AB51" i="133"/>
  <c r="AB50" i="133"/>
  <c r="AB49" i="133"/>
  <c r="AB48" i="133"/>
  <c r="AB47" i="133"/>
  <c r="AB45" i="133"/>
  <c r="AB44" i="133"/>
  <c r="AB43" i="133"/>
  <c r="AB40" i="133"/>
  <c r="AB39" i="133"/>
  <c r="AB38" i="133"/>
  <c r="AB37" i="133"/>
  <c r="AB36" i="133"/>
  <c r="AB35" i="133"/>
  <c r="AB34" i="133"/>
  <c r="AB33" i="133"/>
  <c r="AB32" i="133"/>
  <c r="AB30" i="133"/>
  <c r="AB29" i="133"/>
  <c r="AB28" i="133"/>
  <c r="AB26" i="133"/>
  <c r="AB24" i="133"/>
  <c r="AB20" i="133"/>
  <c r="AB19" i="133"/>
  <c r="AB18" i="133"/>
  <c r="AB17" i="133"/>
  <c r="AB16" i="133"/>
  <c r="AB15" i="133"/>
  <c r="AB14" i="133"/>
  <c r="AB13" i="133"/>
  <c r="AB12" i="133"/>
  <c r="AB11" i="133"/>
  <c r="AB10" i="133"/>
  <c r="U80" i="133"/>
  <c r="U79" i="133"/>
  <c r="U78" i="133"/>
  <c r="U76" i="133"/>
  <c r="U75" i="133"/>
  <c r="U74" i="133"/>
  <c r="U73" i="133"/>
  <c r="U69" i="133"/>
  <c r="U68" i="133"/>
  <c r="U67" i="133"/>
  <c r="U66" i="133"/>
  <c r="U63" i="133"/>
  <c r="U62" i="133"/>
  <c r="U61" i="133"/>
  <c r="U60" i="133"/>
  <c r="U59" i="133"/>
  <c r="U58" i="133"/>
  <c r="U57" i="133"/>
  <c r="U56" i="133"/>
  <c r="U54" i="133"/>
  <c r="U53" i="133"/>
  <c r="U52" i="133"/>
  <c r="U51" i="133"/>
  <c r="U50" i="133"/>
  <c r="U49" i="133"/>
  <c r="U48" i="133"/>
  <c r="U47" i="133"/>
  <c r="U46" i="133"/>
  <c r="U45" i="133"/>
  <c r="U44" i="133"/>
  <c r="U43" i="133"/>
  <c r="U42" i="133"/>
  <c r="U40" i="133"/>
  <c r="U39" i="133"/>
  <c r="U38" i="133"/>
  <c r="U37" i="133"/>
  <c r="U36" i="133"/>
  <c r="U35" i="133"/>
  <c r="U34" i="133"/>
  <c r="U33" i="133"/>
  <c r="U32" i="133"/>
  <c r="U30" i="133"/>
  <c r="U29" i="133"/>
  <c r="U28" i="133"/>
  <c r="U25" i="133"/>
  <c r="U24" i="133"/>
  <c r="U20" i="133"/>
  <c r="U19" i="133"/>
  <c r="U18" i="133"/>
  <c r="U17" i="133"/>
  <c r="U16" i="133"/>
  <c r="U15" i="133"/>
  <c r="U14" i="133"/>
  <c r="U13" i="133"/>
  <c r="U12" i="133"/>
  <c r="U11" i="133"/>
  <c r="U10" i="133"/>
  <c r="T80" i="133"/>
  <c r="T79" i="133"/>
  <c r="T78" i="133"/>
  <c r="T76" i="133"/>
  <c r="T75" i="133"/>
  <c r="T74" i="133"/>
  <c r="T73" i="133"/>
  <c r="T69" i="133"/>
  <c r="T68" i="133"/>
  <c r="T67" i="133"/>
  <c r="T66" i="133"/>
  <c r="T63" i="133"/>
  <c r="T62" i="133"/>
  <c r="T61" i="133"/>
  <c r="T60" i="133"/>
  <c r="T59" i="133"/>
  <c r="T58" i="133"/>
  <c r="T57" i="133"/>
  <c r="T56" i="133"/>
  <c r="T54" i="133"/>
  <c r="T53" i="133"/>
  <c r="T52" i="133"/>
  <c r="T51" i="133"/>
  <c r="T50" i="133"/>
  <c r="T49" i="133"/>
  <c r="T48" i="133"/>
  <c r="T47" i="133"/>
  <c r="T45" i="133"/>
  <c r="T44" i="133"/>
  <c r="T43" i="133"/>
  <c r="T40" i="133"/>
  <c r="T39" i="133"/>
  <c r="T38" i="133"/>
  <c r="T37" i="133"/>
  <c r="T36" i="133"/>
  <c r="T35" i="133"/>
  <c r="T34" i="133"/>
  <c r="T33" i="133"/>
  <c r="T32" i="133"/>
  <c r="T30" i="133"/>
  <c r="T29" i="133"/>
  <c r="T28" i="133"/>
  <c r="T26" i="133"/>
  <c r="T24" i="133"/>
  <c r="T20" i="133"/>
  <c r="T19" i="133"/>
  <c r="T18" i="133"/>
  <c r="T17" i="133"/>
  <c r="T16" i="133"/>
  <c r="T15" i="133"/>
  <c r="T14" i="133"/>
  <c r="T13" i="133"/>
  <c r="T12" i="133"/>
  <c r="T11" i="133"/>
  <c r="T10" i="133"/>
  <c r="M80" i="133"/>
  <c r="M79" i="133"/>
  <c r="M78" i="133"/>
  <c r="M76" i="133"/>
  <c r="M75" i="133"/>
  <c r="M74" i="133"/>
  <c r="M73" i="133"/>
  <c r="M69" i="133"/>
  <c r="M68" i="133"/>
  <c r="M67" i="133"/>
  <c r="M66" i="133"/>
  <c r="M63" i="133"/>
  <c r="M62" i="133"/>
  <c r="M61" i="133"/>
  <c r="M60" i="133"/>
  <c r="M59" i="133"/>
  <c r="M58" i="133"/>
  <c r="M57" i="133"/>
  <c r="M56" i="133"/>
  <c r="M54" i="133"/>
  <c r="M53" i="133"/>
  <c r="M52" i="133"/>
  <c r="M51" i="133"/>
  <c r="M50" i="133"/>
  <c r="M49" i="133"/>
  <c r="M48" i="133"/>
  <c r="M47" i="133"/>
  <c r="M46" i="133"/>
  <c r="M45" i="133"/>
  <c r="M44" i="133"/>
  <c r="M43" i="133"/>
  <c r="M42" i="133"/>
  <c r="M40" i="133"/>
  <c r="M39" i="133"/>
  <c r="M38" i="133"/>
  <c r="M37" i="133"/>
  <c r="M36" i="133"/>
  <c r="M35" i="133"/>
  <c r="M34" i="133"/>
  <c r="M33" i="133"/>
  <c r="M32" i="133"/>
  <c r="M30" i="133"/>
  <c r="M29" i="133"/>
  <c r="M28" i="133"/>
  <c r="M25" i="133"/>
  <c r="M24" i="133"/>
  <c r="M20" i="133"/>
  <c r="M19" i="133"/>
  <c r="M18" i="133"/>
  <c r="M17" i="133"/>
  <c r="M16" i="133"/>
  <c r="M15" i="133"/>
  <c r="M14" i="133"/>
  <c r="M13" i="133"/>
  <c r="M12" i="133"/>
  <c r="M11" i="133"/>
  <c r="M10" i="133"/>
  <c r="L80" i="133"/>
  <c r="L79" i="133"/>
  <c r="L78" i="133"/>
  <c r="L76" i="133"/>
  <c r="L75" i="133"/>
  <c r="L74" i="133"/>
  <c r="L73" i="133"/>
  <c r="L69" i="133"/>
  <c r="L68" i="133"/>
  <c r="L67" i="133"/>
  <c r="L66" i="133"/>
  <c r="L63" i="133"/>
  <c r="L62" i="133"/>
  <c r="L61" i="133"/>
  <c r="L60" i="133"/>
  <c r="L59" i="133"/>
  <c r="L58" i="133"/>
  <c r="L57" i="133"/>
  <c r="L56" i="133"/>
  <c r="L54" i="133"/>
  <c r="L53" i="133"/>
  <c r="L52" i="133"/>
  <c r="L51" i="133"/>
  <c r="L50" i="133"/>
  <c r="L49" i="133"/>
  <c r="L48" i="133"/>
  <c r="L47" i="133"/>
  <c r="L45" i="133"/>
  <c r="L44" i="133"/>
  <c r="L43" i="133"/>
  <c r="L40" i="133"/>
  <c r="L39" i="133"/>
  <c r="L38" i="133"/>
  <c r="L37" i="133"/>
  <c r="L36" i="133"/>
  <c r="L35" i="133"/>
  <c r="L34" i="133"/>
  <c r="L33" i="133"/>
  <c r="L32" i="133"/>
  <c r="L30" i="133"/>
  <c r="L29" i="133"/>
  <c r="L28" i="133"/>
  <c r="L26" i="133"/>
  <c r="L24" i="133"/>
  <c r="L20" i="133"/>
  <c r="L19" i="133"/>
  <c r="L18" i="133"/>
  <c r="L17" i="133"/>
  <c r="L16" i="133"/>
  <c r="L15" i="133"/>
  <c r="L14" i="133"/>
  <c r="L13" i="133"/>
  <c r="L12" i="133"/>
  <c r="L11" i="133"/>
  <c r="L10" i="133"/>
  <c r="E80" i="133"/>
  <c r="E79" i="133"/>
  <c r="E78" i="133"/>
  <c r="E76" i="133"/>
  <c r="E75" i="133"/>
  <c r="E74" i="133"/>
  <c r="E73" i="133"/>
  <c r="E72" i="133"/>
  <c r="E71" i="133"/>
  <c r="E70" i="133"/>
  <c r="E69" i="133"/>
  <c r="E68" i="133"/>
  <c r="E67" i="133"/>
  <c r="E66" i="133"/>
  <c r="E65" i="133"/>
  <c r="E64" i="133"/>
  <c r="E63" i="133"/>
  <c r="E62" i="133"/>
  <c r="E61" i="133"/>
  <c r="E60" i="133"/>
  <c r="E59" i="133"/>
  <c r="E58" i="133"/>
  <c r="E57" i="133"/>
  <c r="E56" i="133"/>
  <c r="E55" i="133"/>
  <c r="E54" i="133"/>
  <c r="E53" i="133"/>
  <c r="E52" i="133"/>
  <c r="E51" i="133"/>
  <c r="E50" i="133"/>
  <c r="E49" i="133"/>
  <c r="E48" i="133"/>
  <c r="E47" i="133"/>
  <c r="E46" i="133"/>
  <c r="E45" i="133"/>
  <c r="E44" i="133"/>
  <c r="E43" i="133"/>
  <c r="E42" i="133"/>
  <c r="E41" i="133"/>
  <c r="E40" i="133"/>
  <c r="E39" i="133"/>
  <c r="E38" i="133"/>
  <c r="E37" i="133"/>
  <c r="E36" i="133"/>
  <c r="E35" i="133"/>
  <c r="E34" i="133"/>
  <c r="E33" i="133"/>
  <c r="E32" i="133"/>
  <c r="E31" i="133"/>
  <c r="E30" i="133"/>
  <c r="E29" i="133"/>
  <c r="E28" i="133"/>
  <c r="E27" i="133"/>
  <c r="E25" i="133"/>
  <c r="E24" i="133"/>
  <c r="E22" i="133"/>
  <c r="E21" i="133"/>
  <c r="E20" i="133"/>
  <c r="E19" i="133"/>
  <c r="E18" i="133"/>
  <c r="E17" i="133"/>
  <c r="E16" i="133"/>
  <c r="E15" i="133"/>
  <c r="E14" i="133"/>
  <c r="E13" i="133"/>
  <c r="E12" i="133"/>
  <c r="E11" i="133"/>
  <c r="E10" i="133"/>
  <c r="E9" i="133"/>
  <c r="D80" i="133"/>
  <c r="D79" i="133"/>
  <c r="D78" i="133"/>
  <c r="D76" i="133"/>
  <c r="D75" i="133"/>
  <c r="D74" i="133"/>
  <c r="D73" i="133"/>
  <c r="D72" i="133"/>
  <c r="D71" i="133"/>
  <c r="D70" i="133"/>
  <c r="D69" i="133"/>
  <c r="D68" i="133"/>
  <c r="D67" i="133"/>
  <c r="D66" i="133"/>
  <c r="D65" i="133"/>
  <c r="D64" i="133"/>
  <c r="D63" i="133"/>
  <c r="D62" i="133"/>
  <c r="D61" i="133"/>
  <c r="D60" i="133"/>
  <c r="D59" i="133"/>
  <c r="D58" i="133"/>
  <c r="D57" i="133"/>
  <c r="D56" i="133"/>
  <c r="D55" i="133"/>
  <c r="D54" i="133"/>
  <c r="D53" i="133"/>
  <c r="D52" i="133"/>
  <c r="D51" i="133"/>
  <c r="D50" i="133"/>
  <c r="D49" i="133"/>
  <c r="D48" i="133"/>
  <c r="D47" i="133"/>
  <c r="D45" i="133"/>
  <c r="D44" i="133"/>
  <c r="D43" i="133"/>
  <c r="D40" i="133"/>
  <c r="D39" i="133"/>
  <c r="D38" i="133"/>
  <c r="D37" i="133"/>
  <c r="D36" i="133"/>
  <c r="D35" i="133"/>
  <c r="D34" i="133"/>
  <c r="D33" i="133"/>
  <c r="D32" i="133"/>
  <c r="D31" i="133"/>
  <c r="D30" i="133"/>
  <c r="D29" i="133"/>
  <c r="D28" i="133"/>
  <c r="D27" i="133"/>
  <c r="D26" i="133"/>
  <c r="D24" i="133"/>
  <c r="D22" i="133"/>
  <c r="D20" i="133"/>
  <c r="D19" i="133"/>
  <c r="D18" i="133"/>
  <c r="D17" i="133"/>
  <c r="D16" i="133"/>
  <c r="D15" i="133"/>
  <c r="D14" i="133"/>
  <c r="D13" i="133"/>
  <c r="D12" i="133"/>
  <c r="D11" i="133"/>
  <c r="D10" i="133"/>
  <c r="D9" i="133"/>
  <c r="L26" i="113" l="1"/>
  <c r="L26" i="132" s="1"/>
  <c r="L27" i="133"/>
  <c r="L27" i="113"/>
  <c r="L27" i="132" s="1"/>
  <c r="L31" i="133"/>
  <c r="L29" i="113"/>
  <c r="L29" i="132" s="1"/>
  <c r="L55" i="133"/>
  <c r="L33" i="113"/>
  <c r="L33" i="132" s="1"/>
  <c r="L71" i="133"/>
  <c r="M24" i="113"/>
  <c r="M24" i="132" s="1"/>
  <c r="M22" i="133"/>
  <c r="M32" i="113"/>
  <c r="M32" i="132" s="1"/>
  <c r="M70" i="133"/>
  <c r="T26" i="113"/>
  <c r="T26" i="132" s="1"/>
  <c r="T27" i="133"/>
  <c r="T27" i="113"/>
  <c r="T27" i="132" s="1"/>
  <c r="T31" i="133"/>
  <c r="T29" i="113"/>
  <c r="T29" i="132" s="1"/>
  <c r="T55" i="133"/>
  <c r="T33" i="113"/>
  <c r="T33" i="132" s="1"/>
  <c r="T71" i="133"/>
  <c r="U24" i="113"/>
  <c r="U24" i="132" s="1"/>
  <c r="U22" i="133"/>
  <c r="U32" i="113"/>
  <c r="U32" i="132" s="1"/>
  <c r="U70" i="133"/>
  <c r="AB26" i="113"/>
  <c r="AB26" i="132" s="1"/>
  <c r="AB27" i="133"/>
  <c r="AB27" i="113"/>
  <c r="AB27" i="132" s="1"/>
  <c r="AB31" i="133"/>
  <c r="AB29" i="113"/>
  <c r="AB29" i="132" s="1"/>
  <c r="AB55" i="133"/>
  <c r="AB33" i="113"/>
  <c r="AB33" i="132" s="1"/>
  <c r="AB71" i="133"/>
  <c r="AC24" i="113"/>
  <c r="AC24" i="132" s="1"/>
  <c r="AC22" i="133"/>
  <c r="AC32" i="113"/>
  <c r="AC32" i="132" s="1"/>
  <c r="AC70" i="133"/>
  <c r="AJ26" i="113"/>
  <c r="AJ26" i="132" s="1"/>
  <c r="AJ27" i="133"/>
  <c r="AJ27" i="113"/>
  <c r="AJ27" i="132" s="1"/>
  <c r="AJ31" i="133"/>
  <c r="AJ29" i="113"/>
  <c r="AJ29" i="132" s="1"/>
  <c r="AJ55" i="133"/>
  <c r="AJ33" i="113"/>
  <c r="AJ33" i="132" s="1"/>
  <c r="AJ71" i="133"/>
  <c r="AK24" i="113"/>
  <c r="AK24" i="132" s="1"/>
  <c r="AK22" i="133"/>
  <c r="AK32" i="113"/>
  <c r="AK32" i="132" s="1"/>
  <c r="AK70" i="133"/>
  <c r="AR26" i="113"/>
  <c r="AR26" i="132" s="1"/>
  <c r="AR27" i="133"/>
  <c r="AR27" i="113"/>
  <c r="AR27" i="132" s="1"/>
  <c r="AR31" i="133"/>
  <c r="AR29" i="113"/>
  <c r="AR29" i="132" s="1"/>
  <c r="AR55" i="133"/>
  <c r="AR33" i="113"/>
  <c r="AR33" i="132" s="1"/>
  <c r="AR71" i="133"/>
  <c r="AS24" i="113"/>
  <c r="AS24" i="132" s="1"/>
  <c r="AS22" i="133"/>
  <c r="AS32" i="113"/>
  <c r="AS32" i="132" s="1"/>
  <c r="AS70" i="133"/>
  <c r="AZ26" i="113"/>
  <c r="AZ26" i="132" s="1"/>
  <c r="AZ27" i="133"/>
  <c r="AZ27" i="113"/>
  <c r="AZ27" i="132" s="1"/>
  <c r="AZ31" i="133"/>
  <c r="AZ29" i="113"/>
  <c r="AZ29" i="132" s="1"/>
  <c r="AZ55" i="133"/>
  <c r="AZ33" i="113"/>
  <c r="AZ33" i="132" s="1"/>
  <c r="AZ71" i="133"/>
  <c r="BA24" i="113"/>
  <c r="BA24" i="132" s="1"/>
  <c r="BA22" i="133"/>
  <c r="BA32" i="113"/>
  <c r="BA32" i="132" s="1"/>
  <c r="BA70" i="133"/>
  <c r="BH26" i="113"/>
  <c r="BH26" i="132" s="1"/>
  <c r="BH27" i="133"/>
  <c r="BH27" i="113"/>
  <c r="BH27" i="132" s="1"/>
  <c r="BH31" i="133"/>
  <c r="BH29" i="113"/>
  <c r="BH29" i="132" s="1"/>
  <c r="BH55" i="133"/>
  <c r="BH33" i="113"/>
  <c r="BH33" i="132" s="1"/>
  <c r="BH71" i="133"/>
  <c r="BI24" i="113"/>
  <c r="BI24" i="132" s="1"/>
  <c r="BI22" i="133"/>
  <c r="BI32" i="113"/>
  <c r="BI32" i="132" s="1"/>
  <c r="BI70" i="133"/>
  <c r="BP26" i="113"/>
  <c r="BP26" i="132" s="1"/>
  <c r="BP27" i="133"/>
  <c r="BP27" i="113"/>
  <c r="BP27" i="132" s="1"/>
  <c r="BP31" i="133"/>
  <c r="BP29" i="113"/>
  <c r="BP29" i="132" s="1"/>
  <c r="BP55" i="133"/>
  <c r="BP33" i="113"/>
  <c r="BP33" i="132" s="1"/>
  <c r="BP71" i="133"/>
  <c r="BQ24" i="113"/>
  <c r="BQ24" i="132" s="1"/>
  <c r="BQ22" i="133"/>
  <c r="BQ32" i="113"/>
  <c r="BQ32" i="132" s="1"/>
  <c r="BQ70" i="133"/>
  <c r="BX26" i="113"/>
  <c r="BX26" i="132" s="1"/>
  <c r="BX27" i="133"/>
  <c r="BX27" i="113"/>
  <c r="BX27" i="132" s="1"/>
  <c r="BX31" i="133"/>
  <c r="BX29" i="113"/>
  <c r="BX29" i="132" s="1"/>
  <c r="BX55" i="133"/>
  <c r="BX33" i="113"/>
  <c r="BX33" i="132" s="1"/>
  <c r="BX71" i="133"/>
  <c r="BY24" i="113"/>
  <c r="BY24" i="132" s="1"/>
  <c r="BY22" i="133"/>
  <c r="BY32" i="113"/>
  <c r="BY32" i="132" s="1"/>
  <c r="BY70" i="133"/>
  <c r="CF26" i="113"/>
  <c r="CF26" i="132" s="1"/>
  <c r="CF27" i="133"/>
  <c r="CF27" i="113"/>
  <c r="CF27" i="132" s="1"/>
  <c r="CF31" i="133"/>
  <c r="CF29" i="113"/>
  <c r="CF29" i="132" s="1"/>
  <c r="CF55" i="133"/>
  <c r="CF33" i="113"/>
  <c r="CF33" i="132" s="1"/>
  <c r="CF71" i="133"/>
  <c r="CG24" i="113"/>
  <c r="CG24" i="132" s="1"/>
  <c r="CG22" i="133"/>
  <c r="CG32" i="113"/>
  <c r="CG32" i="132" s="1"/>
  <c r="CG70" i="133"/>
  <c r="L30" i="113"/>
  <c r="L30" i="132" s="1"/>
  <c r="L64" i="133"/>
  <c r="L34" i="113"/>
  <c r="L34" i="132" s="1"/>
  <c r="L72" i="133"/>
  <c r="M26" i="113"/>
  <c r="M26" i="132" s="1"/>
  <c r="M27" i="133"/>
  <c r="M27" i="113"/>
  <c r="M27" i="132" s="1"/>
  <c r="M31" i="133"/>
  <c r="M29" i="113"/>
  <c r="M29" i="132" s="1"/>
  <c r="M55" i="133"/>
  <c r="M33" i="113"/>
  <c r="M33" i="132" s="1"/>
  <c r="M71" i="133"/>
  <c r="T30" i="113"/>
  <c r="T30" i="132" s="1"/>
  <c r="T64" i="133"/>
  <c r="T34" i="113"/>
  <c r="T34" i="132" s="1"/>
  <c r="T72" i="133"/>
  <c r="U26" i="113"/>
  <c r="U26" i="132" s="1"/>
  <c r="U27" i="133"/>
  <c r="U27" i="113"/>
  <c r="U27" i="132" s="1"/>
  <c r="U31" i="133"/>
  <c r="U29" i="113"/>
  <c r="U29" i="132" s="1"/>
  <c r="U55" i="133"/>
  <c r="U33" i="113"/>
  <c r="U33" i="132" s="1"/>
  <c r="U71" i="133"/>
  <c r="AB30" i="113"/>
  <c r="AB30" i="132" s="1"/>
  <c r="AB64" i="133"/>
  <c r="AB34" i="113"/>
  <c r="AB34" i="132" s="1"/>
  <c r="AB72" i="133"/>
  <c r="AC26" i="113"/>
  <c r="AC26" i="132" s="1"/>
  <c r="AC27" i="133"/>
  <c r="AC27" i="113"/>
  <c r="AC27" i="132" s="1"/>
  <c r="AC31" i="133"/>
  <c r="AC29" i="113"/>
  <c r="AC29" i="132" s="1"/>
  <c r="AC55" i="133"/>
  <c r="AC33" i="113"/>
  <c r="AC33" i="132" s="1"/>
  <c r="AC71" i="133"/>
  <c r="AJ30" i="113"/>
  <c r="AJ30" i="132" s="1"/>
  <c r="AJ64" i="133"/>
  <c r="AJ34" i="113"/>
  <c r="AJ34" i="132" s="1"/>
  <c r="AJ72" i="133"/>
  <c r="AK26" i="113"/>
  <c r="AK26" i="132" s="1"/>
  <c r="AK27" i="133"/>
  <c r="AK27" i="113"/>
  <c r="AK27" i="132" s="1"/>
  <c r="AK31" i="133"/>
  <c r="AK29" i="113"/>
  <c r="AK29" i="132" s="1"/>
  <c r="AK55" i="133"/>
  <c r="AK33" i="113"/>
  <c r="AK33" i="132" s="1"/>
  <c r="AK71" i="133"/>
  <c r="AR30" i="113"/>
  <c r="AR30" i="132" s="1"/>
  <c r="AR64" i="133"/>
  <c r="AR34" i="113"/>
  <c r="AR34" i="132" s="1"/>
  <c r="AR72" i="133"/>
  <c r="AS26" i="113"/>
  <c r="AS26" i="132" s="1"/>
  <c r="AS27" i="133"/>
  <c r="AS27" i="113"/>
  <c r="AS27" i="132" s="1"/>
  <c r="AS31" i="133"/>
  <c r="AS29" i="113"/>
  <c r="AS29" i="132" s="1"/>
  <c r="AS55" i="133"/>
  <c r="AS33" i="113"/>
  <c r="AS33" i="132" s="1"/>
  <c r="AS71" i="133"/>
  <c r="AZ30" i="113"/>
  <c r="AZ30" i="132" s="1"/>
  <c r="AZ64" i="133"/>
  <c r="AZ34" i="113"/>
  <c r="AZ34" i="132" s="1"/>
  <c r="AZ72" i="133"/>
  <c r="BA26" i="113"/>
  <c r="BA26" i="132" s="1"/>
  <c r="BA27" i="133"/>
  <c r="BA27" i="113"/>
  <c r="BA27" i="132" s="1"/>
  <c r="BA31" i="133"/>
  <c r="BA29" i="113"/>
  <c r="BA29" i="132" s="1"/>
  <c r="BA55" i="133"/>
  <c r="BA33" i="113"/>
  <c r="BA33" i="132" s="1"/>
  <c r="BA71" i="133"/>
  <c r="BH30" i="113"/>
  <c r="BH30" i="132" s="1"/>
  <c r="BH64" i="133"/>
  <c r="BH34" i="113"/>
  <c r="BH34" i="132" s="1"/>
  <c r="BH72" i="133"/>
  <c r="BI26" i="113"/>
  <c r="BI26" i="132" s="1"/>
  <c r="BI27" i="133"/>
  <c r="BI27" i="113"/>
  <c r="BI27" i="132" s="1"/>
  <c r="BI31" i="133"/>
  <c r="BI29" i="113"/>
  <c r="BI29" i="132" s="1"/>
  <c r="BI55" i="133"/>
  <c r="BI33" i="113"/>
  <c r="BI33" i="132" s="1"/>
  <c r="BI71" i="133"/>
  <c r="BP30" i="113"/>
  <c r="BP30" i="132" s="1"/>
  <c r="BP64" i="133"/>
  <c r="BP34" i="113"/>
  <c r="BP34" i="132" s="1"/>
  <c r="BP72" i="133"/>
  <c r="BQ26" i="113"/>
  <c r="BQ26" i="132" s="1"/>
  <c r="BQ27" i="133"/>
  <c r="BQ27" i="113"/>
  <c r="BQ27" i="132" s="1"/>
  <c r="BQ31" i="133"/>
  <c r="BQ29" i="113"/>
  <c r="BQ29" i="132" s="1"/>
  <c r="BQ55" i="133"/>
  <c r="BQ33" i="113"/>
  <c r="BQ33" i="132" s="1"/>
  <c r="BQ71" i="133"/>
  <c r="BX30" i="113"/>
  <c r="BX30" i="132" s="1"/>
  <c r="BX64" i="133"/>
  <c r="BX34" i="113"/>
  <c r="BX34" i="132" s="1"/>
  <c r="BX72" i="133"/>
  <c r="BY26" i="113"/>
  <c r="BY26" i="132" s="1"/>
  <c r="BY27" i="133"/>
  <c r="BY27" i="113"/>
  <c r="BY27" i="132" s="1"/>
  <c r="BY31" i="133"/>
  <c r="BY29" i="113"/>
  <c r="BY29" i="132" s="1"/>
  <c r="BY55" i="133"/>
  <c r="BY33" i="113"/>
  <c r="BY33" i="132" s="1"/>
  <c r="BY71" i="133"/>
  <c r="CF30" i="113"/>
  <c r="CF30" i="132" s="1"/>
  <c r="CF64" i="133"/>
  <c r="CF34" i="113"/>
  <c r="CF34" i="132" s="1"/>
  <c r="CF72" i="133"/>
  <c r="CG26" i="113"/>
  <c r="CG26" i="132" s="1"/>
  <c r="CG27" i="133"/>
  <c r="CG27" i="113"/>
  <c r="CG27" i="132" s="1"/>
  <c r="CG31" i="133"/>
  <c r="CG29" i="113"/>
  <c r="CG29" i="132" s="1"/>
  <c r="CG55" i="133"/>
  <c r="CG33" i="113"/>
  <c r="CG33" i="132" s="1"/>
  <c r="CG71" i="133"/>
  <c r="L22" i="113"/>
  <c r="L22" i="132" s="1"/>
  <c r="L9" i="133"/>
  <c r="L31" i="113"/>
  <c r="L31" i="132" s="1"/>
  <c r="L65" i="133"/>
  <c r="M30" i="113"/>
  <c r="M30" i="132" s="1"/>
  <c r="M64" i="133"/>
  <c r="M34" i="113"/>
  <c r="M34" i="132" s="1"/>
  <c r="M72" i="133"/>
  <c r="T22" i="113"/>
  <c r="T22" i="132" s="1"/>
  <c r="T9" i="133"/>
  <c r="T31" i="113"/>
  <c r="T31" i="132" s="1"/>
  <c r="T65" i="133"/>
  <c r="U30" i="113"/>
  <c r="U30" i="132" s="1"/>
  <c r="U64" i="133"/>
  <c r="U34" i="113"/>
  <c r="U34" i="132" s="1"/>
  <c r="U72" i="133"/>
  <c r="AB22" i="113"/>
  <c r="AB22" i="132" s="1"/>
  <c r="AB9" i="133"/>
  <c r="AB31" i="113"/>
  <c r="AB31" i="132" s="1"/>
  <c r="AB65" i="133"/>
  <c r="AC30" i="113"/>
  <c r="AC30" i="132" s="1"/>
  <c r="AC64" i="133"/>
  <c r="AC34" i="113"/>
  <c r="AC34" i="132" s="1"/>
  <c r="AC72" i="133"/>
  <c r="AJ22" i="113"/>
  <c r="AJ22" i="132" s="1"/>
  <c r="AJ9" i="133"/>
  <c r="AJ31" i="113"/>
  <c r="AJ31" i="132" s="1"/>
  <c r="AJ65" i="133"/>
  <c r="AK30" i="113"/>
  <c r="AK30" i="132" s="1"/>
  <c r="AK64" i="133"/>
  <c r="AK34" i="113"/>
  <c r="AK34" i="132" s="1"/>
  <c r="AK72" i="133"/>
  <c r="AR22" i="113"/>
  <c r="AR22" i="132" s="1"/>
  <c r="AR9" i="133"/>
  <c r="AR31" i="113"/>
  <c r="AR31" i="132" s="1"/>
  <c r="AR65" i="133"/>
  <c r="AS30" i="113"/>
  <c r="AS30" i="132" s="1"/>
  <c r="AS64" i="133"/>
  <c r="AS34" i="113"/>
  <c r="AS34" i="132" s="1"/>
  <c r="AS72" i="133"/>
  <c r="AZ22" i="113"/>
  <c r="AZ22" i="132" s="1"/>
  <c r="AZ9" i="133"/>
  <c r="AZ31" i="113"/>
  <c r="AZ31" i="132" s="1"/>
  <c r="AZ65" i="133"/>
  <c r="BA30" i="113"/>
  <c r="BA30" i="132" s="1"/>
  <c r="BA64" i="133"/>
  <c r="BA34" i="113"/>
  <c r="BA34" i="132" s="1"/>
  <c r="BA72" i="133"/>
  <c r="BH22" i="113"/>
  <c r="BH22" i="132" s="1"/>
  <c r="BH9" i="133"/>
  <c r="BH31" i="113"/>
  <c r="BH31" i="132" s="1"/>
  <c r="BH65" i="133"/>
  <c r="BI30" i="113"/>
  <c r="BI30" i="132" s="1"/>
  <c r="BI64" i="133"/>
  <c r="BI34" i="113"/>
  <c r="BI34" i="132" s="1"/>
  <c r="BI72" i="133"/>
  <c r="BP22" i="113"/>
  <c r="BP22" i="132" s="1"/>
  <c r="BP9" i="133"/>
  <c r="BP31" i="113"/>
  <c r="BP31" i="132" s="1"/>
  <c r="BP65" i="133"/>
  <c r="BQ30" i="113"/>
  <c r="BQ30" i="132" s="1"/>
  <c r="BQ64" i="133"/>
  <c r="BQ34" i="113"/>
  <c r="BQ34" i="132" s="1"/>
  <c r="BQ72" i="133"/>
  <c r="BX22" i="113"/>
  <c r="BX22" i="132" s="1"/>
  <c r="BX9" i="133"/>
  <c r="BX31" i="113"/>
  <c r="BX31" i="132" s="1"/>
  <c r="BX65" i="133"/>
  <c r="BY30" i="113"/>
  <c r="BY30" i="132" s="1"/>
  <c r="BY64" i="133"/>
  <c r="BY34" i="113"/>
  <c r="BY34" i="132" s="1"/>
  <c r="BY72" i="133"/>
  <c r="CF22" i="113"/>
  <c r="CF22" i="132" s="1"/>
  <c r="CF9" i="133"/>
  <c r="CF31" i="113"/>
  <c r="CF31" i="132" s="1"/>
  <c r="CF65" i="133"/>
  <c r="CG30" i="113"/>
  <c r="CG30" i="132" s="1"/>
  <c r="CG64" i="133"/>
  <c r="CG34" i="113"/>
  <c r="CG34" i="132" s="1"/>
  <c r="CG72" i="133"/>
  <c r="L24" i="113"/>
  <c r="L24" i="132" s="1"/>
  <c r="L22" i="133"/>
  <c r="L32" i="113"/>
  <c r="L32" i="132" s="1"/>
  <c r="L70" i="133"/>
  <c r="M22" i="113"/>
  <c r="M22" i="132" s="1"/>
  <c r="M9" i="133"/>
  <c r="M23" i="113"/>
  <c r="M23" i="132" s="1"/>
  <c r="M21" i="133"/>
  <c r="M28" i="113"/>
  <c r="M28" i="132" s="1"/>
  <c r="M41" i="133"/>
  <c r="M31" i="113"/>
  <c r="M31" i="132" s="1"/>
  <c r="M65" i="133"/>
  <c r="T24" i="113"/>
  <c r="T24" i="132" s="1"/>
  <c r="T22" i="133"/>
  <c r="T32" i="113"/>
  <c r="T32" i="132" s="1"/>
  <c r="T70" i="133"/>
  <c r="U22" i="113"/>
  <c r="U22" i="132" s="1"/>
  <c r="U9" i="133"/>
  <c r="U23" i="113"/>
  <c r="U23" i="132" s="1"/>
  <c r="U21" i="133"/>
  <c r="U28" i="113"/>
  <c r="U28" i="132" s="1"/>
  <c r="U41" i="133"/>
  <c r="U31" i="113"/>
  <c r="U31" i="132" s="1"/>
  <c r="U65" i="133"/>
  <c r="AB24" i="113"/>
  <c r="AB24" i="132" s="1"/>
  <c r="AB22" i="133"/>
  <c r="AB32" i="113"/>
  <c r="AB32" i="132" s="1"/>
  <c r="AB70" i="133"/>
  <c r="AC22" i="113"/>
  <c r="AC22" i="132" s="1"/>
  <c r="AC9" i="133"/>
  <c r="AC23" i="113"/>
  <c r="AC23" i="132" s="1"/>
  <c r="AC21" i="133"/>
  <c r="AC28" i="113"/>
  <c r="AC28" i="132" s="1"/>
  <c r="AC41" i="133"/>
  <c r="AC31" i="113"/>
  <c r="AC31" i="132" s="1"/>
  <c r="AC65" i="133"/>
  <c r="AJ24" i="113"/>
  <c r="AJ24" i="132" s="1"/>
  <c r="AJ22" i="133"/>
  <c r="AJ32" i="113"/>
  <c r="AJ32" i="132" s="1"/>
  <c r="AJ70" i="133"/>
  <c r="AK22" i="113"/>
  <c r="AK22" i="132" s="1"/>
  <c r="AK9" i="133"/>
  <c r="AK23" i="113"/>
  <c r="AK23" i="132" s="1"/>
  <c r="AK21" i="133"/>
  <c r="AK28" i="113"/>
  <c r="AK28" i="132" s="1"/>
  <c r="AK41" i="133"/>
  <c r="AK31" i="113"/>
  <c r="AK31" i="132" s="1"/>
  <c r="AK65" i="133"/>
  <c r="AR24" i="113"/>
  <c r="AR24" i="132" s="1"/>
  <c r="AR22" i="133"/>
  <c r="AR32" i="113"/>
  <c r="AR32" i="132" s="1"/>
  <c r="AR70" i="133"/>
  <c r="AS22" i="113"/>
  <c r="AS22" i="132" s="1"/>
  <c r="AS9" i="133"/>
  <c r="AS23" i="113"/>
  <c r="AS23" i="132" s="1"/>
  <c r="AS21" i="133"/>
  <c r="AS28" i="113"/>
  <c r="AS28" i="132" s="1"/>
  <c r="AS41" i="133"/>
  <c r="AS31" i="113"/>
  <c r="AS31" i="132" s="1"/>
  <c r="AS65" i="133"/>
  <c r="AZ24" i="113"/>
  <c r="AZ24" i="132" s="1"/>
  <c r="AZ22" i="133"/>
  <c r="AZ32" i="113"/>
  <c r="AZ32" i="132" s="1"/>
  <c r="AZ70" i="133"/>
  <c r="BA22" i="113"/>
  <c r="BA22" i="132" s="1"/>
  <c r="BA9" i="133"/>
  <c r="BA23" i="113"/>
  <c r="BA23" i="132" s="1"/>
  <c r="BA21" i="133"/>
  <c r="BA28" i="113"/>
  <c r="BA28" i="132" s="1"/>
  <c r="BA41" i="133"/>
  <c r="BA31" i="113"/>
  <c r="BA31" i="132" s="1"/>
  <c r="BA65" i="133"/>
  <c r="BH24" i="113"/>
  <c r="BH24" i="132" s="1"/>
  <c r="BH22" i="133"/>
  <c r="BH32" i="113"/>
  <c r="BH32" i="132" s="1"/>
  <c r="BH70" i="133"/>
  <c r="BI22" i="113"/>
  <c r="BI22" i="132" s="1"/>
  <c r="BI9" i="133"/>
  <c r="BI23" i="113"/>
  <c r="BI23" i="132" s="1"/>
  <c r="BI21" i="133"/>
  <c r="BI28" i="113"/>
  <c r="BI28" i="132" s="1"/>
  <c r="BI41" i="133"/>
  <c r="BI31" i="113"/>
  <c r="BI31" i="132" s="1"/>
  <c r="BI65" i="133"/>
  <c r="BP24" i="113"/>
  <c r="BP24" i="132" s="1"/>
  <c r="BP22" i="133"/>
  <c r="BP32" i="113"/>
  <c r="BP32" i="132" s="1"/>
  <c r="BP70" i="133"/>
  <c r="BQ22" i="113"/>
  <c r="BQ22" i="132" s="1"/>
  <c r="BQ9" i="133"/>
  <c r="BQ23" i="113"/>
  <c r="BQ23" i="132" s="1"/>
  <c r="BQ21" i="133"/>
  <c r="BQ28" i="113"/>
  <c r="BQ28" i="132" s="1"/>
  <c r="BQ41" i="133"/>
  <c r="BQ31" i="113"/>
  <c r="BQ31" i="132" s="1"/>
  <c r="BQ65" i="133"/>
  <c r="BX24" i="113"/>
  <c r="BX24" i="132" s="1"/>
  <c r="BX22" i="133"/>
  <c r="BX32" i="113"/>
  <c r="BX32" i="132" s="1"/>
  <c r="BX70" i="133"/>
  <c r="BY22" i="113"/>
  <c r="BY22" i="132" s="1"/>
  <c r="BY9" i="133"/>
  <c r="BY23" i="113"/>
  <c r="BY23" i="132" s="1"/>
  <c r="BY21" i="133"/>
  <c r="BY28" i="113"/>
  <c r="BY28" i="132" s="1"/>
  <c r="BY41" i="133"/>
  <c r="BY31" i="113"/>
  <c r="BY31" i="132" s="1"/>
  <c r="BY65" i="133"/>
  <c r="CF24" i="113"/>
  <c r="CF24" i="132" s="1"/>
  <c r="CF22" i="133"/>
  <c r="CF32" i="113"/>
  <c r="CF32" i="132" s="1"/>
  <c r="CF70" i="133"/>
  <c r="CG22" i="113"/>
  <c r="CG22" i="132" s="1"/>
  <c r="CG9" i="133"/>
  <c r="CG23" i="113"/>
  <c r="CG23" i="132" s="1"/>
  <c r="CG21" i="133"/>
  <c r="CG28" i="113"/>
  <c r="CG28" i="132" s="1"/>
  <c r="CG41" i="133"/>
  <c r="CG31" i="113"/>
  <c r="CG31" i="132" s="1"/>
  <c r="CG65" i="133"/>
  <c r="CK90" i="131"/>
  <c r="CK89" i="131"/>
  <c r="CK97" i="101"/>
  <c r="CK97" i="131" s="1"/>
  <c r="CK80" i="101"/>
  <c r="CK80" i="131" s="1"/>
  <c r="CK77" i="101"/>
  <c r="CK77" i="131" s="1"/>
  <c r="CK72" i="101"/>
  <c r="CK72" i="131" s="1"/>
  <c r="CK65" i="101"/>
  <c r="CK65" i="131" s="1"/>
  <c r="CK56" i="101"/>
  <c r="CK52" i="101"/>
  <c r="CK52" i="131" s="1"/>
  <c r="CK46" i="101"/>
  <c r="CK46" i="131" s="1"/>
  <c r="CK38" i="101"/>
  <c r="CK38" i="131" s="1"/>
  <c r="CK34" i="101"/>
  <c r="CK34" i="131" s="1"/>
  <c r="CK29" i="101"/>
  <c r="CK29" i="131" s="1"/>
  <c r="CK26" i="101"/>
  <c r="CK26" i="131" s="1"/>
  <c r="CK20" i="101"/>
  <c r="CK20" i="131" s="1"/>
  <c r="CK16" i="101"/>
  <c r="CK11" i="101"/>
  <c r="CK11" i="131" s="1"/>
  <c r="CC91" i="131"/>
  <c r="CC90" i="131"/>
  <c r="CC89" i="131"/>
  <c r="CC97" i="101"/>
  <c r="CC97" i="131" s="1"/>
  <c r="CC80" i="101"/>
  <c r="CC80" i="131" s="1"/>
  <c r="CC77" i="101"/>
  <c r="CC77" i="131" s="1"/>
  <c r="CC72" i="101"/>
  <c r="CC72" i="131" s="1"/>
  <c r="CC65" i="101"/>
  <c r="CC65" i="131" s="1"/>
  <c r="CC56" i="101"/>
  <c r="CC52" i="101"/>
  <c r="CC52" i="131" s="1"/>
  <c r="CC46" i="101"/>
  <c r="CC46" i="131" s="1"/>
  <c r="CC38" i="101"/>
  <c r="CC38" i="131" s="1"/>
  <c r="CC34" i="101"/>
  <c r="CC29" i="101"/>
  <c r="CC29" i="131" s="1"/>
  <c r="CC26" i="101"/>
  <c r="CC26" i="131" s="1"/>
  <c r="CC20" i="101"/>
  <c r="CC20" i="131" s="1"/>
  <c r="CC16" i="101"/>
  <c r="CC11" i="101"/>
  <c r="BU91" i="131"/>
  <c r="BU90" i="131"/>
  <c r="BU89" i="131"/>
  <c r="BU97" i="101"/>
  <c r="BU97" i="131" s="1"/>
  <c r="BU80" i="101"/>
  <c r="BU80" i="131" s="1"/>
  <c r="BU77" i="101"/>
  <c r="BU77" i="131" s="1"/>
  <c r="BU72" i="101"/>
  <c r="BU72" i="131" s="1"/>
  <c r="BU65" i="101"/>
  <c r="BU65" i="131" s="1"/>
  <c r="BU56" i="101"/>
  <c r="BU52" i="101"/>
  <c r="BU52" i="131" s="1"/>
  <c r="BU46" i="101"/>
  <c r="BU46" i="131" s="1"/>
  <c r="BU38" i="101"/>
  <c r="BU34" i="101"/>
  <c r="BU34" i="131" s="1"/>
  <c r="BU29" i="101"/>
  <c r="BU29" i="131" s="1"/>
  <c r="BU26" i="101"/>
  <c r="BU26" i="131" s="1"/>
  <c r="BU20" i="101"/>
  <c r="BU20" i="131" s="1"/>
  <c r="BU16" i="101"/>
  <c r="BU11" i="101"/>
  <c r="BM91" i="131"/>
  <c r="BM90" i="131"/>
  <c r="BM89" i="131"/>
  <c r="BM97" i="101"/>
  <c r="BM97" i="131" s="1"/>
  <c r="BM80" i="101"/>
  <c r="BM80" i="131" s="1"/>
  <c r="BM77" i="101"/>
  <c r="BM77" i="131" s="1"/>
  <c r="BM72" i="101"/>
  <c r="BM72" i="131" s="1"/>
  <c r="BM65" i="101"/>
  <c r="BM65" i="131" s="1"/>
  <c r="BM56" i="101"/>
  <c r="BM52" i="101"/>
  <c r="BM52" i="131" s="1"/>
  <c r="BM46" i="101"/>
  <c r="BM46" i="131" s="1"/>
  <c r="BM38" i="101"/>
  <c r="BM34" i="101"/>
  <c r="BM34" i="131" s="1"/>
  <c r="BM29" i="101"/>
  <c r="BM29" i="131" s="1"/>
  <c r="BM26" i="101"/>
  <c r="BM26" i="131" s="1"/>
  <c r="BM20" i="101"/>
  <c r="BM20" i="131" s="1"/>
  <c r="BM16" i="101"/>
  <c r="BM11" i="101"/>
  <c r="BE91" i="131"/>
  <c r="BE90" i="131"/>
  <c r="BE89" i="131"/>
  <c r="BE97" i="101"/>
  <c r="BE97" i="131" s="1"/>
  <c r="BE80" i="101"/>
  <c r="BE80" i="131" s="1"/>
  <c r="BE77" i="101"/>
  <c r="BE77" i="131" s="1"/>
  <c r="BE72" i="101"/>
  <c r="BE72" i="131" s="1"/>
  <c r="BE65" i="101"/>
  <c r="BE65" i="131" s="1"/>
  <c r="BE56" i="101"/>
  <c r="BE52" i="101"/>
  <c r="BE52" i="131" s="1"/>
  <c r="BE46" i="101"/>
  <c r="BE46" i="131" s="1"/>
  <c r="BE38" i="101"/>
  <c r="BE34" i="101"/>
  <c r="BE34" i="131" s="1"/>
  <c r="BE29" i="101"/>
  <c r="BE29" i="131" s="1"/>
  <c r="BE26" i="101"/>
  <c r="BE26" i="131" s="1"/>
  <c r="BE20" i="101"/>
  <c r="BE20" i="131" s="1"/>
  <c r="BE16" i="101"/>
  <c r="BE11" i="101"/>
  <c r="AW91" i="131"/>
  <c r="AW90" i="131"/>
  <c r="AW89" i="131"/>
  <c r="AW97" i="101"/>
  <c r="AW97" i="131" s="1"/>
  <c r="AW80" i="101"/>
  <c r="AW80" i="131" s="1"/>
  <c r="AW77" i="101"/>
  <c r="AW77" i="131" s="1"/>
  <c r="AW72" i="101"/>
  <c r="AW72" i="131" s="1"/>
  <c r="AW65" i="101"/>
  <c r="AW65" i="131" s="1"/>
  <c r="AW56" i="101"/>
  <c r="AW52" i="101"/>
  <c r="AW52" i="131" s="1"/>
  <c r="AW46" i="101"/>
  <c r="AW46" i="131" s="1"/>
  <c r="AW38" i="101"/>
  <c r="AW34" i="101"/>
  <c r="AW34" i="131" s="1"/>
  <c r="AW29" i="101"/>
  <c r="AW29" i="131" s="1"/>
  <c r="AW26" i="101"/>
  <c r="AW26" i="131" s="1"/>
  <c r="AW20" i="101"/>
  <c r="AW20" i="131" s="1"/>
  <c r="AW16" i="101"/>
  <c r="AW11" i="101"/>
  <c r="AO91" i="131"/>
  <c r="AO90" i="131"/>
  <c r="AO89" i="131"/>
  <c r="AO97" i="101"/>
  <c r="AO97" i="131" s="1"/>
  <c r="AO80" i="101"/>
  <c r="AO80" i="131" s="1"/>
  <c r="AO77" i="101"/>
  <c r="AO77" i="131" s="1"/>
  <c r="AO72" i="101"/>
  <c r="AO72" i="131" s="1"/>
  <c r="AO65" i="101"/>
  <c r="AO65" i="131" s="1"/>
  <c r="AO56" i="101"/>
  <c r="AO52" i="101"/>
  <c r="AO52" i="131" s="1"/>
  <c r="AO46" i="101"/>
  <c r="AO46" i="131" s="1"/>
  <c r="AO38" i="101"/>
  <c r="AO34" i="101"/>
  <c r="AO34" i="131" s="1"/>
  <c r="AO29" i="101"/>
  <c r="AO29" i="131" s="1"/>
  <c r="AO26" i="101"/>
  <c r="AO26" i="131" s="1"/>
  <c r="AO20" i="101"/>
  <c r="AO20" i="131" s="1"/>
  <c r="AO16" i="101"/>
  <c r="AO11" i="101"/>
  <c r="AG91" i="131"/>
  <c r="AG90" i="131"/>
  <c r="AG89" i="131"/>
  <c r="AG97" i="101"/>
  <c r="AG97" i="131" s="1"/>
  <c r="AG80" i="101"/>
  <c r="AG80" i="131" s="1"/>
  <c r="AG77" i="101"/>
  <c r="AG77" i="131" s="1"/>
  <c r="AG72" i="101"/>
  <c r="AG72" i="131" s="1"/>
  <c r="AG65" i="101"/>
  <c r="AG65" i="131" s="1"/>
  <c r="AG56" i="101"/>
  <c r="AG52" i="101"/>
  <c r="AG52" i="131" s="1"/>
  <c r="AG46" i="101"/>
  <c r="AG46" i="131" s="1"/>
  <c r="AG38" i="101"/>
  <c r="AG38" i="131" s="1"/>
  <c r="AG34" i="101"/>
  <c r="AG29" i="101"/>
  <c r="AG29" i="131" s="1"/>
  <c r="AG26" i="101"/>
  <c r="AG26" i="131" s="1"/>
  <c r="AG20" i="101"/>
  <c r="AG20" i="131" s="1"/>
  <c r="AG16" i="101"/>
  <c r="AG11" i="101"/>
  <c r="AG11" i="131" s="1"/>
  <c r="Y91" i="131"/>
  <c r="Y90" i="131"/>
  <c r="Y89" i="131"/>
  <c r="Y97" i="101"/>
  <c r="Y97" i="131" s="1"/>
  <c r="Y80" i="101"/>
  <c r="Y80" i="131" s="1"/>
  <c r="Y77" i="101"/>
  <c r="Y77" i="131" s="1"/>
  <c r="Y72" i="101"/>
  <c r="Y72" i="131" s="1"/>
  <c r="Y65" i="101"/>
  <c r="Y65" i="131" s="1"/>
  <c r="Y56" i="101"/>
  <c r="Y52" i="101"/>
  <c r="Y52" i="131" s="1"/>
  <c r="Y46" i="101"/>
  <c r="Y46" i="131" s="1"/>
  <c r="Y38" i="101"/>
  <c r="Y34" i="101"/>
  <c r="Y34" i="131" s="1"/>
  <c r="Y29" i="101"/>
  <c r="Y29" i="131" s="1"/>
  <c r="Y26" i="101"/>
  <c r="Y26" i="131" s="1"/>
  <c r="Y20" i="101"/>
  <c r="Y20" i="131" s="1"/>
  <c r="Y16" i="101"/>
  <c r="Y11" i="101"/>
  <c r="Q91" i="131"/>
  <c r="Q90" i="131"/>
  <c r="Q89" i="131"/>
  <c r="AG70" i="101" l="1"/>
  <c r="AO70" i="101"/>
  <c r="AG19" i="101"/>
  <c r="AO19" i="101"/>
  <c r="AO19" i="131" s="1"/>
  <c r="BE70" i="101"/>
  <c r="CK91" i="131"/>
  <c r="CC70" i="101"/>
  <c r="CC70" i="131" s="1"/>
  <c r="CK70" i="101"/>
  <c r="CK70" i="131" s="1"/>
  <c r="Y70" i="101"/>
  <c r="AG9" i="101"/>
  <c r="AW70" i="101"/>
  <c r="CK19" i="101"/>
  <c r="CK19" i="131" s="1"/>
  <c r="AJ38" i="113"/>
  <c r="AJ38" i="132" s="1"/>
  <c r="CF38" i="113"/>
  <c r="CF38" i="132" s="1"/>
  <c r="T38" i="113"/>
  <c r="T38" i="132" s="1"/>
  <c r="BP38" i="113"/>
  <c r="BP38" i="132" s="1"/>
  <c r="AZ38" i="113"/>
  <c r="AZ38" i="132" s="1"/>
  <c r="BY38" i="113"/>
  <c r="BY38" i="132" s="1"/>
  <c r="BI38" i="113"/>
  <c r="BI38" i="132" s="1"/>
  <c r="AS38" i="113"/>
  <c r="AS38" i="132" s="1"/>
  <c r="AC38" i="113"/>
  <c r="AC38" i="132" s="1"/>
  <c r="M38" i="113"/>
  <c r="M38" i="132" s="1"/>
  <c r="BX38" i="113"/>
  <c r="BX38" i="132" s="1"/>
  <c r="BH38" i="113"/>
  <c r="BH38" i="132" s="1"/>
  <c r="AR38" i="113"/>
  <c r="AR38" i="132" s="1"/>
  <c r="AB38" i="113"/>
  <c r="AB38" i="132" s="1"/>
  <c r="L38" i="113"/>
  <c r="L38" i="132" s="1"/>
  <c r="CG38" i="113"/>
  <c r="CG38" i="132" s="1"/>
  <c r="BQ38" i="113"/>
  <c r="BQ38" i="132" s="1"/>
  <c r="BA38" i="113"/>
  <c r="BA38" i="132" s="1"/>
  <c r="AK38" i="113"/>
  <c r="AK38" i="132" s="1"/>
  <c r="U38" i="113"/>
  <c r="U38" i="132" s="1"/>
  <c r="Y19" i="101"/>
  <c r="Y56" i="131"/>
  <c r="Y13" i="113"/>
  <c r="Y13" i="132" s="1"/>
  <c r="AG16" i="131"/>
  <c r="AG10" i="113"/>
  <c r="AG10" i="132" s="1"/>
  <c r="AO16" i="131"/>
  <c r="AO10" i="113"/>
  <c r="AO10" i="132" s="1"/>
  <c r="AW16" i="131"/>
  <c r="AW10" i="113"/>
  <c r="AW10" i="132" s="1"/>
  <c r="BE16" i="131"/>
  <c r="BE10" i="113"/>
  <c r="BE10" i="132" s="1"/>
  <c r="BM16" i="131"/>
  <c r="BM10" i="113"/>
  <c r="BM10" i="132" s="1"/>
  <c r="BM70" i="101"/>
  <c r="BM70" i="131" s="1"/>
  <c r="BU9" i="101"/>
  <c r="BU11" i="131"/>
  <c r="BU70" i="101"/>
  <c r="CC9" i="101"/>
  <c r="CC11" i="131"/>
  <c r="CK64" i="101"/>
  <c r="Y33" i="101"/>
  <c r="Y38" i="131"/>
  <c r="AG19" i="131"/>
  <c r="AG11" i="113"/>
  <c r="AG11" i="132" s="1"/>
  <c r="AG33" i="101"/>
  <c r="AG34" i="131"/>
  <c r="AG56" i="131"/>
  <c r="AG13" i="113"/>
  <c r="AG13" i="132" s="1"/>
  <c r="AO56" i="131"/>
  <c r="AO13" i="113"/>
  <c r="AO13" i="132" s="1"/>
  <c r="AW19" i="101"/>
  <c r="AW56" i="131"/>
  <c r="AW13" i="113"/>
  <c r="AW13" i="132" s="1"/>
  <c r="BE19" i="101"/>
  <c r="BE56" i="131"/>
  <c r="BE13" i="113"/>
  <c r="BE13" i="132" s="1"/>
  <c r="BM19" i="101"/>
  <c r="BM56" i="131"/>
  <c r="BM13" i="113"/>
  <c r="BM13" i="132" s="1"/>
  <c r="BU16" i="131"/>
  <c r="BU10" i="113"/>
  <c r="BU10" i="132" s="1"/>
  <c r="CC16" i="131"/>
  <c r="CC10" i="113"/>
  <c r="CC10" i="132" s="1"/>
  <c r="Y9" i="101"/>
  <c r="Y11" i="131"/>
  <c r="Y64" i="101"/>
  <c r="Y70" i="131"/>
  <c r="AG9" i="131"/>
  <c r="AG9" i="113"/>
  <c r="AG9" i="132" s="1"/>
  <c r="AO33" i="101"/>
  <c r="AO38" i="131"/>
  <c r="AW33" i="101"/>
  <c r="AW38" i="131"/>
  <c r="BE33" i="101"/>
  <c r="BE38" i="131"/>
  <c r="BM33" i="101"/>
  <c r="BM38" i="131"/>
  <c r="BU19" i="101"/>
  <c r="BU56" i="131"/>
  <c r="BU13" i="113"/>
  <c r="BU13" i="132" s="1"/>
  <c r="CC19" i="101"/>
  <c r="CC33" i="101"/>
  <c r="CC34" i="131"/>
  <c r="CC56" i="131"/>
  <c r="CC13" i="113"/>
  <c r="CC13" i="132" s="1"/>
  <c r="CK16" i="131"/>
  <c r="CK10" i="113"/>
  <c r="CK10" i="132" s="1"/>
  <c r="Y16" i="131"/>
  <c r="Y10" i="113"/>
  <c r="Y10" i="132" s="1"/>
  <c r="AG64" i="101"/>
  <c r="AG70" i="131"/>
  <c r="AO9" i="101"/>
  <c r="AO11" i="131"/>
  <c r="AO64" i="101"/>
  <c r="AO70" i="131"/>
  <c r="AW9" i="101"/>
  <c r="AW11" i="131"/>
  <c r="AW64" i="101"/>
  <c r="AW70" i="131"/>
  <c r="BE9" i="101"/>
  <c r="BE11" i="131"/>
  <c r="BE64" i="101"/>
  <c r="BE70" i="131"/>
  <c r="BM9" i="101"/>
  <c r="BM11" i="131"/>
  <c r="BU33" i="101"/>
  <c r="BU38" i="131"/>
  <c r="CK56" i="131"/>
  <c r="CK13" i="113"/>
  <c r="CK13" i="132" s="1"/>
  <c r="CK88" i="101"/>
  <c r="CK9" i="101"/>
  <c r="CK33" i="101"/>
  <c r="CK33" i="131" s="1"/>
  <c r="CC88" i="101"/>
  <c r="BU88" i="101"/>
  <c r="BM88" i="101"/>
  <c r="BM88" i="131" s="1"/>
  <c r="BE88" i="101"/>
  <c r="AW88" i="101"/>
  <c r="AO88" i="101"/>
  <c r="AO88" i="131" s="1"/>
  <c r="AG88" i="101"/>
  <c r="AG88" i="131" s="1"/>
  <c r="Y88" i="101"/>
  <c r="CK11" i="113" l="1"/>
  <c r="CK11" i="132" s="1"/>
  <c r="AO11" i="113"/>
  <c r="AO11" i="132" s="1"/>
  <c r="CC64" i="101"/>
  <c r="BM9" i="131"/>
  <c r="BM9" i="113"/>
  <c r="BM9" i="132" s="1"/>
  <c r="BE9" i="131"/>
  <c r="BE9" i="113"/>
  <c r="BE9" i="132" s="1"/>
  <c r="AW9" i="131"/>
  <c r="AW9" i="113"/>
  <c r="AW9" i="132" s="1"/>
  <c r="AO9" i="131"/>
  <c r="AO9" i="113"/>
  <c r="AO9" i="132" s="1"/>
  <c r="BM19" i="131"/>
  <c r="BM11" i="113"/>
  <c r="BM11" i="132" s="1"/>
  <c r="BU9" i="131"/>
  <c r="BU9" i="113"/>
  <c r="BU9" i="132" s="1"/>
  <c r="BM32" i="101"/>
  <c r="BM33" i="131"/>
  <c r="AW32" i="101"/>
  <c r="AW8" i="101" s="1"/>
  <c r="AW33" i="131"/>
  <c r="Y9" i="131"/>
  <c r="Y9" i="113"/>
  <c r="Y9" i="132" s="1"/>
  <c r="CC9" i="131"/>
  <c r="CC9" i="113"/>
  <c r="CC9" i="132" s="1"/>
  <c r="CK9" i="131"/>
  <c r="CK9" i="113"/>
  <c r="CK9" i="132" s="1"/>
  <c r="BU32" i="101"/>
  <c r="BU8" i="101" s="1"/>
  <c r="BU33" i="131"/>
  <c r="BE64" i="131"/>
  <c r="BE15" i="113"/>
  <c r="BE15" i="132" s="1"/>
  <c r="AW64" i="131"/>
  <c r="AW15" i="113"/>
  <c r="AW15" i="132" s="1"/>
  <c r="AO64" i="131"/>
  <c r="AO15" i="113"/>
  <c r="AO15" i="132" s="1"/>
  <c r="AG64" i="131"/>
  <c r="AG15" i="113"/>
  <c r="AG15" i="132" s="1"/>
  <c r="CC32" i="101"/>
  <c r="CC33" i="131"/>
  <c r="BU19" i="131"/>
  <c r="BU11" i="113"/>
  <c r="BU11" i="132" s="1"/>
  <c r="AW19" i="131"/>
  <c r="AW11" i="113"/>
  <c r="AW11" i="132" s="1"/>
  <c r="AG32" i="101"/>
  <c r="AG33" i="131"/>
  <c r="Y32" i="101"/>
  <c r="Y33" i="131"/>
  <c r="BU64" i="101"/>
  <c r="BU70" i="131"/>
  <c r="CC19" i="131"/>
  <c r="CC11" i="113"/>
  <c r="CC11" i="132" s="1"/>
  <c r="BM64" i="101"/>
  <c r="BE32" i="101"/>
  <c r="BE8" i="101" s="1"/>
  <c r="BE33" i="131"/>
  <c r="AO32" i="101"/>
  <c r="AO33" i="131"/>
  <c r="Y64" i="131"/>
  <c r="Y15" i="113"/>
  <c r="Y15" i="132" s="1"/>
  <c r="BE19" i="131"/>
  <c r="BE11" i="113"/>
  <c r="BE11" i="132" s="1"/>
  <c r="CK64" i="131"/>
  <c r="CK15" i="113"/>
  <c r="CK15" i="132" s="1"/>
  <c r="Y19" i="131"/>
  <c r="Y11" i="113"/>
  <c r="Y11" i="132" s="1"/>
  <c r="Y18" i="113"/>
  <c r="Y18" i="132" s="1"/>
  <c r="Y88" i="131"/>
  <c r="BE18" i="113"/>
  <c r="BE18" i="132" s="1"/>
  <c r="BE88" i="131"/>
  <c r="CK18" i="113"/>
  <c r="CK18" i="132" s="1"/>
  <c r="CK88" i="131"/>
  <c r="BU18" i="113"/>
  <c r="BU18" i="132" s="1"/>
  <c r="BU88" i="131"/>
  <c r="AW18" i="113"/>
  <c r="AW18" i="132" s="1"/>
  <c r="AW88" i="131"/>
  <c r="CC18" i="113"/>
  <c r="CC18" i="132" s="1"/>
  <c r="CC88" i="131"/>
  <c r="CK87" i="101"/>
  <c r="CK87" i="131" s="1"/>
  <c r="AG87" i="101"/>
  <c r="AG18" i="113"/>
  <c r="AG18" i="132" s="1"/>
  <c r="BM87" i="101"/>
  <c r="BM18" i="113"/>
  <c r="BM18" i="132" s="1"/>
  <c r="AO87" i="101"/>
  <c r="AO18" i="113"/>
  <c r="AO18" i="132" s="1"/>
  <c r="CK32" i="101"/>
  <c r="CK8" i="101" s="1"/>
  <c r="CC87" i="101"/>
  <c r="BU87" i="101"/>
  <c r="BE87" i="101"/>
  <c r="AW87" i="101"/>
  <c r="Y87" i="101"/>
  <c r="CC64" i="131" l="1"/>
  <c r="CC15" i="113"/>
  <c r="CC15" i="132" s="1"/>
  <c r="BE8" i="131"/>
  <c r="BE8" i="113"/>
  <c r="BE8" i="132" s="1"/>
  <c r="CK8" i="131"/>
  <c r="CK8" i="113"/>
  <c r="CK8" i="132" s="1"/>
  <c r="Y32" i="131"/>
  <c r="Y12" i="113"/>
  <c r="Y12" i="132" s="1"/>
  <c r="AO32" i="131"/>
  <c r="AO12" i="113"/>
  <c r="AO12" i="132" s="1"/>
  <c r="AW32" i="131"/>
  <c r="AW12" i="113"/>
  <c r="AW12" i="132" s="1"/>
  <c r="CC32" i="131"/>
  <c r="CC12" i="113"/>
  <c r="CC12" i="132" s="1"/>
  <c r="CC8" i="101"/>
  <c r="BU8" i="131"/>
  <c r="BU8" i="113"/>
  <c r="BU8" i="132" s="1"/>
  <c r="AW8" i="131"/>
  <c r="AW8" i="113"/>
  <c r="AW8" i="132" s="1"/>
  <c r="CK32" i="131"/>
  <c r="CK12" i="113"/>
  <c r="CK12" i="132" s="1"/>
  <c r="BE32" i="131"/>
  <c r="BE12" i="113"/>
  <c r="BE12" i="132" s="1"/>
  <c r="Y8" i="101"/>
  <c r="BM32" i="131"/>
  <c r="BM12" i="113"/>
  <c r="BM12" i="132" s="1"/>
  <c r="AO8" i="101"/>
  <c r="BM64" i="131"/>
  <c r="BM15" i="113"/>
  <c r="BM15" i="132" s="1"/>
  <c r="BU64" i="131"/>
  <c r="BU15" i="113"/>
  <c r="BU15" i="132" s="1"/>
  <c r="AG32" i="131"/>
  <c r="AG12" i="113"/>
  <c r="AG12" i="132" s="1"/>
  <c r="AG8" i="101"/>
  <c r="BU32" i="131"/>
  <c r="BU12" i="113"/>
  <c r="BU12" i="132" s="1"/>
  <c r="BM8" i="101"/>
  <c r="BE86" i="101"/>
  <c r="BE87" i="131"/>
  <c r="CK86" i="101"/>
  <c r="BU86" i="101"/>
  <c r="BU87" i="131"/>
  <c r="AO86" i="101"/>
  <c r="AO87" i="131"/>
  <c r="AG86" i="101"/>
  <c r="AG87" i="131"/>
  <c r="Y86" i="101"/>
  <c r="Y87" i="131"/>
  <c r="CC86" i="101"/>
  <c r="CC87" i="131"/>
  <c r="AW86" i="101"/>
  <c r="AW87" i="131"/>
  <c r="BM86" i="101"/>
  <c r="BM87" i="131"/>
  <c r="Q97" i="101"/>
  <c r="Q97" i="131" s="1"/>
  <c r="Q88" i="101"/>
  <c r="Q88" i="131" s="1"/>
  <c r="Q80" i="101"/>
  <c r="Q80" i="131" s="1"/>
  <c r="Q77" i="101"/>
  <c r="Q77" i="131" s="1"/>
  <c r="Q72" i="101"/>
  <c r="Q72" i="131" s="1"/>
  <c r="Q65" i="101"/>
  <c r="Q65" i="131" s="1"/>
  <c r="Q56" i="101"/>
  <c r="Q52" i="101"/>
  <c r="Q52" i="131" s="1"/>
  <c r="Q46" i="101"/>
  <c r="Q46" i="131" s="1"/>
  <c r="Q38" i="101"/>
  <c r="Q34" i="101"/>
  <c r="Q34" i="131" s="1"/>
  <c r="Q29" i="101"/>
  <c r="Q29" i="131" s="1"/>
  <c r="Q26" i="101"/>
  <c r="Q26" i="131" s="1"/>
  <c r="Q20" i="101"/>
  <c r="Q20" i="131" s="1"/>
  <c r="Q16" i="101"/>
  <c r="Q11" i="101"/>
  <c r="Q70" i="101" l="1"/>
  <c r="Q70" i="131" s="1"/>
  <c r="Q19" i="101"/>
  <c r="Q56" i="131"/>
  <c r="Q13" i="113"/>
  <c r="Q13" i="132" s="1"/>
  <c r="Q33" i="101"/>
  <c r="Q38" i="131"/>
  <c r="AG8" i="131"/>
  <c r="AG8" i="113"/>
  <c r="AG8" i="132" s="1"/>
  <c r="BM8" i="131"/>
  <c r="BM8" i="113"/>
  <c r="BM8" i="132" s="1"/>
  <c r="Q16" i="131"/>
  <c r="Q10" i="113"/>
  <c r="Q10" i="132" s="1"/>
  <c r="Y8" i="131"/>
  <c r="Y8" i="113"/>
  <c r="Y8" i="132" s="1"/>
  <c r="Q9" i="101"/>
  <c r="Q11" i="131"/>
  <c r="AO8" i="131"/>
  <c r="AO8" i="113"/>
  <c r="AO8" i="132" s="1"/>
  <c r="CC8" i="131"/>
  <c r="CC8" i="113"/>
  <c r="CC8" i="132" s="1"/>
  <c r="BM17" i="113"/>
  <c r="BM86" i="131"/>
  <c r="CC17" i="113"/>
  <c r="CC86" i="131"/>
  <c r="AG17" i="113"/>
  <c r="AG86" i="131"/>
  <c r="BU17" i="113"/>
  <c r="BU86" i="131"/>
  <c r="CK17" i="113"/>
  <c r="CK86" i="131"/>
  <c r="AW17" i="113"/>
  <c r="AW86" i="131"/>
  <c r="Y17" i="113"/>
  <c r="Y86" i="131"/>
  <c r="AO17" i="113"/>
  <c r="AO86" i="131"/>
  <c r="BE17" i="113"/>
  <c r="BE86" i="131"/>
  <c r="Q87" i="101"/>
  <c r="Q18" i="113"/>
  <c r="Q18" i="132" s="1"/>
  <c r="Q64" i="101" l="1"/>
  <c r="Q64" i="131" s="1"/>
  <c r="Q32" i="101"/>
  <c r="Q8" i="101" s="1"/>
  <c r="Q33" i="131"/>
  <c r="Q9" i="131"/>
  <c r="Q9" i="113"/>
  <c r="Q9" i="132" s="1"/>
  <c r="Q19" i="131"/>
  <c r="Q11" i="113"/>
  <c r="Q11" i="132" s="1"/>
  <c r="Q86" i="101"/>
  <c r="Q87" i="131"/>
  <c r="AO17" i="132"/>
  <c r="AO19" i="113"/>
  <c r="AO19" i="132" s="1"/>
  <c r="AW19" i="113"/>
  <c r="AW19" i="132" s="1"/>
  <c r="AW17" i="132"/>
  <c r="BU19" i="113"/>
  <c r="BU19" i="132" s="1"/>
  <c r="BU17" i="132"/>
  <c r="CC19" i="113"/>
  <c r="CC19" i="132" s="1"/>
  <c r="CC17" i="132"/>
  <c r="BE19" i="113"/>
  <c r="BE19" i="132" s="1"/>
  <c r="BE17" i="132"/>
  <c r="Y19" i="113"/>
  <c r="Y19" i="132" s="1"/>
  <c r="Y17" i="132"/>
  <c r="CK19" i="113"/>
  <c r="CK19" i="132" s="1"/>
  <c r="CK17" i="132"/>
  <c r="AG17" i="132"/>
  <c r="AG19" i="113"/>
  <c r="AG19" i="132" s="1"/>
  <c r="BM19" i="113"/>
  <c r="BM19" i="132" s="1"/>
  <c r="BM17" i="132"/>
  <c r="Q15" i="113" l="1"/>
  <c r="Q15" i="132" s="1"/>
  <c r="Q8" i="131"/>
  <c r="Q8" i="113"/>
  <c r="Q8" i="132" s="1"/>
  <c r="Q32" i="131"/>
  <c r="Q12" i="113"/>
  <c r="Q12" i="132" s="1"/>
  <c r="Q17" i="113"/>
  <c r="Q86" i="131"/>
  <c r="Q17" i="132" l="1"/>
  <c r="Q19" i="113"/>
  <c r="Q19" i="132" s="1"/>
  <c r="CG106" i="131" l="1"/>
  <c r="CG105" i="131"/>
  <c r="CG104" i="131"/>
  <c r="CG103" i="131"/>
  <c r="CG102" i="131"/>
  <c r="CG101" i="131"/>
  <c r="CG100" i="131"/>
  <c r="CG99" i="131"/>
  <c r="CG98" i="131"/>
  <c r="CG97" i="131"/>
  <c r="CG96" i="131"/>
  <c r="CG95" i="131"/>
  <c r="CG94" i="131"/>
  <c r="CG93" i="131"/>
  <c r="CG92" i="131"/>
  <c r="CG90" i="131"/>
  <c r="CG89" i="131"/>
  <c r="CG85" i="131"/>
  <c r="CG84" i="131"/>
  <c r="CG83" i="131"/>
  <c r="CG82" i="131"/>
  <c r="CG81" i="131"/>
  <c r="CG80" i="131"/>
  <c r="CG79" i="131"/>
  <c r="CG78" i="131"/>
  <c r="CG77" i="131"/>
  <c r="CG75" i="131"/>
  <c r="CG74" i="131"/>
  <c r="CG73" i="131"/>
  <c r="CG72" i="131"/>
  <c r="CG71" i="131"/>
  <c r="CG70" i="131"/>
  <c r="CG69" i="131"/>
  <c r="CG68" i="131"/>
  <c r="CG67" i="131"/>
  <c r="CG66" i="131"/>
  <c r="CG65" i="131"/>
  <c r="CG62" i="131"/>
  <c r="CG61" i="131"/>
  <c r="CG60" i="131"/>
  <c r="CG59" i="131"/>
  <c r="CG58" i="131"/>
  <c r="CG57" i="131"/>
  <c r="CG55" i="131"/>
  <c r="CG54" i="131"/>
  <c r="CG53" i="131"/>
  <c r="CG52" i="131"/>
  <c r="CG51" i="131"/>
  <c r="CG50" i="131"/>
  <c r="CG49" i="131"/>
  <c r="CG48" i="131"/>
  <c r="CG47" i="131"/>
  <c r="CG46" i="131"/>
  <c r="CG45" i="131"/>
  <c r="CG44" i="131"/>
  <c r="CG43" i="131"/>
  <c r="CG42" i="131"/>
  <c r="CG41" i="131"/>
  <c r="CG40" i="131"/>
  <c r="CG39" i="131"/>
  <c r="CG38" i="131"/>
  <c r="CG37" i="131"/>
  <c r="CG36" i="131"/>
  <c r="CG35" i="131"/>
  <c r="CG34" i="131"/>
  <c r="CG33" i="131"/>
  <c r="CG31" i="131"/>
  <c r="CG30" i="131"/>
  <c r="CG29" i="131"/>
  <c r="CG28" i="131"/>
  <c r="CG27" i="131"/>
  <c r="CG26" i="131"/>
  <c r="CG25" i="131"/>
  <c r="CG24" i="131"/>
  <c r="CG23" i="131"/>
  <c r="CG22" i="131"/>
  <c r="CG21" i="131"/>
  <c r="CG20" i="131"/>
  <c r="CG18" i="131"/>
  <c r="CG17" i="131"/>
  <c r="CG15" i="131"/>
  <c r="CG14" i="131"/>
  <c r="CG13" i="131"/>
  <c r="CG12" i="131"/>
  <c r="CG11" i="131"/>
  <c r="CG10" i="131"/>
  <c r="CF106" i="131"/>
  <c r="CF102" i="131"/>
  <c r="CF101" i="131"/>
  <c r="CF100" i="131"/>
  <c r="CF99" i="131"/>
  <c r="CF98" i="131"/>
  <c r="CF97" i="131"/>
  <c r="CF96" i="131"/>
  <c r="CF95" i="131"/>
  <c r="CF94" i="131"/>
  <c r="CF93" i="131"/>
  <c r="CF92" i="131"/>
  <c r="CF89" i="131"/>
  <c r="CF85" i="131"/>
  <c r="CF84" i="131"/>
  <c r="CF83" i="131"/>
  <c r="CF82" i="131"/>
  <c r="CF81" i="131"/>
  <c r="CF80" i="131"/>
  <c r="CF79" i="131"/>
  <c r="CF78" i="131"/>
  <c r="CF77" i="131"/>
  <c r="CF75" i="131"/>
  <c r="CF74" i="131"/>
  <c r="CF73" i="131"/>
  <c r="CF72" i="131"/>
  <c r="CF71" i="131"/>
  <c r="CF70" i="131"/>
  <c r="CF69" i="131"/>
  <c r="CF68" i="131"/>
  <c r="CF66" i="131"/>
  <c r="CF62" i="131"/>
  <c r="CF61" i="131"/>
  <c r="CF60" i="131"/>
  <c r="CF59" i="131"/>
  <c r="CF58" i="131"/>
  <c r="CF57" i="131"/>
  <c r="CF55" i="131"/>
  <c r="CF54" i="131"/>
  <c r="CF53" i="131"/>
  <c r="CF52" i="131"/>
  <c r="CF51" i="131"/>
  <c r="CF50" i="131"/>
  <c r="CF49" i="131"/>
  <c r="CF48" i="131"/>
  <c r="CF47" i="131"/>
  <c r="CF46" i="131"/>
  <c r="CF45" i="131"/>
  <c r="CF44" i="131"/>
  <c r="CF43" i="131"/>
  <c r="CF42" i="131"/>
  <c r="CF41" i="131"/>
  <c r="CF40" i="131"/>
  <c r="CF39" i="131"/>
  <c r="CF38" i="131"/>
  <c r="CF37" i="131"/>
  <c r="CF36" i="131"/>
  <c r="CF35" i="131"/>
  <c r="CF34" i="131"/>
  <c r="CF33" i="131"/>
  <c r="CF31" i="131"/>
  <c r="CF30" i="131"/>
  <c r="CF29" i="131"/>
  <c r="CF28" i="131"/>
  <c r="CF27" i="131"/>
  <c r="CF26" i="131"/>
  <c r="CF25" i="131"/>
  <c r="CF24" i="131"/>
  <c r="CF23" i="131"/>
  <c r="CF22" i="131"/>
  <c r="CF21" i="131"/>
  <c r="CF20" i="131"/>
  <c r="CF18" i="131"/>
  <c r="CF17" i="131"/>
  <c r="CF15" i="131"/>
  <c r="CF14" i="131"/>
  <c r="CF13" i="131"/>
  <c r="CF12" i="131"/>
  <c r="CF11" i="131"/>
  <c r="CF10" i="131"/>
  <c r="BY106" i="131"/>
  <c r="BY105" i="131"/>
  <c r="BY104" i="131"/>
  <c r="BY103" i="131"/>
  <c r="BY102" i="131"/>
  <c r="BY101" i="131"/>
  <c r="BY100" i="131"/>
  <c r="BY99" i="131"/>
  <c r="BY98" i="131"/>
  <c r="BY97" i="131"/>
  <c r="BY96" i="131"/>
  <c r="BY95" i="131"/>
  <c r="BY94" i="131"/>
  <c r="BY93" i="131"/>
  <c r="BY92" i="131"/>
  <c r="BY90" i="131"/>
  <c r="BY89" i="131"/>
  <c r="BY85" i="131"/>
  <c r="BY84" i="131"/>
  <c r="BY83" i="131"/>
  <c r="BY82" i="131"/>
  <c r="BY81" i="131"/>
  <c r="BY80" i="131"/>
  <c r="BY79" i="131"/>
  <c r="BY78" i="131"/>
  <c r="BY77" i="131"/>
  <c r="BY75" i="131"/>
  <c r="BY74" i="131"/>
  <c r="BY73" i="131"/>
  <c r="BY72" i="131"/>
  <c r="BY71" i="131"/>
  <c r="BY70" i="131"/>
  <c r="BY69" i="131"/>
  <c r="BY68" i="131"/>
  <c r="BY67" i="131"/>
  <c r="BY66" i="131"/>
  <c r="BY65" i="131"/>
  <c r="BY62" i="131"/>
  <c r="BY61" i="131"/>
  <c r="BY60" i="131"/>
  <c r="BY59" i="131"/>
  <c r="BY58" i="131"/>
  <c r="BY57" i="131"/>
  <c r="BY55" i="131"/>
  <c r="BY54" i="131"/>
  <c r="BY53" i="131"/>
  <c r="BY52" i="131"/>
  <c r="BY51" i="131"/>
  <c r="BY50" i="131"/>
  <c r="BY49" i="131"/>
  <c r="BY48" i="131"/>
  <c r="BY47" i="131"/>
  <c r="BY46" i="131"/>
  <c r="BY45" i="131"/>
  <c r="BY44" i="131"/>
  <c r="BY43" i="131"/>
  <c r="BY42" i="131"/>
  <c r="BY41" i="131"/>
  <c r="BY40" i="131"/>
  <c r="BY39" i="131"/>
  <c r="BY38" i="131"/>
  <c r="BY37" i="131"/>
  <c r="BY36" i="131"/>
  <c r="BY35" i="131"/>
  <c r="BY34" i="131"/>
  <c r="BY33" i="131"/>
  <c r="BY31" i="131"/>
  <c r="BY30" i="131"/>
  <c r="BY29" i="131"/>
  <c r="BY28" i="131"/>
  <c r="BY27" i="131"/>
  <c r="BY26" i="131"/>
  <c r="BY25" i="131"/>
  <c r="BY24" i="131"/>
  <c r="BY23" i="131"/>
  <c r="BY22" i="131"/>
  <c r="BY21" i="131"/>
  <c r="BY20" i="131"/>
  <c r="BY18" i="131"/>
  <c r="BY17" i="131"/>
  <c r="BY15" i="131"/>
  <c r="BY14" i="131"/>
  <c r="BY13" i="131"/>
  <c r="BY12" i="131"/>
  <c r="BY11" i="131"/>
  <c r="BY10" i="131"/>
  <c r="BX106" i="131"/>
  <c r="BX102" i="131"/>
  <c r="BX101" i="131"/>
  <c r="BX100" i="131"/>
  <c r="BX99" i="131"/>
  <c r="BX98" i="131"/>
  <c r="BX97" i="131"/>
  <c r="BX96" i="131"/>
  <c r="BX95" i="131"/>
  <c r="BX94" i="131"/>
  <c r="BX93" i="131"/>
  <c r="BX92" i="131"/>
  <c r="BX89" i="131"/>
  <c r="BX85" i="131"/>
  <c r="BX84" i="131"/>
  <c r="BX83" i="131"/>
  <c r="BX82" i="131"/>
  <c r="BX81" i="131"/>
  <c r="BX80" i="131"/>
  <c r="BX79" i="131"/>
  <c r="BX78" i="131"/>
  <c r="BX77" i="131"/>
  <c r="BX75" i="131"/>
  <c r="BX74" i="131"/>
  <c r="BX73" i="131"/>
  <c r="BX72" i="131"/>
  <c r="BX71" i="131"/>
  <c r="BX70" i="131"/>
  <c r="BX69" i="131"/>
  <c r="BX68" i="131"/>
  <c r="BX66" i="131"/>
  <c r="BX62" i="131"/>
  <c r="BX61" i="131"/>
  <c r="BX60" i="131"/>
  <c r="BX59" i="131"/>
  <c r="BX58" i="131"/>
  <c r="BX57" i="131"/>
  <c r="BX55" i="131"/>
  <c r="BX54" i="131"/>
  <c r="BX53" i="131"/>
  <c r="BX52" i="131"/>
  <c r="BX51" i="131"/>
  <c r="BX50" i="131"/>
  <c r="BX49" i="131"/>
  <c r="BX48" i="131"/>
  <c r="BX47" i="131"/>
  <c r="BX46" i="131"/>
  <c r="BX45" i="131"/>
  <c r="BX44" i="131"/>
  <c r="BX43" i="131"/>
  <c r="BX42" i="131"/>
  <c r="BX41" i="131"/>
  <c r="BX40" i="131"/>
  <c r="BX39" i="131"/>
  <c r="BX38" i="131"/>
  <c r="BX37" i="131"/>
  <c r="BX36" i="131"/>
  <c r="BX35" i="131"/>
  <c r="BX34" i="131"/>
  <c r="BX33" i="131"/>
  <c r="BX31" i="131"/>
  <c r="BX30" i="131"/>
  <c r="BX29" i="131"/>
  <c r="BX28" i="131"/>
  <c r="BX27" i="131"/>
  <c r="BX26" i="131"/>
  <c r="BX25" i="131"/>
  <c r="BX24" i="131"/>
  <c r="BX23" i="131"/>
  <c r="BX22" i="131"/>
  <c r="BX21" i="131"/>
  <c r="BX20" i="131"/>
  <c r="BX18" i="131"/>
  <c r="BX17" i="131"/>
  <c r="BX15" i="131"/>
  <c r="BX14" i="131"/>
  <c r="BX13" i="131"/>
  <c r="BX12" i="131"/>
  <c r="BX11" i="131"/>
  <c r="BX10" i="131"/>
  <c r="BQ106" i="131"/>
  <c r="BQ105" i="131"/>
  <c r="BQ104" i="131"/>
  <c r="BQ103" i="131"/>
  <c r="BQ102" i="131"/>
  <c r="BQ101" i="131"/>
  <c r="BQ100" i="131"/>
  <c r="BQ99" i="131"/>
  <c r="BQ98" i="131"/>
  <c r="BQ97" i="131"/>
  <c r="BQ96" i="131"/>
  <c r="BQ95" i="131"/>
  <c r="BQ94" i="131"/>
  <c r="BQ93" i="131"/>
  <c r="BQ92" i="131"/>
  <c r="BQ90" i="131"/>
  <c r="BQ89" i="131"/>
  <c r="BQ85" i="131"/>
  <c r="BQ84" i="131"/>
  <c r="BQ83" i="131"/>
  <c r="BQ82" i="131"/>
  <c r="BQ81" i="131"/>
  <c r="BQ80" i="131"/>
  <c r="BQ79" i="131"/>
  <c r="BQ78" i="131"/>
  <c r="BQ77" i="131"/>
  <c r="BQ75" i="131"/>
  <c r="BQ74" i="131"/>
  <c r="BQ73" i="131"/>
  <c r="BQ72" i="131"/>
  <c r="BQ71" i="131"/>
  <c r="BQ70" i="131"/>
  <c r="BQ69" i="131"/>
  <c r="BQ68" i="131"/>
  <c r="BQ67" i="131"/>
  <c r="BQ66" i="131"/>
  <c r="BQ65" i="131"/>
  <c r="BQ62" i="131"/>
  <c r="BQ61" i="131"/>
  <c r="BQ60" i="131"/>
  <c r="BQ59" i="131"/>
  <c r="BQ58" i="131"/>
  <c r="BQ57" i="131"/>
  <c r="BQ55" i="131"/>
  <c r="BQ54" i="131"/>
  <c r="BQ53" i="131"/>
  <c r="BQ52" i="131"/>
  <c r="BQ51" i="131"/>
  <c r="BQ50" i="131"/>
  <c r="BQ49" i="131"/>
  <c r="BQ48" i="131"/>
  <c r="BQ47" i="131"/>
  <c r="BQ46" i="131"/>
  <c r="BQ45" i="131"/>
  <c r="BQ44" i="131"/>
  <c r="BQ43" i="131"/>
  <c r="BQ42" i="131"/>
  <c r="BQ41" i="131"/>
  <c r="BQ40" i="131"/>
  <c r="BQ39" i="131"/>
  <c r="BQ38" i="131"/>
  <c r="BQ37" i="131"/>
  <c r="BQ36" i="131"/>
  <c r="BQ35" i="131"/>
  <c r="BQ34" i="131"/>
  <c r="BQ33" i="131"/>
  <c r="BQ31" i="131"/>
  <c r="BQ30" i="131"/>
  <c r="BQ29" i="131"/>
  <c r="BQ28" i="131"/>
  <c r="BQ27" i="131"/>
  <c r="BQ26" i="131"/>
  <c r="BQ25" i="131"/>
  <c r="BQ24" i="131"/>
  <c r="BQ23" i="131"/>
  <c r="BQ22" i="131"/>
  <c r="BQ21" i="131"/>
  <c r="BQ20" i="131"/>
  <c r="BQ18" i="131"/>
  <c r="BQ17" i="131"/>
  <c r="BQ15" i="131"/>
  <c r="BQ14" i="131"/>
  <c r="BQ13" i="131"/>
  <c r="BQ12" i="131"/>
  <c r="BQ11" i="131"/>
  <c r="BQ10" i="131"/>
  <c r="BP106" i="131"/>
  <c r="BP102" i="131"/>
  <c r="BP101" i="131"/>
  <c r="BP100" i="131"/>
  <c r="BP99" i="131"/>
  <c r="BP98" i="131"/>
  <c r="BP97" i="131"/>
  <c r="BP96" i="131"/>
  <c r="BP95" i="131"/>
  <c r="BP94" i="131"/>
  <c r="BP93" i="131"/>
  <c r="BP92" i="131"/>
  <c r="BP89" i="131"/>
  <c r="BP85" i="131"/>
  <c r="BP84" i="131"/>
  <c r="BP83" i="131"/>
  <c r="BP82" i="131"/>
  <c r="BP81" i="131"/>
  <c r="BP80" i="131"/>
  <c r="BP79" i="131"/>
  <c r="BP78" i="131"/>
  <c r="BP77" i="131"/>
  <c r="BP75" i="131"/>
  <c r="BP74" i="131"/>
  <c r="BP73" i="131"/>
  <c r="BP72" i="131"/>
  <c r="BP71" i="131"/>
  <c r="BP70" i="131"/>
  <c r="BP69" i="131"/>
  <c r="BP68" i="131"/>
  <c r="BP66" i="131"/>
  <c r="BP62" i="131"/>
  <c r="BP61" i="131"/>
  <c r="BP60" i="131"/>
  <c r="BP59" i="131"/>
  <c r="BP58" i="131"/>
  <c r="BP57" i="131"/>
  <c r="BP55" i="131"/>
  <c r="BP54" i="131"/>
  <c r="BP53" i="131"/>
  <c r="BP52" i="131"/>
  <c r="BP51" i="131"/>
  <c r="BP50" i="131"/>
  <c r="BP49" i="131"/>
  <c r="BP48" i="131"/>
  <c r="BP47" i="131"/>
  <c r="BP46" i="131"/>
  <c r="BP45" i="131"/>
  <c r="BP44" i="131"/>
  <c r="BP43" i="131"/>
  <c r="BP42" i="131"/>
  <c r="BP41" i="131"/>
  <c r="BP40" i="131"/>
  <c r="BP39" i="131"/>
  <c r="BP38" i="131"/>
  <c r="BP37" i="131"/>
  <c r="BP36" i="131"/>
  <c r="BP35" i="131"/>
  <c r="BP34" i="131"/>
  <c r="BP33" i="131"/>
  <c r="BP31" i="131"/>
  <c r="BP30" i="131"/>
  <c r="BP29" i="131"/>
  <c r="BP28" i="131"/>
  <c r="BP27" i="131"/>
  <c r="BP26" i="131"/>
  <c r="BP25" i="131"/>
  <c r="BP24" i="131"/>
  <c r="BP23" i="131"/>
  <c r="BP22" i="131"/>
  <c r="BP21" i="131"/>
  <c r="BP20" i="131"/>
  <c r="BP18" i="131"/>
  <c r="BP17" i="131"/>
  <c r="BP15" i="131"/>
  <c r="BP14" i="131"/>
  <c r="BP13" i="131"/>
  <c r="BP12" i="131"/>
  <c r="BP11" i="131"/>
  <c r="BP10" i="131"/>
  <c r="BI106" i="131"/>
  <c r="BI105" i="131"/>
  <c r="BI104" i="131"/>
  <c r="BI103" i="131"/>
  <c r="BI102" i="131"/>
  <c r="BI101" i="131"/>
  <c r="BI100" i="131"/>
  <c r="BI99" i="131"/>
  <c r="BI98" i="131"/>
  <c r="BI97" i="131"/>
  <c r="BI96" i="131"/>
  <c r="BI95" i="131"/>
  <c r="BI94" i="131"/>
  <c r="BI93" i="131"/>
  <c r="BI92" i="131"/>
  <c r="BI90" i="131"/>
  <c r="BI89" i="131"/>
  <c r="BI85" i="131"/>
  <c r="BI84" i="131"/>
  <c r="BI83" i="131"/>
  <c r="BI82" i="131"/>
  <c r="BI81" i="131"/>
  <c r="BI80" i="131"/>
  <c r="BI79" i="131"/>
  <c r="BI78" i="131"/>
  <c r="BI77" i="131"/>
  <c r="BI75" i="131"/>
  <c r="BI74" i="131"/>
  <c r="BI73" i="131"/>
  <c r="BI72" i="131"/>
  <c r="BI71" i="131"/>
  <c r="BI70" i="131"/>
  <c r="BI69" i="131"/>
  <c r="BI68" i="131"/>
  <c r="BI67" i="131"/>
  <c r="BI66" i="131"/>
  <c r="BI65" i="131"/>
  <c r="BI62" i="131"/>
  <c r="BI61" i="131"/>
  <c r="BI60" i="131"/>
  <c r="BI59" i="131"/>
  <c r="BI58" i="131"/>
  <c r="BI57" i="131"/>
  <c r="BI55" i="131"/>
  <c r="BI54" i="131"/>
  <c r="BI53" i="131"/>
  <c r="BI52" i="131"/>
  <c r="BI51" i="131"/>
  <c r="BI50" i="131"/>
  <c r="BI49" i="131"/>
  <c r="BI48" i="131"/>
  <c r="BI47" i="131"/>
  <c r="BI46" i="131"/>
  <c r="BI45" i="131"/>
  <c r="BI44" i="131"/>
  <c r="BI43" i="131"/>
  <c r="BI42" i="131"/>
  <c r="BI41" i="131"/>
  <c r="BI40" i="131"/>
  <c r="BI39" i="131"/>
  <c r="BI38" i="131"/>
  <c r="BI37" i="131"/>
  <c r="BI36" i="131"/>
  <c r="BI35" i="131"/>
  <c r="BI34" i="131"/>
  <c r="BI33" i="131"/>
  <c r="BI31" i="131"/>
  <c r="BI30" i="131"/>
  <c r="BI29" i="131"/>
  <c r="BI28" i="131"/>
  <c r="BI27" i="131"/>
  <c r="BI26" i="131"/>
  <c r="BI25" i="131"/>
  <c r="BI24" i="131"/>
  <c r="BI23" i="131"/>
  <c r="BI22" i="131"/>
  <c r="BI21" i="131"/>
  <c r="BI20" i="131"/>
  <c r="BI18" i="131"/>
  <c r="BI17" i="131"/>
  <c r="BI15" i="131"/>
  <c r="BI14" i="131"/>
  <c r="BI13" i="131"/>
  <c r="BI12" i="131"/>
  <c r="BI11" i="131"/>
  <c r="BI10" i="131"/>
  <c r="BH106" i="131"/>
  <c r="BH102" i="131"/>
  <c r="BH101" i="131"/>
  <c r="BH100" i="131"/>
  <c r="BH99" i="131"/>
  <c r="BH98" i="131"/>
  <c r="BH97" i="131"/>
  <c r="BH96" i="131"/>
  <c r="BH95" i="131"/>
  <c r="BH94" i="131"/>
  <c r="BH93" i="131"/>
  <c r="BH92" i="131"/>
  <c r="BH89" i="131"/>
  <c r="BH85" i="131"/>
  <c r="BH84" i="131"/>
  <c r="BH83" i="131"/>
  <c r="BH82" i="131"/>
  <c r="BH81" i="131"/>
  <c r="BH80" i="131"/>
  <c r="BH79" i="131"/>
  <c r="BH78" i="131"/>
  <c r="BH77" i="131"/>
  <c r="BH75" i="131"/>
  <c r="BH74" i="131"/>
  <c r="BH73" i="131"/>
  <c r="BH72" i="131"/>
  <c r="BH71" i="131"/>
  <c r="BH70" i="131"/>
  <c r="BH69" i="131"/>
  <c r="BH68" i="131"/>
  <c r="BH66" i="131"/>
  <c r="BH62" i="131"/>
  <c r="BH61" i="131"/>
  <c r="BH60" i="131"/>
  <c r="BH59" i="131"/>
  <c r="BH58" i="131"/>
  <c r="BH57" i="131"/>
  <c r="BH55" i="131"/>
  <c r="BH54" i="131"/>
  <c r="BH53" i="131"/>
  <c r="BH52" i="131"/>
  <c r="BH51" i="131"/>
  <c r="BH50" i="131"/>
  <c r="BH49" i="131"/>
  <c r="BH48" i="131"/>
  <c r="BH47" i="131"/>
  <c r="BH46" i="131"/>
  <c r="BH45" i="131"/>
  <c r="BH44" i="131"/>
  <c r="BH43" i="131"/>
  <c r="BH42" i="131"/>
  <c r="BH41" i="131"/>
  <c r="BH40" i="131"/>
  <c r="BH39" i="131"/>
  <c r="BH38" i="131"/>
  <c r="BH37" i="131"/>
  <c r="BH36" i="131"/>
  <c r="BH35" i="131"/>
  <c r="BH34" i="131"/>
  <c r="BH33" i="131"/>
  <c r="BH31" i="131"/>
  <c r="BH30" i="131"/>
  <c r="BH29" i="131"/>
  <c r="BH28" i="131"/>
  <c r="BH27" i="131"/>
  <c r="BH26" i="131"/>
  <c r="BH25" i="131"/>
  <c r="BH24" i="131"/>
  <c r="BH23" i="131"/>
  <c r="BH22" i="131"/>
  <c r="BH21" i="131"/>
  <c r="BH20" i="131"/>
  <c r="BH18" i="131"/>
  <c r="BH17" i="131"/>
  <c r="BH15" i="131"/>
  <c r="BH14" i="131"/>
  <c r="BH13" i="131"/>
  <c r="BH12" i="131"/>
  <c r="BH11" i="131"/>
  <c r="BH10" i="131"/>
  <c r="BA106" i="131"/>
  <c r="BA105" i="131"/>
  <c r="BA104" i="131"/>
  <c r="BA103" i="131"/>
  <c r="BA102" i="131"/>
  <c r="BA101" i="131"/>
  <c r="BA100" i="131"/>
  <c r="BA99" i="131"/>
  <c r="BA98" i="131"/>
  <c r="BA97" i="131"/>
  <c r="BA96" i="131"/>
  <c r="BA95" i="131"/>
  <c r="BA94" i="131"/>
  <c r="BA93" i="131"/>
  <c r="BA92" i="131"/>
  <c r="BA90" i="131"/>
  <c r="BA89" i="131"/>
  <c r="BA85" i="131"/>
  <c r="BA84" i="131"/>
  <c r="BA83" i="131"/>
  <c r="BA82" i="131"/>
  <c r="BA81" i="131"/>
  <c r="BA80" i="131"/>
  <c r="BA79" i="131"/>
  <c r="BA78" i="131"/>
  <c r="BA77" i="131"/>
  <c r="BA75" i="131"/>
  <c r="BA74" i="131"/>
  <c r="BA73" i="131"/>
  <c r="BA72" i="131"/>
  <c r="BA71" i="131"/>
  <c r="BA70" i="131"/>
  <c r="BA69" i="131"/>
  <c r="BA68" i="131"/>
  <c r="BA67" i="131"/>
  <c r="BA66" i="131"/>
  <c r="BA65" i="131"/>
  <c r="BA62" i="131"/>
  <c r="BA61" i="131"/>
  <c r="BA60" i="131"/>
  <c r="BA59" i="131"/>
  <c r="BA58" i="131"/>
  <c r="BA57" i="131"/>
  <c r="BA55" i="131"/>
  <c r="BA54" i="131"/>
  <c r="BA53" i="131"/>
  <c r="BA52" i="131"/>
  <c r="BA51" i="131"/>
  <c r="BA50" i="131"/>
  <c r="BA49" i="131"/>
  <c r="BA48" i="131"/>
  <c r="BA47" i="131"/>
  <c r="BA46" i="131"/>
  <c r="BA45" i="131"/>
  <c r="BA44" i="131"/>
  <c r="BA43" i="131"/>
  <c r="BA42" i="131"/>
  <c r="BA41" i="131"/>
  <c r="BA40" i="131"/>
  <c r="BA39" i="131"/>
  <c r="BA38" i="131"/>
  <c r="BA37" i="131"/>
  <c r="BA36" i="131"/>
  <c r="BA35" i="131"/>
  <c r="BA34" i="131"/>
  <c r="BA33" i="131"/>
  <c r="BA31" i="131"/>
  <c r="BA30" i="131"/>
  <c r="BA29" i="131"/>
  <c r="BA28" i="131"/>
  <c r="BA27" i="131"/>
  <c r="BA26" i="131"/>
  <c r="BA25" i="131"/>
  <c r="BA24" i="131"/>
  <c r="BA23" i="131"/>
  <c r="BA22" i="131"/>
  <c r="BA21" i="131"/>
  <c r="BA20" i="131"/>
  <c r="BA18" i="131"/>
  <c r="BA17" i="131"/>
  <c r="BA15" i="131"/>
  <c r="BA14" i="131"/>
  <c r="BA13" i="131"/>
  <c r="BA12" i="131"/>
  <c r="BA11" i="131"/>
  <c r="BA10" i="131"/>
  <c r="AZ106" i="131"/>
  <c r="AZ102" i="131"/>
  <c r="AZ101" i="131"/>
  <c r="AZ100" i="131"/>
  <c r="AZ99" i="131"/>
  <c r="AZ98" i="131"/>
  <c r="AZ97" i="131"/>
  <c r="AZ96" i="131"/>
  <c r="AZ95" i="131"/>
  <c r="AZ94" i="131"/>
  <c r="AZ93" i="131"/>
  <c r="AZ92" i="131"/>
  <c r="AZ89" i="131"/>
  <c r="AZ85" i="131"/>
  <c r="AZ84" i="131"/>
  <c r="AZ83" i="131"/>
  <c r="AZ82" i="131"/>
  <c r="AZ81" i="131"/>
  <c r="AZ80" i="131"/>
  <c r="AZ79" i="131"/>
  <c r="AZ78" i="131"/>
  <c r="AZ77" i="131"/>
  <c r="AZ75" i="131"/>
  <c r="AZ74" i="131"/>
  <c r="AZ73" i="131"/>
  <c r="AZ72" i="131"/>
  <c r="AZ71" i="131"/>
  <c r="AZ70" i="131"/>
  <c r="AZ69" i="131"/>
  <c r="AZ68" i="131"/>
  <c r="AZ66" i="131"/>
  <c r="AZ62" i="131"/>
  <c r="AZ61" i="131"/>
  <c r="AZ60" i="131"/>
  <c r="AZ59" i="131"/>
  <c r="AZ58" i="131"/>
  <c r="AZ57" i="131"/>
  <c r="AZ55" i="131"/>
  <c r="AZ54" i="131"/>
  <c r="AZ53" i="131"/>
  <c r="AZ52" i="131"/>
  <c r="AZ51" i="131"/>
  <c r="AZ50" i="131"/>
  <c r="AZ49" i="131"/>
  <c r="AZ48" i="131"/>
  <c r="AZ47" i="131"/>
  <c r="AZ46" i="131"/>
  <c r="AZ45" i="131"/>
  <c r="AZ44" i="131"/>
  <c r="AZ43" i="131"/>
  <c r="AZ42" i="131"/>
  <c r="AZ41" i="131"/>
  <c r="AZ40" i="131"/>
  <c r="AZ39" i="131"/>
  <c r="AZ38" i="131"/>
  <c r="AZ37" i="131"/>
  <c r="AZ36" i="131"/>
  <c r="AZ35" i="131"/>
  <c r="AZ34" i="131"/>
  <c r="AZ33" i="131"/>
  <c r="AZ31" i="131"/>
  <c r="AZ30" i="131"/>
  <c r="AZ29" i="131"/>
  <c r="AZ28" i="131"/>
  <c r="AZ27" i="131"/>
  <c r="AZ26" i="131"/>
  <c r="AZ25" i="131"/>
  <c r="AZ24" i="131"/>
  <c r="AZ23" i="131"/>
  <c r="AZ22" i="131"/>
  <c r="AZ21" i="131"/>
  <c r="AZ20" i="131"/>
  <c r="AZ18" i="131"/>
  <c r="AZ17" i="131"/>
  <c r="AZ15" i="131"/>
  <c r="AZ14" i="131"/>
  <c r="AZ13" i="131"/>
  <c r="AZ12" i="131"/>
  <c r="AZ11" i="131"/>
  <c r="AZ10" i="131"/>
  <c r="AS106" i="131"/>
  <c r="AS105" i="131"/>
  <c r="AS104" i="131"/>
  <c r="AS103" i="131"/>
  <c r="AS102" i="131"/>
  <c r="AS101" i="131"/>
  <c r="AS100" i="131"/>
  <c r="AS99" i="131"/>
  <c r="AS98" i="131"/>
  <c r="AS97" i="131"/>
  <c r="AS96" i="131"/>
  <c r="AS95" i="131"/>
  <c r="AS94" i="131"/>
  <c r="AS93" i="131"/>
  <c r="AS92" i="131"/>
  <c r="AS90" i="131"/>
  <c r="AS89" i="131"/>
  <c r="AS85" i="131"/>
  <c r="AS84" i="131"/>
  <c r="AS83" i="131"/>
  <c r="AS82" i="131"/>
  <c r="AS81" i="131"/>
  <c r="AS80" i="131"/>
  <c r="AS79" i="131"/>
  <c r="AS78" i="131"/>
  <c r="AS77" i="131"/>
  <c r="AS75" i="131"/>
  <c r="AS74" i="131"/>
  <c r="AS73" i="131"/>
  <c r="AS72" i="131"/>
  <c r="AS71" i="131"/>
  <c r="AS70" i="131"/>
  <c r="AS69" i="131"/>
  <c r="AS68" i="131"/>
  <c r="AS67" i="131"/>
  <c r="AS66" i="131"/>
  <c r="AS65" i="131"/>
  <c r="AS62" i="131"/>
  <c r="AS61" i="131"/>
  <c r="AS60" i="131"/>
  <c r="AS59" i="131"/>
  <c r="AS58" i="131"/>
  <c r="AS57" i="131"/>
  <c r="AS55" i="131"/>
  <c r="AS54" i="131"/>
  <c r="AS53" i="131"/>
  <c r="AS52" i="131"/>
  <c r="AS51" i="131"/>
  <c r="AS50" i="131"/>
  <c r="AS49" i="131"/>
  <c r="AS48" i="131"/>
  <c r="AS47" i="131"/>
  <c r="AS46" i="131"/>
  <c r="AS45" i="131"/>
  <c r="AS44" i="131"/>
  <c r="AS43" i="131"/>
  <c r="AS42" i="131"/>
  <c r="AS41" i="131"/>
  <c r="AS40" i="131"/>
  <c r="AS39" i="131"/>
  <c r="AS38" i="131"/>
  <c r="AS37" i="131"/>
  <c r="AS36" i="131"/>
  <c r="AS35" i="131"/>
  <c r="AS34" i="131"/>
  <c r="AS33" i="131"/>
  <c r="AS31" i="131"/>
  <c r="AS30" i="131"/>
  <c r="AS29" i="131"/>
  <c r="AS28" i="131"/>
  <c r="AS27" i="131"/>
  <c r="AS26" i="131"/>
  <c r="AS25" i="131"/>
  <c r="AS24" i="131"/>
  <c r="AS23" i="131"/>
  <c r="AS22" i="131"/>
  <c r="AS21" i="131"/>
  <c r="AS20" i="131"/>
  <c r="AS18" i="131"/>
  <c r="AS17" i="131"/>
  <c r="AS15" i="131"/>
  <c r="AS14" i="131"/>
  <c r="AS13" i="131"/>
  <c r="AS12" i="131"/>
  <c r="AS11" i="131"/>
  <c r="AS10" i="131"/>
  <c r="AR106" i="131"/>
  <c r="AR102" i="131"/>
  <c r="AR101" i="131"/>
  <c r="AR100" i="131"/>
  <c r="AR99" i="131"/>
  <c r="AR98" i="131"/>
  <c r="AR97" i="131"/>
  <c r="AR96" i="131"/>
  <c r="AR95" i="131"/>
  <c r="AR94" i="131"/>
  <c r="AR93" i="131"/>
  <c r="AR92" i="131"/>
  <c r="AR89" i="131"/>
  <c r="AR85" i="131"/>
  <c r="AR84" i="131"/>
  <c r="AR83" i="131"/>
  <c r="AR82" i="131"/>
  <c r="AR81" i="131"/>
  <c r="AR80" i="131"/>
  <c r="AR79" i="131"/>
  <c r="AR78" i="131"/>
  <c r="AR77" i="131"/>
  <c r="AR75" i="131"/>
  <c r="AR74" i="131"/>
  <c r="AR73" i="131"/>
  <c r="AR72" i="131"/>
  <c r="AR71" i="131"/>
  <c r="AR70" i="131"/>
  <c r="AR69" i="131"/>
  <c r="AR68" i="131"/>
  <c r="AR66" i="131"/>
  <c r="AR62" i="131"/>
  <c r="AR61" i="131"/>
  <c r="AR60" i="131"/>
  <c r="AR59" i="131"/>
  <c r="AR58" i="131"/>
  <c r="AR57" i="131"/>
  <c r="AR55" i="131"/>
  <c r="AR54" i="131"/>
  <c r="AR53" i="131"/>
  <c r="AR52" i="131"/>
  <c r="AR51" i="131"/>
  <c r="AR50" i="131"/>
  <c r="AR49" i="131"/>
  <c r="AR48" i="131"/>
  <c r="AR47" i="131"/>
  <c r="AR46" i="131"/>
  <c r="AR45" i="131"/>
  <c r="AR44" i="131"/>
  <c r="AR43" i="131"/>
  <c r="AR42" i="131"/>
  <c r="AR41" i="131"/>
  <c r="AR40" i="131"/>
  <c r="AR39" i="131"/>
  <c r="AR38" i="131"/>
  <c r="AR37" i="131"/>
  <c r="AR36" i="131"/>
  <c r="AR35" i="131"/>
  <c r="AR34" i="131"/>
  <c r="AR33" i="131"/>
  <c r="AR31" i="131"/>
  <c r="AR30" i="131"/>
  <c r="AR29" i="131"/>
  <c r="AR28" i="131"/>
  <c r="AR27" i="131"/>
  <c r="AR26" i="131"/>
  <c r="AR25" i="131"/>
  <c r="AR24" i="131"/>
  <c r="AR23" i="131"/>
  <c r="AR22" i="131"/>
  <c r="AR21" i="131"/>
  <c r="AR20" i="131"/>
  <c r="AR18" i="131"/>
  <c r="AR17" i="131"/>
  <c r="AR15" i="131"/>
  <c r="AR14" i="131"/>
  <c r="AR13" i="131"/>
  <c r="AR12" i="131"/>
  <c r="AR11" i="131"/>
  <c r="AR10" i="131"/>
  <c r="AK106" i="131"/>
  <c r="AK105" i="131"/>
  <c r="AK104" i="131"/>
  <c r="AK103" i="131"/>
  <c r="AK102" i="131"/>
  <c r="AK101" i="131"/>
  <c r="AK100" i="131"/>
  <c r="AK99" i="131"/>
  <c r="AK98" i="131"/>
  <c r="AK97" i="131"/>
  <c r="AK96" i="131"/>
  <c r="AK95" i="131"/>
  <c r="AK94" i="131"/>
  <c r="AK93" i="131"/>
  <c r="AK92" i="131"/>
  <c r="AK90" i="131"/>
  <c r="AK89" i="131"/>
  <c r="AK85" i="131"/>
  <c r="AK84" i="131"/>
  <c r="AK83" i="131"/>
  <c r="AK82" i="131"/>
  <c r="AK81" i="131"/>
  <c r="AK80" i="131"/>
  <c r="AK79" i="131"/>
  <c r="AK78" i="131"/>
  <c r="AK77" i="131"/>
  <c r="AK75" i="131"/>
  <c r="AK74" i="131"/>
  <c r="AK73" i="131"/>
  <c r="AK72" i="131"/>
  <c r="AK71" i="131"/>
  <c r="AK70" i="131"/>
  <c r="AK69" i="131"/>
  <c r="AK68" i="131"/>
  <c r="AK67" i="131"/>
  <c r="AK66" i="131"/>
  <c r="AK65" i="131"/>
  <c r="AK62" i="131"/>
  <c r="AK61" i="131"/>
  <c r="AK60" i="131"/>
  <c r="AK59" i="131"/>
  <c r="AK58" i="131"/>
  <c r="AK57" i="131"/>
  <c r="AK55" i="131"/>
  <c r="AK54" i="131"/>
  <c r="AK53" i="131"/>
  <c r="AK52" i="131"/>
  <c r="AK51" i="131"/>
  <c r="AK50" i="131"/>
  <c r="AK49" i="131"/>
  <c r="AK48" i="131"/>
  <c r="AK47" i="131"/>
  <c r="AK46" i="131"/>
  <c r="AK45" i="131"/>
  <c r="AK44" i="131"/>
  <c r="AK43" i="131"/>
  <c r="AK42" i="131"/>
  <c r="AK41" i="131"/>
  <c r="AK40" i="131"/>
  <c r="AK39" i="131"/>
  <c r="AK38" i="131"/>
  <c r="AK37" i="131"/>
  <c r="AK36" i="131"/>
  <c r="AK35" i="131"/>
  <c r="AK34" i="131"/>
  <c r="AK33" i="131"/>
  <c r="AK31" i="131"/>
  <c r="AK30" i="131"/>
  <c r="AK29" i="131"/>
  <c r="AK28" i="131"/>
  <c r="AK27" i="131"/>
  <c r="AK26" i="131"/>
  <c r="AK25" i="131"/>
  <c r="AK24" i="131"/>
  <c r="AK23" i="131"/>
  <c r="AK22" i="131"/>
  <c r="AK21" i="131"/>
  <c r="AK20" i="131"/>
  <c r="AK18" i="131"/>
  <c r="AK17" i="131"/>
  <c r="AK15" i="131"/>
  <c r="AK14" i="131"/>
  <c r="AK13" i="131"/>
  <c r="AK12" i="131"/>
  <c r="AK11" i="131"/>
  <c r="AK10" i="131"/>
  <c r="AJ106" i="131"/>
  <c r="AJ102" i="131"/>
  <c r="AJ101" i="131"/>
  <c r="AJ100" i="131"/>
  <c r="AJ99" i="131"/>
  <c r="AJ98" i="131"/>
  <c r="AJ97" i="131"/>
  <c r="AJ96" i="131"/>
  <c r="AJ95" i="131"/>
  <c r="AJ94" i="131"/>
  <c r="AJ93" i="131"/>
  <c r="AJ92" i="131"/>
  <c r="AJ89" i="131"/>
  <c r="AJ85" i="131"/>
  <c r="AJ84" i="131"/>
  <c r="AJ83" i="131"/>
  <c r="AJ82" i="131"/>
  <c r="AJ81" i="131"/>
  <c r="AJ80" i="131"/>
  <c r="AJ79" i="131"/>
  <c r="AJ78" i="131"/>
  <c r="AJ77" i="131"/>
  <c r="AJ75" i="131"/>
  <c r="AJ74" i="131"/>
  <c r="AJ73" i="131"/>
  <c r="AJ72" i="131"/>
  <c r="AJ71" i="131"/>
  <c r="AJ70" i="131"/>
  <c r="AJ69" i="131"/>
  <c r="AJ68" i="131"/>
  <c r="AJ66" i="131"/>
  <c r="AJ62" i="131"/>
  <c r="AJ61" i="131"/>
  <c r="AJ60" i="131"/>
  <c r="AJ59" i="131"/>
  <c r="AJ58" i="131"/>
  <c r="AJ57" i="131"/>
  <c r="AJ55" i="131"/>
  <c r="AJ54" i="131"/>
  <c r="AJ53" i="131"/>
  <c r="AJ52" i="131"/>
  <c r="AJ51" i="131"/>
  <c r="AJ50" i="131"/>
  <c r="AJ49" i="131"/>
  <c r="AJ48" i="131"/>
  <c r="AJ47" i="131"/>
  <c r="AJ46" i="131"/>
  <c r="AJ45" i="131"/>
  <c r="AJ44" i="131"/>
  <c r="AJ43" i="131"/>
  <c r="AJ42" i="131"/>
  <c r="AJ41" i="131"/>
  <c r="AJ40" i="131"/>
  <c r="AJ39" i="131"/>
  <c r="AJ38" i="131"/>
  <c r="AJ37" i="131"/>
  <c r="AJ36" i="131"/>
  <c r="AJ35" i="131"/>
  <c r="AJ34" i="131"/>
  <c r="AJ33" i="131"/>
  <c r="AJ31" i="131"/>
  <c r="AJ30" i="131"/>
  <c r="AJ29" i="131"/>
  <c r="AJ28" i="131"/>
  <c r="AJ27" i="131"/>
  <c r="AJ26" i="131"/>
  <c r="AJ25" i="131"/>
  <c r="AJ24" i="131"/>
  <c r="AJ23" i="131"/>
  <c r="AJ22" i="131"/>
  <c r="AJ21" i="131"/>
  <c r="AJ20" i="131"/>
  <c r="AJ18" i="131"/>
  <c r="AJ17" i="131"/>
  <c r="AJ15" i="131"/>
  <c r="AJ14" i="131"/>
  <c r="AJ13" i="131"/>
  <c r="AJ12" i="131"/>
  <c r="AJ11" i="131"/>
  <c r="AJ10" i="131"/>
  <c r="AC106" i="131"/>
  <c r="AC105" i="131"/>
  <c r="AC104" i="131"/>
  <c r="AC103" i="131"/>
  <c r="AC102" i="131"/>
  <c r="AC101" i="131"/>
  <c r="AC100" i="131"/>
  <c r="AC99" i="131"/>
  <c r="AC98" i="131"/>
  <c r="AC97" i="131"/>
  <c r="AC96" i="131"/>
  <c r="AC95" i="131"/>
  <c r="AC94" i="131"/>
  <c r="AC93" i="131"/>
  <c r="AC92" i="131"/>
  <c r="AC90" i="131"/>
  <c r="AC89" i="131"/>
  <c r="AC85" i="131"/>
  <c r="AC84" i="131"/>
  <c r="AC83" i="131"/>
  <c r="AC82" i="131"/>
  <c r="AC81" i="131"/>
  <c r="AC80" i="131"/>
  <c r="AC79" i="131"/>
  <c r="AC78" i="131"/>
  <c r="AC77" i="131"/>
  <c r="AC75" i="131"/>
  <c r="AC74" i="131"/>
  <c r="AC73" i="131"/>
  <c r="AC72" i="131"/>
  <c r="AC71" i="131"/>
  <c r="AC70" i="131"/>
  <c r="AC69" i="131"/>
  <c r="AC68" i="131"/>
  <c r="AC67" i="131"/>
  <c r="AC66" i="131"/>
  <c r="AC65" i="131"/>
  <c r="AC62" i="131"/>
  <c r="AC61" i="131"/>
  <c r="AC60" i="131"/>
  <c r="AC59" i="131"/>
  <c r="AC58" i="131"/>
  <c r="AC57" i="131"/>
  <c r="AC55" i="131"/>
  <c r="AC54" i="131"/>
  <c r="AC53" i="131"/>
  <c r="AC52" i="131"/>
  <c r="AC51" i="131"/>
  <c r="AC50" i="131"/>
  <c r="AC49" i="131"/>
  <c r="AC48" i="131"/>
  <c r="AC47" i="131"/>
  <c r="AC46" i="131"/>
  <c r="AC45" i="131"/>
  <c r="AC44" i="131"/>
  <c r="AC43" i="131"/>
  <c r="AC42" i="131"/>
  <c r="AC41" i="131"/>
  <c r="AC40" i="131"/>
  <c r="AC39" i="131"/>
  <c r="AC38" i="131"/>
  <c r="AC37" i="131"/>
  <c r="AC36" i="131"/>
  <c r="AC35" i="131"/>
  <c r="AC34" i="131"/>
  <c r="AC33" i="131"/>
  <c r="AC31" i="131"/>
  <c r="AC30" i="131"/>
  <c r="AC29" i="131"/>
  <c r="AC28" i="131"/>
  <c r="AC27" i="131"/>
  <c r="AC26" i="131"/>
  <c r="AC25" i="131"/>
  <c r="AC24" i="131"/>
  <c r="AC23" i="131"/>
  <c r="AC22" i="131"/>
  <c r="AC21" i="131"/>
  <c r="AC20" i="131"/>
  <c r="AC18" i="131"/>
  <c r="AC17" i="131"/>
  <c r="AC15" i="131"/>
  <c r="AC14" i="131"/>
  <c r="AC13" i="131"/>
  <c r="AC12" i="131"/>
  <c r="AC11" i="131"/>
  <c r="AC10" i="131"/>
  <c r="AB106" i="131"/>
  <c r="AB102" i="131"/>
  <c r="AB101" i="131"/>
  <c r="AB100" i="131"/>
  <c r="AB99" i="131"/>
  <c r="AB98" i="131"/>
  <c r="AB97" i="131"/>
  <c r="AB96" i="131"/>
  <c r="AB95" i="131"/>
  <c r="AB94" i="131"/>
  <c r="AB93" i="131"/>
  <c r="AB92" i="131"/>
  <c r="AB89" i="131"/>
  <c r="AB85" i="131"/>
  <c r="AB84" i="131"/>
  <c r="AB83" i="131"/>
  <c r="AB82" i="131"/>
  <c r="AB81" i="131"/>
  <c r="AB80" i="131"/>
  <c r="AB79" i="131"/>
  <c r="AB78" i="131"/>
  <c r="AB77" i="131"/>
  <c r="AB75" i="131"/>
  <c r="AB74" i="131"/>
  <c r="AB73" i="131"/>
  <c r="AB72" i="131"/>
  <c r="AB71" i="131"/>
  <c r="AB70" i="131"/>
  <c r="AB69" i="131"/>
  <c r="AB68" i="131"/>
  <c r="AB66" i="131"/>
  <c r="AB62" i="131"/>
  <c r="AB61" i="131"/>
  <c r="AB60" i="131"/>
  <c r="AB59" i="131"/>
  <c r="AB58" i="131"/>
  <c r="AB57" i="131"/>
  <c r="AB55" i="131"/>
  <c r="AB54" i="131"/>
  <c r="AB53" i="131"/>
  <c r="AB52" i="131"/>
  <c r="AB51" i="131"/>
  <c r="AB50" i="131"/>
  <c r="AB49" i="131"/>
  <c r="AB48" i="131"/>
  <c r="AB47" i="131"/>
  <c r="AB46" i="131"/>
  <c r="AB45" i="131"/>
  <c r="AB44" i="131"/>
  <c r="AB43" i="131"/>
  <c r="AB42" i="131"/>
  <c r="AB41" i="131"/>
  <c r="AB40" i="131"/>
  <c r="AB39" i="131"/>
  <c r="AB38" i="131"/>
  <c r="AB37" i="131"/>
  <c r="AB36" i="131"/>
  <c r="AB35" i="131"/>
  <c r="AB34" i="131"/>
  <c r="AB33" i="131"/>
  <c r="AB31" i="131"/>
  <c r="AB30" i="131"/>
  <c r="AB29" i="131"/>
  <c r="AB28" i="131"/>
  <c r="AB27" i="131"/>
  <c r="AB26" i="131"/>
  <c r="AB25" i="131"/>
  <c r="AB24" i="131"/>
  <c r="AB23" i="131"/>
  <c r="AB22" i="131"/>
  <c r="AB21" i="131"/>
  <c r="AB20" i="131"/>
  <c r="AB18" i="131"/>
  <c r="AB17" i="131"/>
  <c r="AB15" i="131"/>
  <c r="AB14" i="131"/>
  <c r="AB13" i="131"/>
  <c r="AB12" i="131"/>
  <c r="AB11" i="131"/>
  <c r="AB10" i="131"/>
  <c r="U106" i="131"/>
  <c r="U105" i="131"/>
  <c r="U104" i="131"/>
  <c r="U103" i="131"/>
  <c r="U102" i="131"/>
  <c r="U101" i="131"/>
  <c r="U100" i="131"/>
  <c r="U99" i="131"/>
  <c r="U98" i="131"/>
  <c r="U97" i="131"/>
  <c r="U96" i="131"/>
  <c r="U95" i="131"/>
  <c r="U94" i="131"/>
  <c r="U93" i="131"/>
  <c r="U92" i="131"/>
  <c r="U90" i="131"/>
  <c r="U89" i="131"/>
  <c r="U85" i="131"/>
  <c r="U84" i="131"/>
  <c r="U83" i="131"/>
  <c r="U82" i="131"/>
  <c r="U81" i="131"/>
  <c r="U80" i="131"/>
  <c r="U79" i="131"/>
  <c r="U78" i="131"/>
  <c r="U77" i="131"/>
  <c r="U75" i="131"/>
  <c r="U74" i="131"/>
  <c r="U73" i="131"/>
  <c r="U72" i="131"/>
  <c r="U71" i="131"/>
  <c r="U70" i="131"/>
  <c r="U69" i="131"/>
  <c r="U68" i="131"/>
  <c r="U67" i="131"/>
  <c r="U66" i="131"/>
  <c r="U65" i="131"/>
  <c r="U62" i="131"/>
  <c r="U61" i="131"/>
  <c r="U60" i="131"/>
  <c r="U59" i="131"/>
  <c r="U58" i="131"/>
  <c r="U57" i="131"/>
  <c r="U55" i="131"/>
  <c r="U54" i="131"/>
  <c r="U53" i="131"/>
  <c r="U52" i="131"/>
  <c r="U51" i="131"/>
  <c r="U50" i="131"/>
  <c r="U49" i="131"/>
  <c r="U48" i="131"/>
  <c r="U47" i="131"/>
  <c r="U46" i="131"/>
  <c r="U45" i="131"/>
  <c r="U44" i="131"/>
  <c r="U43" i="131"/>
  <c r="U42" i="131"/>
  <c r="U41" i="131"/>
  <c r="U40" i="131"/>
  <c r="U39" i="131"/>
  <c r="U38" i="131"/>
  <c r="U37" i="131"/>
  <c r="U36" i="131"/>
  <c r="U35" i="131"/>
  <c r="U34" i="131"/>
  <c r="U33" i="131"/>
  <c r="U31" i="131"/>
  <c r="U30" i="131"/>
  <c r="U29" i="131"/>
  <c r="U28" i="131"/>
  <c r="U27" i="131"/>
  <c r="U26" i="131"/>
  <c r="U25" i="131"/>
  <c r="U24" i="131"/>
  <c r="U23" i="131"/>
  <c r="U22" i="131"/>
  <c r="U21" i="131"/>
  <c r="U20" i="131"/>
  <c r="U18" i="131"/>
  <c r="U17" i="131"/>
  <c r="U15" i="131"/>
  <c r="U14" i="131"/>
  <c r="U13" i="131"/>
  <c r="U12" i="131"/>
  <c r="U11" i="131"/>
  <c r="U10" i="131"/>
  <c r="T106" i="131"/>
  <c r="T102" i="131"/>
  <c r="T101" i="131"/>
  <c r="T100" i="131"/>
  <c r="T99" i="131"/>
  <c r="T98" i="131"/>
  <c r="T97" i="131"/>
  <c r="T96" i="131"/>
  <c r="T95" i="131"/>
  <c r="T94" i="131"/>
  <c r="T93" i="131"/>
  <c r="T92" i="131"/>
  <c r="T89" i="131"/>
  <c r="T85" i="131"/>
  <c r="T84" i="131"/>
  <c r="T83" i="131"/>
  <c r="T82" i="131"/>
  <c r="T81" i="131"/>
  <c r="T80" i="131"/>
  <c r="T79" i="131"/>
  <c r="T78" i="131"/>
  <c r="T77" i="131"/>
  <c r="T75" i="131"/>
  <c r="T74" i="131"/>
  <c r="T73" i="131"/>
  <c r="T72" i="131"/>
  <c r="T71" i="131"/>
  <c r="T70" i="131"/>
  <c r="T69" i="131"/>
  <c r="T68" i="131"/>
  <c r="T66" i="131"/>
  <c r="T62" i="131"/>
  <c r="T61" i="131"/>
  <c r="T60" i="131"/>
  <c r="T59" i="131"/>
  <c r="T58" i="131"/>
  <c r="T57" i="131"/>
  <c r="T55" i="131"/>
  <c r="T54" i="131"/>
  <c r="T53" i="131"/>
  <c r="T52" i="131"/>
  <c r="T51" i="131"/>
  <c r="T50" i="131"/>
  <c r="T49" i="131"/>
  <c r="T48" i="131"/>
  <c r="T47" i="131"/>
  <c r="T46" i="131"/>
  <c r="T45" i="131"/>
  <c r="T44" i="131"/>
  <c r="T43" i="131"/>
  <c r="T42" i="131"/>
  <c r="T41" i="131"/>
  <c r="T40" i="131"/>
  <c r="T39" i="131"/>
  <c r="T38" i="131"/>
  <c r="T37" i="131"/>
  <c r="T36" i="131"/>
  <c r="T35" i="131"/>
  <c r="T34" i="131"/>
  <c r="T33" i="131"/>
  <c r="T31" i="131"/>
  <c r="T30" i="131"/>
  <c r="T29" i="131"/>
  <c r="T28" i="131"/>
  <c r="T27" i="131"/>
  <c r="T26" i="131"/>
  <c r="T25" i="131"/>
  <c r="T24" i="131"/>
  <c r="T23" i="131"/>
  <c r="T22" i="131"/>
  <c r="T21" i="131"/>
  <c r="T20" i="131"/>
  <c r="T18" i="131"/>
  <c r="T17" i="131"/>
  <c r="T15" i="131"/>
  <c r="T14" i="131"/>
  <c r="T13" i="131"/>
  <c r="T12" i="131"/>
  <c r="T11" i="131"/>
  <c r="T10" i="131"/>
  <c r="T9" i="113" l="1"/>
  <c r="T9" i="132" s="1"/>
  <c r="T9" i="131"/>
  <c r="U9" i="113"/>
  <c r="U9" i="132" s="1"/>
  <c r="U9" i="131"/>
  <c r="AJ11" i="113"/>
  <c r="AJ11" i="132" s="1"/>
  <c r="AJ19" i="131"/>
  <c r="AJ14" i="113"/>
  <c r="AJ14" i="132" s="1"/>
  <c r="AJ63" i="131"/>
  <c r="AK11" i="113"/>
  <c r="AK11" i="132" s="1"/>
  <c r="AK19" i="131"/>
  <c r="AK14" i="113"/>
  <c r="AK14" i="132" s="1"/>
  <c r="AK63" i="131"/>
  <c r="AR8" i="113"/>
  <c r="AR8" i="132" s="1"/>
  <c r="AR8" i="131"/>
  <c r="AR10" i="113"/>
  <c r="AR10" i="132" s="1"/>
  <c r="AR16" i="131"/>
  <c r="AR12" i="113"/>
  <c r="AR12" i="132" s="1"/>
  <c r="AR32" i="131"/>
  <c r="AR13" i="113"/>
  <c r="AR13" i="132" s="1"/>
  <c r="AR56" i="131"/>
  <c r="AR16" i="113"/>
  <c r="AR16" i="132" s="1"/>
  <c r="AR76" i="131"/>
  <c r="AS8" i="113"/>
  <c r="AS8" i="132" s="1"/>
  <c r="AS8" i="131"/>
  <c r="AS10" i="113"/>
  <c r="AS10" i="132" s="1"/>
  <c r="AS16" i="131"/>
  <c r="AS12" i="113"/>
  <c r="AS12" i="132" s="1"/>
  <c r="AS32" i="131"/>
  <c r="AS13" i="113"/>
  <c r="AS13" i="132" s="1"/>
  <c r="AS56" i="131"/>
  <c r="AS15" i="113"/>
  <c r="AS15" i="132" s="1"/>
  <c r="AS64" i="131"/>
  <c r="AS16" i="113"/>
  <c r="AS16" i="132" s="1"/>
  <c r="AS76" i="131"/>
  <c r="AZ9" i="113"/>
  <c r="AZ9" i="132" s="1"/>
  <c r="AZ9" i="131"/>
  <c r="BA9" i="113"/>
  <c r="BA9" i="132" s="1"/>
  <c r="BA9" i="131"/>
  <c r="BH9" i="113"/>
  <c r="BH9" i="132" s="1"/>
  <c r="BH9" i="131"/>
  <c r="BI9" i="113"/>
  <c r="BI9" i="132" s="1"/>
  <c r="BI9" i="131"/>
  <c r="BP9" i="113"/>
  <c r="BP9" i="132" s="1"/>
  <c r="BP9" i="131"/>
  <c r="BQ9" i="113"/>
  <c r="BQ9" i="132" s="1"/>
  <c r="BQ9" i="131"/>
  <c r="BX9" i="113"/>
  <c r="BX9" i="132" s="1"/>
  <c r="BX9" i="131"/>
  <c r="BY9" i="113"/>
  <c r="BY9" i="132" s="1"/>
  <c r="BY9" i="131"/>
  <c r="CF9" i="113"/>
  <c r="CF9" i="132" s="1"/>
  <c r="CF9" i="131"/>
  <c r="CG9" i="113"/>
  <c r="CG9" i="132" s="1"/>
  <c r="CG9" i="131"/>
  <c r="AB11" i="113"/>
  <c r="AB11" i="132" s="1"/>
  <c r="AB19" i="131"/>
  <c r="AB14" i="113"/>
  <c r="AB14" i="132" s="1"/>
  <c r="AB63" i="131"/>
  <c r="AC11" i="113"/>
  <c r="AC11" i="132" s="1"/>
  <c r="AC19" i="131"/>
  <c r="AC14" i="113"/>
  <c r="AC14" i="132" s="1"/>
  <c r="AC63" i="131"/>
  <c r="AJ8" i="113"/>
  <c r="AJ8" i="132" s="1"/>
  <c r="AJ8" i="131"/>
  <c r="AJ10" i="113"/>
  <c r="AJ10" i="132" s="1"/>
  <c r="AJ16" i="131"/>
  <c r="AJ12" i="113"/>
  <c r="AJ12" i="132" s="1"/>
  <c r="AJ32" i="131"/>
  <c r="AJ13" i="113"/>
  <c r="AJ13" i="132" s="1"/>
  <c r="AJ56" i="131"/>
  <c r="AJ16" i="113"/>
  <c r="AJ16" i="132" s="1"/>
  <c r="AJ76" i="131"/>
  <c r="AK8" i="113"/>
  <c r="AK8" i="132" s="1"/>
  <c r="AK8" i="131"/>
  <c r="AK10" i="113"/>
  <c r="AK10" i="132" s="1"/>
  <c r="AK16" i="131"/>
  <c r="AK12" i="113"/>
  <c r="AK12" i="132" s="1"/>
  <c r="AK32" i="131"/>
  <c r="AK13" i="113"/>
  <c r="AK13" i="132" s="1"/>
  <c r="AK56" i="131"/>
  <c r="AK15" i="113"/>
  <c r="AK15" i="132" s="1"/>
  <c r="AK64" i="131"/>
  <c r="AK16" i="113"/>
  <c r="AK16" i="132" s="1"/>
  <c r="AK76" i="131"/>
  <c r="AR9" i="113"/>
  <c r="AR9" i="132" s="1"/>
  <c r="AR9" i="131"/>
  <c r="AS9" i="113"/>
  <c r="AS9" i="132" s="1"/>
  <c r="AS9" i="131"/>
  <c r="T8" i="113"/>
  <c r="T8" i="132" s="1"/>
  <c r="T8" i="131"/>
  <c r="T12" i="113"/>
  <c r="T12" i="132" s="1"/>
  <c r="T32" i="131"/>
  <c r="T11" i="113"/>
  <c r="T11" i="132" s="1"/>
  <c r="T19" i="131"/>
  <c r="T14" i="113"/>
  <c r="T14" i="132" s="1"/>
  <c r="T63" i="131"/>
  <c r="U11" i="113"/>
  <c r="U11" i="132" s="1"/>
  <c r="U19" i="131"/>
  <c r="U14" i="113"/>
  <c r="U14" i="132" s="1"/>
  <c r="U63" i="131"/>
  <c r="AB8" i="113"/>
  <c r="AB8" i="132" s="1"/>
  <c r="AB8" i="131"/>
  <c r="AB10" i="113"/>
  <c r="AB10" i="132" s="1"/>
  <c r="AB16" i="131"/>
  <c r="AB12" i="113"/>
  <c r="AB12" i="132" s="1"/>
  <c r="AB32" i="131"/>
  <c r="AB13" i="113"/>
  <c r="AB13" i="132" s="1"/>
  <c r="AB56" i="131"/>
  <c r="AB16" i="113"/>
  <c r="AB16" i="132" s="1"/>
  <c r="AB76" i="131"/>
  <c r="AC8" i="113"/>
  <c r="AC8" i="132" s="1"/>
  <c r="AC8" i="131"/>
  <c r="AC10" i="113"/>
  <c r="AC10" i="132" s="1"/>
  <c r="AC16" i="131"/>
  <c r="AC12" i="113"/>
  <c r="AC12" i="132" s="1"/>
  <c r="AC32" i="131"/>
  <c r="AC13" i="113"/>
  <c r="AC13" i="132" s="1"/>
  <c r="AC56" i="131"/>
  <c r="AC15" i="113"/>
  <c r="AC15" i="132" s="1"/>
  <c r="AC64" i="131"/>
  <c r="AC16" i="113"/>
  <c r="AC16" i="132" s="1"/>
  <c r="AC76" i="131"/>
  <c r="AJ9" i="113"/>
  <c r="AJ9" i="132" s="1"/>
  <c r="AJ9" i="131"/>
  <c r="AK9" i="113"/>
  <c r="AK9" i="132" s="1"/>
  <c r="AK9" i="131"/>
  <c r="AZ11" i="113"/>
  <c r="AZ11" i="132" s="1"/>
  <c r="AZ19" i="131"/>
  <c r="AZ14" i="113"/>
  <c r="AZ14" i="132" s="1"/>
  <c r="AZ63" i="131"/>
  <c r="BA11" i="113"/>
  <c r="BA11" i="132" s="1"/>
  <c r="BA19" i="131"/>
  <c r="BA14" i="113"/>
  <c r="BA14" i="132" s="1"/>
  <c r="BA63" i="131"/>
  <c r="BH11" i="113"/>
  <c r="BH11" i="132" s="1"/>
  <c r="BH19" i="131"/>
  <c r="BH14" i="113"/>
  <c r="BH14" i="132" s="1"/>
  <c r="BH63" i="131"/>
  <c r="BI11" i="113"/>
  <c r="BI11" i="132" s="1"/>
  <c r="BI19" i="131"/>
  <c r="BI14" i="113"/>
  <c r="BI14" i="132" s="1"/>
  <c r="BI63" i="131"/>
  <c r="BP11" i="113"/>
  <c r="BP11" i="132" s="1"/>
  <c r="BP19" i="131"/>
  <c r="BP14" i="113"/>
  <c r="BP14" i="132" s="1"/>
  <c r="BP63" i="131"/>
  <c r="BQ11" i="113"/>
  <c r="BQ11" i="132" s="1"/>
  <c r="BQ19" i="131"/>
  <c r="BQ14" i="113"/>
  <c r="BQ14" i="132" s="1"/>
  <c r="BQ63" i="131"/>
  <c r="BX11" i="113"/>
  <c r="BX11" i="132" s="1"/>
  <c r="BX19" i="131"/>
  <c r="BX14" i="113"/>
  <c r="BX14" i="132" s="1"/>
  <c r="BX63" i="131"/>
  <c r="BY11" i="113"/>
  <c r="BY11" i="132" s="1"/>
  <c r="BY19" i="131"/>
  <c r="BY14" i="113"/>
  <c r="BY14" i="132" s="1"/>
  <c r="BY63" i="131"/>
  <c r="CF11" i="113"/>
  <c r="CF11" i="132" s="1"/>
  <c r="CF19" i="131"/>
  <c r="CF14" i="113"/>
  <c r="CF14" i="132" s="1"/>
  <c r="CF63" i="131"/>
  <c r="CG11" i="113"/>
  <c r="CG11" i="132" s="1"/>
  <c r="CG19" i="131"/>
  <c r="CG14" i="113"/>
  <c r="CG14" i="132" s="1"/>
  <c r="CG63" i="131"/>
  <c r="T10" i="113"/>
  <c r="T10" i="132" s="1"/>
  <c r="T16" i="131"/>
  <c r="T13" i="113"/>
  <c r="T13" i="132" s="1"/>
  <c r="T56" i="131"/>
  <c r="T16" i="113"/>
  <c r="T16" i="132" s="1"/>
  <c r="T76" i="131"/>
  <c r="U8" i="113"/>
  <c r="U8" i="132" s="1"/>
  <c r="U8" i="131"/>
  <c r="U10" i="113"/>
  <c r="U10" i="132" s="1"/>
  <c r="U16" i="131"/>
  <c r="U12" i="113"/>
  <c r="U12" i="132" s="1"/>
  <c r="U32" i="131"/>
  <c r="U13" i="113"/>
  <c r="U13" i="132" s="1"/>
  <c r="U56" i="131"/>
  <c r="U15" i="113"/>
  <c r="U15" i="132" s="1"/>
  <c r="U64" i="131"/>
  <c r="U16" i="113"/>
  <c r="U16" i="132" s="1"/>
  <c r="U76" i="131"/>
  <c r="AB9" i="113"/>
  <c r="AB9" i="132" s="1"/>
  <c r="AB9" i="131"/>
  <c r="AC9" i="113"/>
  <c r="AC9" i="132" s="1"/>
  <c r="AC9" i="131"/>
  <c r="AR11" i="113"/>
  <c r="AR11" i="132" s="1"/>
  <c r="AR19" i="131"/>
  <c r="AR14" i="113"/>
  <c r="AR14" i="132" s="1"/>
  <c r="AR63" i="131"/>
  <c r="AS11" i="113"/>
  <c r="AS11" i="132" s="1"/>
  <c r="AS19" i="131"/>
  <c r="AS14" i="113"/>
  <c r="AS14" i="132" s="1"/>
  <c r="AS63" i="131"/>
  <c r="AZ8" i="113"/>
  <c r="AZ8" i="132" s="1"/>
  <c r="AZ8" i="131"/>
  <c r="AZ10" i="113"/>
  <c r="AZ10" i="132" s="1"/>
  <c r="AZ16" i="131"/>
  <c r="AZ12" i="113"/>
  <c r="AZ12" i="132" s="1"/>
  <c r="AZ32" i="131"/>
  <c r="AZ13" i="113"/>
  <c r="AZ13" i="132" s="1"/>
  <c r="AZ56" i="131"/>
  <c r="AZ16" i="113"/>
  <c r="AZ16" i="132" s="1"/>
  <c r="AZ76" i="131"/>
  <c r="BA8" i="113"/>
  <c r="BA8" i="132" s="1"/>
  <c r="BA8" i="131"/>
  <c r="BA10" i="113"/>
  <c r="BA10" i="132" s="1"/>
  <c r="BA16" i="131"/>
  <c r="BA12" i="113"/>
  <c r="BA12" i="132" s="1"/>
  <c r="BA32" i="131"/>
  <c r="BA13" i="113"/>
  <c r="BA13" i="132" s="1"/>
  <c r="BA56" i="131"/>
  <c r="BA15" i="113"/>
  <c r="BA15" i="132" s="1"/>
  <c r="BA64" i="131"/>
  <c r="BA16" i="113"/>
  <c r="BA16" i="132" s="1"/>
  <c r="BA76" i="131"/>
  <c r="BH8" i="113"/>
  <c r="BH8" i="132" s="1"/>
  <c r="BH8" i="131"/>
  <c r="BH10" i="113"/>
  <c r="BH10" i="132" s="1"/>
  <c r="BH16" i="131"/>
  <c r="BH12" i="113"/>
  <c r="BH12" i="132" s="1"/>
  <c r="BH32" i="131"/>
  <c r="BH13" i="113"/>
  <c r="BH13" i="132" s="1"/>
  <c r="BH56" i="131"/>
  <c r="BH16" i="113"/>
  <c r="BH16" i="132" s="1"/>
  <c r="BH76" i="131"/>
  <c r="BI8" i="113"/>
  <c r="BI8" i="132" s="1"/>
  <c r="BI8" i="131"/>
  <c r="BI10" i="113"/>
  <c r="BI10" i="132" s="1"/>
  <c r="BI16" i="131"/>
  <c r="BI12" i="113"/>
  <c r="BI12" i="132" s="1"/>
  <c r="BI32" i="131"/>
  <c r="BI13" i="113"/>
  <c r="BI13" i="132" s="1"/>
  <c r="BI56" i="131"/>
  <c r="BI15" i="113"/>
  <c r="BI15" i="132" s="1"/>
  <c r="BI64" i="131"/>
  <c r="BI16" i="113"/>
  <c r="BI16" i="132" s="1"/>
  <c r="BI76" i="131"/>
  <c r="BP8" i="113"/>
  <c r="BP8" i="132" s="1"/>
  <c r="BP8" i="131"/>
  <c r="BP10" i="113"/>
  <c r="BP10" i="132" s="1"/>
  <c r="BP16" i="131"/>
  <c r="BP12" i="113"/>
  <c r="BP12" i="132" s="1"/>
  <c r="BP32" i="131"/>
  <c r="BP13" i="113"/>
  <c r="BP13" i="132" s="1"/>
  <c r="BP56" i="131"/>
  <c r="BP16" i="113"/>
  <c r="BP16" i="132" s="1"/>
  <c r="BP76" i="131"/>
  <c r="BQ8" i="113"/>
  <c r="BQ8" i="132" s="1"/>
  <c r="BQ8" i="131"/>
  <c r="BQ10" i="113"/>
  <c r="BQ10" i="132" s="1"/>
  <c r="BQ16" i="131"/>
  <c r="BQ12" i="113"/>
  <c r="BQ12" i="132" s="1"/>
  <c r="BQ32" i="131"/>
  <c r="BQ13" i="113"/>
  <c r="BQ13" i="132" s="1"/>
  <c r="BQ56" i="131"/>
  <c r="BQ15" i="113"/>
  <c r="BQ15" i="132" s="1"/>
  <c r="BQ64" i="131"/>
  <c r="BQ16" i="113"/>
  <c r="BQ16" i="132" s="1"/>
  <c r="BQ76" i="131"/>
  <c r="BX8" i="113"/>
  <c r="BX8" i="132" s="1"/>
  <c r="BX8" i="131"/>
  <c r="BX10" i="113"/>
  <c r="BX10" i="132" s="1"/>
  <c r="BX16" i="131"/>
  <c r="BX12" i="113"/>
  <c r="BX12" i="132" s="1"/>
  <c r="BX32" i="131"/>
  <c r="BX13" i="113"/>
  <c r="BX13" i="132" s="1"/>
  <c r="BX56" i="131"/>
  <c r="BX16" i="113"/>
  <c r="BX16" i="132" s="1"/>
  <c r="BX76" i="131"/>
  <c r="BY8" i="113"/>
  <c r="BY8" i="132" s="1"/>
  <c r="BY8" i="131"/>
  <c r="BY10" i="113"/>
  <c r="BY10" i="132" s="1"/>
  <c r="BY16" i="131"/>
  <c r="BY12" i="113"/>
  <c r="BY12" i="132" s="1"/>
  <c r="BY32" i="131"/>
  <c r="BY13" i="113"/>
  <c r="BY13" i="132" s="1"/>
  <c r="BY56" i="131"/>
  <c r="BY15" i="113"/>
  <c r="BY15" i="132" s="1"/>
  <c r="BY64" i="131"/>
  <c r="BY16" i="113"/>
  <c r="BY16" i="132" s="1"/>
  <c r="BY76" i="131"/>
  <c r="CF8" i="113"/>
  <c r="CF8" i="132" s="1"/>
  <c r="CF8" i="131"/>
  <c r="CF10" i="113"/>
  <c r="CF10" i="132" s="1"/>
  <c r="CF16" i="131"/>
  <c r="CF12" i="113"/>
  <c r="CF12" i="132" s="1"/>
  <c r="CF32" i="131"/>
  <c r="CF13" i="113"/>
  <c r="CF13" i="132" s="1"/>
  <c r="CF56" i="131"/>
  <c r="CF16" i="113"/>
  <c r="CF16" i="132" s="1"/>
  <c r="CF76" i="131"/>
  <c r="CG8" i="113"/>
  <c r="CG8" i="132" s="1"/>
  <c r="CG8" i="131"/>
  <c r="CG10" i="113"/>
  <c r="CG10" i="132" s="1"/>
  <c r="CG16" i="131"/>
  <c r="CG12" i="113"/>
  <c r="CG12" i="132" s="1"/>
  <c r="CG32" i="131"/>
  <c r="CG13" i="113"/>
  <c r="CG13" i="132" s="1"/>
  <c r="CG56" i="131"/>
  <c r="CG15" i="113"/>
  <c r="CG15" i="132" s="1"/>
  <c r="CG64" i="131"/>
  <c r="CG16" i="113"/>
  <c r="CG16" i="132" s="1"/>
  <c r="CG76" i="131"/>
  <c r="M106" i="131"/>
  <c r="M105" i="131"/>
  <c r="M104" i="131"/>
  <c r="M103" i="131"/>
  <c r="M102" i="131"/>
  <c r="M101" i="131"/>
  <c r="M100" i="131"/>
  <c r="M99" i="131"/>
  <c r="M98" i="131"/>
  <c r="M97" i="131"/>
  <c r="M96" i="131"/>
  <c r="M95" i="131"/>
  <c r="M94" i="131"/>
  <c r="M93" i="131"/>
  <c r="M92" i="131"/>
  <c r="M90" i="131"/>
  <c r="M89" i="131"/>
  <c r="M85" i="131"/>
  <c r="M84" i="131"/>
  <c r="M83" i="131"/>
  <c r="M82" i="131"/>
  <c r="M81" i="131"/>
  <c r="M80" i="131"/>
  <c r="M79" i="131"/>
  <c r="M78" i="131"/>
  <c r="M77" i="131"/>
  <c r="M75" i="131"/>
  <c r="M74" i="131"/>
  <c r="M73" i="131"/>
  <c r="M72" i="131"/>
  <c r="M71" i="131"/>
  <c r="M70" i="131"/>
  <c r="M69" i="131"/>
  <c r="M68" i="131"/>
  <c r="M67" i="131"/>
  <c r="M66" i="131"/>
  <c r="M65" i="131"/>
  <c r="M62" i="131"/>
  <c r="M61" i="131"/>
  <c r="M60" i="131"/>
  <c r="M59" i="131"/>
  <c r="M58" i="131"/>
  <c r="M57" i="131"/>
  <c r="M55" i="131"/>
  <c r="M54" i="131"/>
  <c r="M53" i="131"/>
  <c r="M52" i="131"/>
  <c r="M51" i="131"/>
  <c r="M50" i="131"/>
  <c r="M49" i="131"/>
  <c r="M48" i="131"/>
  <c r="M47" i="131"/>
  <c r="M46" i="131"/>
  <c r="M45" i="131"/>
  <c r="M44" i="131"/>
  <c r="M43" i="131"/>
  <c r="M42" i="131"/>
  <c r="M41" i="131"/>
  <c r="M40" i="131"/>
  <c r="M39" i="131"/>
  <c r="M38" i="131"/>
  <c r="M37" i="131"/>
  <c r="M36" i="131"/>
  <c r="M35" i="131"/>
  <c r="M34" i="131"/>
  <c r="M33" i="131"/>
  <c r="M31" i="131"/>
  <c r="M30" i="131"/>
  <c r="M29" i="131"/>
  <c r="M28" i="131"/>
  <c r="M27" i="131"/>
  <c r="M26" i="131"/>
  <c r="M25" i="131"/>
  <c r="M24" i="131"/>
  <c r="M23" i="131"/>
  <c r="M22" i="131"/>
  <c r="M21" i="131"/>
  <c r="M20" i="131"/>
  <c r="M18" i="131"/>
  <c r="M17" i="131"/>
  <c r="M15" i="131"/>
  <c r="M14" i="131"/>
  <c r="M13" i="131"/>
  <c r="M12" i="131"/>
  <c r="M11" i="131"/>
  <c r="M10" i="131"/>
  <c r="L106" i="131"/>
  <c r="L102" i="131"/>
  <c r="L101" i="131"/>
  <c r="L100" i="131"/>
  <c r="L99" i="131"/>
  <c r="L98" i="131"/>
  <c r="L97" i="131"/>
  <c r="L96" i="131"/>
  <c r="L95" i="131"/>
  <c r="L94" i="131"/>
  <c r="L93" i="131"/>
  <c r="L92" i="131"/>
  <c r="L89" i="131"/>
  <c r="L85" i="131"/>
  <c r="L84" i="131"/>
  <c r="L83" i="131"/>
  <c r="L82" i="131"/>
  <c r="L81" i="131"/>
  <c r="L80" i="131"/>
  <c r="L79" i="131"/>
  <c r="L78" i="131"/>
  <c r="L77" i="131"/>
  <c r="L75" i="131"/>
  <c r="L74" i="131"/>
  <c r="L73" i="131"/>
  <c r="L72" i="131"/>
  <c r="L71" i="131"/>
  <c r="L70" i="131"/>
  <c r="L69" i="131"/>
  <c r="L68" i="131"/>
  <c r="L66" i="131"/>
  <c r="L62" i="131"/>
  <c r="L61" i="131"/>
  <c r="L60" i="131"/>
  <c r="L59" i="131"/>
  <c r="L58" i="131"/>
  <c r="L57" i="131"/>
  <c r="L55" i="131"/>
  <c r="L54" i="131"/>
  <c r="L53" i="131"/>
  <c r="L52" i="131"/>
  <c r="L51" i="131"/>
  <c r="L50" i="131"/>
  <c r="L49" i="131"/>
  <c r="L48" i="131"/>
  <c r="L47" i="131"/>
  <c r="L46" i="131"/>
  <c r="L45" i="131"/>
  <c r="L44" i="131"/>
  <c r="L43" i="131"/>
  <c r="L42" i="131"/>
  <c r="L41" i="131"/>
  <c r="L40" i="131"/>
  <c r="L39" i="131"/>
  <c r="L38" i="131"/>
  <c r="L37" i="131"/>
  <c r="L36" i="131"/>
  <c r="L35" i="131"/>
  <c r="L34" i="131"/>
  <c r="L33" i="131"/>
  <c r="L31" i="131"/>
  <c r="L30" i="131"/>
  <c r="L29" i="131"/>
  <c r="L28" i="131"/>
  <c r="L27" i="131"/>
  <c r="L26" i="131"/>
  <c r="L25" i="131"/>
  <c r="L24" i="131"/>
  <c r="L23" i="131"/>
  <c r="L22" i="131"/>
  <c r="L21" i="131"/>
  <c r="L20" i="131"/>
  <c r="L18" i="131"/>
  <c r="L17" i="131"/>
  <c r="L15" i="131"/>
  <c r="L14" i="131"/>
  <c r="L13" i="131"/>
  <c r="L12" i="131"/>
  <c r="L11" i="131"/>
  <c r="L10" i="131"/>
  <c r="L12" i="113" l="1"/>
  <c r="L12" i="132" s="1"/>
  <c r="L32" i="131"/>
  <c r="M8" i="113"/>
  <c r="M8" i="132" s="1"/>
  <c r="M8" i="131"/>
  <c r="M12" i="113"/>
  <c r="M12" i="132" s="1"/>
  <c r="M32" i="131"/>
  <c r="M13" i="113"/>
  <c r="M13" i="132" s="1"/>
  <c r="M56" i="131"/>
  <c r="M15" i="113"/>
  <c r="M15" i="132" s="1"/>
  <c r="M64" i="131"/>
  <c r="M16" i="113"/>
  <c r="M16" i="132" s="1"/>
  <c r="M76" i="131"/>
  <c r="L8" i="113"/>
  <c r="L8" i="132" s="1"/>
  <c r="L8" i="131"/>
  <c r="L10" i="113"/>
  <c r="L10" i="132" s="1"/>
  <c r="L16" i="131"/>
  <c r="L13" i="113"/>
  <c r="L13" i="132" s="1"/>
  <c r="L56" i="131"/>
  <c r="L16" i="113"/>
  <c r="L16" i="132" s="1"/>
  <c r="L76" i="131"/>
  <c r="M10" i="113"/>
  <c r="M10" i="132" s="1"/>
  <c r="M16" i="131"/>
  <c r="L9" i="113"/>
  <c r="L9" i="132" s="1"/>
  <c r="L9" i="131"/>
  <c r="M9" i="113"/>
  <c r="M9" i="132" s="1"/>
  <c r="M9" i="131"/>
  <c r="L11" i="113"/>
  <c r="L11" i="132" s="1"/>
  <c r="L19" i="131"/>
  <c r="L14" i="113"/>
  <c r="L14" i="132" s="1"/>
  <c r="L63" i="131"/>
  <c r="M11" i="113"/>
  <c r="M11" i="132" s="1"/>
  <c r="M19" i="131"/>
  <c r="M14" i="113"/>
  <c r="M14" i="132" s="1"/>
  <c r="M63" i="131"/>
  <c r="I90" i="131" l="1"/>
  <c r="I89" i="131"/>
  <c r="I91" i="131" l="1"/>
  <c r="D22" i="113"/>
  <c r="D22" i="132" s="1"/>
  <c r="E22" i="113"/>
  <c r="E22" i="132" s="1"/>
  <c r="E23" i="113"/>
  <c r="E23" i="132" s="1"/>
  <c r="D24" i="113"/>
  <c r="D24" i="132" s="1"/>
  <c r="E24" i="113"/>
  <c r="E24" i="132" s="1"/>
  <c r="D26" i="113"/>
  <c r="D26" i="132" s="1"/>
  <c r="E26" i="113"/>
  <c r="E26" i="132" s="1"/>
  <c r="D27" i="113"/>
  <c r="D27" i="132" s="1"/>
  <c r="E27" i="113"/>
  <c r="E27" i="132" s="1"/>
  <c r="E28" i="113"/>
  <c r="E28" i="132" s="1"/>
  <c r="D29" i="113"/>
  <c r="D29" i="132" s="1"/>
  <c r="E29" i="113"/>
  <c r="E29" i="132" s="1"/>
  <c r="D30" i="113"/>
  <c r="D30" i="132" s="1"/>
  <c r="E30" i="113"/>
  <c r="E30" i="132" s="1"/>
  <c r="D31" i="113"/>
  <c r="E31" i="113"/>
  <c r="D32" i="113"/>
  <c r="D32" i="132" s="1"/>
  <c r="E32" i="113"/>
  <c r="E32" i="132" s="1"/>
  <c r="D33" i="113"/>
  <c r="D33" i="132" s="1"/>
  <c r="E33" i="113"/>
  <c r="E33" i="132" s="1"/>
  <c r="D34" i="113"/>
  <c r="D34" i="132" s="1"/>
  <c r="E34" i="113"/>
  <c r="E34" i="132" s="1"/>
  <c r="I14" i="113"/>
  <c r="I14" i="132" s="1"/>
  <c r="I22" i="113"/>
  <c r="I22" i="132" s="1"/>
  <c r="I23" i="113"/>
  <c r="I23" i="132" s="1"/>
  <c r="I24" i="113"/>
  <c r="I24" i="132" s="1"/>
  <c r="I25" i="113"/>
  <c r="I25" i="132" s="1"/>
  <c r="I26" i="113"/>
  <c r="I26" i="132" s="1"/>
  <c r="I28" i="113"/>
  <c r="I28" i="132" s="1"/>
  <c r="I29" i="113"/>
  <c r="I29" i="132" s="1"/>
  <c r="I30" i="113"/>
  <c r="I30" i="132" s="1"/>
  <c r="I31" i="113"/>
  <c r="I31" i="132" s="1"/>
  <c r="I32" i="113"/>
  <c r="I32" i="132" s="1"/>
  <c r="I33" i="113"/>
  <c r="I33" i="132" s="1"/>
  <c r="I34" i="113"/>
  <c r="I34" i="132" s="1"/>
  <c r="G29" i="113"/>
  <c r="G29" i="132" s="1"/>
  <c r="G28" i="113"/>
  <c r="G28" i="132" s="1"/>
  <c r="G27" i="113"/>
  <c r="G27" i="132" s="1"/>
  <c r="G26" i="113"/>
  <c r="G26" i="132" s="1"/>
  <c r="G23" i="113"/>
  <c r="G23" i="132" s="1"/>
  <c r="G22" i="113"/>
  <c r="G22" i="132" s="1"/>
  <c r="D38" i="113" l="1"/>
  <c r="D38" i="132" s="1"/>
  <c r="D31" i="132"/>
  <c r="E38" i="113"/>
  <c r="E38" i="132" s="1"/>
  <c r="E31" i="132"/>
  <c r="I38" i="113"/>
  <c r="I38" i="132" s="1"/>
  <c r="E106" i="131" l="1"/>
  <c r="D106" i="131"/>
  <c r="E105" i="131"/>
  <c r="E104" i="131"/>
  <c r="E103" i="131"/>
  <c r="E102" i="131"/>
  <c r="D102" i="131"/>
  <c r="E101" i="131"/>
  <c r="D101" i="131"/>
  <c r="E100" i="131"/>
  <c r="D100" i="131"/>
  <c r="E99" i="131"/>
  <c r="D99" i="131"/>
  <c r="E98" i="131"/>
  <c r="D98" i="131"/>
  <c r="E97" i="131"/>
  <c r="D97" i="131"/>
  <c r="E96" i="131"/>
  <c r="D96" i="131"/>
  <c r="E95" i="131"/>
  <c r="D95" i="131"/>
  <c r="E94" i="131"/>
  <c r="D94" i="131"/>
  <c r="E93" i="131"/>
  <c r="D93" i="131"/>
  <c r="E92" i="131"/>
  <c r="D92" i="131"/>
  <c r="E90" i="131"/>
  <c r="E89" i="131"/>
  <c r="D89" i="131"/>
  <c r="E85" i="131"/>
  <c r="D85" i="131"/>
  <c r="E84" i="131"/>
  <c r="D84" i="131"/>
  <c r="E83" i="131"/>
  <c r="D83" i="131"/>
  <c r="E82" i="131"/>
  <c r="D82" i="131"/>
  <c r="E81" i="131"/>
  <c r="D81" i="131"/>
  <c r="E80" i="131"/>
  <c r="D80" i="131"/>
  <c r="E79" i="131"/>
  <c r="D79" i="131"/>
  <c r="E78" i="131"/>
  <c r="D78" i="131"/>
  <c r="E77" i="131"/>
  <c r="D77" i="131"/>
  <c r="E75" i="131"/>
  <c r="D75" i="131"/>
  <c r="E74" i="131"/>
  <c r="D74" i="131"/>
  <c r="E73" i="131"/>
  <c r="D73" i="131"/>
  <c r="E72" i="131"/>
  <c r="D72" i="131"/>
  <c r="E71" i="131"/>
  <c r="D71" i="131"/>
  <c r="E70" i="131"/>
  <c r="D70" i="131"/>
  <c r="E69" i="131"/>
  <c r="D69" i="131"/>
  <c r="E68" i="131"/>
  <c r="D68" i="131"/>
  <c r="E67" i="131"/>
  <c r="E66" i="131"/>
  <c r="D66" i="131"/>
  <c r="E65" i="131"/>
  <c r="E62" i="131"/>
  <c r="D62" i="131"/>
  <c r="E61" i="131"/>
  <c r="D61" i="131"/>
  <c r="E60" i="131"/>
  <c r="D60" i="131"/>
  <c r="E59" i="131"/>
  <c r="D59" i="131"/>
  <c r="E58" i="131"/>
  <c r="D58" i="131"/>
  <c r="E57" i="131"/>
  <c r="D57" i="131"/>
  <c r="E55" i="131"/>
  <c r="D55" i="131"/>
  <c r="E54" i="131"/>
  <c r="D54" i="131"/>
  <c r="E53" i="131"/>
  <c r="D53" i="131"/>
  <c r="E52" i="131"/>
  <c r="D52" i="131"/>
  <c r="E51" i="131"/>
  <c r="D51" i="131"/>
  <c r="E50" i="131"/>
  <c r="D50" i="131"/>
  <c r="E49" i="131"/>
  <c r="D49" i="131"/>
  <c r="E48" i="131"/>
  <c r="D48" i="131"/>
  <c r="E47" i="131"/>
  <c r="D47" i="131"/>
  <c r="E46" i="131"/>
  <c r="D46" i="131"/>
  <c r="E45" i="131"/>
  <c r="D45" i="131"/>
  <c r="E44" i="131"/>
  <c r="D44" i="131"/>
  <c r="E43" i="131"/>
  <c r="D43" i="131"/>
  <c r="E42" i="131"/>
  <c r="D42" i="131"/>
  <c r="E41" i="131"/>
  <c r="D41" i="131"/>
  <c r="E40" i="131"/>
  <c r="D40" i="131"/>
  <c r="E39" i="131"/>
  <c r="D39" i="131"/>
  <c r="E38" i="131"/>
  <c r="D38" i="131"/>
  <c r="E37" i="131"/>
  <c r="D37" i="131"/>
  <c r="E36" i="131"/>
  <c r="D36" i="131"/>
  <c r="E35" i="131"/>
  <c r="D35" i="131"/>
  <c r="E34" i="131"/>
  <c r="D34" i="131"/>
  <c r="E33" i="131"/>
  <c r="D33" i="131"/>
  <c r="E31" i="131"/>
  <c r="D31" i="131"/>
  <c r="E30" i="131"/>
  <c r="D30" i="131"/>
  <c r="E29" i="131"/>
  <c r="D29" i="131"/>
  <c r="E28" i="131"/>
  <c r="D28" i="131"/>
  <c r="E27" i="131"/>
  <c r="D27" i="131"/>
  <c r="E26" i="131"/>
  <c r="D26" i="131"/>
  <c r="E25" i="131"/>
  <c r="D25" i="131"/>
  <c r="E24" i="131"/>
  <c r="D24" i="131"/>
  <c r="E23" i="131"/>
  <c r="D23" i="131"/>
  <c r="E22" i="131"/>
  <c r="D22" i="131"/>
  <c r="E21" i="131"/>
  <c r="D21" i="131"/>
  <c r="E20" i="131"/>
  <c r="D20" i="131"/>
  <c r="E18" i="131"/>
  <c r="D18" i="131"/>
  <c r="E17" i="131"/>
  <c r="D17" i="131"/>
  <c r="E15" i="131"/>
  <c r="D15" i="131"/>
  <c r="E14" i="131"/>
  <c r="D14" i="131"/>
  <c r="E13" i="131"/>
  <c r="D13" i="131"/>
  <c r="E12" i="131"/>
  <c r="D12" i="131"/>
  <c r="E11" i="131"/>
  <c r="D11" i="131"/>
  <c r="E10" i="131"/>
  <c r="D10" i="131"/>
  <c r="I88" i="101"/>
  <c r="I87" i="101" s="1"/>
  <c r="I87" i="131" s="1"/>
  <c r="I72" i="101"/>
  <c r="I52" i="101"/>
  <c r="I52" i="131" s="1"/>
  <c r="I46" i="101"/>
  <c r="I46" i="131" s="1"/>
  <c r="I38" i="101"/>
  <c r="I38" i="131" s="1"/>
  <c r="I34" i="101"/>
  <c r="I34" i="131" s="1"/>
  <c r="I29" i="101"/>
  <c r="I29" i="131" s="1"/>
  <c r="I26" i="101"/>
  <c r="I26" i="131" s="1"/>
  <c r="I20" i="101"/>
  <c r="I20" i="131" s="1"/>
  <c r="I11" i="101"/>
  <c r="I97" i="101"/>
  <c r="I97" i="131" s="1"/>
  <c r="I80" i="101"/>
  <c r="I80" i="131" s="1"/>
  <c r="I77" i="101"/>
  <c r="I77" i="131" s="1"/>
  <c r="I65" i="101"/>
  <c r="I65" i="131" s="1"/>
  <c r="I56" i="101"/>
  <c r="I16" i="101"/>
  <c r="I33" i="101" l="1"/>
  <c r="I33" i="131" s="1"/>
  <c r="I16" i="131"/>
  <c r="I10" i="113"/>
  <c r="I10" i="132" s="1"/>
  <c r="I70" i="101"/>
  <c r="I70" i="131" s="1"/>
  <c r="I72" i="131"/>
  <c r="I56" i="131"/>
  <c r="I13" i="113"/>
  <c r="I13" i="132" s="1"/>
  <c r="I9" i="101"/>
  <c r="I11" i="131"/>
  <c r="E8" i="113"/>
  <c r="E8" i="132" s="1"/>
  <c r="E8" i="131"/>
  <c r="E9" i="113"/>
  <c r="E9" i="132" s="1"/>
  <c r="E9" i="131"/>
  <c r="E10" i="113"/>
  <c r="E10" i="132" s="1"/>
  <c r="E16" i="131"/>
  <c r="E11" i="113"/>
  <c r="E11" i="132" s="1"/>
  <c r="E19" i="131"/>
  <c r="E12" i="113"/>
  <c r="E12" i="132" s="1"/>
  <c r="E32" i="131"/>
  <c r="E13" i="113"/>
  <c r="E13" i="132" s="1"/>
  <c r="E56" i="131"/>
  <c r="E14" i="113"/>
  <c r="E14" i="132" s="1"/>
  <c r="E63" i="131"/>
  <c r="E15" i="113"/>
  <c r="E15" i="132" s="1"/>
  <c r="E64" i="131"/>
  <c r="E16" i="113"/>
  <c r="E16" i="132" s="1"/>
  <c r="E76" i="131"/>
  <c r="I18" i="113"/>
  <c r="I18" i="132" s="1"/>
  <c r="I88" i="131"/>
  <c r="D8" i="113"/>
  <c r="D8" i="132" s="1"/>
  <c r="D8" i="131"/>
  <c r="D9" i="113"/>
  <c r="D9" i="132" s="1"/>
  <c r="D9" i="131"/>
  <c r="D10" i="113"/>
  <c r="D10" i="132" s="1"/>
  <c r="D16" i="131"/>
  <c r="D11" i="113"/>
  <c r="D11" i="132" s="1"/>
  <c r="D19" i="131"/>
  <c r="D12" i="113"/>
  <c r="D12" i="132" s="1"/>
  <c r="D32" i="131"/>
  <c r="D13" i="113"/>
  <c r="D13" i="132" s="1"/>
  <c r="D56" i="131"/>
  <c r="D14" i="113"/>
  <c r="D14" i="132" s="1"/>
  <c r="D63" i="131"/>
  <c r="D16" i="113"/>
  <c r="D16" i="132" s="1"/>
  <c r="D76" i="131"/>
  <c r="I19" i="101"/>
  <c r="I86" i="101"/>
  <c r="I32" i="101" l="1"/>
  <c r="I12" i="113" s="1"/>
  <c r="I12" i="132" s="1"/>
  <c r="I64" i="101"/>
  <c r="I15" i="113" s="1"/>
  <c r="I15" i="132" s="1"/>
  <c r="I9" i="131"/>
  <c r="I9" i="113"/>
  <c r="I9" i="132" s="1"/>
  <c r="I19" i="131"/>
  <c r="I11" i="113"/>
  <c r="I11" i="132" s="1"/>
  <c r="I17" i="113"/>
  <c r="I86" i="131"/>
  <c r="I8" i="101" l="1"/>
  <c r="I8" i="113" s="1"/>
  <c r="I8" i="132" s="1"/>
  <c r="I32" i="131"/>
  <c r="I64" i="131"/>
  <c r="I19" i="113"/>
  <c r="I19" i="132" s="1"/>
  <c r="I17" i="132"/>
  <c r="I8" i="131" l="1"/>
  <c r="B46" i="56"/>
  <c r="B45" i="56"/>
  <c r="B44" i="56"/>
  <c r="B43" i="56"/>
  <c r="B42" i="56"/>
  <c r="B41" i="56"/>
  <c r="B40" i="56"/>
  <c r="B39" i="56"/>
  <c r="B38" i="56"/>
  <c r="B37" i="56"/>
  <c r="B36" i="56"/>
  <c r="B35" i="56"/>
  <c r="B34" i="56"/>
  <c r="B33" i="56"/>
  <c r="B32" i="56"/>
  <c r="B31" i="56"/>
  <c r="B28" i="56"/>
  <c r="B27" i="56"/>
  <c r="B26" i="56"/>
  <c r="B25" i="56"/>
  <c r="B24" i="56"/>
  <c r="B23" i="56"/>
  <c r="B22" i="56"/>
  <c r="B21" i="56"/>
  <c r="B20" i="56"/>
  <c r="B19" i="56"/>
  <c r="B18" i="56"/>
  <c r="B17" i="56"/>
  <c r="B16" i="56"/>
  <c r="B15" i="56"/>
  <c r="B14" i="56" l="1"/>
  <c r="B13" i="56"/>
  <c r="B11" i="56"/>
  <c r="B10" i="56"/>
  <c r="B9" i="56"/>
  <c r="B8" i="56"/>
  <c r="B7" i="56"/>
  <c r="B6" i="56"/>
  <c r="B5" i="56"/>
  <c r="B4" i="56"/>
  <c r="W13" i="133" l="1"/>
  <c r="E11" i="127"/>
  <c r="E11" i="143" s="1"/>
  <c r="E26" i="127"/>
  <c r="E26" i="143" s="1"/>
  <c r="W28" i="133"/>
  <c r="E32" i="127"/>
  <c r="E32" i="143" s="1"/>
  <c r="W34" i="133"/>
  <c r="E46" i="127"/>
  <c r="E46" i="143" s="1"/>
  <c r="W48" i="133"/>
  <c r="E10" i="127"/>
  <c r="E10" i="143" s="1"/>
  <c r="W12" i="133"/>
  <c r="E17" i="127"/>
  <c r="E17" i="143" s="1"/>
  <c r="W19" i="133"/>
  <c r="E28" i="127"/>
  <c r="E28" i="143" s="1"/>
  <c r="W30" i="133"/>
  <c r="E34" i="127"/>
  <c r="E34" i="143" s="1"/>
  <c r="W36" i="133"/>
  <c r="E48" i="127"/>
  <c r="E48" i="143" s="1"/>
  <c r="W50" i="133"/>
  <c r="E56" i="127"/>
  <c r="E56" i="143" s="1"/>
  <c r="W58" i="133"/>
  <c r="E14" i="127"/>
  <c r="E14" i="143" s="1"/>
  <c r="W16" i="133"/>
  <c r="W18" i="133"/>
  <c r="E16" i="127"/>
  <c r="E16" i="143" s="1"/>
  <c r="E27" i="127"/>
  <c r="E27" i="143" s="1"/>
  <c r="W29" i="133"/>
  <c r="E35" i="127"/>
  <c r="E35" i="143" s="1"/>
  <c r="W37" i="133"/>
  <c r="E47" i="127"/>
  <c r="E47" i="143" s="1"/>
  <c r="W49" i="133"/>
  <c r="E83" i="115"/>
  <c r="W23" i="134"/>
  <c r="E9" i="127"/>
  <c r="E9" i="143" s="1"/>
  <c r="W11" i="133"/>
  <c r="W21" i="133"/>
  <c r="W23" i="113"/>
  <c r="W23" i="132" s="1"/>
  <c r="E19" i="127"/>
  <c r="E15" i="127"/>
  <c r="E15" i="143" s="1"/>
  <c r="W17" i="133"/>
  <c r="E31" i="127"/>
  <c r="E31" i="143" s="1"/>
  <c r="W33" i="133"/>
  <c r="E40" i="127"/>
  <c r="E40" i="143" s="1"/>
  <c r="W42" i="133"/>
  <c r="E49" i="127"/>
  <c r="E49" i="143" s="1"/>
  <c r="W51" i="133"/>
  <c r="E61" i="127"/>
  <c r="E61" i="143" s="1"/>
  <c r="W63" i="133"/>
  <c r="E83" i="146" l="1"/>
  <c r="O12" i="133"/>
  <c r="D10" i="127"/>
  <c r="D10" i="143" s="1"/>
  <c r="O18" i="133"/>
  <c r="D16" i="127"/>
  <c r="D16" i="143" s="1"/>
  <c r="D28" i="127"/>
  <c r="D28" i="143" s="1"/>
  <c r="O30" i="133"/>
  <c r="O36" i="133"/>
  <c r="D34" i="127"/>
  <c r="D34" i="143" s="1"/>
  <c r="D49" i="127"/>
  <c r="D49" i="143" s="1"/>
  <c r="O51" i="133"/>
  <c r="O58" i="133"/>
  <c r="D56" i="127"/>
  <c r="D56" i="143" s="1"/>
  <c r="D14" i="127"/>
  <c r="D14" i="143" s="1"/>
  <c r="O16" i="133"/>
  <c r="D15" i="127"/>
  <c r="D15" i="143" s="1"/>
  <c r="O17" i="133"/>
  <c r="O29" i="133"/>
  <c r="D27" i="127"/>
  <c r="D27" i="143" s="1"/>
  <c r="O37" i="133"/>
  <c r="D35" i="127"/>
  <c r="D35" i="143" s="1"/>
  <c r="D48" i="127"/>
  <c r="D48" i="143" s="1"/>
  <c r="O50" i="133"/>
  <c r="E57" i="127"/>
  <c r="E57" i="143" s="1"/>
  <c r="W59" i="133"/>
  <c r="D9" i="127"/>
  <c r="D9" i="143" s="1"/>
  <c r="O11" i="133"/>
  <c r="O21" i="133"/>
  <c r="O23" i="113"/>
  <c r="O23" i="132" s="1"/>
  <c r="D19" i="127"/>
  <c r="D31" i="127"/>
  <c r="D31" i="143" s="1"/>
  <c r="O33" i="133"/>
  <c r="O42" i="133"/>
  <c r="D40" i="127"/>
  <c r="D40" i="143" s="1"/>
  <c r="D47" i="127"/>
  <c r="D47" i="143" s="1"/>
  <c r="O49" i="133"/>
  <c r="O63" i="133"/>
  <c r="D61" i="127"/>
  <c r="D61" i="143" s="1"/>
  <c r="D83" i="115"/>
  <c r="O23" i="134"/>
  <c r="E93" i="116"/>
  <c r="E19" i="143"/>
  <c r="E60" i="127"/>
  <c r="E60" i="143" s="1"/>
  <c r="W62" i="133"/>
  <c r="O13" i="133"/>
  <c r="D11" i="127"/>
  <c r="D11" i="143" s="1"/>
  <c r="D17" i="127"/>
  <c r="D17" i="143" s="1"/>
  <c r="O19" i="133"/>
  <c r="O28" i="133"/>
  <c r="D26" i="127"/>
  <c r="D26" i="143" s="1"/>
  <c r="O34" i="133"/>
  <c r="D32" i="127"/>
  <c r="D32" i="143" s="1"/>
  <c r="O48" i="133"/>
  <c r="D46" i="127"/>
  <c r="D46" i="143" s="1"/>
  <c r="E93" i="135" l="1"/>
  <c r="D83" i="146"/>
  <c r="D19" i="143"/>
  <c r="D93" i="116"/>
  <c r="O59" i="133"/>
  <c r="D57" i="127"/>
  <c r="D57" i="143" s="1"/>
  <c r="O62" i="133"/>
  <c r="D60" i="127"/>
  <c r="D60" i="143" s="1"/>
  <c r="D93" i="135" l="1"/>
  <c r="D88" i="115" l="1"/>
  <c r="O28" i="134"/>
  <c r="D38" i="127"/>
  <c r="D38" i="143" s="1"/>
  <c r="O40" i="133"/>
  <c r="E85" i="115"/>
  <c r="W25" i="134"/>
  <c r="O25" i="134"/>
  <c r="D85" i="115"/>
  <c r="E38" i="127"/>
  <c r="E38" i="143" s="1"/>
  <c r="W40" i="133"/>
  <c r="D85" i="146" l="1"/>
  <c r="E85" i="146"/>
  <c r="D88" i="146"/>
  <c r="O26" i="134"/>
  <c r="D86" i="115"/>
  <c r="D37" i="127"/>
  <c r="D37" i="143" s="1"/>
  <c r="O39" i="133"/>
  <c r="E86" i="115"/>
  <c r="W26" i="134"/>
  <c r="W22" i="134"/>
  <c r="E82" i="115"/>
  <c r="W27" i="134"/>
  <c r="E87" i="115"/>
  <c r="D82" i="115"/>
  <c r="O22" i="134"/>
  <c r="E88" i="115"/>
  <c r="W28" i="134"/>
  <c r="D87" i="115"/>
  <c r="O27" i="134"/>
  <c r="E37" i="127"/>
  <c r="E37" i="143" s="1"/>
  <c r="W39" i="133"/>
  <c r="E87" i="146" l="1"/>
  <c r="D86" i="146"/>
  <c r="E86" i="146"/>
  <c r="E82" i="146"/>
  <c r="E88" i="146"/>
  <c r="D87" i="146"/>
  <c r="D82" i="146"/>
  <c r="O15" i="133" l="1"/>
  <c r="D13" i="127"/>
  <c r="D13" i="143" s="1"/>
  <c r="E45" i="127"/>
  <c r="E45" i="143" s="1"/>
  <c r="W47" i="133"/>
  <c r="D45" i="127"/>
  <c r="D45" i="143" s="1"/>
  <c r="O47" i="133"/>
  <c r="E13" i="127"/>
  <c r="E13" i="143" s="1"/>
  <c r="W15" i="133"/>
  <c r="E8" i="127" l="1"/>
  <c r="E8" i="143" s="1"/>
  <c r="W10" i="133"/>
  <c r="D8" i="127"/>
  <c r="D8" i="143" s="1"/>
  <c r="O10" i="133"/>
  <c r="W41" i="133" l="1"/>
  <c r="W28" i="113"/>
  <c r="W28" i="132" s="1"/>
  <c r="E39" i="127"/>
  <c r="D12" i="127"/>
  <c r="D12" i="143" s="1"/>
  <c r="O14" i="133"/>
  <c r="E12" i="127"/>
  <c r="E12" i="143" s="1"/>
  <c r="W14" i="133"/>
  <c r="O41" i="133"/>
  <c r="D39" i="127"/>
  <c r="O28" i="113"/>
  <c r="O28" i="132" s="1"/>
  <c r="O56" i="133" l="1"/>
  <c r="D54" i="127"/>
  <c r="D54" i="143" s="1"/>
  <c r="D98" i="116"/>
  <c r="D39" i="143"/>
  <c r="E54" i="127"/>
  <c r="E54" i="143" s="1"/>
  <c r="W56" i="133"/>
  <c r="O27" i="133"/>
  <c r="O26" i="113"/>
  <c r="O26" i="132" s="1"/>
  <c r="D25" i="127"/>
  <c r="D30" i="127"/>
  <c r="D30" i="143" s="1"/>
  <c r="O32" i="133"/>
  <c r="E98" i="116"/>
  <c r="E39" i="143"/>
  <c r="E33" i="127"/>
  <c r="E33" i="143" s="1"/>
  <c r="W35" i="133"/>
  <c r="D55" i="127"/>
  <c r="D55" i="143" s="1"/>
  <c r="O57" i="133"/>
  <c r="W27" i="133"/>
  <c r="W26" i="113"/>
  <c r="W26" i="132" s="1"/>
  <c r="E25" i="127"/>
  <c r="E30" i="127"/>
  <c r="E30" i="143" s="1"/>
  <c r="W32" i="133"/>
  <c r="O35" i="133"/>
  <c r="D33" i="127"/>
  <c r="D33" i="143" s="1"/>
  <c r="E98" i="135" l="1"/>
  <c r="D98" i="135"/>
  <c r="O9" i="133"/>
  <c r="D7" i="127"/>
  <c r="O22" i="113"/>
  <c r="O22" i="132" s="1"/>
  <c r="E25" i="143"/>
  <c r="E96" i="116"/>
  <c r="O55" i="133"/>
  <c r="O29" i="113"/>
  <c r="O29" i="132" s="1"/>
  <c r="D53" i="127"/>
  <c r="W9" i="133"/>
  <c r="W22" i="113"/>
  <c r="W22" i="132" s="1"/>
  <c r="E7" i="127"/>
  <c r="D96" i="116"/>
  <c r="D25" i="143"/>
  <c r="O78" i="133"/>
  <c r="D76" i="127"/>
  <c r="D76" i="143" s="1"/>
  <c r="E76" i="127"/>
  <c r="E76" i="143" s="1"/>
  <c r="W78" i="133"/>
  <c r="D96" i="135" l="1"/>
  <c r="E96" i="135"/>
  <c r="D53" i="143"/>
  <c r="D99" i="116"/>
  <c r="E92" i="116"/>
  <c r="E7" i="143"/>
  <c r="D92" i="116"/>
  <c r="D7" i="143"/>
  <c r="E92" i="135" l="1"/>
  <c r="D99" i="135"/>
  <c r="D92" i="135"/>
  <c r="D36" i="127" l="1"/>
  <c r="D36" i="143" s="1"/>
  <c r="O38" i="133"/>
  <c r="E36" i="127"/>
  <c r="E36" i="143" s="1"/>
  <c r="W38" i="133"/>
  <c r="W31" i="133"/>
  <c r="W27" i="113"/>
  <c r="W27" i="132" s="1"/>
  <c r="E29" i="127"/>
  <c r="E97" i="116" l="1"/>
  <c r="E29" i="143"/>
  <c r="O31" i="133"/>
  <c r="D29" i="127"/>
  <c r="O27" i="113"/>
  <c r="O27" i="132" s="1"/>
  <c r="E97" i="135" l="1"/>
  <c r="D97" i="116"/>
  <c r="D29" i="143"/>
  <c r="D97" i="135" l="1"/>
  <c r="E55" i="127" l="1"/>
  <c r="E55" i="143" s="1"/>
  <c r="W57" i="133"/>
  <c r="W55" i="133" l="1"/>
  <c r="W29" i="113"/>
  <c r="W29" i="132" s="1"/>
  <c r="E53" i="127"/>
  <c r="E99" i="116" l="1"/>
  <c r="E53" i="143"/>
  <c r="E99" i="135" l="1"/>
  <c r="CF27" i="134" l="1"/>
  <c r="CF24" i="134"/>
  <c r="CF23" i="134"/>
  <c r="CF19" i="134"/>
  <c r="CF18" i="134"/>
  <c r="CF15" i="134"/>
  <c r="BX27" i="134"/>
  <c r="BX24" i="134"/>
  <c r="BX23" i="134"/>
  <c r="BX19" i="134"/>
  <c r="BX18" i="134"/>
  <c r="BX15" i="134"/>
  <c r="BP27" i="134"/>
  <c r="BP24" i="134"/>
  <c r="BP23" i="134"/>
  <c r="BP19" i="134"/>
  <c r="BP18" i="134"/>
  <c r="BP15" i="134"/>
  <c r="BH27" i="134"/>
  <c r="BH24" i="134"/>
  <c r="BH23" i="134"/>
  <c r="BH19" i="134"/>
  <c r="BH18" i="134"/>
  <c r="BH15" i="134"/>
  <c r="AZ27" i="134"/>
  <c r="AZ24" i="134"/>
  <c r="AZ23" i="134"/>
  <c r="AZ19" i="134"/>
  <c r="AZ18" i="134"/>
  <c r="AZ15" i="134"/>
  <c r="AR27" i="134"/>
  <c r="AR24" i="134"/>
  <c r="AR23" i="134"/>
  <c r="AR19" i="134"/>
  <c r="AR18" i="134"/>
  <c r="AR15" i="134"/>
  <c r="AJ27" i="134"/>
  <c r="AJ24" i="134"/>
  <c r="AJ23" i="134"/>
  <c r="AJ19" i="134"/>
  <c r="AJ18" i="134"/>
  <c r="AJ15" i="134"/>
  <c r="AB27" i="134"/>
  <c r="AB24" i="134"/>
  <c r="AB23" i="134"/>
  <c r="AB19" i="134"/>
  <c r="AB18" i="134"/>
  <c r="AB15" i="134"/>
  <c r="T27" i="134"/>
  <c r="T24" i="134"/>
  <c r="T23" i="134"/>
  <c r="T19" i="134"/>
  <c r="T18" i="134"/>
  <c r="T15" i="134"/>
  <c r="L27" i="134"/>
  <c r="L24" i="134"/>
  <c r="L23" i="134"/>
  <c r="L19" i="134"/>
  <c r="L18" i="134"/>
  <c r="L15" i="134"/>
  <c r="D27" i="134"/>
  <c r="D24" i="134"/>
  <c r="D23" i="134"/>
  <c r="D19" i="134"/>
  <c r="D15" i="134"/>
  <c r="D18" i="134"/>
  <c r="T17" i="134" l="1"/>
  <c r="AJ17" i="134"/>
  <c r="CF17" i="134"/>
  <c r="T21" i="134"/>
  <c r="BH17" i="134"/>
  <c r="BX17" i="134"/>
  <c r="AR21" i="134"/>
  <c r="BX7" i="134"/>
  <c r="CF7" i="134"/>
  <c r="BH21" i="134"/>
  <c r="CF21" i="134"/>
  <c r="BP21" i="134"/>
  <c r="BH7" i="134"/>
  <c r="T20" i="134"/>
  <c r="T7" i="134"/>
  <c r="L20" i="134"/>
  <c r="AJ7" i="134" l="1"/>
  <c r="AB7" i="134"/>
  <c r="AB17" i="134"/>
  <c r="BX20" i="134"/>
  <c r="BX21" i="134"/>
  <c r="BP17" i="134"/>
  <c r="L7" i="134"/>
  <c r="L17" i="134"/>
  <c r="AZ20" i="134"/>
  <c r="AZ21" i="134"/>
  <c r="L21" i="134"/>
  <c r="AZ17" i="134"/>
  <c r="D17" i="134"/>
  <c r="AR7" i="134"/>
  <c r="AR17" i="134"/>
  <c r="AB21" i="134"/>
  <c r="AJ21" i="134"/>
  <c r="D21" i="134"/>
  <c r="AZ35" i="134"/>
  <c r="AJ35" i="134"/>
  <c r="E18" i="134"/>
  <c r="AK18" i="134"/>
  <c r="BQ18" i="134"/>
  <c r="D35" i="134"/>
  <c r="AS18" i="134"/>
  <c r="BH20" i="134"/>
  <c r="U18" i="134"/>
  <c r="BA18" i="134"/>
  <c r="CG18" i="134"/>
  <c r="BY18" i="134"/>
  <c r="AC18" i="134"/>
  <c r="BI18" i="134"/>
  <c r="AB35" i="134"/>
  <c r="L34" i="134"/>
  <c r="L35" i="134"/>
  <c r="BX35" i="134"/>
  <c r="T35" i="134"/>
  <c r="T34" i="134" l="1"/>
  <c r="BP35" i="134"/>
  <c r="BP20" i="134"/>
  <c r="M18" i="134"/>
  <c r="AB20" i="134"/>
  <c r="AR20" i="134"/>
  <c r="AB34" i="134"/>
  <c r="AZ34" i="134"/>
  <c r="AJ20" i="134"/>
  <c r="AZ7" i="134"/>
  <c r="BP7" i="134"/>
  <c r="BX34" i="134"/>
  <c r="CF35" i="134"/>
  <c r="CF20" i="134"/>
  <c r="D20" i="134"/>
  <c r="D7" i="134"/>
  <c r="AR35" i="134"/>
  <c r="BH35" i="134"/>
  <c r="BA21" i="134" l="1"/>
  <c r="BA24" i="134"/>
  <c r="AS7" i="134"/>
  <c r="AS17" i="134"/>
  <c r="BI7" i="134"/>
  <c r="BI17" i="134"/>
  <c r="AK21" i="134"/>
  <c r="AK24" i="134"/>
  <c r="M17" i="134"/>
  <c r="AS21" i="134"/>
  <c r="AS24" i="134"/>
  <c r="BI21" i="134"/>
  <c r="BI24" i="134"/>
  <c r="E7" i="134"/>
  <c r="E17" i="134"/>
  <c r="D34" i="134"/>
  <c r="BY21" i="134"/>
  <c r="BY24" i="134"/>
  <c r="CG7" i="134"/>
  <c r="CG17" i="134"/>
  <c r="BP34" i="134"/>
  <c r="AC7" i="134"/>
  <c r="AC17" i="134"/>
  <c r="CF34" i="134"/>
  <c r="E21" i="134"/>
  <c r="E24" i="134"/>
  <c r="AR34" i="134"/>
  <c r="BQ7" i="134"/>
  <c r="BQ17" i="134"/>
  <c r="U7" i="134"/>
  <c r="U17" i="134"/>
  <c r="BH34" i="134"/>
  <c r="BQ21" i="134"/>
  <c r="BQ24" i="134"/>
  <c r="U21" i="134"/>
  <c r="U24" i="134"/>
  <c r="BY7" i="134"/>
  <c r="BY17" i="134"/>
  <c r="CG21" i="134"/>
  <c r="CG24" i="134"/>
  <c r="BA7" i="134"/>
  <c r="BA17" i="134"/>
  <c r="AC21" i="134"/>
  <c r="AC24" i="134"/>
  <c r="AK7" i="134"/>
  <c r="AK17" i="134"/>
  <c r="AJ34" i="134"/>
  <c r="M24" i="134"/>
  <c r="AC20" i="134"/>
  <c r="AK20" i="134"/>
  <c r="AS20" i="134" l="1"/>
  <c r="BQ20" i="134"/>
  <c r="CG20" i="134"/>
  <c r="BA35" i="134"/>
  <c r="BA20" i="134"/>
  <c r="E35" i="134"/>
  <c r="E20" i="134"/>
  <c r="BI35" i="134"/>
  <c r="BI20" i="134"/>
  <c r="BY20" i="134"/>
  <c r="U34" i="134"/>
  <c r="U20" i="134"/>
  <c r="M21" i="134"/>
  <c r="M7" i="134"/>
  <c r="CG35" i="134"/>
  <c r="BQ35" i="134"/>
  <c r="U35" i="134"/>
  <c r="AK35" i="134"/>
  <c r="AK34" i="134"/>
  <c r="AC35" i="134"/>
  <c r="E34" i="134"/>
  <c r="BY35" i="134"/>
  <c r="AS35" i="134"/>
  <c r="BI34" i="134" l="1"/>
  <c r="BA34" i="134"/>
  <c r="M20" i="134"/>
  <c r="M35" i="134"/>
  <c r="AC34" i="134"/>
  <c r="BQ34" i="134"/>
  <c r="BY34" i="134"/>
  <c r="CG34" i="134"/>
  <c r="AS34" i="134"/>
  <c r="M34" i="134" l="1"/>
  <c r="CF104" i="131"/>
  <c r="BP104" i="131"/>
  <c r="BH104" i="131"/>
  <c r="AZ104" i="131"/>
  <c r="AR104" i="131"/>
  <c r="AJ104" i="131" l="1"/>
  <c r="AB104" i="131"/>
  <c r="T104" i="131"/>
  <c r="L104" i="131"/>
  <c r="D104" i="131"/>
  <c r="BX104" i="131" l="1"/>
  <c r="CF25" i="133" l="1"/>
  <c r="CF105" i="131" l="1"/>
  <c r="CF65" i="131"/>
  <c r="CF67" i="131"/>
  <c r="CF23" i="133"/>
  <c r="CF25" i="113"/>
  <c r="CF25" i="132" s="1"/>
  <c r="CF15" i="113" l="1"/>
  <c r="CF15" i="132" s="1"/>
  <c r="CF64" i="131"/>
  <c r="CF103" i="131"/>
  <c r="CF91" i="131" l="1"/>
  <c r="CF46" i="133" l="1"/>
  <c r="CF90" i="131"/>
  <c r="CF21" i="133"/>
  <c r="CF23" i="113"/>
  <c r="CF23" i="132" s="1"/>
  <c r="BX46" i="133"/>
  <c r="CF87" i="131"/>
  <c r="BX42" i="133" l="1"/>
  <c r="CF18" i="113"/>
  <c r="CF18" i="132" s="1"/>
  <c r="CF88" i="131"/>
  <c r="CF42" i="133"/>
  <c r="CF86" i="131" l="1"/>
  <c r="CF17" i="113"/>
  <c r="CF41" i="133" l="1"/>
  <c r="CF28" i="113"/>
  <c r="CF28" i="132" s="1"/>
  <c r="BX41" i="133"/>
  <c r="BX28" i="113"/>
  <c r="BX28" i="132" s="1"/>
  <c r="CF17" i="132"/>
  <c r="CF19" i="113"/>
  <c r="CF19" i="132" s="1"/>
  <c r="CF7" i="133" l="1"/>
  <c r="CF20" i="113"/>
  <c r="CF20" i="132" s="1"/>
  <c r="BX65" i="131"/>
  <c r="BX67" i="131"/>
  <c r="CF7" i="113"/>
  <c r="CF7" i="131"/>
  <c r="CF8" i="133"/>
  <c r="CF21" i="113"/>
  <c r="CF21" i="132" s="1"/>
  <c r="BX90" i="131"/>
  <c r="BX91" i="131"/>
  <c r="BX21" i="133" l="1"/>
  <c r="BX23" i="113"/>
  <c r="BX23" i="132" s="1"/>
  <c r="BX25" i="133"/>
  <c r="BX15" i="113"/>
  <c r="BX15" i="132" s="1"/>
  <c r="BX64" i="131"/>
  <c r="BX105" i="131"/>
  <c r="CF7" i="132"/>
  <c r="CF39" i="113"/>
  <c r="CF39" i="132" s="1"/>
  <c r="CF40" i="113"/>
  <c r="CF40" i="132" s="1"/>
  <c r="CF36" i="113"/>
  <c r="CF36" i="132" s="1"/>
  <c r="CF35" i="113"/>
  <c r="CF35" i="132" s="1"/>
  <c r="BX8" i="133" l="1"/>
  <c r="BX21" i="113"/>
  <c r="BX21" i="132" s="1"/>
  <c r="BX103" i="131"/>
  <c r="BX87" i="131"/>
  <c r="D46" i="133" l="1"/>
  <c r="BX18" i="113"/>
  <c r="BX18" i="132" s="1"/>
  <c r="BX88" i="131"/>
  <c r="BX86" i="131"/>
  <c r="BX17" i="113"/>
  <c r="AJ46" i="133"/>
  <c r="AZ46" i="133"/>
  <c r="T46" i="133"/>
  <c r="BX23" i="133"/>
  <c r="BX25" i="113"/>
  <c r="BX25" i="132" s="1"/>
  <c r="BP46" i="133"/>
  <c r="BH46" i="133"/>
  <c r="AB46" i="133"/>
  <c r="BX20" i="113"/>
  <c r="BX20" i="132" s="1"/>
  <c r="BX7" i="133"/>
  <c r="AR46" i="133"/>
  <c r="L46" i="133"/>
  <c r="AR42" i="133" l="1"/>
  <c r="AB42" i="133"/>
  <c r="BP42" i="133"/>
  <c r="T42" i="133"/>
  <c r="AJ42" i="133"/>
  <c r="BX17" i="132"/>
  <c r="BX19" i="113"/>
  <c r="BX19" i="132" s="1"/>
  <c r="L42" i="133"/>
  <c r="BH42" i="133"/>
  <c r="AZ42" i="133"/>
  <c r="D42" i="133"/>
  <c r="BP90" i="131"/>
  <c r="BP91" i="131"/>
  <c r="BP65" i="131" l="1"/>
  <c r="BP67" i="131"/>
  <c r="BP105" i="131"/>
  <c r="BP21" i="133"/>
  <c r="BP23" i="113"/>
  <c r="BP23" i="132" s="1"/>
  <c r="BX7" i="113"/>
  <c r="BX7" i="131"/>
  <c r="BP25" i="133"/>
  <c r="AB41" i="133" l="1"/>
  <c r="AB28" i="113"/>
  <c r="AB28" i="132" s="1"/>
  <c r="L41" i="133"/>
  <c r="L28" i="113"/>
  <c r="L28" i="132" s="1"/>
  <c r="BH41" i="133"/>
  <c r="BH28" i="113"/>
  <c r="BH28" i="132" s="1"/>
  <c r="BP41" i="133"/>
  <c r="BP28" i="113"/>
  <c r="BP28" i="132" s="1"/>
  <c r="BP103" i="131"/>
  <c r="BP15" i="113"/>
  <c r="BP15" i="132" s="1"/>
  <c r="BP64" i="131"/>
  <c r="BH67" i="131"/>
  <c r="D41" i="133"/>
  <c r="D28" i="113"/>
  <c r="D28" i="132" s="1"/>
  <c r="AJ28" i="113"/>
  <c r="AJ28" i="132" s="1"/>
  <c r="AJ41" i="133"/>
  <c r="AZ28" i="113"/>
  <c r="AZ28" i="132" s="1"/>
  <c r="AZ41" i="133"/>
  <c r="AZ65" i="131"/>
  <c r="AZ67" i="131"/>
  <c r="T28" i="113"/>
  <c r="T28" i="132" s="1"/>
  <c r="T41" i="133"/>
  <c r="AR41" i="133"/>
  <c r="AR28" i="113"/>
  <c r="AR28" i="132" s="1"/>
  <c r="BP87" i="131"/>
  <c r="BX7" i="132"/>
  <c r="BX40" i="113"/>
  <c r="BX40" i="132" s="1"/>
  <c r="BX39" i="113"/>
  <c r="BX39" i="132" s="1"/>
  <c r="BX36" i="113"/>
  <c r="BX36" i="132" s="1"/>
  <c r="BX35" i="113"/>
  <c r="BX35" i="132" s="1"/>
  <c r="AZ90" i="131"/>
  <c r="BH91" i="131"/>
  <c r="BH90" i="131"/>
  <c r="BH105" i="131" l="1"/>
  <c r="BP18" i="113"/>
  <c r="BP18" i="132" s="1"/>
  <c r="BP88" i="131"/>
  <c r="BP23" i="133"/>
  <c r="BP25" i="113"/>
  <c r="BP25" i="132" s="1"/>
  <c r="BH21" i="133"/>
  <c r="BH23" i="113"/>
  <c r="BH23" i="132" s="1"/>
  <c r="BP20" i="113"/>
  <c r="BP20" i="132" s="1"/>
  <c r="BP7" i="133"/>
  <c r="BP8" i="133"/>
  <c r="BP21" i="113"/>
  <c r="BP21" i="132" s="1"/>
  <c r="AZ15" i="113"/>
  <c r="AZ15" i="132" s="1"/>
  <c r="AZ64" i="131"/>
  <c r="AZ25" i="133"/>
  <c r="AZ105" i="131"/>
  <c r="AR67" i="131"/>
  <c r="BH65" i="131"/>
  <c r="AR91" i="131"/>
  <c r="AR90" i="131"/>
  <c r="BH25" i="133" l="1"/>
  <c r="BP86" i="131"/>
  <c r="BP17" i="113"/>
  <c r="BH15" i="113"/>
  <c r="BH15" i="132" s="1"/>
  <c r="BH64" i="131"/>
  <c r="BH87" i="131"/>
  <c r="AR65" i="131"/>
  <c r="AR23" i="113"/>
  <c r="AR23" i="132" s="1"/>
  <c r="AR21" i="133"/>
  <c r="AZ91" i="131"/>
  <c r="AR105" i="131"/>
  <c r="AZ103" i="131"/>
  <c r="BH103" i="131"/>
  <c r="AZ87" i="131"/>
  <c r="T90" i="131"/>
  <c r="AJ90" i="131"/>
  <c r="BP7" i="113" l="1"/>
  <c r="BP7" i="131"/>
  <c r="AZ23" i="133"/>
  <c r="AZ25" i="113"/>
  <c r="AZ25" i="132" s="1"/>
  <c r="AR15" i="113"/>
  <c r="AR15" i="132" s="1"/>
  <c r="AR64" i="131"/>
  <c r="BH18" i="113"/>
  <c r="BH18" i="132" s="1"/>
  <c r="BH88" i="131"/>
  <c r="BP17" i="132"/>
  <c r="BP19" i="113"/>
  <c r="BP19" i="132" s="1"/>
  <c r="AZ20" i="113"/>
  <c r="AZ20" i="132" s="1"/>
  <c r="AZ7" i="133"/>
  <c r="AB67" i="131"/>
  <c r="T67" i="131"/>
  <c r="AJ105" i="131"/>
  <c r="T105" i="131"/>
  <c r="AZ18" i="113"/>
  <c r="AZ18" i="132" s="1"/>
  <c r="AZ88" i="131"/>
  <c r="BH86" i="131"/>
  <c r="BH17" i="113"/>
  <c r="AJ21" i="133"/>
  <c r="AJ23" i="113"/>
  <c r="AJ23" i="132" s="1"/>
  <c r="AZ21" i="133"/>
  <c r="AZ23" i="113"/>
  <c r="AZ23" i="132" s="1"/>
  <c r="AJ67" i="131"/>
  <c r="AR25" i="133"/>
  <c r="AR103" i="131"/>
  <c r="AZ8" i="133"/>
  <c r="AZ21" i="113"/>
  <c r="AZ21" i="132" s="1"/>
  <c r="L90" i="131"/>
  <c r="AB91" i="131"/>
  <c r="AB90" i="131"/>
  <c r="AR87" i="131" l="1"/>
  <c r="AR18" i="113"/>
  <c r="AR18" i="132" s="1"/>
  <c r="AR88" i="131"/>
  <c r="T25" i="133"/>
  <c r="L23" i="113"/>
  <c r="L23" i="132" s="1"/>
  <c r="L21" i="133"/>
  <c r="L67" i="131"/>
  <c r="AJ65" i="131"/>
  <c r="T103" i="131"/>
  <c r="T65" i="131"/>
  <c r="AJ25" i="133"/>
  <c r="BH17" i="132"/>
  <c r="BH19" i="113"/>
  <c r="BH19" i="132" s="1"/>
  <c r="BH8" i="133"/>
  <c r="BH21" i="113"/>
  <c r="BH21" i="132" s="1"/>
  <c r="T21" i="133"/>
  <c r="T23" i="113"/>
  <c r="T23" i="132" s="1"/>
  <c r="AB105" i="131"/>
  <c r="BH23" i="133"/>
  <c r="BH25" i="113"/>
  <c r="BH25" i="132" s="1"/>
  <c r="T91" i="131"/>
  <c r="AZ86" i="131"/>
  <c r="AZ17" i="113"/>
  <c r="L105" i="131"/>
  <c r="BH20" i="113"/>
  <c r="BH20" i="132" s="1"/>
  <c r="BH7" i="133"/>
  <c r="AJ103" i="131"/>
  <c r="AB65" i="131"/>
  <c r="BP7" i="132"/>
  <c r="BP35" i="113"/>
  <c r="BP35" i="132" s="1"/>
  <c r="BP39" i="113"/>
  <c r="BP39" i="132" s="1"/>
  <c r="BP40" i="113"/>
  <c r="BP40" i="132" s="1"/>
  <c r="BP36" i="113"/>
  <c r="BP36" i="132" s="1"/>
  <c r="T87" i="131"/>
  <c r="AB23" i="113" l="1"/>
  <c r="AB23" i="132" s="1"/>
  <c r="AB21" i="133"/>
  <c r="AJ64" i="131"/>
  <c r="AJ15" i="113"/>
  <c r="AJ15" i="132" s="1"/>
  <c r="BH7" i="131"/>
  <c r="BH7" i="113"/>
  <c r="AB25" i="133"/>
  <c r="AJ8" i="133"/>
  <c r="AJ21" i="113"/>
  <c r="AJ21" i="132" s="1"/>
  <c r="AR23" i="133"/>
  <c r="AR25" i="113"/>
  <c r="AR25" i="132" s="1"/>
  <c r="AZ19" i="113"/>
  <c r="AZ19" i="132" s="1"/>
  <c r="AZ17" i="132"/>
  <c r="AJ23" i="133"/>
  <c r="AJ25" i="113"/>
  <c r="AJ25" i="132" s="1"/>
  <c r="AB87" i="131"/>
  <c r="AR8" i="133"/>
  <c r="AR21" i="113"/>
  <c r="AR21" i="132" s="1"/>
  <c r="T15" i="113"/>
  <c r="T15" i="132" s="1"/>
  <c r="T64" i="131"/>
  <c r="T8" i="133"/>
  <c r="T21" i="113"/>
  <c r="T21" i="132" s="1"/>
  <c r="AJ91" i="131"/>
  <c r="L103" i="131"/>
  <c r="T18" i="113"/>
  <c r="T18" i="132" s="1"/>
  <c r="T88" i="131"/>
  <c r="AB103" i="131"/>
  <c r="AR20" i="113"/>
  <c r="AR20" i="132" s="1"/>
  <c r="AR7" i="133"/>
  <c r="L65" i="131"/>
  <c r="AJ87" i="131"/>
  <c r="AB88" i="131" l="1"/>
  <c r="AB18" i="113"/>
  <c r="AB18" i="132" s="1"/>
  <c r="AB8" i="133"/>
  <c r="AB21" i="113"/>
  <c r="AB21" i="132" s="1"/>
  <c r="T86" i="131"/>
  <c r="T17" i="113"/>
  <c r="D67" i="131"/>
  <c r="AJ88" i="131"/>
  <c r="AJ18" i="113"/>
  <c r="AJ18" i="132" s="1"/>
  <c r="AJ20" i="113"/>
  <c r="AJ20" i="132" s="1"/>
  <c r="AJ7" i="133"/>
  <c r="T20" i="113"/>
  <c r="T20" i="132" s="1"/>
  <c r="T7" i="133"/>
  <c r="T23" i="133"/>
  <c r="T25" i="113"/>
  <c r="T25" i="132" s="1"/>
  <c r="AR86" i="131"/>
  <c r="AR17" i="113"/>
  <c r="AZ7" i="131"/>
  <c r="AZ7" i="113"/>
  <c r="BH7" i="132"/>
  <c r="BH39" i="113"/>
  <c r="BH39" i="132" s="1"/>
  <c r="BH40" i="113"/>
  <c r="BH40" i="132" s="1"/>
  <c r="BH35" i="113"/>
  <c r="BH35" i="132" s="1"/>
  <c r="BH36" i="113"/>
  <c r="BH36" i="132" s="1"/>
  <c r="L91" i="131"/>
  <c r="D105" i="131"/>
  <c r="AB17" i="113"/>
  <c r="AB86" i="131"/>
  <c r="L25" i="133"/>
  <c r="AB64" i="131"/>
  <c r="AB15" i="113"/>
  <c r="AB15" i="132" s="1"/>
  <c r="D90" i="131"/>
  <c r="L23" i="133" l="1"/>
  <c r="L25" i="113"/>
  <c r="L25" i="132" s="1"/>
  <c r="D103" i="131"/>
  <c r="AZ7" i="132"/>
  <c r="AZ35" i="113"/>
  <c r="AZ35" i="132" s="1"/>
  <c r="AZ40" i="113"/>
  <c r="AZ40" i="132" s="1"/>
  <c r="AZ39" i="113"/>
  <c r="AZ39" i="132" s="1"/>
  <c r="AZ36" i="113"/>
  <c r="AZ36" i="132" s="1"/>
  <c r="D21" i="133"/>
  <c r="D23" i="113"/>
  <c r="D23" i="132" s="1"/>
  <c r="AB20" i="113"/>
  <c r="AB20" i="132" s="1"/>
  <c r="AB7" i="133"/>
  <c r="L87" i="131"/>
  <c r="AR7" i="113"/>
  <c r="AR7" i="131"/>
  <c r="D65" i="131"/>
  <c r="L8" i="133"/>
  <c r="L21" i="113"/>
  <c r="L21" i="132" s="1"/>
  <c r="AJ17" i="113"/>
  <c r="AJ86" i="131"/>
  <c r="AB17" i="132"/>
  <c r="AB19" i="113"/>
  <c r="AB19" i="132" s="1"/>
  <c r="AR17" i="132"/>
  <c r="AR19" i="113"/>
  <c r="AR19" i="132" s="1"/>
  <c r="AB23" i="133"/>
  <c r="AB25" i="113"/>
  <c r="AB25" i="132" s="1"/>
  <c r="T19" i="113"/>
  <c r="T19" i="132" s="1"/>
  <c r="T17" i="132"/>
  <c r="L64" i="131"/>
  <c r="L15" i="113"/>
  <c r="L15" i="132" s="1"/>
  <c r="AJ17" i="132" l="1"/>
  <c r="AJ19" i="113"/>
  <c r="AJ19" i="132" s="1"/>
  <c r="L17" i="113"/>
  <c r="L86" i="131"/>
  <c r="L20" i="113"/>
  <c r="L20" i="132" s="1"/>
  <c r="L7" i="133"/>
  <c r="D91" i="131"/>
  <c r="AR7" i="132"/>
  <c r="AR35" i="113"/>
  <c r="AR35" i="132" s="1"/>
  <c r="AR40" i="113"/>
  <c r="AR40" i="132" s="1"/>
  <c r="AR39" i="113"/>
  <c r="AR39" i="132" s="1"/>
  <c r="AR36" i="113"/>
  <c r="AR36" i="132" s="1"/>
  <c r="AB7" i="131"/>
  <c r="AB7" i="113"/>
  <c r="D25" i="133"/>
  <c r="T7" i="131"/>
  <c r="T7" i="113"/>
  <c r="L18" i="113"/>
  <c r="L18" i="132" s="1"/>
  <c r="L88" i="131"/>
  <c r="D87" i="131"/>
  <c r="AJ7" i="113" l="1"/>
  <c r="AJ7" i="131"/>
  <c r="L17" i="132"/>
  <c r="L19" i="113"/>
  <c r="L19" i="132" s="1"/>
  <c r="L7" i="131"/>
  <c r="L7" i="113"/>
  <c r="T7" i="132"/>
  <c r="T35" i="113"/>
  <c r="T35" i="132" s="1"/>
  <c r="T39" i="113"/>
  <c r="T39" i="132" s="1"/>
  <c r="T40" i="113"/>
  <c r="T40" i="132" s="1"/>
  <c r="T36" i="113"/>
  <c r="T36" i="132" s="1"/>
  <c r="AB7" i="132"/>
  <c r="AB40" i="113"/>
  <c r="AB40" i="132" s="1"/>
  <c r="AB35" i="113"/>
  <c r="AB35" i="132" s="1"/>
  <c r="AB36" i="113"/>
  <c r="AB36" i="132" s="1"/>
  <c r="AB39" i="113"/>
  <c r="AB39" i="132" s="1"/>
  <c r="D18" i="113"/>
  <c r="D18" i="132" s="1"/>
  <c r="D88" i="131"/>
  <c r="D64" i="131"/>
  <c r="D15" i="113"/>
  <c r="D15" i="132" s="1"/>
  <c r="AJ7" i="132" l="1"/>
  <c r="AJ36" i="113"/>
  <c r="AJ36" i="132" s="1"/>
  <c r="AJ39" i="113"/>
  <c r="AJ39" i="132" s="1"/>
  <c r="AJ40" i="113"/>
  <c r="AJ40" i="132" s="1"/>
  <c r="AJ35" i="113"/>
  <c r="AJ35" i="132" s="1"/>
  <c r="L7" i="132"/>
  <c r="L36" i="113"/>
  <c r="L36" i="132" s="1"/>
  <c r="L35" i="113"/>
  <c r="L35" i="132" s="1"/>
  <c r="L39" i="113"/>
  <c r="L39" i="132" s="1"/>
  <c r="L40" i="113"/>
  <c r="L40" i="132" s="1"/>
  <c r="D86" i="131"/>
  <c r="D17" i="113"/>
  <c r="D8" i="133"/>
  <c r="D21" i="113"/>
  <c r="D21" i="132" s="1"/>
  <c r="D23" i="133"/>
  <c r="D25" i="113"/>
  <c r="D25" i="132" s="1"/>
  <c r="D7" i="133"/>
  <c r="D20" i="113"/>
  <c r="D20" i="132" s="1"/>
  <c r="D19" i="113" l="1"/>
  <c r="D19" i="132" s="1"/>
  <c r="D17" i="132"/>
  <c r="D7" i="131" l="1"/>
  <c r="D7" i="113"/>
  <c r="D7" i="132" l="1"/>
  <c r="D39" i="113"/>
  <c r="D39" i="132" s="1"/>
  <c r="D36" i="113"/>
  <c r="D36" i="132" s="1"/>
  <c r="D35" i="113"/>
  <c r="D35" i="132" s="1"/>
  <c r="D40" i="113"/>
  <c r="D40" i="132" s="1"/>
  <c r="CG91" i="131" l="1"/>
  <c r="CG26" i="133" l="1"/>
  <c r="CG18" i="113"/>
  <c r="CG18" i="132" s="1"/>
  <c r="CG88" i="131"/>
  <c r="CG87" i="131"/>
  <c r="CG8" i="133" l="1"/>
  <c r="CG21" i="113"/>
  <c r="CG21" i="132" s="1"/>
  <c r="CG23" i="133"/>
  <c r="CG25" i="113"/>
  <c r="CG25" i="132" s="1"/>
  <c r="CG20" i="113" l="1"/>
  <c r="CG20" i="132" s="1"/>
  <c r="CG7" i="133"/>
  <c r="CG86" i="131"/>
  <c r="CG17" i="113"/>
  <c r="CG17" i="132" l="1"/>
  <c r="CG19" i="113"/>
  <c r="CG19" i="132" s="1"/>
  <c r="CG7" i="113" l="1"/>
  <c r="CG7" i="131"/>
  <c r="CG7" i="132" l="1"/>
  <c r="CG39" i="113"/>
  <c r="CG39" i="132" s="1"/>
  <c r="CG35" i="113"/>
  <c r="CG35" i="132" s="1"/>
  <c r="CG36" i="113"/>
  <c r="CG36" i="132" s="1"/>
  <c r="CG40" i="113"/>
  <c r="CG40" i="132" s="1"/>
  <c r="BY91" i="131" l="1"/>
  <c r="BY26" i="133" l="1"/>
  <c r="BY18" i="113"/>
  <c r="BY18" i="132" s="1"/>
  <c r="BY88" i="131"/>
  <c r="BY87" i="131"/>
  <c r="BY8" i="133" l="1"/>
  <c r="BY21" i="113"/>
  <c r="BY21" i="132" s="1"/>
  <c r="BY23" i="133"/>
  <c r="BY25" i="113"/>
  <c r="BY25" i="132" s="1"/>
  <c r="BY20" i="113" l="1"/>
  <c r="BY20" i="132" s="1"/>
  <c r="BY7" i="133"/>
  <c r="BY86" i="131"/>
  <c r="BY17" i="113"/>
  <c r="BQ91" i="131"/>
  <c r="BY17" i="132" l="1"/>
  <c r="BY19" i="113"/>
  <c r="BY19" i="132" s="1"/>
  <c r="BI91" i="131"/>
  <c r="BQ26" i="133" l="1"/>
  <c r="BY7" i="113"/>
  <c r="BY7" i="131"/>
  <c r="BQ18" i="113"/>
  <c r="BQ18" i="132" s="1"/>
  <c r="BQ88" i="131"/>
  <c r="AS91" i="131"/>
  <c r="BQ87" i="131"/>
  <c r="BI18" i="113" l="1"/>
  <c r="BI18" i="132" s="1"/>
  <c r="BI88" i="131"/>
  <c r="BY7" i="132"/>
  <c r="BY36" i="113"/>
  <c r="BY36" i="132" s="1"/>
  <c r="BY39" i="113"/>
  <c r="BY39" i="132" s="1"/>
  <c r="BY35" i="113"/>
  <c r="BY35" i="132" s="1"/>
  <c r="BY40" i="113"/>
  <c r="BY40" i="132" s="1"/>
  <c r="BQ8" i="133"/>
  <c r="BQ21" i="113"/>
  <c r="BQ21" i="132" s="1"/>
  <c r="BI26" i="133"/>
  <c r="BQ23" i="133"/>
  <c r="BQ25" i="113"/>
  <c r="BQ25" i="132" s="1"/>
  <c r="BA91" i="131"/>
  <c r="BI87" i="131"/>
  <c r="AS18" i="113" l="1"/>
  <c r="AS18" i="132" s="1"/>
  <c r="AS88" i="131"/>
  <c r="BQ86" i="131"/>
  <c r="BQ17" i="113"/>
  <c r="AS26" i="133"/>
  <c r="BI8" i="133"/>
  <c r="BI21" i="113"/>
  <c r="BI21" i="132" s="1"/>
  <c r="BI23" i="133"/>
  <c r="BI25" i="113"/>
  <c r="BI25" i="132" s="1"/>
  <c r="BQ20" i="113"/>
  <c r="BQ20" i="132" s="1"/>
  <c r="BQ7" i="133"/>
  <c r="AS87" i="131"/>
  <c r="BQ17" i="132" l="1"/>
  <c r="BQ19" i="113"/>
  <c r="BQ19" i="132" s="1"/>
  <c r="BI20" i="113"/>
  <c r="BI20" i="132" s="1"/>
  <c r="BI7" i="133"/>
  <c r="BA26" i="133"/>
  <c r="BI86" i="131"/>
  <c r="BI17" i="113"/>
  <c r="AS8" i="133"/>
  <c r="AS21" i="113"/>
  <c r="AS21" i="132" s="1"/>
  <c r="BA18" i="113"/>
  <c r="BA18" i="132" s="1"/>
  <c r="BA88" i="131"/>
  <c r="AS23" i="133"/>
  <c r="AS25" i="113"/>
  <c r="AS25" i="132" s="1"/>
  <c r="BA87" i="131"/>
  <c r="BA21" i="113" l="1"/>
  <c r="BA21" i="132" s="1"/>
  <c r="BA8" i="133"/>
  <c r="BA23" i="133"/>
  <c r="BA25" i="113"/>
  <c r="BA25" i="132" s="1"/>
  <c r="AS7" i="133"/>
  <c r="AS20" i="113"/>
  <c r="AS20" i="132" s="1"/>
  <c r="BI17" i="132"/>
  <c r="BI19" i="113"/>
  <c r="BI19" i="132" s="1"/>
  <c r="BQ7" i="113"/>
  <c r="BQ7" i="131"/>
  <c r="AS86" i="131"/>
  <c r="AS17" i="113"/>
  <c r="AK91" i="131"/>
  <c r="AC91" i="131"/>
  <c r="U91" i="131"/>
  <c r="BI7" i="131" l="1"/>
  <c r="BI7" i="113"/>
  <c r="BA20" i="113"/>
  <c r="BA20" i="132" s="1"/>
  <c r="BA7" i="133"/>
  <c r="AS19" i="113"/>
  <c r="AS19" i="132" s="1"/>
  <c r="AS17" i="132"/>
  <c r="BA86" i="131"/>
  <c r="BA17" i="113"/>
  <c r="BQ7" i="132"/>
  <c r="BQ39" i="113"/>
  <c r="BQ39" i="132" s="1"/>
  <c r="BQ35" i="113"/>
  <c r="BQ35" i="132" s="1"/>
  <c r="BQ40" i="113"/>
  <c r="BQ40" i="132" s="1"/>
  <c r="BQ36" i="113"/>
  <c r="BQ36" i="132" s="1"/>
  <c r="M91" i="131"/>
  <c r="AC26" i="133" l="1"/>
  <c r="AS7" i="113"/>
  <c r="AS7" i="131"/>
  <c r="AK26" i="133"/>
  <c r="U26" i="133"/>
  <c r="AK88" i="131"/>
  <c r="AK18" i="113"/>
  <c r="AK18" i="132" s="1"/>
  <c r="U18" i="113"/>
  <c r="U18" i="132" s="1"/>
  <c r="U88" i="131"/>
  <c r="BA19" i="113"/>
  <c r="BA19" i="132" s="1"/>
  <c r="BA17" i="132"/>
  <c r="BI7" i="132"/>
  <c r="BI40" i="113"/>
  <c r="BI40" i="132" s="1"/>
  <c r="BI35" i="113"/>
  <c r="BI35" i="132" s="1"/>
  <c r="BI39" i="113"/>
  <c r="BI39" i="132" s="1"/>
  <c r="BI36" i="113"/>
  <c r="BI36" i="132" s="1"/>
  <c r="AC88" i="131"/>
  <c r="AC18" i="113"/>
  <c r="AC18" i="132" s="1"/>
  <c r="AC87" i="131"/>
  <c r="AK87" i="131"/>
  <c r="U87" i="131"/>
  <c r="U23" i="133" l="1"/>
  <c r="U25" i="113"/>
  <c r="U25" i="132" s="1"/>
  <c r="AS7" i="132"/>
  <c r="AS39" i="113"/>
  <c r="AS39" i="132" s="1"/>
  <c r="AS35" i="113"/>
  <c r="AS35" i="132" s="1"/>
  <c r="AS36" i="113"/>
  <c r="AS36" i="132" s="1"/>
  <c r="AS40" i="113"/>
  <c r="AS40" i="132" s="1"/>
  <c r="AC23" i="133"/>
  <c r="AC25" i="113"/>
  <c r="AC25" i="132" s="1"/>
  <c r="M18" i="113"/>
  <c r="M18" i="132" s="1"/>
  <c r="M88" i="131"/>
  <c r="U21" i="113"/>
  <c r="U21" i="132" s="1"/>
  <c r="U8" i="133"/>
  <c r="AC8" i="133"/>
  <c r="AC21" i="113"/>
  <c r="AC21" i="132" s="1"/>
  <c r="BA7" i="131"/>
  <c r="BA7" i="113"/>
  <c r="M26" i="133"/>
  <c r="AK23" i="133"/>
  <c r="AK25" i="113"/>
  <c r="AK25" i="132" s="1"/>
  <c r="AK21" i="113"/>
  <c r="AK21" i="132" s="1"/>
  <c r="AK8" i="133"/>
  <c r="E91" i="131"/>
  <c r="M87" i="131"/>
  <c r="U7" i="133" l="1"/>
  <c r="U20" i="113"/>
  <c r="U20" i="132" s="1"/>
  <c r="AK7" i="133"/>
  <c r="AK20" i="113"/>
  <c r="AK20" i="132" s="1"/>
  <c r="M23" i="133"/>
  <c r="M25" i="113"/>
  <c r="M25" i="132" s="1"/>
  <c r="AK17" i="113"/>
  <c r="AK86" i="131"/>
  <c r="AC17" i="113"/>
  <c r="AC86" i="131"/>
  <c r="BA7" i="132"/>
  <c r="BA39" i="113"/>
  <c r="BA39" i="132" s="1"/>
  <c r="BA40" i="113"/>
  <c r="BA40" i="132" s="1"/>
  <c r="BA35" i="113"/>
  <c r="BA35" i="132" s="1"/>
  <c r="BA36" i="113"/>
  <c r="BA36" i="132" s="1"/>
  <c r="AC7" i="133"/>
  <c r="AC20" i="113"/>
  <c r="AC20" i="132" s="1"/>
  <c r="U86" i="131"/>
  <c r="U17" i="113"/>
  <c r="M8" i="133"/>
  <c r="M21" i="113"/>
  <c r="M21" i="132" s="1"/>
  <c r="E26" i="133"/>
  <c r="AR28" i="152"/>
  <c r="U7" i="131" l="1"/>
  <c r="U7" i="113"/>
  <c r="AQ28" i="152"/>
  <c r="E18" i="113"/>
  <c r="E18" i="132" s="1"/>
  <c r="E88" i="131"/>
  <c r="AC7" i="131"/>
  <c r="AC7" i="113"/>
  <c r="U17" i="132"/>
  <c r="U19" i="113"/>
  <c r="U19" i="132" s="1"/>
  <c r="AK17" i="132"/>
  <c r="AK19" i="113"/>
  <c r="AK19" i="132" s="1"/>
  <c r="AS28" i="152"/>
  <c r="M17" i="113"/>
  <c r="M86" i="131"/>
  <c r="AK7" i="113"/>
  <c r="AK7" i="131"/>
  <c r="M7" i="133"/>
  <c r="M20" i="113"/>
  <c r="M20" i="132" s="1"/>
  <c r="AC17" i="132"/>
  <c r="AC19" i="113"/>
  <c r="AC19" i="132" s="1"/>
  <c r="E87" i="131"/>
  <c r="AO28" i="152"/>
  <c r="AP28" i="152"/>
  <c r="AM28" i="152"/>
  <c r="AN28" i="152" l="1"/>
  <c r="AP29" i="152"/>
  <c r="AO29" i="152"/>
  <c r="AN29" i="152"/>
  <c r="AM29" i="152"/>
  <c r="E23" i="133"/>
  <c r="E25" i="113"/>
  <c r="E25" i="132" s="1"/>
  <c r="U7" i="132"/>
  <c r="U39" i="113"/>
  <c r="U39" i="132" s="1"/>
  <c r="U40" i="113"/>
  <c r="U40" i="132" s="1"/>
  <c r="U35" i="113"/>
  <c r="U35" i="132" s="1"/>
  <c r="U36" i="113"/>
  <c r="U36" i="132" s="1"/>
  <c r="M7" i="113"/>
  <c r="M7" i="131"/>
  <c r="AK7" i="132"/>
  <c r="AK36" i="113"/>
  <c r="AK36" i="132" s="1"/>
  <c r="AK39" i="113"/>
  <c r="AK39" i="132" s="1"/>
  <c r="AK40" i="113"/>
  <c r="AK40" i="132" s="1"/>
  <c r="AK35" i="113"/>
  <c r="AK35" i="132" s="1"/>
  <c r="AC7" i="132"/>
  <c r="AC40" i="113"/>
  <c r="AC40" i="132" s="1"/>
  <c r="AC36" i="113"/>
  <c r="AC36" i="132" s="1"/>
  <c r="AC35" i="113"/>
  <c r="AC35" i="132" s="1"/>
  <c r="AC39" i="113"/>
  <c r="AC39" i="132" s="1"/>
  <c r="AT28" i="152"/>
  <c r="M17" i="132"/>
  <c r="M19" i="113"/>
  <c r="M19" i="132" s="1"/>
  <c r="AI28" i="152"/>
  <c r="AK28" i="152"/>
  <c r="AL28" i="152"/>
  <c r="AL29" i="152" l="1"/>
  <c r="AK29" i="152"/>
  <c r="AJ28" i="152"/>
  <c r="AI29" i="152"/>
  <c r="AJ29" i="152"/>
  <c r="E8" i="133"/>
  <c r="E21" i="113"/>
  <c r="E21" i="132" s="1"/>
  <c r="M7" i="132"/>
  <c r="M36" i="113"/>
  <c r="M36" i="132" s="1"/>
  <c r="M35" i="113"/>
  <c r="M35" i="132" s="1"/>
  <c r="M39" i="113"/>
  <c r="M39" i="132" s="1"/>
  <c r="M40" i="113"/>
  <c r="M40" i="132" s="1"/>
  <c r="E86" i="131"/>
  <c r="E17" i="113"/>
  <c r="AH28" i="152"/>
  <c r="AE28" i="152"/>
  <c r="AF28" i="152"/>
  <c r="AG28" i="152" l="1"/>
  <c r="AH29" i="152"/>
  <c r="AE29" i="152"/>
  <c r="AG29" i="152"/>
  <c r="AF29" i="152"/>
  <c r="E7" i="131"/>
  <c r="E7" i="113"/>
  <c r="E19" i="113"/>
  <c r="E19" i="132" s="1"/>
  <c r="E17" i="132"/>
  <c r="E7" i="133"/>
  <c r="E20" i="113"/>
  <c r="E20" i="132" s="1"/>
  <c r="AB28" i="152"/>
  <c r="AC28" i="152"/>
  <c r="AD28" i="152"/>
  <c r="AC29" i="152" l="1"/>
  <c r="AD29" i="152"/>
  <c r="AB29" i="152"/>
  <c r="AA29" i="152"/>
  <c r="AA28" i="152"/>
  <c r="E7" i="132"/>
  <c r="E36" i="113"/>
  <c r="E36" i="132" s="1"/>
  <c r="E39" i="113"/>
  <c r="E39" i="132" s="1"/>
  <c r="E40" i="113"/>
  <c r="E40" i="132" s="1"/>
  <c r="E35" i="113"/>
  <c r="E35" i="132" s="1"/>
  <c r="Z28" i="152"/>
  <c r="W28" i="152"/>
  <c r="X28" i="152"/>
  <c r="W29" i="152" l="1"/>
  <c r="X29" i="152"/>
  <c r="Y28" i="152"/>
  <c r="Z29" i="152"/>
  <c r="Y29" i="152"/>
  <c r="V28" i="152"/>
  <c r="S28" i="152"/>
  <c r="T28" i="152"/>
  <c r="V29" i="152" l="1"/>
  <c r="U29" i="152"/>
  <c r="S29" i="152"/>
  <c r="U28" i="152"/>
  <c r="T29" i="152"/>
  <c r="P28" i="152"/>
  <c r="Q28" i="152"/>
  <c r="R28" i="152"/>
  <c r="O29" i="152" l="1"/>
  <c r="R29" i="152"/>
  <c r="Q29" i="152"/>
  <c r="P29" i="152"/>
  <c r="O28" i="152"/>
  <c r="N28" i="152"/>
  <c r="K28" i="152"/>
  <c r="M28" i="152" l="1"/>
  <c r="L29" i="152"/>
  <c r="L28" i="152"/>
  <c r="N29" i="152"/>
  <c r="M29" i="152"/>
  <c r="K29" i="152"/>
  <c r="H28" i="152"/>
  <c r="G28" i="152"/>
  <c r="I28" i="152"/>
  <c r="G29" i="152" l="1"/>
  <c r="H29" i="152"/>
  <c r="J29" i="152"/>
  <c r="I29" i="152"/>
  <c r="J28" i="152"/>
  <c r="D29" i="152" l="1"/>
  <c r="E29" i="152"/>
  <c r="C29" i="152"/>
  <c r="F29" i="152"/>
  <c r="F28" i="152" l="1"/>
  <c r="C28" i="152"/>
  <c r="E28" i="152"/>
  <c r="D28" i="152"/>
  <c r="AR29" i="152" l="1"/>
  <c r="AQ29" i="152"/>
  <c r="AS29" i="152"/>
  <c r="AT29" i="152" l="1"/>
  <c r="AI21" i="131" l="1"/>
  <c r="G19" i="120"/>
  <c r="G19" i="136" s="1"/>
  <c r="G28" i="120"/>
  <c r="G28" i="136" s="1"/>
  <c r="AI30" i="131"/>
  <c r="G48" i="120"/>
  <c r="G48" i="136" s="1"/>
  <c r="AI50" i="131"/>
  <c r="H25" i="120"/>
  <c r="H25" i="136" s="1"/>
  <c r="AQ27" i="131"/>
  <c r="AQ41" i="131"/>
  <c r="H39" i="120"/>
  <c r="H39" i="136" s="1"/>
  <c r="I22" i="120"/>
  <c r="I22" i="136" s="1"/>
  <c r="AY24" i="131"/>
  <c r="I34" i="120"/>
  <c r="I34" i="136" s="1"/>
  <c r="AY36" i="131"/>
  <c r="BG22" i="131"/>
  <c r="J20" i="120"/>
  <c r="J20" i="136" s="1"/>
  <c r="BG31" i="131"/>
  <c r="J29" i="120"/>
  <c r="J29" i="136" s="1"/>
  <c r="K19" i="120"/>
  <c r="K19" i="136" s="1"/>
  <c r="BO21" i="131"/>
  <c r="BO30" i="131"/>
  <c r="K28" i="120"/>
  <c r="K28" i="136" s="1"/>
  <c r="BO50" i="131"/>
  <c r="K48" i="120"/>
  <c r="K48" i="136" s="1"/>
  <c r="L25" i="120"/>
  <c r="L25" i="136" s="1"/>
  <c r="BW27" i="131"/>
  <c r="L39" i="120"/>
  <c r="L39" i="136" s="1"/>
  <c r="BW41" i="131"/>
  <c r="M22" i="120"/>
  <c r="M22" i="136" s="1"/>
  <c r="CE24" i="131"/>
  <c r="M34" i="120"/>
  <c r="M34" i="136" s="1"/>
  <c r="CE36" i="131"/>
  <c r="G20" i="120"/>
  <c r="G20" i="136" s="1"/>
  <c r="AI22" i="131"/>
  <c r="G29" i="120"/>
  <c r="G29" i="136" s="1"/>
  <c r="AI31" i="131"/>
  <c r="AQ21" i="131"/>
  <c r="H19" i="120"/>
  <c r="H19" i="136" s="1"/>
  <c r="AQ30" i="131"/>
  <c r="H28" i="120"/>
  <c r="H28" i="136" s="1"/>
  <c r="AQ50" i="131"/>
  <c r="H48" i="120"/>
  <c r="H48" i="136" s="1"/>
  <c r="AY27" i="131"/>
  <c r="I25" i="120"/>
  <c r="I25" i="136" s="1"/>
  <c r="I39" i="120"/>
  <c r="I39" i="136" s="1"/>
  <c r="AY41" i="131"/>
  <c r="J22" i="120"/>
  <c r="J22" i="136" s="1"/>
  <c r="BG24" i="131"/>
  <c r="J34" i="120"/>
  <c r="J34" i="136" s="1"/>
  <c r="BG36" i="131"/>
  <c r="BO22" i="131"/>
  <c r="K20" i="120"/>
  <c r="K20" i="136" s="1"/>
  <c r="BO31" i="131"/>
  <c r="K29" i="120"/>
  <c r="K29" i="136" s="1"/>
  <c r="L19" i="120"/>
  <c r="L19" i="136" s="1"/>
  <c r="BW21" i="131"/>
  <c r="BW30" i="131"/>
  <c r="L28" i="120"/>
  <c r="L28" i="136" s="1"/>
  <c r="BW50" i="131"/>
  <c r="L48" i="120"/>
  <c r="L48" i="136" s="1"/>
  <c r="M25" i="120"/>
  <c r="M25" i="136" s="1"/>
  <c r="CE27" i="131"/>
  <c r="CE41" i="131"/>
  <c r="M39" i="120"/>
  <c r="M39" i="136" s="1"/>
  <c r="AI24" i="131"/>
  <c r="G22" i="120"/>
  <c r="G22" i="136" s="1"/>
  <c r="AI36" i="131"/>
  <c r="G34" i="120"/>
  <c r="G34" i="136" s="1"/>
  <c r="AQ22" i="131"/>
  <c r="H20" i="120"/>
  <c r="H20" i="136" s="1"/>
  <c r="H29" i="120"/>
  <c r="H29" i="136" s="1"/>
  <c r="AQ31" i="131"/>
  <c r="I19" i="120"/>
  <c r="I19" i="136" s="1"/>
  <c r="AY21" i="131"/>
  <c r="AY30" i="131"/>
  <c r="I28" i="120"/>
  <c r="I28" i="136" s="1"/>
  <c r="AY50" i="131"/>
  <c r="I48" i="120"/>
  <c r="I48" i="136" s="1"/>
  <c r="BG27" i="131"/>
  <c r="J25" i="120"/>
  <c r="J25" i="136" s="1"/>
  <c r="J39" i="120"/>
  <c r="J39" i="136" s="1"/>
  <c r="BG41" i="131"/>
  <c r="K22" i="120"/>
  <c r="K22" i="136" s="1"/>
  <c r="BO24" i="131"/>
  <c r="K34" i="120"/>
  <c r="K34" i="136" s="1"/>
  <c r="BO36" i="131"/>
  <c r="BW22" i="131"/>
  <c r="L20" i="120"/>
  <c r="L20" i="136" s="1"/>
  <c r="L29" i="120"/>
  <c r="L29" i="136" s="1"/>
  <c r="BW31" i="131"/>
  <c r="CE21" i="131"/>
  <c r="M19" i="120"/>
  <c r="M19" i="136" s="1"/>
  <c r="CE30" i="131"/>
  <c r="M28" i="120"/>
  <c r="M28" i="136" s="1"/>
  <c r="CE50" i="131"/>
  <c r="M48" i="120"/>
  <c r="M48" i="136" s="1"/>
  <c r="K24" i="131"/>
  <c r="D22" i="120"/>
  <c r="D22" i="136" s="1"/>
  <c r="K41" i="131"/>
  <c r="D39" i="120"/>
  <c r="D39" i="136" s="1"/>
  <c r="E22" i="120"/>
  <c r="E22" i="136" s="1"/>
  <c r="S24" i="131"/>
  <c r="S36" i="131"/>
  <c r="E34" i="120"/>
  <c r="E34" i="136" s="1"/>
  <c r="F20" i="120"/>
  <c r="F20" i="136" s="1"/>
  <c r="AA22" i="131"/>
  <c r="AA31" i="131"/>
  <c r="F29" i="120"/>
  <c r="F29" i="136" s="1"/>
  <c r="K30" i="131"/>
  <c r="D28" i="120"/>
  <c r="D28" i="136" s="1"/>
  <c r="K50" i="131"/>
  <c r="D48" i="120"/>
  <c r="D48" i="136" s="1"/>
  <c r="S27" i="131"/>
  <c r="E25" i="120"/>
  <c r="E25" i="136" s="1"/>
  <c r="E39" i="120"/>
  <c r="E39" i="136" s="1"/>
  <c r="S41" i="131"/>
  <c r="AA24" i="131"/>
  <c r="F22" i="120"/>
  <c r="F22" i="136" s="1"/>
  <c r="AA36" i="131"/>
  <c r="F34" i="120"/>
  <c r="F34" i="136" s="1"/>
  <c r="D19" i="120"/>
  <c r="D19" i="136" s="1"/>
  <c r="K21" i="131"/>
  <c r="K31" i="131"/>
  <c r="D29" i="120"/>
  <c r="D29" i="136" s="1"/>
  <c r="S21" i="131"/>
  <c r="E19" i="120"/>
  <c r="E19" i="136" s="1"/>
  <c r="S30" i="131"/>
  <c r="E28" i="120"/>
  <c r="E28" i="136" s="1"/>
  <c r="S50" i="131"/>
  <c r="E48" i="120"/>
  <c r="E48" i="136" s="1"/>
  <c r="AA27" i="131"/>
  <c r="F25" i="120"/>
  <c r="F25" i="136" s="1"/>
  <c r="F39" i="120"/>
  <c r="F39" i="136" s="1"/>
  <c r="AA41" i="131"/>
  <c r="D20" i="120"/>
  <c r="D20" i="136" s="1"/>
  <c r="K22" i="131"/>
  <c r="K36" i="131"/>
  <c r="D34" i="120"/>
  <c r="D34" i="136" s="1"/>
  <c r="S22" i="131"/>
  <c r="E20" i="120"/>
  <c r="E20" i="136" s="1"/>
  <c r="S31" i="131"/>
  <c r="E29" i="120"/>
  <c r="E29" i="136" s="1"/>
  <c r="F19" i="120"/>
  <c r="F19" i="136" s="1"/>
  <c r="AA21" i="131"/>
  <c r="F28" i="120"/>
  <c r="F28" i="136" s="1"/>
  <c r="AA30" i="131"/>
  <c r="F48" i="120"/>
  <c r="F48" i="136" s="1"/>
  <c r="AA50" i="131"/>
  <c r="G25" i="120"/>
  <c r="G25" i="136" s="1"/>
  <c r="AI27" i="131"/>
  <c r="AI41" i="131"/>
  <c r="G39" i="120"/>
  <c r="G39" i="136" s="1"/>
  <c r="H22" i="120"/>
  <c r="H22" i="136" s="1"/>
  <c r="AQ24" i="131"/>
  <c r="H34" i="120"/>
  <c r="H34" i="136" s="1"/>
  <c r="AQ36" i="131"/>
  <c r="AY22" i="131"/>
  <c r="I20" i="120"/>
  <c r="I20" i="136" s="1"/>
  <c r="AY31" i="131"/>
  <c r="I29" i="120"/>
  <c r="I29" i="136" s="1"/>
  <c r="J19" i="120"/>
  <c r="J19" i="136" s="1"/>
  <c r="BG21" i="131"/>
  <c r="BG30" i="131"/>
  <c r="J28" i="120"/>
  <c r="J28" i="136" s="1"/>
  <c r="BG50" i="131"/>
  <c r="J48" i="120"/>
  <c r="J48" i="136" s="1"/>
  <c r="BO27" i="131"/>
  <c r="K25" i="120"/>
  <c r="K25" i="136" s="1"/>
  <c r="K39" i="120"/>
  <c r="K39" i="136" s="1"/>
  <c r="BO41" i="131"/>
  <c r="L22" i="120"/>
  <c r="L22" i="136" s="1"/>
  <c r="BW24" i="131"/>
  <c r="L34" i="120"/>
  <c r="L34" i="136" s="1"/>
  <c r="BW36" i="131"/>
  <c r="CE22" i="131"/>
  <c r="M20" i="120"/>
  <c r="M20" i="136" s="1"/>
  <c r="M29" i="120"/>
  <c r="M29" i="136" s="1"/>
  <c r="CE31" i="131"/>
  <c r="D25" i="120"/>
  <c r="D25" i="136" s="1"/>
  <c r="K27" i="131"/>
  <c r="C20" i="120" l="1"/>
  <c r="C20" i="136" s="1"/>
  <c r="C22" i="131"/>
  <c r="C31" i="131"/>
  <c r="C29" i="120"/>
  <c r="C29" i="136" s="1"/>
  <c r="C22" i="120"/>
  <c r="C22" i="136" s="1"/>
  <c r="C24" i="131"/>
  <c r="C36" i="131"/>
  <c r="C34" i="120"/>
  <c r="C34" i="136" s="1"/>
  <c r="C27" i="131"/>
  <c r="C25" i="120"/>
  <c r="C25" i="136" s="1"/>
  <c r="C39" i="120"/>
  <c r="C39" i="136" s="1"/>
  <c r="C41" i="131"/>
  <c r="C21" i="131"/>
  <c r="C19" i="120"/>
  <c r="C19" i="136" s="1"/>
  <c r="C28" i="120"/>
  <c r="C28" i="136" s="1"/>
  <c r="C30" i="131"/>
  <c r="C50" i="131"/>
  <c r="C48" i="120"/>
  <c r="C48" i="136" s="1"/>
  <c r="C25" i="121" l="1"/>
  <c r="C25" i="137" s="1"/>
  <c r="F27" i="131"/>
  <c r="F41" i="131"/>
  <c r="C39" i="121"/>
  <c r="C39" i="137" s="1"/>
  <c r="N24" i="131"/>
  <c r="D22" i="121"/>
  <c r="D22" i="137" s="1"/>
  <c r="N36" i="131"/>
  <c r="D34" i="121"/>
  <c r="D34" i="137" s="1"/>
  <c r="V22" i="131"/>
  <c r="E20" i="121"/>
  <c r="E20" i="137" s="1"/>
  <c r="V31" i="131"/>
  <c r="E29" i="121"/>
  <c r="E29" i="137" s="1"/>
  <c r="AD21" i="131"/>
  <c r="F19" i="121"/>
  <c r="F19" i="137" s="1"/>
  <c r="AD30" i="131"/>
  <c r="F28" i="121"/>
  <c r="F28" i="137" s="1"/>
  <c r="AD50" i="131"/>
  <c r="F48" i="121"/>
  <c r="F48" i="137" s="1"/>
  <c r="AL27" i="131"/>
  <c r="G25" i="121"/>
  <c r="G25" i="137" s="1"/>
  <c r="AL41" i="131"/>
  <c r="G39" i="121"/>
  <c r="G39" i="137" s="1"/>
  <c r="AT24" i="131"/>
  <c r="H22" i="121"/>
  <c r="H22" i="137" s="1"/>
  <c r="AT36" i="131"/>
  <c r="H34" i="121"/>
  <c r="H34" i="137" s="1"/>
  <c r="BB22" i="131"/>
  <c r="I20" i="121"/>
  <c r="I20" i="137" s="1"/>
  <c r="BB31" i="131"/>
  <c r="I29" i="121"/>
  <c r="I29" i="137" s="1"/>
  <c r="BJ21" i="131"/>
  <c r="J19" i="121"/>
  <c r="J19" i="137" s="1"/>
  <c r="BJ30" i="131"/>
  <c r="J28" i="121"/>
  <c r="J28" i="137" s="1"/>
  <c r="BJ50" i="131"/>
  <c r="J48" i="121"/>
  <c r="J48" i="137" s="1"/>
  <c r="BR27" i="131"/>
  <c r="K25" i="121"/>
  <c r="K25" i="137" s="1"/>
  <c r="BR41" i="131"/>
  <c r="K39" i="121"/>
  <c r="K39" i="137" s="1"/>
  <c r="BZ24" i="131"/>
  <c r="L22" i="121"/>
  <c r="L22" i="137" s="1"/>
  <c r="BZ36" i="131"/>
  <c r="L34" i="121"/>
  <c r="L34" i="137" s="1"/>
  <c r="CH22" i="131"/>
  <c r="M20" i="121"/>
  <c r="M20" i="137" s="1"/>
  <c r="CH31" i="131"/>
  <c r="M29" i="121"/>
  <c r="M29" i="137" s="1"/>
  <c r="C19" i="121"/>
  <c r="C19" i="137" s="1"/>
  <c r="F21" i="131"/>
  <c r="C28" i="121"/>
  <c r="C28" i="137" s="1"/>
  <c r="F30" i="131"/>
  <c r="C48" i="121"/>
  <c r="C48" i="137" s="1"/>
  <c r="F50" i="131"/>
  <c r="D25" i="121"/>
  <c r="D25" i="137" s="1"/>
  <c r="N27" i="131"/>
  <c r="N41" i="131"/>
  <c r="D39" i="121"/>
  <c r="D39" i="137" s="1"/>
  <c r="E22" i="121"/>
  <c r="E22" i="137" s="1"/>
  <c r="V24" i="131"/>
  <c r="V36" i="131"/>
  <c r="E34" i="121"/>
  <c r="E34" i="137" s="1"/>
  <c r="F20" i="121"/>
  <c r="F20" i="137" s="1"/>
  <c r="AD22" i="131"/>
  <c r="AD31" i="131"/>
  <c r="F29" i="121"/>
  <c r="F29" i="137" s="1"/>
  <c r="G19" i="121"/>
  <c r="G19" i="137" s="1"/>
  <c r="AL21" i="131"/>
  <c r="AL30" i="131"/>
  <c r="G28" i="121"/>
  <c r="G28" i="137" s="1"/>
  <c r="G48" i="121"/>
  <c r="G48" i="137" s="1"/>
  <c r="AL50" i="131"/>
  <c r="AT27" i="131"/>
  <c r="H25" i="121"/>
  <c r="H25" i="137" s="1"/>
  <c r="H39" i="121"/>
  <c r="H39" i="137" s="1"/>
  <c r="AT41" i="131"/>
  <c r="BB24" i="131"/>
  <c r="I22" i="121"/>
  <c r="I22" i="137" s="1"/>
  <c r="I34" i="121"/>
  <c r="I34" i="137" s="1"/>
  <c r="BB36" i="131"/>
  <c r="BJ22" i="131"/>
  <c r="J20" i="121"/>
  <c r="J20" i="137" s="1"/>
  <c r="J29" i="121"/>
  <c r="J29" i="137" s="1"/>
  <c r="BJ31" i="131"/>
  <c r="BR21" i="131"/>
  <c r="K19" i="121"/>
  <c r="K19" i="137" s="1"/>
  <c r="K28" i="121"/>
  <c r="K28" i="137" s="1"/>
  <c r="BR30" i="131"/>
  <c r="BR50" i="131"/>
  <c r="K48" i="121"/>
  <c r="K48" i="137" s="1"/>
  <c r="L25" i="121"/>
  <c r="L25" i="137" s="1"/>
  <c r="BZ27" i="131"/>
  <c r="BZ41" i="131"/>
  <c r="L39" i="121"/>
  <c r="L39" i="137" s="1"/>
  <c r="M22" i="121"/>
  <c r="M22" i="137" s="1"/>
  <c r="CH24" i="131"/>
  <c r="CH36" i="131"/>
  <c r="M34" i="121"/>
  <c r="M34" i="137" s="1"/>
  <c r="C20" i="121"/>
  <c r="C20" i="137" s="1"/>
  <c r="F22" i="131"/>
  <c r="C29" i="121"/>
  <c r="C29" i="137" s="1"/>
  <c r="F31" i="131"/>
  <c r="D19" i="121"/>
  <c r="D19" i="137" s="1"/>
  <c r="N21" i="131"/>
  <c r="N30" i="131"/>
  <c r="D28" i="121"/>
  <c r="D28" i="137" s="1"/>
  <c r="D48" i="121"/>
  <c r="D48" i="137" s="1"/>
  <c r="N50" i="131"/>
  <c r="V27" i="131"/>
  <c r="E25" i="121"/>
  <c r="E25" i="137" s="1"/>
  <c r="E39" i="121"/>
  <c r="E39" i="137" s="1"/>
  <c r="V41" i="131"/>
  <c r="AD24" i="131"/>
  <c r="F22" i="121"/>
  <c r="F22" i="137" s="1"/>
  <c r="F34" i="121"/>
  <c r="F34" i="137" s="1"/>
  <c r="AD36" i="131"/>
  <c r="AL22" i="131"/>
  <c r="G20" i="121"/>
  <c r="G20" i="137" s="1"/>
  <c r="G29" i="121"/>
  <c r="G29" i="137" s="1"/>
  <c r="AL31" i="131"/>
  <c r="AT21" i="131"/>
  <c r="H19" i="121"/>
  <c r="H19" i="137" s="1"/>
  <c r="H28" i="121"/>
  <c r="H28" i="137" s="1"/>
  <c r="AT30" i="131"/>
  <c r="AT50" i="131"/>
  <c r="H48" i="121"/>
  <c r="H48" i="137" s="1"/>
  <c r="I25" i="121"/>
  <c r="I25" i="137" s="1"/>
  <c r="BB27" i="131"/>
  <c r="BB41" i="131"/>
  <c r="I39" i="121"/>
  <c r="I39" i="137" s="1"/>
  <c r="J22" i="121"/>
  <c r="J22" i="137" s="1"/>
  <c r="BJ24" i="131"/>
  <c r="BJ36" i="131"/>
  <c r="J34" i="121"/>
  <c r="J34" i="137" s="1"/>
  <c r="K20" i="121"/>
  <c r="K20" i="137" s="1"/>
  <c r="BR22" i="131"/>
  <c r="BR31" i="131"/>
  <c r="K29" i="121"/>
  <c r="K29" i="137" s="1"/>
  <c r="L19" i="121"/>
  <c r="L19" i="137" s="1"/>
  <c r="BZ21" i="131"/>
  <c r="BZ30" i="131"/>
  <c r="L28" i="121"/>
  <c r="L28" i="137" s="1"/>
  <c r="L48" i="121"/>
  <c r="L48" i="137" s="1"/>
  <c r="BZ50" i="131"/>
  <c r="CH27" i="131"/>
  <c r="M25" i="121"/>
  <c r="M25" i="137" s="1"/>
  <c r="M39" i="121"/>
  <c r="M39" i="137" s="1"/>
  <c r="CH41" i="131"/>
  <c r="F24" i="131"/>
  <c r="C22" i="121"/>
  <c r="C22" i="137" s="1"/>
  <c r="C34" i="121"/>
  <c r="C34" i="137" s="1"/>
  <c r="F36" i="131"/>
  <c r="N22" i="131"/>
  <c r="D20" i="121"/>
  <c r="D20" i="137" s="1"/>
  <c r="N31" i="131"/>
  <c r="D29" i="121"/>
  <c r="D29" i="137" s="1"/>
  <c r="V21" i="131"/>
  <c r="E19" i="121"/>
  <c r="E19" i="137" s="1"/>
  <c r="V30" i="131"/>
  <c r="E28" i="121"/>
  <c r="E28" i="137" s="1"/>
  <c r="V50" i="131"/>
  <c r="E48" i="121"/>
  <c r="E48" i="137" s="1"/>
  <c r="AD27" i="131"/>
  <c r="F25" i="121"/>
  <c r="F25" i="137" s="1"/>
  <c r="AD41" i="131"/>
  <c r="F39" i="121"/>
  <c r="F39" i="137" s="1"/>
  <c r="AL24" i="131"/>
  <c r="G22" i="121"/>
  <c r="G22" i="137" s="1"/>
  <c r="AL36" i="131"/>
  <c r="G34" i="121"/>
  <c r="G34" i="137" s="1"/>
  <c r="H20" i="121"/>
  <c r="H20" i="137" s="1"/>
  <c r="AT22" i="131"/>
  <c r="AT31" i="131"/>
  <c r="H29" i="121"/>
  <c r="H29" i="137" s="1"/>
  <c r="BB21" i="131"/>
  <c r="I19" i="121"/>
  <c r="I19" i="137" s="1"/>
  <c r="BB30" i="131"/>
  <c r="I28" i="121"/>
  <c r="I28" i="137" s="1"/>
  <c r="I48" i="121"/>
  <c r="I48" i="137" s="1"/>
  <c r="BB50" i="131"/>
  <c r="BJ27" i="131"/>
  <c r="J25" i="121"/>
  <c r="J25" i="137" s="1"/>
  <c r="BJ41" i="131"/>
  <c r="J39" i="121"/>
  <c r="J39" i="137" s="1"/>
  <c r="BR24" i="131"/>
  <c r="K22" i="121"/>
  <c r="K22" i="137" s="1"/>
  <c r="BR36" i="131"/>
  <c r="K34" i="121"/>
  <c r="K34" i="137" s="1"/>
  <c r="BZ22" i="131"/>
  <c r="L20" i="121"/>
  <c r="L20" i="137" s="1"/>
  <c r="L29" i="121"/>
  <c r="L29" i="137" s="1"/>
  <c r="BZ31" i="131"/>
  <c r="CH21" i="131"/>
  <c r="M19" i="121"/>
  <c r="M19" i="137" s="1"/>
  <c r="CH30" i="131"/>
  <c r="M28" i="121"/>
  <c r="M28" i="137" s="1"/>
  <c r="CH50" i="131"/>
  <c r="M48" i="121"/>
  <c r="M48" i="137" s="1"/>
  <c r="AR57" i="152" l="1"/>
  <c r="AQ57" i="152" l="1"/>
  <c r="AS57" i="152"/>
  <c r="AO57" i="152" l="1"/>
  <c r="AN58" i="152"/>
  <c r="AM57" i="152"/>
  <c r="AO58" i="152"/>
  <c r="AT57" i="152"/>
  <c r="AP57" i="152"/>
  <c r="AP58" i="152"/>
  <c r="AM58" i="152"/>
  <c r="AN57" i="152"/>
  <c r="AL57" i="152" l="1"/>
  <c r="AJ57" i="152"/>
  <c r="AI57" i="152"/>
  <c r="AI58" i="152"/>
  <c r="AK58" i="152"/>
  <c r="AK57" i="152"/>
  <c r="AJ58" i="152"/>
  <c r="AL58" i="152"/>
  <c r="AH57" i="152" l="1"/>
  <c r="AE58" i="152"/>
  <c r="AG58" i="152"/>
  <c r="AH58" i="152"/>
  <c r="AF57" i="152"/>
  <c r="AE57" i="152"/>
  <c r="AF58" i="152"/>
  <c r="AG57" i="152"/>
  <c r="AA58" i="152" l="1"/>
  <c r="AC57" i="152"/>
  <c r="AD57" i="152"/>
  <c r="AB58" i="152"/>
  <c r="AD58" i="152"/>
  <c r="AB57" i="152"/>
  <c r="AA57" i="152"/>
  <c r="AC58" i="152"/>
  <c r="Z58" i="152" l="1"/>
  <c r="X57" i="152"/>
  <c r="Y57" i="152"/>
  <c r="W57" i="152"/>
  <c r="Z57" i="152"/>
  <c r="X58" i="152"/>
  <c r="Y58" i="152"/>
  <c r="W58" i="152"/>
  <c r="U57" i="152" l="1"/>
  <c r="S58" i="152"/>
  <c r="T57" i="152"/>
  <c r="U58" i="152"/>
  <c r="V57" i="152"/>
  <c r="S57" i="152"/>
  <c r="T58" i="152"/>
  <c r="V58" i="152"/>
  <c r="P58" i="152" l="1"/>
  <c r="Q57" i="152"/>
  <c r="Q58" i="152"/>
  <c r="P57" i="152"/>
  <c r="R58" i="152"/>
  <c r="R57" i="152"/>
  <c r="O57" i="152"/>
  <c r="O58" i="152"/>
  <c r="N58" i="152" l="1"/>
  <c r="N57" i="152"/>
  <c r="K57" i="152"/>
  <c r="L57" i="152"/>
  <c r="K58" i="152"/>
  <c r="L58" i="152"/>
  <c r="M58" i="152"/>
  <c r="M57" i="152"/>
  <c r="I58" i="152" l="1"/>
  <c r="I57" i="152"/>
  <c r="H57" i="152"/>
  <c r="J58" i="152"/>
  <c r="G57" i="152"/>
  <c r="H58" i="152"/>
  <c r="J57" i="152"/>
  <c r="G58" i="152"/>
  <c r="E58" i="152" l="1"/>
  <c r="D58" i="152"/>
  <c r="C58" i="152"/>
  <c r="F58" i="152"/>
  <c r="C57" i="152" l="1"/>
  <c r="D57" i="152"/>
  <c r="E57" i="152"/>
  <c r="F57" i="152"/>
  <c r="AR58" i="152" l="1"/>
  <c r="AS58" i="152"/>
  <c r="AQ58" i="152"/>
  <c r="AT58" i="152" l="1"/>
  <c r="AU50" i="152" l="1"/>
  <c r="AU21" i="152"/>
  <c r="AV50" i="152" l="1"/>
  <c r="AV21" i="152"/>
  <c r="AU52" i="152" l="1"/>
  <c r="AU23" i="152"/>
  <c r="AU55" i="152" l="1"/>
  <c r="AU26" i="152"/>
  <c r="AU54" i="152"/>
  <c r="AU25" i="152"/>
  <c r="AU28" i="152"/>
  <c r="AU57" i="152"/>
  <c r="AV57" i="152" l="1"/>
  <c r="AV52" i="152"/>
  <c r="AV28" i="152"/>
  <c r="AV23" i="152"/>
  <c r="AV55" i="152" l="1"/>
  <c r="AV54" i="152"/>
  <c r="AV26" i="152"/>
  <c r="AV25" i="152"/>
  <c r="AU51" i="152" l="1"/>
  <c r="AU22" i="152"/>
  <c r="AV51" i="152" l="1"/>
  <c r="AV22" i="152"/>
  <c r="AU53" i="152" l="1"/>
  <c r="AU24" i="152"/>
  <c r="AV53" i="152" l="1"/>
  <c r="AV24" i="152"/>
  <c r="AU57" i="151"/>
  <c r="AU66" i="151"/>
  <c r="AU56" i="151" l="1"/>
  <c r="AV57" i="151" l="1"/>
  <c r="AV56" i="151"/>
  <c r="AV66" i="151"/>
  <c r="AU59" i="151" l="1"/>
  <c r="AU58" i="151"/>
  <c r="AV58" i="151" l="1"/>
  <c r="AV59" i="151"/>
  <c r="AU61" i="151"/>
  <c r="AV61" i="151" l="1"/>
  <c r="AU62" i="151"/>
  <c r="AU64" i="151"/>
  <c r="AU49" i="152" l="1"/>
  <c r="AU20" i="152"/>
  <c r="AV62" i="151"/>
  <c r="AV64" i="151"/>
  <c r="AV20" i="152" l="1"/>
  <c r="AV49" i="152"/>
  <c r="AV55" i="151" l="1"/>
  <c r="AU55" i="151" l="1"/>
  <c r="AU60" i="151" l="1"/>
  <c r="AU19" i="152" l="1"/>
  <c r="AU48" i="152" l="1"/>
  <c r="AV19" i="152" l="1"/>
  <c r="AU54" i="151"/>
  <c r="AV60" i="151" l="1"/>
  <c r="AV48" i="152" l="1"/>
  <c r="AV54" i="151" l="1"/>
  <c r="AU47" i="151" l="1"/>
  <c r="AU41" i="152" l="1"/>
  <c r="AU12" i="152"/>
  <c r="AV47" i="151"/>
  <c r="AU44" i="151"/>
  <c r="AU38" i="152" l="1"/>
  <c r="AU9" i="152"/>
  <c r="AV44" i="151"/>
  <c r="AV12" i="152"/>
  <c r="AV41" i="152"/>
  <c r="AU56" i="152" l="1"/>
  <c r="AU27" i="152"/>
  <c r="AV9" i="152"/>
  <c r="AV38" i="152"/>
  <c r="AU18" i="152"/>
  <c r="AV18" i="152" l="1"/>
  <c r="AV27" i="152"/>
  <c r="AV56" i="152"/>
  <c r="AU47" i="152" l="1"/>
  <c r="AV47" i="152" l="1"/>
  <c r="AV29" i="152"/>
  <c r="AU29" i="152"/>
  <c r="AU58" i="152" l="1"/>
  <c r="AV58" i="152"/>
  <c r="AU65" i="151"/>
  <c r="AV65" i="151" l="1"/>
  <c r="AU40" i="152" l="1"/>
  <c r="AU11" i="152"/>
  <c r="AU37" i="152"/>
  <c r="AU8" i="152"/>
  <c r="AU43" i="152" l="1"/>
  <c r="AU14" i="152"/>
  <c r="AV11" i="152"/>
  <c r="AV14" i="152"/>
  <c r="AV8" i="152"/>
  <c r="AV40" i="152"/>
  <c r="AV43" i="152"/>
  <c r="AV37" i="152"/>
  <c r="AV46" i="151" l="1"/>
  <c r="AV43" i="151"/>
  <c r="AV51" i="151"/>
  <c r="AU46" i="151"/>
  <c r="AU43" i="151"/>
  <c r="AU51" i="151"/>
  <c r="AV49" i="151" l="1"/>
  <c r="AU49" i="151"/>
  <c r="AU50" i="151" l="1"/>
  <c r="AU42" i="152" l="1"/>
  <c r="AU13" i="152"/>
  <c r="AV13" i="152" l="1"/>
  <c r="AV10" i="152"/>
  <c r="AU39" i="152"/>
  <c r="AU10" i="152"/>
  <c r="AV50" i="151"/>
  <c r="AV42" i="152"/>
  <c r="AV39" i="152"/>
  <c r="AU52" i="151"/>
  <c r="AV52" i="151" l="1"/>
  <c r="AU45" i="151"/>
  <c r="AV45" i="151" l="1"/>
  <c r="AV63" i="151" l="1"/>
  <c r="AU63" i="151"/>
  <c r="AV48" i="151" l="1"/>
  <c r="AU48" i="151" l="1"/>
  <c r="AV16" i="152" l="1"/>
  <c r="AU45" i="152"/>
  <c r="AU16" i="152"/>
  <c r="AV45" i="152"/>
  <c r="AU44" i="152" l="1"/>
  <c r="AU15" i="152"/>
  <c r="AV15" i="152"/>
  <c r="AV44" i="152"/>
  <c r="AV17" i="152" l="1"/>
  <c r="AV46" i="152"/>
  <c r="AU42" i="151" l="1"/>
  <c r="AU36" i="152" l="1"/>
  <c r="AU7" i="152"/>
  <c r="AU6" i="152"/>
  <c r="AU5" i="152" l="1"/>
  <c r="AU35" i="152" l="1"/>
  <c r="AU41" i="151"/>
  <c r="AU31" i="152"/>
  <c r="AU34" i="152"/>
  <c r="AU40" i="151" l="1"/>
  <c r="AU71" i="149"/>
  <c r="AU71" i="151" s="1"/>
  <c r="AU72" i="149"/>
  <c r="AU72" i="151" s="1"/>
  <c r="AU30" i="152"/>
  <c r="AU60" i="152"/>
  <c r="AU59" i="152" l="1"/>
  <c r="AV42" i="151" l="1"/>
  <c r="AV7" i="152"/>
  <c r="AV6" i="152"/>
  <c r="AV36" i="152"/>
  <c r="AV5" i="152" l="1"/>
  <c r="AV31" i="152" l="1"/>
  <c r="AV34" i="152"/>
  <c r="AV35" i="152"/>
  <c r="AV71" i="149" l="1"/>
  <c r="AV40" i="151"/>
  <c r="AV72" i="149"/>
  <c r="AV60" i="152"/>
  <c r="AV30" i="152"/>
  <c r="AV59" i="152" l="1"/>
  <c r="AV41" i="151"/>
  <c r="AV72" i="151"/>
  <c r="AV71" i="151"/>
  <c r="AY53" i="133" l="1"/>
  <c r="I51" i="125"/>
  <c r="I51" i="141" s="1"/>
  <c r="K53" i="133"/>
  <c r="D51" i="125"/>
  <c r="D51" i="141" s="1"/>
  <c r="AA53" i="133"/>
  <c r="F51" i="125"/>
  <c r="F51" i="141" s="1"/>
  <c r="S53" i="133"/>
  <c r="E51" i="125"/>
  <c r="E51" i="141" s="1"/>
  <c r="BO35" i="131"/>
  <c r="K33" i="120"/>
  <c r="K33" i="136" s="1"/>
  <c r="BG53" i="133"/>
  <c r="J51" i="125"/>
  <c r="J51" i="141" s="1"/>
  <c r="D33" i="120"/>
  <c r="D33" i="136" s="1"/>
  <c r="K35" i="131"/>
  <c r="BB53" i="133"/>
  <c r="I51" i="126"/>
  <c r="I51" i="142" s="1"/>
  <c r="N53" i="133"/>
  <c r="D51" i="126"/>
  <c r="D51" i="142" s="1"/>
  <c r="AD53" i="133"/>
  <c r="F51" i="126"/>
  <c r="F51" i="142" s="1"/>
  <c r="V53" i="133"/>
  <c r="E51" i="126"/>
  <c r="E51" i="142" s="1"/>
  <c r="BR35" i="131"/>
  <c r="K33" i="121"/>
  <c r="K33" i="137" s="1"/>
  <c r="BJ53" i="133"/>
  <c r="J51" i="126"/>
  <c r="J51" i="142" s="1"/>
  <c r="N35" i="131"/>
  <c r="D33" i="121"/>
  <c r="D33" i="137" s="1"/>
  <c r="BO53" i="133"/>
  <c r="K51" i="125"/>
  <c r="K51" i="141" s="1"/>
  <c r="AY35" i="131"/>
  <c r="I33" i="120"/>
  <c r="I33" i="136" s="1"/>
  <c r="AI53" i="133"/>
  <c r="G51" i="125"/>
  <c r="G51" i="141" s="1"/>
  <c r="AA35" i="131"/>
  <c r="F33" i="120"/>
  <c r="F33" i="136" s="1"/>
  <c r="G33" i="120"/>
  <c r="G33" i="136" s="1"/>
  <c r="AI35" i="131"/>
  <c r="S35" i="131"/>
  <c r="E33" i="120"/>
  <c r="E33" i="136" s="1"/>
  <c r="BG35" i="131"/>
  <c r="J33" i="120"/>
  <c r="J33" i="136" s="1"/>
  <c r="K51" i="126"/>
  <c r="K51" i="142" s="1"/>
  <c r="BR53" i="133"/>
  <c r="BB35" i="131"/>
  <c r="I33" i="121"/>
  <c r="I33" i="137" s="1"/>
  <c r="AL53" i="133"/>
  <c r="G51" i="126"/>
  <c r="G51" i="142" s="1"/>
  <c r="AD35" i="131"/>
  <c r="F33" i="121"/>
  <c r="F33" i="137" s="1"/>
  <c r="AL35" i="131"/>
  <c r="G33" i="121"/>
  <c r="G33" i="137" s="1"/>
  <c r="E33" i="121"/>
  <c r="E33" i="137" s="1"/>
  <c r="V35" i="131"/>
  <c r="BJ35" i="131"/>
  <c r="J33" i="121"/>
  <c r="J33" i="137" s="1"/>
  <c r="H21" i="120" l="1"/>
  <c r="H21" i="136" s="1"/>
  <c r="AQ23" i="131"/>
  <c r="H33" i="120"/>
  <c r="H33" i="136" s="1"/>
  <c r="AQ35" i="131"/>
  <c r="BO23" i="131"/>
  <c r="K21" i="120"/>
  <c r="K21" i="136" s="1"/>
  <c r="H21" i="121"/>
  <c r="H21" i="137" s="1"/>
  <c r="AT23" i="131"/>
  <c r="AT35" i="131"/>
  <c r="H33" i="121"/>
  <c r="H33" i="137" s="1"/>
  <c r="BR23" i="131"/>
  <c r="K21" i="121"/>
  <c r="K21" i="137" s="1"/>
  <c r="AA23" i="131"/>
  <c r="F21" i="120"/>
  <c r="F21" i="136" s="1"/>
  <c r="AY23" i="131"/>
  <c r="I21" i="120"/>
  <c r="I21" i="136" s="1"/>
  <c r="K23" i="131"/>
  <c r="D21" i="120"/>
  <c r="D21" i="136" s="1"/>
  <c r="E21" i="120"/>
  <c r="E21" i="136" s="1"/>
  <c r="S23" i="131"/>
  <c r="BG23" i="131"/>
  <c r="J21" i="120"/>
  <c r="J21" i="136" s="1"/>
  <c r="G21" i="120"/>
  <c r="G21" i="136" s="1"/>
  <c r="AI23" i="131"/>
  <c r="F21" i="121"/>
  <c r="F21" i="137" s="1"/>
  <c r="AD23" i="131"/>
  <c r="BB23" i="131"/>
  <c r="I21" i="121"/>
  <c r="I21" i="137" s="1"/>
  <c r="N23" i="131"/>
  <c r="D21" i="121"/>
  <c r="D21" i="137" s="1"/>
  <c r="V23" i="131"/>
  <c r="E21" i="121"/>
  <c r="E21" i="137" s="1"/>
  <c r="J21" i="121"/>
  <c r="J21" i="137" s="1"/>
  <c r="BJ23" i="131"/>
  <c r="G21" i="121"/>
  <c r="G21" i="137" s="1"/>
  <c r="AL23" i="131"/>
  <c r="H51" i="125" l="1"/>
  <c r="H51" i="141" s="1"/>
  <c r="AQ53" i="133"/>
  <c r="AT53" i="133"/>
  <c r="H51" i="126"/>
  <c r="H51" i="142" s="1"/>
  <c r="AQ73" i="131" l="1"/>
  <c r="H71" i="120"/>
  <c r="H71" i="136" s="1"/>
  <c r="S74" i="131"/>
  <c r="E72" i="120"/>
  <c r="E72" i="136" s="1"/>
  <c r="E71" i="120"/>
  <c r="E71" i="136" s="1"/>
  <c r="S73" i="131"/>
  <c r="K73" i="131"/>
  <c r="D71" i="120"/>
  <c r="D71" i="136" s="1"/>
  <c r="K71" i="120"/>
  <c r="K71" i="136" s="1"/>
  <c r="BO73" i="131"/>
  <c r="I71" i="120"/>
  <c r="I71" i="136" s="1"/>
  <c r="AY73" i="131"/>
  <c r="K74" i="131"/>
  <c r="D72" i="120"/>
  <c r="D72" i="136" s="1"/>
  <c r="AT73" i="131"/>
  <c r="H71" i="121"/>
  <c r="H71" i="137" s="1"/>
  <c r="E72" i="121"/>
  <c r="E72" i="137" s="1"/>
  <c r="V74" i="131"/>
  <c r="V73" i="131"/>
  <c r="E71" i="121"/>
  <c r="E71" i="137" s="1"/>
  <c r="N73" i="131"/>
  <c r="D71" i="121"/>
  <c r="D71" i="137" s="1"/>
  <c r="BR73" i="131"/>
  <c r="K71" i="121"/>
  <c r="K71" i="137" s="1"/>
  <c r="BB73" i="131"/>
  <c r="I71" i="121"/>
  <c r="I71" i="137" s="1"/>
  <c r="N74" i="131"/>
  <c r="D72" i="121"/>
  <c r="D72" i="137" s="1"/>
  <c r="AY74" i="131"/>
  <c r="I72" i="120"/>
  <c r="I72" i="136" s="1"/>
  <c r="AI73" i="131"/>
  <c r="G71" i="120"/>
  <c r="G71" i="136" s="1"/>
  <c r="BO74" i="131"/>
  <c r="K72" i="120"/>
  <c r="K72" i="136" s="1"/>
  <c r="AQ74" i="131"/>
  <c r="H72" i="120"/>
  <c r="H72" i="136" s="1"/>
  <c r="G72" i="120"/>
  <c r="G72" i="136" s="1"/>
  <c r="AI74" i="131"/>
  <c r="BG74" i="131"/>
  <c r="J72" i="120"/>
  <c r="J72" i="136" s="1"/>
  <c r="J71" i="120"/>
  <c r="J71" i="136" s="1"/>
  <c r="BG73" i="131"/>
  <c r="BB74" i="131"/>
  <c r="I72" i="121"/>
  <c r="I72" i="137" s="1"/>
  <c r="AL73" i="131"/>
  <c r="G71" i="121"/>
  <c r="G71" i="137" s="1"/>
  <c r="BR74" i="131"/>
  <c r="K72" i="121"/>
  <c r="K72" i="137" s="1"/>
  <c r="AT74" i="131"/>
  <c r="H72" i="121"/>
  <c r="H72" i="137" s="1"/>
  <c r="AL74" i="131"/>
  <c r="G72" i="121"/>
  <c r="G72" i="137" s="1"/>
  <c r="BJ74" i="131"/>
  <c r="J72" i="121"/>
  <c r="J72" i="137" s="1"/>
  <c r="BJ73" i="131"/>
  <c r="J71" i="121"/>
  <c r="J71" i="137" s="1"/>
  <c r="AA74" i="131" l="1"/>
  <c r="F72" i="120"/>
  <c r="F72" i="136" s="1"/>
  <c r="AD74" i="131"/>
  <c r="F72" i="121"/>
  <c r="F72" i="137" s="1"/>
  <c r="F71" i="120" l="1"/>
  <c r="F71" i="136" s="1"/>
  <c r="AA73" i="131"/>
  <c r="F71" i="121"/>
  <c r="F71" i="137" s="1"/>
  <c r="AD73" i="131"/>
  <c r="G65" i="151" l="1"/>
  <c r="G66" i="151"/>
  <c r="G51" i="151"/>
  <c r="H66" i="151"/>
  <c r="G58" i="151"/>
  <c r="M49" i="151" l="1"/>
  <c r="M44" i="151"/>
  <c r="K66" i="151"/>
  <c r="N59" i="151"/>
  <c r="N58" i="151"/>
  <c r="H20" i="152"/>
  <c r="J26" i="152"/>
  <c r="I6" i="152"/>
  <c r="H19" i="152"/>
  <c r="G24" i="152"/>
  <c r="J8" i="152"/>
  <c r="H9" i="152"/>
  <c r="J15" i="152"/>
  <c r="J57" i="151"/>
  <c r="I59" i="151"/>
  <c r="I60" i="151"/>
  <c r="H62" i="151"/>
  <c r="J20" i="152"/>
  <c r="I25" i="152"/>
  <c r="H12" i="152"/>
  <c r="H16" i="152"/>
  <c r="J55" i="151"/>
  <c r="J45" i="151"/>
  <c r="J46" i="151"/>
  <c r="I14" i="152"/>
  <c r="I55" i="151"/>
  <c r="H57" i="151"/>
  <c r="J63" i="151"/>
  <c r="G55" i="151"/>
  <c r="I42" i="151"/>
  <c r="H55" i="151"/>
  <c r="J58" i="151"/>
  <c r="J60" i="151"/>
  <c r="I63" i="151"/>
  <c r="G47" i="151"/>
  <c r="H46" i="151"/>
  <c r="H49" i="151"/>
  <c r="G45" i="151"/>
  <c r="G48" i="151"/>
  <c r="J44" i="151"/>
  <c r="J49" i="151"/>
  <c r="H61" i="151"/>
  <c r="G9" i="152"/>
  <c r="H42" i="151"/>
  <c r="I47" i="151"/>
  <c r="G49" i="151"/>
  <c r="J27" i="152"/>
  <c r="H63" i="151"/>
  <c r="G23" i="152"/>
  <c r="H21" i="152"/>
  <c r="G26" i="152"/>
  <c r="J12" i="152"/>
  <c r="H65" i="151"/>
  <c r="L66" i="151"/>
  <c r="I27" i="152"/>
  <c r="J22" i="152"/>
  <c r="G25" i="152"/>
  <c r="H7" i="152"/>
  <c r="I22" i="152"/>
  <c r="G20" i="152"/>
  <c r="G60" i="151"/>
  <c r="H5" i="152"/>
  <c r="J11" i="152"/>
  <c r="I16" i="152"/>
  <c r="I58" i="151"/>
  <c r="J62" i="151"/>
  <c r="I44" i="151"/>
  <c r="I21" i="152"/>
  <c r="H26" i="152"/>
  <c r="J14" i="152"/>
  <c r="G15" i="152"/>
  <c r="I57" i="151"/>
  <c r="I62" i="151"/>
  <c r="J9" i="152"/>
  <c r="H15" i="152"/>
  <c r="H51" i="151"/>
  <c r="G62" i="151"/>
  <c r="I51" i="151"/>
  <c r="J50" i="151"/>
  <c r="H47" i="151"/>
  <c r="J47" i="151"/>
  <c r="H45" i="151"/>
  <c r="G14" i="152"/>
  <c r="J6" i="152"/>
  <c r="G5" i="152"/>
  <c r="G19" i="152"/>
  <c r="J23" i="152"/>
  <c r="G22" i="152"/>
  <c r="I13" i="152"/>
  <c r="G11" i="152"/>
  <c r="I65" i="151"/>
  <c r="I19" i="152"/>
  <c r="I23" i="152"/>
  <c r="G21" i="152"/>
  <c r="H27" i="152"/>
  <c r="G27" i="152"/>
  <c r="H23" i="152"/>
  <c r="I5" i="152"/>
  <c r="J7" i="152"/>
  <c r="I12" i="152"/>
  <c r="G16" i="152"/>
  <c r="H22" i="152"/>
  <c r="J10" i="152"/>
  <c r="I15" i="152"/>
  <c r="J56" i="151"/>
  <c r="H58" i="151"/>
  <c r="H59" i="151"/>
  <c r="H60" i="151"/>
  <c r="J61" i="151"/>
  <c r="G56" i="151"/>
  <c r="I10" i="152"/>
  <c r="I56" i="151"/>
  <c r="J43" i="151"/>
  <c r="I45" i="151"/>
  <c r="I46" i="151"/>
  <c r="H56" i="151"/>
  <c r="J59" i="151"/>
  <c r="G63" i="151"/>
  <c r="G43" i="151"/>
  <c r="H50" i="151"/>
  <c r="G42" i="151"/>
  <c r="G46" i="151"/>
  <c r="H48" i="151"/>
  <c r="J13" i="152"/>
  <c r="I48" i="151"/>
  <c r="J16" i="152"/>
  <c r="I43" i="151"/>
  <c r="G44" i="151"/>
  <c r="G10" i="152"/>
  <c r="I7" i="152"/>
  <c r="G8" i="152"/>
  <c r="J19" i="152"/>
  <c r="I24" i="152"/>
  <c r="I9" i="152"/>
  <c r="H14" i="152"/>
  <c r="G7" i="152"/>
  <c r="J65" i="151"/>
  <c r="K65" i="151"/>
  <c r="N62" i="151"/>
  <c r="H24" i="152"/>
  <c r="J5" i="152"/>
  <c r="I26" i="152"/>
  <c r="H6" i="152"/>
  <c r="J25" i="152"/>
  <c r="I8" i="152"/>
  <c r="H13" i="152"/>
  <c r="G12" i="152"/>
  <c r="G59" i="151"/>
  <c r="H44" i="151"/>
  <c r="J24" i="152"/>
  <c r="I11" i="152"/>
  <c r="J42" i="151"/>
  <c r="G61" i="151"/>
  <c r="H11" i="152"/>
  <c r="I61" i="151"/>
  <c r="G57" i="151"/>
  <c r="I49" i="151"/>
  <c r="J48" i="151"/>
  <c r="G50" i="151"/>
  <c r="J51" i="151"/>
  <c r="G13" i="152"/>
  <c r="I50" i="151"/>
  <c r="H43" i="151"/>
  <c r="G6" i="152"/>
  <c r="H8" i="152"/>
  <c r="J21" i="152"/>
  <c r="I20" i="152"/>
  <c r="H25" i="152"/>
  <c r="H10" i="152"/>
  <c r="I66" i="151"/>
  <c r="J66" i="151"/>
  <c r="O66" i="151" l="1"/>
  <c r="N56" i="151"/>
  <c r="M61" i="151"/>
  <c r="M22" i="152"/>
  <c r="K25" i="152"/>
  <c r="M9" i="152"/>
  <c r="L14" i="152"/>
  <c r="N49" i="151"/>
  <c r="M42" i="151"/>
  <c r="L57" i="151"/>
  <c r="L63" i="151"/>
  <c r="M56" i="151"/>
  <c r="M20" i="152"/>
  <c r="L25" i="152"/>
  <c r="L8" i="152"/>
  <c r="N14" i="152"/>
  <c r="K11" i="152"/>
  <c r="L44" i="151"/>
  <c r="N45" i="151"/>
  <c r="L49" i="151"/>
  <c r="M19" i="152"/>
  <c r="L24" i="152"/>
  <c r="N9" i="152"/>
  <c r="M14" i="152"/>
  <c r="K55" i="151"/>
  <c r="K61" i="151"/>
  <c r="K44" i="151"/>
  <c r="K51" i="151"/>
  <c r="K43" i="151"/>
  <c r="K5" i="152"/>
  <c r="G52" i="151"/>
  <c r="L5" i="152"/>
  <c r="N11" i="152"/>
  <c r="M16" i="152"/>
  <c r="N20" i="152"/>
  <c r="L26" i="152"/>
  <c r="K12" i="152"/>
  <c r="H17" i="152"/>
  <c r="G35" i="152"/>
  <c r="H35" i="152"/>
  <c r="H53" i="152"/>
  <c r="H64" i="151"/>
  <c r="G37" i="152"/>
  <c r="G39" i="152"/>
  <c r="J39" i="152"/>
  <c r="G56" i="152"/>
  <c r="L59" i="151"/>
  <c r="H44" i="152"/>
  <c r="J43" i="152"/>
  <c r="I50" i="152"/>
  <c r="I45" i="152"/>
  <c r="I51" i="152"/>
  <c r="G54" i="152"/>
  <c r="I56" i="152"/>
  <c r="J64" i="151"/>
  <c r="J56" i="152"/>
  <c r="G38" i="152"/>
  <c r="I43" i="152"/>
  <c r="H45" i="152"/>
  <c r="I54" i="152"/>
  <c r="L61" i="151"/>
  <c r="P66" i="151"/>
  <c r="Q65" i="151"/>
  <c r="M58" i="151"/>
  <c r="M62" i="151"/>
  <c r="L27" i="152"/>
  <c r="L23" i="152"/>
  <c r="M5" i="152"/>
  <c r="L10" i="152"/>
  <c r="K57" i="151"/>
  <c r="N44" i="151"/>
  <c r="L48" i="151"/>
  <c r="M46" i="151"/>
  <c r="N57" i="151"/>
  <c r="L22" i="152"/>
  <c r="K59" i="151"/>
  <c r="L47" i="151"/>
  <c r="L58" i="151"/>
  <c r="L21" i="152"/>
  <c r="N10" i="152"/>
  <c r="L16" i="152"/>
  <c r="M48" i="151"/>
  <c r="L20" i="152"/>
  <c r="N26" i="152"/>
  <c r="N5" i="152"/>
  <c r="M10" i="152"/>
  <c r="L15" i="152"/>
  <c r="N43" i="151"/>
  <c r="L51" i="151"/>
  <c r="K42" i="151"/>
  <c r="K46" i="151"/>
  <c r="K50" i="151"/>
  <c r="K21" i="152"/>
  <c r="K24" i="152"/>
  <c r="N7" i="152"/>
  <c r="M12" i="152"/>
  <c r="K14" i="152"/>
  <c r="M21" i="152"/>
  <c r="K23" i="152"/>
  <c r="K8" i="152"/>
  <c r="K7" i="152"/>
  <c r="K27" i="152"/>
  <c r="H18" i="152"/>
  <c r="I17" i="152"/>
  <c r="H54" i="152"/>
  <c r="J50" i="152"/>
  <c r="H40" i="152"/>
  <c r="J53" i="152"/>
  <c r="H42" i="152"/>
  <c r="J54" i="152"/>
  <c r="G36" i="152"/>
  <c r="I38" i="152"/>
  <c r="I41" i="152"/>
  <c r="H52" i="152"/>
  <c r="G50" i="152"/>
  <c r="I48" i="152"/>
  <c r="N61" i="151"/>
  <c r="G40" i="152"/>
  <c r="G51" i="152"/>
  <c r="J35" i="152"/>
  <c r="G43" i="152"/>
  <c r="M65" i="151"/>
  <c r="G55" i="152"/>
  <c r="G52" i="152"/>
  <c r="H38" i="152"/>
  <c r="J37" i="152"/>
  <c r="H48" i="152"/>
  <c r="I35" i="152"/>
  <c r="H49" i="152"/>
  <c r="P60" i="151"/>
  <c r="M43" i="151"/>
  <c r="L60" i="151"/>
  <c r="L19" i="152"/>
  <c r="N25" i="152"/>
  <c r="L6" i="152"/>
  <c r="N12" i="152"/>
  <c r="L42" i="151"/>
  <c r="L45" i="151"/>
  <c r="M59" i="151"/>
  <c r="L43" i="151"/>
  <c r="M45" i="151"/>
  <c r="M60" i="151"/>
  <c r="N27" i="152"/>
  <c r="N23" i="152"/>
  <c r="N6" i="152"/>
  <c r="M11" i="152"/>
  <c r="M15" i="152"/>
  <c r="K15" i="152"/>
  <c r="N46" i="151"/>
  <c r="N22" i="152"/>
  <c r="K26" i="152"/>
  <c r="M6" i="152"/>
  <c r="L11" i="152"/>
  <c r="K56" i="151"/>
  <c r="N47" i="151"/>
  <c r="N50" i="151"/>
  <c r="L50" i="151"/>
  <c r="N51" i="151"/>
  <c r="K49" i="151"/>
  <c r="K47" i="151"/>
  <c r="K13" i="152"/>
  <c r="K20" i="152"/>
  <c r="G18" i="152"/>
  <c r="J52" i="151"/>
  <c r="M8" i="152"/>
  <c r="L13" i="152"/>
  <c r="K10" i="152"/>
  <c r="N24" i="152"/>
  <c r="K19" i="152"/>
  <c r="I55" i="152"/>
  <c r="J34" i="152"/>
  <c r="N66" i="151"/>
  <c r="J48" i="152"/>
  <c r="I36" i="152"/>
  <c r="J45" i="152"/>
  <c r="J42" i="152"/>
  <c r="I39" i="152"/>
  <c r="I44" i="152"/>
  <c r="H51" i="152"/>
  <c r="I34" i="152"/>
  <c r="H56" i="152"/>
  <c r="N55" i="151"/>
  <c r="N65" i="151"/>
  <c r="G48" i="152"/>
  <c r="G34" i="152"/>
  <c r="J38" i="152"/>
  <c r="G44" i="152"/>
  <c r="H55" i="152"/>
  <c r="J40" i="152"/>
  <c r="H34" i="152"/>
  <c r="G49" i="152"/>
  <c r="H36" i="152"/>
  <c r="J51" i="152"/>
  <c r="H41" i="152"/>
  <c r="J49" i="152"/>
  <c r="O65" i="151"/>
  <c r="M47" i="151"/>
  <c r="L56" i="151"/>
  <c r="N60" i="151"/>
  <c r="M63" i="151"/>
  <c r="N21" i="152"/>
  <c r="M26" i="152"/>
  <c r="N8" i="152"/>
  <c r="M13" i="152"/>
  <c r="N16" i="152"/>
  <c r="L46" i="151"/>
  <c r="M55" i="151"/>
  <c r="L62" i="151"/>
  <c r="K58" i="151"/>
  <c r="K60" i="151"/>
  <c r="K62" i="151"/>
  <c r="N19" i="152"/>
  <c r="M24" i="152"/>
  <c r="M7" i="152"/>
  <c r="L12" i="152"/>
  <c r="N42" i="151"/>
  <c r="N48" i="151"/>
  <c r="M27" i="152"/>
  <c r="M23" i="152"/>
  <c r="K22" i="152"/>
  <c r="L7" i="152"/>
  <c r="N13" i="152"/>
  <c r="M50" i="151"/>
  <c r="M51" i="151"/>
  <c r="K45" i="151"/>
  <c r="K48" i="151"/>
  <c r="K9" i="152"/>
  <c r="I52" i="151"/>
  <c r="H52" i="151"/>
  <c r="L9" i="152"/>
  <c r="N15" i="152"/>
  <c r="K6" i="152"/>
  <c r="I18" i="152"/>
  <c r="J17" i="152"/>
  <c r="J18" i="152"/>
  <c r="M25" i="152"/>
  <c r="K16" i="152"/>
  <c r="G17" i="152"/>
  <c r="H39" i="152"/>
  <c r="I49" i="152"/>
  <c r="H37" i="152"/>
  <c r="G42" i="152"/>
  <c r="I40" i="152"/>
  <c r="G41" i="152"/>
  <c r="I37" i="152"/>
  <c r="H43" i="152"/>
  <c r="I53" i="152"/>
  <c r="G45" i="152"/>
  <c r="J36" i="152"/>
  <c r="I52" i="152"/>
  <c r="M57" i="151"/>
  <c r="M66" i="151"/>
  <c r="I64" i="151"/>
  <c r="G64" i="151"/>
  <c r="I42" i="152"/>
  <c r="J52" i="152"/>
  <c r="J41" i="152"/>
  <c r="H50" i="152"/>
  <c r="J44" i="152"/>
  <c r="G53" i="152"/>
  <c r="J55" i="152"/>
  <c r="L55" i="151"/>
  <c r="L65" i="151"/>
  <c r="G31" i="152"/>
  <c r="H31" i="152"/>
  <c r="J31" i="152"/>
  <c r="I31" i="152"/>
  <c r="M31" i="152"/>
  <c r="S65" i="151" l="1"/>
  <c r="R19" i="152"/>
  <c r="Q24" i="152"/>
  <c r="R21" i="152"/>
  <c r="Q26" i="152"/>
  <c r="R5" i="152"/>
  <c r="Q10" i="152"/>
  <c r="P61" i="151"/>
  <c r="P22" i="152"/>
  <c r="P12" i="152"/>
  <c r="O11" i="152"/>
  <c r="Q14" i="152"/>
  <c r="R63" i="151"/>
  <c r="P24" i="152"/>
  <c r="O25" i="152"/>
  <c r="Q9" i="152"/>
  <c r="P14" i="152"/>
  <c r="Q63" i="151"/>
  <c r="R44" i="151"/>
  <c r="O57" i="151"/>
  <c r="Q44" i="151"/>
  <c r="O43" i="151"/>
  <c r="R50" i="151"/>
  <c r="O45" i="151"/>
  <c r="O48" i="151"/>
  <c r="O8" i="152"/>
  <c r="Q46" i="151"/>
  <c r="Q50" i="151"/>
  <c r="O22" i="152"/>
  <c r="P9" i="152"/>
  <c r="Q16" i="152"/>
  <c r="L17" i="152"/>
  <c r="O5" i="152"/>
  <c r="K17" i="152"/>
  <c r="K52" i="151"/>
  <c r="N52" i="151"/>
  <c r="Q7" i="152"/>
  <c r="N17" i="152"/>
  <c r="Q25" i="152"/>
  <c r="O27" i="152"/>
  <c r="O6" i="152"/>
  <c r="L18" i="152"/>
  <c r="D28" i="115"/>
  <c r="D28" i="146" s="1"/>
  <c r="K30" i="134"/>
  <c r="N93" i="131"/>
  <c r="D91" i="121"/>
  <c r="D91" i="137" s="1"/>
  <c r="D94" i="121"/>
  <c r="D94" i="137" s="1"/>
  <c r="N96" i="131"/>
  <c r="N81" i="131"/>
  <c r="D79" i="121"/>
  <c r="D79" i="137" s="1"/>
  <c r="K23" i="134"/>
  <c r="D21" i="115"/>
  <c r="D21" i="146" s="1"/>
  <c r="K76" i="133"/>
  <c r="D74" i="125"/>
  <c r="D74" i="141" s="1"/>
  <c r="D87" i="120"/>
  <c r="D87" i="136" s="1"/>
  <c r="K89" i="131"/>
  <c r="N14" i="134"/>
  <c r="D43" i="115"/>
  <c r="D43" i="146" s="1"/>
  <c r="D31" i="126"/>
  <c r="D31" i="142" s="1"/>
  <c r="N33" i="133"/>
  <c r="N102" i="131"/>
  <c r="D100" i="121"/>
  <c r="D100" i="137" s="1"/>
  <c r="D96" i="121"/>
  <c r="D96" i="137" s="1"/>
  <c r="N98" i="131"/>
  <c r="N47" i="131"/>
  <c r="D45" i="121"/>
  <c r="D45" i="137" s="1"/>
  <c r="R47" i="101"/>
  <c r="N18" i="134"/>
  <c r="D47" i="115"/>
  <c r="D47" i="146" s="1"/>
  <c r="D40" i="121"/>
  <c r="D40" i="137" s="1"/>
  <c r="N42" i="131"/>
  <c r="K12" i="134"/>
  <c r="D10" i="115"/>
  <c r="D10" i="146" s="1"/>
  <c r="N39" i="133"/>
  <c r="D37" i="126"/>
  <c r="D37" i="142" s="1"/>
  <c r="D65" i="126"/>
  <c r="D65" i="142" s="1"/>
  <c r="N67" i="133"/>
  <c r="D46" i="115"/>
  <c r="D46" i="146" s="1"/>
  <c r="N17" i="134"/>
  <c r="K9" i="113"/>
  <c r="K9" i="132" s="1"/>
  <c r="D7" i="120"/>
  <c r="K9" i="131"/>
  <c r="K13" i="134"/>
  <c r="D11" i="115"/>
  <c r="D11" i="146" s="1"/>
  <c r="D45" i="125"/>
  <c r="D45" i="141" s="1"/>
  <c r="K47" i="133"/>
  <c r="N91" i="131"/>
  <c r="D89" i="121"/>
  <c r="D89" i="137" s="1"/>
  <c r="D54" i="115"/>
  <c r="D54" i="146" s="1"/>
  <c r="N25" i="134"/>
  <c r="M54" i="152"/>
  <c r="L36" i="152"/>
  <c r="M52" i="152"/>
  <c r="N63" i="151"/>
  <c r="L41" i="152"/>
  <c r="M53" i="152"/>
  <c r="N45" i="152"/>
  <c r="N37" i="152"/>
  <c r="N50" i="152"/>
  <c r="G59" i="152"/>
  <c r="D65" i="121"/>
  <c r="D65" i="137" s="1"/>
  <c r="N67" i="131"/>
  <c r="N90" i="131"/>
  <c r="D88" i="121"/>
  <c r="D88" i="137" s="1"/>
  <c r="D43" i="121"/>
  <c r="D43" i="137" s="1"/>
  <c r="N45" i="131"/>
  <c r="N40" i="131"/>
  <c r="D38" i="121"/>
  <c r="D38" i="137" s="1"/>
  <c r="D19" i="126"/>
  <c r="N23" i="113"/>
  <c r="N23" i="132" s="1"/>
  <c r="N21" i="133"/>
  <c r="N37" i="133"/>
  <c r="D35" i="126"/>
  <c r="D35" i="142" s="1"/>
  <c r="K36" i="133"/>
  <c r="D34" i="125"/>
  <c r="D34" i="141" s="1"/>
  <c r="D77" i="120"/>
  <c r="D77" i="136" s="1"/>
  <c r="K79" i="131"/>
  <c r="K70" i="133"/>
  <c r="K32" i="113"/>
  <c r="K32" i="132" s="1"/>
  <c r="D68" i="125"/>
  <c r="D22" i="125"/>
  <c r="D22" i="141" s="1"/>
  <c r="K24" i="133"/>
  <c r="D81" i="120"/>
  <c r="D81" i="136" s="1"/>
  <c r="K83" i="131"/>
  <c r="D39" i="115"/>
  <c r="D39" i="146" s="1"/>
  <c r="N10" i="134"/>
  <c r="K12" i="131"/>
  <c r="D10" i="120"/>
  <c r="D10" i="136" s="1"/>
  <c r="K57" i="131"/>
  <c r="D55" i="120"/>
  <c r="D55" i="136" s="1"/>
  <c r="D20" i="115"/>
  <c r="D20" i="146" s="1"/>
  <c r="K22" i="134"/>
  <c r="D46" i="125"/>
  <c r="D46" i="141" s="1"/>
  <c r="K48" i="133"/>
  <c r="D17" i="120"/>
  <c r="K19" i="131"/>
  <c r="K11" i="113"/>
  <c r="K11" i="132" s="1"/>
  <c r="N18" i="131"/>
  <c r="R18" i="101"/>
  <c r="D16" i="121"/>
  <c r="D16" i="137" s="1"/>
  <c r="N46" i="133"/>
  <c r="R46" i="102"/>
  <c r="D44" i="126"/>
  <c r="D44" i="142" s="1"/>
  <c r="K49" i="152"/>
  <c r="L40" i="152"/>
  <c r="N52" i="152"/>
  <c r="M41" i="151"/>
  <c r="H54" i="151"/>
  <c r="N40" i="133"/>
  <c r="D38" i="126"/>
  <c r="D38" i="142" s="1"/>
  <c r="K62" i="131"/>
  <c r="D60" i="120"/>
  <c r="D60" i="136" s="1"/>
  <c r="K68" i="133"/>
  <c r="D66" i="125"/>
  <c r="D66" i="141" s="1"/>
  <c r="D95" i="120"/>
  <c r="D95" i="136" s="1"/>
  <c r="K97" i="131"/>
  <c r="N92" i="131"/>
  <c r="D90" i="121"/>
  <c r="D90" i="137" s="1"/>
  <c r="D102" i="120"/>
  <c r="D102" i="136" s="1"/>
  <c r="K104" i="131"/>
  <c r="D26" i="120"/>
  <c r="D26" i="136" s="1"/>
  <c r="K28" i="131"/>
  <c r="D103" i="120"/>
  <c r="D103" i="136" s="1"/>
  <c r="K105" i="131"/>
  <c r="D83" i="120"/>
  <c r="D83" i="136" s="1"/>
  <c r="K85" i="131"/>
  <c r="D15" i="125"/>
  <c r="D15" i="141" s="1"/>
  <c r="K17" i="133"/>
  <c r="K17" i="131"/>
  <c r="D15" i="120"/>
  <c r="D15" i="136" s="1"/>
  <c r="K52" i="131"/>
  <c r="D50" i="120"/>
  <c r="D50" i="136" s="1"/>
  <c r="K68" i="131"/>
  <c r="D66" i="120"/>
  <c r="D66" i="136" s="1"/>
  <c r="K35" i="133"/>
  <c r="D33" i="125"/>
  <c r="D33" i="141" s="1"/>
  <c r="K26" i="131"/>
  <c r="D24" i="120"/>
  <c r="D24" i="136" s="1"/>
  <c r="D20" i="125"/>
  <c r="K24" i="113"/>
  <c r="K24" i="132" s="1"/>
  <c r="K22" i="133"/>
  <c r="N10" i="131"/>
  <c r="D8" i="121"/>
  <c r="D8" i="137" s="1"/>
  <c r="K28" i="133"/>
  <c r="D26" i="125"/>
  <c r="D26" i="141" s="1"/>
  <c r="D13" i="115"/>
  <c r="D13" i="146" s="1"/>
  <c r="K15" i="134"/>
  <c r="N26" i="133"/>
  <c r="D24" i="126"/>
  <c r="D24" i="142" s="1"/>
  <c r="D62" i="115"/>
  <c r="D62" i="146" s="1"/>
  <c r="N33" i="134"/>
  <c r="N11" i="134"/>
  <c r="D40" i="115"/>
  <c r="D40" i="146" s="1"/>
  <c r="D42" i="121"/>
  <c r="D42" i="137" s="1"/>
  <c r="N44" i="131"/>
  <c r="L45" i="152"/>
  <c r="L50" i="152"/>
  <c r="L51" i="152"/>
  <c r="L39" i="152"/>
  <c r="M34" i="152"/>
  <c r="P42" i="151"/>
  <c r="J41" i="151"/>
  <c r="H46" i="152"/>
  <c r="N43" i="131"/>
  <c r="D41" i="121"/>
  <c r="D41" i="137" s="1"/>
  <c r="D55" i="115"/>
  <c r="D55" i="146" s="1"/>
  <c r="N26" i="134"/>
  <c r="K54" i="131"/>
  <c r="D52" i="120"/>
  <c r="D52" i="136" s="1"/>
  <c r="D80" i="120"/>
  <c r="D80" i="136" s="1"/>
  <c r="K82" i="131"/>
  <c r="D14" i="121"/>
  <c r="N16" i="131"/>
  <c r="N10" i="113"/>
  <c r="N10" i="132" s="1"/>
  <c r="D5" i="120"/>
  <c r="K7" i="131"/>
  <c r="K7" i="113"/>
  <c r="D46" i="121"/>
  <c r="D46" i="137" s="1"/>
  <c r="N48" i="131"/>
  <c r="K11" i="133"/>
  <c r="D9" i="125"/>
  <c r="D9" i="141" s="1"/>
  <c r="K16" i="113"/>
  <c r="K16" i="132" s="1"/>
  <c r="D74" i="120"/>
  <c r="K76" i="131"/>
  <c r="D56" i="125"/>
  <c r="D56" i="141" s="1"/>
  <c r="K58" i="133"/>
  <c r="K21" i="113"/>
  <c r="K21" i="132" s="1"/>
  <c r="D6" i="125"/>
  <c r="K8" i="133"/>
  <c r="N51" i="131"/>
  <c r="D49" i="121"/>
  <c r="D49" i="137" s="1"/>
  <c r="D12" i="121"/>
  <c r="D12" i="137" s="1"/>
  <c r="N14" i="131"/>
  <c r="R14" i="101"/>
  <c r="N42" i="133"/>
  <c r="D40" i="126"/>
  <c r="D40" i="142" s="1"/>
  <c r="K16" i="133"/>
  <c r="D14" i="125"/>
  <c r="D14" i="141" s="1"/>
  <c r="K10" i="133"/>
  <c r="D8" i="125"/>
  <c r="D8" i="141" s="1"/>
  <c r="L34" i="152"/>
  <c r="M48" i="152"/>
  <c r="K63" i="151"/>
  <c r="L43" i="152"/>
  <c r="K54" i="152"/>
  <c r="S56" i="151"/>
  <c r="S55" i="151"/>
  <c r="S66" i="151"/>
  <c r="Q20" i="152"/>
  <c r="P25" i="152"/>
  <c r="Q19" i="152"/>
  <c r="Q22" i="152"/>
  <c r="P27" i="152"/>
  <c r="Q6" i="152"/>
  <c r="P45" i="151"/>
  <c r="R14" i="152"/>
  <c r="O7" i="152"/>
  <c r="R56" i="151"/>
  <c r="Q62" i="151"/>
  <c r="O59" i="151"/>
  <c r="P15" i="152"/>
  <c r="Q55" i="151"/>
  <c r="P55" i="151"/>
  <c r="R26" i="152"/>
  <c r="Q5" i="152"/>
  <c r="P10" i="152"/>
  <c r="R16" i="152"/>
  <c r="O61" i="151"/>
  <c r="Q43" i="151"/>
  <c r="O62" i="151"/>
  <c r="P43" i="151"/>
  <c r="O44" i="151"/>
  <c r="R57" i="151"/>
  <c r="Q59" i="151"/>
  <c r="R62" i="151"/>
  <c r="Q42" i="151"/>
  <c r="Q45" i="151"/>
  <c r="R47" i="151"/>
  <c r="O51" i="151"/>
  <c r="O21" i="152"/>
  <c r="P5" i="152"/>
  <c r="R11" i="152"/>
  <c r="P8" i="152"/>
  <c r="R20" i="152"/>
  <c r="P26" i="152"/>
  <c r="O23" i="152"/>
  <c r="M17" i="152"/>
  <c r="M18" i="152"/>
  <c r="H41" i="151"/>
  <c r="I54" i="151"/>
  <c r="G46" i="152"/>
  <c r="N30" i="134"/>
  <c r="D59" i="115"/>
  <c r="D59" i="146" s="1"/>
  <c r="K60" i="133"/>
  <c r="D58" i="125"/>
  <c r="D58" i="141" s="1"/>
  <c r="K66" i="131"/>
  <c r="D64" i="120"/>
  <c r="D64" i="136" s="1"/>
  <c r="K44" i="133"/>
  <c r="D42" i="125"/>
  <c r="D42" i="141" s="1"/>
  <c r="K80" i="131"/>
  <c r="D78" i="120"/>
  <c r="D78" i="136" s="1"/>
  <c r="D52" i="115"/>
  <c r="D52" i="146" s="1"/>
  <c r="N23" i="134"/>
  <c r="D74" i="126"/>
  <c r="D74" i="142" s="1"/>
  <c r="N76" i="133"/>
  <c r="N89" i="131"/>
  <c r="D87" i="121"/>
  <c r="D87" i="137" s="1"/>
  <c r="K27" i="134"/>
  <c r="D25" i="115"/>
  <c r="D25" i="146" s="1"/>
  <c r="D76" i="120"/>
  <c r="D76" i="136" s="1"/>
  <c r="K78" i="131"/>
  <c r="D13" i="120"/>
  <c r="D13" i="136" s="1"/>
  <c r="K15" i="131"/>
  <c r="D9" i="120"/>
  <c r="D9" i="136" s="1"/>
  <c r="K11" i="131"/>
  <c r="K58" i="131"/>
  <c r="D56" i="120"/>
  <c r="D56" i="136" s="1"/>
  <c r="K94" i="131"/>
  <c r="D92" i="120"/>
  <c r="D92" i="136" s="1"/>
  <c r="K20" i="133"/>
  <c r="D18" i="125"/>
  <c r="D18" i="141" s="1"/>
  <c r="K15" i="113"/>
  <c r="K15" i="132" s="1"/>
  <c r="D62" i="120"/>
  <c r="K64" i="131"/>
  <c r="D41" i="115"/>
  <c r="D41" i="146" s="1"/>
  <c r="N12" i="134"/>
  <c r="D32" i="125"/>
  <c r="D32" i="141" s="1"/>
  <c r="K34" i="133"/>
  <c r="K20" i="131"/>
  <c r="D18" i="120"/>
  <c r="D18" i="136" s="1"/>
  <c r="D51" i="120"/>
  <c r="D51" i="136" s="1"/>
  <c r="K53" i="131"/>
  <c r="K15" i="133"/>
  <c r="D13" i="125"/>
  <c r="D13" i="141" s="1"/>
  <c r="K9" i="133"/>
  <c r="K22" i="113"/>
  <c r="K22" i="132" s="1"/>
  <c r="D7" i="125"/>
  <c r="N13" i="134"/>
  <c r="D42" i="115"/>
  <c r="D42" i="146" s="1"/>
  <c r="N47" i="133"/>
  <c r="D45" i="126"/>
  <c r="D45" i="142" s="1"/>
  <c r="D35" i="120"/>
  <c r="D35" i="136" s="1"/>
  <c r="K37" i="131"/>
  <c r="D67" i="125"/>
  <c r="D67" i="141" s="1"/>
  <c r="K69" i="133"/>
  <c r="D28" i="125"/>
  <c r="D28" i="141" s="1"/>
  <c r="K30" i="133"/>
  <c r="J47" i="152"/>
  <c r="I47" i="152"/>
  <c r="K35" i="152"/>
  <c r="L38" i="152"/>
  <c r="P44" i="151"/>
  <c r="H60" i="152"/>
  <c r="G60" i="152"/>
  <c r="G54" i="151"/>
  <c r="G53" i="151"/>
  <c r="D47" i="120"/>
  <c r="D47" i="136" s="1"/>
  <c r="K49" i="131"/>
  <c r="K49" i="133"/>
  <c r="D47" i="125"/>
  <c r="D47" i="141" s="1"/>
  <c r="D11" i="125"/>
  <c r="D11" i="141" s="1"/>
  <c r="K13" i="133"/>
  <c r="K29" i="133"/>
  <c r="D27" i="125"/>
  <c r="D27" i="141" s="1"/>
  <c r="K60" i="131"/>
  <c r="D58" i="120"/>
  <c r="D58" i="136" s="1"/>
  <c r="D21" i="125"/>
  <c r="K23" i="133"/>
  <c r="K25" i="113"/>
  <c r="K25" i="132" s="1"/>
  <c r="N36" i="133"/>
  <c r="D34" i="126"/>
  <c r="D34" i="142" s="1"/>
  <c r="N79" i="131"/>
  <c r="D77" i="121"/>
  <c r="D77" i="137" s="1"/>
  <c r="D68" i="126"/>
  <c r="N32" i="113"/>
  <c r="N32" i="132" s="1"/>
  <c r="N70" i="133"/>
  <c r="N24" i="133"/>
  <c r="D22" i="126"/>
  <c r="D22" i="142" s="1"/>
  <c r="D16" i="125"/>
  <c r="D16" i="141" s="1"/>
  <c r="K18" i="133"/>
  <c r="N12" i="131"/>
  <c r="R12" i="101"/>
  <c r="D10" i="121"/>
  <c r="D10" i="137" s="1"/>
  <c r="K103" i="131"/>
  <c r="D101" i="120"/>
  <c r="D101" i="136" s="1"/>
  <c r="N57" i="131"/>
  <c r="D55" i="121"/>
  <c r="D55" i="137" s="1"/>
  <c r="D51" i="115"/>
  <c r="D51" i="146" s="1"/>
  <c r="N22" i="134"/>
  <c r="D46" i="126"/>
  <c r="D46" i="142" s="1"/>
  <c r="N48" i="133"/>
  <c r="D64" i="125"/>
  <c r="D64" i="141" s="1"/>
  <c r="K66" i="133"/>
  <c r="K48" i="152"/>
  <c r="L42" i="152"/>
  <c r="G47" i="152"/>
  <c r="K55" i="152"/>
  <c r="M44" i="152"/>
  <c r="N41" i="152"/>
  <c r="L48" i="152"/>
  <c r="P58" i="151"/>
  <c r="R65" i="151"/>
  <c r="Q48" i="151"/>
  <c r="K64" i="151"/>
  <c r="L64" i="151"/>
  <c r="I46" i="152"/>
  <c r="H47" i="152"/>
  <c r="K56" i="133"/>
  <c r="D54" i="125"/>
  <c r="D54" i="141" s="1"/>
  <c r="D75" i="120"/>
  <c r="D75" i="136" s="1"/>
  <c r="K77" i="131"/>
  <c r="N62" i="131"/>
  <c r="D60" i="121"/>
  <c r="D60" i="137" s="1"/>
  <c r="D66" i="126"/>
  <c r="D66" i="142" s="1"/>
  <c r="N68" i="133"/>
  <c r="K72" i="133"/>
  <c r="K34" i="113"/>
  <c r="K34" i="132" s="1"/>
  <c r="D70" i="125"/>
  <c r="N104" i="131"/>
  <c r="D102" i="121"/>
  <c r="D102" i="137" s="1"/>
  <c r="N28" i="131"/>
  <c r="D26" i="121"/>
  <c r="D26" i="137" s="1"/>
  <c r="N105" i="131"/>
  <c r="D103" i="121"/>
  <c r="D103" i="137" s="1"/>
  <c r="N85" i="131"/>
  <c r="D83" i="121"/>
  <c r="D83" i="137" s="1"/>
  <c r="N17" i="133"/>
  <c r="D15" i="126"/>
  <c r="D15" i="142" s="1"/>
  <c r="R17" i="102"/>
  <c r="N17" i="131"/>
  <c r="R17" i="101"/>
  <c r="D15" i="121"/>
  <c r="D15" i="137" s="1"/>
  <c r="N68" i="131"/>
  <c r="D66" i="121"/>
  <c r="D66" i="137" s="1"/>
  <c r="D24" i="121"/>
  <c r="D24" i="137" s="1"/>
  <c r="N26" i="131"/>
  <c r="N22" i="133"/>
  <c r="D20" i="126"/>
  <c r="N24" i="113"/>
  <c r="N24" i="132" s="1"/>
  <c r="D97" i="120"/>
  <c r="D97" i="136" s="1"/>
  <c r="K99" i="131"/>
  <c r="K74" i="133"/>
  <c r="D72" i="125"/>
  <c r="D72" i="141" s="1"/>
  <c r="D26" i="126"/>
  <c r="D26" i="142" s="1"/>
  <c r="N28" i="133"/>
  <c r="D44" i="115"/>
  <c r="D44" i="146" s="1"/>
  <c r="N15" i="134"/>
  <c r="D30" i="115"/>
  <c r="D30" i="146" s="1"/>
  <c r="K32" i="134"/>
  <c r="D17" i="125"/>
  <c r="D17" i="141" s="1"/>
  <c r="K19" i="133"/>
  <c r="D69" i="125"/>
  <c r="K71" i="133"/>
  <c r="K33" i="113"/>
  <c r="K33" i="132" s="1"/>
  <c r="D14" i="115"/>
  <c r="D14" i="146" s="1"/>
  <c r="K16" i="134"/>
  <c r="K9" i="134"/>
  <c r="D7" i="115"/>
  <c r="D7" i="146" s="1"/>
  <c r="K36" i="152"/>
  <c r="K52" i="152"/>
  <c r="K43" i="152"/>
  <c r="N36" i="152"/>
  <c r="K53" i="152"/>
  <c r="M39" i="152"/>
  <c r="N34" i="152"/>
  <c r="L49" i="152"/>
  <c r="L56" i="152"/>
  <c r="P46" i="151"/>
  <c r="K52" i="133"/>
  <c r="D50" i="125"/>
  <c r="D50" i="141" s="1"/>
  <c r="K25" i="133"/>
  <c r="D23" i="125"/>
  <c r="D23" i="141" s="1"/>
  <c r="D36" i="120"/>
  <c r="D36" i="136" s="1"/>
  <c r="K38" i="131"/>
  <c r="N54" i="131"/>
  <c r="D52" i="121"/>
  <c r="D52" i="137" s="1"/>
  <c r="N82" i="131"/>
  <c r="D80" i="121"/>
  <c r="D80" i="137" s="1"/>
  <c r="K51" i="133"/>
  <c r="D49" i="125"/>
  <c r="D49" i="141" s="1"/>
  <c r="K32" i="131"/>
  <c r="K12" i="113"/>
  <c r="K12" i="132" s="1"/>
  <c r="D30" i="120"/>
  <c r="D12" i="125"/>
  <c r="D12" i="141" s="1"/>
  <c r="K14" i="133"/>
  <c r="N11" i="133"/>
  <c r="D9" i="126"/>
  <c r="D9" i="142" s="1"/>
  <c r="K88" i="131"/>
  <c r="K18" i="113"/>
  <c r="K18" i="132" s="1"/>
  <c r="D86" i="120"/>
  <c r="N58" i="133"/>
  <c r="D56" i="126"/>
  <c r="D56" i="142" s="1"/>
  <c r="D67" i="120"/>
  <c r="D67" i="136" s="1"/>
  <c r="K69" i="131"/>
  <c r="D22" i="115"/>
  <c r="D22" i="146" s="1"/>
  <c r="K24" i="134"/>
  <c r="D29" i="125"/>
  <c r="K31" i="133"/>
  <c r="K27" i="113"/>
  <c r="K27" i="132" s="1"/>
  <c r="R16" i="102"/>
  <c r="N16" i="133"/>
  <c r="D14" i="126"/>
  <c r="D14" i="142" s="1"/>
  <c r="K75" i="131"/>
  <c r="D73" i="120"/>
  <c r="D73" i="136" s="1"/>
  <c r="D8" i="126"/>
  <c r="D8" i="142" s="1"/>
  <c r="N10" i="133"/>
  <c r="K41" i="152"/>
  <c r="N49" i="152"/>
  <c r="N40" i="152"/>
  <c r="N38" i="152"/>
  <c r="L53" i="152"/>
  <c r="N43" i="152"/>
  <c r="L54" i="152"/>
  <c r="V44" i="151"/>
  <c r="T66" i="151"/>
  <c r="P21" i="152"/>
  <c r="R27" i="152"/>
  <c r="P20" i="152"/>
  <c r="P23" i="152"/>
  <c r="O24" i="152"/>
  <c r="P7" i="152"/>
  <c r="P49" i="151"/>
  <c r="R10" i="152"/>
  <c r="P16" i="152"/>
  <c r="O15" i="152"/>
  <c r="R61" i="151"/>
  <c r="O63" i="151"/>
  <c r="R42" i="151"/>
  <c r="R48" i="151"/>
  <c r="P11" i="152"/>
  <c r="R22" i="152"/>
  <c r="P6" i="152"/>
  <c r="R12" i="152"/>
  <c r="O13" i="152"/>
  <c r="R58" i="151"/>
  <c r="R59" i="151"/>
  <c r="R60" i="151"/>
  <c r="Q47" i="151"/>
  <c r="P47" i="151"/>
  <c r="O47" i="151"/>
  <c r="P50" i="151"/>
  <c r="O42" i="151"/>
  <c r="O46" i="151"/>
  <c r="O50" i="151"/>
  <c r="O16" i="152"/>
  <c r="R7" i="152"/>
  <c r="Q12" i="152"/>
  <c r="L52" i="151"/>
  <c r="M52" i="151"/>
  <c r="O14" i="152"/>
  <c r="Q21" i="152"/>
  <c r="I30" i="152"/>
  <c r="G30" i="152"/>
  <c r="H30" i="152"/>
  <c r="N18" i="152"/>
  <c r="I41" i="151"/>
  <c r="G41" i="151"/>
  <c r="K64" i="133"/>
  <c r="D62" i="125"/>
  <c r="K30" i="113"/>
  <c r="K30" i="132" s="1"/>
  <c r="D58" i="126"/>
  <c r="D58" i="142" s="1"/>
  <c r="N60" i="133"/>
  <c r="R60" i="102"/>
  <c r="N66" i="131"/>
  <c r="D64" i="121"/>
  <c r="D64" i="137" s="1"/>
  <c r="N44" i="133"/>
  <c r="R44" i="102"/>
  <c r="D42" i="126"/>
  <c r="D42" i="142" s="1"/>
  <c r="K101" i="131"/>
  <c r="D99" i="120"/>
  <c r="D99" i="136" s="1"/>
  <c r="K34" i="131"/>
  <c r="D32" i="120"/>
  <c r="D32" i="136" s="1"/>
  <c r="K70" i="131"/>
  <c r="D68" i="120"/>
  <c r="D68" i="136" s="1"/>
  <c r="D56" i="115"/>
  <c r="D56" i="146" s="1"/>
  <c r="N27" i="134"/>
  <c r="N78" i="131"/>
  <c r="D76" i="121"/>
  <c r="D76" i="137" s="1"/>
  <c r="D13" i="121"/>
  <c r="D13" i="137" s="1"/>
  <c r="N15" i="131"/>
  <c r="N11" i="131"/>
  <c r="D9" i="121"/>
  <c r="D9" i="137" s="1"/>
  <c r="N58" i="131"/>
  <c r="D56" i="121"/>
  <c r="D56" i="137" s="1"/>
  <c r="N94" i="131"/>
  <c r="D92" i="121"/>
  <c r="D92" i="137" s="1"/>
  <c r="N20" i="133"/>
  <c r="D18" i="126"/>
  <c r="D18" i="142" s="1"/>
  <c r="R20" i="102"/>
  <c r="D19" i="115"/>
  <c r="D19" i="146" s="1"/>
  <c r="K21" i="134"/>
  <c r="N34" i="133"/>
  <c r="D32" i="126"/>
  <c r="D32" i="142" s="1"/>
  <c r="N20" i="131"/>
  <c r="D18" i="121"/>
  <c r="D18" i="137" s="1"/>
  <c r="D6" i="115"/>
  <c r="D6" i="146" s="1"/>
  <c r="K8" i="134"/>
  <c r="D51" i="121"/>
  <c r="D51" i="137" s="1"/>
  <c r="N53" i="131"/>
  <c r="N15" i="133"/>
  <c r="D13" i="126"/>
  <c r="D13" i="142" s="1"/>
  <c r="D37" i="120"/>
  <c r="D37" i="136" s="1"/>
  <c r="K39" i="131"/>
  <c r="K62" i="133"/>
  <c r="D60" i="125"/>
  <c r="D60" i="141" s="1"/>
  <c r="D30" i="125"/>
  <c r="D30" i="141" s="1"/>
  <c r="K32" i="133"/>
  <c r="D35" i="121"/>
  <c r="D35" i="137" s="1"/>
  <c r="N37" i="131"/>
  <c r="D67" i="126"/>
  <c r="D67" i="142" s="1"/>
  <c r="N69" i="133"/>
  <c r="N30" i="133"/>
  <c r="D28" i="126"/>
  <c r="D28" i="142" s="1"/>
  <c r="K45" i="152"/>
  <c r="N42" i="152"/>
  <c r="K51" i="152"/>
  <c r="M56" i="152"/>
  <c r="M36" i="152"/>
  <c r="N48" i="152"/>
  <c r="M42" i="152"/>
  <c r="M55" i="152"/>
  <c r="R66" i="151"/>
  <c r="D47" i="121"/>
  <c r="D47" i="137" s="1"/>
  <c r="N49" i="131"/>
  <c r="N49" i="133"/>
  <c r="D47" i="126"/>
  <c r="D47" i="142" s="1"/>
  <c r="R13" i="102"/>
  <c r="N13" i="133"/>
  <c r="D11" i="126"/>
  <c r="D11" i="142" s="1"/>
  <c r="N29" i="133"/>
  <c r="D27" i="126"/>
  <c r="D27" i="142" s="1"/>
  <c r="N60" i="131"/>
  <c r="D58" i="121"/>
  <c r="D58" i="137" s="1"/>
  <c r="D57" i="120"/>
  <c r="D57" i="136" s="1"/>
  <c r="K59" i="131"/>
  <c r="K73" i="133"/>
  <c r="D71" i="125"/>
  <c r="D71" i="141" s="1"/>
  <c r="K50" i="133"/>
  <c r="D48" i="125"/>
  <c r="D48" i="141" s="1"/>
  <c r="K46" i="131"/>
  <c r="D44" i="120"/>
  <c r="D44" i="136" s="1"/>
  <c r="R18" i="102"/>
  <c r="N18" i="133"/>
  <c r="D16" i="126"/>
  <c r="D16" i="142" s="1"/>
  <c r="K12" i="133"/>
  <c r="D10" i="125"/>
  <c r="D10" i="141" s="1"/>
  <c r="K13" i="113"/>
  <c r="K13" i="132" s="1"/>
  <c r="D54" i="120"/>
  <c r="K56" i="131"/>
  <c r="K75" i="133"/>
  <c r="D73" i="125"/>
  <c r="D73" i="141" s="1"/>
  <c r="K63" i="133"/>
  <c r="D61" i="125"/>
  <c r="D61" i="141" s="1"/>
  <c r="K55" i="131"/>
  <c r="D53" i="120"/>
  <c r="D53" i="136" s="1"/>
  <c r="D64" i="126"/>
  <c r="D64" i="142" s="1"/>
  <c r="N66" i="133"/>
  <c r="K42" i="152"/>
  <c r="M35" i="152"/>
  <c r="N35" i="152"/>
  <c r="N54" i="152"/>
  <c r="P59" i="151"/>
  <c r="Q66" i="151"/>
  <c r="D54" i="126"/>
  <c r="D54" i="142" s="1"/>
  <c r="N56" i="133"/>
  <c r="D82" i="120"/>
  <c r="D82" i="136" s="1"/>
  <c r="K84" i="131"/>
  <c r="K63" i="131"/>
  <c r="K14" i="113"/>
  <c r="K14" i="132" s="1"/>
  <c r="D61" i="120"/>
  <c r="K31" i="134"/>
  <c r="D29" i="115"/>
  <c r="D29" i="146" s="1"/>
  <c r="D69" i="120"/>
  <c r="D69" i="136" s="1"/>
  <c r="K71" i="131"/>
  <c r="K100" i="131"/>
  <c r="D98" i="120"/>
  <c r="D98" i="136" s="1"/>
  <c r="D104" i="120"/>
  <c r="D104" i="136" s="1"/>
  <c r="K106" i="131"/>
  <c r="D59" i="125"/>
  <c r="D59" i="141" s="1"/>
  <c r="K61" i="133"/>
  <c r="D43" i="125"/>
  <c r="D43" i="141" s="1"/>
  <c r="K45" i="133"/>
  <c r="D11" i="120"/>
  <c r="D11" i="136" s="1"/>
  <c r="K13" i="131"/>
  <c r="K54" i="133"/>
  <c r="D52" i="125"/>
  <c r="D52" i="141" s="1"/>
  <c r="K95" i="131"/>
  <c r="D93" i="120"/>
  <c r="D93" i="136" s="1"/>
  <c r="D77" i="125"/>
  <c r="D77" i="141" s="1"/>
  <c r="K79" i="133"/>
  <c r="K86" i="131"/>
  <c r="D84" i="120"/>
  <c r="K17" i="113"/>
  <c r="N99" i="131"/>
  <c r="D97" i="121"/>
  <c r="D97" i="137" s="1"/>
  <c r="D72" i="126"/>
  <c r="D72" i="142" s="1"/>
  <c r="N74" i="133"/>
  <c r="D41" i="125"/>
  <c r="D41" i="141" s="1"/>
  <c r="K43" i="133"/>
  <c r="D27" i="120"/>
  <c r="D27" i="136" s="1"/>
  <c r="K29" i="131"/>
  <c r="D63" i="125"/>
  <c r="K65" i="133"/>
  <c r="K31" i="113"/>
  <c r="D61" i="115"/>
  <c r="D61" i="146" s="1"/>
  <c r="N32" i="134"/>
  <c r="R19" i="102"/>
  <c r="N19" i="133"/>
  <c r="D17" i="126"/>
  <c r="D17" i="142" s="1"/>
  <c r="N33" i="113"/>
  <c r="N33" i="132" s="1"/>
  <c r="N71" i="133"/>
  <c r="D69" i="126"/>
  <c r="D45" i="115"/>
  <c r="D45" i="146" s="1"/>
  <c r="N16" i="134"/>
  <c r="N9" i="134"/>
  <c r="D38" i="115"/>
  <c r="D38" i="146" s="1"/>
  <c r="N39" i="152"/>
  <c r="L52" i="152"/>
  <c r="N64" i="151"/>
  <c r="N52" i="133"/>
  <c r="D50" i="126"/>
  <c r="D50" i="142" s="1"/>
  <c r="D23" i="126"/>
  <c r="D23" i="142" s="1"/>
  <c r="N25" i="133"/>
  <c r="D36" i="121"/>
  <c r="D36" i="137" s="1"/>
  <c r="N38" i="131"/>
  <c r="D70" i="120"/>
  <c r="D70" i="136" s="1"/>
  <c r="K72" i="131"/>
  <c r="K25" i="131"/>
  <c r="D23" i="120"/>
  <c r="D23" i="136" s="1"/>
  <c r="D27" i="115"/>
  <c r="D27" i="146" s="1"/>
  <c r="K29" i="134"/>
  <c r="N51" i="133"/>
  <c r="D49" i="126"/>
  <c r="D49" i="142" s="1"/>
  <c r="D6" i="120"/>
  <c r="K8" i="131"/>
  <c r="K8" i="113"/>
  <c r="K8" i="132" s="1"/>
  <c r="D26" i="115"/>
  <c r="D26" i="146" s="1"/>
  <c r="K28" i="134"/>
  <c r="D57" i="125"/>
  <c r="D57" i="141" s="1"/>
  <c r="K59" i="133"/>
  <c r="D67" i="121"/>
  <c r="D67" i="137" s="1"/>
  <c r="N69" i="131"/>
  <c r="N24" i="134"/>
  <c r="D53" i="115"/>
  <c r="D53" i="146" s="1"/>
  <c r="K55" i="133"/>
  <c r="K29" i="113"/>
  <c r="K29" i="132" s="1"/>
  <c r="D53" i="125"/>
  <c r="R75" i="101"/>
  <c r="D73" i="121"/>
  <c r="D73" i="137" s="1"/>
  <c r="N75" i="131"/>
  <c r="D59" i="120"/>
  <c r="D59" i="136" s="1"/>
  <c r="K61" i="131"/>
  <c r="K34" i="152"/>
  <c r="M38" i="152"/>
  <c r="M51" i="152"/>
  <c r="P65" i="151"/>
  <c r="U62" i="151"/>
  <c r="U57" i="151"/>
  <c r="R23" i="152"/>
  <c r="P19" i="152"/>
  <c r="R25" i="152"/>
  <c r="O20" i="152"/>
  <c r="R9" i="152"/>
  <c r="P57" i="151"/>
  <c r="O19" i="152"/>
  <c r="Q11" i="152"/>
  <c r="Q15" i="152"/>
  <c r="R55" i="151"/>
  <c r="Q57" i="151"/>
  <c r="O58" i="151"/>
  <c r="O60" i="151"/>
  <c r="R45" i="151"/>
  <c r="R46" i="151"/>
  <c r="P48" i="151"/>
  <c r="R13" i="152"/>
  <c r="Q56" i="151"/>
  <c r="Q61" i="151"/>
  <c r="Q23" i="152"/>
  <c r="Q27" i="152"/>
  <c r="R8" i="152"/>
  <c r="Q13" i="152"/>
  <c r="O55" i="151"/>
  <c r="O56" i="151"/>
  <c r="R49" i="151"/>
  <c r="Q49" i="151"/>
  <c r="Q51" i="151"/>
  <c r="R15" i="152"/>
  <c r="O49" i="151"/>
  <c r="Q58" i="151"/>
  <c r="Q60" i="151"/>
  <c r="P63" i="151"/>
  <c r="P51" i="151"/>
  <c r="O12" i="152"/>
  <c r="R43" i="151"/>
  <c r="R51" i="151"/>
  <c r="O26" i="152"/>
  <c r="Q8" i="152"/>
  <c r="P13" i="152"/>
  <c r="O9" i="152"/>
  <c r="K18" i="152"/>
  <c r="R6" i="152"/>
  <c r="R24" i="152"/>
  <c r="O10" i="152"/>
  <c r="J30" i="152"/>
  <c r="I68" i="151"/>
  <c r="K93" i="131"/>
  <c r="D91" i="120"/>
  <c r="D91" i="136" s="1"/>
  <c r="K96" i="131"/>
  <c r="D94" i="120"/>
  <c r="D94" i="136" s="1"/>
  <c r="D79" i="120"/>
  <c r="D79" i="136" s="1"/>
  <c r="K81" i="131"/>
  <c r="N101" i="131"/>
  <c r="D99" i="121"/>
  <c r="D99" i="137" s="1"/>
  <c r="N34" i="131"/>
  <c r="D32" i="121"/>
  <c r="D32" i="137" s="1"/>
  <c r="K14" i="134"/>
  <c r="D12" i="115"/>
  <c r="D12" i="146" s="1"/>
  <c r="K33" i="133"/>
  <c r="D31" i="125"/>
  <c r="D31" i="141" s="1"/>
  <c r="D100" i="120"/>
  <c r="D100" i="136" s="1"/>
  <c r="K102" i="131"/>
  <c r="D96" i="120"/>
  <c r="D96" i="136" s="1"/>
  <c r="K98" i="131"/>
  <c r="D45" i="120"/>
  <c r="D45" i="136" s="1"/>
  <c r="K47" i="131"/>
  <c r="D16" i="115"/>
  <c r="D16" i="146" s="1"/>
  <c r="K18" i="134"/>
  <c r="K42" i="131"/>
  <c r="D40" i="120"/>
  <c r="D40" i="136" s="1"/>
  <c r="K39" i="133"/>
  <c r="D37" i="125"/>
  <c r="D37" i="141" s="1"/>
  <c r="D63" i="120"/>
  <c r="D63" i="136" s="1"/>
  <c r="K65" i="131"/>
  <c r="D65" i="125"/>
  <c r="D65" i="141" s="1"/>
  <c r="K67" i="133"/>
  <c r="D15" i="115"/>
  <c r="D15" i="146" s="1"/>
  <c r="K17" i="134"/>
  <c r="D85" i="120"/>
  <c r="D85" i="136" s="1"/>
  <c r="K87" i="131"/>
  <c r="D37" i="121"/>
  <c r="D37" i="137" s="1"/>
  <c r="N39" i="131"/>
  <c r="N62" i="133"/>
  <c r="D60" i="126"/>
  <c r="D60" i="142" s="1"/>
  <c r="R62" i="102"/>
  <c r="K91" i="131"/>
  <c r="D89" i="120"/>
  <c r="D89" i="136" s="1"/>
  <c r="K25" i="134"/>
  <c r="D23" i="115"/>
  <c r="D23" i="146" s="1"/>
  <c r="J46" i="152"/>
  <c r="N44" i="152"/>
  <c r="K38" i="152"/>
  <c r="H59" i="152"/>
  <c r="J54" i="151"/>
  <c r="D65" i="120"/>
  <c r="D65" i="136" s="1"/>
  <c r="K67" i="131"/>
  <c r="K90" i="131"/>
  <c r="D88" i="120"/>
  <c r="D88" i="136" s="1"/>
  <c r="K45" i="131"/>
  <c r="D43" i="120"/>
  <c r="D43" i="136" s="1"/>
  <c r="D38" i="120"/>
  <c r="D38" i="136" s="1"/>
  <c r="K40" i="131"/>
  <c r="D19" i="125"/>
  <c r="K21" i="133"/>
  <c r="K23" i="113"/>
  <c r="K23" i="132" s="1"/>
  <c r="D35" i="125"/>
  <c r="D35" i="141" s="1"/>
  <c r="K37" i="133"/>
  <c r="D57" i="121"/>
  <c r="D57" i="137" s="1"/>
  <c r="N59" i="131"/>
  <c r="D71" i="126"/>
  <c r="D71" i="142" s="1"/>
  <c r="N73" i="133"/>
  <c r="D48" i="126"/>
  <c r="D48" i="142" s="1"/>
  <c r="N50" i="133"/>
  <c r="N46" i="131"/>
  <c r="D44" i="121"/>
  <c r="D44" i="137" s="1"/>
  <c r="D5" i="115"/>
  <c r="D5" i="146" s="1"/>
  <c r="K7" i="134"/>
  <c r="K10" i="134"/>
  <c r="D8" i="115"/>
  <c r="D8" i="146" s="1"/>
  <c r="D25" i="125"/>
  <c r="K27" i="133"/>
  <c r="K26" i="113"/>
  <c r="K26" i="132" s="1"/>
  <c r="D10" i="126"/>
  <c r="D10" i="142" s="1"/>
  <c r="R12" i="102"/>
  <c r="N12" i="133"/>
  <c r="N75" i="133"/>
  <c r="D73" i="126"/>
  <c r="D73" i="142" s="1"/>
  <c r="N63" i="133"/>
  <c r="D61" i="126"/>
  <c r="D61" i="142" s="1"/>
  <c r="N55" i="131"/>
  <c r="D53" i="121"/>
  <c r="D53" i="137" s="1"/>
  <c r="K18" i="131"/>
  <c r="D16" i="120"/>
  <c r="D16" i="136" s="1"/>
  <c r="D44" i="125"/>
  <c r="D44" i="141" s="1"/>
  <c r="K46" i="133"/>
  <c r="N53" i="152"/>
  <c r="K39" i="152"/>
  <c r="M37" i="152"/>
  <c r="N51" i="152"/>
  <c r="K44" i="152"/>
  <c r="M40" i="152"/>
  <c r="N56" i="152"/>
  <c r="L35" i="152"/>
  <c r="H68" i="151"/>
  <c r="K40" i="133"/>
  <c r="D38" i="125"/>
  <c r="D38" i="141" s="1"/>
  <c r="D82" i="121"/>
  <c r="D82" i="137" s="1"/>
  <c r="N84" i="131"/>
  <c r="N14" i="113"/>
  <c r="N14" i="132" s="1"/>
  <c r="N63" i="131"/>
  <c r="D61" i="121"/>
  <c r="K92" i="131"/>
  <c r="D90" i="120"/>
  <c r="D90" i="136" s="1"/>
  <c r="N31" i="134"/>
  <c r="D60" i="115"/>
  <c r="D60" i="146" s="1"/>
  <c r="N71" i="131"/>
  <c r="D69" i="121"/>
  <c r="D69" i="137" s="1"/>
  <c r="D98" i="121"/>
  <c r="D98" i="137" s="1"/>
  <c r="N100" i="131"/>
  <c r="N106" i="131"/>
  <c r="D104" i="121"/>
  <c r="D104" i="137" s="1"/>
  <c r="R61" i="102"/>
  <c r="D59" i="126"/>
  <c r="D59" i="142" s="1"/>
  <c r="N61" i="133"/>
  <c r="R45" i="102"/>
  <c r="D43" i="126"/>
  <c r="D43" i="142" s="1"/>
  <c r="N45" i="133"/>
  <c r="D39" i="125"/>
  <c r="K41" i="133"/>
  <c r="K28" i="113"/>
  <c r="K28" i="132" s="1"/>
  <c r="D11" i="121"/>
  <c r="D11" i="137" s="1"/>
  <c r="N13" i="131"/>
  <c r="R13" i="101"/>
  <c r="N54" i="133"/>
  <c r="D52" i="126"/>
  <c r="D52" i="142" s="1"/>
  <c r="D78" i="125"/>
  <c r="D78" i="141" s="1"/>
  <c r="K80" i="133"/>
  <c r="D93" i="121"/>
  <c r="D93" i="137" s="1"/>
  <c r="N95" i="131"/>
  <c r="D77" i="126"/>
  <c r="D77" i="142" s="1"/>
  <c r="N79" i="133"/>
  <c r="D8" i="120"/>
  <c r="D8" i="136" s="1"/>
  <c r="K10" i="131"/>
  <c r="K38" i="133"/>
  <c r="D36" i="125"/>
  <c r="D36" i="141" s="1"/>
  <c r="D41" i="126"/>
  <c r="D41" i="142" s="1"/>
  <c r="N43" i="133"/>
  <c r="R43" i="102"/>
  <c r="N29" i="131"/>
  <c r="D27" i="121"/>
  <c r="D27" i="137" s="1"/>
  <c r="K26" i="133"/>
  <c r="D24" i="125"/>
  <c r="D24" i="141" s="1"/>
  <c r="K33" i="134"/>
  <c r="D31" i="115"/>
  <c r="D31" i="146" s="1"/>
  <c r="D9" i="115"/>
  <c r="D9" i="146" s="1"/>
  <c r="K11" i="134"/>
  <c r="K44" i="131"/>
  <c r="D42" i="120"/>
  <c r="D42" i="136" s="1"/>
  <c r="K56" i="152"/>
  <c r="K37" i="152"/>
  <c r="M50" i="152"/>
  <c r="M41" i="152"/>
  <c r="K50" i="152"/>
  <c r="L44" i="152"/>
  <c r="N55" i="152"/>
  <c r="P62" i="151"/>
  <c r="M64" i="151"/>
  <c r="D41" i="120"/>
  <c r="D41" i="136" s="1"/>
  <c r="K43" i="131"/>
  <c r="D24" i="115"/>
  <c r="D24" i="146" s="1"/>
  <c r="K26" i="134"/>
  <c r="D55" i="125"/>
  <c r="D55" i="141" s="1"/>
  <c r="K57" i="133"/>
  <c r="N72" i="131"/>
  <c r="D70" i="121"/>
  <c r="D70" i="137" s="1"/>
  <c r="D23" i="121"/>
  <c r="D23" i="137" s="1"/>
  <c r="N25" i="131"/>
  <c r="K10" i="113"/>
  <c r="K10" i="132" s="1"/>
  <c r="D14" i="120"/>
  <c r="K16" i="131"/>
  <c r="K48" i="131"/>
  <c r="D46" i="120"/>
  <c r="D46" i="136" s="1"/>
  <c r="K33" i="131"/>
  <c r="D31" i="120"/>
  <c r="D31" i="136" s="1"/>
  <c r="D57" i="115"/>
  <c r="D57" i="146" s="1"/>
  <c r="N28" i="134"/>
  <c r="D57" i="126"/>
  <c r="D57" i="142" s="1"/>
  <c r="N59" i="133"/>
  <c r="D49" i="120"/>
  <c r="D49" i="136" s="1"/>
  <c r="K51" i="131"/>
  <c r="K14" i="131"/>
  <c r="D12" i="120"/>
  <c r="D12" i="136" s="1"/>
  <c r="D40" i="125"/>
  <c r="D40" i="141" s="1"/>
  <c r="K42" i="133"/>
  <c r="K78" i="133"/>
  <c r="D76" i="125"/>
  <c r="D76" i="141" s="1"/>
  <c r="D59" i="121"/>
  <c r="D59" i="137" s="1"/>
  <c r="N61" i="131"/>
  <c r="L55" i="152"/>
  <c r="M45" i="152"/>
  <c r="M43" i="152"/>
  <c r="K40" i="152"/>
  <c r="L37" i="152"/>
  <c r="M49" i="152"/>
  <c r="P56" i="151"/>
  <c r="N31" i="152"/>
  <c r="L31" i="152"/>
  <c r="K31" i="152"/>
  <c r="N60" i="152" l="1"/>
  <c r="M60" i="152"/>
  <c r="S57" i="151"/>
  <c r="V8" i="152"/>
  <c r="S60" i="151"/>
  <c r="U19" i="152"/>
  <c r="T24" i="152"/>
  <c r="S21" i="152"/>
  <c r="T9" i="152"/>
  <c r="V15" i="152"/>
  <c r="T43" i="151"/>
  <c r="S59" i="151"/>
  <c r="T23" i="152"/>
  <c r="S20" i="152"/>
  <c r="V10" i="152"/>
  <c r="T16" i="152"/>
  <c r="V55" i="151"/>
  <c r="T46" i="151"/>
  <c r="T22" i="152"/>
  <c r="U55" i="151"/>
  <c r="T57" i="151"/>
  <c r="T62" i="151"/>
  <c r="T49" i="151"/>
  <c r="V51" i="151"/>
  <c r="S51" i="151"/>
  <c r="V5" i="152"/>
  <c r="S46" i="151"/>
  <c r="S50" i="151"/>
  <c r="V43" i="151"/>
  <c r="S43" i="151"/>
  <c r="S42" i="151"/>
  <c r="S62" i="151"/>
  <c r="T7" i="152"/>
  <c r="V13" i="152"/>
  <c r="S8" i="152"/>
  <c r="R52" i="151"/>
  <c r="U21" i="152"/>
  <c r="S27" i="152"/>
  <c r="P17" i="152"/>
  <c r="N30" i="152"/>
  <c r="N29" i="134"/>
  <c r="D58" i="115"/>
  <c r="D58" i="146" s="1"/>
  <c r="N86" i="131"/>
  <c r="N17" i="113"/>
  <c r="D84" i="121"/>
  <c r="D48" i="116"/>
  <c r="D61" i="137"/>
  <c r="R12" i="133"/>
  <c r="D10" i="129"/>
  <c r="D10" i="145" s="1"/>
  <c r="D24" i="116"/>
  <c r="D25" i="141"/>
  <c r="N54" i="151"/>
  <c r="E52" i="121"/>
  <c r="E52" i="137" s="1"/>
  <c r="V54" i="131"/>
  <c r="S104" i="131"/>
  <c r="E102" i="120"/>
  <c r="E102" i="136" s="1"/>
  <c r="V28" i="133"/>
  <c r="E26" i="126"/>
  <c r="E26" i="142" s="1"/>
  <c r="E44" i="121"/>
  <c r="E44" i="137" s="1"/>
  <c r="V46" i="131"/>
  <c r="S38" i="131"/>
  <c r="E36" i="120"/>
  <c r="E36" i="136" s="1"/>
  <c r="E9" i="126"/>
  <c r="E9" i="142" s="1"/>
  <c r="V11" i="133"/>
  <c r="E77" i="120"/>
  <c r="E77" i="136" s="1"/>
  <c r="S79" i="131"/>
  <c r="E40" i="125"/>
  <c r="E40" i="141" s="1"/>
  <c r="S42" i="133"/>
  <c r="S56" i="131"/>
  <c r="E54" i="120"/>
  <c r="S13" i="113"/>
  <c r="S13" i="132" s="1"/>
  <c r="V43" i="133"/>
  <c r="Z43" i="102"/>
  <c r="E41" i="126"/>
  <c r="E41" i="142" s="1"/>
  <c r="S66" i="133"/>
  <c r="E64" i="125"/>
  <c r="E64" i="141" s="1"/>
  <c r="E60" i="125"/>
  <c r="E60" i="141" s="1"/>
  <c r="S62" i="133"/>
  <c r="S27" i="113"/>
  <c r="S27" i="132" s="1"/>
  <c r="E29" i="125"/>
  <c r="S31" i="133"/>
  <c r="E22" i="125"/>
  <c r="E22" i="141" s="1"/>
  <c r="S24" i="133"/>
  <c r="Z12" i="101"/>
  <c r="E10" i="121"/>
  <c r="E10" i="137" s="1"/>
  <c r="V12" i="131"/>
  <c r="E68" i="125"/>
  <c r="S32" i="113"/>
  <c r="S32" i="132" s="1"/>
  <c r="S70" i="133"/>
  <c r="S34" i="133"/>
  <c r="E32" i="125"/>
  <c r="E32" i="141" s="1"/>
  <c r="R42" i="152"/>
  <c r="Q40" i="152"/>
  <c r="V65" i="151"/>
  <c r="K59" i="152"/>
  <c r="H53" i="151"/>
  <c r="D74" i="121"/>
  <c r="N16" i="113"/>
  <c r="N16" i="132" s="1"/>
  <c r="N76" i="131"/>
  <c r="D69" i="142"/>
  <c r="D67" i="116"/>
  <c r="D67" i="135" s="1"/>
  <c r="K31" i="132"/>
  <c r="K38" i="113"/>
  <c r="K38" i="132" s="1"/>
  <c r="D15" i="116"/>
  <c r="D84" i="136"/>
  <c r="N97" i="131"/>
  <c r="D95" i="121"/>
  <c r="D95" i="137" s="1"/>
  <c r="H40" i="151"/>
  <c r="H71" i="149"/>
  <c r="H71" i="151" s="1"/>
  <c r="H72" i="149"/>
  <c r="H72" i="151" s="1"/>
  <c r="K41" i="151"/>
  <c r="D11" i="116"/>
  <c r="D54" i="136"/>
  <c r="N19" i="134"/>
  <c r="D48" i="115"/>
  <c r="D48" i="146" s="1"/>
  <c r="E64" i="120"/>
  <c r="E64" i="136" s="1"/>
  <c r="S66" i="131"/>
  <c r="E103" i="120"/>
  <c r="E103" i="136" s="1"/>
  <c r="S105" i="131"/>
  <c r="S7" i="131"/>
  <c r="E5" i="120"/>
  <c r="S7" i="113"/>
  <c r="E40" i="115"/>
  <c r="E40" i="146" s="1"/>
  <c r="V11" i="134"/>
  <c r="E73" i="121"/>
  <c r="E73" i="137" s="1"/>
  <c r="V75" i="131"/>
  <c r="Z75" i="101"/>
  <c r="V74" i="133"/>
  <c r="E72" i="126"/>
  <c r="E72" i="142" s="1"/>
  <c r="V82" i="131"/>
  <c r="E80" i="121"/>
  <c r="E80" i="137" s="1"/>
  <c r="S69" i="133"/>
  <c r="E67" i="125"/>
  <c r="E67" i="141" s="1"/>
  <c r="E93" i="120"/>
  <c r="E93" i="136" s="1"/>
  <c r="S95" i="131"/>
  <c r="E16" i="115"/>
  <c r="E16" i="146" s="1"/>
  <c r="S18" i="134"/>
  <c r="S58" i="133"/>
  <c r="E56" i="125"/>
  <c r="E56" i="141" s="1"/>
  <c r="S13" i="134"/>
  <c r="E11" i="115"/>
  <c r="E11" i="146" s="1"/>
  <c r="V52" i="133"/>
  <c r="E50" i="126"/>
  <c r="E50" i="142" s="1"/>
  <c r="S37" i="131"/>
  <c r="E35" i="120"/>
  <c r="E35" i="136" s="1"/>
  <c r="S10" i="133"/>
  <c r="E8" i="125"/>
  <c r="E8" i="141" s="1"/>
  <c r="S78" i="131"/>
  <c r="E76" i="120"/>
  <c r="E76" i="136" s="1"/>
  <c r="E61" i="126"/>
  <c r="E61" i="142" s="1"/>
  <c r="V63" i="133"/>
  <c r="V53" i="131"/>
  <c r="E51" i="121"/>
  <c r="E51" i="137" s="1"/>
  <c r="S42" i="131"/>
  <c r="E40" i="120"/>
  <c r="E40" i="136" s="1"/>
  <c r="S25" i="133"/>
  <c r="E23" i="125"/>
  <c r="E23" i="141" s="1"/>
  <c r="S50" i="133"/>
  <c r="E48" i="125"/>
  <c r="E48" i="141" s="1"/>
  <c r="O42" i="152"/>
  <c r="P35" i="152"/>
  <c r="P50" i="152"/>
  <c r="T45" i="151"/>
  <c r="R16" i="133"/>
  <c r="D14" i="129"/>
  <c r="D14" i="145" s="1"/>
  <c r="N21" i="113"/>
  <c r="N21" i="132" s="1"/>
  <c r="N8" i="133"/>
  <c r="D6" i="126"/>
  <c r="D16" i="116"/>
  <c r="D86" i="136"/>
  <c r="D69" i="141"/>
  <c r="D31" i="116"/>
  <c r="D31" i="135" s="1"/>
  <c r="D15" i="124"/>
  <c r="D15" i="140" s="1"/>
  <c r="R17" i="131"/>
  <c r="N9" i="113"/>
  <c r="N9" i="132" s="1"/>
  <c r="D7" i="121"/>
  <c r="N9" i="131"/>
  <c r="D13" i="116"/>
  <c r="D62" i="136"/>
  <c r="I40" i="151"/>
  <c r="I71" i="149"/>
  <c r="I71" i="151" s="1"/>
  <c r="I72" i="149"/>
  <c r="I72" i="151" s="1"/>
  <c r="V84" i="131"/>
  <c r="E82" i="121"/>
  <c r="E82" i="137" s="1"/>
  <c r="E98" i="120"/>
  <c r="E98" i="136" s="1"/>
  <c r="S100" i="131"/>
  <c r="S28" i="131"/>
  <c r="E26" i="120"/>
  <c r="E26" i="136" s="1"/>
  <c r="S76" i="133"/>
  <c r="E74" i="125"/>
  <c r="E74" i="141" s="1"/>
  <c r="E89" i="121"/>
  <c r="E89" i="137" s="1"/>
  <c r="V91" i="131"/>
  <c r="V29" i="133"/>
  <c r="E27" i="126"/>
  <c r="E27" i="142" s="1"/>
  <c r="S52" i="131"/>
  <c r="E50" i="120"/>
  <c r="E50" i="136" s="1"/>
  <c r="V31" i="134"/>
  <c r="E60" i="115"/>
  <c r="E60" i="146" s="1"/>
  <c r="E54" i="126"/>
  <c r="E54" i="142" s="1"/>
  <c r="V56" i="133"/>
  <c r="V44" i="131"/>
  <c r="E42" i="121"/>
  <c r="E42" i="137" s="1"/>
  <c r="V47" i="131"/>
  <c r="E45" i="121"/>
  <c r="E45" i="137" s="1"/>
  <c r="Z47" i="101"/>
  <c r="S8" i="133"/>
  <c r="S21" i="113"/>
  <c r="S21" i="132" s="1"/>
  <c r="E6" i="125"/>
  <c r="V68" i="133"/>
  <c r="E66" i="126"/>
  <c r="E66" i="142" s="1"/>
  <c r="E24" i="121"/>
  <c r="E24" i="137" s="1"/>
  <c r="V26" i="131"/>
  <c r="E53" i="121"/>
  <c r="E53" i="137" s="1"/>
  <c r="V55" i="131"/>
  <c r="V30" i="133"/>
  <c r="E28" i="126"/>
  <c r="E28" i="142" s="1"/>
  <c r="E58" i="126"/>
  <c r="E58" i="142" s="1"/>
  <c r="V60" i="133"/>
  <c r="Z60" i="102"/>
  <c r="V59" i="131"/>
  <c r="E57" i="121"/>
  <c r="E57" i="137" s="1"/>
  <c r="V45" i="133"/>
  <c r="Z45" i="102"/>
  <c r="E43" i="126"/>
  <c r="E43" i="142" s="1"/>
  <c r="E23" i="121"/>
  <c r="E23" i="137" s="1"/>
  <c r="V25" i="131"/>
  <c r="P55" i="152"/>
  <c r="P37" i="152"/>
  <c r="R40" i="152"/>
  <c r="P34" i="152"/>
  <c r="Q35" i="152"/>
  <c r="Q49" i="152"/>
  <c r="T65" i="151"/>
  <c r="L60" i="152"/>
  <c r="D5" i="136"/>
  <c r="D5" i="116"/>
  <c r="N80" i="133"/>
  <c r="D78" i="126"/>
  <c r="D78" i="142" s="1"/>
  <c r="K53" i="151"/>
  <c r="J53" i="151"/>
  <c r="D19" i="142"/>
  <c r="D57" i="116"/>
  <c r="D30" i="126"/>
  <c r="D30" i="142" s="1"/>
  <c r="N32" i="133"/>
  <c r="D45" i="124"/>
  <c r="D45" i="140" s="1"/>
  <c r="R47" i="131"/>
  <c r="V24" i="113"/>
  <c r="V24" i="132" s="1"/>
  <c r="V22" i="133"/>
  <c r="E20" i="126"/>
  <c r="V49" i="131"/>
  <c r="E47" i="121"/>
  <c r="E47" i="137" s="1"/>
  <c r="E38" i="121"/>
  <c r="E38" i="137" s="1"/>
  <c r="V40" i="131"/>
  <c r="S62" i="131"/>
  <c r="E60" i="120"/>
  <c r="E60" i="136" s="1"/>
  <c r="S12" i="133"/>
  <c r="E10" i="125"/>
  <c r="E10" i="141" s="1"/>
  <c r="S20" i="131"/>
  <c r="E18" i="120"/>
  <c r="E18" i="136" s="1"/>
  <c r="E31" i="115"/>
  <c r="E31" i="146" s="1"/>
  <c r="S33" i="134"/>
  <c r="S55" i="133"/>
  <c r="S29" i="113"/>
  <c r="S29" i="132" s="1"/>
  <c r="E53" i="125"/>
  <c r="V106" i="131"/>
  <c r="E104" i="121"/>
  <c r="E104" i="137" s="1"/>
  <c r="V24" i="134"/>
  <c r="E53" i="115"/>
  <c r="E53" i="146" s="1"/>
  <c r="E21" i="115"/>
  <c r="E21" i="146" s="1"/>
  <c r="S23" i="134"/>
  <c r="E49" i="121"/>
  <c r="E49" i="137" s="1"/>
  <c r="V51" i="131"/>
  <c r="V26" i="133"/>
  <c r="E24" i="126"/>
  <c r="E24" i="142" s="1"/>
  <c r="S20" i="133"/>
  <c r="E18" i="125"/>
  <c r="E18" i="141" s="1"/>
  <c r="E97" i="120"/>
  <c r="E97" i="136" s="1"/>
  <c r="S99" i="131"/>
  <c r="S102" i="131"/>
  <c r="E100" i="120"/>
  <c r="E100" i="136" s="1"/>
  <c r="S19" i="133"/>
  <c r="E17" i="125"/>
  <c r="E17" i="141" s="1"/>
  <c r="V10" i="134"/>
  <c r="E39" i="115"/>
  <c r="E39" i="146" s="1"/>
  <c r="O35" i="152"/>
  <c r="O56" i="152"/>
  <c r="P43" i="152"/>
  <c r="O54" i="152"/>
  <c r="Q43" i="152"/>
  <c r="P41" i="152"/>
  <c r="P51" i="152"/>
  <c r="Q39" i="152"/>
  <c r="R34" i="152"/>
  <c r="R50" i="152"/>
  <c r="R48" i="152"/>
  <c r="S9" i="152"/>
  <c r="V60" i="151"/>
  <c r="S61" i="151"/>
  <c r="V16" i="152"/>
  <c r="T42" i="151"/>
  <c r="U43" i="151"/>
  <c r="T20" i="152"/>
  <c r="V26" i="152"/>
  <c r="T5" i="152"/>
  <c r="V11" i="152"/>
  <c r="U16" i="152"/>
  <c r="U58" i="151"/>
  <c r="U59" i="151"/>
  <c r="U60" i="151"/>
  <c r="V25" i="152"/>
  <c r="V6" i="152"/>
  <c r="U11" i="152"/>
  <c r="U15" i="152"/>
  <c r="S15" i="152"/>
  <c r="T58" i="151"/>
  <c r="T59" i="151"/>
  <c r="T60" i="151"/>
  <c r="V61" i="151"/>
  <c r="T44" i="151"/>
  <c r="T50" i="151"/>
  <c r="U45" i="151"/>
  <c r="V47" i="151"/>
  <c r="U50" i="151"/>
  <c r="S44" i="151"/>
  <c r="T15" i="152"/>
  <c r="S14" i="152"/>
  <c r="T51" i="151"/>
  <c r="R17" i="152"/>
  <c r="V9" i="152"/>
  <c r="U14" i="152"/>
  <c r="V21" i="152"/>
  <c r="P52" i="151"/>
  <c r="V24" i="152"/>
  <c r="S23" i="152"/>
  <c r="R30" i="152"/>
  <c r="S26" i="152"/>
  <c r="R18" i="152"/>
  <c r="Q17" i="152"/>
  <c r="M30" i="152"/>
  <c r="D53" i="126"/>
  <c r="N55" i="133"/>
  <c r="N29" i="113"/>
  <c r="N29" i="132" s="1"/>
  <c r="R43" i="133"/>
  <c r="D41" i="129"/>
  <c r="D41" i="145" s="1"/>
  <c r="D59" i="129"/>
  <c r="D59" i="145" s="1"/>
  <c r="R61" i="133"/>
  <c r="N103" i="131"/>
  <c r="D101" i="121"/>
  <c r="D101" i="137" s="1"/>
  <c r="D19" i="141"/>
  <c r="D21" i="116"/>
  <c r="P54" i="151"/>
  <c r="D60" i="129"/>
  <c r="D60" i="145" s="1"/>
  <c r="R62" i="133"/>
  <c r="D7" i="126"/>
  <c r="N9" i="133"/>
  <c r="N22" i="113"/>
  <c r="N22" i="132" s="1"/>
  <c r="E9" i="120"/>
  <c r="E9" i="136" s="1"/>
  <c r="S11" i="131"/>
  <c r="E86" i="120"/>
  <c r="S88" i="131"/>
  <c r="S18" i="113"/>
  <c r="S18" i="132" s="1"/>
  <c r="E102" i="121"/>
  <c r="E102" i="137" s="1"/>
  <c r="V104" i="131"/>
  <c r="S51" i="133"/>
  <c r="E49" i="125"/>
  <c r="E49" i="141" s="1"/>
  <c r="S57" i="131"/>
  <c r="E55" i="120"/>
  <c r="E55" i="136" s="1"/>
  <c r="S12" i="134"/>
  <c r="E10" i="115"/>
  <c r="E10" i="146" s="1"/>
  <c r="V38" i="131"/>
  <c r="E36" i="121"/>
  <c r="E36" i="137" s="1"/>
  <c r="S21" i="133"/>
  <c r="S23" i="113"/>
  <c r="S23" i="132" s="1"/>
  <c r="E19" i="125"/>
  <c r="S7" i="134"/>
  <c r="E5" i="115"/>
  <c r="E5" i="146" s="1"/>
  <c r="E77" i="121"/>
  <c r="E77" i="137" s="1"/>
  <c r="V79" i="131"/>
  <c r="V42" i="133"/>
  <c r="E40" i="126"/>
  <c r="E40" i="142" s="1"/>
  <c r="E34" i="125"/>
  <c r="E34" i="141" s="1"/>
  <c r="S36" i="133"/>
  <c r="V66" i="133"/>
  <c r="E64" i="126"/>
  <c r="E64" i="142" s="1"/>
  <c r="V62" i="133"/>
  <c r="E60" i="126"/>
  <c r="E60" i="142" s="1"/>
  <c r="Z62" i="102"/>
  <c r="E22" i="126"/>
  <c r="E22" i="142" s="1"/>
  <c r="V24" i="133"/>
  <c r="S22" i="134"/>
  <c r="E20" i="115"/>
  <c r="E20" i="146" s="1"/>
  <c r="S97" i="131"/>
  <c r="E95" i="120"/>
  <c r="E95" i="136" s="1"/>
  <c r="V70" i="133"/>
  <c r="E68" i="126"/>
  <c r="V32" i="113"/>
  <c r="V32" i="132" s="1"/>
  <c r="E32" i="126"/>
  <c r="E32" i="142" s="1"/>
  <c r="V34" i="133"/>
  <c r="Q37" i="152"/>
  <c r="O55" i="152"/>
  <c r="R44" i="152"/>
  <c r="R37" i="152"/>
  <c r="R38" i="152"/>
  <c r="R54" i="152"/>
  <c r="U66" i="151"/>
  <c r="M67" i="151"/>
  <c r="K60" i="152"/>
  <c r="D30" i="121"/>
  <c r="N32" i="131"/>
  <c r="N12" i="113"/>
  <c r="N12" i="132" s="1"/>
  <c r="D17" i="129"/>
  <c r="D17" i="145" s="1"/>
  <c r="R19" i="133"/>
  <c r="I59" i="152"/>
  <c r="R20" i="133"/>
  <c r="D18" i="129"/>
  <c r="D18" i="145" s="1"/>
  <c r="D42" i="129"/>
  <c r="D42" i="145" s="1"/>
  <c r="R44" i="133"/>
  <c r="D58" i="129"/>
  <c r="D58" i="145" s="1"/>
  <c r="R60" i="133"/>
  <c r="D62" i="141"/>
  <c r="D28" i="116"/>
  <c r="E90" i="120"/>
  <c r="E90" i="136" s="1"/>
  <c r="S92" i="131"/>
  <c r="V66" i="131"/>
  <c r="E64" i="121"/>
  <c r="E64" i="137" s="1"/>
  <c r="E103" i="121"/>
  <c r="E103" i="137" s="1"/>
  <c r="V105" i="131"/>
  <c r="S44" i="133"/>
  <c r="E42" i="125"/>
  <c r="E42" i="141" s="1"/>
  <c r="S67" i="131"/>
  <c r="E65" i="120"/>
  <c r="E65" i="136" s="1"/>
  <c r="E16" i="125"/>
  <c r="E16" i="141" s="1"/>
  <c r="S18" i="133"/>
  <c r="E30" i="115"/>
  <c r="E30" i="146" s="1"/>
  <c r="S32" i="134"/>
  <c r="V69" i="133"/>
  <c r="E67" i="126"/>
  <c r="E67" i="142" s="1"/>
  <c r="E93" i="121"/>
  <c r="E93" i="137" s="1"/>
  <c r="V95" i="131"/>
  <c r="E47" i="115"/>
  <c r="E47" i="146" s="1"/>
  <c r="V18" i="134"/>
  <c r="V58" i="133"/>
  <c r="E56" i="126"/>
  <c r="E56" i="142" s="1"/>
  <c r="V13" i="134"/>
  <c r="E42" i="115"/>
  <c r="E42" i="146" s="1"/>
  <c r="E57" i="125"/>
  <c r="E57" i="141" s="1"/>
  <c r="S59" i="133"/>
  <c r="S83" i="131"/>
  <c r="E81" i="120"/>
  <c r="E81" i="136" s="1"/>
  <c r="V37" i="131"/>
  <c r="E35" i="121"/>
  <c r="E35" i="137" s="1"/>
  <c r="V10" i="133"/>
  <c r="E8" i="126"/>
  <c r="E8" i="142" s="1"/>
  <c r="E76" i="121"/>
  <c r="E76" i="137" s="1"/>
  <c r="V78" i="131"/>
  <c r="S14" i="113"/>
  <c r="S14" i="132" s="1"/>
  <c r="E61" i="120"/>
  <c r="S63" i="131"/>
  <c r="E38" i="125"/>
  <c r="E38" i="141" s="1"/>
  <c r="S40" i="133"/>
  <c r="E101" i="120"/>
  <c r="E101" i="136" s="1"/>
  <c r="S103" i="131"/>
  <c r="E40" i="121"/>
  <c r="E40" i="137" s="1"/>
  <c r="V42" i="131"/>
  <c r="E23" i="126"/>
  <c r="E23" i="142" s="1"/>
  <c r="V25" i="133"/>
  <c r="V50" i="133"/>
  <c r="E48" i="126"/>
  <c r="E48" i="142" s="1"/>
  <c r="O43" i="152"/>
  <c r="R36" i="152"/>
  <c r="O45" i="152"/>
  <c r="P45" i="152"/>
  <c r="P36" i="152"/>
  <c r="P52" i="152"/>
  <c r="R56" i="152"/>
  <c r="T48" i="151"/>
  <c r="D10" i="116"/>
  <c r="D30" i="136"/>
  <c r="I53" i="151"/>
  <c r="N52" i="131"/>
  <c r="D50" i="121"/>
  <c r="D50" i="137" s="1"/>
  <c r="D70" i="141"/>
  <c r="D32" i="116"/>
  <c r="D32" i="135" s="1"/>
  <c r="D10" i="124"/>
  <c r="D10" i="140" s="1"/>
  <c r="R12" i="131"/>
  <c r="D36" i="115"/>
  <c r="D36" i="146" s="1"/>
  <c r="N7" i="134"/>
  <c r="D81" i="121"/>
  <c r="D81" i="137" s="1"/>
  <c r="N83" i="131"/>
  <c r="G68" i="151"/>
  <c r="N67" i="151"/>
  <c r="K54" i="151"/>
  <c r="K68" i="151"/>
  <c r="M47" i="152"/>
  <c r="S80" i="131"/>
  <c r="E78" i="120"/>
  <c r="E78" i="136" s="1"/>
  <c r="E98" i="121"/>
  <c r="E98" i="137" s="1"/>
  <c r="V100" i="131"/>
  <c r="V28" i="131"/>
  <c r="E26" i="121"/>
  <c r="E26" i="137" s="1"/>
  <c r="E74" i="126"/>
  <c r="E74" i="142" s="1"/>
  <c r="V76" i="133"/>
  <c r="E12" i="120"/>
  <c r="E12" i="136" s="1"/>
  <c r="S14" i="131"/>
  <c r="E83" i="120"/>
  <c r="E83" i="136" s="1"/>
  <c r="S85" i="131"/>
  <c r="E36" i="125"/>
  <c r="E36" i="141" s="1"/>
  <c r="S38" i="133"/>
  <c r="S16" i="131"/>
  <c r="S10" i="113"/>
  <c r="S10" i="132" s="1"/>
  <c r="E14" i="120"/>
  <c r="E14" i="125"/>
  <c r="E14" i="141" s="1"/>
  <c r="S16" i="133"/>
  <c r="E27" i="120"/>
  <c r="E27" i="136" s="1"/>
  <c r="S29" i="131"/>
  <c r="S75" i="133"/>
  <c r="E73" i="125"/>
  <c r="E73" i="141" s="1"/>
  <c r="E27" i="115"/>
  <c r="E27" i="146" s="1"/>
  <c r="S29" i="134"/>
  <c r="S73" i="133"/>
  <c r="E71" i="125"/>
  <c r="E71" i="141" s="1"/>
  <c r="E24" i="115"/>
  <c r="E24" i="146" s="1"/>
  <c r="S26" i="134"/>
  <c r="S37" i="133"/>
  <c r="E35" i="125"/>
  <c r="E35" i="141" s="1"/>
  <c r="S60" i="131"/>
  <c r="E58" i="120"/>
  <c r="E58" i="136" s="1"/>
  <c r="S15" i="134"/>
  <c r="E13" i="115"/>
  <c r="E13" i="146" s="1"/>
  <c r="E67" i="120"/>
  <c r="E67" i="136" s="1"/>
  <c r="S69" i="131"/>
  <c r="E23" i="115"/>
  <c r="E23" i="146" s="1"/>
  <c r="S25" i="134"/>
  <c r="S67" i="133"/>
  <c r="E65" i="125"/>
  <c r="E65" i="141" s="1"/>
  <c r="R45" i="152"/>
  <c r="R55" i="152"/>
  <c r="O36" i="152"/>
  <c r="Q51" i="152"/>
  <c r="T47" i="151"/>
  <c r="D74" i="136"/>
  <c r="D14" i="116"/>
  <c r="J71" i="149"/>
  <c r="J71" i="151" s="1"/>
  <c r="J72" i="149"/>
  <c r="J72" i="151" s="1"/>
  <c r="J40" i="151"/>
  <c r="N65" i="133"/>
  <c r="N31" i="113"/>
  <c r="D63" i="126"/>
  <c r="D20" i="141"/>
  <c r="D22" i="116"/>
  <c r="N13" i="113"/>
  <c r="N13" i="132" s="1"/>
  <c r="D54" i="121"/>
  <c r="N56" i="131"/>
  <c r="N27" i="133"/>
  <c r="N26" i="113"/>
  <c r="N26" i="132" s="1"/>
  <c r="D25" i="126"/>
  <c r="D30" i="116"/>
  <c r="D30" i="135" s="1"/>
  <c r="D68" i="141"/>
  <c r="D37" i="115"/>
  <c r="D37" i="146" s="1"/>
  <c r="N8" i="134"/>
  <c r="I67" i="151"/>
  <c r="S96" i="131"/>
  <c r="E94" i="120"/>
  <c r="E94" i="136" s="1"/>
  <c r="E28" i="115"/>
  <c r="E28" i="146" s="1"/>
  <c r="S30" i="134"/>
  <c r="S45" i="131"/>
  <c r="E43" i="120"/>
  <c r="E43" i="136" s="1"/>
  <c r="S70" i="131"/>
  <c r="E68" i="120"/>
  <c r="E68" i="136" s="1"/>
  <c r="V62" i="131"/>
  <c r="E60" i="121"/>
  <c r="E60" i="137" s="1"/>
  <c r="E33" i="125"/>
  <c r="E33" i="141" s="1"/>
  <c r="S35" i="133"/>
  <c r="E10" i="126"/>
  <c r="E10" i="142" s="1"/>
  <c r="Z12" i="102"/>
  <c r="V12" i="133"/>
  <c r="V20" i="131"/>
  <c r="E18" i="121"/>
  <c r="E18" i="137" s="1"/>
  <c r="E62" i="115"/>
  <c r="E62" i="146" s="1"/>
  <c r="V33" i="134"/>
  <c r="E25" i="115"/>
  <c r="E25" i="146" s="1"/>
  <c r="S27" i="134"/>
  <c r="E76" i="125"/>
  <c r="E76" i="141" s="1"/>
  <c r="S78" i="133"/>
  <c r="V23" i="134"/>
  <c r="E52" i="115"/>
  <c r="E52" i="146" s="1"/>
  <c r="E59" i="120"/>
  <c r="E59" i="136" s="1"/>
  <c r="S61" i="131"/>
  <c r="S13" i="133"/>
  <c r="E11" i="125"/>
  <c r="E11" i="141" s="1"/>
  <c r="S90" i="131"/>
  <c r="E88" i="120"/>
  <c r="E88" i="136" s="1"/>
  <c r="Z20" i="102"/>
  <c r="E18" i="126"/>
  <c r="E18" i="142" s="1"/>
  <c r="V20" i="133"/>
  <c r="V99" i="131"/>
  <c r="E97" i="121"/>
  <c r="E97" i="137" s="1"/>
  <c r="E12" i="115"/>
  <c r="E12" i="146" s="1"/>
  <c r="S14" i="134"/>
  <c r="E100" i="121"/>
  <c r="E100" i="137" s="1"/>
  <c r="V102" i="131"/>
  <c r="S11" i="113"/>
  <c r="S11" i="132" s="1"/>
  <c r="S19" i="131"/>
  <c r="E17" i="120"/>
  <c r="Z19" i="102"/>
  <c r="V19" i="133"/>
  <c r="E17" i="126"/>
  <c r="E17" i="142" s="1"/>
  <c r="S10" i="131"/>
  <c r="E8" i="120"/>
  <c r="E8" i="136" s="1"/>
  <c r="E79" i="120"/>
  <c r="E79" i="136" s="1"/>
  <c r="S81" i="131"/>
  <c r="S61" i="133"/>
  <c r="E59" i="125"/>
  <c r="E59" i="141" s="1"/>
  <c r="N46" i="152"/>
  <c r="L46" i="152"/>
  <c r="Q45" i="152"/>
  <c r="V66" i="151"/>
  <c r="V48" i="151"/>
  <c r="V27" i="152"/>
  <c r="U13" i="152"/>
  <c r="S5" i="152"/>
  <c r="V19" i="152"/>
  <c r="V59" i="151"/>
  <c r="V42" i="151"/>
  <c r="V22" i="152"/>
  <c r="U27" i="152"/>
  <c r="V7" i="152"/>
  <c r="U12" i="152"/>
  <c r="T19" i="152"/>
  <c r="U26" i="152"/>
  <c r="U7" i="152"/>
  <c r="T12" i="152"/>
  <c r="V56" i="151"/>
  <c r="U56" i="151"/>
  <c r="U61" i="151"/>
  <c r="U47" i="151"/>
  <c r="S45" i="151"/>
  <c r="S48" i="151"/>
  <c r="S10" i="152"/>
  <c r="U49" i="151"/>
  <c r="U51" i="151"/>
  <c r="S47" i="151"/>
  <c r="V50" i="151"/>
  <c r="O52" i="151"/>
  <c r="U10" i="152"/>
  <c r="O17" i="152"/>
  <c r="S16" i="152"/>
  <c r="S58" i="151"/>
  <c r="U25" i="152"/>
  <c r="S11" i="152"/>
  <c r="O18" i="152"/>
  <c r="S22" i="152"/>
  <c r="P18" i="152"/>
  <c r="L30" i="152"/>
  <c r="D8" i="116"/>
  <c r="D14" i="136"/>
  <c r="D11" i="124"/>
  <c r="D11" i="140" s="1"/>
  <c r="R13" i="131"/>
  <c r="R45" i="133"/>
  <c r="D43" i="129"/>
  <c r="D43" i="145" s="1"/>
  <c r="J59" i="152"/>
  <c r="V11" i="131"/>
  <c r="E9" i="121"/>
  <c r="E9" i="137" s="1"/>
  <c r="S64" i="131"/>
  <c r="E62" i="120"/>
  <c r="S15" i="113"/>
  <c r="S15" i="132" s="1"/>
  <c r="V51" i="133"/>
  <c r="E49" i="126"/>
  <c r="E49" i="142" s="1"/>
  <c r="V57" i="131"/>
  <c r="E55" i="121"/>
  <c r="E55" i="137" s="1"/>
  <c r="E41" i="115"/>
  <c r="E41" i="146" s="1"/>
  <c r="V12" i="134"/>
  <c r="E69" i="125"/>
  <c r="S71" i="133"/>
  <c r="S33" i="113"/>
  <c r="S33" i="132" s="1"/>
  <c r="S27" i="133"/>
  <c r="E25" i="125"/>
  <c r="S26" i="113"/>
  <c r="S26" i="132" s="1"/>
  <c r="E19" i="126"/>
  <c r="V23" i="113"/>
  <c r="V23" i="132" s="1"/>
  <c r="V21" i="133"/>
  <c r="E46" i="125"/>
  <c r="E46" i="141" s="1"/>
  <c r="S48" i="133"/>
  <c r="E69" i="120"/>
  <c r="E69" i="136" s="1"/>
  <c r="S71" i="131"/>
  <c r="S33" i="133"/>
  <c r="E31" i="125"/>
  <c r="E31" i="141" s="1"/>
  <c r="D5" i="125"/>
  <c r="K7" i="133"/>
  <c r="K20" i="113"/>
  <c r="K20" i="132" s="1"/>
  <c r="V36" i="133"/>
  <c r="E34" i="126"/>
  <c r="E34" i="142" s="1"/>
  <c r="S93" i="131"/>
  <c r="E91" i="120"/>
  <c r="E91" i="136" s="1"/>
  <c r="E77" i="125"/>
  <c r="E77" i="141" s="1"/>
  <c r="S79" i="133"/>
  <c r="S13" i="131"/>
  <c r="E11" i="120"/>
  <c r="E11" i="136" s="1"/>
  <c r="S47" i="133"/>
  <c r="E45" i="125"/>
  <c r="E45" i="141" s="1"/>
  <c r="S33" i="131"/>
  <c r="E31" i="120"/>
  <c r="E31" i="136" s="1"/>
  <c r="V22" i="134"/>
  <c r="E51" i="115"/>
  <c r="E51" i="146" s="1"/>
  <c r="E96" i="120"/>
  <c r="E96" i="136" s="1"/>
  <c r="S98" i="131"/>
  <c r="S43" i="131"/>
  <c r="E41" i="120"/>
  <c r="E41" i="136" s="1"/>
  <c r="Q52" i="152"/>
  <c r="Q44" i="152"/>
  <c r="O48" i="152"/>
  <c r="R52" i="152"/>
  <c r="M68" i="151"/>
  <c r="R75" i="131"/>
  <c r="D73" i="124"/>
  <c r="D73" i="140" s="1"/>
  <c r="D29" i="126"/>
  <c r="N27" i="113"/>
  <c r="N27" i="132" s="1"/>
  <c r="N31" i="133"/>
  <c r="N18" i="113"/>
  <c r="N18" i="132" s="1"/>
  <c r="D86" i="121"/>
  <c r="N88" i="131"/>
  <c r="D6" i="116"/>
  <c r="D6" i="136"/>
  <c r="L41" i="151"/>
  <c r="L67" i="151"/>
  <c r="D29" i="116"/>
  <c r="D63" i="141"/>
  <c r="N34" i="113"/>
  <c r="N34" i="132" s="1"/>
  <c r="N72" i="133"/>
  <c r="D70" i="126"/>
  <c r="D12" i="116"/>
  <c r="D61" i="136"/>
  <c r="R18" i="133"/>
  <c r="D16" i="129"/>
  <c r="D16" i="145" s="1"/>
  <c r="G40" i="151"/>
  <c r="G71" i="149"/>
  <c r="G71" i="151" s="1"/>
  <c r="G72" i="149"/>
  <c r="G72" i="151" s="1"/>
  <c r="D78" i="121"/>
  <c r="D78" i="137" s="1"/>
  <c r="N80" i="131"/>
  <c r="V92" i="131"/>
  <c r="E90" i="121"/>
  <c r="E90" i="137" s="1"/>
  <c r="E32" i="120"/>
  <c r="E32" i="136" s="1"/>
  <c r="S34" i="131"/>
  <c r="S15" i="131"/>
  <c r="E13" i="120"/>
  <c r="E13" i="136" s="1"/>
  <c r="S17" i="134"/>
  <c r="E15" i="115"/>
  <c r="E15" i="146" s="1"/>
  <c r="V44" i="133"/>
  <c r="Z44" i="102"/>
  <c r="E42" i="126"/>
  <c r="E42" i="142" s="1"/>
  <c r="V67" i="131"/>
  <c r="E65" i="121"/>
  <c r="E65" i="137" s="1"/>
  <c r="V18" i="133"/>
  <c r="E16" i="126"/>
  <c r="E16" i="142" s="1"/>
  <c r="Z18" i="102"/>
  <c r="V32" i="134"/>
  <c r="E61" i="115"/>
  <c r="E61" i="146" s="1"/>
  <c r="S39" i="133"/>
  <c r="E37" i="125"/>
  <c r="E37" i="141" s="1"/>
  <c r="S18" i="131"/>
  <c r="E16" i="120"/>
  <c r="E16" i="136" s="1"/>
  <c r="E87" i="120"/>
  <c r="E87" i="136" s="1"/>
  <c r="S89" i="131"/>
  <c r="S54" i="133"/>
  <c r="E52" i="125"/>
  <c r="E52" i="141" s="1"/>
  <c r="S68" i="131"/>
  <c r="E66" i="120"/>
  <c r="E66" i="136" s="1"/>
  <c r="S17" i="113"/>
  <c r="E84" i="120"/>
  <c r="S86" i="131"/>
  <c r="V59" i="133"/>
  <c r="E57" i="126"/>
  <c r="E57" i="142" s="1"/>
  <c r="S17" i="133"/>
  <c r="E15" i="125"/>
  <c r="E15" i="141" s="1"/>
  <c r="S17" i="131"/>
  <c r="E15" i="120"/>
  <c r="E15" i="136" s="1"/>
  <c r="S22" i="113"/>
  <c r="S22" i="132" s="1"/>
  <c r="E7" i="125"/>
  <c r="S9" i="133"/>
  <c r="E61" i="121"/>
  <c r="V14" i="113"/>
  <c r="V14" i="132" s="1"/>
  <c r="V63" i="131"/>
  <c r="V40" i="133"/>
  <c r="E38" i="126"/>
  <c r="E38" i="142" s="1"/>
  <c r="E14" i="115"/>
  <c r="E14" i="146" s="1"/>
  <c r="S16" i="134"/>
  <c r="S9" i="134"/>
  <c r="E7" i="115"/>
  <c r="E7" i="146" s="1"/>
  <c r="E92" i="120"/>
  <c r="E92" i="136" s="1"/>
  <c r="S94" i="131"/>
  <c r="R41" i="152"/>
  <c r="U65" i="151"/>
  <c r="D76" i="126"/>
  <c r="D76" i="142" s="1"/>
  <c r="N78" i="133"/>
  <c r="D55" i="126"/>
  <c r="D55" i="142" s="1"/>
  <c r="N57" i="133"/>
  <c r="D15" i="129"/>
  <c r="D15" i="145" s="1"/>
  <c r="R17" i="133"/>
  <c r="N11" i="113"/>
  <c r="N11" i="132" s="1"/>
  <c r="N19" i="131"/>
  <c r="D17" i="121"/>
  <c r="D21" i="141"/>
  <c r="D23" i="116"/>
  <c r="G67" i="151"/>
  <c r="N87" i="131"/>
  <c r="D85" i="121"/>
  <c r="D85" i="137" s="1"/>
  <c r="D20" i="116"/>
  <c r="D7" i="141"/>
  <c r="M46" i="152"/>
  <c r="S58" i="131"/>
  <c r="E56" i="120"/>
  <c r="E56" i="136" s="1"/>
  <c r="S28" i="134"/>
  <c r="E26" i="115"/>
  <c r="E26" i="146" s="1"/>
  <c r="S65" i="133"/>
  <c r="S31" i="113"/>
  <c r="E63" i="125"/>
  <c r="V14" i="131"/>
  <c r="E12" i="121"/>
  <c r="E12" i="137" s="1"/>
  <c r="Z14" i="101"/>
  <c r="E83" i="121"/>
  <c r="E83" i="137" s="1"/>
  <c r="V85" i="131"/>
  <c r="E14" i="121"/>
  <c r="V16" i="131"/>
  <c r="V10" i="113"/>
  <c r="V10" i="132" s="1"/>
  <c r="Z16" i="102"/>
  <c r="V16" i="133"/>
  <c r="E14" i="126"/>
  <c r="E14" i="142" s="1"/>
  <c r="V29" i="131"/>
  <c r="E27" i="121"/>
  <c r="E27" i="137" s="1"/>
  <c r="S80" i="133"/>
  <c r="E78" i="125"/>
  <c r="E78" i="141" s="1"/>
  <c r="V75" i="133"/>
  <c r="E73" i="126"/>
  <c r="E73" i="142" s="1"/>
  <c r="V73" i="133"/>
  <c r="E71" i="126"/>
  <c r="E71" i="142" s="1"/>
  <c r="V26" i="134"/>
  <c r="E55" i="115"/>
  <c r="E55" i="146" s="1"/>
  <c r="V37" i="133"/>
  <c r="E35" i="126"/>
  <c r="E35" i="142" s="1"/>
  <c r="V60" i="131"/>
  <c r="E58" i="121"/>
  <c r="E58" i="137" s="1"/>
  <c r="S72" i="133"/>
  <c r="S34" i="113"/>
  <c r="S34" i="132" s="1"/>
  <c r="E70" i="125"/>
  <c r="V15" i="134"/>
  <c r="E44" i="115"/>
  <c r="E44" i="146" s="1"/>
  <c r="E67" i="121"/>
  <c r="E67" i="137" s="1"/>
  <c r="V69" i="131"/>
  <c r="V25" i="134"/>
  <c r="E54" i="115"/>
  <c r="E54" i="146" s="1"/>
  <c r="V67" i="133"/>
  <c r="E65" i="126"/>
  <c r="E65" i="142" s="1"/>
  <c r="O52" i="152"/>
  <c r="R49" i="152"/>
  <c r="O50" i="152"/>
  <c r="Q34" i="152"/>
  <c r="P56" i="152"/>
  <c r="P54" i="152"/>
  <c r="D19" i="116"/>
  <c r="D6" i="141"/>
  <c r="N33" i="131"/>
  <c r="D31" i="121"/>
  <c r="D31" i="137" s="1"/>
  <c r="K39" i="113"/>
  <c r="K39" i="132" s="1"/>
  <c r="K7" i="132"/>
  <c r="K40" i="113"/>
  <c r="K40" i="132" s="1"/>
  <c r="K35" i="113"/>
  <c r="K35" i="132" s="1"/>
  <c r="O64" i="151"/>
  <c r="R18" i="131"/>
  <c r="D16" i="124"/>
  <c r="D16" i="140" s="1"/>
  <c r="D17" i="136"/>
  <c r="D9" i="116"/>
  <c r="L47" i="152"/>
  <c r="E94" i="121"/>
  <c r="E94" i="137" s="1"/>
  <c r="V96" i="131"/>
  <c r="V30" i="134"/>
  <c r="E59" i="115"/>
  <c r="E59" i="146" s="1"/>
  <c r="E43" i="121"/>
  <c r="E43" i="137" s="1"/>
  <c r="V45" i="131"/>
  <c r="S12" i="113"/>
  <c r="S12" i="132" s="1"/>
  <c r="E30" i="120"/>
  <c r="S32" i="131"/>
  <c r="S39" i="131"/>
  <c r="E37" i="120"/>
  <c r="E37" i="136" s="1"/>
  <c r="S101" i="131"/>
  <c r="E99" i="120"/>
  <c r="E99" i="136" s="1"/>
  <c r="E47" i="125"/>
  <c r="E47" i="141" s="1"/>
  <c r="S49" i="133"/>
  <c r="V27" i="134"/>
  <c r="E56" i="115"/>
  <c r="E56" i="146" s="1"/>
  <c r="E30" i="125"/>
  <c r="E30" i="141" s="1"/>
  <c r="S32" i="133"/>
  <c r="E59" i="121"/>
  <c r="E59" i="137" s="1"/>
  <c r="V61" i="131"/>
  <c r="V13" i="133"/>
  <c r="E11" i="126"/>
  <c r="E11" i="142" s="1"/>
  <c r="Z13" i="102"/>
  <c r="V90" i="131"/>
  <c r="E88" i="121"/>
  <c r="E88" i="137" s="1"/>
  <c r="E13" i="125"/>
  <c r="E13" i="141" s="1"/>
  <c r="S15" i="133"/>
  <c r="S48" i="131"/>
  <c r="E46" i="120"/>
  <c r="E46" i="136" s="1"/>
  <c r="E75" i="120"/>
  <c r="E75" i="136" s="1"/>
  <c r="S77" i="131"/>
  <c r="E43" i="115"/>
  <c r="E43" i="146" s="1"/>
  <c r="V14" i="134"/>
  <c r="E44" i="125"/>
  <c r="E44" i="141" s="1"/>
  <c r="S46" i="133"/>
  <c r="S25" i="113"/>
  <c r="S25" i="132" s="1"/>
  <c r="E21" i="125"/>
  <c r="S23" i="133"/>
  <c r="S30" i="113"/>
  <c r="S30" i="132" s="1"/>
  <c r="E62" i="125"/>
  <c r="S64" i="133"/>
  <c r="E8" i="121"/>
  <c r="E8" i="137" s="1"/>
  <c r="V10" i="131"/>
  <c r="V81" i="131"/>
  <c r="E79" i="121"/>
  <c r="E79" i="137" s="1"/>
  <c r="V61" i="133"/>
  <c r="Z61" i="102"/>
  <c r="E59" i="126"/>
  <c r="E59" i="142" s="1"/>
  <c r="E70" i="120"/>
  <c r="E70" i="136" s="1"/>
  <c r="S72" i="131"/>
  <c r="O34" i="152"/>
  <c r="Q38" i="152"/>
  <c r="P53" i="152"/>
  <c r="O40" i="152"/>
  <c r="Q55" i="152"/>
  <c r="Q53" i="152"/>
  <c r="T21" i="152"/>
  <c r="T55" i="151"/>
  <c r="V23" i="152"/>
  <c r="U9" i="152"/>
  <c r="V58" i="151"/>
  <c r="U24" i="152"/>
  <c r="U5" i="152"/>
  <c r="T10" i="152"/>
  <c r="U20" i="152"/>
  <c r="T25" i="152"/>
  <c r="T6" i="152"/>
  <c r="V12" i="152"/>
  <c r="S13" i="152"/>
  <c r="T56" i="151"/>
  <c r="T61" i="151"/>
  <c r="U63" i="151"/>
  <c r="V45" i="151"/>
  <c r="U23" i="152"/>
  <c r="S25" i="152"/>
  <c r="U8" i="152"/>
  <c r="T13" i="152"/>
  <c r="V57" i="151"/>
  <c r="V62" i="151"/>
  <c r="T63" i="151"/>
  <c r="U44" i="151"/>
  <c r="U22" i="152"/>
  <c r="T27" i="152"/>
  <c r="S24" i="152"/>
  <c r="T8" i="152"/>
  <c r="V14" i="152"/>
  <c r="S19" i="152"/>
  <c r="U42" i="151"/>
  <c r="U46" i="151"/>
  <c r="U48" i="151"/>
  <c r="V49" i="151"/>
  <c r="S49" i="151"/>
  <c r="V46" i="151"/>
  <c r="S6" i="152"/>
  <c r="U6" i="152"/>
  <c r="T11" i="152"/>
  <c r="Q18" i="152"/>
  <c r="T14" i="152"/>
  <c r="S12" i="152"/>
  <c r="V20" i="152"/>
  <c r="T26" i="152"/>
  <c r="S7" i="152"/>
  <c r="Q52" i="151"/>
  <c r="K30" i="152"/>
  <c r="Q64" i="151"/>
  <c r="M54" i="151"/>
  <c r="D39" i="141"/>
  <c r="D26" i="116"/>
  <c r="I60" i="152"/>
  <c r="D62" i="121"/>
  <c r="N64" i="131"/>
  <c r="N15" i="113"/>
  <c r="N15" i="132" s="1"/>
  <c r="N70" i="131"/>
  <c r="D68" i="121"/>
  <c r="D68" i="137" s="1"/>
  <c r="N64" i="133"/>
  <c r="D62" i="126"/>
  <c r="N30" i="113"/>
  <c r="N30" i="132" s="1"/>
  <c r="S54" i="131"/>
  <c r="E52" i="120"/>
  <c r="E52" i="136" s="1"/>
  <c r="E26" i="125"/>
  <c r="E26" i="141" s="1"/>
  <c r="S28" i="133"/>
  <c r="S46" i="131"/>
  <c r="E44" i="120"/>
  <c r="E44" i="136" s="1"/>
  <c r="E19" i="115"/>
  <c r="E19" i="146" s="1"/>
  <c r="S21" i="134"/>
  <c r="E69" i="126"/>
  <c r="V71" i="133"/>
  <c r="V33" i="113"/>
  <c r="V33" i="132" s="1"/>
  <c r="E9" i="125"/>
  <c r="E9" i="141" s="1"/>
  <c r="S11" i="133"/>
  <c r="V48" i="133"/>
  <c r="E46" i="126"/>
  <c r="E46" i="142" s="1"/>
  <c r="E69" i="121"/>
  <c r="E69" i="137" s="1"/>
  <c r="V71" i="131"/>
  <c r="E31" i="126"/>
  <c r="E31" i="142" s="1"/>
  <c r="V33" i="133"/>
  <c r="N20" i="113"/>
  <c r="N20" i="132" s="1"/>
  <c r="D5" i="126"/>
  <c r="N7" i="133"/>
  <c r="S43" i="133"/>
  <c r="E41" i="125"/>
  <c r="E41" i="141" s="1"/>
  <c r="E63" i="120"/>
  <c r="E63" i="136" s="1"/>
  <c r="S65" i="131"/>
  <c r="V93" i="131"/>
  <c r="E91" i="121"/>
  <c r="E91" i="137" s="1"/>
  <c r="V79" i="133"/>
  <c r="E77" i="126"/>
  <c r="E77" i="142" s="1"/>
  <c r="E11" i="121"/>
  <c r="E11" i="137" s="1"/>
  <c r="Z13" i="101"/>
  <c r="V13" i="131"/>
  <c r="S8" i="131"/>
  <c r="S8" i="113"/>
  <c r="S8" i="132" s="1"/>
  <c r="E6" i="120"/>
  <c r="E45" i="126"/>
  <c r="E45" i="142" s="1"/>
  <c r="V47" i="133"/>
  <c r="E10" i="120"/>
  <c r="E10" i="136" s="1"/>
  <c r="S12" i="131"/>
  <c r="V98" i="131"/>
  <c r="E96" i="121"/>
  <c r="E96" i="137" s="1"/>
  <c r="V43" i="131"/>
  <c r="E41" i="121"/>
  <c r="E41" i="137" s="1"/>
  <c r="O39" i="152"/>
  <c r="R53" i="152"/>
  <c r="R35" i="152"/>
  <c r="K47" i="152"/>
  <c r="O38" i="152"/>
  <c r="P42" i="152"/>
  <c r="O41" i="152"/>
  <c r="Q42" i="152"/>
  <c r="Q56" i="152"/>
  <c r="O49" i="152"/>
  <c r="P48" i="152"/>
  <c r="D53" i="141"/>
  <c r="D27" i="116"/>
  <c r="D12" i="126"/>
  <c r="D12" i="142" s="1"/>
  <c r="N14" i="133"/>
  <c r="J68" i="151"/>
  <c r="K17" i="132"/>
  <c r="K19" i="113"/>
  <c r="K19" i="132" s="1"/>
  <c r="N77" i="131"/>
  <c r="D75" i="121"/>
  <c r="D75" i="137" s="1"/>
  <c r="L54" i="151"/>
  <c r="D21" i="126"/>
  <c r="N25" i="113"/>
  <c r="N25" i="132" s="1"/>
  <c r="N23" i="133"/>
  <c r="R13" i="133"/>
  <c r="D11" i="129"/>
  <c r="D11" i="145" s="1"/>
  <c r="N47" i="152"/>
  <c r="D17" i="115"/>
  <c r="D17" i="146" s="1"/>
  <c r="K19" i="134"/>
  <c r="K20" i="134"/>
  <c r="D18" i="115"/>
  <c r="D18" i="146" s="1"/>
  <c r="V34" i="131"/>
  <c r="E32" i="121"/>
  <c r="E32" i="137" s="1"/>
  <c r="V15" i="131"/>
  <c r="E13" i="121"/>
  <c r="E13" i="137" s="1"/>
  <c r="E46" i="115"/>
  <c r="E46" i="146" s="1"/>
  <c r="V17" i="134"/>
  <c r="S11" i="134"/>
  <c r="E9" i="115"/>
  <c r="E9" i="146" s="1"/>
  <c r="S75" i="131"/>
  <c r="E73" i="120"/>
  <c r="E73" i="136" s="1"/>
  <c r="S74" i="133"/>
  <c r="E72" i="125"/>
  <c r="E72" i="141" s="1"/>
  <c r="S82" i="131"/>
  <c r="E80" i="120"/>
  <c r="E80" i="136" s="1"/>
  <c r="S16" i="113"/>
  <c r="S16" i="132" s="1"/>
  <c r="E74" i="120"/>
  <c r="S76" i="131"/>
  <c r="V39" i="133"/>
  <c r="E37" i="126"/>
  <c r="E37" i="142" s="1"/>
  <c r="E16" i="121"/>
  <c r="E16" i="137" s="1"/>
  <c r="V18" i="131"/>
  <c r="Z18" i="101"/>
  <c r="V89" i="131"/>
  <c r="E87" i="121"/>
  <c r="E87" i="137" s="1"/>
  <c r="E52" i="126"/>
  <c r="E52" i="142" s="1"/>
  <c r="V54" i="133"/>
  <c r="E66" i="121"/>
  <c r="E66" i="137" s="1"/>
  <c r="V68" i="131"/>
  <c r="S52" i="133"/>
  <c r="E50" i="125"/>
  <c r="E50" i="141" s="1"/>
  <c r="E15" i="126"/>
  <c r="E15" i="142" s="1"/>
  <c r="Z17" i="102"/>
  <c r="V17" i="133"/>
  <c r="Z17" i="101"/>
  <c r="V17" i="131"/>
  <c r="E15" i="121"/>
  <c r="E15" i="137" s="1"/>
  <c r="S63" i="133"/>
  <c r="E61" i="125"/>
  <c r="E61" i="141" s="1"/>
  <c r="E51" i="120"/>
  <c r="E51" i="136" s="1"/>
  <c r="S53" i="131"/>
  <c r="V16" i="134"/>
  <c r="E45" i="115"/>
  <c r="E45" i="146" s="1"/>
  <c r="E38" i="115"/>
  <c r="E38" i="146" s="1"/>
  <c r="V9" i="134"/>
  <c r="E92" i="121"/>
  <c r="E92" i="137" s="1"/>
  <c r="V94" i="131"/>
  <c r="Q50" i="152"/>
  <c r="Q41" i="152"/>
  <c r="R51" i="152"/>
  <c r="P40" i="152"/>
  <c r="O44" i="152"/>
  <c r="R39" i="152"/>
  <c r="O53" i="152"/>
  <c r="P49" i="152"/>
  <c r="D25" i="116"/>
  <c r="D29" i="141"/>
  <c r="N7" i="131"/>
  <c r="N7" i="113"/>
  <c r="D5" i="121"/>
  <c r="R64" i="151"/>
  <c r="D58" i="116"/>
  <c r="D20" i="142"/>
  <c r="N35" i="133"/>
  <c r="D33" i="126"/>
  <c r="D33" i="142" s="1"/>
  <c r="D39" i="126"/>
  <c r="N41" i="133"/>
  <c r="N28" i="113"/>
  <c r="N28" i="132" s="1"/>
  <c r="N41" i="151"/>
  <c r="D66" i="116"/>
  <c r="D66" i="135" s="1"/>
  <c r="D68" i="142"/>
  <c r="J60" i="152"/>
  <c r="P64" i="151"/>
  <c r="K67" i="151"/>
  <c r="E82" i="120"/>
  <c r="E82" i="136" s="1"/>
  <c r="S84" i="131"/>
  <c r="V58" i="131"/>
  <c r="E56" i="121"/>
  <c r="E56" i="137" s="1"/>
  <c r="V28" i="134"/>
  <c r="E57" i="115"/>
  <c r="E57" i="146" s="1"/>
  <c r="E89" i="120"/>
  <c r="E89" i="136" s="1"/>
  <c r="S91" i="131"/>
  <c r="E27" i="125"/>
  <c r="E27" i="141" s="1"/>
  <c r="S29" i="133"/>
  <c r="E29" i="115"/>
  <c r="E29" i="146" s="1"/>
  <c r="S31" i="134"/>
  <c r="E54" i="125"/>
  <c r="E54" i="141" s="1"/>
  <c r="S56" i="133"/>
  <c r="E42" i="120"/>
  <c r="E42" i="136" s="1"/>
  <c r="S44" i="131"/>
  <c r="S8" i="134"/>
  <c r="E6" i="115"/>
  <c r="E6" i="146" s="1"/>
  <c r="E45" i="120"/>
  <c r="E45" i="136" s="1"/>
  <c r="S47" i="131"/>
  <c r="E66" i="125"/>
  <c r="E66" i="141" s="1"/>
  <c r="S68" i="133"/>
  <c r="E24" i="120"/>
  <c r="E24" i="136" s="1"/>
  <c r="S26" i="131"/>
  <c r="S55" i="131"/>
  <c r="E53" i="120"/>
  <c r="E53" i="136" s="1"/>
  <c r="E28" i="125"/>
  <c r="E28" i="141" s="1"/>
  <c r="S30" i="133"/>
  <c r="S28" i="113"/>
  <c r="S28" i="132" s="1"/>
  <c r="E39" i="125"/>
  <c r="S41" i="133"/>
  <c r="S60" i="133"/>
  <c r="E58" i="125"/>
  <c r="E58" i="141" s="1"/>
  <c r="S59" i="131"/>
  <c r="E57" i="120"/>
  <c r="E57" i="136" s="1"/>
  <c r="S45" i="133"/>
  <c r="E43" i="125"/>
  <c r="E43" i="141" s="1"/>
  <c r="S25" i="131"/>
  <c r="E23" i="120"/>
  <c r="E23" i="136" s="1"/>
  <c r="P39" i="152"/>
  <c r="P44" i="152"/>
  <c r="R43" i="152"/>
  <c r="Q48" i="152"/>
  <c r="L59" i="152"/>
  <c r="R14" i="131"/>
  <c r="D12" i="124"/>
  <c r="D12" i="140" s="1"/>
  <c r="N8" i="131"/>
  <c r="N8" i="113"/>
  <c r="N8" i="132" s="1"/>
  <c r="D6" i="121"/>
  <c r="D44" i="116"/>
  <c r="D14" i="137"/>
  <c r="N38" i="133"/>
  <c r="D36" i="126"/>
  <c r="D36" i="142" s="1"/>
  <c r="R41" i="151"/>
  <c r="R46" i="133"/>
  <c r="D44" i="129"/>
  <c r="D44" i="145" s="1"/>
  <c r="D7" i="116"/>
  <c r="D7" i="136"/>
  <c r="N65" i="131"/>
  <c r="D63" i="121"/>
  <c r="D63" i="137" s="1"/>
  <c r="D50" i="115"/>
  <c r="D50" i="146" s="1"/>
  <c r="N21" i="134"/>
  <c r="S22" i="133"/>
  <c r="S24" i="113"/>
  <c r="S24" i="132" s="1"/>
  <c r="E20" i="125"/>
  <c r="E47" i="120"/>
  <c r="E47" i="136" s="1"/>
  <c r="S49" i="131"/>
  <c r="E38" i="120"/>
  <c r="E38" i="136" s="1"/>
  <c r="S40" i="131"/>
  <c r="V39" i="131"/>
  <c r="E37" i="121"/>
  <c r="E37" i="137" s="1"/>
  <c r="V101" i="131"/>
  <c r="E99" i="121"/>
  <c r="E99" i="137" s="1"/>
  <c r="V49" i="133"/>
  <c r="E47" i="126"/>
  <c r="E47" i="142" s="1"/>
  <c r="S106" i="131"/>
  <c r="E104" i="120"/>
  <c r="E104" i="136" s="1"/>
  <c r="S24" i="134"/>
  <c r="E22" i="115"/>
  <c r="E22" i="146" s="1"/>
  <c r="E49" i="120"/>
  <c r="E49" i="136" s="1"/>
  <c r="S51" i="131"/>
  <c r="E24" i="125"/>
  <c r="E24" i="141" s="1"/>
  <c r="S26" i="133"/>
  <c r="S9" i="131"/>
  <c r="E7" i="120"/>
  <c r="S9" i="113"/>
  <c r="S9" i="132" s="1"/>
  <c r="V15" i="133"/>
  <c r="E13" i="126"/>
  <c r="E13" i="142" s="1"/>
  <c r="V48" i="131"/>
  <c r="E46" i="121"/>
  <c r="E46" i="137" s="1"/>
  <c r="S57" i="133"/>
  <c r="E55" i="125"/>
  <c r="E55" i="141" s="1"/>
  <c r="V46" i="133"/>
  <c r="Z46" i="102"/>
  <c r="E44" i="126"/>
  <c r="E44" i="142" s="1"/>
  <c r="E85" i="120"/>
  <c r="E85" i="136" s="1"/>
  <c r="S87" i="131"/>
  <c r="S10" i="134"/>
  <c r="E8" i="115"/>
  <c r="E8" i="146" s="1"/>
  <c r="E12" i="125"/>
  <c r="E12" i="141" s="1"/>
  <c r="S14" i="133"/>
  <c r="V72" i="131"/>
  <c r="E70" i="121"/>
  <c r="E70" i="137" s="1"/>
  <c r="Q54" i="152"/>
  <c r="Q36" i="152"/>
  <c r="K46" i="152"/>
  <c r="P38" i="152"/>
  <c r="O51" i="152"/>
  <c r="O37" i="152"/>
  <c r="O31" i="152"/>
  <c r="P31" i="152"/>
  <c r="R31" i="152"/>
  <c r="Q31" i="152"/>
  <c r="D44" i="135" l="1"/>
  <c r="D25" i="135"/>
  <c r="D20" i="135"/>
  <c r="D12" i="135"/>
  <c r="D16" i="135"/>
  <c r="D11" i="135"/>
  <c r="D23" i="135"/>
  <c r="D6" i="135"/>
  <c r="D10" i="135"/>
  <c r="D24" i="135"/>
  <c r="D48" i="135"/>
  <c r="D58" i="135"/>
  <c r="D27" i="135"/>
  <c r="D8" i="135"/>
  <c r="D22" i="135"/>
  <c r="D14" i="135"/>
  <c r="D28" i="135"/>
  <c r="D13" i="135"/>
  <c r="D7" i="135"/>
  <c r="D26" i="135"/>
  <c r="D9" i="135"/>
  <c r="D19" i="135"/>
  <c r="D21" i="135"/>
  <c r="D57" i="135"/>
  <c r="K36" i="113"/>
  <c r="K36" i="132" s="1"/>
  <c r="W66" i="151"/>
  <c r="U17" i="152"/>
  <c r="O30" i="152"/>
  <c r="O54" i="151"/>
  <c r="Z17" i="131"/>
  <c r="E15" i="124"/>
  <c r="E15" i="140" s="1"/>
  <c r="V83" i="131"/>
  <c r="E81" i="121"/>
  <c r="E81" i="137" s="1"/>
  <c r="E14" i="116"/>
  <c r="E74" i="136"/>
  <c r="V97" i="131"/>
  <c r="E95" i="121"/>
  <c r="E95" i="137" s="1"/>
  <c r="F11" i="120"/>
  <c r="F11" i="136" s="1"/>
  <c r="AA13" i="131"/>
  <c r="AA18" i="133"/>
  <c r="F16" i="125"/>
  <c r="F16" i="141" s="1"/>
  <c r="F36" i="120"/>
  <c r="F36" i="136" s="1"/>
  <c r="AA38" i="131"/>
  <c r="F7" i="115"/>
  <c r="F7" i="146" s="1"/>
  <c r="AA9" i="134"/>
  <c r="AA49" i="133"/>
  <c r="F47" i="125"/>
  <c r="F47" i="141" s="1"/>
  <c r="F84" i="120"/>
  <c r="AA86" i="131"/>
  <c r="AA17" i="113"/>
  <c r="F22" i="126"/>
  <c r="F22" i="142" s="1"/>
  <c r="AD24" i="133"/>
  <c r="AD11" i="134"/>
  <c r="F40" i="115"/>
  <c r="F40" i="146" s="1"/>
  <c r="AD49" i="131"/>
  <c r="F47" i="121"/>
  <c r="F47" i="137" s="1"/>
  <c r="AD39" i="133"/>
  <c r="F37" i="126"/>
  <c r="F37" i="142" s="1"/>
  <c r="AD62" i="133"/>
  <c r="AH62" i="102"/>
  <c r="F60" i="126"/>
  <c r="F60" i="142" s="1"/>
  <c r="F42" i="125"/>
  <c r="F42" i="141" s="1"/>
  <c r="AA44" i="133"/>
  <c r="F32" i="120"/>
  <c r="F32" i="136" s="1"/>
  <c r="AA34" i="131"/>
  <c r="F41" i="125"/>
  <c r="F41" i="141" s="1"/>
  <c r="AA43" i="133"/>
  <c r="AA17" i="133"/>
  <c r="F15" i="125"/>
  <c r="F15" i="141" s="1"/>
  <c r="F30" i="120"/>
  <c r="AA32" i="131"/>
  <c r="AA12" i="113"/>
  <c r="AA12" i="132" s="1"/>
  <c r="AD16" i="133"/>
  <c r="F14" i="126"/>
  <c r="F14" i="142" s="1"/>
  <c r="AH16" i="102"/>
  <c r="AD100" i="131"/>
  <c r="F98" i="121"/>
  <c r="F98" i="137" s="1"/>
  <c r="AD30" i="134"/>
  <c r="F59" i="115"/>
  <c r="F59" i="146" s="1"/>
  <c r="F61" i="126"/>
  <c r="F61" i="142" s="1"/>
  <c r="AD63" i="133"/>
  <c r="AA20" i="133"/>
  <c r="F18" i="125"/>
  <c r="F18" i="141" s="1"/>
  <c r="AA45" i="131"/>
  <c r="F43" i="120"/>
  <c r="F43" i="136" s="1"/>
  <c r="T55" i="152"/>
  <c r="S41" i="152"/>
  <c r="T37" i="152"/>
  <c r="T35" i="152"/>
  <c r="U49" i="152"/>
  <c r="U53" i="152"/>
  <c r="U38" i="152"/>
  <c r="O59" i="152"/>
  <c r="E59" i="129"/>
  <c r="E59" i="145" s="1"/>
  <c r="Z61" i="133"/>
  <c r="E28" i="116"/>
  <c r="E62" i="141"/>
  <c r="V78" i="133"/>
  <c r="E76" i="126"/>
  <c r="E76" i="142" s="1"/>
  <c r="D45" i="116"/>
  <c r="D17" i="137"/>
  <c r="R54" i="151"/>
  <c r="E48" i="116"/>
  <c r="E61" i="137"/>
  <c r="S17" i="132"/>
  <c r="S19" i="113"/>
  <c r="S19" i="132" s="1"/>
  <c r="D70" i="142"/>
  <c r="D68" i="116"/>
  <c r="D68" i="135" s="1"/>
  <c r="D36" i="116"/>
  <c r="D29" i="135"/>
  <c r="F15" i="120"/>
  <c r="F15" i="136" s="1"/>
  <c r="AA17" i="131"/>
  <c r="F36" i="125"/>
  <c r="F36" i="141" s="1"/>
  <c r="AA38" i="133"/>
  <c r="F46" i="115"/>
  <c r="F46" i="146" s="1"/>
  <c r="AD17" i="134"/>
  <c r="E5" i="125"/>
  <c r="S7" i="133"/>
  <c r="S20" i="113"/>
  <c r="S20" i="132" s="1"/>
  <c r="AA9" i="133"/>
  <c r="AA22" i="113"/>
  <c r="AA22" i="132" s="1"/>
  <c r="F7" i="125"/>
  <c r="AH46" i="102"/>
  <c r="F44" i="126"/>
  <c r="F44" i="142" s="1"/>
  <c r="AD46" i="133"/>
  <c r="F43" i="115"/>
  <c r="F43" i="146" s="1"/>
  <c r="AD14" i="134"/>
  <c r="AD57" i="131"/>
  <c r="F55" i="121"/>
  <c r="F55" i="137" s="1"/>
  <c r="F78" i="120"/>
  <c r="F78" i="136" s="1"/>
  <c r="AA80" i="131"/>
  <c r="F41" i="115"/>
  <c r="F41" i="146" s="1"/>
  <c r="AD12" i="134"/>
  <c r="F23" i="126"/>
  <c r="F23" i="142" s="1"/>
  <c r="AD25" i="133"/>
  <c r="AD10" i="134"/>
  <c r="F39" i="115"/>
  <c r="F39" i="146" s="1"/>
  <c r="F93" i="121"/>
  <c r="F93" i="137" s="1"/>
  <c r="AD95" i="131"/>
  <c r="F52" i="121"/>
  <c r="F52" i="137" s="1"/>
  <c r="AD54" i="131"/>
  <c r="F57" i="126"/>
  <c r="F57" i="142" s="1"/>
  <c r="AD59" i="133"/>
  <c r="F27" i="126"/>
  <c r="F27" i="142" s="1"/>
  <c r="AD29" i="133"/>
  <c r="AA11" i="131"/>
  <c r="F9" i="120"/>
  <c r="F9" i="136" s="1"/>
  <c r="F31" i="115"/>
  <c r="F31" i="146" s="1"/>
  <c r="AA33" i="134"/>
  <c r="AH45" i="102"/>
  <c r="AD45" i="133"/>
  <c r="F43" i="126"/>
  <c r="F43" i="142" s="1"/>
  <c r="AA53" i="131"/>
  <c r="F51" i="120"/>
  <c r="F51" i="136" s="1"/>
  <c r="P47" i="152"/>
  <c r="S51" i="152"/>
  <c r="O47" i="152"/>
  <c r="S45" i="152"/>
  <c r="U39" i="152"/>
  <c r="V56" i="152"/>
  <c r="E53" i="126"/>
  <c r="V29" i="113"/>
  <c r="V29" i="132" s="1"/>
  <c r="V55" i="133"/>
  <c r="D60" i="116"/>
  <c r="D25" i="142"/>
  <c r="D54" i="137"/>
  <c r="D47" i="116"/>
  <c r="M53" i="151"/>
  <c r="V41" i="133"/>
  <c r="V28" i="113"/>
  <c r="V28" i="132" s="1"/>
  <c r="E39" i="126"/>
  <c r="E8" i="116"/>
  <c r="E14" i="136"/>
  <c r="V64" i="151"/>
  <c r="L68" i="151"/>
  <c r="H67" i="151"/>
  <c r="AA10" i="133"/>
  <c r="F8" i="125"/>
  <c r="F8" i="141" s="1"/>
  <c r="AA25" i="131"/>
  <c r="F23" i="120"/>
  <c r="F23" i="136" s="1"/>
  <c r="AA43" i="131"/>
  <c r="F41" i="120"/>
  <c r="F41" i="136" s="1"/>
  <c r="AD26" i="134"/>
  <c r="F55" i="115"/>
  <c r="F55" i="146" s="1"/>
  <c r="AD23" i="113"/>
  <c r="AD23" i="132" s="1"/>
  <c r="AD21" i="133"/>
  <c r="F19" i="126"/>
  <c r="F73" i="121"/>
  <c r="F73" i="137" s="1"/>
  <c r="AD75" i="131"/>
  <c r="AH75" i="101"/>
  <c r="AA84" i="131"/>
  <c r="F82" i="120"/>
  <c r="F82" i="136" s="1"/>
  <c r="AA19" i="133"/>
  <c r="F17" i="125"/>
  <c r="F17" i="141" s="1"/>
  <c r="F52" i="125"/>
  <c r="F52" i="141" s="1"/>
  <c r="AA54" i="133"/>
  <c r="AD12" i="133"/>
  <c r="AH12" i="102"/>
  <c r="F10" i="126"/>
  <c r="F10" i="142" s="1"/>
  <c r="F23" i="115"/>
  <c r="F23" i="146" s="1"/>
  <c r="AA25" i="134"/>
  <c r="F6" i="115"/>
  <c r="F6" i="146" s="1"/>
  <c r="AA8" i="134"/>
  <c r="AA41" i="133"/>
  <c r="AA28" i="113"/>
  <c r="AA28" i="132" s="1"/>
  <c r="F39" i="125"/>
  <c r="AD85" i="131"/>
  <c r="F83" i="121"/>
  <c r="F83" i="137" s="1"/>
  <c r="F46" i="126"/>
  <c r="F46" i="142" s="1"/>
  <c r="AD48" i="133"/>
  <c r="F14" i="115"/>
  <c r="F14" i="146" s="1"/>
  <c r="AA16" i="134"/>
  <c r="AA51" i="131"/>
  <c r="F49" i="120"/>
  <c r="F49" i="136" s="1"/>
  <c r="AA31" i="133"/>
  <c r="AA27" i="113"/>
  <c r="AA27" i="132" s="1"/>
  <c r="F29" i="125"/>
  <c r="F56" i="115"/>
  <c r="F56" i="146" s="1"/>
  <c r="AD27" i="134"/>
  <c r="F103" i="121"/>
  <c r="F103" i="137" s="1"/>
  <c r="AD105" i="131"/>
  <c r="AD52" i="133"/>
  <c r="F50" i="126"/>
  <c r="F50" i="142" s="1"/>
  <c r="S52" i="152"/>
  <c r="V50" i="152"/>
  <c r="U43" i="152"/>
  <c r="R46" i="152"/>
  <c r="S43" i="152"/>
  <c r="T44" i="152"/>
  <c r="S44" i="152"/>
  <c r="U40" i="152"/>
  <c r="U45" i="152"/>
  <c r="V55" i="152"/>
  <c r="V45" i="152"/>
  <c r="V32" i="133"/>
  <c r="E30" i="126"/>
  <c r="E30" i="142" s="1"/>
  <c r="E27" i="116"/>
  <c r="E53" i="141"/>
  <c r="P41" i="151"/>
  <c r="S40" i="113"/>
  <c r="S40" i="132" s="1"/>
  <c r="S7" i="132"/>
  <c r="S39" i="113"/>
  <c r="S39" i="132" s="1"/>
  <c r="M40" i="151"/>
  <c r="M71" i="149"/>
  <c r="M71" i="151" s="1"/>
  <c r="M72" i="149"/>
  <c r="M72" i="151" s="1"/>
  <c r="E68" i="141"/>
  <c r="E30" i="116"/>
  <c r="E30" i="135" s="1"/>
  <c r="E31" i="121"/>
  <c r="E31" i="137" s="1"/>
  <c r="V33" i="131"/>
  <c r="V15" i="113"/>
  <c r="V15" i="132" s="1"/>
  <c r="V64" i="131"/>
  <c r="E62" i="121"/>
  <c r="D51" i="116"/>
  <c r="D84" i="137"/>
  <c r="AA26" i="133"/>
  <c r="F24" i="125"/>
  <c r="F24" i="141" s="1"/>
  <c r="F96" i="120"/>
  <c r="F96" i="136" s="1"/>
  <c r="AA98" i="131"/>
  <c r="AA34" i="133"/>
  <c r="F32" i="125"/>
  <c r="F32" i="141" s="1"/>
  <c r="F19" i="115"/>
  <c r="F19" i="146" s="1"/>
  <c r="AA21" i="134"/>
  <c r="F6" i="120"/>
  <c r="AA8" i="131"/>
  <c r="AA8" i="113"/>
  <c r="AA8" i="132" s="1"/>
  <c r="F12" i="120"/>
  <c r="F12" i="136" s="1"/>
  <c r="AA14" i="131"/>
  <c r="AA28" i="131"/>
  <c r="F26" i="120"/>
  <c r="F26" i="136" s="1"/>
  <c r="AA27" i="133"/>
  <c r="AA26" i="113"/>
  <c r="AA26" i="132" s="1"/>
  <c r="F25" i="125"/>
  <c r="F69" i="126"/>
  <c r="AD71" i="133"/>
  <c r="AD33" i="113"/>
  <c r="AD33" i="132" s="1"/>
  <c r="AD61" i="131"/>
  <c r="F59" i="121"/>
  <c r="F59" i="137" s="1"/>
  <c r="AD92" i="131"/>
  <c r="F90" i="121"/>
  <c r="F90" i="137" s="1"/>
  <c r="F73" i="126"/>
  <c r="F73" i="142" s="1"/>
  <c r="AD75" i="133"/>
  <c r="AA101" i="131"/>
  <c r="F99" i="120"/>
  <c r="F99" i="136" s="1"/>
  <c r="F24" i="120"/>
  <c r="F24" i="136" s="1"/>
  <c r="AA26" i="131"/>
  <c r="F60" i="120"/>
  <c r="F60" i="136" s="1"/>
  <c r="AA62" i="131"/>
  <c r="AA71" i="131"/>
  <c r="F69" i="120"/>
  <c r="F69" i="136" s="1"/>
  <c r="AA47" i="133"/>
  <c r="F45" i="125"/>
  <c r="F45" i="141" s="1"/>
  <c r="F40" i="125"/>
  <c r="F40" i="141" s="1"/>
  <c r="AA42" i="133"/>
  <c r="AD10" i="131"/>
  <c r="F8" i="121"/>
  <c r="F8" i="137" s="1"/>
  <c r="F13" i="120"/>
  <c r="F13" i="136" s="1"/>
  <c r="AA15" i="131"/>
  <c r="U50" i="152"/>
  <c r="V34" i="152"/>
  <c r="T45" i="152"/>
  <c r="S49" i="152"/>
  <c r="T38" i="152"/>
  <c r="T53" i="152"/>
  <c r="Z49" i="151"/>
  <c r="Z44" i="151"/>
  <c r="X66" i="151"/>
  <c r="U52" i="151"/>
  <c r="V52" i="151"/>
  <c r="S52" i="151"/>
  <c r="T18" i="152"/>
  <c r="T17" i="152"/>
  <c r="E17" i="121"/>
  <c r="V11" i="113"/>
  <c r="V11" i="132" s="1"/>
  <c r="V19" i="131"/>
  <c r="E20" i="141"/>
  <c r="E22" i="116"/>
  <c r="V29" i="134"/>
  <c r="E58" i="115"/>
  <c r="E58" i="146" s="1"/>
  <c r="V80" i="133"/>
  <c r="E78" i="126"/>
  <c r="E78" i="142" s="1"/>
  <c r="V80" i="131"/>
  <c r="E78" i="121"/>
  <c r="E78" i="137" s="1"/>
  <c r="D62" i="116"/>
  <c r="D39" i="142"/>
  <c r="D21" i="142"/>
  <c r="D59" i="116"/>
  <c r="S64" i="151"/>
  <c r="D54" i="116"/>
  <c r="D5" i="142"/>
  <c r="D49" i="116"/>
  <c r="D62" i="137"/>
  <c r="AA52" i="131"/>
  <c r="F50" i="120"/>
  <c r="F50" i="136" s="1"/>
  <c r="AD13" i="131"/>
  <c r="AH13" i="101"/>
  <c r="F11" i="121"/>
  <c r="F11" i="137" s="1"/>
  <c r="AD18" i="133"/>
  <c r="AH18" i="102"/>
  <c r="F16" i="126"/>
  <c r="F16" i="142" s="1"/>
  <c r="AD38" i="131"/>
  <c r="F36" i="121"/>
  <c r="F36" i="137" s="1"/>
  <c r="AD9" i="134"/>
  <c r="F38" i="115"/>
  <c r="F38" i="146" s="1"/>
  <c r="AD49" i="133"/>
  <c r="F47" i="126"/>
  <c r="F47" i="142" s="1"/>
  <c r="AA39" i="131"/>
  <c r="F37" i="120"/>
  <c r="F37" i="136" s="1"/>
  <c r="AA59" i="131"/>
  <c r="F57" i="120"/>
  <c r="F57" i="136" s="1"/>
  <c r="AA13" i="133"/>
  <c r="F11" i="125"/>
  <c r="F11" i="141" s="1"/>
  <c r="AA7" i="131"/>
  <c r="AA7" i="113"/>
  <c r="F5" i="120"/>
  <c r="F42" i="126"/>
  <c r="F42" i="142" s="1"/>
  <c r="AD44" i="133"/>
  <c r="AH44" i="102"/>
  <c r="AD34" i="131"/>
  <c r="F32" i="121"/>
  <c r="F32" i="137" s="1"/>
  <c r="AD43" i="133"/>
  <c r="F41" i="126"/>
  <c r="F41" i="142" s="1"/>
  <c r="AH43" i="102"/>
  <c r="F15" i="126"/>
  <c r="F15" i="142" s="1"/>
  <c r="AD17" i="133"/>
  <c r="AH17" i="102"/>
  <c r="AA48" i="131"/>
  <c r="F46" i="120"/>
  <c r="F46" i="136" s="1"/>
  <c r="AA104" i="131"/>
  <c r="F102" i="120"/>
  <c r="F102" i="136" s="1"/>
  <c r="AA11" i="133"/>
  <c r="F9" i="125"/>
  <c r="F9" i="141" s="1"/>
  <c r="F31" i="125"/>
  <c r="F31" i="141" s="1"/>
  <c r="AA33" i="133"/>
  <c r="AH20" i="102"/>
  <c r="AD20" i="133"/>
  <c r="F18" i="126"/>
  <c r="F18" i="142" s="1"/>
  <c r="AA103" i="131"/>
  <c r="F101" i="120"/>
  <c r="F101" i="136" s="1"/>
  <c r="AD45" i="131"/>
  <c r="F43" i="121"/>
  <c r="F43" i="137" s="1"/>
  <c r="Q47" i="152"/>
  <c r="T40" i="152"/>
  <c r="S35" i="152"/>
  <c r="S48" i="152"/>
  <c r="T56" i="152"/>
  <c r="U37" i="152"/>
  <c r="U52" i="152"/>
  <c r="V41" i="152"/>
  <c r="Z13" i="133"/>
  <c r="E11" i="129"/>
  <c r="E11" i="145" s="1"/>
  <c r="E10" i="116"/>
  <c r="E30" i="136"/>
  <c r="E14" i="137"/>
  <c r="E44" i="116"/>
  <c r="E63" i="141"/>
  <c r="E29" i="116"/>
  <c r="E16" i="129"/>
  <c r="E16" i="145" s="1"/>
  <c r="Z18" i="133"/>
  <c r="V7" i="131"/>
  <c r="E5" i="121"/>
  <c r="V7" i="113"/>
  <c r="E19" i="142"/>
  <c r="E57" i="116"/>
  <c r="K35" i="134"/>
  <c r="D33" i="115"/>
  <c r="D33" i="146" s="1"/>
  <c r="F15" i="121"/>
  <c r="F15" i="137" s="1"/>
  <c r="AD17" i="131"/>
  <c r="AH17" i="101"/>
  <c r="F95" i="120"/>
  <c r="F95" i="136" s="1"/>
  <c r="AA97" i="131"/>
  <c r="E5" i="126"/>
  <c r="V7" i="133"/>
  <c r="V20" i="113"/>
  <c r="V20" i="132" s="1"/>
  <c r="F91" i="120"/>
  <c r="F91" i="136" s="1"/>
  <c r="AA93" i="131"/>
  <c r="F38" i="125"/>
  <c r="F38" i="141" s="1"/>
  <c r="AA40" i="133"/>
  <c r="AA29" i="134"/>
  <c r="F27" i="115"/>
  <c r="F27" i="146" s="1"/>
  <c r="F54" i="125"/>
  <c r="F54" i="141" s="1"/>
  <c r="AA56" i="133"/>
  <c r="F79" i="120"/>
  <c r="F79" i="136" s="1"/>
  <c r="AA81" i="131"/>
  <c r="F16" i="120"/>
  <c r="F16" i="136" s="1"/>
  <c r="AA18" i="131"/>
  <c r="AA67" i="131"/>
  <c r="F65" i="120"/>
  <c r="F65" i="136" s="1"/>
  <c r="F13" i="115"/>
  <c r="F13" i="146" s="1"/>
  <c r="AA15" i="134"/>
  <c r="F14" i="120"/>
  <c r="AA16" i="131"/>
  <c r="AA10" i="113"/>
  <c r="AA10" i="132" s="1"/>
  <c r="F63" i="120"/>
  <c r="F63" i="136" s="1"/>
  <c r="AA65" i="131"/>
  <c r="F9" i="121"/>
  <c r="F9" i="137" s="1"/>
  <c r="AD11" i="131"/>
  <c r="F62" i="115"/>
  <c r="F62" i="146" s="1"/>
  <c r="AD33" i="134"/>
  <c r="F64" i="125"/>
  <c r="F64" i="141" s="1"/>
  <c r="AA66" i="133"/>
  <c r="F87" i="120"/>
  <c r="F87" i="136" s="1"/>
  <c r="AA89" i="131"/>
  <c r="AD53" i="131"/>
  <c r="F51" i="121"/>
  <c r="F51" i="137" s="1"/>
  <c r="U54" i="152"/>
  <c r="T41" i="152"/>
  <c r="U55" i="152"/>
  <c r="V36" i="152"/>
  <c r="U42" i="152"/>
  <c r="Z19" i="133"/>
  <c r="E17" i="129"/>
  <c r="E17" i="145" s="1"/>
  <c r="D65" i="116"/>
  <c r="D63" i="142"/>
  <c r="D49" i="115"/>
  <c r="D49" i="146" s="1"/>
  <c r="N20" i="134"/>
  <c r="D30" i="137"/>
  <c r="D46" i="116"/>
  <c r="E68" i="142"/>
  <c r="E66" i="116"/>
  <c r="E66" i="135" s="1"/>
  <c r="E6" i="121"/>
  <c r="V8" i="131"/>
  <c r="V8" i="113"/>
  <c r="V8" i="132" s="1"/>
  <c r="E86" i="136"/>
  <c r="E16" i="116"/>
  <c r="AD10" i="133"/>
  <c r="F8" i="126"/>
  <c r="F8" i="142" s="1"/>
  <c r="AD25" i="131"/>
  <c r="F23" i="121"/>
  <c r="F23" i="137" s="1"/>
  <c r="F41" i="121"/>
  <c r="F41" i="137" s="1"/>
  <c r="AD43" i="131"/>
  <c r="AA90" i="131"/>
  <c r="F88" i="120"/>
  <c r="F88" i="136" s="1"/>
  <c r="AA15" i="133"/>
  <c r="F13" i="125"/>
  <c r="F13" i="141" s="1"/>
  <c r="AA58" i="133"/>
  <c r="F56" i="125"/>
  <c r="F56" i="141" s="1"/>
  <c r="F58" i="125"/>
  <c r="F58" i="141" s="1"/>
  <c r="AA60" i="133"/>
  <c r="F82" i="121"/>
  <c r="F82" i="137" s="1"/>
  <c r="AD84" i="131"/>
  <c r="AD19" i="133"/>
  <c r="F17" i="126"/>
  <c r="F17" i="142" s="1"/>
  <c r="AH19" i="102"/>
  <c r="AD54" i="133"/>
  <c r="F52" i="126"/>
  <c r="F52" i="142" s="1"/>
  <c r="AA24" i="134"/>
  <c r="F22" i="115"/>
  <c r="F22" i="146" s="1"/>
  <c r="AA44" i="131"/>
  <c r="F42" i="120"/>
  <c r="F42" i="136" s="1"/>
  <c r="F54" i="115"/>
  <c r="F54" i="146" s="1"/>
  <c r="AD25" i="134"/>
  <c r="F66" i="125"/>
  <c r="F66" i="141" s="1"/>
  <c r="AA68" i="133"/>
  <c r="F81" i="120"/>
  <c r="F81" i="136" s="1"/>
  <c r="AA83" i="131"/>
  <c r="AD16" i="134"/>
  <c r="F45" i="115"/>
  <c r="F45" i="146" s="1"/>
  <c r="F49" i="121"/>
  <c r="F49" i="137" s="1"/>
  <c r="AD51" i="131"/>
  <c r="F59" i="125"/>
  <c r="F59" i="141" s="1"/>
  <c r="AA61" i="133"/>
  <c r="F30" i="115"/>
  <c r="F30" i="146" s="1"/>
  <c r="AA32" i="134"/>
  <c r="F67" i="120"/>
  <c r="F67" i="136" s="1"/>
  <c r="AA69" i="131"/>
  <c r="V54" i="152"/>
  <c r="T34" i="152"/>
  <c r="T64" i="151"/>
  <c r="V9" i="113"/>
  <c r="V9" i="132" s="1"/>
  <c r="E7" i="121"/>
  <c r="V9" i="131"/>
  <c r="E20" i="142"/>
  <c r="E58" i="116"/>
  <c r="J67" i="151"/>
  <c r="V34" i="113"/>
  <c r="V34" i="132" s="1"/>
  <c r="V72" i="133"/>
  <c r="E70" i="126"/>
  <c r="V8" i="134"/>
  <c r="E37" i="115"/>
  <c r="E37" i="146" s="1"/>
  <c r="V86" i="131"/>
  <c r="E84" i="121"/>
  <c r="V17" i="113"/>
  <c r="E74" i="121"/>
  <c r="V76" i="131"/>
  <c r="V16" i="113"/>
  <c r="V16" i="132" s="1"/>
  <c r="E5" i="136"/>
  <c r="E5" i="116"/>
  <c r="D17" i="116"/>
  <c r="D15" i="135"/>
  <c r="D50" i="116"/>
  <c r="D74" i="137"/>
  <c r="Q54" i="151"/>
  <c r="E29" i="141"/>
  <c r="E25" i="116"/>
  <c r="E11" i="116"/>
  <c r="E54" i="136"/>
  <c r="N17" i="132"/>
  <c r="N19" i="113"/>
  <c r="N19" i="132" s="1"/>
  <c r="F24" i="126"/>
  <c r="F24" i="142" s="1"/>
  <c r="AD26" i="133"/>
  <c r="F96" i="121"/>
  <c r="F96" i="137" s="1"/>
  <c r="AD98" i="131"/>
  <c r="F32" i="126"/>
  <c r="F32" i="142" s="1"/>
  <c r="AD34" i="133"/>
  <c r="AH14" i="101"/>
  <c r="AD14" i="131"/>
  <c r="F12" i="121"/>
  <c r="F12" i="137" s="1"/>
  <c r="F26" i="121"/>
  <c r="F26" i="137" s="1"/>
  <c r="AD28" i="131"/>
  <c r="AA50" i="133"/>
  <c r="F48" i="125"/>
  <c r="F48" i="141" s="1"/>
  <c r="AA28" i="133"/>
  <c r="F26" i="125"/>
  <c r="F26" i="141" s="1"/>
  <c r="S19" i="134"/>
  <c r="E17" i="115"/>
  <c r="E17" i="146" s="1"/>
  <c r="F18" i="120"/>
  <c r="F18" i="136" s="1"/>
  <c r="AA20" i="131"/>
  <c r="AA74" i="133"/>
  <c r="F72" i="125"/>
  <c r="F72" i="141" s="1"/>
  <c r="AA57" i="133"/>
  <c r="F55" i="125"/>
  <c r="F55" i="141" s="1"/>
  <c r="AD101" i="131"/>
  <c r="F99" i="121"/>
  <c r="F99" i="137" s="1"/>
  <c r="F24" i="121"/>
  <c r="F24" i="137" s="1"/>
  <c r="AD26" i="131"/>
  <c r="AD62" i="131"/>
  <c r="F60" i="121"/>
  <c r="F60" i="137" s="1"/>
  <c r="AD71" i="131"/>
  <c r="F69" i="121"/>
  <c r="F69" i="137" s="1"/>
  <c r="AD47" i="133"/>
  <c r="F45" i="126"/>
  <c r="F45" i="142" s="1"/>
  <c r="AD42" i="133"/>
  <c r="F40" i="126"/>
  <c r="F40" i="142" s="1"/>
  <c r="AA76" i="133"/>
  <c r="F74" i="125"/>
  <c r="F74" i="141" s="1"/>
  <c r="AA87" i="131"/>
  <c r="F85" i="120"/>
  <c r="F85" i="136" s="1"/>
  <c r="AD15" i="131"/>
  <c r="F13" i="121"/>
  <c r="F13" i="137" s="1"/>
  <c r="P46" i="152"/>
  <c r="S56" i="152"/>
  <c r="S37" i="152"/>
  <c r="V42" i="152"/>
  <c r="S17" i="152"/>
  <c r="U30" i="152"/>
  <c r="S18" i="152"/>
  <c r="V18" i="152"/>
  <c r="Q30" i="152"/>
  <c r="Z46" i="133"/>
  <c r="E44" i="129"/>
  <c r="E44" i="145" s="1"/>
  <c r="V77" i="131"/>
  <c r="E75" i="121"/>
  <c r="E75" i="137" s="1"/>
  <c r="E7" i="116"/>
  <c r="E7" i="136"/>
  <c r="O68" i="151"/>
  <c r="N59" i="152"/>
  <c r="D41" i="116"/>
  <c r="D5" i="137"/>
  <c r="E15" i="129"/>
  <c r="E15" i="145" s="1"/>
  <c r="Z17" i="133"/>
  <c r="Z18" i="131"/>
  <c r="E16" i="124"/>
  <c r="E16" i="140" s="1"/>
  <c r="V41" i="151"/>
  <c r="E6" i="116"/>
  <c r="E6" i="136"/>
  <c r="Z13" i="131"/>
  <c r="E11" i="124"/>
  <c r="E11" i="140" s="1"/>
  <c r="E86" i="121"/>
  <c r="V18" i="113"/>
  <c r="V18" i="132" s="1"/>
  <c r="V88" i="131"/>
  <c r="AA65" i="133"/>
  <c r="AA31" i="113"/>
  <c r="F63" i="125"/>
  <c r="F66" i="120"/>
  <c r="F66" i="136" s="1"/>
  <c r="AA68" i="131"/>
  <c r="AA22" i="134"/>
  <c r="F20" i="115"/>
  <c r="F20" i="146" s="1"/>
  <c r="F100" i="120"/>
  <c r="F100" i="136" s="1"/>
  <c r="AA102" i="131"/>
  <c r="F49" i="125"/>
  <c r="F49" i="141" s="1"/>
  <c r="AA51" i="133"/>
  <c r="AA14" i="113"/>
  <c r="AA14" i="132" s="1"/>
  <c r="F61" i="120"/>
  <c r="AA63" i="131"/>
  <c r="AD39" i="131"/>
  <c r="F37" i="121"/>
  <c r="F37" i="137" s="1"/>
  <c r="F57" i="121"/>
  <c r="F57" i="137" s="1"/>
  <c r="AD59" i="131"/>
  <c r="AD13" i="133"/>
  <c r="F11" i="126"/>
  <c r="F11" i="142" s="1"/>
  <c r="AH13" i="102"/>
  <c r="AA79" i="131"/>
  <c r="F77" i="120"/>
  <c r="F77" i="136" s="1"/>
  <c r="AA46" i="131"/>
  <c r="F44" i="120"/>
  <c r="F44" i="136" s="1"/>
  <c r="F29" i="115"/>
  <c r="F29" i="146" s="1"/>
  <c r="AA31" i="134"/>
  <c r="AA22" i="133"/>
  <c r="F20" i="125"/>
  <c r="AA24" i="113"/>
  <c r="AA24" i="132" s="1"/>
  <c r="AD48" i="131"/>
  <c r="F46" i="121"/>
  <c r="F46" i="137" s="1"/>
  <c r="F102" i="121"/>
  <c r="F102" i="137" s="1"/>
  <c r="AD104" i="131"/>
  <c r="F9" i="126"/>
  <c r="F9" i="142" s="1"/>
  <c r="AD11" i="133"/>
  <c r="AD33" i="133"/>
  <c r="F31" i="126"/>
  <c r="F31" i="142" s="1"/>
  <c r="F16" i="115"/>
  <c r="F16" i="146" s="1"/>
  <c r="AA18" i="134"/>
  <c r="F31" i="120"/>
  <c r="F31" i="136" s="1"/>
  <c r="AA33" i="131"/>
  <c r="F75" i="120"/>
  <c r="F75" i="136" s="1"/>
  <c r="AA77" i="131"/>
  <c r="S36" i="152"/>
  <c r="V49" i="152"/>
  <c r="T43" i="152"/>
  <c r="V43" i="152"/>
  <c r="S53" i="152"/>
  <c r="T54" i="152"/>
  <c r="T39" i="152"/>
  <c r="U34" i="152"/>
  <c r="V52" i="152"/>
  <c r="T50" i="152"/>
  <c r="O60" i="152"/>
  <c r="E33" i="126"/>
  <c r="E33" i="142" s="1"/>
  <c r="V35" i="133"/>
  <c r="Z16" i="133"/>
  <c r="E14" i="129"/>
  <c r="E14" i="145" s="1"/>
  <c r="V52" i="131"/>
  <c r="E50" i="121"/>
  <c r="E50" i="137" s="1"/>
  <c r="Z14" i="131"/>
  <c r="E12" i="124"/>
  <c r="E12" i="140" s="1"/>
  <c r="S31" i="132"/>
  <c r="S38" i="113"/>
  <c r="S38" i="132" s="1"/>
  <c r="K40" i="151"/>
  <c r="K71" i="149"/>
  <c r="K71" i="151" s="1"/>
  <c r="K72" i="149"/>
  <c r="K72" i="151" s="1"/>
  <c r="V103" i="131"/>
  <c r="E101" i="121"/>
  <c r="E101" i="137" s="1"/>
  <c r="E20" i="116"/>
  <c r="E7" i="141"/>
  <c r="P40" i="151"/>
  <c r="P71" i="149"/>
  <c r="P71" i="151" s="1"/>
  <c r="P72" i="149"/>
  <c r="P72" i="151" s="1"/>
  <c r="D52" i="116"/>
  <c r="D86" i="137"/>
  <c r="D29" i="142"/>
  <c r="D61" i="116"/>
  <c r="K34" i="134"/>
  <c r="D32" i="115"/>
  <c r="D32" i="146" s="1"/>
  <c r="N35" i="134"/>
  <c r="D64" i="115"/>
  <c r="D64" i="146" s="1"/>
  <c r="F70" i="120"/>
  <c r="F70" i="136" s="1"/>
  <c r="AA72" i="131"/>
  <c r="AA94" i="131"/>
  <c r="F92" i="120"/>
  <c r="F92" i="136" s="1"/>
  <c r="AA73" i="133"/>
  <c r="F71" i="125"/>
  <c r="F71" i="141" s="1"/>
  <c r="AD93" i="131"/>
  <c r="F91" i="121"/>
  <c r="F91" i="137" s="1"/>
  <c r="F38" i="126"/>
  <c r="F38" i="142" s="1"/>
  <c r="AD40" i="133"/>
  <c r="AD56" i="133"/>
  <c r="F54" i="126"/>
  <c r="F54" i="142" s="1"/>
  <c r="AD81" i="131"/>
  <c r="F79" i="121"/>
  <c r="F79" i="137" s="1"/>
  <c r="AD18" i="131"/>
  <c r="AH18" i="101"/>
  <c r="F16" i="121"/>
  <c r="F16" i="137" s="1"/>
  <c r="AD67" i="131"/>
  <c r="F65" i="121"/>
  <c r="F65" i="137" s="1"/>
  <c r="AD15" i="134"/>
  <c r="F44" i="115"/>
  <c r="F44" i="146" s="1"/>
  <c r="AD10" i="113"/>
  <c r="AD10" i="132" s="1"/>
  <c r="AD16" i="131"/>
  <c r="F14" i="121"/>
  <c r="F30" i="125"/>
  <c r="F30" i="141" s="1"/>
  <c r="AA32" i="133"/>
  <c r="F27" i="120"/>
  <c r="F27" i="136" s="1"/>
  <c r="AA29" i="131"/>
  <c r="AA23" i="133"/>
  <c r="AA25" i="113"/>
  <c r="AA25" i="132" s="1"/>
  <c r="F21" i="125"/>
  <c r="AD66" i="133"/>
  <c r="F64" i="126"/>
  <c r="F64" i="142" s="1"/>
  <c r="F87" i="121"/>
  <c r="F87" i="137" s="1"/>
  <c r="AD89" i="131"/>
  <c r="AA36" i="133"/>
  <c r="F34" i="125"/>
  <c r="F34" i="141" s="1"/>
  <c r="F64" i="120"/>
  <c r="F64" i="136" s="1"/>
  <c r="AA66" i="131"/>
  <c r="O46" i="152"/>
  <c r="S39" i="152"/>
  <c r="V51" i="152"/>
  <c r="V48" i="152"/>
  <c r="E17" i="136"/>
  <c r="E9" i="116"/>
  <c r="N38" i="113"/>
  <c r="N38" i="132" s="1"/>
  <c r="N31" i="132"/>
  <c r="U64" i="151"/>
  <c r="L53" i="151"/>
  <c r="V21" i="113"/>
  <c r="V21" i="132" s="1"/>
  <c r="V8" i="133"/>
  <c r="E6" i="126"/>
  <c r="O41" i="151"/>
  <c r="V56" i="131"/>
  <c r="E54" i="121"/>
  <c r="V13" i="113"/>
  <c r="V13" i="132" s="1"/>
  <c r="E21" i="116"/>
  <c r="E19" i="141"/>
  <c r="D56" i="116"/>
  <c r="D7" i="142"/>
  <c r="D53" i="142"/>
  <c r="D63" i="116"/>
  <c r="F76" i="120"/>
  <c r="F76" i="136" s="1"/>
  <c r="AA78" i="131"/>
  <c r="F104" i="120"/>
  <c r="F104" i="136" s="1"/>
  <c r="AA106" i="131"/>
  <c r="AA14" i="133"/>
  <c r="F12" i="125"/>
  <c r="F12" i="141" s="1"/>
  <c r="F88" i="121"/>
  <c r="F88" i="137" s="1"/>
  <c r="AD90" i="131"/>
  <c r="F13" i="126"/>
  <c r="F13" i="142" s="1"/>
  <c r="AD15" i="133"/>
  <c r="AD58" i="133"/>
  <c r="F56" i="126"/>
  <c r="F56" i="142" s="1"/>
  <c r="AA8" i="133"/>
  <c r="F6" i="125"/>
  <c r="AA21" i="113"/>
  <c r="AA21" i="132" s="1"/>
  <c r="F58" i="126"/>
  <c r="F58" i="142" s="1"/>
  <c r="AD60" i="133"/>
  <c r="AH60" i="102"/>
  <c r="AA12" i="131"/>
  <c r="F10" i="120"/>
  <c r="F10" i="136" s="1"/>
  <c r="AA70" i="133"/>
  <c r="AA32" i="113"/>
  <c r="AA32" i="132" s="1"/>
  <c r="F68" i="125"/>
  <c r="AA76" i="131"/>
  <c r="AA16" i="113"/>
  <c r="AA16" i="132" s="1"/>
  <c r="F74" i="120"/>
  <c r="F53" i="115"/>
  <c r="F53" i="146" s="1"/>
  <c r="AD24" i="134"/>
  <c r="F42" i="121"/>
  <c r="F42" i="137" s="1"/>
  <c r="AD44" i="131"/>
  <c r="AA96" i="131"/>
  <c r="F94" i="120"/>
  <c r="F94" i="136" s="1"/>
  <c r="AA79" i="133"/>
  <c r="F77" i="125"/>
  <c r="F77" i="141" s="1"/>
  <c r="AD68" i="133"/>
  <c r="F66" i="126"/>
  <c r="F66" i="142" s="1"/>
  <c r="F38" i="120"/>
  <c r="F38" i="136" s="1"/>
  <c r="AA40" i="131"/>
  <c r="AA13" i="134"/>
  <c r="F11" i="115"/>
  <c r="F11" i="146" s="1"/>
  <c r="AH61" i="102"/>
  <c r="AD61" i="133"/>
  <c r="F59" i="126"/>
  <c r="F59" i="142" s="1"/>
  <c r="AD32" i="134"/>
  <c r="F61" i="115"/>
  <c r="F61" i="146" s="1"/>
  <c r="F67" i="121"/>
  <c r="F67" i="137" s="1"/>
  <c r="AD69" i="131"/>
  <c r="AA37" i="131"/>
  <c r="F35" i="120"/>
  <c r="F35" i="136" s="1"/>
  <c r="S55" i="152"/>
  <c r="V53" i="152"/>
  <c r="V38" i="152"/>
  <c r="U44" i="152"/>
  <c r="S63" i="151"/>
  <c r="V40" i="152"/>
  <c r="T49" i="152"/>
  <c r="S38" i="152"/>
  <c r="D5" i="135"/>
  <c r="D37" i="116"/>
  <c r="D38" i="116"/>
  <c r="N53" i="151"/>
  <c r="Z45" i="133"/>
  <c r="E43" i="129"/>
  <c r="E43" i="145" s="1"/>
  <c r="Z60" i="133"/>
  <c r="E58" i="129"/>
  <c r="E58" i="145" s="1"/>
  <c r="Z47" i="131"/>
  <c r="E45" i="124"/>
  <c r="E45" i="140" s="1"/>
  <c r="N72" i="149"/>
  <c r="N72" i="151" s="1"/>
  <c r="N71" i="149"/>
  <c r="N71" i="151" s="1"/>
  <c r="N40" i="151"/>
  <c r="L72" i="149"/>
  <c r="L72" i="151" s="1"/>
  <c r="L71" i="149"/>
  <c r="L71" i="151" s="1"/>
  <c r="L40" i="151"/>
  <c r="E41" i="129"/>
  <c r="E41" i="145" s="1"/>
  <c r="Z43" i="133"/>
  <c r="E50" i="115"/>
  <c r="E50" i="146" s="1"/>
  <c r="V21" i="134"/>
  <c r="AA30" i="133"/>
  <c r="F28" i="125"/>
  <c r="F28" i="141" s="1"/>
  <c r="AA47" i="131"/>
  <c r="F45" i="120"/>
  <c r="F45" i="136" s="1"/>
  <c r="AA60" i="131"/>
  <c r="F58" i="120"/>
  <c r="F58" i="136" s="1"/>
  <c r="F80" i="120"/>
  <c r="F80" i="136" s="1"/>
  <c r="AA82" i="131"/>
  <c r="AA37" i="133"/>
  <c r="F35" i="125"/>
  <c r="F35" i="141" s="1"/>
  <c r="AA28" i="134"/>
  <c r="F26" i="115"/>
  <c r="F26" i="146" s="1"/>
  <c r="F89" i="120"/>
  <c r="F89" i="136" s="1"/>
  <c r="AA91" i="131"/>
  <c r="AA42" i="131"/>
  <c r="F40" i="120"/>
  <c r="F40" i="136" s="1"/>
  <c r="F48" i="126"/>
  <c r="F48" i="142" s="1"/>
  <c r="AD50" i="133"/>
  <c r="AA78" i="133"/>
  <c r="F76" i="125"/>
  <c r="F76" i="141" s="1"/>
  <c r="F26" i="126"/>
  <c r="F26" i="142" s="1"/>
  <c r="AD28" i="133"/>
  <c r="E48" i="115"/>
  <c r="E48" i="146" s="1"/>
  <c r="V19" i="134"/>
  <c r="F18" i="121"/>
  <c r="F18" i="137" s="1"/>
  <c r="AD20" i="131"/>
  <c r="AD74" i="133"/>
  <c r="F72" i="126"/>
  <c r="F72" i="142" s="1"/>
  <c r="F21" i="115"/>
  <c r="F21" i="146" s="1"/>
  <c r="AA23" i="134"/>
  <c r="F97" i="120"/>
  <c r="F97" i="136" s="1"/>
  <c r="AA99" i="131"/>
  <c r="F56" i="120"/>
  <c r="F56" i="136" s="1"/>
  <c r="AA58" i="131"/>
  <c r="AA69" i="133"/>
  <c r="F67" i="125"/>
  <c r="F67" i="141" s="1"/>
  <c r="F65" i="125"/>
  <c r="F65" i="141" s="1"/>
  <c r="AA67" i="133"/>
  <c r="F17" i="120"/>
  <c r="AA19" i="131"/>
  <c r="AA11" i="113"/>
  <c r="AA11" i="132" s="1"/>
  <c r="AD76" i="133"/>
  <c r="F74" i="126"/>
  <c r="F74" i="142" s="1"/>
  <c r="AA55" i="131"/>
  <c r="F53" i="120"/>
  <c r="F53" i="136" s="1"/>
  <c r="T51" i="152"/>
  <c r="V39" i="152"/>
  <c r="T52" i="152"/>
  <c r="V44" i="152"/>
  <c r="S50" i="152"/>
  <c r="U48" i="152"/>
  <c r="W48" i="151"/>
  <c r="Z50" i="151"/>
  <c r="Z48" i="151"/>
  <c r="Z46" i="151"/>
  <c r="Z45" i="151"/>
  <c r="W65" i="151"/>
  <c r="Y59" i="151"/>
  <c r="T52" i="151"/>
  <c r="V17" i="152"/>
  <c r="U18" i="152"/>
  <c r="P30" i="152"/>
  <c r="E62" i="126"/>
  <c r="V30" i="113"/>
  <c r="V30" i="132" s="1"/>
  <c r="V64" i="133"/>
  <c r="V23" i="133"/>
  <c r="V25" i="113"/>
  <c r="V25" i="132" s="1"/>
  <c r="E21" i="126"/>
  <c r="V32" i="131"/>
  <c r="E30" i="121"/>
  <c r="V12" i="113"/>
  <c r="V12" i="132" s="1"/>
  <c r="M59" i="152"/>
  <c r="D42" i="116"/>
  <c r="D6" i="137"/>
  <c r="O67" i="151"/>
  <c r="E26" i="116"/>
  <c r="E39" i="141"/>
  <c r="V38" i="133"/>
  <c r="E36" i="126"/>
  <c r="E36" i="142" s="1"/>
  <c r="N7" i="132"/>
  <c r="N39" i="113"/>
  <c r="N39" i="132" s="1"/>
  <c r="N40" i="113"/>
  <c r="N40" i="132" s="1"/>
  <c r="N35" i="113"/>
  <c r="N35" i="132" s="1"/>
  <c r="N36" i="113"/>
  <c r="N36" i="132" s="1"/>
  <c r="V27" i="133"/>
  <c r="E25" i="126"/>
  <c r="V26" i="113"/>
  <c r="V26" i="132" s="1"/>
  <c r="E67" i="116"/>
  <c r="E67" i="135" s="1"/>
  <c r="E69" i="142"/>
  <c r="D64" i="116"/>
  <c r="D62" i="142"/>
  <c r="AD68" i="131"/>
  <c r="F66" i="121"/>
  <c r="F66" i="137" s="1"/>
  <c r="AD22" i="134"/>
  <c r="F51" i="115"/>
  <c r="F51" i="146" s="1"/>
  <c r="F100" i="121"/>
  <c r="F100" i="137" s="1"/>
  <c r="AD102" i="131"/>
  <c r="AD51" i="133"/>
  <c r="F49" i="126"/>
  <c r="F49" i="142" s="1"/>
  <c r="AD63" i="131"/>
  <c r="AD14" i="113"/>
  <c r="AD14" i="132" s="1"/>
  <c r="F61" i="121"/>
  <c r="AA24" i="133"/>
  <c r="F22" i="125"/>
  <c r="F22" i="141" s="1"/>
  <c r="F9" i="115"/>
  <c r="F9" i="146" s="1"/>
  <c r="AA11" i="134"/>
  <c r="AA49" i="131"/>
  <c r="F47" i="120"/>
  <c r="F47" i="136" s="1"/>
  <c r="AA39" i="133"/>
  <c r="F37" i="125"/>
  <c r="F37" i="141" s="1"/>
  <c r="F60" i="125"/>
  <c r="F60" i="141" s="1"/>
  <c r="AA62" i="133"/>
  <c r="F77" i="121"/>
  <c r="F77" i="137" s="1"/>
  <c r="AD79" i="131"/>
  <c r="AD46" i="131"/>
  <c r="F44" i="121"/>
  <c r="F44" i="137" s="1"/>
  <c r="AD31" i="134"/>
  <c r="F60" i="115"/>
  <c r="F60" i="146" s="1"/>
  <c r="AD22" i="133"/>
  <c r="AD24" i="113"/>
  <c r="AD24" i="132" s="1"/>
  <c r="F20" i="126"/>
  <c r="F14" i="125"/>
  <c r="F14" i="141" s="1"/>
  <c r="AA16" i="133"/>
  <c r="F98" i="120"/>
  <c r="F98" i="136" s="1"/>
  <c r="AA100" i="131"/>
  <c r="F28" i="115"/>
  <c r="F28" i="146" s="1"/>
  <c r="AA30" i="134"/>
  <c r="F61" i="125"/>
  <c r="F61" i="141" s="1"/>
  <c r="AA63" i="133"/>
  <c r="AA29" i="113"/>
  <c r="AA29" i="132" s="1"/>
  <c r="F53" i="125"/>
  <c r="AA55" i="133"/>
  <c r="AD18" i="134"/>
  <c r="F47" i="115"/>
  <c r="F47" i="146" s="1"/>
  <c r="U35" i="152"/>
  <c r="U51" i="152"/>
  <c r="T42" i="152"/>
  <c r="S54" i="152"/>
  <c r="S42" i="152"/>
  <c r="E21" i="141"/>
  <c r="E23" i="116"/>
  <c r="V70" i="131"/>
  <c r="E68" i="121"/>
  <c r="E68" i="137" s="1"/>
  <c r="E32" i="116"/>
  <c r="E32" i="135" s="1"/>
  <c r="E70" i="141"/>
  <c r="E15" i="116"/>
  <c r="E84" i="136"/>
  <c r="Z44" i="133"/>
  <c r="E42" i="129"/>
  <c r="E42" i="145" s="1"/>
  <c r="Q40" i="151"/>
  <c r="Q72" i="149"/>
  <c r="Q72" i="151" s="1"/>
  <c r="Q71" i="149"/>
  <c r="Q71" i="151" s="1"/>
  <c r="V27" i="113"/>
  <c r="V27" i="132" s="1"/>
  <c r="E29" i="126"/>
  <c r="V31" i="133"/>
  <c r="D5" i="141"/>
  <c r="D18" i="116"/>
  <c r="E24" i="116"/>
  <c r="E25" i="141"/>
  <c r="E69" i="141"/>
  <c r="E31" i="116"/>
  <c r="E31" i="135" s="1"/>
  <c r="E13" i="116"/>
  <c r="E62" i="136"/>
  <c r="AA30" i="113"/>
  <c r="AA30" i="132" s="1"/>
  <c r="F62" i="125"/>
  <c r="AA64" i="133"/>
  <c r="AD72" i="131"/>
  <c r="F70" i="121"/>
  <c r="F70" i="137" s="1"/>
  <c r="AD94" i="131"/>
  <c r="F92" i="121"/>
  <c r="F92" i="137" s="1"/>
  <c r="AA17" i="134"/>
  <c r="F15" i="115"/>
  <c r="F15" i="146" s="1"/>
  <c r="AD73" i="133"/>
  <c r="F71" i="126"/>
  <c r="F71" i="142" s="1"/>
  <c r="F44" i="125"/>
  <c r="F44" i="141" s="1"/>
  <c r="AA46" i="133"/>
  <c r="AA14" i="134"/>
  <c r="F12" i="115"/>
  <c r="F12" i="146" s="1"/>
  <c r="AA57" i="131"/>
  <c r="F55" i="120"/>
  <c r="F55" i="136" s="1"/>
  <c r="AA12" i="134"/>
  <c r="F10" i="115"/>
  <c r="F10" i="146" s="1"/>
  <c r="AA25" i="133"/>
  <c r="F23" i="125"/>
  <c r="F23" i="141" s="1"/>
  <c r="AA10" i="134"/>
  <c r="F8" i="115"/>
  <c r="F8" i="146" s="1"/>
  <c r="AA95" i="131"/>
  <c r="F93" i="120"/>
  <c r="F93" i="136" s="1"/>
  <c r="F52" i="120"/>
  <c r="F52" i="136" s="1"/>
  <c r="AA54" i="131"/>
  <c r="AA59" i="133"/>
  <c r="F57" i="125"/>
  <c r="F57" i="141" s="1"/>
  <c r="AA29" i="133"/>
  <c r="F27" i="125"/>
  <c r="F27" i="141" s="1"/>
  <c r="F62" i="120"/>
  <c r="AA64" i="131"/>
  <c r="AA15" i="113"/>
  <c r="AA15" i="132" s="1"/>
  <c r="AD29" i="131"/>
  <c r="F27" i="121"/>
  <c r="F27" i="137" s="1"/>
  <c r="AA45" i="133"/>
  <c r="F43" i="125"/>
  <c r="F43" i="141" s="1"/>
  <c r="AA18" i="113"/>
  <c r="AA18" i="132" s="1"/>
  <c r="F86" i="120"/>
  <c r="AA88" i="131"/>
  <c r="AD36" i="133"/>
  <c r="F34" i="126"/>
  <c r="F34" i="142" s="1"/>
  <c r="F64" i="121"/>
  <c r="F64" i="137" s="1"/>
  <c r="AD66" i="131"/>
  <c r="S40" i="152"/>
  <c r="V63" i="151"/>
  <c r="U36" i="152"/>
  <c r="T48" i="152"/>
  <c r="U41" i="152"/>
  <c r="U56" i="152"/>
  <c r="S34" i="152"/>
  <c r="V14" i="133"/>
  <c r="E12" i="126"/>
  <c r="E12" i="142" s="1"/>
  <c r="V57" i="133"/>
  <c r="E55" i="126"/>
  <c r="E55" i="142" s="1"/>
  <c r="Z20" i="133"/>
  <c r="E18" i="129"/>
  <c r="E18" i="145" s="1"/>
  <c r="E10" i="129"/>
  <c r="E10" i="145" s="1"/>
  <c r="Z12" i="133"/>
  <c r="Q41" i="151"/>
  <c r="E61" i="136"/>
  <c r="E12" i="116"/>
  <c r="Z62" i="133"/>
  <c r="E60" i="129"/>
  <c r="E60" i="145" s="1"/>
  <c r="Q46" i="152"/>
  <c r="AD78" i="131"/>
  <c r="F76" i="121"/>
  <c r="F76" i="137" s="1"/>
  <c r="AD106" i="131"/>
  <c r="F104" i="121"/>
  <c r="F104" i="137" s="1"/>
  <c r="F24" i="115"/>
  <c r="F24" i="146" s="1"/>
  <c r="AA26" i="134"/>
  <c r="AA21" i="133"/>
  <c r="AA23" i="113"/>
  <c r="AA23" i="132" s="1"/>
  <c r="F19" i="125"/>
  <c r="AA9" i="131"/>
  <c r="AA9" i="113"/>
  <c r="AA9" i="132" s="1"/>
  <c r="F7" i="120"/>
  <c r="AA75" i="131"/>
  <c r="F73" i="120"/>
  <c r="F73" i="136" s="1"/>
  <c r="AH12" i="101"/>
  <c r="AD12" i="131"/>
  <c r="F10" i="121"/>
  <c r="F10" i="137" s="1"/>
  <c r="F68" i="126"/>
  <c r="AD70" i="133"/>
  <c r="AD32" i="113"/>
  <c r="AD32" i="132" s="1"/>
  <c r="F10" i="125"/>
  <c r="F10" i="141" s="1"/>
  <c r="AA12" i="133"/>
  <c r="F5" i="115"/>
  <c r="F5" i="146" s="1"/>
  <c r="AA7" i="134"/>
  <c r="AD96" i="131"/>
  <c r="F94" i="121"/>
  <c r="F94" i="137" s="1"/>
  <c r="F78" i="125"/>
  <c r="F78" i="141" s="1"/>
  <c r="AA80" i="133"/>
  <c r="AD79" i="133"/>
  <c r="F77" i="126"/>
  <c r="F77" i="142" s="1"/>
  <c r="F83" i="120"/>
  <c r="F83" i="136" s="1"/>
  <c r="AA85" i="131"/>
  <c r="AA48" i="133"/>
  <c r="F46" i="125"/>
  <c r="F46" i="141" s="1"/>
  <c r="F38" i="121"/>
  <c r="F38" i="137" s="1"/>
  <c r="AD40" i="131"/>
  <c r="F42" i="115"/>
  <c r="F42" i="146" s="1"/>
  <c r="AD13" i="134"/>
  <c r="F25" i="115"/>
  <c r="F25" i="146" s="1"/>
  <c r="AA27" i="134"/>
  <c r="AA105" i="131"/>
  <c r="F103" i="120"/>
  <c r="F103" i="136" s="1"/>
  <c r="F50" i="125"/>
  <c r="F50" i="141" s="1"/>
  <c r="AA52" i="133"/>
  <c r="F68" i="120"/>
  <c r="F68" i="136" s="1"/>
  <c r="AA70" i="131"/>
  <c r="F35" i="121"/>
  <c r="F35" i="137" s="1"/>
  <c r="AD37" i="131"/>
  <c r="R47" i="152"/>
  <c r="V35" i="152"/>
  <c r="E85" i="121"/>
  <c r="E85" i="137" s="1"/>
  <c r="V87" i="131"/>
  <c r="E6" i="141"/>
  <c r="E19" i="116"/>
  <c r="V65" i="133"/>
  <c r="V31" i="113"/>
  <c r="E63" i="126"/>
  <c r="D43" i="116"/>
  <c r="D7" i="137"/>
  <c r="N68" i="151"/>
  <c r="D6" i="142"/>
  <c r="D55" i="116"/>
  <c r="V22" i="113"/>
  <c r="V22" i="132" s="1"/>
  <c r="E7" i="126"/>
  <c r="V9" i="133"/>
  <c r="E73" i="124"/>
  <c r="E73" i="140" s="1"/>
  <c r="Z75" i="131"/>
  <c r="E10" i="124"/>
  <c r="E10" i="140" s="1"/>
  <c r="Z12" i="131"/>
  <c r="V65" i="131"/>
  <c r="E63" i="121"/>
  <c r="E63" i="137" s="1"/>
  <c r="V7" i="134"/>
  <c r="E36" i="115"/>
  <c r="E36" i="146" s="1"/>
  <c r="E18" i="115"/>
  <c r="E18" i="146" s="1"/>
  <c r="S20" i="134"/>
  <c r="AD30" i="133"/>
  <c r="F28" i="126"/>
  <c r="F28" i="142" s="1"/>
  <c r="AH47" i="101"/>
  <c r="F45" i="121"/>
  <c r="F45" i="137" s="1"/>
  <c r="AD47" i="131"/>
  <c r="F58" i="121"/>
  <c r="F58" i="137" s="1"/>
  <c r="AD60" i="131"/>
  <c r="AD82" i="131"/>
  <c r="F80" i="121"/>
  <c r="F80" i="137" s="1"/>
  <c r="AA35" i="133"/>
  <c r="F33" i="125"/>
  <c r="F33" i="141" s="1"/>
  <c r="AD37" i="133"/>
  <c r="F35" i="126"/>
  <c r="F35" i="142" s="1"/>
  <c r="AA56" i="131"/>
  <c r="AA13" i="113"/>
  <c r="AA13" i="132" s="1"/>
  <c r="F54" i="120"/>
  <c r="F57" i="115"/>
  <c r="F57" i="146" s="1"/>
  <c r="AD28" i="134"/>
  <c r="AD91" i="131"/>
  <c r="F89" i="121"/>
  <c r="F89" i="137" s="1"/>
  <c r="F40" i="121"/>
  <c r="F40" i="137" s="1"/>
  <c r="AD42" i="131"/>
  <c r="AA71" i="133"/>
  <c r="AA33" i="113"/>
  <c r="AA33" i="132" s="1"/>
  <c r="F69" i="125"/>
  <c r="AA34" i="113"/>
  <c r="AA34" i="132" s="1"/>
  <c r="AA72" i="133"/>
  <c r="F70" i="125"/>
  <c r="F59" i="120"/>
  <c r="F59" i="136" s="1"/>
  <c r="AA61" i="131"/>
  <c r="F90" i="120"/>
  <c r="F90" i="136" s="1"/>
  <c r="AA92" i="131"/>
  <c r="AA75" i="133"/>
  <c r="F73" i="125"/>
  <c r="F73" i="141" s="1"/>
  <c r="F52" i="115"/>
  <c r="F52" i="146" s="1"/>
  <c r="AD23" i="134"/>
  <c r="AD99" i="131"/>
  <c r="F97" i="121"/>
  <c r="F97" i="137" s="1"/>
  <c r="F56" i="121"/>
  <c r="F56" i="137" s="1"/>
  <c r="AD58" i="131"/>
  <c r="F67" i="126"/>
  <c r="F67" i="142" s="1"/>
  <c r="AD69" i="133"/>
  <c r="F65" i="126"/>
  <c r="F65" i="142" s="1"/>
  <c r="AD67" i="133"/>
  <c r="AA10" i="131"/>
  <c r="F8" i="120"/>
  <c r="F8" i="136" s="1"/>
  <c r="AD55" i="131"/>
  <c r="F53" i="121"/>
  <c r="F53" i="137" s="1"/>
  <c r="T36" i="152"/>
  <c r="V37" i="152"/>
  <c r="V31" i="152"/>
  <c r="T31" i="152"/>
  <c r="S31" i="152"/>
  <c r="U31" i="152"/>
  <c r="D18" i="135" l="1"/>
  <c r="E23" i="135"/>
  <c r="E26" i="135"/>
  <c r="D37" i="135"/>
  <c r="E9" i="135"/>
  <c r="D52" i="135"/>
  <c r="E25" i="135"/>
  <c r="D50" i="135"/>
  <c r="D46" i="135"/>
  <c r="D56" i="135"/>
  <c r="D61" i="135"/>
  <c r="E20" i="135"/>
  <c r="E58" i="135"/>
  <c r="E16" i="135"/>
  <c r="E57" i="135"/>
  <c r="E10" i="135"/>
  <c r="D54" i="135"/>
  <c r="E27" i="135"/>
  <c r="E8" i="135"/>
  <c r="D60" i="135"/>
  <c r="D36" i="135"/>
  <c r="E14" i="135"/>
  <c r="D64" i="135"/>
  <c r="D63" i="135"/>
  <c r="E7" i="135"/>
  <c r="D17" i="135"/>
  <c r="E44" i="135"/>
  <c r="D62" i="135"/>
  <c r="E22" i="135"/>
  <c r="D47" i="135"/>
  <c r="D45" i="135"/>
  <c r="E28" i="135"/>
  <c r="D55" i="135"/>
  <c r="D43" i="135"/>
  <c r="E19" i="135"/>
  <c r="E12" i="135"/>
  <c r="E13" i="135"/>
  <c r="E24" i="135"/>
  <c r="D42" i="135"/>
  <c r="D38" i="135"/>
  <c r="E21" i="135"/>
  <c r="E6" i="135"/>
  <c r="E11" i="135"/>
  <c r="D49" i="135"/>
  <c r="D59" i="135"/>
  <c r="E48" i="135"/>
  <c r="S35" i="113"/>
  <c r="S35" i="132" s="1"/>
  <c r="S36" i="113"/>
  <c r="S36" i="132" s="1"/>
  <c r="V60" i="152"/>
  <c r="AA65" i="151"/>
  <c r="X21" i="152"/>
  <c r="Z13" i="152"/>
  <c r="Z59" i="151"/>
  <c r="X19" i="152"/>
  <c r="Y16" i="152"/>
  <c r="W7" i="152"/>
  <c r="X60" i="151"/>
  <c r="X49" i="151"/>
  <c r="X45" i="151"/>
  <c r="X50" i="151"/>
  <c r="W43" i="151"/>
  <c r="W23" i="152"/>
  <c r="AD7" i="134"/>
  <c r="F36" i="115"/>
  <c r="F36" i="146" s="1"/>
  <c r="F21" i="116"/>
  <c r="F19" i="141"/>
  <c r="S60" i="152"/>
  <c r="F75" i="121"/>
  <c r="F75" i="137" s="1"/>
  <c r="AD77" i="131"/>
  <c r="F20" i="142"/>
  <c r="F58" i="116"/>
  <c r="AD31" i="113"/>
  <c r="AD65" i="133"/>
  <c r="F63" i="126"/>
  <c r="E30" i="137"/>
  <c r="E46" i="116"/>
  <c r="G15" i="126"/>
  <c r="G15" i="142" s="1"/>
  <c r="AL17" i="133"/>
  <c r="AP17" i="102"/>
  <c r="G47" i="125"/>
  <c r="G47" i="141" s="1"/>
  <c r="AI49" i="133"/>
  <c r="AI23" i="134"/>
  <c r="G21" i="115"/>
  <c r="G21" i="146" s="1"/>
  <c r="AL44" i="131"/>
  <c r="G42" i="121"/>
  <c r="G42" i="137" s="1"/>
  <c r="AI30" i="133"/>
  <c r="G28" i="125"/>
  <c r="G28" i="141" s="1"/>
  <c r="G100" i="120"/>
  <c r="G100" i="136" s="1"/>
  <c r="AI102" i="131"/>
  <c r="G60" i="120"/>
  <c r="G60" i="136" s="1"/>
  <c r="AI62" i="131"/>
  <c r="AI32" i="113"/>
  <c r="AI32" i="132" s="1"/>
  <c r="AI70" i="133"/>
  <c r="G68" i="125"/>
  <c r="AI89" i="131"/>
  <c r="G87" i="120"/>
  <c r="G87" i="136" s="1"/>
  <c r="AI99" i="131"/>
  <c r="G97" i="120"/>
  <c r="G97" i="136" s="1"/>
  <c r="AI72" i="131"/>
  <c r="G70" i="120"/>
  <c r="G70" i="136" s="1"/>
  <c r="G68" i="120"/>
  <c r="G68" i="136" s="1"/>
  <c r="AI70" i="131"/>
  <c r="AL20" i="131"/>
  <c r="G18" i="121"/>
  <c r="G18" i="137" s="1"/>
  <c r="G41" i="120"/>
  <c r="G41" i="136" s="1"/>
  <c r="AI43" i="131"/>
  <c r="AI15" i="131"/>
  <c r="G13" i="120"/>
  <c r="G13" i="136" s="1"/>
  <c r="AL30" i="134"/>
  <c r="G59" i="115"/>
  <c r="G59" i="146" s="1"/>
  <c r="AI29" i="131"/>
  <c r="G27" i="120"/>
  <c r="G27" i="136" s="1"/>
  <c r="AI39" i="131"/>
  <c r="G37" i="120"/>
  <c r="G37" i="136" s="1"/>
  <c r="G8" i="125"/>
  <c r="G8" i="141" s="1"/>
  <c r="AI10" i="133"/>
  <c r="AI28" i="133"/>
  <c r="G26" i="125"/>
  <c r="G26" i="141" s="1"/>
  <c r="AI27" i="133"/>
  <c r="AI26" i="113"/>
  <c r="AI26" i="132" s="1"/>
  <c r="G25" i="125"/>
  <c r="D34" i="116"/>
  <c r="E54" i="137"/>
  <c r="E47" i="116"/>
  <c r="P53" i="151"/>
  <c r="AD65" i="131"/>
  <c r="F63" i="121"/>
  <c r="F63" i="137" s="1"/>
  <c r="F14" i="137"/>
  <c r="F44" i="116"/>
  <c r="AH18" i="131"/>
  <c r="F16" i="124"/>
  <c r="F16" i="140" s="1"/>
  <c r="F58" i="115"/>
  <c r="F58" i="146" s="1"/>
  <c r="AD29" i="134"/>
  <c r="AD38" i="133"/>
  <c r="F36" i="126"/>
  <c r="F36" i="142" s="1"/>
  <c r="Q60" i="152"/>
  <c r="AD103" i="131"/>
  <c r="F101" i="121"/>
  <c r="F101" i="137" s="1"/>
  <c r="F11" i="129"/>
  <c r="F11" i="145" s="1"/>
  <c r="AH13" i="133"/>
  <c r="AD17" i="113"/>
  <c r="F84" i="121"/>
  <c r="AD86" i="131"/>
  <c r="D74" i="116"/>
  <c r="D41" i="135"/>
  <c r="D73" i="116"/>
  <c r="D69" i="116"/>
  <c r="D70" i="116"/>
  <c r="G31" i="125"/>
  <c r="G31" i="141" s="1"/>
  <c r="AI33" i="133"/>
  <c r="G7" i="125"/>
  <c r="AI22" i="113"/>
  <c r="AI22" i="132" s="1"/>
  <c r="AI9" i="133"/>
  <c r="G55" i="115"/>
  <c r="G55" i="146" s="1"/>
  <c r="AL26" i="134"/>
  <c r="AI67" i="131"/>
  <c r="G65" i="120"/>
  <c r="G65" i="136" s="1"/>
  <c r="AL13" i="134"/>
  <c r="G42" i="115"/>
  <c r="G42" i="146" s="1"/>
  <c r="G23" i="121"/>
  <c r="G23" i="137" s="1"/>
  <c r="AL25" i="131"/>
  <c r="AI100" i="131"/>
  <c r="G98" i="120"/>
  <c r="G98" i="136" s="1"/>
  <c r="AI22" i="134"/>
  <c r="G20" i="115"/>
  <c r="G20" i="146" s="1"/>
  <c r="G64" i="125"/>
  <c r="G64" i="141" s="1"/>
  <c r="AI66" i="133"/>
  <c r="G36" i="120"/>
  <c r="G36" i="136" s="1"/>
  <c r="AI38" i="131"/>
  <c r="AI54" i="131"/>
  <c r="G52" i="120"/>
  <c r="G52" i="136" s="1"/>
  <c r="AI19" i="131"/>
  <c r="G17" i="120"/>
  <c r="AI11" i="113"/>
  <c r="AI11" i="132" s="1"/>
  <c r="G44" i="121"/>
  <c r="G44" i="137" s="1"/>
  <c r="AL46" i="131"/>
  <c r="AI18" i="134"/>
  <c r="G16" i="115"/>
  <c r="G16" i="146" s="1"/>
  <c r="Z19" i="152"/>
  <c r="Z23" i="152"/>
  <c r="W26" i="152"/>
  <c r="Z9" i="152"/>
  <c r="Y14" i="152"/>
  <c r="Y23" i="152"/>
  <c r="X6" i="152"/>
  <c r="Z12" i="152"/>
  <c r="W9" i="152"/>
  <c r="X61" i="151"/>
  <c r="W62" i="151"/>
  <c r="W47" i="151"/>
  <c r="Y22" i="152"/>
  <c r="X27" i="152"/>
  <c r="Z7" i="152"/>
  <c r="Y12" i="152"/>
  <c r="W15" i="152"/>
  <c r="Z5" i="152"/>
  <c r="W16" i="152"/>
  <c r="Z57" i="151"/>
  <c r="W58" i="151"/>
  <c r="W60" i="151"/>
  <c r="Y15" i="152"/>
  <c r="W56" i="151"/>
  <c r="Y46" i="151"/>
  <c r="Y50" i="151"/>
  <c r="Z24" i="152"/>
  <c r="W19" i="152"/>
  <c r="Z10" i="152"/>
  <c r="X16" i="152"/>
  <c r="S30" i="152"/>
  <c r="Q53" i="151"/>
  <c r="AD87" i="131"/>
  <c r="F85" i="121"/>
  <c r="F85" i="137" s="1"/>
  <c r="AH47" i="131"/>
  <c r="F45" i="124"/>
  <c r="F45" i="140" s="1"/>
  <c r="E65" i="116"/>
  <c r="E63" i="142"/>
  <c r="R68" i="151"/>
  <c r="F7" i="136"/>
  <c r="F7" i="116"/>
  <c r="S59" i="152"/>
  <c r="AD97" i="131"/>
  <c r="F95" i="121"/>
  <c r="F95" i="137" s="1"/>
  <c r="N34" i="134"/>
  <c r="D63" i="115"/>
  <c r="D63" i="146" s="1"/>
  <c r="E17" i="116"/>
  <c r="E15" i="135"/>
  <c r="F53" i="141"/>
  <c r="F27" i="116"/>
  <c r="S34" i="134"/>
  <c r="E32" i="115"/>
  <c r="E32" i="146" s="1"/>
  <c r="AI13" i="133"/>
  <c r="G11" i="125"/>
  <c r="G11" i="141" s="1"/>
  <c r="G55" i="125"/>
  <c r="G55" i="141" s="1"/>
  <c r="AI57" i="133"/>
  <c r="G47" i="126"/>
  <c r="G47" i="142" s="1"/>
  <c r="AL49" i="133"/>
  <c r="G5" i="115"/>
  <c r="G5" i="146" s="1"/>
  <c r="AI7" i="134"/>
  <c r="AL23" i="134"/>
  <c r="G52" i="115"/>
  <c r="G52" i="146" s="1"/>
  <c r="AI55" i="131"/>
  <c r="G53" i="120"/>
  <c r="G53" i="136" s="1"/>
  <c r="AI80" i="133"/>
  <c r="G78" i="125"/>
  <c r="G78" i="141" s="1"/>
  <c r="G28" i="126"/>
  <c r="G28" i="142" s="1"/>
  <c r="AL30" i="133"/>
  <c r="AL102" i="131"/>
  <c r="G100" i="121"/>
  <c r="G100" i="137" s="1"/>
  <c r="G60" i="121"/>
  <c r="G60" i="137" s="1"/>
  <c r="AL62" i="131"/>
  <c r="AL32" i="113"/>
  <c r="AL32" i="132" s="1"/>
  <c r="G68" i="126"/>
  <c r="AL70" i="133"/>
  <c r="G87" i="121"/>
  <c r="G87" i="137" s="1"/>
  <c r="AL89" i="131"/>
  <c r="G97" i="121"/>
  <c r="G97" i="137" s="1"/>
  <c r="AL99" i="131"/>
  <c r="G70" i="121"/>
  <c r="G70" i="137" s="1"/>
  <c r="AL72" i="131"/>
  <c r="G71" i="125"/>
  <c r="G71" i="141" s="1"/>
  <c r="AI73" i="133"/>
  <c r="AI10" i="131"/>
  <c r="G8" i="120"/>
  <c r="G8" i="136" s="1"/>
  <c r="AL43" i="131"/>
  <c r="G41" i="121"/>
  <c r="G41" i="137" s="1"/>
  <c r="AL15" i="131"/>
  <c r="G13" i="121"/>
  <c r="G13" i="137" s="1"/>
  <c r="G13" i="115"/>
  <c r="G13" i="146" s="1"/>
  <c r="AI15" i="134"/>
  <c r="G30" i="120"/>
  <c r="AI12" i="113"/>
  <c r="AI12" i="132" s="1"/>
  <c r="AI32" i="131"/>
  <c r="AL29" i="131"/>
  <c r="G27" i="121"/>
  <c r="G27" i="137" s="1"/>
  <c r="AL39" i="131"/>
  <c r="G37" i="121"/>
  <c r="G37" i="137" s="1"/>
  <c r="AL10" i="133"/>
  <c r="G8" i="126"/>
  <c r="G8" i="142" s="1"/>
  <c r="AL28" i="133"/>
  <c r="G26" i="126"/>
  <c r="G26" i="142" s="1"/>
  <c r="U47" i="152"/>
  <c r="F25" i="126"/>
  <c r="AD27" i="133"/>
  <c r="AD26" i="113"/>
  <c r="AD26" i="132" s="1"/>
  <c r="AD8" i="131"/>
  <c r="AD8" i="113"/>
  <c r="AD8" i="132" s="1"/>
  <c r="F6" i="121"/>
  <c r="AD21" i="134"/>
  <c r="F50" i="115"/>
  <c r="F50" i="146" s="1"/>
  <c r="D33" i="116"/>
  <c r="O53" i="151"/>
  <c r="AD83" i="131"/>
  <c r="F81" i="121"/>
  <c r="F81" i="137" s="1"/>
  <c r="AD41" i="133"/>
  <c r="AD28" i="113"/>
  <c r="AD28" i="132" s="1"/>
  <c r="F39" i="126"/>
  <c r="F63" i="141"/>
  <c r="F29" i="116"/>
  <c r="AL33" i="133"/>
  <c r="G31" i="126"/>
  <c r="G31" i="142" s="1"/>
  <c r="AI97" i="131"/>
  <c r="G95" i="120"/>
  <c r="G95" i="136" s="1"/>
  <c r="AL67" i="131"/>
  <c r="G65" i="121"/>
  <c r="G65" i="137" s="1"/>
  <c r="AI46" i="133"/>
  <c r="G44" i="125"/>
  <c r="G44" i="141" s="1"/>
  <c r="AI32" i="133"/>
  <c r="G30" i="125"/>
  <c r="G30" i="141" s="1"/>
  <c r="AL100" i="131"/>
  <c r="G98" i="121"/>
  <c r="G98" i="137" s="1"/>
  <c r="AL22" i="134"/>
  <c r="G51" i="115"/>
  <c r="G51" i="146" s="1"/>
  <c r="AI42" i="131"/>
  <c r="G40" i="120"/>
  <c r="G40" i="136" s="1"/>
  <c r="G64" i="126"/>
  <c r="G64" i="142" s="1"/>
  <c r="AL66" i="133"/>
  <c r="G36" i="121"/>
  <c r="G36" i="137" s="1"/>
  <c r="AL38" i="131"/>
  <c r="AL54" i="131"/>
  <c r="G52" i="121"/>
  <c r="G52" i="137" s="1"/>
  <c r="AI33" i="131"/>
  <c r="G31" i="120"/>
  <c r="G31" i="136" s="1"/>
  <c r="G47" i="115"/>
  <c r="G47" i="146" s="1"/>
  <c r="AL18" i="134"/>
  <c r="AL78" i="131"/>
  <c r="G76" i="121"/>
  <c r="G76" i="137" s="1"/>
  <c r="AL58" i="131"/>
  <c r="G56" i="121"/>
  <c r="G56" i="137" s="1"/>
  <c r="G19" i="126"/>
  <c r="AL23" i="113"/>
  <c r="AL23" i="132" s="1"/>
  <c r="AL21" i="133"/>
  <c r="AI57" i="131"/>
  <c r="G55" i="120"/>
  <c r="G55" i="136" s="1"/>
  <c r="G24" i="125"/>
  <c r="G24" i="141" s="1"/>
  <c r="AI26" i="133"/>
  <c r="AI44" i="133"/>
  <c r="G42" i="125"/>
  <c r="G42" i="141" s="1"/>
  <c r="G41" i="125"/>
  <c r="G41" i="141" s="1"/>
  <c r="AI43" i="133"/>
  <c r="S46" i="152"/>
  <c r="Z65" i="151"/>
  <c r="AD13" i="113"/>
  <c r="AD13" i="132" s="1"/>
  <c r="F54" i="121"/>
  <c r="AD56" i="131"/>
  <c r="V20" i="134"/>
  <c r="E49" i="115"/>
  <c r="E49" i="146" s="1"/>
  <c r="E84" i="137"/>
  <c r="E51" i="116"/>
  <c r="E68" i="116"/>
  <c r="E68" i="135" s="1"/>
  <c r="E70" i="142"/>
  <c r="R59" i="152"/>
  <c r="F68" i="121"/>
  <c r="F68" i="137" s="1"/>
  <c r="AD70" i="131"/>
  <c r="AH43" i="133"/>
  <c r="F41" i="129"/>
  <c r="F41" i="145" s="1"/>
  <c r="F5" i="116"/>
  <c r="F5" i="136"/>
  <c r="AH18" i="133"/>
  <c r="F16" i="129"/>
  <c r="F16" i="145" s="1"/>
  <c r="T46" i="152"/>
  <c r="AL54" i="133"/>
  <c r="G52" i="126"/>
  <c r="G52" i="142" s="1"/>
  <c r="AI29" i="133"/>
  <c r="G27" i="125"/>
  <c r="G27" i="141" s="1"/>
  <c r="G57" i="125"/>
  <c r="G57" i="141" s="1"/>
  <c r="AI59" i="133"/>
  <c r="AI31" i="113"/>
  <c r="G63" i="125"/>
  <c r="AI65" i="133"/>
  <c r="AL85" i="131"/>
  <c r="G83" i="121"/>
  <c r="G83" i="137" s="1"/>
  <c r="F48" i="115"/>
  <c r="F48" i="146" s="1"/>
  <c r="AD19" i="134"/>
  <c r="AP62" i="102"/>
  <c r="AL62" i="133"/>
  <c r="G60" i="126"/>
  <c r="G60" i="142" s="1"/>
  <c r="G46" i="125"/>
  <c r="G46" i="141" s="1"/>
  <c r="AI48" i="133"/>
  <c r="AI27" i="113"/>
  <c r="AI27" i="132" s="1"/>
  <c r="AI31" i="133"/>
  <c r="G29" i="125"/>
  <c r="AL69" i="133"/>
  <c r="G67" i="126"/>
  <c r="G67" i="142" s="1"/>
  <c r="G57" i="120"/>
  <c r="G57" i="136" s="1"/>
  <c r="AI59" i="131"/>
  <c r="AL34" i="133"/>
  <c r="G32" i="126"/>
  <c r="G32" i="142" s="1"/>
  <c r="AL52" i="133"/>
  <c r="G50" i="126"/>
  <c r="G50" i="142" s="1"/>
  <c r="G29" i="115"/>
  <c r="G29" i="146" s="1"/>
  <c r="AI31" i="134"/>
  <c r="G75" i="120"/>
  <c r="G75" i="136" s="1"/>
  <c r="AI77" i="131"/>
  <c r="AL53" i="131"/>
  <c r="G51" i="121"/>
  <c r="G51" i="137" s="1"/>
  <c r="G62" i="125"/>
  <c r="AI64" i="133"/>
  <c r="AI30" i="113"/>
  <c r="AI30" i="132" s="1"/>
  <c r="AL40" i="131"/>
  <c r="G38" i="121"/>
  <c r="G38" i="137" s="1"/>
  <c r="G54" i="126"/>
  <c r="G54" i="142" s="1"/>
  <c r="AL56" i="133"/>
  <c r="AP75" i="101"/>
  <c r="G73" i="121"/>
  <c r="G73" i="137" s="1"/>
  <c r="AL75" i="131"/>
  <c r="AL42" i="133"/>
  <c r="G40" i="126"/>
  <c r="G40" i="142" s="1"/>
  <c r="AL90" i="131"/>
  <c r="G88" i="121"/>
  <c r="G88" i="137" s="1"/>
  <c r="G64" i="120"/>
  <c r="G64" i="136" s="1"/>
  <c r="AI66" i="131"/>
  <c r="Y55" i="151"/>
  <c r="Y65" i="151"/>
  <c r="F33" i="126"/>
  <c r="F33" i="142" s="1"/>
  <c r="AD35" i="133"/>
  <c r="E49" i="116"/>
  <c r="E62" i="137"/>
  <c r="T41" i="151"/>
  <c r="F26" i="116"/>
  <c r="F39" i="141"/>
  <c r="AD9" i="131"/>
  <c r="F7" i="121"/>
  <c r="AD9" i="113"/>
  <c r="AD9" i="132" s="1"/>
  <c r="AD88" i="131"/>
  <c r="F86" i="121"/>
  <c r="AD18" i="113"/>
  <c r="AD18" i="132" s="1"/>
  <c r="F43" i="129"/>
  <c r="F43" i="145" s="1"/>
  <c r="AH45" i="133"/>
  <c r="F20" i="116"/>
  <c r="F7" i="141"/>
  <c r="F60" i="129"/>
  <c r="F60" i="145" s="1"/>
  <c r="AH62" i="133"/>
  <c r="E33" i="115"/>
  <c r="E33" i="146" s="1"/>
  <c r="S35" i="134"/>
  <c r="G35" i="126"/>
  <c r="G35" i="142" s="1"/>
  <c r="AL37" i="133"/>
  <c r="G16" i="120"/>
  <c r="G16" i="136" s="1"/>
  <c r="AI18" i="131"/>
  <c r="AI10" i="134"/>
  <c r="G8" i="115"/>
  <c r="G8" i="146" s="1"/>
  <c r="AI60" i="131"/>
  <c r="G58" i="120"/>
  <c r="G58" i="136" s="1"/>
  <c r="G9" i="120"/>
  <c r="G9" i="136" s="1"/>
  <c r="AI11" i="131"/>
  <c r="AI71" i="131"/>
  <c r="G69" i="120"/>
  <c r="G69" i="136" s="1"/>
  <c r="G81" i="120"/>
  <c r="G81" i="136" s="1"/>
  <c r="AI83" i="131"/>
  <c r="AL9" i="134"/>
  <c r="G38" i="115"/>
  <c r="G38" i="146" s="1"/>
  <c r="G104" i="121"/>
  <c r="G104" i="137" s="1"/>
  <c r="AL106" i="131"/>
  <c r="AL51" i="133"/>
  <c r="G49" i="126"/>
  <c r="G49" i="142" s="1"/>
  <c r="G6" i="120"/>
  <c r="AI8" i="113"/>
  <c r="AI8" i="132" s="1"/>
  <c r="AI8" i="131"/>
  <c r="AL93" i="131"/>
  <c r="G91" i="121"/>
  <c r="G91" i="137" s="1"/>
  <c r="AL24" i="133"/>
  <c r="G22" i="126"/>
  <c r="G22" i="142" s="1"/>
  <c r="G79" i="120"/>
  <c r="G79" i="136" s="1"/>
  <c r="AI81" i="131"/>
  <c r="G89" i="120"/>
  <c r="G89" i="136" s="1"/>
  <c r="AI91" i="131"/>
  <c r="G56" i="125"/>
  <c r="G56" i="141" s="1"/>
  <c r="AI58" i="133"/>
  <c r="AI12" i="133"/>
  <c r="G10" i="125"/>
  <c r="G10" i="141" s="1"/>
  <c r="AI11" i="133"/>
  <c r="G9" i="125"/>
  <c r="G9" i="141" s="1"/>
  <c r="Z27" i="152"/>
  <c r="X7" i="152"/>
  <c r="W6" i="152"/>
  <c r="Y27" i="152"/>
  <c r="X10" i="152"/>
  <c r="X55" i="151"/>
  <c r="Z58" i="151"/>
  <c r="W45" i="151"/>
  <c r="Y26" i="152"/>
  <c r="Z11" i="152"/>
  <c r="X58" i="151"/>
  <c r="W63" i="151"/>
  <c r="W50" i="151"/>
  <c r="X48" i="151"/>
  <c r="W44" i="151"/>
  <c r="Y49" i="151"/>
  <c r="W27" i="152"/>
  <c r="Z62" i="151"/>
  <c r="Z14" i="152"/>
  <c r="F11" i="116"/>
  <c r="F54" i="136"/>
  <c r="Y10" i="152"/>
  <c r="Z63" i="151"/>
  <c r="Y19" i="152"/>
  <c r="W25" i="152"/>
  <c r="Z16" i="152"/>
  <c r="W24" i="152"/>
  <c r="X13" i="152"/>
  <c r="Z55" i="151"/>
  <c r="Z61" i="151"/>
  <c r="X51" i="151"/>
  <c r="Z47" i="151"/>
  <c r="Y47" i="151"/>
  <c r="Y51" i="151"/>
  <c r="W42" i="151"/>
  <c r="W12" i="152"/>
  <c r="Y60" i="151"/>
  <c r="Y44" i="151"/>
  <c r="Z20" i="152"/>
  <c r="Y25" i="152"/>
  <c r="Z6" i="152"/>
  <c r="Y11" i="152"/>
  <c r="V30" i="152"/>
  <c r="Q68" i="151"/>
  <c r="F69" i="141"/>
  <c r="F31" i="116"/>
  <c r="F31" i="135" s="1"/>
  <c r="E7" i="142"/>
  <c r="E56" i="116"/>
  <c r="V31" i="132"/>
  <c r="V38" i="113"/>
  <c r="V38" i="132" s="1"/>
  <c r="P60" i="152"/>
  <c r="AH12" i="131"/>
  <c r="F10" i="124"/>
  <c r="F10" i="140" s="1"/>
  <c r="U67" i="151"/>
  <c r="F16" i="116"/>
  <c r="F86" i="136"/>
  <c r="AD25" i="113"/>
  <c r="AD25" i="132" s="1"/>
  <c r="AD23" i="133"/>
  <c r="F21" i="126"/>
  <c r="F30" i="126"/>
  <c r="F30" i="142" s="1"/>
  <c r="AD32" i="133"/>
  <c r="F13" i="116"/>
  <c r="F62" i="136"/>
  <c r="F28" i="116"/>
  <c r="F62" i="141"/>
  <c r="AD52" i="131"/>
  <c r="F50" i="121"/>
  <c r="F50" i="137" s="1"/>
  <c r="E59" i="116"/>
  <c r="E21" i="142"/>
  <c r="AP13" i="102"/>
  <c r="G11" i="126"/>
  <c r="G11" i="142" s="1"/>
  <c r="AL13" i="133"/>
  <c r="AI103" i="131"/>
  <c r="G101" i="120"/>
  <c r="G101" i="136" s="1"/>
  <c r="AI11" i="134"/>
  <c r="G9" i="115"/>
  <c r="G9" i="146" s="1"/>
  <c r="AI16" i="113"/>
  <c r="AI16" i="132" s="1"/>
  <c r="AI76" i="131"/>
  <c r="G74" i="120"/>
  <c r="AL55" i="131"/>
  <c r="G53" i="121"/>
  <c r="G53" i="137" s="1"/>
  <c r="G22" i="115"/>
  <c r="G22" i="146" s="1"/>
  <c r="AI24" i="134"/>
  <c r="AI16" i="133"/>
  <c r="G14" i="125"/>
  <c r="G14" i="141" s="1"/>
  <c r="G66" i="125"/>
  <c r="G66" i="141" s="1"/>
  <c r="AI68" i="133"/>
  <c r="AI10" i="113"/>
  <c r="AI10" i="132" s="1"/>
  <c r="G14" i="120"/>
  <c r="AI16" i="131"/>
  <c r="AI26" i="131"/>
  <c r="G24" i="120"/>
  <c r="G24" i="136" s="1"/>
  <c r="AI33" i="113"/>
  <c r="AI33" i="132" s="1"/>
  <c r="G69" i="125"/>
  <c r="AI71" i="133"/>
  <c r="G18" i="125"/>
  <c r="G18" i="141" s="1"/>
  <c r="AI20" i="133"/>
  <c r="G71" i="126"/>
  <c r="G71" i="142" s="1"/>
  <c r="AL73" i="133"/>
  <c r="AL10" i="131"/>
  <c r="G8" i="121"/>
  <c r="G8" i="137" s="1"/>
  <c r="G73" i="125"/>
  <c r="G73" i="141" s="1"/>
  <c r="AI75" i="133"/>
  <c r="G38" i="125"/>
  <c r="G38" i="141" s="1"/>
  <c r="AI40" i="133"/>
  <c r="AI23" i="133"/>
  <c r="AI25" i="113"/>
  <c r="AI25" i="132" s="1"/>
  <c r="G21" i="125"/>
  <c r="AL15" i="134"/>
  <c r="G44" i="115"/>
  <c r="G44" i="146" s="1"/>
  <c r="G99" i="120"/>
  <c r="G99" i="136" s="1"/>
  <c r="AI101" i="131"/>
  <c r="F5" i="125"/>
  <c r="AA7" i="133"/>
  <c r="AA20" i="113"/>
  <c r="AA20" i="132" s="1"/>
  <c r="AI17" i="131"/>
  <c r="G15" i="120"/>
  <c r="G15" i="136" s="1"/>
  <c r="G90" i="120"/>
  <c r="G90" i="136" s="1"/>
  <c r="AI92" i="131"/>
  <c r="V46" i="152"/>
  <c r="Z66" i="151"/>
  <c r="S67" i="151"/>
  <c r="F17" i="136"/>
  <c r="F9" i="116"/>
  <c r="F59" i="129"/>
  <c r="F59" i="145" s="1"/>
  <c r="AH61" i="133"/>
  <c r="F68" i="141"/>
  <c r="F30" i="116"/>
  <c r="F30" i="135" s="1"/>
  <c r="V40" i="151"/>
  <c r="E6" i="142"/>
  <c r="E55" i="116"/>
  <c r="P68" i="151"/>
  <c r="S54" i="151"/>
  <c r="AD80" i="131"/>
  <c r="F78" i="121"/>
  <c r="F78" i="137" s="1"/>
  <c r="T40" i="151"/>
  <c r="F22" i="116"/>
  <c r="F20" i="141"/>
  <c r="AD7" i="131"/>
  <c r="AD7" i="113"/>
  <c r="F5" i="121"/>
  <c r="AA31" i="132"/>
  <c r="AA38" i="113"/>
  <c r="AA38" i="132" s="1"/>
  <c r="E52" i="116"/>
  <c r="E86" i="137"/>
  <c r="V47" i="152"/>
  <c r="AI63" i="133"/>
  <c r="G61" i="125"/>
  <c r="G61" i="141" s="1"/>
  <c r="AI61" i="131"/>
  <c r="G59" i="120"/>
  <c r="G59" i="136" s="1"/>
  <c r="AL46" i="133"/>
  <c r="AP46" i="102"/>
  <c r="G44" i="126"/>
  <c r="G44" i="142" s="1"/>
  <c r="G13" i="125"/>
  <c r="G13" i="141" s="1"/>
  <c r="AI15" i="133"/>
  <c r="AI56" i="131"/>
  <c r="AI13" i="113"/>
  <c r="AI13" i="132" s="1"/>
  <c r="G54" i="120"/>
  <c r="G40" i="121"/>
  <c r="G40" i="137" s="1"/>
  <c r="AL42" i="131"/>
  <c r="G46" i="120"/>
  <c r="G46" i="136" s="1"/>
  <c r="AI48" i="131"/>
  <c r="AI18" i="133"/>
  <c r="G16" i="125"/>
  <c r="G16" i="141" s="1"/>
  <c r="G34" i="125"/>
  <c r="G34" i="141" s="1"/>
  <c r="AI36" i="133"/>
  <c r="G17" i="125"/>
  <c r="G17" i="141" s="1"/>
  <c r="AI19" i="133"/>
  <c r="G20" i="125"/>
  <c r="AI22" i="133"/>
  <c r="AI24" i="113"/>
  <c r="AI24" i="132" s="1"/>
  <c r="G58" i="125"/>
  <c r="G58" i="141" s="1"/>
  <c r="AI60" i="133"/>
  <c r="AI39" i="133"/>
  <c r="G37" i="125"/>
  <c r="G37" i="141" s="1"/>
  <c r="AI17" i="134"/>
  <c r="G15" i="115"/>
  <c r="G15" i="146" s="1"/>
  <c r="G55" i="121"/>
  <c r="G55" i="137" s="1"/>
  <c r="AL57" i="131"/>
  <c r="G24" i="126"/>
  <c r="G24" i="142" s="1"/>
  <c r="AL26" i="133"/>
  <c r="G42" i="126"/>
  <c r="G42" i="142" s="1"/>
  <c r="AL44" i="133"/>
  <c r="AP44" i="102"/>
  <c r="AL43" i="133"/>
  <c r="G41" i="126"/>
  <c r="G41" i="142" s="1"/>
  <c r="AP43" i="102"/>
  <c r="S47" i="152"/>
  <c r="Y66" i="151"/>
  <c r="T60" i="152"/>
  <c r="AD80" i="133"/>
  <c r="F78" i="126"/>
  <c r="F78" i="142" s="1"/>
  <c r="AH19" i="133"/>
  <c r="F17" i="129"/>
  <c r="F17" i="145" s="1"/>
  <c r="E6" i="137"/>
  <c r="E42" i="116"/>
  <c r="D72" i="116"/>
  <c r="D65" i="135"/>
  <c r="AD64" i="133"/>
  <c r="AD30" i="113"/>
  <c r="AD30" i="132" s="1"/>
  <c r="F62" i="126"/>
  <c r="E29" i="135"/>
  <c r="E36" i="116"/>
  <c r="Q59" i="152"/>
  <c r="AH17" i="133"/>
  <c r="F15" i="129"/>
  <c r="F15" i="145" s="1"/>
  <c r="AH44" i="133"/>
  <c r="F42" i="129"/>
  <c r="F42" i="145" s="1"/>
  <c r="AA40" i="113"/>
  <c r="AA40" i="132" s="1"/>
  <c r="AA39" i="113"/>
  <c r="AA39" i="132" s="1"/>
  <c r="AA7" i="132"/>
  <c r="AI61" i="133"/>
  <c r="G59" i="125"/>
  <c r="G59" i="141" s="1"/>
  <c r="G76" i="125"/>
  <c r="G76" i="141" s="1"/>
  <c r="AI78" i="133"/>
  <c r="G27" i="126"/>
  <c r="G27" i="142" s="1"/>
  <c r="AL29" i="133"/>
  <c r="AL59" i="133"/>
  <c r="G57" i="126"/>
  <c r="G57" i="142" s="1"/>
  <c r="AI79" i="131"/>
  <c r="G77" i="120"/>
  <c r="G77" i="136" s="1"/>
  <c r="G65" i="125"/>
  <c r="G65" i="141" s="1"/>
  <c r="AI67" i="133"/>
  <c r="G50" i="120"/>
  <c r="G50" i="136" s="1"/>
  <c r="AI52" i="131"/>
  <c r="AL48" i="133"/>
  <c r="G46" i="126"/>
  <c r="G46" i="142" s="1"/>
  <c r="G84" i="120"/>
  <c r="AI17" i="113"/>
  <c r="AI86" i="131"/>
  <c r="AL59" i="131"/>
  <c r="G57" i="121"/>
  <c r="G57" i="137" s="1"/>
  <c r="G31" i="115"/>
  <c r="G31" i="146" s="1"/>
  <c r="AI33" i="134"/>
  <c r="G66" i="120"/>
  <c r="G66" i="136" s="1"/>
  <c r="AI68" i="131"/>
  <c r="AI96" i="131"/>
  <c r="G94" i="120"/>
  <c r="G94" i="136" s="1"/>
  <c r="G33" i="125"/>
  <c r="G33" i="141" s="1"/>
  <c r="AI35" i="133"/>
  <c r="AL31" i="134"/>
  <c r="G60" i="115"/>
  <c r="G60" i="146" s="1"/>
  <c r="AI74" i="133"/>
  <c r="G72" i="125"/>
  <c r="G72" i="141" s="1"/>
  <c r="G102" i="120"/>
  <c r="G102" i="136" s="1"/>
  <c r="AI104" i="131"/>
  <c r="G25" i="115"/>
  <c r="G25" i="146" s="1"/>
  <c r="AI27" i="134"/>
  <c r="AI63" i="131"/>
  <c r="AI14" i="113"/>
  <c r="AI14" i="132" s="1"/>
  <c r="G61" i="120"/>
  <c r="G23" i="115"/>
  <c r="G23" i="146" s="1"/>
  <c r="AI25" i="134"/>
  <c r="G26" i="115"/>
  <c r="G26" i="146" s="1"/>
  <c r="AI28" i="134"/>
  <c r="G6" i="125"/>
  <c r="AI8" i="133"/>
  <c r="AI21" i="113"/>
  <c r="AI21" i="132" s="1"/>
  <c r="G64" i="121"/>
  <c r="G64" i="137" s="1"/>
  <c r="AL66" i="131"/>
  <c r="T47" i="152"/>
  <c r="Y61" i="151"/>
  <c r="X42" i="151"/>
  <c r="AD11" i="113"/>
  <c r="AD11" i="132" s="1"/>
  <c r="AD19" i="131"/>
  <c r="F17" i="121"/>
  <c r="AD78" i="133"/>
  <c r="F76" i="126"/>
  <c r="F76" i="142" s="1"/>
  <c r="F69" i="142"/>
  <c r="F67" i="116"/>
  <c r="F67" i="135" s="1"/>
  <c r="F25" i="116"/>
  <c r="F29" i="141"/>
  <c r="AH12" i="133"/>
  <c r="F10" i="129"/>
  <c r="F10" i="145" s="1"/>
  <c r="F73" i="124"/>
  <c r="F73" i="140" s="1"/>
  <c r="AH75" i="131"/>
  <c r="E5" i="141"/>
  <c r="E18" i="116"/>
  <c r="F14" i="129"/>
  <c r="F14" i="145" s="1"/>
  <c r="AH16" i="133"/>
  <c r="F15" i="116"/>
  <c r="F84" i="136"/>
  <c r="E64" i="115"/>
  <c r="E64" i="146" s="1"/>
  <c r="V35" i="134"/>
  <c r="AI45" i="133"/>
  <c r="G43" i="125"/>
  <c r="G43" i="141" s="1"/>
  <c r="G103" i="120"/>
  <c r="G103" i="136" s="1"/>
  <c r="AI105" i="131"/>
  <c r="AP18" i="101"/>
  <c r="G16" i="121"/>
  <c r="G16" i="137" s="1"/>
  <c r="AL18" i="131"/>
  <c r="AL10" i="134"/>
  <c r="G39" i="115"/>
  <c r="G39" i="146" s="1"/>
  <c r="AA20" i="134"/>
  <c r="F18" i="115"/>
  <c r="F18" i="146" s="1"/>
  <c r="G58" i="121"/>
  <c r="G58" i="137" s="1"/>
  <c r="AL60" i="131"/>
  <c r="AL11" i="131"/>
  <c r="G9" i="121"/>
  <c r="G9" i="137" s="1"/>
  <c r="AI47" i="133"/>
  <c r="G45" i="125"/>
  <c r="G45" i="141" s="1"/>
  <c r="AL71" i="131"/>
  <c r="G69" i="121"/>
  <c r="G69" i="137" s="1"/>
  <c r="AI50" i="133"/>
  <c r="G48" i="125"/>
  <c r="G48" i="141" s="1"/>
  <c r="G26" i="120"/>
  <c r="G26" i="136" s="1"/>
  <c r="AI28" i="131"/>
  <c r="G70" i="125"/>
  <c r="AI72" i="133"/>
  <c r="AI34" i="113"/>
  <c r="AI34" i="132" s="1"/>
  <c r="AI69" i="131"/>
  <c r="G67" i="120"/>
  <c r="G67" i="136" s="1"/>
  <c r="AI13" i="131"/>
  <c r="G11" i="120"/>
  <c r="G11" i="136" s="1"/>
  <c r="G82" i="120"/>
  <c r="G82" i="136" s="1"/>
  <c r="AI84" i="131"/>
  <c r="AI76" i="133"/>
  <c r="G74" i="125"/>
  <c r="G74" i="141" s="1"/>
  <c r="AL81" i="131"/>
  <c r="G79" i="121"/>
  <c r="G79" i="137" s="1"/>
  <c r="G89" i="121"/>
  <c r="G89" i="137" s="1"/>
  <c r="AL91" i="131"/>
  <c r="AL58" i="133"/>
  <c r="G56" i="126"/>
  <c r="G56" i="142" s="1"/>
  <c r="G10" i="126"/>
  <c r="G10" i="142" s="1"/>
  <c r="AL12" i="133"/>
  <c r="AP12" i="102"/>
  <c r="G9" i="126"/>
  <c r="G9" i="142" s="1"/>
  <c r="AL11" i="133"/>
  <c r="X65" i="151"/>
  <c r="AD66" i="151"/>
  <c r="Z22" i="152"/>
  <c r="Y5" i="152"/>
  <c r="W13" i="152"/>
  <c r="Z60" i="151"/>
  <c r="W57" i="151"/>
  <c r="Z21" i="152"/>
  <c r="X5" i="152"/>
  <c r="Z56" i="151"/>
  <c r="Y62" i="151"/>
  <c r="Y43" i="151"/>
  <c r="X46" i="151"/>
  <c r="X63" i="151"/>
  <c r="X22" i="152"/>
  <c r="X8" i="152"/>
  <c r="Y56" i="151"/>
  <c r="Y24" i="152"/>
  <c r="W22" i="152"/>
  <c r="X15" i="152"/>
  <c r="W14" i="152"/>
  <c r="X57" i="151"/>
  <c r="X24" i="152"/>
  <c r="Z8" i="152"/>
  <c r="Y13" i="152"/>
  <c r="W5" i="152"/>
  <c r="X56" i="151"/>
  <c r="W49" i="151"/>
  <c r="X23" i="152"/>
  <c r="Y8" i="152"/>
  <c r="Y57" i="151"/>
  <c r="X59" i="151"/>
  <c r="X44" i="151"/>
  <c r="Z43" i="151"/>
  <c r="Y20" i="152"/>
  <c r="X25" i="152"/>
  <c r="Y6" i="152"/>
  <c r="X11" i="152"/>
  <c r="W10" i="152"/>
  <c r="X62" i="151"/>
  <c r="X20" i="152"/>
  <c r="Z26" i="152"/>
  <c r="W21" i="152"/>
  <c r="Y9" i="152"/>
  <c r="X14" i="152"/>
  <c r="W51" i="151"/>
  <c r="Z25" i="152"/>
  <c r="W20" i="152"/>
  <c r="X9" i="152"/>
  <c r="Z15" i="152"/>
  <c r="W11" i="152"/>
  <c r="W46" i="151"/>
  <c r="Y42" i="151"/>
  <c r="W8" i="152"/>
  <c r="Y58" i="151"/>
  <c r="W59" i="151"/>
  <c r="X43" i="151"/>
  <c r="X47" i="151"/>
  <c r="W55" i="151"/>
  <c r="W61" i="151"/>
  <c r="Y45" i="151"/>
  <c r="Y48" i="151"/>
  <c r="Y21" i="152"/>
  <c r="X26" i="152"/>
  <c r="Y7" i="152"/>
  <c r="X12" i="152"/>
  <c r="T30" i="152"/>
  <c r="AD57" i="133"/>
  <c r="F55" i="126"/>
  <c r="F55" i="142" s="1"/>
  <c r="F32" i="116"/>
  <c r="F32" i="135" s="1"/>
  <c r="F70" i="141"/>
  <c r="R60" i="152"/>
  <c r="AD16" i="113"/>
  <c r="AD16" i="132" s="1"/>
  <c r="F74" i="121"/>
  <c r="AD76" i="131"/>
  <c r="F66" i="116"/>
  <c r="F66" i="135" s="1"/>
  <c r="F68" i="142"/>
  <c r="F6" i="126"/>
  <c r="AD8" i="133"/>
  <c r="AD21" i="113"/>
  <c r="AD21" i="132" s="1"/>
  <c r="E61" i="116"/>
  <c r="E29" i="142"/>
  <c r="F48" i="116"/>
  <c r="F61" i="137"/>
  <c r="E60" i="116"/>
  <c r="E25" i="142"/>
  <c r="E62" i="142"/>
  <c r="E64" i="116"/>
  <c r="G15" i="125"/>
  <c r="G15" i="141" s="1"/>
  <c r="AI17" i="133"/>
  <c r="G40" i="115"/>
  <c r="G40" i="146" s="1"/>
  <c r="AL11" i="134"/>
  <c r="AI44" i="131"/>
  <c r="G42" i="120"/>
  <c r="G42" i="136" s="1"/>
  <c r="G53" i="115"/>
  <c r="G53" i="146" s="1"/>
  <c r="AL24" i="134"/>
  <c r="AP16" i="102"/>
  <c r="G14" i="126"/>
  <c r="G14" i="142" s="1"/>
  <c r="AL16" i="133"/>
  <c r="G66" i="126"/>
  <c r="G66" i="142" s="1"/>
  <c r="AL68" i="133"/>
  <c r="G14" i="121"/>
  <c r="AL10" i="113"/>
  <c r="AL10" i="132" s="1"/>
  <c r="AL16" i="131"/>
  <c r="G24" i="121"/>
  <c r="G24" i="137" s="1"/>
  <c r="AL26" i="131"/>
  <c r="AL71" i="133"/>
  <c r="G69" i="126"/>
  <c r="AL33" i="113"/>
  <c r="AL33" i="132" s="1"/>
  <c r="AP20" i="102"/>
  <c r="G18" i="126"/>
  <c r="G18" i="142" s="1"/>
  <c r="AL20" i="133"/>
  <c r="G18" i="120"/>
  <c r="G18" i="136" s="1"/>
  <c r="AI20" i="131"/>
  <c r="G85" i="120"/>
  <c r="G85" i="136" s="1"/>
  <c r="AI87" i="131"/>
  <c r="G73" i="126"/>
  <c r="G73" i="142" s="1"/>
  <c r="AL75" i="133"/>
  <c r="AL40" i="133"/>
  <c r="G38" i="126"/>
  <c r="G38" i="142" s="1"/>
  <c r="AI30" i="134"/>
  <c r="G28" i="115"/>
  <c r="G28" i="146" s="1"/>
  <c r="AL101" i="131"/>
  <c r="G99" i="121"/>
  <c r="G99" i="137" s="1"/>
  <c r="F5" i="126"/>
  <c r="AD20" i="113"/>
  <c r="AD20" i="132" s="1"/>
  <c r="AD7" i="133"/>
  <c r="AL17" i="131"/>
  <c r="AP17" i="101"/>
  <c r="G15" i="121"/>
  <c r="G15" i="137" s="1"/>
  <c r="AL92" i="131"/>
  <c r="G90" i="121"/>
  <c r="G90" i="137" s="1"/>
  <c r="Y63" i="151"/>
  <c r="Z42" i="151"/>
  <c r="S41" i="151"/>
  <c r="AD27" i="113"/>
  <c r="AD27" i="132" s="1"/>
  <c r="F29" i="126"/>
  <c r="AD31" i="133"/>
  <c r="F74" i="136"/>
  <c r="F14" i="116"/>
  <c r="F58" i="129"/>
  <c r="F58" i="145" s="1"/>
  <c r="AH60" i="133"/>
  <c r="F19" i="116"/>
  <c r="F6" i="141"/>
  <c r="F21" i="141"/>
  <c r="F23" i="116"/>
  <c r="AD32" i="131"/>
  <c r="AD12" i="113"/>
  <c r="AD12" i="132" s="1"/>
  <c r="F30" i="121"/>
  <c r="F12" i="116"/>
  <c r="F61" i="136"/>
  <c r="AL63" i="133"/>
  <c r="G61" i="126"/>
  <c r="G61" i="142" s="1"/>
  <c r="G24" i="115"/>
  <c r="G24" i="146" s="1"/>
  <c r="AI26" i="134"/>
  <c r="G59" i="121"/>
  <c r="G59" i="137" s="1"/>
  <c r="AL61" i="131"/>
  <c r="G11" i="115"/>
  <c r="G11" i="146" s="1"/>
  <c r="AI13" i="134"/>
  <c r="AI25" i="131"/>
  <c r="G23" i="120"/>
  <c r="G23" i="136" s="1"/>
  <c r="G13" i="126"/>
  <c r="G13" i="142" s="1"/>
  <c r="AL15" i="133"/>
  <c r="G7" i="120"/>
  <c r="AI9" i="131"/>
  <c r="AI9" i="113"/>
  <c r="AI9" i="132" s="1"/>
  <c r="G46" i="121"/>
  <c r="G46" i="137" s="1"/>
  <c r="AL48" i="131"/>
  <c r="AL18" i="133"/>
  <c r="G16" i="126"/>
  <c r="G16" i="142" s="1"/>
  <c r="AP18" i="102"/>
  <c r="G34" i="126"/>
  <c r="G34" i="142" s="1"/>
  <c r="AL36" i="133"/>
  <c r="AL19" i="133"/>
  <c r="AP19" i="102"/>
  <c r="G17" i="126"/>
  <c r="G17" i="142" s="1"/>
  <c r="G44" i="120"/>
  <c r="G44" i="136" s="1"/>
  <c r="AI46" i="131"/>
  <c r="AL22" i="133"/>
  <c r="G20" i="126"/>
  <c r="AL24" i="113"/>
  <c r="AL24" i="132" s="1"/>
  <c r="G58" i="126"/>
  <c r="G58" i="142" s="1"/>
  <c r="AL60" i="133"/>
  <c r="AP60" i="102"/>
  <c r="G37" i="126"/>
  <c r="G37" i="142" s="1"/>
  <c r="AL39" i="133"/>
  <c r="AL17" i="134"/>
  <c r="G46" i="115"/>
  <c r="G46" i="146" s="1"/>
  <c r="G49" i="120"/>
  <c r="G49" i="136" s="1"/>
  <c r="AI51" i="131"/>
  <c r="G12" i="115"/>
  <c r="G12" i="146" s="1"/>
  <c r="AI14" i="134"/>
  <c r="AI47" i="131"/>
  <c r="G45" i="120"/>
  <c r="G45" i="136" s="1"/>
  <c r="AI34" i="131"/>
  <c r="G32" i="120"/>
  <c r="G32" i="136" s="1"/>
  <c r="E5" i="135"/>
  <c r="E38" i="116"/>
  <c r="E37" i="116"/>
  <c r="E74" i="137"/>
  <c r="E50" i="116"/>
  <c r="R53" i="151"/>
  <c r="AD64" i="131"/>
  <c r="F62" i="121"/>
  <c r="AD15" i="113"/>
  <c r="AD15" i="132" s="1"/>
  <c r="F8" i="116"/>
  <c r="F14" i="136"/>
  <c r="AH17" i="131"/>
  <c r="F15" i="124"/>
  <c r="F15" i="140" s="1"/>
  <c r="V39" i="113"/>
  <c r="V39" i="132" s="1"/>
  <c r="V35" i="113"/>
  <c r="V35" i="132" s="1"/>
  <c r="V40" i="113"/>
  <c r="V40" i="132" s="1"/>
  <c r="V7" i="132"/>
  <c r="V36" i="113"/>
  <c r="V36" i="132" s="1"/>
  <c r="F18" i="129"/>
  <c r="F18" i="145" s="1"/>
  <c r="AH20" i="133"/>
  <c r="O40" i="151"/>
  <c r="O71" i="149"/>
  <c r="O71" i="151" s="1"/>
  <c r="O72" i="149"/>
  <c r="O72" i="151" s="1"/>
  <c r="E17" i="137"/>
  <c r="E45" i="116"/>
  <c r="AL61" i="133"/>
  <c r="AP61" i="102"/>
  <c r="G59" i="126"/>
  <c r="G59" i="142" s="1"/>
  <c r="AI32" i="134"/>
  <c r="G30" i="115"/>
  <c r="G30" i="146" s="1"/>
  <c r="G23" i="125"/>
  <c r="G23" i="141" s="1"/>
  <c r="AI25" i="133"/>
  <c r="G77" i="121"/>
  <c r="G77" i="137" s="1"/>
  <c r="AL79" i="131"/>
  <c r="G65" i="126"/>
  <c r="G65" i="142" s="1"/>
  <c r="AL67" i="133"/>
  <c r="G43" i="120"/>
  <c r="G43" i="136" s="1"/>
  <c r="AI45" i="131"/>
  <c r="AI65" i="131"/>
  <c r="G63" i="120"/>
  <c r="G63" i="136" s="1"/>
  <c r="AL33" i="134"/>
  <c r="G62" i="115"/>
  <c r="G62" i="146" s="1"/>
  <c r="AL68" i="131"/>
  <c r="G66" i="121"/>
  <c r="G66" i="137" s="1"/>
  <c r="AL96" i="131"/>
  <c r="G94" i="121"/>
  <c r="G94" i="137" s="1"/>
  <c r="G10" i="115"/>
  <c r="G10" i="146" s="1"/>
  <c r="AI12" i="134"/>
  <c r="AL74" i="133"/>
  <c r="G72" i="126"/>
  <c r="G72" i="142" s="1"/>
  <c r="G80" i="120"/>
  <c r="G80" i="136" s="1"/>
  <c r="AI82" i="131"/>
  <c r="G102" i="121"/>
  <c r="G102" i="137" s="1"/>
  <c r="AL104" i="131"/>
  <c r="G56" i="115"/>
  <c r="G56" i="146" s="1"/>
  <c r="AL27" i="134"/>
  <c r="G6" i="115"/>
  <c r="G6" i="146" s="1"/>
  <c r="AI8" i="134"/>
  <c r="G61" i="121"/>
  <c r="AL14" i="113"/>
  <c r="AL14" i="132" s="1"/>
  <c r="AL63" i="131"/>
  <c r="G54" i="115"/>
  <c r="G54" i="146" s="1"/>
  <c r="AL25" i="134"/>
  <c r="G57" i="115"/>
  <c r="G57" i="146" s="1"/>
  <c r="AL28" i="134"/>
  <c r="Z51" i="151"/>
  <c r="F25" i="141"/>
  <c r="F24" i="116"/>
  <c r="P59" i="152"/>
  <c r="F19" i="142"/>
  <c r="F57" i="116"/>
  <c r="E39" i="142"/>
  <c r="E62" i="116"/>
  <c r="E63" i="116"/>
  <c r="E53" i="142"/>
  <c r="U41" i="151"/>
  <c r="F30" i="136"/>
  <c r="F10" i="116"/>
  <c r="AL45" i="133"/>
  <c r="AP45" i="102"/>
  <c r="G43" i="126"/>
  <c r="G43" i="142" s="1"/>
  <c r="G103" i="121"/>
  <c r="G103" i="137" s="1"/>
  <c r="AL105" i="131"/>
  <c r="AI37" i="131"/>
  <c r="G35" i="120"/>
  <c r="G35" i="136" s="1"/>
  <c r="AI95" i="131"/>
  <c r="G93" i="120"/>
  <c r="G93" i="136" s="1"/>
  <c r="G12" i="125"/>
  <c r="G12" i="141" s="1"/>
  <c r="AI14" i="133"/>
  <c r="AI98" i="131"/>
  <c r="G96" i="120"/>
  <c r="G96" i="136" s="1"/>
  <c r="AI80" i="131"/>
  <c r="G78" i="120"/>
  <c r="G78" i="136" s="1"/>
  <c r="AL47" i="133"/>
  <c r="G45" i="126"/>
  <c r="G45" i="142" s="1"/>
  <c r="G14" i="115"/>
  <c r="G14" i="146" s="1"/>
  <c r="AI16" i="134"/>
  <c r="AL50" i="133"/>
  <c r="G48" i="126"/>
  <c r="G48" i="142" s="1"/>
  <c r="AL28" i="131"/>
  <c r="G26" i="121"/>
  <c r="G26" i="137" s="1"/>
  <c r="G67" i="121"/>
  <c r="G67" i="137" s="1"/>
  <c r="AL69" i="131"/>
  <c r="AI55" i="133"/>
  <c r="AI29" i="113"/>
  <c r="AI29" i="132" s="1"/>
  <c r="G53" i="125"/>
  <c r="AL13" i="131"/>
  <c r="AP13" i="101"/>
  <c r="G11" i="121"/>
  <c r="G11" i="137" s="1"/>
  <c r="G82" i="121"/>
  <c r="G82" i="137" s="1"/>
  <c r="AL84" i="131"/>
  <c r="AL76" i="133"/>
  <c r="G74" i="126"/>
  <c r="G74" i="142" s="1"/>
  <c r="G10" i="120"/>
  <c r="G10" i="136" s="1"/>
  <c r="AI12" i="131"/>
  <c r="AI14" i="131"/>
  <c r="G12" i="120"/>
  <c r="G12" i="136" s="1"/>
  <c r="AI79" i="133"/>
  <c r="G77" i="125"/>
  <c r="G77" i="141" s="1"/>
  <c r="AI94" i="131"/>
  <c r="G92" i="120"/>
  <c r="G92" i="136" s="1"/>
  <c r="G47" i="120"/>
  <c r="G47" i="136" s="1"/>
  <c r="AI49" i="131"/>
  <c r="AI78" i="131"/>
  <c r="G76" i="120"/>
  <c r="G76" i="136" s="1"/>
  <c r="G56" i="120"/>
  <c r="G56" i="136" s="1"/>
  <c r="AI58" i="131"/>
  <c r="AI23" i="113"/>
  <c r="AI23" i="132" s="1"/>
  <c r="AI21" i="133"/>
  <c r="G19" i="125"/>
  <c r="AI64" i="131"/>
  <c r="AI15" i="113"/>
  <c r="AI15" i="132" s="1"/>
  <c r="G62" i="120"/>
  <c r="AL51" i="131"/>
  <c r="G49" i="121"/>
  <c r="G49" i="137" s="1"/>
  <c r="AL14" i="134"/>
  <c r="G43" i="115"/>
  <c r="G43" i="146" s="1"/>
  <c r="G45" i="121"/>
  <c r="G45" i="137" s="1"/>
  <c r="AP47" i="101"/>
  <c r="AL47" i="131"/>
  <c r="G32" i="121"/>
  <c r="G32" i="137" s="1"/>
  <c r="AL34" i="131"/>
  <c r="AD72" i="133"/>
  <c r="F70" i="126"/>
  <c r="AD34" i="113"/>
  <c r="AD34" i="132" s="1"/>
  <c r="AH14" i="131"/>
  <c r="F12" i="124"/>
  <c r="F12" i="140" s="1"/>
  <c r="V19" i="113"/>
  <c r="V19" i="132" s="1"/>
  <c r="V17" i="132"/>
  <c r="E7" i="137"/>
  <c r="E43" i="116"/>
  <c r="T59" i="152"/>
  <c r="F37" i="115"/>
  <c r="F37" i="146" s="1"/>
  <c r="AD8" i="134"/>
  <c r="AD22" i="113"/>
  <c r="AD22" i="132" s="1"/>
  <c r="F7" i="126"/>
  <c r="AD9" i="133"/>
  <c r="E54" i="116"/>
  <c r="E5" i="142"/>
  <c r="E5" i="137"/>
  <c r="E41" i="116"/>
  <c r="AD55" i="133"/>
  <c r="AD29" i="113"/>
  <c r="AD29" i="132" s="1"/>
  <c r="F53" i="126"/>
  <c r="AH13" i="131"/>
  <c r="F11" i="124"/>
  <c r="F11" i="140" s="1"/>
  <c r="AI54" i="133"/>
  <c r="G52" i="125"/>
  <c r="G52" i="141" s="1"/>
  <c r="AL32" i="134"/>
  <c r="G61" i="115"/>
  <c r="G61" i="146" s="1"/>
  <c r="G23" i="126"/>
  <c r="G23" i="142" s="1"/>
  <c r="AL25" i="133"/>
  <c r="G83" i="120"/>
  <c r="G83" i="136" s="1"/>
  <c r="AI85" i="131"/>
  <c r="AA19" i="134"/>
  <c r="F17" i="115"/>
  <c r="F17" i="146" s="1"/>
  <c r="G60" i="125"/>
  <c r="G60" i="141" s="1"/>
  <c r="AI62" i="133"/>
  <c r="G43" i="121"/>
  <c r="G43" i="137" s="1"/>
  <c r="AL45" i="131"/>
  <c r="G67" i="125"/>
  <c r="G67" i="141" s="1"/>
  <c r="AI69" i="133"/>
  <c r="G32" i="125"/>
  <c r="G32" i="141" s="1"/>
  <c r="AI34" i="133"/>
  <c r="AI52" i="133"/>
  <c r="G50" i="125"/>
  <c r="G50" i="141" s="1"/>
  <c r="AL12" i="134"/>
  <c r="G41" i="115"/>
  <c r="G41" i="146" s="1"/>
  <c r="AI53" i="131"/>
  <c r="G51" i="120"/>
  <c r="G51" i="136" s="1"/>
  <c r="AI38" i="133"/>
  <c r="G36" i="125"/>
  <c r="G36" i="141" s="1"/>
  <c r="AL82" i="131"/>
  <c r="G80" i="121"/>
  <c r="G80" i="137" s="1"/>
  <c r="G38" i="120"/>
  <c r="G38" i="136" s="1"/>
  <c r="AI40" i="131"/>
  <c r="G54" i="125"/>
  <c r="G54" i="141" s="1"/>
  <c r="AI56" i="133"/>
  <c r="AI7" i="113"/>
  <c r="G5" i="120"/>
  <c r="AI7" i="131"/>
  <c r="AI75" i="131"/>
  <c r="G73" i="120"/>
  <c r="G73" i="136" s="1"/>
  <c r="AI42" i="133"/>
  <c r="G40" i="125"/>
  <c r="G40" i="141" s="1"/>
  <c r="G88" i="120"/>
  <c r="G88" i="136" s="1"/>
  <c r="AI90" i="131"/>
  <c r="F6" i="116"/>
  <c r="F6" i="136"/>
  <c r="D51" i="135"/>
  <c r="D53" i="116"/>
  <c r="R40" i="151"/>
  <c r="R72" i="149"/>
  <c r="R72" i="151" s="1"/>
  <c r="R71" i="149"/>
  <c r="R71" i="151" s="1"/>
  <c r="AD14" i="133"/>
  <c r="F12" i="126"/>
  <c r="F12" i="142" s="1"/>
  <c r="V54" i="151"/>
  <c r="AH46" i="133"/>
  <c r="F44" i="129"/>
  <c r="F44" i="145" s="1"/>
  <c r="U54" i="151"/>
  <c r="T54" i="151"/>
  <c r="F31" i="121"/>
  <c r="F31" i="137" s="1"/>
  <c r="AD33" i="131"/>
  <c r="AA17" i="132"/>
  <c r="AA19" i="113"/>
  <c r="AA19" i="132" s="1"/>
  <c r="G35" i="125"/>
  <c r="G35" i="141" s="1"/>
  <c r="AI37" i="133"/>
  <c r="AI28" i="113"/>
  <c r="AI28" i="132" s="1"/>
  <c r="G39" i="125"/>
  <c r="AI41" i="133"/>
  <c r="AL37" i="131"/>
  <c r="G35" i="121"/>
  <c r="G35" i="137" s="1"/>
  <c r="G93" i="121"/>
  <c r="G93" i="137" s="1"/>
  <c r="AL95" i="131"/>
  <c r="AL98" i="131"/>
  <c r="G96" i="121"/>
  <c r="G96" i="137" s="1"/>
  <c r="G19" i="115"/>
  <c r="G19" i="146" s="1"/>
  <c r="AI21" i="134"/>
  <c r="G45" i="115"/>
  <c r="G45" i="146" s="1"/>
  <c r="AL16" i="134"/>
  <c r="AI9" i="134"/>
  <c r="G7" i="115"/>
  <c r="G7" i="146" s="1"/>
  <c r="AI106" i="131"/>
  <c r="G104" i="120"/>
  <c r="G104" i="136" s="1"/>
  <c r="G49" i="125"/>
  <c r="G49" i="141" s="1"/>
  <c r="AI51" i="133"/>
  <c r="AI93" i="131"/>
  <c r="G91" i="120"/>
  <c r="G91" i="136" s="1"/>
  <c r="G27" i="115"/>
  <c r="G27" i="146" s="1"/>
  <c r="AI29" i="134"/>
  <c r="AI24" i="133"/>
  <c r="G22" i="125"/>
  <c r="G22" i="141" s="1"/>
  <c r="G86" i="120"/>
  <c r="AI18" i="113"/>
  <c r="AI18" i="132" s="1"/>
  <c r="AI88" i="131"/>
  <c r="AP12" i="101"/>
  <c r="G10" i="121"/>
  <c r="G10" i="137" s="1"/>
  <c r="AL12" i="131"/>
  <c r="G12" i="121"/>
  <c r="G12" i="137" s="1"/>
  <c r="AL14" i="131"/>
  <c r="AP14" i="101"/>
  <c r="AL79" i="133"/>
  <c r="G77" i="126"/>
  <c r="G77" i="142" s="1"/>
  <c r="AL94" i="131"/>
  <c r="G92" i="121"/>
  <c r="G92" i="137" s="1"/>
  <c r="G47" i="121"/>
  <c r="G47" i="137" s="1"/>
  <c r="AL49" i="131"/>
  <c r="U46" i="152"/>
  <c r="F6" i="135" l="1"/>
  <c r="F10" i="135"/>
  <c r="E63" i="135"/>
  <c r="E45" i="135"/>
  <c r="E50" i="135"/>
  <c r="F12" i="135"/>
  <c r="F23" i="135"/>
  <c r="E64" i="135"/>
  <c r="F25" i="135"/>
  <c r="E36" i="135"/>
  <c r="E55" i="135"/>
  <c r="F16" i="135"/>
  <c r="F20" i="135"/>
  <c r="F7" i="135"/>
  <c r="F44" i="135"/>
  <c r="D53" i="135"/>
  <c r="E43" i="135"/>
  <c r="E62" i="135"/>
  <c r="F48" i="135"/>
  <c r="E18" i="135"/>
  <c r="F13" i="135"/>
  <c r="E49" i="135"/>
  <c r="D70" i="135"/>
  <c r="D74" i="135"/>
  <c r="E47" i="135"/>
  <c r="E46" i="135"/>
  <c r="F21" i="135"/>
  <c r="E54" i="135"/>
  <c r="F24" i="135"/>
  <c r="E37" i="135"/>
  <c r="F14" i="135"/>
  <c r="D72" i="135"/>
  <c r="F22" i="135"/>
  <c r="F26" i="135"/>
  <c r="E17" i="135"/>
  <c r="D69" i="135"/>
  <c r="F58" i="135"/>
  <c r="F57" i="135"/>
  <c r="F8" i="135"/>
  <c r="E38" i="135"/>
  <c r="F19" i="135"/>
  <c r="E60" i="135"/>
  <c r="E61" i="135"/>
  <c r="E42" i="135"/>
  <c r="E52" i="135"/>
  <c r="F9" i="135"/>
  <c r="E59" i="135"/>
  <c r="F28" i="135"/>
  <c r="E56" i="135"/>
  <c r="F11" i="135"/>
  <c r="D33" i="135"/>
  <c r="F27" i="135"/>
  <c r="D73" i="135"/>
  <c r="D34" i="135"/>
  <c r="AA36" i="113"/>
  <c r="AA36" i="132" s="1"/>
  <c r="AA35" i="113"/>
  <c r="AA35" i="132" s="1"/>
  <c r="E33" i="116"/>
  <c r="E34" i="116"/>
  <c r="AC22" i="152"/>
  <c r="AD8" i="152"/>
  <c r="AB22" i="152"/>
  <c r="AA27" i="152"/>
  <c r="AD7" i="152"/>
  <c r="AC12" i="152"/>
  <c r="AD19" i="152"/>
  <c r="AC24" i="152"/>
  <c r="AA22" i="152"/>
  <c r="AC7" i="152"/>
  <c r="AB12" i="152"/>
  <c r="AA56" i="151"/>
  <c r="AD57" i="151"/>
  <c r="AC60" i="151"/>
  <c r="AD56" i="151"/>
  <c r="AC57" i="151"/>
  <c r="AB59" i="151"/>
  <c r="AC62" i="151"/>
  <c r="AA58" i="151"/>
  <c r="AA60" i="151"/>
  <c r="AB7" i="152"/>
  <c r="AD13" i="152"/>
  <c r="X52" i="151"/>
  <c r="W17" i="152"/>
  <c r="W18" i="152"/>
  <c r="Z17" i="152"/>
  <c r="AB23" i="152"/>
  <c r="AA20" i="152"/>
  <c r="AA8" i="152"/>
  <c r="AC5" i="152"/>
  <c r="AD26" i="152"/>
  <c r="AA7" i="152"/>
  <c r="AL29" i="113"/>
  <c r="AL29" i="132" s="1"/>
  <c r="G53" i="126"/>
  <c r="AL55" i="133"/>
  <c r="G78" i="121"/>
  <c r="G78" i="137" s="1"/>
  <c r="AL80" i="131"/>
  <c r="G12" i="126"/>
  <c r="G12" i="142" s="1"/>
  <c r="AL14" i="133"/>
  <c r="R67" i="151"/>
  <c r="AP47" i="131"/>
  <c r="G45" i="124"/>
  <c r="G45" i="140" s="1"/>
  <c r="G11" i="124"/>
  <c r="G11" i="140" s="1"/>
  <c r="AP13" i="131"/>
  <c r="G43" i="129"/>
  <c r="G43" i="145" s="1"/>
  <c r="AP45" i="133"/>
  <c r="G33" i="126"/>
  <c r="G33" i="142" s="1"/>
  <c r="AL35" i="133"/>
  <c r="G63" i="126"/>
  <c r="AL65" i="133"/>
  <c r="AL31" i="113"/>
  <c r="F62" i="137"/>
  <c r="F49" i="116"/>
  <c r="AP19" i="133"/>
  <c r="G17" i="129"/>
  <c r="G17" i="145" s="1"/>
  <c r="G16" i="129"/>
  <c r="G16" i="145" s="1"/>
  <c r="AP18" i="133"/>
  <c r="G7" i="136"/>
  <c r="G7" i="116"/>
  <c r="S68" i="151"/>
  <c r="AP17" i="131"/>
  <c r="G15" i="124"/>
  <c r="G15" i="140" s="1"/>
  <c r="F54" i="116"/>
  <c r="F5" i="142"/>
  <c r="G14" i="129"/>
  <c r="G14" i="145" s="1"/>
  <c r="AP16" i="133"/>
  <c r="AI20" i="134"/>
  <c r="G18" i="115"/>
  <c r="G18" i="146" s="1"/>
  <c r="Y36" i="152"/>
  <c r="Y50" i="152"/>
  <c r="W37" i="152"/>
  <c r="W40" i="152"/>
  <c r="X38" i="152"/>
  <c r="Z54" i="152"/>
  <c r="Y38" i="152"/>
  <c r="Z55" i="152"/>
  <c r="X40" i="152"/>
  <c r="AC66" i="151"/>
  <c r="Y37" i="152"/>
  <c r="Y42" i="152"/>
  <c r="X53" i="152"/>
  <c r="W43" i="152"/>
  <c r="W51" i="152"/>
  <c r="AB66" i="151"/>
  <c r="X37" i="152"/>
  <c r="Z50" i="152"/>
  <c r="Z51" i="152"/>
  <c r="AL29" i="134"/>
  <c r="G58" i="115"/>
  <c r="G58" i="146" s="1"/>
  <c r="AL8" i="113"/>
  <c r="AL8" i="132" s="1"/>
  <c r="AL8" i="131"/>
  <c r="G6" i="121"/>
  <c r="G70" i="141"/>
  <c r="G32" i="116"/>
  <c r="G32" i="135" s="1"/>
  <c r="AL31" i="133"/>
  <c r="G29" i="126"/>
  <c r="AL27" i="113"/>
  <c r="AL27" i="132" s="1"/>
  <c r="G62" i="121"/>
  <c r="AL15" i="113"/>
  <c r="AL15" i="132" s="1"/>
  <c r="AL64" i="131"/>
  <c r="G11" i="116"/>
  <c r="G54" i="136"/>
  <c r="AP46" i="133"/>
  <c r="G44" i="129"/>
  <c r="G44" i="145" s="1"/>
  <c r="G7" i="126"/>
  <c r="AL22" i="113"/>
  <c r="AL22" i="132" s="1"/>
  <c r="AL9" i="133"/>
  <c r="T71" i="149"/>
  <c r="T71" i="151" s="1"/>
  <c r="V68" i="151"/>
  <c r="F5" i="141"/>
  <c r="F18" i="116"/>
  <c r="G14" i="136"/>
  <c r="G8" i="116"/>
  <c r="G5" i="126"/>
  <c r="AL20" i="113"/>
  <c r="AL20" i="132" s="1"/>
  <c r="AL7" i="133"/>
  <c r="Y55" i="152"/>
  <c r="Y56" i="152"/>
  <c r="Z56" i="152"/>
  <c r="G50" i="115"/>
  <c r="G50" i="146" s="1"/>
  <c r="AL21" i="134"/>
  <c r="F7" i="137"/>
  <c r="F43" i="116"/>
  <c r="U53" i="151"/>
  <c r="AP75" i="131"/>
  <c r="G73" i="124"/>
  <c r="G73" i="140" s="1"/>
  <c r="G28" i="116"/>
  <c r="G62" i="141"/>
  <c r="G29" i="116"/>
  <c r="G63" i="141"/>
  <c r="F36" i="116"/>
  <c r="F29" i="135"/>
  <c r="U59" i="152"/>
  <c r="G25" i="126"/>
  <c r="AL26" i="113"/>
  <c r="AL26" i="132" s="1"/>
  <c r="AL27" i="133"/>
  <c r="Z53" i="152"/>
  <c r="Y44" i="152"/>
  <c r="Z34" i="152"/>
  <c r="Y41" i="152"/>
  <c r="X56" i="152"/>
  <c r="AD59" i="151"/>
  <c r="AB65" i="151"/>
  <c r="F84" i="137"/>
  <c r="F51" i="116"/>
  <c r="T68" i="151"/>
  <c r="AL87" i="131"/>
  <c r="G85" i="121"/>
  <c r="G85" i="137" s="1"/>
  <c r="G68" i="141"/>
  <c r="G30" i="116"/>
  <c r="G30" i="135" s="1"/>
  <c r="AD31" i="132"/>
  <c r="AD38" i="113"/>
  <c r="AD38" i="132" s="1"/>
  <c r="X48" i="152"/>
  <c r="X50" i="152"/>
  <c r="AC26" i="152"/>
  <c r="AD16" i="152"/>
  <c r="AD21" i="152"/>
  <c r="AB27" i="152"/>
  <c r="AC9" i="152"/>
  <c r="AD24" i="152"/>
  <c r="AA23" i="152"/>
  <c r="AC8" i="152"/>
  <c r="AB13" i="152"/>
  <c r="AC20" i="152"/>
  <c r="AB25" i="152"/>
  <c r="AB8" i="152"/>
  <c r="AD14" i="152"/>
  <c r="AD61" i="151"/>
  <c r="AB63" i="151"/>
  <c r="AA62" i="151"/>
  <c r="AB15" i="152"/>
  <c r="AC56" i="151"/>
  <c r="AB62" i="151"/>
  <c r="Y17" i="152"/>
  <c r="AD9" i="152"/>
  <c r="AC14" i="152"/>
  <c r="AB20" i="152"/>
  <c r="X18" i="152"/>
  <c r="AA14" i="152"/>
  <c r="AB6" i="152"/>
  <c r="AD22" i="152"/>
  <c r="AC27" i="152"/>
  <c r="Y18" i="152"/>
  <c r="G12" i="124"/>
  <c r="G12" i="140" s="1"/>
  <c r="AP14" i="131"/>
  <c r="G86" i="136"/>
  <c r="G16" i="116"/>
  <c r="Z64" i="151"/>
  <c r="G5" i="136"/>
  <c r="G5" i="116"/>
  <c r="AL52" i="131"/>
  <c r="G50" i="121"/>
  <c r="G50" i="137" s="1"/>
  <c r="E41" i="135"/>
  <c r="E73" i="116"/>
  <c r="E74" i="116"/>
  <c r="E69" i="116"/>
  <c r="E70" i="116"/>
  <c r="W64" i="151"/>
  <c r="AD20" i="134"/>
  <c r="F49" i="115"/>
  <c r="F49" i="146" s="1"/>
  <c r="AP61" i="133"/>
  <c r="G59" i="129"/>
  <c r="G59" i="145" s="1"/>
  <c r="AL97" i="131"/>
  <c r="G95" i="121"/>
  <c r="G95" i="137" s="1"/>
  <c r="G67" i="116"/>
  <c r="G67" i="135" s="1"/>
  <c r="G69" i="142"/>
  <c r="AL103" i="131"/>
  <c r="G101" i="121"/>
  <c r="G101" i="137" s="1"/>
  <c r="F6" i="142"/>
  <c r="F55" i="116"/>
  <c r="Q67" i="151"/>
  <c r="Z52" i="151"/>
  <c r="X54" i="152"/>
  <c r="AA35" i="134"/>
  <c r="F33" i="115"/>
  <c r="F33" i="146" s="1"/>
  <c r="AP12" i="133"/>
  <c r="G10" i="129"/>
  <c r="G10" i="145" s="1"/>
  <c r="AL83" i="131"/>
  <c r="G81" i="121"/>
  <c r="G81" i="137" s="1"/>
  <c r="G16" i="124"/>
  <c r="G16" i="140" s="1"/>
  <c r="AP18" i="131"/>
  <c r="F15" i="135"/>
  <c r="F17" i="116"/>
  <c r="F45" i="116"/>
  <c r="F17" i="137"/>
  <c r="G19" i="116"/>
  <c r="G6" i="141"/>
  <c r="AL7" i="113"/>
  <c r="G5" i="121"/>
  <c r="AL7" i="131"/>
  <c r="G42" i="129"/>
  <c r="G42" i="145" s="1"/>
  <c r="AP44" i="133"/>
  <c r="AL32" i="133"/>
  <c r="G30" i="126"/>
  <c r="G30" i="142" s="1"/>
  <c r="F41" i="116"/>
  <c r="F5" i="137"/>
  <c r="G55" i="126"/>
  <c r="G55" i="142" s="1"/>
  <c r="AL57" i="133"/>
  <c r="G11" i="129"/>
  <c r="G11" i="145" s="1"/>
  <c r="AP13" i="133"/>
  <c r="AI19" i="134"/>
  <c r="G17" i="115"/>
  <c r="G17" i="146" s="1"/>
  <c r="Z35" i="152"/>
  <c r="Z49" i="152"/>
  <c r="W41" i="152"/>
  <c r="X42" i="152"/>
  <c r="Z45" i="152"/>
  <c r="Z43" i="152"/>
  <c r="G86" i="121"/>
  <c r="AL88" i="131"/>
  <c r="AL18" i="113"/>
  <c r="AL18" i="132" s="1"/>
  <c r="G6" i="136"/>
  <c r="G6" i="116"/>
  <c r="AL38" i="133"/>
  <c r="G36" i="126"/>
  <c r="G36" i="142" s="1"/>
  <c r="AL65" i="131"/>
  <c r="G63" i="121"/>
  <c r="G63" i="137" s="1"/>
  <c r="AI31" i="132"/>
  <c r="AI38" i="113"/>
  <c r="AI38" i="132" s="1"/>
  <c r="G10" i="116"/>
  <c r="G30" i="136"/>
  <c r="AL7" i="134"/>
  <c r="G36" i="115"/>
  <c r="G36" i="146" s="1"/>
  <c r="U68" i="151"/>
  <c r="X45" i="152"/>
  <c r="W48" i="152"/>
  <c r="W38" i="152"/>
  <c r="Y43" i="152"/>
  <c r="W55" i="152"/>
  <c r="Z48" i="152"/>
  <c r="AD60" i="151"/>
  <c r="AA66" i="151"/>
  <c r="AD19" i="113"/>
  <c r="AD19" i="132" s="1"/>
  <c r="AD17" i="132"/>
  <c r="G24" i="116"/>
  <c r="G25" i="141"/>
  <c r="G15" i="129"/>
  <c r="G15" i="145" s="1"/>
  <c r="AP17" i="133"/>
  <c r="U72" i="149"/>
  <c r="U72" i="151" s="1"/>
  <c r="U40" i="151"/>
  <c r="U71" i="149"/>
  <c r="U71" i="151" s="1"/>
  <c r="W52" i="152"/>
  <c r="Y45" i="152"/>
  <c r="AD12" i="152"/>
  <c r="AC25" i="152"/>
  <c r="AA19" i="152"/>
  <c r="AB9" i="152"/>
  <c r="AD15" i="152"/>
  <c r="AB21" i="152"/>
  <c r="AD27" i="152"/>
  <c r="AD10" i="152"/>
  <c r="AB16" i="152"/>
  <c r="AD58" i="151"/>
  <c r="AC63" i="151"/>
  <c r="AA55" i="151"/>
  <c r="AA61" i="151"/>
  <c r="AC58" i="151"/>
  <c r="AC59" i="151"/>
  <c r="AB58" i="151"/>
  <c r="AB60" i="151"/>
  <c r="AA59" i="151"/>
  <c r="AC55" i="151"/>
  <c r="AC61" i="151"/>
  <c r="AD5" i="152"/>
  <c r="AC10" i="152"/>
  <c r="W52" i="151"/>
  <c r="AA16" i="152"/>
  <c r="AB10" i="152"/>
  <c r="AC23" i="152"/>
  <c r="AA25" i="152"/>
  <c r="AP12" i="131"/>
  <c r="G10" i="124"/>
  <c r="G10" i="140" s="1"/>
  <c r="V59" i="152"/>
  <c r="AL8" i="133"/>
  <c r="G6" i="126"/>
  <c r="AL21" i="113"/>
  <c r="AL21" i="132" s="1"/>
  <c r="AL8" i="134"/>
  <c r="G37" i="115"/>
  <c r="G37" i="146" s="1"/>
  <c r="AI7" i="132"/>
  <c r="AI40" i="113"/>
  <c r="AI40" i="132" s="1"/>
  <c r="AI39" i="113"/>
  <c r="AI39" i="132" s="1"/>
  <c r="F53" i="142"/>
  <c r="F63" i="116"/>
  <c r="F7" i="142"/>
  <c r="F56" i="116"/>
  <c r="F68" i="116"/>
  <c r="F68" i="135" s="1"/>
  <c r="F70" i="142"/>
  <c r="G19" i="141"/>
  <c r="G21" i="116"/>
  <c r="G53" i="141"/>
  <c r="G27" i="116"/>
  <c r="G76" i="126"/>
  <c r="G76" i="142" s="1"/>
  <c r="AL78" i="133"/>
  <c r="G58" i="129"/>
  <c r="G58" i="145" s="1"/>
  <c r="AP60" i="133"/>
  <c r="U60" i="152"/>
  <c r="F74" i="137"/>
  <c r="F50" i="116"/>
  <c r="X41" i="152"/>
  <c r="X55" i="152"/>
  <c r="Z44" i="152"/>
  <c r="W49" i="152"/>
  <c r="X43" i="152"/>
  <c r="W50" i="152"/>
  <c r="X49" i="152"/>
  <c r="W39" i="152"/>
  <c r="AD55" i="151"/>
  <c r="X52" i="152"/>
  <c r="W34" i="152"/>
  <c r="Z37" i="152"/>
  <c r="X44" i="152"/>
  <c r="Y53" i="152"/>
  <c r="F64" i="115"/>
  <c r="F64" i="146" s="1"/>
  <c r="AD35" i="134"/>
  <c r="X51" i="152"/>
  <c r="X34" i="152"/>
  <c r="W42" i="152"/>
  <c r="Y34" i="152"/>
  <c r="G61" i="136"/>
  <c r="G12" i="116"/>
  <c r="AI17" i="132"/>
  <c r="AI19" i="113"/>
  <c r="AI19" i="132" s="1"/>
  <c r="G41" i="129"/>
  <c r="G41" i="145" s="1"/>
  <c r="AP43" i="133"/>
  <c r="G20" i="141"/>
  <c r="G22" i="116"/>
  <c r="AD36" i="113"/>
  <c r="AD36" i="132" s="1"/>
  <c r="AD7" i="132"/>
  <c r="AD39" i="113"/>
  <c r="AD39" i="132" s="1"/>
  <c r="AD40" i="113"/>
  <c r="AD40" i="132" s="1"/>
  <c r="AD35" i="113"/>
  <c r="AD35" i="132" s="1"/>
  <c r="T72" i="149"/>
  <c r="T72" i="151" s="1"/>
  <c r="V72" i="149"/>
  <c r="V72" i="151" s="1"/>
  <c r="V53" i="151"/>
  <c r="AL70" i="131"/>
  <c r="G68" i="121"/>
  <c r="G68" i="137" s="1"/>
  <c r="G14" i="116"/>
  <c r="G74" i="136"/>
  <c r="G48" i="115"/>
  <c r="G48" i="146" s="1"/>
  <c r="AL19" i="134"/>
  <c r="Y40" i="152"/>
  <c r="Y48" i="152"/>
  <c r="Y39" i="152"/>
  <c r="Z40" i="152"/>
  <c r="X39" i="152"/>
  <c r="X36" i="152"/>
  <c r="AL28" i="113"/>
  <c r="AL28" i="132" s="1"/>
  <c r="G39" i="126"/>
  <c r="AL41" i="133"/>
  <c r="AP62" i="133"/>
  <c r="G60" i="129"/>
  <c r="G60" i="145" s="1"/>
  <c r="F38" i="116"/>
  <c r="F5" i="135"/>
  <c r="F37" i="116"/>
  <c r="E53" i="116"/>
  <c r="E51" i="135"/>
  <c r="G19" i="142"/>
  <c r="G57" i="116"/>
  <c r="F62" i="116"/>
  <c r="F39" i="142"/>
  <c r="F42" i="116"/>
  <c r="F6" i="137"/>
  <c r="X64" i="151"/>
  <c r="W45" i="152"/>
  <c r="W44" i="152"/>
  <c r="Z36" i="152"/>
  <c r="X35" i="152"/>
  <c r="Y52" i="152"/>
  <c r="G21" i="126"/>
  <c r="AL25" i="113"/>
  <c r="AL25" i="132" s="1"/>
  <c r="AL23" i="133"/>
  <c r="F63" i="142"/>
  <c r="F65" i="116"/>
  <c r="Z42" i="152"/>
  <c r="AA13" i="152"/>
  <c r="AD20" i="152"/>
  <c r="AD25" i="152"/>
  <c r="AC13" i="152"/>
  <c r="AA9" i="152"/>
  <c r="AB55" i="151"/>
  <c r="AC21" i="152"/>
  <c r="AB26" i="152"/>
  <c r="AB5" i="152"/>
  <c r="AD11" i="152"/>
  <c r="AC16" i="152"/>
  <c r="AD23" i="152"/>
  <c r="AA26" i="152"/>
  <c r="AD6" i="152"/>
  <c r="AC11" i="152"/>
  <c r="AC15" i="152"/>
  <c r="AA15" i="152"/>
  <c r="AD62" i="151"/>
  <c r="AB56" i="151"/>
  <c r="AB61" i="151"/>
  <c r="AA57" i="151"/>
  <c r="AC19" i="152"/>
  <c r="AB57" i="151"/>
  <c r="Z18" i="152"/>
  <c r="AC6" i="152"/>
  <c r="AB11" i="152"/>
  <c r="Y52" i="151"/>
  <c r="X17" i="152"/>
  <c r="AB19" i="152"/>
  <c r="AA24" i="152"/>
  <c r="AA12" i="152"/>
  <c r="AB14" i="152"/>
  <c r="AB24" i="152"/>
  <c r="AA21" i="152"/>
  <c r="AA11" i="152"/>
  <c r="G39" i="141"/>
  <c r="G26" i="116"/>
  <c r="S53" i="151"/>
  <c r="AL86" i="131"/>
  <c r="AL17" i="113"/>
  <c r="G84" i="121"/>
  <c r="G62" i="136"/>
  <c r="G13" i="116"/>
  <c r="AL72" i="133"/>
  <c r="AL34" i="113"/>
  <c r="AL34" i="132" s="1"/>
  <c r="G70" i="126"/>
  <c r="G48" i="116"/>
  <c r="G61" i="137"/>
  <c r="G20" i="142"/>
  <c r="G58" i="116"/>
  <c r="F30" i="137"/>
  <c r="F46" i="116"/>
  <c r="F29" i="142"/>
  <c r="F61" i="116"/>
  <c r="AP20" i="133"/>
  <c r="G18" i="129"/>
  <c r="G18" i="145" s="1"/>
  <c r="G14" i="137"/>
  <c r="G44" i="116"/>
  <c r="AL80" i="133"/>
  <c r="G78" i="126"/>
  <c r="G78" i="142" s="1"/>
  <c r="Y35" i="152"/>
  <c r="Y49" i="152"/>
  <c r="AD65" i="151"/>
  <c r="AC65" i="151"/>
  <c r="Y64" i="151"/>
  <c r="AL30" i="113"/>
  <c r="AL30" i="132" s="1"/>
  <c r="AL64" i="133"/>
  <c r="G62" i="126"/>
  <c r="AL77" i="131"/>
  <c r="G75" i="121"/>
  <c r="G75" i="137" s="1"/>
  <c r="G15" i="116"/>
  <c r="G84" i="136"/>
  <c r="F64" i="116"/>
  <c r="F62" i="142"/>
  <c r="G31" i="121"/>
  <c r="G31" i="137" s="1"/>
  <c r="AL33" i="131"/>
  <c r="V71" i="149"/>
  <c r="V71" i="151" s="1"/>
  <c r="G30" i="121"/>
  <c r="AL32" i="131"/>
  <c r="AL12" i="113"/>
  <c r="AL12" i="132" s="1"/>
  <c r="G21" i="141"/>
  <c r="G23" i="116"/>
  <c r="G31" i="116"/>
  <c r="G31" i="135" s="1"/>
  <c r="G69" i="141"/>
  <c r="E63" i="115"/>
  <c r="E63" i="146" s="1"/>
  <c r="V34" i="134"/>
  <c r="F59" i="116"/>
  <c r="F21" i="142"/>
  <c r="G5" i="125"/>
  <c r="AI7" i="133"/>
  <c r="AI20" i="113"/>
  <c r="AI20" i="132" s="1"/>
  <c r="Y54" i="152"/>
  <c r="W53" i="152"/>
  <c r="W54" i="152"/>
  <c r="W56" i="152"/>
  <c r="W35" i="152"/>
  <c r="F52" i="116"/>
  <c r="F86" i="137"/>
  <c r="G29" i="141"/>
  <c r="G25" i="116"/>
  <c r="F54" i="137"/>
  <c r="F47" i="116"/>
  <c r="AL11" i="113"/>
  <c r="AL11" i="132" s="1"/>
  <c r="G17" i="121"/>
  <c r="AL19" i="131"/>
  <c r="AL9" i="131"/>
  <c r="G7" i="121"/>
  <c r="AL9" i="113"/>
  <c r="AL9" i="132" s="1"/>
  <c r="F60" i="116"/>
  <c r="F25" i="142"/>
  <c r="G66" i="116"/>
  <c r="G66" i="135" s="1"/>
  <c r="G68" i="142"/>
  <c r="E72" i="116"/>
  <c r="E65" i="135"/>
  <c r="AA34" i="134"/>
  <c r="F32" i="115"/>
  <c r="F32" i="146" s="1"/>
  <c r="Z39" i="152"/>
  <c r="Y51" i="152"/>
  <c r="Z41" i="152"/>
  <c r="Z38" i="152"/>
  <c r="Z52" i="152"/>
  <c r="G17" i="136"/>
  <c r="G9" i="116"/>
  <c r="G54" i="121"/>
  <c r="AL13" i="113"/>
  <c r="AL13" i="132" s="1"/>
  <c r="AL56" i="131"/>
  <c r="G7" i="141"/>
  <c r="G20" i="116"/>
  <c r="P67" i="151"/>
  <c r="S71" i="149"/>
  <c r="S71" i="151" s="1"/>
  <c r="S72" i="149"/>
  <c r="S72" i="151" s="1"/>
  <c r="S40" i="151"/>
  <c r="T53" i="151"/>
  <c r="G74" i="121"/>
  <c r="AL76" i="131"/>
  <c r="AL16" i="113"/>
  <c r="AL16" i="132" s="1"/>
  <c r="W36" i="152"/>
  <c r="Z31" i="152"/>
  <c r="W31" i="152"/>
  <c r="X31" i="152"/>
  <c r="Y31" i="152"/>
  <c r="G25" i="135" l="1"/>
  <c r="F46" i="135"/>
  <c r="F62" i="135"/>
  <c r="E53" i="135"/>
  <c r="G27" i="135"/>
  <c r="F63" i="135"/>
  <c r="G19" i="135"/>
  <c r="E74" i="135"/>
  <c r="G16" i="135"/>
  <c r="E34" i="135"/>
  <c r="G20" i="135"/>
  <c r="G9" i="135"/>
  <c r="F59" i="135"/>
  <c r="G48" i="135"/>
  <c r="G13" i="135"/>
  <c r="G57" i="135"/>
  <c r="F37" i="135"/>
  <c r="G22" i="135"/>
  <c r="F50" i="135"/>
  <c r="G6" i="135"/>
  <c r="F55" i="135"/>
  <c r="E73" i="135"/>
  <c r="G8" i="135"/>
  <c r="G11" i="135"/>
  <c r="F49" i="135"/>
  <c r="E33" i="135"/>
  <c r="F47" i="135"/>
  <c r="G23" i="135"/>
  <c r="G44" i="135"/>
  <c r="F61" i="135"/>
  <c r="G58" i="135"/>
  <c r="F42" i="135"/>
  <c r="G14" i="135"/>
  <c r="G21" i="135"/>
  <c r="F56" i="135"/>
  <c r="G10" i="135"/>
  <c r="F45" i="135"/>
  <c r="E70" i="135"/>
  <c r="E72" i="135"/>
  <c r="F60" i="135"/>
  <c r="F52" i="135"/>
  <c r="F64" i="135"/>
  <c r="G26" i="135"/>
  <c r="F38" i="135"/>
  <c r="G12" i="135"/>
  <c r="G24" i="135"/>
  <c r="F17" i="135"/>
  <c r="E69" i="135"/>
  <c r="F36" i="135"/>
  <c r="G28" i="135"/>
  <c r="F43" i="135"/>
  <c r="F18" i="135"/>
  <c r="F54" i="135"/>
  <c r="G7" i="135"/>
  <c r="F33" i="116"/>
  <c r="F34" i="116"/>
  <c r="Z68" i="151"/>
  <c r="Y68" i="151"/>
  <c r="AE65" i="151"/>
  <c r="W30" i="152"/>
  <c r="Y30" i="152"/>
  <c r="Z30" i="152"/>
  <c r="G74" i="137"/>
  <c r="G50" i="116"/>
  <c r="X54" i="151"/>
  <c r="W54" i="151"/>
  <c r="G17" i="116"/>
  <c r="G15" i="135"/>
  <c r="Y41" i="151"/>
  <c r="AL17" i="132"/>
  <c r="AL19" i="113"/>
  <c r="AL19" i="132" s="1"/>
  <c r="H26" i="120"/>
  <c r="H26" i="136" s="1"/>
  <c r="AQ28" i="131"/>
  <c r="AQ78" i="131"/>
  <c r="H76" i="120"/>
  <c r="H76" i="136" s="1"/>
  <c r="AQ15" i="133"/>
  <c r="H13" i="125"/>
  <c r="H13" i="141" s="1"/>
  <c r="AQ10" i="133"/>
  <c r="H8" i="125"/>
  <c r="H8" i="141" s="1"/>
  <c r="H56" i="120"/>
  <c r="H56" i="136" s="1"/>
  <c r="AQ58" i="131"/>
  <c r="AQ72" i="133"/>
  <c r="H70" i="125"/>
  <c r="AQ34" i="113"/>
  <c r="AQ34" i="132" s="1"/>
  <c r="AQ57" i="131"/>
  <c r="H55" i="120"/>
  <c r="H55" i="136" s="1"/>
  <c r="H78" i="120"/>
  <c r="H78" i="136" s="1"/>
  <c r="AQ80" i="131"/>
  <c r="H87" i="121"/>
  <c r="H87" i="137" s="1"/>
  <c r="AT89" i="131"/>
  <c r="AX13" i="102"/>
  <c r="AT13" i="133"/>
  <c r="H11" i="126"/>
  <c r="H11" i="142" s="1"/>
  <c r="AT69" i="133"/>
  <c r="H67" i="126"/>
  <c r="H67" i="142" s="1"/>
  <c r="H56" i="126"/>
  <c r="H56" i="142" s="1"/>
  <c r="AT58" i="133"/>
  <c r="AQ8" i="131"/>
  <c r="AQ8" i="113"/>
  <c r="AQ8" i="132" s="1"/>
  <c r="H6" i="120"/>
  <c r="AQ76" i="133"/>
  <c r="H74" i="125"/>
  <c r="H74" i="141" s="1"/>
  <c r="AQ8" i="134"/>
  <c r="H6" i="115"/>
  <c r="H6" i="146" s="1"/>
  <c r="AT75" i="133"/>
  <c r="H73" i="126"/>
  <c r="H73" i="142" s="1"/>
  <c r="AQ29" i="134"/>
  <c r="H27" i="115"/>
  <c r="H27" i="146" s="1"/>
  <c r="AX13" i="101"/>
  <c r="H11" i="121"/>
  <c r="H11" i="137" s="1"/>
  <c r="AT13" i="131"/>
  <c r="H67" i="121"/>
  <c r="H67" i="137" s="1"/>
  <c r="AT69" i="131"/>
  <c r="AA50" i="152"/>
  <c r="AB43" i="152"/>
  <c r="AA53" i="152"/>
  <c r="Z47" i="152"/>
  <c r="AA44" i="152"/>
  <c r="AC40" i="152"/>
  <c r="Y54" i="151"/>
  <c r="Y59" i="152"/>
  <c r="X60" i="152"/>
  <c r="AA64" i="151"/>
  <c r="AQ12" i="134"/>
  <c r="H10" i="115"/>
  <c r="H10" i="146" s="1"/>
  <c r="AQ39" i="133"/>
  <c r="H37" i="125"/>
  <c r="H37" i="141" s="1"/>
  <c r="H9" i="125"/>
  <c r="H9" i="141" s="1"/>
  <c r="AQ11" i="133"/>
  <c r="AQ22" i="133"/>
  <c r="AQ24" i="113"/>
  <c r="AQ24" i="132" s="1"/>
  <c r="H20" i="125"/>
  <c r="AQ81" i="131"/>
  <c r="H79" i="120"/>
  <c r="H79" i="136" s="1"/>
  <c r="AT59" i="131"/>
  <c r="H57" i="121"/>
  <c r="H57" i="137" s="1"/>
  <c r="AT48" i="133"/>
  <c r="H46" i="126"/>
  <c r="H46" i="142" s="1"/>
  <c r="H68" i="126"/>
  <c r="AT32" i="113"/>
  <c r="AT32" i="132" s="1"/>
  <c r="AT70" i="133"/>
  <c r="H50" i="120"/>
  <c r="H50" i="136" s="1"/>
  <c r="AQ52" i="131"/>
  <c r="H59" i="120"/>
  <c r="H59" i="136" s="1"/>
  <c r="AQ61" i="131"/>
  <c r="AQ18" i="133"/>
  <c r="H16" i="125"/>
  <c r="H16" i="141" s="1"/>
  <c r="AQ19" i="131"/>
  <c r="H17" i="120"/>
  <c r="AQ11" i="113"/>
  <c r="AQ11" i="132" s="1"/>
  <c r="H35" i="121"/>
  <c r="H35" i="137" s="1"/>
  <c r="AT37" i="131"/>
  <c r="H24" i="120"/>
  <c r="H24" i="136" s="1"/>
  <c r="AQ26" i="131"/>
  <c r="AQ73" i="133"/>
  <c r="H71" i="125"/>
  <c r="H71" i="141" s="1"/>
  <c r="H32" i="125"/>
  <c r="H32" i="141" s="1"/>
  <c r="AQ34" i="133"/>
  <c r="H86" i="120"/>
  <c r="AQ18" i="113"/>
  <c r="AQ18" i="132" s="1"/>
  <c r="AQ88" i="131"/>
  <c r="AT101" i="131"/>
  <c r="H99" i="121"/>
  <c r="H99" i="137" s="1"/>
  <c r="H66" i="121"/>
  <c r="H66" i="137" s="1"/>
  <c r="AT68" i="131"/>
  <c r="AA63" i="151"/>
  <c r="AD39" i="152"/>
  <c r="AC54" i="152"/>
  <c r="AD41" i="152"/>
  <c r="G86" i="137"/>
  <c r="G52" i="116"/>
  <c r="G49" i="115"/>
  <c r="G49" i="146" s="1"/>
  <c r="AL20" i="134"/>
  <c r="H22" i="115"/>
  <c r="H22" i="146" s="1"/>
  <c r="AQ24" i="134"/>
  <c r="H52" i="115"/>
  <c r="H52" i="146" s="1"/>
  <c r="AT23" i="134"/>
  <c r="AT51" i="133"/>
  <c r="H49" i="126"/>
  <c r="H49" i="142" s="1"/>
  <c r="H41" i="125"/>
  <c r="H41" i="141" s="1"/>
  <c r="AQ43" i="133"/>
  <c r="AQ38" i="133"/>
  <c r="H36" i="125"/>
  <c r="H36" i="141" s="1"/>
  <c r="AT47" i="131"/>
  <c r="H45" i="121"/>
  <c r="H45" i="137" s="1"/>
  <c r="AX47" i="101"/>
  <c r="AT38" i="131"/>
  <c r="H36" i="121"/>
  <c r="H36" i="137" s="1"/>
  <c r="AT21" i="133"/>
  <c r="H19" i="126"/>
  <c r="AT23" i="113"/>
  <c r="AT23" i="132" s="1"/>
  <c r="AT91" i="131"/>
  <c r="H89" i="121"/>
  <c r="H89" i="137" s="1"/>
  <c r="H40" i="126"/>
  <c r="H40" i="142" s="1"/>
  <c r="AT42" i="133"/>
  <c r="AT20" i="131"/>
  <c r="H18" i="121"/>
  <c r="H18" i="137" s="1"/>
  <c r="AT43" i="131"/>
  <c r="H41" i="121"/>
  <c r="H41" i="137" s="1"/>
  <c r="H77" i="121"/>
  <c r="H77" i="137" s="1"/>
  <c r="AT79" i="131"/>
  <c r="H34" i="126"/>
  <c r="H34" i="142" s="1"/>
  <c r="AT36" i="133"/>
  <c r="H42" i="115"/>
  <c r="H42" i="146" s="1"/>
  <c r="AT13" i="134"/>
  <c r="AT63" i="131"/>
  <c r="AT14" i="113"/>
  <c r="AT14" i="132" s="1"/>
  <c r="H61" i="121"/>
  <c r="H15" i="125"/>
  <c r="H15" i="141" s="1"/>
  <c r="AQ17" i="133"/>
  <c r="H23" i="115"/>
  <c r="H23" i="146" s="1"/>
  <c r="AQ25" i="134"/>
  <c r="AQ15" i="134"/>
  <c r="H13" i="115"/>
  <c r="H13" i="146" s="1"/>
  <c r="H92" i="120"/>
  <c r="H92" i="136" s="1"/>
  <c r="AQ94" i="131"/>
  <c r="AQ17" i="131"/>
  <c r="H15" i="120"/>
  <c r="H15" i="136" s="1"/>
  <c r="H23" i="125"/>
  <c r="H23" i="141" s="1"/>
  <c r="AQ25" i="133"/>
  <c r="H26" i="125"/>
  <c r="H26" i="141" s="1"/>
  <c r="AQ28" i="133"/>
  <c r="AC56" i="152"/>
  <c r="AB49" i="152"/>
  <c r="AC43" i="152"/>
  <c r="AB44" i="152"/>
  <c r="AB37" i="152"/>
  <c r="AC49" i="152"/>
  <c r="AC37" i="152"/>
  <c r="AD53" i="152"/>
  <c r="G60" i="116"/>
  <c r="G25" i="142"/>
  <c r="G7" i="142"/>
  <c r="G56" i="116"/>
  <c r="AT71" i="133"/>
  <c r="H69" i="126"/>
  <c r="AT33" i="113"/>
  <c r="AT33" i="132" s="1"/>
  <c r="H61" i="126"/>
  <c r="H61" i="142" s="1"/>
  <c r="AT63" i="133"/>
  <c r="H54" i="126"/>
  <c r="H54" i="142" s="1"/>
  <c r="AT56" i="133"/>
  <c r="AT30" i="134"/>
  <c r="H59" i="115"/>
  <c r="H59" i="146" s="1"/>
  <c r="H14" i="121"/>
  <c r="AT16" i="131"/>
  <c r="AT10" i="113"/>
  <c r="AT10" i="132" s="1"/>
  <c r="H83" i="120"/>
  <c r="H83" i="136" s="1"/>
  <c r="AQ85" i="131"/>
  <c r="H37" i="120"/>
  <c r="H37" i="136" s="1"/>
  <c r="AQ39" i="131"/>
  <c r="AQ55" i="131"/>
  <c r="H53" i="120"/>
  <c r="H53" i="136" s="1"/>
  <c r="AQ90" i="131"/>
  <c r="H88" i="120"/>
  <c r="H88" i="136" s="1"/>
  <c r="AQ95" i="131"/>
  <c r="H93" i="120"/>
  <c r="H93" i="136" s="1"/>
  <c r="AQ52" i="133"/>
  <c r="H50" i="125"/>
  <c r="H50" i="141" s="1"/>
  <c r="H63" i="125"/>
  <c r="AQ31" i="113"/>
  <c r="AQ65" i="133"/>
  <c r="AT84" i="131"/>
  <c r="H82" i="121"/>
  <c r="H82" i="137" s="1"/>
  <c r="AT14" i="134"/>
  <c r="H43" i="115"/>
  <c r="H43" i="146" s="1"/>
  <c r="H63" i="120"/>
  <c r="H63" i="136" s="1"/>
  <c r="AQ65" i="131"/>
  <c r="AT40" i="133"/>
  <c r="H38" i="126"/>
  <c r="H38" i="142" s="1"/>
  <c r="H77" i="126"/>
  <c r="H77" i="142" s="1"/>
  <c r="AT79" i="133"/>
  <c r="H52" i="121"/>
  <c r="H52" i="137" s="1"/>
  <c r="AT54" i="131"/>
  <c r="AT72" i="131"/>
  <c r="H70" i="121"/>
  <c r="H70" i="137" s="1"/>
  <c r="H43" i="125"/>
  <c r="H43" i="141" s="1"/>
  <c r="AQ45" i="133"/>
  <c r="H19" i="115"/>
  <c r="H19" i="146" s="1"/>
  <c r="AQ21" i="134"/>
  <c r="AT44" i="133"/>
  <c r="H42" i="126"/>
  <c r="H42" i="142" s="1"/>
  <c r="AX44" i="102"/>
  <c r="AA36" i="152"/>
  <c r="AD55" i="152"/>
  <c r="AC34" i="152"/>
  <c r="AA37" i="152"/>
  <c r="AB52" i="152"/>
  <c r="AD63" i="151"/>
  <c r="AB41" i="152"/>
  <c r="AA51" i="152"/>
  <c r="AD48" i="152"/>
  <c r="AD37" i="152"/>
  <c r="AC51" i="152"/>
  <c r="AE66" i="151"/>
  <c r="AF65" i="151"/>
  <c r="AC18" i="152"/>
  <c r="AA17" i="152"/>
  <c r="AB17" i="152"/>
  <c r="X30" i="152"/>
  <c r="AD18" i="152"/>
  <c r="W53" i="151"/>
  <c r="G45" i="116"/>
  <c r="G17" i="137"/>
  <c r="AT28" i="131"/>
  <c r="H26" i="121"/>
  <c r="H26" i="137" s="1"/>
  <c r="H76" i="121"/>
  <c r="H76" i="137" s="1"/>
  <c r="AT78" i="131"/>
  <c r="AT15" i="133"/>
  <c r="H13" i="126"/>
  <c r="H13" i="142" s="1"/>
  <c r="H8" i="126"/>
  <c r="H8" i="142" s="1"/>
  <c r="AT10" i="133"/>
  <c r="H56" i="121"/>
  <c r="H56" i="137" s="1"/>
  <c r="AT58" i="131"/>
  <c r="H55" i="121"/>
  <c r="H55" i="137" s="1"/>
  <c r="AT57" i="131"/>
  <c r="AQ16" i="134"/>
  <c r="H14" i="115"/>
  <c r="H14" i="146" s="1"/>
  <c r="AQ46" i="131"/>
  <c r="H44" i="120"/>
  <c r="H44" i="136" s="1"/>
  <c r="H42" i="120"/>
  <c r="H42" i="136" s="1"/>
  <c r="AQ44" i="131"/>
  <c r="H72" i="125"/>
  <c r="H72" i="141" s="1"/>
  <c r="AQ74" i="133"/>
  <c r="AQ21" i="113"/>
  <c r="AQ21" i="132" s="1"/>
  <c r="H6" i="125"/>
  <c r="AQ8" i="133"/>
  <c r="AQ105" i="131"/>
  <c r="H103" i="120"/>
  <c r="H103" i="136" s="1"/>
  <c r="H81" i="120"/>
  <c r="H81" i="136" s="1"/>
  <c r="AQ83" i="131"/>
  <c r="AT76" i="133"/>
  <c r="H74" i="126"/>
  <c r="H74" i="142" s="1"/>
  <c r="AQ9" i="134"/>
  <c r="H7" i="115"/>
  <c r="H7" i="146" s="1"/>
  <c r="H59" i="125"/>
  <c r="H59" i="141" s="1"/>
  <c r="AQ61" i="133"/>
  <c r="X46" i="152"/>
  <c r="AC35" i="152"/>
  <c r="AC48" i="152"/>
  <c r="AA55" i="152"/>
  <c r="AC45" i="152"/>
  <c r="AB55" i="152"/>
  <c r="AC42" i="152"/>
  <c r="AD49" i="152"/>
  <c r="F65" i="135"/>
  <c r="F72" i="116"/>
  <c r="G59" i="116"/>
  <c r="G21" i="142"/>
  <c r="W59" i="152"/>
  <c r="H41" i="115"/>
  <c r="H41" i="146" s="1"/>
  <c r="AT12" i="134"/>
  <c r="H37" i="126"/>
  <c r="H37" i="142" s="1"/>
  <c r="AT39" i="133"/>
  <c r="H9" i="126"/>
  <c r="H9" i="142" s="1"/>
  <c r="AT11" i="133"/>
  <c r="AT22" i="133"/>
  <c r="AT24" i="113"/>
  <c r="AT24" i="132" s="1"/>
  <c r="H20" i="126"/>
  <c r="AQ76" i="131"/>
  <c r="AQ16" i="113"/>
  <c r="AQ16" i="132" s="1"/>
  <c r="H74" i="120"/>
  <c r="AT81" i="131"/>
  <c r="H79" i="121"/>
  <c r="H79" i="137" s="1"/>
  <c r="H80" i="120"/>
  <c r="H80" i="136" s="1"/>
  <c r="AQ82" i="131"/>
  <c r="H73" i="120"/>
  <c r="H73" i="136" s="1"/>
  <c r="AQ75" i="131"/>
  <c r="H24" i="125"/>
  <c r="H24" i="141" s="1"/>
  <c r="AQ26" i="133"/>
  <c r="AT61" i="131"/>
  <c r="H59" i="121"/>
  <c r="H59" i="137" s="1"/>
  <c r="AT18" i="133"/>
  <c r="AX18" i="102"/>
  <c r="H16" i="126"/>
  <c r="H16" i="142" s="1"/>
  <c r="H58" i="120"/>
  <c r="H58" i="136" s="1"/>
  <c r="AQ60" i="131"/>
  <c r="H5" i="120"/>
  <c r="AQ7" i="113"/>
  <c r="AQ7" i="131"/>
  <c r="AT26" i="131"/>
  <c r="H24" i="121"/>
  <c r="H24" i="137" s="1"/>
  <c r="H71" i="126"/>
  <c r="H71" i="142" s="1"/>
  <c r="AT73" i="133"/>
  <c r="H32" i="126"/>
  <c r="H32" i="142" s="1"/>
  <c r="AT34" i="133"/>
  <c r="H8" i="115"/>
  <c r="H8" i="146" s="1"/>
  <c r="AQ10" i="134"/>
  <c r="AQ10" i="131"/>
  <c r="H8" i="120"/>
  <c r="H8" i="136" s="1"/>
  <c r="AC52" i="152"/>
  <c r="AC39" i="152"/>
  <c r="AD34" i="152"/>
  <c r="AB50" i="152"/>
  <c r="AD44" i="152"/>
  <c r="AC64" i="151"/>
  <c r="G5" i="137"/>
  <c r="G41" i="116"/>
  <c r="H53" i="115"/>
  <c r="H53" i="146" s="1"/>
  <c r="AT24" i="134"/>
  <c r="AQ34" i="131"/>
  <c r="H32" i="120"/>
  <c r="H32" i="136" s="1"/>
  <c r="H98" i="120"/>
  <c r="H98" i="136" s="1"/>
  <c r="AQ100" i="131"/>
  <c r="H33" i="125"/>
  <c r="H33" i="141" s="1"/>
  <c r="AQ35" i="133"/>
  <c r="AX43" i="102"/>
  <c r="H41" i="126"/>
  <c r="H41" i="142" s="1"/>
  <c r="AT43" i="133"/>
  <c r="H90" i="120"/>
  <c r="H90" i="136" s="1"/>
  <c r="AQ92" i="131"/>
  <c r="H27" i="120"/>
  <c r="H27" i="136" s="1"/>
  <c r="AQ29" i="131"/>
  <c r="H12" i="120"/>
  <c r="H12" i="136" s="1"/>
  <c r="AQ14" i="131"/>
  <c r="AQ27" i="134"/>
  <c r="H25" i="115"/>
  <c r="H25" i="146" s="1"/>
  <c r="H43" i="120"/>
  <c r="H43" i="136" s="1"/>
  <c r="AQ45" i="131"/>
  <c r="H96" i="120"/>
  <c r="H96" i="136" s="1"/>
  <c r="AQ98" i="131"/>
  <c r="AQ54" i="133"/>
  <c r="H52" i="125"/>
  <c r="H52" i="141" s="1"/>
  <c r="H31" i="115"/>
  <c r="H31" i="146" s="1"/>
  <c r="AQ33" i="134"/>
  <c r="AQ30" i="133"/>
  <c r="H28" i="125"/>
  <c r="H28" i="141" s="1"/>
  <c r="H47" i="120"/>
  <c r="H47" i="136" s="1"/>
  <c r="AQ49" i="131"/>
  <c r="AQ106" i="131"/>
  <c r="H104" i="120"/>
  <c r="H104" i="136" s="1"/>
  <c r="AT17" i="133"/>
  <c r="H15" i="126"/>
  <c r="H15" i="142" s="1"/>
  <c r="AX17" i="102"/>
  <c r="H54" i="115"/>
  <c r="H54" i="146" s="1"/>
  <c r="AT25" i="134"/>
  <c r="AT15" i="134"/>
  <c r="H44" i="115"/>
  <c r="H44" i="146" s="1"/>
  <c r="H92" i="121"/>
  <c r="H92" i="137" s="1"/>
  <c r="AT94" i="131"/>
  <c r="AX17" i="101"/>
  <c r="AT17" i="131"/>
  <c r="H15" i="121"/>
  <c r="H15" i="137" s="1"/>
  <c r="H23" i="126"/>
  <c r="H23" i="142" s="1"/>
  <c r="AT25" i="133"/>
  <c r="AQ103" i="131"/>
  <c r="H101" i="120"/>
  <c r="H101" i="136" s="1"/>
  <c r="AT28" i="133"/>
  <c r="H26" i="126"/>
  <c r="H26" i="142" s="1"/>
  <c r="AB35" i="152"/>
  <c r="AA43" i="152"/>
  <c r="AB56" i="152"/>
  <c r="AD45" i="152"/>
  <c r="G36" i="116"/>
  <c r="G29" i="135"/>
  <c r="W41" i="151"/>
  <c r="G54" i="116"/>
  <c r="G5" i="142"/>
  <c r="G29" i="142"/>
  <c r="G61" i="116"/>
  <c r="G42" i="116"/>
  <c r="G6" i="137"/>
  <c r="AL38" i="113"/>
  <c r="AL38" i="132" s="1"/>
  <c r="AL31" i="132"/>
  <c r="H17" i="125"/>
  <c r="H17" i="141" s="1"/>
  <c r="AQ19" i="133"/>
  <c r="H45" i="125"/>
  <c r="H45" i="141" s="1"/>
  <c r="AQ47" i="133"/>
  <c r="H9" i="115"/>
  <c r="H9" i="146" s="1"/>
  <c r="AQ11" i="134"/>
  <c r="AQ40" i="131"/>
  <c r="H38" i="120"/>
  <c r="H38" i="136" s="1"/>
  <c r="AQ86" i="131"/>
  <c r="H84" i="120"/>
  <c r="AQ17" i="113"/>
  <c r="H83" i="121"/>
  <c r="H83" i="137" s="1"/>
  <c r="AT85" i="131"/>
  <c r="H37" i="121"/>
  <c r="H37" i="137" s="1"/>
  <c r="AT39" i="131"/>
  <c r="H53" i="121"/>
  <c r="H53" i="137" s="1"/>
  <c r="AT55" i="131"/>
  <c r="AT90" i="131"/>
  <c r="H88" i="121"/>
  <c r="H88" i="137" s="1"/>
  <c r="AT95" i="131"/>
  <c r="H93" i="121"/>
  <c r="H93" i="137" s="1"/>
  <c r="AT52" i="133"/>
  <c r="H50" i="126"/>
  <c r="H50" i="142" s="1"/>
  <c r="AQ93" i="131"/>
  <c r="H91" i="120"/>
  <c r="H91" i="136" s="1"/>
  <c r="AQ67" i="131"/>
  <c r="H65" i="120"/>
  <c r="H65" i="136" s="1"/>
  <c r="AQ32" i="134"/>
  <c r="H30" i="115"/>
  <c r="H30" i="146" s="1"/>
  <c r="AQ62" i="133"/>
  <c r="H60" i="125"/>
  <c r="H60" i="141" s="1"/>
  <c r="H40" i="120"/>
  <c r="H40" i="136" s="1"/>
  <c r="AQ42" i="131"/>
  <c r="AQ77" i="131"/>
  <c r="H75" i="120"/>
  <c r="H75" i="136" s="1"/>
  <c r="H43" i="126"/>
  <c r="H43" i="142" s="1"/>
  <c r="AX45" i="102"/>
  <c r="AT45" i="133"/>
  <c r="W46" i="152"/>
  <c r="AD42" i="152"/>
  <c r="AD36" i="152"/>
  <c r="AC17" i="152"/>
  <c r="AB18" i="152"/>
  <c r="AD17" i="152"/>
  <c r="AA18" i="152"/>
  <c r="G7" i="137"/>
  <c r="G43" i="116"/>
  <c r="G5" i="141"/>
  <c r="G18" i="116"/>
  <c r="G30" i="137"/>
  <c r="G46" i="116"/>
  <c r="G70" i="142"/>
  <c r="G68" i="116"/>
  <c r="G68" i="135" s="1"/>
  <c r="G33" i="115"/>
  <c r="G33" i="146" s="1"/>
  <c r="AI35" i="134"/>
  <c r="AQ15" i="131"/>
  <c r="H13" i="120"/>
  <c r="H13" i="136" s="1"/>
  <c r="AQ11" i="131"/>
  <c r="H9" i="120"/>
  <c r="H9" i="136" s="1"/>
  <c r="AQ59" i="133"/>
  <c r="H57" i="125"/>
  <c r="H57" i="141" s="1"/>
  <c r="H15" i="115"/>
  <c r="H15" i="146" s="1"/>
  <c r="AQ17" i="134"/>
  <c r="AQ51" i="131"/>
  <c r="H49" i="120"/>
  <c r="H49" i="136" s="1"/>
  <c r="AQ49" i="133"/>
  <c r="H47" i="125"/>
  <c r="H47" i="141" s="1"/>
  <c r="H30" i="125"/>
  <c r="H30" i="141" s="1"/>
  <c r="AQ32" i="133"/>
  <c r="AT16" i="134"/>
  <c r="H45" i="115"/>
  <c r="H45" i="146" s="1"/>
  <c r="H24" i="115"/>
  <c r="H24" i="146" s="1"/>
  <c r="AQ26" i="134"/>
  <c r="AT46" i="131"/>
  <c r="H44" i="121"/>
  <c r="H44" i="137" s="1"/>
  <c r="AT44" i="131"/>
  <c r="H42" i="121"/>
  <c r="H42" i="137" s="1"/>
  <c r="AT74" i="133"/>
  <c r="H72" i="126"/>
  <c r="H72" i="142" s="1"/>
  <c r="H76" i="125"/>
  <c r="H76" i="141" s="1"/>
  <c r="AQ78" i="133"/>
  <c r="H103" i="121"/>
  <c r="H103" i="137" s="1"/>
  <c r="AT105" i="131"/>
  <c r="AQ57" i="133"/>
  <c r="H55" i="125"/>
  <c r="H55" i="141" s="1"/>
  <c r="H58" i="125"/>
  <c r="H58" i="141" s="1"/>
  <c r="AQ60" i="133"/>
  <c r="AT9" i="134"/>
  <c r="H38" i="115"/>
  <c r="H38" i="146" s="1"/>
  <c r="AQ71" i="131"/>
  <c r="H69" i="120"/>
  <c r="H69" i="136" s="1"/>
  <c r="H59" i="126"/>
  <c r="H59" i="142" s="1"/>
  <c r="AT61" i="133"/>
  <c r="AX61" i="102"/>
  <c r="AA40" i="152"/>
  <c r="AB53" i="152"/>
  <c r="AA41" i="152"/>
  <c r="AC44" i="152"/>
  <c r="AI35" i="113"/>
  <c r="AI35" i="132" s="1"/>
  <c r="G55" i="116"/>
  <c r="G6" i="142"/>
  <c r="AI34" i="134"/>
  <c r="G32" i="115"/>
  <c r="G32" i="146" s="1"/>
  <c r="H64" i="120"/>
  <c r="H64" i="136" s="1"/>
  <c r="AQ66" i="131"/>
  <c r="AQ67" i="133"/>
  <c r="H65" i="125"/>
  <c r="H65" i="141" s="1"/>
  <c r="H26" i="115"/>
  <c r="H26" i="146" s="1"/>
  <c r="AQ28" i="134"/>
  <c r="AQ30" i="113"/>
  <c r="AQ30" i="132" s="1"/>
  <c r="AQ64" i="133"/>
  <c r="H62" i="125"/>
  <c r="H25" i="125"/>
  <c r="AQ27" i="133"/>
  <c r="AQ26" i="113"/>
  <c r="AQ26" i="132" s="1"/>
  <c r="AT82" i="131"/>
  <c r="H80" i="121"/>
  <c r="H80" i="137" s="1"/>
  <c r="AT75" i="131"/>
  <c r="H73" i="121"/>
  <c r="H73" i="137" s="1"/>
  <c r="AX75" i="101"/>
  <c r="H24" i="126"/>
  <c r="H24" i="142" s="1"/>
  <c r="AT26" i="133"/>
  <c r="H94" i="120"/>
  <c r="H94" i="136" s="1"/>
  <c r="AQ96" i="131"/>
  <c r="AQ33" i="133"/>
  <c r="H31" i="125"/>
  <c r="H31" i="141" s="1"/>
  <c r="AQ20" i="133"/>
  <c r="H18" i="125"/>
  <c r="H18" i="141" s="1"/>
  <c r="H20" i="115"/>
  <c r="H20" i="146" s="1"/>
  <c r="AQ22" i="134"/>
  <c r="H58" i="121"/>
  <c r="H58" i="137" s="1"/>
  <c r="AT60" i="131"/>
  <c r="H54" i="120"/>
  <c r="AQ56" i="131"/>
  <c r="AQ13" i="113"/>
  <c r="AQ13" i="132" s="1"/>
  <c r="H97" i="120"/>
  <c r="H97" i="136" s="1"/>
  <c r="AQ99" i="131"/>
  <c r="H64" i="125"/>
  <c r="H64" i="141" s="1"/>
  <c r="AQ66" i="133"/>
  <c r="AQ25" i="131"/>
  <c r="H23" i="120"/>
  <c r="H23" i="136" s="1"/>
  <c r="AT10" i="134"/>
  <c r="H39" i="115"/>
  <c r="H39" i="146" s="1"/>
  <c r="AT10" i="131"/>
  <c r="H8" i="121"/>
  <c r="H8" i="137" s="1"/>
  <c r="H10" i="125"/>
  <c r="H10" i="141" s="1"/>
  <c r="AQ12" i="133"/>
  <c r="AB45" i="152"/>
  <c r="AD56" i="152"/>
  <c r="AA48" i="152"/>
  <c r="AL36" i="113"/>
  <c r="AL36" i="132" s="1"/>
  <c r="AL7" i="132"/>
  <c r="AL35" i="113"/>
  <c r="AL35" i="132" s="1"/>
  <c r="AL40" i="113"/>
  <c r="AL40" i="132" s="1"/>
  <c r="AL39" i="113"/>
  <c r="AL39" i="132" s="1"/>
  <c r="G5" i="135"/>
  <c r="G37" i="116"/>
  <c r="G38" i="116"/>
  <c r="H78" i="125"/>
  <c r="H78" i="141" s="1"/>
  <c r="AQ80" i="133"/>
  <c r="AT34" i="131"/>
  <c r="H32" i="121"/>
  <c r="H32" i="137" s="1"/>
  <c r="AT100" i="131"/>
  <c r="H98" i="121"/>
  <c r="H98" i="137" s="1"/>
  <c r="H29" i="115"/>
  <c r="H29" i="146" s="1"/>
  <c r="AQ31" i="134"/>
  <c r="AT92" i="131"/>
  <c r="H90" i="121"/>
  <c r="H90" i="137" s="1"/>
  <c r="H27" i="121"/>
  <c r="H27" i="137" s="1"/>
  <c r="AT29" i="131"/>
  <c r="AT14" i="131"/>
  <c r="H12" i="121"/>
  <c r="H12" i="137" s="1"/>
  <c r="AX14" i="101"/>
  <c r="AT27" i="134"/>
  <c r="H56" i="115"/>
  <c r="H56" i="146" s="1"/>
  <c r="H43" i="121"/>
  <c r="H43" i="137" s="1"/>
  <c r="AT45" i="131"/>
  <c r="AT98" i="131"/>
  <c r="H96" i="121"/>
  <c r="H96" i="137" s="1"/>
  <c r="AT54" i="133"/>
  <c r="H52" i="126"/>
  <c r="H52" i="142" s="1"/>
  <c r="H62" i="115"/>
  <c r="H62" i="146" s="1"/>
  <c r="AT33" i="134"/>
  <c r="H28" i="126"/>
  <c r="H28" i="142" s="1"/>
  <c r="AT30" i="133"/>
  <c r="H47" i="121"/>
  <c r="H47" i="137" s="1"/>
  <c r="AT49" i="131"/>
  <c r="H104" i="121"/>
  <c r="H104" i="137" s="1"/>
  <c r="AT106" i="131"/>
  <c r="H100" i="120"/>
  <c r="H100" i="136" s="1"/>
  <c r="AQ102" i="131"/>
  <c r="H46" i="120"/>
  <c r="H46" i="136" s="1"/>
  <c r="AQ48" i="131"/>
  <c r="AQ24" i="133"/>
  <c r="H22" i="125"/>
  <c r="H22" i="141" s="1"/>
  <c r="AQ50" i="133"/>
  <c r="H48" i="125"/>
  <c r="H48" i="141" s="1"/>
  <c r="H102" i="120"/>
  <c r="H102" i="136" s="1"/>
  <c r="AQ104" i="131"/>
  <c r="H10" i="120"/>
  <c r="H10" i="136" s="1"/>
  <c r="AQ12" i="131"/>
  <c r="AQ33" i="131"/>
  <c r="H31" i="120"/>
  <c r="H31" i="136" s="1"/>
  <c r="AD38" i="152"/>
  <c r="Y46" i="152"/>
  <c r="AD43" i="152"/>
  <c r="AB54" i="152"/>
  <c r="AB42" i="152"/>
  <c r="AA52" i="152"/>
  <c r="AC38" i="152"/>
  <c r="F51" i="135"/>
  <c r="F53" i="116"/>
  <c r="Z54" i="151"/>
  <c r="AX19" i="102"/>
  <c r="AT19" i="133"/>
  <c r="H17" i="126"/>
  <c r="H17" i="142" s="1"/>
  <c r="AT47" i="133"/>
  <c r="H45" i="126"/>
  <c r="H45" i="142" s="1"/>
  <c r="H40" i="115"/>
  <c r="H40" i="146" s="1"/>
  <c r="AT11" i="134"/>
  <c r="AT40" i="131"/>
  <c r="H38" i="121"/>
  <c r="H38" i="137" s="1"/>
  <c r="AQ29" i="133"/>
  <c r="H27" i="125"/>
  <c r="H27" i="141" s="1"/>
  <c r="AQ16" i="133"/>
  <c r="H14" i="125"/>
  <c r="H14" i="141" s="1"/>
  <c r="H5" i="115"/>
  <c r="H5" i="146" s="1"/>
  <c r="AQ7" i="134"/>
  <c r="AQ62" i="131"/>
  <c r="H60" i="120"/>
  <c r="H60" i="136" s="1"/>
  <c r="H16" i="115"/>
  <c r="H16" i="146" s="1"/>
  <c r="AQ18" i="134"/>
  <c r="H16" i="120"/>
  <c r="H16" i="136" s="1"/>
  <c r="AQ18" i="131"/>
  <c r="H66" i="125"/>
  <c r="H66" i="141" s="1"/>
  <c r="AQ68" i="133"/>
  <c r="H44" i="125"/>
  <c r="H44" i="141" s="1"/>
  <c r="AQ46" i="133"/>
  <c r="H91" i="121"/>
  <c r="H91" i="137" s="1"/>
  <c r="AT93" i="131"/>
  <c r="H65" i="121"/>
  <c r="H65" i="137" s="1"/>
  <c r="AT67" i="131"/>
  <c r="H35" i="125"/>
  <c r="H35" i="141" s="1"/>
  <c r="AQ37" i="133"/>
  <c r="AT32" i="134"/>
  <c r="H61" i="115"/>
  <c r="H61" i="146" s="1"/>
  <c r="H60" i="126"/>
  <c r="H60" i="142" s="1"/>
  <c r="AX62" i="102"/>
  <c r="AT62" i="133"/>
  <c r="H40" i="121"/>
  <c r="H40" i="137" s="1"/>
  <c r="AT42" i="131"/>
  <c r="AQ53" i="131"/>
  <c r="H51" i="120"/>
  <c r="H51" i="136" s="1"/>
  <c r="AA49" i="152"/>
  <c r="Z46" i="152"/>
  <c r="AC36" i="152"/>
  <c r="AC53" i="152"/>
  <c r="AB51" i="152"/>
  <c r="G47" i="116"/>
  <c r="G54" i="137"/>
  <c r="G64" i="116"/>
  <c r="G62" i="142"/>
  <c r="W68" i="151"/>
  <c r="G51" i="116"/>
  <c r="G84" i="137"/>
  <c r="G64" i="115"/>
  <c r="G64" i="146" s="1"/>
  <c r="AL35" i="134"/>
  <c r="AT15" i="131"/>
  <c r="H13" i="121"/>
  <c r="H13" i="137" s="1"/>
  <c r="AT11" i="131"/>
  <c r="H9" i="121"/>
  <c r="H9" i="137" s="1"/>
  <c r="H57" i="126"/>
  <c r="H57" i="142" s="1"/>
  <c r="AT59" i="133"/>
  <c r="AT17" i="134"/>
  <c r="H46" i="115"/>
  <c r="H46" i="146" s="1"/>
  <c r="AT51" i="131"/>
  <c r="H49" i="121"/>
  <c r="H49" i="137" s="1"/>
  <c r="AQ12" i="113"/>
  <c r="AQ12" i="132" s="1"/>
  <c r="H30" i="120"/>
  <c r="AQ32" i="131"/>
  <c r="AT49" i="133"/>
  <c r="H47" i="126"/>
  <c r="H47" i="142" s="1"/>
  <c r="H12" i="125"/>
  <c r="H12" i="141" s="1"/>
  <c r="AQ14" i="133"/>
  <c r="H55" i="115"/>
  <c r="H55" i="146" s="1"/>
  <c r="AT26" i="134"/>
  <c r="AQ89" i="131"/>
  <c r="H87" i="120"/>
  <c r="H87" i="136" s="1"/>
  <c r="H11" i="125"/>
  <c r="H11" i="141" s="1"/>
  <c r="AQ13" i="133"/>
  <c r="AQ69" i="133"/>
  <c r="H67" i="125"/>
  <c r="H67" i="141" s="1"/>
  <c r="H56" i="125"/>
  <c r="H56" i="141" s="1"/>
  <c r="AQ58" i="133"/>
  <c r="H7" i="120"/>
  <c r="AQ9" i="113"/>
  <c r="AQ9" i="132" s="1"/>
  <c r="AQ9" i="131"/>
  <c r="H39" i="125"/>
  <c r="AQ28" i="113"/>
  <c r="AQ28" i="132" s="1"/>
  <c r="AQ41" i="133"/>
  <c r="AT60" i="133"/>
  <c r="AX60" i="102"/>
  <c r="H58" i="126"/>
  <c r="H58" i="142" s="1"/>
  <c r="AQ75" i="133"/>
  <c r="H73" i="125"/>
  <c r="H73" i="141" s="1"/>
  <c r="AQ70" i="131"/>
  <c r="H68" i="120"/>
  <c r="H68" i="136" s="1"/>
  <c r="AT71" i="131"/>
  <c r="H69" i="121"/>
  <c r="H69" i="137" s="1"/>
  <c r="AQ13" i="131"/>
  <c r="H11" i="120"/>
  <c r="H11" i="136" s="1"/>
  <c r="H67" i="120"/>
  <c r="H67" i="136" s="1"/>
  <c r="AQ69" i="131"/>
  <c r="AB48" i="152"/>
  <c r="AB40" i="152"/>
  <c r="AD35" i="152"/>
  <c r="AD52" i="152"/>
  <c r="AD40" i="152"/>
  <c r="AB34" i="152"/>
  <c r="AC50" i="152"/>
  <c r="AA38" i="152"/>
  <c r="AD54" i="152"/>
  <c r="AA42" i="152"/>
  <c r="X68" i="151"/>
  <c r="T67" i="151"/>
  <c r="G39" i="142"/>
  <c r="G62" i="116"/>
  <c r="V67" i="151"/>
  <c r="Y60" i="152"/>
  <c r="X59" i="152"/>
  <c r="AD64" i="151"/>
  <c r="W60" i="152"/>
  <c r="AB64" i="151"/>
  <c r="AI36" i="113"/>
  <c r="AI36" i="132" s="1"/>
  <c r="AT66" i="131"/>
  <c r="H64" i="121"/>
  <c r="H64" i="137" s="1"/>
  <c r="AT67" i="133"/>
  <c r="H65" i="126"/>
  <c r="H65" i="142" s="1"/>
  <c r="AT28" i="134"/>
  <c r="H57" i="115"/>
  <c r="H57" i="146" s="1"/>
  <c r="AQ59" i="131"/>
  <c r="H57" i="120"/>
  <c r="H57" i="136" s="1"/>
  <c r="AQ48" i="133"/>
  <c r="H46" i="125"/>
  <c r="H46" i="141" s="1"/>
  <c r="AQ70" i="133"/>
  <c r="AQ32" i="113"/>
  <c r="AQ32" i="132" s="1"/>
  <c r="H68" i="125"/>
  <c r="AQ64" i="131"/>
  <c r="AQ15" i="113"/>
  <c r="AQ15" i="132" s="1"/>
  <c r="H62" i="120"/>
  <c r="AT96" i="131"/>
  <c r="H94" i="121"/>
  <c r="H94" i="137" s="1"/>
  <c r="AQ97" i="131"/>
  <c r="H95" i="120"/>
  <c r="H95" i="136" s="1"/>
  <c r="H31" i="126"/>
  <c r="H31" i="142" s="1"/>
  <c r="AT33" i="133"/>
  <c r="AX20" i="102"/>
  <c r="AT20" i="133"/>
  <c r="H18" i="126"/>
  <c r="H18" i="142" s="1"/>
  <c r="AT22" i="134"/>
  <c r="H51" i="115"/>
  <c r="H51" i="146" s="1"/>
  <c r="H35" i="120"/>
  <c r="H35" i="136" s="1"/>
  <c r="AQ37" i="131"/>
  <c r="H21" i="125"/>
  <c r="AQ23" i="133"/>
  <c r="AQ25" i="113"/>
  <c r="AQ25" i="132" s="1"/>
  <c r="AT99" i="131"/>
  <c r="H97" i="121"/>
  <c r="H97" i="137" s="1"/>
  <c r="H64" i="126"/>
  <c r="H64" i="142" s="1"/>
  <c r="AT66" i="133"/>
  <c r="AT25" i="131"/>
  <c r="H23" i="121"/>
  <c r="H23" i="137" s="1"/>
  <c r="AQ101" i="131"/>
  <c r="H99" i="120"/>
  <c r="H99" i="136" s="1"/>
  <c r="H66" i="120"/>
  <c r="H66" i="136" s="1"/>
  <c r="AQ68" i="131"/>
  <c r="H85" i="120"/>
  <c r="H85" i="136" s="1"/>
  <c r="AQ87" i="131"/>
  <c r="AT12" i="133"/>
  <c r="H10" i="126"/>
  <c r="H10" i="142" s="1"/>
  <c r="AX12" i="102"/>
  <c r="AA54" i="152"/>
  <c r="AB39" i="152"/>
  <c r="AA45" i="152"/>
  <c r="AB38" i="152"/>
  <c r="F74" i="116"/>
  <c r="F41" i="135"/>
  <c r="F73" i="116"/>
  <c r="F69" i="116"/>
  <c r="F70" i="116"/>
  <c r="H21" i="115"/>
  <c r="H21" i="146" s="1"/>
  <c r="AQ23" i="134"/>
  <c r="AQ51" i="133"/>
  <c r="H49" i="125"/>
  <c r="H49" i="141" s="1"/>
  <c r="AT31" i="134"/>
  <c r="H60" i="115"/>
  <c r="H60" i="146" s="1"/>
  <c r="H45" i="120"/>
  <c r="H45" i="136" s="1"/>
  <c r="AQ47" i="131"/>
  <c r="H36" i="120"/>
  <c r="H36" i="136" s="1"/>
  <c r="AQ38" i="131"/>
  <c r="AQ23" i="113"/>
  <c r="AQ23" i="132" s="1"/>
  <c r="AQ21" i="133"/>
  <c r="H19" i="125"/>
  <c r="AQ91" i="131"/>
  <c r="H89" i="120"/>
  <c r="H89" i="136" s="1"/>
  <c r="H40" i="125"/>
  <c r="H40" i="141" s="1"/>
  <c r="AQ42" i="133"/>
  <c r="AQ20" i="131"/>
  <c r="H18" i="120"/>
  <c r="H18" i="136" s="1"/>
  <c r="H41" i="120"/>
  <c r="H41" i="136" s="1"/>
  <c r="AQ43" i="131"/>
  <c r="AQ79" i="131"/>
  <c r="H77" i="120"/>
  <c r="H77" i="136" s="1"/>
  <c r="H34" i="125"/>
  <c r="H34" i="141" s="1"/>
  <c r="AQ36" i="133"/>
  <c r="H11" i="115"/>
  <c r="H11" i="146" s="1"/>
  <c r="AQ13" i="134"/>
  <c r="AQ63" i="131"/>
  <c r="AQ14" i="113"/>
  <c r="AQ14" i="132" s="1"/>
  <c r="H61" i="120"/>
  <c r="AQ31" i="133"/>
  <c r="H29" i="125"/>
  <c r="AQ27" i="113"/>
  <c r="AQ27" i="132" s="1"/>
  <c r="H100" i="121"/>
  <c r="H100" i="137" s="1"/>
  <c r="AT102" i="131"/>
  <c r="AT48" i="131"/>
  <c r="H46" i="121"/>
  <c r="H46" i="137" s="1"/>
  <c r="AT24" i="133"/>
  <c r="H22" i="126"/>
  <c r="H22" i="142" s="1"/>
  <c r="H48" i="126"/>
  <c r="H48" i="142" s="1"/>
  <c r="AT50" i="133"/>
  <c r="H102" i="121"/>
  <c r="H102" i="137" s="1"/>
  <c r="AT104" i="131"/>
  <c r="AX12" i="101"/>
  <c r="AT12" i="131"/>
  <c r="H10" i="121"/>
  <c r="H10" i="137" s="1"/>
  <c r="Y47" i="152"/>
  <c r="AD51" i="152"/>
  <c r="X47" i="152"/>
  <c r="AD50" i="152"/>
  <c r="AC55" i="152"/>
  <c r="Z41" i="151"/>
  <c r="F63" i="115"/>
  <c r="F63" i="146" s="1"/>
  <c r="AD34" i="134"/>
  <c r="G62" i="137"/>
  <c r="G49" i="116"/>
  <c r="X41" i="151"/>
  <c r="G63" i="142"/>
  <c r="G65" i="116"/>
  <c r="G53" i="142"/>
  <c r="G63" i="116"/>
  <c r="AQ33" i="113"/>
  <c r="AQ33" i="132" s="1"/>
  <c r="H69" i="125"/>
  <c r="AQ71" i="133"/>
  <c r="H61" i="125"/>
  <c r="H61" i="141" s="1"/>
  <c r="AQ63" i="133"/>
  <c r="H54" i="125"/>
  <c r="H54" i="141" s="1"/>
  <c r="AQ56" i="133"/>
  <c r="AQ30" i="134"/>
  <c r="H28" i="115"/>
  <c r="H28" i="146" s="1"/>
  <c r="AQ16" i="131"/>
  <c r="H14" i="120"/>
  <c r="AQ10" i="113"/>
  <c r="AQ10" i="132" s="1"/>
  <c r="AT29" i="133"/>
  <c r="H27" i="126"/>
  <c r="H27" i="142" s="1"/>
  <c r="AX16" i="102"/>
  <c r="H14" i="126"/>
  <c r="H14" i="142" s="1"/>
  <c r="AT16" i="133"/>
  <c r="H53" i="125"/>
  <c r="AQ29" i="113"/>
  <c r="AQ29" i="132" s="1"/>
  <c r="AQ55" i="133"/>
  <c r="AT62" i="131"/>
  <c r="H60" i="121"/>
  <c r="H60" i="137" s="1"/>
  <c r="H47" i="115"/>
  <c r="H47" i="146" s="1"/>
  <c r="AT18" i="134"/>
  <c r="AX18" i="101"/>
  <c r="AT18" i="131"/>
  <c r="H16" i="121"/>
  <c r="H16" i="137" s="1"/>
  <c r="AT68" i="133"/>
  <c r="H66" i="126"/>
  <c r="H66" i="142" s="1"/>
  <c r="AT46" i="133"/>
  <c r="H44" i="126"/>
  <c r="H44" i="142" s="1"/>
  <c r="AX46" i="102"/>
  <c r="H82" i="120"/>
  <c r="H82" i="136" s="1"/>
  <c r="AQ84" i="131"/>
  <c r="H12" i="115"/>
  <c r="H12" i="146" s="1"/>
  <c r="AQ14" i="134"/>
  <c r="H7" i="125"/>
  <c r="AQ22" i="113"/>
  <c r="AQ22" i="132" s="1"/>
  <c r="AQ9" i="133"/>
  <c r="AT37" i="133"/>
  <c r="H35" i="126"/>
  <c r="H35" i="142" s="1"/>
  <c r="H38" i="125"/>
  <c r="H38" i="141" s="1"/>
  <c r="AQ40" i="133"/>
  <c r="AQ79" i="133"/>
  <c r="H77" i="125"/>
  <c r="H77" i="141" s="1"/>
  <c r="AQ54" i="131"/>
  <c r="H52" i="120"/>
  <c r="H52" i="136" s="1"/>
  <c r="H70" i="120"/>
  <c r="H70" i="136" s="1"/>
  <c r="AQ72" i="131"/>
  <c r="H51" i="121"/>
  <c r="H51" i="137" s="1"/>
  <c r="AT53" i="131"/>
  <c r="AQ44" i="133"/>
  <c r="H42" i="125"/>
  <c r="H42" i="141" s="1"/>
  <c r="W47" i="152"/>
  <c r="AB36" i="152"/>
  <c r="AC41" i="152"/>
  <c r="AA56" i="152"/>
  <c r="AB31" i="152"/>
  <c r="AD31" i="152"/>
  <c r="AC31" i="152"/>
  <c r="F70" i="135" l="1"/>
  <c r="F74" i="135"/>
  <c r="G64" i="135"/>
  <c r="G55" i="135"/>
  <c r="G46" i="135"/>
  <c r="G43" i="135"/>
  <c r="G61" i="135"/>
  <c r="G56" i="135"/>
  <c r="G50" i="135"/>
  <c r="F69" i="135"/>
  <c r="F53" i="135"/>
  <c r="G59" i="135"/>
  <c r="G17" i="135"/>
  <c r="G63" i="135"/>
  <c r="F73" i="135"/>
  <c r="G47" i="135"/>
  <c r="G38" i="135"/>
  <c r="G18" i="135"/>
  <c r="G36" i="135"/>
  <c r="F72" i="135"/>
  <c r="G52" i="135"/>
  <c r="F34" i="135"/>
  <c r="G49" i="135"/>
  <c r="G62" i="135"/>
  <c r="G37" i="135"/>
  <c r="G42" i="135"/>
  <c r="G54" i="135"/>
  <c r="G45" i="135"/>
  <c r="G60" i="135"/>
  <c r="F33" i="135"/>
  <c r="G33" i="116"/>
  <c r="G34" i="116"/>
  <c r="AC59" i="152"/>
  <c r="AG63" i="151"/>
  <c r="AG20" i="152"/>
  <c r="AH55" i="151"/>
  <c r="AG57" i="151"/>
  <c r="AF59" i="151"/>
  <c r="AH61" i="151"/>
  <c r="AG23" i="152"/>
  <c r="AE25" i="152"/>
  <c r="AF7" i="152"/>
  <c r="AH13" i="152"/>
  <c r="AE12" i="152"/>
  <c r="AG55" i="151"/>
  <c r="AF57" i="151"/>
  <c r="AE56" i="151"/>
  <c r="AH21" i="152"/>
  <c r="AG26" i="152"/>
  <c r="AG5" i="152"/>
  <c r="AF10" i="152"/>
  <c r="AH16" i="152"/>
  <c r="AF61" i="151"/>
  <c r="AF43" i="151"/>
  <c r="AG51" i="151"/>
  <c r="AE47" i="151"/>
  <c r="AG58" i="151"/>
  <c r="AH62" i="151"/>
  <c r="AH44" i="151"/>
  <c r="AF44" i="151"/>
  <c r="AH48" i="151"/>
  <c r="AF51" i="151"/>
  <c r="AE59" i="151"/>
  <c r="AG43" i="151"/>
  <c r="AF50" i="151"/>
  <c r="AE49" i="151"/>
  <c r="AF63" i="151"/>
  <c r="AE60" i="151"/>
  <c r="AG47" i="151"/>
  <c r="AE44" i="151"/>
  <c r="AF22" i="152"/>
  <c r="AE27" i="152"/>
  <c r="AF9" i="152"/>
  <c r="AH15" i="152"/>
  <c r="AE6" i="152"/>
  <c r="AG24" i="152"/>
  <c r="AE26" i="152"/>
  <c r="AF8" i="152"/>
  <c r="AH14" i="152"/>
  <c r="AE9" i="152"/>
  <c r="AB30" i="152"/>
  <c r="H27" i="116"/>
  <c r="H53" i="141"/>
  <c r="H31" i="116"/>
  <c r="H31" i="135" s="1"/>
  <c r="H69" i="141"/>
  <c r="G72" i="116"/>
  <c r="G65" i="135"/>
  <c r="AX12" i="131"/>
  <c r="H10" i="124"/>
  <c r="H10" i="140" s="1"/>
  <c r="H19" i="141"/>
  <c r="H21" i="116"/>
  <c r="H13" i="116"/>
  <c r="H62" i="136"/>
  <c r="AT76" i="131"/>
  <c r="AT16" i="113"/>
  <c r="AT16" i="132" s="1"/>
  <c r="H74" i="121"/>
  <c r="AL34" i="134"/>
  <c r="G63" i="115"/>
  <c r="G63" i="146" s="1"/>
  <c r="H10" i="116"/>
  <c r="H30" i="136"/>
  <c r="I54" i="115"/>
  <c r="I54" i="146" s="1"/>
  <c r="BB25" i="134"/>
  <c r="I52" i="125"/>
  <c r="I52" i="141" s="1"/>
  <c r="AY54" i="133"/>
  <c r="AY24" i="134"/>
  <c r="I22" i="115"/>
  <c r="I22" i="146" s="1"/>
  <c r="AY19" i="133"/>
  <c r="I17" i="125"/>
  <c r="I17" i="141" s="1"/>
  <c r="I48" i="125"/>
  <c r="I48" i="141" s="1"/>
  <c r="AY50" i="133"/>
  <c r="I29" i="115"/>
  <c r="I29" i="146" s="1"/>
  <c r="AY31" i="134"/>
  <c r="AY32" i="134"/>
  <c r="I30" i="115"/>
  <c r="I30" i="146" s="1"/>
  <c r="AY26" i="134"/>
  <c r="I24" i="115"/>
  <c r="I24" i="146" s="1"/>
  <c r="AY18" i="134"/>
  <c r="I16" i="115"/>
  <c r="I16" i="146" s="1"/>
  <c r="I13" i="115"/>
  <c r="I13" i="146" s="1"/>
  <c r="AY15" i="134"/>
  <c r="I41" i="125"/>
  <c r="I41" i="141" s="1"/>
  <c r="AY43" i="133"/>
  <c r="I64" i="125"/>
  <c r="I64" i="141" s="1"/>
  <c r="AY66" i="133"/>
  <c r="AG66" i="151"/>
  <c r="AC54" i="151"/>
  <c r="H73" i="124"/>
  <c r="H73" i="140" s="1"/>
  <c r="AX75" i="131"/>
  <c r="H62" i="141"/>
  <c r="H28" i="116"/>
  <c r="AA47" i="152"/>
  <c r="I20" i="126"/>
  <c r="BB24" i="113"/>
  <c r="BB24" i="132" s="1"/>
  <c r="BB22" i="133"/>
  <c r="BB47" i="133"/>
  <c r="I45" i="126"/>
  <c r="I45" i="142" s="1"/>
  <c r="I72" i="126"/>
  <c r="I72" i="142" s="1"/>
  <c r="BB74" i="133"/>
  <c r="AY79" i="133"/>
  <c r="I77" i="125"/>
  <c r="I77" i="141" s="1"/>
  <c r="I8" i="125"/>
  <c r="I8" i="141" s="1"/>
  <c r="AY10" i="133"/>
  <c r="BB76" i="133"/>
  <c r="I74" i="126"/>
  <c r="I74" i="142" s="1"/>
  <c r="AY28" i="134"/>
  <c r="I26" i="115"/>
  <c r="I26" i="146" s="1"/>
  <c r="I51" i="115"/>
  <c r="I51" i="146" s="1"/>
  <c r="BB22" i="134"/>
  <c r="BB67" i="133"/>
  <c r="I65" i="126"/>
  <c r="I65" i="142" s="1"/>
  <c r="AF66" i="151"/>
  <c r="AT55" i="133"/>
  <c r="AT29" i="113"/>
  <c r="AT29" i="132" s="1"/>
  <c r="H53" i="126"/>
  <c r="AD60" i="152"/>
  <c r="H74" i="136"/>
  <c r="H14" i="116"/>
  <c r="AA54" i="151"/>
  <c r="AT8" i="113"/>
  <c r="AT8" i="132" s="1"/>
  <c r="AT8" i="131"/>
  <c r="H6" i="121"/>
  <c r="AY29" i="133"/>
  <c r="I27" i="125"/>
  <c r="I27" i="141" s="1"/>
  <c r="I23" i="125"/>
  <c r="I23" i="141" s="1"/>
  <c r="AY25" i="133"/>
  <c r="I31" i="126"/>
  <c r="I31" i="142" s="1"/>
  <c r="BB33" i="133"/>
  <c r="I19" i="126"/>
  <c r="BB21" i="133"/>
  <c r="BB23" i="113"/>
  <c r="BB23" i="132" s="1"/>
  <c r="AY26" i="133"/>
  <c r="I24" i="125"/>
  <c r="I24" i="141" s="1"/>
  <c r="BB40" i="133"/>
  <c r="I38" i="126"/>
  <c r="I38" i="142" s="1"/>
  <c r="AY30" i="133"/>
  <c r="I28" i="125"/>
  <c r="I28" i="141" s="1"/>
  <c r="BB12" i="133"/>
  <c r="I10" i="126"/>
  <c r="I10" i="142" s="1"/>
  <c r="BF12" i="102"/>
  <c r="I46" i="115"/>
  <c r="I46" i="146" s="1"/>
  <c r="BB17" i="134"/>
  <c r="I46" i="125"/>
  <c r="I46" i="141" s="1"/>
  <c r="AY48" i="133"/>
  <c r="AY14" i="134"/>
  <c r="I12" i="115"/>
  <c r="I12" i="146" s="1"/>
  <c r="H54" i="121"/>
  <c r="AT56" i="131"/>
  <c r="AT13" i="113"/>
  <c r="AT13" i="132" s="1"/>
  <c r="H22" i="116"/>
  <c r="H20" i="141"/>
  <c r="AX13" i="131"/>
  <c r="H11" i="124"/>
  <c r="H11" i="140" s="1"/>
  <c r="H11" i="129"/>
  <c r="H11" i="145" s="1"/>
  <c r="AX13" i="133"/>
  <c r="AY11" i="134"/>
  <c r="I9" i="115"/>
  <c r="I9" i="146" s="1"/>
  <c r="I30" i="125"/>
  <c r="I30" i="141" s="1"/>
  <c r="AY32" i="133"/>
  <c r="BB10" i="134"/>
  <c r="I39" i="115"/>
  <c r="I39" i="146" s="1"/>
  <c r="AY51" i="133"/>
  <c r="I49" i="125"/>
  <c r="I49" i="141" s="1"/>
  <c r="I27" i="115"/>
  <c r="I27" i="146" s="1"/>
  <c r="AY29" i="134"/>
  <c r="BB70" i="133"/>
  <c r="BB32" i="113"/>
  <c r="BB32" i="132" s="1"/>
  <c r="I68" i="126"/>
  <c r="BB11" i="133"/>
  <c r="I9" i="126"/>
  <c r="I9" i="142" s="1"/>
  <c r="I7" i="125"/>
  <c r="AY9" i="133"/>
  <c r="AY22" i="113"/>
  <c r="AY22" i="132" s="1"/>
  <c r="BB16" i="133"/>
  <c r="I14" i="126"/>
  <c r="I14" i="142" s="1"/>
  <c r="BF16" i="102"/>
  <c r="BB23" i="134"/>
  <c r="I52" i="115"/>
  <c r="I52" i="146" s="1"/>
  <c r="AF21" i="152"/>
  <c r="AG19" i="152"/>
  <c r="AF24" i="152"/>
  <c r="AE21" i="152"/>
  <c r="AH9" i="152"/>
  <c r="AG14" i="152"/>
  <c r="AE8" i="152"/>
  <c r="AG22" i="152"/>
  <c r="AF27" i="152"/>
  <c r="AF6" i="152"/>
  <c r="AH12" i="152"/>
  <c r="AE15" i="152"/>
  <c r="AF56" i="151"/>
  <c r="AE57" i="151"/>
  <c r="AF47" i="151"/>
  <c r="AH45" i="151"/>
  <c r="AH46" i="151"/>
  <c r="AF49" i="151"/>
  <c r="AH50" i="151"/>
  <c r="AE45" i="151"/>
  <c r="AE48" i="151"/>
  <c r="AE62" i="151"/>
  <c r="AG42" i="151"/>
  <c r="AH47" i="151"/>
  <c r="AH24" i="152"/>
  <c r="AE23" i="152"/>
  <c r="AH11" i="152"/>
  <c r="AG16" i="152"/>
  <c r="AE22" i="152"/>
  <c r="AH10" i="152"/>
  <c r="AG15" i="152"/>
  <c r="AE5" i="152"/>
  <c r="AD30" i="152"/>
  <c r="H7" i="141"/>
  <c r="H20" i="116"/>
  <c r="H16" i="124"/>
  <c r="H16" i="140" s="1"/>
  <c r="AX18" i="131"/>
  <c r="H25" i="116"/>
  <c r="H29" i="141"/>
  <c r="H78" i="126"/>
  <c r="H78" i="142" s="1"/>
  <c r="AT80" i="133"/>
  <c r="AX20" i="133"/>
  <c r="H18" i="129"/>
  <c r="H18" i="145" s="1"/>
  <c r="AB59" i="152"/>
  <c r="H81" i="121"/>
  <c r="H81" i="137" s="1"/>
  <c r="AT83" i="131"/>
  <c r="H39" i="141"/>
  <c r="H26" i="116"/>
  <c r="I47" i="125"/>
  <c r="I47" i="141" s="1"/>
  <c r="AY49" i="133"/>
  <c r="I43" i="125"/>
  <c r="I43" i="141" s="1"/>
  <c r="AY45" i="133"/>
  <c r="I52" i="126"/>
  <c r="I52" i="142" s="1"/>
  <c r="BB54" i="133"/>
  <c r="I53" i="115"/>
  <c r="I53" i="146" s="1"/>
  <c r="BB24" i="134"/>
  <c r="BF19" i="102"/>
  <c r="BB19" i="133"/>
  <c r="I17" i="126"/>
  <c r="I17" i="142" s="1"/>
  <c r="I48" i="126"/>
  <c r="I48" i="142" s="1"/>
  <c r="BB50" i="133"/>
  <c r="BB31" i="134"/>
  <c r="I60" i="115"/>
  <c r="I60" i="146" s="1"/>
  <c r="I61" i="115"/>
  <c r="I61" i="146" s="1"/>
  <c r="BB32" i="134"/>
  <c r="I55" i="115"/>
  <c r="I55" i="146" s="1"/>
  <c r="BB26" i="134"/>
  <c r="BB18" i="134"/>
  <c r="I47" i="115"/>
  <c r="I47" i="146" s="1"/>
  <c r="I44" i="115"/>
  <c r="I44" i="146" s="1"/>
  <c r="BB15" i="134"/>
  <c r="AQ20" i="134"/>
  <c r="H18" i="115"/>
  <c r="H18" i="146" s="1"/>
  <c r="BF43" i="102"/>
  <c r="I41" i="126"/>
  <c r="I41" i="142" s="1"/>
  <c r="BB43" i="133"/>
  <c r="BB66" i="133"/>
  <c r="I64" i="126"/>
  <c r="I64" i="142" s="1"/>
  <c r="H60" i="129"/>
  <c r="H60" i="145" s="1"/>
  <c r="AX62" i="133"/>
  <c r="H63" i="121"/>
  <c r="H63" i="137" s="1"/>
  <c r="AT65" i="131"/>
  <c r="H63" i="126"/>
  <c r="AT65" i="133"/>
  <c r="AT31" i="113"/>
  <c r="H101" i="121"/>
  <c r="H101" i="137" s="1"/>
  <c r="AT103" i="131"/>
  <c r="H36" i="126"/>
  <c r="H36" i="142" s="1"/>
  <c r="AT38" i="133"/>
  <c r="AT35" i="133"/>
  <c r="H33" i="126"/>
  <c r="H33" i="142" s="1"/>
  <c r="Y40" i="151"/>
  <c r="Y72" i="149"/>
  <c r="Y72" i="151" s="1"/>
  <c r="Y71" i="149"/>
  <c r="Y71" i="151" s="1"/>
  <c r="AT18" i="113"/>
  <c r="AT18" i="132" s="1"/>
  <c r="AT88" i="131"/>
  <c r="H86" i="121"/>
  <c r="AT29" i="134"/>
  <c r="H58" i="115"/>
  <c r="H58" i="146" s="1"/>
  <c r="I15" i="125"/>
  <c r="I15" i="141" s="1"/>
  <c r="AY17" i="133"/>
  <c r="I14" i="115"/>
  <c r="I14" i="146" s="1"/>
  <c r="AY16" i="134"/>
  <c r="AY75" i="133"/>
  <c r="I73" i="125"/>
  <c r="I73" i="141" s="1"/>
  <c r="AY8" i="133"/>
  <c r="AY21" i="113"/>
  <c r="AY21" i="132" s="1"/>
  <c r="I6" i="125"/>
  <c r="I77" i="126"/>
  <c r="I77" i="142" s="1"/>
  <c r="BB79" i="133"/>
  <c r="I8" i="126"/>
  <c r="I8" i="142" s="1"/>
  <c r="BB10" i="133"/>
  <c r="H17" i="115"/>
  <c r="H17" i="146" s="1"/>
  <c r="AQ19" i="134"/>
  <c r="AY56" i="133"/>
  <c r="I54" i="125"/>
  <c r="I54" i="141" s="1"/>
  <c r="I57" i="115"/>
  <c r="I57" i="146" s="1"/>
  <c r="BB28" i="134"/>
  <c r="AY59" i="133"/>
  <c r="I57" i="125"/>
  <c r="I57" i="141" s="1"/>
  <c r="AB47" i="152"/>
  <c r="Z53" i="151"/>
  <c r="H41" i="129"/>
  <c r="H41" i="145" s="1"/>
  <c r="AX43" i="133"/>
  <c r="AQ39" i="113"/>
  <c r="AQ39" i="132" s="1"/>
  <c r="AQ7" i="132"/>
  <c r="AQ40" i="113"/>
  <c r="AQ40" i="132" s="1"/>
  <c r="BB29" i="133"/>
  <c r="I27" i="126"/>
  <c r="I27" i="142" s="1"/>
  <c r="I23" i="126"/>
  <c r="I23" i="142" s="1"/>
  <c r="BB25" i="133"/>
  <c r="AY37" i="133"/>
  <c r="I35" i="125"/>
  <c r="I35" i="141" s="1"/>
  <c r="H5" i="125"/>
  <c r="AQ20" i="113"/>
  <c r="AQ20" i="132" s="1"/>
  <c r="AQ7" i="133"/>
  <c r="I71" i="125"/>
  <c r="I71" i="141" s="1"/>
  <c r="AY73" i="133"/>
  <c r="I24" i="126"/>
  <c r="I24" i="142" s="1"/>
  <c r="BB26" i="133"/>
  <c r="I18" i="125"/>
  <c r="I18" i="141" s="1"/>
  <c r="AY20" i="133"/>
  <c r="I33" i="125"/>
  <c r="I33" i="141" s="1"/>
  <c r="AY35" i="133"/>
  <c r="I28" i="126"/>
  <c r="I28" i="142" s="1"/>
  <c r="BB30" i="133"/>
  <c r="AY69" i="133"/>
  <c r="I67" i="125"/>
  <c r="I67" i="141" s="1"/>
  <c r="I25" i="115"/>
  <c r="I25" i="146" s="1"/>
  <c r="AY27" i="134"/>
  <c r="AY26" i="113"/>
  <c r="AY26" i="132" s="1"/>
  <c r="I25" i="125"/>
  <c r="AY27" i="133"/>
  <c r="I46" i="126"/>
  <c r="I46" i="142" s="1"/>
  <c r="BB48" i="133"/>
  <c r="I43" i="115"/>
  <c r="I43" i="146" s="1"/>
  <c r="BB14" i="134"/>
  <c r="AB46" i="152"/>
  <c r="Z60" i="152"/>
  <c r="AT27" i="113"/>
  <c r="AT27" i="132" s="1"/>
  <c r="H29" i="126"/>
  <c r="AT31" i="133"/>
  <c r="H57" i="116"/>
  <c r="H19" i="142"/>
  <c r="H45" i="124"/>
  <c r="H45" i="140" s="1"/>
  <c r="AX47" i="131"/>
  <c r="H85" i="121"/>
  <c r="H85" i="137" s="1"/>
  <c r="AT87" i="131"/>
  <c r="H16" i="116"/>
  <c r="H86" i="136"/>
  <c r="H95" i="121"/>
  <c r="H95" i="137" s="1"/>
  <c r="AT97" i="131"/>
  <c r="AT41" i="133"/>
  <c r="H39" i="126"/>
  <c r="AT28" i="113"/>
  <c r="AT28" i="132" s="1"/>
  <c r="AT14" i="133"/>
  <c r="H12" i="126"/>
  <c r="H12" i="142" s="1"/>
  <c r="I40" i="115"/>
  <c r="I40" i="146" s="1"/>
  <c r="BB11" i="134"/>
  <c r="I40" i="125"/>
  <c r="I40" i="141" s="1"/>
  <c r="AY42" i="133"/>
  <c r="BB51" i="133"/>
  <c r="I49" i="126"/>
  <c r="I49" i="142" s="1"/>
  <c r="I50" i="125"/>
  <c r="I50" i="141" s="1"/>
  <c r="AY52" i="133"/>
  <c r="I12" i="125"/>
  <c r="I12" i="141" s="1"/>
  <c r="AY14" i="133"/>
  <c r="I13" i="125"/>
  <c r="I13" i="141" s="1"/>
  <c r="AY15" i="133"/>
  <c r="I36" i="125"/>
  <c r="I36" i="141" s="1"/>
  <c r="AY38" i="133"/>
  <c r="AH66" i="151"/>
  <c r="AH23" i="152"/>
  <c r="AH56" i="151"/>
  <c r="AF58" i="151"/>
  <c r="AF60" i="151"/>
  <c r="AG62" i="151"/>
  <c r="AF20" i="152"/>
  <c r="AH26" i="152"/>
  <c r="AH5" i="152"/>
  <c r="AG10" i="152"/>
  <c r="AF15" i="152"/>
  <c r="AG56" i="151"/>
  <c r="AF62" i="151"/>
  <c r="AE55" i="151"/>
  <c r="AE61" i="151"/>
  <c r="AF23" i="152"/>
  <c r="AE24" i="152"/>
  <c r="AH8" i="152"/>
  <c r="AG13" i="152"/>
  <c r="AE11" i="152"/>
  <c r="AG49" i="151"/>
  <c r="AE43" i="151"/>
  <c r="AG60" i="151"/>
  <c r="AF46" i="151"/>
  <c r="AG59" i="151"/>
  <c r="AF42" i="151"/>
  <c r="AF48" i="151"/>
  <c r="AH51" i="151"/>
  <c r="AE51" i="151"/>
  <c r="AH57" i="151"/>
  <c r="AE58" i="151"/>
  <c r="AF45" i="151"/>
  <c r="AH49" i="151"/>
  <c r="AH20" i="152"/>
  <c r="AG25" i="152"/>
  <c r="AF5" i="152"/>
  <c r="AG12" i="152"/>
  <c r="AE14" i="152"/>
  <c r="AF25" i="152"/>
  <c r="AH6" i="152"/>
  <c r="AG11" i="152"/>
  <c r="AF16" i="152"/>
  <c r="AC30" i="152"/>
  <c r="AX46" i="133"/>
  <c r="H44" i="129"/>
  <c r="H44" i="145" s="1"/>
  <c r="Z59" i="152"/>
  <c r="AT7" i="113"/>
  <c r="H5" i="121"/>
  <c r="AT7" i="131"/>
  <c r="H23" i="116"/>
  <c r="H21" i="141"/>
  <c r="AT26" i="113"/>
  <c r="AT26" i="132" s="1"/>
  <c r="AT27" i="133"/>
  <c r="H25" i="126"/>
  <c r="AT78" i="133"/>
  <c r="H76" i="126"/>
  <c r="H76" i="142" s="1"/>
  <c r="H7" i="116"/>
  <c r="H7" i="136"/>
  <c r="G53" i="116"/>
  <c r="G51" i="135"/>
  <c r="I47" i="126"/>
  <c r="I47" i="142" s="1"/>
  <c r="BB49" i="133"/>
  <c r="I43" i="126"/>
  <c r="I43" i="142" s="1"/>
  <c r="BB45" i="133"/>
  <c r="BF45" i="102"/>
  <c r="I31" i="115"/>
  <c r="I31" i="146" s="1"/>
  <c r="AY33" i="134"/>
  <c r="AY13" i="133"/>
  <c r="I11" i="125"/>
  <c r="I11" i="141" s="1"/>
  <c r="AY28" i="133"/>
  <c r="I26" i="125"/>
  <c r="I26" i="141" s="1"/>
  <c r="AY9" i="134"/>
  <c r="I7" i="115"/>
  <c r="I7" i="146" s="1"/>
  <c r="I29" i="125"/>
  <c r="AY31" i="133"/>
  <c r="AY27" i="113"/>
  <c r="AY27" i="132" s="1"/>
  <c r="AY68" i="133"/>
  <c r="I66" i="125"/>
  <c r="I66" i="141" s="1"/>
  <c r="I56" i="125"/>
  <c r="I56" i="141" s="1"/>
  <c r="AY58" i="133"/>
  <c r="I34" i="125"/>
  <c r="I34" i="141" s="1"/>
  <c r="AY36" i="133"/>
  <c r="I37" i="125"/>
  <c r="I37" i="141" s="1"/>
  <c r="AY39" i="133"/>
  <c r="AY34" i="133"/>
  <c r="I32" i="125"/>
  <c r="I32" i="141" s="1"/>
  <c r="AY28" i="113"/>
  <c r="AY28" i="132" s="1"/>
  <c r="I39" i="125"/>
  <c r="AY41" i="133"/>
  <c r="I11" i="115"/>
  <c r="I11" i="146" s="1"/>
  <c r="AY13" i="134"/>
  <c r="AB54" i="151"/>
  <c r="AX19" i="133"/>
  <c r="H17" i="129"/>
  <c r="H17" i="145" s="1"/>
  <c r="AD54" i="151"/>
  <c r="AX14" i="131"/>
  <c r="H12" i="124"/>
  <c r="H12" i="140" s="1"/>
  <c r="Y53" i="151"/>
  <c r="AT11" i="113"/>
  <c r="AT11" i="132" s="1"/>
  <c r="H17" i="121"/>
  <c r="AT19" i="131"/>
  <c r="AT52" i="131"/>
  <c r="H50" i="121"/>
  <c r="H50" i="137" s="1"/>
  <c r="X67" i="151"/>
  <c r="H59" i="129"/>
  <c r="H59" i="145" s="1"/>
  <c r="AX61" i="133"/>
  <c r="I15" i="126"/>
  <c r="I15" i="142" s="1"/>
  <c r="BB17" i="133"/>
  <c r="BF17" i="102"/>
  <c r="I45" i="115"/>
  <c r="I45" i="146" s="1"/>
  <c r="BB16" i="134"/>
  <c r="I73" i="126"/>
  <c r="I73" i="142" s="1"/>
  <c r="BB75" i="133"/>
  <c r="I42" i="125"/>
  <c r="I42" i="141" s="1"/>
  <c r="AY44" i="133"/>
  <c r="AY72" i="133"/>
  <c r="AY34" i="113"/>
  <c r="AY34" i="132" s="1"/>
  <c r="I70" i="125"/>
  <c r="AT19" i="134"/>
  <c r="H48" i="115"/>
  <c r="H48" i="146" s="1"/>
  <c r="I54" i="126"/>
  <c r="I54" i="142" s="1"/>
  <c r="BB56" i="133"/>
  <c r="I60" i="125"/>
  <c r="I60" i="141" s="1"/>
  <c r="AY62" i="133"/>
  <c r="AY30" i="113"/>
  <c r="AY30" i="132" s="1"/>
  <c r="AY64" i="133"/>
  <c r="I62" i="125"/>
  <c r="I57" i="126"/>
  <c r="I57" i="142" s="1"/>
  <c r="BB59" i="133"/>
  <c r="AD46" i="152"/>
  <c r="H43" i="129"/>
  <c r="H43" i="145" s="1"/>
  <c r="AX45" i="133"/>
  <c r="AT7" i="134"/>
  <c r="H36" i="115"/>
  <c r="H36" i="146" s="1"/>
  <c r="AQ19" i="113"/>
  <c r="AQ19" i="132" s="1"/>
  <c r="AQ17" i="132"/>
  <c r="AX17" i="133"/>
  <c r="H15" i="129"/>
  <c r="H15" i="145" s="1"/>
  <c r="AD59" i="152"/>
  <c r="H5" i="136"/>
  <c r="H5" i="116"/>
  <c r="AX18" i="133"/>
  <c r="H16" i="129"/>
  <c r="H16" i="145" s="1"/>
  <c r="AT15" i="113"/>
  <c r="AT15" i="132" s="1"/>
  <c r="AT64" i="131"/>
  <c r="H62" i="121"/>
  <c r="X72" i="149"/>
  <c r="X72" i="151" s="1"/>
  <c r="X40" i="151"/>
  <c r="X71" i="149"/>
  <c r="X71" i="151" s="1"/>
  <c r="AT9" i="131"/>
  <c r="H7" i="121"/>
  <c r="AT9" i="113"/>
  <c r="AT9" i="132" s="1"/>
  <c r="AD47" i="152"/>
  <c r="I59" i="125"/>
  <c r="I59" i="141" s="1"/>
  <c r="AY61" i="133"/>
  <c r="I55" i="125"/>
  <c r="I55" i="141" s="1"/>
  <c r="AY57" i="133"/>
  <c r="I35" i="126"/>
  <c r="I35" i="142" s="1"/>
  <c r="BB37" i="133"/>
  <c r="AT7" i="133"/>
  <c r="H5" i="126"/>
  <c r="AT20" i="113"/>
  <c r="AT20" i="132" s="1"/>
  <c r="BB73" i="133"/>
  <c r="I71" i="126"/>
  <c r="I71" i="142" s="1"/>
  <c r="I61" i="125"/>
  <c r="I61" i="141" s="1"/>
  <c r="AY63" i="133"/>
  <c r="I63" i="125"/>
  <c r="AY65" i="133"/>
  <c r="AY31" i="113"/>
  <c r="I18" i="126"/>
  <c r="I18" i="142" s="1"/>
  <c r="BB20" i="133"/>
  <c r="BF20" i="102"/>
  <c r="AY29" i="113"/>
  <c r="AY29" i="132" s="1"/>
  <c r="I53" i="125"/>
  <c r="AY55" i="133"/>
  <c r="BB69" i="133"/>
  <c r="I67" i="126"/>
  <c r="I67" i="142" s="1"/>
  <c r="I56" i="115"/>
  <c r="I56" i="146" s="1"/>
  <c r="BB27" i="134"/>
  <c r="I22" i="125"/>
  <c r="I22" i="141" s="1"/>
  <c r="AY24" i="133"/>
  <c r="I16" i="125"/>
  <c r="I16" i="141" s="1"/>
  <c r="AY18" i="133"/>
  <c r="AC47" i="152"/>
  <c r="AX44" i="133"/>
  <c r="H42" i="129"/>
  <c r="H42" i="145" s="1"/>
  <c r="AQ31" i="132"/>
  <c r="AQ38" i="113"/>
  <c r="AQ38" i="132" s="1"/>
  <c r="H44" i="116"/>
  <c r="H14" i="137"/>
  <c r="H69" i="142"/>
  <c r="H67" i="116"/>
  <c r="H67" i="135" s="1"/>
  <c r="Z72" i="149"/>
  <c r="Z72" i="151" s="1"/>
  <c r="Z71" i="149"/>
  <c r="Z71" i="151" s="1"/>
  <c r="Z40" i="151"/>
  <c r="H21" i="126"/>
  <c r="AT23" i="133"/>
  <c r="AT25" i="113"/>
  <c r="AT25" i="132" s="1"/>
  <c r="H62" i="126"/>
  <c r="AT30" i="113"/>
  <c r="AT30" i="132" s="1"/>
  <c r="AT64" i="133"/>
  <c r="H32" i="116"/>
  <c r="H32" i="135" s="1"/>
  <c r="H70" i="141"/>
  <c r="I69" i="125"/>
  <c r="AY71" i="133"/>
  <c r="AY33" i="113"/>
  <c r="AY33" i="132" s="1"/>
  <c r="I58" i="125"/>
  <c r="I58" i="141" s="1"/>
  <c r="AY60" i="133"/>
  <c r="BB42" i="133"/>
  <c r="I40" i="126"/>
  <c r="I40" i="142" s="1"/>
  <c r="AY30" i="134"/>
  <c r="I28" i="115"/>
  <c r="I28" i="146" s="1"/>
  <c r="AY46" i="133"/>
  <c r="I44" i="125"/>
  <c r="I44" i="141" s="1"/>
  <c r="I50" i="126"/>
  <c r="I50" i="142" s="1"/>
  <c r="BB52" i="133"/>
  <c r="I13" i="126"/>
  <c r="I13" i="142" s="1"/>
  <c r="BB15" i="133"/>
  <c r="AH19" i="152"/>
  <c r="AH22" i="152"/>
  <c r="AG27" i="152"/>
  <c r="AG6" i="152"/>
  <c r="AF11" i="152"/>
  <c r="AE16" i="152"/>
  <c r="AG61" i="151"/>
  <c r="AH42" i="151"/>
  <c r="AF19" i="152"/>
  <c r="AH25" i="152"/>
  <c r="AE20" i="152"/>
  <c r="AG9" i="152"/>
  <c r="AF14" i="152"/>
  <c r="AE7" i="152"/>
  <c r="AF55" i="151"/>
  <c r="AH58" i="151"/>
  <c r="AH59" i="151"/>
  <c r="AH60" i="151"/>
  <c r="AG44" i="151"/>
  <c r="AE42" i="151"/>
  <c r="AE46" i="151"/>
  <c r="AE50" i="151"/>
  <c r="AH43" i="151"/>
  <c r="AG45" i="151"/>
  <c r="AG46" i="151"/>
  <c r="AG48" i="151"/>
  <c r="AG50" i="151"/>
  <c r="AE19" i="152"/>
  <c r="AH7" i="152"/>
  <c r="AG21" i="152"/>
  <c r="AF26" i="152"/>
  <c r="AG8" i="152"/>
  <c r="AF13" i="152"/>
  <c r="AE10" i="152"/>
  <c r="AH27" i="152"/>
  <c r="AG7" i="152"/>
  <c r="AF12" i="152"/>
  <c r="AE13" i="152"/>
  <c r="H14" i="129"/>
  <c r="H14" i="145" s="1"/>
  <c r="AX16" i="133"/>
  <c r="H8" i="116"/>
  <c r="H14" i="136"/>
  <c r="X53" i="151"/>
  <c r="H61" i="136"/>
  <c r="H12" i="116"/>
  <c r="AX12" i="133"/>
  <c r="H10" i="129"/>
  <c r="H10" i="145" s="1"/>
  <c r="H30" i="116"/>
  <c r="H30" i="135" s="1"/>
  <c r="H68" i="141"/>
  <c r="AB60" i="152"/>
  <c r="AX60" i="133"/>
  <c r="H58" i="129"/>
  <c r="H58" i="145" s="1"/>
  <c r="H6" i="126"/>
  <c r="AT8" i="133"/>
  <c r="AT21" i="113"/>
  <c r="AT21" i="132" s="1"/>
  <c r="W67" i="151"/>
  <c r="AY25" i="134"/>
  <c r="I23" i="115"/>
  <c r="I23" i="146" s="1"/>
  <c r="AY21" i="134"/>
  <c r="I19" i="115"/>
  <c r="I19" i="146" s="1"/>
  <c r="I62" i="115"/>
  <c r="I62" i="146" s="1"/>
  <c r="BB33" i="134"/>
  <c r="BB13" i="133"/>
  <c r="BF13" i="102"/>
  <c r="I11" i="126"/>
  <c r="I11" i="142" s="1"/>
  <c r="BB28" i="133"/>
  <c r="I26" i="126"/>
  <c r="I26" i="142" s="1"/>
  <c r="I38" i="115"/>
  <c r="I38" i="146" s="1"/>
  <c r="BB9" i="134"/>
  <c r="I66" i="126"/>
  <c r="I66" i="142" s="1"/>
  <c r="BB68" i="133"/>
  <c r="BB58" i="133"/>
  <c r="I56" i="126"/>
  <c r="I56" i="142" s="1"/>
  <c r="BB36" i="133"/>
  <c r="I34" i="126"/>
  <c r="I34" i="142" s="1"/>
  <c r="I37" i="126"/>
  <c r="I37" i="142" s="1"/>
  <c r="BB39" i="133"/>
  <c r="I32" i="126"/>
  <c r="I32" i="142" s="1"/>
  <c r="BB34" i="133"/>
  <c r="BB13" i="134"/>
  <c r="I42" i="115"/>
  <c r="I42" i="146" s="1"/>
  <c r="AH65" i="151"/>
  <c r="AT77" i="131"/>
  <c r="H75" i="121"/>
  <c r="H75" i="137" s="1"/>
  <c r="AT86" i="131"/>
  <c r="H84" i="121"/>
  <c r="AT17" i="113"/>
  <c r="H54" i="136"/>
  <c r="H11" i="116"/>
  <c r="H25" i="141"/>
  <c r="H24" i="116"/>
  <c r="H37" i="115"/>
  <c r="H37" i="146" s="1"/>
  <c r="AT8" i="134"/>
  <c r="AT80" i="131"/>
  <c r="H78" i="121"/>
  <c r="H78" i="137" s="1"/>
  <c r="I20" i="125"/>
  <c r="AY24" i="113"/>
  <c r="AY24" i="132" s="1"/>
  <c r="AY22" i="133"/>
  <c r="AY47" i="133"/>
  <c r="I45" i="125"/>
  <c r="I45" i="141" s="1"/>
  <c r="I72" i="125"/>
  <c r="I72" i="141" s="1"/>
  <c r="AY74" i="133"/>
  <c r="BF44" i="102"/>
  <c r="I42" i="126"/>
  <c r="I42" i="142" s="1"/>
  <c r="BB44" i="133"/>
  <c r="AY76" i="133"/>
  <c r="I74" i="125"/>
  <c r="I74" i="141" s="1"/>
  <c r="AY80" i="133"/>
  <c r="I78" i="125"/>
  <c r="I78" i="141" s="1"/>
  <c r="I60" i="126"/>
  <c r="I60" i="142" s="1"/>
  <c r="BF62" i="102"/>
  <c r="BB62" i="133"/>
  <c r="AY22" i="134"/>
  <c r="I20" i="115"/>
  <c r="I20" i="146" s="1"/>
  <c r="AY67" i="133"/>
  <c r="I65" i="125"/>
  <c r="I65" i="141" s="1"/>
  <c r="AC46" i="152"/>
  <c r="AG65" i="151"/>
  <c r="AT21" i="134"/>
  <c r="H50" i="115"/>
  <c r="H50" i="146" s="1"/>
  <c r="H15" i="116"/>
  <c r="H84" i="136"/>
  <c r="AX17" i="131"/>
  <c r="H15" i="124"/>
  <c r="H15" i="140" s="1"/>
  <c r="G69" i="116"/>
  <c r="G70" i="116"/>
  <c r="G41" i="135"/>
  <c r="G74" i="116"/>
  <c r="G73" i="116"/>
  <c r="H20" i="142"/>
  <c r="H58" i="116"/>
  <c r="H19" i="116"/>
  <c r="H6" i="141"/>
  <c r="H70" i="126"/>
  <c r="AT34" i="113"/>
  <c r="AT34" i="132" s="1"/>
  <c r="AT72" i="133"/>
  <c r="W40" i="151"/>
  <c r="W72" i="149"/>
  <c r="W72" i="151" s="1"/>
  <c r="W71" i="149"/>
  <c r="W71" i="151" s="1"/>
  <c r="BF61" i="102"/>
  <c r="I59" i="126"/>
  <c r="I59" i="142" s="1"/>
  <c r="BB61" i="133"/>
  <c r="I31" i="125"/>
  <c r="I31" i="141" s="1"/>
  <c r="AY33" i="133"/>
  <c r="I19" i="125"/>
  <c r="AY21" i="133"/>
  <c r="AY23" i="113"/>
  <c r="AY23" i="132" s="1"/>
  <c r="I76" i="125"/>
  <c r="I76" i="141" s="1"/>
  <c r="AY78" i="133"/>
  <c r="BB63" i="133"/>
  <c r="I61" i="126"/>
  <c r="I61" i="142" s="1"/>
  <c r="I38" i="125"/>
  <c r="I38" i="141" s="1"/>
  <c r="AY40" i="133"/>
  <c r="AY12" i="133"/>
  <c r="I10" i="125"/>
  <c r="I10" i="141" s="1"/>
  <c r="AY17" i="134"/>
  <c r="I15" i="115"/>
  <c r="I15" i="146" s="1"/>
  <c r="I22" i="126"/>
  <c r="I22" i="142" s="1"/>
  <c r="BB24" i="133"/>
  <c r="BF18" i="102"/>
  <c r="BB18" i="133"/>
  <c r="I16" i="126"/>
  <c r="I16" i="142" s="1"/>
  <c r="AA46" i="152"/>
  <c r="AT9" i="133"/>
  <c r="AT22" i="113"/>
  <c r="AT22" i="132" s="1"/>
  <c r="H7" i="126"/>
  <c r="H29" i="116"/>
  <c r="H63" i="141"/>
  <c r="H31" i="121"/>
  <c r="H31" i="137" s="1"/>
  <c r="AT33" i="131"/>
  <c r="H48" i="116"/>
  <c r="H61" i="137"/>
  <c r="H17" i="136"/>
  <c r="H9" i="116"/>
  <c r="H66" i="116"/>
  <c r="H66" i="135" s="1"/>
  <c r="H68" i="142"/>
  <c r="H68" i="121"/>
  <c r="H68" i="137" s="1"/>
  <c r="AT70" i="131"/>
  <c r="H55" i="126"/>
  <c r="H55" i="142" s="1"/>
  <c r="AT57" i="133"/>
  <c r="H6" i="136"/>
  <c r="H6" i="116"/>
  <c r="H30" i="126"/>
  <c r="H30" i="142" s="1"/>
  <c r="AT32" i="133"/>
  <c r="AT12" i="113"/>
  <c r="AT12" i="132" s="1"/>
  <c r="H30" i="121"/>
  <c r="AT32" i="131"/>
  <c r="BB33" i="113"/>
  <c r="BB33" i="132" s="1"/>
  <c r="I69" i="126"/>
  <c r="BB71" i="133"/>
  <c r="I58" i="126"/>
  <c r="I58" i="142" s="1"/>
  <c r="BF60" i="102"/>
  <c r="BB60" i="133"/>
  <c r="I8" i="115"/>
  <c r="I8" i="146" s="1"/>
  <c r="AY10" i="134"/>
  <c r="I21" i="125"/>
  <c r="AY25" i="113"/>
  <c r="AY25" i="132" s="1"/>
  <c r="AY23" i="133"/>
  <c r="BB30" i="134"/>
  <c r="I59" i="115"/>
  <c r="I59" i="146" s="1"/>
  <c r="I44" i="126"/>
  <c r="I44" i="142" s="1"/>
  <c r="BB46" i="133"/>
  <c r="BF46" i="102"/>
  <c r="AY70" i="133"/>
  <c r="AY32" i="113"/>
  <c r="AY32" i="132" s="1"/>
  <c r="I68" i="125"/>
  <c r="AY11" i="133"/>
  <c r="I9" i="125"/>
  <c r="I9" i="141" s="1"/>
  <c r="AY16" i="133"/>
  <c r="I14" i="125"/>
  <c r="I14" i="141" s="1"/>
  <c r="I21" i="115"/>
  <c r="I21" i="146" s="1"/>
  <c r="AY23" i="134"/>
  <c r="H6" i="135" l="1"/>
  <c r="H9" i="135"/>
  <c r="G70" i="135"/>
  <c r="H24" i="135"/>
  <c r="H23" i="135"/>
  <c r="H13" i="135"/>
  <c r="G73" i="135"/>
  <c r="G69" i="135"/>
  <c r="H7" i="135"/>
  <c r="H57" i="135"/>
  <c r="H26" i="135"/>
  <c r="H10" i="135"/>
  <c r="H21" i="135"/>
  <c r="H19" i="135"/>
  <c r="G74" i="135"/>
  <c r="H11" i="135"/>
  <c r="H20" i="135"/>
  <c r="H22" i="135"/>
  <c r="G72" i="135"/>
  <c r="H27" i="135"/>
  <c r="G34" i="135"/>
  <c r="H48" i="135"/>
  <c r="H58" i="135"/>
  <c r="H12" i="135"/>
  <c r="H8" i="135"/>
  <c r="H44" i="135"/>
  <c r="G53" i="135"/>
  <c r="H16" i="135"/>
  <c r="H25" i="135"/>
  <c r="H14" i="135"/>
  <c r="H28" i="135"/>
  <c r="G33" i="135"/>
  <c r="AQ36" i="113"/>
  <c r="AQ36" i="132" s="1"/>
  <c r="AG18" i="152"/>
  <c r="AH17" i="152"/>
  <c r="AH18" i="152"/>
  <c r="AE52" i="151"/>
  <c r="AF52" i="151"/>
  <c r="I44" i="129"/>
  <c r="I44" i="145" s="1"/>
  <c r="BF46" i="133"/>
  <c r="BB35" i="133"/>
  <c r="I33" i="126"/>
  <c r="I33" i="142" s="1"/>
  <c r="BB65" i="133"/>
  <c r="BB31" i="113"/>
  <c r="I63" i="126"/>
  <c r="I21" i="116"/>
  <c r="I19" i="141"/>
  <c r="I11" i="129"/>
  <c r="I11" i="145" s="1"/>
  <c r="BF13" i="133"/>
  <c r="AH56" i="152"/>
  <c r="AF42" i="152"/>
  <c r="AF55" i="152"/>
  <c r="AE48" i="152"/>
  <c r="AE45" i="152"/>
  <c r="AG35" i="152"/>
  <c r="AG56" i="152"/>
  <c r="H59" i="116"/>
  <c r="H21" i="142"/>
  <c r="AC53" i="151"/>
  <c r="I27" i="116"/>
  <c r="I53" i="141"/>
  <c r="H5" i="135"/>
  <c r="H38" i="116"/>
  <c r="H37" i="116"/>
  <c r="BB8" i="133"/>
  <c r="BB21" i="113"/>
  <c r="BB21" i="132" s="1"/>
  <c r="I6" i="126"/>
  <c r="I43" i="129"/>
  <c r="I43" i="145" s="1"/>
  <c r="BF45" i="133"/>
  <c r="AT40" i="113"/>
  <c r="AT40" i="132" s="1"/>
  <c r="AT7" i="132"/>
  <c r="AT39" i="113"/>
  <c r="AT39" i="132" s="1"/>
  <c r="AT35" i="113"/>
  <c r="AT35" i="132" s="1"/>
  <c r="AT36" i="113"/>
  <c r="AT36" i="132" s="1"/>
  <c r="AE43" i="152"/>
  <c r="AG54" i="152"/>
  <c r="AE40" i="152"/>
  <c r="AH37" i="152"/>
  <c r="AF52" i="152"/>
  <c r="AF44" i="152"/>
  <c r="AH55" i="152"/>
  <c r="AH52" i="152"/>
  <c r="H62" i="116"/>
  <c r="H39" i="142"/>
  <c r="AG64" i="151"/>
  <c r="H5" i="141"/>
  <c r="H18" i="116"/>
  <c r="I6" i="141"/>
  <c r="I19" i="116"/>
  <c r="H65" i="116"/>
  <c r="H63" i="142"/>
  <c r="H32" i="115"/>
  <c r="H32" i="146" s="1"/>
  <c r="AQ34" i="134"/>
  <c r="AF56" i="152"/>
  <c r="AF64" i="151"/>
  <c r="AD53" i="151"/>
  <c r="I20" i="116"/>
  <c r="I7" i="141"/>
  <c r="BF12" i="133"/>
  <c r="I10" i="129"/>
  <c r="I10" i="145" s="1"/>
  <c r="BB34" i="113"/>
  <c r="BB34" i="132" s="1"/>
  <c r="I70" i="126"/>
  <c r="BB72" i="133"/>
  <c r="I50" i="115"/>
  <c r="I50" i="146" s="1"/>
  <c r="BB21" i="134"/>
  <c r="H74" i="137"/>
  <c r="H50" i="116"/>
  <c r="AY19" i="134"/>
  <c r="I17" i="115"/>
  <c r="I17" i="146" s="1"/>
  <c r="AF38" i="152"/>
  <c r="AE18" i="152"/>
  <c r="AE17" i="152"/>
  <c r="AG17" i="152"/>
  <c r="AG52" i="151"/>
  <c r="I12" i="126"/>
  <c r="I12" i="142" s="1"/>
  <c r="BB14" i="133"/>
  <c r="I68" i="141"/>
  <c r="I30" i="116"/>
  <c r="I30" i="135" s="1"/>
  <c r="H30" i="137"/>
  <c r="H46" i="116"/>
  <c r="I20" i="141"/>
  <c r="I22" i="116"/>
  <c r="AT19" i="113"/>
  <c r="AT19" i="132" s="1"/>
  <c r="AT17" i="132"/>
  <c r="H49" i="115"/>
  <c r="H49" i="146" s="1"/>
  <c r="AT20" i="134"/>
  <c r="H6" i="142"/>
  <c r="H55" i="116"/>
  <c r="AY20" i="134"/>
  <c r="I18" i="115"/>
  <c r="I18" i="146" s="1"/>
  <c r="AE42" i="152"/>
  <c r="AG36" i="152"/>
  <c r="AF43" i="152"/>
  <c r="AE49" i="152"/>
  <c r="AF48" i="152"/>
  <c r="I7" i="126"/>
  <c r="BB22" i="113"/>
  <c r="BB22" i="132" s="1"/>
  <c r="BB9" i="133"/>
  <c r="H64" i="116"/>
  <c r="H62" i="142"/>
  <c r="I25" i="126"/>
  <c r="BB26" i="113"/>
  <c r="BB26" i="132" s="1"/>
  <c r="BB27" i="133"/>
  <c r="AY31" i="132"/>
  <c r="AY38" i="113"/>
  <c r="AY38" i="132" s="1"/>
  <c r="H54" i="116"/>
  <c r="H5" i="142"/>
  <c r="H43" i="116"/>
  <c r="H7" i="137"/>
  <c r="H45" i="116"/>
  <c r="H17" i="137"/>
  <c r="I39" i="141"/>
  <c r="I26" i="116"/>
  <c r="H25" i="142"/>
  <c r="H60" i="116"/>
  <c r="AG40" i="152"/>
  <c r="AF34" i="152"/>
  <c r="AH34" i="152"/>
  <c r="BB29" i="134"/>
  <c r="I58" i="115"/>
  <c r="I58" i="146" s="1"/>
  <c r="I21" i="126"/>
  <c r="BB23" i="133"/>
  <c r="BB25" i="113"/>
  <c r="BB25" i="132" s="1"/>
  <c r="BB32" i="133"/>
  <c r="I30" i="126"/>
  <c r="I30" i="142" s="1"/>
  <c r="H61" i="116"/>
  <c r="H29" i="142"/>
  <c r="I41" i="129"/>
  <c r="I41" i="145" s="1"/>
  <c r="BF43" i="133"/>
  <c r="AG44" i="152"/>
  <c r="AE51" i="152"/>
  <c r="AH40" i="152"/>
  <c r="AH53" i="152"/>
  <c r="AE44" i="152"/>
  <c r="AE37" i="152"/>
  <c r="AH38" i="152"/>
  <c r="AF53" i="152"/>
  <c r="AB53" i="151"/>
  <c r="I76" i="126"/>
  <c r="I76" i="142" s="1"/>
  <c r="BB78" i="133"/>
  <c r="I19" i="142"/>
  <c r="I57" i="116"/>
  <c r="H63" i="116"/>
  <c r="H53" i="142"/>
  <c r="I20" i="142"/>
  <c r="I58" i="116"/>
  <c r="H33" i="115"/>
  <c r="H33" i="146" s="1"/>
  <c r="AQ35" i="134"/>
  <c r="I48" i="115"/>
  <c r="I48" i="146" s="1"/>
  <c r="BB19" i="134"/>
  <c r="AE38" i="152"/>
  <c r="AF37" i="152"/>
  <c r="AG53" i="152"/>
  <c r="AF51" i="152"/>
  <c r="AH45" i="152"/>
  <c r="AG55" i="152"/>
  <c r="AE41" i="152"/>
  <c r="AF36" i="152"/>
  <c r="AG52" i="152"/>
  <c r="I69" i="142"/>
  <c r="I67" i="116"/>
  <c r="I67" i="135" s="1"/>
  <c r="H29" i="135"/>
  <c r="H36" i="116"/>
  <c r="AC60" i="152"/>
  <c r="I53" i="126"/>
  <c r="BB29" i="113"/>
  <c r="BB29" i="132" s="1"/>
  <c r="BB55" i="133"/>
  <c r="H70" i="142"/>
  <c r="H68" i="116"/>
  <c r="H68" i="135" s="1"/>
  <c r="I60" i="129"/>
  <c r="I60" i="145" s="1"/>
  <c r="BF62" i="133"/>
  <c r="BF44" i="133"/>
  <c r="I42" i="129"/>
  <c r="I42" i="145" s="1"/>
  <c r="H51" i="116"/>
  <c r="H84" i="137"/>
  <c r="AE39" i="152"/>
  <c r="AG37" i="152"/>
  <c r="AG50" i="152"/>
  <c r="AH36" i="152"/>
  <c r="AF40" i="152"/>
  <c r="AH51" i="152"/>
  <c r="BF20" i="133"/>
  <c r="I18" i="129"/>
  <c r="I18" i="145" s="1"/>
  <c r="I28" i="116"/>
  <c r="I62" i="141"/>
  <c r="BF17" i="133"/>
  <c r="I15" i="129"/>
  <c r="I15" i="145" s="1"/>
  <c r="AE64" i="151"/>
  <c r="AF54" i="152"/>
  <c r="AG41" i="152"/>
  <c r="AH49" i="152"/>
  <c r="AG42" i="152"/>
  <c r="AE53" i="152"/>
  <c r="AG39" i="152"/>
  <c r="AF49" i="152"/>
  <c r="I25" i="141"/>
  <c r="I24" i="116"/>
  <c r="I78" i="126"/>
  <c r="I78" i="142" s="1"/>
  <c r="BB80" i="133"/>
  <c r="AT38" i="113"/>
  <c r="AT38" i="132" s="1"/>
  <c r="AT31" i="132"/>
  <c r="I17" i="129"/>
  <c r="I17" i="145" s="1"/>
  <c r="BF19" i="133"/>
  <c r="AE34" i="152"/>
  <c r="AF35" i="152"/>
  <c r="AF50" i="152"/>
  <c r="H47" i="116"/>
  <c r="H54" i="137"/>
  <c r="H6" i="137"/>
  <c r="H42" i="116"/>
  <c r="I39" i="126"/>
  <c r="BB41" i="133"/>
  <c r="BB28" i="113"/>
  <c r="BB28" i="132" s="1"/>
  <c r="I29" i="126"/>
  <c r="BB31" i="133"/>
  <c r="BB27" i="113"/>
  <c r="BB27" i="132" s="1"/>
  <c r="Y67" i="151"/>
  <c r="H64" i="115"/>
  <c r="H64" i="146" s="1"/>
  <c r="AT35" i="134"/>
  <c r="AY7" i="133"/>
  <c r="AY20" i="113"/>
  <c r="AY20" i="132" s="1"/>
  <c r="I5" i="125"/>
  <c r="AH44" i="152"/>
  <c r="AE56" i="152"/>
  <c r="AG34" i="152"/>
  <c r="AG49" i="152"/>
  <c r="AH52" i="151"/>
  <c r="AF18" i="152"/>
  <c r="AF17" i="152"/>
  <c r="BB38" i="133"/>
  <c r="I36" i="126"/>
  <c r="I36" i="142" s="1"/>
  <c r="I23" i="116"/>
  <c r="I21" i="141"/>
  <c r="I58" i="129"/>
  <c r="I58" i="145" s="1"/>
  <c r="BF60" i="133"/>
  <c r="H7" i="142"/>
  <c r="H56" i="116"/>
  <c r="I16" i="129"/>
  <c r="I16" i="145" s="1"/>
  <c r="BF18" i="133"/>
  <c r="I55" i="126"/>
  <c r="I55" i="142" s="1"/>
  <c r="BB57" i="133"/>
  <c r="BF61" i="133"/>
  <c r="I59" i="129"/>
  <c r="I59" i="145" s="1"/>
  <c r="H17" i="116"/>
  <c r="H15" i="135"/>
  <c r="BB30" i="113"/>
  <c r="BB30" i="132" s="1"/>
  <c r="BB64" i="133"/>
  <c r="I62" i="126"/>
  <c r="AF41" i="152"/>
  <c r="AE36" i="152"/>
  <c r="AG38" i="152"/>
  <c r="AH54" i="152"/>
  <c r="AE63" i="151"/>
  <c r="AH48" i="152"/>
  <c r="I69" i="141"/>
  <c r="I31" i="116"/>
  <c r="I31" i="135" s="1"/>
  <c r="I29" i="116"/>
  <c r="I63" i="141"/>
  <c r="H62" i="137"/>
  <c r="H49" i="116"/>
  <c r="Z67" i="151"/>
  <c r="AH64" i="151"/>
  <c r="I70" i="141"/>
  <c r="I32" i="116"/>
  <c r="I32" i="135" s="1"/>
  <c r="I25" i="116"/>
  <c r="I29" i="141"/>
  <c r="H5" i="137"/>
  <c r="H41" i="116"/>
  <c r="AF45" i="152"/>
  <c r="AH35" i="152"/>
  <c r="AQ35" i="113"/>
  <c r="AQ35" i="132" s="1"/>
  <c r="H86" i="137"/>
  <c r="H52" i="116"/>
  <c r="AH39" i="152"/>
  <c r="AG45" i="152"/>
  <c r="AE52" i="152"/>
  <c r="AH41" i="152"/>
  <c r="AG51" i="152"/>
  <c r="AH63" i="151"/>
  <c r="AG43" i="152"/>
  <c r="AE50" i="152"/>
  <c r="AG48" i="152"/>
  <c r="I14" i="129"/>
  <c r="I14" i="145" s="1"/>
  <c r="BF16" i="133"/>
  <c r="I68" i="142"/>
  <c r="I66" i="116"/>
  <c r="I66" i="135" s="1"/>
  <c r="AA53" i="151"/>
  <c r="BB20" i="113"/>
  <c r="BB20" i="132" s="1"/>
  <c r="BB7" i="133"/>
  <c r="I5" i="126"/>
  <c r="AH43" i="152"/>
  <c r="AE55" i="152"/>
  <c r="AE35" i="152"/>
  <c r="AF39" i="152"/>
  <c r="AH50" i="152"/>
  <c r="AH42" i="152"/>
  <c r="AE54" i="152"/>
  <c r="AG31" i="152"/>
  <c r="AE31" i="152"/>
  <c r="AH31" i="152"/>
  <c r="AF31" i="152"/>
  <c r="H52" i="135" l="1"/>
  <c r="I25" i="135"/>
  <c r="H56" i="135"/>
  <c r="I24" i="135"/>
  <c r="I58" i="135"/>
  <c r="I57" i="135"/>
  <c r="H60" i="135"/>
  <c r="H64" i="135"/>
  <c r="H50" i="135"/>
  <c r="H18" i="135"/>
  <c r="H62" i="135"/>
  <c r="H38" i="135"/>
  <c r="H49" i="135"/>
  <c r="H17" i="135"/>
  <c r="I23" i="135"/>
  <c r="I28" i="135"/>
  <c r="H61" i="135"/>
  <c r="H45" i="135"/>
  <c r="H54" i="135"/>
  <c r="I22" i="135"/>
  <c r="I21" i="135"/>
  <c r="H47" i="135"/>
  <c r="I26" i="135"/>
  <c r="I20" i="135"/>
  <c r="I19" i="135"/>
  <c r="H59" i="135"/>
  <c r="H42" i="135"/>
  <c r="H36" i="135"/>
  <c r="H63" i="135"/>
  <c r="H43" i="135"/>
  <c r="H55" i="135"/>
  <c r="H46" i="135"/>
  <c r="H37" i="135"/>
  <c r="I27" i="135"/>
  <c r="AF68" i="151"/>
  <c r="AG30" i="152"/>
  <c r="H41" i="135"/>
  <c r="H73" i="116"/>
  <c r="H74" i="116"/>
  <c r="H69" i="116"/>
  <c r="H70" i="116"/>
  <c r="BN47" i="101"/>
  <c r="BJ47" i="131"/>
  <c r="J45" i="121"/>
  <c r="J45" i="137" s="1"/>
  <c r="J44" i="121"/>
  <c r="J44" i="137" s="1"/>
  <c r="BJ46" i="131"/>
  <c r="BJ17" i="131"/>
  <c r="BN17" i="101"/>
  <c r="J15" i="121"/>
  <c r="J15" i="137" s="1"/>
  <c r="J59" i="115"/>
  <c r="J59" i="146" s="1"/>
  <c r="BJ30" i="134"/>
  <c r="J83" i="121"/>
  <c r="J83" i="137" s="1"/>
  <c r="BJ85" i="131"/>
  <c r="BG17" i="133"/>
  <c r="J15" i="125"/>
  <c r="J15" i="141" s="1"/>
  <c r="J90" i="120"/>
  <c r="J90" i="136" s="1"/>
  <c r="BG92" i="131"/>
  <c r="J45" i="125"/>
  <c r="J45" i="141" s="1"/>
  <c r="BG47" i="133"/>
  <c r="J69" i="125"/>
  <c r="BG71" i="133"/>
  <c r="BG33" i="113"/>
  <c r="BG33" i="132" s="1"/>
  <c r="BG105" i="131"/>
  <c r="J103" i="120"/>
  <c r="J103" i="136" s="1"/>
  <c r="J23" i="125"/>
  <c r="J23" i="141" s="1"/>
  <c r="BG25" i="133"/>
  <c r="BG100" i="131"/>
  <c r="J98" i="120"/>
  <c r="J98" i="136" s="1"/>
  <c r="J10" i="125"/>
  <c r="J10" i="141" s="1"/>
  <c r="BG12" i="133"/>
  <c r="BG76" i="131"/>
  <c r="BG16" i="113"/>
  <c r="BG16" i="132" s="1"/>
  <c r="J74" i="120"/>
  <c r="BG69" i="131"/>
  <c r="J67" i="120"/>
  <c r="J67" i="136" s="1"/>
  <c r="J10" i="115"/>
  <c r="J10" i="146" s="1"/>
  <c r="BG12" i="134"/>
  <c r="J46" i="125"/>
  <c r="J46" i="141" s="1"/>
  <c r="BG48" i="133"/>
  <c r="BG12" i="131"/>
  <c r="J10" i="120"/>
  <c r="J10" i="136" s="1"/>
  <c r="J52" i="125"/>
  <c r="J52" i="141" s="1"/>
  <c r="BG54" i="133"/>
  <c r="J43" i="120"/>
  <c r="J43" i="136" s="1"/>
  <c r="BG45" i="131"/>
  <c r="BJ52" i="133"/>
  <c r="J50" i="126"/>
  <c r="J50" i="142" s="1"/>
  <c r="AG41" i="151"/>
  <c r="I29" i="142"/>
  <c r="I61" i="116"/>
  <c r="AE59" i="152"/>
  <c r="J12" i="115"/>
  <c r="J12" i="146" s="1"/>
  <c r="BG14" i="134"/>
  <c r="BG21" i="133"/>
  <c r="BG23" i="113"/>
  <c r="BG23" i="132" s="1"/>
  <c r="J19" i="125"/>
  <c r="J41" i="120"/>
  <c r="J41" i="136" s="1"/>
  <c r="BG43" i="131"/>
  <c r="J46" i="115"/>
  <c r="J46" i="146" s="1"/>
  <c r="BJ17" i="134"/>
  <c r="J99" i="121"/>
  <c r="J99" i="137" s="1"/>
  <c r="BJ101" i="131"/>
  <c r="BJ37" i="133"/>
  <c r="J35" i="126"/>
  <c r="J35" i="142" s="1"/>
  <c r="J26" i="121"/>
  <c r="J26" i="137" s="1"/>
  <c r="BJ28" i="131"/>
  <c r="J61" i="126"/>
  <c r="J61" i="142" s="1"/>
  <c r="BJ63" i="133"/>
  <c r="J68" i="126"/>
  <c r="BJ70" i="133"/>
  <c r="BJ32" i="113"/>
  <c r="BJ32" i="132" s="1"/>
  <c r="BG59" i="131"/>
  <c r="J57" i="120"/>
  <c r="J57" i="136" s="1"/>
  <c r="J43" i="126"/>
  <c r="J43" i="142" s="1"/>
  <c r="BN45" i="102"/>
  <c r="BJ45" i="133"/>
  <c r="BG34" i="131"/>
  <c r="J32" i="120"/>
  <c r="J32" i="136" s="1"/>
  <c r="J26" i="125"/>
  <c r="J26" i="141" s="1"/>
  <c r="BG28" i="133"/>
  <c r="J32" i="125"/>
  <c r="J32" i="141" s="1"/>
  <c r="BG34" i="133"/>
  <c r="J9" i="125"/>
  <c r="J9" i="141" s="1"/>
  <c r="BG11" i="133"/>
  <c r="BG69" i="133"/>
  <c r="J67" i="125"/>
  <c r="J67" i="141" s="1"/>
  <c r="BJ29" i="131"/>
  <c r="J27" i="121"/>
  <c r="J27" i="137" s="1"/>
  <c r="BG55" i="133"/>
  <c r="BG29" i="113"/>
  <c r="BG29" i="132" s="1"/>
  <c r="J53" i="125"/>
  <c r="J12" i="121"/>
  <c r="J12" i="137" s="1"/>
  <c r="BJ14" i="131"/>
  <c r="BN14" i="101"/>
  <c r="J60" i="121"/>
  <c r="J60" i="137" s="1"/>
  <c r="BJ62" i="131"/>
  <c r="J40" i="115"/>
  <c r="J40" i="146" s="1"/>
  <c r="BJ11" i="134"/>
  <c r="AH54" i="151"/>
  <c r="I56" i="116"/>
  <c r="I7" i="142"/>
  <c r="AH41" i="151"/>
  <c r="BJ68" i="131"/>
  <c r="J66" i="121"/>
  <c r="J66" i="137" s="1"/>
  <c r="J91" i="121"/>
  <c r="J91" i="137" s="1"/>
  <c r="BJ93" i="131"/>
  <c r="J70" i="121"/>
  <c r="J70" i="137" s="1"/>
  <c r="BJ72" i="131"/>
  <c r="J65" i="125"/>
  <c r="J65" i="141" s="1"/>
  <c r="BG67" i="133"/>
  <c r="BG102" i="131"/>
  <c r="J100" i="120"/>
  <c r="J100" i="136" s="1"/>
  <c r="J77" i="120"/>
  <c r="J77" i="136" s="1"/>
  <c r="BG79" i="131"/>
  <c r="J66" i="125"/>
  <c r="J66" i="141" s="1"/>
  <c r="BG68" i="133"/>
  <c r="J58" i="125"/>
  <c r="J58" i="141" s="1"/>
  <c r="BG60" i="133"/>
  <c r="BG26" i="133"/>
  <c r="J24" i="125"/>
  <c r="J24" i="141" s="1"/>
  <c r="BG13" i="113"/>
  <c r="BG13" i="132" s="1"/>
  <c r="BG56" i="131"/>
  <c r="J54" i="120"/>
  <c r="J56" i="126"/>
  <c r="J56" i="142" s="1"/>
  <c r="BJ58" i="133"/>
  <c r="BG35" i="133"/>
  <c r="J33" i="125"/>
  <c r="J33" i="141" s="1"/>
  <c r="BN44" i="102"/>
  <c r="J42" i="126"/>
  <c r="J42" i="142" s="1"/>
  <c r="BJ44" i="133"/>
  <c r="BG50" i="133"/>
  <c r="J48" i="125"/>
  <c r="J48" i="141" s="1"/>
  <c r="J101" i="120"/>
  <c r="J101" i="136" s="1"/>
  <c r="BG103" i="131"/>
  <c r="BG16" i="133"/>
  <c r="J14" i="125"/>
  <c r="J14" i="141" s="1"/>
  <c r="BG75" i="133"/>
  <c r="J73" i="125"/>
  <c r="J73" i="141" s="1"/>
  <c r="BG64" i="131"/>
  <c r="J62" i="120"/>
  <c r="BG15" i="113"/>
  <c r="BG15" i="132" s="1"/>
  <c r="J11" i="126"/>
  <c r="J11" i="142" s="1"/>
  <c r="BN13" i="102"/>
  <c r="BJ13" i="133"/>
  <c r="J82" i="121"/>
  <c r="J82" i="137" s="1"/>
  <c r="BJ84" i="131"/>
  <c r="BN43" i="102"/>
  <c r="BJ43" i="133"/>
  <c r="J41" i="126"/>
  <c r="J41" i="142" s="1"/>
  <c r="AE46" i="152"/>
  <c r="BJ31" i="134"/>
  <c r="J60" i="115"/>
  <c r="J60" i="146" s="1"/>
  <c r="BG82" i="131"/>
  <c r="J80" i="120"/>
  <c r="J80" i="136" s="1"/>
  <c r="J11" i="120"/>
  <c r="J11" i="136" s="1"/>
  <c r="BG13" i="131"/>
  <c r="BG94" i="131"/>
  <c r="J92" i="120"/>
  <c r="J92" i="136" s="1"/>
  <c r="J65" i="121"/>
  <c r="J65" i="137" s="1"/>
  <c r="BJ67" i="131"/>
  <c r="BG23" i="133"/>
  <c r="BG25" i="113"/>
  <c r="BG25" i="132" s="1"/>
  <c r="J21" i="125"/>
  <c r="BN18" i="101"/>
  <c r="J16" i="121"/>
  <c r="J16" i="137" s="1"/>
  <c r="BJ18" i="131"/>
  <c r="J64" i="121"/>
  <c r="J64" i="137" s="1"/>
  <c r="BJ66" i="131"/>
  <c r="BJ13" i="134"/>
  <c r="J42" i="115"/>
  <c r="J42" i="146" s="1"/>
  <c r="J87" i="120"/>
  <c r="J87" i="136" s="1"/>
  <c r="BG89" i="131"/>
  <c r="BG26" i="131"/>
  <c r="J24" i="120"/>
  <c r="J24" i="136" s="1"/>
  <c r="BG70" i="131"/>
  <c r="J68" i="120"/>
  <c r="J68" i="136" s="1"/>
  <c r="BJ51" i="133"/>
  <c r="J49" i="126"/>
  <c r="J49" i="142" s="1"/>
  <c r="BG29" i="133"/>
  <c r="J27" i="125"/>
  <c r="J27" i="141" s="1"/>
  <c r="J9" i="120"/>
  <c r="J9" i="136" s="1"/>
  <c r="BG11" i="131"/>
  <c r="BG56" i="133"/>
  <c r="J54" i="125"/>
  <c r="J54" i="141" s="1"/>
  <c r="J79" i="120"/>
  <c r="J79" i="136" s="1"/>
  <c r="BG81" i="131"/>
  <c r="J31" i="125"/>
  <c r="J31" i="141" s="1"/>
  <c r="BG33" i="133"/>
  <c r="BG15" i="131"/>
  <c r="J13" i="120"/>
  <c r="J13" i="136" s="1"/>
  <c r="BJ36" i="133"/>
  <c r="J34" i="126"/>
  <c r="J34" i="142" s="1"/>
  <c r="AG47" i="152"/>
  <c r="I64" i="116"/>
  <c r="I62" i="142"/>
  <c r="J8" i="115"/>
  <c r="J8" i="146" s="1"/>
  <c r="BG10" i="134"/>
  <c r="J88" i="120"/>
  <c r="J88" i="136" s="1"/>
  <c r="BG90" i="131"/>
  <c r="BG25" i="131"/>
  <c r="J23" i="120"/>
  <c r="J23" i="136" s="1"/>
  <c r="BG23" i="134"/>
  <c r="J21" i="115"/>
  <c r="J21" i="146" s="1"/>
  <c r="BG16" i="131"/>
  <c r="BG10" i="113"/>
  <c r="BG10" i="132" s="1"/>
  <c r="J14" i="120"/>
  <c r="BG88" i="131"/>
  <c r="BG18" i="113"/>
  <c r="BG18" i="132" s="1"/>
  <c r="J86" i="120"/>
  <c r="BJ17" i="133"/>
  <c r="BN17" i="102"/>
  <c r="J15" i="126"/>
  <c r="J15" i="142" s="1"/>
  <c r="BJ92" i="131"/>
  <c r="J90" i="121"/>
  <c r="J90" i="137" s="1"/>
  <c r="J45" i="126"/>
  <c r="J45" i="142" s="1"/>
  <c r="BJ47" i="133"/>
  <c r="BJ71" i="133"/>
  <c r="J69" i="126"/>
  <c r="BJ33" i="113"/>
  <c r="BJ33" i="132" s="1"/>
  <c r="BJ105" i="131"/>
  <c r="J103" i="121"/>
  <c r="J103" i="137" s="1"/>
  <c r="BJ25" i="133"/>
  <c r="J23" i="126"/>
  <c r="J23" i="142" s="1"/>
  <c r="BJ100" i="131"/>
  <c r="J98" i="121"/>
  <c r="J98" i="137" s="1"/>
  <c r="BJ12" i="133"/>
  <c r="J10" i="126"/>
  <c r="J10" i="142" s="1"/>
  <c r="BN12" i="102"/>
  <c r="BJ69" i="131"/>
  <c r="J67" i="121"/>
  <c r="J67" i="137" s="1"/>
  <c r="BJ12" i="134"/>
  <c r="J41" i="115"/>
  <c r="J41" i="146" s="1"/>
  <c r="BJ48" i="133"/>
  <c r="J46" i="126"/>
  <c r="J46" i="142" s="1"/>
  <c r="J10" i="121"/>
  <c r="J10" i="137" s="1"/>
  <c r="BJ12" i="131"/>
  <c r="BN12" i="101"/>
  <c r="J36" i="125"/>
  <c r="J36" i="141" s="1"/>
  <c r="BG38" i="133"/>
  <c r="J52" i="126"/>
  <c r="J52" i="142" s="1"/>
  <c r="BJ54" i="133"/>
  <c r="J43" i="121"/>
  <c r="J43" i="137" s="1"/>
  <c r="BJ45" i="131"/>
  <c r="J26" i="115"/>
  <c r="J26" i="146" s="1"/>
  <c r="BG28" i="134"/>
  <c r="AF47" i="152"/>
  <c r="AG59" i="152"/>
  <c r="J43" i="115"/>
  <c r="J43" i="146" s="1"/>
  <c r="BJ14" i="134"/>
  <c r="BJ21" i="133"/>
  <c r="J19" i="126"/>
  <c r="BJ23" i="113"/>
  <c r="BJ23" i="132" s="1"/>
  <c r="BJ43" i="131"/>
  <c r="J41" i="121"/>
  <c r="J41" i="137" s="1"/>
  <c r="BG66" i="133"/>
  <c r="J64" i="125"/>
  <c r="J64" i="141" s="1"/>
  <c r="BG37" i="131"/>
  <c r="J35" i="120"/>
  <c r="J35" i="136" s="1"/>
  <c r="BG42" i="133"/>
  <c r="J40" i="125"/>
  <c r="J40" i="141" s="1"/>
  <c r="BG61" i="131"/>
  <c r="J59" i="120"/>
  <c r="J59" i="136" s="1"/>
  <c r="BG25" i="134"/>
  <c r="J23" i="115"/>
  <c r="J23" i="146" s="1"/>
  <c r="BG40" i="133"/>
  <c r="J38" i="125"/>
  <c r="J38" i="141" s="1"/>
  <c r="BG14" i="133"/>
  <c r="J12" i="125"/>
  <c r="J12" i="141" s="1"/>
  <c r="J57" i="121"/>
  <c r="J57" i="137" s="1"/>
  <c r="BJ59" i="131"/>
  <c r="BG46" i="133"/>
  <c r="J44" i="125"/>
  <c r="J44" i="141" s="1"/>
  <c r="BG65" i="131"/>
  <c r="J63" i="120"/>
  <c r="J63" i="136" s="1"/>
  <c r="BJ34" i="131"/>
  <c r="J32" i="121"/>
  <c r="J32" i="137" s="1"/>
  <c r="J26" i="126"/>
  <c r="J26" i="142" s="1"/>
  <c r="BJ28" i="133"/>
  <c r="J32" i="126"/>
  <c r="J32" i="142" s="1"/>
  <c r="BJ34" i="133"/>
  <c r="J8" i="120"/>
  <c r="J8" i="136" s="1"/>
  <c r="BG10" i="131"/>
  <c r="BJ11" i="133"/>
  <c r="J9" i="126"/>
  <c r="J9" i="142" s="1"/>
  <c r="J67" i="126"/>
  <c r="J67" i="142" s="1"/>
  <c r="BJ69" i="133"/>
  <c r="J77" i="125"/>
  <c r="J77" i="141" s="1"/>
  <c r="BG79" i="133"/>
  <c r="J30" i="120"/>
  <c r="BG32" i="131"/>
  <c r="BG12" i="113"/>
  <c r="BG12" i="132" s="1"/>
  <c r="J89" i="120"/>
  <c r="J89" i="136" s="1"/>
  <c r="BG91" i="131"/>
  <c r="BG15" i="133"/>
  <c r="J13" i="125"/>
  <c r="J13" i="141" s="1"/>
  <c r="BG73" i="133"/>
  <c r="J71" i="125"/>
  <c r="J71" i="141" s="1"/>
  <c r="AT34" i="134"/>
  <c r="H63" i="115"/>
  <c r="H63" i="146" s="1"/>
  <c r="AH60" i="152"/>
  <c r="J7" i="115"/>
  <c r="J7" i="146" s="1"/>
  <c r="BG9" i="134"/>
  <c r="J76" i="120"/>
  <c r="J76" i="136" s="1"/>
  <c r="BG78" i="131"/>
  <c r="BG9" i="133"/>
  <c r="BG22" i="113"/>
  <c r="BG22" i="132" s="1"/>
  <c r="J7" i="125"/>
  <c r="J65" i="126"/>
  <c r="J65" i="142" s="1"/>
  <c r="BJ67" i="133"/>
  <c r="J100" i="121"/>
  <c r="J100" i="137" s="1"/>
  <c r="BJ102" i="131"/>
  <c r="J55" i="125"/>
  <c r="J55" i="141" s="1"/>
  <c r="BG57" i="133"/>
  <c r="BJ79" i="131"/>
  <c r="J77" i="121"/>
  <c r="J77" i="137" s="1"/>
  <c r="J66" i="126"/>
  <c r="J66" i="142" s="1"/>
  <c r="BJ68" i="133"/>
  <c r="BN60" i="102"/>
  <c r="J58" i="126"/>
  <c r="J58" i="142" s="1"/>
  <c r="BJ60" i="133"/>
  <c r="J24" i="126"/>
  <c r="J24" i="142" s="1"/>
  <c r="BJ26" i="133"/>
  <c r="BG61" i="133"/>
  <c r="J59" i="125"/>
  <c r="J59" i="141" s="1"/>
  <c r="BG77" i="131"/>
  <c r="J75" i="120"/>
  <c r="J75" i="136" s="1"/>
  <c r="BJ50" i="133"/>
  <c r="J48" i="126"/>
  <c r="J48" i="142" s="1"/>
  <c r="J31" i="120"/>
  <c r="J31" i="136" s="1"/>
  <c r="BG33" i="131"/>
  <c r="J14" i="126"/>
  <c r="J14" i="142" s="1"/>
  <c r="BJ16" i="133"/>
  <c r="BN16" i="102"/>
  <c r="J73" i="126"/>
  <c r="J73" i="142" s="1"/>
  <c r="BJ75" i="133"/>
  <c r="BG39" i="131"/>
  <c r="J37" i="120"/>
  <c r="J37" i="136" s="1"/>
  <c r="BG96" i="131"/>
  <c r="J94" i="120"/>
  <c r="J94" i="136" s="1"/>
  <c r="J18" i="125"/>
  <c r="J18" i="141" s="1"/>
  <c r="BG20" i="133"/>
  <c r="AE47" i="152"/>
  <c r="I68" i="116"/>
  <c r="I68" i="135" s="1"/>
  <c r="I70" i="142"/>
  <c r="BG8" i="133"/>
  <c r="BG21" i="113"/>
  <c r="BG21" i="132" s="1"/>
  <c r="J6" i="125"/>
  <c r="J80" i="121"/>
  <c r="J80" i="137" s="1"/>
  <c r="BJ82" i="131"/>
  <c r="BJ13" i="131"/>
  <c r="J11" i="121"/>
  <c r="J11" i="137" s="1"/>
  <c r="BN13" i="101"/>
  <c r="J92" i="121"/>
  <c r="J92" i="137" s="1"/>
  <c r="BJ94" i="131"/>
  <c r="BG10" i="133"/>
  <c r="J8" i="125"/>
  <c r="J8" i="141" s="1"/>
  <c r="BG34" i="113"/>
  <c r="BG34" i="132" s="1"/>
  <c r="BG72" i="133"/>
  <c r="J70" i="125"/>
  <c r="J93" i="120"/>
  <c r="J93" i="136" s="1"/>
  <c r="BG95" i="131"/>
  <c r="BG19" i="133"/>
  <c r="J17" i="125"/>
  <c r="J17" i="141" s="1"/>
  <c r="J6" i="120"/>
  <c r="BG8" i="131"/>
  <c r="BG8" i="113"/>
  <c r="BG8" i="132" s="1"/>
  <c r="BJ89" i="131"/>
  <c r="J87" i="121"/>
  <c r="J87" i="137" s="1"/>
  <c r="BG78" i="133"/>
  <c r="J76" i="125"/>
  <c r="J76" i="141" s="1"/>
  <c r="J24" i="121"/>
  <c r="J24" i="137" s="1"/>
  <c r="BJ26" i="131"/>
  <c r="J20" i="115"/>
  <c r="J20" i="146" s="1"/>
  <c r="BG22" i="134"/>
  <c r="J27" i="126"/>
  <c r="J27" i="142" s="1"/>
  <c r="BJ29" i="133"/>
  <c r="J9" i="121"/>
  <c r="J9" i="137" s="1"/>
  <c r="BJ11" i="131"/>
  <c r="BJ56" i="133"/>
  <c r="J54" i="126"/>
  <c r="J54" i="142" s="1"/>
  <c r="J79" i="121"/>
  <c r="J79" i="137" s="1"/>
  <c r="BJ81" i="131"/>
  <c r="BJ33" i="133"/>
  <c r="J31" i="126"/>
  <c r="J31" i="142" s="1"/>
  <c r="BJ15" i="131"/>
  <c r="J13" i="121"/>
  <c r="J13" i="137" s="1"/>
  <c r="J57" i="125"/>
  <c r="J57" i="141" s="1"/>
  <c r="BG59" i="133"/>
  <c r="AH46" i="152"/>
  <c r="AE30" i="152"/>
  <c r="AF30" i="152"/>
  <c r="AG67" i="151"/>
  <c r="AG54" i="151"/>
  <c r="I36" i="116"/>
  <c r="I29" i="135"/>
  <c r="J39" i="115"/>
  <c r="J39" i="146" s="1"/>
  <c r="BJ10" i="134"/>
  <c r="J88" i="121"/>
  <c r="J88" i="137" s="1"/>
  <c r="BJ90" i="131"/>
  <c r="J23" i="121"/>
  <c r="J23" i="137" s="1"/>
  <c r="BJ25" i="131"/>
  <c r="J52" i="115"/>
  <c r="J52" i="146" s="1"/>
  <c r="BJ23" i="134"/>
  <c r="BJ16" i="131"/>
  <c r="BJ10" i="113"/>
  <c r="BJ10" i="132" s="1"/>
  <c r="J14" i="121"/>
  <c r="J42" i="120"/>
  <c r="J42" i="136" s="1"/>
  <c r="BG44" i="131"/>
  <c r="J102" i="120"/>
  <c r="J102" i="136" s="1"/>
  <c r="BG104" i="131"/>
  <c r="J22" i="125"/>
  <c r="J22" i="141" s="1"/>
  <c r="BG24" i="133"/>
  <c r="BG42" i="131"/>
  <c r="J40" i="120"/>
  <c r="J40" i="136" s="1"/>
  <c r="BG106" i="131"/>
  <c r="J104" i="120"/>
  <c r="J104" i="136" s="1"/>
  <c r="J46" i="120"/>
  <c r="J46" i="136" s="1"/>
  <c r="BG48" i="131"/>
  <c r="J14" i="115"/>
  <c r="J14" i="146" s="1"/>
  <c r="BG16" i="134"/>
  <c r="BG18" i="133"/>
  <c r="J16" i="125"/>
  <c r="J16" i="141" s="1"/>
  <c r="BG49" i="133"/>
  <c r="J47" i="125"/>
  <c r="J47" i="141" s="1"/>
  <c r="J38" i="120"/>
  <c r="J38" i="136" s="1"/>
  <c r="BG40" i="131"/>
  <c r="J30" i="115"/>
  <c r="J30" i="146" s="1"/>
  <c r="BG32" i="134"/>
  <c r="BG74" i="133"/>
  <c r="J72" i="125"/>
  <c r="J72" i="141" s="1"/>
  <c r="BG97" i="131"/>
  <c r="J95" i="120"/>
  <c r="J95" i="136" s="1"/>
  <c r="BG75" i="131"/>
  <c r="J73" i="120"/>
  <c r="J73" i="136" s="1"/>
  <c r="J6" i="115"/>
  <c r="J6" i="146" s="1"/>
  <c r="BG8" i="134"/>
  <c r="BJ28" i="134"/>
  <c r="J57" i="115"/>
  <c r="J57" i="146" s="1"/>
  <c r="AF46" i="152"/>
  <c r="I5" i="141"/>
  <c r="I18" i="116"/>
  <c r="AF54" i="151"/>
  <c r="AE54" i="151"/>
  <c r="H53" i="116"/>
  <c r="H51" i="135"/>
  <c r="BG18" i="134"/>
  <c r="J16" i="115"/>
  <c r="J16" i="146" s="1"/>
  <c r="BG60" i="131"/>
  <c r="J58" i="120"/>
  <c r="J58" i="136" s="1"/>
  <c r="BG14" i="113"/>
  <c r="BG14" i="132" s="1"/>
  <c r="BG63" i="131"/>
  <c r="J61" i="120"/>
  <c r="J50" i="120"/>
  <c r="J50" i="136" s="1"/>
  <c r="BG52" i="131"/>
  <c r="BJ66" i="133"/>
  <c r="J64" i="126"/>
  <c r="J64" i="142" s="1"/>
  <c r="J35" i="121"/>
  <c r="J35" i="137" s="1"/>
  <c r="BJ37" i="131"/>
  <c r="BJ42" i="133"/>
  <c r="J40" i="126"/>
  <c r="J40" i="142" s="1"/>
  <c r="J59" i="121"/>
  <c r="J59" i="137" s="1"/>
  <c r="BJ61" i="131"/>
  <c r="BJ25" i="134"/>
  <c r="J54" i="115"/>
  <c r="J54" i="146" s="1"/>
  <c r="BJ40" i="133"/>
  <c r="J38" i="126"/>
  <c r="J38" i="142" s="1"/>
  <c r="BG9" i="113"/>
  <c r="BG9" i="132" s="1"/>
  <c r="J7" i="120"/>
  <c r="BG9" i="131"/>
  <c r="BJ46" i="133"/>
  <c r="J44" i="126"/>
  <c r="J44" i="142" s="1"/>
  <c r="BN46" i="102"/>
  <c r="BG76" i="133"/>
  <c r="J74" i="125"/>
  <c r="J74" i="141" s="1"/>
  <c r="BG30" i="133"/>
  <c r="J28" i="125"/>
  <c r="J28" i="141" s="1"/>
  <c r="BG31" i="133"/>
  <c r="BG27" i="113"/>
  <c r="BG27" i="132" s="1"/>
  <c r="J29" i="125"/>
  <c r="J8" i="121"/>
  <c r="J8" i="137" s="1"/>
  <c r="BJ10" i="131"/>
  <c r="BG58" i="131"/>
  <c r="J56" i="120"/>
  <c r="J56" i="136" s="1"/>
  <c r="J13" i="115"/>
  <c r="J13" i="146" s="1"/>
  <c r="BG15" i="134"/>
  <c r="BG65" i="133"/>
  <c r="BG31" i="113"/>
  <c r="J63" i="125"/>
  <c r="BJ79" i="133"/>
  <c r="J77" i="126"/>
  <c r="J77" i="142" s="1"/>
  <c r="BJ91" i="131"/>
  <c r="J89" i="121"/>
  <c r="J89" i="137" s="1"/>
  <c r="J13" i="126"/>
  <c r="J13" i="142" s="1"/>
  <c r="BJ15" i="133"/>
  <c r="J71" i="126"/>
  <c r="J71" i="142" s="1"/>
  <c r="BJ73" i="133"/>
  <c r="I59" i="116"/>
  <c r="I21" i="142"/>
  <c r="AH59" i="152"/>
  <c r="I60" i="116"/>
  <c r="I25" i="142"/>
  <c r="J38" i="115"/>
  <c r="J38" i="146" s="1"/>
  <c r="BJ9" i="134"/>
  <c r="BJ78" i="131"/>
  <c r="J76" i="121"/>
  <c r="J76" i="137" s="1"/>
  <c r="BG55" i="131"/>
  <c r="J53" i="120"/>
  <c r="J53" i="136" s="1"/>
  <c r="J5" i="120"/>
  <c r="BG7" i="113"/>
  <c r="BG7" i="131"/>
  <c r="BG49" i="131"/>
  <c r="J47" i="120"/>
  <c r="J47" i="136" s="1"/>
  <c r="J22" i="115"/>
  <c r="J22" i="146" s="1"/>
  <c r="BG24" i="134"/>
  <c r="J24" i="115"/>
  <c r="J24" i="146" s="1"/>
  <c r="BG26" i="134"/>
  <c r="J69" i="120"/>
  <c r="J69" i="136" s="1"/>
  <c r="BG71" i="131"/>
  <c r="BJ61" i="133"/>
  <c r="BN61" i="102"/>
  <c r="J59" i="126"/>
  <c r="J59" i="142" s="1"/>
  <c r="BG54" i="131"/>
  <c r="J52" i="120"/>
  <c r="J52" i="136" s="1"/>
  <c r="J17" i="120"/>
  <c r="BG19" i="131"/>
  <c r="BG11" i="113"/>
  <c r="BG11" i="132" s="1"/>
  <c r="J37" i="125"/>
  <c r="J37" i="141" s="1"/>
  <c r="BG39" i="133"/>
  <c r="BG27" i="134"/>
  <c r="J25" i="115"/>
  <c r="J25" i="146" s="1"/>
  <c r="BG51" i="131"/>
  <c r="J49" i="120"/>
  <c r="J49" i="136" s="1"/>
  <c r="BJ39" i="131"/>
  <c r="J37" i="121"/>
  <c r="J37" i="137" s="1"/>
  <c r="J94" i="121"/>
  <c r="J94" i="137" s="1"/>
  <c r="BJ96" i="131"/>
  <c r="BJ20" i="133"/>
  <c r="J18" i="126"/>
  <c r="J18" i="142" s="1"/>
  <c r="BN20" i="102"/>
  <c r="AG46" i="152"/>
  <c r="AF41" i="151"/>
  <c r="H72" i="116"/>
  <c r="H65" i="135"/>
  <c r="H34" i="116"/>
  <c r="I65" i="116"/>
  <c r="I63" i="142"/>
  <c r="BG20" i="131"/>
  <c r="J18" i="120"/>
  <c r="J18" i="136" s="1"/>
  <c r="BG38" i="131"/>
  <c r="J36" i="120"/>
  <c r="J36" i="136" s="1"/>
  <c r="BG28" i="113"/>
  <c r="BG28" i="132" s="1"/>
  <c r="J39" i="125"/>
  <c r="BG41" i="133"/>
  <c r="J8" i="126"/>
  <c r="J8" i="142" s="1"/>
  <c r="BJ10" i="133"/>
  <c r="J93" i="121"/>
  <c r="J93" i="137" s="1"/>
  <c r="BJ95" i="131"/>
  <c r="BJ19" i="133"/>
  <c r="BN19" i="102"/>
  <c r="J17" i="126"/>
  <c r="J17" i="142" s="1"/>
  <c r="BG17" i="113"/>
  <c r="BG86" i="131"/>
  <c r="J84" i="120"/>
  <c r="J97" i="120"/>
  <c r="J97" i="136" s="1"/>
  <c r="BG99" i="131"/>
  <c r="BJ22" i="134"/>
  <c r="J51" i="115"/>
  <c r="J51" i="146" s="1"/>
  <c r="J60" i="125"/>
  <c r="J60" i="141" s="1"/>
  <c r="BG62" i="133"/>
  <c r="J51" i="120"/>
  <c r="J51" i="136" s="1"/>
  <c r="BG53" i="131"/>
  <c r="J31" i="115"/>
  <c r="J31" i="146" s="1"/>
  <c r="BG33" i="134"/>
  <c r="BG32" i="133"/>
  <c r="J30" i="125"/>
  <c r="J30" i="141" s="1"/>
  <c r="J20" i="125"/>
  <c r="BG24" i="113"/>
  <c r="BG24" i="132" s="1"/>
  <c r="BG22" i="133"/>
  <c r="BG98" i="131"/>
  <c r="J96" i="120"/>
  <c r="J96" i="136" s="1"/>
  <c r="BG57" i="131"/>
  <c r="J55" i="120"/>
  <c r="J55" i="136" s="1"/>
  <c r="BG29" i="134"/>
  <c r="J27" i="115"/>
  <c r="J27" i="146" s="1"/>
  <c r="BJ59" i="133"/>
  <c r="J57" i="126"/>
  <c r="J57" i="142" s="1"/>
  <c r="AH30" i="152"/>
  <c r="AG68" i="151"/>
  <c r="I5" i="142"/>
  <c r="I54" i="116"/>
  <c r="AE68" i="151"/>
  <c r="BG47" i="131"/>
  <c r="J45" i="120"/>
  <c r="J45" i="136" s="1"/>
  <c r="J44" i="120"/>
  <c r="J44" i="136" s="1"/>
  <c r="BG46" i="131"/>
  <c r="J15" i="120"/>
  <c r="J15" i="136" s="1"/>
  <c r="BG17" i="131"/>
  <c r="J28" i="115"/>
  <c r="J28" i="146" s="1"/>
  <c r="BG30" i="134"/>
  <c r="BG85" i="131"/>
  <c r="J83" i="120"/>
  <c r="J83" i="136" s="1"/>
  <c r="BJ44" i="131"/>
  <c r="J42" i="121"/>
  <c r="J42" i="137" s="1"/>
  <c r="J102" i="121"/>
  <c r="J102" i="137" s="1"/>
  <c r="BJ104" i="131"/>
  <c r="BJ24" i="133"/>
  <c r="J22" i="126"/>
  <c r="J22" i="142" s="1"/>
  <c r="BJ42" i="131"/>
  <c r="J40" i="121"/>
  <c r="J40" i="137" s="1"/>
  <c r="BJ106" i="131"/>
  <c r="J104" i="121"/>
  <c r="J104" i="137" s="1"/>
  <c r="J46" i="121"/>
  <c r="J46" i="137" s="1"/>
  <c r="BJ48" i="131"/>
  <c r="J45" i="115"/>
  <c r="J45" i="146" s="1"/>
  <c r="BJ16" i="134"/>
  <c r="J16" i="126"/>
  <c r="J16" i="142" s="1"/>
  <c r="BJ18" i="133"/>
  <c r="BN18" i="102"/>
  <c r="J19" i="115"/>
  <c r="J19" i="146" s="1"/>
  <c r="BG21" i="134"/>
  <c r="BJ49" i="133"/>
  <c r="J47" i="126"/>
  <c r="J47" i="142" s="1"/>
  <c r="J38" i="121"/>
  <c r="J38" i="137" s="1"/>
  <c r="BJ40" i="131"/>
  <c r="BJ32" i="134"/>
  <c r="J61" i="115"/>
  <c r="J61" i="146" s="1"/>
  <c r="BJ74" i="133"/>
  <c r="J72" i="126"/>
  <c r="J72" i="142" s="1"/>
  <c r="BN75" i="101"/>
  <c r="J73" i="121"/>
  <c r="J73" i="137" s="1"/>
  <c r="BJ75" i="131"/>
  <c r="J50" i="125"/>
  <c r="J50" i="141" s="1"/>
  <c r="BG52" i="133"/>
  <c r="AG60" i="152"/>
  <c r="I39" i="142"/>
  <c r="I62" i="116"/>
  <c r="AE60" i="152"/>
  <c r="BB20" i="134"/>
  <c r="I49" i="115"/>
  <c r="I49" i="146" s="1"/>
  <c r="I53" i="142"/>
  <c r="I63" i="116"/>
  <c r="J62" i="125"/>
  <c r="BG64" i="133"/>
  <c r="BG30" i="113"/>
  <c r="BG30" i="132" s="1"/>
  <c r="J47" i="115"/>
  <c r="J47" i="146" s="1"/>
  <c r="BJ18" i="134"/>
  <c r="BJ60" i="131"/>
  <c r="J58" i="121"/>
  <c r="J58" i="137" s="1"/>
  <c r="BJ14" i="113"/>
  <c r="BJ14" i="132" s="1"/>
  <c r="BJ63" i="131"/>
  <c r="J61" i="121"/>
  <c r="J15" i="115"/>
  <c r="J15" i="146" s="1"/>
  <c r="BG17" i="134"/>
  <c r="J99" i="120"/>
  <c r="J99" i="136" s="1"/>
  <c r="BG101" i="131"/>
  <c r="BG37" i="133"/>
  <c r="J35" i="125"/>
  <c r="J35" i="141" s="1"/>
  <c r="J26" i="120"/>
  <c r="J26" i="136" s="1"/>
  <c r="BG28" i="131"/>
  <c r="BG63" i="133"/>
  <c r="J61" i="125"/>
  <c r="J61" i="141" s="1"/>
  <c r="J68" i="125"/>
  <c r="BG70" i="133"/>
  <c r="BG32" i="113"/>
  <c r="BG32" i="132" s="1"/>
  <c r="J43" i="125"/>
  <c r="J43" i="141" s="1"/>
  <c r="BG45" i="133"/>
  <c r="J74" i="126"/>
  <c r="J74" i="142" s="1"/>
  <c r="BJ76" i="133"/>
  <c r="BJ30" i="133"/>
  <c r="J28" i="126"/>
  <c r="J28" i="142" s="1"/>
  <c r="J85" i="120"/>
  <c r="J85" i="136" s="1"/>
  <c r="BG87" i="131"/>
  <c r="BJ58" i="131"/>
  <c r="J56" i="121"/>
  <c r="J56" i="137" s="1"/>
  <c r="J44" i="115"/>
  <c r="J44" i="146" s="1"/>
  <c r="BJ15" i="134"/>
  <c r="BG29" i="131"/>
  <c r="J27" i="120"/>
  <c r="J27" i="136" s="1"/>
  <c r="BG14" i="131"/>
  <c r="J12" i="120"/>
  <c r="J12" i="136" s="1"/>
  <c r="BG62" i="131"/>
  <c r="J60" i="120"/>
  <c r="J60" i="136" s="1"/>
  <c r="J9" i="115"/>
  <c r="J9" i="146" s="1"/>
  <c r="BG11" i="134"/>
  <c r="BG68" i="131"/>
  <c r="J66" i="120"/>
  <c r="J66" i="136" s="1"/>
  <c r="BG93" i="131"/>
  <c r="J91" i="120"/>
  <c r="J91" i="136" s="1"/>
  <c r="J70" i="120"/>
  <c r="J70" i="136" s="1"/>
  <c r="BG72" i="131"/>
  <c r="BJ55" i="131"/>
  <c r="J53" i="121"/>
  <c r="J53" i="137" s="1"/>
  <c r="J47" i="121"/>
  <c r="J47" i="137" s="1"/>
  <c r="BJ49" i="131"/>
  <c r="J53" i="115"/>
  <c r="J53" i="146" s="1"/>
  <c r="BJ24" i="134"/>
  <c r="J55" i="115"/>
  <c r="J55" i="146" s="1"/>
  <c r="BJ26" i="134"/>
  <c r="BJ71" i="131"/>
  <c r="J69" i="121"/>
  <c r="J69" i="137" s="1"/>
  <c r="BG58" i="133"/>
  <c r="J56" i="125"/>
  <c r="J56" i="141" s="1"/>
  <c r="J81" i="120"/>
  <c r="J81" i="136" s="1"/>
  <c r="BG83" i="131"/>
  <c r="BJ54" i="131"/>
  <c r="J52" i="121"/>
  <c r="J52" i="137" s="1"/>
  <c r="BG44" i="133"/>
  <c r="J42" i="125"/>
  <c r="J42" i="141" s="1"/>
  <c r="J78" i="120"/>
  <c r="J78" i="136" s="1"/>
  <c r="BG80" i="131"/>
  <c r="J37" i="126"/>
  <c r="J37" i="142" s="1"/>
  <c r="BJ39" i="133"/>
  <c r="J56" i="115"/>
  <c r="J56" i="146" s="1"/>
  <c r="BJ27" i="134"/>
  <c r="J49" i="121"/>
  <c r="J49" i="137" s="1"/>
  <c r="BJ51" i="131"/>
  <c r="BG13" i="133"/>
  <c r="J11" i="125"/>
  <c r="J11" i="141" s="1"/>
  <c r="J82" i="120"/>
  <c r="J82" i="136" s="1"/>
  <c r="BG84" i="131"/>
  <c r="J41" i="125"/>
  <c r="J41" i="141" s="1"/>
  <c r="BG43" i="133"/>
  <c r="I6" i="142"/>
  <c r="I55" i="116"/>
  <c r="H33" i="116"/>
  <c r="AE41" i="151"/>
  <c r="BB38" i="113"/>
  <c r="BB38" i="132" s="1"/>
  <c r="BB31" i="132"/>
  <c r="BG31" i="134"/>
  <c r="J29" i="115"/>
  <c r="J29" i="146" s="1"/>
  <c r="J18" i="121"/>
  <c r="J18" i="137" s="1"/>
  <c r="BJ20" i="131"/>
  <c r="J36" i="121"/>
  <c r="J36" i="137" s="1"/>
  <c r="BJ38" i="131"/>
  <c r="J65" i="120"/>
  <c r="J65" i="136" s="1"/>
  <c r="BG67" i="131"/>
  <c r="BG18" i="131"/>
  <c r="J16" i="120"/>
  <c r="J16" i="136" s="1"/>
  <c r="J64" i="120"/>
  <c r="J64" i="136" s="1"/>
  <c r="BG66" i="131"/>
  <c r="J5" i="115"/>
  <c r="J5" i="146" s="1"/>
  <c r="BG7" i="134"/>
  <c r="J11" i="115"/>
  <c r="J11" i="146" s="1"/>
  <c r="BG13" i="134"/>
  <c r="J97" i="121"/>
  <c r="J97" i="137" s="1"/>
  <c r="BJ99" i="131"/>
  <c r="J49" i="125"/>
  <c r="J49" i="141" s="1"/>
  <c r="BG51" i="133"/>
  <c r="BG27" i="133"/>
  <c r="J25" i="125"/>
  <c r="BG26" i="113"/>
  <c r="BG26" i="132" s="1"/>
  <c r="BJ62" i="133"/>
  <c r="J60" i="126"/>
  <c r="J60" i="142" s="1"/>
  <c r="BN62" i="102"/>
  <c r="BJ53" i="131"/>
  <c r="J51" i="121"/>
  <c r="J51" i="137" s="1"/>
  <c r="BJ33" i="134"/>
  <c r="J62" i="115"/>
  <c r="J62" i="146" s="1"/>
  <c r="J78" i="125"/>
  <c r="J78" i="141" s="1"/>
  <c r="BG80" i="133"/>
  <c r="BJ24" i="113"/>
  <c r="BJ24" i="132" s="1"/>
  <c r="J20" i="126"/>
  <c r="BJ22" i="133"/>
  <c r="BJ98" i="131"/>
  <c r="J96" i="121"/>
  <c r="J96" i="137" s="1"/>
  <c r="BJ57" i="131"/>
  <c r="J55" i="121"/>
  <c r="J55" i="137" s="1"/>
  <c r="BG36" i="133"/>
  <c r="J34" i="125"/>
  <c r="J34" i="141" s="1"/>
  <c r="AH47" i="152"/>
  <c r="I62" i="135" l="1"/>
  <c r="I56" i="135"/>
  <c r="H70" i="135"/>
  <c r="H33" i="135"/>
  <c r="H34" i="135"/>
  <c r="H69" i="135"/>
  <c r="I55" i="135"/>
  <c r="I54" i="135"/>
  <c r="I59" i="135"/>
  <c r="I18" i="135"/>
  <c r="I36" i="135"/>
  <c r="I61" i="135"/>
  <c r="H74" i="135"/>
  <c r="I63" i="135"/>
  <c r="H72" i="135"/>
  <c r="I60" i="135"/>
  <c r="H53" i="135"/>
  <c r="I64" i="135"/>
  <c r="H73" i="135"/>
  <c r="BJ72" i="133"/>
  <c r="J70" i="126"/>
  <c r="BJ34" i="113"/>
  <c r="BJ34" i="132" s="1"/>
  <c r="AF40" i="151"/>
  <c r="AF71" i="149"/>
  <c r="AF71" i="151" s="1"/>
  <c r="AF72" i="149"/>
  <c r="AF72" i="151" s="1"/>
  <c r="AH53" i="151"/>
  <c r="J29" i="126"/>
  <c r="BJ27" i="113"/>
  <c r="BJ27" i="132" s="1"/>
  <c r="BJ31" i="133"/>
  <c r="AF53" i="151"/>
  <c r="BJ8" i="134"/>
  <c r="J37" i="115"/>
  <c r="J37" i="146" s="1"/>
  <c r="J73" i="124"/>
  <c r="J73" i="140" s="1"/>
  <c r="BN75" i="131"/>
  <c r="J16" i="129"/>
  <c r="J16" i="145" s="1"/>
  <c r="BN18" i="133"/>
  <c r="J22" i="116"/>
  <c r="J20" i="141"/>
  <c r="J6" i="121"/>
  <c r="BJ8" i="131"/>
  <c r="BJ8" i="113"/>
  <c r="BJ8" i="132" s="1"/>
  <c r="BJ21" i="113"/>
  <c r="BJ21" i="132" s="1"/>
  <c r="BJ8" i="133"/>
  <c r="J6" i="126"/>
  <c r="J18" i="129"/>
  <c r="J18" i="145" s="1"/>
  <c r="BN20" i="133"/>
  <c r="BJ13" i="113"/>
  <c r="BJ13" i="132" s="1"/>
  <c r="J54" i="121"/>
  <c r="BJ56" i="131"/>
  <c r="BJ55" i="133"/>
  <c r="J53" i="126"/>
  <c r="BJ29" i="113"/>
  <c r="BJ29" i="132" s="1"/>
  <c r="BN46" i="133"/>
  <c r="J44" i="129"/>
  <c r="J44" i="145" s="1"/>
  <c r="J7" i="116"/>
  <c r="J7" i="136"/>
  <c r="BJ7" i="133"/>
  <c r="J5" i="126"/>
  <c r="BJ20" i="113"/>
  <c r="BJ20" i="132" s="1"/>
  <c r="BJ7" i="134"/>
  <c r="J36" i="115"/>
  <c r="J36" i="146" s="1"/>
  <c r="J11" i="124"/>
  <c r="J11" i="140" s="1"/>
  <c r="BN13" i="131"/>
  <c r="BJ64" i="131"/>
  <c r="BJ15" i="113"/>
  <c r="BJ15" i="132" s="1"/>
  <c r="J62" i="121"/>
  <c r="J14" i="129"/>
  <c r="J14" i="145" s="1"/>
  <c r="BN16" i="133"/>
  <c r="J7" i="141"/>
  <c r="J20" i="116"/>
  <c r="J10" i="116"/>
  <c r="J30" i="136"/>
  <c r="J67" i="116"/>
  <c r="J67" i="135" s="1"/>
  <c r="J69" i="142"/>
  <c r="J8" i="116"/>
  <c r="J14" i="136"/>
  <c r="BJ32" i="133"/>
  <c r="J30" i="126"/>
  <c r="J30" i="142" s="1"/>
  <c r="J16" i="124"/>
  <c r="J16" i="140" s="1"/>
  <c r="BN18" i="131"/>
  <c r="J42" i="129"/>
  <c r="J42" i="145" s="1"/>
  <c r="BN44" i="133"/>
  <c r="BJ7" i="113"/>
  <c r="J5" i="121"/>
  <c r="BJ7" i="131"/>
  <c r="J12" i="124"/>
  <c r="J12" i="140" s="1"/>
  <c r="BN14" i="131"/>
  <c r="J63" i="126"/>
  <c r="BJ65" i="133"/>
  <c r="BJ31" i="113"/>
  <c r="J69" i="141"/>
  <c r="J31" i="116"/>
  <c r="J31" i="135" s="1"/>
  <c r="BN17" i="131"/>
  <c r="J15" i="124"/>
  <c r="J15" i="140" s="1"/>
  <c r="J20" i="142"/>
  <c r="J58" i="116"/>
  <c r="J61" i="137"/>
  <c r="J48" i="116"/>
  <c r="J36" i="126"/>
  <c r="J36" i="142" s="1"/>
  <c r="BJ38" i="133"/>
  <c r="J84" i="136"/>
  <c r="J15" i="116"/>
  <c r="BJ35" i="133"/>
  <c r="J33" i="126"/>
  <c r="J33" i="142" s="1"/>
  <c r="BG40" i="113"/>
  <c r="BG40" i="132" s="1"/>
  <c r="BG39" i="113"/>
  <c r="BG39" i="132" s="1"/>
  <c r="BG7" i="132"/>
  <c r="BJ9" i="133"/>
  <c r="J7" i="126"/>
  <c r="BJ22" i="113"/>
  <c r="BJ22" i="132" s="1"/>
  <c r="BJ16" i="113"/>
  <c r="BJ16" i="132" s="1"/>
  <c r="J74" i="121"/>
  <c r="BJ76" i="131"/>
  <c r="J17" i="115"/>
  <c r="J17" i="146" s="1"/>
  <c r="BG19" i="134"/>
  <c r="J32" i="116"/>
  <c r="J32" i="135" s="1"/>
  <c r="J70" i="141"/>
  <c r="J6" i="141"/>
  <c r="J19" i="116"/>
  <c r="J101" i="121"/>
  <c r="J101" i="137" s="1"/>
  <c r="BJ103" i="131"/>
  <c r="J81" i="121"/>
  <c r="J81" i="137" s="1"/>
  <c r="BJ83" i="131"/>
  <c r="J58" i="129"/>
  <c r="J58" i="145" s="1"/>
  <c r="BN60" i="133"/>
  <c r="BN12" i="131"/>
  <c r="J10" i="124"/>
  <c r="J10" i="140" s="1"/>
  <c r="J86" i="136"/>
  <c r="J16" i="116"/>
  <c r="AE72" i="149"/>
  <c r="AE72" i="151" s="1"/>
  <c r="AE40" i="151"/>
  <c r="AE71" i="149"/>
  <c r="AE71" i="151" s="1"/>
  <c r="J21" i="141"/>
  <c r="J23" i="116"/>
  <c r="J11" i="116"/>
  <c r="J54" i="136"/>
  <c r="AH68" i="151"/>
  <c r="J7" i="121"/>
  <c r="BJ9" i="113"/>
  <c r="BJ9" i="132" s="1"/>
  <c r="BJ9" i="131"/>
  <c r="BJ21" i="134"/>
  <c r="J50" i="115"/>
  <c r="J50" i="146" s="1"/>
  <c r="AG72" i="149"/>
  <c r="AG72" i="151" s="1"/>
  <c r="AG40" i="151"/>
  <c r="AG71" i="149"/>
  <c r="AG71" i="151" s="1"/>
  <c r="BJ29" i="134"/>
  <c r="J58" i="115"/>
  <c r="J58" i="146" s="1"/>
  <c r="J60" i="129"/>
  <c r="J60" i="145" s="1"/>
  <c r="BN62" i="133"/>
  <c r="J24" i="116"/>
  <c r="J25" i="141"/>
  <c r="AF59" i="152"/>
  <c r="J30" i="116"/>
  <c r="J30" i="135" s="1"/>
  <c r="J68" i="141"/>
  <c r="J28" i="116"/>
  <c r="J62" i="141"/>
  <c r="BG20" i="134"/>
  <c r="J18" i="115"/>
  <c r="J18" i="146" s="1"/>
  <c r="J26" i="116"/>
  <c r="J39" i="141"/>
  <c r="BJ33" i="131"/>
  <c r="J31" i="121"/>
  <c r="J31" i="137" s="1"/>
  <c r="J17" i="136"/>
  <c r="J9" i="116"/>
  <c r="BN61" i="133"/>
  <c r="J59" i="129"/>
  <c r="J59" i="145" s="1"/>
  <c r="J55" i="126"/>
  <c r="J55" i="142" s="1"/>
  <c r="BJ57" i="133"/>
  <c r="J5" i="136"/>
  <c r="J5" i="116"/>
  <c r="AF60" i="152"/>
  <c r="BJ12" i="113"/>
  <c r="BJ12" i="132" s="1"/>
  <c r="J30" i="121"/>
  <c r="BJ32" i="131"/>
  <c r="J63" i="141"/>
  <c r="J29" i="116"/>
  <c r="BJ65" i="131"/>
  <c r="J63" i="121"/>
  <c r="J63" i="137" s="1"/>
  <c r="BJ14" i="133"/>
  <c r="J12" i="126"/>
  <c r="J12" i="142" s="1"/>
  <c r="J12" i="116"/>
  <c r="J61" i="136"/>
  <c r="J48" i="115"/>
  <c r="J48" i="146" s="1"/>
  <c r="BJ19" i="134"/>
  <c r="J57" i="116"/>
  <c r="J19" i="142"/>
  <c r="BJ30" i="113"/>
  <c r="BJ30" i="132" s="1"/>
  <c r="BJ64" i="133"/>
  <c r="J62" i="126"/>
  <c r="J10" i="129"/>
  <c r="J10" i="145" s="1"/>
  <c r="BN12" i="133"/>
  <c r="BJ80" i="133"/>
  <c r="J78" i="126"/>
  <c r="J78" i="142" s="1"/>
  <c r="J84" i="121"/>
  <c r="BJ86" i="131"/>
  <c r="BJ17" i="113"/>
  <c r="BJ28" i="113"/>
  <c r="BJ28" i="132" s="1"/>
  <c r="J39" i="126"/>
  <c r="BJ41" i="133"/>
  <c r="J62" i="136"/>
  <c r="J13" i="116"/>
  <c r="BJ19" i="131"/>
  <c r="J17" i="121"/>
  <c r="BJ11" i="113"/>
  <c r="BJ11" i="132" s="1"/>
  <c r="J85" i="121"/>
  <c r="J85" i="137" s="1"/>
  <c r="BJ87" i="131"/>
  <c r="J50" i="121"/>
  <c r="J50" i="137" s="1"/>
  <c r="BJ52" i="131"/>
  <c r="J19" i="141"/>
  <c r="J21" i="116"/>
  <c r="AE53" i="151"/>
  <c r="J45" i="124"/>
  <c r="J45" i="140" s="1"/>
  <c r="BN47" i="131"/>
  <c r="J95" i="121"/>
  <c r="J95" i="137" s="1"/>
  <c r="BJ97" i="131"/>
  <c r="BJ88" i="131"/>
  <c r="BJ18" i="113"/>
  <c r="BJ18" i="132" s="1"/>
  <c r="J86" i="121"/>
  <c r="J68" i="121"/>
  <c r="J68" i="137" s="1"/>
  <c r="BJ70" i="131"/>
  <c r="BJ78" i="133"/>
  <c r="J76" i="126"/>
  <c r="J76" i="142" s="1"/>
  <c r="BG17" i="132"/>
  <c r="BG19" i="113"/>
  <c r="BG19" i="132" s="1"/>
  <c r="J17" i="129"/>
  <c r="J17" i="145" s="1"/>
  <c r="BN19" i="133"/>
  <c r="I72" i="116"/>
  <c r="I65" i="135"/>
  <c r="J75" i="121"/>
  <c r="J75" i="137" s="1"/>
  <c r="BJ77" i="131"/>
  <c r="BG38" i="113"/>
  <c r="BG38" i="132" s="1"/>
  <c r="BG31" i="132"/>
  <c r="J29" i="141"/>
  <c r="J25" i="116"/>
  <c r="J14" i="137"/>
  <c r="J44" i="116"/>
  <c r="BG7" i="133"/>
  <c r="BG20" i="113"/>
  <c r="BG20" i="132" s="1"/>
  <c r="J5" i="125"/>
  <c r="BJ27" i="133"/>
  <c r="BJ26" i="113"/>
  <c r="BJ26" i="132" s="1"/>
  <c r="J25" i="126"/>
  <c r="J6" i="136"/>
  <c r="J6" i="116"/>
  <c r="BJ23" i="133"/>
  <c r="BJ25" i="113"/>
  <c r="BJ25" i="132" s="1"/>
  <c r="J21" i="126"/>
  <c r="J78" i="121"/>
  <c r="J78" i="137" s="1"/>
  <c r="BJ80" i="131"/>
  <c r="AH40" i="151"/>
  <c r="AH72" i="149"/>
  <c r="AH72" i="151" s="1"/>
  <c r="AH71" i="149"/>
  <c r="AH71" i="151" s="1"/>
  <c r="AH67" i="151"/>
  <c r="AG53" i="151"/>
  <c r="BN17" i="133"/>
  <c r="J15" i="129"/>
  <c r="J15" i="145" s="1"/>
  <c r="BN43" i="133"/>
  <c r="J41" i="129"/>
  <c r="J41" i="145" s="1"/>
  <c r="BN13" i="133"/>
  <c r="J11" i="129"/>
  <c r="J11" i="145" s="1"/>
  <c r="J27" i="116"/>
  <c r="J53" i="141"/>
  <c r="BN45" i="133"/>
  <c r="J43" i="129"/>
  <c r="J43" i="145" s="1"/>
  <c r="J66" i="116"/>
  <c r="J66" i="135" s="1"/>
  <c r="J68" i="142"/>
  <c r="J74" i="136"/>
  <c r="J14" i="116"/>
  <c r="AE67" i="151"/>
  <c r="J13" i="135" l="1"/>
  <c r="J57" i="135"/>
  <c r="J12" i="135"/>
  <c r="J23" i="135"/>
  <c r="J48" i="135"/>
  <c r="J27" i="135"/>
  <c r="J14" i="135"/>
  <c r="J6" i="135"/>
  <c r="J44" i="135"/>
  <c r="J9" i="135"/>
  <c r="J16" i="135"/>
  <c r="J8" i="135"/>
  <c r="J10" i="135"/>
  <c r="J7" i="135"/>
  <c r="I72" i="135"/>
  <c r="J26" i="135"/>
  <c r="J28" i="135"/>
  <c r="J58" i="135"/>
  <c r="J20" i="135"/>
  <c r="J25" i="135"/>
  <c r="J21" i="135"/>
  <c r="J24" i="135"/>
  <c r="J11" i="135"/>
  <c r="J19" i="135"/>
  <c r="J22" i="135"/>
  <c r="J18" i="116"/>
  <c r="J5" i="141"/>
  <c r="J17" i="137"/>
  <c r="J45" i="116"/>
  <c r="BG35" i="113"/>
  <c r="BG35" i="132" s="1"/>
  <c r="BJ31" i="132"/>
  <c r="BJ38" i="113"/>
  <c r="BJ38" i="132" s="1"/>
  <c r="J47" i="116"/>
  <c r="J54" i="137"/>
  <c r="J6" i="142"/>
  <c r="J55" i="116"/>
  <c r="J49" i="115"/>
  <c r="J49" i="146" s="1"/>
  <c r="BJ20" i="134"/>
  <c r="J52" i="116"/>
  <c r="J86" i="137"/>
  <c r="J62" i="116"/>
  <c r="J39" i="142"/>
  <c r="J84" i="137"/>
  <c r="J51" i="116"/>
  <c r="J64" i="116"/>
  <c r="J62" i="142"/>
  <c r="J46" i="116"/>
  <c r="J30" i="137"/>
  <c r="J38" i="116"/>
  <c r="J37" i="116"/>
  <c r="J5" i="135"/>
  <c r="J33" i="115"/>
  <c r="J33" i="146" s="1"/>
  <c r="BG35" i="134"/>
  <c r="J53" i="142"/>
  <c r="J63" i="116"/>
  <c r="J6" i="137"/>
  <c r="J42" i="116"/>
  <c r="J29" i="142"/>
  <c r="J61" i="116"/>
  <c r="J70" i="142"/>
  <c r="J68" i="116"/>
  <c r="J68" i="135" s="1"/>
  <c r="J21" i="142"/>
  <c r="J59" i="116"/>
  <c r="AF67" i="151"/>
  <c r="J29" i="135"/>
  <c r="J36" i="116"/>
  <c r="J7" i="137"/>
  <c r="J43" i="116"/>
  <c r="J7" i="142"/>
  <c r="J56" i="116"/>
  <c r="BG36" i="113"/>
  <c r="BG36" i="132" s="1"/>
  <c r="J64" i="115"/>
  <c r="J64" i="146" s="1"/>
  <c r="BJ35" i="134"/>
  <c r="J63" i="142"/>
  <c r="J65" i="116"/>
  <c r="J41" i="116"/>
  <c r="J5" i="137"/>
  <c r="J62" i="137"/>
  <c r="J49" i="116"/>
  <c r="J5" i="142"/>
  <c r="J54" i="116"/>
  <c r="J60" i="116"/>
  <c r="J25" i="142"/>
  <c r="BJ17" i="132"/>
  <c r="BJ19" i="113"/>
  <c r="BJ19" i="132" s="1"/>
  <c r="BG34" i="134"/>
  <c r="J32" i="115"/>
  <c r="J32" i="146" s="1"/>
  <c r="J74" i="137"/>
  <c r="J50" i="116"/>
  <c r="J15" i="135"/>
  <c r="J17" i="116"/>
  <c r="BJ39" i="113"/>
  <c r="BJ39" i="132" s="1"/>
  <c r="BJ40" i="113"/>
  <c r="BJ40" i="132" s="1"/>
  <c r="BJ7" i="132"/>
  <c r="BJ35" i="113"/>
  <c r="BJ35" i="132" s="1"/>
  <c r="BJ36" i="113"/>
  <c r="BJ36" i="132" s="1"/>
  <c r="J36" i="135" l="1"/>
  <c r="J37" i="135"/>
  <c r="J60" i="135"/>
  <c r="J56" i="135"/>
  <c r="J50" i="135"/>
  <c r="J54" i="135"/>
  <c r="J42" i="135"/>
  <c r="J38" i="135"/>
  <c r="J64" i="135"/>
  <c r="J62" i="135"/>
  <c r="J47" i="135"/>
  <c r="J18" i="135"/>
  <c r="J55" i="135"/>
  <c r="J45" i="135"/>
  <c r="J43" i="135"/>
  <c r="J17" i="135"/>
  <c r="J49" i="135"/>
  <c r="J59" i="135"/>
  <c r="J61" i="135"/>
  <c r="J63" i="135"/>
  <c r="J46" i="135"/>
  <c r="J52" i="135"/>
  <c r="J34" i="116"/>
  <c r="J33" i="116"/>
  <c r="J53" i="116"/>
  <c r="J51" i="135"/>
  <c r="J63" i="115"/>
  <c r="J63" i="146" s="1"/>
  <c r="BJ34" i="134"/>
  <c r="J74" i="116"/>
  <c r="J41" i="135"/>
  <c r="J73" i="116"/>
  <c r="J69" i="116"/>
  <c r="J70" i="116"/>
  <c r="J65" i="135"/>
  <c r="J72" i="116"/>
  <c r="J53" i="135" l="1"/>
  <c r="J74" i="135"/>
  <c r="J33" i="135"/>
  <c r="J70" i="135"/>
  <c r="J69" i="135"/>
  <c r="J72" i="135"/>
  <c r="J73" i="135"/>
  <c r="J34" i="135"/>
  <c r="AK22" i="152"/>
  <c r="AJ22" i="152"/>
  <c r="AL22" i="152"/>
  <c r="AJ57" i="151" l="1"/>
  <c r="AI57" i="151"/>
  <c r="AI21" i="152"/>
  <c r="AK56" i="151"/>
  <c r="AL57" i="151"/>
  <c r="AJ51" i="152"/>
  <c r="AL21" i="152"/>
  <c r="AJ56" i="151"/>
  <c r="AI56" i="151"/>
  <c r="AI22" i="152"/>
  <c r="AK57" i="151"/>
  <c r="AJ21" i="152"/>
  <c r="AL56" i="151"/>
  <c r="AK21" i="152"/>
  <c r="AL51" i="152"/>
  <c r="AK51" i="152"/>
  <c r="AK50" i="152" l="1"/>
  <c r="AJ50" i="152"/>
  <c r="AI51" i="152"/>
  <c r="AL50" i="152"/>
  <c r="AI50" i="152"/>
  <c r="BO13" i="133" l="1"/>
  <c r="K11" i="125"/>
  <c r="K11" i="141" s="1"/>
  <c r="K17" i="125"/>
  <c r="K17" i="141" s="1"/>
  <c r="BO19" i="133"/>
  <c r="BO63" i="133"/>
  <c r="K61" i="125"/>
  <c r="K61" i="141" s="1"/>
  <c r="K15" i="125"/>
  <c r="K15" i="141" s="1"/>
  <c r="BO17" i="133"/>
  <c r="BO61" i="133"/>
  <c r="K59" i="125"/>
  <c r="K59" i="141" s="1"/>
  <c r="BO12" i="133"/>
  <c r="K10" i="125"/>
  <c r="K10" i="141" s="1"/>
  <c r="BO58" i="133"/>
  <c r="K56" i="125"/>
  <c r="K56" i="141" s="1"/>
  <c r="BO62" i="133"/>
  <c r="K60" i="125"/>
  <c r="K60" i="141" s="1"/>
  <c r="BO18" i="133"/>
  <c r="K16" i="125"/>
  <c r="K16" i="141" s="1"/>
  <c r="BO25" i="133"/>
  <c r="K23" i="125"/>
  <c r="K23" i="141" s="1"/>
  <c r="K27" i="125"/>
  <c r="K27" i="141" s="1"/>
  <c r="BO29" i="133"/>
  <c r="K21" i="115"/>
  <c r="K21" i="146" s="1"/>
  <c r="BO23" i="134"/>
  <c r="BO26" i="133"/>
  <c r="K24" i="125"/>
  <c r="K24" i="141" s="1"/>
  <c r="K44" i="125"/>
  <c r="K44" i="141" s="1"/>
  <c r="BO46" i="133"/>
  <c r="BO50" i="133"/>
  <c r="K48" i="125"/>
  <c r="K48" i="141" s="1"/>
  <c r="BO44" i="133"/>
  <c r="K42" i="125"/>
  <c r="K42" i="141" s="1"/>
  <c r="K46" i="125"/>
  <c r="K46" i="141" s="1"/>
  <c r="BO48" i="133"/>
  <c r="BV13" i="102"/>
  <c r="K11" i="126"/>
  <c r="K11" i="142" s="1"/>
  <c r="BR13" i="133"/>
  <c r="BV19" i="102"/>
  <c r="K17" i="126"/>
  <c r="K17" i="142" s="1"/>
  <c r="BR19" i="133"/>
  <c r="K61" i="126"/>
  <c r="K61" i="142" s="1"/>
  <c r="BR63" i="133"/>
  <c r="BV17" i="102"/>
  <c r="K15" i="126"/>
  <c r="K15" i="142" s="1"/>
  <c r="BR17" i="133"/>
  <c r="BV61" i="102"/>
  <c r="K59" i="126"/>
  <c r="K59" i="142" s="1"/>
  <c r="BR61" i="133"/>
  <c r="BR12" i="133"/>
  <c r="BV12" i="102"/>
  <c r="K10" i="126"/>
  <c r="K10" i="142" s="1"/>
  <c r="BR58" i="133"/>
  <c r="K56" i="126"/>
  <c r="K56" i="142" s="1"/>
  <c r="BR62" i="133"/>
  <c r="K60" i="126"/>
  <c r="K60" i="142" s="1"/>
  <c r="BV62" i="102"/>
  <c r="BV18" i="102"/>
  <c r="K16" i="126"/>
  <c r="K16" i="142" s="1"/>
  <c r="BR18" i="133"/>
  <c r="K23" i="126"/>
  <c r="K23" i="142" s="1"/>
  <c r="BR25" i="133"/>
  <c r="BR29" i="133"/>
  <c r="K27" i="126"/>
  <c r="K27" i="142" s="1"/>
  <c r="BR23" i="134"/>
  <c r="K52" i="115"/>
  <c r="K52" i="146" s="1"/>
  <c r="K24" i="126"/>
  <c r="K24" i="142" s="1"/>
  <c r="BR26" i="133"/>
  <c r="BR46" i="133"/>
  <c r="K44" i="126"/>
  <c r="K44" i="142" s="1"/>
  <c r="BV46" i="102"/>
  <c r="BR50" i="133"/>
  <c r="K48" i="126"/>
  <c r="K48" i="142" s="1"/>
  <c r="K42" i="126"/>
  <c r="K42" i="142" s="1"/>
  <c r="BR44" i="133"/>
  <c r="BV44" i="102"/>
  <c r="BR48" i="133"/>
  <c r="K46" i="126"/>
  <c r="K46" i="142" s="1"/>
  <c r="BO37" i="133"/>
  <c r="K35" i="125"/>
  <c r="K35" i="141" s="1"/>
  <c r="BO45" i="133"/>
  <c r="K43" i="125"/>
  <c r="K43" i="141" s="1"/>
  <c r="K32" i="125"/>
  <c r="K32" i="141" s="1"/>
  <c r="BO34" i="133"/>
  <c r="BO43" i="133"/>
  <c r="K41" i="125"/>
  <c r="K41" i="141" s="1"/>
  <c r="BO30" i="133"/>
  <c r="K28" i="125"/>
  <c r="K28" i="141" s="1"/>
  <c r="K34" i="125"/>
  <c r="K34" i="141" s="1"/>
  <c r="BO36" i="133"/>
  <c r="BO28" i="133"/>
  <c r="K26" i="125"/>
  <c r="K26" i="141" s="1"/>
  <c r="K31" i="125"/>
  <c r="K31" i="141" s="1"/>
  <c r="BO33" i="133"/>
  <c r="K22" i="115"/>
  <c r="K22" i="146" s="1"/>
  <c r="BO24" i="134"/>
  <c r="BO52" i="133"/>
  <c r="K50" i="125"/>
  <c r="K50" i="141" s="1"/>
  <c r="K58" i="125"/>
  <c r="K58" i="141" s="1"/>
  <c r="BO60" i="133"/>
  <c r="K47" i="125"/>
  <c r="K47" i="141" s="1"/>
  <c r="BO49" i="133"/>
  <c r="K52" i="125"/>
  <c r="K52" i="141" s="1"/>
  <c r="BO54" i="133"/>
  <c r="K14" i="125"/>
  <c r="K14" i="141" s="1"/>
  <c r="BO16" i="133"/>
  <c r="BO24" i="113"/>
  <c r="BO24" i="132" s="1"/>
  <c r="K20" i="125"/>
  <c r="BO22" i="133"/>
  <c r="K22" i="125"/>
  <c r="K22" i="141" s="1"/>
  <c r="BO24" i="133"/>
  <c r="BO23" i="113"/>
  <c r="BO23" i="132" s="1"/>
  <c r="K19" i="125"/>
  <c r="BO21" i="133"/>
  <c r="K9" i="125"/>
  <c r="K9" i="141" s="1"/>
  <c r="BO11" i="133"/>
  <c r="BR37" i="133"/>
  <c r="K35" i="126"/>
  <c r="K35" i="142" s="1"/>
  <c r="BV45" i="102"/>
  <c r="K43" i="126"/>
  <c r="K43" i="142" s="1"/>
  <c r="BR45" i="133"/>
  <c r="BR34" i="133"/>
  <c r="K32" i="126"/>
  <c r="K32" i="142" s="1"/>
  <c r="BV43" i="102"/>
  <c r="K41" i="126"/>
  <c r="K41" i="142" s="1"/>
  <c r="BR43" i="133"/>
  <c r="BR30" i="133"/>
  <c r="K28" i="126"/>
  <c r="K28" i="142" s="1"/>
  <c r="K34" i="126"/>
  <c r="K34" i="142" s="1"/>
  <c r="BR36" i="133"/>
  <c r="BR28" i="133"/>
  <c r="K26" i="126"/>
  <c r="K26" i="142" s="1"/>
  <c r="BR33" i="133"/>
  <c r="K31" i="126"/>
  <c r="K31" i="142" s="1"/>
  <c r="BR24" i="134"/>
  <c r="K53" i="115"/>
  <c r="K53" i="146" s="1"/>
  <c r="K50" i="126"/>
  <c r="K50" i="142" s="1"/>
  <c r="BR52" i="133"/>
  <c r="K58" i="126"/>
  <c r="K58" i="142" s="1"/>
  <c r="BR60" i="133"/>
  <c r="BV60" i="102"/>
  <c r="BR49" i="133"/>
  <c r="K47" i="126"/>
  <c r="K47" i="142" s="1"/>
  <c r="BR54" i="133"/>
  <c r="K52" i="126"/>
  <c r="K52" i="142" s="1"/>
  <c r="BR16" i="133"/>
  <c r="BV16" i="102"/>
  <c r="K14" i="126"/>
  <c r="K14" i="142" s="1"/>
  <c r="K20" i="126"/>
  <c r="BR22" i="133"/>
  <c r="BR24" i="113"/>
  <c r="BR24" i="132" s="1"/>
  <c r="BR24" i="133"/>
  <c r="K22" i="126"/>
  <c r="K22" i="142" s="1"/>
  <c r="BR23" i="113"/>
  <c r="BR23" i="132" s="1"/>
  <c r="BR21" i="133"/>
  <c r="K19" i="126"/>
  <c r="BR11" i="133"/>
  <c r="K9" i="126"/>
  <c r="K9" i="142" s="1"/>
  <c r="K57" i="116" l="1"/>
  <c r="K19" i="142"/>
  <c r="K20" i="142"/>
  <c r="K58" i="116"/>
  <c r="K58" i="129"/>
  <c r="K58" i="145" s="1"/>
  <c r="BV60" i="133"/>
  <c r="K21" i="116"/>
  <c r="K19" i="141"/>
  <c r="BV62" i="133"/>
  <c r="K60" i="129"/>
  <c r="K60" i="145" s="1"/>
  <c r="K41" i="129"/>
  <c r="K41" i="145" s="1"/>
  <c r="BV43" i="133"/>
  <c r="K20" i="141"/>
  <c r="K22" i="116"/>
  <c r="K42" i="129"/>
  <c r="K42" i="145" s="1"/>
  <c r="BV44" i="133"/>
  <c r="BV17" i="133"/>
  <c r="K15" i="129"/>
  <c r="K15" i="145" s="1"/>
  <c r="BV13" i="133"/>
  <c r="K11" i="129"/>
  <c r="K11" i="145" s="1"/>
  <c r="K14" i="129"/>
  <c r="K14" i="145" s="1"/>
  <c r="BV16" i="133"/>
  <c r="K43" i="129"/>
  <c r="K43" i="145" s="1"/>
  <c r="BV45" i="133"/>
  <c r="K44" i="129"/>
  <c r="K44" i="145" s="1"/>
  <c r="BV46" i="133"/>
  <c r="K10" i="129"/>
  <c r="K10" i="145" s="1"/>
  <c r="BV12" i="133"/>
  <c r="K59" i="129"/>
  <c r="K59" i="145" s="1"/>
  <c r="BV61" i="133"/>
  <c r="K17" i="129"/>
  <c r="K17" i="145" s="1"/>
  <c r="BV19" i="133"/>
  <c r="K16" i="129"/>
  <c r="K16" i="145" s="1"/>
  <c r="BV18" i="133"/>
  <c r="K22" i="135" l="1"/>
  <c r="K57" i="135"/>
  <c r="K58" i="135"/>
  <c r="K21" i="135"/>
  <c r="AI16" i="152"/>
  <c r="K72" i="126"/>
  <c r="K72" i="142" s="1"/>
  <c r="BR74" i="133"/>
  <c r="BR76" i="133"/>
  <c r="K74" i="126"/>
  <c r="K74" i="142" s="1"/>
  <c r="BO73" i="133"/>
  <c r="K71" i="125"/>
  <c r="K71" i="141" s="1"/>
  <c r="K73" i="125"/>
  <c r="K73" i="141" s="1"/>
  <c r="BO75" i="133"/>
  <c r="AI27" i="152"/>
  <c r="AL27" i="152"/>
  <c r="AJ27" i="152"/>
  <c r="AI12" i="152"/>
  <c r="K30" i="115"/>
  <c r="K30" i="146" s="1"/>
  <c r="BO32" i="134"/>
  <c r="K68" i="125"/>
  <c r="BO70" i="133"/>
  <c r="BO32" i="113"/>
  <c r="BO32" i="132" s="1"/>
  <c r="K71" i="126"/>
  <c r="K71" i="142" s="1"/>
  <c r="BR73" i="133"/>
  <c r="K73" i="126"/>
  <c r="K73" i="142" s="1"/>
  <c r="BR75" i="133"/>
  <c r="AK16" i="152"/>
  <c r="AL16" i="152"/>
  <c r="AJ47" i="151"/>
  <c r="AJ16" i="152"/>
  <c r="BR32" i="134"/>
  <c r="K61" i="115"/>
  <c r="K61" i="146" s="1"/>
  <c r="K68" i="126"/>
  <c r="BR70" i="133"/>
  <c r="BR32" i="113"/>
  <c r="BR32" i="132" s="1"/>
  <c r="K29" i="115"/>
  <c r="K29" i="146" s="1"/>
  <c r="BO31" i="134"/>
  <c r="AK27" i="152"/>
  <c r="AK12" i="152"/>
  <c r="AK47" i="151"/>
  <c r="AL12" i="152"/>
  <c r="AL47" i="151"/>
  <c r="AI47" i="151"/>
  <c r="AJ12" i="152"/>
  <c r="BO74" i="133"/>
  <c r="K72" i="125"/>
  <c r="K72" i="141" s="1"/>
  <c r="BO76" i="133"/>
  <c r="K74" i="125"/>
  <c r="K74" i="141" s="1"/>
  <c r="BR31" i="134"/>
  <c r="K60" i="115"/>
  <c r="K60" i="146" s="1"/>
  <c r="AJ41" i="152" l="1"/>
  <c r="AJ45" i="152"/>
  <c r="AL45" i="152"/>
  <c r="BO72" i="133"/>
  <c r="BO34" i="113"/>
  <c r="BO34" i="132" s="1"/>
  <c r="K70" i="125"/>
  <c r="AI41" i="152"/>
  <c r="AI56" i="152"/>
  <c r="K28" i="115"/>
  <c r="K28" i="146" s="1"/>
  <c r="BO30" i="134"/>
  <c r="AK56" i="152"/>
  <c r="BO33" i="134"/>
  <c r="K31" i="115"/>
  <c r="K31" i="146" s="1"/>
  <c r="AL56" i="152"/>
  <c r="BR30" i="134"/>
  <c r="K59" i="115"/>
  <c r="K59" i="146" s="1"/>
  <c r="AL41" i="152"/>
  <c r="AK41" i="152"/>
  <c r="K68" i="142"/>
  <c r="K66" i="116"/>
  <c r="K66" i="135" s="1"/>
  <c r="BR33" i="134"/>
  <c r="K62" i="115"/>
  <c r="K62" i="146" s="1"/>
  <c r="AK45" i="152"/>
  <c r="K69" i="125"/>
  <c r="BO71" i="133"/>
  <c r="BO33" i="113"/>
  <c r="BO33" i="132" s="1"/>
  <c r="AJ56" i="152"/>
  <c r="K68" i="141"/>
  <c r="K30" i="116"/>
  <c r="K30" i="135" s="1"/>
  <c r="K69" i="126"/>
  <c r="BR33" i="113"/>
  <c r="BR33" i="132" s="1"/>
  <c r="BR71" i="133"/>
  <c r="AI45" i="152"/>
  <c r="K69" i="142" l="1"/>
  <c r="K67" i="116"/>
  <c r="K67" i="135" s="1"/>
  <c r="K98" i="121"/>
  <c r="K98" i="137" s="1"/>
  <c r="BR100" i="131"/>
  <c r="BR54" i="131"/>
  <c r="K52" i="121"/>
  <c r="K52" i="137" s="1"/>
  <c r="BR104" i="131"/>
  <c r="K102" i="121"/>
  <c r="K102" i="137" s="1"/>
  <c r="BR18" i="134"/>
  <c r="K47" i="115"/>
  <c r="K47" i="146" s="1"/>
  <c r="BV14" i="101"/>
  <c r="BR14" i="131"/>
  <c r="K12" i="121"/>
  <c r="K12" i="137" s="1"/>
  <c r="K43" i="115"/>
  <c r="K43" i="146" s="1"/>
  <c r="BR14" i="134"/>
  <c r="K11" i="121"/>
  <c r="K11" i="137" s="1"/>
  <c r="BV13" i="101"/>
  <c r="BR13" i="131"/>
  <c r="BR67" i="131"/>
  <c r="K65" i="121"/>
  <c r="K65" i="137" s="1"/>
  <c r="BR12" i="131"/>
  <c r="BV12" i="101"/>
  <c r="K10" i="121"/>
  <c r="K10" i="137" s="1"/>
  <c r="K69" i="141"/>
  <c r="K31" i="116"/>
  <c r="K31" i="135" s="1"/>
  <c r="K8" i="121"/>
  <c r="K8" i="137" s="1"/>
  <c r="BR10" i="131"/>
  <c r="BR15" i="131"/>
  <c r="K13" i="121"/>
  <c r="K13" i="137" s="1"/>
  <c r="BR72" i="131"/>
  <c r="K70" i="121"/>
  <c r="K70" i="137" s="1"/>
  <c r="K38" i="121"/>
  <c r="K38" i="137" s="1"/>
  <c r="BR40" i="131"/>
  <c r="K87" i="120"/>
  <c r="K87" i="136" s="1"/>
  <c r="BO89" i="131"/>
  <c r="K37" i="120"/>
  <c r="K37" i="136" s="1"/>
  <c r="BO39" i="131"/>
  <c r="K83" i="120"/>
  <c r="K83" i="136" s="1"/>
  <c r="BO85" i="131"/>
  <c r="BO37" i="131"/>
  <c r="K35" i="120"/>
  <c r="K35" i="136" s="1"/>
  <c r="BO66" i="131"/>
  <c r="K64" i="120"/>
  <c r="K64" i="136" s="1"/>
  <c r="K92" i="120"/>
  <c r="K92" i="136" s="1"/>
  <c r="BO94" i="131"/>
  <c r="BO58" i="131"/>
  <c r="K56" i="120"/>
  <c r="K56" i="136" s="1"/>
  <c r="K100" i="120"/>
  <c r="K100" i="136" s="1"/>
  <c r="BO102" i="131"/>
  <c r="K55" i="120"/>
  <c r="K55" i="136" s="1"/>
  <c r="BO57" i="131"/>
  <c r="BO101" i="131"/>
  <c r="K99" i="120"/>
  <c r="K99" i="136" s="1"/>
  <c r="K53" i="120"/>
  <c r="K53" i="136" s="1"/>
  <c r="BO55" i="131"/>
  <c r="BO84" i="131"/>
  <c r="K82" i="120"/>
  <c r="K82" i="136" s="1"/>
  <c r="BO34" i="131"/>
  <c r="K32" i="120"/>
  <c r="K32" i="136" s="1"/>
  <c r="BO49" i="131"/>
  <c r="K47" i="120"/>
  <c r="K47" i="136" s="1"/>
  <c r="K18" i="120"/>
  <c r="K18" i="136" s="1"/>
  <c r="BO20" i="131"/>
  <c r="BO68" i="131"/>
  <c r="K66" i="120"/>
  <c r="K66" i="136" s="1"/>
  <c r="BO18" i="131"/>
  <c r="K16" i="120"/>
  <c r="K16" i="136" s="1"/>
  <c r="K61" i="120"/>
  <c r="BO14" i="113"/>
  <c r="BO14" i="132" s="1"/>
  <c r="BO63" i="131"/>
  <c r="BO78" i="131"/>
  <c r="K76" i="120"/>
  <c r="K76" i="136" s="1"/>
  <c r="BO25" i="131"/>
  <c r="K23" i="120"/>
  <c r="K23" i="136" s="1"/>
  <c r="BO82" i="131"/>
  <c r="K80" i="120"/>
  <c r="K80" i="136" s="1"/>
  <c r="BO45" i="131"/>
  <c r="K43" i="120"/>
  <c r="K43" i="136" s="1"/>
  <c r="K91" i="120"/>
  <c r="K91" i="136" s="1"/>
  <c r="BO93" i="131"/>
  <c r="K42" i="120"/>
  <c r="K42" i="136" s="1"/>
  <c r="BO44" i="131"/>
  <c r="K90" i="120"/>
  <c r="K90" i="136" s="1"/>
  <c r="BO92" i="131"/>
  <c r="K41" i="120"/>
  <c r="K41" i="136" s="1"/>
  <c r="BO43" i="131"/>
  <c r="K93" i="120"/>
  <c r="K93" i="136" s="1"/>
  <c r="BO95" i="131"/>
  <c r="BO47" i="131"/>
  <c r="K45" i="120"/>
  <c r="K45" i="136" s="1"/>
  <c r="BO99" i="131"/>
  <c r="K97" i="120"/>
  <c r="K97" i="136" s="1"/>
  <c r="BO62" i="131"/>
  <c r="K60" i="120"/>
  <c r="K60" i="136" s="1"/>
  <c r="BO29" i="134"/>
  <c r="K27" i="115"/>
  <c r="K27" i="146" s="1"/>
  <c r="K87" i="121"/>
  <c r="K87" i="137" s="1"/>
  <c r="BR89" i="131"/>
  <c r="BR39" i="131"/>
  <c r="K37" i="121"/>
  <c r="K37" i="137" s="1"/>
  <c r="K83" i="121"/>
  <c r="K83" i="137" s="1"/>
  <c r="BR85" i="131"/>
  <c r="BR37" i="131"/>
  <c r="K35" i="121"/>
  <c r="K35" i="137" s="1"/>
  <c r="K70" i="126"/>
  <c r="BR72" i="133"/>
  <c r="BR34" i="113"/>
  <c r="BR34" i="132" s="1"/>
  <c r="K64" i="121"/>
  <c r="K64" i="137" s="1"/>
  <c r="BR66" i="131"/>
  <c r="K92" i="121"/>
  <c r="K92" i="137" s="1"/>
  <c r="BR94" i="131"/>
  <c r="K56" i="121"/>
  <c r="K56" i="137" s="1"/>
  <c r="BR58" i="131"/>
  <c r="K100" i="121"/>
  <c r="K100" i="137" s="1"/>
  <c r="BR102" i="131"/>
  <c r="K55" i="121"/>
  <c r="K55" i="137" s="1"/>
  <c r="BR57" i="131"/>
  <c r="K99" i="121"/>
  <c r="K99" i="137" s="1"/>
  <c r="BR101" i="131"/>
  <c r="K53" i="121"/>
  <c r="K53" i="137" s="1"/>
  <c r="BR55" i="131"/>
  <c r="K70" i="141"/>
  <c r="K32" i="116"/>
  <c r="K32" i="135" s="1"/>
  <c r="BR84" i="131"/>
  <c r="K82" i="121"/>
  <c r="K82" i="137" s="1"/>
  <c r="K32" i="121"/>
  <c r="K32" i="137" s="1"/>
  <c r="BR34" i="131"/>
  <c r="K47" i="121"/>
  <c r="K47" i="137" s="1"/>
  <c r="BR49" i="131"/>
  <c r="BR20" i="131"/>
  <c r="K18" i="121"/>
  <c r="K18" i="137" s="1"/>
  <c r="K66" i="121"/>
  <c r="K66" i="137" s="1"/>
  <c r="BR68" i="131"/>
  <c r="BR18" i="131"/>
  <c r="BV18" i="101"/>
  <c r="K16" i="121"/>
  <c r="K16" i="137" s="1"/>
  <c r="BR14" i="113"/>
  <c r="BR14" i="132" s="1"/>
  <c r="K61" i="121"/>
  <c r="BR63" i="131"/>
  <c r="BR78" i="131"/>
  <c r="K76" i="121"/>
  <c r="K76" i="137" s="1"/>
  <c r="BR25" i="131"/>
  <c r="K23" i="121"/>
  <c r="K23" i="137" s="1"/>
  <c r="BR82" i="131"/>
  <c r="K80" i="121"/>
  <c r="K80" i="137" s="1"/>
  <c r="BR45" i="131"/>
  <c r="K43" i="121"/>
  <c r="K43" i="137" s="1"/>
  <c r="BR93" i="131"/>
  <c r="K91" i="121"/>
  <c r="K91" i="137" s="1"/>
  <c r="K42" i="121"/>
  <c r="K42" i="137" s="1"/>
  <c r="BR44" i="131"/>
  <c r="BR92" i="131"/>
  <c r="K90" i="121"/>
  <c r="K90" i="137" s="1"/>
  <c r="K41" i="121"/>
  <c r="K41" i="137" s="1"/>
  <c r="BR43" i="131"/>
  <c r="K93" i="121"/>
  <c r="K93" i="137" s="1"/>
  <c r="BR95" i="131"/>
  <c r="BV47" i="101"/>
  <c r="BR47" i="131"/>
  <c r="K45" i="121"/>
  <c r="K45" i="137" s="1"/>
  <c r="BR99" i="131"/>
  <c r="K97" i="121"/>
  <c r="K97" i="137" s="1"/>
  <c r="BR62" i="131"/>
  <c r="K60" i="121"/>
  <c r="K60" i="137" s="1"/>
  <c r="BO61" i="131"/>
  <c r="K59" i="120"/>
  <c r="K59" i="136" s="1"/>
  <c r="BO106" i="131"/>
  <c r="K104" i="120"/>
  <c r="K104" i="136" s="1"/>
  <c r="BO60" i="131"/>
  <c r="K58" i="120"/>
  <c r="K58" i="136" s="1"/>
  <c r="BO91" i="131"/>
  <c r="K89" i="120"/>
  <c r="K89" i="136" s="1"/>
  <c r="BO42" i="131"/>
  <c r="K40" i="120"/>
  <c r="K40" i="136" s="1"/>
  <c r="K67" i="120"/>
  <c r="K67" i="136" s="1"/>
  <c r="BO69" i="131"/>
  <c r="BO29" i="131"/>
  <c r="K27" i="120"/>
  <c r="K27" i="136" s="1"/>
  <c r="K79" i="120"/>
  <c r="K79" i="136" s="1"/>
  <c r="BO81" i="131"/>
  <c r="BO28" i="131"/>
  <c r="K26" i="120"/>
  <c r="K26" i="136" s="1"/>
  <c r="K77" i="120"/>
  <c r="K77" i="136" s="1"/>
  <c r="BO79" i="131"/>
  <c r="K24" i="120"/>
  <c r="K24" i="136" s="1"/>
  <c r="BO26" i="131"/>
  <c r="K46" i="120"/>
  <c r="K46" i="136" s="1"/>
  <c r="BO48" i="131"/>
  <c r="K103" i="120"/>
  <c r="K103" i="136" s="1"/>
  <c r="BO105" i="131"/>
  <c r="BO59" i="131"/>
  <c r="K57" i="120"/>
  <c r="K57" i="136" s="1"/>
  <c r="BO90" i="131"/>
  <c r="K88" i="120"/>
  <c r="K88" i="136" s="1"/>
  <c r="BO53" i="131"/>
  <c r="K51" i="120"/>
  <c r="K51" i="136" s="1"/>
  <c r="BO98" i="131"/>
  <c r="K96" i="120"/>
  <c r="K96" i="136" s="1"/>
  <c r="BO51" i="131"/>
  <c r="K49" i="120"/>
  <c r="K49" i="136" s="1"/>
  <c r="K94" i="120"/>
  <c r="K94" i="136" s="1"/>
  <c r="BO96" i="131"/>
  <c r="K15" i="120"/>
  <c r="K15" i="136" s="1"/>
  <c r="BO17" i="131"/>
  <c r="BO100" i="131"/>
  <c r="K98" i="120"/>
  <c r="K98" i="136" s="1"/>
  <c r="K52" i="120"/>
  <c r="K52" i="136" s="1"/>
  <c r="BO54" i="131"/>
  <c r="K102" i="120"/>
  <c r="K102" i="136" s="1"/>
  <c r="BO104" i="131"/>
  <c r="K16" i="115"/>
  <c r="K16" i="146" s="1"/>
  <c r="BO18" i="134"/>
  <c r="BO14" i="131"/>
  <c r="K12" i="120"/>
  <c r="K12" i="136" s="1"/>
  <c r="K12" i="115"/>
  <c r="K12" i="146" s="1"/>
  <c r="BO14" i="134"/>
  <c r="BO13" i="131"/>
  <c r="K11" i="120"/>
  <c r="K11" i="136" s="1"/>
  <c r="K65" i="120"/>
  <c r="K65" i="136" s="1"/>
  <c r="BO67" i="131"/>
  <c r="BO12" i="131"/>
  <c r="K10" i="120"/>
  <c r="K10" i="136" s="1"/>
  <c r="K8" i="120"/>
  <c r="K8" i="136" s="1"/>
  <c r="BO10" i="131"/>
  <c r="BO15" i="131"/>
  <c r="K13" i="120"/>
  <c r="K13" i="136" s="1"/>
  <c r="K70" i="120"/>
  <c r="K70" i="136" s="1"/>
  <c r="BO72" i="131"/>
  <c r="BO40" i="131"/>
  <c r="K38" i="120"/>
  <c r="K38" i="136" s="1"/>
  <c r="BR61" i="131"/>
  <c r="K59" i="121"/>
  <c r="K59" i="137" s="1"/>
  <c r="K104" i="121"/>
  <c r="K104" i="137" s="1"/>
  <c r="BR106" i="131"/>
  <c r="BR60" i="131"/>
  <c r="K58" i="121"/>
  <c r="K58" i="137" s="1"/>
  <c r="K89" i="121"/>
  <c r="K89" i="137" s="1"/>
  <c r="BR91" i="131"/>
  <c r="BR42" i="131"/>
  <c r="K40" i="121"/>
  <c r="K40" i="137" s="1"/>
  <c r="BR69" i="131"/>
  <c r="K67" i="121"/>
  <c r="K67" i="137" s="1"/>
  <c r="K27" i="121"/>
  <c r="K27" i="137" s="1"/>
  <c r="BR29" i="131"/>
  <c r="K79" i="121"/>
  <c r="K79" i="137" s="1"/>
  <c r="BR81" i="131"/>
  <c r="BR28" i="131"/>
  <c r="K26" i="121"/>
  <c r="K26" i="137" s="1"/>
  <c r="K77" i="121"/>
  <c r="K77" i="137" s="1"/>
  <c r="BR79" i="131"/>
  <c r="K24" i="121"/>
  <c r="K24" i="137" s="1"/>
  <c r="BR26" i="131"/>
  <c r="K46" i="121"/>
  <c r="K46" i="137" s="1"/>
  <c r="BR48" i="131"/>
  <c r="BR105" i="131"/>
  <c r="K103" i="121"/>
  <c r="K103" i="137" s="1"/>
  <c r="K57" i="121"/>
  <c r="K57" i="137" s="1"/>
  <c r="BR59" i="131"/>
  <c r="BR90" i="131"/>
  <c r="K88" i="121"/>
  <c r="K88" i="137" s="1"/>
  <c r="BR53" i="131"/>
  <c r="K51" i="121"/>
  <c r="K51" i="137" s="1"/>
  <c r="BR98" i="131"/>
  <c r="K96" i="121"/>
  <c r="K96" i="137" s="1"/>
  <c r="BR51" i="131"/>
  <c r="K49" i="121"/>
  <c r="K49" i="137" s="1"/>
  <c r="BR96" i="131"/>
  <c r="K94" i="121"/>
  <c r="K94" i="137" s="1"/>
  <c r="BR17" i="131"/>
  <c r="K15" i="121"/>
  <c r="K15" i="137" s="1"/>
  <c r="BV17" i="101"/>
  <c r="K69" i="121" l="1"/>
  <c r="K69" i="137" s="1"/>
  <c r="BR71" i="131"/>
  <c r="AI65" i="151"/>
  <c r="K70" i="142"/>
  <c r="K68" i="116"/>
  <c r="K68" i="135" s="1"/>
  <c r="BV14" i="131"/>
  <c r="K12" i="124"/>
  <c r="K12" i="140" s="1"/>
  <c r="AL65" i="151"/>
  <c r="K16" i="124"/>
  <c r="K16" i="140" s="1"/>
  <c r="BV18" i="131"/>
  <c r="K10" i="124"/>
  <c r="K10" i="140" s="1"/>
  <c r="BV12" i="131"/>
  <c r="AK65" i="151"/>
  <c r="K15" i="124"/>
  <c r="K15" i="140" s="1"/>
  <c r="BV17" i="131"/>
  <c r="BR29" i="134"/>
  <c r="K58" i="115"/>
  <c r="K58" i="146" s="1"/>
  <c r="BO71" i="131"/>
  <c r="K69" i="120"/>
  <c r="K69" i="136" s="1"/>
  <c r="BV47" i="131"/>
  <c r="K45" i="124"/>
  <c r="K45" i="140" s="1"/>
  <c r="K48" i="116"/>
  <c r="K61" i="137"/>
  <c r="K61" i="136"/>
  <c r="K12" i="116"/>
  <c r="K11" i="124"/>
  <c r="K11" i="140" s="1"/>
  <c r="BV13" i="131"/>
  <c r="AJ65" i="151"/>
  <c r="K48" i="135" l="1"/>
  <c r="K12" i="135"/>
  <c r="AK8" i="152"/>
  <c r="BO79" i="133" l="1"/>
  <c r="K77" i="125"/>
  <c r="K77" i="141" s="1"/>
  <c r="K77" i="126"/>
  <c r="K77" i="142" s="1"/>
  <c r="BR79" i="133"/>
  <c r="AI9" i="152"/>
  <c r="AL9" i="152"/>
  <c r="AL14" i="152"/>
  <c r="AK14" i="152"/>
  <c r="AL7" i="152"/>
  <c r="AJ9" i="152"/>
  <c r="AK7" i="152"/>
  <c r="AL11" i="152"/>
  <c r="AJ11" i="152"/>
  <c r="AK11" i="152"/>
  <c r="AL8" i="152"/>
  <c r="AI8" i="152"/>
  <c r="AJ14" i="152"/>
  <c r="AK9" i="152"/>
  <c r="AI11" i="152"/>
  <c r="AJ8" i="152"/>
  <c r="AK37" i="152"/>
  <c r="AJ37" i="152" l="1"/>
  <c r="AK38" i="152"/>
  <c r="AI37" i="152"/>
  <c r="AK40" i="152"/>
  <c r="AL40" i="152"/>
  <c r="AJ38" i="152"/>
  <c r="AK43" i="152"/>
  <c r="AL38" i="152"/>
  <c r="AI14" i="152"/>
  <c r="AI40" i="152"/>
  <c r="AJ43" i="152"/>
  <c r="AL37" i="152"/>
  <c r="AJ40" i="152"/>
  <c r="AK36" i="152"/>
  <c r="AL36" i="152"/>
  <c r="AL43" i="152"/>
  <c r="AI38" i="152"/>
  <c r="K11" i="115" l="1"/>
  <c r="K11" i="146" s="1"/>
  <c r="BO13" i="134"/>
  <c r="BO10" i="134"/>
  <c r="K8" i="115"/>
  <c r="K8" i="146" s="1"/>
  <c r="BR13" i="134"/>
  <c r="K42" i="115"/>
  <c r="K42" i="146" s="1"/>
  <c r="BR10" i="134"/>
  <c r="K39" i="115"/>
  <c r="K39" i="146" s="1"/>
  <c r="BO11" i="134"/>
  <c r="K9" i="115"/>
  <c r="K9" i="146" s="1"/>
  <c r="AJ7" i="152"/>
  <c r="AI43" i="152"/>
  <c r="K40" i="115"/>
  <c r="K40" i="146" s="1"/>
  <c r="BR11" i="134"/>
  <c r="AJ36" i="152" l="1"/>
  <c r="BO16" i="134"/>
  <c r="K14" i="115"/>
  <c r="K14" i="146" s="1"/>
  <c r="AI7" i="152"/>
  <c r="K45" i="115"/>
  <c r="K45" i="146" s="1"/>
  <c r="BR16" i="134"/>
  <c r="AJ46" i="151" l="1"/>
  <c r="AJ44" i="151"/>
  <c r="AK44" i="151"/>
  <c r="AL51" i="151"/>
  <c r="AK51" i="151"/>
  <c r="AK43" i="151"/>
  <c r="AJ51" i="151"/>
  <c r="AI44" i="151"/>
  <c r="AL44" i="151"/>
  <c r="AK46" i="151"/>
  <c r="AL46" i="151"/>
  <c r="AL43" i="151"/>
  <c r="AJ43" i="151"/>
  <c r="AI36" i="152"/>
  <c r="K7" i="115" l="1"/>
  <c r="K7" i="146" s="1"/>
  <c r="BO9" i="134"/>
  <c r="AL49" i="151"/>
  <c r="AI51" i="151"/>
  <c r="AI46" i="151"/>
  <c r="BR9" i="134"/>
  <c r="K38" i="115"/>
  <c r="K38" i="146" s="1"/>
  <c r="AI43" i="151"/>
  <c r="AJ49" i="151"/>
  <c r="AK49" i="151"/>
  <c r="AJ42" i="151" l="1"/>
  <c r="AI49" i="151"/>
  <c r="K63" i="120"/>
  <c r="K63" i="136" s="1"/>
  <c r="BO65" i="131"/>
  <c r="BO83" i="131"/>
  <c r="K81" i="120"/>
  <c r="K81" i="136" s="1"/>
  <c r="AL42" i="151"/>
  <c r="BO103" i="131"/>
  <c r="K101" i="120"/>
  <c r="K101" i="136" s="1"/>
  <c r="BO46" i="131"/>
  <c r="K44" i="120"/>
  <c r="K44" i="136" s="1"/>
  <c r="AK42" i="151"/>
  <c r="BO11" i="131"/>
  <c r="K9" i="120"/>
  <c r="K9" i="136" s="1"/>
  <c r="BO77" i="131"/>
  <c r="K75" i="120"/>
  <c r="K75" i="136" s="1"/>
  <c r="BR46" i="131"/>
  <c r="K44" i="121"/>
  <c r="K44" i="137" s="1"/>
  <c r="AI42" i="151"/>
  <c r="BO19" i="131"/>
  <c r="K17" i="120"/>
  <c r="BO11" i="113"/>
  <c r="BO11" i="132" s="1"/>
  <c r="K9" i="121"/>
  <c r="K9" i="137" s="1"/>
  <c r="BR11" i="131"/>
  <c r="BO80" i="131"/>
  <c r="K78" i="120"/>
  <c r="K78" i="136" s="1"/>
  <c r="BR103" i="131" l="1"/>
  <c r="K101" i="121"/>
  <c r="K101" i="137" s="1"/>
  <c r="K14" i="121"/>
  <c r="BR16" i="131"/>
  <c r="BR10" i="113"/>
  <c r="BR10" i="132" s="1"/>
  <c r="K85" i="120"/>
  <c r="K85" i="136" s="1"/>
  <c r="BO87" i="131"/>
  <c r="BR77" i="131"/>
  <c r="K75" i="121"/>
  <c r="K75" i="137" s="1"/>
  <c r="K9" i="116"/>
  <c r="K17" i="136"/>
  <c r="BO13" i="113"/>
  <c r="BO13" i="132" s="1"/>
  <c r="K54" i="120"/>
  <c r="BO56" i="131"/>
  <c r="K63" i="121"/>
  <c r="K63" i="137" s="1"/>
  <c r="BR65" i="131"/>
  <c r="K78" i="121"/>
  <c r="K78" i="137" s="1"/>
  <c r="BR80" i="131"/>
  <c r="BR11" i="113"/>
  <c r="BR11" i="132" s="1"/>
  <c r="K17" i="121"/>
  <c r="BR19" i="131"/>
  <c r="K14" i="120"/>
  <c r="BO16" i="131"/>
  <c r="BO10" i="113"/>
  <c r="BO10" i="132" s="1"/>
  <c r="BR83" i="131"/>
  <c r="K81" i="121"/>
  <c r="K81" i="137" s="1"/>
  <c r="BO18" i="113"/>
  <c r="BO18" i="132" s="1"/>
  <c r="BO88" i="131"/>
  <c r="K86" i="120"/>
  <c r="K9" i="135" l="1"/>
  <c r="AL15" i="152"/>
  <c r="AK15" i="152"/>
  <c r="K85" i="121"/>
  <c r="K85" i="137" s="1"/>
  <c r="BR87" i="131"/>
  <c r="BR88" i="131"/>
  <c r="K86" i="121"/>
  <c r="BR18" i="113"/>
  <c r="BR18" i="132" s="1"/>
  <c r="AL13" i="152"/>
  <c r="AK13" i="152"/>
  <c r="K16" i="116"/>
  <c r="K86" i="136"/>
  <c r="K44" i="116"/>
  <c r="K14" i="137"/>
  <c r="AI15" i="152"/>
  <c r="AJ15" i="152"/>
  <c r="AI13" i="152"/>
  <c r="AJ13" i="152"/>
  <c r="BR56" i="131"/>
  <c r="BR13" i="113"/>
  <c r="BR13" i="132" s="1"/>
  <c r="K54" i="121"/>
  <c r="K8" i="116"/>
  <c r="K14" i="136"/>
  <c r="K11" i="116"/>
  <c r="K54" i="136"/>
  <c r="BO76" i="131"/>
  <c r="BO16" i="113"/>
  <c r="BO16" i="132" s="1"/>
  <c r="K74" i="120"/>
  <c r="BO9" i="113"/>
  <c r="BO9" i="132" s="1"/>
  <c r="BO9" i="131"/>
  <c r="K7" i="120"/>
  <c r="K17" i="137"/>
  <c r="K45" i="116"/>
  <c r="K44" i="135" l="1"/>
  <c r="K11" i="135"/>
  <c r="K16" i="135"/>
  <c r="K45" i="135"/>
  <c r="K8" i="135"/>
  <c r="AK6" i="152"/>
  <c r="AK10" i="152"/>
  <c r="AK50" i="151"/>
  <c r="AJ50" i="151"/>
  <c r="AI50" i="151"/>
  <c r="AJ10" i="152"/>
  <c r="AJ6" i="152"/>
  <c r="AL17" i="152"/>
  <c r="AJ17" i="152"/>
  <c r="K14" i="116"/>
  <c r="K74" i="136"/>
  <c r="AK42" i="152"/>
  <c r="AL6" i="152"/>
  <c r="AL10" i="152"/>
  <c r="AI6" i="152"/>
  <c r="AI10" i="152"/>
  <c r="AI42" i="152"/>
  <c r="AJ44" i="152"/>
  <c r="K86" i="137"/>
  <c r="K52" i="116"/>
  <c r="K7" i="121"/>
  <c r="BR9" i="131"/>
  <c r="BR9" i="113"/>
  <c r="BR9" i="132" s="1"/>
  <c r="AK44" i="152"/>
  <c r="AL50" i="151"/>
  <c r="AK5" i="152"/>
  <c r="AI17" i="152"/>
  <c r="BO52" i="131"/>
  <c r="K50" i="120"/>
  <c r="K50" i="136" s="1"/>
  <c r="AL42" i="152"/>
  <c r="AL5" i="152"/>
  <c r="AK17" i="152"/>
  <c r="BR16" i="113"/>
  <c r="BR16" i="132" s="1"/>
  <c r="BR76" i="131"/>
  <c r="K74" i="121"/>
  <c r="K7" i="136"/>
  <c r="K7" i="116"/>
  <c r="K47" i="116"/>
  <c r="K54" i="137"/>
  <c r="AJ42" i="152"/>
  <c r="AI44" i="152"/>
  <c r="K95" i="120"/>
  <c r="K95" i="136" s="1"/>
  <c r="BO97" i="131"/>
  <c r="AL44" i="152"/>
  <c r="K47" i="135" l="1"/>
  <c r="K7" i="135"/>
  <c r="K52" i="135"/>
  <c r="K14" i="135"/>
  <c r="AL34" i="152"/>
  <c r="K46" i="115"/>
  <c r="K46" i="146" s="1"/>
  <c r="BR17" i="134"/>
  <c r="BR97" i="131"/>
  <c r="K95" i="121"/>
  <c r="K95" i="137" s="1"/>
  <c r="K43" i="116"/>
  <c r="K7" i="137"/>
  <c r="K44" i="115"/>
  <c r="K44" i="146" s="1"/>
  <c r="BR15" i="134"/>
  <c r="AI35" i="152"/>
  <c r="AL35" i="152"/>
  <c r="AJ39" i="152"/>
  <c r="AK39" i="152"/>
  <c r="AK52" i="151"/>
  <c r="AJ52" i="151"/>
  <c r="K50" i="116"/>
  <c r="K74" i="137"/>
  <c r="AK46" i="152"/>
  <c r="AI39" i="152"/>
  <c r="AJ46" i="152"/>
  <c r="AJ35" i="152"/>
  <c r="AL52" i="151"/>
  <c r="AJ5" i="152"/>
  <c r="AI46" i="152"/>
  <c r="AL39" i="152"/>
  <c r="K50" i="121"/>
  <c r="K50" i="137" s="1"/>
  <c r="BR52" i="131"/>
  <c r="AK35" i="152"/>
  <c r="AI52" i="151"/>
  <c r="AI5" i="152"/>
  <c r="BO17" i="134"/>
  <c r="K15" i="115"/>
  <c r="K15" i="146" s="1"/>
  <c r="AK34" i="152"/>
  <c r="K13" i="115"/>
  <c r="K13" i="146" s="1"/>
  <c r="BO15" i="134"/>
  <c r="AL46" i="152"/>
  <c r="K50" i="135" l="1"/>
  <c r="K43" i="135"/>
  <c r="K84" i="120"/>
  <c r="BO86" i="131"/>
  <c r="BO17" i="113"/>
  <c r="K6" i="115"/>
  <c r="K6" i="146" s="1"/>
  <c r="BO8" i="134"/>
  <c r="K10" i="115"/>
  <c r="K10" i="146" s="1"/>
  <c r="BO12" i="134"/>
  <c r="K36" i="120"/>
  <c r="K36" i="136" s="1"/>
  <c r="BO38" i="131"/>
  <c r="AK45" i="151"/>
  <c r="AI45" i="151"/>
  <c r="BR12" i="134"/>
  <c r="K41" i="115"/>
  <c r="K41" i="146" s="1"/>
  <c r="BR38" i="131"/>
  <c r="K36" i="121"/>
  <c r="K36" i="137" s="1"/>
  <c r="AJ34" i="152"/>
  <c r="K17" i="115"/>
  <c r="K17" i="146" s="1"/>
  <c r="BO19" i="134"/>
  <c r="AL45" i="151"/>
  <c r="AJ45" i="151"/>
  <c r="AI34" i="152"/>
  <c r="BR19" i="134"/>
  <c r="K48" i="115"/>
  <c r="K48" i="146" s="1"/>
  <c r="AI58" i="151" l="1"/>
  <c r="AI59" i="151"/>
  <c r="AK58" i="151"/>
  <c r="K5" i="115"/>
  <c r="K5" i="146" s="1"/>
  <c r="BO7" i="134"/>
  <c r="BR86" i="131"/>
  <c r="K84" i="121"/>
  <c r="BR17" i="113"/>
  <c r="K15" i="116"/>
  <c r="K84" i="136"/>
  <c r="AJ58" i="151"/>
  <c r="BO33" i="131"/>
  <c r="K31" i="120"/>
  <c r="K31" i="136" s="1"/>
  <c r="AL58" i="151"/>
  <c r="AK59" i="151"/>
  <c r="AJ66" i="151"/>
  <c r="K37" i="115"/>
  <c r="K37" i="146" s="1"/>
  <c r="BR8" i="134"/>
  <c r="BO17" i="132"/>
  <c r="BO19" i="113"/>
  <c r="BO19" i="132" s="1"/>
  <c r="AJ59" i="151"/>
  <c r="AL59" i="151"/>
  <c r="AL66" i="151"/>
  <c r="AI66" i="151"/>
  <c r="AK66" i="151"/>
  <c r="AI23" i="152" l="1"/>
  <c r="AJ61" i="151"/>
  <c r="AK61" i="151"/>
  <c r="AI61" i="151"/>
  <c r="BR33" i="131"/>
  <c r="K31" i="121"/>
  <c r="K31" i="137" s="1"/>
  <c r="K17" i="116"/>
  <c r="K15" i="135"/>
  <c r="BO12" i="113"/>
  <c r="BO12" i="132" s="1"/>
  <c r="K30" i="120"/>
  <c r="BO32" i="131"/>
  <c r="AJ23" i="152"/>
  <c r="AK23" i="152"/>
  <c r="BR17" i="132"/>
  <c r="BR19" i="113"/>
  <c r="BR19" i="132" s="1"/>
  <c r="AL61" i="151"/>
  <c r="AL23" i="152"/>
  <c r="BR7" i="134"/>
  <c r="K36" i="115"/>
  <c r="K36" i="146" s="1"/>
  <c r="K51" i="116"/>
  <c r="K84" i="137"/>
  <c r="K17" i="135" l="1"/>
  <c r="AI62" i="151"/>
  <c r="AL25" i="152"/>
  <c r="AK62" i="151"/>
  <c r="AJ26" i="152"/>
  <c r="AK24" i="152"/>
  <c r="AI25" i="152"/>
  <c r="AI64" i="151"/>
  <c r="K40" i="126"/>
  <c r="K40" i="142" s="1"/>
  <c r="BR42" i="133"/>
  <c r="BO51" i="133"/>
  <c r="K49" i="125"/>
  <c r="K49" i="141" s="1"/>
  <c r="K30" i="121"/>
  <c r="BR32" i="131"/>
  <c r="BR12" i="113"/>
  <c r="BR12" i="132" s="1"/>
  <c r="AL41" i="151"/>
  <c r="BO10" i="133"/>
  <c r="K8" i="125"/>
  <c r="K8" i="141" s="1"/>
  <c r="AJ41" i="151"/>
  <c r="AK41" i="151"/>
  <c r="K38" i="125"/>
  <c r="K38" i="141" s="1"/>
  <c r="BO40" i="133"/>
  <c r="BO35" i="133"/>
  <c r="K33" i="125"/>
  <c r="K33" i="141" s="1"/>
  <c r="BO15" i="133"/>
  <c r="K13" i="125"/>
  <c r="K13" i="141" s="1"/>
  <c r="AJ62" i="151"/>
  <c r="AK20" i="152"/>
  <c r="AL24" i="152"/>
  <c r="K78" i="125"/>
  <c r="K78" i="141" s="1"/>
  <c r="BO80" i="133"/>
  <c r="BR51" i="133"/>
  <c r="K49" i="126"/>
  <c r="K49" i="142" s="1"/>
  <c r="BO32" i="133"/>
  <c r="K30" i="125"/>
  <c r="K30" i="141" s="1"/>
  <c r="BR10" i="133"/>
  <c r="K8" i="126"/>
  <c r="K8" i="142" s="1"/>
  <c r="AK52" i="152"/>
  <c r="BR40" i="133"/>
  <c r="K38" i="126"/>
  <c r="K38" i="142" s="1"/>
  <c r="BR15" i="133"/>
  <c r="K13" i="126"/>
  <c r="K13" i="142" s="1"/>
  <c r="AJ25" i="152"/>
  <c r="AI24" i="152"/>
  <c r="AK26" i="152"/>
  <c r="AJ24" i="152"/>
  <c r="AL26" i="152"/>
  <c r="AJ20" i="152"/>
  <c r="K53" i="116"/>
  <c r="K51" i="135"/>
  <c r="K54" i="125"/>
  <c r="K54" i="141" s="1"/>
  <c r="BO56" i="133"/>
  <c r="BO23" i="133"/>
  <c r="BO25" i="113"/>
  <c r="BO25" i="132" s="1"/>
  <c r="K21" i="125"/>
  <c r="K45" i="125"/>
  <c r="K45" i="141" s="1"/>
  <c r="BO47" i="133"/>
  <c r="K57" i="125"/>
  <c r="K57" i="141" s="1"/>
  <c r="BO59" i="133"/>
  <c r="AL20" i="152"/>
  <c r="AK25" i="152"/>
  <c r="AL62" i="151"/>
  <c r="AI26" i="152"/>
  <c r="AI20" i="152"/>
  <c r="BO42" i="133"/>
  <c r="K40" i="125"/>
  <c r="K40" i="141" s="1"/>
  <c r="K54" i="126"/>
  <c r="K54" i="142" s="1"/>
  <c r="BR56" i="133"/>
  <c r="AL52" i="152"/>
  <c r="AJ52" i="152"/>
  <c r="K30" i="136"/>
  <c r="K10" i="116"/>
  <c r="K25" i="125"/>
  <c r="BO27" i="133"/>
  <c r="BO26" i="113"/>
  <c r="BO26" i="132" s="1"/>
  <c r="K45" i="126"/>
  <c r="K45" i="142" s="1"/>
  <c r="BR47" i="133"/>
  <c r="AI41" i="151"/>
  <c r="BO8" i="131"/>
  <c r="BO8" i="113"/>
  <c r="BO8" i="132" s="1"/>
  <c r="K6" i="120"/>
  <c r="BR59" i="133"/>
  <c r="K57" i="126"/>
  <c r="K57" i="142" s="1"/>
  <c r="AI52" i="152"/>
  <c r="K53" i="135" l="1"/>
  <c r="K10" i="135"/>
  <c r="BR25" i="113"/>
  <c r="BR25" i="132" s="1"/>
  <c r="BR23" i="133"/>
  <c r="K21" i="126"/>
  <c r="K30" i="126"/>
  <c r="K30" i="142" s="1"/>
  <c r="BR32" i="133"/>
  <c r="BR35" i="133"/>
  <c r="K33" i="126"/>
  <c r="K33" i="142" s="1"/>
  <c r="BR26" i="113"/>
  <c r="BR26" i="132" s="1"/>
  <c r="BR27" i="133"/>
  <c r="K25" i="126"/>
  <c r="AK60" i="151"/>
  <c r="AJ19" i="152"/>
  <c r="AJ60" i="151"/>
  <c r="AI60" i="151"/>
  <c r="AL19" i="152"/>
  <c r="K6" i="136"/>
  <c r="K6" i="116"/>
  <c r="AL64" i="151"/>
  <c r="AI49" i="152"/>
  <c r="AL49" i="152"/>
  <c r="AL55" i="152"/>
  <c r="AI53" i="152"/>
  <c r="AL53" i="152"/>
  <c r="K46" i="116"/>
  <c r="K30" i="137"/>
  <c r="AI54" i="152"/>
  <c r="AJ55" i="152"/>
  <c r="AL54" i="152"/>
  <c r="AI19" i="152"/>
  <c r="K78" i="126"/>
  <c r="K78" i="142" s="1"/>
  <c r="BR80" i="133"/>
  <c r="K23" i="116"/>
  <c r="K21" i="141"/>
  <c r="AJ49" i="152"/>
  <c r="K23" i="115"/>
  <c r="K23" i="146" s="1"/>
  <c r="BO25" i="134"/>
  <c r="BR8" i="113"/>
  <c r="BR8" i="132" s="1"/>
  <c r="K6" i="121"/>
  <c r="BR8" i="131"/>
  <c r="AL60" i="151"/>
  <c r="AK19" i="152"/>
  <c r="K24" i="116"/>
  <c r="K25" i="141"/>
  <c r="AJ64" i="151"/>
  <c r="AI55" i="152"/>
  <c r="AK54" i="152"/>
  <c r="BO28" i="113"/>
  <c r="BO28" i="132" s="1"/>
  <c r="K39" i="125"/>
  <c r="BO41" i="133"/>
  <c r="AJ53" i="152"/>
  <c r="AK55" i="152"/>
  <c r="AJ54" i="152"/>
  <c r="AK64" i="151"/>
  <c r="BR25" i="134"/>
  <c r="K54" i="115"/>
  <c r="K54" i="146" s="1"/>
  <c r="AK49" i="152"/>
  <c r="AK53" i="152"/>
  <c r="K24" i="135" l="1"/>
  <c r="K23" i="135"/>
  <c r="K46" i="135"/>
  <c r="K6" i="135"/>
  <c r="BO27" i="134"/>
  <c r="K25" i="115"/>
  <c r="K25" i="146" s="1"/>
  <c r="K67" i="125"/>
  <c r="K67" i="141" s="1"/>
  <c r="BO69" i="133"/>
  <c r="K65" i="125"/>
  <c r="K65" i="141" s="1"/>
  <c r="BO67" i="133"/>
  <c r="BR41" i="133"/>
  <c r="BR28" i="113"/>
  <c r="BR28" i="132" s="1"/>
  <c r="K39" i="126"/>
  <c r="K24" i="115"/>
  <c r="K24" i="146" s="1"/>
  <c r="BO26" i="134"/>
  <c r="AL48" i="152"/>
  <c r="K25" i="142"/>
  <c r="K60" i="116"/>
  <c r="BO55" i="133"/>
  <c r="BO29" i="113"/>
  <c r="BO29" i="132" s="1"/>
  <c r="K53" i="125"/>
  <c r="K37" i="126"/>
  <c r="K37" i="142" s="1"/>
  <c r="BR39" i="133"/>
  <c r="AK18" i="152"/>
  <c r="K39" i="141"/>
  <c r="K26" i="116"/>
  <c r="BO66" i="133"/>
  <c r="K64" i="125"/>
  <c r="K64" i="141" s="1"/>
  <c r="BR27" i="134"/>
  <c r="K56" i="115"/>
  <c r="K56" i="146" s="1"/>
  <c r="AK48" i="152"/>
  <c r="BR69" i="133"/>
  <c r="K67" i="126"/>
  <c r="K67" i="142" s="1"/>
  <c r="K65" i="126"/>
  <c r="K65" i="142" s="1"/>
  <c r="BR67" i="133"/>
  <c r="AI48" i="152"/>
  <c r="K55" i="115"/>
  <c r="K55" i="146" s="1"/>
  <c r="BR26" i="134"/>
  <c r="BO57" i="133"/>
  <c r="K55" i="125"/>
  <c r="K55" i="141" s="1"/>
  <c r="AI18" i="152"/>
  <c r="BR66" i="133"/>
  <c r="K64" i="126"/>
  <c r="K64" i="142" s="1"/>
  <c r="BO68" i="133"/>
  <c r="K66" i="125"/>
  <c r="K66" i="141" s="1"/>
  <c r="BO28" i="134"/>
  <c r="K26" i="115"/>
  <c r="K26" i="146" s="1"/>
  <c r="BO22" i="134"/>
  <c r="K20" i="115"/>
  <c r="K20" i="146" s="1"/>
  <c r="AL18" i="152"/>
  <c r="AJ18" i="152"/>
  <c r="K76" i="125"/>
  <c r="K76" i="141" s="1"/>
  <c r="BO78" i="133"/>
  <c r="K66" i="126"/>
  <c r="K66" i="142" s="1"/>
  <c r="BR68" i="133"/>
  <c r="K6" i="137"/>
  <c r="K42" i="116"/>
  <c r="BR28" i="134"/>
  <c r="K57" i="115"/>
  <c r="K57" i="146" s="1"/>
  <c r="K51" i="115"/>
  <c r="K51" i="146" s="1"/>
  <c r="BR22" i="134"/>
  <c r="AJ48" i="152"/>
  <c r="K21" i="142"/>
  <c r="K59" i="116"/>
  <c r="BO39" i="133"/>
  <c r="K37" i="125"/>
  <c r="K37" i="141" s="1"/>
  <c r="AK31" i="152"/>
  <c r="AL31" i="152"/>
  <c r="AI31" i="152"/>
  <c r="AJ31" i="152"/>
  <c r="K26" i="135" l="1"/>
  <c r="K60" i="135"/>
  <c r="K42" i="135"/>
  <c r="K59" i="135"/>
  <c r="AJ30" i="152"/>
  <c r="AI30" i="152"/>
  <c r="BR57" i="133"/>
  <c r="K55" i="126"/>
  <c r="K55" i="142" s="1"/>
  <c r="K76" i="126"/>
  <c r="K76" i="142" s="1"/>
  <c r="BR78" i="133"/>
  <c r="BO38" i="133"/>
  <c r="K36" i="125"/>
  <c r="K36" i="141" s="1"/>
  <c r="BR29" i="113"/>
  <c r="BR29" i="132" s="1"/>
  <c r="BR55" i="133"/>
  <c r="K53" i="126"/>
  <c r="K27" i="116"/>
  <c r="K53" i="141"/>
  <c r="AJ47" i="152"/>
  <c r="AL47" i="152"/>
  <c r="AI47" i="152"/>
  <c r="AL30" i="152"/>
  <c r="AK30" i="152"/>
  <c r="K19" i="115"/>
  <c r="K19" i="146" s="1"/>
  <c r="BO21" i="134"/>
  <c r="AK47" i="152"/>
  <c r="K62" i="116"/>
  <c r="K39" i="142"/>
  <c r="BO31" i="133"/>
  <c r="BO27" i="113"/>
  <c r="BO27" i="132" s="1"/>
  <c r="K29" i="125"/>
  <c r="K62" i="135" l="1"/>
  <c r="K27" i="135"/>
  <c r="AL63" i="151"/>
  <c r="BR38" i="133"/>
  <c r="K36" i="126"/>
  <c r="K36" i="142" s="1"/>
  <c r="AI63" i="151"/>
  <c r="AI60" i="152"/>
  <c r="BO20" i="134"/>
  <c r="K18" i="115"/>
  <c r="K18" i="146" s="1"/>
  <c r="K63" i="125"/>
  <c r="BO65" i="133"/>
  <c r="BO31" i="113"/>
  <c r="K25" i="116"/>
  <c r="K29" i="141"/>
  <c r="AK59" i="152"/>
  <c r="AK63" i="151"/>
  <c r="AL60" i="152"/>
  <c r="BO64" i="133"/>
  <c r="BO30" i="113"/>
  <c r="BO30" i="132" s="1"/>
  <c r="K62" i="125"/>
  <c r="AJ59" i="152"/>
  <c r="K50" i="115"/>
  <c r="K50" i="146" s="1"/>
  <c r="BR21" i="134"/>
  <c r="AK60" i="152"/>
  <c r="AI59" i="152"/>
  <c r="AL59" i="152"/>
  <c r="AJ60" i="152"/>
  <c r="BR31" i="133"/>
  <c r="K29" i="126"/>
  <c r="BR27" i="113"/>
  <c r="BR27" i="132" s="1"/>
  <c r="K53" i="142"/>
  <c r="K63" i="116"/>
  <c r="AJ63" i="151"/>
  <c r="K63" i="135" l="1"/>
  <c r="K25" i="135"/>
  <c r="AL48" i="151"/>
  <c r="AL55" i="151"/>
  <c r="BO75" i="131"/>
  <c r="K73" i="120"/>
  <c r="K73" i="136" s="1"/>
  <c r="K49" i="115"/>
  <c r="K49" i="146" s="1"/>
  <c r="BR20" i="134"/>
  <c r="BR20" i="133"/>
  <c r="K18" i="126"/>
  <c r="K18" i="142" s="1"/>
  <c r="BV20" i="102"/>
  <c r="K62" i="141"/>
  <c r="K28" i="116"/>
  <c r="K64" i="115"/>
  <c r="K64" i="146" s="1"/>
  <c r="BR35" i="134"/>
  <c r="BO31" i="132"/>
  <c r="BO38" i="113"/>
  <c r="BO38" i="132" s="1"/>
  <c r="K32" i="115"/>
  <c r="K32" i="146" s="1"/>
  <c r="BO34" i="134"/>
  <c r="AJ55" i="151"/>
  <c r="BV75" i="101"/>
  <c r="K73" i="121"/>
  <c r="K73" i="137" s="1"/>
  <c r="BR75" i="131"/>
  <c r="BR64" i="133"/>
  <c r="K62" i="126"/>
  <c r="BR30" i="113"/>
  <c r="BR30" i="132" s="1"/>
  <c r="AJ48" i="151"/>
  <c r="AK55" i="151"/>
  <c r="BR31" i="113"/>
  <c r="K63" i="126"/>
  <c r="BR65" i="133"/>
  <c r="K29" i="116"/>
  <c r="K63" i="141"/>
  <c r="AK48" i="151"/>
  <c r="K29" i="142"/>
  <c r="K61" i="116"/>
  <c r="BO20" i="133"/>
  <c r="K18" i="125"/>
  <c r="K18" i="141" s="1"/>
  <c r="K33" i="115"/>
  <c r="K33" i="146" s="1"/>
  <c r="BO35" i="134"/>
  <c r="K28" i="135" l="1"/>
  <c r="K61" i="135"/>
  <c r="K12" i="125"/>
  <c r="K12" i="141" s="1"/>
  <c r="BO14" i="133"/>
  <c r="K73" i="124"/>
  <c r="K73" i="140" s="1"/>
  <c r="BV75" i="131"/>
  <c r="AI48" i="151"/>
  <c r="BO70" i="131"/>
  <c r="K68" i="120"/>
  <c r="K68" i="136" s="1"/>
  <c r="K65" i="116"/>
  <c r="K63" i="142"/>
  <c r="K63" i="115"/>
  <c r="K63" i="146" s="1"/>
  <c r="BR34" i="134"/>
  <c r="K18" i="129"/>
  <c r="K18" i="145" s="1"/>
  <c r="BV20" i="133"/>
  <c r="AI55" i="151"/>
  <c r="K29" i="135"/>
  <c r="K36" i="116"/>
  <c r="BR31" i="132"/>
  <c r="BR38" i="113"/>
  <c r="BR38" i="132" s="1"/>
  <c r="K64" i="116"/>
  <c r="K62" i="142"/>
  <c r="K64" i="135" l="1"/>
  <c r="K36" i="135"/>
  <c r="AL54" i="151"/>
  <c r="K72" i="116"/>
  <c r="K65" i="135"/>
  <c r="AJ67" i="151"/>
  <c r="BR70" i="131"/>
  <c r="K68" i="121"/>
  <c r="K68" i="137" s="1"/>
  <c r="AJ68" i="151"/>
  <c r="BR14" i="133"/>
  <c r="K12" i="126"/>
  <c r="K12" i="142" s="1"/>
  <c r="AK67" i="151"/>
  <c r="AJ54" i="151"/>
  <c r="AL68" i="151"/>
  <c r="AK68" i="151"/>
  <c r="AK54" i="151"/>
  <c r="K72" i="135" l="1"/>
  <c r="AJ53" i="151"/>
  <c r="AL53" i="151"/>
  <c r="BO15" i="113"/>
  <c r="BO15" i="132" s="1"/>
  <c r="K62" i="120"/>
  <c r="BO64" i="131"/>
  <c r="AL67" i="151"/>
  <c r="BO22" i="113"/>
  <c r="BO22" i="132" s="1"/>
  <c r="K7" i="125"/>
  <c r="BO9" i="133"/>
  <c r="AJ40" i="151"/>
  <c r="AJ71" i="149"/>
  <c r="AJ71" i="151" s="1"/>
  <c r="AJ72" i="149"/>
  <c r="AJ72" i="151" s="1"/>
  <c r="K6" i="125"/>
  <c r="BO8" i="133"/>
  <c r="BO21" i="113"/>
  <c r="BO21" i="132" s="1"/>
  <c r="AI68" i="151"/>
  <c r="AK40" i="151"/>
  <c r="AK71" i="149"/>
  <c r="AK71" i="151" s="1"/>
  <c r="AK72" i="149"/>
  <c r="AK72" i="151" s="1"/>
  <c r="BO7" i="131"/>
  <c r="K5" i="120"/>
  <c r="BO7" i="113"/>
  <c r="AK53" i="151"/>
  <c r="AI54" i="151"/>
  <c r="AL40" i="151"/>
  <c r="AL71" i="149"/>
  <c r="AL71" i="151" s="1"/>
  <c r="AL72" i="149"/>
  <c r="AL72" i="151" s="1"/>
  <c r="BO39" i="113" l="1"/>
  <c r="BO39" i="132" s="1"/>
  <c r="BO7" i="132"/>
  <c r="BO40" i="113"/>
  <c r="BO40" i="132" s="1"/>
  <c r="K6" i="141"/>
  <c r="K19" i="116"/>
  <c r="BR8" i="133"/>
  <c r="BR21" i="113"/>
  <c r="BR21" i="132" s="1"/>
  <c r="K6" i="126"/>
  <c r="K5" i="116"/>
  <c r="K5" i="136"/>
  <c r="BR7" i="113"/>
  <c r="K5" i="121"/>
  <c r="BR7" i="131"/>
  <c r="AI40" i="151"/>
  <c r="AI72" i="149"/>
  <c r="AI72" i="151" s="1"/>
  <c r="AI71" i="149"/>
  <c r="AI71" i="151" s="1"/>
  <c r="BR22" i="113"/>
  <c r="BR22" i="132" s="1"/>
  <c r="K7" i="126"/>
  <c r="BR9" i="133"/>
  <c r="K7" i="141"/>
  <c r="K20" i="116"/>
  <c r="K62" i="136"/>
  <c r="K13" i="116"/>
  <c r="BO7" i="133"/>
  <c r="BO20" i="113"/>
  <c r="BO20" i="132" s="1"/>
  <c r="K5" i="125"/>
  <c r="K62" i="121"/>
  <c r="BR64" i="131"/>
  <c r="BR15" i="113"/>
  <c r="BR15" i="132" s="1"/>
  <c r="AI53" i="151"/>
  <c r="AI67" i="151"/>
  <c r="BR7" i="133"/>
  <c r="K5" i="126"/>
  <c r="BR20" i="113"/>
  <c r="BR20" i="132" s="1"/>
  <c r="K13" i="135" l="1"/>
  <c r="K20" i="135"/>
  <c r="K19" i="135"/>
  <c r="BR39" i="113"/>
  <c r="BR39" i="132" s="1"/>
  <c r="BR7" i="132"/>
  <c r="BR40" i="113"/>
  <c r="BR40" i="132" s="1"/>
  <c r="BR36" i="113"/>
  <c r="BR36" i="132" s="1"/>
  <c r="BR35" i="113"/>
  <c r="BR35" i="132" s="1"/>
  <c r="BO35" i="113"/>
  <c r="BO35" i="132" s="1"/>
  <c r="AA47" i="151"/>
  <c r="AC47" i="151"/>
  <c r="K5" i="142"/>
  <c r="K54" i="116"/>
  <c r="K18" i="116"/>
  <c r="K5" i="141"/>
  <c r="K55" i="116"/>
  <c r="K6" i="142"/>
  <c r="AD47" i="151"/>
  <c r="AB47" i="151"/>
  <c r="K62" i="137"/>
  <c r="K49" i="116"/>
  <c r="K56" i="116"/>
  <c r="K7" i="142"/>
  <c r="K5" i="137"/>
  <c r="K41" i="116"/>
  <c r="K37" i="116"/>
  <c r="K38" i="116"/>
  <c r="K5" i="135"/>
  <c r="BO36" i="113"/>
  <c r="BO36" i="132" s="1"/>
  <c r="K49" i="135" l="1"/>
  <c r="K54" i="135"/>
  <c r="K55" i="135"/>
  <c r="K38" i="135"/>
  <c r="K37" i="135"/>
  <c r="K56" i="135"/>
  <c r="K18" i="135"/>
  <c r="K33" i="116"/>
  <c r="K34" i="116"/>
  <c r="K73" i="116"/>
  <c r="K41" i="135"/>
  <c r="K74" i="116"/>
  <c r="K70" i="116"/>
  <c r="K69" i="116"/>
  <c r="K70" i="135" l="1"/>
  <c r="K34" i="135"/>
  <c r="K74" i="135"/>
  <c r="K33" i="135"/>
  <c r="K69" i="135"/>
  <c r="K73" i="135"/>
  <c r="BB93" i="131"/>
  <c r="I91" i="121"/>
  <c r="I91" i="137" s="1"/>
  <c r="I64" i="121"/>
  <c r="I64" i="137" s="1"/>
  <c r="BB66" i="131"/>
  <c r="I93" i="121"/>
  <c r="I93" i="137" s="1"/>
  <c r="BB95" i="131"/>
  <c r="BB91" i="131"/>
  <c r="I89" i="121"/>
  <c r="I89" i="137" s="1"/>
  <c r="BB69" i="131"/>
  <c r="I67" i="121"/>
  <c r="I67" i="137" s="1"/>
  <c r="I49" i="121"/>
  <c r="I49" i="137" s="1"/>
  <c r="BB51" i="131"/>
  <c r="BF13" i="101"/>
  <c r="BB13" i="131"/>
  <c r="I11" i="121"/>
  <c r="I11" i="137" s="1"/>
  <c r="BB62" i="131"/>
  <c r="I60" i="121"/>
  <c r="I60" i="137" s="1"/>
  <c r="I24" i="121"/>
  <c r="I24" i="137" s="1"/>
  <c r="BB26" i="131"/>
  <c r="BB99" i="131"/>
  <c r="I97" i="121"/>
  <c r="I97" i="137" s="1"/>
  <c r="BB49" i="131"/>
  <c r="I47" i="121"/>
  <c r="I47" i="137" s="1"/>
  <c r="I35" i="121"/>
  <c r="I35" i="137" s="1"/>
  <c r="BB37" i="131"/>
  <c r="BB12" i="131"/>
  <c r="BF12" i="101"/>
  <c r="I10" i="121"/>
  <c r="I10" i="137" s="1"/>
  <c r="I15" i="121"/>
  <c r="I15" i="137" s="1"/>
  <c r="BF17" i="101"/>
  <c r="BB17" i="131"/>
  <c r="I51" i="121"/>
  <c r="I51" i="137" s="1"/>
  <c r="BB53" i="131"/>
  <c r="BB28" i="131"/>
  <c r="I26" i="121"/>
  <c r="I26" i="137" s="1"/>
  <c r="AY94" i="131"/>
  <c r="I92" i="120"/>
  <c r="I92" i="136" s="1"/>
  <c r="I13" i="120"/>
  <c r="I13" i="136" s="1"/>
  <c r="AY15" i="131"/>
  <c r="AY82" i="131"/>
  <c r="I80" i="120"/>
  <c r="I80" i="136" s="1"/>
  <c r="I96" i="120"/>
  <c r="I96" i="136" s="1"/>
  <c r="AY98" i="131"/>
  <c r="I70" i="120"/>
  <c r="I70" i="136" s="1"/>
  <c r="AY72" i="131"/>
  <c r="AY106" i="131"/>
  <c r="I104" i="120"/>
  <c r="I104" i="136" s="1"/>
  <c r="AY58" i="131"/>
  <c r="I56" i="120"/>
  <c r="I56" i="136" s="1"/>
  <c r="AY42" i="131"/>
  <c r="I40" i="120"/>
  <c r="I40" i="136" s="1"/>
  <c r="I82" i="120"/>
  <c r="I82" i="136" s="1"/>
  <c r="AY84" i="131"/>
  <c r="AY102" i="131"/>
  <c r="I100" i="120"/>
  <c r="I100" i="136" s="1"/>
  <c r="I18" i="120"/>
  <c r="I18" i="136" s="1"/>
  <c r="AY20" i="131"/>
  <c r="I102" i="120"/>
  <c r="I102" i="136" s="1"/>
  <c r="AY104" i="131"/>
  <c r="I42" i="120"/>
  <c r="I42" i="136" s="1"/>
  <c r="AY44" i="131"/>
  <c r="I27" i="120"/>
  <c r="I27" i="136" s="1"/>
  <c r="AY29" i="131"/>
  <c r="I43" i="120"/>
  <c r="I43" i="136" s="1"/>
  <c r="AY45" i="131"/>
  <c r="AY14" i="113"/>
  <c r="AY14" i="132" s="1"/>
  <c r="I61" i="120"/>
  <c r="AY63" i="131"/>
  <c r="I55" i="120"/>
  <c r="I55" i="136" s="1"/>
  <c r="AY57" i="131"/>
  <c r="AY81" i="131"/>
  <c r="I79" i="120"/>
  <c r="I79" i="136" s="1"/>
  <c r="I98" i="120"/>
  <c r="I98" i="136" s="1"/>
  <c r="AY100" i="131"/>
  <c r="AY14" i="131"/>
  <c r="I12" i="120"/>
  <c r="I12" i="136" s="1"/>
  <c r="I66" i="120"/>
  <c r="I66" i="136" s="1"/>
  <c r="AY68" i="131"/>
  <c r="I83" i="120"/>
  <c r="I83" i="136" s="1"/>
  <c r="AY85" i="131"/>
  <c r="I88" i="120"/>
  <c r="I88" i="136" s="1"/>
  <c r="AY90" i="131"/>
  <c r="I41" i="120"/>
  <c r="I41" i="136" s="1"/>
  <c r="AY43" i="131"/>
  <c r="I16" i="120"/>
  <c r="I16" i="136" s="1"/>
  <c r="AY18" i="131"/>
  <c r="AY60" i="131"/>
  <c r="I58" i="120"/>
  <c r="I58" i="136" s="1"/>
  <c r="I57" i="120"/>
  <c r="I57" i="136" s="1"/>
  <c r="AY59" i="131"/>
  <c r="I99" i="120"/>
  <c r="I99" i="136" s="1"/>
  <c r="AY101" i="131"/>
  <c r="BB94" i="131"/>
  <c r="I92" i="121"/>
  <c r="I92" i="137" s="1"/>
  <c r="I13" i="121"/>
  <c r="I13" i="137" s="1"/>
  <c r="BB15" i="131"/>
  <c r="BB82" i="131"/>
  <c r="I80" i="121"/>
  <c r="I80" i="137" s="1"/>
  <c r="BB98" i="131"/>
  <c r="I96" i="121"/>
  <c r="I96" i="137" s="1"/>
  <c r="I70" i="121"/>
  <c r="I70" i="137" s="1"/>
  <c r="BB72" i="131"/>
  <c r="BB106" i="131"/>
  <c r="I104" i="121"/>
  <c r="I104" i="137" s="1"/>
  <c r="BB58" i="131"/>
  <c r="I56" i="121"/>
  <c r="I56" i="137" s="1"/>
  <c r="BB42" i="131"/>
  <c r="I40" i="121"/>
  <c r="I40" i="137" s="1"/>
  <c r="BB84" i="131"/>
  <c r="I82" i="121"/>
  <c r="I82" i="137" s="1"/>
  <c r="BB102" i="131"/>
  <c r="I100" i="121"/>
  <c r="I100" i="137" s="1"/>
  <c r="I18" i="121"/>
  <c r="I18" i="137" s="1"/>
  <c r="BB20" i="131"/>
  <c r="I102" i="121"/>
  <c r="I102" i="137" s="1"/>
  <c r="BB104" i="131"/>
  <c r="I42" i="121"/>
  <c r="I42" i="137" s="1"/>
  <c r="BB44" i="131"/>
  <c r="BB29" i="131"/>
  <c r="I27" i="121"/>
  <c r="I27" i="137" s="1"/>
  <c r="I43" i="121"/>
  <c r="I43" i="137" s="1"/>
  <c r="BB45" i="131"/>
  <c r="BB63" i="131"/>
  <c r="I61" i="121"/>
  <c r="BB14" i="113"/>
  <c r="BB14" i="132" s="1"/>
  <c r="I55" i="121"/>
  <c r="I55" i="137" s="1"/>
  <c r="BB57" i="131"/>
  <c r="BB81" i="131"/>
  <c r="I79" i="121"/>
  <c r="I79" i="137" s="1"/>
  <c r="BB100" i="131"/>
  <c r="I98" i="121"/>
  <c r="I98" i="137" s="1"/>
  <c r="BF14" i="101"/>
  <c r="BB14" i="131"/>
  <c r="I12" i="121"/>
  <c r="I12" i="137" s="1"/>
  <c r="I66" i="121"/>
  <c r="I66" i="137" s="1"/>
  <c r="BB68" i="131"/>
  <c r="I83" i="121"/>
  <c r="I83" i="137" s="1"/>
  <c r="BB85" i="131"/>
  <c r="BB90" i="131"/>
  <c r="I88" i="121"/>
  <c r="I88" i="137" s="1"/>
  <c r="BB43" i="131"/>
  <c r="I41" i="121"/>
  <c r="I41" i="137" s="1"/>
  <c r="BF18" i="101"/>
  <c r="I16" i="121"/>
  <c r="I16" i="137" s="1"/>
  <c r="BB18" i="131"/>
  <c r="BB60" i="131"/>
  <c r="I58" i="121"/>
  <c r="I58" i="137" s="1"/>
  <c r="I57" i="121"/>
  <c r="I57" i="137" s="1"/>
  <c r="BB59" i="131"/>
  <c r="BB101" i="131"/>
  <c r="I99" i="121"/>
  <c r="I99" i="137" s="1"/>
  <c r="AY10" i="131"/>
  <c r="I8" i="120"/>
  <c r="I8" i="136" s="1"/>
  <c r="I87" i="120"/>
  <c r="I87" i="136" s="1"/>
  <c r="AY89" i="131"/>
  <c r="AY67" i="131"/>
  <c r="I65" i="120"/>
  <c r="I65" i="136" s="1"/>
  <c r="I59" i="120"/>
  <c r="I59" i="136" s="1"/>
  <c r="AY61" i="131"/>
  <c r="AY34" i="131"/>
  <c r="I32" i="120"/>
  <c r="I32" i="136" s="1"/>
  <c r="I23" i="120"/>
  <c r="I23" i="136" s="1"/>
  <c r="AY25" i="131"/>
  <c r="I103" i="120"/>
  <c r="I103" i="136" s="1"/>
  <c r="AY105" i="131"/>
  <c r="I46" i="120"/>
  <c r="I46" i="136" s="1"/>
  <c r="AY48" i="131"/>
  <c r="AY47" i="131"/>
  <c r="I45" i="120"/>
  <c r="I45" i="136" s="1"/>
  <c r="AY78" i="131"/>
  <c r="I76" i="120"/>
  <c r="I76" i="136" s="1"/>
  <c r="I94" i="120"/>
  <c r="I94" i="136" s="1"/>
  <c r="AY96" i="131"/>
  <c r="I90" i="120"/>
  <c r="I90" i="136" s="1"/>
  <c r="AY92" i="131"/>
  <c r="AY54" i="131"/>
  <c r="I52" i="120"/>
  <c r="I52" i="136" s="1"/>
  <c r="AY79" i="131"/>
  <c r="I77" i="120"/>
  <c r="I77" i="136" s="1"/>
  <c r="AY55" i="131"/>
  <c r="I53" i="120"/>
  <c r="I53" i="136" s="1"/>
  <c r="AY39" i="131"/>
  <c r="I37" i="120"/>
  <c r="I37" i="136" s="1"/>
  <c r="I91" i="120"/>
  <c r="I91" i="136" s="1"/>
  <c r="AY93" i="131"/>
  <c r="AY66" i="131"/>
  <c r="I64" i="120"/>
  <c r="I64" i="136" s="1"/>
  <c r="AY95" i="131"/>
  <c r="I93" i="120"/>
  <c r="I93" i="136" s="1"/>
  <c r="AY91" i="131"/>
  <c r="I89" i="120"/>
  <c r="I89" i="136" s="1"/>
  <c r="I67" i="120"/>
  <c r="I67" i="136" s="1"/>
  <c r="AY69" i="131"/>
  <c r="AY51" i="131"/>
  <c r="I49" i="120"/>
  <c r="I49" i="136" s="1"/>
  <c r="AY13" i="131"/>
  <c r="I11" i="120"/>
  <c r="I11" i="136" s="1"/>
  <c r="AY62" i="131"/>
  <c r="I60" i="120"/>
  <c r="I60" i="136" s="1"/>
  <c r="I24" i="120"/>
  <c r="I24" i="136" s="1"/>
  <c r="AY26" i="131"/>
  <c r="AY99" i="131"/>
  <c r="I97" i="120"/>
  <c r="I97" i="136" s="1"/>
  <c r="I47" i="120"/>
  <c r="I47" i="136" s="1"/>
  <c r="AY49" i="131"/>
  <c r="I35" i="120"/>
  <c r="I35" i="136" s="1"/>
  <c r="AY37" i="131"/>
  <c r="I10" i="120"/>
  <c r="I10" i="136" s="1"/>
  <c r="AY12" i="131"/>
  <c r="I15" i="120"/>
  <c r="I15" i="136" s="1"/>
  <c r="AY17" i="131"/>
  <c r="I51" i="120"/>
  <c r="I51" i="136" s="1"/>
  <c r="AY53" i="131"/>
  <c r="I26" i="120"/>
  <c r="I26" i="136" s="1"/>
  <c r="AY28" i="131"/>
  <c r="I8" i="121"/>
  <c r="I8" i="137" s="1"/>
  <c r="BB10" i="131"/>
  <c r="BB89" i="131"/>
  <c r="I87" i="121"/>
  <c r="I87" i="137" s="1"/>
  <c r="BB67" i="131"/>
  <c r="I65" i="121"/>
  <c r="I65" i="137" s="1"/>
  <c r="BB61" i="131"/>
  <c r="I59" i="121"/>
  <c r="I59" i="137" s="1"/>
  <c r="BB34" i="131"/>
  <c r="I32" i="121"/>
  <c r="I32" i="137" s="1"/>
  <c r="BB25" i="131"/>
  <c r="I23" i="121"/>
  <c r="I23" i="137" s="1"/>
  <c r="BB105" i="131"/>
  <c r="I103" i="121"/>
  <c r="I103" i="137" s="1"/>
  <c r="I46" i="121"/>
  <c r="I46" i="137" s="1"/>
  <c r="BB48" i="131"/>
  <c r="BB47" i="131"/>
  <c r="I45" i="121"/>
  <c r="I45" i="137" s="1"/>
  <c r="BF47" i="101"/>
  <c r="BB78" i="131"/>
  <c r="I76" i="121"/>
  <c r="I76" i="137" s="1"/>
  <c r="I94" i="121"/>
  <c r="I94" i="137" s="1"/>
  <c r="BB96" i="131"/>
  <c r="BB92" i="131"/>
  <c r="I90" i="121"/>
  <c r="I90" i="137" s="1"/>
  <c r="BB54" i="131"/>
  <c r="I52" i="121"/>
  <c r="I52" i="137" s="1"/>
  <c r="BB79" i="131"/>
  <c r="I77" i="121"/>
  <c r="I77" i="137" s="1"/>
  <c r="BB55" i="131"/>
  <c r="I53" i="121"/>
  <c r="I53" i="137" s="1"/>
  <c r="BB39" i="131"/>
  <c r="I37" i="121"/>
  <c r="I37" i="137" s="1"/>
  <c r="I45" i="124" l="1"/>
  <c r="I45" i="140" s="1"/>
  <c r="BF47" i="131"/>
  <c r="BF18" i="131"/>
  <c r="I16" i="124"/>
  <c r="I16" i="140" s="1"/>
  <c r="BF17" i="131"/>
  <c r="I15" i="124"/>
  <c r="I15" i="140" s="1"/>
  <c r="I12" i="116"/>
  <c r="I61" i="136"/>
  <c r="AY71" i="131"/>
  <c r="I69" i="120"/>
  <c r="I69" i="136" s="1"/>
  <c r="BB71" i="131"/>
  <c r="I69" i="121"/>
  <c r="I69" i="137" s="1"/>
  <c r="I11" i="124"/>
  <c r="I11" i="140" s="1"/>
  <c r="BF13" i="131"/>
  <c r="I12" i="124"/>
  <c r="I12" i="140" s="1"/>
  <c r="BF14" i="131"/>
  <c r="I48" i="116"/>
  <c r="I61" i="137"/>
  <c r="I10" i="124"/>
  <c r="I10" i="140" s="1"/>
  <c r="BF12" i="131"/>
  <c r="I12" i="135" l="1"/>
  <c r="I48" i="135"/>
  <c r="AC44" i="151" l="1"/>
  <c r="AD51" i="151"/>
  <c r="AC51" i="151"/>
  <c r="AC46" i="151"/>
  <c r="I73" i="120"/>
  <c r="I73" i="136" s="1"/>
  <c r="AY75" i="131"/>
  <c r="AA44" i="151"/>
  <c r="AB43" i="151"/>
  <c r="AD44" i="151"/>
  <c r="BB75" i="131"/>
  <c r="BF75" i="101"/>
  <c r="I73" i="121"/>
  <c r="I73" i="137" s="1"/>
  <c r="AD46" i="151"/>
  <c r="AD43" i="151"/>
  <c r="I38" i="120"/>
  <c r="I38" i="136" s="1"/>
  <c r="AY40" i="131"/>
  <c r="AB44" i="151"/>
  <c r="AC43" i="151"/>
  <c r="AB46" i="151"/>
  <c r="AB51" i="151"/>
  <c r="BB40" i="131"/>
  <c r="I38" i="121"/>
  <c r="I38" i="137" s="1"/>
  <c r="AD49" i="151" l="1"/>
  <c r="AA51" i="151"/>
  <c r="AA46" i="151"/>
  <c r="AA43" i="151"/>
  <c r="AB49" i="151"/>
  <c r="AC49" i="151"/>
  <c r="I73" i="124"/>
  <c r="I73" i="140" s="1"/>
  <c r="BF75" i="131"/>
  <c r="AA49" i="151" l="1"/>
  <c r="AC42" i="151"/>
  <c r="I75" i="120"/>
  <c r="I75" i="136" s="1"/>
  <c r="AY77" i="131"/>
  <c r="I81" i="120"/>
  <c r="I81" i="136" s="1"/>
  <c r="AY83" i="131"/>
  <c r="AY80" i="131"/>
  <c r="I78" i="120"/>
  <c r="I78" i="136" s="1"/>
  <c r="AB42" i="151"/>
  <c r="AA42" i="151"/>
  <c r="AD42" i="151"/>
  <c r="I17" i="120"/>
  <c r="AY11" i="113"/>
  <c r="AY11" i="132" s="1"/>
  <c r="AY19" i="131"/>
  <c r="AY46" i="131"/>
  <c r="I44" i="120"/>
  <c r="I44" i="136" s="1"/>
  <c r="I9" i="120"/>
  <c r="I9" i="136" s="1"/>
  <c r="AY11" i="131"/>
  <c r="I101" i="120"/>
  <c r="I101" i="136" s="1"/>
  <c r="AY103" i="131"/>
  <c r="I44" i="121"/>
  <c r="I44" i="137" s="1"/>
  <c r="BB46" i="131"/>
  <c r="AY65" i="131"/>
  <c r="I63" i="120"/>
  <c r="I63" i="136" s="1"/>
  <c r="BB11" i="131"/>
  <c r="I9" i="121"/>
  <c r="I9" i="137" s="1"/>
  <c r="BB80" i="131" l="1"/>
  <c r="I78" i="121"/>
  <c r="I78" i="137" s="1"/>
  <c r="I86" i="120"/>
  <c r="AY88" i="131"/>
  <c r="AY18" i="113"/>
  <c r="AY18" i="132" s="1"/>
  <c r="BB10" i="113"/>
  <c r="BB10" i="132" s="1"/>
  <c r="BB16" i="131"/>
  <c r="I14" i="121"/>
  <c r="BB77" i="131"/>
  <c r="I75" i="121"/>
  <c r="I75" i="137" s="1"/>
  <c r="AY13" i="113"/>
  <c r="AY13" i="132" s="1"/>
  <c r="I54" i="120"/>
  <c r="AY56" i="131"/>
  <c r="I81" i="121"/>
  <c r="I81" i="137" s="1"/>
  <c r="BB83" i="131"/>
  <c r="BB103" i="131"/>
  <c r="I101" i="121"/>
  <c r="I101" i="137" s="1"/>
  <c r="BB65" i="131"/>
  <c r="I63" i="121"/>
  <c r="I63" i="137" s="1"/>
  <c r="BB11" i="113"/>
  <c r="BB11" i="132" s="1"/>
  <c r="BB19" i="131"/>
  <c r="I17" i="121"/>
  <c r="AY10" i="113"/>
  <c r="AY10" i="132" s="1"/>
  <c r="I14" i="120"/>
  <c r="AY16" i="131"/>
  <c r="I9" i="116"/>
  <c r="I17" i="136"/>
  <c r="AY87" i="131"/>
  <c r="I85" i="120"/>
  <c r="I85" i="136" s="1"/>
  <c r="I9" i="135" l="1"/>
  <c r="I7" i="120"/>
  <c r="AY9" i="131"/>
  <c r="AY9" i="113"/>
  <c r="AY9" i="132" s="1"/>
  <c r="I85" i="121"/>
  <c r="I85" i="137" s="1"/>
  <c r="BB87" i="131"/>
  <c r="BB18" i="113"/>
  <c r="BB18" i="132" s="1"/>
  <c r="BB88" i="131"/>
  <c r="I86" i="121"/>
  <c r="I54" i="136"/>
  <c r="I11" i="116"/>
  <c r="I14" i="137"/>
  <c r="I44" i="116"/>
  <c r="AC50" i="151"/>
  <c r="AA50" i="151"/>
  <c r="I17" i="137"/>
  <c r="I45" i="116"/>
  <c r="I86" i="136"/>
  <c r="I16" i="116"/>
  <c r="I8" i="116"/>
  <c r="I14" i="136"/>
  <c r="BB13" i="113"/>
  <c r="BB13" i="132" s="1"/>
  <c r="I54" i="121"/>
  <c r="BB56" i="131"/>
  <c r="AY16" i="113"/>
  <c r="AY16" i="132" s="1"/>
  <c r="I74" i="120"/>
  <c r="AY76" i="131"/>
  <c r="AB50" i="151"/>
  <c r="AD50" i="151"/>
  <c r="I16" i="135" l="1"/>
  <c r="I11" i="135"/>
  <c r="I45" i="135"/>
  <c r="I8" i="135"/>
  <c r="I44" i="135"/>
  <c r="AY97" i="131"/>
  <c r="I95" i="120"/>
  <c r="I95" i="136" s="1"/>
  <c r="I14" i="116"/>
  <c r="I74" i="136"/>
  <c r="I86" i="137"/>
  <c r="I52" i="116"/>
  <c r="AB52" i="151"/>
  <c r="AC52" i="151"/>
  <c r="AD48" i="151"/>
  <c r="BB9" i="113"/>
  <c r="BB9" i="132" s="1"/>
  <c r="BB9" i="131"/>
  <c r="I7" i="121"/>
  <c r="I50" i="120"/>
  <c r="I50" i="136" s="1"/>
  <c r="AY52" i="131"/>
  <c r="BB76" i="131"/>
  <c r="BB16" i="113"/>
  <c r="BB16" i="132" s="1"/>
  <c r="I74" i="121"/>
  <c r="AD52" i="151"/>
  <c r="AA52" i="151"/>
  <c r="AB48" i="151"/>
  <c r="AA48" i="151"/>
  <c r="AC48" i="151"/>
  <c r="I54" i="137"/>
  <c r="I47" i="116"/>
  <c r="I7" i="116"/>
  <c r="I7" i="136"/>
  <c r="I7" i="135" l="1"/>
  <c r="I47" i="135"/>
  <c r="I14" i="135"/>
  <c r="I52" i="135"/>
  <c r="AD45" i="151"/>
  <c r="AA45" i="151"/>
  <c r="I50" i="121"/>
  <c r="I50" i="137" s="1"/>
  <c r="BB52" i="131"/>
  <c r="AY38" i="131"/>
  <c r="I36" i="120"/>
  <c r="I36" i="136" s="1"/>
  <c r="I74" i="137"/>
  <c r="I50" i="116"/>
  <c r="I95" i="121"/>
  <c r="I95" i="137" s="1"/>
  <c r="BB97" i="131"/>
  <c r="AB45" i="151"/>
  <c r="AC45" i="151"/>
  <c r="I36" i="121"/>
  <c r="I36" i="137" s="1"/>
  <c r="BB38" i="131"/>
  <c r="I43" i="116"/>
  <c r="I7" i="137"/>
  <c r="AY86" i="131"/>
  <c r="AY17" i="113"/>
  <c r="I84" i="120"/>
  <c r="I68" i="120"/>
  <c r="I68" i="136" s="1"/>
  <c r="AY70" i="131"/>
  <c r="I43" i="135" l="1"/>
  <c r="I50" i="135"/>
  <c r="I84" i="121"/>
  <c r="BB17" i="113"/>
  <c r="BB86" i="131"/>
  <c r="I15" i="116"/>
  <c r="I84" i="136"/>
  <c r="AY17" i="132"/>
  <c r="AY19" i="113"/>
  <c r="AY19" i="132" s="1"/>
  <c r="I62" i="120"/>
  <c r="AY64" i="131"/>
  <c r="AY15" i="113"/>
  <c r="AY15" i="132" s="1"/>
  <c r="BB70" i="131"/>
  <c r="I68" i="121"/>
  <c r="I68" i="137" s="1"/>
  <c r="AY33" i="131"/>
  <c r="I31" i="120"/>
  <c r="I31" i="136" s="1"/>
  <c r="I31" i="121" l="1"/>
  <c r="I31" i="137" s="1"/>
  <c r="BB33" i="131"/>
  <c r="I13" i="116"/>
  <c r="I62" i="136"/>
  <c r="BB19" i="113"/>
  <c r="BB19" i="132" s="1"/>
  <c r="BB17" i="132"/>
  <c r="I84" i="137"/>
  <c r="I51" i="116"/>
  <c r="I17" i="116"/>
  <c r="I15" i="135"/>
  <c r="I30" i="120"/>
  <c r="AY32" i="131"/>
  <c r="AY12" i="113"/>
  <c r="AY12" i="132" s="1"/>
  <c r="BB64" i="131"/>
  <c r="I62" i="121"/>
  <c r="BB15" i="113"/>
  <c r="BB15" i="132" s="1"/>
  <c r="I17" i="135" l="1"/>
  <c r="I13" i="135"/>
  <c r="AD41" i="151"/>
  <c r="AB41" i="151"/>
  <c r="AA41" i="151"/>
  <c r="AC41" i="151"/>
  <c r="I10" i="116"/>
  <c r="I30" i="136"/>
  <c r="AY8" i="113"/>
  <c r="AY8" i="132" s="1"/>
  <c r="I6" i="120"/>
  <c r="AY8" i="131"/>
  <c r="I49" i="116"/>
  <c r="I62" i="137"/>
  <c r="I53" i="116"/>
  <c r="I51" i="135"/>
  <c r="BB32" i="131"/>
  <c r="I30" i="121"/>
  <c r="BB12" i="113"/>
  <c r="BB12" i="132" s="1"/>
  <c r="I53" i="135" l="1"/>
  <c r="I49" i="135"/>
  <c r="I10" i="135"/>
  <c r="AA67" i="151"/>
  <c r="I46" i="116"/>
  <c r="I30" i="137"/>
  <c r="AA68" i="151"/>
  <c r="AY7" i="131"/>
  <c r="AY7" i="113"/>
  <c r="I5" i="120"/>
  <c r="AB67" i="151"/>
  <c r="AD68" i="151"/>
  <c r="AD67" i="151"/>
  <c r="AC68" i="151"/>
  <c r="AC67" i="151"/>
  <c r="I6" i="116"/>
  <c r="I6" i="136"/>
  <c r="I6" i="121"/>
  <c r="BB8" i="131"/>
  <c r="BB8" i="113"/>
  <c r="BB8" i="132" s="1"/>
  <c r="AB68" i="151"/>
  <c r="I46" i="135" l="1"/>
  <c r="I6" i="135"/>
  <c r="I5" i="121"/>
  <c r="BB7" i="131"/>
  <c r="BB7" i="113"/>
  <c r="AY36" i="113"/>
  <c r="AY36" i="132" s="1"/>
  <c r="AY39" i="113"/>
  <c r="AY39" i="132" s="1"/>
  <c r="AY7" i="132"/>
  <c r="AY40" i="113"/>
  <c r="AY40" i="132" s="1"/>
  <c r="AY35" i="113"/>
  <c r="AY35" i="132" s="1"/>
  <c r="AB40" i="151"/>
  <c r="AB72" i="149"/>
  <c r="AB72" i="151" s="1"/>
  <c r="AB71" i="149"/>
  <c r="AB71" i="151" s="1"/>
  <c r="I5" i="116"/>
  <c r="I5" i="136"/>
  <c r="AD72" i="149"/>
  <c r="AD72" i="151" s="1"/>
  <c r="AD40" i="151"/>
  <c r="AD71" i="149"/>
  <c r="AD71" i="151" s="1"/>
  <c r="I42" i="116"/>
  <c r="I6" i="137"/>
  <c r="AA40" i="151"/>
  <c r="AA72" i="149"/>
  <c r="AA72" i="151" s="1"/>
  <c r="AA71" i="149"/>
  <c r="AA71" i="151" s="1"/>
  <c r="AC40" i="151"/>
  <c r="AC72" i="149"/>
  <c r="AC72" i="151" s="1"/>
  <c r="AC71" i="149"/>
  <c r="AC71" i="151" s="1"/>
  <c r="I42" i="135" l="1"/>
  <c r="BB39" i="113"/>
  <c r="BB39" i="132" s="1"/>
  <c r="BB35" i="113"/>
  <c r="BB35" i="132" s="1"/>
  <c r="BB40" i="113"/>
  <c r="BB40" i="132" s="1"/>
  <c r="BB36" i="113"/>
  <c r="BB36" i="132" s="1"/>
  <c r="BB7" i="132"/>
  <c r="I34" i="116"/>
  <c r="I38" i="116"/>
  <c r="I37" i="116"/>
  <c r="I33" i="116"/>
  <c r="I5" i="135"/>
  <c r="I5" i="137"/>
  <c r="I41" i="116"/>
  <c r="I34" i="135" l="1"/>
  <c r="I33" i="135"/>
  <c r="I37" i="135"/>
  <c r="I38" i="135"/>
  <c r="I73" i="116"/>
  <c r="I69" i="116"/>
  <c r="I70" i="116"/>
  <c r="I41" i="135"/>
  <c r="I74" i="116"/>
  <c r="I70" i="135" l="1"/>
  <c r="I69" i="135"/>
  <c r="I74" i="135"/>
  <c r="I73" i="135"/>
  <c r="AA10" i="152"/>
  <c r="AA6" i="152" l="1"/>
  <c r="AA39" i="152"/>
  <c r="AA5" i="152"/>
  <c r="AA31" i="152"/>
  <c r="AA30" i="152" l="1"/>
  <c r="AY12" i="134"/>
  <c r="I10" i="115"/>
  <c r="I10" i="146" s="1"/>
  <c r="BB12" i="134"/>
  <c r="I41" i="115"/>
  <c r="I41" i="146" s="1"/>
  <c r="AA34" i="152"/>
  <c r="AA35" i="152"/>
  <c r="I5" i="115" l="1"/>
  <c r="I5" i="146" s="1"/>
  <c r="AY7" i="134"/>
  <c r="AY8" i="134"/>
  <c r="I6" i="115"/>
  <c r="I6" i="146" s="1"/>
  <c r="AA59" i="152"/>
  <c r="AA60" i="152"/>
  <c r="I32" i="115" l="1"/>
  <c r="I32" i="146" s="1"/>
  <c r="AY34" i="134"/>
  <c r="AY35" i="134"/>
  <c r="I33" i="115"/>
  <c r="I33" i="146" s="1"/>
  <c r="BB34" i="134"/>
  <c r="I63" i="115"/>
  <c r="I63" i="146" s="1"/>
  <c r="I64" i="115"/>
  <c r="I64" i="146" s="1"/>
  <c r="BB35" i="134"/>
  <c r="I36" i="115"/>
  <c r="I36" i="146" s="1"/>
  <c r="BB7" i="134"/>
  <c r="BB8" i="134"/>
  <c r="I37" i="115"/>
  <c r="I37" i="146" s="1"/>
  <c r="CE53" i="133" l="1"/>
  <c r="M51" i="125"/>
  <c r="M51" i="141" s="1"/>
  <c r="CH53" i="133"/>
  <c r="M51" i="126"/>
  <c r="M51" i="142" s="1"/>
  <c r="AR22" i="152" l="1"/>
  <c r="AQ22" i="152"/>
  <c r="AT22" i="152"/>
  <c r="AS22" i="152" l="1"/>
  <c r="AQ51" i="152"/>
  <c r="AT51" i="152"/>
  <c r="AR51" i="152"/>
  <c r="AS51" i="152" l="1"/>
  <c r="AQ21" i="152" l="1"/>
  <c r="AR21" i="152"/>
  <c r="AS21" i="152"/>
  <c r="CE24" i="134"/>
  <c r="M22" i="115"/>
  <c r="M22" i="146" s="1"/>
  <c r="AT21" i="152"/>
  <c r="M53" i="115"/>
  <c r="M53" i="146" s="1"/>
  <c r="CH24" i="134"/>
  <c r="AR57" i="151" l="1"/>
  <c r="AQ56" i="151"/>
  <c r="AS57" i="151"/>
  <c r="AT56" i="151"/>
  <c r="AQ57" i="151"/>
  <c r="AR50" i="152"/>
  <c r="AR56" i="151"/>
  <c r="AS56" i="151"/>
  <c r="AT57" i="151"/>
  <c r="AT50" i="152"/>
  <c r="AS50" i="152"/>
  <c r="AQ50" i="152"/>
  <c r="M21" i="115" l="1"/>
  <c r="M21" i="146" s="1"/>
  <c r="CE23" i="134"/>
  <c r="M52" i="115"/>
  <c r="M52" i="146" s="1"/>
  <c r="CH23" i="134"/>
  <c r="CE63" i="133" l="1"/>
  <c r="M61" i="125"/>
  <c r="M61" i="141" s="1"/>
  <c r="M26" i="125"/>
  <c r="M26" i="141" s="1"/>
  <c r="CE28" i="133"/>
  <c r="M34" i="125"/>
  <c r="M34" i="141" s="1"/>
  <c r="CE36" i="133"/>
  <c r="CE16" i="133"/>
  <c r="M14" i="125"/>
  <c r="M14" i="141" s="1"/>
  <c r="M56" i="125"/>
  <c r="M56" i="141" s="1"/>
  <c r="CE58" i="133"/>
  <c r="CE37" i="133"/>
  <c r="M35" i="125"/>
  <c r="M35" i="141" s="1"/>
  <c r="CE22" i="133"/>
  <c r="M20" i="125"/>
  <c r="CE24" i="113"/>
  <c r="CE24" i="132" s="1"/>
  <c r="CE33" i="133"/>
  <c r="M31" i="125"/>
  <c r="M31" i="141" s="1"/>
  <c r="CE49" i="133"/>
  <c r="M47" i="125"/>
  <c r="M47" i="141" s="1"/>
  <c r="M17" i="125"/>
  <c r="M17" i="141" s="1"/>
  <c r="CE19" i="133"/>
  <c r="CE45" i="133"/>
  <c r="M43" i="125"/>
  <c r="M43" i="141" s="1"/>
  <c r="CE23" i="113"/>
  <c r="CE23" i="132" s="1"/>
  <c r="M19" i="125"/>
  <c r="CE21" i="133"/>
  <c r="CE30" i="133"/>
  <c r="M28" i="125"/>
  <c r="M28" i="141" s="1"/>
  <c r="CE61" i="133"/>
  <c r="M59" i="125"/>
  <c r="M59" i="141" s="1"/>
  <c r="CE43" i="133"/>
  <c r="M41" i="125"/>
  <c r="M41" i="141" s="1"/>
  <c r="CE13" i="133"/>
  <c r="M11" i="125"/>
  <c r="M11" i="141" s="1"/>
  <c r="M61" i="126"/>
  <c r="M61" i="142" s="1"/>
  <c r="CH63" i="133"/>
  <c r="M26" i="126"/>
  <c r="M26" i="142" s="1"/>
  <c r="CH28" i="133"/>
  <c r="CH36" i="133"/>
  <c r="M34" i="126"/>
  <c r="M34" i="142" s="1"/>
  <c r="CH16" i="133"/>
  <c r="M14" i="126"/>
  <c r="M14" i="142" s="1"/>
  <c r="CH58" i="133"/>
  <c r="M56" i="126"/>
  <c r="M56" i="142" s="1"/>
  <c r="CH37" i="133"/>
  <c r="M35" i="126"/>
  <c r="M35" i="142" s="1"/>
  <c r="M20" i="126"/>
  <c r="CH22" i="133"/>
  <c r="CH24" i="113"/>
  <c r="CH24" i="132" s="1"/>
  <c r="M31" i="126"/>
  <c r="M31" i="142" s="1"/>
  <c r="CH33" i="133"/>
  <c r="CH49" i="133"/>
  <c r="M47" i="126"/>
  <c r="M47" i="142" s="1"/>
  <c r="CH19" i="133"/>
  <c r="M17" i="126"/>
  <c r="M17" i="142" s="1"/>
  <c r="CL45" i="102"/>
  <c r="M43" i="126"/>
  <c r="M43" i="142" s="1"/>
  <c r="CH45" i="133"/>
  <c r="CH23" i="113"/>
  <c r="CH23" i="132" s="1"/>
  <c r="CH21" i="133"/>
  <c r="M19" i="126"/>
  <c r="M28" i="126"/>
  <c r="M28" i="142" s="1"/>
  <c r="CH30" i="133"/>
  <c r="M59" i="126"/>
  <c r="M59" i="142" s="1"/>
  <c r="CH61" i="133"/>
  <c r="CL61" i="102"/>
  <c r="CL43" i="102"/>
  <c r="M41" i="126"/>
  <c r="M41" i="142" s="1"/>
  <c r="CH43" i="133"/>
  <c r="CH13" i="133"/>
  <c r="M11" i="126"/>
  <c r="M11" i="142" s="1"/>
  <c r="CE44" i="133"/>
  <c r="M42" i="125"/>
  <c r="M42" i="141" s="1"/>
  <c r="CE50" i="133"/>
  <c r="M48" i="125"/>
  <c r="M48" i="141" s="1"/>
  <c r="M22" i="125"/>
  <c r="M22" i="141" s="1"/>
  <c r="CE24" i="133"/>
  <c r="CE52" i="133"/>
  <c r="M50" i="125"/>
  <c r="M50" i="141" s="1"/>
  <c r="M23" i="125"/>
  <c r="M23" i="141" s="1"/>
  <c r="CE25" i="133"/>
  <c r="M46" i="125"/>
  <c r="M46" i="141" s="1"/>
  <c r="CE48" i="133"/>
  <c r="CE62" i="133"/>
  <c r="M60" i="125"/>
  <c r="M60" i="141" s="1"/>
  <c r="M32" i="125"/>
  <c r="M32" i="141" s="1"/>
  <c r="CE34" i="133"/>
  <c r="CE12" i="133"/>
  <c r="M10" i="125"/>
  <c r="M10" i="141" s="1"/>
  <c r="M27" i="125"/>
  <c r="M27" i="141" s="1"/>
  <c r="CE29" i="133"/>
  <c r="M44" i="125"/>
  <c r="M44" i="141" s="1"/>
  <c r="CE46" i="133"/>
  <c r="M15" i="125"/>
  <c r="M15" i="141" s="1"/>
  <c r="CE17" i="133"/>
  <c r="CE54" i="133"/>
  <c r="M52" i="125"/>
  <c r="M52" i="141" s="1"/>
  <c r="M24" i="125"/>
  <c r="M24" i="141" s="1"/>
  <c r="CE26" i="133"/>
  <c r="M9" i="125"/>
  <c r="M9" i="141" s="1"/>
  <c r="CE11" i="133"/>
  <c r="CH44" i="133"/>
  <c r="M42" i="126"/>
  <c r="M42" i="142" s="1"/>
  <c r="CL44" i="102"/>
  <c r="CH50" i="133"/>
  <c r="M48" i="126"/>
  <c r="M48" i="142" s="1"/>
  <c r="CH24" i="133"/>
  <c r="M22" i="126"/>
  <c r="M22" i="142" s="1"/>
  <c r="M50" i="126"/>
  <c r="M50" i="142" s="1"/>
  <c r="CH52" i="133"/>
  <c r="M23" i="126"/>
  <c r="M23" i="142" s="1"/>
  <c r="CH25" i="133"/>
  <c r="CH48" i="133"/>
  <c r="M46" i="126"/>
  <c r="M46" i="142" s="1"/>
  <c r="CH62" i="133"/>
  <c r="M60" i="126"/>
  <c r="M60" i="142" s="1"/>
  <c r="M32" i="126"/>
  <c r="M32" i="142" s="1"/>
  <c r="CH34" i="133"/>
  <c r="CH12" i="133"/>
  <c r="M10" i="126"/>
  <c r="M10" i="142" s="1"/>
  <c r="M27" i="126"/>
  <c r="M27" i="142" s="1"/>
  <c r="CH29" i="133"/>
  <c r="M44" i="126"/>
  <c r="M44" i="142" s="1"/>
  <c r="CH46" i="133"/>
  <c r="CL46" i="102"/>
  <c r="M15" i="126"/>
  <c r="M15" i="142" s="1"/>
  <c r="CH17" i="133"/>
  <c r="M52" i="126"/>
  <c r="M52" i="142" s="1"/>
  <c r="CH54" i="133"/>
  <c r="M24" i="126"/>
  <c r="M24" i="142" s="1"/>
  <c r="CH26" i="133"/>
  <c r="CH11" i="133"/>
  <c r="M9" i="126"/>
  <c r="M9" i="142" s="1"/>
  <c r="M44" i="129" l="1"/>
  <c r="M44" i="145" s="1"/>
  <c r="CL46" i="133"/>
  <c r="M41" i="129"/>
  <c r="M41" i="145" s="1"/>
  <c r="CL43" i="133"/>
  <c r="M20" i="141"/>
  <c r="M22" i="116"/>
  <c r="M57" i="125"/>
  <c r="M57" i="141" s="1"/>
  <c r="CE59" i="133"/>
  <c r="CE60" i="133"/>
  <c r="M58" i="125"/>
  <c r="M58" i="141" s="1"/>
  <c r="CL61" i="133"/>
  <c r="M59" i="129"/>
  <c r="M59" i="145" s="1"/>
  <c r="M19" i="141"/>
  <c r="M21" i="116"/>
  <c r="CL44" i="133"/>
  <c r="M42" i="129"/>
  <c r="M42" i="145" s="1"/>
  <c r="M57" i="126"/>
  <c r="M57" i="142" s="1"/>
  <c r="CH59" i="133"/>
  <c r="CL60" i="102"/>
  <c r="M58" i="126"/>
  <c r="M58" i="142" s="1"/>
  <c r="CH60" i="133"/>
  <c r="M57" i="116"/>
  <c r="M19" i="142"/>
  <c r="M20" i="142"/>
  <c r="M58" i="116"/>
  <c r="M16" i="125"/>
  <c r="M16" i="141" s="1"/>
  <c r="CE18" i="133"/>
  <c r="M43" i="129"/>
  <c r="M43" i="145" s="1"/>
  <c r="CL45" i="133"/>
  <c r="CH18" i="133"/>
  <c r="M16" i="126"/>
  <c r="M16" i="142" s="1"/>
  <c r="M57" i="135" l="1"/>
  <c r="M21" i="135"/>
  <c r="M22" i="135"/>
  <c r="M58" i="135"/>
  <c r="CL60" i="133"/>
  <c r="M58" i="129"/>
  <c r="M58" i="145" s="1"/>
  <c r="AQ12" i="152" l="1"/>
  <c r="AS12" i="152"/>
  <c r="AT12" i="152"/>
  <c r="AR12" i="152"/>
  <c r="AT9" i="152"/>
  <c r="AR47" i="151"/>
  <c r="AR9" i="152"/>
  <c r="AT47" i="151"/>
  <c r="AQ47" i="151"/>
  <c r="AS47" i="151"/>
  <c r="AS9" i="152"/>
  <c r="AR44" i="151" l="1"/>
  <c r="AR16" i="152"/>
  <c r="AQ16" i="152"/>
  <c r="CE74" i="131"/>
  <c r="M72" i="120"/>
  <c r="M72" i="136" s="1"/>
  <c r="M21" i="120"/>
  <c r="M21" i="136" s="1"/>
  <c r="CE23" i="131"/>
  <c r="CE73" i="131"/>
  <c r="M71" i="120"/>
  <c r="M71" i="136" s="1"/>
  <c r="AQ44" i="151"/>
  <c r="AT44" i="151"/>
  <c r="AT16" i="152"/>
  <c r="CH74" i="131"/>
  <c r="M72" i="121"/>
  <c r="M72" i="137" s="1"/>
  <c r="CH23" i="131"/>
  <c r="M21" i="121"/>
  <c r="M21" i="137" s="1"/>
  <c r="AR41" i="152"/>
  <c r="AS41" i="152"/>
  <c r="CH73" i="131"/>
  <c r="M71" i="121"/>
  <c r="M71" i="137" s="1"/>
  <c r="AS44" i="151"/>
  <c r="CE35" i="131"/>
  <c r="M33" i="120"/>
  <c r="M33" i="136" s="1"/>
  <c r="AQ9" i="152"/>
  <c r="AS38" i="152"/>
  <c r="AR38" i="152"/>
  <c r="AT38" i="152"/>
  <c r="AT41" i="152"/>
  <c r="AQ41" i="152"/>
  <c r="CH35" i="131"/>
  <c r="M33" i="121"/>
  <c r="M33" i="137" s="1"/>
  <c r="AT27" i="152" l="1"/>
  <c r="AQ27" i="152"/>
  <c r="AS27" i="152"/>
  <c r="AS16" i="152"/>
  <c r="CH14" i="134"/>
  <c r="M43" i="115"/>
  <c r="M43" i="146" s="1"/>
  <c r="AQ38" i="152"/>
  <c r="CH81" i="131"/>
  <c r="M79" i="121"/>
  <c r="M79" i="137" s="1"/>
  <c r="CH85" i="131"/>
  <c r="M83" i="121"/>
  <c r="M83" i="137" s="1"/>
  <c r="CH104" i="131"/>
  <c r="M102" i="121"/>
  <c r="M102" i="137" s="1"/>
  <c r="CH53" i="131"/>
  <c r="M51" i="121"/>
  <c r="M51" i="137" s="1"/>
  <c r="CH78" i="131"/>
  <c r="M76" i="121"/>
  <c r="M76" i="137" s="1"/>
  <c r="CH93" i="131"/>
  <c r="M91" i="121"/>
  <c r="M91" i="137" s="1"/>
  <c r="M64" i="121"/>
  <c r="M64" i="137" s="1"/>
  <c r="CH66" i="131"/>
  <c r="M43" i="121"/>
  <c r="M43" i="137" s="1"/>
  <c r="CH45" i="131"/>
  <c r="CL12" i="101"/>
  <c r="CH12" i="131"/>
  <c r="M10" i="121"/>
  <c r="M10" i="137" s="1"/>
  <c r="M98" i="121"/>
  <c r="M98" i="137" s="1"/>
  <c r="CH100" i="131"/>
  <c r="CH63" i="131"/>
  <c r="CL63" i="101"/>
  <c r="M61" i="121"/>
  <c r="CH14" i="113"/>
  <c r="CH14" i="132" s="1"/>
  <c r="M42" i="121"/>
  <c r="M42" i="137" s="1"/>
  <c r="CH44" i="131"/>
  <c r="M70" i="121"/>
  <c r="M70" i="137" s="1"/>
  <c r="CH72" i="131"/>
  <c r="M52" i="121"/>
  <c r="M52" i="137" s="1"/>
  <c r="CH54" i="131"/>
  <c r="CH74" i="133"/>
  <c r="M72" i="126"/>
  <c r="M72" i="142" s="1"/>
  <c r="CH18" i="131"/>
  <c r="CL18" i="101"/>
  <c r="M16" i="121"/>
  <c r="M16" i="137" s="1"/>
  <c r="M96" i="120"/>
  <c r="CE98" i="131"/>
  <c r="CE60" i="131"/>
  <c r="M58" i="120"/>
  <c r="CE39" i="131"/>
  <c r="M37" i="120"/>
  <c r="M37" i="136" s="1"/>
  <c r="M92" i="120"/>
  <c r="CE94" i="131"/>
  <c r="M12" i="120"/>
  <c r="M12" i="136" s="1"/>
  <c r="CE14" i="131"/>
  <c r="CE99" i="131"/>
  <c r="M97" i="120"/>
  <c r="CE13" i="131"/>
  <c r="M11" i="120"/>
  <c r="M11" i="136" s="1"/>
  <c r="M56" i="120"/>
  <c r="CE58" i="131"/>
  <c r="M88" i="120"/>
  <c r="CE90" i="131"/>
  <c r="M59" i="120"/>
  <c r="CE61" i="131"/>
  <c r="M38" i="120"/>
  <c r="M38" i="136" s="1"/>
  <c r="CE40" i="131"/>
  <c r="CE76" i="133"/>
  <c r="M74" i="125"/>
  <c r="M74" i="141" s="1"/>
  <c r="M87" i="120"/>
  <c r="CE89" i="131"/>
  <c r="M103" i="120"/>
  <c r="CE105" i="131"/>
  <c r="CE48" i="131"/>
  <c r="M46" i="120"/>
  <c r="M46" i="136" s="1"/>
  <c r="M104" i="120"/>
  <c r="CE106" i="131"/>
  <c r="M65" i="120"/>
  <c r="CE67" i="131"/>
  <c r="M100" i="120"/>
  <c r="CE102" i="131"/>
  <c r="M66" i="120"/>
  <c r="CE68" i="131"/>
  <c r="M60" i="120"/>
  <c r="CE62" i="131"/>
  <c r="CE42" i="131"/>
  <c r="M40" i="120"/>
  <c r="M40" i="136" s="1"/>
  <c r="CE101" i="131"/>
  <c r="M99" i="120"/>
  <c r="M80" i="120"/>
  <c r="CE82" i="131"/>
  <c r="M55" i="120"/>
  <c r="CE57" i="131"/>
  <c r="CE28" i="131"/>
  <c r="M26" i="120"/>
  <c r="M18" i="120"/>
  <c r="CE20" i="131"/>
  <c r="CE92" i="131"/>
  <c r="M90" i="120"/>
  <c r="CE55" i="131"/>
  <c r="M53" i="120"/>
  <c r="CE26" i="131"/>
  <c r="M24" i="120"/>
  <c r="M73" i="125"/>
  <c r="M73" i="141" s="1"/>
  <c r="CE75" i="133"/>
  <c r="M41" i="120"/>
  <c r="CE43" i="131"/>
  <c r="M89" i="120"/>
  <c r="CE91" i="131"/>
  <c r="AT45" i="152"/>
  <c r="M96" i="121"/>
  <c r="M96" i="137" s="1"/>
  <c r="CH98" i="131"/>
  <c r="M58" i="121"/>
  <c r="M58" i="137" s="1"/>
  <c r="CH60" i="131"/>
  <c r="CH39" i="131"/>
  <c r="M37" i="121"/>
  <c r="M37" i="137" s="1"/>
  <c r="M92" i="121"/>
  <c r="M92" i="137" s="1"/>
  <c r="CH94" i="131"/>
  <c r="CH14" i="131"/>
  <c r="CL14" i="101"/>
  <c r="M12" i="121"/>
  <c r="M12" i="137" s="1"/>
  <c r="M97" i="121"/>
  <c r="M97" i="137" s="1"/>
  <c r="CH99" i="131"/>
  <c r="CH13" i="131"/>
  <c r="CL13" i="101"/>
  <c r="M11" i="121"/>
  <c r="M11" i="137" s="1"/>
  <c r="M56" i="121"/>
  <c r="M56" i="137" s="1"/>
  <c r="CH58" i="131"/>
  <c r="AR45" i="152"/>
  <c r="M88" i="121"/>
  <c r="M88" i="137" s="1"/>
  <c r="CH90" i="131"/>
  <c r="M59" i="121"/>
  <c r="M59" i="137" s="1"/>
  <c r="CH61" i="131"/>
  <c r="M38" i="121"/>
  <c r="M38" i="137" s="1"/>
  <c r="CH40" i="131"/>
  <c r="M74" i="126"/>
  <c r="CH76" i="133"/>
  <c r="CH89" i="131"/>
  <c r="M87" i="121"/>
  <c r="M87" i="137" s="1"/>
  <c r="CH105" i="131"/>
  <c r="M103" i="121"/>
  <c r="M103" i="137" s="1"/>
  <c r="M46" i="121"/>
  <c r="M46" i="137" s="1"/>
  <c r="CH48" i="131"/>
  <c r="M104" i="121"/>
  <c r="M104" i="137" s="1"/>
  <c r="CH106" i="131"/>
  <c r="CH67" i="131"/>
  <c r="M65" i="121"/>
  <c r="M65" i="137" s="1"/>
  <c r="AR27" i="152"/>
  <c r="CH102" i="131"/>
  <c r="M100" i="121"/>
  <c r="M100" i="137" s="1"/>
  <c r="M66" i="121"/>
  <c r="M66" i="137" s="1"/>
  <c r="CH68" i="131"/>
  <c r="CH62" i="131"/>
  <c r="M60" i="121"/>
  <c r="M60" i="137" s="1"/>
  <c r="CH42" i="131"/>
  <c r="M40" i="121"/>
  <c r="M40" i="137" s="1"/>
  <c r="M99" i="121"/>
  <c r="M99" i="137" s="1"/>
  <c r="CH101" i="131"/>
  <c r="M80" i="121"/>
  <c r="M80" i="137" s="1"/>
  <c r="CH82" i="131"/>
  <c r="M55" i="121"/>
  <c r="M55" i="137" s="1"/>
  <c r="CH57" i="131"/>
  <c r="CH28" i="131"/>
  <c r="M26" i="121"/>
  <c r="M26" i="137" s="1"/>
  <c r="CH20" i="131"/>
  <c r="M18" i="121"/>
  <c r="M18" i="137" s="1"/>
  <c r="M90" i="121"/>
  <c r="M90" i="137" s="1"/>
  <c r="CH92" i="131"/>
  <c r="CH55" i="131"/>
  <c r="M53" i="121"/>
  <c r="M53" i="137" s="1"/>
  <c r="M24" i="121"/>
  <c r="M24" i="137" s="1"/>
  <c r="CH26" i="131"/>
  <c r="CH75" i="133"/>
  <c r="M73" i="126"/>
  <c r="M73" i="142" s="1"/>
  <c r="CH43" i="131"/>
  <c r="M41" i="121"/>
  <c r="M41" i="137" s="1"/>
  <c r="M89" i="121"/>
  <c r="M89" i="137" s="1"/>
  <c r="CH91" i="131"/>
  <c r="M15" i="120"/>
  <c r="M15" i="136" s="1"/>
  <c r="CE17" i="131"/>
  <c r="CE69" i="131"/>
  <c r="M67" i="120"/>
  <c r="M47" i="120"/>
  <c r="M47" i="136" s="1"/>
  <c r="CE49" i="131"/>
  <c r="CE15" i="131"/>
  <c r="M13" i="120"/>
  <c r="M77" i="120"/>
  <c r="CE79" i="131"/>
  <c r="M82" i="120"/>
  <c r="CE84" i="131"/>
  <c r="M27" i="120"/>
  <c r="CE29" i="131"/>
  <c r="CE73" i="133"/>
  <c r="M71" i="125"/>
  <c r="M71" i="141" s="1"/>
  <c r="CE71" i="131"/>
  <c r="M69" i="120"/>
  <c r="M49" i="120"/>
  <c r="M49" i="136" s="1"/>
  <c r="CE51" i="131"/>
  <c r="CE95" i="131"/>
  <c r="M93" i="120"/>
  <c r="CE34" i="131"/>
  <c r="M32" i="120"/>
  <c r="CE59" i="131"/>
  <c r="M57" i="120"/>
  <c r="CE37" i="131"/>
  <c r="M35" i="120"/>
  <c r="CE96" i="131"/>
  <c r="M94" i="120"/>
  <c r="CE47" i="131"/>
  <c r="M45" i="120"/>
  <c r="M45" i="136" s="1"/>
  <c r="M12" i="115"/>
  <c r="M12" i="146" s="1"/>
  <c r="CE14" i="134"/>
  <c r="M79" i="120"/>
  <c r="CE81" i="131"/>
  <c r="CE85" i="131"/>
  <c r="M83" i="120"/>
  <c r="CE104" i="131"/>
  <c r="M102" i="120"/>
  <c r="M51" i="120"/>
  <c r="CE53" i="131"/>
  <c r="CE78" i="131"/>
  <c r="M76" i="120"/>
  <c r="CE93" i="131"/>
  <c r="M91" i="120"/>
  <c r="CE66" i="131"/>
  <c r="M64" i="120"/>
  <c r="CE45" i="131"/>
  <c r="M43" i="120"/>
  <c r="CE12" i="131"/>
  <c r="M10" i="120"/>
  <c r="M10" i="136" s="1"/>
  <c r="CE100" i="131"/>
  <c r="M98" i="120"/>
  <c r="CE14" i="113"/>
  <c r="CE14" i="132" s="1"/>
  <c r="CE63" i="131"/>
  <c r="M61" i="120"/>
  <c r="CE44" i="131"/>
  <c r="M42" i="120"/>
  <c r="M70" i="120"/>
  <c r="CE72" i="131"/>
  <c r="CE54" i="131"/>
  <c r="M52" i="120"/>
  <c r="CE74" i="133"/>
  <c r="M72" i="125"/>
  <c r="M72" i="141" s="1"/>
  <c r="M16" i="120"/>
  <c r="M16" i="136" s="1"/>
  <c r="CE18" i="131"/>
  <c r="CL17" i="101"/>
  <c r="CH17" i="131"/>
  <c r="M15" i="121"/>
  <c r="M15" i="137" s="1"/>
  <c r="CH69" i="131"/>
  <c r="M67" i="121"/>
  <c r="M67" i="137" s="1"/>
  <c r="CH49" i="131"/>
  <c r="M47" i="121"/>
  <c r="M47" i="137" s="1"/>
  <c r="CH15" i="131"/>
  <c r="M13" i="121"/>
  <c r="M13" i="137" s="1"/>
  <c r="M77" i="121"/>
  <c r="M77" i="137" s="1"/>
  <c r="CH79" i="131"/>
  <c r="CH84" i="131"/>
  <c r="M82" i="121"/>
  <c r="M82" i="137" s="1"/>
  <c r="M27" i="121"/>
  <c r="M27" i="137" s="1"/>
  <c r="CH29" i="131"/>
  <c r="AQ45" i="152"/>
  <c r="M71" i="126"/>
  <c r="M71" i="142" s="1"/>
  <c r="CH73" i="133"/>
  <c r="M69" i="121"/>
  <c r="M69" i="137" s="1"/>
  <c r="CH71" i="131"/>
  <c r="CH51" i="131"/>
  <c r="M49" i="121"/>
  <c r="M49" i="137" s="1"/>
  <c r="CH95" i="131"/>
  <c r="M93" i="121"/>
  <c r="M93" i="137" s="1"/>
  <c r="CH34" i="131"/>
  <c r="M32" i="121"/>
  <c r="M32" i="137" s="1"/>
  <c r="CH59" i="131"/>
  <c r="M57" i="121"/>
  <c r="M57" i="137" s="1"/>
  <c r="M35" i="121"/>
  <c r="M35" i="137" s="1"/>
  <c r="CH37" i="131"/>
  <c r="M94" i="121"/>
  <c r="M94" i="137" s="1"/>
  <c r="CH96" i="131"/>
  <c r="CL47" i="101"/>
  <c r="CH47" i="131"/>
  <c r="M45" i="121"/>
  <c r="M45" i="137" s="1"/>
  <c r="M74" i="142" l="1"/>
  <c r="M51" i="136"/>
  <c r="M27" i="136"/>
  <c r="M77" i="136"/>
  <c r="M89" i="136"/>
  <c r="M18" i="136"/>
  <c r="M55" i="136"/>
  <c r="M60" i="136"/>
  <c r="M100" i="136"/>
  <c r="M97" i="136"/>
  <c r="M58" i="136"/>
  <c r="M70" i="136"/>
  <c r="M64" i="136"/>
  <c r="M76" i="136"/>
  <c r="M102" i="136"/>
  <c r="M35" i="136"/>
  <c r="M32" i="136"/>
  <c r="M13" i="136"/>
  <c r="M67" i="136"/>
  <c r="M24" i="136"/>
  <c r="M90" i="136"/>
  <c r="M26" i="136"/>
  <c r="M104" i="136"/>
  <c r="M103" i="136"/>
  <c r="M59" i="136"/>
  <c r="M56" i="136"/>
  <c r="M92" i="136"/>
  <c r="M52" i="136"/>
  <c r="M42" i="136"/>
  <c r="M79" i="136"/>
  <c r="M82" i="136"/>
  <c r="M41" i="136"/>
  <c r="M80" i="136"/>
  <c r="M66" i="136"/>
  <c r="M98" i="136"/>
  <c r="M43" i="136"/>
  <c r="M91" i="136"/>
  <c r="M83" i="136"/>
  <c r="M94" i="136"/>
  <c r="M57" i="136"/>
  <c r="M93" i="136"/>
  <c r="M69" i="136"/>
  <c r="M53" i="136"/>
  <c r="M99" i="136"/>
  <c r="M65" i="136"/>
  <c r="M87" i="136"/>
  <c r="M88" i="136"/>
  <c r="M96" i="136"/>
  <c r="M45" i="124"/>
  <c r="M45" i="140" s="1"/>
  <c r="CL47" i="131"/>
  <c r="CH33" i="113"/>
  <c r="CH33" i="132" s="1"/>
  <c r="CH71" i="133"/>
  <c r="M69" i="126"/>
  <c r="M9" i="115"/>
  <c r="M9" i="146" s="1"/>
  <c r="CE11" i="134"/>
  <c r="M68" i="126"/>
  <c r="CH32" i="113"/>
  <c r="CH32" i="132" s="1"/>
  <c r="CH70" i="133"/>
  <c r="CH33" i="134"/>
  <c r="M62" i="115"/>
  <c r="M62" i="146" s="1"/>
  <c r="CE31" i="134"/>
  <c r="M29" i="115"/>
  <c r="M29" i="146" s="1"/>
  <c r="M61" i="137"/>
  <c r="M48" i="116"/>
  <c r="AS45" i="152"/>
  <c r="M61" i="115"/>
  <c r="M61" i="146" s="1"/>
  <c r="CH32" i="134"/>
  <c r="CL17" i="131"/>
  <c r="M15" i="124"/>
  <c r="M15" i="140" s="1"/>
  <c r="CE25" i="131"/>
  <c r="M23" i="120"/>
  <c r="CH11" i="134"/>
  <c r="M40" i="115"/>
  <c r="M40" i="146" s="1"/>
  <c r="CE30" i="134"/>
  <c r="M28" i="115"/>
  <c r="M28" i="146" s="1"/>
  <c r="CL13" i="131"/>
  <c r="M11" i="124"/>
  <c r="M11" i="140" s="1"/>
  <c r="CH31" i="134"/>
  <c r="M60" i="115"/>
  <c r="M60" i="146" s="1"/>
  <c r="M17" i="120"/>
  <c r="CE11" i="113"/>
  <c r="CE11" i="132" s="1"/>
  <c r="CE19" i="131"/>
  <c r="CL63" i="131"/>
  <c r="M61" i="124"/>
  <c r="CL14" i="113"/>
  <c r="CL14" i="132" s="1"/>
  <c r="M61" i="136"/>
  <c r="M12" i="116"/>
  <c r="CH25" i="131"/>
  <c r="M23" i="121"/>
  <c r="M23" i="137" s="1"/>
  <c r="AR56" i="152"/>
  <c r="CH30" i="134"/>
  <c r="M59" i="115"/>
  <c r="M59" i="146" s="1"/>
  <c r="CL14" i="131"/>
  <c r="M12" i="124"/>
  <c r="M12" i="140" s="1"/>
  <c r="CE34" i="113"/>
  <c r="CE34" i="132" s="1"/>
  <c r="M70" i="125"/>
  <c r="CE72" i="133"/>
  <c r="AQ56" i="152"/>
  <c r="CE71" i="133"/>
  <c r="CE33" i="113"/>
  <c r="CE33" i="132" s="1"/>
  <c r="M69" i="125"/>
  <c r="M68" i="125"/>
  <c r="CE32" i="113"/>
  <c r="CE32" i="132" s="1"/>
  <c r="CE70" i="133"/>
  <c r="CE33" i="134"/>
  <c r="M31" i="115"/>
  <c r="M31" i="146" s="1"/>
  <c r="M16" i="124"/>
  <c r="M16" i="140" s="1"/>
  <c r="CL18" i="131"/>
  <c r="CL12" i="131"/>
  <c r="M10" i="124"/>
  <c r="M10" i="140" s="1"/>
  <c r="AS56" i="152"/>
  <c r="M30" i="115"/>
  <c r="M30" i="146" s="1"/>
  <c r="CE32" i="134"/>
  <c r="AT56" i="152"/>
  <c r="M12" i="135" l="1"/>
  <c r="M48" i="135"/>
  <c r="M23" i="136"/>
  <c r="CH18" i="134"/>
  <c r="M47" i="115"/>
  <c r="M47" i="146" s="1"/>
  <c r="M9" i="116"/>
  <c r="M17" i="136"/>
  <c r="M67" i="116"/>
  <c r="M67" i="135" s="1"/>
  <c r="M69" i="142"/>
  <c r="M17" i="121"/>
  <c r="CH19" i="131"/>
  <c r="CH11" i="113"/>
  <c r="CH11" i="132" s="1"/>
  <c r="M69" i="141"/>
  <c r="M31" i="116"/>
  <c r="M31" i="135" s="1"/>
  <c r="M61" i="140"/>
  <c r="M156" i="116"/>
  <c r="CH72" i="133"/>
  <c r="CH34" i="113"/>
  <c r="CH34" i="132" s="1"/>
  <c r="M70" i="126"/>
  <c r="M68" i="141"/>
  <c r="M30" i="116"/>
  <c r="M30" i="135" s="1"/>
  <c r="M16" i="115"/>
  <c r="M16" i="146" s="1"/>
  <c r="CE18" i="134"/>
  <c r="M32" i="116"/>
  <c r="M32" i="135" s="1"/>
  <c r="M70" i="141"/>
  <c r="M66" i="116"/>
  <c r="M66" i="135" s="1"/>
  <c r="M68" i="142"/>
  <c r="CE29" i="134"/>
  <c r="M27" i="115"/>
  <c r="M27" i="146" s="1"/>
  <c r="M9" i="135" l="1"/>
  <c r="M156" i="135"/>
  <c r="M45" i="116"/>
  <c r="M17" i="137"/>
  <c r="CH29" i="134"/>
  <c r="M58" i="115"/>
  <c r="M58" i="146" s="1"/>
  <c r="M70" i="142"/>
  <c r="M68" i="116"/>
  <c r="M68" i="135" s="1"/>
  <c r="M45" i="135" l="1"/>
  <c r="AR65" i="151"/>
  <c r="AT65" i="151" l="1"/>
  <c r="AS65" i="151"/>
  <c r="AQ65" i="151"/>
  <c r="AS8" i="152" l="1"/>
  <c r="AT8" i="152" l="1"/>
  <c r="AR14" i="152"/>
  <c r="AS11" i="152"/>
  <c r="AR8" i="152"/>
  <c r="AS14" i="152"/>
  <c r="AT11" i="152"/>
  <c r="AQ11" i="152"/>
  <c r="AQ8" i="152"/>
  <c r="AR11" i="152"/>
  <c r="AT14" i="152"/>
  <c r="AS37" i="152"/>
  <c r="CE79" i="133"/>
  <c r="M77" i="125"/>
  <c r="M77" i="141" s="1"/>
  <c r="M77" i="126"/>
  <c r="M77" i="142" s="1"/>
  <c r="CH79" i="133"/>
  <c r="AT43" i="152" l="1"/>
  <c r="AQ37" i="152"/>
  <c r="AT40" i="152"/>
  <c r="AR37" i="152"/>
  <c r="AR43" i="152"/>
  <c r="AQ14" i="152"/>
  <c r="AR40" i="152"/>
  <c r="AQ40" i="152"/>
  <c r="AS43" i="152"/>
  <c r="AS40" i="152"/>
  <c r="AT37" i="152"/>
  <c r="AQ43" i="152" l="1"/>
  <c r="M8" i="115"/>
  <c r="M8" i="146" s="1"/>
  <c r="CE10" i="134"/>
  <c r="M11" i="115"/>
  <c r="M11" i="146" s="1"/>
  <c r="CE13" i="134"/>
  <c r="CH10" i="134"/>
  <c r="M39" i="115"/>
  <c r="M39" i="146" s="1"/>
  <c r="M42" i="115"/>
  <c r="M42" i="146" s="1"/>
  <c r="CH13" i="134"/>
  <c r="AT51" i="151" l="1"/>
  <c r="AR46" i="151"/>
  <c r="AS43" i="151"/>
  <c r="AR51" i="151"/>
  <c r="AR43" i="151"/>
  <c r="AT46" i="151"/>
  <c r="AS46" i="151"/>
  <c r="AT43" i="151"/>
  <c r="M14" i="115"/>
  <c r="M14" i="146" s="1"/>
  <c r="CE16" i="134"/>
  <c r="AS51" i="151"/>
  <c r="M45" i="115"/>
  <c r="M45" i="146" s="1"/>
  <c r="CH16" i="134"/>
  <c r="AQ51" i="151" l="1"/>
  <c r="AR49" i="151"/>
  <c r="AT49" i="151"/>
  <c r="AS49" i="151"/>
  <c r="AQ43" i="151"/>
  <c r="AQ46" i="151"/>
  <c r="CE11" i="131" l="1"/>
  <c r="M9" i="120"/>
  <c r="M101" i="120"/>
  <c r="M101" i="136" s="1"/>
  <c r="CE103" i="131"/>
  <c r="AQ49" i="151"/>
  <c r="M81" i="120"/>
  <c r="M81" i="136" s="1"/>
  <c r="CE83" i="131"/>
  <c r="CH11" i="131"/>
  <c r="M9" i="121"/>
  <c r="M9" i="137" s="1"/>
  <c r="M63" i="120"/>
  <c r="M63" i="136" s="1"/>
  <c r="CE65" i="131"/>
  <c r="M78" i="120"/>
  <c r="M78" i="136" s="1"/>
  <c r="CE80" i="131"/>
  <c r="CE46" i="131"/>
  <c r="M44" i="120"/>
  <c r="M75" i="120"/>
  <c r="M75" i="136" s="1"/>
  <c r="CE77" i="131"/>
  <c r="M44" i="121"/>
  <c r="M44" i="137" s="1"/>
  <c r="CH46" i="131"/>
  <c r="M9" i="136" l="1"/>
  <c r="M44" i="136"/>
  <c r="CH103" i="131"/>
  <c r="M101" i="121"/>
  <c r="M101" i="137" s="1"/>
  <c r="CH83" i="131"/>
  <c r="M81" i="121"/>
  <c r="M81" i="137" s="1"/>
  <c r="M86" i="120"/>
  <c r="CE88" i="131"/>
  <c r="CE18" i="113"/>
  <c r="CE18" i="132" s="1"/>
  <c r="M14" i="121"/>
  <c r="CH16" i="131"/>
  <c r="CH10" i="113"/>
  <c r="CH10" i="132" s="1"/>
  <c r="CE87" i="131"/>
  <c r="M85" i="120"/>
  <c r="M85" i="136" s="1"/>
  <c r="CH65" i="131"/>
  <c r="M63" i="121"/>
  <c r="M63" i="137" s="1"/>
  <c r="M75" i="121"/>
  <c r="M75" i="137" s="1"/>
  <c r="CH77" i="131"/>
  <c r="CH80" i="131"/>
  <c r="M78" i="121"/>
  <c r="M78" i="137" s="1"/>
  <c r="CE13" i="113"/>
  <c r="CE13" i="132" s="1"/>
  <c r="M54" i="120"/>
  <c r="CE56" i="131"/>
  <c r="M14" i="120"/>
  <c r="CE16" i="131"/>
  <c r="CE10" i="113"/>
  <c r="CE10" i="132" s="1"/>
  <c r="AT15" i="152" l="1"/>
  <c r="AQ13" i="152"/>
  <c r="M11" i="116"/>
  <c r="M54" i="136"/>
  <c r="CH18" i="113"/>
  <c r="CH18" i="132" s="1"/>
  <c r="M86" i="121"/>
  <c r="CH88" i="131"/>
  <c r="M86" i="136"/>
  <c r="M16" i="116"/>
  <c r="AS15" i="152"/>
  <c r="AR15" i="152"/>
  <c r="AS10" i="152"/>
  <c r="M14" i="137"/>
  <c r="M44" i="116"/>
  <c r="M54" i="121"/>
  <c r="CH56" i="131"/>
  <c r="CH13" i="113"/>
  <c r="CH13" i="132" s="1"/>
  <c r="CE76" i="131"/>
  <c r="CE16" i="113"/>
  <c r="CE16" i="132" s="1"/>
  <c r="M74" i="120"/>
  <c r="AR10" i="152"/>
  <c r="M8" i="116"/>
  <c r="M14" i="136"/>
  <c r="CH87" i="131"/>
  <c r="M85" i="121"/>
  <c r="M85" i="137" s="1"/>
  <c r="AQ15" i="152"/>
  <c r="AS13" i="152"/>
  <c r="AT13" i="152"/>
  <c r="AR13" i="152"/>
  <c r="M11" i="135" l="1"/>
  <c r="M44" i="135"/>
  <c r="M16" i="135"/>
  <c r="M8" i="135"/>
  <c r="AT17" i="152"/>
  <c r="AQ17" i="152"/>
  <c r="AR42" i="152"/>
  <c r="AS42" i="152"/>
  <c r="M47" i="116"/>
  <c r="M54" i="137"/>
  <c r="AS39" i="152"/>
  <c r="AS44" i="152"/>
  <c r="AT44" i="152"/>
  <c r="AR50" i="151"/>
  <c r="M86" i="137"/>
  <c r="M52" i="116"/>
  <c r="CE97" i="131"/>
  <c r="M95" i="120"/>
  <c r="M95" i="136" s="1"/>
  <c r="AT10" i="152"/>
  <c r="AS50" i="151"/>
  <c r="AQ50" i="151"/>
  <c r="AQ10" i="152"/>
  <c r="AR17" i="152"/>
  <c r="AT42" i="152"/>
  <c r="AQ44" i="152"/>
  <c r="AR39" i="152"/>
  <c r="M74" i="136"/>
  <c r="M14" i="116"/>
  <c r="AR44" i="152"/>
  <c r="AQ42" i="152"/>
  <c r="AT50" i="151"/>
  <c r="AS17" i="152"/>
  <c r="CH76" i="131"/>
  <c r="CH16" i="113"/>
  <c r="CH16" i="132" s="1"/>
  <c r="M74" i="121"/>
  <c r="M50" i="120"/>
  <c r="M50" i="136" s="1"/>
  <c r="CE52" i="131"/>
  <c r="M14" i="135" l="1"/>
  <c r="M52" i="135"/>
  <c r="M47" i="135"/>
  <c r="AT48" i="151"/>
  <c r="M74" i="137"/>
  <c r="M50" i="116"/>
  <c r="AS46" i="152"/>
  <c r="M44" i="115"/>
  <c r="M44" i="146" s="1"/>
  <c r="CH15" i="134"/>
  <c r="AR46" i="152"/>
  <c r="AT39" i="152"/>
  <c r="CH52" i="131"/>
  <c r="M50" i="121"/>
  <c r="M50" i="137" s="1"/>
  <c r="AT52" i="151"/>
  <c r="M95" i="121"/>
  <c r="M95" i="137" s="1"/>
  <c r="CH97" i="131"/>
  <c r="AT46" i="152"/>
  <c r="AQ39" i="152"/>
  <c r="M15" i="115"/>
  <c r="M15" i="146" s="1"/>
  <c r="CE17" i="134"/>
  <c r="AQ52" i="151"/>
  <c r="AS52" i="151"/>
  <c r="AR52" i="151"/>
  <c r="CE15" i="134"/>
  <c r="M13" i="115"/>
  <c r="M13" i="146" s="1"/>
  <c r="AQ46" i="152"/>
  <c r="M46" i="115"/>
  <c r="M46" i="146" s="1"/>
  <c r="CH17" i="134"/>
  <c r="M50" i="135" l="1"/>
  <c r="AQ45" i="151"/>
  <c r="AS58" i="151"/>
  <c r="AT58" i="151"/>
  <c r="M17" i="115"/>
  <c r="M17" i="146" s="1"/>
  <c r="CE19" i="134"/>
  <c r="AT66" i="151"/>
  <c r="AQ59" i="151"/>
  <c r="AT45" i="151"/>
  <c r="AR58" i="151"/>
  <c r="M10" i="115"/>
  <c r="M10" i="146" s="1"/>
  <c r="CE12" i="134"/>
  <c r="CH19" i="134"/>
  <c r="M48" i="115"/>
  <c r="M48" i="146" s="1"/>
  <c r="AR59" i="151"/>
  <c r="AR45" i="151"/>
  <c r="AT59" i="151"/>
  <c r="AS45" i="151"/>
  <c r="M84" i="120"/>
  <c r="CE86" i="131"/>
  <c r="CE17" i="113"/>
  <c r="M41" i="115"/>
  <c r="M41" i="146" s="1"/>
  <c r="CH12" i="134"/>
  <c r="AR66" i="151"/>
  <c r="AS59" i="151"/>
  <c r="AQ58" i="151"/>
  <c r="AS66" i="151"/>
  <c r="AQ66" i="151"/>
  <c r="AQ23" i="152" l="1"/>
  <c r="CH86" i="131"/>
  <c r="M84" i="121"/>
  <c r="CH17" i="113"/>
  <c r="AQ61" i="151"/>
  <c r="AT61" i="151"/>
  <c r="AS23" i="152"/>
  <c r="M15" i="116"/>
  <c r="M84" i="136"/>
  <c r="AS61" i="151"/>
  <c r="AT23" i="152"/>
  <c r="CE38" i="131"/>
  <c r="M36" i="120"/>
  <c r="AR61" i="151"/>
  <c r="AR23" i="152"/>
  <c r="CE19" i="113"/>
  <c r="CE19" i="132" s="1"/>
  <c r="CE17" i="132"/>
  <c r="M36" i="121"/>
  <c r="M36" i="137" s="1"/>
  <c r="CH38" i="131"/>
  <c r="M36" i="136" l="1"/>
  <c r="AT26" i="152"/>
  <c r="CH15" i="133"/>
  <c r="M13" i="126"/>
  <c r="M13" i="142" s="1"/>
  <c r="CE23" i="133"/>
  <c r="M21" i="125"/>
  <c r="CE25" i="113"/>
  <c r="CE25" i="132" s="1"/>
  <c r="M49" i="126"/>
  <c r="M49" i="142" s="1"/>
  <c r="CH51" i="133"/>
  <c r="M31" i="120"/>
  <c r="M31" i="136" s="1"/>
  <c r="CE33" i="131"/>
  <c r="AS52" i="152"/>
  <c r="M84" i="137"/>
  <c r="M51" i="116"/>
  <c r="M8" i="125"/>
  <c r="M8" i="141" s="1"/>
  <c r="CE10" i="133"/>
  <c r="AR26" i="152"/>
  <c r="AS62" i="151"/>
  <c r="AT25" i="152"/>
  <c r="AQ26" i="152"/>
  <c r="CE32" i="131"/>
  <c r="CE12" i="113"/>
  <c r="CE12" i="132" s="1"/>
  <c r="M30" i="120"/>
  <c r="M8" i="126"/>
  <c r="M8" i="142" s="1"/>
  <c r="CH10" i="133"/>
  <c r="AQ20" i="152"/>
  <c r="AR62" i="151"/>
  <c r="AR52" i="152"/>
  <c r="AT52" i="152"/>
  <c r="CE42" i="133"/>
  <c r="M40" i="125"/>
  <c r="M40" i="141" s="1"/>
  <c r="M15" i="135"/>
  <c r="M17" i="116"/>
  <c r="CE47" i="133"/>
  <c r="M45" i="125"/>
  <c r="M45" i="141" s="1"/>
  <c r="CE56" i="133"/>
  <c r="M54" i="125"/>
  <c r="M54" i="141" s="1"/>
  <c r="CE80" i="133"/>
  <c r="M78" i="125"/>
  <c r="M78" i="141" s="1"/>
  <c r="AQ62" i="151"/>
  <c r="AS26" i="152"/>
  <c r="AR20" i="152"/>
  <c r="AT62" i="151"/>
  <c r="AT55" i="151"/>
  <c r="AS20" i="152"/>
  <c r="AR25" i="152"/>
  <c r="AT20" i="152"/>
  <c r="AS25" i="152"/>
  <c r="M13" i="125"/>
  <c r="M13" i="141" s="1"/>
  <c r="CE15" i="133"/>
  <c r="M49" i="125"/>
  <c r="M49" i="141" s="1"/>
  <c r="CE51" i="133"/>
  <c r="M25" i="125"/>
  <c r="CE26" i="113"/>
  <c r="CE26" i="132" s="1"/>
  <c r="CE27" i="133"/>
  <c r="CH42" i="133"/>
  <c r="M40" i="126"/>
  <c r="M40" i="142" s="1"/>
  <c r="CH17" i="132"/>
  <c r="CH19" i="113"/>
  <c r="CH19" i="132" s="1"/>
  <c r="CH47" i="133"/>
  <c r="M45" i="126"/>
  <c r="M45" i="142" s="1"/>
  <c r="AQ52" i="152"/>
  <c r="CH56" i="133"/>
  <c r="M54" i="126"/>
  <c r="M54" i="142" s="1"/>
  <c r="CE32" i="133"/>
  <c r="M30" i="125"/>
  <c r="M30" i="141" s="1"/>
  <c r="CE35" i="133"/>
  <c r="M33" i="125"/>
  <c r="M33" i="141" s="1"/>
  <c r="M17" i="135" l="1"/>
  <c r="M25" i="141"/>
  <c r="M24" i="116"/>
  <c r="AS54" i="152"/>
  <c r="AR49" i="152"/>
  <c r="M23" i="115"/>
  <c r="M23" i="146" s="1"/>
  <c r="CE25" i="134"/>
  <c r="AT54" i="152"/>
  <c r="CE41" i="133"/>
  <c r="CE28" i="113"/>
  <c r="CE28" i="132" s="1"/>
  <c r="M39" i="125"/>
  <c r="CH25" i="134"/>
  <c r="M54" i="115"/>
  <c r="M54" i="146" s="1"/>
  <c r="CH23" i="133"/>
  <c r="M21" i="126"/>
  <c r="CH25" i="113"/>
  <c r="CH25" i="132" s="1"/>
  <c r="AR55" i="152"/>
  <c r="AR64" i="151"/>
  <c r="CH80" i="133"/>
  <c r="M78" i="126"/>
  <c r="M78" i="142" s="1"/>
  <c r="AT49" i="152"/>
  <c r="AS49" i="152"/>
  <c r="M33" i="126"/>
  <c r="M33" i="142" s="1"/>
  <c r="CH35" i="133"/>
  <c r="AT64" i="151"/>
  <c r="M21" i="141"/>
  <c r="M23" i="116"/>
  <c r="AR54" i="152"/>
  <c r="AS55" i="152"/>
  <c r="CH33" i="131"/>
  <c r="M31" i="121"/>
  <c r="M31" i="137" s="1"/>
  <c r="CH32" i="133"/>
  <c r="M30" i="126"/>
  <c r="M30" i="142" s="1"/>
  <c r="M10" i="116"/>
  <c r="M30" i="136"/>
  <c r="AQ55" i="152"/>
  <c r="AS64" i="151"/>
  <c r="CH32" i="131"/>
  <c r="CH12" i="113"/>
  <c r="CH12" i="132" s="1"/>
  <c r="M30" i="121"/>
  <c r="AQ25" i="152"/>
  <c r="AQ64" i="151"/>
  <c r="AQ49" i="152"/>
  <c r="M51" i="135"/>
  <c r="M53" i="116"/>
  <c r="CH26" i="113"/>
  <c r="CH26" i="132" s="1"/>
  <c r="CH27" i="133"/>
  <c r="M25" i="126"/>
  <c r="AT55" i="152"/>
  <c r="M53" i="135" l="1"/>
  <c r="M23" i="135"/>
  <c r="M10" i="135"/>
  <c r="M24" i="135"/>
  <c r="M25" i="142"/>
  <c r="M60" i="116"/>
  <c r="AQ54" i="152"/>
  <c r="CH67" i="133"/>
  <c r="M65" i="126"/>
  <c r="M65" i="142" s="1"/>
  <c r="M21" i="142"/>
  <c r="M59" i="116"/>
  <c r="M39" i="126"/>
  <c r="CH28" i="113"/>
  <c r="CH28" i="132" s="1"/>
  <c r="CH41" i="133"/>
  <c r="M46" i="116"/>
  <c r="M30" i="137"/>
  <c r="CH68" i="133"/>
  <c r="M66" i="126"/>
  <c r="M66" i="142" s="1"/>
  <c r="M55" i="125"/>
  <c r="M55" i="141" s="1"/>
  <c r="CE57" i="133"/>
  <c r="M56" i="115"/>
  <c r="M56" i="146" s="1"/>
  <c r="CH27" i="134"/>
  <c r="M66" i="125"/>
  <c r="M66" i="141" s="1"/>
  <c r="CE68" i="133"/>
  <c r="M25" i="115"/>
  <c r="M25" i="146" s="1"/>
  <c r="CE27" i="134"/>
  <c r="M64" i="125"/>
  <c r="M64" i="141" s="1"/>
  <c r="CE66" i="133"/>
  <c r="CE22" i="134"/>
  <c r="M20" i="115"/>
  <c r="M20" i="146" s="1"/>
  <c r="M26" i="116"/>
  <c r="M39" i="141"/>
  <c r="M26" i="115"/>
  <c r="M26" i="146" s="1"/>
  <c r="CE28" i="134"/>
  <c r="CH69" i="133"/>
  <c r="M67" i="126"/>
  <c r="M67" i="142" s="1"/>
  <c r="CE78" i="133"/>
  <c r="M76" i="125"/>
  <c r="M76" i="141" s="1"/>
  <c r="M67" i="125"/>
  <c r="M67" i="141" s="1"/>
  <c r="CE69" i="133"/>
  <c r="M64" i="126"/>
  <c r="M64" i="142" s="1"/>
  <c r="CH66" i="133"/>
  <c r="M65" i="125"/>
  <c r="M65" i="141" s="1"/>
  <c r="CE67" i="133"/>
  <c r="M51" i="115"/>
  <c r="M51" i="146" s="1"/>
  <c r="CH22" i="134"/>
  <c r="M57" i="115"/>
  <c r="M57" i="146" s="1"/>
  <c r="CH28" i="134"/>
  <c r="M53" i="125"/>
  <c r="CE55" i="133"/>
  <c r="CE29" i="113"/>
  <c r="CE29" i="132" s="1"/>
  <c r="M26" i="135" l="1"/>
  <c r="M46" i="135"/>
  <c r="M59" i="135"/>
  <c r="M60" i="135"/>
  <c r="M27" i="116"/>
  <c r="M53" i="141"/>
  <c r="M76" i="126"/>
  <c r="M76" i="142" s="1"/>
  <c r="CH78" i="133"/>
  <c r="M55" i="126"/>
  <c r="M55" i="142" s="1"/>
  <c r="CH57" i="133"/>
  <c r="CH29" i="113"/>
  <c r="CH29" i="132" s="1"/>
  <c r="CH55" i="133"/>
  <c r="M53" i="126"/>
  <c r="M39" i="142"/>
  <c r="M62" i="116"/>
  <c r="M62" i="135" l="1"/>
  <c r="M27" i="135"/>
  <c r="AT63" i="151"/>
  <c r="AS63" i="151"/>
  <c r="AQ63" i="151"/>
  <c r="M63" i="125"/>
  <c r="CE65" i="133"/>
  <c r="CE31" i="113"/>
  <c r="M63" i="116"/>
  <c r="M53" i="142"/>
  <c r="CE64" i="133"/>
  <c r="CE30" i="113"/>
  <c r="CE30" i="132" s="1"/>
  <c r="M62" i="125"/>
  <c r="AR63" i="151"/>
  <c r="M63" i="135" l="1"/>
  <c r="M62" i="141"/>
  <c r="M28" i="116"/>
  <c r="AR48" i="151"/>
  <c r="M29" i="116"/>
  <c r="M63" i="141"/>
  <c r="CH64" i="133"/>
  <c r="M62" i="126"/>
  <c r="CH30" i="113"/>
  <c r="CH30" i="132" s="1"/>
  <c r="AR55" i="151"/>
  <c r="AS48" i="151"/>
  <c r="AS55" i="151"/>
  <c r="CH31" i="113"/>
  <c r="M63" i="126"/>
  <c r="CH65" i="133"/>
  <c r="CE31" i="132"/>
  <c r="CE38" i="113"/>
  <c r="CE38" i="132" s="1"/>
  <c r="M28" i="135" l="1"/>
  <c r="CE20" i="133"/>
  <c r="M18" i="125"/>
  <c r="M18" i="141" s="1"/>
  <c r="CL20" i="102"/>
  <c r="M18" i="129" s="1"/>
  <c r="M18" i="145" s="1"/>
  <c r="M18" i="126"/>
  <c r="M18" i="142" s="1"/>
  <c r="CH20" i="133"/>
  <c r="CL20" i="133" s="1"/>
  <c r="CH38" i="113"/>
  <c r="CH38" i="132" s="1"/>
  <c r="CH31" i="132"/>
  <c r="M62" i="142"/>
  <c r="M64" i="116"/>
  <c r="M63" i="142"/>
  <c r="M65" i="116"/>
  <c r="M29" i="135"/>
  <c r="M36" i="116"/>
  <c r="M36" i="135" l="1"/>
  <c r="M64" i="135"/>
  <c r="AQ48" i="151"/>
  <c r="M65" i="135"/>
  <c r="M72" i="116"/>
  <c r="CE70" i="131"/>
  <c r="M68" i="120"/>
  <c r="M68" i="136" s="1"/>
  <c r="CE14" i="133"/>
  <c r="M12" i="125"/>
  <c r="M12" i="141" s="1"/>
  <c r="CL75" i="101"/>
  <c r="M73" i="124" s="1"/>
  <c r="M73" i="140" s="1"/>
  <c r="M73" i="121"/>
  <c r="M73" i="137" s="1"/>
  <c r="CH75" i="131"/>
  <c r="CL75" i="131" s="1"/>
  <c r="AQ55" i="151"/>
  <c r="M73" i="120"/>
  <c r="CE75" i="131"/>
  <c r="M72" i="135" l="1"/>
  <c r="M73" i="136"/>
  <c r="M12" i="126"/>
  <c r="M12" i="142" s="1"/>
  <c r="CH14" i="133"/>
  <c r="M68" i="121"/>
  <c r="M68" i="137" s="1"/>
  <c r="CH70" i="131"/>
  <c r="CE9" i="133" l="1"/>
  <c r="CE22" i="113"/>
  <c r="CE22" i="132" s="1"/>
  <c r="M7" i="125"/>
  <c r="M62" i="120"/>
  <c r="CE64" i="131"/>
  <c r="CE15" i="113"/>
  <c r="CE15" i="132" s="1"/>
  <c r="M62" i="121" l="1"/>
  <c r="CH64" i="131"/>
  <c r="CH15" i="113"/>
  <c r="CH15" i="132" s="1"/>
  <c r="CH9" i="133"/>
  <c r="M7" i="126"/>
  <c r="CH22" i="113"/>
  <c r="CH22" i="132" s="1"/>
  <c r="M13" i="116"/>
  <c r="M62" i="136"/>
  <c r="M38" i="125"/>
  <c r="M38" i="141" s="1"/>
  <c r="CE40" i="133"/>
  <c r="M20" i="116"/>
  <c r="M7" i="141"/>
  <c r="CH40" i="133"/>
  <c r="M38" i="126"/>
  <c r="M38" i="142" s="1"/>
  <c r="M20" i="135" l="1"/>
  <c r="M13" i="135"/>
  <c r="M7" i="142"/>
  <c r="M56" i="116"/>
  <c r="M49" i="116"/>
  <c r="M62" i="137"/>
  <c r="M49" i="135" l="1"/>
  <c r="M56" i="135"/>
  <c r="AU68" i="151"/>
  <c r="AU53" i="151"/>
  <c r="AV68" i="151" l="1"/>
  <c r="AU67" i="151"/>
  <c r="AV53" i="151"/>
  <c r="AV67" i="151" l="1"/>
  <c r="AU17" i="152" l="1"/>
  <c r="AU46" i="152" l="1"/>
  <c r="C51" i="125" l="1"/>
  <c r="C51" i="141" s="1"/>
  <c r="C53" i="133"/>
  <c r="F53" i="133"/>
  <c r="C51" i="126"/>
  <c r="C51" i="142" s="1"/>
  <c r="C23" i="131" l="1"/>
  <c r="C21" i="120"/>
  <c r="C21" i="136" s="1"/>
  <c r="C21" i="121"/>
  <c r="C21" i="137" s="1"/>
  <c r="F23" i="131"/>
  <c r="C33" i="120"/>
  <c r="C33" i="136" s="1"/>
  <c r="C35" i="131"/>
  <c r="C18" i="120"/>
  <c r="C18" i="136" s="1"/>
  <c r="C20" i="131"/>
  <c r="C32" i="120"/>
  <c r="C32" i="136" s="1"/>
  <c r="C34" i="131"/>
  <c r="F35" i="131"/>
  <c r="C33" i="121"/>
  <c r="C33" i="137" s="1"/>
  <c r="F20" i="131"/>
  <c r="C18" i="121"/>
  <c r="C18" i="137" s="1"/>
  <c r="F34" i="131"/>
  <c r="C32" i="121"/>
  <c r="C32" i="137" s="1"/>
  <c r="C66" i="151" l="1"/>
  <c r="D56" i="151"/>
  <c r="F56" i="151"/>
  <c r="E56" i="151"/>
  <c r="E21" i="152"/>
  <c r="C56" i="151"/>
  <c r="F21" i="152"/>
  <c r="D21" i="152"/>
  <c r="C47" i="151" l="1"/>
  <c r="D50" i="152"/>
  <c r="E66" i="151"/>
  <c r="E57" i="151"/>
  <c r="E12" i="152"/>
  <c r="D57" i="151"/>
  <c r="D22" i="152"/>
  <c r="D12" i="152"/>
  <c r="D66" i="151"/>
  <c r="C57" i="151"/>
  <c r="F47" i="151"/>
  <c r="D47" i="151"/>
  <c r="E47" i="151"/>
  <c r="C12" i="152"/>
  <c r="F50" i="152"/>
  <c r="F57" i="151"/>
  <c r="F12" i="152"/>
  <c r="E22" i="152"/>
  <c r="F66" i="151"/>
  <c r="E50" i="152"/>
  <c r="C21" i="152"/>
  <c r="C9" i="152" l="1"/>
  <c r="F44" i="151"/>
  <c r="F9" i="152"/>
  <c r="C63" i="133"/>
  <c r="C61" i="125"/>
  <c r="C61" i="141" s="1"/>
  <c r="C52" i="133"/>
  <c r="C50" i="125"/>
  <c r="C50" i="141" s="1"/>
  <c r="C44" i="133"/>
  <c r="C42" i="125"/>
  <c r="C42" i="141" s="1"/>
  <c r="C26" i="125"/>
  <c r="C26" i="141" s="1"/>
  <c r="C28" i="133"/>
  <c r="C16" i="133"/>
  <c r="C14" i="125"/>
  <c r="C14" i="141" s="1"/>
  <c r="C64" i="120"/>
  <c r="C64" i="136" s="1"/>
  <c r="C66" i="131"/>
  <c r="C54" i="133"/>
  <c r="C52" i="125"/>
  <c r="C52" i="141" s="1"/>
  <c r="C27" i="125"/>
  <c r="C27" i="141" s="1"/>
  <c r="C29" i="133"/>
  <c r="C11" i="125"/>
  <c r="C11" i="141" s="1"/>
  <c r="C13" i="133"/>
  <c r="C89" i="131"/>
  <c r="C87" i="120"/>
  <c r="C87" i="136" s="1"/>
  <c r="C48" i="133"/>
  <c r="C46" i="125"/>
  <c r="C46" i="141" s="1"/>
  <c r="C41" i="125"/>
  <c r="C41" i="141" s="1"/>
  <c r="C43" i="133"/>
  <c r="C33" i="133"/>
  <c r="C31" i="125"/>
  <c r="C31" i="141" s="1"/>
  <c r="C19" i="125"/>
  <c r="C21" i="133"/>
  <c r="C23" i="113"/>
  <c r="C23" i="132" s="1"/>
  <c r="C9" i="125"/>
  <c r="C9" i="141" s="1"/>
  <c r="C11" i="133"/>
  <c r="C55" i="131"/>
  <c r="C53" i="120"/>
  <c r="C53" i="136" s="1"/>
  <c r="C21" i="115"/>
  <c r="C21" i="146" s="1"/>
  <c r="C23" i="134"/>
  <c r="C58" i="133"/>
  <c r="C56" i="125"/>
  <c r="C56" i="141" s="1"/>
  <c r="C32" i="125"/>
  <c r="C32" i="141" s="1"/>
  <c r="C34" i="133"/>
  <c r="C69" i="120"/>
  <c r="C69" i="136" s="1"/>
  <c r="C71" i="131"/>
  <c r="D9" i="152"/>
  <c r="C44" i="151"/>
  <c r="F22" i="152"/>
  <c r="C50" i="152"/>
  <c r="E64" i="151"/>
  <c r="E51" i="152"/>
  <c r="F63" i="133"/>
  <c r="C61" i="126"/>
  <c r="C61" i="142" s="1"/>
  <c r="C50" i="126"/>
  <c r="C50" i="142" s="1"/>
  <c r="F52" i="133"/>
  <c r="F44" i="133"/>
  <c r="J44" i="102"/>
  <c r="C42" i="126"/>
  <c r="C42" i="142" s="1"/>
  <c r="C26" i="126"/>
  <c r="C26" i="142" s="1"/>
  <c r="F28" i="133"/>
  <c r="C14" i="126"/>
  <c r="C14" i="142" s="1"/>
  <c r="F16" i="133"/>
  <c r="J16" i="102"/>
  <c r="F66" i="131"/>
  <c r="C64" i="121"/>
  <c r="C64" i="137" s="1"/>
  <c r="F54" i="133"/>
  <c r="C52" i="126"/>
  <c r="C52" i="142" s="1"/>
  <c r="F29" i="133"/>
  <c r="C27" i="126"/>
  <c r="C27" i="142" s="1"/>
  <c r="F13" i="133"/>
  <c r="C11" i="126"/>
  <c r="C11" i="142" s="1"/>
  <c r="J13" i="102"/>
  <c r="C87" i="121"/>
  <c r="C87" i="137" s="1"/>
  <c r="F89" i="131"/>
  <c r="C64" i="151"/>
  <c r="D51" i="152"/>
  <c r="F48" i="133"/>
  <c r="C46" i="126"/>
  <c r="C46" i="142" s="1"/>
  <c r="F43" i="133"/>
  <c r="J43" i="102"/>
  <c r="C41" i="126"/>
  <c r="C41" i="142" s="1"/>
  <c r="C31" i="126"/>
  <c r="C31" i="142" s="1"/>
  <c r="F33" i="133"/>
  <c r="F21" i="133"/>
  <c r="C19" i="126"/>
  <c r="F23" i="113"/>
  <c r="F23" i="132" s="1"/>
  <c r="F11" i="133"/>
  <c r="C9" i="126"/>
  <c r="C9" i="142" s="1"/>
  <c r="E41" i="152"/>
  <c r="F55" i="131"/>
  <c r="C53" i="121"/>
  <c r="C53" i="137" s="1"/>
  <c r="F64" i="151"/>
  <c r="C52" i="115"/>
  <c r="C52" i="146" s="1"/>
  <c r="F23" i="134"/>
  <c r="F58" i="133"/>
  <c r="C56" i="126"/>
  <c r="C56" i="142" s="1"/>
  <c r="C32" i="126"/>
  <c r="C32" i="142" s="1"/>
  <c r="F34" i="133"/>
  <c r="F71" i="131"/>
  <c r="C69" i="121"/>
  <c r="C69" i="137" s="1"/>
  <c r="D44" i="151"/>
  <c r="C59" i="125"/>
  <c r="C59" i="141" s="1"/>
  <c r="C61" i="133"/>
  <c r="C49" i="133"/>
  <c r="C47" i="125"/>
  <c r="C47" i="141" s="1"/>
  <c r="C35" i="125"/>
  <c r="C35" i="141" s="1"/>
  <c r="C37" i="133"/>
  <c r="C23" i="125"/>
  <c r="C23" i="141" s="1"/>
  <c r="C25" i="133"/>
  <c r="C17" i="125"/>
  <c r="C17" i="141" s="1"/>
  <c r="C19" i="133"/>
  <c r="C10" i="125"/>
  <c r="C10" i="141" s="1"/>
  <c r="C12" i="133"/>
  <c r="C60" i="125"/>
  <c r="C60" i="141" s="1"/>
  <c r="C62" i="133"/>
  <c r="C50" i="133"/>
  <c r="C48" i="125"/>
  <c r="C48" i="141" s="1"/>
  <c r="C24" i="125"/>
  <c r="C24" i="141" s="1"/>
  <c r="C26" i="133"/>
  <c r="C76" i="120"/>
  <c r="C76" i="136" s="1"/>
  <c r="C78" i="131"/>
  <c r="C60" i="131"/>
  <c r="C58" i="120"/>
  <c r="C58" i="136" s="1"/>
  <c r="C60" i="133"/>
  <c r="C58" i="125"/>
  <c r="C58" i="141" s="1"/>
  <c r="C43" i="125"/>
  <c r="C43" i="141" s="1"/>
  <c r="C45" i="133"/>
  <c r="C34" i="125"/>
  <c r="C34" i="141" s="1"/>
  <c r="C36" i="133"/>
  <c r="C22" i="125"/>
  <c r="C22" i="141" s="1"/>
  <c r="C24" i="133"/>
  <c r="C17" i="133"/>
  <c r="C15" i="125"/>
  <c r="C15" i="141" s="1"/>
  <c r="C94" i="131"/>
  <c r="C92" i="120"/>
  <c r="C92" i="136" s="1"/>
  <c r="C46" i="133"/>
  <c r="C44" i="125"/>
  <c r="C44" i="141" s="1"/>
  <c r="C30" i="133"/>
  <c r="C28" i="125"/>
  <c r="C28" i="141" s="1"/>
  <c r="E44" i="151"/>
  <c r="E9" i="152"/>
  <c r="F41" i="152"/>
  <c r="F61" i="133"/>
  <c r="J61" i="102"/>
  <c r="C59" i="126"/>
  <c r="C59" i="142" s="1"/>
  <c r="C47" i="126"/>
  <c r="C47" i="142" s="1"/>
  <c r="F49" i="133"/>
  <c r="C35" i="126"/>
  <c r="C35" i="142" s="1"/>
  <c r="F37" i="133"/>
  <c r="F25" i="133"/>
  <c r="C23" i="126"/>
  <c r="C23" i="142" s="1"/>
  <c r="F19" i="133"/>
  <c r="J19" i="102"/>
  <c r="C17" i="126"/>
  <c r="C17" i="142" s="1"/>
  <c r="F12" i="133"/>
  <c r="J12" i="102"/>
  <c r="C10" i="126"/>
  <c r="C10" i="142" s="1"/>
  <c r="C41" i="152"/>
  <c r="J62" i="102"/>
  <c r="F62" i="133"/>
  <c r="C60" i="126"/>
  <c r="C60" i="142" s="1"/>
  <c r="C48" i="126"/>
  <c r="C48" i="142" s="1"/>
  <c r="F50" i="133"/>
  <c r="F26" i="133"/>
  <c r="C24" i="126"/>
  <c r="C24" i="142" s="1"/>
  <c r="F78" i="131"/>
  <c r="C76" i="121"/>
  <c r="C76" i="137" s="1"/>
  <c r="F60" i="131"/>
  <c r="C58" i="121"/>
  <c r="C58" i="137" s="1"/>
  <c r="D64" i="151"/>
  <c r="D41" i="152"/>
  <c r="F60" i="133"/>
  <c r="J60" i="102"/>
  <c r="C58" i="126"/>
  <c r="C58" i="142" s="1"/>
  <c r="J45" i="102"/>
  <c r="C43" i="126"/>
  <c r="C43" i="142" s="1"/>
  <c r="F45" i="133"/>
  <c r="F36" i="133"/>
  <c r="C34" i="126"/>
  <c r="C34" i="142" s="1"/>
  <c r="F24" i="133"/>
  <c r="C22" i="126"/>
  <c r="C22" i="142" s="1"/>
  <c r="C15" i="126"/>
  <c r="C15" i="142" s="1"/>
  <c r="F17" i="133"/>
  <c r="J17" i="102"/>
  <c r="F94" i="131"/>
  <c r="C92" i="121"/>
  <c r="C92" i="137" s="1"/>
  <c r="J46" i="102"/>
  <c r="F46" i="133"/>
  <c r="C44" i="126"/>
  <c r="C44" i="142" s="1"/>
  <c r="F30" i="133"/>
  <c r="C28" i="126"/>
  <c r="C28" i="142" s="1"/>
  <c r="C41" i="120" l="1"/>
  <c r="C41" i="136" s="1"/>
  <c r="C43" i="131"/>
  <c r="C97" i="120"/>
  <c r="C97" i="136" s="1"/>
  <c r="C99" i="131"/>
  <c r="F42" i="131"/>
  <c r="C40" i="121"/>
  <c r="C40" i="137" s="1"/>
  <c r="C94" i="121"/>
  <c r="C94" i="137" s="1"/>
  <c r="F96" i="131"/>
  <c r="C17" i="129"/>
  <c r="C17" i="145" s="1"/>
  <c r="J19" i="133"/>
  <c r="E38" i="152"/>
  <c r="F43" i="131"/>
  <c r="C41" i="121"/>
  <c r="C41" i="137" s="1"/>
  <c r="C97" i="121"/>
  <c r="C97" i="137" s="1"/>
  <c r="F99" i="131"/>
  <c r="C17" i="131"/>
  <c r="C15" i="120"/>
  <c r="C15" i="136" s="1"/>
  <c r="C85" i="131"/>
  <c r="C83" i="120"/>
  <c r="C83" i="136" s="1"/>
  <c r="C73" i="131"/>
  <c r="C71" i="120"/>
  <c r="C71" i="136" s="1"/>
  <c r="C89" i="120"/>
  <c r="C89" i="136" s="1"/>
  <c r="C91" i="131"/>
  <c r="C45" i="120"/>
  <c r="C45" i="136" s="1"/>
  <c r="C47" i="131"/>
  <c r="C43" i="120"/>
  <c r="C43" i="136" s="1"/>
  <c r="C45" i="131"/>
  <c r="C48" i="131"/>
  <c r="C46" i="120"/>
  <c r="C46" i="136" s="1"/>
  <c r="C42" i="120"/>
  <c r="C42" i="136" s="1"/>
  <c r="C44" i="131"/>
  <c r="C104" i="120"/>
  <c r="C104" i="136" s="1"/>
  <c r="C106" i="131"/>
  <c r="C61" i="120"/>
  <c r="C63" i="131"/>
  <c r="C14" i="113"/>
  <c r="C14" i="132" s="1"/>
  <c r="C90" i="131"/>
  <c r="C88" i="120"/>
  <c r="C88" i="136" s="1"/>
  <c r="J43" i="133"/>
  <c r="C41" i="129"/>
  <c r="C41" i="145" s="1"/>
  <c r="C11" i="121"/>
  <c r="C11" i="137" s="1"/>
  <c r="F13" i="131"/>
  <c r="J13" i="101"/>
  <c r="F81" i="131"/>
  <c r="C79" i="121"/>
  <c r="C79" i="137" s="1"/>
  <c r="C100" i="121"/>
  <c r="C100" i="137" s="1"/>
  <c r="F102" i="131"/>
  <c r="F12" i="131"/>
  <c r="J12" i="101"/>
  <c r="C10" i="121"/>
  <c r="C10" i="137" s="1"/>
  <c r="F82" i="131"/>
  <c r="C80" i="121"/>
  <c r="C80" i="137" s="1"/>
  <c r="C99" i="121"/>
  <c r="C99" i="137" s="1"/>
  <c r="F101" i="131"/>
  <c r="C60" i="121"/>
  <c r="C60" i="137" s="1"/>
  <c r="F62" i="131"/>
  <c r="F100" i="131"/>
  <c r="C98" i="121"/>
  <c r="C98" i="137" s="1"/>
  <c r="F38" i="152"/>
  <c r="C56" i="121"/>
  <c r="C56" i="137" s="1"/>
  <c r="F58" i="131"/>
  <c r="C37" i="121"/>
  <c r="C37" i="137" s="1"/>
  <c r="F39" i="131"/>
  <c r="F14" i="131"/>
  <c r="C12" i="121"/>
  <c r="C12" i="137" s="1"/>
  <c r="J14" i="101"/>
  <c r="F14" i="134"/>
  <c r="C43" i="115"/>
  <c r="C43" i="146" s="1"/>
  <c r="C59" i="120"/>
  <c r="C59" i="136" s="1"/>
  <c r="C61" i="131"/>
  <c r="C98" i="131"/>
  <c r="C96" i="120"/>
  <c r="C96" i="136" s="1"/>
  <c r="J46" i="133"/>
  <c r="C44" i="129"/>
  <c r="C44" i="145" s="1"/>
  <c r="C43" i="129"/>
  <c r="C43" i="145" s="1"/>
  <c r="J45" i="133"/>
  <c r="D16" i="152"/>
  <c r="C22" i="152"/>
  <c r="C58" i="129"/>
  <c r="C58" i="145" s="1"/>
  <c r="J60" i="133"/>
  <c r="C60" i="129"/>
  <c r="C60" i="145" s="1"/>
  <c r="J62" i="133"/>
  <c r="C10" i="129"/>
  <c r="C10" i="145" s="1"/>
  <c r="J12" i="133"/>
  <c r="J61" i="133"/>
  <c r="C59" i="129"/>
  <c r="C59" i="145" s="1"/>
  <c r="C18" i="131"/>
  <c r="C16" i="120"/>
  <c r="C16" i="136" s="1"/>
  <c r="C84" i="131"/>
  <c r="C82" i="120"/>
  <c r="C82" i="136" s="1"/>
  <c r="C76" i="125"/>
  <c r="C76" i="141" s="1"/>
  <c r="C78" i="133"/>
  <c r="J17" i="101"/>
  <c r="C15" i="121"/>
  <c r="C15" i="137" s="1"/>
  <c r="F17" i="131"/>
  <c r="C83" i="121"/>
  <c r="C83" i="137" s="1"/>
  <c r="F85" i="131"/>
  <c r="C71" i="121"/>
  <c r="C71" i="137" s="1"/>
  <c r="F73" i="131"/>
  <c r="C89" i="121"/>
  <c r="C89" i="137" s="1"/>
  <c r="F91" i="131"/>
  <c r="F47" i="131"/>
  <c r="C45" i="121"/>
  <c r="C45" i="137" s="1"/>
  <c r="C43" i="121"/>
  <c r="C43" i="137" s="1"/>
  <c r="F45" i="131"/>
  <c r="C46" i="121"/>
  <c r="C46" i="137" s="1"/>
  <c r="F48" i="131"/>
  <c r="F44" i="131"/>
  <c r="C42" i="121"/>
  <c r="C42" i="137" s="1"/>
  <c r="F106" i="131"/>
  <c r="C104" i="121"/>
  <c r="C104" i="137" s="1"/>
  <c r="C61" i="121"/>
  <c r="F14" i="113"/>
  <c r="F14" i="132" s="1"/>
  <c r="F63" i="131"/>
  <c r="C88" i="121"/>
  <c r="C88" i="137" s="1"/>
  <c r="F90" i="131"/>
  <c r="J44" i="133"/>
  <c r="C42" i="129"/>
  <c r="C42" i="145" s="1"/>
  <c r="C29" i="131"/>
  <c r="C27" i="120"/>
  <c r="C27" i="136" s="1"/>
  <c r="C91" i="120"/>
  <c r="C91" i="136" s="1"/>
  <c r="C93" i="131"/>
  <c r="C65" i="120"/>
  <c r="C65" i="136" s="1"/>
  <c r="C67" i="131"/>
  <c r="C26" i="120"/>
  <c r="C26" i="136" s="1"/>
  <c r="C28" i="131"/>
  <c r="C92" i="131"/>
  <c r="C90" i="120"/>
  <c r="C90" i="136" s="1"/>
  <c r="C79" i="131"/>
  <c r="C77" i="120"/>
  <c r="C77" i="136" s="1"/>
  <c r="C22" i="133"/>
  <c r="C24" i="113"/>
  <c r="C24" i="132" s="1"/>
  <c r="C20" i="125"/>
  <c r="C15" i="131"/>
  <c r="C13" i="120"/>
  <c r="C13" i="136" s="1"/>
  <c r="C54" i="131"/>
  <c r="C52" i="120"/>
  <c r="C52" i="136" s="1"/>
  <c r="C35" i="120"/>
  <c r="C35" i="136" s="1"/>
  <c r="C37" i="131"/>
  <c r="F61" i="131"/>
  <c r="C59" i="121"/>
  <c r="C59" i="137" s="1"/>
  <c r="C96" i="121"/>
  <c r="C96" i="137" s="1"/>
  <c r="F98" i="131"/>
  <c r="E16" i="152"/>
  <c r="F16" i="152"/>
  <c r="C15" i="129"/>
  <c r="C15" i="145" s="1"/>
  <c r="J17" i="133"/>
  <c r="C16" i="121"/>
  <c r="C16" i="137" s="1"/>
  <c r="F18" i="131"/>
  <c r="J18" i="101"/>
  <c r="C82" i="121"/>
  <c r="C82" i="137" s="1"/>
  <c r="F84" i="131"/>
  <c r="C42" i="131"/>
  <c r="C40" i="120"/>
  <c r="C40" i="136" s="1"/>
  <c r="C94" i="120"/>
  <c r="C94" i="136" s="1"/>
  <c r="C96" i="131"/>
  <c r="C16" i="125"/>
  <c r="C16" i="141" s="1"/>
  <c r="C18" i="133"/>
  <c r="C53" i="131"/>
  <c r="C51" i="120"/>
  <c r="C51" i="136" s="1"/>
  <c r="C105" i="131"/>
  <c r="C103" i="120"/>
  <c r="C103" i="136" s="1"/>
  <c r="C47" i="120"/>
  <c r="C47" i="136" s="1"/>
  <c r="C49" i="131"/>
  <c r="C68" i="131"/>
  <c r="C66" i="120"/>
  <c r="C66" i="136" s="1"/>
  <c r="C24" i="120"/>
  <c r="C24" i="136" s="1"/>
  <c r="C26" i="131"/>
  <c r="C59" i="131"/>
  <c r="C57" i="120"/>
  <c r="C57" i="136" s="1"/>
  <c r="C25" i="131"/>
  <c r="C23" i="120"/>
  <c r="C23" i="136" s="1"/>
  <c r="C93" i="120"/>
  <c r="C93" i="136" s="1"/>
  <c r="C95" i="131"/>
  <c r="C57" i="131"/>
  <c r="C55" i="120"/>
  <c r="C55" i="136" s="1"/>
  <c r="C104" i="131"/>
  <c r="C102" i="120"/>
  <c r="C102" i="136" s="1"/>
  <c r="J13" i="133"/>
  <c r="C11" i="129"/>
  <c r="C11" i="145" s="1"/>
  <c r="F51" i="152"/>
  <c r="C27" i="121"/>
  <c r="C27" i="137" s="1"/>
  <c r="F29" i="131"/>
  <c r="F93" i="131"/>
  <c r="C91" i="121"/>
  <c r="C91" i="137" s="1"/>
  <c r="C65" i="121"/>
  <c r="C65" i="137" s="1"/>
  <c r="F67" i="131"/>
  <c r="F28" i="131"/>
  <c r="C26" i="121"/>
  <c r="C26" i="137" s="1"/>
  <c r="C90" i="121"/>
  <c r="C90" i="137" s="1"/>
  <c r="F92" i="131"/>
  <c r="D38" i="152"/>
  <c r="C77" i="121"/>
  <c r="C77" i="137" s="1"/>
  <c r="F79" i="131"/>
  <c r="C20" i="126"/>
  <c r="F22" i="133"/>
  <c r="F24" i="113"/>
  <c r="F24" i="132" s="1"/>
  <c r="C13" i="121"/>
  <c r="C13" i="137" s="1"/>
  <c r="F15" i="131"/>
  <c r="F54" i="131"/>
  <c r="C52" i="121"/>
  <c r="C52" i="137" s="1"/>
  <c r="C35" i="121"/>
  <c r="C35" i="137" s="1"/>
  <c r="F37" i="131"/>
  <c r="C38" i="152"/>
  <c r="C67" i="120"/>
  <c r="C67" i="136" s="1"/>
  <c r="C69" i="131"/>
  <c r="C49" i="120"/>
  <c r="C49" i="136" s="1"/>
  <c r="C51" i="131"/>
  <c r="C16" i="126"/>
  <c r="C16" i="142" s="1"/>
  <c r="F18" i="133"/>
  <c r="J18" i="102"/>
  <c r="F53" i="131"/>
  <c r="C51" i="121"/>
  <c r="C51" i="137" s="1"/>
  <c r="C103" i="121"/>
  <c r="C103" i="137" s="1"/>
  <c r="F105" i="131"/>
  <c r="F49" i="131"/>
  <c r="C47" i="121"/>
  <c r="C47" i="137" s="1"/>
  <c r="F68" i="131"/>
  <c r="C66" i="121"/>
  <c r="C66" i="137" s="1"/>
  <c r="F26" i="131"/>
  <c r="C24" i="121"/>
  <c r="C24" i="137" s="1"/>
  <c r="C57" i="121"/>
  <c r="C57" i="137" s="1"/>
  <c r="F59" i="131"/>
  <c r="C23" i="121"/>
  <c r="C23" i="137" s="1"/>
  <c r="F25" i="131"/>
  <c r="F95" i="131"/>
  <c r="C93" i="121"/>
  <c r="C93" i="137" s="1"/>
  <c r="C55" i="121"/>
  <c r="C55" i="137" s="1"/>
  <c r="F57" i="131"/>
  <c r="F104" i="131"/>
  <c r="C102" i="121"/>
  <c r="C102" i="137" s="1"/>
  <c r="C57" i="116"/>
  <c r="C19" i="142"/>
  <c r="J16" i="133"/>
  <c r="C14" i="129"/>
  <c r="C14" i="145" s="1"/>
  <c r="C13" i="131"/>
  <c r="C11" i="120"/>
  <c r="C11" i="136" s="1"/>
  <c r="C79" i="120"/>
  <c r="C79" i="136" s="1"/>
  <c r="C81" i="131"/>
  <c r="C100" i="120"/>
  <c r="C100" i="136" s="1"/>
  <c r="C102" i="131"/>
  <c r="C10" i="120"/>
  <c r="C10" i="136" s="1"/>
  <c r="C12" i="131"/>
  <c r="C80" i="120"/>
  <c r="C80" i="136" s="1"/>
  <c r="C82" i="131"/>
  <c r="C101" i="131"/>
  <c r="C99" i="120"/>
  <c r="C99" i="136" s="1"/>
  <c r="C62" i="131"/>
  <c r="C60" i="120"/>
  <c r="C60" i="136" s="1"/>
  <c r="C100" i="131"/>
  <c r="C98" i="120"/>
  <c r="C98" i="136" s="1"/>
  <c r="C19" i="141"/>
  <c r="C21" i="116"/>
  <c r="C56" i="120"/>
  <c r="C56" i="136" s="1"/>
  <c r="C58" i="131"/>
  <c r="C37" i="120"/>
  <c r="C37" i="136" s="1"/>
  <c r="C39" i="131"/>
  <c r="C14" i="131"/>
  <c r="C12" i="120"/>
  <c r="C12" i="136" s="1"/>
  <c r="C14" i="134"/>
  <c r="C12" i="115"/>
  <c r="C12" i="146" s="1"/>
  <c r="C80" i="133"/>
  <c r="C78" i="125"/>
  <c r="C78" i="141" s="1"/>
  <c r="F69" i="131"/>
  <c r="C67" i="121"/>
  <c r="C67" i="137" s="1"/>
  <c r="C49" i="121"/>
  <c r="C49" i="137" s="1"/>
  <c r="F51" i="131"/>
  <c r="C21" i="135" l="1"/>
  <c r="C57" i="135"/>
  <c r="C20" i="141"/>
  <c r="C22" i="116"/>
  <c r="J17" i="131"/>
  <c r="C15" i="124"/>
  <c r="C15" i="140" s="1"/>
  <c r="D45" i="152"/>
  <c r="C10" i="124"/>
  <c r="C10" i="140" s="1"/>
  <c r="J12" i="131"/>
  <c r="F78" i="133"/>
  <c r="C76" i="126"/>
  <c r="C76" i="142" s="1"/>
  <c r="C20" i="142"/>
  <c r="C58" i="116"/>
  <c r="C24" i="134"/>
  <c r="C22" i="115"/>
  <c r="C22" i="146" s="1"/>
  <c r="C16" i="129"/>
  <c r="C16" i="145" s="1"/>
  <c r="J18" i="133"/>
  <c r="C17" i="120"/>
  <c r="C11" i="113"/>
  <c r="C11" i="132" s="1"/>
  <c r="C19" i="131"/>
  <c r="F65" i="151"/>
  <c r="J18" i="131"/>
  <c r="C16" i="124"/>
  <c r="C16" i="140" s="1"/>
  <c r="C65" i="151"/>
  <c r="C51" i="152"/>
  <c r="C53" i="115"/>
  <c r="C53" i="146" s="1"/>
  <c r="F24" i="134"/>
  <c r="D65" i="151"/>
  <c r="J13" i="131"/>
  <c r="C11" i="124"/>
  <c r="C11" i="140" s="1"/>
  <c r="C11" i="134"/>
  <c r="C9" i="115"/>
  <c r="C9" i="146" s="1"/>
  <c r="E65" i="151"/>
  <c r="F45" i="152"/>
  <c r="E45" i="152"/>
  <c r="C48" i="116"/>
  <c r="C61" i="137"/>
  <c r="F80" i="133"/>
  <c r="C78" i="126"/>
  <c r="C78" i="142" s="1"/>
  <c r="J14" i="131"/>
  <c r="C12" i="124"/>
  <c r="C12" i="140" s="1"/>
  <c r="C12" i="116"/>
  <c r="C61" i="136"/>
  <c r="F11" i="134"/>
  <c r="C40" i="115"/>
  <c r="C40" i="146" s="1"/>
  <c r="C58" i="135" l="1"/>
  <c r="C12" i="135"/>
  <c r="C22" i="135"/>
  <c r="C48" i="135"/>
  <c r="C77" i="125"/>
  <c r="C77" i="141" s="1"/>
  <c r="C79" i="133"/>
  <c r="C17" i="136"/>
  <c r="C9" i="116"/>
  <c r="C16" i="152"/>
  <c r="F19" i="131"/>
  <c r="F11" i="113"/>
  <c r="F11" i="132" s="1"/>
  <c r="C17" i="121"/>
  <c r="C9" i="135" l="1"/>
  <c r="C17" i="137"/>
  <c r="C45" i="116"/>
  <c r="C45" i="152"/>
  <c r="F79" i="133"/>
  <c r="C77" i="126"/>
  <c r="C77" i="142" s="1"/>
  <c r="C45" i="135" l="1"/>
  <c r="C16" i="115"/>
  <c r="C16" i="146" s="1"/>
  <c r="C18" i="134"/>
  <c r="C47" i="115"/>
  <c r="C47" i="146" s="1"/>
  <c r="F18" i="134"/>
  <c r="C75" i="131" l="1"/>
  <c r="C73" i="120"/>
  <c r="C73" i="136" s="1"/>
  <c r="J75" i="101"/>
  <c r="C73" i="121"/>
  <c r="C73" i="137" s="1"/>
  <c r="F75" i="131"/>
  <c r="C20" i="133" l="1"/>
  <c r="C18" i="125"/>
  <c r="C18" i="141" s="1"/>
  <c r="J75" i="131"/>
  <c r="C73" i="124"/>
  <c r="C73" i="140" s="1"/>
  <c r="E8" i="152"/>
  <c r="C18" i="126"/>
  <c r="C18" i="142" s="1"/>
  <c r="F20" i="133"/>
  <c r="J20" i="102"/>
  <c r="F11" i="152" l="1"/>
  <c r="E14" i="152"/>
  <c r="C8" i="152"/>
  <c r="D14" i="152"/>
  <c r="D8" i="152"/>
  <c r="F8" i="152"/>
  <c r="E11" i="152"/>
  <c r="C11" i="152"/>
  <c r="D11" i="152"/>
  <c r="F14" i="152"/>
  <c r="J20" i="133"/>
  <c r="C18" i="129"/>
  <c r="C18" i="145" s="1"/>
  <c r="E37" i="152"/>
  <c r="F43" i="152" l="1"/>
  <c r="C40" i="152"/>
  <c r="F37" i="152"/>
  <c r="D43" i="152"/>
  <c r="E43" i="152"/>
  <c r="C14" i="152"/>
  <c r="D40" i="152"/>
  <c r="E40" i="152"/>
  <c r="D37" i="152"/>
  <c r="C37" i="152"/>
  <c r="F40" i="152"/>
  <c r="C14" i="115" l="1"/>
  <c r="C14" i="146" s="1"/>
  <c r="C16" i="134"/>
  <c r="C45" i="115"/>
  <c r="C45" i="146" s="1"/>
  <c r="F16" i="134"/>
  <c r="C8" i="115"/>
  <c r="C8" i="146" s="1"/>
  <c r="C10" i="134"/>
  <c r="C11" i="115"/>
  <c r="C11" i="146" s="1"/>
  <c r="C13" i="134"/>
  <c r="C43" i="152"/>
  <c r="F10" i="134"/>
  <c r="C39" i="115"/>
  <c r="C39" i="146" s="1"/>
  <c r="F13" i="134"/>
  <c r="C42" i="115"/>
  <c r="C42" i="146" s="1"/>
  <c r="F51" i="151" l="1"/>
  <c r="D43" i="151"/>
  <c r="D46" i="151"/>
  <c r="E51" i="151"/>
  <c r="D51" i="151"/>
  <c r="F46" i="151"/>
  <c r="E46" i="151"/>
  <c r="F43" i="151"/>
  <c r="E43" i="151"/>
  <c r="E49" i="151" l="1"/>
  <c r="C51" i="151"/>
  <c r="D49" i="151"/>
  <c r="F49" i="151"/>
  <c r="C43" i="151"/>
  <c r="C46" i="151"/>
  <c r="C78" i="120" l="1"/>
  <c r="C78" i="136" s="1"/>
  <c r="C80" i="131"/>
  <c r="C9" i="121"/>
  <c r="C9" i="137" s="1"/>
  <c r="F11" i="131"/>
  <c r="C49" i="151"/>
  <c r="C75" i="120"/>
  <c r="C75" i="136" s="1"/>
  <c r="C77" i="131"/>
  <c r="C103" i="131"/>
  <c r="C101" i="120"/>
  <c r="C101" i="136" s="1"/>
  <c r="C46" i="131"/>
  <c r="C44" i="120"/>
  <c r="C44" i="136" s="1"/>
  <c r="C81" i="120"/>
  <c r="C81" i="136" s="1"/>
  <c r="C83" i="131"/>
  <c r="C65" i="131"/>
  <c r="C63" i="120"/>
  <c r="C63" i="136" s="1"/>
  <c r="C44" i="121"/>
  <c r="C44" i="137" s="1"/>
  <c r="F46" i="131"/>
  <c r="C11" i="131"/>
  <c r="C9" i="120"/>
  <c r="C9" i="136" s="1"/>
  <c r="C75" i="121" l="1"/>
  <c r="C75" i="137" s="1"/>
  <c r="F77" i="131"/>
  <c r="C78" i="121"/>
  <c r="C78" i="137" s="1"/>
  <c r="F80" i="131"/>
  <c r="C63" i="121"/>
  <c r="C63" i="137" s="1"/>
  <c r="F65" i="131"/>
  <c r="C16" i="131"/>
  <c r="C10" i="113"/>
  <c r="C10" i="132" s="1"/>
  <c r="C14" i="120"/>
  <c r="C13" i="113"/>
  <c r="C13" i="132" s="1"/>
  <c r="C56" i="131"/>
  <c r="C54" i="120"/>
  <c r="C87" i="131"/>
  <c r="C85" i="120"/>
  <c r="C85" i="136" s="1"/>
  <c r="F16" i="131"/>
  <c r="C14" i="121"/>
  <c r="F10" i="113"/>
  <c r="F10" i="132" s="1"/>
  <c r="F83" i="131"/>
  <c r="C81" i="121"/>
  <c r="C81" i="137" s="1"/>
  <c r="F103" i="131"/>
  <c r="C101" i="121"/>
  <c r="C101" i="137" s="1"/>
  <c r="C18" i="113"/>
  <c r="C18" i="132" s="1"/>
  <c r="C86" i="120"/>
  <c r="C88" i="131"/>
  <c r="F56" i="131" l="1"/>
  <c r="F13" i="113"/>
  <c r="F13" i="132" s="1"/>
  <c r="C54" i="121"/>
  <c r="C86" i="121"/>
  <c r="F18" i="113"/>
  <c r="F18" i="132" s="1"/>
  <c r="F88" i="131"/>
  <c r="E15" i="152"/>
  <c r="C85" i="121"/>
  <c r="C85" i="137" s="1"/>
  <c r="F87" i="131"/>
  <c r="C44" i="116"/>
  <c r="C14" i="137"/>
  <c r="C11" i="116"/>
  <c r="C54" i="136"/>
  <c r="F15" i="152"/>
  <c r="C16" i="113"/>
  <c r="C16" i="132" s="1"/>
  <c r="C74" i="120"/>
  <c r="C76" i="131"/>
  <c r="C8" i="116"/>
  <c r="C14" i="136"/>
  <c r="D15" i="152"/>
  <c r="C16" i="116"/>
  <c r="C86" i="136"/>
  <c r="C11" i="135" l="1"/>
  <c r="C8" i="135"/>
  <c r="C44" i="135"/>
  <c r="C16" i="135"/>
  <c r="F50" i="151"/>
  <c r="E50" i="151"/>
  <c r="F17" i="152"/>
  <c r="D44" i="152"/>
  <c r="E17" i="152"/>
  <c r="C50" i="120"/>
  <c r="C50" i="136" s="1"/>
  <c r="C52" i="131"/>
  <c r="C52" i="116"/>
  <c r="C86" i="137"/>
  <c r="C97" i="131"/>
  <c r="C95" i="120"/>
  <c r="C95" i="136" s="1"/>
  <c r="D50" i="151"/>
  <c r="C15" i="152"/>
  <c r="C50" i="151"/>
  <c r="F44" i="152"/>
  <c r="E44" i="152"/>
  <c r="C54" i="137"/>
  <c r="C47" i="116"/>
  <c r="D17" i="152"/>
  <c r="F76" i="131"/>
  <c r="C74" i="121"/>
  <c r="F16" i="113"/>
  <c r="F16" i="132" s="1"/>
  <c r="C74" i="136"/>
  <c r="C14" i="116"/>
  <c r="C47" i="135" l="1"/>
  <c r="C14" i="135"/>
  <c r="C52" i="135"/>
  <c r="C52" i="151"/>
  <c r="D52" i="151"/>
  <c r="C74" i="137"/>
  <c r="C50" i="116"/>
  <c r="C95" i="121"/>
  <c r="C95" i="137" s="1"/>
  <c r="F97" i="131"/>
  <c r="C50" i="121"/>
  <c r="C50" i="137" s="1"/>
  <c r="F52" i="131"/>
  <c r="C44" i="152"/>
  <c r="E52" i="151"/>
  <c r="E58" i="151"/>
  <c r="C17" i="152"/>
  <c r="F52" i="151"/>
  <c r="C58" i="151"/>
  <c r="D46" i="152"/>
  <c r="E46" i="152"/>
  <c r="F46" i="152"/>
  <c r="C50" i="135" l="1"/>
  <c r="F23" i="152"/>
  <c r="E23" i="152"/>
  <c r="D58" i="151"/>
  <c r="C17" i="134"/>
  <c r="C15" i="115"/>
  <c r="C15" i="146" s="1"/>
  <c r="C59" i="151"/>
  <c r="E61" i="151"/>
  <c r="C23" i="152"/>
  <c r="C84" i="120"/>
  <c r="C17" i="113"/>
  <c r="C86" i="131"/>
  <c r="E59" i="151"/>
  <c r="C46" i="115"/>
  <c r="C46" i="146" s="1"/>
  <c r="F17" i="134"/>
  <c r="F59" i="151"/>
  <c r="D23" i="152"/>
  <c r="C19" i="134"/>
  <c r="C17" i="115"/>
  <c r="C17" i="146" s="1"/>
  <c r="F58" i="151"/>
  <c r="D59" i="151"/>
  <c r="C46" i="152"/>
  <c r="C48" i="115"/>
  <c r="C48" i="146" s="1"/>
  <c r="F19" i="134"/>
  <c r="E20" i="152" l="1"/>
  <c r="C20" i="152"/>
  <c r="D20" i="152"/>
  <c r="C74" i="125"/>
  <c r="C74" i="141" s="1"/>
  <c r="C76" i="133"/>
  <c r="C71" i="133"/>
  <c r="C69" i="125"/>
  <c r="C33" i="113"/>
  <c r="C33" i="132" s="1"/>
  <c r="C30" i="115"/>
  <c r="C30" i="146" s="1"/>
  <c r="C32" i="134"/>
  <c r="C52" i="152"/>
  <c r="C13" i="126"/>
  <c r="C13" i="142" s="1"/>
  <c r="F15" i="133"/>
  <c r="C29" i="115"/>
  <c r="C29" i="146" s="1"/>
  <c r="C31" i="134"/>
  <c r="C61" i="151"/>
  <c r="D27" i="152"/>
  <c r="D62" i="151"/>
  <c r="F61" i="151"/>
  <c r="C27" i="152"/>
  <c r="D26" i="152"/>
  <c r="F25" i="152"/>
  <c r="F20" i="152"/>
  <c r="F26" i="152"/>
  <c r="C84" i="121"/>
  <c r="F86" i="131"/>
  <c r="F17" i="113"/>
  <c r="C74" i="126"/>
  <c r="C74" i="142" s="1"/>
  <c r="F76" i="133"/>
  <c r="C69" i="126"/>
  <c r="F33" i="113"/>
  <c r="F33" i="132" s="1"/>
  <c r="F71" i="133"/>
  <c r="C33" i="125"/>
  <c r="C33" i="141" s="1"/>
  <c r="C35" i="133"/>
  <c r="F32" i="134"/>
  <c r="C61" i="115"/>
  <c r="C61" i="146" s="1"/>
  <c r="C19" i="113"/>
  <c r="C19" i="132" s="1"/>
  <c r="C17" i="132"/>
  <c r="C75" i="133"/>
  <c r="C73" i="125"/>
  <c r="C73" i="141" s="1"/>
  <c r="F52" i="152"/>
  <c r="F31" i="134"/>
  <c r="C60" i="115"/>
  <c r="C60" i="146" s="1"/>
  <c r="C55" i="151"/>
  <c r="F62" i="151"/>
  <c r="D61" i="151"/>
  <c r="D25" i="152"/>
  <c r="E26" i="152"/>
  <c r="C32" i="113"/>
  <c r="C32" i="132" s="1"/>
  <c r="C68" i="125"/>
  <c r="C70" i="133"/>
  <c r="C72" i="125"/>
  <c r="C72" i="141" s="1"/>
  <c r="C74" i="133"/>
  <c r="C15" i="116"/>
  <c r="C84" i="136"/>
  <c r="F75" i="133"/>
  <c r="C73" i="126"/>
  <c r="C73" i="142" s="1"/>
  <c r="C47" i="133"/>
  <c r="C45" i="125"/>
  <c r="C45" i="141" s="1"/>
  <c r="C71" i="125"/>
  <c r="C71" i="141" s="1"/>
  <c r="C73" i="133"/>
  <c r="C8" i="125"/>
  <c r="C8" i="141" s="1"/>
  <c r="C10" i="133"/>
  <c r="E55" i="151"/>
  <c r="C62" i="151"/>
  <c r="E25" i="152"/>
  <c r="F27" i="152"/>
  <c r="C68" i="126"/>
  <c r="F32" i="113"/>
  <c r="F32" i="132" s="1"/>
  <c r="F70" i="133"/>
  <c r="D52" i="152"/>
  <c r="F74" i="133"/>
  <c r="C72" i="126"/>
  <c r="C72" i="142" s="1"/>
  <c r="C13" i="125"/>
  <c r="C13" i="141" s="1"/>
  <c r="C15" i="133"/>
  <c r="C32" i="133"/>
  <c r="C30" i="125"/>
  <c r="C30" i="141" s="1"/>
  <c r="E52" i="152"/>
  <c r="F47" i="133"/>
  <c r="C45" i="126"/>
  <c r="C45" i="142" s="1"/>
  <c r="F73" i="133"/>
  <c r="C71" i="126"/>
  <c r="C71" i="142" s="1"/>
  <c r="C8" i="126"/>
  <c r="C8" i="142" s="1"/>
  <c r="F10" i="133"/>
  <c r="C30" i="126" l="1"/>
  <c r="C30" i="142" s="1"/>
  <c r="F32" i="133"/>
  <c r="C69" i="142"/>
  <c r="C67" i="116"/>
  <c r="C67" i="135" s="1"/>
  <c r="C56" i="152"/>
  <c r="D56" i="152"/>
  <c r="C62" i="115"/>
  <c r="C62" i="146" s="1"/>
  <c r="F33" i="134"/>
  <c r="C31" i="116"/>
  <c r="C31" i="135" s="1"/>
  <c r="C69" i="141"/>
  <c r="C54" i="125"/>
  <c r="C54" i="141" s="1"/>
  <c r="C56" i="133"/>
  <c r="C68" i="142"/>
  <c r="C66" i="116"/>
  <c r="C66" i="135" s="1"/>
  <c r="C34" i="113"/>
  <c r="C34" i="132" s="1"/>
  <c r="C70" i="125"/>
  <c r="C72" i="133"/>
  <c r="D54" i="152"/>
  <c r="C51" i="116"/>
  <c r="C84" i="137"/>
  <c r="F55" i="152"/>
  <c r="F49" i="152"/>
  <c r="D55" i="152"/>
  <c r="C42" i="133"/>
  <c r="C40" i="125"/>
  <c r="C40" i="141" s="1"/>
  <c r="D49" i="152"/>
  <c r="C49" i="152"/>
  <c r="E27" i="152"/>
  <c r="F56" i="133"/>
  <c r="C54" i="126"/>
  <c r="C54" i="142" s="1"/>
  <c r="D55" i="151"/>
  <c r="E54" i="152"/>
  <c r="C25" i="125"/>
  <c r="C27" i="133"/>
  <c r="C26" i="113"/>
  <c r="C26" i="132" s="1"/>
  <c r="C15" i="135"/>
  <c r="C17" i="116"/>
  <c r="C68" i="141"/>
  <c r="C30" i="116"/>
  <c r="C30" i="135" s="1"/>
  <c r="C40" i="126"/>
  <c r="C40" i="142" s="1"/>
  <c r="F42" i="133"/>
  <c r="C25" i="152"/>
  <c r="C25" i="134"/>
  <c r="C23" i="115"/>
  <c r="C23" i="146" s="1"/>
  <c r="C51" i="133"/>
  <c r="C49" i="125"/>
  <c r="C49" i="141" s="1"/>
  <c r="E62" i="151"/>
  <c r="C33" i="126"/>
  <c r="C33" i="142" s="1"/>
  <c r="F35" i="133"/>
  <c r="F56" i="152"/>
  <c r="E55" i="152"/>
  <c r="F17" i="132"/>
  <c r="F19" i="113"/>
  <c r="F19" i="132" s="1"/>
  <c r="F54" i="152"/>
  <c r="F55" i="151"/>
  <c r="C31" i="115"/>
  <c r="C31" i="146" s="1"/>
  <c r="C33" i="134"/>
  <c r="F25" i="134"/>
  <c r="C54" i="115"/>
  <c r="C54" i="146" s="1"/>
  <c r="E49" i="152"/>
  <c r="F51" i="133"/>
  <c r="C49" i="126"/>
  <c r="C49" i="142" s="1"/>
  <c r="C17" i="135" l="1"/>
  <c r="C22" i="134"/>
  <c r="C20" i="115"/>
  <c r="C20" i="146" s="1"/>
  <c r="C25" i="141"/>
  <c r="C24" i="116"/>
  <c r="F27" i="134"/>
  <c r="C56" i="115"/>
  <c r="C56" i="146" s="1"/>
  <c r="C67" i="133"/>
  <c r="C65" i="125"/>
  <c r="C65" i="141" s="1"/>
  <c r="C53" i="116"/>
  <c r="C51" i="135"/>
  <c r="C70" i="141"/>
  <c r="C32" i="116"/>
  <c r="C32" i="135" s="1"/>
  <c r="C68" i="133"/>
  <c r="C66" i="125"/>
  <c r="C66" i="141" s="1"/>
  <c r="F59" i="133"/>
  <c r="C57" i="126"/>
  <c r="C57" i="142" s="1"/>
  <c r="F30" i="134"/>
  <c r="C59" i="115"/>
  <c r="C59" i="146" s="1"/>
  <c r="F22" i="134"/>
  <c r="C51" i="115"/>
  <c r="C51" i="146" s="1"/>
  <c r="C27" i="115"/>
  <c r="C27" i="146" s="1"/>
  <c r="C29" i="134"/>
  <c r="C65" i="126"/>
  <c r="C65" i="142" s="1"/>
  <c r="F67" i="133"/>
  <c r="E56" i="152"/>
  <c r="F68" i="133"/>
  <c r="C66" i="126"/>
  <c r="C66" i="142" s="1"/>
  <c r="C21" i="125"/>
  <c r="C23" i="133"/>
  <c r="C25" i="113"/>
  <c r="C25" i="132" s="1"/>
  <c r="C67" i="125"/>
  <c r="C67" i="141" s="1"/>
  <c r="C69" i="133"/>
  <c r="C12" i="125"/>
  <c r="C12" i="141" s="1"/>
  <c r="C14" i="133"/>
  <c r="C66" i="133"/>
  <c r="C64" i="125"/>
  <c r="C64" i="141" s="1"/>
  <c r="C26" i="152"/>
  <c r="C28" i="113"/>
  <c r="C28" i="132" s="1"/>
  <c r="C41" i="133"/>
  <c r="C39" i="125"/>
  <c r="C25" i="126"/>
  <c r="F26" i="113"/>
  <c r="F26" i="132" s="1"/>
  <c r="F27" i="133"/>
  <c r="F69" i="133"/>
  <c r="C67" i="126"/>
  <c r="C67" i="142" s="1"/>
  <c r="C70" i="126"/>
  <c r="F34" i="113"/>
  <c r="F34" i="132" s="1"/>
  <c r="F72" i="133"/>
  <c r="C64" i="126"/>
  <c r="C64" i="142" s="1"/>
  <c r="F66" i="133"/>
  <c r="C54" i="152"/>
  <c r="C27" i="134"/>
  <c r="C25" i="115"/>
  <c r="C25" i="146" s="1"/>
  <c r="C59" i="133"/>
  <c r="C57" i="125"/>
  <c r="C57" i="141" s="1"/>
  <c r="C28" i="115"/>
  <c r="C28" i="146" s="1"/>
  <c r="C30" i="134"/>
  <c r="C53" i="135" l="1"/>
  <c r="C24" i="135"/>
  <c r="F29" i="134"/>
  <c r="C58" i="115"/>
  <c r="C58" i="146" s="1"/>
  <c r="F25" i="113"/>
  <c r="F25" i="132" s="1"/>
  <c r="F23" i="133"/>
  <c r="C21" i="126"/>
  <c r="C23" i="116"/>
  <c r="C21" i="141"/>
  <c r="C29" i="113"/>
  <c r="C29" i="132" s="1"/>
  <c r="C55" i="133"/>
  <c r="C53" i="125"/>
  <c r="C7" i="125"/>
  <c r="C22" i="113"/>
  <c r="C22" i="132" s="1"/>
  <c r="C9" i="133"/>
  <c r="F14" i="133"/>
  <c r="C12" i="126"/>
  <c r="C12" i="142" s="1"/>
  <c r="C68" i="116"/>
  <c r="C68" i="135" s="1"/>
  <c r="C70" i="142"/>
  <c r="C39" i="141"/>
  <c r="C26" i="116"/>
  <c r="C55" i="152"/>
  <c r="C25" i="142"/>
  <c r="C60" i="116"/>
  <c r="C55" i="125"/>
  <c r="C55" i="141" s="1"/>
  <c r="C57" i="133"/>
  <c r="C39" i="126"/>
  <c r="F28" i="113"/>
  <c r="F28" i="132" s="1"/>
  <c r="F41" i="133"/>
  <c r="C23" i="135" l="1"/>
  <c r="C60" i="135"/>
  <c r="C26" i="135"/>
  <c r="F55" i="133"/>
  <c r="C53" i="126"/>
  <c r="F29" i="113"/>
  <c r="F29" i="132" s="1"/>
  <c r="F22" i="113"/>
  <c r="F22" i="132" s="1"/>
  <c r="F9" i="133"/>
  <c r="C7" i="126"/>
  <c r="C63" i="125"/>
  <c r="C65" i="133"/>
  <c r="C31" i="113"/>
  <c r="D63" i="151"/>
  <c r="C57" i="115"/>
  <c r="C57" i="146" s="1"/>
  <c r="F28" i="134"/>
  <c r="D10" i="152"/>
  <c r="C62" i="116"/>
  <c r="C39" i="142"/>
  <c r="C64" i="133"/>
  <c r="C30" i="113"/>
  <c r="C30" i="132" s="1"/>
  <c r="C62" i="125"/>
  <c r="C59" i="116"/>
  <c r="C21" i="142"/>
  <c r="E10" i="152"/>
  <c r="E63" i="151"/>
  <c r="F63" i="151"/>
  <c r="C53" i="141"/>
  <c r="C27" i="116"/>
  <c r="C63" i="151"/>
  <c r="C28" i="134"/>
  <c r="C26" i="115"/>
  <c r="C26" i="146" s="1"/>
  <c r="C7" i="141"/>
  <c r="C20" i="116"/>
  <c r="F57" i="133"/>
  <c r="C55" i="126"/>
  <c r="C55" i="142" s="1"/>
  <c r="C20" i="135" l="1"/>
  <c r="C62" i="135"/>
  <c r="C27" i="135"/>
  <c r="C59" i="135"/>
  <c r="C63" i="126"/>
  <c r="F65" i="133"/>
  <c r="F31" i="113"/>
  <c r="C7" i="142"/>
  <c r="C56" i="116"/>
  <c r="C53" i="142"/>
  <c r="C63" i="116"/>
  <c r="C62" i="141"/>
  <c r="C28" i="116"/>
  <c r="C31" i="132"/>
  <c r="C38" i="113"/>
  <c r="C38" i="132" s="1"/>
  <c r="F13" i="152"/>
  <c r="E39" i="152"/>
  <c r="F30" i="113"/>
  <c r="F30" i="132" s="1"/>
  <c r="F64" i="133"/>
  <c r="C62" i="126"/>
  <c r="D39" i="152"/>
  <c r="C63" i="141"/>
  <c r="C29" i="116"/>
  <c r="C63" i="135" l="1"/>
  <c r="C28" i="135"/>
  <c r="C56" i="135"/>
  <c r="F74" i="131"/>
  <c r="C72" i="121"/>
  <c r="C72" i="137" s="1"/>
  <c r="F31" i="132"/>
  <c r="F38" i="113"/>
  <c r="F38" i="132" s="1"/>
  <c r="D48" i="151"/>
  <c r="D13" i="152"/>
  <c r="E13" i="152"/>
  <c r="F42" i="152"/>
  <c r="C29" i="135"/>
  <c r="C36" i="116"/>
  <c r="C62" i="142"/>
  <c r="C64" i="116"/>
  <c r="F48" i="151"/>
  <c r="C10" i="152"/>
  <c r="C72" i="120"/>
  <c r="C72" i="136" s="1"/>
  <c r="C74" i="131"/>
  <c r="C63" i="142"/>
  <c r="C65" i="116"/>
  <c r="C64" i="135" l="1"/>
  <c r="C36" i="135"/>
  <c r="C65" i="135"/>
  <c r="C72" i="116"/>
  <c r="C13" i="152"/>
  <c r="E45" i="151"/>
  <c r="C39" i="152"/>
  <c r="E42" i="152"/>
  <c r="C70" i="120"/>
  <c r="C70" i="136" s="1"/>
  <c r="C72" i="131"/>
  <c r="E48" i="151"/>
  <c r="C48" i="151"/>
  <c r="C70" i="121"/>
  <c r="C70" i="137" s="1"/>
  <c r="F72" i="131"/>
  <c r="D45" i="151"/>
  <c r="D42" i="152"/>
  <c r="F10" i="152"/>
  <c r="C72" i="135" l="1"/>
  <c r="C68" i="120"/>
  <c r="C68" i="136" s="1"/>
  <c r="C70" i="131"/>
  <c r="F12" i="134"/>
  <c r="C41" i="115"/>
  <c r="C41" i="146" s="1"/>
  <c r="F39" i="152"/>
  <c r="C13" i="115"/>
  <c r="C13" i="146" s="1"/>
  <c r="C15" i="134"/>
  <c r="C42" i="152"/>
  <c r="C38" i="120"/>
  <c r="C38" i="136" s="1"/>
  <c r="C40" i="131"/>
  <c r="F15" i="134"/>
  <c r="C44" i="115"/>
  <c r="C44" i="146" s="1"/>
  <c r="C10" i="115"/>
  <c r="C10" i="146" s="1"/>
  <c r="C12" i="134"/>
  <c r="C38" i="121"/>
  <c r="C38" i="137" s="1"/>
  <c r="F40" i="131"/>
  <c r="C36" i="121" l="1"/>
  <c r="C36" i="137" s="1"/>
  <c r="F38" i="131"/>
  <c r="F45" i="151"/>
  <c r="F70" i="131"/>
  <c r="C68" i="121"/>
  <c r="C68" i="137" s="1"/>
  <c r="C62" i="120"/>
  <c r="C15" i="113"/>
  <c r="C15" i="132" s="1"/>
  <c r="C64" i="131"/>
  <c r="C45" i="151"/>
  <c r="C38" i="131"/>
  <c r="C36" i="120"/>
  <c r="C36" i="136" s="1"/>
  <c r="C40" i="133" l="1"/>
  <c r="C38" i="125"/>
  <c r="C38" i="141" s="1"/>
  <c r="C62" i="136"/>
  <c r="C13" i="116"/>
  <c r="F40" i="133"/>
  <c r="C38" i="126"/>
  <c r="C38" i="142" s="1"/>
  <c r="C33" i="131"/>
  <c r="C31" i="120"/>
  <c r="C31" i="136" s="1"/>
  <c r="F64" i="131"/>
  <c r="F15" i="113"/>
  <c r="F15" i="132" s="1"/>
  <c r="C62" i="121"/>
  <c r="C13" i="135" l="1"/>
  <c r="C31" i="121"/>
  <c r="C31" i="137" s="1"/>
  <c r="F33" i="131"/>
  <c r="C49" i="116"/>
  <c r="C62" i="137"/>
  <c r="C32" i="131"/>
  <c r="C30" i="120"/>
  <c r="C12" i="113"/>
  <c r="C12" i="132" s="1"/>
  <c r="C49" i="135" l="1"/>
  <c r="E7" i="152"/>
  <c r="F7" i="152"/>
  <c r="D7" i="152"/>
  <c r="C30" i="136"/>
  <c r="C10" i="116"/>
  <c r="F12" i="113"/>
  <c r="F12" i="132" s="1"/>
  <c r="F32" i="131"/>
  <c r="C30" i="121"/>
  <c r="C10" i="135" l="1"/>
  <c r="F42" i="151"/>
  <c r="F6" i="152"/>
  <c r="E6" i="152"/>
  <c r="D24" i="152"/>
  <c r="D36" i="152"/>
  <c r="F36" i="152"/>
  <c r="C42" i="151"/>
  <c r="E42" i="151"/>
  <c r="E24" i="152"/>
  <c r="D6" i="152"/>
  <c r="C7" i="152"/>
  <c r="D42" i="151"/>
  <c r="C24" i="152"/>
  <c r="F24" i="152"/>
  <c r="C46" i="116"/>
  <c r="C30" i="137"/>
  <c r="E36" i="152"/>
  <c r="C46" i="135" l="1"/>
  <c r="D19" i="152"/>
  <c r="C5" i="152"/>
  <c r="C10" i="131"/>
  <c r="C8" i="120"/>
  <c r="C8" i="136" s="1"/>
  <c r="C36" i="152"/>
  <c r="E35" i="152"/>
  <c r="E19" i="152"/>
  <c r="C53" i="152"/>
  <c r="C8" i="121"/>
  <c r="C8" i="137" s="1"/>
  <c r="F10" i="131"/>
  <c r="E53" i="152"/>
  <c r="C6" i="152"/>
  <c r="F35" i="152"/>
  <c r="C19" i="152"/>
  <c r="F19" i="152"/>
  <c r="E5" i="152"/>
  <c r="D35" i="152"/>
  <c r="C7" i="115"/>
  <c r="C7" i="146" s="1"/>
  <c r="C9" i="134"/>
  <c r="D53" i="152"/>
  <c r="F5" i="152"/>
  <c r="D5" i="152"/>
  <c r="F53" i="152"/>
  <c r="C38" i="115"/>
  <c r="C38" i="146" s="1"/>
  <c r="F9" i="134"/>
  <c r="D31" i="152"/>
  <c r="E60" i="151" l="1"/>
  <c r="C37" i="125"/>
  <c r="C37" i="141" s="1"/>
  <c r="C39" i="133"/>
  <c r="D34" i="152"/>
  <c r="C26" i="134"/>
  <c r="C24" i="115"/>
  <c r="C24" i="146" s="1"/>
  <c r="C48" i="152"/>
  <c r="C35" i="152"/>
  <c r="C34" i="152"/>
  <c r="C9" i="113"/>
  <c r="C9" i="132" s="1"/>
  <c r="C7" i="120"/>
  <c r="C9" i="131"/>
  <c r="D60" i="151"/>
  <c r="C37" i="126"/>
  <c r="C37" i="142" s="1"/>
  <c r="F39" i="133"/>
  <c r="F34" i="152"/>
  <c r="C6" i="115"/>
  <c r="C6" i="146" s="1"/>
  <c r="C8" i="134"/>
  <c r="F26" i="134"/>
  <c r="C55" i="115"/>
  <c r="C55" i="146" s="1"/>
  <c r="F48" i="152"/>
  <c r="E48" i="152"/>
  <c r="D30" i="152"/>
  <c r="F60" i="151"/>
  <c r="F18" i="152"/>
  <c r="E34" i="152"/>
  <c r="D48" i="152"/>
  <c r="C60" i="151"/>
  <c r="D18" i="152"/>
  <c r="C18" i="152"/>
  <c r="E18" i="152"/>
  <c r="E31" i="152"/>
  <c r="C31" i="152"/>
  <c r="F31" i="152"/>
  <c r="C59" i="152" l="1"/>
  <c r="D59" i="152"/>
  <c r="C37" i="115"/>
  <c r="C37" i="146" s="1"/>
  <c r="F8" i="134"/>
  <c r="E47" i="152"/>
  <c r="F47" i="152"/>
  <c r="C19" i="115"/>
  <c r="C19" i="146" s="1"/>
  <c r="C21" i="134"/>
  <c r="F30" i="152"/>
  <c r="E41" i="151"/>
  <c r="F41" i="151"/>
  <c r="C36" i="125"/>
  <c r="C36" i="141" s="1"/>
  <c r="C38" i="133"/>
  <c r="C41" i="151"/>
  <c r="C47" i="152"/>
  <c r="D47" i="152"/>
  <c r="D41" i="151"/>
  <c r="E30" i="152"/>
  <c r="C5" i="115"/>
  <c r="C5" i="146" s="1"/>
  <c r="C7" i="134"/>
  <c r="C7" i="121"/>
  <c r="F9" i="131"/>
  <c r="F9" i="113"/>
  <c r="F9" i="132" s="1"/>
  <c r="C7" i="116"/>
  <c r="C7" i="136"/>
  <c r="C8" i="113"/>
  <c r="C8" i="132" s="1"/>
  <c r="C8" i="131"/>
  <c r="C6" i="120"/>
  <c r="C7" i="135" l="1"/>
  <c r="D60" i="152"/>
  <c r="C36" i="115"/>
  <c r="C36" i="146" s="1"/>
  <c r="F7" i="134"/>
  <c r="C31" i="133"/>
  <c r="C27" i="113"/>
  <c r="C27" i="132" s="1"/>
  <c r="C29" i="125"/>
  <c r="F8" i="131"/>
  <c r="F8" i="113"/>
  <c r="F8" i="132" s="1"/>
  <c r="C6" i="121"/>
  <c r="F59" i="152"/>
  <c r="E59" i="152"/>
  <c r="C5" i="120"/>
  <c r="C7" i="131"/>
  <c r="C7" i="113"/>
  <c r="F60" i="152"/>
  <c r="C43" i="116"/>
  <c r="C7" i="137"/>
  <c r="F21" i="134"/>
  <c r="C50" i="115"/>
  <c r="C50" i="146" s="1"/>
  <c r="C30" i="152"/>
  <c r="C6" i="116"/>
  <c r="C6" i="136"/>
  <c r="C36" i="126"/>
  <c r="C36" i="142" s="1"/>
  <c r="F38" i="133"/>
  <c r="C60" i="152"/>
  <c r="E60" i="152"/>
  <c r="C43" i="135" l="1"/>
  <c r="C6" i="135"/>
  <c r="C40" i="151"/>
  <c r="D40" i="151"/>
  <c r="C8" i="133"/>
  <c r="C21" i="113"/>
  <c r="C21" i="132" s="1"/>
  <c r="C6" i="125"/>
  <c r="C7" i="132"/>
  <c r="C34" i="134"/>
  <c r="C32" i="115"/>
  <c r="C32" i="146" s="1"/>
  <c r="D54" i="151"/>
  <c r="F31" i="133"/>
  <c r="F27" i="113"/>
  <c r="F27" i="132" s="1"/>
  <c r="C29" i="126"/>
  <c r="C5" i="136"/>
  <c r="C5" i="116"/>
  <c r="F40" i="151"/>
  <c r="C42" i="116"/>
  <c r="C6" i="137"/>
  <c r="C5" i="121"/>
  <c r="F7" i="131"/>
  <c r="F7" i="113"/>
  <c r="E40" i="151"/>
  <c r="C29" i="141"/>
  <c r="C25" i="116"/>
  <c r="C18" i="115"/>
  <c r="C18" i="146" s="1"/>
  <c r="C20" i="134"/>
  <c r="C42" i="135" l="1"/>
  <c r="C25" i="135"/>
  <c r="C40" i="113"/>
  <c r="C40" i="132" s="1"/>
  <c r="C39" i="113"/>
  <c r="C39" i="132" s="1"/>
  <c r="E68" i="151"/>
  <c r="C61" i="116"/>
  <c r="C29" i="142"/>
  <c r="F68" i="151"/>
  <c r="C49" i="115"/>
  <c r="C49" i="146" s="1"/>
  <c r="F20" i="134"/>
  <c r="D53" i="151"/>
  <c r="C5" i="137"/>
  <c r="C41" i="116"/>
  <c r="C53" i="151"/>
  <c r="C63" i="115"/>
  <c r="C63" i="146" s="1"/>
  <c r="F34" i="134"/>
  <c r="C33" i="115"/>
  <c r="C33" i="146" s="1"/>
  <c r="C35" i="134"/>
  <c r="F67" i="151"/>
  <c r="C20" i="113"/>
  <c r="C5" i="125"/>
  <c r="C7" i="133"/>
  <c r="D68" i="151"/>
  <c r="E53" i="151"/>
  <c r="C67" i="151"/>
  <c r="C5" i="135"/>
  <c r="C64" i="115"/>
  <c r="C64" i="146" s="1"/>
  <c r="F35" i="134"/>
  <c r="F20" i="113"/>
  <c r="F20" i="132" s="1"/>
  <c r="C5" i="126"/>
  <c r="F7" i="133"/>
  <c r="C6" i="141"/>
  <c r="C19" i="116"/>
  <c r="D72" i="149"/>
  <c r="D72" i="151" s="1"/>
  <c r="E67" i="151"/>
  <c r="F7" i="132"/>
  <c r="C68" i="151"/>
  <c r="F21" i="113"/>
  <c r="F21" i="132" s="1"/>
  <c r="F8" i="133"/>
  <c r="C6" i="126"/>
  <c r="F53" i="151"/>
  <c r="D71" i="149"/>
  <c r="D71" i="151" s="1"/>
  <c r="C61" i="135" l="1"/>
  <c r="C19" i="135"/>
  <c r="F35" i="113"/>
  <c r="F35" i="132" s="1"/>
  <c r="F36" i="113"/>
  <c r="F36" i="132" s="1"/>
  <c r="F39" i="113"/>
  <c r="F39" i="132" s="1"/>
  <c r="D67" i="151"/>
  <c r="C54" i="116"/>
  <c r="C5" i="142"/>
  <c r="C54" i="151"/>
  <c r="C71" i="149"/>
  <c r="C71" i="151" s="1"/>
  <c r="C72" i="149"/>
  <c r="C72" i="151" s="1"/>
  <c r="C6" i="142"/>
  <c r="C55" i="116"/>
  <c r="F40" i="113"/>
  <c r="F40" i="132" s="1"/>
  <c r="F54" i="151"/>
  <c r="F72" i="149"/>
  <c r="F72" i="151" s="1"/>
  <c r="F71" i="149"/>
  <c r="F71" i="151" s="1"/>
  <c r="C37" i="116"/>
  <c r="E54" i="151"/>
  <c r="E72" i="149"/>
  <c r="E72" i="151" s="1"/>
  <c r="E71" i="149"/>
  <c r="E71" i="151" s="1"/>
  <c r="C18" i="116"/>
  <c r="C5" i="141"/>
  <c r="C41" i="135"/>
  <c r="C38" i="116"/>
  <c r="C20" i="132"/>
  <c r="C36" i="113"/>
  <c r="C36" i="132" s="1"/>
  <c r="C35" i="113"/>
  <c r="C35" i="132" s="1"/>
  <c r="C38" i="135" l="1"/>
  <c r="C55" i="135"/>
  <c r="C37" i="135"/>
  <c r="C54" i="135"/>
  <c r="C70" i="116"/>
  <c r="C73" i="116"/>
  <c r="C74" i="116"/>
  <c r="C69" i="116"/>
  <c r="C18" i="135"/>
  <c r="C33" i="116"/>
  <c r="C34" i="116"/>
  <c r="C69" i="135" l="1"/>
  <c r="C74" i="135"/>
  <c r="C33" i="135"/>
  <c r="C73" i="135"/>
  <c r="C34" i="135"/>
  <c r="C70" i="135"/>
  <c r="BW53" i="133" l="1"/>
  <c r="L51" i="125"/>
  <c r="L51" i="141" s="1"/>
  <c r="BZ53" i="133"/>
  <c r="L51" i="126"/>
  <c r="L51" i="142" s="1"/>
  <c r="L32" i="120" l="1"/>
  <c r="L32" i="136" s="1"/>
  <c r="BW34" i="131"/>
  <c r="BZ34" i="131"/>
  <c r="L32" i="121"/>
  <c r="L32" i="137" s="1"/>
  <c r="L33" i="120"/>
  <c r="L33" i="136" s="1"/>
  <c r="BW35" i="131"/>
  <c r="L18" i="120"/>
  <c r="L18" i="136" s="1"/>
  <c r="BW20" i="131"/>
  <c r="L21" i="120"/>
  <c r="L21" i="136" s="1"/>
  <c r="BW23" i="131"/>
  <c r="L33" i="121"/>
  <c r="L33" i="137" s="1"/>
  <c r="BZ35" i="131"/>
  <c r="L18" i="121"/>
  <c r="L18" i="137" s="1"/>
  <c r="BZ20" i="131"/>
  <c r="L21" i="121"/>
  <c r="L21" i="137" s="1"/>
  <c r="BZ23" i="131"/>
  <c r="AP16" i="152" l="1"/>
  <c r="AN16" i="152"/>
  <c r="AO16" i="152"/>
  <c r="L71" i="120"/>
  <c r="L71" i="136" s="1"/>
  <c r="BW73" i="131"/>
  <c r="BZ73" i="131"/>
  <c r="L71" i="121"/>
  <c r="L71" i="137" s="1"/>
  <c r="AM16" i="152" l="1"/>
  <c r="AN45" i="152"/>
  <c r="AO45" i="152"/>
  <c r="AP45" i="152"/>
  <c r="AM45" i="152" l="1"/>
  <c r="L16" i="115"/>
  <c r="L16" i="146" s="1"/>
  <c r="BW18" i="134"/>
  <c r="BZ18" i="134"/>
  <c r="L47" i="115"/>
  <c r="L47" i="146" s="1"/>
  <c r="AM65" i="151" l="1"/>
  <c r="AO65" i="151"/>
  <c r="AP65" i="151"/>
  <c r="AN65" i="151"/>
  <c r="AM12" i="152" l="1"/>
  <c r="AN12" i="152"/>
  <c r="AO8" i="152"/>
  <c r="AO12" i="152"/>
  <c r="AP12" i="152"/>
  <c r="AP7" i="152" l="1"/>
  <c r="AM8" i="152"/>
  <c r="AO7" i="152"/>
  <c r="AO11" i="152"/>
  <c r="AO14" i="152"/>
  <c r="AN8" i="152"/>
  <c r="AP41" i="152"/>
  <c r="AO41" i="152"/>
  <c r="AN41" i="152"/>
  <c r="AP9" i="152"/>
  <c r="AO9" i="152"/>
  <c r="AP8" i="152"/>
  <c r="BW79" i="133"/>
  <c r="L77" i="125"/>
  <c r="L77" i="141" s="1"/>
  <c r="AM9" i="152"/>
  <c r="AN11" i="152"/>
  <c r="AN14" i="152"/>
  <c r="AP11" i="152"/>
  <c r="AN9" i="152"/>
  <c r="L77" i="126"/>
  <c r="L77" i="142" s="1"/>
  <c r="BZ79" i="133"/>
  <c r="AO37" i="152"/>
  <c r="AM41" i="152"/>
  <c r="L12" i="115" l="1"/>
  <c r="L12" i="146" s="1"/>
  <c r="BW14" i="134"/>
  <c r="AM14" i="152"/>
  <c r="AN38" i="152"/>
  <c r="AN43" i="152"/>
  <c r="AM38" i="152"/>
  <c r="AP37" i="152"/>
  <c r="BZ14" i="134"/>
  <c r="L43" i="115"/>
  <c r="L43" i="146" s="1"/>
  <c r="AP38" i="152"/>
  <c r="AN37" i="152"/>
  <c r="AO40" i="152"/>
  <c r="AM37" i="152"/>
  <c r="AM11" i="152"/>
  <c r="AP14" i="152"/>
  <c r="AP40" i="152"/>
  <c r="AN40" i="152"/>
  <c r="AO38" i="152"/>
  <c r="AO43" i="152"/>
  <c r="AO36" i="152"/>
  <c r="AP36" i="152"/>
  <c r="AP43" i="152" l="1"/>
  <c r="AM40" i="152"/>
  <c r="AM43" i="152"/>
  <c r="BZ13" i="134"/>
  <c r="L42" i="115"/>
  <c r="L42" i="146" s="1"/>
  <c r="L8" i="115"/>
  <c r="L8" i="146" s="1"/>
  <c r="BW10" i="134"/>
  <c r="BW11" i="134"/>
  <c r="L9" i="115"/>
  <c r="L9" i="146" s="1"/>
  <c r="BW13" i="134"/>
  <c r="L11" i="115"/>
  <c r="L11" i="146" s="1"/>
  <c r="L39" i="115"/>
  <c r="L39" i="146" s="1"/>
  <c r="BZ10" i="134"/>
  <c r="BZ11" i="134"/>
  <c r="L40" i="115"/>
  <c r="L40" i="146" s="1"/>
  <c r="L14" i="115" l="1"/>
  <c r="L14" i="146" s="1"/>
  <c r="BW16" i="134"/>
  <c r="BZ16" i="134"/>
  <c r="L45" i="115"/>
  <c r="L45" i="146" s="1"/>
  <c r="AN7" i="152"/>
  <c r="AN36" i="152" l="1"/>
  <c r="AM7" i="152" l="1"/>
  <c r="L87" i="120" l="1"/>
  <c r="L87" i="136" s="1"/>
  <c r="BW89" i="131"/>
  <c r="AN47" i="151"/>
  <c r="BW90" i="131"/>
  <c r="L88" i="120"/>
  <c r="L88" i="136" s="1"/>
  <c r="BZ89" i="131"/>
  <c r="L87" i="121"/>
  <c r="L87" i="137" s="1"/>
  <c r="AM36" i="152"/>
  <c r="BZ91" i="131"/>
  <c r="L89" i="121"/>
  <c r="L89" i="137" s="1"/>
  <c r="AP47" i="151"/>
  <c r="BZ90" i="131"/>
  <c r="L88" i="121"/>
  <c r="L88" i="137" s="1"/>
  <c r="L7" i="115"/>
  <c r="L7" i="146" s="1"/>
  <c r="BW9" i="134"/>
  <c r="AO47" i="151"/>
  <c r="AM47" i="151"/>
  <c r="BW91" i="131"/>
  <c r="L89" i="120"/>
  <c r="L89" i="136" s="1"/>
  <c r="BZ9" i="134"/>
  <c r="L38" i="115"/>
  <c r="L38" i="146" s="1"/>
  <c r="AP44" i="151" l="1"/>
  <c r="AP51" i="151"/>
  <c r="AM44" i="151"/>
  <c r="AP43" i="151"/>
  <c r="BZ68" i="131"/>
  <c r="L66" i="121"/>
  <c r="L66" i="137" s="1"/>
  <c r="AP46" i="151"/>
  <c r="BW68" i="131"/>
  <c r="L66" i="120"/>
  <c r="L66" i="136" s="1"/>
  <c r="AO44" i="151"/>
  <c r="AN51" i="151"/>
  <c r="L43" i="120"/>
  <c r="L43" i="136" s="1"/>
  <c r="BW45" i="131"/>
  <c r="L24" i="120"/>
  <c r="L24" i="136" s="1"/>
  <c r="BW26" i="131"/>
  <c r="AN43" i="151"/>
  <c r="AO43" i="151"/>
  <c r="AN44" i="151"/>
  <c r="AO46" i="151"/>
  <c r="AN46" i="151"/>
  <c r="AO51" i="151"/>
  <c r="L43" i="121"/>
  <c r="L43" i="137" s="1"/>
  <c r="BZ45" i="131"/>
  <c r="BZ26" i="131"/>
  <c r="L24" i="121"/>
  <c r="L24" i="137" s="1"/>
  <c r="AM51" i="151" l="1"/>
  <c r="BZ92" i="131"/>
  <c r="L90" i="121"/>
  <c r="L90" i="137" s="1"/>
  <c r="BZ105" i="131"/>
  <c r="L103" i="121"/>
  <c r="L103" i="137" s="1"/>
  <c r="BZ55" i="131"/>
  <c r="L53" i="121"/>
  <c r="L53" i="137" s="1"/>
  <c r="BZ29" i="131"/>
  <c r="L27" i="121"/>
  <c r="L27" i="137" s="1"/>
  <c r="L58" i="121"/>
  <c r="L58" i="137" s="1"/>
  <c r="BZ60" i="131"/>
  <c r="BZ100" i="131"/>
  <c r="L98" i="121"/>
  <c r="L98" i="137" s="1"/>
  <c r="BZ14" i="113"/>
  <c r="BZ14" i="132" s="1"/>
  <c r="L61" i="121"/>
  <c r="BZ63" i="131"/>
  <c r="BZ15" i="131"/>
  <c r="L13" i="121"/>
  <c r="L13" i="137" s="1"/>
  <c r="BZ95" i="131"/>
  <c r="L93" i="121"/>
  <c r="L93" i="137" s="1"/>
  <c r="L51" i="120"/>
  <c r="L51" i="136" s="1"/>
  <c r="BW53" i="131"/>
  <c r="AM46" i="151"/>
  <c r="L77" i="120"/>
  <c r="L77" i="136" s="1"/>
  <c r="BW79" i="131"/>
  <c r="BW43" i="131"/>
  <c r="L41" i="120"/>
  <c r="L41" i="136" s="1"/>
  <c r="L64" i="120"/>
  <c r="L64" i="136" s="1"/>
  <c r="BW66" i="131"/>
  <c r="L82" i="120"/>
  <c r="L82" i="136" s="1"/>
  <c r="BW84" i="131"/>
  <c r="L56" i="120"/>
  <c r="L56" i="136" s="1"/>
  <c r="BW58" i="131"/>
  <c r="BW57" i="131"/>
  <c r="L55" i="120"/>
  <c r="L55" i="136" s="1"/>
  <c r="L35" i="120"/>
  <c r="L35" i="136" s="1"/>
  <c r="BW37" i="131"/>
  <c r="L26" i="120"/>
  <c r="L26" i="136" s="1"/>
  <c r="BW28" i="131"/>
  <c r="BW51" i="131"/>
  <c r="L49" i="120"/>
  <c r="L49" i="136" s="1"/>
  <c r="BW94" i="131"/>
  <c r="L92" i="120"/>
  <c r="L92" i="136" s="1"/>
  <c r="L99" i="120"/>
  <c r="L99" i="136" s="1"/>
  <c r="BW101" i="131"/>
  <c r="BW47" i="131"/>
  <c r="L45" i="120"/>
  <c r="L45" i="136" s="1"/>
  <c r="BW71" i="131"/>
  <c r="L69" i="120"/>
  <c r="L69" i="136" s="1"/>
  <c r="BW96" i="131"/>
  <c r="L94" i="120"/>
  <c r="L94" i="136" s="1"/>
  <c r="L37" i="120"/>
  <c r="L37" i="136" s="1"/>
  <c r="BW39" i="131"/>
  <c r="BW12" i="131"/>
  <c r="L10" i="120"/>
  <c r="L10" i="136" s="1"/>
  <c r="BW13" i="131"/>
  <c r="L11" i="120"/>
  <c r="L11" i="136" s="1"/>
  <c r="BW69" i="131"/>
  <c r="L67" i="120"/>
  <c r="L67" i="136" s="1"/>
  <c r="L76" i="120"/>
  <c r="L76" i="136" s="1"/>
  <c r="BW78" i="131"/>
  <c r="BW18" i="131"/>
  <c r="L16" i="120"/>
  <c r="L16" i="136" s="1"/>
  <c r="BW44" i="131"/>
  <c r="L42" i="120"/>
  <c r="L42" i="136" s="1"/>
  <c r="BW82" i="131"/>
  <c r="L80" i="120"/>
  <c r="L80" i="136" s="1"/>
  <c r="L57" i="121"/>
  <c r="L57" i="137" s="1"/>
  <c r="BZ59" i="131"/>
  <c r="BZ53" i="131"/>
  <c r="L51" i="121"/>
  <c r="L51" i="137" s="1"/>
  <c r="L102" i="121"/>
  <c r="L102" i="137" s="1"/>
  <c r="BZ104" i="131"/>
  <c r="BZ93" i="131"/>
  <c r="L91" i="121"/>
  <c r="L91" i="137" s="1"/>
  <c r="BZ81" i="131"/>
  <c r="L79" i="121"/>
  <c r="L79" i="137" s="1"/>
  <c r="BZ14" i="131"/>
  <c r="CD14" i="101"/>
  <c r="L12" i="121"/>
  <c r="L12" i="137" s="1"/>
  <c r="BZ62" i="131"/>
  <c r="L60" i="121"/>
  <c r="L60" i="137" s="1"/>
  <c r="L96" i="121"/>
  <c r="L96" i="137" s="1"/>
  <c r="BZ98" i="131"/>
  <c r="CD17" i="101"/>
  <c r="L15" i="121"/>
  <c r="L15" i="137" s="1"/>
  <c r="BZ17" i="131"/>
  <c r="AM43" i="151"/>
  <c r="AN49" i="151"/>
  <c r="BZ79" i="131"/>
  <c r="L77" i="121"/>
  <c r="L77" i="137" s="1"/>
  <c r="L41" i="121"/>
  <c r="L41" i="137" s="1"/>
  <c r="BZ43" i="131"/>
  <c r="BZ66" i="131"/>
  <c r="L64" i="121"/>
  <c r="L64" i="137" s="1"/>
  <c r="L82" i="121"/>
  <c r="L82" i="137" s="1"/>
  <c r="BZ84" i="131"/>
  <c r="L56" i="121"/>
  <c r="L56" i="137" s="1"/>
  <c r="BZ58" i="131"/>
  <c r="BZ57" i="131"/>
  <c r="L55" i="121"/>
  <c r="L55" i="137" s="1"/>
  <c r="BZ37" i="131"/>
  <c r="L35" i="121"/>
  <c r="L35" i="137" s="1"/>
  <c r="L26" i="121"/>
  <c r="L26" i="137" s="1"/>
  <c r="BZ28" i="131"/>
  <c r="BZ51" i="131"/>
  <c r="L49" i="121"/>
  <c r="L49" i="137" s="1"/>
  <c r="BZ94" i="131"/>
  <c r="L92" i="121"/>
  <c r="L92" i="137" s="1"/>
  <c r="BZ101" i="131"/>
  <c r="L99" i="121"/>
  <c r="L99" i="137" s="1"/>
  <c r="L45" i="121"/>
  <c r="L45" i="137" s="1"/>
  <c r="BZ47" i="131"/>
  <c r="CD47" i="101"/>
  <c r="L69" i="121"/>
  <c r="L69" i="137" s="1"/>
  <c r="BZ71" i="131"/>
  <c r="BZ96" i="131"/>
  <c r="L94" i="121"/>
  <c r="L94" i="137" s="1"/>
  <c r="BZ39" i="131"/>
  <c r="L37" i="121"/>
  <c r="L37" i="137" s="1"/>
  <c r="L10" i="121"/>
  <c r="L10" i="137" s="1"/>
  <c r="BZ12" i="131"/>
  <c r="CD12" i="101"/>
  <c r="L11" i="121"/>
  <c r="L11" i="137" s="1"/>
  <c r="CD13" i="101"/>
  <c r="BZ13" i="131"/>
  <c r="BZ69" i="131"/>
  <c r="L67" i="121"/>
  <c r="L67" i="137" s="1"/>
  <c r="BZ78" i="131"/>
  <c r="L76" i="121"/>
  <c r="L76" i="137" s="1"/>
  <c r="BZ18" i="131"/>
  <c r="L16" i="121"/>
  <c r="L16" i="137" s="1"/>
  <c r="CD18" i="101"/>
  <c r="L42" i="121"/>
  <c r="L42" i="137" s="1"/>
  <c r="BZ44" i="131"/>
  <c r="BZ82" i="131"/>
  <c r="L80" i="121"/>
  <c r="L80" i="137" s="1"/>
  <c r="L59" i="120"/>
  <c r="L59" i="136" s="1"/>
  <c r="BW61" i="131"/>
  <c r="BW67" i="131"/>
  <c r="L65" i="120"/>
  <c r="L65" i="136" s="1"/>
  <c r="AO49" i="151"/>
  <c r="AP49" i="151"/>
  <c r="BZ85" i="131"/>
  <c r="L83" i="121"/>
  <c r="L83" i="137" s="1"/>
  <c r="L104" i="121"/>
  <c r="L104" i="137" s="1"/>
  <c r="BZ106" i="131"/>
  <c r="L23" i="121"/>
  <c r="L23" i="137" s="1"/>
  <c r="BZ25" i="131"/>
  <c r="BZ48" i="131"/>
  <c r="L46" i="121"/>
  <c r="L46" i="137" s="1"/>
  <c r="BZ42" i="131"/>
  <c r="L40" i="121"/>
  <c r="L40" i="137" s="1"/>
  <c r="L47" i="121"/>
  <c r="L47" i="137" s="1"/>
  <c r="BZ49" i="131"/>
  <c r="BW59" i="131"/>
  <c r="L57" i="120"/>
  <c r="L57" i="136" s="1"/>
  <c r="BW85" i="131"/>
  <c r="L83" i="120"/>
  <c r="L83" i="136" s="1"/>
  <c r="BW92" i="131"/>
  <c r="L90" i="120"/>
  <c r="L90" i="136" s="1"/>
  <c r="BW104" i="131"/>
  <c r="L102" i="120"/>
  <c r="L102" i="136" s="1"/>
  <c r="L104" i="120"/>
  <c r="L104" i="136" s="1"/>
  <c r="BW106" i="131"/>
  <c r="BW105" i="131"/>
  <c r="L103" i="120"/>
  <c r="L103" i="136" s="1"/>
  <c r="L91" i="120"/>
  <c r="L91" i="136" s="1"/>
  <c r="BW93" i="131"/>
  <c r="BW25" i="131"/>
  <c r="L23" i="120"/>
  <c r="L23" i="136" s="1"/>
  <c r="BW55" i="131"/>
  <c r="L53" i="120"/>
  <c r="L53" i="136" s="1"/>
  <c r="BW81" i="131"/>
  <c r="L79" i="120"/>
  <c r="L79" i="136" s="1"/>
  <c r="BW29" i="131"/>
  <c r="L27" i="120"/>
  <c r="L27" i="136" s="1"/>
  <c r="BW14" i="131"/>
  <c r="L12" i="120"/>
  <c r="L12" i="136" s="1"/>
  <c r="L46" i="120"/>
  <c r="L46" i="136" s="1"/>
  <c r="BW48" i="131"/>
  <c r="L58" i="120"/>
  <c r="L58" i="136" s="1"/>
  <c r="BW60" i="131"/>
  <c r="BW62" i="131"/>
  <c r="L60" i="120"/>
  <c r="L60" i="136" s="1"/>
  <c r="BW42" i="131"/>
  <c r="L40" i="120"/>
  <c r="L40" i="136" s="1"/>
  <c r="L98" i="120"/>
  <c r="L98" i="136" s="1"/>
  <c r="BW100" i="131"/>
  <c r="L47" i="120"/>
  <c r="L47" i="136" s="1"/>
  <c r="BW49" i="131"/>
  <c r="BW98" i="131"/>
  <c r="L96" i="120"/>
  <c r="L96" i="136" s="1"/>
  <c r="BW14" i="113"/>
  <c r="BW14" i="132" s="1"/>
  <c r="L61" i="120"/>
  <c r="BW63" i="131"/>
  <c r="BW15" i="131"/>
  <c r="L13" i="120"/>
  <c r="L13" i="136" s="1"/>
  <c r="L15" i="120"/>
  <c r="L15" i="136" s="1"/>
  <c r="BW17" i="131"/>
  <c r="L93" i="120"/>
  <c r="L93" i="136" s="1"/>
  <c r="BW95" i="131"/>
  <c r="BZ61" i="131"/>
  <c r="L59" i="121"/>
  <c r="L59" i="137" s="1"/>
  <c r="L65" i="121"/>
  <c r="L65" i="137" s="1"/>
  <c r="BZ67" i="131"/>
  <c r="L78" i="120" l="1"/>
  <c r="L78" i="136" s="1"/>
  <c r="BW80" i="131"/>
  <c r="L12" i="124"/>
  <c r="L12" i="140" s="1"/>
  <c r="CD14" i="131"/>
  <c r="AM42" i="151"/>
  <c r="AO42" i="151"/>
  <c r="AP42" i="151"/>
  <c r="L16" i="124"/>
  <c r="L16" i="140" s="1"/>
  <c r="CD18" i="131"/>
  <c r="L11" i="124"/>
  <c r="L11" i="140" s="1"/>
  <c r="CD13" i="131"/>
  <c r="CD47" i="131"/>
  <c r="L45" i="124"/>
  <c r="L45" i="140" s="1"/>
  <c r="L81" i="120"/>
  <c r="L81" i="136" s="1"/>
  <c r="BW83" i="131"/>
  <c r="L61" i="137"/>
  <c r="L48" i="116"/>
  <c r="BW65" i="131"/>
  <c r="L63" i="120"/>
  <c r="L63" i="136" s="1"/>
  <c r="L17" i="120"/>
  <c r="BW11" i="113"/>
  <c r="BW11" i="132" s="1"/>
  <c r="BW19" i="131"/>
  <c r="AN42" i="151"/>
  <c r="L61" i="136"/>
  <c r="L12" i="116"/>
  <c r="L101" i="120"/>
  <c r="L101" i="136" s="1"/>
  <c r="BW103" i="131"/>
  <c r="BW46" i="131"/>
  <c r="L44" i="120"/>
  <c r="L44" i="136" s="1"/>
  <c r="L15" i="124"/>
  <c r="L15" i="140" s="1"/>
  <c r="CD17" i="131"/>
  <c r="L9" i="120"/>
  <c r="L9" i="136" s="1"/>
  <c r="BW11" i="131"/>
  <c r="AM49" i="151"/>
  <c r="L10" i="124"/>
  <c r="L10" i="140" s="1"/>
  <c r="CD12" i="131"/>
  <c r="BW77" i="131"/>
  <c r="L75" i="120"/>
  <c r="L75" i="136" s="1"/>
  <c r="L44" i="121"/>
  <c r="L44" i="137" s="1"/>
  <c r="BZ46" i="131"/>
  <c r="L9" i="121"/>
  <c r="L9" i="137" s="1"/>
  <c r="BZ11" i="131"/>
  <c r="L12" i="135" l="1"/>
  <c r="L48" i="135"/>
  <c r="L14" i="120"/>
  <c r="BW16" i="131"/>
  <c r="BW10" i="113"/>
  <c r="BW10" i="132" s="1"/>
  <c r="L17" i="136"/>
  <c r="L9" i="116"/>
  <c r="L85" i="120"/>
  <c r="L85" i="136" s="1"/>
  <c r="BW87" i="131"/>
  <c r="BZ16" i="131"/>
  <c r="BZ10" i="113"/>
  <c r="BZ10" i="132" s="1"/>
  <c r="L14" i="121"/>
  <c r="BW56" i="131"/>
  <c r="L54" i="120"/>
  <c r="BW13" i="113"/>
  <c r="BW13" i="132" s="1"/>
  <c r="BZ65" i="131"/>
  <c r="L63" i="121"/>
  <c r="L63" i="137" s="1"/>
  <c r="BW18" i="113"/>
  <c r="BW18" i="132" s="1"/>
  <c r="BW88" i="131"/>
  <c r="L86" i="120"/>
  <c r="BZ11" i="113"/>
  <c r="BZ11" i="132" s="1"/>
  <c r="L17" i="121"/>
  <c r="BZ19" i="131"/>
  <c r="BW10" i="131"/>
  <c r="L8" i="120"/>
  <c r="L8" i="136" s="1"/>
  <c r="L75" i="121"/>
  <c r="L75" i="137" s="1"/>
  <c r="BZ77" i="131"/>
  <c r="BZ103" i="131"/>
  <c r="L101" i="121"/>
  <c r="L101" i="137" s="1"/>
  <c r="L81" i="121"/>
  <c r="L81" i="137" s="1"/>
  <c r="BZ83" i="131"/>
  <c r="BZ80" i="131"/>
  <c r="L78" i="121"/>
  <c r="L78" i="137" s="1"/>
  <c r="BZ10" i="131"/>
  <c r="L8" i="121"/>
  <c r="L8" i="137" s="1"/>
  <c r="L9" i="135" l="1"/>
  <c r="L97" i="121"/>
  <c r="L97" i="137" s="1"/>
  <c r="BZ99" i="131"/>
  <c r="L16" i="116"/>
  <c r="L86" i="136"/>
  <c r="BZ54" i="131"/>
  <c r="L52" i="121"/>
  <c r="L52" i="137" s="1"/>
  <c r="L14" i="136"/>
  <c r="L8" i="116"/>
  <c r="BW54" i="131"/>
  <c r="L52" i="120"/>
  <c r="L52" i="136" s="1"/>
  <c r="L86" i="121"/>
  <c r="BZ88" i="131"/>
  <c r="BZ18" i="113"/>
  <c r="BZ18" i="132" s="1"/>
  <c r="BZ13" i="113"/>
  <c r="BZ13" i="132" s="1"/>
  <c r="L54" i="121"/>
  <c r="BZ56" i="131"/>
  <c r="BW9" i="113"/>
  <c r="BW9" i="132" s="1"/>
  <c r="L7" i="120"/>
  <c r="BW9" i="131"/>
  <c r="L45" i="116"/>
  <c r="L17" i="137"/>
  <c r="L54" i="136"/>
  <c r="L11" i="116"/>
  <c r="L44" i="116"/>
  <c r="L14" i="137"/>
  <c r="BW76" i="131"/>
  <c r="BW16" i="113"/>
  <c r="BW16" i="132" s="1"/>
  <c r="L74" i="120"/>
  <c r="BZ87" i="131"/>
  <c r="L85" i="121"/>
  <c r="L85" i="137" s="1"/>
  <c r="L97" i="120"/>
  <c r="L97" i="136" s="1"/>
  <c r="BW99" i="131"/>
  <c r="L44" i="135" l="1"/>
  <c r="L45" i="135"/>
  <c r="L11" i="135"/>
  <c r="L8" i="135"/>
  <c r="L16" i="135"/>
  <c r="L54" i="137"/>
  <c r="L47" i="116"/>
  <c r="AP15" i="152"/>
  <c r="L7" i="136"/>
  <c r="L7" i="116"/>
  <c r="L74" i="121"/>
  <c r="BZ16" i="113"/>
  <c r="BZ16" i="132" s="1"/>
  <c r="BZ76" i="131"/>
  <c r="AO15" i="152"/>
  <c r="AN15" i="152"/>
  <c r="BZ9" i="113"/>
  <c r="BZ9" i="132" s="1"/>
  <c r="BZ9" i="131"/>
  <c r="L7" i="121"/>
  <c r="BW97" i="131"/>
  <c r="L95" i="120"/>
  <c r="L95" i="136" s="1"/>
  <c r="L50" i="120"/>
  <c r="L50" i="136" s="1"/>
  <c r="BW52" i="131"/>
  <c r="L14" i="116"/>
  <c r="L74" i="136"/>
  <c r="L86" i="137"/>
  <c r="L52" i="116"/>
  <c r="L7" i="135" l="1"/>
  <c r="L47" i="135"/>
  <c r="L14" i="135"/>
  <c r="L52" i="135"/>
  <c r="BZ97" i="131"/>
  <c r="L95" i="121"/>
  <c r="L95" i="137" s="1"/>
  <c r="AN50" i="151"/>
  <c r="AM15" i="152"/>
  <c r="AN10" i="152"/>
  <c r="AO10" i="152"/>
  <c r="AP44" i="152"/>
  <c r="AO50" i="151"/>
  <c r="AP6" i="152"/>
  <c r="AO17" i="152"/>
  <c r="AO44" i="152"/>
  <c r="AN6" i="152"/>
  <c r="AP50" i="151"/>
  <c r="L43" i="116"/>
  <c r="L7" i="137"/>
  <c r="AN44" i="152"/>
  <c r="L50" i="121"/>
  <c r="L50" i="137" s="1"/>
  <c r="BZ52" i="131"/>
  <c r="AP17" i="152"/>
  <c r="AM50" i="151"/>
  <c r="AP10" i="152"/>
  <c r="AN17" i="152"/>
  <c r="L50" i="116"/>
  <c r="L74" i="137"/>
  <c r="L43" i="135" l="1"/>
  <c r="L50" i="135"/>
  <c r="AP5" i="152"/>
  <c r="AP13" i="152"/>
  <c r="AO6" i="152"/>
  <c r="AN13" i="152"/>
  <c r="AP46" i="152"/>
  <c r="BZ74" i="131"/>
  <c r="L72" i="121"/>
  <c r="L72" i="137" s="1"/>
  <c r="AO39" i="152"/>
  <c r="AM44" i="152"/>
  <c r="BZ102" i="131"/>
  <c r="L100" i="121"/>
  <c r="L100" i="137" s="1"/>
  <c r="BZ40" i="131"/>
  <c r="L38" i="121"/>
  <c r="L38" i="137" s="1"/>
  <c r="AN52" i="151"/>
  <c r="AN5" i="152"/>
  <c r="AM17" i="152"/>
  <c r="AN46" i="152"/>
  <c r="BW72" i="131"/>
  <c r="L70" i="120"/>
  <c r="L70" i="136" s="1"/>
  <c r="AO13" i="152"/>
  <c r="AP39" i="152"/>
  <c r="BW74" i="131"/>
  <c r="L72" i="120"/>
  <c r="L72" i="136" s="1"/>
  <c r="AN35" i="152"/>
  <c r="AO46" i="152"/>
  <c r="AO5" i="152"/>
  <c r="AM52" i="151"/>
  <c r="AM13" i="152"/>
  <c r="AO52" i="151"/>
  <c r="AP52" i="151"/>
  <c r="L100" i="120"/>
  <c r="L100" i="136" s="1"/>
  <c r="BW102" i="131"/>
  <c r="AP35" i="152"/>
  <c r="AN39" i="152"/>
  <c r="L38" i="120"/>
  <c r="L38" i="136" s="1"/>
  <c r="BW40" i="131"/>
  <c r="BZ72" i="131"/>
  <c r="L70" i="121"/>
  <c r="L70" i="137" s="1"/>
  <c r="BZ19" i="134" l="1"/>
  <c r="L48" i="115"/>
  <c r="L48" i="146" s="1"/>
  <c r="AM46" i="152"/>
  <c r="AN42" i="152"/>
  <c r="AN45" i="151"/>
  <c r="AM42" i="152"/>
  <c r="BW38" i="131"/>
  <c r="L36" i="120"/>
  <c r="L36" i="136" s="1"/>
  <c r="BW17" i="134"/>
  <c r="L15" i="115"/>
  <c r="L15" i="146" s="1"/>
  <c r="AP42" i="152"/>
  <c r="AP34" i="152"/>
  <c r="AP45" i="151"/>
  <c r="AO42" i="152"/>
  <c r="L36" i="121"/>
  <c r="L36" i="137" s="1"/>
  <c r="BZ38" i="131"/>
  <c r="L46" i="115"/>
  <c r="L46" i="146" s="1"/>
  <c r="BZ17" i="134"/>
  <c r="AN34" i="152"/>
  <c r="AM45" i="151"/>
  <c r="AO45" i="151"/>
  <c r="AM10" i="152"/>
  <c r="AO34" i="152"/>
  <c r="BW19" i="134"/>
  <c r="L17" i="115"/>
  <c r="L17" i="146" s="1"/>
  <c r="BW86" i="131"/>
  <c r="BW17" i="113"/>
  <c r="L84" i="120"/>
  <c r="AO35" i="152"/>
  <c r="BZ17" i="113" l="1"/>
  <c r="L84" i="121"/>
  <c r="BZ86" i="131"/>
  <c r="L15" i="116"/>
  <c r="L84" i="136"/>
  <c r="AM39" i="152"/>
  <c r="L41" i="115"/>
  <c r="L41" i="146" s="1"/>
  <c r="BZ12" i="134"/>
  <c r="AM6" i="152"/>
  <c r="BW19" i="113"/>
  <c r="BW19" i="132" s="1"/>
  <c r="BW17" i="132"/>
  <c r="L13" i="115"/>
  <c r="L13" i="146" s="1"/>
  <c r="BW15" i="134"/>
  <c r="L31" i="120"/>
  <c r="L31" i="136" s="1"/>
  <c r="BW33" i="131"/>
  <c r="L10" i="115"/>
  <c r="L10" i="146" s="1"/>
  <c r="BW12" i="134"/>
  <c r="L44" i="115"/>
  <c r="L44" i="146" s="1"/>
  <c r="BZ15" i="134"/>
  <c r="L31" i="121" l="1"/>
  <c r="L31" i="137" s="1"/>
  <c r="BZ33" i="131"/>
  <c r="L17" i="116"/>
  <c r="L15" i="135"/>
  <c r="L30" i="120"/>
  <c r="BW32" i="131"/>
  <c r="BW12" i="113"/>
  <c r="BW12" i="132" s="1"/>
  <c r="BZ17" i="132"/>
  <c r="BZ19" i="113"/>
  <c r="BZ19" i="132" s="1"/>
  <c r="L51" i="116"/>
  <c r="L84" i="137"/>
  <c r="AM5" i="152"/>
  <c r="AM35" i="152"/>
  <c r="L17" i="135" l="1"/>
  <c r="L30" i="136"/>
  <c r="L10" i="116"/>
  <c r="AN41" i="151"/>
  <c r="AP41" i="151"/>
  <c r="AM41" i="151"/>
  <c r="BW8" i="134"/>
  <c r="L6" i="115"/>
  <c r="L6" i="146" s="1"/>
  <c r="BZ32" i="131"/>
  <c r="BZ12" i="113"/>
  <c r="BZ12" i="132" s="1"/>
  <c r="L30" i="121"/>
  <c r="AM34" i="152"/>
  <c r="AO41" i="151"/>
  <c r="L6" i="120"/>
  <c r="BW8" i="131"/>
  <c r="BW8" i="113"/>
  <c r="BW8" i="132" s="1"/>
  <c r="L51" i="135"/>
  <c r="L53" i="116"/>
  <c r="L53" i="135" l="1"/>
  <c r="L10" i="135"/>
  <c r="BZ8" i="134"/>
  <c r="L37" i="115"/>
  <c r="L37" i="146" s="1"/>
  <c r="L46" i="116"/>
  <c r="L30" i="137"/>
  <c r="L5" i="115"/>
  <c r="L5" i="146" s="1"/>
  <c r="BW7" i="134"/>
  <c r="BZ8" i="113"/>
  <c r="BZ8" i="132" s="1"/>
  <c r="L6" i="121"/>
  <c r="BZ8" i="131"/>
  <c r="L6" i="136"/>
  <c r="L6" i="116"/>
  <c r="L46" i="135" l="1"/>
  <c r="L6" i="135"/>
  <c r="L42" i="116"/>
  <c r="L6" i="137"/>
  <c r="BZ7" i="134"/>
  <c r="L36" i="115"/>
  <c r="L36" i="146" s="1"/>
  <c r="L42" i="135" l="1"/>
  <c r="L73" i="120"/>
  <c r="L73" i="136" s="1"/>
  <c r="BW75" i="131"/>
  <c r="BZ75" i="131"/>
  <c r="CD75" i="101"/>
  <c r="L73" i="121"/>
  <c r="L73" i="137" s="1"/>
  <c r="AM48" i="151" l="1"/>
  <c r="AO48" i="151"/>
  <c r="CD75" i="131"/>
  <c r="L73" i="124"/>
  <c r="L73" i="140" s="1"/>
  <c r="AP48" i="151"/>
  <c r="AN48" i="151"/>
  <c r="L68" i="120" l="1"/>
  <c r="L68" i="136" s="1"/>
  <c r="BW70" i="131"/>
  <c r="AM22" i="152" l="1"/>
  <c r="AO56" i="151"/>
  <c r="AM21" i="152"/>
  <c r="AP56" i="151"/>
  <c r="BW7" i="113"/>
  <c r="L5" i="120"/>
  <c r="BW7" i="131"/>
  <c r="BZ70" i="131"/>
  <c r="L68" i="121"/>
  <c r="L68" i="137" s="1"/>
  <c r="AO21" i="152"/>
  <c r="AP57" i="151"/>
  <c r="AM56" i="151"/>
  <c r="AO22" i="152"/>
  <c r="AP22" i="152"/>
  <c r="AN56" i="151"/>
  <c r="AN21" i="152"/>
  <c r="AP21" i="152"/>
  <c r="L62" i="120"/>
  <c r="BW64" i="131"/>
  <c r="BW15" i="113"/>
  <c r="BW15" i="132" s="1"/>
  <c r="AP59" i="151" l="1"/>
  <c r="AO66" i="151"/>
  <c r="AM57" i="151"/>
  <c r="AN50" i="152"/>
  <c r="AN22" i="152"/>
  <c r="BW7" i="132"/>
  <c r="AN58" i="151"/>
  <c r="AM66" i="151"/>
  <c r="AM23" i="152"/>
  <c r="AN40" i="151"/>
  <c r="AN57" i="151"/>
  <c r="AO58" i="151"/>
  <c r="AO23" i="152"/>
  <c r="AM58" i="151"/>
  <c r="AP51" i="152"/>
  <c r="AO50" i="152"/>
  <c r="AP58" i="151"/>
  <c r="AO59" i="151"/>
  <c r="AM59" i="151"/>
  <c r="BZ7" i="113"/>
  <c r="BZ7" i="131"/>
  <c r="L5" i="121"/>
  <c r="L13" i="116"/>
  <c r="L62" i="136"/>
  <c r="AP50" i="152"/>
  <c r="AO51" i="152"/>
  <c r="AM50" i="152"/>
  <c r="AO40" i="151"/>
  <c r="AN23" i="152"/>
  <c r="AN59" i="151"/>
  <c r="AP23" i="152"/>
  <c r="AP40" i="151"/>
  <c r="AO57" i="151"/>
  <c r="L5" i="116"/>
  <c r="L5" i="136"/>
  <c r="AM40" i="151"/>
  <c r="L62" i="121"/>
  <c r="BZ64" i="131"/>
  <c r="BZ15" i="113"/>
  <c r="BZ15" i="132" s="1"/>
  <c r="AM51" i="152"/>
  <c r="L13" i="135" l="1"/>
  <c r="AM61" i="151"/>
  <c r="BW37" i="133"/>
  <c r="L35" i="125"/>
  <c r="L35" i="141" s="1"/>
  <c r="BW62" i="133"/>
  <c r="L60" i="125"/>
  <c r="L60" i="141" s="1"/>
  <c r="L58" i="126"/>
  <c r="L58" i="142" s="1"/>
  <c r="BZ60" i="133"/>
  <c r="CD60" i="102"/>
  <c r="L27" i="125"/>
  <c r="L27" i="141" s="1"/>
  <c r="BW29" i="133"/>
  <c r="L50" i="125"/>
  <c r="L50" i="141" s="1"/>
  <c r="BW52" i="133"/>
  <c r="BW31" i="134"/>
  <c r="L29" i="115"/>
  <c r="L29" i="146" s="1"/>
  <c r="AM52" i="152"/>
  <c r="L14" i="125"/>
  <c r="L14" i="141" s="1"/>
  <c r="BW16" i="133"/>
  <c r="AP55" i="151"/>
  <c r="AM25" i="152"/>
  <c r="AO26" i="152"/>
  <c r="AN26" i="152"/>
  <c r="BZ37" i="133"/>
  <c r="L35" i="126"/>
  <c r="L35" i="142" s="1"/>
  <c r="L32" i="126"/>
  <c r="L32" i="142" s="1"/>
  <c r="BZ34" i="133"/>
  <c r="AN52" i="152"/>
  <c r="BZ44" i="133"/>
  <c r="CD44" i="102"/>
  <c r="L42" i="126"/>
  <c r="L42" i="142" s="1"/>
  <c r="L60" i="126"/>
  <c r="L60" i="142" s="1"/>
  <c r="BZ62" i="133"/>
  <c r="BW28" i="133"/>
  <c r="L26" i="125"/>
  <c r="L26" i="141" s="1"/>
  <c r="L33" i="125"/>
  <c r="L33" i="141" s="1"/>
  <c r="BW35" i="133"/>
  <c r="L10" i="126"/>
  <c r="L10" i="142" s="1"/>
  <c r="BZ12" i="133"/>
  <c r="BZ7" i="132"/>
  <c r="BZ36" i="133"/>
  <c r="L34" i="126"/>
  <c r="L34" i="142" s="1"/>
  <c r="L27" i="126"/>
  <c r="L27" i="142" s="1"/>
  <c r="BZ29" i="133"/>
  <c r="L46" i="126"/>
  <c r="L46" i="142" s="1"/>
  <c r="BZ48" i="133"/>
  <c r="BZ23" i="134"/>
  <c r="L52" i="115"/>
  <c r="L52" i="146" s="1"/>
  <c r="CD61" i="102"/>
  <c r="BZ61" i="133"/>
  <c r="L59" i="126"/>
  <c r="L59" i="142" s="1"/>
  <c r="AP66" i="151"/>
  <c r="BZ52" i="133"/>
  <c r="L50" i="126"/>
  <c r="L50" i="142" s="1"/>
  <c r="BZ31" i="134"/>
  <c r="L60" i="115"/>
  <c r="L60" i="146" s="1"/>
  <c r="L18" i="126"/>
  <c r="L18" i="142" s="1"/>
  <c r="CD20" i="102"/>
  <c r="BZ20" i="133"/>
  <c r="BW11" i="133"/>
  <c r="L9" i="125"/>
  <c r="L9" i="141" s="1"/>
  <c r="L73" i="125"/>
  <c r="L73" i="141" s="1"/>
  <c r="BW75" i="133"/>
  <c r="L44" i="125"/>
  <c r="L44" i="141" s="1"/>
  <c r="BW46" i="133"/>
  <c r="L47" i="125"/>
  <c r="L47" i="141" s="1"/>
  <c r="BW49" i="133"/>
  <c r="L52" i="125"/>
  <c r="L52" i="141" s="1"/>
  <c r="BW54" i="133"/>
  <c r="BZ13" i="133"/>
  <c r="L11" i="126"/>
  <c r="L11" i="142" s="1"/>
  <c r="BZ50" i="133"/>
  <c r="L48" i="126"/>
  <c r="L48" i="142" s="1"/>
  <c r="L14" i="126"/>
  <c r="L14" i="142" s="1"/>
  <c r="BZ16" i="133"/>
  <c r="AO61" i="151"/>
  <c r="AO25" i="152"/>
  <c r="L42" i="125"/>
  <c r="L42" i="141" s="1"/>
  <c r="BW44" i="133"/>
  <c r="BW12" i="133"/>
  <c r="L10" i="125"/>
  <c r="L10" i="141" s="1"/>
  <c r="BW36" i="133"/>
  <c r="L34" i="125"/>
  <c r="L34" i="141" s="1"/>
  <c r="L59" i="125"/>
  <c r="L59" i="141" s="1"/>
  <c r="BW61" i="133"/>
  <c r="BW20" i="133"/>
  <c r="L18" i="125"/>
  <c r="L18" i="141" s="1"/>
  <c r="BZ26" i="133"/>
  <c r="L24" i="126"/>
  <c r="L24" i="142" s="1"/>
  <c r="L11" i="125"/>
  <c r="L11" i="141" s="1"/>
  <c r="BW13" i="133"/>
  <c r="AP61" i="151"/>
  <c r="AP25" i="152"/>
  <c r="AP62" i="151"/>
  <c r="AP27" i="152"/>
  <c r="AO55" i="151"/>
  <c r="AN62" i="151"/>
  <c r="AN61" i="151"/>
  <c r="AP26" i="152"/>
  <c r="L17" i="125"/>
  <c r="L17" i="141" s="1"/>
  <c r="BW19" i="133"/>
  <c r="BW30" i="133"/>
  <c r="L28" i="125"/>
  <c r="L28" i="141" s="1"/>
  <c r="BW25" i="133"/>
  <c r="L23" i="125"/>
  <c r="L23" i="141" s="1"/>
  <c r="L61" i="125"/>
  <c r="L61" i="141" s="1"/>
  <c r="BW63" i="133"/>
  <c r="BZ28" i="133"/>
  <c r="L26" i="126"/>
  <c r="L26" i="142" s="1"/>
  <c r="BW24" i="133"/>
  <c r="L22" i="125"/>
  <c r="L22" i="141" s="1"/>
  <c r="L31" i="125"/>
  <c r="L31" i="141" s="1"/>
  <c r="BW33" i="133"/>
  <c r="BW21" i="133"/>
  <c r="BW23" i="113"/>
  <c r="BW23" i="132" s="1"/>
  <c r="L19" i="125"/>
  <c r="L74" i="125"/>
  <c r="L74" i="141" s="1"/>
  <c r="BW76" i="133"/>
  <c r="BW17" i="133"/>
  <c r="L15" i="125"/>
  <c r="L15" i="141" s="1"/>
  <c r="BW43" i="133"/>
  <c r="L41" i="125"/>
  <c r="L41" i="141" s="1"/>
  <c r="AN66" i="151"/>
  <c r="BW45" i="133"/>
  <c r="L43" i="125"/>
  <c r="L43" i="141" s="1"/>
  <c r="BW74" i="133"/>
  <c r="L72" i="125"/>
  <c r="L72" i="141" s="1"/>
  <c r="BW24" i="134"/>
  <c r="L22" i="115"/>
  <c r="L22" i="146" s="1"/>
  <c r="BZ11" i="133"/>
  <c r="L9" i="126"/>
  <c r="L9" i="142" s="1"/>
  <c r="BZ75" i="133"/>
  <c r="L73" i="126"/>
  <c r="L73" i="142" s="1"/>
  <c r="L44" i="126"/>
  <c r="L44" i="142" s="1"/>
  <c r="BZ46" i="133"/>
  <c r="CD46" i="102"/>
  <c r="BZ49" i="133"/>
  <c r="L47" i="126"/>
  <c r="L47" i="142" s="1"/>
  <c r="BZ54" i="133"/>
  <c r="L52" i="126"/>
  <c r="L52" i="142" s="1"/>
  <c r="AN20" i="152"/>
  <c r="AM62" i="151"/>
  <c r="AN25" i="152"/>
  <c r="L5" i="135"/>
  <c r="BW34" i="133"/>
  <c r="L32" i="125"/>
  <c r="L32" i="141" s="1"/>
  <c r="L56" i="126"/>
  <c r="L56" i="142" s="1"/>
  <c r="BZ58" i="133"/>
  <c r="L46" i="125"/>
  <c r="L46" i="141" s="1"/>
  <c r="BW48" i="133"/>
  <c r="L21" i="115"/>
  <c r="L21" i="146" s="1"/>
  <c r="BW23" i="134"/>
  <c r="L61" i="115"/>
  <c r="L61" i="146" s="1"/>
  <c r="BZ32" i="134"/>
  <c r="BW50" i="133"/>
  <c r="L48" i="125"/>
  <c r="L48" i="141" s="1"/>
  <c r="AO62" i="151"/>
  <c r="AN27" i="152"/>
  <c r="AP20" i="152"/>
  <c r="AO20" i="152"/>
  <c r="L62" i="137"/>
  <c r="L49" i="116"/>
  <c r="AP52" i="152"/>
  <c r="L17" i="126"/>
  <c r="L17" i="142" s="1"/>
  <c r="BZ19" i="133"/>
  <c r="L28" i="126"/>
  <c r="L28" i="142" s="1"/>
  <c r="BZ30" i="133"/>
  <c r="BZ25" i="133"/>
  <c r="L23" i="126"/>
  <c r="L23" i="142" s="1"/>
  <c r="L61" i="126"/>
  <c r="L61" i="142" s="1"/>
  <c r="BZ63" i="133"/>
  <c r="BW60" i="133"/>
  <c r="L58" i="125"/>
  <c r="L58" i="141" s="1"/>
  <c r="BW58" i="133"/>
  <c r="L56" i="125"/>
  <c r="L56" i="141" s="1"/>
  <c r="L5" i="137"/>
  <c r="L41" i="116"/>
  <c r="L22" i="126"/>
  <c r="L22" i="142" s="1"/>
  <c r="BZ24" i="133"/>
  <c r="L31" i="126"/>
  <c r="L31" i="142" s="1"/>
  <c r="BZ33" i="133"/>
  <c r="L19" i="126"/>
  <c r="BZ23" i="113"/>
  <c r="BZ23" i="132" s="1"/>
  <c r="BZ21" i="133"/>
  <c r="BZ76" i="133"/>
  <c r="L74" i="126"/>
  <c r="L74" i="142" s="1"/>
  <c r="L15" i="126"/>
  <c r="L15" i="142" s="1"/>
  <c r="BZ17" i="133"/>
  <c r="BZ43" i="133"/>
  <c r="L41" i="126"/>
  <c r="L41" i="142" s="1"/>
  <c r="CD43" i="102"/>
  <c r="CD45" i="102"/>
  <c r="BZ45" i="133"/>
  <c r="L43" i="126"/>
  <c r="L43" i="142" s="1"/>
  <c r="AO52" i="152"/>
  <c r="BZ74" i="133"/>
  <c r="L72" i="126"/>
  <c r="L72" i="142" s="1"/>
  <c r="BZ24" i="134"/>
  <c r="L53" i="115"/>
  <c r="L53" i="146" s="1"/>
  <c r="BW32" i="134"/>
  <c r="L30" i="115"/>
  <c r="L30" i="146" s="1"/>
  <c r="BW26" i="133"/>
  <c r="L24" i="125"/>
  <c r="L24" i="141" s="1"/>
  <c r="AN51" i="152"/>
  <c r="L49" i="135" l="1"/>
  <c r="AM55" i="151"/>
  <c r="AO64" i="151"/>
  <c r="AN56" i="152"/>
  <c r="AM54" i="152"/>
  <c r="L33" i="126"/>
  <c r="L33" i="142" s="1"/>
  <c r="BZ35" i="133"/>
  <c r="L19" i="141"/>
  <c r="L21" i="116"/>
  <c r="L23" i="115"/>
  <c r="L23" i="146" s="1"/>
  <c r="BW25" i="134"/>
  <c r="BZ47" i="133"/>
  <c r="L45" i="126"/>
  <c r="L45" i="142" s="1"/>
  <c r="L42" i="129"/>
  <c r="L42" i="145" s="1"/>
  <c r="CD44" i="133"/>
  <c r="L49" i="125"/>
  <c r="L49" i="141" s="1"/>
  <c r="BW51" i="133"/>
  <c r="AM27" i="152"/>
  <c r="L41" i="129"/>
  <c r="L41" i="145" s="1"/>
  <c r="CD43" i="133"/>
  <c r="L44" i="129"/>
  <c r="L44" i="145" s="1"/>
  <c r="CD46" i="133"/>
  <c r="L45" i="125"/>
  <c r="L45" i="141" s="1"/>
  <c r="BW47" i="133"/>
  <c r="BZ10" i="133"/>
  <c r="L8" i="126"/>
  <c r="L8" i="142" s="1"/>
  <c r="L57" i="116"/>
  <c r="L19" i="142"/>
  <c r="BW32" i="133"/>
  <c r="L30" i="125"/>
  <c r="L30" i="141" s="1"/>
  <c r="AP49" i="152"/>
  <c r="AN55" i="151"/>
  <c r="AN64" i="151"/>
  <c r="L40" i="125"/>
  <c r="L40" i="141" s="1"/>
  <c r="BW42" i="133"/>
  <c r="BW22" i="133"/>
  <c r="BW24" i="113"/>
  <c r="L20" i="125"/>
  <c r="AP56" i="152"/>
  <c r="BZ25" i="134"/>
  <c r="L54" i="115"/>
  <c r="L54" i="146" s="1"/>
  <c r="L31" i="115"/>
  <c r="L31" i="146" s="1"/>
  <c r="BW33" i="134"/>
  <c r="BW56" i="133"/>
  <c r="L54" i="125"/>
  <c r="L54" i="141" s="1"/>
  <c r="L69" i="125"/>
  <c r="BW71" i="133"/>
  <c r="BW33" i="113"/>
  <c r="BW33" i="132" s="1"/>
  <c r="L18" i="129"/>
  <c r="L18" i="145" s="1"/>
  <c r="CD20" i="133"/>
  <c r="AN55" i="152"/>
  <c r="AO55" i="152"/>
  <c r="BZ51" i="133"/>
  <c r="L49" i="126"/>
  <c r="L49" i="142" s="1"/>
  <c r="AM64" i="151"/>
  <c r="L68" i="125"/>
  <c r="BW32" i="113"/>
  <c r="BW32" i="132" s="1"/>
  <c r="BW70" i="133"/>
  <c r="BW26" i="113"/>
  <c r="BW26" i="132" s="1"/>
  <c r="L25" i="125"/>
  <c r="BW27" i="133"/>
  <c r="L59" i="129"/>
  <c r="L59" i="145" s="1"/>
  <c r="CD61" i="133"/>
  <c r="BZ18" i="133"/>
  <c r="L16" i="126"/>
  <c r="L16" i="142" s="1"/>
  <c r="AM26" i="152"/>
  <c r="AO27" i="152"/>
  <c r="L43" i="129"/>
  <c r="L43" i="145" s="1"/>
  <c r="CD45" i="133"/>
  <c r="L41" i="135"/>
  <c r="AO49" i="152"/>
  <c r="AN54" i="152"/>
  <c r="AN49" i="152"/>
  <c r="AP64" i="151"/>
  <c r="AP55" i="152"/>
  <c r="BZ42" i="133"/>
  <c r="L40" i="126"/>
  <c r="L40" i="142" s="1"/>
  <c r="BZ22" i="133"/>
  <c r="BZ24" i="113"/>
  <c r="BZ24" i="132" s="1"/>
  <c r="L20" i="126"/>
  <c r="L21" i="125"/>
  <c r="BW25" i="113"/>
  <c r="BW25" i="132" s="1"/>
  <c r="BW23" i="133"/>
  <c r="AP54" i="152"/>
  <c r="L62" i="115"/>
  <c r="L62" i="146" s="1"/>
  <c r="BZ33" i="134"/>
  <c r="BZ56" i="133"/>
  <c r="L54" i="126"/>
  <c r="L54" i="142" s="1"/>
  <c r="AO54" i="152"/>
  <c r="BZ71" i="133"/>
  <c r="L69" i="126"/>
  <c r="BZ33" i="113"/>
  <c r="BZ33" i="132" s="1"/>
  <c r="L8" i="125"/>
  <c r="L8" i="141" s="1"/>
  <c r="BW10" i="133"/>
  <c r="BW18" i="133"/>
  <c r="L16" i="125"/>
  <c r="L16" i="141" s="1"/>
  <c r="L58" i="129"/>
  <c r="L58" i="145" s="1"/>
  <c r="CD60" i="133"/>
  <c r="BZ70" i="133"/>
  <c r="BZ32" i="113"/>
  <c r="BZ32" i="132" s="1"/>
  <c r="L68" i="126"/>
  <c r="L57" i="135" l="1"/>
  <c r="L21" i="135"/>
  <c r="L58" i="116"/>
  <c r="L20" i="142"/>
  <c r="L57" i="126"/>
  <c r="L57" i="142" s="1"/>
  <c r="BZ59" i="133"/>
  <c r="L31" i="116"/>
  <c r="L31" i="135" s="1"/>
  <c r="L69" i="141"/>
  <c r="BZ27" i="133"/>
  <c r="L25" i="126"/>
  <c r="BZ26" i="113"/>
  <c r="BZ26" i="132" s="1"/>
  <c r="AM20" i="152"/>
  <c r="BZ27" i="134"/>
  <c r="L56" i="115"/>
  <c r="L56" i="146" s="1"/>
  <c r="AO56" i="152"/>
  <c r="BZ73" i="133"/>
  <c r="L71" i="126"/>
  <c r="L71" i="142" s="1"/>
  <c r="BZ32" i="133"/>
  <c r="L30" i="126"/>
  <c r="L30" i="142" s="1"/>
  <c r="BW14" i="133"/>
  <c r="L12" i="125"/>
  <c r="L12" i="141" s="1"/>
  <c r="L78" i="125"/>
  <c r="L78" i="141" s="1"/>
  <c r="BW80" i="133"/>
  <c r="L26" i="115"/>
  <c r="L26" i="146" s="1"/>
  <c r="BW28" i="134"/>
  <c r="BW34" i="113"/>
  <c r="BW34" i="132" s="1"/>
  <c r="BW72" i="133"/>
  <c r="L70" i="125"/>
  <c r="L71" i="125"/>
  <c r="L71" i="141" s="1"/>
  <c r="BW73" i="133"/>
  <c r="BZ25" i="113"/>
  <c r="BZ25" i="132" s="1"/>
  <c r="BZ23" i="133"/>
  <c r="L21" i="126"/>
  <c r="L55" i="125"/>
  <c r="L55" i="141" s="1"/>
  <c r="BW57" i="133"/>
  <c r="L39" i="125"/>
  <c r="BW28" i="113"/>
  <c r="BW28" i="132" s="1"/>
  <c r="BW41" i="133"/>
  <c r="L20" i="141"/>
  <c r="L22" i="116"/>
  <c r="BW15" i="133"/>
  <c r="L13" i="125"/>
  <c r="L13" i="141" s="1"/>
  <c r="BW30" i="134"/>
  <c r="L28" i="115"/>
  <c r="L28" i="146" s="1"/>
  <c r="L57" i="115"/>
  <c r="L57" i="146" s="1"/>
  <c r="BZ28" i="134"/>
  <c r="AM56" i="152"/>
  <c r="L66" i="116"/>
  <c r="L66" i="135" s="1"/>
  <c r="L68" i="142"/>
  <c r="L69" i="142"/>
  <c r="L67" i="116"/>
  <c r="L67" i="135" s="1"/>
  <c r="L21" i="141"/>
  <c r="L23" i="116"/>
  <c r="AM55" i="152"/>
  <c r="BW59" i="133"/>
  <c r="L57" i="125"/>
  <c r="L57" i="141" s="1"/>
  <c r="L24" i="116"/>
  <c r="L25" i="141"/>
  <c r="L27" i="115"/>
  <c r="L27" i="146" s="1"/>
  <c r="BW29" i="134"/>
  <c r="L30" i="116"/>
  <c r="L30" i="135" s="1"/>
  <c r="L68" i="141"/>
  <c r="BW24" i="132"/>
  <c r="BW29" i="113"/>
  <c r="BW29" i="132" s="1"/>
  <c r="L53" i="125"/>
  <c r="BW55" i="133"/>
  <c r="BZ15" i="133"/>
  <c r="L13" i="126"/>
  <c r="L13" i="142" s="1"/>
  <c r="L59" i="115"/>
  <c r="L59" i="146" s="1"/>
  <c r="BZ30" i="134"/>
  <c r="L76" i="125"/>
  <c r="L76" i="141" s="1"/>
  <c r="BW78" i="133"/>
  <c r="BW27" i="134"/>
  <c r="L25" i="115"/>
  <c r="L25" i="146" s="1"/>
  <c r="L24" i="135" l="1"/>
  <c r="L23" i="135"/>
  <c r="L22" i="135"/>
  <c r="L58" i="135"/>
  <c r="BZ55" i="133"/>
  <c r="L53" i="126"/>
  <c r="BZ29" i="113"/>
  <c r="BZ29" i="132" s="1"/>
  <c r="L70" i="141"/>
  <c r="L32" i="116"/>
  <c r="L32" i="135" s="1"/>
  <c r="L53" i="141"/>
  <c r="L27" i="116"/>
  <c r="BZ57" i="133"/>
  <c r="L55" i="126"/>
  <c r="L55" i="142" s="1"/>
  <c r="L21" i="142"/>
  <c r="L59" i="116"/>
  <c r="L20" i="115"/>
  <c r="L20" i="146" s="1"/>
  <c r="BW22" i="134"/>
  <c r="L67" i="125"/>
  <c r="L67" i="141" s="1"/>
  <c r="BW69" i="133"/>
  <c r="L60" i="116"/>
  <c r="L25" i="142"/>
  <c r="L65" i="126"/>
  <c r="L65" i="142" s="1"/>
  <c r="BZ67" i="133"/>
  <c r="L66" i="125"/>
  <c r="L66" i="141" s="1"/>
  <c r="BW68" i="133"/>
  <c r="L64" i="125"/>
  <c r="L64" i="141" s="1"/>
  <c r="BW66" i="133"/>
  <c r="L39" i="126"/>
  <c r="BZ41" i="133"/>
  <c r="BZ28" i="113"/>
  <c r="BZ28" i="132" s="1"/>
  <c r="BZ22" i="134"/>
  <c r="L51" i="115"/>
  <c r="L51" i="146" s="1"/>
  <c r="L67" i="126"/>
  <c r="L67" i="142" s="1"/>
  <c r="BZ69" i="133"/>
  <c r="BW9" i="133"/>
  <c r="BW22" i="113"/>
  <c r="BW22" i="132" s="1"/>
  <c r="L7" i="125"/>
  <c r="L66" i="126"/>
  <c r="L66" i="142" s="1"/>
  <c r="BZ68" i="133"/>
  <c r="BZ29" i="134"/>
  <c r="L58" i="115"/>
  <c r="L58" i="146" s="1"/>
  <c r="BZ72" i="133"/>
  <c r="L70" i="126"/>
  <c r="BZ34" i="113"/>
  <c r="BZ34" i="132" s="1"/>
  <c r="L78" i="126"/>
  <c r="L78" i="142" s="1"/>
  <c r="BZ80" i="133"/>
  <c r="L12" i="126"/>
  <c r="L12" i="142" s="1"/>
  <c r="BZ14" i="133"/>
  <c r="L26" i="116"/>
  <c r="L39" i="141"/>
  <c r="BZ66" i="133"/>
  <c r="L64" i="126"/>
  <c r="L64" i="142" s="1"/>
  <c r="BW67" i="133"/>
  <c r="L65" i="125"/>
  <c r="L65" i="141" s="1"/>
  <c r="BZ78" i="133"/>
  <c r="L76" i="126"/>
  <c r="L76" i="142" s="1"/>
  <c r="AM49" i="152"/>
  <c r="L26" i="135" l="1"/>
  <c r="L59" i="135"/>
  <c r="L27" i="135"/>
  <c r="L60" i="135"/>
  <c r="AP63" i="151"/>
  <c r="L53" i="142"/>
  <c r="L63" i="116"/>
  <c r="L70" i="142"/>
  <c r="L68" i="116"/>
  <c r="L68" i="135" s="1"/>
  <c r="AO63" i="151"/>
  <c r="AN63" i="151"/>
  <c r="L62" i="116"/>
  <c r="L39" i="142"/>
  <c r="BZ9" i="133"/>
  <c r="BZ22" i="113"/>
  <c r="BZ22" i="132" s="1"/>
  <c r="L7" i="126"/>
  <c r="L7" i="141"/>
  <c r="L20" i="116"/>
  <c r="L62" i="135" l="1"/>
  <c r="L63" i="135"/>
  <c r="L20" i="135"/>
  <c r="BW31" i="113"/>
  <c r="L63" i="125"/>
  <c r="BW65" i="133"/>
  <c r="L7" i="142"/>
  <c r="L56" i="116"/>
  <c r="L56" i="135" l="1"/>
  <c r="BW64" i="133"/>
  <c r="L62" i="125"/>
  <c r="BW30" i="113"/>
  <c r="BW30" i="132" s="1"/>
  <c r="AM63" i="151"/>
  <c r="BZ65" i="133"/>
  <c r="L63" i="126"/>
  <c r="BZ31" i="113"/>
  <c r="L63" i="141"/>
  <c r="L29" i="116"/>
  <c r="BW31" i="132"/>
  <c r="BW38" i="113"/>
  <c r="BW38" i="132" s="1"/>
  <c r="AM19" i="152" l="1"/>
  <c r="AO19" i="152"/>
  <c r="BW40" i="133"/>
  <c r="L38" i="125"/>
  <c r="L38" i="141" s="1"/>
  <c r="AP19" i="152"/>
  <c r="AN19" i="152"/>
  <c r="L28" i="116"/>
  <c r="L62" i="141"/>
  <c r="AO24" i="152"/>
  <c r="AN24" i="152"/>
  <c r="BZ64" i="133"/>
  <c r="BZ30" i="113"/>
  <c r="BZ30" i="132" s="1"/>
  <c r="L62" i="126"/>
  <c r="L29" i="135"/>
  <c r="L36" i="116"/>
  <c r="BZ31" i="132"/>
  <c r="BZ38" i="113"/>
  <c r="BZ38" i="132" s="1"/>
  <c r="BZ40" i="133"/>
  <c r="L38" i="126"/>
  <c r="L38" i="142" s="1"/>
  <c r="AP24" i="152"/>
  <c r="L65" i="116"/>
  <c r="L63" i="142"/>
  <c r="L36" i="135" l="1"/>
  <c r="L28" i="135"/>
  <c r="AN53" i="152"/>
  <c r="AN48" i="152"/>
  <c r="AM18" i="152"/>
  <c r="AN18" i="152"/>
  <c r="L62" i="142"/>
  <c r="L64" i="116"/>
  <c r="AO53" i="152"/>
  <c r="AM48" i="152"/>
  <c r="AP18" i="152"/>
  <c r="AO18" i="152"/>
  <c r="L65" i="135"/>
  <c r="L72" i="116"/>
  <c r="AP53" i="152"/>
  <c r="AM24" i="152"/>
  <c r="AP48" i="152"/>
  <c r="AO48" i="152"/>
  <c r="AP31" i="152"/>
  <c r="AO31" i="152"/>
  <c r="AM31" i="152"/>
  <c r="AN31" i="152"/>
  <c r="L72" i="135" l="1"/>
  <c r="L64" i="135"/>
  <c r="AO60" i="151"/>
  <c r="AO30" i="152"/>
  <c r="AM53" i="152"/>
  <c r="AO47" i="152"/>
  <c r="L24" i="115"/>
  <c r="L24" i="146" s="1"/>
  <c r="BW26" i="134"/>
  <c r="AN47" i="152"/>
  <c r="AM47" i="152"/>
  <c r="BZ39" i="133"/>
  <c r="L37" i="126"/>
  <c r="L37" i="142" s="1"/>
  <c r="AM60" i="151"/>
  <c r="AP60" i="151"/>
  <c r="AN30" i="152"/>
  <c r="L55" i="115"/>
  <c r="L55" i="146" s="1"/>
  <c r="BZ26" i="134"/>
  <c r="AN60" i="151"/>
  <c r="AP47" i="152"/>
  <c r="L19" i="115"/>
  <c r="L19" i="146" s="1"/>
  <c r="BW21" i="134"/>
  <c r="AP30" i="152"/>
  <c r="L37" i="125"/>
  <c r="L37" i="141" s="1"/>
  <c r="BW39" i="133"/>
  <c r="AN60" i="152" l="1"/>
  <c r="L18" i="115"/>
  <c r="L18" i="146" s="1"/>
  <c r="BW20" i="134"/>
  <c r="AN59" i="152"/>
  <c r="BZ21" i="134"/>
  <c r="L50" i="115"/>
  <c r="L50" i="146" s="1"/>
  <c r="AO60" i="152"/>
  <c r="AP60" i="152"/>
  <c r="L36" i="125"/>
  <c r="L36" i="141" s="1"/>
  <c r="BW38" i="133"/>
  <c r="AM60" i="152"/>
  <c r="AO59" i="152"/>
  <c r="BW35" i="134"/>
  <c r="L33" i="115"/>
  <c r="L33" i="146" s="1"/>
  <c r="AP59" i="152"/>
  <c r="AM59" i="152"/>
  <c r="AM30" i="152"/>
  <c r="L64" i="115"/>
  <c r="L64" i="146" s="1"/>
  <c r="BZ35" i="134"/>
  <c r="BW34" i="134" l="1"/>
  <c r="L32" i="115"/>
  <c r="L32" i="146" s="1"/>
  <c r="BW21" i="113"/>
  <c r="BW8" i="133"/>
  <c r="L6" i="125"/>
  <c r="BZ38" i="133"/>
  <c r="L36" i="126"/>
  <c r="L36" i="142" s="1"/>
  <c r="L29" i="125"/>
  <c r="BW31" i="133"/>
  <c r="BW27" i="113"/>
  <c r="BW27" i="132" s="1"/>
  <c r="BZ20" i="134"/>
  <c r="L49" i="115"/>
  <c r="L49" i="146" s="1"/>
  <c r="L5" i="125" l="1"/>
  <c r="BW7" i="133"/>
  <c r="BW20" i="113"/>
  <c r="AO53" i="151"/>
  <c r="AN68" i="151"/>
  <c r="AP54" i="151"/>
  <c r="AP72" i="149"/>
  <c r="AP72" i="151" s="1"/>
  <c r="AP71" i="149"/>
  <c r="AP71" i="151" s="1"/>
  <c r="BZ27" i="113"/>
  <c r="BZ27" i="132" s="1"/>
  <c r="BZ31" i="133"/>
  <c r="L29" i="126"/>
  <c r="AP68" i="151"/>
  <c r="L29" i="141"/>
  <c r="L25" i="116"/>
  <c r="BZ8" i="133"/>
  <c r="BZ21" i="113"/>
  <c r="L6" i="126"/>
  <c r="AM54" i="151"/>
  <c r="AM71" i="149"/>
  <c r="AM71" i="151" s="1"/>
  <c r="AM72" i="149"/>
  <c r="AM72" i="151" s="1"/>
  <c r="AO54" i="151"/>
  <c r="AO71" i="149"/>
  <c r="AO71" i="151" s="1"/>
  <c r="AO72" i="149"/>
  <c r="AO72" i="151" s="1"/>
  <c r="AN53" i="151"/>
  <c r="BW21" i="132"/>
  <c r="BW39" i="113"/>
  <c r="BW39" i="132" s="1"/>
  <c r="BW40" i="113"/>
  <c r="BW40" i="132" s="1"/>
  <c r="BZ7" i="133"/>
  <c r="L5" i="126"/>
  <c r="BZ20" i="113"/>
  <c r="L63" i="115"/>
  <c r="L63" i="146" s="1"/>
  <c r="BZ34" i="134"/>
  <c r="AN54" i="151"/>
  <c r="AN71" i="149"/>
  <c r="AN71" i="151" s="1"/>
  <c r="AN72" i="149"/>
  <c r="AN72" i="151" s="1"/>
  <c r="AM68" i="151"/>
  <c r="AO68" i="151"/>
  <c r="L19" i="116"/>
  <c r="L6" i="141"/>
  <c r="AP53" i="151"/>
  <c r="AM53" i="151"/>
  <c r="L25" i="135" l="1"/>
  <c r="L19" i="135"/>
  <c r="L37" i="116"/>
  <c r="L38" i="116"/>
  <c r="BZ20" i="132"/>
  <c r="BZ36" i="113"/>
  <c r="BZ36" i="132" s="1"/>
  <c r="BZ35" i="113"/>
  <c r="BZ35" i="132" s="1"/>
  <c r="AN67" i="151"/>
  <c r="AM67" i="151"/>
  <c r="L5" i="142"/>
  <c r="L54" i="116"/>
  <c r="L55" i="116"/>
  <c r="L6" i="142"/>
  <c r="BW20" i="132"/>
  <c r="BW36" i="113"/>
  <c r="BW36" i="132" s="1"/>
  <c r="BW35" i="113"/>
  <c r="BW35" i="132" s="1"/>
  <c r="AP67" i="151"/>
  <c r="BZ21" i="132"/>
  <c r="BZ39" i="113"/>
  <c r="BZ39" i="132" s="1"/>
  <c r="BZ40" i="113"/>
  <c r="BZ40" i="132" s="1"/>
  <c r="AO67" i="151"/>
  <c r="L29" i="142"/>
  <c r="L61" i="116"/>
  <c r="L5" i="141"/>
  <c r="L18" i="116"/>
  <c r="L37" i="135" l="1"/>
  <c r="L61" i="135"/>
  <c r="L38" i="135"/>
  <c r="L18" i="135"/>
  <c r="L34" i="116"/>
  <c r="L33" i="116"/>
  <c r="L54" i="135"/>
  <c r="L70" i="116"/>
  <c r="L69" i="116"/>
  <c r="L55" i="135"/>
  <c r="L73" i="116"/>
  <c r="L74" i="116"/>
  <c r="L69" i="135" l="1"/>
  <c r="L70" i="135"/>
  <c r="L34" i="135"/>
  <c r="L74" i="135"/>
  <c r="L73" i="135"/>
  <c r="L33" i="135"/>
  <c r="AR24" i="152"/>
  <c r="AS24" i="152"/>
  <c r="AQ24" i="152"/>
  <c r="AS19" i="152"/>
  <c r="AT19" i="152"/>
  <c r="AQ19" i="152"/>
  <c r="AT24" i="152"/>
  <c r="AR19" i="152"/>
  <c r="AS53" i="152" l="1"/>
  <c r="AR48" i="152"/>
  <c r="AT53" i="152"/>
  <c r="AS48" i="152"/>
  <c r="AQ53" i="152"/>
  <c r="AR53" i="152"/>
  <c r="AT18" i="152"/>
  <c r="AQ48" i="152"/>
  <c r="AT48" i="152"/>
  <c r="AS18" i="152"/>
  <c r="AQ18" i="152"/>
  <c r="AR18" i="152"/>
  <c r="AR60" i="151" l="1"/>
  <c r="AS60" i="151"/>
  <c r="CE26" i="134"/>
  <c r="M24" i="115"/>
  <c r="M24" i="146" s="1"/>
  <c r="CE39" i="133"/>
  <c r="M37" i="125"/>
  <c r="M37" i="141" s="1"/>
  <c r="M55" i="115"/>
  <c r="M55" i="146" s="1"/>
  <c r="CH26" i="134"/>
  <c r="AQ47" i="152"/>
  <c r="AS47" i="152"/>
  <c r="AT47" i="152"/>
  <c r="M37" i="126"/>
  <c r="M37" i="142" s="1"/>
  <c r="CH39" i="133"/>
  <c r="AT60" i="151"/>
  <c r="AR47" i="152"/>
  <c r="M19" i="115"/>
  <c r="M19" i="146" s="1"/>
  <c r="CE21" i="134"/>
  <c r="AQ60" i="151"/>
  <c r="CE38" i="133" l="1"/>
  <c r="M36" i="125"/>
  <c r="M36" i="141" s="1"/>
  <c r="M18" i="115"/>
  <c r="M18" i="146" s="1"/>
  <c r="CE20" i="134"/>
  <c r="M50" i="115"/>
  <c r="M50" i="146" s="1"/>
  <c r="CH21" i="134"/>
  <c r="AQ54" i="151" l="1"/>
  <c r="AR54" i="151"/>
  <c r="AS54" i="151"/>
  <c r="M6" i="125"/>
  <c r="CE8" i="133"/>
  <c r="CE21" i="113"/>
  <c r="CE21" i="132" s="1"/>
  <c r="M49" i="115"/>
  <c r="M49" i="146" s="1"/>
  <c r="CH20" i="134"/>
  <c r="AT54" i="151"/>
  <c r="M29" i="125"/>
  <c r="CE27" i="113"/>
  <c r="CE27" i="132" s="1"/>
  <c r="CE31" i="133"/>
  <c r="M36" i="126"/>
  <c r="M36" i="142" s="1"/>
  <c r="CH38" i="133"/>
  <c r="AQ53" i="151" l="1"/>
  <c r="AS53" i="151"/>
  <c r="M5" i="125"/>
  <c r="CE7" i="133"/>
  <c r="CE20" i="113"/>
  <c r="CE20" i="132" s="1"/>
  <c r="AR53" i="151"/>
  <c r="M19" i="116"/>
  <c r="M6" i="141"/>
  <c r="M5" i="126"/>
  <c r="CH20" i="113"/>
  <c r="CH20" i="132" s="1"/>
  <c r="CH7" i="133"/>
  <c r="M25" i="116"/>
  <c r="M29" i="141"/>
  <c r="AT53" i="151"/>
  <c r="CH27" i="113"/>
  <c r="CH27" i="132" s="1"/>
  <c r="CH31" i="133"/>
  <c r="M29" i="126"/>
  <c r="M6" i="126"/>
  <c r="CH21" i="113"/>
  <c r="CH21" i="132" s="1"/>
  <c r="CH8" i="133"/>
  <c r="M19" i="135" l="1"/>
  <c r="M25" i="135"/>
  <c r="M29" i="142"/>
  <c r="M61" i="116"/>
  <c r="M5" i="141"/>
  <c r="M18" i="116"/>
  <c r="M6" i="142"/>
  <c r="M55" i="116"/>
  <c r="M54" i="116"/>
  <c r="M5" i="142"/>
  <c r="M18" i="135" l="1"/>
  <c r="M54" i="135"/>
  <c r="M55" i="135"/>
  <c r="M61" i="135"/>
  <c r="AT7" i="152"/>
  <c r="AQ7" i="152"/>
  <c r="AT31" i="152" l="1"/>
  <c r="AT6" i="152"/>
  <c r="AQ30" i="152"/>
  <c r="AR7" i="152"/>
  <c r="AQ31" i="152"/>
  <c r="AQ5" i="152"/>
  <c r="AQ36" i="152"/>
  <c r="AT42" i="151"/>
  <c r="AS7" i="152"/>
  <c r="AQ42" i="151"/>
  <c r="AT36" i="152"/>
  <c r="AQ6" i="152"/>
  <c r="AT5" i="152"/>
  <c r="AR6" i="152" l="1"/>
  <c r="AS30" i="152"/>
  <c r="AS36" i="152"/>
  <c r="AS42" i="151"/>
  <c r="AR36" i="152"/>
  <c r="AS5" i="152"/>
  <c r="AT34" i="152"/>
  <c r="AQ35" i="152"/>
  <c r="AS31" i="152"/>
  <c r="AR31" i="152"/>
  <c r="AQ34" i="152"/>
  <c r="M8" i="120"/>
  <c r="CE10" i="131"/>
  <c r="AT35" i="152"/>
  <c r="AR42" i="151"/>
  <c r="AS6" i="152"/>
  <c r="AR5" i="152"/>
  <c r="AT30" i="152"/>
  <c r="CH10" i="131"/>
  <c r="M8" i="121"/>
  <c r="M8" i="137" s="1"/>
  <c r="M8" i="136" l="1"/>
  <c r="AR34" i="152"/>
  <c r="AQ59" i="152"/>
  <c r="AQ60" i="152"/>
  <c r="AT59" i="152"/>
  <c r="M7" i="115"/>
  <c r="M7" i="146" s="1"/>
  <c r="CE9" i="134"/>
  <c r="AR35" i="152"/>
  <c r="CE8" i="134"/>
  <c r="M6" i="115"/>
  <c r="M6" i="146" s="1"/>
  <c r="AS35" i="152"/>
  <c r="M5" i="115"/>
  <c r="M5" i="146" s="1"/>
  <c r="CE7" i="134"/>
  <c r="AS34" i="152"/>
  <c r="AT60" i="152"/>
  <c r="CH9" i="134"/>
  <c r="M38" i="115"/>
  <c r="M38" i="146" s="1"/>
  <c r="AR30" i="152"/>
  <c r="M33" i="115" l="1"/>
  <c r="M33" i="146" s="1"/>
  <c r="CE35" i="134"/>
  <c r="CE9" i="131"/>
  <c r="M7" i="120"/>
  <c r="CE9" i="113"/>
  <c r="CE9" i="132" s="1"/>
  <c r="AS59" i="152"/>
  <c r="AS60" i="152"/>
  <c r="AT41" i="151"/>
  <c r="AT68" i="151"/>
  <c r="AQ41" i="151"/>
  <c r="AQ68" i="151"/>
  <c r="AT67" i="151"/>
  <c r="AQ67" i="151"/>
  <c r="AR60" i="152"/>
  <c r="M64" i="115"/>
  <c r="M64" i="146" s="1"/>
  <c r="CH35" i="134"/>
  <c r="CH7" i="134"/>
  <c r="M36" i="115"/>
  <c r="M36" i="146" s="1"/>
  <c r="M37" i="115"/>
  <c r="M37" i="146" s="1"/>
  <c r="CH8" i="134"/>
  <c r="AR59" i="152"/>
  <c r="AS67" i="151" l="1"/>
  <c r="AS68" i="151"/>
  <c r="CE8" i="131"/>
  <c r="M6" i="120"/>
  <c r="CE8" i="113"/>
  <c r="CE8" i="132" s="1"/>
  <c r="AS41" i="151"/>
  <c r="AR68" i="151"/>
  <c r="CH9" i="113"/>
  <c r="CH9" i="132" s="1"/>
  <c r="CH9" i="131"/>
  <c r="M7" i="121"/>
  <c r="CE34" i="134"/>
  <c r="M32" i="115"/>
  <c r="M32" i="146" s="1"/>
  <c r="M7" i="136"/>
  <c r="M7" i="116"/>
  <c r="AR41" i="151"/>
  <c r="AT71" i="149"/>
  <c r="AT71" i="151" s="1"/>
  <c r="AT40" i="151"/>
  <c r="AT72" i="149"/>
  <c r="AT72" i="151" s="1"/>
  <c r="CE7" i="131"/>
  <c r="CE7" i="113"/>
  <c r="M5" i="120"/>
  <c r="AQ40" i="151"/>
  <c r="AQ72" i="149"/>
  <c r="AQ72" i="151" s="1"/>
  <c r="AQ71" i="149"/>
  <c r="AQ71" i="151" s="1"/>
  <c r="M7" i="135" l="1"/>
  <c r="M43" i="116"/>
  <c r="M7" i="137"/>
  <c r="M5" i="121"/>
  <c r="CH7" i="131"/>
  <c r="CH7" i="113"/>
  <c r="AR67" i="151"/>
  <c r="M5" i="136"/>
  <c r="M5" i="116"/>
  <c r="AR72" i="149"/>
  <c r="AR72" i="151" s="1"/>
  <c r="AR40" i="151"/>
  <c r="AR71" i="149"/>
  <c r="AR71" i="151" s="1"/>
  <c r="AS40" i="151"/>
  <c r="AS71" i="149"/>
  <c r="AS71" i="151" s="1"/>
  <c r="AS72" i="149"/>
  <c r="AS72" i="151" s="1"/>
  <c r="CE7" i="132"/>
  <c r="CE35" i="113"/>
  <c r="CE35" i="132" s="1"/>
  <c r="CE40" i="113"/>
  <c r="CE40" i="132" s="1"/>
  <c r="CE39" i="113"/>
  <c r="CE39" i="132" s="1"/>
  <c r="CE36" i="113"/>
  <c r="CE36" i="132" s="1"/>
  <c r="M6" i="116"/>
  <c r="M6" i="136"/>
  <c r="CH8" i="113"/>
  <c r="CH8" i="132" s="1"/>
  <c r="M6" i="121"/>
  <c r="CH8" i="131"/>
  <c r="M63" i="115"/>
  <c r="M63" i="146" s="1"/>
  <c r="CH34" i="134"/>
  <c r="M43" i="135" l="1"/>
  <c r="M6" i="135"/>
  <c r="M5" i="137"/>
  <c r="M41" i="116"/>
  <c r="M6" i="137"/>
  <c r="M42" i="116"/>
  <c r="M5" i="135"/>
  <c r="M38" i="116"/>
  <c r="M37" i="116"/>
  <c r="M34" i="116"/>
  <c r="M33" i="116"/>
  <c r="CH39" i="113"/>
  <c r="CH39" i="132" s="1"/>
  <c r="CH36" i="113"/>
  <c r="CH36" i="132" s="1"/>
  <c r="CH40" i="113"/>
  <c r="CH40" i="132" s="1"/>
  <c r="CH7" i="132"/>
  <c r="CH35" i="113"/>
  <c r="CH35" i="132" s="1"/>
  <c r="M37" i="135" l="1"/>
  <c r="M42" i="135"/>
  <c r="M38" i="135"/>
  <c r="M34" i="135"/>
  <c r="M33" i="135"/>
  <c r="M69" i="116"/>
  <c r="M73" i="116"/>
  <c r="M70" i="116"/>
  <c r="M74" i="116"/>
  <c r="M41" i="135"/>
  <c r="M69" i="135" l="1"/>
  <c r="M73" i="135"/>
  <c r="M74" i="135"/>
  <c r="M70" i="135"/>
  <c r="AU116" i="152"/>
  <c r="AU115" i="152"/>
  <c r="AU114" i="152"/>
  <c r="AU113" i="152"/>
  <c r="AU112" i="152"/>
  <c r="AU111" i="152"/>
  <c r="AU110" i="152"/>
  <c r="AU108" i="152"/>
  <c r="AU107" i="152"/>
  <c r="AP103" i="152"/>
  <c r="AO103" i="152"/>
  <c r="AN103" i="152"/>
  <c r="AM103" i="152"/>
  <c r="AL103" i="152"/>
  <c r="AK103" i="152"/>
  <c r="AJ103" i="152"/>
  <c r="AI103" i="152"/>
  <c r="AU100" i="152"/>
  <c r="AU99" i="152"/>
  <c r="AP99" i="152"/>
  <c r="AO99" i="152"/>
  <c r="AN99" i="152"/>
  <c r="AM99" i="152"/>
  <c r="AL99" i="152"/>
  <c r="AK99" i="152"/>
  <c r="AJ99" i="152"/>
  <c r="AI99" i="152"/>
  <c r="AH99" i="152"/>
  <c r="AG99" i="152"/>
  <c r="AF99" i="152"/>
  <c r="AE99" i="152"/>
  <c r="AD99" i="152"/>
  <c r="AC99" i="152"/>
  <c r="AB99" i="152"/>
  <c r="AA99" i="152"/>
  <c r="Z99" i="152"/>
  <c r="Y99" i="152"/>
  <c r="X99" i="152"/>
  <c r="W99" i="152"/>
  <c r="V99" i="152"/>
  <c r="U99" i="152"/>
  <c r="T99" i="152"/>
  <c r="S99" i="152"/>
  <c r="R99" i="152"/>
  <c r="Q99" i="152"/>
  <c r="P99" i="152"/>
  <c r="O99" i="152"/>
  <c r="N99" i="152"/>
  <c r="M99" i="152"/>
  <c r="L99" i="152"/>
  <c r="K99" i="152"/>
  <c r="J99" i="152"/>
  <c r="I99" i="152"/>
  <c r="H99" i="152"/>
  <c r="G99" i="152"/>
  <c r="F99" i="152"/>
  <c r="E99" i="152"/>
  <c r="D99" i="152"/>
  <c r="C99" i="152"/>
  <c r="AU98" i="152"/>
  <c r="AP98" i="152"/>
  <c r="AO98" i="152"/>
  <c r="AN98" i="152"/>
  <c r="AM98" i="152"/>
  <c r="AL98" i="152"/>
  <c r="AK98" i="152"/>
  <c r="AJ98" i="152"/>
  <c r="AI98" i="152"/>
  <c r="AH98" i="152"/>
  <c r="AG98" i="152"/>
  <c r="AF98" i="152"/>
  <c r="AE98" i="152"/>
  <c r="AD98" i="152"/>
  <c r="AC98" i="152"/>
  <c r="AB98" i="152"/>
  <c r="AA98" i="152"/>
  <c r="Z98" i="152"/>
  <c r="Y98" i="152"/>
  <c r="X98" i="152"/>
  <c r="W98" i="152"/>
  <c r="V98" i="152"/>
  <c r="U98" i="152"/>
  <c r="T98" i="152"/>
  <c r="S98" i="152"/>
  <c r="R98" i="152"/>
  <c r="Q98" i="152"/>
  <c r="P98" i="152"/>
  <c r="O98" i="152"/>
  <c r="N98" i="152"/>
  <c r="M98" i="152"/>
  <c r="L98" i="152"/>
  <c r="K98" i="152"/>
  <c r="J98" i="152"/>
  <c r="I98" i="152"/>
  <c r="H98" i="152"/>
  <c r="G98" i="152"/>
  <c r="F98" i="152"/>
  <c r="E98" i="152"/>
  <c r="D98" i="152"/>
  <c r="C98" i="152"/>
  <c r="AU97" i="152"/>
  <c r="AU96" i="152"/>
  <c r="AU95" i="152"/>
  <c r="AP95" i="152"/>
  <c r="AO95" i="152"/>
  <c r="AN95" i="152"/>
  <c r="AM95" i="152"/>
  <c r="AL95" i="152"/>
  <c r="AK95" i="152"/>
  <c r="AJ95" i="152"/>
  <c r="AI95" i="152"/>
  <c r="AH95" i="152"/>
  <c r="AG95" i="152"/>
  <c r="AF95" i="152"/>
  <c r="AE95" i="152"/>
  <c r="AD95" i="152"/>
  <c r="AC95" i="152"/>
  <c r="AB95" i="152"/>
  <c r="AA95" i="152"/>
  <c r="Z95" i="152"/>
  <c r="Y95" i="152"/>
  <c r="X95" i="152"/>
  <c r="W95" i="152"/>
  <c r="V95" i="152"/>
  <c r="U95" i="152"/>
  <c r="T95" i="152"/>
  <c r="S95" i="152"/>
  <c r="R95" i="152"/>
  <c r="Q95" i="152"/>
  <c r="P95" i="152"/>
  <c r="O95" i="152"/>
  <c r="N95" i="152"/>
  <c r="M95" i="152"/>
  <c r="L95" i="152"/>
  <c r="K95" i="152"/>
  <c r="J95" i="152"/>
  <c r="I95" i="152"/>
  <c r="H95" i="152"/>
  <c r="G95" i="152"/>
  <c r="F95" i="152"/>
  <c r="E95" i="152"/>
  <c r="D95" i="152"/>
  <c r="C95" i="152"/>
  <c r="AU94" i="152"/>
  <c r="AP94" i="152"/>
  <c r="AO94" i="152"/>
  <c r="AN94" i="152"/>
  <c r="AM94" i="152"/>
  <c r="AL94" i="152"/>
  <c r="AK94" i="152"/>
  <c r="AJ94" i="152"/>
  <c r="AI94" i="152"/>
  <c r="AH94" i="152"/>
  <c r="AG94" i="152"/>
  <c r="AF94" i="152"/>
  <c r="AE94" i="152"/>
  <c r="AD94" i="152"/>
  <c r="AC94" i="152"/>
  <c r="AB94" i="152"/>
  <c r="AA94" i="152"/>
  <c r="Z94" i="152"/>
  <c r="Y94" i="152"/>
  <c r="X94" i="152"/>
  <c r="W94" i="152"/>
  <c r="V94" i="152"/>
  <c r="U94" i="152"/>
  <c r="T94" i="152"/>
  <c r="S94" i="152"/>
  <c r="R94" i="152"/>
  <c r="Q94" i="152"/>
  <c r="P94" i="152"/>
  <c r="O94" i="152"/>
  <c r="N94" i="152"/>
  <c r="M94" i="152"/>
  <c r="L94" i="152"/>
  <c r="K94" i="152"/>
  <c r="J94" i="152"/>
  <c r="I94" i="152"/>
  <c r="H94" i="152"/>
  <c r="G94" i="152"/>
  <c r="F94" i="152"/>
  <c r="E94" i="152"/>
  <c r="D94" i="152"/>
  <c r="C94" i="152"/>
  <c r="AU93" i="152"/>
  <c r="AU135" i="151"/>
  <c r="AU134" i="151"/>
  <c r="AU132" i="151"/>
  <c r="AU131" i="151"/>
  <c r="AU130" i="151"/>
  <c r="AU129" i="151"/>
  <c r="AU126" i="151"/>
  <c r="AU125" i="151"/>
  <c r="AP121" i="151"/>
  <c r="AO121" i="151"/>
  <c r="AN121" i="151"/>
  <c r="AM121" i="151"/>
  <c r="AL121" i="151"/>
  <c r="AK121" i="151"/>
  <c r="AJ121" i="151"/>
  <c r="AI121" i="151"/>
  <c r="AU118" i="151"/>
  <c r="AU117" i="151"/>
  <c r="AT117" i="151"/>
  <c r="AS117" i="151"/>
  <c r="AR117" i="151"/>
  <c r="AQ117" i="151"/>
  <c r="AP117" i="151"/>
  <c r="AO117" i="151"/>
  <c r="AN117" i="151"/>
  <c r="AM117" i="151"/>
  <c r="AL117" i="151"/>
  <c r="AK117" i="151"/>
  <c r="AJ117" i="151"/>
  <c r="AI117" i="151"/>
  <c r="AH117" i="151"/>
  <c r="AG117" i="151"/>
  <c r="AF117" i="151"/>
  <c r="AE117" i="151"/>
  <c r="AD117" i="151"/>
  <c r="AC117" i="151"/>
  <c r="AB117" i="151"/>
  <c r="AA117" i="151"/>
  <c r="Z117" i="151"/>
  <c r="Y117" i="151"/>
  <c r="X117" i="151"/>
  <c r="W117" i="151"/>
  <c r="V117" i="151"/>
  <c r="U117" i="151"/>
  <c r="T117" i="151"/>
  <c r="S117" i="151"/>
  <c r="R117" i="151"/>
  <c r="Q117" i="151"/>
  <c r="P117" i="151"/>
  <c r="O117" i="151"/>
  <c r="N117" i="151"/>
  <c r="M117" i="151"/>
  <c r="L117" i="151"/>
  <c r="K117" i="151"/>
  <c r="J117" i="151"/>
  <c r="I117" i="151"/>
  <c r="H117" i="151"/>
  <c r="G117" i="151"/>
  <c r="F117" i="151"/>
  <c r="E117" i="151"/>
  <c r="D117" i="151"/>
  <c r="C117" i="151"/>
  <c r="AU116" i="151"/>
  <c r="AT116" i="151"/>
  <c r="AS116" i="151"/>
  <c r="AR116" i="151"/>
  <c r="AQ116" i="151"/>
  <c r="AP116" i="151"/>
  <c r="AO116" i="151"/>
  <c r="AN116" i="151"/>
  <c r="AM116" i="151"/>
  <c r="AL116" i="151"/>
  <c r="AK116" i="151"/>
  <c r="AJ116" i="151"/>
  <c r="AI116" i="151"/>
  <c r="AH116" i="151"/>
  <c r="AG116" i="151"/>
  <c r="AF116" i="151"/>
  <c r="AE116" i="151"/>
  <c r="AD116" i="151"/>
  <c r="AC116" i="151"/>
  <c r="AB116" i="151"/>
  <c r="AA116" i="151"/>
  <c r="Z116" i="151"/>
  <c r="Y116" i="151"/>
  <c r="X116" i="151"/>
  <c r="W116" i="151"/>
  <c r="V116" i="151"/>
  <c r="U116" i="151"/>
  <c r="T116" i="151"/>
  <c r="S116" i="151"/>
  <c r="R116" i="151"/>
  <c r="Q116" i="151"/>
  <c r="P116" i="151"/>
  <c r="O116" i="151"/>
  <c r="N116" i="151"/>
  <c r="M116" i="151"/>
  <c r="L116" i="151"/>
  <c r="K116" i="151"/>
  <c r="J116" i="151"/>
  <c r="I116" i="151"/>
  <c r="H116" i="151"/>
  <c r="G116" i="151"/>
  <c r="F116" i="151"/>
  <c r="E116" i="151"/>
  <c r="D116" i="151"/>
  <c r="C116" i="151"/>
  <c r="AU115" i="151"/>
  <c r="AU114" i="151"/>
  <c r="AU113" i="151"/>
  <c r="AT113" i="151"/>
  <c r="AS113" i="151"/>
  <c r="AR113" i="151"/>
  <c r="AQ113" i="151"/>
  <c r="AP113" i="151"/>
  <c r="AO113" i="151"/>
  <c r="AN113" i="151"/>
  <c r="AM113" i="151"/>
  <c r="AL113" i="151"/>
  <c r="AK113" i="151"/>
  <c r="AJ113" i="151"/>
  <c r="AI113" i="151"/>
  <c r="AH113" i="151"/>
  <c r="AG113" i="151"/>
  <c r="AF113" i="151"/>
  <c r="AE113" i="151"/>
  <c r="AD113" i="151"/>
  <c r="AC113" i="151"/>
  <c r="AB113" i="151"/>
  <c r="AA113" i="151"/>
  <c r="Z113" i="151"/>
  <c r="Y113" i="151"/>
  <c r="X113" i="151"/>
  <c r="W113" i="151"/>
  <c r="V113" i="151"/>
  <c r="U113" i="151"/>
  <c r="T113" i="151"/>
  <c r="S113" i="151"/>
  <c r="R113" i="151"/>
  <c r="Q113" i="151"/>
  <c r="P113" i="151"/>
  <c r="O113" i="151"/>
  <c r="N113" i="151"/>
  <c r="M113" i="151"/>
  <c r="L113" i="151"/>
  <c r="K113" i="151"/>
  <c r="J113" i="151"/>
  <c r="I113" i="151"/>
  <c r="H113" i="151"/>
  <c r="G113" i="151"/>
  <c r="F113" i="151"/>
  <c r="E113" i="151"/>
  <c r="D113" i="151"/>
  <c r="C113" i="151"/>
  <c r="AU112" i="151"/>
  <c r="AT112" i="151"/>
  <c r="AS112" i="151"/>
  <c r="AR112" i="151"/>
  <c r="AQ112" i="151"/>
  <c r="AP112" i="151"/>
  <c r="AO112" i="151"/>
  <c r="AN112" i="151"/>
  <c r="AM112" i="151"/>
  <c r="AL112" i="151"/>
  <c r="AK112" i="151"/>
  <c r="AJ112" i="151"/>
  <c r="AI112" i="151"/>
  <c r="AH112" i="151"/>
  <c r="AG112" i="151"/>
  <c r="AF112" i="151"/>
  <c r="AE112" i="151"/>
  <c r="AD112" i="151"/>
  <c r="AC112" i="151"/>
  <c r="AB112" i="151"/>
  <c r="AA112" i="151"/>
  <c r="Z112" i="151"/>
  <c r="Y112" i="151"/>
  <c r="X112" i="151"/>
  <c r="W112" i="151"/>
  <c r="V112" i="151"/>
  <c r="U112" i="151"/>
  <c r="T112" i="151"/>
  <c r="S112" i="151"/>
  <c r="R112" i="151"/>
  <c r="Q112" i="151"/>
  <c r="P112" i="151"/>
  <c r="O112" i="151"/>
  <c r="N112" i="151"/>
  <c r="M112" i="151"/>
  <c r="L112" i="151"/>
  <c r="K112" i="151"/>
  <c r="J112" i="151"/>
  <c r="I112" i="151"/>
  <c r="H112" i="151"/>
  <c r="G112" i="151"/>
  <c r="F112" i="151"/>
  <c r="E112" i="151"/>
  <c r="D112" i="151"/>
  <c r="C112" i="151"/>
  <c r="AU111" i="151"/>
  <c r="AV111" i="151" l="1"/>
  <c r="AV129" i="151"/>
  <c r="AV116" i="152"/>
  <c r="AV112" i="152"/>
  <c r="AV107" i="152"/>
  <c r="AV118" i="151"/>
  <c r="AV114" i="151"/>
  <c r="AV132" i="151"/>
  <c r="AV98" i="152"/>
  <c r="AV94" i="152"/>
  <c r="AV115" i="152"/>
  <c r="AV111" i="152"/>
  <c r="AV99" i="152"/>
  <c r="AV117" i="151"/>
  <c r="AV113" i="151"/>
  <c r="AV135" i="151"/>
  <c r="AV131" i="151"/>
  <c r="AV126" i="151"/>
  <c r="AV97" i="152"/>
  <c r="AV93" i="152"/>
  <c r="AV114" i="152"/>
  <c r="AV110" i="152"/>
  <c r="AV115" i="151"/>
  <c r="AV95" i="152"/>
  <c r="AV116" i="151"/>
  <c r="AV112" i="151"/>
  <c r="AV134" i="151"/>
  <c r="AV130" i="151"/>
  <c r="AV125" i="151"/>
  <c r="AV100" i="152"/>
  <c r="AV96" i="152"/>
  <c r="AV113" i="152"/>
  <c r="AV108" i="152"/>
  <c r="CA63" i="133" l="1"/>
  <c r="L61" i="127"/>
  <c r="L61" i="143" s="1"/>
  <c r="CA42" i="133" l="1"/>
  <c r="L40" i="127"/>
  <c r="L40" i="143" s="1"/>
  <c r="L49" i="127" l="1"/>
  <c r="L49" i="143" s="1"/>
  <c r="CA51" i="133"/>
  <c r="CA36" i="133" l="1"/>
  <c r="L34" i="127"/>
  <c r="L34" i="143" s="1"/>
  <c r="CA28" i="133"/>
  <c r="L26" i="127"/>
  <c r="L26" i="143" s="1"/>
  <c r="CA13" i="133"/>
  <c r="L11" i="127"/>
  <c r="L11" i="143" s="1"/>
  <c r="CD13" i="102"/>
  <c r="L51" i="127"/>
  <c r="CA53" i="133"/>
  <c r="CA37" i="133"/>
  <c r="L35" i="127"/>
  <c r="L35" i="143" s="1"/>
  <c r="CA30" i="133"/>
  <c r="L28" i="127"/>
  <c r="L28" i="143" s="1"/>
  <c r="CA54" i="133"/>
  <c r="L52" i="127"/>
  <c r="CA33" i="133"/>
  <c r="L31" i="127"/>
  <c r="L31" i="143" s="1"/>
  <c r="CA29" i="133"/>
  <c r="L27" i="127"/>
  <c r="L27" i="143" s="1"/>
  <c r="CA49" i="133"/>
  <c r="L47" i="127"/>
  <c r="L47" i="143" s="1"/>
  <c r="CA18" i="133"/>
  <c r="L16" i="127"/>
  <c r="L16" i="143" s="1"/>
  <c r="CD18" i="102"/>
  <c r="CA58" i="133"/>
  <c r="L56" i="127"/>
  <c r="L56" i="143" s="1"/>
  <c r="CA19" i="133"/>
  <c r="L17" i="127"/>
  <c r="L17" i="143" s="1"/>
  <c r="CD19" i="102"/>
  <c r="CA50" i="133"/>
  <c r="L48" i="127"/>
  <c r="L48" i="143" s="1"/>
  <c r="CA12" i="133"/>
  <c r="L10" i="127"/>
  <c r="L10" i="143" s="1"/>
  <c r="CD12" i="102"/>
  <c r="CA34" i="133"/>
  <c r="L32" i="127"/>
  <c r="L32" i="143" s="1"/>
  <c r="CA17" i="133"/>
  <c r="L15" i="127"/>
  <c r="L15" i="143" s="1"/>
  <c r="CD17" i="102"/>
  <c r="CA21" i="133" l="1"/>
  <c r="CA23" i="113"/>
  <c r="CA23" i="132" s="1"/>
  <c r="L19" i="127"/>
  <c r="CA59" i="133"/>
  <c r="L57" i="127"/>
  <c r="L57" i="143" s="1"/>
  <c r="CD18" i="133"/>
  <c r="L16" i="129"/>
  <c r="L16" i="145" s="1"/>
  <c r="L15" i="129"/>
  <c r="L15" i="145" s="1"/>
  <c r="CD17" i="133"/>
  <c r="CA57" i="133"/>
  <c r="L55" i="127"/>
  <c r="L55" i="143" s="1"/>
  <c r="CA62" i="133"/>
  <c r="L60" i="127"/>
  <c r="L60" i="143" s="1"/>
  <c r="CD62" i="102"/>
  <c r="CA56" i="133"/>
  <c r="L54" i="127"/>
  <c r="L54" i="143" s="1"/>
  <c r="CA32" i="133"/>
  <c r="L30" i="127"/>
  <c r="L30" i="143" s="1"/>
  <c r="L10" i="129"/>
  <c r="L10" i="145" s="1"/>
  <c r="CD12" i="133"/>
  <c r="CD19" i="133"/>
  <c r="L17" i="129"/>
  <c r="L17" i="145" s="1"/>
  <c r="CD13" i="133"/>
  <c r="L11" i="129"/>
  <c r="L11" i="145" s="1"/>
  <c r="CD62" i="133" l="1"/>
  <c r="L60" i="129"/>
  <c r="L60" i="145" s="1"/>
  <c r="L93" i="116"/>
  <c r="L19" i="143"/>
  <c r="CA35" i="133"/>
  <c r="L33" i="127"/>
  <c r="L33" i="143" s="1"/>
  <c r="L50" i="127"/>
  <c r="CA52" i="133"/>
  <c r="CA27" i="133"/>
  <c r="CA26" i="113"/>
  <c r="CA26" i="132" s="1"/>
  <c r="L25" i="127"/>
  <c r="L93" i="135" l="1"/>
  <c r="CA41" i="133"/>
  <c r="CA28" i="113"/>
  <c r="CA28" i="132" s="1"/>
  <c r="L39" i="127"/>
  <c r="CA78" i="133"/>
  <c r="L76" i="127"/>
  <c r="L76" i="143" s="1"/>
  <c r="CA11" i="133"/>
  <c r="L9" i="127"/>
  <c r="L9" i="143" s="1"/>
  <c r="L96" i="116"/>
  <c r="L25" i="143"/>
  <c r="CA16" i="133"/>
  <c r="L14" i="127"/>
  <c r="L14" i="143" s="1"/>
  <c r="CD16" i="102"/>
  <c r="CA55" i="133"/>
  <c r="CA29" i="113"/>
  <c r="CA29" i="132" s="1"/>
  <c r="L53" i="127"/>
  <c r="CA48" i="133"/>
  <c r="L46" i="127"/>
  <c r="L46" i="143" s="1"/>
  <c r="L96" i="135" l="1"/>
  <c r="L99" i="116"/>
  <c r="L53" i="143"/>
  <c r="CD16" i="133"/>
  <c r="L14" i="129"/>
  <c r="L14" i="145" s="1"/>
  <c r="CA10" i="133"/>
  <c r="L8" i="127"/>
  <c r="L8" i="143" s="1"/>
  <c r="L98" i="116"/>
  <c r="L39" i="143"/>
  <c r="CA47" i="133"/>
  <c r="L45" i="127"/>
  <c r="L45" i="143" s="1"/>
  <c r="CA15" i="133"/>
  <c r="L13" i="127"/>
  <c r="L13" i="143" s="1"/>
  <c r="L98" i="135" l="1"/>
  <c r="L99" i="135"/>
  <c r="CA40" i="133"/>
  <c r="L38" i="127"/>
  <c r="L38" i="143" s="1"/>
  <c r="CA9" i="133"/>
  <c r="CA22" i="113"/>
  <c r="CA22" i="132" s="1"/>
  <c r="L7" i="127"/>
  <c r="L83" i="115"/>
  <c r="CA23" i="134"/>
  <c r="CA14" i="133"/>
  <c r="L12" i="127"/>
  <c r="L12" i="143" s="1"/>
  <c r="L83" i="146" l="1"/>
  <c r="CA26" i="134"/>
  <c r="L86" i="115"/>
  <c r="CA39" i="133"/>
  <c r="L37" i="127"/>
  <c r="L37" i="143" s="1"/>
  <c r="L92" i="116"/>
  <c r="L7" i="143"/>
  <c r="L85" i="115"/>
  <c r="CA25" i="134"/>
  <c r="L92" i="135" l="1"/>
  <c r="L85" i="146"/>
  <c r="L86" i="146"/>
  <c r="CA27" i="134"/>
  <c r="L87" i="115"/>
  <c r="CA38" i="133"/>
  <c r="L36" i="127"/>
  <c r="L36" i="143" s="1"/>
  <c r="CA22" i="134"/>
  <c r="L82" i="115"/>
  <c r="L88" i="115"/>
  <c r="CA28" i="134"/>
  <c r="CA31" i="133"/>
  <c r="CA27" i="113"/>
  <c r="CA27" i="132" s="1"/>
  <c r="L29" i="127"/>
  <c r="L88" i="146" l="1"/>
  <c r="L82" i="146"/>
  <c r="L87" i="146"/>
  <c r="L97" i="116"/>
  <c r="L29" i="143"/>
  <c r="L97" i="135" l="1"/>
  <c r="AR99" i="152" l="1"/>
  <c r="AR95" i="152"/>
  <c r="AQ99" i="152"/>
  <c r="AQ95" i="152"/>
  <c r="AT95" i="152"/>
  <c r="AT99" i="152"/>
  <c r="AS95" i="152"/>
  <c r="AR94" i="152" l="1"/>
  <c r="AR98" i="152"/>
  <c r="AT98" i="152"/>
  <c r="AS99" i="152"/>
  <c r="AS98" i="152"/>
  <c r="AT94" i="152"/>
  <c r="AS94" i="152"/>
  <c r="AQ94" i="152"/>
  <c r="AQ98" i="152"/>
  <c r="AV103" i="152" l="1"/>
  <c r="AV121" i="151"/>
  <c r="AU121" i="151" l="1"/>
  <c r="AU103" i="152"/>
  <c r="AS103" i="152" l="1"/>
  <c r="AF103" i="152"/>
  <c r="AB103" i="152"/>
  <c r="X103" i="152"/>
  <c r="T103" i="152"/>
  <c r="P103" i="152"/>
  <c r="L121" i="151"/>
  <c r="R121" i="151"/>
  <c r="Y121" i="151"/>
  <c r="AC121" i="151"/>
  <c r="AG121" i="151"/>
  <c r="AS121" i="151"/>
  <c r="AR103" i="152"/>
  <c r="H121" i="151"/>
  <c r="M121" i="151"/>
  <c r="V121" i="151"/>
  <c r="Z121" i="151"/>
  <c r="AD121" i="151"/>
  <c r="AH121" i="151"/>
  <c r="AT121" i="151"/>
  <c r="AH103" i="152"/>
  <c r="AD103" i="152"/>
  <c r="Z103" i="152"/>
  <c r="V103" i="152"/>
  <c r="R103" i="152"/>
  <c r="N103" i="152"/>
  <c r="I121" i="151"/>
  <c r="N121" i="151"/>
  <c r="AT103" i="152"/>
  <c r="AG103" i="152"/>
  <c r="AC103" i="152"/>
  <c r="Y103" i="152"/>
  <c r="U103" i="152"/>
  <c r="Q103" i="152"/>
  <c r="M103" i="152"/>
  <c r="J121" i="151"/>
  <c r="Q121" i="151"/>
  <c r="X121" i="151"/>
  <c r="AB121" i="151"/>
  <c r="AF121" i="151"/>
  <c r="AR121" i="151"/>
  <c r="AA121" i="151" l="1"/>
  <c r="S103" i="152"/>
  <c r="AA103" i="152"/>
  <c r="AE121" i="151"/>
  <c r="W121" i="151"/>
  <c r="O103" i="152"/>
  <c r="W103" i="152"/>
  <c r="AE103" i="152"/>
  <c r="U121" i="151"/>
  <c r="T121" i="151"/>
  <c r="F121" i="151"/>
  <c r="P121" i="151"/>
  <c r="E121" i="151"/>
  <c r="AQ103" i="152"/>
  <c r="G121" i="151" l="1"/>
  <c r="K121" i="151"/>
  <c r="S121" i="151"/>
  <c r="AQ121" i="151"/>
  <c r="O121" i="151"/>
  <c r="D121" i="151"/>
  <c r="C121" i="151" l="1"/>
  <c r="J103" i="152"/>
  <c r="F103" i="152"/>
  <c r="E103" i="152"/>
  <c r="I103" i="152"/>
  <c r="L103" i="152"/>
  <c r="H103" i="152"/>
  <c r="D103" i="152"/>
  <c r="K103" i="152" l="1"/>
  <c r="G103" i="152"/>
  <c r="C103" i="152" l="1"/>
  <c r="N139" i="116" l="1"/>
  <c r="N138" i="116"/>
  <c r="N140" i="116" l="1"/>
  <c r="N137" i="116" l="1"/>
  <c r="AW133" i="151" l="1"/>
  <c r="AX127" i="151"/>
  <c r="AW127" i="151"/>
  <c r="AX136" i="151"/>
  <c r="AW136" i="151"/>
  <c r="AX133" i="151" l="1"/>
  <c r="AV127" i="151" l="1"/>
  <c r="AV136" i="151" l="1"/>
  <c r="AV133" i="151" l="1"/>
  <c r="AU127" i="151" l="1"/>
  <c r="AU136" i="151" l="1"/>
  <c r="AU133" i="151" l="1"/>
  <c r="AT127" i="151" l="1"/>
  <c r="AD127" i="151"/>
  <c r="N127" i="151"/>
  <c r="AE127" i="151"/>
  <c r="AO127" i="151"/>
  <c r="Y127" i="151"/>
  <c r="Q127" i="151"/>
  <c r="I127" i="151"/>
  <c r="O127" i="151"/>
  <c r="AN127" i="151"/>
  <c r="AF127" i="151"/>
  <c r="X127" i="151"/>
  <c r="P127" i="151"/>
  <c r="H127" i="151"/>
  <c r="AQ127" i="151"/>
  <c r="K127" i="151"/>
  <c r="AL127" i="151"/>
  <c r="V127" i="151"/>
  <c r="F127" i="151"/>
  <c r="G127" i="151"/>
  <c r="AG127" i="151"/>
  <c r="AI127" i="151"/>
  <c r="AP127" i="151"/>
  <c r="Z127" i="151"/>
  <c r="J127" i="151"/>
  <c r="S127" i="151"/>
  <c r="AS127" i="151"/>
  <c r="AC127" i="151"/>
  <c r="U127" i="151"/>
  <c r="E127" i="151"/>
  <c r="W127" i="151"/>
  <c r="AR127" i="151"/>
  <c r="AJ127" i="151"/>
  <c r="AB127" i="151"/>
  <c r="T127" i="151"/>
  <c r="L127" i="151"/>
  <c r="D127" i="151"/>
  <c r="AA127" i="151"/>
  <c r="C127" i="151"/>
  <c r="AH127" i="151"/>
  <c r="R127" i="151"/>
  <c r="AM127" i="151"/>
  <c r="AK127" i="151"/>
  <c r="M127" i="151"/>
  <c r="AQ136" i="151" l="1"/>
  <c r="AF136" i="151"/>
  <c r="I136" i="151"/>
  <c r="AO136" i="151"/>
  <c r="N136" i="151"/>
  <c r="AT136" i="151"/>
  <c r="L136" i="151"/>
  <c r="AR136" i="151"/>
  <c r="U136" i="151"/>
  <c r="S136" i="151"/>
  <c r="Z136" i="151"/>
  <c r="H136" i="151"/>
  <c r="AN136" i="151"/>
  <c r="Q136" i="151"/>
  <c r="G136" i="151"/>
  <c r="V136" i="151"/>
  <c r="C136" i="151"/>
  <c r="T136" i="151"/>
  <c r="W136" i="151"/>
  <c r="AC136" i="151"/>
  <c r="AM136" i="151"/>
  <c r="AH136" i="151"/>
  <c r="P136" i="151"/>
  <c r="O136" i="151"/>
  <c r="Y136" i="151"/>
  <c r="AE136" i="151"/>
  <c r="AD136" i="151"/>
  <c r="AA136" i="151"/>
  <c r="AB136" i="151"/>
  <c r="E136" i="151"/>
  <c r="AK136" i="151"/>
  <c r="J136" i="151"/>
  <c r="AP136" i="151"/>
  <c r="K136" i="151"/>
  <c r="X136" i="151"/>
  <c r="AI136" i="151"/>
  <c r="AG136" i="151"/>
  <c r="F136" i="151"/>
  <c r="AL136" i="151"/>
  <c r="D136" i="151"/>
  <c r="AJ136" i="151"/>
  <c r="M136" i="151"/>
  <c r="AS136" i="151"/>
  <c r="R136" i="151"/>
  <c r="CR57" i="102" l="1"/>
  <c r="CR70" i="101"/>
  <c r="N55" i="128" l="1"/>
  <c r="N55" i="144" s="1"/>
  <c r="CR57" i="133"/>
  <c r="N68" i="123"/>
  <c r="N68" i="139" s="1"/>
  <c r="CR70" i="131"/>
  <c r="N24" i="123"/>
  <c r="N24" i="139" s="1"/>
  <c r="CR26" i="131"/>
  <c r="N39" i="123"/>
  <c r="N39" i="139" s="1"/>
  <c r="CR41" i="131"/>
  <c r="CR53" i="131"/>
  <c r="N51" i="123"/>
  <c r="N51" i="139" s="1"/>
  <c r="N33" i="128"/>
  <c r="N100" i="115"/>
  <c r="N100" i="146" s="1"/>
  <c r="CR9" i="134"/>
  <c r="N116" i="115"/>
  <c r="N116" i="146" s="1"/>
  <c r="CR25" i="134"/>
  <c r="N23" i="123"/>
  <c r="N23" i="139" s="1"/>
  <c r="CR25" i="131"/>
  <c r="N17" i="123"/>
  <c r="CR19" i="131"/>
  <c r="CR11" i="113"/>
  <c r="CR11" i="132" s="1"/>
  <c r="N8" i="123"/>
  <c r="N8" i="139" s="1"/>
  <c r="CR10" i="131"/>
  <c r="N43" i="123"/>
  <c r="N43" i="139" s="1"/>
  <c r="CR45" i="131"/>
  <c r="N36" i="123"/>
  <c r="N36" i="139" s="1"/>
  <c r="CR38" i="131"/>
  <c r="N30" i="123"/>
  <c r="CR32" i="131"/>
  <c r="CR12" i="113"/>
  <c r="CR12" i="132" s="1"/>
  <c r="N58" i="123"/>
  <c r="N58" i="139" s="1"/>
  <c r="CR60" i="131"/>
  <c r="N54" i="123"/>
  <c r="CR56" i="131"/>
  <c r="CR13" i="113"/>
  <c r="CR13" i="132" s="1"/>
  <c r="N50" i="123"/>
  <c r="N50" i="139" s="1"/>
  <c r="CR52" i="131"/>
  <c r="CR9" i="133"/>
  <c r="N7" i="128"/>
  <c r="CR22" i="113"/>
  <c r="CR22" i="132" s="1"/>
  <c r="N25" i="128"/>
  <c r="CR27" i="133"/>
  <c r="CR26" i="113"/>
  <c r="CR26" i="132" s="1"/>
  <c r="N36" i="128"/>
  <c r="N36" i="144" s="1"/>
  <c r="CR38" i="133"/>
  <c r="N49" i="128"/>
  <c r="N49" i="144" s="1"/>
  <c r="CR51" i="133"/>
  <c r="CR8" i="134"/>
  <c r="N99" i="115"/>
  <c r="N99" i="146" s="1"/>
  <c r="CR27" i="134"/>
  <c r="N118" i="115"/>
  <c r="N118" i="146" s="1"/>
  <c r="N9" i="123"/>
  <c r="N9" i="139" s="1"/>
  <c r="CR11" i="131"/>
  <c r="N31" i="123"/>
  <c r="N31" i="139" s="1"/>
  <c r="CR33" i="131"/>
  <c r="N55" i="123"/>
  <c r="N55" i="139" s="1"/>
  <c r="CR57" i="131"/>
  <c r="CR21" i="133"/>
  <c r="N19" i="128"/>
  <c r="CR23" i="113"/>
  <c r="CR23" i="132" s="1"/>
  <c r="N101" i="115"/>
  <c r="N101" i="146" s="1"/>
  <c r="CR10" i="134"/>
  <c r="N117" i="115"/>
  <c r="N117" i="146" s="1"/>
  <c r="CR26" i="134"/>
  <c r="N27" i="123"/>
  <c r="N27" i="139" s="1"/>
  <c r="CR29" i="131"/>
  <c r="N20" i="123"/>
  <c r="N20" i="139" s="1"/>
  <c r="CR22" i="131"/>
  <c r="N14" i="123"/>
  <c r="CR16" i="131"/>
  <c r="CR10" i="113"/>
  <c r="CR10" i="132" s="1"/>
  <c r="N7" i="123"/>
  <c r="CR9" i="131"/>
  <c r="CR9" i="113"/>
  <c r="CR9" i="132" s="1"/>
  <c r="N42" i="123"/>
  <c r="N42" i="139" s="1"/>
  <c r="CR44" i="131"/>
  <c r="CR37" i="131"/>
  <c r="N35" i="123"/>
  <c r="N35" i="139" s="1"/>
  <c r="CR63" i="131"/>
  <c r="N61" i="123"/>
  <c r="CR14" i="113"/>
  <c r="CR14" i="132" s="1"/>
  <c r="CT63" i="101"/>
  <c r="N57" i="123"/>
  <c r="N57" i="139" s="1"/>
  <c r="CR59" i="131"/>
  <c r="N53" i="123"/>
  <c r="N53" i="139" s="1"/>
  <c r="CR55" i="131"/>
  <c r="N48" i="123"/>
  <c r="N48" i="139" s="1"/>
  <c r="CR50" i="131"/>
  <c r="CR10" i="133"/>
  <c r="N8" i="128"/>
  <c r="N8" i="144" s="1"/>
  <c r="CR31" i="133"/>
  <c r="N29" i="128"/>
  <c r="CR27" i="113"/>
  <c r="CR27" i="132" s="1"/>
  <c r="CR41" i="133"/>
  <c r="N39" i="128"/>
  <c r="CR28" i="113"/>
  <c r="CR28" i="132" s="1"/>
  <c r="N53" i="128"/>
  <c r="CR55" i="133"/>
  <c r="CR29" i="113"/>
  <c r="CR29" i="132" s="1"/>
  <c r="CR15" i="134"/>
  <c r="N106" i="115"/>
  <c r="N106" i="146" s="1"/>
  <c r="CR13" i="134"/>
  <c r="N104" i="115"/>
  <c r="N104" i="146" s="1"/>
  <c r="N119" i="115"/>
  <c r="N119" i="146" s="1"/>
  <c r="CR28" i="134"/>
  <c r="N18" i="123"/>
  <c r="N18" i="139" s="1"/>
  <c r="CR20" i="131"/>
  <c r="N44" i="123"/>
  <c r="N44" i="139" s="1"/>
  <c r="CR46" i="131"/>
  <c r="N59" i="123"/>
  <c r="N59" i="139" s="1"/>
  <c r="CR61" i="131"/>
  <c r="N77" i="128"/>
  <c r="N77" i="144" s="1"/>
  <c r="CR79" i="133"/>
  <c r="CR47" i="133"/>
  <c r="N45" i="128"/>
  <c r="N45" i="144" s="1"/>
  <c r="N113" i="115"/>
  <c r="N113" i="146" s="1"/>
  <c r="CR22" i="134"/>
  <c r="N26" i="123"/>
  <c r="N26" i="139" s="1"/>
  <c r="CR28" i="131"/>
  <c r="N19" i="123"/>
  <c r="N19" i="139" s="1"/>
  <c r="CR21" i="131"/>
  <c r="N13" i="123"/>
  <c r="N13" i="139" s="1"/>
  <c r="CR15" i="131"/>
  <c r="N6" i="123"/>
  <c r="CR8" i="131"/>
  <c r="CR8" i="113"/>
  <c r="CR8" i="132" s="1"/>
  <c r="N41" i="123"/>
  <c r="N41" i="139" s="1"/>
  <c r="CR43" i="131"/>
  <c r="N32" i="123"/>
  <c r="N32" i="139" s="1"/>
  <c r="CR34" i="131"/>
  <c r="N60" i="123"/>
  <c r="N60" i="139" s="1"/>
  <c r="CR62" i="131"/>
  <c r="N56" i="123"/>
  <c r="N56" i="139" s="1"/>
  <c r="CR58" i="131"/>
  <c r="CR54" i="131"/>
  <c r="N52" i="123"/>
  <c r="N52" i="139" s="1"/>
  <c r="N62" i="123"/>
  <c r="CR64" i="131"/>
  <c r="CR15" i="113"/>
  <c r="CR15" i="132" s="1"/>
  <c r="N12" i="128"/>
  <c r="N12" i="144" s="1"/>
  <c r="CR14" i="133"/>
  <c r="N30" i="128"/>
  <c r="CR42" i="133"/>
  <c r="N40" i="128"/>
  <c r="N40" i="144" s="1"/>
  <c r="N103" i="115"/>
  <c r="N103" i="146" s="1"/>
  <c r="CR12" i="134"/>
  <c r="N102" i="115"/>
  <c r="N102" i="146" s="1"/>
  <c r="CR11" i="134"/>
  <c r="CR14" i="134"/>
  <c r="N105" i="115"/>
  <c r="N105" i="146" s="1"/>
  <c r="N114" i="115"/>
  <c r="N114" i="146" s="1"/>
  <c r="CR23" i="134"/>
  <c r="N6" i="139" l="1"/>
  <c r="N114" i="116"/>
  <c r="N114" i="135" s="1"/>
  <c r="N29" i="144"/>
  <c r="N133" i="116"/>
  <c r="N133" i="135" s="1"/>
  <c r="N115" i="116"/>
  <c r="N115" i="135" s="1"/>
  <c r="N7" i="139"/>
  <c r="N76" i="128"/>
  <c r="N76" i="144" s="1"/>
  <c r="CR78" i="133"/>
  <c r="N39" i="144"/>
  <c r="N134" i="116"/>
  <c r="N134" i="135" s="1"/>
  <c r="N19" i="144"/>
  <c r="N129" i="116"/>
  <c r="N129" i="135" s="1"/>
  <c r="N7" i="144"/>
  <c r="N128" i="116"/>
  <c r="N128" i="135" s="1"/>
  <c r="N17" i="139"/>
  <c r="N117" i="116"/>
  <c r="N117" i="135" s="1"/>
  <c r="N61" i="139"/>
  <c r="N120" i="116"/>
  <c r="N120" i="135" s="1"/>
  <c r="N30" i="139"/>
  <c r="N118" i="116"/>
  <c r="N118" i="135" s="1"/>
  <c r="CT63" i="131"/>
  <c r="CT14" i="113"/>
  <c r="CT14" i="132" s="1"/>
  <c r="N61" i="124"/>
  <c r="CR29" i="134"/>
  <c r="N120" i="115"/>
  <c r="N120" i="146" s="1"/>
  <c r="N62" i="139"/>
  <c r="N121" i="116"/>
  <c r="N121" i="135" s="1"/>
  <c r="N53" i="144"/>
  <c r="N135" i="116"/>
  <c r="N135" i="135" s="1"/>
  <c r="N116" i="116"/>
  <c r="N116" i="135" s="1"/>
  <c r="N14" i="139"/>
  <c r="N25" i="144"/>
  <c r="N132" i="116"/>
  <c r="N132" i="135" s="1"/>
  <c r="N54" i="139"/>
  <c r="N119" i="116"/>
  <c r="N119" i="135" s="1"/>
  <c r="N156" i="116" l="1"/>
  <c r="N156" i="135" s="1"/>
  <c r="N61" i="140"/>
  <c r="CJ24" i="113"/>
  <c r="CJ24" i="132" s="1"/>
  <c r="CJ22" i="133"/>
  <c r="M20" i="128"/>
  <c r="CJ80" i="102"/>
  <c r="M89" i="123" l="1"/>
  <c r="M89" i="139" s="1"/>
  <c r="CJ91" i="131"/>
  <c r="CJ80" i="133"/>
  <c r="M78" i="128"/>
  <c r="M78" i="144" s="1"/>
  <c r="M20" i="144"/>
  <c r="M130" i="116"/>
  <c r="M130" i="135" l="1"/>
  <c r="CJ89" i="131"/>
  <c r="M87" i="123"/>
  <c r="M87" i="139" s="1"/>
  <c r="AN22" i="133" l="1"/>
  <c r="AN80" i="102"/>
  <c r="G20" i="128"/>
  <c r="AN24" i="113"/>
  <c r="AN24" i="132" s="1"/>
  <c r="K20" i="128"/>
  <c r="BT80" i="102"/>
  <c r="BT24" i="113"/>
  <c r="BT24" i="132" s="1"/>
  <c r="BT22" i="133"/>
  <c r="AV80" i="102"/>
  <c r="AV22" i="133"/>
  <c r="AV24" i="113"/>
  <c r="AV24" i="132" s="1"/>
  <c r="H20" i="128"/>
  <c r="CB24" i="113"/>
  <c r="CB24" i="132" s="1"/>
  <c r="L20" i="128"/>
  <c r="CB80" i="102"/>
  <c r="CB22" i="133"/>
  <c r="X22" i="133"/>
  <c r="X80" i="102"/>
  <c r="X24" i="113"/>
  <c r="X24" i="132" s="1"/>
  <c r="E20" i="128"/>
  <c r="H22" i="133"/>
  <c r="C20" i="128"/>
  <c r="H80" i="102"/>
  <c r="H24" i="113"/>
  <c r="H24" i="132" s="1"/>
  <c r="P80" i="102"/>
  <c r="D20" i="128"/>
  <c r="P22" i="133"/>
  <c r="P24" i="113"/>
  <c r="P24" i="132" s="1"/>
  <c r="BD24" i="113"/>
  <c r="BD24" i="132" s="1"/>
  <c r="BD80" i="102"/>
  <c r="BD22" i="133"/>
  <c r="I20" i="128"/>
  <c r="F20" i="128"/>
  <c r="AF80" i="102"/>
  <c r="AF22" i="133"/>
  <c r="AF24" i="113"/>
  <c r="AF24" i="132" s="1"/>
  <c r="J20" i="128"/>
  <c r="BL80" i="102"/>
  <c r="BL24" i="113"/>
  <c r="BL24" i="132" s="1"/>
  <c r="BL22" i="133"/>
  <c r="P90" i="131" l="1"/>
  <c r="D88" i="123"/>
  <c r="D88" i="139" s="1"/>
  <c r="AV90" i="131"/>
  <c r="H88" i="123"/>
  <c r="H88" i="139" s="1"/>
  <c r="L88" i="123"/>
  <c r="L88" i="139" s="1"/>
  <c r="CB90" i="131"/>
  <c r="X90" i="131"/>
  <c r="E88" i="123"/>
  <c r="E88" i="139" s="1"/>
  <c r="I88" i="123"/>
  <c r="I88" i="139" s="1"/>
  <c r="BD90" i="131"/>
  <c r="F88" i="123"/>
  <c r="F88" i="139" s="1"/>
  <c r="AF90" i="131"/>
  <c r="J88" i="123"/>
  <c r="J88" i="139" s="1"/>
  <c r="BL90" i="131"/>
  <c r="C88" i="123"/>
  <c r="C88" i="139" s="1"/>
  <c r="H90" i="131"/>
  <c r="G88" i="123"/>
  <c r="G88" i="139" s="1"/>
  <c r="AN90" i="131"/>
  <c r="BT90" i="131"/>
  <c r="K88" i="123"/>
  <c r="K88" i="139" s="1"/>
  <c r="I20" i="144"/>
  <c r="I130" i="116"/>
  <c r="E130" i="116"/>
  <c r="E20" i="144"/>
  <c r="H20" i="144"/>
  <c r="H130" i="116"/>
  <c r="C78" i="128"/>
  <c r="C78" i="144" s="1"/>
  <c r="H80" i="133"/>
  <c r="L78" i="128"/>
  <c r="L78" i="144" s="1"/>
  <c r="CB80" i="133"/>
  <c r="G130" i="116"/>
  <c r="G20" i="144"/>
  <c r="J78" i="128"/>
  <c r="J78" i="144" s="1"/>
  <c r="BL80" i="133"/>
  <c r="AF80" i="133"/>
  <c r="F78" i="128"/>
  <c r="F78" i="144" s="1"/>
  <c r="I78" i="128"/>
  <c r="I78" i="144" s="1"/>
  <c r="BD80" i="133"/>
  <c r="D130" i="116"/>
  <c r="D20" i="144"/>
  <c r="C20" i="144"/>
  <c r="C130" i="116"/>
  <c r="X80" i="133"/>
  <c r="E78" i="128"/>
  <c r="E78" i="144" s="1"/>
  <c r="L130" i="116"/>
  <c r="L20" i="144"/>
  <c r="BT80" i="133"/>
  <c r="K78" i="128"/>
  <c r="K78" i="144" s="1"/>
  <c r="G78" i="128"/>
  <c r="G78" i="144" s="1"/>
  <c r="AN80" i="133"/>
  <c r="J20" i="144"/>
  <c r="J130" i="116"/>
  <c r="F130" i="116"/>
  <c r="F20" i="144"/>
  <c r="D78" i="128"/>
  <c r="D78" i="144" s="1"/>
  <c r="P80" i="133"/>
  <c r="AV80" i="133"/>
  <c r="H78" i="128"/>
  <c r="H78" i="144" s="1"/>
  <c r="K20" i="144"/>
  <c r="K130" i="116"/>
  <c r="F130" i="135" l="1"/>
  <c r="K130" i="135"/>
  <c r="J130" i="135"/>
  <c r="D130" i="135"/>
  <c r="G130" i="135"/>
  <c r="E130" i="135"/>
  <c r="L130" i="135"/>
  <c r="C130" i="135"/>
  <c r="H130" i="135"/>
  <c r="I130" i="135"/>
  <c r="BD88" i="131"/>
  <c r="I86" i="123"/>
  <c r="BD18" i="113"/>
  <c r="BD18" i="132" s="1"/>
  <c r="AV18" i="113"/>
  <c r="AV18" i="132" s="1"/>
  <c r="AV88" i="131"/>
  <c r="H86" i="123"/>
  <c r="D86" i="123"/>
  <c r="P88" i="131"/>
  <c r="P18" i="113"/>
  <c r="P18" i="132" s="1"/>
  <c r="BL18" i="113"/>
  <c r="BL18" i="132" s="1"/>
  <c r="BL88" i="131"/>
  <c r="J86" i="123"/>
  <c r="K86" i="123"/>
  <c r="BT18" i="113"/>
  <c r="BT18" i="132" s="1"/>
  <c r="BT88" i="131"/>
  <c r="X88" i="131"/>
  <c r="X18" i="113"/>
  <c r="X18" i="132" s="1"/>
  <c r="E86" i="123"/>
  <c r="F86" i="123"/>
  <c r="AF18" i="113"/>
  <c r="AF18" i="132" s="1"/>
  <c r="AF88" i="131"/>
  <c r="AN18" i="113"/>
  <c r="AN18" i="132" s="1"/>
  <c r="G86" i="123"/>
  <c r="AN88" i="131"/>
  <c r="CB88" i="131"/>
  <c r="L86" i="123"/>
  <c r="CB18" i="113"/>
  <c r="CB18" i="132" s="1"/>
  <c r="C86" i="123"/>
  <c r="H18" i="113"/>
  <c r="H18" i="132" s="1"/>
  <c r="H88" i="131"/>
  <c r="C124" i="116" l="1"/>
  <c r="C86" i="139"/>
  <c r="E86" i="139"/>
  <c r="E124" i="116"/>
  <c r="J124" i="116"/>
  <c r="J86" i="139"/>
  <c r="G124" i="116"/>
  <c r="G86" i="139"/>
  <c r="K124" i="116"/>
  <c r="K86" i="139"/>
  <c r="D86" i="139"/>
  <c r="D124" i="116"/>
  <c r="L124" i="116"/>
  <c r="L86" i="139"/>
  <c r="H86" i="139"/>
  <c r="H124" i="116"/>
  <c r="I86" i="139"/>
  <c r="I124" i="116"/>
  <c r="F124" i="116"/>
  <c r="F86" i="139"/>
  <c r="E124" i="135" l="1"/>
  <c r="G124" i="135"/>
  <c r="H124" i="135"/>
  <c r="I124" i="135"/>
  <c r="D124" i="135"/>
  <c r="F124" i="135"/>
  <c r="L124" i="135"/>
  <c r="K124" i="135"/>
  <c r="J124" i="135"/>
  <c r="C124" i="135"/>
  <c r="J109" i="115" l="1"/>
  <c r="BL18" i="134"/>
  <c r="D109" i="115"/>
  <c r="P18" i="134"/>
  <c r="I109" i="115"/>
  <c r="BD18" i="134"/>
  <c r="K109" i="115"/>
  <c r="BT18" i="134"/>
  <c r="AN18" i="134"/>
  <c r="G109" i="115"/>
  <c r="CB18" i="134"/>
  <c r="L109" i="115"/>
  <c r="AF18" i="134"/>
  <c r="F109" i="115"/>
  <c r="E109" i="115"/>
  <c r="X18" i="134"/>
  <c r="AV18" i="134"/>
  <c r="H109" i="115"/>
  <c r="K109" i="146" l="1"/>
  <c r="D109" i="146"/>
  <c r="E109" i="146"/>
  <c r="H109" i="146"/>
  <c r="F109" i="146"/>
  <c r="G109" i="146"/>
  <c r="L109" i="146"/>
  <c r="I109" i="146"/>
  <c r="J109" i="146"/>
  <c r="H18" i="134" l="1"/>
  <c r="C109" i="115"/>
  <c r="C109" i="146" l="1"/>
  <c r="M88" i="123" l="1"/>
  <c r="M88" i="139" s="1"/>
  <c r="CJ90" i="131"/>
  <c r="CJ18" i="113" l="1"/>
  <c r="CJ18" i="132" s="1"/>
  <c r="M86" i="123"/>
  <c r="CJ88" i="131"/>
  <c r="M86" i="139" l="1"/>
  <c r="M124" i="116"/>
  <c r="M124" i="135" l="1"/>
  <c r="CR24" i="113" l="1"/>
  <c r="CR80" i="102"/>
  <c r="N20" i="128"/>
  <c r="CR22" i="133"/>
  <c r="CR80" i="133" l="1"/>
  <c r="N78" i="128"/>
  <c r="N78" i="144" s="1"/>
  <c r="CR24" i="132"/>
  <c r="N62" i="128"/>
  <c r="CR64" i="133"/>
  <c r="CR30" i="113"/>
  <c r="CR30" i="132" s="1"/>
  <c r="N130" i="116"/>
  <c r="N20" i="144"/>
  <c r="N62" i="144" l="1"/>
  <c r="N136" i="116"/>
  <c r="N136" i="135" s="1"/>
  <c r="N109" i="115"/>
  <c r="N109" i="146" s="1"/>
  <c r="CR18" i="134"/>
  <c r="N86" i="123"/>
  <c r="CR88" i="131"/>
  <c r="CR18" i="113"/>
  <c r="CR18" i="132" s="1"/>
  <c r="N130" i="135"/>
  <c r="M109" i="115" l="1"/>
  <c r="CJ18" i="134"/>
  <c r="N124" i="116"/>
  <c r="N124" i="135" s="1"/>
  <c r="N86" i="139"/>
  <c r="M109" i="146" l="1"/>
  <c r="N83" i="115" l="1"/>
  <c r="N83" i="146" s="1"/>
  <c r="CQ23" i="134"/>
  <c r="CT23" i="114"/>
  <c r="N88" i="115" l="1"/>
  <c r="N88" i="146" s="1"/>
  <c r="CT28" i="114"/>
  <c r="CQ28" i="134"/>
  <c r="N85" i="115"/>
  <c r="N85" i="146" s="1"/>
  <c r="CT25" i="114"/>
  <c r="CQ25" i="134"/>
  <c r="N145" i="115"/>
  <c r="N145" i="146" s="1"/>
  <c r="CT23" i="134"/>
  <c r="CQ27" i="134"/>
  <c r="N87" i="115"/>
  <c r="N87" i="146" s="1"/>
  <c r="CT27" i="114"/>
  <c r="CQ26" i="134" l="1"/>
  <c r="N86" i="115"/>
  <c r="N86" i="146" s="1"/>
  <c r="N149" i="115"/>
  <c r="N149" i="146" s="1"/>
  <c r="CT27" i="134"/>
  <c r="N150" i="115"/>
  <c r="N150" i="146" s="1"/>
  <c r="CT28" i="134"/>
  <c r="CQ80" i="102"/>
  <c r="CQ22" i="133"/>
  <c r="N20" i="127"/>
  <c r="CQ24" i="113"/>
  <c r="CQ24" i="132" s="1"/>
  <c r="CT22" i="102"/>
  <c r="CT22" i="114"/>
  <c r="CQ22" i="134"/>
  <c r="N82" i="115"/>
  <c r="N82" i="146" s="1"/>
  <c r="CT25" i="134"/>
  <c r="N147" i="115"/>
  <c r="N147" i="146" s="1"/>
  <c r="CT22" i="134" l="1"/>
  <c r="N144" i="115"/>
  <c r="N144" i="146" s="1"/>
  <c r="N20" i="129"/>
  <c r="CT22" i="133"/>
  <c r="CT24" i="113"/>
  <c r="CT24" i="132" s="1"/>
  <c r="CQ80" i="133"/>
  <c r="N78" i="127"/>
  <c r="N78" i="143" s="1"/>
  <c r="CT80" i="102"/>
  <c r="N94" i="116"/>
  <c r="N94" i="135" s="1"/>
  <c r="N20" i="143"/>
  <c r="CT63" i="102"/>
  <c r="CQ13" i="133" l="1"/>
  <c r="N11" i="127"/>
  <c r="N11" i="143" s="1"/>
  <c r="CQ19" i="133"/>
  <c r="N17" i="127"/>
  <c r="N17" i="143" s="1"/>
  <c r="CT29" i="102"/>
  <c r="N27" i="127"/>
  <c r="N27" i="143" s="1"/>
  <c r="CQ29" i="133"/>
  <c r="CQ36" i="133"/>
  <c r="N34" i="127"/>
  <c r="N34" i="143" s="1"/>
  <c r="CQ42" i="133"/>
  <c r="N40" i="127"/>
  <c r="N40" i="143" s="1"/>
  <c r="CT42" i="102"/>
  <c r="N50" i="127"/>
  <c r="N50" i="143" s="1"/>
  <c r="CQ52" i="133"/>
  <c r="CQ58" i="133"/>
  <c r="N56" i="127"/>
  <c r="N56" i="143" s="1"/>
  <c r="CT80" i="133"/>
  <c r="N78" i="129"/>
  <c r="N78" i="145" s="1"/>
  <c r="N9" i="127"/>
  <c r="N9" i="143" s="1"/>
  <c r="CQ11" i="133"/>
  <c r="N14" i="127"/>
  <c r="N14" i="143" s="1"/>
  <c r="CQ16" i="133"/>
  <c r="N28" i="127"/>
  <c r="N28" i="143" s="1"/>
  <c r="CQ30" i="133"/>
  <c r="CT30" i="102"/>
  <c r="CQ37" i="133"/>
  <c r="N35" i="127"/>
  <c r="N35" i="143" s="1"/>
  <c r="N46" i="127"/>
  <c r="N46" i="143" s="1"/>
  <c r="CQ48" i="133"/>
  <c r="N51" i="127"/>
  <c r="N51" i="143" s="1"/>
  <c r="CQ53" i="133"/>
  <c r="CQ59" i="133"/>
  <c r="N57" i="127"/>
  <c r="N57" i="143" s="1"/>
  <c r="N20" i="145"/>
  <c r="N166" i="116"/>
  <c r="N166" i="135" s="1"/>
  <c r="N15" i="127"/>
  <c r="N15" i="143" s="1"/>
  <c r="CQ17" i="133"/>
  <c r="N19" i="127"/>
  <c r="CT21" i="102"/>
  <c r="CQ23" i="113"/>
  <c r="CQ23" i="132" s="1"/>
  <c r="CQ21" i="133"/>
  <c r="CQ33" i="133"/>
  <c r="N31" i="127"/>
  <c r="N31" i="143" s="1"/>
  <c r="N37" i="127"/>
  <c r="N37" i="143" s="1"/>
  <c r="CQ39" i="133"/>
  <c r="CQ49" i="133"/>
  <c r="N47" i="127"/>
  <c r="N47" i="143" s="1"/>
  <c r="CQ54" i="133"/>
  <c r="N52" i="127"/>
  <c r="N52" i="143" s="1"/>
  <c r="N61" i="127"/>
  <c r="N61" i="143" s="1"/>
  <c r="CQ63" i="133"/>
  <c r="N10" i="127"/>
  <c r="N10" i="143" s="1"/>
  <c r="CQ12" i="133"/>
  <c r="CQ18" i="133"/>
  <c r="N16" i="127"/>
  <c r="N16" i="143" s="1"/>
  <c r="CQ28" i="133"/>
  <c r="N26" i="127"/>
  <c r="N26" i="143" s="1"/>
  <c r="CT28" i="102"/>
  <c r="N32" i="127"/>
  <c r="N32" i="143" s="1"/>
  <c r="CQ34" i="133"/>
  <c r="N38" i="127"/>
  <c r="N38" i="143" s="1"/>
  <c r="CQ40" i="133"/>
  <c r="CQ50" i="133"/>
  <c r="N48" i="127"/>
  <c r="N48" i="143" s="1"/>
  <c r="CT57" i="102"/>
  <c r="CQ10" i="133" l="1"/>
  <c r="N8" i="127"/>
  <c r="N8" i="143" s="1"/>
  <c r="CT10" i="102"/>
  <c r="N49" i="127"/>
  <c r="N49" i="143" s="1"/>
  <c r="CT51" i="102"/>
  <c r="CQ51" i="133"/>
  <c r="CQ57" i="133"/>
  <c r="N55" i="127"/>
  <c r="N55" i="143" s="1"/>
  <c r="N13" i="127"/>
  <c r="N13" i="143" s="1"/>
  <c r="CQ15" i="133"/>
  <c r="N32" i="129"/>
  <c r="N10" i="129"/>
  <c r="N47" i="129"/>
  <c r="N93" i="116"/>
  <c r="N93" i="135" s="1"/>
  <c r="N19" i="143"/>
  <c r="N14" i="129"/>
  <c r="N56" i="129"/>
  <c r="N34" i="129"/>
  <c r="CQ35" i="133"/>
  <c r="N33" i="127"/>
  <c r="N33" i="143" s="1"/>
  <c r="CQ32" i="133"/>
  <c r="N30" i="127"/>
  <c r="N30" i="143" s="1"/>
  <c r="N48" i="129"/>
  <c r="N46" i="129"/>
  <c r="CT30" i="133"/>
  <c r="N28" i="129"/>
  <c r="N28" i="145" s="1"/>
  <c r="CT42" i="133"/>
  <c r="N40" i="129"/>
  <c r="N40" i="145" s="1"/>
  <c r="N27" i="129"/>
  <c r="N27" i="145" s="1"/>
  <c r="CT29" i="133"/>
  <c r="N54" i="127"/>
  <c r="N54" i="143" s="1"/>
  <c r="CQ56" i="133"/>
  <c r="CT56" i="102"/>
  <c r="N36" i="127"/>
  <c r="N36" i="143" s="1"/>
  <c r="CQ38" i="133"/>
  <c r="N38" i="129"/>
  <c r="CT28" i="133"/>
  <c r="N26" i="129"/>
  <c r="N26" i="145" s="1"/>
  <c r="N16" i="129"/>
  <c r="N31" i="129"/>
  <c r="N57" i="129"/>
  <c r="N45" i="127"/>
  <c r="N45" i="143" s="1"/>
  <c r="CQ47" i="133"/>
  <c r="CT47" i="102"/>
  <c r="N25" i="127"/>
  <c r="CQ27" i="133"/>
  <c r="CT27" i="102"/>
  <c r="CQ26" i="113"/>
  <c r="CQ26" i="132" s="1"/>
  <c r="N60" i="127"/>
  <c r="N60" i="143" s="1"/>
  <c r="CQ62" i="133"/>
  <c r="CT63" i="133"/>
  <c r="N61" i="129"/>
  <c r="N61" i="145" s="1"/>
  <c r="N37" i="129"/>
  <c r="N19" i="129"/>
  <c r="CT21" i="133"/>
  <c r="CT23" i="113"/>
  <c r="CT23" i="132" s="1"/>
  <c r="N15" i="129"/>
  <c r="N35" i="129"/>
  <c r="N9" i="129"/>
  <c r="N17" i="129"/>
  <c r="N11" i="129"/>
  <c r="N90" i="122" l="1"/>
  <c r="N94" i="122"/>
  <c r="N99" i="122"/>
  <c r="N104" i="122"/>
  <c r="N39" i="127"/>
  <c r="CT41" i="102"/>
  <c r="CQ28" i="113"/>
  <c r="CQ28" i="132" s="1"/>
  <c r="CQ41" i="133"/>
  <c r="N76" i="127"/>
  <c r="N76" i="143" s="1"/>
  <c r="CQ78" i="133"/>
  <c r="CT78" i="102"/>
  <c r="N60" i="129"/>
  <c r="N25" i="129"/>
  <c r="CT27" i="133"/>
  <c r="CT26" i="113"/>
  <c r="CT26" i="132" s="1"/>
  <c r="CT57" i="133"/>
  <c r="N55" i="129"/>
  <c r="N55" i="145" s="1"/>
  <c r="CT56" i="133"/>
  <c r="N54" i="129"/>
  <c r="N54" i="145" s="1"/>
  <c r="N91" i="122"/>
  <c r="N96" i="122"/>
  <c r="N100" i="122"/>
  <c r="N53" i="127"/>
  <c r="CQ55" i="133"/>
  <c r="CT55" i="102"/>
  <c r="CQ29" i="113"/>
  <c r="CQ29" i="132" s="1"/>
  <c r="N8" i="129"/>
  <c r="N8" i="145" s="1"/>
  <c r="CT10" i="133"/>
  <c r="N92" i="122"/>
  <c r="N97" i="122"/>
  <c r="N102" i="122"/>
  <c r="N29" i="127"/>
  <c r="CQ31" i="133"/>
  <c r="CQ27" i="113"/>
  <c r="CQ27" i="132" s="1"/>
  <c r="N96" i="116"/>
  <c r="N96" i="135" s="1"/>
  <c r="N25" i="143"/>
  <c r="N30" i="129"/>
  <c r="N33" i="129"/>
  <c r="N93" i="122"/>
  <c r="N98" i="122"/>
  <c r="N103" i="122"/>
  <c r="N82" i="122"/>
  <c r="CT14" i="102"/>
  <c r="CQ14" i="133"/>
  <c r="N12" i="127"/>
  <c r="N12" i="143" s="1"/>
  <c r="N19" i="145"/>
  <c r="N165" i="116"/>
  <c r="N165" i="135" s="1"/>
  <c r="CT47" i="133"/>
  <c r="N45" i="129"/>
  <c r="N45" i="145" s="1"/>
  <c r="N13" i="129"/>
  <c r="CT51" i="133"/>
  <c r="N49" i="129"/>
  <c r="N49" i="145" s="1"/>
  <c r="CQ22" i="113" l="1"/>
  <c r="CQ22" i="132" s="1"/>
  <c r="N7" i="127"/>
  <c r="CQ9" i="133"/>
  <c r="CT9" i="102"/>
  <c r="N98" i="124"/>
  <c r="N53" i="143"/>
  <c r="N99" i="116"/>
  <c r="N99" i="135" s="1"/>
  <c r="N96" i="124"/>
  <c r="N98" i="116"/>
  <c r="N98" i="135" s="1"/>
  <c r="N39" i="143"/>
  <c r="N72" i="129"/>
  <c r="N99" i="124"/>
  <c r="N101" i="122"/>
  <c r="CT14" i="133"/>
  <c r="N12" i="129"/>
  <c r="N12" i="145" s="1"/>
  <c r="N80" i="124"/>
  <c r="N97" i="116"/>
  <c r="N97" i="135" s="1"/>
  <c r="N29" i="143"/>
  <c r="CT33" i="113"/>
  <c r="N69" i="129"/>
  <c r="N102" i="124"/>
  <c r="N92" i="124"/>
  <c r="N73" i="129"/>
  <c r="N77" i="124"/>
  <c r="N90" i="124"/>
  <c r="N95" i="122"/>
  <c r="N154" i="115"/>
  <c r="N103" i="124"/>
  <c r="N93" i="124"/>
  <c r="N153" i="115"/>
  <c r="N74" i="129"/>
  <c r="N72" i="124"/>
  <c r="CT55" i="133"/>
  <c r="CT29" i="113"/>
  <c r="CT29" i="132" s="1"/>
  <c r="N53" i="129"/>
  <c r="CT32" i="113"/>
  <c r="N68" i="129"/>
  <c r="N100" i="124"/>
  <c r="N91" i="124"/>
  <c r="N76" i="129"/>
  <c r="N76" i="145" s="1"/>
  <c r="CT78" i="133"/>
  <c r="N83" i="122"/>
  <c r="N82" i="124"/>
  <c r="N97" i="124"/>
  <c r="N70" i="124"/>
  <c r="N168" i="116"/>
  <c r="N168" i="135" s="1"/>
  <c r="N25" i="145"/>
  <c r="N39" i="129"/>
  <c r="CT41" i="133"/>
  <c r="CT28" i="113"/>
  <c r="CT28" i="132" s="1"/>
  <c r="N104" i="124"/>
  <c r="N94" i="124"/>
  <c r="N69" i="124"/>
  <c r="N174" i="116" l="1"/>
  <c r="N79" i="124"/>
  <c r="N39" i="145"/>
  <c r="N170" i="116"/>
  <c r="N170" i="135" s="1"/>
  <c r="N71" i="124"/>
  <c r="N92" i="116"/>
  <c r="N92" i="135" s="1"/>
  <c r="N7" i="143"/>
  <c r="N53" i="145"/>
  <c r="N171" i="116"/>
  <c r="N171" i="135" s="1"/>
  <c r="N95" i="124"/>
  <c r="N175" i="116"/>
  <c r="N101" i="124"/>
  <c r="N75" i="124"/>
  <c r="N83" i="124"/>
  <c r="N155" i="115"/>
  <c r="N7" i="129"/>
  <c r="CT22" i="113"/>
  <c r="CT22" i="132" s="1"/>
  <c r="CT9" i="133"/>
  <c r="CT34" i="113" l="1"/>
  <c r="N70" i="129"/>
  <c r="N7" i="145"/>
  <c r="N164" i="116"/>
  <c r="N164" i="135" s="1"/>
  <c r="N78" i="124"/>
  <c r="N152" i="115"/>
  <c r="CT31" i="113"/>
  <c r="N63" i="129"/>
  <c r="N71" i="129"/>
  <c r="N85" i="122"/>
  <c r="N67" i="129" l="1"/>
  <c r="N173" i="116"/>
  <c r="N176" i="116"/>
  <c r="N66" i="129"/>
  <c r="N64" i="129"/>
  <c r="N65" i="129"/>
  <c r="N85" i="124"/>
  <c r="CI80" i="102" l="1"/>
  <c r="M20" i="127"/>
  <c r="CI22" i="133"/>
  <c r="CI24" i="113"/>
  <c r="CI24" i="132" s="1"/>
  <c r="CL22" i="102"/>
  <c r="M20" i="143" l="1"/>
  <c r="M94" i="116"/>
  <c r="M20" i="129"/>
  <c r="CL24" i="113"/>
  <c r="CL24" i="132" s="1"/>
  <c r="CL22" i="133"/>
  <c r="M78" i="127"/>
  <c r="M78" i="143" s="1"/>
  <c r="CI80" i="133"/>
  <c r="CL80" i="102"/>
  <c r="M94" i="135" l="1"/>
  <c r="CL80" i="133"/>
  <c r="M78" i="129"/>
  <c r="M78" i="145" s="1"/>
  <c r="M166" i="116"/>
  <c r="M20" i="145"/>
  <c r="M166" i="135" l="1"/>
  <c r="E20" i="127" l="1"/>
  <c r="W22" i="133"/>
  <c r="W80" i="102"/>
  <c r="W24" i="113"/>
  <c r="W24" i="132" s="1"/>
  <c r="Z22" i="102"/>
  <c r="BS80" i="102"/>
  <c r="K20" i="127"/>
  <c r="BS24" i="113"/>
  <c r="BS24" i="132" s="1"/>
  <c r="BS22" i="133"/>
  <c r="BV22" i="102"/>
  <c r="C20" i="127"/>
  <c r="G24" i="113"/>
  <c r="G24" i="132" s="1"/>
  <c r="G22" i="133"/>
  <c r="G80" i="102"/>
  <c r="J22" i="102"/>
  <c r="AM22" i="133"/>
  <c r="AM80" i="102"/>
  <c r="G20" i="127"/>
  <c r="AM24" i="113"/>
  <c r="AM24" i="132" s="1"/>
  <c r="AP22" i="102"/>
  <c r="O24" i="113"/>
  <c r="O24" i="132" s="1"/>
  <c r="D20" i="127"/>
  <c r="O80" i="102"/>
  <c r="O22" i="133"/>
  <c r="R22" i="102"/>
  <c r="AU80" i="102"/>
  <c r="H20" i="127"/>
  <c r="AU24" i="113"/>
  <c r="AU24" i="132" s="1"/>
  <c r="AU22" i="133"/>
  <c r="AX22" i="102"/>
  <c r="CA22" i="133"/>
  <c r="CA80" i="102"/>
  <c r="CA24" i="113"/>
  <c r="CA24" i="132" s="1"/>
  <c r="L20" i="127"/>
  <c r="CD22" i="102"/>
  <c r="I20" i="127"/>
  <c r="BC24" i="113"/>
  <c r="BC24" i="132" s="1"/>
  <c r="BC22" i="133"/>
  <c r="BC80" i="102"/>
  <c r="BF22" i="102"/>
  <c r="AE22" i="133"/>
  <c r="AE80" i="102"/>
  <c r="F20" i="127"/>
  <c r="AE24" i="113"/>
  <c r="AE24" i="132" s="1"/>
  <c r="AH22" i="102"/>
  <c r="BK22" i="133"/>
  <c r="BK80" i="102"/>
  <c r="J20" i="127"/>
  <c r="BK24" i="113"/>
  <c r="BK24" i="132" s="1"/>
  <c r="BN22" i="102"/>
  <c r="CA80" i="133" l="1"/>
  <c r="L78" i="127"/>
  <c r="L78" i="143" s="1"/>
  <c r="CD80" i="102"/>
  <c r="AP24" i="113"/>
  <c r="AP24" i="132" s="1"/>
  <c r="AP22" i="133"/>
  <c r="G20" i="129"/>
  <c r="BK80" i="133"/>
  <c r="J78" i="127"/>
  <c r="J78" i="143" s="1"/>
  <c r="BN80" i="102"/>
  <c r="F94" i="116"/>
  <c r="F20" i="143"/>
  <c r="I78" i="127"/>
  <c r="I78" i="143" s="1"/>
  <c r="BC80" i="133"/>
  <c r="BF80" i="102"/>
  <c r="CD24" i="113"/>
  <c r="CD24" i="132" s="1"/>
  <c r="CD22" i="133"/>
  <c r="L20" i="129"/>
  <c r="H20" i="143"/>
  <c r="H94" i="116"/>
  <c r="O80" i="133"/>
  <c r="D78" i="127"/>
  <c r="D78" i="143" s="1"/>
  <c r="R80" i="102"/>
  <c r="J24" i="113"/>
  <c r="J24" i="132" s="1"/>
  <c r="C20" i="129"/>
  <c r="J22" i="133"/>
  <c r="C94" i="116"/>
  <c r="C20" i="143"/>
  <c r="K94" i="116"/>
  <c r="K20" i="143"/>
  <c r="W80" i="133"/>
  <c r="E78" i="127"/>
  <c r="E78" i="143" s="1"/>
  <c r="Z80" i="102"/>
  <c r="I20" i="143"/>
  <c r="I94" i="116"/>
  <c r="BN24" i="113"/>
  <c r="BN24" i="132" s="1"/>
  <c r="BN22" i="133"/>
  <c r="J20" i="129"/>
  <c r="AE80" i="133"/>
  <c r="F78" i="127"/>
  <c r="F78" i="143" s="1"/>
  <c r="AH80" i="102"/>
  <c r="L20" i="143"/>
  <c r="L94" i="116"/>
  <c r="AX24" i="113"/>
  <c r="AX24" i="132" s="1"/>
  <c r="H20" i="129"/>
  <c r="AX22" i="133"/>
  <c r="H78" i="127"/>
  <c r="H78" i="143" s="1"/>
  <c r="AU80" i="133"/>
  <c r="AX80" i="102"/>
  <c r="D94" i="116"/>
  <c r="D20" i="143"/>
  <c r="G20" i="143"/>
  <c r="G94" i="116"/>
  <c r="G80" i="133"/>
  <c r="C78" i="127"/>
  <c r="C78" i="143" s="1"/>
  <c r="J80" i="102"/>
  <c r="BV24" i="113"/>
  <c r="BV24" i="132" s="1"/>
  <c r="K20" i="129"/>
  <c r="BV22" i="133"/>
  <c r="BS80" i="133"/>
  <c r="K78" i="127"/>
  <c r="K78" i="143" s="1"/>
  <c r="BV80" i="102"/>
  <c r="J20" i="143"/>
  <c r="J94" i="116"/>
  <c r="BF22" i="133"/>
  <c r="I20" i="129"/>
  <c r="BF24" i="113"/>
  <c r="BF24" i="132" s="1"/>
  <c r="AH22" i="133"/>
  <c r="F20" i="129"/>
  <c r="AH24" i="113"/>
  <c r="AH24" i="132" s="1"/>
  <c r="R22" i="133"/>
  <c r="R24" i="113"/>
  <c r="R24" i="132" s="1"/>
  <c r="D20" i="129"/>
  <c r="AM80" i="133"/>
  <c r="G78" i="127"/>
  <c r="G78" i="143" s="1"/>
  <c r="AP80" i="102"/>
  <c r="E20" i="129"/>
  <c r="Z24" i="113"/>
  <c r="Z24" i="132" s="1"/>
  <c r="Z22" i="133"/>
  <c r="E20" i="143"/>
  <c r="E94" i="116"/>
  <c r="E94" i="135" l="1"/>
  <c r="G94" i="135"/>
  <c r="K94" i="135"/>
  <c r="J94" i="135"/>
  <c r="H94" i="135"/>
  <c r="L94" i="135"/>
  <c r="I94" i="135"/>
  <c r="C94" i="135"/>
  <c r="F94" i="135"/>
  <c r="D94" i="135"/>
  <c r="D20" i="145"/>
  <c r="D166" i="116"/>
  <c r="G78" i="129"/>
  <c r="G78" i="145" s="1"/>
  <c r="AP80" i="133"/>
  <c r="C78" i="129"/>
  <c r="C78" i="145" s="1"/>
  <c r="J80" i="133"/>
  <c r="L78" i="129"/>
  <c r="L78" i="145" s="1"/>
  <c r="CD80" i="133"/>
  <c r="E20" i="145"/>
  <c r="E166" i="116"/>
  <c r="F166" i="116"/>
  <c r="F20" i="145"/>
  <c r="AX80" i="133"/>
  <c r="H78" i="129"/>
  <c r="H78" i="145" s="1"/>
  <c r="AH80" i="133"/>
  <c r="F78" i="129"/>
  <c r="F78" i="145" s="1"/>
  <c r="E78" i="129"/>
  <c r="E78" i="145" s="1"/>
  <c r="Z80" i="133"/>
  <c r="R80" i="133"/>
  <c r="D78" i="129"/>
  <c r="D78" i="145" s="1"/>
  <c r="I78" i="129"/>
  <c r="I78" i="145" s="1"/>
  <c r="BF80" i="133"/>
  <c r="G20" i="145"/>
  <c r="G166" i="116"/>
  <c r="H166" i="116"/>
  <c r="H20" i="145"/>
  <c r="C166" i="116"/>
  <c r="C20" i="145"/>
  <c r="I20" i="145"/>
  <c r="I166" i="116"/>
  <c r="BV80" i="133"/>
  <c r="K78" i="129"/>
  <c r="K78" i="145" s="1"/>
  <c r="K20" i="145"/>
  <c r="K166" i="116"/>
  <c r="J20" i="145"/>
  <c r="J166" i="116"/>
  <c r="L166" i="116"/>
  <c r="L20" i="145"/>
  <c r="BN80" i="133"/>
  <c r="J78" i="129"/>
  <c r="J78" i="145" s="1"/>
  <c r="J166" i="135" l="1"/>
  <c r="C166" i="135"/>
  <c r="F166" i="135"/>
  <c r="K166" i="135"/>
  <c r="I166" i="135"/>
  <c r="E166" i="135"/>
  <c r="D166" i="135"/>
  <c r="G166" i="135"/>
  <c r="L166" i="135"/>
  <c r="H166" i="135"/>
  <c r="AY29" i="151" l="1"/>
  <c r="AY30" i="151"/>
  <c r="AY31" i="151" l="1"/>
  <c r="AY35" i="151"/>
  <c r="AY70" i="149"/>
  <c r="AY22" i="151" l="1"/>
  <c r="AY70" i="151"/>
  <c r="AY5" i="151"/>
  <c r="AY16" i="151"/>
  <c r="AY23" i="151"/>
  <c r="AY18" i="151"/>
  <c r="AY32" i="151" l="1"/>
  <c r="AY19" i="151"/>
  <c r="AY27" i="151"/>
  <c r="AY12" i="151"/>
  <c r="AY15" i="151"/>
  <c r="AY24" i="151"/>
  <c r="AY9" i="151"/>
  <c r="AY7" i="151"/>
  <c r="AY21" i="151"/>
  <c r="AY6" i="151"/>
  <c r="AY14" i="151"/>
  <c r="AY33" i="151"/>
  <c r="AY11" i="151"/>
  <c r="AY8" i="151"/>
  <c r="AY20" i="151"/>
  <c r="AY28" i="151"/>
  <c r="AY13" i="151"/>
  <c r="AY26" i="151"/>
  <c r="AY25" i="151"/>
  <c r="AY10" i="151"/>
  <c r="AY36" i="151" l="1"/>
  <c r="AY17" i="151"/>
  <c r="AY37" i="151"/>
  <c r="G30" i="151" l="1"/>
  <c r="J31" i="151"/>
  <c r="H29" i="151"/>
  <c r="G29" i="151"/>
  <c r="G31" i="151"/>
  <c r="H30" i="151"/>
  <c r="I29" i="151"/>
  <c r="H31" i="151"/>
  <c r="I30" i="151"/>
  <c r="J29" i="151"/>
  <c r="I31" i="151"/>
  <c r="J30" i="151"/>
  <c r="G23" i="151" l="1"/>
  <c r="G16" i="151"/>
  <c r="J35" i="151"/>
  <c r="J70" i="149"/>
  <c r="J70" i="151" s="1"/>
  <c r="I70" i="149"/>
  <c r="I70" i="151" s="1"/>
  <c r="I35" i="151"/>
  <c r="H70" i="149"/>
  <c r="H70" i="151" s="1"/>
  <c r="H35" i="151"/>
  <c r="G35" i="151"/>
  <c r="G70" i="149"/>
  <c r="H6" i="151"/>
  <c r="H28" i="151"/>
  <c r="H19" i="151"/>
  <c r="I23" i="151"/>
  <c r="J27" i="151"/>
  <c r="I9" i="151"/>
  <c r="J20" i="151"/>
  <c r="J7" i="151"/>
  <c r="I26" i="151"/>
  <c r="I14" i="151"/>
  <c r="H12" i="151"/>
  <c r="H7" i="151"/>
  <c r="I12" i="151"/>
  <c r="I22" i="151"/>
  <c r="I27" i="151"/>
  <c r="J10" i="151"/>
  <c r="J11" i="151"/>
  <c r="I20" i="151"/>
  <c r="H22" i="151"/>
  <c r="J28" i="151"/>
  <c r="I7" i="151"/>
  <c r="H20" i="151"/>
  <c r="J23" i="151"/>
  <c r="J25" i="151"/>
  <c r="I28" i="151"/>
  <c r="H11" i="151"/>
  <c r="H13" i="151"/>
  <c r="J12" i="151"/>
  <c r="H10" i="151"/>
  <c r="H9" i="151"/>
  <c r="J21" i="151"/>
  <c r="H23" i="151"/>
  <c r="H24" i="151"/>
  <c r="H25" i="151"/>
  <c r="J26" i="151"/>
  <c r="H16" i="151"/>
  <c r="I16" i="151"/>
  <c r="J13" i="151"/>
  <c r="J16" i="151"/>
  <c r="I13" i="151"/>
  <c r="I6" i="151"/>
  <c r="I8" i="151"/>
  <c r="J22" i="151"/>
  <c r="I24" i="151"/>
  <c r="I25" i="151"/>
  <c r="H27" i="151"/>
  <c r="I21" i="151"/>
  <c r="J6" i="151"/>
  <c r="J8" i="151"/>
  <c r="I10" i="151"/>
  <c r="I11" i="151"/>
  <c r="H21" i="151"/>
  <c r="J24" i="151"/>
  <c r="H14" i="151"/>
  <c r="J9" i="151"/>
  <c r="J14" i="151"/>
  <c r="H26" i="151"/>
  <c r="H8" i="151"/>
  <c r="M14" i="151"/>
  <c r="M9" i="151"/>
  <c r="K30" i="151"/>
  <c r="L29" i="151"/>
  <c r="M6" i="151"/>
  <c r="K31" i="151"/>
  <c r="L30" i="151"/>
  <c r="H5" i="151"/>
  <c r="I5" i="151"/>
  <c r="J19" i="151"/>
  <c r="I19" i="151"/>
  <c r="H15" i="151"/>
  <c r="J15" i="151"/>
  <c r="J5" i="151"/>
  <c r="I15" i="151"/>
  <c r="L31" i="151"/>
  <c r="N26" i="151"/>
  <c r="L24" i="151"/>
  <c r="M22" i="151"/>
  <c r="N20" i="151"/>
  <c r="K29" i="151"/>
  <c r="L26" i="151"/>
  <c r="N24" i="151"/>
  <c r="N23" i="151"/>
  <c r="L20" i="151"/>
  <c r="N27" i="151"/>
  <c r="M29" i="151"/>
  <c r="M30" i="151"/>
  <c r="N29" i="151"/>
  <c r="M31" i="151"/>
  <c r="N30" i="151"/>
  <c r="N31" i="151"/>
  <c r="G15" i="151" l="1"/>
  <c r="G8" i="151"/>
  <c r="G21" i="151"/>
  <c r="G11" i="151"/>
  <c r="G5" i="151"/>
  <c r="G25" i="151"/>
  <c r="G27" i="151"/>
  <c r="G14" i="151"/>
  <c r="G70" i="151"/>
  <c r="G13" i="151"/>
  <c r="G7" i="151"/>
  <c r="G20" i="151"/>
  <c r="G6" i="151"/>
  <c r="G26" i="151"/>
  <c r="G28" i="151"/>
  <c r="G10" i="151"/>
  <c r="G24" i="151"/>
  <c r="G9" i="151"/>
  <c r="G18" i="151"/>
  <c r="G19" i="151"/>
  <c r="G12" i="151"/>
  <c r="G22" i="151"/>
  <c r="K70" i="149"/>
  <c r="K35" i="151"/>
  <c r="M70" i="149"/>
  <c r="M70" i="151" s="1"/>
  <c r="M35" i="151"/>
  <c r="L70" i="149"/>
  <c r="L70" i="151" s="1"/>
  <c r="L35" i="151"/>
  <c r="N35" i="151"/>
  <c r="N70" i="149"/>
  <c r="N70" i="151" s="1"/>
  <c r="L19" i="151"/>
  <c r="M12" i="151"/>
  <c r="L21" i="151"/>
  <c r="N25" i="151"/>
  <c r="M28" i="151"/>
  <c r="N9" i="151"/>
  <c r="L13" i="151"/>
  <c r="M11" i="151"/>
  <c r="N22" i="151"/>
  <c r="L6" i="151"/>
  <c r="L12" i="151"/>
  <c r="L23" i="151"/>
  <c r="L9" i="151"/>
  <c r="N10" i="151"/>
  <c r="L14" i="151"/>
  <c r="I17" i="151"/>
  <c r="J17" i="151"/>
  <c r="H37" i="151"/>
  <c r="N21" i="151"/>
  <c r="M26" i="151"/>
  <c r="L7" i="151"/>
  <c r="L10" i="151"/>
  <c r="M24" i="151"/>
  <c r="L8" i="151"/>
  <c r="M10" i="151"/>
  <c r="M25" i="151"/>
  <c r="M13" i="151"/>
  <c r="N8" i="151"/>
  <c r="L16" i="151"/>
  <c r="M16" i="151"/>
  <c r="H18" i="151"/>
  <c r="J37" i="151"/>
  <c r="H17" i="151"/>
  <c r="M23" i="151"/>
  <c r="M27" i="151"/>
  <c r="L11" i="151"/>
  <c r="M20" i="151"/>
  <c r="L27" i="151"/>
  <c r="N11" i="151"/>
  <c r="N6" i="151"/>
  <c r="N12" i="151"/>
  <c r="N16" i="151"/>
  <c r="J36" i="151"/>
  <c r="M8" i="151"/>
  <c r="L25" i="151"/>
  <c r="N14" i="151"/>
  <c r="M7" i="151"/>
  <c r="L22" i="151"/>
  <c r="M21" i="151"/>
  <c r="N7" i="151"/>
  <c r="N13" i="151"/>
  <c r="J18" i="151"/>
  <c r="I18" i="151"/>
  <c r="I36" i="151"/>
  <c r="H36" i="151"/>
  <c r="I37" i="151"/>
  <c r="P7" i="151"/>
  <c r="M19" i="151"/>
  <c r="L28" i="151"/>
  <c r="N28" i="151"/>
  <c r="N15" i="151"/>
  <c r="N5" i="151"/>
  <c r="M5" i="151"/>
  <c r="L5" i="151"/>
  <c r="M15" i="151"/>
  <c r="N19" i="151"/>
  <c r="L15" i="151"/>
  <c r="P23" i="151"/>
  <c r="R6" i="151"/>
  <c r="P24" i="151"/>
  <c r="P9" i="151"/>
  <c r="O29" i="151"/>
  <c r="Q31" i="151"/>
  <c r="R30" i="151"/>
  <c r="P21" i="151"/>
  <c r="Q13" i="151"/>
  <c r="P27" i="151"/>
  <c r="P11" i="151"/>
  <c r="P5" i="151"/>
  <c r="Q5" i="151"/>
  <c r="O30" i="151"/>
  <c r="R31" i="151"/>
  <c r="P29" i="151"/>
  <c r="O31" i="151"/>
  <c r="P30" i="151"/>
  <c r="Q29" i="151"/>
  <c r="P25" i="151"/>
  <c r="P31" i="151"/>
  <c r="Q30" i="151"/>
  <c r="R29" i="151"/>
  <c r="K8" i="151" l="1"/>
  <c r="K25" i="151"/>
  <c r="G37" i="151"/>
  <c r="K6" i="151"/>
  <c r="K20" i="151"/>
  <c r="K70" i="151"/>
  <c r="K15" i="151"/>
  <c r="K19" i="151"/>
  <c r="K7" i="151"/>
  <c r="K14" i="151"/>
  <c r="K21" i="151"/>
  <c r="K23" i="151"/>
  <c r="K22" i="151"/>
  <c r="K13" i="151"/>
  <c r="K16" i="151"/>
  <c r="K5" i="151"/>
  <c r="K11" i="151"/>
  <c r="K28" i="151"/>
  <c r="K10" i="151"/>
  <c r="K18" i="151"/>
  <c r="G17" i="151"/>
  <c r="G32" i="151"/>
  <c r="K9" i="151"/>
  <c r="G33" i="151"/>
  <c r="G36" i="151"/>
  <c r="K27" i="151"/>
  <c r="K12" i="151"/>
  <c r="K26" i="151"/>
  <c r="K24" i="151"/>
  <c r="P35" i="151"/>
  <c r="P70" i="149"/>
  <c r="P70" i="151" s="1"/>
  <c r="Q70" i="149"/>
  <c r="Q70" i="151" s="1"/>
  <c r="Q35" i="151"/>
  <c r="O70" i="149"/>
  <c r="O35" i="151"/>
  <c r="R70" i="149"/>
  <c r="R70" i="151" s="1"/>
  <c r="R35" i="151"/>
  <c r="P10" i="151"/>
  <c r="R21" i="151"/>
  <c r="Q27" i="151"/>
  <c r="Q20" i="151"/>
  <c r="P20" i="151"/>
  <c r="Q28" i="151"/>
  <c r="R14" i="151"/>
  <c r="P8" i="151"/>
  <c r="R22" i="151"/>
  <c r="Q24" i="151"/>
  <c r="R27" i="151"/>
  <c r="Q7" i="151"/>
  <c r="Q10" i="151"/>
  <c r="R12" i="151"/>
  <c r="H32" i="151"/>
  <c r="J33" i="151"/>
  <c r="P14" i="151"/>
  <c r="R26" i="151"/>
  <c r="R7" i="151"/>
  <c r="R13" i="151"/>
  <c r="R9" i="151"/>
  <c r="P6" i="151"/>
  <c r="P12" i="151"/>
  <c r="N17" i="151"/>
  <c r="I33" i="151"/>
  <c r="P22" i="151"/>
  <c r="R20" i="151"/>
  <c r="Q22" i="151"/>
  <c r="R10" i="151"/>
  <c r="R11" i="151"/>
  <c r="P13" i="151"/>
  <c r="Q21" i="151"/>
  <c r="Q26" i="151"/>
  <c r="R23" i="151"/>
  <c r="R24" i="151"/>
  <c r="R25" i="151"/>
  <c r="Q8" i="151"/>
  <c r="Q14" i="151"/>
  <c r="Q16" i="151"/>
  <c r="Q23" i="151"/>
  <c r="Q25" i="151"/>
  <c r="P28" i="151"/>
  <c r="P16" i="151"/>
  <c r="R8" i="151"/>
  <c r="R16" i="151"/>
  <c r="L37" i="151"/>
  <c r="M18" i="151"/>
  <c r="N18" i="151"/>
  <c r="M36" i="151"/>
  <c r="L18" i="151"/>
  <c r="J32" i="151"/>
  <c r="H33" i="151"/>
  <c r="P26" i="151"/>
  <c r="Q6" i="151"/>
  <c r="Q12" i="151"/>
  <c r="Q9" i="151"/>
  <c r="Q11" i="151"/>
  <c r="L17" i="151"/>
  <c r="M17" i="151"/>
  <c r="L36" i="151"/>
  <c r="N36" i="151"/>
  <c r="I32" i="151"/>
  <c r="V6" i="151"/>
  <c r="M37" i="151"/>
  <c r="R19" i="151"/>
  <c r="R28" i="151"/>
  <c r="N37" i="151"/>
  <c r="P37" i="151"/>
  <c r="Q19" i="151"/>
  <c r="P19" i="151"/>
  <c r="Q15" i="151"/>
  <c r="S30" i="151"/>
  <c r="V31" i="151"/>
  <c r="T29" i="151"/>
  <c r="P15" i="151"/>
  <c r="R15" i="151"/>
  <c r="R5" i="151"/>
  <c r="T13" i="151"/>
  <c r="V9" i="151"/>
  <c r="S31" i="151"/>
  <c r="T30" i="151"/>
  <c r="U29" i="151"/>
  <c r="U27" i="151"/>
  <c r="T12" i="151"/>
  <c r="V13" i="151"/>
  <c r="V5" i="151"/>
  <c r="T10" i="151"/>
  <c r="T5" i="151"/>
  <c r="T31" i="151"/>
  <c r="U30" i="151"/>
  <c r="V29" i="151"/>
  <c r="U22" i="151"/>
  <c r="S29" i="151"/>
  <c r="U31" i="151"/>
  <c r="V30" i="151"/>
  <c r="O8" i="151" l="1"/>
  <c r="O14" i="151"/>
  <c r="O7" i="151"/>
  <c r="O5" i="151"/>
  <c r="O21" i="151"/>
  <c r="K33" i="151"/>
  <c r="O12" i="151"/>
  <c r="O25" i="151"/>
  <c r="O28" i="151"/>
  <c r="S21" i="151"/>
  <c r="O19" i="151"/>
  <c r="O13" i="151"/>
  <c r="O27" i="151"/>
  <c r="O20" i="151"/>
  <c r="K17" i="151"/>
  <c r="O6" i="151"/>
  <c r="O26" i="151"/>
  <c r="O23" i="151"/>
  <c r="O9" i="151"/>
  <c r="K36" i="151"/>
  <c r="O15" i="151"/>
  <c r="K37" i="151"/>
  <c r="S20" i="151"/>
  <c r="K32" i="151"/>
  <c r="O10" i="151"/>
  <c r="O24" i="151"/>
  <c r="O22" i="151"/>
  <c r="O11" i="151"/>
  <c r="O16" i="151"/>
  <c r="O70" i="151"/>
  <c r="V70" i="149"/>
  <c r="V70" i="151" s="1"/>
  <c r="V35" i="151"/>
  <c r="U70" i="149"/>
  <c r="U70" i="151" s="1"/>
  <c r="U35" i="151"/>
  <c r="S35" i="151"/>
  <c r="S70" i="149"/>
  <c r="T35" i="151"/>
  <c r="T70" i="149"/>
  <c r="T70" i="151" s="1"/>
  <c r="T21" i="151"/>
  <c r="T26" i="151"/>
  <c r="T7" i="151"/>
  <c r="U8" i="151"/>
  <c r="T8" i="151"/>
  <c r="T11" i="151"/>
  <c r="U20" i="151"/>
  <c r="T22" i="151"/>
  <c r="T27" i="151"/>
  <c r="T14" i="151"/>
  <c r="V16" i="151"/>
  <c r="U14" i="151"/>
  <c r="U16" i="151"/>
  <c r="R18" i="151"/>
  <c r="M32" i="151"/>
  <c r="T20" i="151"/>
  <c r="V25" i="151"/>
  <c r="U28" i="151"/>
  <c r="V7" i="151"/>
  <c r="U23" i="151"/>
  <c r="U24" i="151"/>
  <c r="U25" i="151"/>
  <c r="T6" i="151"/>
  <c r="V20" i="151"/>
  <c r="T9" i="151"/>
  <c r="U10" i="151"/>
  <c r="V12" i="151"/>
  <c r="V11" i="151"/>
  <c r="M33" i="151"/>
  <c r="L33" i="151"/>
  <c r="V23" i="151"/>
  <c r="U6" i="151"/>
  <c r="V10" i="151"/>
  <c r="T23" i="151"/>
  <c r="T24" i="151"/>
  <c r="T25" i="151"/>
  <c r="V26" i="151"/>
  <c r="U21" i="151"/>
  <c r="U26" i="151"/>
  <c r="U12" i="151"/>
  <c r="V8" i="151"/>
  <c r="P36" i="151"/>
  <c r="R37" i="151"/>
  <c r="R17" i="151"/>
  <c r="U19" i="151"/>
  <c r="V24" i="151"/>
  <c r="V22" i="151"/>
  <c r="V27" i="151"/>
  <c r="T28" i="151"/>
  <c r="U9" i="151"/>
  <c r="V21" i="151"/>
  <c r="U7" i="151"/>
  <c r="U11" i="151"/>
  <c r="U13" i="151"/>
  <c r="V14" i="151"/>
  <c r="T16" i="151"/>
  <c r="R36" i="151"/>
  <c r="P17" i="151"/>
  <c r="Q17" i="151"/>
  <c r="N32" i="151"/>
  <c r="N33" i="151"/>
  <c r="L32" i="151"/>
  <c r="Q37" i="151"/>
  <c r="Q36" i="151"/>
  <c r="Q18" i="151"/>
  <c r="P18" i="151"/>
  <c r="V15" i="151"/>
  <c r="T19" i="151"/>
  <c r="T15" i="151"/>
  <c r="U15" i="151"/>
  <c r="U5" i="151"/>
  <c r="V19" i="151"/>
  <c r="V28" i="151"/>
  <c r="S13" i="151" l="1"/>
  <c r="S28" i="151"/>
  <c r="O37" i="151"/>
  <c r="S25" i="151"/>
  <c r="S8" i="151"/>
  <c r="O36" i="151"/>
  <c r="S12" i="151"/>
  <c r="S10" i="151"/>
  <c r="S24" i="151"/>
  <c r="S23" i="151"/>
  <c r="S5" i="151"/>
  <c r="S6" i="151"/>
  <c r="S27" i="151"/>
  <c r="S9" i="151"/>
  <c r="O18" i="151"/>
  <c r="S16" i="151"/>
  <c r="S70" i="151"/>
  <c r="S19" i="151"/>
  <c r="S7" i="151"/>
  <c r="O17" i="151"/>
  <c r="S15" i="151"/>
  <c r="S14" i="151"/>
  <c r="S11" i="151"/>
  <c r="S26" i="151"/>
  <c r="S22" i="151"/>
  <c r="T36" i="151"/>
  <c r="V37" i="151"/>
  <c r="T17" i="151"/>
  <c r="P32" i="151"/>
  <c r="R33" i="151"/>
  <c r="U17" i="151"/>
  <c r="R32" i="151"/>
  <c r="U36" i="151"/>
  <c r="U18" i="151"/>
  <c r="V17" i="151"/>
  <c r="V36" i="151"/>
  <c r="Q33" i="151"/>
  <c r="P33" i="151"/>
  <c r="Q32" i="151"/>
  <c r="U37" i="151"/>
  <c r="T37" i="151"/>
  <c r="Z16" i="151"/>
  <c r="Y26" i="151"/>
  <c r="X31" i="151"/>
  <c r="Y30" i="151"/>
  <c r="Z29" i="151"/>
  <c r="Z13" i="151"/>
  <c r="Z11" i="151"/>
  <c r="Z7" i="151"/>
  <c r="Y24" i="151"/>
  <c r="T18" i="151"/>
  <c r="V18" i="151"/>
  <c r="Z14" i="151"/>
  <c r="Z30" i="151"/>
  <c r="Z9" i="151"/>
  <c r="Z15" i="151"/>
  <c r="W29" i="151"/>
  <c r="Y31" i="151"/>
  <c r="X7" i="151"/>
  <c r="Y20" i="151"/>
  <c r="Z10" i="151"/>
  <c r="Y28" i="151"/>
  <c r="W30" i="151"/>
  <c r="Z31" i="151"/>
  <c r="X29" i="151"/>
  <c r="W31" i="151"/>
  <c r="X30" i="151"/>
  <c r="Y29" i="151"/>
  <c r="S37" i="151" l="1"/>
  <c r="S18" i="151"/>
  <c r="O32" i="151"/>
  <c r="O33" i="151"/>
  <c r="W13" i="151"/>
  <c r="S36" i="151"/>
  <c r="S17" i="151"/>
  <c r="Z35" i="151"/>
  <c r="Z70" i="149"/>
  <c r="Z70" i="151" s="1"/>
  <c r="W35" i="151"/>
  <c r="W70" i="149"/>
  <c r="Y70" i="149"/>
  <c r="Y70" i="151" s="1"/>
  <c r="Y35" i="151"/>
  <c r="X35" i="151"/>
  <c r="X70" i="149"/>
  <c r="X70" i="151" s="1"/>
  <c r="X27" i="151"/>
  <c r="Z20" i="151"/>
  <c r="Y22" i="151"/>
  <c r="X24" i="151"/>
  <c r="Z26" i="151"/>
  <c r="X9" i="151"/>
  <c r="X16" i="151"/>
  <c r="Z12" i="151"/>
  <c r="Z8" i="151"/>
  <c r="Y12" i="151"/>
  <c r="Y16" i="151"/>
  <c r="Z22" i="151"/>
  <c r="X8" i="151"/>
  <c r="X12" i="151"/>
  <c r="Y10" i="151"/>
  <c r="Y13" i="151"/>
  <c r="V33" i="151"/>
  <c r="T32" i="151"/>
  <c r="U33" i="151"/>
  <c r="X20" i="151"/>
  <c r="Z23" i="151"/>
  <c r="Z24" i="151"/>
  <c r="Z25" i="151"/>
  <c r="Y7" i="151"/>
  <c r="Y25" i="151"/>
  <c r="X6" i="151"/>
  <c r="V32" i="151"/>
  <c r="X26" i="151"/>
  <c r="Z21" i="151"/>
  <c r="X23" i="151"/>
  <c r="X25" i="151"/>
  <c r="Y27" i="151"/>
  <c r="X14" i="151"/>
  <c r="Y8" i="151"/>
  <c r="X10" i="151"/>
  <c r="X11" i="151"/>
  <c r="X13" i="151"/>
  <c r="Y14" i="151"/>
  <c r="Y23" i="151"/>
  <c r="Y11" i="151"/>
  <c r="U32" i="151"/>
  <c r="Y21" i="151"/>
  <c r="Y6" i="151"/>
  <c r="X22" i="151"/>
  <c r="X21" i="151"/>
  <c r="Z6" i="151"/>
  <c r="Z27" i="151"/>
  <c r="X28" i="151"/>
  <c r="Y9" i="151"/>
  <c r="T33" i="151"/>
  <c r="Z19" i="151"/>
  <c r="AD25" i="151"/>
  <c r="AD24" i="151"/>
  <c r="Y19" i="151"/>
  <c r="AA31" i="151"/>
  <c r="AB30" i="151"/>
  <c r="AC29" i="151"/>
  <c r="Z17" i="151"/>
  <c r="Z28" i="151"/>
  <c r="Z5" i="151"/>
  <c r="AB31" i="151"/>
  <c r="AA29" i="151"/>
  <c r="AC31" i="151"/>
  <c r="X19" i="151"/>
  <c r="Y15" i="151"/>
  <c r="AA30" i="151"/>
  <c r="Y5" i="151"/>
  <c r="X15" i="151"/>
  <c r="X5" i="151"/>
  <c r="AD20" i="151"/>
  <c r="AC30" i="151"/>
  <c r="AD29" i="151"/>
  <c r="AD30" i="151"/>
  <c r="AD31" i="151"/>
  <c r="AB29" i="151"/>
  <c r="W18" i="151" l="1"/>
  <c r="W5" i="151"/>
  <c r="W19" i="151"/>
  <c r="W8" i="151"/>
  <c r="W10" i="151"/>
  <c r="W16" i="151"/>
  <c r="W20" i="151"/>
  <c r="W23" i="151"/>
  <c r="S32" i="151"/>
  <c r="S33" i="151"/>
  <c r="W21" i="151"/>
  <c r="W27" i="151"/>
  <c r="W22" i="151"/>
  <c r="W70" i="151"/>
  <c r="W28" i="151"/>
  <c r="W15" i="151"/>
  <c r="W12" i="151"/>
  <c r="W24" i="151"/>
  <c r="W9" i="151"/>
  <c r="W7" i="151"/>
  <c r="W14" i="151"/>
  <c r="W11" i="151"/>
  <c r="W26" i="151"/>
  <c r="W25" i="151"/>
  <c r="W6" i="151"/>
  <c r="AB70" i="149"/>
  <c r="AB70" i="151" s="1"/>
  <c r="AB35" i="151"/>
  <c r="AC35" i="151"/>
  <c r="AC70" i="149"/>
  <c r="AC70" i="151" s="1"/>
  <c r="AD70" i="149"/>
  <c r="AD70" i="151" s="1"/>
  <c r="AD35" i="151"/>
  <c r="AA70" i="149"/>
  <c r="AA35" i="151"/>
  <c r="AD22" i="151"/>
  <c r="AC25" i="151"/>
  <c r="AD21" i="151"/>
  <c r="AC22" i="151"/>
  <c r="AB24" i="151"/>
  <c r="AC27" i="151"/>
  <c r="AB22" i="151"/>
  <c r="Z18" i="151"/>
  <c r="Z36" i="151"/>
  <c r="AB20" i="151"/>
  <c r="AD26" i="151"/>
  <c r="AB28" i="151"/>
  <c r="X37" i="151"/>
  <c r="X17" i="151"/>
  <c r="Y36" i="151"/>
  <c r="Y18" i="151"/>
  <c r="AD23" i="151"/>
  <c r="AC28" i="151"/>
  <c r="AC23" i="151"/>
  <c r="AC24" i="151"/>
  <c r="AB23" i="151"/>
  <c r="AB25" i="151"/>
  <c r="AC21" i="151"/>
  <c r="AB27" i="151"/>
  <c r="Y17" i="151"/>
  <c r="AD27" i="151"/>
  <c r="AB21" i="151"/>
  <c r="AB26" i="151"/>
  <c r="AC20" i="151"/>
  <c r="AC26" i="151"/>
  <c r="X18" i="151"/>
  <c r="Y37" i="151"/>
  <c r="X36" i="151"/>
  <c r="Z37" i="151"/>
  <c r="AC19" i="151"/>
  <c r="AB19" i="151"/>
  <c r="AD19" i="151"/>
  <c r="AD28" i="151"/>
  <c r="AA19" i="151" l="1"/>
  <c r="W36" i="151"/>
  <c r="AA20" i="151"/>
  <c r="AA23" i="151"/>
  <c r="W33" i="151"/>
  <c r="AA70" i="151"/>
  <c r="W32" i="151"/>
  <c r="W37" i="151"/>
  <c r="AA24" i="151"/>
  <c r="AA28" i="151"/>
  <c r="W17" i="151"/>
  <c r="AA22" i="151"/>
  <c r="AA26" i="151"/>
  <c r="AA27" i="151"/>
  <c r="AA25" i="151"/>
  <c r="AA21" i="151"/>
  <c r="Z32" i="151"/>
  <c r="AB18" i="151"/>
  <c r="AD18" i="151"/>
  <c r="Z33" i="151"/>
  <c r="X33" i="151"/>
  <c r="AC18" i="151"/>
  <c r="Y32" i="151"/>
  <c r="X32" i="151"/>
  <c r="Y33" i="151"/>
  <c r="AE29" i="151"/>
  <c r="AG31" i="151"/>
  <c r="AH30" i="151"/>
  <c r="AE30" i="151"/>
  <c r="AH31" i="151"/>
  <c r="AF29" i="151"/>
  <c r="AE31" i="151"/>
  <c r="AF30" i="151"/>
  <c r="AG29" i="151"/>
  <c r="AF31" i="151"/>
  <c r="AG30" i="151"/>
  <c r="AH29" i="151"/>
  <c r="AA18" i="151" l="1"/>
  <c r="AE35" i="151"/>
  <c r="AE70" i="149"/>
  <c r="AH70" i="149"/>
  <c r="AH70" i="151" s="1"/>
  <c r="AH35" i="151"/>
  <c r="AF70" i="149"/>
  <c r="AF70" i="151" s="1"/>
  <c r="AF35" i="151"/>
  <c r="AG70" i="149"/>
  <c r="AG70" i="151" s="1"/>
  <c r="AG35" i="151"/>
  <c r="AG36" i="151"/>
  <c r="AH21" i="151"/>
  <c r="AF23" i="151"/>
  <c r="AF25" i="151"/>
  <c r="AG27" i="151"/>
  <c r="AG21" i="151"/>
  <c r="AF27" i="151"/>
  <c r="AG14" i="151"/>
  <c r="AG25" i="151"/>
  <c r="AF11" i="151"/>
  <c r="AG24" i="151"/>
  <c r="AH5" i="151"/>
  <c r="AF7" i="151"/>
  <c r="AF13" i="151"/>
  <c r="AH16" i="151"/>
  <c r="AG7" i="151"/>
  <c r="AH12" i="151"/>
  <c r="AG26" i="151"/>
  <c r="AH7" i="151"/>
  <c r="AF20" i="151"/>
  <c r="AH23" i="151"/>
  <c r="AH24" i="151"/>
  <c r="AH25" i="151"/>
  <c r="AG9" i="151"/>
  <c r="AH22" i="151"/>
  <c r="AF10" i="151"/>
  <c r="AH14" i="151"/>
  <c r="AH20" i="151"/>
  <c r="AG22" i="151"/>
  <c r="AF24" i="151"/>
  <c r="AH26" i="151"/>
  <c r="AG5" i="151"/>
  <c r="AG20" i="151"/>
  <c r="AF22" i="151"/>
  <c r="AF26" i="151"/>
  <c r="AF8" i="151"/>
  <c r="AG16" i="151"/>
  <c r="AG23" i="151"/>
  <c r="AH27" i="151"/>
  <c r="AH9" i="151"/>
  <c r="AF9" i="151"/>
  <c r="AH13" i="151"/>
  <c r="AF16" i="151"/>
  <c r="AG6" i="151"/>
  <c r="AG8" i="151"/>
  <c r="AF15" i="151"/>
  <c r="AH6" i="151"/>
  <c r="AH8" i="151"/>
  <c r="AG10" i="151"/>
  <c r="AG11" i="151"/>
  <c r="AG13" i="151"/>
  <c r="AG15" i="151"/>
  <c r="AG28" i="151"/>
  <c r="AF5" i="151"/>
  <c r="AG19" i="151"/>
  <c r="AF21" i="151"/>
  <c r="AF6" i="151"/>
  <c r="AF12" i="151"/>
  <c r="AH10" i="151"/>
  <c r="AH11" i="151"/>
  <c r="AF14" i="151"/>
  <c r="AH15" i="151"/>
  <c r="AF28" i="151"/>
  <c r="AG12" i="151"/>
  <c r="AF17" i="151"/>
  <c r="AH19" i="151"/>
  <c r="AF19" i="151"/>
  <c r="AH28" i="151"/>
  <c r="AE19" i="151" l="1"/>
  <c r="AE9" i="151"/>
  <c r="AE27" i="151"/>
  <c r="AE14" i="151"/>
  <c r="AE24" i="151"/>
  <c r="AE15" i="151"/>
  <c r="AE20" i="151"/>
  <c r="AE13" i="151"/>
  <c r="AE22" i="151"/>
  <c r="AE23" i="151"/>
  <c r="AE11" i="151"/>
  <c r="AE16" i="151"/>
  <c r="AE8" i="151"/>
  <c r="AE28" i="151"/>
  <c r="AE25" i="151"/>
  <c r="AE10" i="151"/>
  <c r="AE7" i="151"/>
  <c r="AE70" i="151"/>
  <c r="AE12" i="151"/>
  <c r="AE21" i="151"/>
  <c r="AE5" i="151"/>
  <c r="AE6" i="151"/>
  <c r="AE26" i="151"/>
  <c r="AG17" i="151"/>
  <c r="AH37" i="151"/>
  <c r="AH17" i="151"/>
  <c r="AG37" i="151"/>
  <c r="AF36" i="151"/>
  <c r="AH36" i="151"/>
  <c r="AF37" i="151"/>
  <c r="AF18" i="151"/>
  <c r="AG18" i="151"/>
  <c r="AH18" i="151"/>
  <c r="AE18" i="151" l="1"/>
  <c r="AE17" i="151"/>
  <c r="AE37" i="151"/>
  <c r="AE33" i="151"/>
  <c r="AF33" i="151"/>
  <c r="AG33" i="151"/>
  <c r="AH32" i="151"/>
  <c r="AG32" i="151"/>
  <c r="AF32" i="151"/>
  <c r="AH33" i="151"/>
  <c r="AE32" i="151" l="1"/>
  <c r="AE36" i="151"/>
  <c r="AL21" i="151"/>
  <c r="AK21" i="151"/>
  <c r="AJ21" i="151"/>
  <c r="AL22" i="151"/>
  <c r="AJ22" i="151"/>
  <c r="AK22" i="151"/>
  <c r="AI22" i="151" l="1"/>
  <c r="AI21" i="151"/>
  <c r="AJ12" i="151"/>
  <c r="AK12" i="151"/>
  <c r="AL12" i="151"/>
  <c r="AI12" i="151" l="1"/>
  <c r="AJ30" i="151"/>
  <c r="AK30" i="151"/>
  <c r="AL30" i="151"/>
  <c r="AI30" i="151"/>
  <c r="AK9" i="151" l="1"/>
  <c r="AK8" i="151"/>
  <c r="AL9" i="151"/>
  <c r="AK11" i="151"/>
  <c r="AL16" i="151"/>
  <c r="AL11" i="151"/>
  <c r="AL8" i="151"/>
  <c r="AJ8" i="151"/>
  <c r="AJ11" i="151"/>
  <c r="AJ9" i="151"/>
  <c r="AK16" i="151"/>
  <c r="AJ16" i="151"/>
  <c r="AI9" i="151" l="1"/>
  <c r="AL14" i="151"/>
  <c r="AJ14" i="151"/>
  <c r="AK14" i="151"/>
  <c r="AI16" i="151" l="1"/>
  <c r="AI8" i="151"/>
  <c r="AI11" i="151"/>
  <c r="AK7" i="151"/>
  <c r="AL7" i="151"/>
  <c r="AJ7" i="151"/>
  <c r="AI7" i="151" l="1"/>
  <c r="AI14" i="151"/>
  <c r="AJ15" i="151"/>
  <c r="AK15" i="151"/>
  <c r="AL15" i="151"/>
  <c r="AI15" i="151" l="1"/>
  <c r="AL17" i="151"/>
  <c r="AK17" i="151"/>
  <c r="AJ17" i="151"/>
  <c r="AI17" i="151" l="1"/>
  <c r="AL10" i="151"/>
  <c r="AJ10" i="151"/>
  <c r="AK10" i="151"/>
  <c r="AK31" i="151"/>
  <c r="AI31" i="151"/>
  <c r="AJ31" i="151"/>
  <c r="AL31" i="151"/>
  <c r="AI10" i="151" l="1"/>
  <c r="AJ24" i="151"/>
  <c r="AL24" i="151"/>
  <c r="AJ6" i="151"/>
  <c r="AK23" i="151"/>
  <c r="AL6" i="151"/>
  <c r="AK6" i="151"/>
  <c r="AJ23" i="151"/>
  <c r="AL23" i="151"/>
  <c r="AK24" i="151"/>
  <c r="AI24" i="151" l="1"/>
  <c r="AI6" i="151"/>
  <c r="AI23" i="151"/>
  <c r="AK35" i="151"/>
  <c r="AK70" i="149"/>
  <c r="AK70" i="151" s="1"/>
  <c r="AJ70" i="149"/>
  <c r="AJ70" i="151" s="1"/>
  <c r="AJ35" i="151"/>
  <c r="AI70" i="149"/>
  <c r="AI35" i="151"/>
  <c r="AJ26" i="151"/>
  <c r="AK26" i="151"/>
  <c r="AL26" i="151"/>
  <c r="AI29" i="151"/>
  <c r="AJ29" i="151"/>
  <c r="AL29" i="151"/>
  <c r="AK29" i="151"/>
  <c r="AI26" i="151" l="1"/>
  <c r="AI70" i="151"/>
  <c r="AL70" i="149"/>
  <c r="AL70" i="151" s="1"/>
  <c r="AL35" i="151"/>
  <c r="AL27" i="151"/>
  <c r="AK27" i="151"/>
  <c r="AJ27" i="151"/>
  <c r="AI27" i="151" l="1"/>
  <c r="AK25" i="151"/>
  <c r="AJ25" i="151"/>
  <c r="AL25" i="151"/>
  <c r="AI25" i="151" l="1"/>
  <c r="AL28" i="151"/>
  <c r="AK28" i="151"/>
  <c r="AJ28" i="151"/>
  <c r="AI28" i="151" l="1"/>
  <c r="AL20" i="151"/>
  <c r="AJ13" i="151"/>
  <c r="AJ20" i="151"/>
  <c r="AK20" i="151"/>
  <c r="AL13" i="151"/>
  <c r="AK13" i="151"/>
  <c r="AJ19" i="151"/>
  <c r="AL19" i="151"/>
  <c r="AK5" i="151"/>
  <c r="AJ5" i="151"/>
  <c r="AK19" i="151"/>
  <c r="AL5" i="151"/>
  <c r="AJ37" i="151" l="1"/>
  <c r="AL18" i="151"/>
  <c r="AJ36" i="151"/>
  <c r="AK18" i="151"/>
  <c r="AJ18" i="151"/>
  <c r="AK36" i="151"/>
  <c r="AL37" i="151"/>
  <c r="AL36" i="151"/>
  <c r="AK37" i="151"/>
  <c r="AI5" i="151" l="1"/>
  <c r="AI19" i="151"/>
  <c r="AI20" i="151"/>
  <c r="AI13" i="151"/>
  <c r="AL32" i="151"/>
  <c r="AK33" i="151"/>
  <c r="AJ33" i="151"/>
  <c r="AK32" i="151"/>
  <c r="AL33" i="151"/>
  <c r="AJ32" i="151"/>
  <c r="AI18" i="151" l="1"/>
  <c r="AI36" i="151"/>
  <c r="AI37" i="151"/>
  <c r="AI32" i="151" l="1"/>
  <c r="AI33" i="151"/>
  <c r="AC12" i="151"/>
  <c r="AD12" i="151"/>
  <c r="AB12" i="151"/>
  <c r="AA12" i="151" l="1"/>
  <c r="AB9" i="151"/>
  <c r="AC8" i="151"/>
  <c r="AB11" i="151"/>
  <c r="AB16" i="151"/>
  <c r="AD11" i="151"/>
  <c r="AC9" i="151"/>
  <c r="AD16" i="151"/>
  <c r="AC16" i="151"/>
  <c r="AC11" i="151"/>
  <c r="AD8" i="151"/>
  <c r="AB8" i="151"/>
  <c r="AD9" i="151"/>
  <c r="AA9" i="151" l="1"/>
  <c r="AD14" i="151"/>
  <c r="AB14" i="151"/>
  <c r="AC14" i="151"/>
  <c r="AA11" i="151" l="1"/>
  <c r="AA16" i="151"/>
  <c r="AA8" i="151"/>
  <c r="AC7" i="151"/>
  <c r="AB7" i="151"/>
  <c r="AD7" i="151"/>
  <c r="AA14" i="151" l="1"/>
  <c r="AA7" i="151"/>
  <c r="AC15" i="151"/>
  <c r="AB15" i="151"/>
  <c r="AD15" i="151"/>
  <c r="AA15" i="151" l="1"/>
  <c r="AC17" i="151"/>
  <c r="AD17" i="151"/>
  <c r="AB13" i="151"/>
  <c r="AC13" i="151"/>
  <c r="AB17" i="151"/>
  <c r="AD13" i="151"/>
  <c r="AA13" i="151" l="1"/>
  <c r="AA17" i="151"/>
  <c r="AC10" i="151"/>
  <c r="AB10" i="151"/>
  <c r="AD10" i="151"/>
  <c r="AA10" i="151" l="1"/>
  <c r="AD6" i="151"/>
  <c r="AB6" i="151"/>
  <c r="AC6" i="151"/>
  <c r="AA6" i="151" l="1"/>
  <c r="AC5" i="151"/>
  <c r="AB5" i="151"/>
  <c r="AD5" i="151"/>
  <c r="AA5" i="151" l="1"/>
  <c r="AD37" i="151"/>
  <c r="AB37" i="151"/>
  <c r="AB36" i="151"/>
  <c r="AC32" i="151"/>
  <c r="AB32" i="151"/>
  <c r="AC36" i="151"/>
  <c r="AD33" i="151"/>
  <c r="AC33" i="151"/>
  <c r="AD36" i="151"/>
  <c r="AD32" i="151"/>
  <c r="AB33" i="151"/>
  <c r="AC37" i="151"/>
  <c r="AA37" i="151" l="1"/>
  <c r="AA36" i="151"/>
  <c r="AA33" i="151"/>
  <c r="AA32" i="151"/>
  <c r="E21" i="151"/>
  <c r="D21" i="151"/>
  <c r="F21" i="151"/>
  <c r="F29" i="151"/>
  <c r="E31" i="151"/>
  <c r="C31" i="151"/>
  <c r="C29" i="151"/>
  <c r="D29" i="151"/>
  <c r="E29" i="151"/>
  <c r="F31" i="151"/>
  <c r="D31" i="151"/>
  <c r="C21" i="151" l="1"/>
  <c r="F22" i="151"/>
  <c r="E22" i="151"/>
  <c r="F12" i="151"/>
  <c r="D22" i="151"/>
  <c r="D12" i="151"/>
  <c r="E12" i="151"/>
  <c r="C22" i="151" l="1"/>
  <c r="C12" i="151"/>
  <c r="D70" i="149"/>
  <c r="D70" i="151" s="1"/>
  <c r="D35" i="151"/>
  <c r="E70" i="149"/>
  <c r="E70" i="151" s="1"/>
  <c r="E35" i="151"/>
  <c r="F70" i="149"/>
  <c r="F70" i="151" s="1"/>
  <c r="F35" i="151"/>
  <c r="C70" i="149"/>
  <c r="C35" i="151"/>
  <c r="F9" i="151"/>
  <c r="D9" i="151"/>
  <c r="E9" i="151"/>
  <c r="E30" i="151"/>
  <c r="C30" i="151"/>
  <c r="D30" i="151"/>
  <c r="F30" i="151"/>
  <c r="C70" i="151" l="1"/>
  <c r="C9" i="151"/>
  <c r="E8" i="151"/>
  <c r="F16" i="151"/>
  <c r="D8" i="151"/>
  <c r="D11" i="151"/>
  <c r="E16" i="151"/>
  <c r="D16" i="151"/>
  <c r="F11" i="151"/>
  <c r="E11" i="151"/>
  <c r="F8" i="151"/>
  <c r="E14" i="151" l="1"/>
  <c r="D14" i="151"/>
  <c r="F14" i="151"/>
  <c r="C16" i="151" l="1"/>
  <c r="C8" i="151"/>
  <c r="C11" i="151"/>
  <c r="C14" i="151" l="1"/>
  <c r="D15" i="151"/>
  <c r="F15" i="151"/>
  <c r="E15" i="151"/>
  <c r="C15" i="151" l="1"/>
  <c r="E17" i="151"/>
  <c r="E23" i="151"/>
  <c r="F17" i="151"/>
  <c r="D17" i="151"/>
  <c r="E24" i="151"/>
  <c r="D23" i="151"/>
  <c r="F23" i="151"/>
  <c r="C17" i="151" l="1"/>
  <c r="C23" i="151"/>
  <c r="D24" i="151"/>
  <c r="E26" i="151"/>
  <c r="F24" i="151"/>
  <c r="C24" i="151" l="1"/>
  <c r="F27" i="151"/>
  <c r="D26" i="151"/>
  <c r="E20" i="151"/>
  <c r="F26" i="151"/>
  <c r="D27" i="151"/>
  <c r="F20" i="151"/>
  <c r="C20" i="151" l="1"/>
  <c r="C26" i="151"/>
  <c r="C27" i="151"/>
  <c r="E27" i="151"/>
  <c r="D20" i="151"/>
  <c r="F28" i="151" l="1"/>
  <c r="E28" i="151"/>
  <c r="D28" i="151"/>
  <c r="C28" i="151" l="1"/>
  <c r="E13" i="151"/>
  <c r="F13" i="151"/>
  <c r="D13" i="151"/>
  <c r="E10" i="151" l="1"/>
  <c r="D10" i="151"/>
  <c r="C13" i="151" l="1"/>
  <c r="F10" i="151"/>
  <c r="C10" i="151" l="1"/>
  <c r="F7" i="151"/>
  <c r="D7" i="151"/>
  <c r="E7" i="151"/>
  <c r="C7" i="151" l="1"/>
  <c r="D6" i="151"/>
  <c r="F6" i="151"/>
  <c r="E6" i="151"/>
  <c r="C6" i="151" l="1"/>
  <c r="D25" i="151"/>
  <c r="F25" i="151"/>
  <c r="E25" i="151"/>
  <c r="D5" i="151"/>
  <c r="F5" i="151"/>
  <c r="E5" i="151"/>
  <c r="C25" i="151" l="1"/>
  <c r="C5" i="151"/>
  <c r="D19" i="151"/>
  <c r="E19" i="151"/>
  <c r="F19" i="151"/>
  <c r="C19" i="151" l="1"/>
  <c r="E37" i="151"/>
  <c r="F36" i="151"/>
  <c r="D36" i="151"/>
  <c r="E36" i="151"/>
  <c r="D37" i="151"/>
  <c r="E18" i="151"/>
  <c r="F18" i="151"/>
  <c r="D18" i="151"/>
  <c r="C37" i="151" l="1"/>
  <c r="C18" i="151"/>
  <c r="F37" i="151"/>
  <c r="D32" i="151"/>
  <c r="E33" i="151"/>
  <c r="F33" i="151"/>
  <c r="D33" i="151"/>
  <c r="F32" i="151"/>
  <c r="E32" i="151"/>
  <c r="C32" i="151" l="1"/>
  <c r="C33" i="151"/>
  <c r="C36" i="151"/>
  <c r="AN30" i="151"/>
  <c r="AP30" i="151"/>
  <c r="AO30" i="151"/>
  <c r="AM30" i="151"/>
  <c r="AO12" i="151" l="1"/>
  <c r="AN12" i="151"/>
  <c r="AP12" i="151"/>
  <c r="AM12" i="151" l="1"/>
  <c r="AO9" i="151"/>
  <c r="AN16" i="151"/>
  <c r="AN8" i="151"/>
  <c r="AP11" i="151"/>
  <c r="AO8" i="151"/>
  <c r="AP9" i="151"/>
  <c r="AP16" i="151"/>
  <c r="AP8" i="151"/>
  <c r="AN9" i="151"/>
  <c r="AO11" i="151"/>
  <c r="AN11" i="151"/>
  <c r="AO16" i="151"/>
  <c r="AM9" i="151" l="1"/>
  <c r="AP14" i="151"/>
  <c r="AO14" i="151"/>
  <c r="AN14" i="151"/>
  <c r="AM16" i="151" l="1"/>
  <c r="AM8" i="151"/>
  <c r="AM11" i="151"/>
  <c r="AN7" i="151"/>
  <c r="AO7" i="151"/>
  <c r="AP7" i="151"/>
  <c r="AM14" i="151" l="1"/>
  <c r="AM7" i="151"/>
  <c r="AP15" i="151"/>
  <c r="AO15" i="151"/>
  <c r="AN15" i="151"/>
  <c r="AM15" i="151" l="1"/>
  <c r="AO17" i="151"/>
  <c r="AP17" i="151"/>
  <c r="AN17" i="151"/>
  <c r="AM17" i="151" l="1"/>
  <c r="AO10" i="151"/>
  <c r="AN10" i="151"/>
  <c r="AP10" i="151"/>
  <c r="AM10" i="151" l="1"/>
  <c r="AO6" i="151"/>
  <c r="AN6" i="151"/>
  <c r="AP6" i="151"/>
  <c r="AM6" i="151" l="1"/>
  <c r="AM13" i="151" l="1"/>
  <c r="AN13" i="151"/>
  <c r="AP13" i="151"/>
  <c r="AO13" i="151"/>
  <c r="AP5" i="151"/>
  <c r="AN5" i="151"/>
  <c r="AO5" i="151"/>
  <c r="AM5" i="151" l="1"/>
  <c r="AO21" i="151"/>
  <c r="AN21" i="151"/>
  <c r="AP21" i="151"/>
  <c r="AO22" i="151"/>
  <c r="AP22" i="151"/>
  <c r="AN22" i="151"/>
  <c r="AM21" i="151" l="1"/>
  <c r="AM22" i="151"/>
  <c r="AM70" i="149"/>
  <c r="AM35" i="151"/>
  <c r="AO70" i="149"/>
  <c r="AO70" i="151" s="1"/>
  <c r="AO35" i="151"/>
  <c r="AP70" i="149"/>
  <c r="AP70" i="151" s="1"/>
  <c r="AP35" i="151"/>
  <c r="AN70" i="149"/>
  <c r="AN70" i="151" s="1"/>
  <c r="AN35" i="151"/>
  <c r="AP29" i="151"/>
  <c r="AN29" i="151"/>
  <c r="AN24" i="151"/>
  <c r="AP23" i="151"/>
  <c r="AN31" i="151"/>
  <c r="AO24" i="151"/>
  <c r="AM29" i="151"/>
  <c r="AN23" i="151"/>
  <c r="AP24" i="151"/>
  <c r="AO23" i="151"/>
  <c r="AM31" i="151"/>
  <c r="AP31" i="151"/>
  <c r="AO31" i="151"/>
  <c r="AO29" i="151"/>
  <c r="AM70" i="151" l="1"/>
  <c r="AM23" i="151"/>
  <c r="AM24" i="151"/>
  <c r="AO26" i="151"/>
  <c r="AN26" i="151"/>
  <c r="AP20" i="151"/>
  <c r="AO20" i="151"/>
  <c r="AN27" i="151"/>
  <c r="AP27" i="151"/>
  <c r="AP26" i="151"/>
  <c r="AO27" i="151"/>
  <c r="AN20" i="151"/>
  <c r="AM26" i="151" l="1"/>
  <c r="AM27" i="151"/>
  <c r="AM20" i="151" l="1"/>
  <c r="AP28" i="151"/>
  <c r="AO28" i="151"/>
  <c r="AN28" i="151"/>
  <c r="AM28" i="151" l="1"/>
  <c r="AP25" i="151"/>
  <c r="AO25" i="151"/>
  <c r="AN25" i="151"/>
  <c r="AN19" i="151"/>
  <c r="AP19" i="151"/>
  <c r="AO19" i="151"/>
  <c r="AM19" i="151" l="1"/>
  <c r="AM25" i="151"/>
  <c r="AN18" i="151"/>
  <c r="AO37" i="151"/>
  <c r="AP37" i="151"/>
  <c r="AN36" i="151"/>
  <c r="AP36" i="151"/>
  <c r="AO18" i="151"/>
  <c r="AN37" i="151"/>
  <c r="AP18" i="151"/>
  <c r="AO36" i="151"/>
  <c r="AM18" i="151" l="1"/>
  <c r="AM37" i="151"/>
  <c r="AM36" i="151"/>
  <c r="AN32" i="151"/>
  <c r="AP33" i="151"/>
  <c r="AO32" i="151"/>
  <c r="AP32" i="151"/>
  <c r="AO33" i="151"/>
  <c r="AN33" i="151"/>
  <c r="AM32" i="151" l="1"/>
  <c r="AM33" i="151"/>
  <c r="AT21" i="151"/>
  <c r="AR21" i="151"/>
  <c r="AS21" i="151"/>
  <c r="AS22" i="151"/>
  <c r="AT22" i="151"/>
  <c r="AR22" i="151"/>
  <c r="AQ21" i="151" l="1"/>
  <c r="AQ22" i="151"/>
  <c r="AR12" i="151"/>
  <c r="AS12" i="151"/>
  <c r="AT12" i="151"/>
  <c r="AQ12" i="151" l="1"/>
  <c r="AR9" i="151"/>
  <c r="AT9" i="151"/>
  <c r="AS9" i="151"/>
  <c r="AQ9" i="151" l="1"/>
  <c r="AR30" i="151"/>
  <c r="AT30" i="151"/>
  <c r="AQ30" i="151"/>
  <c r="AS30" i="151"/>
  <c r="AR8" i="151" l="1"/>
  <c r="AT11" i="151"/>
  <c r="AS16" i="151"/>
  <c r="AR16" i="151"/>
  <c r="AS11" i="151"/>
  <c r="AR11" i="151"/>
  <c r="AT16" i="151"/>
  <c r="AS8" i="151"/>
  <c r="AT8" i="151"/>
  <c r="AS14" i="151" l="1"/>
  <c r="AR14" i="151"/>
  <c r="AT14" i="151"/>
  <c r="AQ16" i="151" l="1"/>
  <c r="AQ11" i="151"/>
  <c r="AQ8" i="151"/>
  <c r="AQ14" i="151" l="1"/>
  <c r="AS15" i="151"/>
  <c r="AR15" i="151"/>
  <c r="AT15" i="151"/>
  <c r="AQ15" i="151" l="1"/>
  <c r="AT17" i="151"/>
  <c r="AR17" i="151"/>
  <c r="AS17" i="151"/>
  <c r="AT13" i="151"/>
  <c r="AQ31" i="151"/>
  <c r="AR31" i="151"/>
  <c r="AT31" i="151"/>
  <c r="AS31" i="151"/>
  <c r="AQ17" i="151" l="1"/>
  <c r="AS24" i="151"/>
  <c r="AS10" i="151"/>
  <c r="AR10" i="151"/>
  <c r="AR23" i="151"/>
  <c r="AT23" i="151"/>
  <c r="AR24" i="151"/>
  <c r="AS23" i="151"/>
  <c r="AT24" i="151"/>
  <c r="AT10" i="151"/>
  <c r="AQ23" i="151" l="1"/>
  <c r="AQ10" i="151"/>
  <c r="AQ24" i="151"/>
  <c r="AQ70" i="149"/>
  <c r="AQ35" i="151"/>
  <c r="AR26" i="151"/>
  <c r="AT26" i="151"/>
  <c r="AS26" i="151"/>
  <c r="AS29" i="151"/>
  <c r="AQ29" i="151"/>
  <c r="AR29" i="151"/>
  <c r="AT29" i="151"/>
  <c r="AQ26" i="151" l="1"/>
  <c r="AQ70" i="151"/>
  <c r="AR70" i="149"/>
  <c r="AR70" i="151" s="1"/>
  <c r="AR35" i="151"/>
  <c r="AT35" i="151"/>
  <c r="AT70" i="149"/>
  <c r="AT70" i="151" s="1"/>
  <c r="AS35" i="151"/>
  <c r="AS70" i="149"/>
  <c r="AS70" i="151" s="1"/>
  <c r="AS27" i="151"/>
  <c r="AR27" i="151"/>
  <c r="AT27" i="151"/>
  <c r="AT20" i="151"/>
  <c r="AQ27" i="151" l="1"/>
  <c r="AT28" i="151"/>
  <c r="AS28" i="151"/>
  <c r="AR28" i="151"/>
  <c r="AQ28" i="151" l="1"/>
  <c r="AR13" i="151"/>
  <c r="AS13" i="151"/>
  <c r="AR20" i="151"/>
  <c r="AS20" i="151"/>
  <c r="AQ20" i="151" l="1"/>
  <c r="AQ13" i="151"/>
  <c r="AR25" i="151"/>
  <c r="AT25" i="151"/>
  <c r="AS25" i="151"/>
  <c r="AQ25" i="151" l="1"/>
  <c r="AT19" i="151"/>
  <c r="AR19" i="151"/>
  <c r="AS19" i="151"/>
  <c r="AQ19" i="151" l="1"/>
  <c r="AT18" i="151"/>
  <c r="AS18" i="151"/>
  <c r="AR18" i="151"/>
  <c r="AQ18" i="151" l="1"/>
  <c r="AT7" i="151"/>
  <c r="AQ7" i="151" l="1"/>
  <c r="AR7" i="151"/>
  <c r="AT6" i="151"/>
  <c r="AS7" i="151"/>
  <c r="AQ6" i="151" l="1"/>
  <c r="AS6" i="151"/>
  <c r="AR6" i="151"/>
  <c r="AT5" i="151"/>
  <c r="AQ37" i="151" l="1"/>
  <c r="AQ5" i="151"/>
  <c r="AQ36" i="151"/>
  <c r="AT37" i="151"/>
  <c r="AT36" i="151"/>
  <c r="AT33" i="151"/>
  <c r="AT32" i="151"/>
  <c r="AR5" i="151"/>
  <c r="AS5" i="151"/>
  <c r="AQ32" i="151" l="1"/>
  <c r="AQ33" i="151"/>
  <c r="AS36" i="151"/>
  <c r="AS37" i="151"/>
  <c r="AS33" i="151"/>
  <c r="AS32" i="151"/>
  <c r="AR32" i="151"/>
  <c r="AR33" i="151"/>
  <c r="AR36" i="151" l="1"/>
  <c r="AR37" i="151"/>
  <c r="AU21" i="151"/>
  <c r="AV21" i="151" l="1"/>
  <c r="AU31" i="151"/>
  <c r="AU22" i="151"/>
  <c r="AW21" i="151"/>
  <c r="AX21" i="151"/>
  <c r="AV22" i="151"/>
  <c r="AX22" i="151"/>
  <c r="AW22" i="151"/>
  <c r="AV31" i="151" l="1"/>
  <c r="AX31" i="151"/>
  <c r="AW31" i="151"/>
  <c r="AU12" i="151" l="1"/>
  <c r="AW12" i="151" l="1"/>
  <c r="AV12" i="151"/>
  <c r="AX12" i="151"/>
  <c r="AU9" i="151"/>
  <c r="AX9" i="151" l="1"/>
  <c r="AV9" i="151"/>
  <c r="AW9" i="151"/>
  <c r="AV30" i="151" l="1"/>
  <c r="AW30" i="151"/>
  <c r="AX30" i="151"/>
  <c r="AU30" i="151"/>
  <c r="AV16" i="151" l="1"/>
  <c r="AW16" i="151"/>
  <c r="AX16" i="151"/>
  <c r="AV11" i="151" l="1"/>
  <c r="AV8" i="151"/>
  <c r="AX11" i="151"/>
  <c r="AW8" i="151"/>
  <c r="AW11" i="151"/>
  <c r="AX8" i="151"/>
  <c r="AU11" i="151"/>
  <c r="AU16" i="151"/>
  <c r="AU8" i="151"/>
  <c r="AV14" i="151" l="1"/>
  <c r="AX14" i="151"/>
  <c r="AW14" i="151"/>
  <c r="AU14" i="151"/>
  <c r="AU17" i="151" l="1"/>
  <c r="AU15" i="151"/>
  <c r="AV15" i="151" l="1"/>
  <c r="AX17" i="151"/>
  <c r="AV17" i="151"/>
  <c r="AW17" i="151"/>
  <c r="AX15" i="151"/>
  <c r="AX13" i="151"/>
  <c r="AW15" i="151"/>
  <c r="AW23" i="151"/>
  <c r="AU10" i="151"/>
  <c r="AU24" i="151"/>
  <c r="AX23" i="151"/>
  <c r="AU23" i="151"/>
  <c r="AV23" i="151"/>
  <c r="AW10" i="151" l="1"/>
  <c r="AX10" i="151"/>
  <c r="AW24" i="151"/>
  <c r="AX24" i="151"/>
  <c r="AV10" i="151"/>
  <c r="AV24" i="151"/>
  <c r="AU26" i="151"/>
  <c r="AX26" i="151" l="1"/>
  <c r="AU70" i="149"/>
  <c r="AU70" i="151" s="1"/>
  <c r="AU35" i="151"/>
  <c r="AW26" i="151"/>
  <c r="AV26" i="151"/>
  <c r="AU29" i="151"/>
  <c r="AV29" i="151"/>
  <c r="AX29" i="151"/>
  <c r="AU27" i="151"/>
  <c r="AW29" i="151"/>
  <c r="AX20" i="151" l="1"/>
  <c r="AW35" i="151"/>
  <c r="AW70" i="149"/>
  <c r="AW70" i="151" s="1"/>
  <c r="AX27" i="151"/>
  <c r="AW27" i="151"/>
  <c r="AV27" i="151"/>
  <c r="AV35" i="151"/>
  <c r="AV70" i="149"/>
  <c r="AV70" i="151" s="1"/>
  <c r="AX35" i="151"/>
  <c r="AX70" i="149"/>
  <c r="AX70" i="151" s="1"/>
  <c r="AU28" i="151" l="1"/>
  <c r="AX28" i="151" l="1"/>
  <c r="AW28" i="151"/>
  <c r="AV28" i="151"/>
  <c r="AX7" i="151" l="1"/>
  <c r="AW7" i="151"/>
  <c r="AW25" i="151" l="1"/>
  <c r="AW6" i="151"/>
  <c r="AX6" i="151"/>
  <c r="AX25" i="151"/>
  <c r="AX18" i="151" l="1"/>
  <c r="AX5" i="151"/>
  <c r="AX19" i="151" l="1"/>
  <c r="AX36" i="151"/>
  <c r="AX32" i="151"/>
  <c r="AX33" i="151"/>
  <c r="AX37" i="151" l="1"/>
  <c r="AU7" i="151" l="1"/>
  <c r="AU6" i="151" l="1"/>
  <c r="AU25" i="151" l="1"/>
  <c r="AV7" i="151" l="1"/>
  <c r="AV6" i="151" l="1"/>
  <c r="AV25" i="151" l="1"/>
  <c r="AV13" i="151" l="1"/>
  <c r="AW20" i="151"/>
  <c r="AW13" i="151"/>
  <c r="AV20" i="151"/>
  <c r="AV18" i="151"/>
  <c r="AW18" i="151"/>
  <c r="AV5" i="151"/>
  <c r="AV32" i="151"/>
  <c r="AW5" i="151"/>
  <c r="AW37" i="151" l="1"/>
  <c r="AV36" i="151"/>
  <c r="AW19" i="151"/>
  <c r="AV37" i="151"/>
  <c r="AV19" i="151"/>
  <c r="AW36" i="151"/>
  <c r="AW33" i="151"/>
  <c r="AV33" i="151"/>
  <c r="AW32" i="151"/>
  <c r="AU19" i="151"/>
  <c r="AU13" i="151"/>
  <c r="AU20" i="151"/>
  <c r="AU18" i="151" l="1"/>
  <c r="AU36" i="151"/>
  <c r="AU5" i="151"/>
  <c r="AU37" i="151"/>
  <c r="AU33" i="151" l="1"/>
  <c r="AU32" i="151"/>
  <c r="CS26" i="134" l="1"/>
  <c r="CT26" i="114"/>
  <c r="CS21" i="114"/>
  <c r="CS38" i="133"/>
  <c r="CS31" i="102"/>
  <c r="CT38" i="102"/>
  <c r="N148" i="115" l="1"/>
  <c r="N148" i="146" s="1"/>
  <c r="CT26" i="134"/>
  <c r="N36" i="129"/>
  <c r="N36" i="145" s="1"/>
  <c r="CT38" i="133"/>
  <c r="CS20" i="114"/>
  <c r="CS20" i="134" s="1"/>
  <c r="CS21" i="134"/>
  <c r="CS31" i="133"/>
  <c r="CS8" i="102"/>
  <c r="CS27" i="113"/>
  <c r="CS27" i="132" s="1"/>
  <c r="CT31" i="102"/>
  <c r="CT31" i="133" l="1"/>
  <c r="CT27" i="113"/>
  <c r="CT27" i="132" s="1"/>
  <c r="N29" i="129"/>
  <c r="CS8" i="133"/>
  <c r="CS7" i="102"/>
  <c r="CS21" i="113"/>
  <c r="CS21" i="132" s="1"/>
  <c r="N169" i="116" l="1"/>
  <c r="N169" i="135" s="1"/>
  <c r="N29" i="145"/>
  <c r="CS7" i="133"/>
  <c r="CS20" i="113"/>
  <c r="CS20" i="132" s="1"/>
  <c r="AY105" i="151" l="1"/>
  <c r="AX105" i="151" l="1"/>
  <c r="AW105" i="151" l="1"/>
  <c r="AV105" i="151" l="1"/>
  <c r="AU105" i="151" l="1"/>
  <c r="AS105" i="151" l="1"/>
  <c r="AT105" i="151"/>
  <c r="AQ105" i="151"/>
  <c r="AR105" i="151"/>
  <c r="N84" i="115" l="1"/>
  <c r="N84" i="146" s="1"/>
  <c r="CQ24" i="134"/>
  <c r="N23" i="127" l="1"/>
  <c r="N23" i="143" s="1"/>
  <c r="CQ25" i="133"/>
  <c r="N22" i="127"/>
  <c r="N22" i="143" s="1"/>
  <c r="CQ24" i="133"/>
  <c r="N24" i="127"/>
  <c r="N24" i="143" s="1"/>
  <c r="CQ26" i="133"/>
  <c r="N21" i="127" l="1"/>
  <c r="CQ23" i="133"/>
  <c r="CQ25" i="113"/>
  <c r="CQ25" i="132" s="1"/>
  <c r="CQ21" i="134"/>
  <c r="N81" i="115"/>
  <c r="N81" i="146" s="1"/>
  <c r="N21" i="143" l="1"/>
  <c r="N95" i="116"/>
  <c r="N95" i="135" s="1"/>
  <c r="N9" i="122" l="1"/>
  <c r="N9" i="138" s="1"/>
  <c r="CQ11" i="131"/>
  <c r="CT11" i="101"/>
  <c r="N22" i="122"/>
  <c r="N22" i="138" s="1"/>
  <c r="CQ24" i="131"/>
  <c r="CT24" i="101"/>
  <c r="CT37" i="101"/>
  <c r="CQ37" i="131"/>
  <c r="N35" i="122"/>
  <c r="N35" i="138" s="1"/>
  <c r="N40" i="122"/>
  <c r="N40" i="138" s="1"/>
  <c r="CT42" i="101"/>
  <c r="CQ42" i="131"/>
  <c r="N55" i="122"/>
  <c r="N55" i="138" s="1"/>
  <c r="CQ57" i="131"/>
  <c r="CT57" i="101"/>
  <c r="CT61" i="101"/>
  <c r="N59" i="122"/>
  <c r="N59" i="138" s="1"/>
  <c r="CQ61" i="131"/>
  <c r="CQ67" i="131"/>
  <c r="CT67" i="101"/>
  <c r="N65" i="122"/>
  <c r="N65" i="138" s="1"/>
  <c r="CQ73" i="101"/>
  <c r="N70" i="122"/>
  <c r="N70" i="138" s="1"/>
  <c r="CQ72" i="131"/>
  <c r="N77" i="122"/>
  <c r="N77" i="138" s="1"/>
  <c r="CQ79" i="131"/>
  <c r="CQ32" i="113"/>
  <c r="CQ32" i="132" s="1"/>
  <c r="N68" i="127"/>
  <c r="CQ70" i="133"/>
  <c r="CQ75" i="133"/>
  <c r="N73" i="127"/>
  <c r="N73" i="143" s="1"/>
  <c r="CQ31" i="131"/>
  <c r="CT31" i="101"/>
  <c r="N29" i="122"/>
  <c r="N29" i="138" s="1"/>
  <c r="N37" i="122"/>
  <c r="N37" i="138" s="1"/>
  <c r="CQ39" i="131"/>
  <c r="CT39" i="101"/>
  <c r="CQ43" i="131"/>
  <c r="CT43" i="101"/>
  <c r="N41" i="122"/>
  <c r="N41" i="138" s="1"/>
  <c r="N46" i="122"/>
  <c r="N46" i="138" s="1"/>
  <c r="CQ48" i="131"/>
  <c r="CT48" i="101"/>
  <c r="N51" i="122"/>
  <c r="N51" i="138" s="1"/>
  <c r="CT53" i="101"/>
  <c r="CQ53" i="131"/>
  <c r="N56" i="122"/>
  <c r="N56" i="138" s="1"/>
  <c r="CQ58" i="131"/>
  <c r="CT58" i="101"/>
  <c r="CQ62" i="131"/>
  <c r="CT62" i="101"/>
  <c r="N60" i="122"/>
  <c r="N60" i="138" s="1"/>
  <c r="CQ68" i="131"/>
  <c r="N66" i="122"/>
  <c r="N66" i="138" s="1"/>
  <c r="CT68" i="101"/>
  <c r="CQ74" i="131"/>
  <c r="N72" i="122"/>
  <c r="N72" i="138" s="1"/>
  <c r="N69" i="127"/>
  <c r="CQ71" i="133"/>
  <c r="CQ33" i="113"/>
  <c r="CQ33" i="132" s="1"/>
  <c r="CQ76" i="133"/>
  <c r="N74" i="127"/>
  <c r="N74" i="143" s="1"/>
  <c r="CQ10" i="134"/>
  <c r="N70" i="115"/>
  <c r="N70" i="146" s="1"/>
  <c r="CT10" i="114"/>
  <c r="CQ31" i="134"/>
  <c r="N91" i="115"/>
  <c r="N91" i="146" s="1"/>
  <c r="CT10" i="101"/>
  <c r="N8" i="122"/>
  <c r="N8" i="138" s="1"/>
  <c r="CQ10" i="131"/>
  <c r="CT16" i="101"/>
  <c r="N14" i="122"/>
  <c r="CQ16" i="131"/>
  <c r="CQ10" i="113"/>
  <c r="CQ10" i="132" s="1"/>
  <c r="CQ22" i="131"/>
  <c r="N20" i="122"/>
  <c r="N20" i="138" s="1"/>
  <c r="CT22" i="101"/>
  <c r="CQ35" i="131"/>
  <c r="CT35" i="101"/>
  <c r="N33" i="122"/>
  <c r="N33" i="138" s="1"/>
  <c r="N38" i="122"/>
  <c r="N38" i="138" s="1"/>
  <c r="CQ40" i="131"/>
  <c r="CT40" i="101"/>
  <c r="CT44" i="101"/>
  <c r="N42" i="122"/>
  <c r="N42" i="138" s="1"/>
  <c r="CQ44" i="131"/>
  <c r="CQ49" i="131"/>
  <c r="N47" i="122"/>
  <c r="N47" i="138" s="1"/>
  <c r="CT49" i="101"/>
  <c r="N57" i="122"/>
  <c r="N57" i="138" s="1"/>
  <c r="CQ59" i="131"/>
  <c r="CT59" i="101"/>
  <c r="CT69" i="101"/>
  <c r="CQ69" i="131"/>
  <c r="N67" i="122"/>
  <c r="N67" i="138" s="1"/>
  <c r="N80" i="122"/>
  <c r="N80" i="138" s="1"/>
  <c r="CQ82" i="131"/>
  <c r="N92" i="115"/>
  <c r="N92" i="146" s="1"/>
  <c r="CQ32" i="134"/>
  <c r="CQ25" i="131"/>
  <c r="N23" i="122"/>
  <c r="N23" i="138" s="1"/>
  <c r="CT25" i="101"/>
  <c r="CQ15" i="131"/>
  <c r="CT15" i="101"/>
  <c r="N13" i="122"/>
  <c r="N13" i="138" s="1"/>
  <c r="CT23" i="101"/>
  <c r="N21" i="122"/>
  <c r="N21" i="138" s="1"/>
  <c r="CQ23" i="131"/>
  <c r="CQ28" i="131"/>
  <c r="CT28" i="101"/>
  <c r="N26" i="122"/>
  <c r="N26" i="138" s="1"/>
  <c r="CT45" i="101"/>
  <c r="N43" i="122"/>
  <c r="N43" i="138" s="1"/>
  <c r="CQ45" i="131"/>
  <c r="CQ50" i="131"/>
  <c r="CT50" i="101"/>
  <c r="N48" i="122"/>
  <c r="N48" i="138" s="1"/>
  <c r="CT55" i="101"/>
  <c r="CQ55" i="131"/>
  <c r="N53" i="122"/>
  <c r="N53" i="138" s="1"/>
  <c r="N58" i="122"/>
  <c r="N58" i="138" s="1"/>
  <c r="CT60" i="101"/>
  <c r="CQ60" i="131"/>
  <c r="N69" i="122"/>
  <c r="N69" i="138" s="1"/>
  <c r="CQ71" i="131"/>
  <c r="N72" i="127"/>
  <c r="N72" i="143" s="1"/>
  <c r="CQ74" i="133"/>
  <c r="CT14" i="114"/>
  <c r="N74" i="115"/>
  <c r="N74" i="146" s="1"/>
  <c r="CQ14" i="134"/>
  <c r="N89" i="122"/>
  <c r="N89" i="138" s="1"/>
  <c r="CT91" i="101"/>
  <c r="CQ91" i="131"/>
  <c r="CT90" i="101"/>
  <c r="N88" i="122"/>
  <c r="N88" i="138" s="1"/>
  <c r="CQ90" i="131"/>
  <c r="CQ89" i="131"/>
  <c r="N87" i="122"/>
  <c r="N87" i="138" s="1"/>
  <c r="CT89" i="101"/>
  <c r="N79" i="122" l="1"/>
  <c r="N79" i="138" s="1"/>
  <c r="CQ81" i="131"/>
  <c r="N73" i="115"/>
  <c r="N73" i="146" s="1"/>
  <c r="CT13" i="114"/>
  <c r="CQ13" i="134"/>
  <c r="CQ56" i="131"/>
  <c r="CQ13" i="113"/>
  <c r="CQ13" i="132" s="1"/>
  <c r="CT56" i="101"/>
  <c r="N54" i="122"/>
  <c r="CQ46" i="131"/>
  <c r="CT46" i="101"/>
  <c r="N44" i="122"/>
  <c r="N44" i="138" s="1"/>
  <c r="CT27" i="101"/>
  <c r="N25" i="122"/>
  <c r="N25" i="138" s="1"/>
  <c r="CQ27" i="131"/>
  <c r="CQ9" i="113"/>
  <c r="CQ9" i="132" s="1"/>
  <c r="CQ9" i="131"/>
  <c r="CT9" i="101"/>
  <c r="N7" i="122"/>
  <c r="N49" i="122"/>
  <c r="N49" i="138" s="1"/>
  <c r="CQ51" i="131"/>
  <c r="CT51" i="101"/>
  <c r="CT14" i="134"/>
  <c r="N136" i="115"/>
  <c r="N136" i="146" s="1"/>
  <c r="N48" i="124"/>
  <c r="N48" i="140" s="1"/>
  <c r="CT50" i="131"/>
  <c r="N43" i="124"/>
  <c r="N43" i="140" s="1"/>
  <c r="CT45" i="131"/>
  <c r="N13" i="124"/>
  <c r="N13" i="140" s="1"/>
  <c r="CT15" i="131"/>
  <c r="N57" i="124"/>
  <c r="N57" i="140" s="1"/>
  <c r="CT59" i="131"/>
  <c r="N42" i="124"/>
  <c r="N42" i="140" s="1"/>
  <c r="CT44" i="131"/>
  <c r="N14" i="138"/>
  <c r="N80" i="116"/>
  <c r="N80" i="135" s="1"/>
  <c r="N8" i="124"/>
  <c r="N8" i="140" s="1"/>
  <c r="CT10" i="131"/>
  <c r="N102" i="116"/>
  <c r="N102" i="135" s="1"/>
  <c r="N68" i="143"/>
  <c r="N65" i="124"/>
  <c r="N65" i="140" s="1"/>
  <c r="CT67" i="131"/>
  <c r="CT61" i="131"/>
  <c r="N59" i="124"/>
  <c r="N59" i="140" s="1"/>
  <c r="CQ33" i="134"/>
  <c r="N93" i="115"/>
  <c r="N93" i="146" s="1"/>
  <c r="CT9" i="114"/>
  <c r="N69" i="115"/>
  <c r="N69" i="146" s="1"/>
  <c r="CQ9" i="134"/>
  <c r="CQ52" i="131"/>
  <c r="CT52" i="101"/>
  <c r="N50" i="122"/>
  <c r="N50" i="138" s="1"/>
  <c r="N52" i="122"/>
  <c r="N52" i="138" s="1"/>
  <c r="CT54" i="101"/>
  <c r="CQ54" i="131"/>
  <c r="N38" i="124"/>
  <c r="N38" i="140" s="1"/>
  <c r="CT40" i="131"/>
  <c r="N33" i="124"/>
  <c r="N33" i="140" s="1"/>
  <c r="CT35" i="131"/>
  <c r="N14" i="124"/>
  <c r="CT16" i="131"/>
  <c r="CT10" i="113"/>
  <c r="CT10" i="132" s="1"/>
  <c r="CT68" i="131"/>
  <c r="N66" i="124"/>
  <c r="N66" i="140" s="1"/>
  <c r="N60" i="124"/>
  <c r="N60" i="140" s="1"/>
  <c r="CT62" i="131"/>
  <c r="CT48" i="131"/>
  <c r="N46" i="124"/>
  <c r="N46" i="140" s="1"/>
  <c r="CT43" i="131"/>
  <c r="N41" i="124"/>
  <c r="N41" i="140" s="1"/>
  <c r="CT57" i="131"/>
  <c r="N55" i="124"/>
  <c r="N55" i="140" s="1"/>
  <c r="CT42" i="131"/>
  <c r="N40" i="124"/>
  <c r="N40" i="140" s="1"/>
  <c r="N35" i="124"/>
  <c r="N35" i="140" s="1"/>
  <c r="CT37" i="131"/>
  <c r="CT11" i="131"/>
  <c r="N9" i="124"/>
  <c r="N9" i="140" s="1"/>
  <c r="CQ66" i="131"/>
  <c r="CT66" i="101"/>
  <c r="N64" i="122"/>
  <c r="N64" i="138" s="1"/>
  <c r="CT38" i="101"/>
  <c r="N36" i="122"/>
  <c r="N36" i="138" s="1"/>
  <c r="CQ38" i="131"/>
  <c r="N75" i="122"/>
  <c r="N75" i="138" s="1"/>
  <c r="CQ77" i="131"/>
  <c r="CQ41" i="131"/>
  <c r="CT41" i="101"/>
  <c r="N39" i="122"/>
  <c r="N39" i="138" s="1"/>
  <c r="N58" i="124"/>
  <c r="N58" i="140" s="1"/>
  <c r="CT60" i="131"/>
  <c r="CT55" i="131"/>
  <c r="N53" i="124"/>
  <c r="N53" i="140" s="1"/>
  <c r="N26" i="124"/>
  <c r="N26" i="140" s="1"/>
  <c r="CT28" i="131"/>
  <c r="N21" i="124"/>
  <c r="N21" i="140" s="1"/>
  <c r="CT23" i="131"/>
  <c r="CT25" i="131"/>
  <c r="N23" i="124"/>
  <c r="N23" i="140" s="1"/>
  <c r="N69" i="143"/>
  <c r="N103" i="116"/>
  <c r="N103" i="135" s="1"/>
  <c r="CQ73" i="131"/>
  <c r="N71" i="122"/>
  <c r="N71" i="138" s="1"/>
  <c r="N22" i="124"/>
  <c r="N22" i="140" s="1"/>
  <c r="CT24" i="131"/>
  <c r="CQ30" i="131"/>
  <c r="N28" i="122"/>
  <c r="N28" i="138" s="1"/>
  <c r="CT30" i="101"/>
  <c r="CQ70" i="131"/>
  <c r="CT70" i="101"/>
  <c r="N68" i="122"/>
  <c r="N68" i="138" s="1"/>
  <c r="CQ21" i="131"/>
  <c r="CT21" i="101"/>
  <c r="N19" i="122"/>
  <c r="N19" i="138" s="1"/>
  <c r="N67" i="124"/>
  <c r="N67" i="140" s="1"/>
  <c r="CT69" i="131"/>
  <c r="N47" i="124"/>
  <c r="N47" i="140" s="1"/>
  <c r="CT49" i="131"/>
  <c r="CT22" i="131"/>
  <c r="N20" i="124"/>
  <c r="N20" i="140" s="1"/>
  <c r="N132" i="115"/>
  <c r="N132" i="146" s="1"/>
  <c r="CT10" i="134"/>
  <c r="N56" i="124"/>
  <c r="N56" i="140" s="1"/>
  <c r="CT58" i="131"/>
  <c r="CT53" i="131"/>
  <c r="N51" i="124"/>
  <c r="N51" i="140" s="1"/>
  <c r="N37" i="124"/>
  <c r="N37" i="140" s="1"/>
  <c r="CT39" i="131"/>
  <c r="N29" i="124"/>
  <c r="N29" i="140" s="1"/>
  <c r="CT31" i="131"/>
  <c r="CQ18" i="113"/>
  <c r="CQ18" i="132" s="1"/>
  <c r="CQ88" i="131"/>
  <c r="N86" i="122"/>
  <c r="CT88" i="101"/>
  <c r="CT90" i="131"/>
  <c r="N88" i="124"/>
  <c r="N88" i="140" s="1"/>
  <c r="CT18" i="114"/>
  <c r="N78" i="115"/>
  <c r="N78" i="146" s="1"/>
  <c r="CQ18" i="134"/>
  <c r="CT89" i="131"/>
  <c r="N87" i="124"/>
  <c r="N87" i="140" s="1"/>
  <c r="N89" i="124"/>
  <c r="N89" i="140" s="1"/>
  <c r="CT91" i="131"/>
  <c r="N27" i="122" l="1"/>
  <c r="N27" i="138" s="1"/>
  <c r="CQ29" i="131"/>
  <c r="CT29" i="101"/>
  <c r="CT11" i="114"/>
  <c r="CQ11" i="134"/>
  <c r="N71" i="115"/>
  <c r="N71" i="146" s="1"/>
  <c r="N24" i="122"/>
  <c r="N24" i="138" s="1"/>
  <c r="CQ26" i="131"/>
  <c r="CT26" i="101"/>
  <c r="N72" i="115"/>
  <c r="N72" i="146" s="1"/>
  <c r="CT12" i="114"/>
  <c r="CQ12" i="134"/>
  <c r="N32" i="122"/>
  <c r="N32" i="138" s="1"/>
  <c r="CQ34" i="131"/>
  <c r="CT34" i="101"/>
  <c r="CT30" i="131"/>
  <c r="N28" i="124"/>
  <c r="N28" i="140" s="1"/>
  <c r="CT41" i="131"/>
  <c r="N39" i="124"/>
  <c r="N39" i="140" s="1"/>
  <c r="N64" i="124"/>
  <c r="N64" i="140" s="1"/>
  <c r="CT66" i="131"/>
  <c r="N152" i="116"/>
  <c r="N152" i="135" s="1"/>
  <c r="N14" i="140"/>
  <c r="CT13" i="113"/>
  <c r="CT13" i="132" s="1"/>
  <c r="N54" i="124"/>
  <c r="CT56" i="131"/>
  <c r="CT13" i="134"/>
  <c r="N135" i="115"/>
  <c r="N135" i="146" s="1"/>
  <c r="N31" i="122"/>
  <c r="N31" i="138" s="1"/>
  <c r="CQ33" i="131"/>
  <c r="CT33" i="101"/>
  <c r="N90" i="115"/>
  <c r="N90" i="146" s="1"/>
  <c r="CQ30" i="134"/>
  <c r="CT20" i="101"/>
  <c r="N18" i="122"/>
  <c r="N18" i="138" s="1"/>
  <c r="CQ20" i="131"/>
  <c r="CT21" i="131"/>
  <c r="N19" i="124"/>
  <c r="N19" i="140" s="1"/>
  <c r="CT52" i="131"/>
  <c r="N50" i="124"/>
  <c r="N50" i="140" s="1"/>
  <c r="N131" i="115"/>
  <c r="N131" i="146" s="1"/>
  <c r="CT9" i="134"/>
  <c r="N79" i="116"/>
  <c r="N79" i="135" s="1"/>
  <c r="N7" i="138"/>
  <c r="CT46" i="131"/>
  <c r="N44" i="124"/>
  <c r="N44" i="140" s="1"/>
  <c r="N70" i="127"/>
  <c r="CQ72" i="133"/>
  <c r="CQ34" i="113"/>
  <c r="CQ34" i="132" s="1"/>
  <c r="CQ65" i="133"/>
  <c r="N63" i="127"/>
  <c r="CQ31" i="113"/>
  <c r="CQ73" i="133"/>
  <c r="N71" i="127"/>
  <c r="N71" i="143" s="1"/>
  <c r="CT65" i="101"/>
  <c r="N63" i="122"/>
  <c r="N63" i="138" s="1"/>
  <c r="CQ65" i="131"/>
  <c r="N75" i="115"/>
  <c r="N75" i="146" s="1"/>
  <c r="CQ15" i="134"/>
  <c r="CT15" i="114"/>
  <c r="N77" i="127"/>
  <c r="N77" i="143" s="1"/>
  <c r="CQ79" i="133"/>
  <c r="CT79" i="102"/>
  <c r="N68" i="124"/>
  <c r="N68" i="140" s="1"/>
  <c r="CT70" i="131"/>
  <c r="CT38" i="131"/>
  <c r="N36" i="124"/>
  <c r="N36" i="140" s="1"/>
  <c r="CT54" i="131"/>
  <c r="N52" i="124"/>
  <c r="N52" i="140" s="1"/>
  <c r="N49" i="124"/>
  <c r="N49" i="140" s="1"/>
  <c r="CT51" i="131"/>
  <c r="CT9" i="131"/>
  <c r="CT9" i="113"/>
  <c r="CT9" i="132" s="1"/>
  <c r="N7" i="124"/>
  <c r="CQ80" i="131"/>
  <c r="N78" i="122"/>
  <c r="N78" i="138" s="1"/>
  <c r="CT36" i="101"/>
  <c r="N34" i="122"/>
  <c r="N34" i="138" s="1"/>
  <c r="CQ36" i="131"/>
  <c r="CT27" i="131"/>
  <c r="N25" i="124"/>
  <c r="N25" i="140" s="1"/>
  <c r="N83" i="116"/>
  <c r="N83" i="135" s="1"/>
  <c r="N54" i="138"/>
  <c r="N86" i="124"/>
  <c r="CT88" i="131"/>
  <c r="CT18" i="113"/>
  <c r="CT18" i="132" s="1"/>
  <c r="N140" i="115"/>
  <c r="N140" i="146" s="1"/>
  <c r="CT18" i="134"/>
  <c r="N86" i="138"/>
  <c r="N88" i="116"/>
  <c r="N88" i="135" s="1"/>
  <c r="CQ8" i="133"/>
  <c r="CQ21" i="113"/>
  <c r="CQ21" i="132" s="1"/>
  <c r="N6" i="127"/>
  <c r="CQ7" i="102"/>
  <c r="N65" i="127" l="1"/>
  <c r="N65" i="143" s="1"/>
  <c r="CQ67" i="133"/>
  <c r="CQ12" i="113"/>
  <c r="CQ12" i="132" s="1"/>
  <c r="CT32" i="101"/>
  <c r="N30" i="122"/>
  <c r="CQ32" i="131"/>
  <c r="CT15" i="134"/>
  <c r="N137" i="115"/>
  <c r="N137" i="146" s="1"/>
  <c r="CQ31" i="132"/>
  <c r="CQ38" i="113"/>
  <c r="CQ38" i="132" s="1"/>
  <c r="CT11" i="134"/>
  <c r="N133" i="115"/>
  <c r="N133" i="146" s="1"/>
  <c r="N64" i="127"/>
  <c r="N64" i="143" s="1"/>
  <c r="CQ66" i="133"/>
  <c r="N67" i="127"/>
  <c r="N67" i="143" s="1"/>
  <c r="CQ69" i="133"/>
  <c r="N89" i="115"/>
  <c r="N89" i="146" s="1"/>
  <c r="CT29" i="114"/>
  <c r="CQ29" i="134"/>
  <c r="CQ20" i="114"/>
  <c r="N17" i="122"/>
  <c r="CQ11" i="113"/>
  <c r="CQ11" i="132" s="1"/>
  <c r="CQ19" i="131"/>
  <c r="CT19" i="101"/>
  <c r="N77" i="129"/>
  <c r="N77" i="145" s="1"/>
  <c r="CT79" i="133"/>
  <c r="CT65" i="131"/>
  <c r="N63" i="124"/>
  <c r="N63" i="140" s="1"/>
  <c r="N101" i="116"/>
  <c r="N63" i="143"/>
  <c r="N104" i="116"/>
  <c r="N104" i="135" s="1"/>
  <c r="N70" i="143"/>
  <c r="N31" i="124"/>
  <c r="N31" i="140" s="1"/>
  <c r="CT33" i="131"/>
  <c r="N32" i="124"/>
  <c r="N32" i="140" s="1"/>
  <c r="CT34" i="131"/>
  <c r="CT12" i="134"/>
  <c r="N134" i="115"/>
  <c r="N134" i="146" s="1"/>
  <c r="CT29" i="131"/>
  <c r="N27" i="124"/>
  <c r="N27" i="140" s="1"/>
  <c r="CQ64" i="131"/>
  <c r="CT64" i="101"/>
  <c r="CQ15" i="113"/>
  <c r="CQ15" i="132" s="1"/>
  <c r="N62" i="122"/>
  <c r="N151" i="116"/>
  <c r="N151" i="135" s="1"/>
  <c r="N7" i="140"/>
  <c r="N18" i="124"/>
  <c r="N18" i="140" s="1"/>
  <c r="CT20" i="131"/>
  <c r="CT64" i="102"/>
  <c r="N62" i="127"/>
  <c r="CQ64" i="133"/>
  <c r="CQ30" i="113"/>
  <c r="CQ30" i="132" s="1"/>
  <c r="CQ68" i="133"/>
  <c r="N66" i="127"/>
  <c r="N66" i="143" s="1"/>
  <c r="CT8" i="114"/>
  <c r="N68" i="115"/>
  <c r="N68" i="146" s="1"/>
  <c r="CQ8" i="134"/>
  <c r="N34" i="124"/>
  <c r="N34" i="140" s="1"/>
  <c r="CT36" i="131"/>
  <c r="N155" i="116"/>
  <c r="N155" i="135" s="1"/>
  <c r="N54" i="140"/>
  <c r="N24" i="124"/>
  <c r="N24" i="140" s="1"/>
  <c r="CT26" i="131"/>
  <c r="CQ7" i="133"/>
  <c r="CQ20" i="113"/>
  <c r="CQ20" i="132" s="1"/>
  <c r="N5" i="127"/>
  <c r="N91" i="116"/>
  <c r="N91" i="135" s="1"/>
  <c r="N6" i="143"/>
  <c r="N86" i="140"/>
  <c r="N160" i="116"/>
  <c r="N160" i="135" s="1"/>
  <c r="N85" i="116" l="1"/>
  <c r="N85" i="135" s="1"/>
  <c r="N62" i="138"/>
  <c r="CT11" i="113"/>
  <c r="CT11" i="132" s="1"/>
  <c r="N17" i="124"/>
  <c r="CT19" i="131"/>
  <c r="CQ20" i="134"/>
  <c r="N80" i="115"/>
  <c r="N80" i="146" s="1"/>
  <c r="CT32" i="131"/>
  <c r="CT12" i="113"/>
  <c r="CT12" i="132" s="1"/>
  <c r="N30" i="124"/>
  <c r="CQ8" i="131"/>
  <c r="CQ8" i="113"/>
  <c r="CQ8" i="132" s="1"/>
  <c r="CT8" i="101"/>
  <c r="N6" i="122"/>
  <c r="N130" i="115"/>
  <c r="N130" i="146" s="1"/>
  <c r="CT8" i="134"/>
  <c r="N100" i="116"/>
  <c r="N100" i="135" s="1"/>
  <c r="N62" i="143"/>
  <c r="CT64" i="131"/>
  <c r="CT15" i="113"/>
  <c r="CT15" i="132" s="1"/>
  <c r="N62" i="124"/>
  <c r="CT29" i="134"/>
  <c r="N151" i="115"/>
  <c r="N151" i="146" s="1"/>
  <c r="CT64" i="133"/>
  <c r="N62" i="129"/>
  <c r="CT30" i="113"/>
  <c r="CT30" i="132" s="1"/>
  <c r="N101" i="135"/>
  <c r="N108" i="116"/>
  <c r="N108" i="135" s="1"/>
  <c r="N81" i="116"/>
  <c r="N81" i="135" s="1"/>
  <c r="N17" i="138"/>
  <c r="N30" i="138"/>
  <c r="N82" i="116"/>
  <c r="N82" i="135" s="1"/>
  <c r="N90" i="116"/>
  <c r="N90" i="135" s="1"/>
  <c r="N5" i="143"/>
  <c r="N17" i="140" l="1"/>
  <c r="N153" i="116"/>
  <c r="N153" i="135" s="1"/>
  <c r="N78" i="116"/>
  <c r="N78" i="135" s="1"/>
  <c r="N6" i="138"/>
  <c r="N30" i="140"/>
  <c r="N154" i="116"/>
  <c r="N154" i="135" s="1"/>
  <c r="N172" i="116"/>
  <c r="N172" i="135" s="1"/>
  <c r="N62" i="145"/>
  <c r="N157" i="116"/>
  <c r="N157" i="135" s="1"/>
  <c r="N62" i="140"/>
  <c r="CT8" i="113"/>
  <c r="CT8" i="132" s="1"/>
  <c r="N6" i="124"/>
  <c r="CT8" i="131"/>
  <c r="N6" i="140" l="1"/>
  <c r="N150" i="116"/>
  <c r="N150" i="135" s="1"/>
  <c r="AD18" i="156" l="1"/>
  <c r="AD22" i="156"/>
  <c r="AD19" i="156"/>
  <c r="AD23" i="156"/>
  <c r="AD20" i="156" l="1"/>
  <c r="CI11" i="133" l="1"/>
  <c r="M9" i="127"/>
  <c r="M9" i="143" s="1"/>
  <c r="CI12" i="133"/>
  <c r="CL12" i="102"/>
  <c r="M10" i="127"/>
  <c r="M10" i="143" s="1"/>
  <c r="M16" i="127"/>
  <c r="M16" i="143" s="1"/>
  <c r="CL18" i="102"/>
  <c r="CI18" i="133"/>
  <c r="M26" i="127"/>
  <c r="M26" i="143" s="1"/>
  <c r="CI28" i="133"/>
  <c r="M32" i="127"/>
  <c r="M32" i="143" s="1"/>
  <c r="CI34" i="133"/>
  <c r="CI48" i="133"/>
  <c r="M46" i="127"/>
  <c r="M46" i="143" s="1"/>
  <c r="CI21" i="133"/>
  <c r="CI23" i="113"/>
  <c r="CI23" i="132" s="1"/>
  <c r="M19" i="127"/>
  <c r="CL13" i="102"/>
  <c r="CI13" i="133"/>
  <c r="M11" i="127"/>
  <c r="M11" i="143" s="1"/>
  <c r="CL19" i="102"/>
  <c r="CI19" i="133"/>
  <c r="M17" i="127"/>
  <c r="M17" i="143" s="1"/>
  <c r="CI29" i="133"/>
  <c r="M27" i="127"/>
  <c r="M27" i="143" s="1"/>
  <c r="CI36" i="133"/>
  <c r="M34" i="127"/>
  <c r="M34" i="143" s="1"/>
  <c r="CI49" i="133"/>
  <c r="M47" i="127"/>
  <c r="M47" i="143" s="1"/>
  <c r="CI58" i="133"/>
  <c r="M56" i="127"/>
  <c r="M56" i="143" s="1"/>
  <c r="M31" i="127"/>
  <c r="M31" i="143" s="1"/>
  <c r="CI33" i="133"/>
  <c r="CL16" i="102"/>
  <c r="CI16" i="133"/>
  <c r="M14" i="127"/>
  <c r="M14" i="143" s="1"/>
  <c r="CI30" i="133"/>
  <c r="M28" i="127"/>
  <c r="M28" i="143" s="1"/>
  <c r="M35" i="127"/>
  <c r="M35" i="143" s="1"/>
  <c r="CI37" i="133"/>
  <c r="CI50" i="133"/>
  <c r="M48" i="127"/>
  <c r="M48" i="143" s="1"/>
  <c r="CI59" i="133"/>
  <c r="M57" i="127"/>
  <c r="M57" i="143" s="1"/>
  <c r="M51" i="127"/>
  <c r="M51" i="143" s="1"/>
  <c r="CI53" i="133"/>
  <c r="M15" i="127"/>
  <c r="M15" i="143" s="1"/>
  <c r="CL17" i="102"/>
  <c r="CI17" i="133"/>
  <c r="CI42" i="133"/>
  <c r="M40" i="127"/>
  <c r="M40" i="143" s="1"/>
  <c r="CI52" i="133"/>
  <c r="M50" i="127"/>
  <c r="M50" i="143" s="1"/>
  <c r="M61" i="127"/>
  <c r="M61" i="143" s="1"/>
  <c r="CI63" i="133"/>
  <c r="CI54" i="133"/>
  <c r="M52" i="127"/>
  <c r="M52" i="143" s="1"/>
  <c r="CI23" i="134"/>
  <c r="M83" i="115"/>
  <c r="AG20" i="156"/>
  <c r="AG18" i="156"/>
  <c r="CL17" i="133" l="1"/>
  <c r="M15" i="129"/>
  <c r="M15" i="145" s="1"/>
  <c r="M10" i="129"/>
  <c r="M10" i="145" s="1"/>
  <c r="CL12" i="133"/>
  <c r="M16" i="129"/>
  <c r="M16" i="145" s="1"/>
  <c r="CL18" i="133"/>
  <c r="CL16" i="133"/>
  <c r="M14" i="129"/>
  <c r="M14" i="145" s="1"/>
  <c r="CL13" i="133"/>
  <c r="M11" i="129"/>
  <c r="M11" i="145" s="1"/>
  <c r="M17" i="129"/>
  <c r="M17" i="145" s="1"/>
  <c r="CL19" i="133"/>
  <c r="M93" i="116"/>
  <c r="M19" i="143"/>
  <c r="M83" i="146"/>
  <c r="AG22" i="156"/>
  <c r="AG19" i="156"/>
  <c r="AG23" i="156"/>
  <c r="M93" i="135" l="1"/>
  <c r="CI62" i="133" l="1"/>
  <c r="M60" i="127"/>
  <c r="M60" i="143" s="1"/>
  <c r="CI51" i="133"/>
  <c r="M49" i="127"/>
  <c r="M49" i="143" s="1"/>
  <c r="M85" i="115"/>
  <c r="CI25" i="134"/>
  <c r="M88" i="122"/>
  <c r="M88" i="138" s="1"/>
  <c r="CL90" i="101"/>
  <c r="CI90" i="131"/>
  <c r="CL89" i="101"/>
  <c r="CI89" i="131"/>
  <c r="M87" i="122"/>
  <c r="M87" i="138" s="1"/>
  <c r="M89" i="122"/>
  <c r="M89" i="138" s="1"/>
  <c r="CI91" i="131"/>
  <c r="CL91" i="101"/>
  <c r="CI27" i="134" l="1"/>
  <c r="M87" i="115"/>
  <c r="CI26" i="134"/>
  <c r="M86" i="115"/>
  <c r="CI28" i="134"/>
  <c r="M88" i="115"/>
  <c r="CI22" i="134"/>
  <c r="M82" i="115"/>
  <c r="M85" i="146"/>
  <c r="K71" i="122"/>
  <c r="K71" i="138" s="1"/>
  <c r="BS73" i="131"/>
  <c r="BS74" i="131"/>
  <c r="K72" i="122"/>
  <c r="K72" i="138" s="1"/>
  <c r="CI88" i="131"/>
  <c r="M86" i="122"/>
  <c r="CL88" i="101"/>
  <c r="CI18" i="113"/>
  <c r="CI18" i="132" s="1"/>
  <c r="M87" i="124"/>
  <c r="M87" i="140" s="1"/>
  <c r="CL89" i="131"/>
  <c r="M88" i="124"/>
  <c r="M88" i="140" s="1"/>
  <c r="CL90" i="131"/>
  <c r="CL91" i="131"/>
  <c r="M89" i="124"/>
  <c r="M89" i="140" s="1"/>
  <c r="M82" i="146" l="1"/>
  <c r="M86" i="146"/>
  <c r="M88" i="146"/>
  <c r="M87" i="146"/>
  <c r="CL88" i="131"/>
  <c r="CL18" i="113"/>
  <c r="CL18" i="132" s="1"/>
  <c r="M86" i="124"/>
  <c r="M86" i="138"/>
  <c r="M88" i="116"/>
  <c r="M88" i="135" l="1"/>
  <c r="M86" i="140"/>
  <c r="M160" i="116"/>
  <c r="M160" i="135" l="1"/>
  <c r="AA20" i="156"/>
  <c r="AA18" i="156"/>
  <c r="AA22" i="156" l="1"/>
  <c r="AA23" i="156"/>
  <c r="AA19" i="156"/>
  <c r="AA11" i="156"/>
  <c r="X20" i="156" l="1"/>
  <c r="X18" i="156"/>
  <c r="J71" i="122" l="1"/>
  <c r="J71" i="138" s="1"/>
  <c r="BK73" i="131"/>
  <c r="J72" i="122"/>
  <c r="J72" i="138" s="1"/>
  <c r="BK74" i="131"/>
  <c r="X22" i="156"/>
  <c r="X19" i="156"/>
  <c r="X23" i="156"/>
  <c r="U20" i="156"/>
  <c r="U18" i="156"/>
  <c r="I72" i="122" l="1"/>
  <c r="I72" i="138" s="1"/>
  <c r="BC74" i="131"/>
  <c r="U22" i="156"/>
  <c r="U19" i="156"/>
  <c r="U23" i="156"/>
  <c r="BC73" i="131"/>
  <c r="I71" i="122"/>
  <c r="I71" i="138" s="1"/>
  <c r="R20" i="156"/>
  <c r="R18" i="156"/>
  <c r="R22" i="156" l="1"/>
  <c r="R19" i="156"/>
  <c r="R23" i="156"/>
  <c r="AU74" i="131"/>
  <c r="H72" i="122"/>
  <c r="H72" i="138" s="1"/>
  <c r="AU73" i="131"/>
  <c r="H71" i="122"/>
  <c r="H71" i="138" s="1"/>
  <c r="O20" i="156"/>
  <c r="O18" i="156"/>
  <c r="J77" i="127" l="1"/>
  <c r="J77" i="143" s="1"/>
  <c r="BK79" i="133"/>
  <c r="G71" i="122"/>
  <c r="G71" i="138" s="1"/>
  <c r="AM73" i="131"/>
  <c r="G72" i="122"/>
  <c r="G72" i="138" s="1"/>
  <c r="AM74" i="131"/>
  <c r="O22" i="156"/>
  <c r="BS79" i="133"/>
  <c r="K77" i="127"/>
  <c r="K77" i="143" s="1"/>
  <c r="O19" i="156"/>
  <c r="O23" i="156"/>
  <c r="L20" i="156"/>
  <c r="L18" i="156"/>
  <c r="L22" i="156" l="1"/>
  <c r="L19" i="156"/>
  <c r="L23" i="156"/>
  <c r="F72" i="122"/>
  <c r="F72" i="138" s="1"/>
  <c r="AE74" i="131"/>
  <c r="I77" i="127"/>
  <c r="I77" i="143" s="1"/>
  <c r="BC79" i="133"/>
  <c r="AE73" i="131"/>
  <c r="F71" i="122"/>
  <c r="F71" i="138" s="1"/>
  <c r="I20" i="156"/>
  <c r="I18" i="156"/>
  <c r="I19" i="156" l="1"/>
  <c r="W73" i="131"/>
  <c r="E71" i="122"/>
  <c r="E71" i="138" s="1"/>
  <c r="H77" i="127"/>
  <c r="H77" i="143" s="1"/>
  <c r="AU79" i="133"/>
  <c r="I23" i="156"/>
  <c r="W74" i="131"/>
  <c r="E72" i="122"/>
  <c r="E72" i="138" s="1"/>
  <c r="I22" i="156"/>
  <c r="F20" i="156"/>
  <c r="F18" i="156"/>
  <c r="D71" i="122" l="1"/>
  <c r="D71" i="138" s="1"/>
  <c r="O73" i="131"/>
  <c r="O74" i="131"/>
  <c r="D72" i="122"/>
  <c r="D72" i="138" s="1"/>
  <c r="F22" i="156"/>
  <c r="AM79" i="133"/>
  <c r="G77" i="127"/>
  <c r="G77" i="143" s="1"/>
  <c r="F19" i="156"/>
  <c r="F23" i="156"/>
  <c r="AE79" i="133" l="1"/>
  <c r="F77" i="127"/>
  <c r="F77" i="143" s="1"/>
  <c r="E77" i="127" l="1"/>
  <c r="E77" i="143" s="1"/>
  <c r="W79" i="133"/>
  <c r="G74" i="131"/>
  <c r="C72" i="122"/>
  <c r="C72" i="138" s="1"/>
  <c r="D77" i="127" l="1"/>
  <c r="D77" i="143" s="1"/>
  <c r="O79" i="133"/>
  <c r="C71" i="122"/>
  <c r="C71" i="138" s="1"/>
  <c r="G73" i="131"/>
  <c r="C20" i="156" l="1"/>
  <c r="C18" i="156"/>
  <c r="C23" i="156" l="1"/>
  <c r="C19" i="156"/>
  <c r="C22" i="156"/>
  <c r="M8" i="127" l="1"/>
  <c r="M8" i="143" s="1"/>
  <c r="CI10" i="133"/>
  <c r="CI15" i="133"/>
  <c r="M13" i="127"/>
  <c r="M13" i="143" s="1"/>
  <c r="M30" i="127"/>
  <c r="M30" i="143" s="1"/>
  <c r="CI32" i="133"/>
  <c r="M45" i="127"/>
  <c r="M45" i="143" s="1"/>
  <c r="CI47" i="133"/>
  <c r="M25" i="127"/>
  <c r="CI27" i="133"/>
  <c r="CI26" i="113"/>
  <c r="CI26" i="132" s="1"/>
  <c r="M33" i="127"/>
  <c r="M33" i="143" s="1"/>
  <c r="CI35" i="133"/>
  <c r="CI56" i="133"/>
  <c r="M54" i="127"/>
  <c r="M54" i="143" s="1"/>
  <c r="M55" i="127"/>
  <c r="M55" i="143" s="1"/>
  <c r="CI57" i="133"/>
  <c r="M24" i="127"/>
  <c r="M24" i="143" s="1"/>
  <c r="CI26" i="133"/>
  <c r="M23" i="127"/>
  <c r="M23" i="143" s="1"/>
  <c r="CI25" i="133"/>
  <c r="M22" i="127"/>
  <c r="M22" i="143" s="1"/>
  <c r="CI24" i="133"/>
  <c r="CI41" i="133" l="1"/>
  <c r="CI28" i="113"/>
  <c r="CI28" i="132" s="1"/>
  <c r="M39" i="127"/>
  <c r="CI55" i="133"/>
  <c r="CI29" i="113"/>
  <c r="CI29" i="132" s="1"/>
  <c r="M53" i="127"/>
  <c r="CI14" i="133"/>
  <c r="M12" i="127"/>
  <c r="M12" i="143" s="1"/>
  <c r="M96" i="116"/>
  <c r="M25" i="143"/>
  <c r="CI40" i="133"/>
  <c r="M38" i="127"/>
  <c r="M38" i="143" s="1"/>
  <c r="CI38" i="133"/>
  <c r="M36" i="127"/>
  <c r="M36" i="143" s="1"/>
  <c r="CI39" i="133"/>
  <c r="M37" i="127"/>
  <c r="M37" i="143" s="1"/>
  <c r="CI25" i="113"/>
  <c r="CI25" i="132" s="1"/>
  <c r="CI23" i="133"/>
  <c r="M21" i="127"/>
  <c r="M39" i="143" l="1"/>
  <c r="M98" i="116"/>
  <c r="M53" i="143"/>
  <c r="M99" i="116"/>
  <c r="CI22" i="113"/>
  <c r="CI22" i="132" s="1"/>
  <c r="M7" i="127"/>
  <c r="CI9" i="133"/>
  <c r="M96" i="135"/>
  <c r="CI31" i="133"/>
  <c r="M29" i="127"/>
  <c r="CI27" i="113"/>
  <c r="CI27" i="132" s="1"/>
  <c r="M95" i="116"/>
  <c r="M21" i="143"/>
  <c r="M99" i="135" l="1"/>
  <c r="M7" i="143"/>
  <c r="M92" i="116"/>
  <c r="M98" i="135"/>
  <c r="M97" i="116"/>
  <c r="M29" i="143"/>
  <c r="M95" i="135"/>
  <c r="CI8" i="133"/>
  <c r="M6" i="127"/>
  <c r="CI21" i="113"/>
  <c r="CI21" i="132" s="1"/>
  <c r="M92" i="135" l="1"/>
  <c r="M97" i="135"/>
  <c r="M91" i="116"/>
  <c r="M6" i="143"/>
  <c r="M91" i="135" l="1"/>
  <c r="CI78" i="133" l="1"/>
  <c r="M76" i="127"/>
  <c r="M76" i="143" s="1"/>
  <c r="M84" i="115" l="1"/>
  <c r="CI24" i="134"/>
  <c r="CI18" i="134"/>
  <c r="M78" i="115"/>
  <c r="CL18" i="114"/>
  <c r="M84" i="146" l="1"/>
  <c r="M78" i="146"/>
  <c r="CI21" i="134"/>
  <c r="M81" i="115"/>
  <c r="M140" i="115"/>
  <c r="CL18" i="134"/>
  <c r="M81" i="146" l="1"/>
  <c r="M140" i="146"/>
  <c r="W24" i="133" l="1"/>
  <c r="E22" i="127"/>
  <c r="E22" i="143" s="1"/>
  <c r="BC24" i="133"/>
  <c r="I22" i="127"/>
  <c r="I22" i="143" s="1"/>
  <c r="G25" i="133"/>
  <c r="C23" i="127"/>
  <c r="C23" i="143" s="1"/>
  <c r="AM25" i="133"/>
  <c r="G23" i="127"/>
  <c r="G23" i="143" s="1"/>
  <c r="K23" i="127"/>
  <c r="K23" i="143" s="1"/>
  <c r="BS25" i="133"/>
  <c r="W26" i="133"/>
  <c r="E24" i="127"/>
  <c r="E24" i="143" s="1"/>
  <c r="BC26" i="133"/>
  <c r="I24" i="127"/>
  <c r="I24" i="143" s="1"/>
  <c r="F22" i="127"/>
  <c r="F22" i="143" s="1"/>
  <c r="AE24" i="133"/>
  <c r="J22" i="127"/>
  <c r="J22" i="143" s="1"/>
  <c r="BK24" i="133"/>
  <c r="O25" i="133"/>
  <c r="D23" i="127"/>
  <c r="D23" i="143" s="1"/>
  <c r="AU25" i="133"/>
  <c r="H23" i="127"/>
  <c r="H23" i="143" s="1"/>
  <c r="L23" i="127"/>
  <c r="L23" i="143" s="1"/>
  <c r="CA25" i="133"/>
  <c r="AE26" i="133"/>
  <c r="F24" i="127"/>
  <c r="F24" i="143" s="1"/>
  <c r="BK26" i="133"/>
  <c r="J24" i="127"/>
  <c r="J24" i="143" s="1"/>
  <c r="C22" i="127"/>
  <c r="C22" i="143" s="1"/>
  <c r="G24" i="133"/>
  <c r="G22" i="127"/>
  <c r="G22" i="143" s="1"/>
  <c r="AM24" i="133"/>
  <c r="BS24" i="133"/>
  <c r="K22" i="127"/>
  <c r="K22" i="143" s="1"/>
  <c r="E23" i="127"/>
  <c r="E23" i="143" s="1"/>
  <c r="W25" i="133"/>
  <c r="I23" i="127"/>
  <c r="I23" i="143" s="1"/>
  <c r="BC25" i="133"/>
  <c r="G26" i="133"/>
  <c r="C24" i="127"/>
  <c r="C24" i="143" s="1"/>
  <c r="G24" i="127"/>
  <c r="G24" i="143" s="1"/>
  <c r="AM26" i="133"/>
  <c r="K24" i="127"/>
  <c r="K24" i="143" s="1"/>
  <c r="BS26" i="133"/>
  <c r="O24" i="133"/>
  <c r="D22" i="127"/>
  <c r="D22" i="143" s="1"/>
  <c r="H22" i="127"/>
  <c r="H22" i="143" s="1"/>
  <c r="AU24" i="133"/>
  <c r="CA24" i="133"/>
  <c r="L22" i="127"/>
  <c r="L22" i="143" s="1"/>
  <c r="AE25" i="133"/>
  <c r="F23" i="127"/>
  <c r="F23" i="143" s="1"/>
  <c r="J23" i="127"/>
  <c r="J23" i="143" s="1"/>
  <c r="BK25" i="133"/>
  <c r="D24" i="127"/>
  <c r="D24" i="143" s="1"/>
  <c r="O26" i="133"/>
  <c r="AU26" i="133"/>
  <c r="H24" i="127"/>
  <c r="H24" i="143" s="1"/>
  <c r="L24" i="127"/>
  <c r="L24" i="143" s="1"/>
  <c r="CA26" i="133"/>
  <c r="D84" i="115" l="1"/>
  <c r="O24" i="134"/>
  <c r="AM24" i="134"/>
  <c r="G84" i="115"/>
  <c r="BK24" i="134"/>
  <c r="J84" i="115"/>
  <c r="C84" i="115"/>
  <c r="G24" i="134"/>
  <c r="CA24" i="134"/>
  <c r="L84" i="115"/>
  <c r="F84" i="115"/>
  <c r="AE24" i="134"/>
  <c r="E84" i="115"/>
  <c r="W24" i="134"/>
  <c r="AU24" i="134"/>
  <c r="H84" i="115"/>
  <c r="BC24" i="134"/>
  <c r="I84" i="115"/>
  <c r="BS24" i="134"/>
  <c r="K84" i="115"/>
  <c r="K84" i="146" l="1"/>
  <c r="H84" i="146"/>
  <c r="G84" i="146"/>
  <c r="F84" i="146"/>
  <c r="C84" i="146"/>
  <c r="I84" i="146"/>
  <c r="L84" i="146"/>
  <c r="J84" i="146"/>
  <c r="E84" i="146"/>
  <c r="D84" i="146"/>
  <c r="J89" i="122"/>
  <c r="J89" i="138" s="1"/>
  <c r="BN91" i="101"/>
  <c r="BK91" i="131"/>
  <c r="R91" i="101"/>
  <c r="D89" i="122"/>
  <c r="D89" i="138" s="1"/>
  <c r="O91" i="131"/>
  <c r="E88" i="122"/>
  <c r="E88" i="138" s="1"/>
  <c r="Z90" i="101"/>
  <c r="W90" i="131"/>
  <c r="AE89" i="131"/>
  <c r="F87" i="122"/>
  <c r="F87" i="138" s="1"/>
  <c r="AH89" i="101"/>
  <c r="AM89" i="131"/>
  <c r="AP89" i="101"/>
  <c r="G87" i="122"/>
  <c r="G87" i="138" s="1"/>
  <c r="AH90" i="101"/>
  <c r="AE90" i="131"/>
  <c r="F88" i="122"/>
  <c r="F88" i="138" s="1"/>
  <c r="E89" i="122"/>
  <c r="E89" i="138" s="1"/>
  <c r="Z91" i="101"/>
  <c r="W91" i="131"/>
  <c r="G90" i="131"/>
  <c r="J90" i="101"/>
  <c r="C88" i="122"/>
  <c r="C88" i="138" s="1"/>
  <c r="H89" i="122"/>
  <c r="H89" i="138" s="1"/>
  <c r="AX91" i="101"/>
  <c r="AU91" i="131"/>
  <c r="L88" i="122"/>
  <c r="L88" i="138" s="1"/>
  <c r="CA90" i="131"/>
  <c r="CD90" i="101"/>
  <c r="D88" i="122"/>
  <c r="D88" i="138" s="1"/>
  <c r="O90" i="131"/>
  <c r="R90" i="101"/>
  <c r="Z89" i="101"/>
  <c r="E87" i="122"/>
  <c r="E87" i="138" s="1"/>
  <c r="W89" i="131"/>
  <c r="AU89" i="131"/>
  <c r="H87" i="122"/>
  <c r="H87" i="138" s="1"/>
  <c r="AX89" i="101"/>
  <c r="AM90" i="131"/>
  <c r="G88" i="122"/>
  <c r="G88" i="138" s="1"/>
  <c r="AP90" i="101"/>
  <c r="I89" i="122"/>
  <c r="I89" i="138" s="1"/>
  <c r="BF91" i="101"/>
  <c r="BC91" i="131"/>
  <c r="J89" i="101"/>
  <c r="C87" i="122"/>
  <c r="C87" i="138" s="1"/>
  <c r="G89" i="131"/>
  <c r="L89" i="122"/>
  <c r="L89" i="138" s="1"/>
  <c r="CD91" i="101"/>
  <c r="CA91" i="131"/>
  <c r="G89" i="122"/>
  <c r="G89" i="138" s="1"/>
  <c r="AP91" i="101"/>
  <c r="AM91" i="131"/>
  <c r="I88" i="122"/>
  <c r="I88" i="138" s="1"/>
  <c r="BF90" i="101"/>
  <c r="BC90" i="131"/>
  <c r="J87" i="122"/>
  <c r="J87" i="138" s="1"/>
  <c r="BK89" i="131"/>
  <c r="BN89" i="101"/>
  <c r="G91" i="131"/>
  <c r="C89" i="122"/>
  <c r="C89" i="138" s="1"/>
  <c r="J91" i="101"/>
  <c r="BV89" i="101"/>
  <c r="BS89" i="131"/>
  <c r="K87" i="122"/>
  <c r="K87" i="138" s="1"/>
  <c r="BK90" i="131"/>
  <c r="J88" i="122"/>
  <c r="J88" i="138" s="1"/>
  <c r="BN90" i="101"/>
  <c r="BS91" i="131"/>
  <c r="BV91" i="101"/>
  <c r="K89" i="122"/>
  <c r="K89" i="138" s="1"/>
  <c r="AH91" i="101"/>
  <c r="AE91" i="131"/>
  <c r="F89" i="122"/>
  <c r="F89" i="138" s="1"/>
  <c r="AU90" i="131"/>
  <c r="H88" i="122"/>
  <c r="H88" i="138" s="1"/>
  <c r="AX90" i="101"/>
  <c r="I87" i="122"/>
  <c r="I87" i="138" s="1"/>
  <c r="BC89" i="131"/>
  <c r="BF89" i="101"/>
  <c r="R89" i="101"/>
  <c r="D87" i="122"/>
  <c r="D87" i="138" s="1"/>
  <c r="O89" i="131"/>
  <c r="L87" i="122"/>
  <c r="L87" i="138" s="1"/>
  <c r="CA89" i="131"/>
  <c r="CD89" i="101"/>
  <c r="BV90" i="101"/>
  <c r="BS90" i="131"/>
  <c r="K88" i="122"/>
  <c r="K88" i="138" s="1"/>
  <c r="BK10" i="134" l="1"/>
  <c r="J70" i="115"/>
  <c r="BK32" i="134"/>
  <c r="J92" i="115"/>
  <c r="J92" i="146" s="1"/>
  <c r="BS31" i="134"/>
  <c r="K91" i="115"/>
  <c r="K91" i="146" s="1"/>
  <c r="BS10" i="134"/>
  <c r="K70" i="115"/>
  <c r="BS32" i="134"/>
  <c r="K92" i="115"/>
  <c r="K92" i="146" s="1"/>
  <c r="AA14" i="156"/>
  <c r="BK31" i="134"/>
  <c r="J91" i="115"/>
  <c r="J91" i="146" s="1"/>
  <c r="BC18" i="134"/>
  <c r="BF18" i="114"/>
  <c r="I78" i="115"/>
  <c r="W18" i="113"/>
  <c r="W18" i="132" s="1"/>
  <c r="W88" i="131"/>
  <c r="Z88" i="101"/>
  <c r="E86" i="122"/>
  <c r="CA88" i="131"/>
  <c r="CD88" i="101"/>
  <c r="CA18" i="113"/>
  <c r="CA18" i="132" s="1"/>
  <c r="L86" i="122"/>
  <c r="J18" i="114"/>
  <c r="G18" i="134"/>
  <c r="C78" i="115"/>
  <c r="K88" i="124"/>
  <c r="K88" i="140" s="1"/>
  <c r="BV90" i="131"/>
  <c r="K87" i="124"/>
  <c r="K87" i="140" s="1"/>
  <c r="BV89" i="131"/>
  <c r="J87" i="124"/>
  <c r="J87" i="140" s="1"/>
  <c r="BN89" i="131"/>
  <c r="BF90" i="131"/>
  <c r="I88" i="124"/>
  <c r="I88" i="140" s="1"/>
  <c r="I89" i="124"/>
  <c r="I89" i="140" s="1"/>
  <c r="BF91" i="131"/>
  <c r="E89" i="124"/>
  <c r="E89" i="140" s="1"/>
  <c r="Z91" i="131"/>
  <c r="AH90" i="131"/>
  <c r="F88" i="124"/>
  <c r="F88" i="140" s="1"/>
  <c r="F87" i="124"/>
  <c r="F87" i="140" s="1"/>
  <c r="AH89" i="131"/>
  <c r="E88" i="124"/>
  <c r="E88" i="140" s="1"/>
  <c r="Z90" i="131"/>
  <c r="D89" i="124"/>
  <c r="D89" i="140" s="1"/>
  <c r="R91" i="131"/>
  <c r="CD18" i="114"/>
  <c r="CA18" i="134"/>
  <c r="L78" i="115"/>
  <c r="BC18" i="113"/>
  <c r="BC18" i="132" s="1"/>
  <c r="BC88" i="131"/>
  <c r="I86" i="122"/>
  <c r="BF88" i="101"/>
  <c r="AP88" i="101"/>
  <c r="AM88" i="131"/>
  <c r="G86" i="122"/>
  <c r="AM18" i="113"/>
  <c r="AM18" i="132" s="1"/>
  <c r="BN18" i="114"/>
  <c r="J78" i="115"/>
  <c r="BK18" i="134"/>
  <c r="CD89" i="131"/>
  <c r="L87" i="124"/>
  <c r="L87" i="140" s="1"/>
  <c r="K89" i="124"/>
  <c r="K89" i="140" s="1"/>
  <c r="BV91" i="131"/>
  <c r="C89" i="124"/>
  <c r="C89" i="140" s="1"/>
  <c r="J91" i="131"/>
  <c r="AX89" i="131"/>
  <c r="H87" i="124"/>
  <c r="H87" i="140" s="1"/>
  <c r="J90" i="131"/>
  <c r="C88" i="124"/>
  <c r="C88" i="140" s="1"/>
  <c r="AE88" i="131"/>
  <c r="F86" i="122"/>
  <c r="AH88" i="101"/>
  <c r="AE18" i="113"/>
  <c r="AE18" i="132" s="1"/>
  <c r="D86" i="122"/>
  <c r="R88" i="101"/>
  <c r="O88" i="131"/>
  <c r="O18" i="113"/>
  <c r="O18" i="132" s="1"/>
  <c r="BS18" i="113"/>
  <c r="BS18" i="132" s="1"/>
  <c r="BV88" i="101"/>
  <c r="BS88" i="131"/>
  <c r="K86" i="122"/>
  <c r="AE18" i="134"/>
  <c r="AH18" i="114"/>
  <c r="F78" i="115"/>
  <c r="K78" i="115"/>
  <c r="BS18" i="134"/>
  <c r="BV18" i="114"/>
  <c r="Z18" i="114"/>
  <c r="E78" i="115"/>
  <c r="W18" i="134"/>
  <c r="D87" i="124"/>
  <c r="D87" i="140" s="1"/>
  <c r="R89" i="131"/>
  <c r="H88" i="124"/>
  <c r="H88" i="140" s="1"/>
  <c r="AX90" i="131"/>
  <c r="CD91" i="131"/>
  <c r="L89" i="124"/>
  <c r="L89" i="140" s="1"/>
  <c r="C87" i="124"/>
  <c r="C87" i="140" s="1"/>
  <c r="J89" i="131"/>
  <c r="G88" i="124"/>
  <c r="G88" i="140" s="1"/>
  <c r="AP90" i="131"/>
  <c r="Z89" i="131"/>
  <c r="E87" i="124"/>
  <c r="E87" i="140" s="1"/>
  <c r="CD90" i="131"/>
  <c r="L88" i="124"/>
  <c r="L88" i="140" s="1"/>
  <c r="H89" i="124"/>
  <c r="H89" i="140" s="1"/>
  <c r="AX91" i="131"/>
  <c r="AP89" i="131"/>
  <c r="G87" i="124"/>
  <c r="G87" i="140" s="1"/>
  <c r="BN91" i="131"/>
  <c r="J89" i="124"/>
  <c r="J89" i="140" s="1"/>
  <c r="AU18" i="134"/>
  <c r="AX18" i="114"/>
  <c r="H78" i="115"/>
  <c r="D78" i="115"/>
  <c r="R18" i="114"/>
  <c r="O18" i="134"/>
  <c r="J86" i="122"/>
  <c r="BN88" i="101"/>
  <c r="BK88" i="131"/>
  <c r="BK18" i="113"/>
  <c r="BK18" i="132" s="1"/>
  <c r="H86" i="122"/>
  <c r="AX88" i="101"/>
  <c r="AU18" i="113"/>
  <c r="AU18" i="132" s="1"/>
  <c r="AU88" i="131"/>
  <c r="G78" i="115"/>
  <c r="AM18" i="134"/>
  <c r="AP18" i="114"/>
  <c r="BF89" i="131"/>
  <c r="I87" i="124"/>
  <c r="I87" i="140" s="1"/>
  <c r="F89" i="124"/>
  <c r="F89" i="140" s="1"/>
  <c r="AH91" i="131"/>
  <c r="BN90" i="131"/>
  <c r="J88" i="124"/>
  <c r="J88" i="140" s="1"/>
  <c r="G89" i="124"/>
  <c r="G89" i="140" s="1"/>
  <c r="AP91" i="131"/>
  <c r="R90" i="131"/>
  <c r="D88" i="124"/>
  <c r="D88" i="140" s="1"/>
  <c r="G78" i="146" l="1"/>
  <c r="C78" i="146"/>
  <c r="F78" i="146"/>
  <c r="L78" i="146"/>
  <c r="K70" i="146"/>
  <c r="J70" i="146"/>
  <c r="H78" i="146"/>
  <c r="E78" i="146"/>
  <c r="K78" i="146"/>
  <c r="D78" i="146"/>
  <c r="J78" i="146"/>
  <c r="I78" i="146"/>
  <c r="K73" i="115"/>
  <c r="BS13" i="134"/>
  <c r="BS9" i="134"/>
  <c r="K69" i="115"/>
  <c r="J93" i="115"/>
  <c r="J93" i="146" s="1"/>
  <c r="BK33" i="134"/>
  <c r="J73" i="115"/>
  <c r="BK13" i="134"/>
  <c r="AA13" i="156"/>
  <c r="X14" i="156"/>
  <c r="BK9" i="134"/>
  <c r="J69" i="115"/>
  <c r="K93" i="115"/>
  <c r="K93" i="146" s="1"/>
  <c r="BS33" i="134"/>
  <c r="X13" i="156"/>
  <c r="K74" i="115"/>
  <c r="BS14" i="134"/>
  <c r="J74" i="115"/>
  <c r="BK14" i="134"/>
  <c r="J81" i="115"/>
  <c r="BK21" i="134"/>
  <c r="G140" i="115"/>
  <c r="AP18" i="134"/>
  <c r="D140" i="115"/>
  <c r="R18" i="134"/>
  <c r="K140" i="115"/>
  <c r="BV18" i="134"/>
  <c r="F140" i="115"/>
  <c r="AH18" i="134"/>
  <c r="BV18" i="113"/>
  <c r="BV18" i="132" s="1"/>
  <c r="K86" i="124"/>
  <c r="BV88" i="131"/>
  <c r="D86" i="124"/>
  <c r="R88" i="131"/>
  <c r="R18" i="113"/>
  <c r="R18" i="132" s="1"/>
  <c r="F86" i="138"/>
  <c r="F88" i="116"/>
  <c r="G88" i="116"/>
  <c r="G86" i="138"/>
  <c r="I88" i="116"/>
  <c r="I86" i="138"/>
  <c r="C140" i="115"/>
  <c r="J18" i="134"/>
  <c r="I81" i="115"/>
  <c r="BC21" i="134"/>
  <c r="AX18" i="113"/>
  <c r="AX18" i="132" s="1"/>
  <c r="H86" i="124"/>
  <c r="AX88" i="131"/>
  <c r="J86" i="124"/>
  <c r="BN18" i="113"/>
  <c r="BN18" i="132" s="1"/>
  <c r="BN88" i="131"/>
  <c r="D86" i="138"/>
  <c r="D88" i="116"/>
  <c r="CD18" i="134"/>
  <c r="L140" i="115"/>
  <c r="L86" i="138"/>
  <c r="L88" i="116"/>
  <c r="E86" i="138"/>
  <c r="E88" i="116"/>
  <c r="BS21" i="134"/>
  <c r="K81" i="115"/>
  <c r="H86" i="138"/>
  <c r="H88" i="116"/>
  <c r="J88" i="116"/>
  <c r="J86" i="138"/>
  <c r="K86" i="138"/>
  <c r="K88" i="116"/>
  <c r="J140" i="115"/>
  <c r="BN18" i="134"/>
  <c r="G86" i="124"/>
  <c r="AP18" i="113"/>
  <c r="AP18" i="132" s="1"/>
  <c r="AP88" i="131"/>
  <c r="Z88" i="131"/>
  <c r="E86" i="124"/>
  <c r="Z18" i="113"/>
  <c r="Z18" i="132" s="1"/>
  <c r="BF18" i="134"/>
  <c r="I140" i="115"/>
  <c r="H140" i="115"/>
  <c r="AX18" i="134"/>
  <c r="E140" i="115"/>
  <c r="Z18" i="134"/>
  <c r="F86" i="124"/>
  <c r="AH88" i="131"/>
  <c r="AH18" i="113"/>
  <c r="AH18" i="132" s="1"/>
  <c r="BF18" i="113"/>
  <c r="BF18" i="132" s="1"/>
  <c r="I86" i="124"/>
  <c r="BF88" i="131"/>
  <c r="L86" i="124"/>
  <c r="CD18" i="113"/>
  <c r="CD18" i="132" s="1"/>
  <c r="CD88" i="131"/>
  <c r="K81" i="146" l="1"/>
  <c r="I81" i="146"/>
  <c r="J81" i="146"/>
  <c r="K88" i="135"/>
  <c r="H88" i="135"/>
  <c r="E88" i="135"/>
  <c r="L140" i="146"/>
  <c r="J69" i="146"/>
  <c r="H140" i="146"/>
  <c r="C140" i="146"/>
  <c r="G88" i="135"/>
  <c r="K140" i="146"/>
  <c r="G140" i="146"/>
  <c r="J74" i="146"/>
  <c r="K73" i="146"/>
  <c r="I140" i="146"/>
  <c r="L88" i="135"/>
  <c r="D88" i="135"/>
  <c r="F88" i="135"/>
  <c r="K69" i="146"/>
  <c r="E140" i="146"/>
  <c r="J140" i="146"/>
  <c r="J88" i="135"/>
  <c r="I88" i="135"/>
  <c r="F140" i="146"/>
  <c r="D140" i="146"/>
  <c r="K74" i="146"/>
  <c r="J73" i="146"/>
  <c r="BK11" i="134"/>
  <c r="J71" i="115"/>
  <c r="BK15" i="134"/>
  <c r="J75" i="115"/>
  <c r="BS15" i="134"/>
  <c r="K75" i="115"/>
  <c r="BS12" i="134"/>
  <c r="K72" i="115"/>
  <c r="BS11" i="134"/>
  <c r="K71" i="115"/>
  <c r="J72" i="115"/>
  <c r="BK12" i="134"/>
  <c r="H160" i="116"/>
  <c r="H86" i="140"/>
  <c r="D86" i="140"/>
  <c r="D160" i="116"/>
  <c r="L160" i="116"/>
  <c r="L86" i="140"/>
  <c r="J86" i="140"/>
  <c r="J160" i="116"/>
  <c r="K160" i="116"/>
  <c r="K86" i="140"/>
  <c r="I160" i="116"/>
  <c r="I86" i="140"/>
  <c r="F160" i="116"/>
  <c r="F86" i="140"/>
  <c r="E86" i="140"/>
  <c r="E160" i="116"/>
  <c r="G86" i="140"/>
  <c r="G160" i="116"/>
  <c r="E160" i="135" l="1"/>
  <c r="J160" i="135"/>
  <c r="D160" i="135"/>
  <c r="K72" i="146"/>
  <c r="J75" i="146"/>
  <c r="I160" i="135"/>
  <c r="J72" i="146"/>
  <c r="G160" i="135"/>
  <c r="K71" i="146"/>
  <c r="K75" i="146"/>
  <c r="J71" i="146"/>
  <c r="F160" i="135"/>
  <c r="K160" i="135"/>
  <c r="L160" i="135"/>
  <c r="H160" i="135"/>
  <c r="J68" i="115"/>
  <c r="BK8" i="134"/>
  <c r="BS8" i="134"/>
  <c r="K68" i="115"/>
  <c r="G81" i="115"/>
  <c r="AM21" i="134"/>
  <c r="O21" i="134"/>
  <c r="D81" i="115"/>
  <c r="F81" i="115"/>
  <c r="AE21" i="134"/>
  <c r="AU21" i="134"/>
  <c r="H81" i="115"/>
  <c r="G21" i="134"/>
  <c r="C81" i="115"/>
  <c r="E81" i="115"/>
  <c r="W21" i="134"/>
  <c r="F81" i="146" l="1"/>
  <c r="G81" i="146"/>
  <c r="H81" i="146"/>
  <c r="D81" i="146"/>
  <c r="E81" i="146"/>
  <c r="C81" i="146"/>
  <c r="J68" i="146"/>
  <c r="K68" i="146"/>
  <c r="J9" i="122" l="1"/>
  <c r="J9" i="138" s="1"/>
  <c r="BK11" i="131"/>
  <c r="J46" i="122"/>
  <c r="J46" i="138" s="1"/>
  <c r="BN48" i="101"/>
  <c r="BK48" i="131"/>
  <c r="BK96" i="131"/>
  <c r="J94" i="122"/>
  <c r="J94" i="138" s="1"/>
  <c r="BV42" i="101"/>
  <c r="BS42" i="131"/>
  <c r="K40" i="122"/>
  <c r="K40" i="138" s="1"/>
  <c r="BN24" i="101"/>
  <c r="BK24" i="131"/>
  <c r="J22" i="122"/>
  <c r="J22" i="138" s="1"/>
  <c r="BK49" i="131"/>
  <c r="J47" i="122"/>
  <c r="J47" i="138" s="1"/>
  <c r="BN49" i="101"/>
  <c r="BK68" i="131"/>
  <c r="J66" i="122"/>
  <c r="J66" i="138" s="1"/>
  <c r="J96" i="122"/>
  <c r="J96" i="138" s="1"/>
  <c r="BK98" i="131"/>
  <c r="BV24" i="101"/>
  <c r="K22" i="122"/>
  <c r="K22" i="138" s="1"/>
  <c r="BS24" i="131"/>
  <c r="K41" i="122"/>
  <c r="K41" i="138" s="1"/>
  <c r="BS43" i="131"/>
  <c r="BS55" i="131"/>
  <c r="K53" i="122"/>
  <c r="K53" i="138" s="1"/>
  <c r="BK10" i="113"/>
  <c r="BK10" i="132" s="1"/>
  <c r="BK16" i="131"/>
  <c r="J14" i="122"/>
  <c r="J38" i="122"/>
  <c r="J38" i="138" s="1"/>
  <c r="BN40" i="101"/>
  <c r="BK40" i="131"/>
  <c r="BK50" i="131"/>
  <c r="J48" i="122"/>
  <c r="J48" i="138" s="1"/>
  <c r="J60" i="122"/>
  <c r="J60" i="138" s="1"/>
  <c r="BK62" i="131"/>
  <c r="BK93" i="131"/>
  <c r="J91" i="122"/>
  <c r="J91" i="138" s="1"/>
  <c r="BK10" i="131"/>
  <c r="J8" i="122"/>
  <c r="J8" i="138" s="1"/>
  <c r="BK22" i="131"/>
  <c r="J20" i="122"/>
  <c r="J20" i="138" s="1"/>
  <c r="BN31" i="101"/>
  <c r="J29" i="122"/>
  <c r="J29" i="138" s="1"/>
  <c r="BK31" i="131"/>
  <c r="BK42" i="131"/>
  <c r="BN42" i="101"/>
  <c r="J40" i="122"/>
  <c r="J40" i="138" s="1"/>
  <c r="J51" i="122"/>
  <c r="J51" i="138" s="1"/>
  <c r="BK53" i="131"/>
  <c r="J57" i="122"/>
  <c r="J57" i="138" s="1"/>
  <c r="BK59" i="131"/>
  <c r="J64" i="122"/>
  <c r="J64" i="138" s="1"/>
  <c r="BK66" i="131"/>
  <c r="J92" i="122"/>
  <c r="J92" i="138" s="1"/>
  <c r="BK94" i="131"/>
  <c r="K8" i="122"/>
  <c r="K8" i="138" s="1"/>
  <c r="BS10" i="131"/>
  <c r="K20" i="122"/>
  <c r="K20" i="138" s="1"/>
  <c r="BS22" i="131"/>
  <c r="K26" i="122"/>
  <c r="K26" i="138" s="1"/>
  <c r="BS28" i="131"/>
  <c r="K38" i="122"/>
  <c r="K38" i="138" s="1"/>
  <c r="BS40" i="131"/>
  <c r="BV40" i="101"/>
  <c r="BS45" i="131"/>
  <c r="K43" i="122"/>
  <c r="K43" i="138" s="1"/>
  <c r="BS50" i="131"/>
  <c r="K48" i="122"/>
  <c r="K48" i="138" s="1"/>
  <c r="BS58" i="131"/>
  <c r="K56" i="122"/>
  <c r="K56" i="138" s="1"/>
  <c r="BS62" i="131"/>
  <c r="K60" i="122"/>
  <c r="K60" i="138" s="1"/>
  <c r="K66" i="122"/>
  <c r="K66" i="138" s="1"/>
  <c r="BS68" i="131"/>
  <c r="BS79" i="131"/>
  <c r="K77" i="122"/>
  <c r="K77" i="138" s="1"/>
  <c r="K96" i="122"/>
  <c r="K96" i="138" s="1"/>
  <c r="BS98" i="131"/>
  <c r="J104" i="122"/>
  <c r="J104" i="138" s="1"/>
  <c r="BK106" i="131"/>
  <c r="BK37" i="131"/>
  <c r="J35" i="122"/>
  <c r="J35" i="138" s="1"/>
  <c r="J58" i="122"/>
  <c r="J58" i="138" s="1"/>
  <c r="BK60" i="131"/>
  <c r="K29" i="122"/>
  <c r="K29" i="138" s="1"/>
  <c r="BS31" i="131"/>
  <c r="BV31" i="101"/>
  <c r="BS59" i="131"/>
  <c r="K57" i="122"/>
  <c r="K57" i="138" s="1"/>
  <c r="K67" i="122"/>
  <c r="K67" i="138" s="1"/>
  <c r="BS69" i="131"/>
  <c r="BS93" i="131"/>
  <c r="K91" i="122"/>
  <c r="K91" i="138" s="1"/>
  <c r="K99" i="122"/>
  <c r="K99" i="138" s="1"/>
  <c r="BS101" i="131"/>
  <c r="BV35" i="101"/>
  <c r="BS35" i="131"/>
  <c r="K33" i="122"/>
  <c r="K33" i="138" s="1"/>
  <c r="J21" i="122"/>
  <c r="J21" i="138" s="1"/>
  <c r="BK23" i="131"/>
  <c r="BN23" i="101"/>
  <c r="BK55" i="131"/>
  <c r="J53" i="122"/>
  <c r="J53" i="138" s="1"/>
  <c r="K21" i="122"/>
  <c r="K21" i="138" s="1"/>
  <c r="BV23" i="101"/>
  <c r="BS23" i="131"/>
  <c r="J37" i="122"/>
  <c r="J37" i="138" s="1"/>
  <c r="BN39" i="101"/>
  <c r="BK39" i="131"/>
  <c r="J55" i="122"/>
  <c r="J55" i="138" s="1"/>
  <c r="BK57" i="131"/>
  <c r="K64" i="122"/>
  <c r="K64" i="138" s="1"/>
  <c r="BS66" i="131"/>
  <c r="BS94" i="131"/>
  <c r="K92" i="122"/>
  <c r="K92" i="138" s="1"/>
  <c r="BK35" i="131"/>
  <c r="BN35" i="101"/>
  <c r="J33" i="122"/>
  <c r="J33" i="138" s="1"/>
  <c r="J41" i="122"/>
  <c r="J41" i="138" s="1"/>
  <c r="BK43" i="131"/>
  <c r="BK67" i="131"/>
  <c r="J65" i="122"/>
  <c r="J65" i="138" s="1"/>
  <c r="BS11" i="131"/>
  <c r="K9" i="122"/>
  <c r="K9" i="138" s="1"/>
  <c r="K51" i="122"/>
  <c r="K51" i="138" s="1"/>
  <c r="BS53" i="131"/>
  <c r="BK15" i="131"/>
  <c r="J13" i="122"/>
  <c r="J13" i="138" s="1"/>
  <c r="BK44" i="131"/>
  <c r="J42" i="122"/>
  <c r="J42" i="138" s="1"/>
  <c r="BK61" i="131"/>
  <c r="J59" i="122"/>
  <c r="J59" i="138" s="1"/>
  <c r="J77" i="122"/>
  <c r="J77" i="138" s="1"/>
  <c r="BK79" i="131"/>
  <c r="BS15" i="131"/>
  <c r="K13" i="122"/>
  <c r="K13" i="138" s="1"/>
  <c r="K35" i="122"/>
  <c r="K35" i="138" s="1"/>
  <c r="BS37" i="131"/>
  <c r="BV48" i="101"/>
  <c r="K46" i="122"/>
  <c r="K46" i="138" s="1"/>
  <c r="BS48" i="131"/>
  <c r="K58" i="122"/>
  <c r="K58" i="138" s="1"/>
  <c r="BS60" i="131"/>
  <c r="BK25" i="131"/>
  <c r="J23" i="122"/>
  <c r="J23" i="138" s="1"/>
  <c r="J43" i="122"/>
  <c r="J43" i="138" s="1"/>
  <c r="BK45" i="131"/>
  <c r="BK58" i="131"/>
  <c r="J56" i="122"/>
  <c r="J56" i="138" s="1"/>
  <c r="J67" i="122"/>
  <c r="J67" i="138" s="1"/>
  <c r="BK69" i="131"/>
  <c r="BK101" i="131"/>
  <c r="J99" i="122"/>
  <c r="J99" i="138" s="1"/>
  <c r="BS10" i="113"/>
  <c r="BS10" i="132" s="1"/>
  <c r="BS16" i="131"/>
  <c r="K14" i="122"/>
  <c r="K23" i="122"/>
  <c r="K23" i="138" s="1"/>
  <c r="BS25" i="131"/>
  <c r="BS39" i="131"/>
  <c r="K37" i="122"/>
  <c r="K37" i="138" s="1"/>
  <c r="BV39" i="101"/>
  <c r="K42" i="122"/>
  <c r="K42" i="138" s="1"/>
  <c r="BS44" i="131"/>
  <c r="BS49" i="131"/>
  <c r="K47" i="122"/>
  <c r="K47" i="138" s="1"/>
  <c r="BV49" i="101"/>
  <c r="BS57" i="131"/>
  <c r="K55" i="122"/>
  <c r="K55" i="138" s="1"/>
  <c r="BS61" i="131"/>
  <c r="K59" i="122"/>
  <c r="K59" i="138" s="1"/>
  <c r="K65" i="122"/>
  <c r="K65" i="138" s="1"/>
  <c r="BS67" i="131"/>
  <c r="BS96" i="131"/>
  <c r="K94" i="122"/>
  <c r="K94" i="138" s="1"/>
  <c r="BS106" i="131"/>
  <c r="K104" i="122"/>
  <c r="K104" i="138" s="1"/>
  <c r="BF35" i="101"/>
  <c r="I33" i="122"/>
  <c r="I33" i="138" s="1"/>
  <c r="BC35" i="131"/>
  <c r="BK51" i="131" l="1"/>
  <c r="J49" i="122"/>
  <c r="J49" i="138" s="1"/>
  <c r="BN51" i="101"/>
  <c r="BV51" i="101"/>
  <c r="BS51" i="131"/>
  <c r="K49" i="122"/>
  <c r="K49" i="138" s="1"/>
  <c r="K79" i="122"/>
  <c r="K79" i="138" s="1"/>
  <c r="BS81" i="131"/>
  <c r="BF36" i="101"/>
  <c r="BC36" i="131"/>
  <c r="I34" i="122"/>
  <c r="I34" i="138" s="1"/>
  <c r="BK82" i="131"/>
  <c r="J80" i="122"/>
  <c r="J80" i="138" s="1"/>
  <c r="J93" i="122"/>
  <c r="J93" i="138" s="1"/>
  <c r="BK95" i="131"/>
  <c r="BK9" i="113"/>
  <c r="BK9" i="132" s="1"/>
  <c r="J7" i="122"/>
  <c r="BK9" i="131"/>
  <c r="K80" i="116"/>
  <c r="K14" i="138"/>
  <c r="BN42" i="131"/>
  <c r="J40" i="124"/>
  <c r="J40" i="140" s="1"/>
  <c r="BN31" i="131"/>
  <c r="J29" i="124"/>
  <c r="J29" i="140" s="1"/>
  <c r="J38" i="124"/>
  <c r="J38" i="140" s="1"/>
  <c r="BN40" i="131"/>
  <c r="BN49" i="131"/>
  <c r="J47" i="124"/>
  <c r="J47" i="140" s="1"/>
  <c r="BV42" i="131"/>
  <c r="K40" i="124"/>
  <c r="K40" i="140" s="1"/>
  <c r="J46" i="124"/>
  <c r="J46" i="140" s="1"/>
  <c r="BN48" i="131"/>
  <c r="BS82" i="131"/>
  <c r="K80" i="122"/>
  <c r="K80" i="138" s="1"/>
  <c r="BS9" i="113"/>
  <c r="BS9" i="132" s="1"/>
  <c r="K7" i="122"/>
  <c r="BS9" i="131"/>
  <c r="BS65" i="131"/>
  <c r="K63" i="122"/>
  <c r="K63" i="138" s="1"/>
  <c r="K46" i="124"/>
  <c r="K46" i="140" s="1"/>
  <c r="BV48" i="131"/>
  <c r="K21" i="124"/>
  <c r="K21" i="140" s="1"/>
  <c r="BV23" i="131"/>
  <c r="BN23" i="131"/>
  <c r="J21" i="124"/>
  <c r="J21" i="140" s="1"/>
  <c r="J22" i="124"/>
  <c r="J22" i="140" s="1"/>
  <c r="BN24" i="131"/>
  <c r="BS95" i="131"/>
  <c r="K93" i="122"/>
  <c r="K93" i="138" s="1"/>
  <c r="BK81" i="131"/>
  <c r="J79" i="122"/>
  <c r="J79" i="138" s="1"/>
  <c r="J90" i="122"/>
  <c r="J90" i="138" s="1"/>
  <c r="BK92" i="131"/>
  <c r="J63" i="122"/>
  <c r="J63" i="138" s="1"/>
  <c r="BK65" i="131"/>
  <c r="K47" i="124"/>
  <c r="K47" i="140" s="1"/>
  <c r="BV49" i="131"/>
  <c r="L70" i="122"/>
  <c r="L70" i="138" s="1"/>
  <c r="CA72" i="131"/>
  <c r="BN39" i="131"/>
  <c r="J37" i="124"/>
  <c r="J37" i="140" s="1"/>
  <c r="BV35" i="131"/>
  <c r="K33" i="124"/>
  <c r="K33" i="140" s="1"/>
  <c r="BV40" i="131"/>
  <c r="K38" i="124"/>
  <c r="K38" i="140" s="1"/>
  <c r="J14" i="138"/>
  <c r="J80" i="116"/>
  <c r="J28" i="122"/>
  <c r="J28" i="138" s="1"/>
  <c r="BN30" i="101"/>
  <c r="BK30" i="131"/>
  <c r="BS30" i="131"/>
  <c r="BV30" i="101"/>
  <c r="K28" i="122"/>
  <c r="K28" i="138" s="1"/>
  <c r="BS92" i="131"/>
  <c r="K90" i="122"/>
  <c r="K90" i="138" s="1"/>
  <c r="I33" i="124"/>
  <c r="I33" i="140" s="1"/>
  <c r="BF35" i="131"/>
  <c r="BV39" i="131"/>
  <c r="K37" i="124"/>
  <c r="K37" i="140" s="1"/>
  <c r="J33" i="124"/>
  <c r="J33" i="140" s="1"/>
  <c r="BN35" i="131"/>
  <c r="K29" i="124"/>
  <c r="K29" i="140" s="1"/>
  <c r="BV31" i="131"/>
  <c r="BV24" i="131"/>
  <c r="K22" i="124"/>
  <c r="K22" i="140" s="1"/>
  <c r="J80" i="135" l="1"/>
  <c r="K80" i="135"/>
  <c r="J28" i="124"/>
  <c r="J28" i="140" s="1"/>
  <c r="BN30" i="131"/>
  <c r="BN27" i="101"/>
  <c r="J25" i="122"/>
  <c r="J25" i="138" s="1"/>
  <c r="BK27" i="131"/>
  <c r="J26" i="122"/>
  <c r="J26" i="138" s="1"/>
  <c r="BK28" i="131"/>
  <c r="J39" i="122"/>
  <c r="J39" i="138" s="1"/>
  <c r="BK41" i="131"/>
  <c r="K97" i="122"/>
  <c r="K97" i="138" s="1"/>
  <c r="BS99" i="131"/>
  <c r="Y18" i="155"/>
  <c r="Y18" i="156" s="1"/>
  <c r="Z18" i="156"/>
  <c r="K7" i="138"/>
  <c r="K79" i="116"/>
  <c r="K49" i="124"/>
  <c r="K49" i="140" s="1"/>
  <c r="BV51" i="131"/>
  <c r="BS36" i="131"/>
  <c r="K34" i="122"/>
  <c r="K34" i="138" s="1"/>
  <c r="BV36" i="101"/>
  <c r="K100" i="122"/>
  <c r="K100" i="138" s="1"/>
  <c r="BS102" i="131"/>
  <c r="J49" i="124"/>
  <c r="J49" i="140" s="1"/>
  <c r="BN51" i="131"/>
  <c r="BS27" i="131"/>
  <c r="K25" i="122"/>
  <c r="K25" i="138" s="1"/>
  <c r="BV27" i="101"/>
  <c r="J75" i="122"/>
  <c r="J75" i="138" s="1"/>
  <c r="BK77" i="131"/>
  <c r="K39" i="122"/>
  <c r="K39" i="138" s="1"/>
  <c r="BS41" i="131"/>
  <c r="K75" i="122"/>
  <c r="K75" i="138" s="1"/>
  <c r="BS77" i="131"/>
  <c r="BV30" i="131"/>
  <c r="K28" i="124"/>
  <c r="K28" i="140" s="1"/>
  <c r="Z10" i="156"/>
  <c r="AB20" i="155"/>
  <c r="AB20" i="156" s="1"/>
  <c r="AC20" i="156"/>
  <c r="BS30" i="134"/>
  <c r="K90" i="115"/>
  <c r="K90" i="146" s="1"/>
  <c r="AC10" i="156"/>
  <c r="BK21" i="131"/>
  <c r="J19" i="122"/>
  <c r="J19" i="138" s="1"/>
  <c r="BS21" i="131"/>
  <c r="K19" i="122"/>
  <c r="K19" i="138" s="1"/>
  <c r="J34" i="122"/>
  <c r="J34" i="138" s="1"/>
  <c r="BN36" i="101"/>
  <c r="BK36" i="131"/>
  <c r="BK52" i="131"/>
  <c r="J50" i="122"/>
  <c r="J50" i="138" s="1"/>
  <c r="K50" i="122"/>
  <c r="K50" i="138" s="1"/>
  <c r="BS52" i="131"/>
  <c r="AC18" i="156"/>
  <c r="AB18" i="155"/>
  <c r="AB18" i="156" s="1"/>
  <c r="J52" i="122"/>
  <c r="J52" i="138" s="1"/>
  <c r="BK54" i="131"/>
  <c r="BK99" i="131"/>
  <c r="J97" i="122"/>
  <c r="J97" i="138" s="1"/>
  <c r="J79" i="116"/>
  <c r="J7" i="138"/>
  <c r="BS54" i="131"/>
  <c r="K52" i="122"/>
  <c r="K52" i="138" s="1"/>
  <c r="BF36" i="131"/>
  <c r="I34" i="124"/>
  <c r="I34" i="140" s="1"/>
  <c r="AA21" i="156"/>
  <c r="X21" i="156"/>
  <c r="K79" i="135" l="1"/>
  <c r="J79" i="135"/>
  <c r="BS29" i="134"/>
  <c r="K89" i="115"/>
  <c r="BS20" i="114"/>
  <c r="Z11" i="156"/>
  <c r="BN36" i="131"/>
  <c r="J34" i="124"/>
  <c r="J34" i="140" s="1"/>
  <c r="Z20" i="156"/>
  <c r="Y20" i="155"/>
  <c r="Y20" i="156" s="1"/>
  <c r="BC34" i="131"/>
  <c r="I32" i="122"/>
  <c r="I32" i="138" s="1"/>
  <c r="J70" i="122"/>
  <c r="J70" i="138" s="1"/>
  <c r="BK72" i="131"/>
  <c r="J27" i="122"/>
  <c r="J27" i="138" s="1"/>
  <c r="BK29" i="131"/>
  <c r="AB11" i="155"/>
  <c r="AB11" i="156" s="1"/>
  <c r="AC11" i="156"/>
  <c r="J78" i="122"/>
  <c r="J78" i="138" s="1"/>
  <c r="BK80" i="131"/>
  <c r="BK102" i="131"/>
  <c r="J100" i="122"/>
  <c r="J100" i="138" s="1"/>
  <c r="BK46" i="131"/>
  <c r="J44" i="122"/>
  <c r="J44" i="138" s="1"/>
  <c r="K78" i="122"/>
  <c r="K78" i="138" s="1"/>
  <c r="BS80" i="131"/>
  <c r="BN27" i="131"/>
  <c r="J25" i="124"/>
  <c r="J25" i="140" s="1"/>
  <c r="J69" i="122"/>
  <c r="J69" i="138" s="1"/>
  <c r="BK71" i="131"/>
  <c r="BS29" i="131"/>
  <c r="K27" i="122"/>
  <c r="K27" i="138" s="1"/>
  <c r="BS71" i="131"/>
  <c r="K69" i="122"/>
  <c r="K69" i="138" s="1"/>
  <c r="K25" i="124"/>
  <c r="K25" i="140" s="1"/>
  <c r="BV27" i="131"/>
  <c r="K44" i="122"/>
  <c r="K44" i="138" s="1"/>
  <c r="BS46" i="131"/>
  <c r="BS72" i="131"/>
  <c r="K70" i="122"/>
  <c r="K70" i="138" s="1"/>
  <c r="J90" i="115"/>
  <c r="J90" i="146" s="1"/>
  <c r="BK30" i="134"/>
  <c r="J68" i="122"/>
  <c r="J68" i="138" s="1"/>
  <c r="BK70" i="131"/>
  <c r="BS70" i="131"/>
  <c r="K68" i="122"/>
  <c r="K68" i="138" s="1"/>
  <c r="BV36" i="131"/>
  <c r="K34" i="124"/>
  <c r="K34" i="140" s="1"/>
  <c r="J85" i="122"/>
  <c r="J85" i="138" s="1"/>
  <c r="BK87" i="131"/>
  <c r="Z16" i="156"/>
  <c r="AC16" i="156"/>
  <c r="K85" i="122"/>
  <c r="K85" i="138" s="1"/>
  <c r="BS87" i="131"/>
  <c r="K89" i="146" l="1"/>
  <c r="BS19" i="131"/>
  <c r="BS11" i="113"/>
  <c r="BS11" i="132" s="1"/>
  <c r="K17" i="122"/>
  <c r="BK29" i="134"/>
  <c r="J89" i="115"/>
  <c r="BK20" i="114"/>
  <c r="BK33" i="131"/>
  <c r="J31" i="122"/>
  <c r="J31" i="138" s="1"/>
  <c r="BS34" i="131"/>
  <c r="K32" i="122"/>
  <c r="K32" i="138" s="1"/>
  <c r="K18" i="122"/>
  <c r="K18" i="138" s="1"/>
  <c r="BS20" i="131"/>
  <c r="BK38" i="131"/>
  <c r="J36" i="122"/>
  <c r="J36" i="138" s="1"/>
  <c r="K24" i="122"/>
  <c r="K24" i="138" s="1"/>
  <c r="BS26" i="131"/>
  <c r="J18" i="122"/>
  <c r="J18" i="138" s="1"/>
  <c r="BK20" i="131"/>
  <c r="K80" i="115"/>
  <c r="BS20" i="134"/>
  <c r="J17" i="122"/>
  <c r="BK11" i="113"/>
  <c r="BK11" i="132" s="1"/>
  <c r="BK19" i="131"/>
  <c r="BK34" i="131"/>
  <c r="J32" i="122"/>
  <c r="J32" i="138" s="1"/>
  <c r="J24" i="122"/>
  <c r="J24" i="138" s="1"/>
  <c r="BK26" i="131"/>
  <c r="BS33" i="131"/>
  <c r="K31" i="122"/>
  <c r="K31" i="138" s="1"/>
  <c r="BS38" i="131"/>
  <c r="K36" i="122"/>
  <c r="K36" i="138" s="1"/>
  <c r="K80" i="146" l="1"/>
  <c r="J89" i="146"/>
  <c r="BS12" i="113"/>
  <c r="BS12" i="132" s="1"/>
  <c r="BS32" i="131"/>
  <c r="K30" i="122"/>
  <c r="J80" i="115"/>
  <c r="BK20" i="134"/>
  <c r="Z8" i="156"/>
  <c r="AC8" i="156"/>
  <c r="J30" i="122"/>
  <c r="BK32" i="131"/>
  <c r="BK12" i="113"/>
  <c r="BK12" i="132" s="1"/>
  <c r="J17" i="138"/>
  <c r="J81" i="116"/>
  <c r="BK15" i="113"/>
  <c r="BK15" i="132" s="1"/>
  <c r="J62" i="122"/>
  <c r="BK64" i="131"/>
  <c r="K81" i="116"/>
  <c r="K17" i="138"/>
  <c r="BS15" i="113"/>
  <c r="BS15" i="132" s="1"/>
  <c r="BS64" i="131"/>
  <c r="K62" i="122"/>
  <c r="K81" i="135" l="1"/>
  <c r="J81" i="135"/>
  <c r="J80" i="146"/>
  <c r="K85" i="116"/>
  <c r="K62" i="138"/>
  <c r="J30" i="138"/>
  <c r="J82" i="116"/>
  <c r="K82" i="116"/>
  <c r="K30" i="138"/>
  <c r="J62" i="138"/>
  <c r="J85" i="116"/>
  <c r="J82" i="135" l="1"/>
  <c r="J85" i="135"/>
  <c r="K82" i="135"/>
  <c r="K85" i="135"/>
  <c r="BC21" i="131" l="1"/>
  <c r="I19" i="122"/>
  <c r="I19" i="138" s="1"/>
  <c r="I66" i="122"/>
  <c r="I66" i="138" s="1"/>
  <c r="BC68" i="131"/>
  <c r="BC44" i="131"/>
  <c r="I42" i="122"/>
  <c r="I42" i="138" s="1"/>
  <c r="BF31" i="101"/>
  <c r="BC31" i="131"/>
  <c r="I29" i="122"/>
  <c r="I29" i="138" s="1"/>
  <c r="I8" i="122"/>
  <c r="I8" i="138" s="1"/>
  <c r="BC10" i="131"/>
  <c r="BF40" i="101"/>
  <c r="BC40" i="131"/>
  <c r="I38" i="122"/>
  <c r="I38" i="138" s="1"/>
  <c r="I56" i="122"/>
  <c r="I56" i="138" s="1"/>
  <c r="BC58" i="131"/>
  <c r="BC82" i="131"/>
  <c r="I80" i="122"/>
  <c r="I80" i="138" s="1"/>
  <c r="BF27" i="101"/>
  <c r="BC27" i="131"/>
  <c r="I25" i="122"/>
  <c r="I25" i="138" s="1"/>
  <c r="BC15" i="131"/>
  <c r="I13" i="122"/>
  <c r="I13" i="138" s="1"/>
  <c r="I43" i="122"/>
  <c r="I43" i="138" s="1"/>
  <c r="BC45" i="131"/>
  <c r="BC66" i="131"/>
  <c r="I64" i="122"/>
  <c r="I64" i="138" s="1"/>
  <c r="I37" i="122"/>
  <c r="I37" i="138" s="1"/>
  <c r="BF39" i="101"/>
  <c r="BC39" i="131"/>
  <c r="BC57" i="131"/>
  <c r="I55" i="122"/>
  <c r="I55" i="138" s="1"/>
  <c r="BC81" i="131"/>
  <c r="I79" i="122"/>
  <c r="I79" i="138" s="1"/>
  <c r="BC62" i="131"/>
  <c r="I60" i="122"/>
  <c r="I60" i="138" s="1"/>
  <c r="BC95" i="131"/>
  <c r="I93" i="122"/>
  <c r="I93" i="138" s="1"/>
  <c r="BC41" i="131"/>
  <c r="I39" i="122"/>
  <c r="I39" i="138" s="1"/>
  <c r="BC59" i="131"/>
  <c r="I57" i="122"/>
  <c r="I57" i="138" s="1"/>
  <c r="I90" i="122"/>
  <c r="I90" i="138" s="1"/>
  <c r="BC92" i="131"/>
  <c r="I21" i="122"/>
  <c r="I21" i="138" s="1"/>
  <c r="BC23" i="131"/>
  <c r="BF23" i="101"/>
  <c r="BC50" i="131"/>
  <c r="I48" i="122"/>
  <c r="I48" i="138" s="1"/>
  <c r="I77" i="122"/>
  <c r="I77" i="138" s="1"/>
  <c r="BC79" i="131"/>
  <c r="I14" i="122"/>
  <c r="BC10" i="113"/>
  <c r="BC10" i="132" s="1"/>
  <c r="BC16" i="131"/>
  <c r="BF42" i="101"/>
  <c r="I40" i="122"/>
  <c r="I40" i="138" s="1"/>
  <c r="BC42" i="131"/>
  <c r="I59" i="122"/>
  <c r="I59" i="138" s="1"/>
  <c r="BC61" i="131"/>
  <c r="I92" i="122"/>
  <c r="I92" i="138" s="1"/>
  <c r="BC94" i="131"/>
  <c r="BF48" i="101"/>
  <c r="BC48" i="131"/>
  <c r="I46" i="122"/>
  <c r="I46" i="138" s="1"/>
  <c r="I94" i="122"/>
  <c r="I94" i="138" s="1"/>
  <c r="BC96" i="131"/>
  <c r="I26" i="122"/>
  <c r="I26" i="138" s="1"/>
  <c r="BC28" i="131"/>
  <c r="BC55" i="131"/>
  <c r="I53" i="122"/>
  <c r="I53" i="138" s="1"/>
  <c r="I91" i="122"/>
  <c r="I91" i="138" s="1"/>
  <c r="BC93" i="131"/>
  <c r="I22" i="122"/>
  <c r="I22" i="138" s="1"/>
  <c r="BC24" i="131"/>
  <c r="BF24" i="101"/>
  <c r="BC67" i="131"/>
  <c r="I65" i="122"/>
  <c r="I65" i="138" s="1"/>
  <c r="I41" i="122"/>
  <c r="I41" i="138" s="1"/>
  <c r="BC43" i="131"/>
  <c r="I23" i="122"/>
  <c r="I23" i="138" s="1"/>
  <c r="BC25" i="131"/>
  <c r="BC11" i="131"/>
  <c r="I9" i="122"/>
  <c r="I9" i="138" s="1"/>
  <c r="I51" i="122"/>
  <c r="I51" i="138" s="1"/>
  <c r="BC53" i="131"/>
  <c r="BC22" i="131"/>
  <c r="I20" i="122"/>
  <c r="I20" i="138" s="1"/>
  <c r="BF49" i="101"/>
  <c r="I47" i="122"/>
  <c r="I47" i="138" s="1"/>
  <c r="BC49" i="131"/>
  <c r="BC69" i="131"/>
  <c r="I67" i="122"/>
  <c r="I67" i="138" s="1"/>
  <c r="BC101" i="131"/>
  <c r="I99" i="122"/>
  <c r="I99" i="138" s="1"/>
  <c r="BC37" i="131"/>
  <c r="I35" i="122"/>
  <c r="I35" i="138" s="1"/>
  <c r="I58" i="122"/>
  <c r="I58" i="138" s="1"/>
  <c r="BC60" i="131"/>
  <c r="I96" i="122"/>
  <c r="I96" i="138" s="1"/>
  <c r="BC98" i="131"/>
  <c r="BC30" i="131"/>
  <c r="BF30" i="101"/>
  <c r="I28" i="122"/>
  <c r="I28" i="138" s="1"/>
  <c r="BF51" i="101"/>
  <c r="BC51" i="131"/>
  <c r="I49" i="122"/>
  <c r="I49" i="138" s="1"/>
  <c r="I104" i="122"/>
  <c r="I104" i="138" s="1"/>
  <c r="BC106" i="131"/>
  <c r="BF51" i="131" l="1"/>
  <c r="I49" i="124"/>
  <c r="I49" i="140" s="1"/>
  <c r="BC52" i="131"/>
  <c r="I50" i="122"/>
  <c r="I50" i="138" s="1"/>
  <c r="BF30" i="131"/>
  <c r="I28" i="124"/>
  <c r="I28" i="140" s="1"/>
  <c r="I80" i="116"/>
  <c r="I14" i="138"/>
  <c r="BF40" i="131"/>
  <c r="I38" i="124"/>
  <c r="I38" i="140" s="1"/>
  <c r="BF49" i="131"/>
  <c r="I47" i="124"/>
  <c r="I47" i="140" s="1"/>
  <c r="I63" i="122"/>
  <c r="I63" i="138" s="1"/>
  <c r="BC65" i="131"/>
  <c r="I7" i="122"/>
  <c r="BC9" i="131"/>
  <c r="BC9" i="113"/>
  <c r="BC9" i="132" s="1"/>
  <c r="V18" i="155"/>
  <c r="V18" i="156" s="1"/>
  <c r="W18" i="156"/>
  <c r="I22" i="124"/>
  <c r="I22" i="140" s="1"/>
  <c r="BF24" i="131"/>
  <c r="I40" i="124"/>
  <c r="I40" i="140" s="1"/>
  <c r="BF42" i="131"/>
  <c r="I21" i="124"/>
  <c r="I21" i="140" s="1"/>
  <c r="BF23" i="131"/>
  <c r="BC102" i="131"/>
  <c r="I100" i="122"/>
  <c r="I100" i="138" s="1"/>
  <c r="BC54" i="131"/>
  <c r="I52" i="122"/>
  <c r="I52" i="138" s="1"/>
  <c r="I25" i="124"/>
  <c r="I25" i="140" s="1"/>
  <c r="BF27" i="131"/>
  <c r="I29" i="124"/>
  <c r="I29" i="140" s="1"/>
  <c r="BF31" i="131"/>
  <c r="I97" i="122"/>
  <c r="I97" i="138" s="1"/>
  <c r="BC99" i="131"/>
  <c r="BF48" i="131"/>
  <c r="I46" i="124"/>
  <c r="I46" i="140" s="1"/>
  <c r="V20" i="155"/>
  <c r="V20" i="156" s="1"/>
  <c r="W20" i="156"/>
  <c r="I70" i="122"/>
  <c r="I70" i="138" s="1"/>
  <c r="BC72" i="131"/>
  <c r="I37" i="124"/>
  <c r="I37" i="140" s="1"/>
  <c r="BF39" i="131"/>
  <c r="U21" i="156"/>
  <c r="I80" i="135" l="1"/>
  <c r="BC70" i="131"/>
  <c r="I68" i="122"/>
  <c r="I68" i="138" s="1"/>
  <c r="BC33" i="131"/>
  <c r="I31" i="122"/>
  <c r="I31" i="138" s="1"/>
  <c r="BC71" i="131"/>
  <c r="I69" i="122"/>
  <c r="I69" i="138" s="1"/>
  <c r="I7" i="138"/>
  <c r="I79" i="116"/>
  <c r="BC80" i="131"/>
  <c r="I78" i="122"/>
  <c r="I78" i="138" s="1"/>
  <c r="I18" i="122"/>
  <c r="I18" i="138" s="1"/>
  <c r="BC20" i="131"/>
  <c r="W10" i="156"/>
  <c r="BC26" i="131"/>
  <c r="I24" i="122"/>
  <c r="I24" i="138" s="1"/>
  <c r="I75" i="122"/>
  <c r="I75" i="138" s="1"/>
  <c r="BC77" i="131"/>
  <c r="BC46" i="131"/>
  <c r="I44" i="122"/>
  <c r="I44" i="138" s="1"/>
  <c r="I27" i="122"/>
  <c r="I27" i="138" s="1"/>
  <c r="BC29" i="131"/>
  <c r="BC11" i="113"/>
  <c r="BC11" i="132" s="1"/>
  <c r="I17" i="122"/>
  <c r="BC19" i="131"/>
  <c r="I36" i="122"/>
  <c r="I36" i="138" s="1"/>
  <c r="BC38" i="131"/>
  <c r="W11" i="156"/>
  <c r="BC87" i="131"/>
  <c r="I85" i="122"/>
  <c r="I85" i="138" s="1"/>
  <c r="W16" i="156"/>
  <c r="I79" i="135" l="1"/>
  <c r="I81" i="116"/>
  <c r="I17" i="138"/>
  <c r="BC12" i="113"/>
  <c r="BC12" i="132" s="1"/>
  <c r="BC32" i="131"/>
  <c r="I30" i="122"/>
  <c r="I81" i="135" l="1"/>
  <c r="I82" i="116"/>
  <c r="I30" i="138"/>
  <c r="BC15" i="113"/>
  <c r="BC15" i="132" s="1"/>
  <c r="I62" i="122"/>
  <c r="BC64" i="131"/>
  <c r="W8" i="156"/>
  <c r="I82" i="135" l="1"/>
  <c r="I85" i="116"/>
  <c r="I62" i="138"/>
  <c r="I85" i="135" l="1"/>
  <c r="BK31" i="113" l="1"/>
  <c r="J63" i="127"/>
  <c r="BK65" i="133"/>
  <c r="K63" i="127"/>
  <c r="BS31" i="113"/>
  <c r="BS65" i="133"/>
  <c r="I63" i="127"/>
  <c r="BC31" i="113"/>
  <c r="BC65" i="133"/>
  <c r="I64" i="127" l="1"/>
  <c r="I64" i="143" s="1"/>
  <c r="BC66" i="133"/>
  <c r="BK68" i="133"/>
  <c r="J66" i="127"/>
  <c r="J66" i="143" s="1"/>
  <c r="BC31" i="132"/>
  <c r="BC38" i="113"/>
  <c r="BC38" i="132" s="1"/>
  <c r="K63" i="143"/>
  <c r="K101" i="116"/>
  <c r="I67" i="127"/>
  <c r="I67" i="143" s="1"/>
  <c r="BC69" i="133"/>
  <c r="BK69" i="133"/>
  <c r="J67" i="127"/>
  <c r="J67" i="143" s="1"/>
  <c r="I101" i="116"/>
  <c r="I63" i="143"/>
  <c r="J101" i="116"/>
  <c r="J63" i="143"/>
  <c r="I65" i="127"/>
  <c r="I65" i="143" s="1"/>
  <c r="BC67" i="133"/>
  <c r="BK66" i="133"/>
  <c r="J64" i="127"/>
  <c r="J64" i="143" s="1"/>
  <c r="BC68" i="133"/>
  <c r="I66" i="127"/>
  <c r="I66" i="143" s="1"/>
  <c r="BK67" i="133"/>
  <c r="J65" i="127"/>
  <c r="J65" i="143" s="1"/>
  <c r="BS38" i="113"/>
  <c r="BS38" i="132" s="1"/>
  <c r="BS31" i="132"/>
  <c r="BK31" i="132"/>
  <c r="BK38" i="113"/>
  <c r="BK38" i="132" s="1"/>
  <c r="C21" i="127"/>
  <c r="G23" i="133"/>
  <c r="G25" i="113"/>
  <c r="G25" i="132" s="1"/>
  <c r="BC25" i="113"/>
  <c r="BC25" i="132" s="1"/>
  <c r="BC23" i="133"/>
  <c r="I21" i="127"/>
  <c r="W25" i="113"/>
  <c r="W25" i="132" s="1"/>
  <c r="W23" i="133"/>
  <c r="E21" i="127"/>
  <c r="J21" i="127"/>
  <c r="BK23" i="133"/>
  <c r="BK25" i="113"/>
  <c r="BK25" i="132" s="1"/>
  <c r="O25" i="113"/>
  <c r="O25" i="132" s="1"/>
  <c r="O23" i="133"/>
  <c r="D21" i="127"/>
  <c r="AE25" i="113"/>
  <c r="AE25" i="132" s="1"/>
  <c r="AE23" i="133"/>
  <c r="F21" i="127"/>
  <c r="BS25" i="113"/>
  <c r="BS25" i="132" s="1"/>
  <c r="BS23" i="133"/>
  <c r="K21" i="127"/>
  <c r="AU23" i="133"/>
  <c r="H21" i="127"/>
  <c r="AU25" i="113"/>
  <c r="AU25" i="132" s="1"/>
  <c r="L21" i="127"/>
  <c r="CA23" i="133"/>
  <c r="CA25" i="113"/>
  <c r="CA25" i="132" s="1"/>
  <c r="AM25" i="113"/>
  <c r="AM25" i="132" s="1"/>
  <c r="AM23" i="133"/>
  <c r="G21" i="127"/>
  <c r="U17" i="156"/>
  <c r="X17" i="156"/>
  <c r="AA17" i="156"/>
  <c r="I54" i="122" l="1"/>
  <c r="BC56" i="131"/>
  <c r="BC13" i="113"/>
  <c r="BC13" i="132" s="1"/>
  <c r="X10" i="156"/>
  <c r="Y10" i="155"/>
  <c r="Y10" i="156" s="1"/>
  <c r="K108" i="116"/>
  <c r="K108" i="135" s="1"/>
  <c r="K101" i="135"/>
  <c r="BK56" i="131"/>
  <c r="BK13" i="113"/>
  <c r="BK13" i="132" s="1"/>
  <c r="J54" i="122"/>
  <c r="U11" i="156"/>
  <c r="V11" i="155"/>
  <c r="V11" i="156" s="1"/>
  <c r="J101" i="135"/>
  <c r="J108" i="116"/>
  <c r="J108" i="135" s="1"/>
  <c r="BS56" i="131"/>
  <c r="BS13" i="113"/>
  <c r="BS13" i="132" s="1"/>
  <c r="K54" i="122"/>
  <c r="U10" i="156"/>
  <c r="V10" i="155"/>
  <c r="V10" i="156" s="1"/>
  <c r="AA10" i="156"/>
  <c r="AB10" i="155"/>
  <c r="AB10" i="156" s="1"/>
  <c r="X11" i="156"/>
  <c r="Y11" i="155"/>
  <c r="Y11" i="156" s="1"/>
  <c r="I108" i="116"/>
  <c r="I108" i="135" s="1"/>
  <c r="I101" i="135"/>
  <c r="G95" i="116"/>
  <c r="G21" i="143"/>
  <c r="K21" i="143"/>
  <c r="K95" i="116"/>
  <c r="F21" i="143"/>
  <c r="F95" i="116"/>
  <c r="D95" i="116"/>
  <c r="D21" i="143"/>
  <c r="E95" i="116"/>
  <c r="E21" i="143"/>
  <c r="I21" i="143"/>
  <c r="I95" i="116"/>
  <c r="X16" i="156"/>
  <c r="Y16" i="155"/>
  <c r="Y16" i="156" s="1"/>
  <c r="AA16" i="156"/>
  <c r="AB16" i="155"/>
  <c r="AB16" i="156" s="1"/>
  <c r="U16" i="156"/>
  <c r="V16" i="155"/>
  <c r="V16" i="156" s="1"/>
  <c r="H95" i="116"/>
  <c r="H21" i="143"/>
  <c r="L95" i="116"/>
  <c r="L21" i="143"/>
  <c r="J95" i="116"/>
  <c r="J21" i="143"/>
  <c r="C21" i="143"/>
  <c r="C95" i="116"/>
  <c r="U15" i="156"/>
  <c r="X15" i="156"/>
  <c r="AA15" i="156"/>
  <c r="J95" i="135" l="1"/>
  <c r="H95" i="135"/>
  <c r="D95" i="135"/>
  <c r="C95" i="135"/>
  <c r="F95" i="135"/>
  <c r="L95" i="135"/>
  <c r="E95" i="135"/>
  <c r="G95" i="135"/>
  <c r="I95" i="135"/>
  <c r="K95" i="135"/>
  <c r="X8" i="156"/>
  <c r="Y8" i="155"/>
  <c r="Y8" i="156" s="1"/>
  <c r="U8" i="156"/>
  <c r="V8" i="155"/>
  <c r="V8" i="156" s="1"/>
  <c r="J54" i="138"/>
  <c r="J83" i="116"/>
  <c r="AA8" i="156"/>
  <c r="AB8" i="155"/>
  <c r="AB8" i="156" s="1"/>
  <c r="K54" i="138"/>
  <c r="K83" i="116"/>
  <c r="I54" i="138"/>
  <c r="I83" i="116"/>
  <c r="X7" i="156"/>
  <c r="U7" i="156"/>
  <c r="AA7" i="156"/>
  <c r="K83" i="135" l="1"/>
  <c r="I83" i="135"/>
  <c r="J83" i="135"/>
  <c r="BC8" i="113"/>
  <c r="BC8" i="132" s="1"/>
  <c r="BC8" i="131"/>
  <c r="I6" i="122"/>
  <c r="K6" i="122"/>
  <c r="BS8" i="113"/>
  <c r="BS8" i="132" s="1"/>
  <c r="BS8" i="131"/>
  <c r="V7" i="155"/>
  <c r="V7" i="156" s="1"/>
  <c r="W7" i="156"/>
  <c r="AB7" i="155"/>
  <c r="AB7" i="156" s="1"/>
  <c r="AC7" i="156"/>
  <c r="Z7" i="156"/>
  <c r="Y7" i="155"/>
  <c r="Y7" i="156" s="1"/>
  <c r="J6" i="122"/>
  <c r="BK8" i="131"/>
  <c r="BK8" i="113"/>
  <c r="BK8" i="132" s="1"/>
  <c r="K78" i="116" l="1"/>
  <c r="K6" i="138"/>
  <c r="I6" i="138"/>
  <c r="I78" i="116"/>
  <c r="J6" i="138"/>
  <c r="J78" i="116"/>
  <c r="AA12" i="156"/>
  <c r="X12" i="156"/>
  <c r="I78" i="135" l="1"/>
  <c r="J78" i="135"/>
  <c r="K78" i="135"/>
  <c r="BK74" i="133"/>
  <c r="J72" i="127"/>
  <c r="J72" i="143" s="1"/>
  <c r="J74" i="127"/>
  <c r="J74" i="143" s="1"/>
  <c r="BK76" i="133"/>
  <c r="BS74" i="133"/>
  <c r="K72" i="127"/>
  <c r="K72" i="143" s="1"/>
  <c r="BC74" i="133"/>
  <c r="I72" i="127"/>
  <c r="I72" i="143" s="1"/>
  <c r="J69" i="127"/>
  <c r="BK71" i="133"/>
  <c r="BK33" i="113"/>
  <c r="BK33" i="132" s="1"/>
  <c r="BS70" i="133"/>
  <c r="BS32" i="113"/>
  <c r="BS32" i="132" s="1"/>
  <c r="K68" i="127"/>
  <c r="I68" i="127"/>
  <c r="BC32" i="113"/>
  <c r="BC32" i="132" s="1"/>
  <c r="BC70" i="133"/>
  <c r="BK75" i="133"/>
  <c r="J73" i="127"/>
  <c r="J73" i="143" s="1"/>
  <c r="BS76" i="133"/>
  <c r="K74" i="127"/>
  <c r="K74" i="143" s="1"/>
  <c r="BK70" i="133"/>
  <c r="J68" i="127"/>
  <c r="BK32" i="113"/>
  <c r="BK32" i="132" s="1"/>
  <c r="I74" i="127"/>
  <c r="I74" i="143" s="1"/>
  <c r="BC76" i="133"/>
  <c r="BS75" i="133"/>
  <c r="K73" i="127"/>
  <c r="K73" i="143" s="1"/>
  <c r="I73" i="127"/>
  <c r="I73" i="143" s="1"/>
  <c r="BC75" i="133"/>
  <c r="BS33" i="113"/>
  <c r="BS33" i="132" s="1"/>
  <c r="BS71" i="133"/>
  <c r="K69" i="127"/>
  <c r="I69" i="127"/>
  <c r="BC33" i="113"/>
  <c r="BC33" i="132" s="1"/>
  <c r="BC71" i="133"/>
  <c r="X9" i="156"/>
  <c r="AA9" i="156"/>
  <c r="I69" i="143" l="1"/>
  <c r="I103" i="116"/>
  <c r="I103" i="135" s="1"/>
  <c r="J71" i="127"/>
  <c r="J71" i="143" s="1"/>
  <c r="BK73" i="133"/>
  <c r="BS73" i="133"/>
  <c r="K71" i="127"/>
  <c r="K71" i="143" s="1"/>
  <c r="J102" i="116"/>
  <c r="J102" i="135" s="1"/>
  <c r="J68" i="143"/>
  <c r="I102" i="116"/>
  <c r="I102" i="135" s="1"/>
  <c r="I68" i="143"/>
  <c r="BC73" i="133"/>
  <c r="I71" i="127"/>
  <c r="I71" i="143" s="1"/>
  <c r="K102" i="116"/>
  <c r="K102" i="135" s="1"/>
  <c r="K68" i="143"/>
  <c r="K69" i="143"/>
  <c r="K103" i="116"/>
  <c r="K103" i="135" s="1"/>
  <c r="J69" i="143"/>
  <c r="J103" i="116"/>
  <c r="J103" i="135" s="1"/>
  <c r="AA6" i="156"/>
  <c r="X6" i="156"/>
  <c r="K70" i="127" l="1"/>
  <c r="BS72" i="133"/>
  <c r="BS34" i="113"/>
  <c r="BS34" i="132" s="1"/>
  <c r="J70" i="127"/>
  <c r="BK72" i="133"/>
  <c r="BK34" i="113"/>
  <c r="BK34" i="132" s="1"/>
  <c r="I70" i="127"/>
  <c r="BC72" i="133"/>
  <c r="BC34" i="113"/>
  <c r="BC34" i="132" s="1"/>
  <c r="G8" i="133"/>
  <c r="C6" i="127"/>
  <c r="G21" i="113"/>
  <c r="G21" i="132" s="1"/>
  <c r="O21" i="113"/>
  <c r="O21" i="132" s="1"/>
  <c r="O8" i="133"/>
  <c r="D6" i="127"/>
  <c r="K62" i="127" l="1"/>
  <c r="BS30" i="113"/>
  <c r="BS30" i="132" s="1"/>
  <c r="BS64" i="133"/>
  <c r="J70" i="143"/>
  <c r="J104" i="116"/>
  <c r="J104" i="135" s="1"/>
  <c r="BC30" i="113"/>
  <c r="BC30" i="132" s="1"/>
  <c r="I62" i="127"/>
  <c r="BC64" i="133"/>
  <c r="I70" i="143"/>
  <c r="I104" i="116"/>
  <c r="I104" i="135" s="1"/>
  <c r="BK64" i="133"/>
  <c r="BK30" i="113"/>
  <c r="BK30" i="132" s="1"/>
  <c r="J62" i="127"/>
  <c r="K70" i="143"/>
  <c r="K104" i="116"/>
  <c r="K104" i="135" s="1"/>
  <c r="D91" i="116"/>
  <c r="D6" i="143"/>
  <c r="C91" i="116"/>
  <c r="C6" i="143"/>
  <c r="D91" i="135" l="1"/>
  <c r="C91" i="135"/>
  <c r="I91" i="115"/>
  <c r="I91" i="146" s="1"/>
  <c r="BC31" i="134"/>
  <c r="BC10" i="134"/>
  <c r="I70" i="115"/>
  <c r="BS67" i="133"/>
  <c r="K65" i="127"/>
  <c r="K65" i="143" s="1"/>
  <c r="BS68" i="133"/>
  <c r="K66" i="127"/>
  <c r="K66" i="143" s="1"/>
  <c r="I62" i="143"/>
  <c r="I100" i="116"/>
  <c r="BS69" i="133"/>
  <c r="K67" i="127"/>
  <c r="K67" i="143" s="1"/>
  <c r="I92" i="115"/>
  <c r="I92" i="146" s="1"/>
  <c r="BC32" i="134"/>
  <c r="BS66" i="133"/>
  <c r="K64" i="127"/>
  <c r="K64" i="143" s="1"/>
  <c r="J62" i="143"/>
  <c r="J100" i="116"/>
  <c r="K62" i="143"/>
  <c r="K100" i="116"/>
  <c r="J100" i="135" l="1"/>
  <c r="I70" i="146"/>
  <c r="K100" i="135"/>
  <c r="I100" i="135"/>
  <c r="BC13" i="134"/>
  <c r="I73" i="115"/>
  <c r="I93" i="115"/>
  <c r="I93" i="146" s="1"/>
  <c r="BC33" i="134"/>
  <c r="I74" i="115"/>
  <c r="BC14" i="134"/>
  <c r="U13" i="156"/>
  <c r="I90" i="115"/>
  <c r="I90" i="146" s="1"/>
  <c r="BC30" i="134"/>
  <c r="U14" i="156"/>
  <c r="I69" i="115"/>
  <c r="BC9" i="134"/>
  <c r="U12" i="156"/>
  <c r="I73" i="146" l="1"/>
  <c r="I69" i="146"/>
  <c r="I74" i="146"/>
  <c r="BC11" i="134"/>
  <c r="I71" i="115"/>
  <c r="BC12" i="134"/>
  <c r="I72" i="115"/>
  <c r="I89" i="115"/>
  <c r="BC29" i="134"/>
  <c r="BC20" i="114"/>
  <c r="I75" i="115"/>
  <c r="BC15" i="134"/>
  <c r="U9" i="156"/>
  <c r="I71" i="146" l="1"/>
  <c r="I89" i="146"/>
  <c r="I75" i="146"/>
  <c r="I72" i="146"/>
  <c r="BC20" i="134"/>
  <c r="I80" i="115"/>
  <c r="I68" i="115"/>
  <c r="BC8" i="134"/>
  <c r="U6" i="156"/>
  <c r="I80" i="146" l="1"/>
  <c r="I68" i="146"/>
  <c r="AU22" i="131" l="1"/>
  <c r="H20" i="122"/>
  <c r="H20" i="138" s="1"/>
  <c r="AX24" i="101"/>
  <c r="AU24" i="131"/>
  <c r="H22" i="122"/>
  <c r="H22" i="138" s="1"/>
  <c r="AU48" i="131"/>
  <c r="AX48" i="101"/>
  <c r="H46" i="122"/>
  <c r="H46" i="138" s="1"/>
  <c r="AU11" i="131"/>
  <c r="H9" i="122"/>
  <c r="H9" i="138" s="1"/>
  <c r="H14" i="122"/>
  <c r="AU16" i="131"/>
  <c r="AU10" i="113"/>
  <c r="AU10" i="132" s="1"/>
  <c r="H57" i="122"/>
  <c r="H57" i="138" s="1"/>
  <c r="AU59" i="131"/>
  <c r="AU15" i="131"/>
  <c r="H13" i="122"/>
  <c r="H13" i="138" s="1"/>
  <c r="AU51" i="131"/>
  <c r="AX51" i="101"/>
  <c r="H49" i="122"/>
  <c r="H49" i="138" s="1"/>
  <c r="H48" i="122"/>
  <c r="H48" i="138" s="1"/>
  <c r="AU50" i="131"/>
  <c r="AX31" i="101"/>
  <c r="AU31" i="131"/>
  <c r="H29" i="122"/>
  <c r="H29" i="138" s="1"/>
  <c r="H34" i="122"/>
  <c r="H34" i="138" s="1"/>
  <c r="AU36" i="131"/>
  <c r="AX36" i="101"/>
  <c r="H91" i="115"/>
  <c r="H91" i="146" s="1"/>
  <c r="AU31" i="134"/>
  <c r="AU49" i="131"/>
  <c r="H47" i="122"/>
  <c r="H47" i="138" s="1"/>
  <c r="AX49" i="101"/>
  <c r="H41" i="122"/>
  <c r="H41" i="138" s="1"/>
  <c r="AU43" i="131"/>
  <c r="AU95" i="131"/>
  <c r="H93" i="122"/>
  <c r="H93" i="138" s="1"/>
  <c r="AU94" i="131"/>
  <c r="H92" i="122"/>
  <c r="H92" i="138" s="1"/>
  <c r="AU32" i="113"/>
  <c r="AU32" i="132" s="1"/>
  <c r="H68" i="127"/>
  <c r="AU70" i="133"/>
  <c r="H53" i="122"/>
  <c r="H53" i="138" s="1"/>
  <c r="AU55" i="131"/>
  <c r="AU37" i="131"/>
  <c r="H35" i="122"/>
  <c r="H35" i="138" s="1"/>
  <c r="AU44" i="131"/>
  <c r="H42" i="122"/>
  <c r="H42" i="138" s="1"/>
  <c r="AU60" i="131"/>
  <c r="H58" i="122"/>
  <c r="H58" i="138" s="1"/>
  <c r="H66" i="122"/>
  <c r="H66" i="138" s="1"/>
  <c r="AU68" i="131"/>
  <c r="H43" i="122"/>
  <c r="H43" i="138" s="1"/>
  <c r="AU45" i="131"/>
  <c r="H23" i="122"/>
  <c r="H23" i="138" s="1"/>
  <c r="AU25" i="131"/>
  <c r="AU96" i="131"/>
  <c r="H94" i="122"/>
  <c r="H94" i="138" s="1"/>
  <c r="H91" i="122"/>
  <c r="H91" i="138" s="1"/>
  <c r="AU93" i="131"/>
  <c r="AU23" i="131"/>
  <c r="H21" i="122"/>
  <c r="H21" i="138" s="1"/>
  <c r="AX23" i="101"/>
  <c r="H104" i="122"/>
  <c r="H104" i="138" s="1"/>
  <c r="AU106" i="131"/>
  <c r="AU62" i="131"/>
  <c r="H60" i="122"/>
  <c r="H60" i="138" s="1"/>
  <c r="AU32" i="134"/>
  <c r="H92" i="115"/>
  <c r="H92" i="146" s="1"/>
  <c r="H38" i="122"/>
  <c r="H38" i="138" s="1"/>
  <c r="AX40" i="101"/>
  <c r="AU40" i="131"/>
  <c r="H70" i="115"/>
  <c r="AU10" i="134"/>
  <c r="AU41" i="131"/>
  <c r="H39" i="122"/>
  <c r="H39" i="138" s="1"/>
  <c r="H99" i="122"/>
  <c r="H99" i="138" s="1"/>
  <c r="AU101" i="131"/>
  <c r="H65" i="122"/>
  <c r="H65" i="138" s="1"/>
  <c r="AU67" i="131"/>
  <c r="AU79" i="131"/>
  <c r="H77" i="122"/>
  <c r="H77" i="138" s="1"/>
  <c r="H59" i="122"/>
  <c r="H59" i="138" s="1"/>
  <c r="AU61" i="131"/>
  <c r="H26" i="122"/>
  <c r="H26" i="138" s="1"/>
  <c r="AU28" i="131"/>
  <c r="AU82" i="131"/>
  <c r="H80" i="122"/>
  <c r="H80" i="138" s="1"/>
  <c r="AX42" i="101"/>
  <c r="AU42" i="131"/>
  <c r="H40" i="122"/>
  <c r="H40" i="138" s="1"/>
  <c r="AU69" i="131"/>
  <c r="H67" i="122"/>
  <c r="H67" i="138" s="1"/>
  <c r="AU58" i="131"/>
  <c r="H56" i="122"/>
  <c r="H56" i="138" s="1"/>
  <c r="R17" i="156"/>
  <c r="R16" i="156"/>
  <c r="R10" i="156"/>
  <c r="R11" i="156"/>
  <c r="H70" i="146" l="1"/>
  <c r="G93" i="122"/>
  <c r="G93" i="138" s="1"/>
  <c r="AM95" i="131"/>
  <c r="AE59" i="131"/>
  <c r="F57" i="122"/>
  <c r="F57" i="138" s="1"/>
  <c r="E67" i="122"/>
  <c r="E67" i="138" s="1"/>
  <c r="W69" i="131"/>
  <c r="H79" i="122"/>
  <c r="H79" i="138" s="1"/>
  <c r="AU81" i="131"/>
  <c r="G68" i="127"/>
  <c r="AM70" i="133"/>
  <c r="AM32" i="113"/>
  <c r="AM32" i="132" s="1"/>
  <c r="C41" i="122"/>
  <c r="C41" i="138" s="1"/>
  <c r="G43" i="131"/>
  <c r="W44" i="131"/>
  <c r="E42" i="122"/>
  <c r="E42" i="138" s="1"/>
  <c r="Z31" i="101"/>
  <c r="W31" i="131"/>
  <c r="E29" i="122"/>
  <c r="E29" i="138" s="1"/>
  <c r="W15" i="131"/>
  <c r="E13" i="122"/>
  <c r="E13" i="138" s="1"/>
  <c r="J23" i="101"/>
  <c r="G23" i="131"/>
  <c r="C21" i="122"/>
  <c r="C21" i="138" s="1"/>
  <c r="AM43" i="131"/>
  <c r="G41" i="122"/>
  <c r="G41" i="138" s="1"/>
  <c r="D60" i="122"/>
  <c r="D60" i="138" s="1"/>
  <c r="O62" i="131"/>
  <c r="O69" i="131"/>
  <c r="D67" i="122"/>
  <c r="D67" i="138" s="1"/>
  <c r="G20" i="122"/>
  <c r="G20" i="138" s="1"/>
  <c r="AM22" i="131"/>
  <c r="H90" i="122"/>
  <c r="H90" i="138" s="1"/>
  <c r="AU92" i="131"/>
  <c r="AM23" i="131"/>
  <c r="AP23" i="101"/>
  <c r="G21" i="122"/>
  <c r="G21" i="138" s="1"/>
  <c r="G48" i="131"/>
  <c r="C46" i="122"/>
  <c r="C46" i="138" s="1"/>
  <c r="J48" i="101"/>
  <c r="O50" i="131"/>
  <c r="D48" i="122"/>
  <c r="D48" i="138" s="1"/>
  <c r="O32" i="113"/>
  <c r="O32" i="132" s="1"/>
  <c r="D68" i="127"/>
  <c r="O70" i="133"/>
  <c r="H28" i="122"/>
  <c r="H28" i="138" s="1"/>
  <c r="AX30" i="101"/>
  <c r="AU30" i="131"/>
  <c r="D26" i="122"/>
  <c r="D26" i="138" s="1"/>
  <c r="O28" i="131"/>
  <c r="F60" i="122"/>
  <c r="F60" i="138" s="1"/>
  <c r="AE62" i="131"/>
  <c r="C26" i="122"/>
  <c r="C26" i="138" s="1"/>
  <c r="G28" i="131"/>
  <c r="G45" i="131"/>
  <c r="C43" i="122"/>
  <c r="C43" i="138" s="1"/>
  <c r="AE69" i="131"/>
  <c r="F67" i="122"/>
  <c r="F67" i="138" s="1"/>
  <c r="AH48" i="101"/>
  <c r="AE48" i="131"/>
  <c r="F46" i="122"/>
  <c r="F46" i="138" s="1"/>
  <c r="E65" i="122"/>
  <c r="E65" i="138" s="1"/>
  <c r="W67" i="131"/>
  <c r="AM42" i="131"/>
  <c r="G40" i="122"/>
  <c r="G40" i="138" s="1"/>
  <c r="AP42" i="101"/>
  <c r="Z36" i="101"/>
  <c r="W36" i="131"/>
  <c r="E34" i="122"/>
  <c r="E34" i="138" s="1"/>
  <c r="Z48" i="101"/>
  <c r="W48" i="131"/>
  <c r="E46" i="122"/>
  <c r="E46" i="138" s="1"/>
  <c r="C60" i="122"/>
  <c r="C60" i="138" s="1"/>
  <c r="G62" i="131"/>
  <c r="G95" i="131"/>
  <c r="C93" i="122"/>
  <c r="C93" i="138" s="1"/>
  <c r="AU13" i="113"/>
  <c r="AU13" i="132" s="1"/>
  <c r="AU56" i="131"/>
  <c r="H54" i="122"/>
  <c r="O96" i="131"/>
  <c r="D94" i="122"/>
  <c r="D94" i="138" s="1"/>
  <c r="G92" i="122"/>
  <c r="G92" i="138" s="1"/>
  <c r="AM94" i="131"/>
  <c r="Z24" i="101"/>
  <c r="E22" i="122"/>
  <c r="E22" i="138" s="1"/>
  <c r="W24" i="131"/>
  <c r="D35" i="122"/>
  <c r="D35" i="138" s="1"/>
  <c r="O37" i="131"/>
  <c r="AE67" i="131"/>
  <c r="F65" i="122"/>
  <c r="F65" i="138" s="1"/>
  <c r="O31" i="131"/>
  <c r="D29" i="122"/>
  <c r="D29" i="138" s="1"/>
  <c r="R31" i="101"/>
  <c r="AE37" i="131"/>
  <c r="F35" i="122"/>
  <c r="F35" i="138" s="1"/>
  <c r="F56" i="122"/>
  <c r="F56" i="138" s="1"/>
  <c r="AE58" i="131"/>
  <c r="AM44" i="131"/>
  <c r="G42" i="122"/>
  <c r="G42" i="138" s="1"/>
  <c r="AE41" i="131"/>
  <c r="F39" i="122"/>
  <c r="F39" i="138" s="1"/>
  <c r="C66" i="122"/>
  <c r="C66" i="138" s="1"/>
  <c r="G68" i="131"/>
  <c r="G94" i="131"/>
  <c r="C92" i="122"/>
  <c r="C92" i="138" s="1"/>
  <c r="C104" i="122"/>
  <c r="C104" i="138" s="1"/>
  <c r="G106" i="131"/>
  <c r="D13" i="122"/>
  <c r="D13" i="138" s="1"/>
  <c r="O15" i="131"/>
  <c r="AE79" i="131"/>
  <c r="F77" i="122"/>
  <c r="F77" i="138" s="1"/>
  <c r="E57" i="122"/>
  <c r="E57" i="138" s="1"/>
  <c r="W59" i="131"/>
  <c r="D91" i="122"/>
  <c r="D91" i="138" s="1"/>
  <c r="O93" i="131"/>
  <c r="C47" i="122"/>
  <c r="C47" i="138" s="1"/>
  <c r="G49" i="131"/>
  <c r="J49" i="101"/>
  <c r="AU27" i="131"/>
  <c r="AX27" i="101"/>
  <c r="H25" i="122"/>
  <c r="H25" i="138" s="1"/>
  <c r="O40" i="131"/>
  <c r="R40" i="101"/>
  <c r="D38" i="122"/>
  <c r="D38" i="138" s="1"/>
  <c r="O45" i="131"/>
  <c r="D43" i="122"/>
  <c r="D43" i="138" s="1"/>
  <c r="G34" i="122"/>
  <c r="G34" i="138" s="1"/>
  <c r="AM36" i="131"/>
  <c r="AP36" i="101"/>
  <c r="C70" i="115"/>
  <c r="G10" i="134"/>
  <c r="AE31" i="134"/>
  <c r="F91" i="115"/>
  <c r="F91" i="146" s="1"/>
  <c r="G92" i="115"/>
  <c r="G92" i="146" s="1"/>
  <c r="AM32" i="134"/>
  <c r="O14" i="156"/>
  <c r="H63" i="127"/>
  <c r="AU65" i="133"/>
  <c r="AU31" i="113"/>
  <c r="S18" i="155"/>
  <c r="S18" i="156" s="1"/>
  <c r="T18" i="156"/>
  <c r="AU54" i="131"/>
  <c r="H52" i="122"/>
  <c r="H52" i="138" s="1"/>
  <c r="W95" i="131"/>
  <c r="E93" i="122"/>
  <c r="E93" i="138" s="1"/>
  <c r="G99" i="122"/>
  <c r="G99" i="138" s="1"/>
  <c r="AM101" i="131"/>
  <c r="F29" i="122"/>
  <c r="F29" i="138" s="1"/>
  <c r="AH31" i="101"/>
  <c r="AE31" i="131"/>
  <c r="O22" i="131"/>
  <c r="D20" i="122"/>
  <c r="D20" i="138" s="1"/>
  <c r="G104" i="122"/>
  <c r="G104" i="138" s="1"/>
  <c r="AM106" i="131"/>
  <c r="G101" i="131"/>
  <c r="C99" i="122"/>
  <c r="C99" i="138" s="1"/>
  <c r="G9" i="122"/>
  <c r="G9" i="138" s="1"/>
  <c r="AM11" i="131"/>
  <c r="E58" i="122"/>
  <c r="E58" i="138" s="1"/>
  <c r="W60" i="131"/>
  <c r="J51" i="101"/>
  <c r="G51" i="131"/>
  <c r="C49" i="122"/>
  <c r="C49" i="138" s="1"/>
  <c r="W23" i="131"/>
  <c r="E21" i="122"/>
  <c r="E21" i="138" s="1"/>
  <c r="Z23" i="101"/>
  <c r="E59" i="122"/>
  <c r="E59" i="138" s="1"/>
  <c r="W61" i="131"/>
  <c r="G48" i="122"/>
  <c r="G48" i="138" s="1"/>
  <c r="AM50" i="131"/>
  <c r="G60" i="122"/>
  <c r="G60" i="138" s="1"/>
  <c r="AM62" i="131"/>
  <c r="AU39" i="131"/>
  <c r="H37" i="122"/>
  <c r="H37" i="138" s="1"/>
  <c r="AX39" i="101"/>
  <c r="AE93" i="131"/>
  <c r="F91" i="122"/>
  <c r="F91" i="138" s="1"/>
  <c r="D47" i="122"/>
  <c r="D47" i="138" s="1"/>
  <c r="R49" i="101"/>
  <c r="O49" i="131"/>
  <c r="C9" i="122"/>
  <c r="C9" i="138" s="1"/>
  <c r="G11" i="131"/>
  <c r="AM15" i="131"/>
  <c r="G13" i="122"/>
  <c r="G13" i="138" s="1"/>
  <c r="C39" i="122"/>
  <c r="C39" i="138" s="1"/>
  <c r="G41" i="131"/>
  <c r="E47" i="122"/>
  <c r="E47" i="138" s="1"/>
  <c r="Z49" i="101"/>
  <c r="W49" i="131"/>
  <c r="O51" i="131"/>
  <c r="R51" i="101"/>
  <c r="D49" i="122"/>
  <c r="D49" i="138" s="1"/>
  <c r="D92" i="122"/>
  <c r="D92" i="138" s="1"/>
  <c r="O94" i="131"/>
  <c r="AH24" i="101"/>
  <c r="F22" i="122"/>
  <c r="F22" i="138" s="1"/>
  <c r="AE24" i="131"/>
  <c r="W10" i="113"/>
  <c r="W10" i="132" s="1"/>
  <c r="E14" i="122"/>
  <c r="W16" i="131"/>
  <c r="D65" i="122"/>
  <c r="D65" i="138" s="1"/>
  <c r="O67" i="131"/>
  <c r="O24" i="131"/>
  <c r="D22" i="122"/>
  <c r="D22" i="138" s="1"/>
  <c r="R24" i="101"/>
  <c r="AH42" i="101"/>
  <c r="F40" i="122"/>
  <c r="F40" i="138" s="1"/>
  <c r="AE42" i="131"/>
  <c r="E104" i="122"/>
  <c r="E104" i="138" s="1"/>
  <c r="W106" i="131"/>
  <c r="AE70" i="133"/>
  <c r="AE32" i="113"/>
  <c r="AE32" i="132" s="1"/>
  <c r="F68" i="127"/>
  <c r="F43" i="122"/>
  <c r="F43" i="138" s="1"/>
  <c r="AE45" i="131"/>
  <c r="AE68" i="131"/>
  <c r="F66" i="122"/>
  <c r="F66" i="138" s="1"/>
  <c r="H55" i="122"/>
  <c r="H55" i="138" s="1"/>
  <c r="AU57" i="131"/>
  <c r="D74" i="127"/>
  <c r="D74" i="143" s="1"/>
  <c r="O76" i="133"/>
  <c r="F92" i="122"/>
  <c r="F92" i="138" s="1"/>
  <c r="AE94" i="131"/>
  <c r="D77" i="122"/>
  <c r="D77" i="138" s="1"/>
  <c r="O79" i="131"/>
  <c r="D69" i="127"/>
  <c r="O71" i="133"/>
  <c r="O33" i="113"/>
  <c r="O33" i="132" s="1"/>
  <c r="G42" i="131"/>
  <c r="C40" i="122"/>
  <c r="C40" i="138" s="1"/>
  <c r="J42" i="101"/>
  <c r="R14" i="156"/>
  <c r="O74" i="133"/>
  <c r="D72" i="127"/>
  <c r="D72" i="143" s="1"/>
  <c r="G80" i="122"/>
  <c r="G80" i="138" s="1"/>
  <c r="AM82" i="131"/>
  <c r="E80" i="122"/>
  <c r="E80" i="138" s="1"/>
  <c r="W82" i="131"/>
  <c r="O73" i="133"/>
  <c r="D71" i="127"/>
  <c r="D71" i="143" s="1"/>
  <c r="D104" i="122"/>
  <c r="D104" i="138" s="1"/>
  <c r="O106" i="131"/>
  <c r="G40" i="131"/>
  <c r="C38" i="122"/>
  <c r="C38" i="138" s="1"/>
  <c r="J40" i="101"/>
  <c r="O82" i="131"/>
  <c r="D80" i="122"/>
  <c r="D80" i="138" s="1"/>
  <c r="D99" i="122"/>
  <c r="D99" i="138" s="1"/>
  <c r="O101" i="131"/>
  <c r="G53" i="122"/>
  <c r="G53" i="138" s="1"/>
  <c r="AM55" i="131"/>
  <c r="G26" i="122"/>
  <c r="G26" i="138" s="1"/>
  <c r="AM28" i="131"/>
  <c r="G44" i="131"/>
  <c r="C42" i="122"/>
  <c r="C42" i="138" s="1"/>
  <c r="C13" i="122"/>
  <c r="C13" i="138" s="1"/>
  <c r="G15" i="131"/>
  <c r="C67" i="122"/>
  <c r="C67" i="138" s="1"/>
  <c r="G69" i="131"/>
  <c r="C80" i="122"/>
  <c r="C80" i="138" s="1"/>
  <c r="G82" i="131"/>
  <c r="AH23" i="101"/>
  <c r="F21" i="122"/>
  <c r="F21" i="138" s="1"/>
  <c r="AE23" i="131"/>
  <c r="AM40" i="131"/>
  <c r="G38" i="122"/>
  <c r="G38" i="138" s="1"/>
  <c r="AP40" i="101"/>
  <c r="D73" i="127"/>
  <c r="D73" i="143" s="1"/>
  <c r="O75" i="133"/>
  <c r="R13" i="156"/>
  <c r="G32" i="134"/>
  <c r="C92" i="115"/>
  <c r="C92" i="146" s="1"/>
  <c r="O32" i="134"/>
  <c r="D92" i="115"/>
  <c r="D92" i="146" s="1"/>
  <c r="F70" i="115"/>
  <c r="AE10" i="134"/>
  <c r="W10" i="134"/>
  <c r="E70" i="115"/>
  <c r="O10" i="134"/>
  <c r="D70" i="115"/>
  <c r="G70" i="115"/>
  <c r="AM10" i="134"/>
  <c r="H90" i="115"/>
  <c r="H90" i="146" s="1"/>
  <c r="AU30" i="134"/>
  <c r="AX42" i="131"/>
  <c r="H40" i="124"/>
  <c r="H40" i="140" s="1"/>
  <c r="AX23" i="131"/>
  <c r="H21" i="124"/>
  <c r="H21" i="140" s="1"/>
  <c r="H102" i="116"/>
  <c r="H102" i="135" s="1"/>
  <c r="H68" i="143"/>
  <c r="AX49" i="131"/>
  <c r="H47" i="124"/>
  <c r="H47" i="140" s="1"/>
  <c r="AM59" i="131"/>
  <c r="G57" i="122"/>
  <c r="G57" i="138" s="1"/>
  <c r="AH51" i="101"/>
  <c r="AE51" i="131"/>
  <c r="F49" i="122"/>
  <c r="F49" i="138" s="1"/>
  <c r="Z42" i="101"/>
  <c r="W42" i="131"/>
  <c r="E40" i="122"/>
  <c r="E40" i="138" s="1"/>
  <c r="J31" i="101"/>
  <c r="G31" i="131"/>
  <c r="C29" i="122"/>
  <c r="C29" i="138" s="1"/>
  <c r="AU21" i="131"/>
  <c r="H19" i="122"/>
  <c r="H19" i="138" s="1"/>
  <c r="G94" i="122"/>
  <c r="G94" i="138" s="1"/>
  <c r="AM96" i="131"/>
  <c r="E35" i="122"/>
  <c r="E35" i="138" s="1"/>
  <c r="W37" i="131"/>
  <c r="H71" i="127"/>
  <c r="H71" i="143" s="1"/>
  <c r="AU73" i="133"/>
  <c r="AM79" i="131"/>
  <c r="G77" i="122"/>
  <c r="G77" i="138" s="1"/>
  <c r="C20" i="122"/>
  <c r="C20" i="138" s="1"/>
  <c r="G22" i="131"/>
  <c r="AE11" i="131"/>
  <c r="F9" i="122"/>
  <c r="F9" i="138" s="1"/>
  <c r="E9" i="122"/>
  <c r="E9" i="138" s="1"/>
  <c r="W11" i="131"/>
  <c r="G55" i="131"/>
  <c r="C53" i="122"/>
  <c r="C53" i="138" s="1"/>
  <c r="R36" i="101"/>
  <c r="O36" i="131"/>
  <c r="D34" i="122"/>
  <c r="D34" i="138" s="1"/>
  <c r="F48" i="122"/>
  <c r="F48" i="138" s="1"/>
  <c r="AE50" i="131"/>
  <c r="AM24" i="131"/>
  <c r="G22" i="122"/>
  <c r="G22" i="138" s="1"/>
  <c r="AP24" i="101"/>
  <c r="G43" i="122"/>
  <c r="G43" i="138" s="1"/>
  <c r="AM45" i="131"/>
  <c r="C56" i="122"/>
  <c r="C56" i="138" s="1"/>
  <c r="G58" i="131"/>
  <c r="AM68" i="131"/>
  <c r="G66" i="122"/>
  <c r="G66" i="138" s="1"/>
  <c r="E56" i="122"/>
  <c r="E56" i="138" s="1"/>
  <c r="W58" i="131"/>
  <c r="D58" i="122"/>
  <c r="D58" i="138" s="1"/>
  <c r="O60" i="131"/>
  <c r="G23" i="122"/>
  <c r="G23" i="138" s="1"/>
  <c r="AM25" i="131"/>
  <c r="O58" i="131"/>
  <c r="D56" i="122"/>
  <c r="D56" i="138" s="1"/>
  <c r="C58" i="122"/>
  <c r="C58" i="138" s="1"/>
  <c r="G60" i="131"/>
  <c r="C59" i="122"/>
  <c r="C59" i="138" s="1"/>
  <c r="G61" i="131"/>
  <c r="E68" i="127"/>
  <c r="W70" i="133"/>
  <c r="W32" i="113"/>
  <c r="W32" i="132" s="1"/>
  <c r="C34" i="122"/>
  <c r="C34" i="138" s="1"/>
  <c r="G36" i="131"/>
  <c r="J36" i="101"/>
  <c r="C77" i="122"/>
  <c r="C77" i="138" s="1"/>
  <c r="G79" i="131"/>
  <c r="E23" i="122"/>
  <c r="E23" i="138" s="1"/>
  <c r="W25" i="131"/>
  <c r="Z51" i="101"/>
  <c r="E49" i="122"/>
  <c r="E49" i="138" s="1"/>
  <c r="W51" i="131"/>
  <c r="D9" i="122"/>
  <c r="D9" i="138" s="1"/>
  <c r="O11" i="131"/>
  <c r="F47" i="122"/>
  <c r="F47" i="138" s="1"/>
  <c r="AE49" i="131"/>
  <c r="AH49" i="101"/>
  <c r="E39" i="122"/>
  <c r="E39" i="138" s="1"/>
  <c r="W41" i="131"/>
  <c r="W62" i="131"/>
  <c r="E60" i="122"/>
  <c r="E60" i="138" s="1"/>
  <c r="E26" i="122"/>
  <c r="E26" i="138" s="1"/>
  <c r="W28" i="131"/>
  <c r="G96" i="131"/>
  <c r="C94" i="122"/>
  <c r="C94" i="138" s="1"/>
  <c r="W50" i="131"/>
  <c r="E48" i="122"/>
  <c r="E48" i="138" s="1"/>
  <c r="C91" i="122"/>
  <c r="C91" i="138" s="1"/>
  <c r="G93" i="131"/>
  <c r="F13" i="122"/>
  <c r="F13" i="138" s="1"/>
  <c r="AE15" i="131"/>
  <c r="E91" i="122"/>
  <c r="E91" i="138" s="1"/>
  <c r="W93" i="131"/>
  <c r="G67" i="131"/>
  <c r="C65" i="122"/>
  <c r="C65" i="138" s="1"/>
  <c r="E92" i="122"/>
  <c r="E92" i="138" s="1"/>
  <c r="W94" i="131"/>
  <c r="G91" i="122"/>
  <c r="G91" i="138" s="1"/>
  <c r="AM93" i="131"/>
  <c r="AU10" i="131"/>
  <c r="H8" i="122"/>
  <c r="H8" i="138" s="1"/>
  <c r="F94" i="122"/>
  <c r="F94" i="138" s="1"/>
  <c r="AE96" i="131"/>
  <c r="AE28" i="131"/>
  <c r="F26" i="122"/>
  <c r="F26" i="138" s="1"/>
  <c r="F80" i="122"/>
  <c r="F80" i="138" s="1"/>
  <c r="AE82" i="131"/>
  <c r="G14" i="122"/>
  <c r="AM16" i="131"/>
  <c r="AM10" i="113"/>
  <c r="AM10" i="132" s="1"/>
  <c r="D40" i="122"/>
  <c r="D40" i="138" s="1"/>
  <c r="O42" i="131"/>
  <c r="R42" i="101"/>
  <c r="W79" i="131"/>
  <c r="E77" i="122"/>
  <c r="E77" i="138" s="1"/>
  <c r="AM58" i="131"/>
  <c r="G56" i="122"/>
  <c r="G56" i="138" s="1"/>
  <c r="G65" i="122"/>
  <c r="G65" i="138" s="1"/>
  <c r="AM67" i="131"/>
  <c r="O25" i="131"/>
  <c r="D23" i="122"/>
  <c r="D23" i="138" s="1"/>
  <c r="AU35" i="131"/>
  <c r="AX35" i="101"/>
  <c r="H33" i="122"/>
  <c r="H33" i="138" s="1"/>
  <c r="E91" i="115"/>
  <c r="E91" i="146" s="1"/>
  <c r="W31" i="134"/>
  <c r="O31" i="134"/>
  <c r="D91" i="115"/>
  <c r="D91" i="146" s="1"/>
  <c r="AM31" i="134"/>
  <c r="G91" i="115"/>
  <c r="G91" i="146" s="1"/>
  <c r="T20" i="156"/>
  <c r="S20" i="155"/>
  <c r="S20" i="156" s="1"/>
  <c r="AX36" i="131"/>
  <c r="H34" i="124"/>
  <c r="H34" i="140" s="1"/>
  <c r="G49" i="122"/>
  <c r="G49" i="138" s="1"/>
  <c r="AM51" i="131"/>
  <c r="AP51" i="101"/>
  <c r="F41" i="122"/>
  <c r="F41" i="138" s="1"/>
  <c r="AE43" i="131"/>
  <c r="G67" i="122"/>
  <c r="G67" i="138" s="1"/>
  <c r="AM69" i="131"/>
  <c r="Z40" i="101"/>
  <c r="E38" i="122"/>
  <c r="E38" i="138" s="1"/>
  <c r="W40" i="131"/>
  <c r="D93" i="122"/>
  <c r="D93" i="138" s="1"/>
  <c r="O95" i="131"/>
  <c r="AE55" i="131"/>
  <c r="F53" i="122"/>
  <c r="F53" i="138" s="1"/>
  <c r="AE101" i="131"/>
  <c r="F99" i="122"/>
  <c r="F99" i="138" s="1"/>
  <c r="F20" i="122"/>
  <c r="F20" i="138" s="1"/>
  <c r="AE22" i="131"/>
  <c r="AM61" i="131"/>
  <c r="G59" i="122"/>
  <c r="G59" i="138" s="1"/>
  <c r="AE95" i="131"/>
  <c r="F93" i="122"/>
  <c r="F93" i="138" s="1"/>
  <c r="E20" i="122"/>
  <c r="E20" i="138" s="1"/>
  <c r="W22" i="131"/>
  <c r="J24" i="101"/>
  <c r="G24" i="131"/>
  <c r="C22" i="122"/>
  <c r="C22" i="138" s="1"/>
  <c r="G16" i="131"/>
  <c r="C14" i="122"/>
  <c r="G10" i="113"/>
  <c r="G10" i="132" s="1"/>
  <c r="D59" i="122"/>
  <c r="D59" i="138" s="1"/>
  <c r="O61" i="131"/>
  <c r="AU9" i="134"/>
  <c r="H69" i="115"/>
  <c r="H72" i="127"/>
  <c r="H72" i="143" s="1"/>
  <c r="AU74" i="133"/>
  <c r="W43" i="131"/>
  <c r="E41" i="122"/>
  <c r="E41" i="138" s="1"/>
  <c r="O41" i="131"/>
  <c r="D39" i="122"/>
  <c r="D39" i="138" s="1"/>
  <c r="W101" i="131"/>
  <c r="E99" i="122"/>
  <c r="E99" i="138" s="1"/>
  <c r="G29" i="122"/>
  <c r="G29" i="138" s="1"/>
  <c r="AM31" i="131"/>
  <c r="AP31" i="101"/>
  <c r="F23" i="122"/>
  <c r="F23" i="138" s="1"/>
  <c r="AE25" i="131"/>
  <c r="D14" i="122"/>
  <c r="O16" i="131"/>
  <c r="O10" i="113"/>
  <c r="O10" i="132" s="1"/>
  <c r="G37" i="131"/>
  <c r="C35" i="122"/>
  <c r="C35" i="138" s="1"/>
  <c r="AM48" i="131"/>
  <c r="AP48" i="101"/>
  <c r="G46" i="122"/>
  <c r="G46" i="138" s="1"/>
  <c r="O68" i="131"/>
  <c r="D66" i="122"/>
  <c r="D66" i="138" s="1"/>
  <c r="O44" i="131"/>
  <c r="D42" i="122"/>
  <c r="D42" i="138" s="1"/>
  <c r="G47" i="122"/>
  <c r="G47" i="138" s="1"/>
  <c r="AP49" i="101"/>
  <c r="AM49" i="131"/>
  <c r="F42" i="122"/>
  <c r="F42" i="138" s="1"/>
  <c r="AE44" i="131"/>
  <c r="AH36" i="101"/>
  <c r="AE36" i="131"/>
  <c r="F34" i="122"/>
  <c r="F34" i="138" s="1"/>
  <c r="AU66" i="131"/>
  <c r="H64" i="122"/>
  <c r="H64" i="138" s="1"/>
  <c r="G25" i="131"/>
  <c r="C23" i="122"/>
  <c r="C23" i="138" s="1"/>
  <c r="W45" i="131"/>
  <c r="E43" i="122"/>
  <c r="E43" i="138" s="1"/>
  <c r="G32" i="113"/>
  <c r="G32" i="132" s="1"/>
  <c r="G70" i="133"/>
  <c r="C68" i="127"/>
  <c r="E94" i="122"/>
  <c r="E94" i="138" s="1"/>
  <c r="W96" i="131"/>
  <c r="AU53" i="131"/>
  <c r="H51" i="122"/>
  <c r="H51" i="138" s="1"/>
  <c r="AE40" i="131"/>
  <c r="AH40" i="101"/>
  <c r="F38" i="122"/>
  <c r="F38" i="138" s="1"/>
  <c r="E53" i="122"/>
  <c r="E53" i="138" s="1"/>
  <c r="W55" i="131"/>
  <c r="D21" i="122"/>
  <c r="D21" i="138" s="1"/>
  <c r="O23" i="131"/>
  <c r="R23" i="101"/>
  <c r="AE60" i="131"/>
  <c r="F58" i="122"/>
  <c r="F58" i="138" s="1"/>
  <c r="D41" i="122"/>
  <c r="D41" i="138" s="1"/>
  <c r="O43" i="131"/>
  <c r="AU98" i="131"/>
  <c r="H96" i="122"/>
  <c r="H96" i="138" s="1"/>
  <c r="AM60" i="131"/>
  <c r="G58" i="122"/>
  <c r="G58" i="138" s="1"/>
  <c r="F104" i="122"/>
  <c r="F104" i="138" s="1"/>
  <c r="AE106" i="131"/>
  <c r="AU76" i="133"/>
  <c r="H74" i="127"/>
  <c r="H74" i="143" s="1"/>
  <c r="AM41" i="131"/>
  <c r="G39" i="122"/>
  <c r="G39" i="138" s="1"/>
  <c r="D57" i="122"/>
  <c r="D57" i="138" s="1"/>
  <c r="O59" i="131"/>
  <c r="F59" i="122"/>
  <c r="F59" i="138" s="1"/>
  <c r="AE61" i="131"/>
  <c r="E66" i="122"/>
  <c r="E66" i="138" s="1"/>
  <c r="W68" i="131"/>
  <c r="F14" i="122"/>
  <c r="AE16" i="131"/>
  <c r="AE10" i="113"/>
  <c r="AE10" i="132" s="1"/>
  <c r="G50" i="131"/>
  <c r="C48" i="122"/>
  <c r="C48" i="138" s="1"/>
  <c r="O55" i="131"/>
  <c r="D53" i="122"/>
  <c r="D53" i="138" s="1"/>
  <c r="G35" i="122"/>
  <c r="G35" i="138" s="1"/>
  <c r="AM37" i="131"/>
  <c r="R48" i="101"/>
  <c r="O48" i="131"/>
  <c r="D46" i="122"/>
  <c r="D46" i="138" s="1"/>
  <c r="C57" i="122"/>
  <c r="C57" i="138" s="1"/>
  <c r="G59" i="131"/>
  <c r="E92" i="115"/>
  <c r="E92" i="146" s="1"/>
  <c r="W32" i="134"/>
  <c r="AU13" i="134"/>
  <c r="H73" i="115"/>
  <c r="G31" i="134"/>
  <c r="C91" i="115"/>
  <c r="C91" i="146" s="1"/>
  <c r="F92" i="115"/>
  <c r="F92" i="146" s="1"/>
  <c r="AE32" i="134"/>
  <c r="H93" i="115"/>
  <c r="H93" i="146" s="1"/>
  <c r="AU33" i="134"/>
  <c r="AU72" i="131"/>
  <c r="H70" i="122"/>
  <c r="H70" i="138" s="1"/>
  <c r="AU99" i="131"/>
  <c r="H97" i="122"/>
  <c r="H97" i="138" s="1"/>
  <c r="AX40" i="131"/>
  <c r="H38" i="124"/>
  <c r="H38" i="140" s="1"/>
  <c r="AU14" i="134"/>
  <c r="H74" i="115"/>
  <c r="AU102" i="131"/>
  <c r="H100" i="122"/>
  <c r="H100" i="138" s="1"/>
  <c r="AX31" i="131"/>
  <c r="H29" i="124"/>
  <c r="H29" i="140" s="1"/>
  <c r="AX51" i="131"/>
  <c r="H49" i="124"/>
  <c r="H49" i="140" s="1"/>
  <c r="H80" i="116"/>
  <c r="H14" i="138"/>
  <c r="AX48" i="131"/>
  <c r="H46" i="124"/>
  <c r="H46" i="140" s="1"/>
  <c r="H22" i="124"/>
  <c r="H22" i="140" s="1"/>
  <c r="AX24" i="131"/>
  <c r="R21" i="156"/>
  <c r="R8" i="156"/>
  <c r="O11" i="156"/>
  <c r="I17" i="156"/>
  <c r="I16" i="156"/>
  <c r="O16" i="156"/>
  <c r="C17" i="156"/>
  <c r="I11" i="156"/>
  <c r="L10" i="156"/>
  <c r="L17" i="156"/>
  <c r="C11" i="156"/>
  <c r="F10" i="156"/>
  <c r="R12" i="156"/>
  <c r="O17" i="156"/>
  <c r="F17" i="156"/>
  <c r="F16" i="156"/>
  <c r="L11" i="156"/>
  <c r="C16" i="156"/>
  <c r="L16" i="156"/>
  <c r="I10" i="156"/>
  <c r="F11" i="156"/>
  <c r="O10" i="156"/>
  <c r="C10" i="156"/>
  <c r="H69" i="146" l="1"/>
  <c r="D70" i="146"/>
  <c r="E70" i="146"/>
  <c r="C70" i="146"/>
  <c r="H74" i="146"/>
  <c r="H73" i="146"/>
  <c r="H80" i="135"/>
  <c r="G70" i="146"/>
  <c r="F70" i="146"/>
  <c r="D64" i="122"/>
  <c r="D64" i="138" s="1"/>
  <c r="O66" i="131"/>
  <c r="C69" i="115"/>
  <c r="G9" i="134"/>
  <c r="L13" i="156"/>
  <c r="H69" i="127"/>
  <c r="AU71" i="133"/>
  <c r="AU33" i="113"/>
  <c r="AU33" i="132" s="1"/>
  <c r="J27" i="101"/>
  <c r="G27" i="131"/>
  <c r="C25" i="122"/>
  <c r="C25" i="138" s="1"/>
  <c r="AE81" i="131"/>
  <c r="F79" i="122"/>
  <c r="F79" i="138" s="1"/>
  <c r="W21" i="131"/>
  <c r="E19" i="122"/>
  <c r="E19" i="138" s="1"/>
  <c r="O98" i="131"/>
  <c r="D96" i="122"/>
  <c r="D96" i="138" s="1"/>
  <c r="AE57" i="131"/>
  <c r="F55" i="122"/>
  <c r="F55" i="138" s="1"/>
  <c r="AE9" i="134"/>
  <c r="F69" i="115"/>
  <c r="C74" i="127"/>
  <c r="C74" i="143" s="1"/>
  <c r="G76" i="133"/>
  <c r="D19" i="122"/>
  <c r="D19" i="138" s="1"/>
  <c r="O21" i="131"/>
  <c r="AH39" i="101"/>
  <c r="AE39" i="131"/>
  <c r="F37" i="122"/>
  <c r="F37" i="138" s="1"/>
  <c r="F73" i="127"/>
  <c r="F73" i="143" s="1"/>
  <c r="AE75" i="133"/>
  <c r="G66" i="131"/>
  <c r="C64" i="122"/>
  <c r="C64" i="138" s="1"/>
  <c r="Z27" i="101"/>
  <c r="E25" i="122"/>
  <c r="E25" i="138" s="1"/>
  <c r="W27" i="131"/>
  <c r="E69" i="115"/>
  <c r="W9" i="134"/>
  <c r="E73" i="115"/>
  <c r="W13" i="134"/>
  <c r="AE71" i="133"/>
  <c r="AE33" i="113"/>
  <c r="AE33" i="132" s="1"/>
  <c r="F69" i="127"/>
  <c r="G35" i="131"/>
  <c r="J35" i="101"/>
  <c r="C33" i="122"/>
  <c r="C33" i="138" s="1"/>
  <c r="O53" i="131"/>
  <c r="D51" i="122"/>
  <c r="D51" i="138" s="1"/>
  <c r="W53" i="131"/>
  <c r="E51" i="122"/>
  <c r="E51" i="138" s="1"/>
  <c r="O56" i="131"/>
  <c r="O13" i="113"/>
  <c r="O13" i="132" s="1"/>
  <c r="D54" i="122"/>
  <c r="AU52" i="131"/>
  <c r="H50" i="122"/>
  <c r="H50" i="138" s="1"/>
  <c r="AM9" i="134"/>
  <c r="G69" i="115"/>
  <c r="E90" i="115"/>
  <c r="E90" i="146" s="1"/>
  <c r="W30" i="134"/>
  <c r="F90" i="115"/>
  <c r="F90" i="146" s="1"/>
  <c r="AE30" i="134"/>
  <c r="AU69" i="133"/>
  <c r="H67" i="127"/>
  <c r="H67" i="143" s="1"/>
  <c r="D46" i="124"/>
  <c r="D46" i="140" s="1"/>
  <c r="R48" i="131"/>
  <c r="D21" i="124"/>
  <c r="D21" i="140" s="1"/>
  <c r="R23" i="131"/>
  <c r="C68" i="143"/>
  <c r="C102" i="116"/>
  <c r="C102" i="135" s="1"/>
  <c r="D80" i="116"/>
  <c r="D14" i="138"/>
  <c r="E74" i="115"/>
  <c r="W14" i="134"/>
  <c r="G80" i="116"/>
  <c r="G14" i="138"/>
  <c r="G20" i="155"/>
  <c r="G20" i="156" s="1"/>
  <c r="H20" i="156"/>
  <c r="E49" i="124"/>
  <c r="E49" i="140" s="1"/>
  <c r="Z51" i="131"/>
  <c r="E102" i="116"/>
  <c r="E102" i="135" s="1"/>
  <c r="E68" i="143"/>
  <c r="D34" i="124"/>
  <c r="D34" i="140" s="1"/>
  <c r="R36" i="131"/>
  <c r="Z42" i="131"/>
  <c r="E40" i="124"/>
  <c r="E40" i="140" s="1"/>
  <c r="G14" i="134"/>
  <c r="C74" i="115"/>
  <c r="AP40" i="131"/>
  <c r="G38" i="124"/>
  <c r="G38" i="140" s="1"/>
  <c r="H69" i="122"/>
  <c r="H69" i="138" s="1"/>
  <c r="AU71" i="131"/>
  <c r="Z49" i="131"/>
  <c r="E47" i="124"/>
  <c r="E47" i="140" s="1"/>
  <c r="Z23" i="131"/>
  <c r="E21" i="124"/>
  <c r="E21" i="140" s="1"/>
  <c r="G54" i="131"/>
  <c r="C52" i="122"/>
  <c r="C52" i="138" s="1"/>
  <c r="H75" i="122"/>
  <c r="H75" i="138" s="1"/>
  <c r="AU77" i="131"/>
  <c r="AE14" i="134"/>
  <c r="F74" i="115"/>
  <c r="G34" i="124"/>
  <c r="G34" i="140" s="1"/>
  <c r="AP36" i="131"/>
  <c r="H44" i="122"/>
  <c r="H44" i="138" s="1"/>
  <c r="AU46" i="131"/>
  <c r="H83" i="116"/>
  <c r="H54" i="138"/>
  <c r="AM102" i="131"/>
  <c r="G100" i="122"/>
  <c r="G100" i="138" s="1"/>
  <c r="Z36" i="131"/>
  <c r="E34" i="124"/>
  <c r="E34" i="140" s="1"/>
  <c r="F46" i="124"/>
  <c r="F46" i="140" s="1"/>
  <c r="AH48" i="131"/>
  <c r="AX30" i="131"/>
  <c r="H28" i="124"/>
  <c r="H28" i="140" s="1"/>
  <c r="G97" i="122"/>
  <c r="G97" i="138" s="1"/>
  <c r="AM99" i="131"/>
  <c r="E29" i="124"/>
  <c r="E29" i="140" s="1"/>
  <c r="Z31" i="131"/>
  <c r="F14" i="156"/>
  <c r="F8" i="122"/>
  <c r="F8" i="138" s="1"/>
  <c r="AE10" i="131"/>
  <c r="G73" i="133"/>
  <c r="C71" i="127"/>
  <c r="C71" i="143" s="1"/>
  <c r="W66" i="131"/>
  <c r="E64" i="122"/>
  <c r="E64" i="138" s="1"/>
  <c r="F51" i="122"/>
  <c r="F51" i="138" s="1"/>
  <c r="AE53" i="131"/>
  <c r="AE35" i="131"/>
  <c r="F33" i="122"/>
  <c r="F33" i="138" s="1"/>
  <c r="AH35" i="101"/>
  <c r="Z30" i="101"/>
  <c r="E28" i="122"/>
  <c r="E28" i="138" s="1"/>
  <c r="W30" i="131"/>
  <c r="W75" i="133"/>
  <c r="E73" i="127"/>
  <c r="E73" i="143" s="1"/>
  <c r="O92" i="131"/>
  <c r="D90" i="122"/>
  <c r="D90" i="138" s="1"/>
  <c r="W56" i="131"/>
  <c r="W13" i="113"/>
  <c r="W13" i="132" s="1"/>
  <c r="E54" i="122"/>
  <c r="G33" i="122"/>
  <c r="G33" i="138" s="1"/>
  <c r="AM35" i="131"/>
  <c r="AP35" i="101"/>
  <c r="D69" i="115"/>
  <c r="O9" i="134"/>
  <c r="Z35" i="101"/>
  <c r="E33" i="122"/>
  <c r="E33" i="138" s="1"/>
  <c r="W35" i="131"/>
  <c r="D33" i="122"/>
  <c r="D33" i="138" s="1"/>
  <c r="O35" i="131"/>
  <c r="R35" i="101"/>
  <c r="AM13" i="113"/>
  <c r="AM13" i="132" s="1"/>
  <c r="G54" i="122"/>
  <c r="AM56" i="131"/>
  <c r="C79" i="122"/>
  <c r="C79" i="138" s="1"/>
  <c r="G81" i="131"/>
  <c r="G28" i="122"/>
  <c r="G28" i="138" s="1"/>
  <c r="AM30" i="131"/>
  <c r="AP30" i="101"/>
  <c r="AM76" i="133"/>
  <c r="G74" i="127"/>
  <c r="G74" i="143" s="1"/>
  <c r="H72" i="115"/>
  <c r="AU12" i="134"/>
  <c r="C73" i="127"/>
  <c r="C73" i="143" s="1"/>
  <c r="G75" i="133"/>
  <c r="AM73" i="133"/>
  <c r="G71" i="127"/>
  <c r="G71" i="143" s="1"/>
  <c r="E79" i="122"/>
  <c r="E79" i="138" s="1"/>
  <c r="W81" i="131"/>
  <c r="AE76" i="133"/>
  <c r="F74" i="127"/>
  <c r="F74" i="143" s="1"/>
  <c r="E96" i="122"/>
  <c r="E96" i="138" s="1"/>
  <c r="W98" i="131"/>
  <c r="AM39" i="131"/>
  <c r="G37" i="122"/>
  <c r="G37" i="138" s="1"/>
  <c r="AP39" i="101"/>
  <c r="AM27" i="131"/>
  <c r="G25" i="122"/>
  <c r="G25" i="138" s="1"/>
  <c r="AP27" i="101"/>
  <c r="O57" i="131"/>
  <c r="D55" i="122"/>
  <c r="D55" i="138" s="1"/>
  <c r="AU9" i="113"/>
  <c r="AU9" i="132" s="1"/>
  <c r="H7" i="122"/>
  <c r="AU9" i="131"/>
  <c r="O13" i="156"/>
  <c r="O30" i="134"/>
  <c r="D90" i="115"/>
  <c r="D90" i="146" s="1"/>
  <c r="AM31" i="113"/>
  <c r="AM65" i="133"/>
  <c r="G63" i="127"/>
  <c r="AM33" i="134"/>
  <c r="G93" i="115"/>
  <c r="G93" i="146" s="1"/>
  <c r="H75" i="115"/>
  <c r="AU15" i="134"/>
  <c r="F80" i="116"/>
  <c r="F14" i="138"/>
  <c r="H33" i="124"/>
  <c r="H33" i="140" s="1"/>
  <c r="AX35" i="131"/>
  <c r="AH49" i="131"/>
  <c r="F47" i="124"/>
  <c r="F47" i="140" s="1"/>
  <c r="AE54" i="131"/>
  <c r="F52" i="122"/>
  <c r="F52" i="138" s="1"/>
  <c r="M18" i="155"/>
  <c r="M18" i="156" s="1"/>
  <c r="N18" i="156"/>
  <c r="G22" i="124"/>
  <c r="G22" i="140" s="1"/>
  <c r="AP24" i="131"/>
  <c r="J31" i="131"/>
  <c r="C29" i="124"/>
  <c r="C29" i="140" s="1"/>
  <c r="AH23" i="131"/>
  <c r="F21" i="124"/>
  <c r="F21" i="140" s="1"/>
  <c r="J42" i="131"/>
  <c r="C40" i="124"/>
  <c r="C40" i="140" s="1"/>
  <c r="AE102" i="131"/>
  <c r="F100" i="122"/>
  <c r="F100" i="138" s="1"/>
  <c r="E100" i="122"/>
  <c r="E100" i="138" s="1"/>
  <c r="W102" i="131"/>
  <c r="F68" i="143"/>
  <c r="F102" i="116"/>
  <c r="F102" i="135" s="1"/>
  <c r="E14" i="138"/>
  <c r="E80" i="116"/>
  <c r="F22" i="124"/>
  <c r="F22" i="140" s="1"/>
  <c r="AH24" i="131"/>
  <c r="D49" i="124"/>
  <c r="D49" i="140" s="1"/>
  <c r="R51" i="131"/>
  <c r="C49" i="124"/>
  <c r="C49" i="140" s="1"/>
  <c r="J51" i="131"/>
  <c r="H101" i="116"/>
  <c r="H63" i="143"/>
  <c r="AX27" i="131"/>
  <c r="H25" i="124"/>
  <c r="H25" i="140" s="1"/>
  <c r="AM54" i="131"/>
  <c r="G52" i="122"/>
  <c r="G52" i="138" s="1"/>
  <c r="E46" i="124"/>
  <c r="E46" i="140" s="1"/>
  <c r="Z48" i="131"/>
  <c r="G40" i="124"/>
  <c r="G40" i="140" s="1"/>
  <c r="AP42" i="131"/>
  <c r="AM71" i="133"/>
  <c r="AM33" i="113"/>
  <c r="AM33" i="132" s="1"/>
  <c r="G69" i="127"/>
  <c r="G78" i="131"/>
  <c r="C76" i="122"/>
  <c r="C76" i="138" s="1"/>
  <c r="G13" i="113"/>
  <c r="G13" i="132" s="1"/>
  <c r="G56" i="131"/>
  <c r="C54" i="122"/>
  <c r="O81" i="131"/>
  <c r="D79" i="122"/>
  <c r="D79" i="138" s="1"/>
  <c r="E37" i="122"/>
  <c r="E37" i="138" s="1"/>
  <c r="W39" i="131"/>
  <c r="Z39" i="101"/>
  <c r="C14" i="156"/>
  <c r="I13" i="156"/>
  <c r="G73" i="127"/>
  <c r="G73" i="143" s="1"/>
  <c r="AM75" i="133"/>
  <c r="AU75" i="133"/>
  <c r="H73" i="127"/>
  <c r="H73" i="143" s="1"/>
  <c r="E55" i="122"/>
  <c r="E55" i="138" s="1"/>
  <c r="W57" i="131"/>
  <c r="F28" i="122"/>
  <c r="F28" i="138" s="1"/>
  <c r="AH30" i="101"/>
  <c r="AE30" i="131"/>
  <c r="AM98" i="131"/>
  <c r="G96" i="122"/>
  <c r="G96" i="138" s="1"/>
  <c r="G13" i="134"/>
  <c r="C73" i="115"/>
  <c r="AM10" i="131"/>
  <c r="G8" i="122"/>
  <c r="G8" i="138" s="1"/>
  <c r="AM57" i="131"/>
  <c r="G55" i="122"/>
  <c r="G55" i="138" s="1"/>
  <c r="G53" i="131"/>
  <c r="C51" i="122"/>
  <c r="C51" i="138" s="1"/>
  <c r="F96" i="122"/>
  <c r="F96" i="138" s="1"/>
  <c r="AE98" i="131"/>
  <c r="E74" i="127"/>
  <c r="E74" i="143" s="1"/>
  <c r="W76" i="133"/>
  <c r="G19" i="122"/>
  <c r="G19" i="138" s="1"/>
  <c r="AM21" i="131"/>
  <c r="F13" i="156"/>
  <c r="G98" i="131"/>
  <c r="C96" i="122"/>
  <c r="C96" i="138" s="1"/>
  <c r="AM66" i="131"/>
  <c r="G64" i="122"/>
  <c r="G64" i="138" s="1"/>
  <c r="G90" i="122"/>
  <c r="G90" i="138" s="1"/>
  <c r="AM92" i="131"/>
  <c r="O33" i="134"/>
  <c r="D93" i="115"/>
  <c r="D93" i="146" s="1"/>
  <c r="F93" i="115"/>
  <c r="F93" i="146" s="1"/>
  <c r="AE33" i="134"/>
  <c r="AU67" i="133"/>
  <c r="H65" i="127"/>
  <c r="H65" i="143" s="1"/>
  <c r="H64" i="127"/>
  <c r="H64" i="143" s="1"/>
  <c r="AU66" i="133"/>
  <c r="AU70" i="131"/>
  <c r="H68" i="122"/>
  <c r="H68" i="138" s="1"/>
  <c r="G74" i="115"/>
  <c r="AM14" i="134"/>
  <c r="E20" i="156"/>
  <c r="D20" i="155"/>
  <c r="D20" i="156" s="1"/>
  <c r="AH40" i="131"/>
  <c r="F38" i="124"/>
  <c r="F38" i="140" s="1"/>
  <c r="AP48" i="131"/>
  <c r="G46" i="124"/>
  <c r="G46" i="140" s="1"/>
  <c r="K18" i="156"/>
  <c r="J18" i="155"/>
  <c r="J18" i="156" s="1"/>
  <c r="D18" i="155"/>
  <c r="D18" i="156" s="1"/>
  <c r="E18" i="156"/>
  <c r="D52" i="122"/>
  <c r="D52" i="138" s="1"/>
  <c r="O54" i="131"/>
  <c r="Z40" i="131"/>
  <c r="E38" i="124"/>
  <c r="E38" i="140" s="1"/>
  <c r="O14" i="134"/>
  <c r="D74" i="115"/>
  <c r="AE99" i="131"/>
  <c r="F97" i="122"/>
  <c r="F97" i="138" s="1"/>
  <c r="O99" i="131"/>
  <c r="D97" i="122"/>
  <c r="D97" i="138" s="1"/>
  <c r="C38" i="124"/>
  <c r="C38" i="140" s="1"/>
  <c r="J40" i="131"/>
  <c r="D69" i="143"/>
  <c r="D103" i="116"/>
  <c r="D103" i="135" s="1"/>
  <c r="N20" i="156"/>
  <c r="M20" i="155"/>
  <c r="M20" i="156" s="1"/>
  <c r="K20" i="156"/>
  <c r="J20" i="155"/>
  <c r="J20" i="156" s="1"/>
  <c r="F40" i="124"/>
  <c r="F40" i="140" s="1"/>
  <c r="AH42" i="131"/>
  <c r="W54" i="131"/>
  <c r="E52" i="122"/>
  <c r="E52" i="138" s="1"/>
  <c r="D38" i="124"/>
  <c r="D38" i="140" s="1"/>
  <c r="R40" i="131"/>
  <c r="R31" i="131"/>
  <c r="D29" i="124"/>
  <c r="D29" i="140" s="1"/>
  <c r="F90" i="122"/>
  <c r="F90" i="138" s="1"/>
  <c r="AE92" i="131"/>
  <c r="O13" i="134"/>
  <c r="D73" i="115"/>
  <c r="L14" i="156"/>
  <c r="I14" i="156"/>
  <c r="C55" i="122"/>
  <c r="C55" i="138" s="1"/>
  <c r="G57" i="131"/>
  <c r="D28" i="122"/>
  <c r="D28" i="138" s="1"/>
  <c r="R30" i="101"/>
  <c r="O30" i="131"/>
  <c r="O72" i="133"/>
  <c r="O34" i="113"/>
  <c r="O34" i="132" s="1"/>
  <c r="D70" i="127"/>
  <c r="C28" i="122"/>
  <c r="C28" i="138" s="1"/>
  <c r="J30" i="101"/>
  <c r="G30" i="131"/>
  <c r="AM53" i="131"/>
  <c r="G51" i="122"/>
  <c r="G51" i="138" s="1"/>
  <c r="G92" i="131"/>
  <c r="C90" i="122"/>
  <c r="C90" i="138" s="1"/>
  <c r="W10" i="131"/>
  <c r="E8" i="122"/>
  <c r="E8" i="138" s="1"/>
  <c r="AE21" i="131"/>
  <c r="F19" i="122"/>
  <c r="F19" i="138" s="1"/>
  <c r="H70" i="127"/>
  <c r="AU72" i="133"/>
  <c r="AU34" i="113"/>
  <c r="AU34" i="132" s="1"/>
  <c r="F72" i="127"/>
  <c r="F72" i="143" s="1"/>
  <c r="AE74" i="133"/>
  <c r="AE56" i="131"/>
  <c r="AE13" i="113"/>
  <c r="AE13" i="132" s="1"/>
  <c r="F54" i="122"/>
  <c r="C8" i="122"/>
  <c r="C8" i="138" s="1"/>
  <c r="G10" i="131"/>
  <c r="W74" i="133"/>
  <c r="E72" i="127"/>
  <c r="E72" i="143" s="1"/>
  <c r="D25" i="122"/>
  <c r="D25" i="138" s="1"/>
  <c r="R27" i="101"/>
  <c r="O27" i="131"/>
  <c r="C37" i="122"/>
  <c r="C37" i="138" s="1"/>
  <c r="G39" i="131"/>
  <c r="J39" i="101"/>
  <c r="O10" i="131"/>
  <c r="D8" i="122"/>
  <c r="D8" i="138" s="1"/>
  <c r="F25" i="122"/>
  <c r="F25" i="138" s="1"/>
  <c r="AE27" i="131"/>
  <c r="AH27" i="101"/>
  <c r="F73" i="115"/>
  <c r="AE13" i="134"/>
  <c r="G47" i="131"/>
  <c r="J47" i="101"/>
  <c r="C45" i="122"/>
  <c r="C45" i="138" s="1"/>
  <c r="F64" i="122"/>
  <c r="F64" i="138" s="1"/>
  <c r="AE66" i="131"/>
  <c r="E90" i="122"/>
  <c r="E90" i="138" s="1"/>
  <c r="W92" i="131"/>
  <c r="O39" i="131"/>
  <c r="R39" i="101"/>
  <c r="D37" i="122"/>
  <c r="D37" i="138" s="1"/>
  <c r="G21" i="131"/>
  <c r="C19" i="122"/>
  <c r="C19" i="138" s="1"/>
  <c r="AM81" i="131"/>
  <c r="G79" i="122"/>
  <c r="G79" i="138" s="1"/>
  <c r="AU29" i="134"/>
  <c r="H89" i="115"/>
  <c r="AU20" i="114"/>
  <c r="H71" i="115"/>
  <c r="AU11" i="134"/>
  <c r="AM13" i="134"/>
  <c r="G73" i="115"/>
  <c r="AU65" i="131"/>
  <c r="H63" i="122"/>
  <c r="H63" i="138" s="1"/>
  <c r="G30" i="134"/>
  <c r="C90" i="115"/>
  <c r="C90" i="146" s="1"/>
  <c r="AM30" i="134"/>
  <c r="G90" i="115"/>
  <c r="G90" i="146" s="1"/>
  <c r="AU68" i="133"/>
  <c r="H66" i="127"/>
  <c r="H66" i="143" s="1"/>
  <c r="G102" i="131"/>
  <c r="C100" i="122"/>
  <c r="C100" i="138" s="1"/>
  <c r="AH36" i="131"/>
  <c r="F34" i="124"/>
  <c r="F34" i="140" s="1"/>
  <c r="AP49" i="131"/>
  <c r="G47" i="124"/>
  <c r="G47" i="140" s="1"/>
  <c r="G29" i="124"/>
  <c r="G29" i="140" s="1"/>
  <c r="AP31" i="131"/>
  <c r="W99" i="131"/>
  <c r="E97" i="122"/>
  <c r="E97" i="138" s="1"/>
  <c r="G99" i="131"/>
  <c r="C97" i="122"/>
  <c r="C97" i="138" s="1"/>
  <c r="C80" i="116"/>
  <c r="C14" i="138"/>
  <c r="C22" i="124"/>
  <c r="C22" i="140" s="1"/>
  <c r="J24" i="131"/>
  <c r="G49" i="124"/>
  <c r="G49" i="140" s="1"/>
  <c r="AP51" i="131"/>
  <c r="R42" i="131"/>
  <c r="D40" i="124"/>
  <c r="D40" i="140" s="1"/>
  <c r="D100" i="122"/>
  <c r="D100" i="138" s="1"/>
  <c r="O102" i="131"/>
  <c r="J36" i="131"/>
  <c r="C34" i="124"/>
  <c r="C34" i="140" s="1"/>
  <c r="F49" i="124"/>
  <c r="F49" i="140" s="1"/>
  <c r="AH51" i="131"/>
  <c r="H18" i="156"/>
  <c r="G18" i="155"/>
  <c r="G18" i="156" s="1"/>
  <c r="G63" i="131"/>
  <c r="C61" i="122"/>
  <c r="G14" i="113"/>
  <c r="G14" i="132" s="1"/>
  <c r="D22" i="124"/>
  <c r="D22" i="140" s="1"/>
  <c r="R24" i="131"/>
  <c r="R49" i="131"/>
  <c r="D47" i="124"/>
  <c r="D47" i="140" s="1"/>
  <c r="H37" i="124"/>
  <c r="H37" i="140" s="1"/>
  <c r="AX39" i="131"/>
  <c r="AH31" i="131"/>
  <c r="F29" i="124"/>
  <c r="F29" i="140" s="1"/>
  <c r="T10" i="156"/>
  <c r="S10" i="155"/>
  <c r="S10" i="156" s="1"/>
  <c r="AU38" i="113"/>
  <c r="AU38" i="132" s="1"/>
  <c r="AU31" i="132"/>
  <c r="C47" i="124"/>
  <c r="C47" i="140" s="1"/>
  <c r="J49" i="131"/>
  <c r="E22" i="124"/>
  <c r="E22" i="140" s="1"/>
  <c r="Z24" i="131"/>
  <c r="P20" i="155"/>
  <c r="P20" i="156" s="1"/>
  <c r="Q20" i="156"/>
  <c r="D68" i="143"/>
  <c r="D102" i="116"/>
  <c r="D102" i="135" s="1"/>
  <c r="J48" i="131"/>
  <c r="C46" i="124"/>
  <c r="C46" i="140" s="1"/>
  <c r="AP23" i="131"/>
  <c r="G21" i="124"/>
  <c r="G21" i="140" s="1"/>
  <c r="P18" i="155"/>
  <c r="P18" i="156" s="1"/>
  <c r="Q18" i="156"/>
  <c r="J23" i="131"/>
  <c r="C21" i="124"/>
  <c r="C21" i="140" s="1"/>
  <c r="G68" i="143"/>
  <c r="G102" i="116"/>
  <c r="G102" i="135" s="1"/>
  <c r="R9" i="156"/>
  <c r="L8" i="156"/>
  <c r="C8" i="156"/>
  <c r="O12" i="156"/>
  <c r="R15" i="156"/>
  <c r="L21" i="156"/>
  <c r="O21" i="156"/>
  <c r="I21" i="156"/>
  <c r="F21" i="156"/>
  <c r="I8" i="156"/>
  <c r="F8" i="156"/>
  <c r="O8" i="156"/>
  <c r="R7" i="156"/>
  <c r="C21" i="156"/>
  <c r="L12" i="156"/>
  <c r="I12" i="156"/>
  <c r="F12" i="156"/>
  <c r="C80" i="135" l="1"/>
  <c r="H89" i="146"/>
  <c r="D73" i="146"/>
  <c r="D74" i="146"/>
  <c r="H75" i="146"/>
  <c r="E74" i="146"/>
  <c r="G73" i="146"/>
  <c r="F73" i="146"/>
  <c r="G74" i="146"/>
  <c r="C73" i="146"/>
  <c r="E80" i="135"/>
  <c r="C74" i="146"/>
  <c r="G69" i="146"/>
  <c r="E69" i="146"/>
  <c r="C69" i="146"/>
  <c r="H71" i="146"/>
  <c r="F80" i="135"/>
  <c r="H72" i="146"/>
  <c r="D69" i="146"/>
  <c r="H83" i="135"/>
  <c r="G80" i="135"/>
  <c r="D80" i="135"/>
  <c r="F69" i="146"/>
  <c r="F74" i="146"/>
  <c r="E73" i="146"/>
  <c r="AM29" i="134"/>
  <c r="G89" i="115"/>
  <c r="AM20" i="114"/>
  <c r="F71" i="127"/>
  <c r="F71" i="143" s="1"/>
  <c r="AE73" i="133"/>
  <c r="C70" i="127"/>
  <c r="G34" i="113"/>
  <c r="G34" i="132" s="1"/>
  <c r="G72" i="133"/>
  <c r="E69" i="127"/>
  <c r="W71" i="133"/>
  <c r="W33" i="113"/>
  <c r="W33" i="132" s="1"/>
  <c r="G72" i="127"/>
  <c r="G72" i="143" s="1"/>
  <c r="AM74" i="133"/>
  <c r="G11" i="134"/>
  <c r="C71" i="115"/>
  <c r="W11" i="134"/>
  <c r="E71" i="115"/>
  <c r="AE12" i="134"/>
  <c r="F72" i="115"/>
  <c r="G65" i="131"/>
  <c r="C63" i="122"/>
  <c r="C63" i="138" s="1"/>
  <c r="O52" i="131"/>
  <c r="D50" i="122"/>
  <c r="D50" i="138" s="1"/>
  <c r="AM52" i="131"/>
  <c r="G50" i="122"/>
  <c r="G50" i="138" s="1"/>
  <c r="C66" i="127"/>
  <c r="C66" i="143" s="1"/>
  <c r="G68" i="133"/>
  <c r="O67" i="133"/>
  <c r="D65" i="127"/>
  <c r="D65" i="143" s="1"/>
  <c r="E65" i="127"/>
  <c r="E65" i="143" s="1"/>
  <c r="W67" i="133"/>
  <c r="G66" i="127"/>
  <c r="G66" i="143" s="1"/>
  <c r="AM68" i="133"/>
  <c r="AM15" i="134"/>
  <c r="G75" i="115"/>
  <c r="W66" i="133"/>
  <c r="E64" i="127"/>
  <c r="E64" i="143" s="1"/>
  <c r="F63" i="127"/>
  <c r="AE65" i="133"/>
  <c r="AE31" i="113"/>
  <c r="C68" i="122"/>
  <c r="C68" i="138" s="1"/>
  <c r="G70" i="131"/>
  <c r="D68" i="122"/>
  <c r="D68" i="138" s="1"/>
  <c r="O70" i="131"/>
  <c r="D104" i="116"/>
  <c r="D104" i="135" s="1"/>
  <c r="D70" i="143"/>
  <c r="R30" i="131"/>
  <c r="D28" i="124"/>
  <c r="D28" i="140" s="1"/>
  <c r="AU29" i="131"/>
  <c r="H27" i="122"/>
  <c r="H27" i="138" s="1"/>
  <c r="S11" i="155"/>
  <c r="S11" i="156" s="1"/>
  <c r="T11" i="156"/>
  <c r="G69" i="122"/>
  <c r="G69" i="138" s="1"/>
  <c r="AM71" i="131"/>
  <c r="Z39" i="131"/>
  <c r="E37" i="124"/>
  <c r="E37" i="140" s="1"/>
  <c r="E75" i="122"/>
  <c r="E75" i="138" s="1"/>
  <c r="W77" i="131"/>
  <c r="AP39" i="131"/>
  <c r="G37" i="124"/>
  <c r="G37" i="140" s="1"/>
  <c r="Z35" i="131"/>
  <c r="E33" i="124"/>
  <c r="E33" i="140" s="1"/>
  <c r="Z27" i="131"/>
  <c r="E25" i="124"/>
  <c r="E25" i="140" s="1"/>
  <c r="F44" i="122"/>
  <c r="F44" i="138" s="1"/>
  <c r="AE46" i="131"/>
  <c r="G71" i="131"/>
  <c r="C69" i="122"/>
  <c r="C69" i="138" s="1"/>
  <c r="D71" i="115"/>
  <c r="O11" i="134"/>
  <c r="F89" i="115"/>
  <c r="AE29" i="134"/>
  <c r="AE20" i="114"/>
  <c r="O12" i="134"/>
  <c r="D72" i="115"/>
  <c r="O29" i="134"/>
  <c r="D89" i="115"/>
  <c r="O20" i="114"/>
  <c r="C93" i="115"/>
  <c r="C93" i="146" s="1"/>
  <c r="G33" i="134"/>
  <c r="E93" i="115"/>
  <c r="E93" i="146" s="1"/>
  <c r="W33" i="134"/>
  <c r="O65" i="131"/>
  <c r="D63" i="122"/>
  <c r="D63" i="138" s="1"/>
  <c r="O9" i="131"/>
  <c r="O9" i="113"/>
  <c r="O9" i="132" s="1"/>
  <c r="D7" i="122"/>
  <c r="W52" i="131"/>
  <c r="E50" i="122"/>
  <c r="E50" i="138" s="1"/>
  <c r="AE52" i="131"/>
  <c r="F50" i="122"/>
  <c r="F50" i="138" s="1"/>
  <c r="F63" i="122"/>
  <c r="F63" i="138" s="1"/>
  <c r="AE65" i="131"/>
  <c r="G63" i="122"/>
  <c r="G63" i="138" s="1"/>
  <c r="AM65" i="131"/>
  <c r="AU11" i="113"/>
  <c r="AU11" i="132" s="1"/>
  <c r="H17" i="122"/>
  <c r="AU19" i="131"/>
  <c r="AM11" i="134"/>
  <c r="G71" i="115"/>
  <c r="G69" i="133"/>
  <c r="C67" i="127"/>
  <c r="C67" i="143" s="1"/>
  <c r="D67" i="127"/>
  <c r="D67" i="143" s="1"/>
  <c r="O69" i="133"/>
  <c r="AE67" i="133"/>
  <c r="F65" i="127"/>
  <c r="F65" i="143" s="1"/>
  <c r="G65" i="127"/>
  <c r="G65" i="143" s="1"/>
  <c r="AM67" i="133"/>
  <c r="F75" i="115"/>
  <c r="AE15" i="134"/>
  <c r="G31" i="113"/>
  <c r="G65" i="133"/>
  <c r="C63" i="127"/>
  <c r="F64" i="127"/>
  <c r="F64" i="143" s="1"/>
  <c r="AE66" i="133"/>
  <c r="W70" i="131"/>
  <c r="E68" i="122"/>
  <c r="E68" i="138" s="1"/>
  <c r="AU26" i="131"/>
  <c r="H24" i="122"/>
  <c r="H24" i="138" s="1"/>
  <c r="E69" i="122"/>
  <c r="E69" i="138" s="1"/>
  <c r="W71" i="131"/>
  <c r="H78" i="122"/>
  <c r="H78" i="138" s="1"/>
  <c r="AU80" i="131"/>
  <c r="AE71" i="131"/>
  <c r="F69" i="122"/>
  <c r="F69" i="138" s="1"/>
  <c r="J10" i="155"/>
  <c r="J10" i="156" s="1"/>
  <c r="K10" i="156"/>
  <c r="AM38" i="113"/>
  <c r="AM38" i="132" s="1"/>
  <c r="AM31" i="132"/>
  <c r="C70" i="122"/>
  <c r="C70" i="138" s="1"/>
  <c r="G72" i="131"/>
  <c r="G25" i="124"/>
  <c r="G25" i="140" s="1"/>
  <c r="AP27" i="131"/>
  <c r="N10" i="156"/>
  <c r="M10" i="155"/>
  <c r="M10" i="156" s="1"/>
  <c r="G83" i="116"/>
  <c r="G54" i="138"/>
  <c r="Z30" i="131"/>
  <c r="E28" i="124"/>
  <c r="E28" i="140" s="1"/>
  <c r="G75" i="122"/>
  <c r="G75" i="138" s="1"/>
  <c r="AM77" i="131"/>
  <c r="AE72" i="131"/>
  <c r="F70" i="122"/>
  <c r="F70" i="138" s="1"/>
  <c r="H36" i="122"/>
  <c r="H36" i="138" s="1"/>
  <c r="AU38" i="131"/>
  <c r="D83" i="116"/>
  <c r="D54" i="138"/>
  <c r="J35" i="131"/>
  <c r="C33" i="124"/>
  <c r="C33" i="140" s="1"/>
  <c r="D75" i="122"/>
  <c r="D75" i="138" s="1"/>
  <c r="O77" i="131"/>
  <c r="F37" i="124"/>
  <c r="F37" i="140" s="1"/>
  <c r="AH39" i="131"/>
  <c r="H69" i="143"/>
  <c r="H103" i="116"/>
  <c r="H103" i="135" s="1"/>
  <c r="G71" i="133"/>
  <c r="C69" i="127"/>
  <c r="G33" i="113"/>
  <c r="G33" i="132" s="1"/>
  <c r="W73" i="133"/>
  <c r="E71" i="127"/>
  <c r="E71" i="143" s="1"/>
  <c r="W12" i="134"/>
  <c r="E72" i="115"/>
  <c r="AU8" i="134"/>
  <c r="H68" i="115"/>
  <c r="W34" i="113"/>
  <c r="W34" i="132" s="1"/>
  <c r="E70" i="127"/>
  <c r="W72" i="133"/>
  <c r="G74" i="133"/>
  <c r="C72" i="127"/>
  <c r="C72" i="143" s="1"/>
  <c r="G9" i="113"/>
  <c r="G9" i="132" s="1"/>
  <c r="G9" i="131"/>
  <c r="C7" i="122"/>
  <c r="AE9" i="113"/>
  <c r="AE9" i="132" s="1"/>
  <c r="F7" i="122"/>
  <c r="AE9" i="131"/>
  <c r="G7" i="122"/>
  <c r="AM9" i="131"/>
  <c r="AM9" i="113"/>
  <c r="AM9" i="132" s="1"/>
  <c r="H31" i="122"/>
  <c r="H31" i="138" s="1"/>
  <c r="AU33" i="131"/>
  <c r="C65" i="127"/>
  <c r="C65" i="143" s="1"/>
  <c r="G67" i="133"/>
  <c r="W69" i="133"/>
  <c r="E67" i="127"/>
  <c r="E67" i="143" s="1"/>
  <c r="F66" i="127"/>
  <c r="F66" i="143" s="1"/>
  <c r="AE68" i="133"/>
  <c r="G67" i="127"/>
  <c r="G67" i="143" s="1"/>
  <c r="AM69" i="133"/>
  <c r="C75" i="115"/>
  <c r="G15" i="134"/>
  <c r="O15" i="134"/>
  <c r="D75" i="115"/>
  <c r="G66" i="133"/>
  <c r="C64" i="127"/>
  <c r="C64" i="143" s="1"/>
  <c r="O65" i="133"/>
  <c r="D63" i="127"/>
  <c r="O31" i="113"/>
  <c r="AM70" i="131"/>
  <c r="G68" i="122"/>
  <c r="G68" i="138" s="1"/>
  <c r="C45" i="124"/>
  <c r="C45" i="140" s="1"/>
  <c r="J47" i="131"/>
  <c r="AH27" i="131"/>
  <c r="F25" i="124"/>
  <c r="F25" i="140" s="1"/>
  <c r="H70" i="143"/>
  <c r="H104" i="116"/>
  <c r="H104" i="135" s="1"/>
  <c r="J30" i="131"/>
  <c r="C28" i="124"/>
  <c r="C28" i="140" s="1"/>
  <c r="H32" i="122"/>
  <c r="H32" i="138" s="1"/>
  <c r="AU34" i="131"/>
  <c r="F28" i="124"/>
  <c r="F28" i="140" s="1"/>
  <c r="AH30" i="131"/>
  <c r="W46" i="131"/>
  <c r="E44" i="122"/>
  <c r="E44" i="138" s="1"/>
  <c r="G44" i="122"/>
  <c r="G44" i="138" s="1"/>
  <c r="AM46" i="131"/>
  <c r="G103" i="116"/>
  <c r="G103" i="135" s="1"/>
  <c r="G69" i="143"/>
  <c r="H101" i="135"/>
  <c r="H108" i="116"/>
  <c r="H108" i="135" s="1"/>
  <c r="F75" i="122"/>
  <c r="F75" i="138" s="1"/>
  <c r="AE77" i="131"/>
  <c r="E54" i="138"/>
  <c r="E83" i="116"/>
  <c r="F33" i="124"/>
  <c r="F33" i="140" s="1"/>
  <c r="AH35" i="131"/>
  <c r="Q10" i="156"/>
  <c r="P10" i="155"/>
  <c r="P10" i="156" s="1"/>
  <c r="H10" i="156"/>
  <c r="G10" i="155"/>
  <c r="G10" i="156" s="1"/>
  <c r="C25" i="124"/>
  <c r="C25" i="140" s="1"/>
  <c r="J27" i="131"/>
  <c r="F71" i="115"/>
  <c r="AE11" i="134"/>
  <c r="C72" i="115"/>
  <c r="G12" i="134"/>
  <c r="C50" i="122"/>
  <c r="C50" i="138" s="1"/>
  <c r="G52" i="131"/>
  <c r="W9" i="113"/>
  <c r="W9" i="132" s="1"/>
  <c r="E7" i="122"/>
  <c r="W9" i="131"/>
  <c r="W65" i="131"/>
  <c r="E63" i="122"/>
  <c r="E63" i="138" s="1"/>
  <c r="G72" i="115"/>
  <c r="AM12" i="134"/>
  <c r="D66" i="127"/>
  <c r="D66" i="143" s="1"/>
  <c r="O68" i="133"/>
  <c r="E66" i="127"/>
  <c r="E66" i="143" s="1"/>
  <c r="W68" i="133"/>
  <c r="F67" i="127"/>
  <c r="F67" i="143" s="1"/>
  <c r="AE69" i="133"/>
  <c r="AM66" i="133"/>
  <c r="G64" i="127"/>
  <c r="G64" i="143" s="1"/>
  <c r="E75" i="115"/>
  <c r="W15" i="134"/>
  <c r="E63" i="127"/>
  <c r="W65" i="133"/>
  <c r="W31" i="113"/>
  <c r="H62" i="127"/>
  <c r="AU64" i="133"/>
  <c r="AU30" i="113"/>
  <c r="AU30" i="132" s="1"/>
  <c r="D64" i="127"/>
  <c r="D64" i="143" s="1"/>
  <c r="O66" i="133"/>
  <c r="F68" i="122"/>
  <c r="F68" i="138" s="1"/>
  <c r="AE70" i="131"/>
  <c r="C84" i="116"/>
  <c r="C61" i="138"/>
  <c r="H18" i="122"/>
  <c r="H18" i="138" s="1"/>
  <c r="AU20" i="131"/>
  <c r="W72" i="131"/>
  <c r="E70" i="122"/>
  <c r="E70" i="138" s="1"/>
  <c r="AU20" i="134"/>
  <c r="H80" i="115"/>
  <c r="R39" i="131"/>
  <c r="D37" i="124"/>
  <c r="D37" i="140" s="1"/>
  <c r="J39" i="131"/>
  <c r="C37" i="124"/>
  <c r="C37" i="140" s="1"/>
  <c r="R27" i="131"/>
  <c r="D25" i="124"/>
  <c r="D25" i="140" s="1"/>
  <c r="F54" i="138"/>
  <c r="F83" i="116"/>
  <c r="D44" i="122"/>
  <c r="D44" i="138" s="1"/>
  <c r="O46" i="131"/>
  <c r="D70" i="122"/>
  <c r="D70" i="138" s="1"/>
  <c r="O72" i="131"/>
  <c r="C83" i="116"/>
  <c r="C54" i="138"/>
  <c r="G63" i="143"/>
  <c r="G101" i="116"/>
  <c r="H79" i="116"/>
  <c r="H7" i="138"/>
  <c r="G28" i="124"/>
  <c r="G28" i="140" s="1"/>
  <c r="AP30" i="131"/>
  <c r="R35" i="131"/>
  <c r="D33" i="124"/>
  <c r="D33" i="140" s="1"/>
  <c r="AP35" i="131"/>
  <c r="G33" i="124"/>
  <c r="G33" i="140" s="1"/>
  <c r="O71" i="131"/>
  <c r="D69" i="122"/>
  <c r="D69" i="138" s="1"/>
  <c r="G70" i="122"/>
  <c r="G70" i="138" s="1"/>
  <c r="AM72" i="131"/>
  <c r="F69" i="143"/>
  <c r="F103" i="116"/>
  <c r="F103" i="135" s="1"/>
  <c r="H85" i="122"/>
  <c r="H85" i="138" s="1"/>
  <c r="AU87" i="131"/>
  <c r="G18" i="113"/>
  <c r="G18" i="132" s="1"/>
  <c r="C86" i="122"/>
  <c r="G88" i="131"/>
  <c r="J88" i="101"/>
  <c r="S16" i="155"/>
  <c r="S16" i="156" s="1"/>
  <c r="T16" i="156"/>
  <c r="L9" i="156"/>
  <c r="O9" i="156"/>
  <c r="F9" i="156"/>
  <c r="I9" i="156"/>
  <c r="R6" i="156"/>
  <c r="I15" i="156"/>
  <c r="L15" i="156"/>
  <c r="F15" i="156"/>
  <c r="O15" i="156"/>
  <c r="L7" i="156"/>
  <c r="O7" i="156"/>
  <c r="I7" i="156"/>
  <c r="C7" i="156"/>
  <c r="F7" i="156"/>
  <c r="C15" i="156"/>
  <c r="H79" i="135" l="1"/>
  <c r="C83" i="135"/>
  <c r="C84" i="135"/>
  <c r="E75" i="146"/>
  <c r="C75" i="146"/>
  <c r="H68" i="146"/>
  <c r="D83" i="135"/>
  <c r="D89" i="146"/>
  <c r="D71" i="146"/>
  <c r="F72" i="146"/>
  <c r="C71" i="146"/>
  <c r="F83" i="135"/>
  <c r="H80" i="146"/>
  <c r="F71" i="146"/>
  <c r="D75" i="146"/>
  <c r="F75" i="146"/>
  <c r="G75" i="146"/>
  <c r="G89" i="146"/>
  <c r="G72" i="146"/>
  <c r="E83" i="135"/>
  <c r="E72" i="146"/>
  <c r="G83" i="135"/>
  <c r="G71" i="146"/>
  <c r="D72" i="146"/>
  <c r="F89" i="146"/>
  <c r="E71" i="146"/>
  <c r="C72" i="146"/>
  <c r="W33" i="131"/>
  <c r="E31" i="122"/>
  <c r="E31" i="138" s="1"/>
  <c r="F70" i="127"/>
  <c r="AE72" i="133"/>
  <c r="AE34" i="113"/>
  <c r="AE34" i="132" s="1"/>
  <c r="W8" i="134"/>
  <c r="E68" i="115"/>
  <c r="G33" i="131"/>
  <c r="C31" i="122"/>
  <c r="C31" i="138" s="1"/>
  <c r="D17" i="122"/>
  <c r="O19" i="131"/>
  <c r="O11" i="113"/>
  <c r="O11" i="132" s="1"/>
  <c r="F31" i="122"/>
  <c r="F31" i="138" s="1"/>
  <c r="AE33" i="131"/>
  <c r="W11" i="113"/>
  <c r="W11" i="132" s="1"/>
  <c r="E17" i="122"/>
  <c r="W19" i="131"/>
  <c r="G31" i="122"/>
  <c r="G31" i="138" s="1"/>
  <c r="AM33" i="131"/>
  <c r="E89" i="115"/>
  <c r="W29" i="134"/>
  <c r="W20" i="114"/>
  <c r="O30" i="113"/>
  <c r="O30" i="132" s="1"/>
  <c r="D62" i="127"/>
  <c r="O64" i="133"/>
  <c r="O7" i="102"/>
  <c r="H62" i="143"/>
  <c r="H100" i="116"/>
  <c r="AM29" i="131"/>
  <c r="G27" i="122"/>
  <c r="G27" i="138" s="1"/>
  <c r="AE20" i="131"/>
  <c r="F18" i="122"/>
  <c r="F18" i="138" s="1"/>
  <c r="AM26" i="131"/>
  <c r="G24" i="122"/>
  <c r="G24" i="138" s="1"/>
  <c r="E78" i="122"/>
  <c r="E78" i="138" s="1"/>
  <c r="W80" i="131"/>
  <c r="E32" i="122"/>
  <c r="E32" i="138" s="1"/>
  <c r="W34" i="131"/>
  <c r="G38" i="131"/>
  <c r="C36" i="122"/>
  <c r="C36" i="138" s="1"/>
  <c r="G20" i="131"/>
  <c r="C18" i="122"/>
  <c r="C18" i="138" s="1"/>
  <c r="G38" i="113"/>
  <c r="G38" i="132" s="1"/>
  <c r="G31" i="132"/>
  <c r="G32" i="122"/>
  <c r="G32" i="138" s="1"/>
  <c r="AM34" i="131"/>
  <c r="E36" i="122"/>
  <c r="E36" i="138" s="1"/>
  <c r="W38" i="131"/>
  <c r="D7" i="138"/>
  <c r="D79" i="116"/>
  <c r="E11" i="156"/>
  <c r="D11" i="155"/>
  <c r="D11" i="156" s="1"/>
  <c r="D80" i="115"/>
  <c r="O20" i="134"/>
  <c r="AE34" i="131"/>
  <c r="F32" i="122"/>
  <c r="F32" i="138" s="1"/>
  <c r="AE80" i="131"/>
  <c r="F78" i="122"/>
  <c r="F78" i="138" s="1"/>
  <c r="AM72" i="133"/>
  <c r="AM34" i="113"/>
  <c r="AM34" i="132" s="1"/>
  <c r="G70" i="127"/>
  <c r="W38" i="113"/>
  <c r="W38" i="132" s="1"/>
  <c r="W31" i="132"/>
  <c r="E7" i="138"/>
  <c r="E79" i="116"/>
  <c r="O20" i="131"/>
  <c r="D18" i="122"/>
  <c r="D18" i="138" s="1"/>
  <c r="C24" i="122"/>
  <c r="C24" i="138" s="1"/>
  <c r="G26" i="131"/>
  <c r="O38" i="113"/>
  <c r="O38" i="132" s="1"/>
  <c r="O31" i="132"/>
  <c r="F79" i="116"/>
  <c r="F7" i="138"/>
  <c r="D36" i="122"/>
  <c r="D36" i="138" s="1"/>
  <c r="O38" i="131"/>
  <c r="C79" i="116"/>
  <c r="C7" i="138"/>
  <c r="G79" i="133"/>
  <c r="C77" i="127"/>
  <c r="C77" i="143" s="1"/>
  <c r="AE20" i="134"/>
  <c r="F80" i="115"/>
  <c r="AE31" i="132"/>
  <c r="AE38" i="113"/>
  <c r="AE38" i="132" s="1"/>
  <c r="M11" i="155"/>
  <c r="M11" i="156" s="1"/>
  <c r="N11" i="156"/>
  <c r="G80" i="115"/>
  <c r="AM20" i="134"/>
  <c r="G11" i="113"/>
  <c r="G11" i="132" s="1"/>
  <c r="G19" i="131"/>
  <c r="C17" i="122"/>
  <c r="O8" i="134"/>
  <c r="D68" i="115"/>
  <c r="AU32" i="131"/>
  <c r="H30" i="122"/>
  <c r="AU12" i="113"/>
  <c r="AU12" i="132" s="1"/>
  <c r="F68" i="115"/>
  <c r="AE8" i="134"/>
  <c r="AE19" i="131"/>
  <c r="F17" i="122"/>
  <c r="AE11" i="113"/>
  <c r="AE11" i="132" s="1"/>
  <c r="D31" i="122"/>
  <c r="D31" i="138" s="1"/>
  <c r="O33" i="131"/>
  <c r="G68" i="115"/>
  <c r="AM8" i="134"/>
  <c r="W64" i="133"/>
  <c r="E62" i="127"/>
  <c r="W30" i="113"/>
  <c r="W30" i="132" s="1"/>
  <c r="G101" i="135"/>
  <c r="G108" i="116"/>
  <c r="G108" i="135" s="1"/>
  <c r="AM38" i="131"/>
  <c r="G36" i="122"/>
  <c r="G36" i="138" s="1"/>
  <c r="F27" i="122"/>
  <c r="F27" i="138" s="1"/>
  <c r="AE29" i="131"/>
  <c r="E18" i="122"/>
  <c r="E18" i="138" s="1"/>
  <c r="W20" i="131"/>
  <c r="D63" i="143"/>
  <c r="D101" i="116"/>
  <c r="T8" i="156"/>
  <c r="S8" i="155"/>
  <c r="S8" i="156" s="1"/>
  <c r="Q11" i="156"/>
  <c r="P11" i="155"/>
  <c r="P11" i="156" s="1"/>
  <c r="F24" i="122"/>
  <c r="F24" i="138" s="1"/>
  <c r="AE26" i="131"/>
  <c r="E24" i="122"/>
  <c r="E24" i="138" s="1"/>
  <c r="W26" i="131"/>
  <c r="H11" i="156"/>
  <c r="G11" i="155"/>
  <c r="G11" i="156" s="1"/>
  <c r="C103" i="116"/>
  <c r="C103" i="135" s="1"/>
  <c r="C69" i="143"/>
  <c r="C63" i="143"/>
  <c r="C101" i="116"/>
  <c r="H81" i="116"/>
  <c r="H17" i="138"/>
  <c r="C32" i="122"/>
  <c r="C32" i="138" s="1"/>
  <c r="G34" i="131"/>
  <c r="E10" i="156"/>
  <c r="D10" i="155"/>
  <c r="D10" i="156" s="1"/>
  <c r="G18" i="122"/>
  <c r="G18" i="138" s="1"/>
  <c r="AM20" i="131"/>
  <c r="F36" i="122"/>
  <c r="F36" i="138" s="1"/>
  <c r="AE38" i="131"/>
  <c r="C104" i="116"/>
  <c r="C104" i="135" s="1"/>
  <c r="C70" i="143"/>
  <c r="C68" i="115"/>
  <c r="G8" i="134"/>
  <c r="AM11" i="113"/>
  <c r="AM11" i="132" s="1"/>
  <c r="G17" i="122"/>
  <c r="AM19" i="131"/>
  <c r="C89" i="115"/>
  <c r="G29" i="134"/>
  <c r="G20" i="114"/>
  <c r="C62" i="127"/>
  <c r="G30" i="113"/>
  <c r="G30" i="132" s="1"/>
  <c r="G64" i="133"/>
  <c r="G7" i="102"/>
  <c r="E101" i="116"/>
  <c r="E63" i="143"/>
  <c r="D27" i="122"/>
  <c r="D27" i="138" s="1"/>
  <c r="O29" i="131"/>
  <c r="H62" i="122"/>
  <c r="AU64" i="131"/>
  <c r="AU15" i="113"/>
  <c r="AU15" i="132" s="1"/>
  <c r="AM80" i="131"/>
  <c r="G78" i="122"/>
  <c r="G78" i="138" s="1"/>
  <c r="G7" i="138"/>
  <c r="G79" i="116"/>
  <c r="J11" i="155"/>
  <c r="J11" i="156" s="1"/>
  <c r="K11" i="156"/>
  <c r="O80" i="131"/>
  <c r="D78" i="122"/>
  <c r="D78" i="138" s="1"/>
  <c r="G46" i="131"/>
  <c r="C44" i="122"/>
  <c r="C44" i="138" s="1"/>
  <c r="E104" i="116"/>
  <c r="E104" i="135" s="1"/>
  <c r="E70" i="143"/>
  <c r="D24" i="122"/>
  <c r="D24" i="138" s="1"/>
  <c r="O26" i="131"/>
  <c r="C78" i="122"/>
  <c r="C78" i="138" s="1"/>
  <c r="G80" i="131"/>
  <c r="C75" i="122"/>
  <c r="C75" i="138" s="1"/>
  <c r="G77" i="131"/>
  <c r="F101" i="116"/>
  <c r="F63" i="143"/>
  <c r="E27" i="122"/>
  <c r="E27" i="138" s="1"/>
  <c r="W29" i="131"/>
  <c r="O34" i="131"/>
  <c r="D32" i="122"/>
  <c r="D32" i="138" s="1"/>
  <c r="G29" i="131"/>
  <c r="C27" i="122"/>
  <c r="C27" i="138" s="1"/>
  <c r="E69" i="143"/>
  <c r="E103" i="116"/>
  <c r="E103" i="135" s="1"/>
  <c r="AE87" i="131"/>
  <c r="F85" i="122"/>
  <c r="F85" i="138" s="1"/>
  <c r="W87" i="131"/>
  <c r="E85" i="122"/>
  <c r="E85" i="138" s="1"/>
  <c r="J88" i="131"/>
  <c r="J18" i="113"/>
  <c r="J18" i="132" s="1"/>
  <c r="C86" i="124"/>
  <c r="N16" i="156"/>
  <c r="M16" i="155"/>
  <c r="M16" i="156" s="1"/>
  <c r="J16" i="155"/>
  <c r="J16" i="156" s="1"/>
  <c r="K16" i="156"/>
  <c r="AM87" i="131"/>
  <c r="G85" i="122"/>
  <c r="G85" i="138" s="1"/>
  <c r="H16" i="156"/>
  <c r="G16" i="155"/>
  <c r="G16" i="156" s="1"/>
  <c r="C88" i="116"/>
  <c r="C86" i="138"/>
  <c r="P16" i="155"/>
  <c r="P16" i="156" s="1"/>
  <c r="Q16" i="156"/>
  <c r="D85" i="122"/>
  <c r="D85" i="138" s="1"/>
  <c r="O87" i="131"/>
  <c r="O6" i="156"/>
  <c r="L6" i="156"/>
  <c r="I6" i="156"/>
  <c r="F6" i="156"/>
  <c r="D68" i="146" l="1"/>
  <c r="G80" i="146"/>
  <c r="D79" i="135"/>
  <c r="F80" i="146"/>
  <c r="E79" i="135"/>
  <c r="D80" i="146"/>
  <c r="G79" i="135"/>
  <c r="C68" i="146"/>
  <c r="H81" i="135"/>
  <c r="F68" i="146"/>
  <c r="C79" i="135"/>
  <c r="F79" i="135"/>
  <c r="H100" i="135"/>
  <c r="E89" i="146"/>
  <c r="C88" i="135"/>
  <c r="C89" i="146"/>
  <c r="G68" i="146"/>
  <c r="E68" i="146"/>
  <c r="G12" i="113"/>
  <c r="G12" i="132" s="1"/>
  <c r="C30" i="122"/>
  <c r="G32" i="131"/>
  <c r="G30" i="122"/>
  <c r="AM12" i="113"/>
  <c r="AM12" i="132" s="1"/>
  <c r="AM32" i="131"/>
  <c r="AM64" i="133"/>
  <c r="AM30" i="113"/>
  <c r="AM30" i="132" s="1"/>
  <c r="G62" i="127"/>
  <c r="G15" i="113"/>
  <c r="G15" i="132" s="1"/>
  <c r="G64" i="131"/>
  <c r="C62" i="122"/>
  <c r="E62" i="122"/>
  <c r="W15" i="113"/>
  <c r="W15" i="132" s="1"/>
  <c r="W64" i="131"/>
  <c r="N8" i="156"/>
  <c r="M8" i="155"/>
  <c r="M8" i="156" s="1"/>
  <c r="D100" i="116"/>
  <c r="D62" i="143"/>
  <c r="E81" i="116"/>
  <c r="E17" i="138"/>
  <c r="F30" i="122"/>
  <c r="AE12" i="113"/>
  <c r="AE12" i="132" s="1"/>
  <c r="AE32" i="131"/>
  <c r="F101" i="135"/>
  <c r="F108" i="116"/>
  <c r="F108" i="135" s="1"/>
  <c r="G17" i="138"/>
  <c r="G81" i="116"/>
  <c r="C101" i="135"/>
  <c r="C108" i="116"/>
  <c r="C108" i="135" s="1"/>
  <c r="F81" i="116"/>
  <c r="F17" i="138"/>
  <c r="E8" i="156"/>
  <c r="D8" i="155"/>
  <c r="D8" i="156" s="1"/>
  <c r="K8" i="156"/>
  <c r="J8" i="155"/>
  <c r="J8" i="156" s="1"/>
  <c r="P8" i="155"/>
  <c r="P8" i="156" s="1"/>
  <c r="Q8" i="156"/>
  <c r="F70" i="143"/>
  <c r="F104" i="116"/>
  <c r="F104" i="135" s="1"/>
  <c r="AE64" i="133"/>
  <c r="F62" i="127"/>
  <c r="AE30" i="113"/>
  <c r="AE30" i="132" s="1"/>
  <c r="D30" i="122"/>
  <c r="O12" i="113"/>
  <c r="O12" i="132" s="1"/>
  <c r="O32" i="131"/>
  <c r="H85" i="116"/>
  <c r="H62" i="138"/>
  <c r="E108" i="116"/>
  <c r="E108" i="135" s="1"/>
  <c r="E101" i="135"/>
  <c r="C100" i="116"/>
  <c r="C62" i="143"/>
  <c r="O64" i="131"/>
  <c r="D62" i="122"/>
  <c r="O15" i="113"/>
  <c r="O15" i="132" s="1"/>
  <c r="E100" i="116"/>
  <c r="E62" i="143"/>
  <c r="H30" i="138"/>
  <c r="H82" i="116"/>
  <c r="C17" i="138"/>
  <c r="C81" i="116"/>
  <c r="AM15" i="113"/>
  <c r="AM15" i="132" s="1"/>
  <c r="G62" i="122"/>
  <c r="AM64" i="131"/>
  <c r="D5" i="127"/>
  <c r="O7" i="133"/>
  <c r="O20" i="113"/>
  <c r="O20" i="132" s="1"/>
  <c r="E80" i="115"/>
  <c r="W20" i="134"/>
  <c r="D81" i="116"/>
  <c r="D17" i="138"/>
  <c r="W12" i="113"/>
  <c r="W12" i="132" s="1"/>
  <c r="E30" i="122"/>
  <c r="W32" i="131"/>
  <c r="G7" i="133"/>
  <c r="C5" i="127"/>
  <c r="G20" i="113"/>
  <c r="G20" i="132" s="1"/>
  <c r="G20" i="134"/>
  <c r="C80" i="115"/>
  <c r="H8" i="156"/>
  <c r="G8" i="155"/>
  <c r="G8" i="156" s="1"/>
  <c r="D108" i="116"/>
  <c r="D108" i="135" s="1"/>
  <c r="D101" i="135"/>
  <c r="AE64" i="131"/>
  <c r="AE15" i="113"/>
  <c r="AE15" i="132" s="1"/>
  <c r="F62" i="122"/>
  <c r="G104" i="116"/>
  <c r="G104" i="135" s="1"/>
  <c r="G70" i="143"/>
  <c r="G87" i="131"/>
  <c r="C85" i="122"/>
  <c r="C85" i="138" s="1"/>
  <c r="C160" i="116"/>
  <c r="C86" i="140"/>
  <c r="D16" i="155"/>
  <c r="D16" i="156" s="1"/>
  <c r="E16" i="156"/>
  <c r="C81" i="135" l="1"/>
  <c r="E80" i="146"/>
  <c r="E100" i="135"/>
  <c r="G81" i="135"/>
  <c r="E81" i="135"/>
  <c r="C160" i="135"/>
  <c r="C80" i="146"/>
  <c r="H82" i="135"/>
  <c r="C100" i="135"/>
  <c r="H85" i="135"/>
  <c r="F81" i="135"/>
  <c r="D81" i="135"/>
  <c r="D100" i="135"/>
  <c r="E30" i="138"/>
  <c r="E82" i="116"/>
  <c r="D5" i="143"/>
  <c r="D90" i="116"/>
  <c r="E62" i="138"/>
  <c r="E85" i="116"/>
  <c r="C82" i="116"/>
  <c r="C30" i="138"/>
  <c r="C13" i="156"/>
  <c r="C5" i="143"/>
  <c r="C90" i="116"/>
  <c r="D30" i="138"/>
  <c r="D82" i="116"/>
  <c r="C62" i="138"/>
  <c r="C85" i="116"/>
  <c r="G100" i="116"/>
  <c r="G62" i="143"/>
  <c r="G62" i="138"/>
  <c r="G85" i="116"/>
  <c r="G30" i="138"/>
  <c r="G82" i="116"/>
  <c r="AU8" i="131"/>
  <c r="H6" i="122"/>
  <c r="AU8" i="113"/>
  <c r="AU8" i="132" s="1"/>
  <c r="F62" i="138"/>
  <c r="F85" i="116"/>
  <c r="D85" i="116"/>
  <c r="D62" i="138"/>
  <c r="F62" i="143"/>
  <c r="F100" i="116"/>
  <c r="F30" i="138"/>
  <c r="F82" i="116"/>
  <c r="T7" i="156"/>
  <c r="S7" i="155"/>
  <c r="S7" i="156" s="1"/>
  <c r="AU21" i="113"/>
  <c r="AU21" i="132" s="1"/>
  <c r="H6" i="127"/>
  <c r="AU7" i="102"/>
  <c r="AU8" i="133"/>
  <c r="BK8" i="133"/>
  <c r="BK21" i="113"/>
  <c r="BK21" i="132" s="1"/>
  <c r="BK7" i="102"/>
  <c r="J6" i="127"/>
  <c r="AM7" i="102"/>
  <c r="AM21" i="113"/>
  <c r="AM21" i="132" s="1"/>
  <c r="AM8" i="133"/>
  <c r="G6" i="127"/>
  <c r="F6" i="127"/>
  <c r="AE21" i="113"/>
  <c r="AE21" i="132" s="1"/>
  <c r="AE8" i="133"/>
  <c r="AE7" i="102"/>
  <c r="BC21" i="113"/>
  <c r="BC21" i="132" s="1"/>
  <c r="BC7" i="102"/>
  <c r="I6" i="127"/>
  <c r="BC8" i="133"/>
  <c r="C12" i="156"/>
  <c r="D85" i="135" l="1"/>
  <c r="G85" i="135"/>
  <c r="C85" i="135"/>
  <c r="C90" i="135"/>
  <c r="D90" i="135"/>
  <c r="F100" i="135"/>
  <c r="F85" i="135"/>
  <c r="C82" i="135"/>
  <c r="G82" i="135"/>
  <c r="D82" i="135"/>
  <c r="E85" i="135"/>
  <c r="E82" i="135"/>
  <c r="F82" i="135"/>
  <c r="G100" i="135"/>
  <c r="AM8" i="113"/>
  <c r="AM8" i="132" s="1"/>
  <c r="AM8" i="131"/>
  <c r="G6" i="122"/>
  <c r="N7" i="156"/>
  <c r="M7" i="155"/>
  <c r="M7" i="156" s="1"/>
  <c r="C6" i="122"/>
  <c r="G8" i="113"/>
  <c r="G8" i="132" s="1"/>
  <c r="G8" i="131"/>
  <c r="F6" i="122"/>
  <c r="AE8" i="113"/>
  <c r="AE8" i="132" s="1"/>
  <c r="AE8" i="131"/>
  <c r="E7" i="156"/>
  <c r="D7" i="155"/>
  <c r="D7" i="156" s="1"/>
  <c r="H78" i="116"/>
  <c r="H6" i="138"/>
  <c r="W8" i="113"/>
  <c r="W8" i="132" s="1"/>
  <c r="W8" i="131"/>
  <c r="E6" i="122"/>
  <c r="O8" i="131"/>
  <c r="D6" i="122"/>
  <c r="O8" i="113"/>
  <c r="O8" i="132" s="1"/>
  <c r="Q7" i="156"/>
  <c r="P7" i="155"/>
  <c r="P7" i="156" s="1"/>
  <c r="K7" i="156"/>
  <c r="J7" i="155"/>
  <c r="J7" i="156" s="1"/>
  <c r="G7" i="155"/>
  <c r="G7" i="156" s="1"/>
  <c r="H7" i="156"/>
  <c r="I91" i="116"/>
  <c r="I6" i="143"/>
  <c r="F6" i="143"/>
  <c r="F91" i="116"/>
  <c r="BK20" i="113"/>
  <c r="BK20" i="132" s="1"/>
  <c r="BK7" i="133"/>
  <c r="J5" i="127"/>
  <c r="BC7" i="133"/>
  <c r="BC20" i="113"/>
  <c r="BC20" i="132" s="1"/>
  <c r="I5" i="127"/>
  <c r="AE7" i="133"/>
  <c r="AE20" i="113"/>
  <c r="AE20" i="132" s="1"/>
  <c r="F5" i="127"/>
  <c r="AM20" i="113"/>
  <c r="AM20" i="132" s="1"/>
  <c r="AM7" i="133"/>
  <c r="G5" i="127"/>
  <c r="AU20" i="113"/>
  <c r="AU20" i="132" s="1"/>
  <c r="H5" i="127"/>
  <c r="AU7" i="133"/>
  <c r="G6" i="143"/>
  <c r="G91" i="116"/>
  <c r="H6" i="143"/>
  <c r="H91" i="116"/>
  <c r="J6" i="143"/>
  <c r="J91" i="116"/>
  <c r="C9" i="156"/>
  <c r="F91" i="135" l="1"/>
  <c r="H91" i="135"/>
  <c r="J91" i="135"/>
  <c r="G91" i="135"/>
  <c r="I91" i="135"/>
  <c r="H78" i="135"/>
  <c r="D6" i="138"/>
  <c r="D78" i="116"/>
  <c r="G6" i="138"/>
  <c r="G78" i="116"/>
  <c r="E6" i="138"/>
  <c r="E78" i="116"/>
  <c r="C78" i="116"/>
  <c r="C6" i="138"/>
  <c r="F78" i="116"/>
  <c r="F6" i="138"/>
  <c r="G90" i="116"/>
  <c r="G5" i="143"/>
  <c r="F5" i="143"/>
  <c r="F90" i="116"/>
  <c r="I90" i="116"/>
  <c r="I5" i="143"/>
  <c r="J90" i="116"/>
  <c r="J5" i="143"/>
  <c r="H90" i="116"/>
  <c r="H5" i="143"/>
  <c r="W7" i="102"/>
  <c r="W8" i="133"/>
  <c r="W21" i="113"/>
  <c r="W21" i="132" s="1"/>
  <c r="E6" i="127"/>
  <c r="C6" i="156"/>
  <c r="J90" i="135" l="1"/>
  <c r="E78" i="135"/>
  <c r="D78" i="135"/>
  <c r="F78" i="135"/>
  <c r="H90" i="135"/>
  <c r="I90" i="135"/>
  <c r="G90" i="135"/>
  <c r="G78" i="135"/>
  <c r="F90" i="135"/>
  <c r="C78" i="135"/>
  <c r="E5" i="127"/>
  <c r="W20" i="113"/>
  <c r="W20" i="132" s="1"/>
  <c r="W7" i="133"/>
  <c r="E6" i="143"/>
  <c r="E91" i="116"/>
  <c r="BS8" i="133"/>
  <c r="BS21" i="113"/>
  <c r="BS21" i="132" s="1"/>
  <c r="BS7" i="102"/>
  <c r="K6" i="127"/>
  <c r="E91" i="135" l="1"/>
  <c r="L71" i="122"/>
  <c r="L71" i="138" s="1"/>
  <c r="CA73" i="131"/>
  <c r="L72" i="122"/>
  <c r="L72" i="138" s="1"/>
  <c r="CA74" i="131"/>
  <c r="K91" i="116"/>
  <c r="K6" i="143"/>
  <c r="K5" i="127"/>
  <c r="BS7" i="133"/>
  <c r="BS20" i="113"/>
  <c r="BS20" i="132" s="1"/>
  <c r="E90" i="116"/>
  <c r="E5" i="143"/>
  <c r="E90" i="135" l="1"/>
  <c r="K91" i="135"/>
  <c r="CA22" i="131"/>
  <c r="L20" i="122"/>
  <c r="L20" i="138" s="1"/>
  <c r="L66" i="122"/>
  <c r="L66" i="138" s="1"/>
  <c r="CA68" i="131"/>
  <c r="L53" i="122"/>
  <c r="L53" i="138" s="1"/>
  <c r="CA55" i="131"/>
  <c r="CA25" i="131"/>
  <c r="L23" i="122"/>
  <c r="L23" i="138" s="1"/>
  <c r="L46" i="122"/>
  <c r="L46" i="138" s="1"/>
  <c r="CA48" i="131"/>
  <c r="CD48" i="101"/>
  <c r="AD13" i="156"/>
  <c r="L91" i="122"/>
  <c r="L91" i="138" s="1"/>
  <c r="CA93" i="131"/>
  <c r="CA60" i="131"/>
  <c r="L58" i="122"/>
  <c r="L58" i="138" s="1"/>
  <c r="CD23" i="101"/>
  <c r="L21" i="122"/>
  <c r="L21" i="138" s="1"/>
  <c r="CA23" i="131"/>
  <c r="CA37" i="131"/>
  <c r="L35" i="122"/>
  <c r="L35" i="138" s="1"/>
  <c r="L94" i="122"/>
  <c r="L94" i="138" s="1"/>
  <c r="CA96" i="131"/>
  <c r="CD36" i="101"/>
  <c r="L34" i="122"/>
  <c r="L34" i="138" s="1"/>
  <c r="CA36" i="131"/>
  <c r="CD49" i="101"/>
  <c r="CA49" i="131"/>
  <c r="L47" i="122"/>
  <c r="L47" i="138" s="1"/>
  <c r="CA101" i="131"/>
  <c r="L99" i="122"/>
  <c r="L99" i="138" s="1"/>
  <c r="L9" i="122"/>
  <c r="L9" i="138" s="1"/>
  <c r="CA11" i="131"/>
  <c r="CA95" i="131"/>
  <c r="L93" i="122"/>
  <c r="L93" i="138" s="1"/>
  <c r="L80" i="122"/>
  <c r="L80" i="138" s="1"/>
  <c r="CA82" i="131"/>
  <c r="L60" i="122"/>
  <c r="L60" i="138" s="1"/>
  <c r="CA62" i="131"/>
  <c r="CA45" i="131"/>
  <c r="L43" i="122"/>
  <c r="L43" i="138" s="1"/>
  <c r="L38" i="122"/>
  <c r="L38" i="138" s="1"/>
  <c r="CD40" i="101"/>
  <c r="CA40" i="131"/>
  <c r="CA59" i="131"/>
  <c r="L57" i="122"/>
  <c r="L57" i="138" s="1"/>
  <c r="CA67" i="131"/>
  <c r="L65" i="122"/>
  <c r="L65" i="138" s="1"/>
  <c r="CA94" i="131"/>
  <c r="L92" i="122"/>
  <c r="L92" i="138" s="1"/>
  <c r="CA61" i="131"/>
  <c r="L59" i="122"/>
  <c r="L59" i="138" s="1"/>
  <c r="CA42" i="131"/>
  <c r="L40" i="122"/>
  <c r="L40" i="138" s="1"/>
  <c r="CD42" i="101"/>
  <c r="L67" i="122"/>
  <c r="L67" i="138" s="1"/>
  <c r="CA69" i="131"/>
  <c r="L104" i="122"/>
  <c r="L104" i="138" s="1"/>
  <c r="CA106" i="131"/>
  <c r="CA10" i="113"/>
  <c r="CA10" i="132" s="1"/>
  <c r="L14" i="122"/>
  <c r="CA16" i="131"/>
  <c r="CA51" i="131"/>
  <c r="L49" i="122"/>
  <c r="L49" i="138" s="1"/>
  <c r="CD51" i="101"/>
  <c r="AD14" i="156"/>
  <c r="CA28" i="131"/>
  <c r="L26" i="122"/>
  <c r="L26" i="138" s="1"/>
  <c r="L56" i="122"/>
  <c r="L56" i="138" s="1"/>
  <c r="CA58" i="131"/>
  <c r="CA43" i="131"/>
  <c r="L41" i="122"/>
  <c r="L41" i="138" s="1"/>
  <c r="CA31" i="131"/>
  <c r="L29" i="122"/>
  <c r="L29" i="138" s="1"/>
  <c r="CD31" i="101"/>
  <c r="CA44" i="131"/>
  <c r="L42" i="122"/>
  <c r="L42" i="138" s="1"/>
  <c r="CA50" i="131"/>
  <c r="L48" i="122"/>
  <c r="L48" i="138" s="1"/>
  <c r="CA24" i="131"/>
  <c r="L22" i="122"/>
  <c r="L22" i="138" s="1"/>
  <c r="CD24" i="101"/>
  <c r="L70" i="115"/>
  <c r="CA10" i="134"/>
  <c r="CA79" i="131"/>
  <c r="L77" i="122"/>
  <c r="L77" i="138" s="1"/>
  <c r="CA41" i="131"/>
  <c r="L39" i="122"/>
  <c r="L39" i="138" s="1"/>
  <c r="CA15" i="131"/>
  <c r="L13" i="122"/>
  <c r="L13" i="138" s="1"/>
  <c r="K5" i="143"/>
  <c r="K90" i="116"/>
  <c r="AD16" i="156"/>
  <c r="AD10" i="156"/>
  <c r="AD11" i="156"/>
  <c r="AD12" i="156"/>
  <c r="AD17" i="156"/>
  <c r="AD21" i="156"/>
  <c r="L70" i="146" l="1"/>
  <c r="K90" i="135"/>
  <c r="CD30" i="101"/>
  <c r="L28" i="122"/>
  <c r="L28" i="138" s="1"/>
  <c r="CA30" i="131"/>
  <c r="CA66" i="131"/>
  <c r="L64" i="122"/>
  <c r="L64" i="138" s="1"/>
  <c r="CA39" i="131"/>
  <c r="L37" i="122"/>
  <c r="L37" i="138" s="1"/>
  <c r="CD39" i="101"/>
  <c r="L79" i="122"/>
  <c r="L79" i="138" s="1"/>
  <c r="CA81" i="131"/>
  <c r="L25" i="122"/>
  <c r="L25" i="138" s="1"/>
  <c r="CD27" i="101"/>
  <c r="CA27" i="131"/>
  <c r="L96" i="122"/>
  <c r="L96" i="138" s="1"/>
  <c r="CA98" i="131"/>
  <c r="CA10" i="131"/>
  <c r="L8" i="122"/>
  <c r="L8" i="138" s="1"/>
  <c r="L54" i="122"/>
  <c r="CA56" i="131"/>
  <c r="CA13" i="113"/>
  <c r="CA13" i="132" s="1"/>
  <c r="CD24" i="131"/>
  <c r="L22" i="124"/>
  <c r="L22" i="140" s="1"/>
  <c r="L80" i="116"/>
  <c r="L14" i="138"/>
  <c r="CD42" i="131"/>
  <c r="L40" i="124"/>
  <c r="L40" i="140" s="1"/>
  <c r="L38" i="124"/>
  <c r="L38" i="140" s="1"/>
  <c r="CD40" i="131"/>
  <c r="L47" i="124"/>
  <c r="L47" i="140" s="1"/>
  <c r="CD49" i="131"/>
  <c r="CD48" i="131"/>
  <c r="L46" i="124"/>
  <c r="L46" i="140" s="1"/>
  <c r="L19" i="122"/>
  <c r="L19" i="138" s="1"/>
  <c r="CA21" i="131"/>
  <c r="L69" i="115"/>
  <c r="CA9" i="134"/>
  <c r="L55" i="122"/>
  <c r="L55" i="138" s="1"/>
  <c r="CA57" i="131"/>
  <c r="CA13" i="134"/>
  <c r="L73" i="115"/>
  <c r="L49" i="124"/>
  <c r="L49" i="140" s="1"/>
  <c r="CD51" i="131"/>
  <c r="L21" i="124"/>
  <c r="L21" i="140" s="1"/>
  <c r="CD23" i="131"/>
  <c r="CA92" i="131"/>
  <c r="L90" i="122"/>
  <c r="L90" i="138" s="1"/>
  <c r="L51" i="122"/>
  <c r="L51" i="138" s="1"/>
  <c r="CA53" i="131"/>
  <c r="CD35" i="101"/>
  <c r="CA35" i="131"/>
  <c r="L33" i="122"/>
  <c r="L33" i="138" s="1"/>
  <c r="L74" i="115"/>
  <c r="CA14" i="134"/>
  <c r="L29" i="124"/>
  <c r="L29" i="140" s="1"/>
  <c r="CD31" i="131"/>
  <c r="L52" i="122"/>
  <c r="L52" i="138" s="1"/>
  <c r="CA54" i="131"/>
  <c r="CD36" i="131"/>
  <c r="L34" i="124"/>
  <c r="L34" i="140" s="1"/>
  <c r="AD9" i="156"/>
  <c r="AD15" i="156"/>
  <c r="AD8" i="156"/>
  <c r="L73" i="146" l="1"/>
  <c r="L80" i="135"/>
  <c r="L74" i="146"/>
  <c r="L69" i="146"/>
  <c r="L71" i="115"/>
  <c r="CA11" i="134"/>
  <c r="AE18" i="155"/>
  <c r="AE18" i="156" s="1"/>
  <c r="AF18" i="156"/>
  <c r="L25" i="124"/>
  <c r="L25" i="140" s="1"/>
  <c r="CD27" i="131"/>
  <c r="L7" i="122"/>
  <c r="CA9" i="131"/>
  <c r="CA9" i="113"/>
  <c r="CA9" i="132" s="1"/>
  <c r="L97" i="122"/>
  <c r="L97" i="138" s="1"/>
  <c r="CA99" i="131"/>
  <c r="AF10" i="156"/>
  <c r="AE10" i="155"/>
  <c r="AE10" i="156" s="1"/>
  <c r="CD30" i="131"/>
  <c r="L28" i="124"/>
  <c r="L28" i="140" s="1"/>
  <c r="L63" i="122"/>
  <c r="L63" i="138" s="1"/>
  <c r="CA65" i="131"/>
  <c r="AE20" i="155"/>
  <c r="AE20" i="156" s="1"/>
  <c r="AF20" i="156"/>
  <c r="L54" i="138"/>
  <c r="L83" i="116"/>
  <c r="CA77" i="131"/>
  <c r="L75" i="122"/>
  <c r="L75" i="138" s="1"/>
  <c r="L37" i="124"/>
  <c r="L37" i="140" s="1"/>
  <c r="CD39" i="131"/>
  <c r="L72" i="115"/>
  <c r="CA12" i="134"/>
  <c r="L69" i="122"/>
  <c r="L69" i="138" s="1"/>
  <c r="CA71" i="131"/>
  <c r="L68" i="122"/>
  <c r="L68" i="138" s="1"/>
  <c r="CA70" i="131"/>
  <c r="L50" i="122"/>
  <c r="L50" i="138" s="1"/>
  <c r="CA52" i="131"/>
  <c r="CD35" i="131"/>
  <c r="L33" i="124"/>
  <c r="L33" i="140" s="1"/>
  <c r="L44" i="122"/>
  <c r="L44" i="138" s="1"/>
  <c r="CA46" i="131"/>
  <c r="CA102" i="131"/>
  <c r="L100" i="122"/>
  <c r="L100" i="138" s="1"/>
  <c r="AD7" i="156"/>
  <c r="L71" i="146" l="1"/>
  <c r="L72" i="146"/>
  <c r="L83" i="135"/>
  <c r="L7" i="138"/>
  <c r="L79" i="116"/>
  <c r="AE11" i="155"/>
  <c r="AE11" i="156" s="1"/>
  <c r="AF11" i="156"/>
  <c r="L24" i="122"/>
  <c r="L24" i="138" s="1"/>
  <c r="CA26" i="131"/>
  <c r="CA38" i="131"/>
  <c r="L36" i="122"/>
  <c r="L36" i="138" s="1"/>
  <c r="CA80" i="131"/>
  <c r="L78" i="122"/>
  <c r="L78" i="138" s="1"/>
  <c r="L77" i="127"/>
  <c r="L77" i="143" s="1"/>
  <c r="CA79" i="133"/>
  <c r="CA8" i="134"/>
  <c r="L68" i="115"/>
  <c r="CA11" i="113"/>
  <c r="CA11" i="132" s="1"/>
  <c r="L17" i="122"/>
  <c r="CA19" i="131"/>
  <c r="CA20" i="131"/>
  <c r="L18" i="122"/>
  <c r="L18" i="138" s="1"/>
  <c r="L27" i="122"/>
  <c r="L27" i="138" s="1"/>
  <c r="CA29" i="131"/>
  <c r="CA34" i="131"/>
  <c r="L32" i="122"/>
  <c r="L32" i="138" s="1"/>
  <c r="AE16" i="155"/>
  <c r="AE16" i="156" s="1"/>
  <c r="AF16" i="156"/>
  <c r="L85" i="122"/>
  <c r="L85" i="138" s="1"/>
  <c r="CA87" i="131"/>
  <c r="AD6" i="156"/>
  <c r="L79" i="135" l="1"/>
  <c r="L68" i="146"/>
  <c r="L69" i="127"/>
  <c r="CA71" i="133"/>
  <c r="CA33" i="113"/>
  <c r="CA33" i="132" s="1"/>
  <c r="CA64" i="131"/>
  <c r="L62" i="122"/>
  <c r="CA15" i="113"/>
  <c r="CA15" i="132" s="1"/>
  <c r="L73" i="127"/>
  <c r="L73" i="143" s="1"/>
  <c r="CA75" i="133"/>
  <c r="L68" i="127"/>
  <c r="CA70" i="133"/>
  <c r="CA32" i="113"/>
  <c r="CA32" i="132" s="1"/>
  <c r="AE8" i="155"/>
  <c r="AE8" i="156" s="1"/>
  <c r="AF8" i="156"/>
  <c r="L31" i="122"/>
  <c r="L31" i="138" s="1"/>
  <c r="CA33" i="131"/>
  <c r="CA74" i="133"/>
  <c r="L72" i="127"/>
  <c r="L72" i="143" s="1"/>
  <c r="L74" i="127"/>
  <c r="L74" i="143" s="1"/>
  <c r="CA76" i="133"/>
  <c r="L81" i="116"/>
  <c r="L17" i="138"/>
  <c r="L30" i="122"/>
  <c r="CA12" i="113"/>
  <c r="CA12" i="132" s="1"/>
  <c r="CA32" i="131"/>
  <c r="L81" i="135" l="1"/>
  <c r="L30" i="138"/>
  <c r="L82" i="116"/>
  <c r="L69" i="143"/>
  <c r="L103" i="116"/>
  <c r="L103" i="135" s="1"/>
  <c r="CA8" i="113"/>
  <c r="CA8" i="132" s="1"/>
  <c r="CA8" i="131"/>
  <c r="L6" i="122"/>
  <c r="L68" i="143"/>
  <c r="L102" i="116"/>
  <c r="L102" i="135" s="1"/>
  <c r="L62" i="138"/>
  <c r="L85" i="116"/>
  <c r="AF7" i="156"/>
  <c r="AE7" i="155"/>
  <c r="AE7" i="156" s="1"/>
  <c r="L85" i="135" l="1"/>
  <c r="L82" i="135"/>
  <c r="L6" i="138"/>
  <c r="L78" i="116"/>
  <c r="CA73" i="133"/>
  <c r="L71" i="127"/>
  <c r="L71" i="143" s="1"/>
  <c r="L63" i="127"/>
  <c r="CA31" i="113"/>
  <c r="CA65" i="133"/>
  <c r="CA72" i="133"/>
  <c r="L70" i="127"/>
  <c r="CA34" i="113"/>
  <c r="CA34" i="132" s="1"/>
  <c r="L78" i="135" l="1"/>
  <c r="CA67" i="133"/>
  <c r="L65" i="127"/>
  <c r="L65" i="143" s="1"/>
  <c r="CA64" i="133"/>
  <c r="L62" i="127"/>
  <c r="CA30" i="113"/>
  <c r="CA30" i="132" s="1"/>
  <c r="CA31" i="132"/>
  <c r="CA38" i="113"/>
  <c r="CA38" i="132" s="1"/>
  <c r="CA68" i="133"/>
  <c r="L66" i="127"/>
  <c r="L66" i="143" s="1"/>
  <c r="L104" i="116"/>
  <c r="L104" i="135" s="1"/>
  <c r="L70" i="143"/>
  <c r="L63" i="143"/>
  <c r="L101" i="116"/>
  <c r="CA69" i="133"/>
  <c r="L67" i="127"/>
  <c r="L67" i="143" s="1"/>
  <c r="L64" i="127"/>
  <c r="L64" i="143" s="1"/>
  <c r="CA66" i="133"/>
  <c r="L91" i="115" l="1"/>
  <c r="L91" i="146" s="1"/>
  <c r="CA31" i="134"/>
  <c r="L101" i="135"/>
  <c r="L108" i="116"/>
  <c r="L108" i="135" s="1"/>
  <c r="L100" i="116"/>
  <c r="L62" i="143"/>
  <c r="CA32" i="134"/>
  <c r="L92" i="115"/>
  <c r="L92" i="146" s="1"/>
  <c r="L100" i="135" l="1"/>
  <c r="L93" i="115"/>
  <c r="L93" i="146" s="1"/>
  <c r="CA33" i="134"/>
  <c r="CA30" i="134"/>
  <c r="L90" i="115"/>
  <c r="L90" i="146" s="1"/>
  <c r="L75" i="115" l="1"/>
  <c r="CA15" i="134"/>
  <c r="CA29" i="134"/>
  <c r="L89" i="115"/>
  <c r="L75" i="146" l="1"/>
  <c r="L89" i="146"/>
  <c r="CA8" i="133"/>
  <c r="L6" i="127"/>
  <c r="CA7" i="102"/>
  <c r="CA21" i="113"/>
  <c r="CA21" i="132" s="1"/>
  <c r="L5" i="127" l="1"/>
  <c r="CA7" i="133"/>
  <c r="CA20" i="113"/>
  <c r="CA20" i="132" s="1"/>
  <c r="L6" i="143"/>
  <c r="L91" i="116"/>
  <c r="CA20" i="114"/>
  <c r="CA21" i="134"/>
  <c r="L81" i="115"/>
  <c r="L81" i="146" l="1"/>
  <c r="L91" i="135"/>
  <c r="CI74" i="131"/>
  <c r="M72" i="122"/>
  <c r="M72" i="138" s="1"/>
  <c r="CA20" i="134"/>
  <c r="L80" i="115"/>
  <c r="L90" i="116"/>
  <c r="L5" i="143"/>
  <c r="L90" i="135" l="1"/>
  <c r="L80" i="146"/>
  <c r="CL36" i="101"/>
  <c r="M34" i="122"/>
  <c r="M34" i="138" s="1"/>
  <c r="CI36" i="131"/>
  <c r="CI61" i="131"/>
  <c r="CL61" i="101"/>
  <c r="M59" i="122"/>
  <c r="M59" i="138" s="1"/>
  <c r="M99" i="122"/>
  <c r="M99" i="138" s="1"/>
  <c r="CI101" i="131"/>
  <c r="CI50" i="131"/>
  <c r="M48" i="122"/>
  <c r="M48" i="138" s="1"/>
  <c r="M42" i="122"/>
  <c r="M42" i="138" s="1"/>
  <c r="CI44" i="131"/>
  <c r="CL44" i="101"/>
  <c r="CI49" i="131"/>
  <c r="CL49" i="101"/>
  <c r="M47" i="122"/>
  <c r="M47" i="138" s="1"/>
  <c r="CI14" i="134"/>
  <c r="M74" i="115"/>
  <c r="M22" i="122"/>
  <c r="M22" i="138" s="1"/>
  <c r="CI24" i="131"/>
  <c r="CL24" i="101"/>
  <c r="CI96" i="131"/>
  <c r="M94" i="122"/>
  <c r="M94" i="138" s="1"/>
  <c r="CI31" i="131"/>
  <c r="M29" i="122"/>
  <c r="M29" i="138" s="1"/>
  <c r="CL31" i="101"/>
  <c r="CI23" i="131"/>
  <c r="CL23" i="101"/>
  <c r="M21" i="122"/>
  <c r="M21" i="138" s="1"/>
  <c r="M26" i="122"/>
  <c r="M26" i="138" s="1"/>
  <c r="CI28" i="131"/>
  <c r="CL28" i="101"/>
  <c r="AG13" i="156"/>
  <c r="M74" i="146" l="1"/>
  <c r="M77" i="122"/>
  <c r="M77" i="138" s="1"/>
  <c r="CI79" i="131"/>
  <c r="CI37" i="131"/>
  <c r="CL37" i="101"/>
  <c r="M35" i="122"/>
  <c r="M35" i="138" s="1"/>
  <c r="M72" i="127"/>
  <c r="M72" i="143" s="1"/>
  <c r="CI74" i="133"/>
  <c r="CI10" i="134"/>
  <c r="M70" i="115"/>
  <c r="M60" i="122"/>
  <c r="M60" i="138" s="1"/>
  <c r="CL62" i="101"/>
  <c r="CI62" i="131"/>
  <c r="M104" i="122"/>
  <c r="M104" i="138" s="1"/>
  <c r="CI106" i="131"/>
  <c r="CI76" i="133"/>
  <c r="M74" i="127"/>
  <c r="M74" i="143" s="1"/>
  <c r="CL51" i="101"/>
  <c r="CI51" i="131"/>
  <c r="M49" i="122"/>
  <c r="M49" i="138" s="1"/>
  <c r="CI70" i="133"/>
  <c r="CI32" i="113"/>
  <c r="CI32" i="132" s="1"/>
  <c r="M68" i="127"/>
  <c r="M58" i="122"/>
  <c r="M58" i="138" s="1"/>
  <c r="CI60" i="131"/>
  <c r="CL60" i="101"/>
  <c r="CI68" i="131"/>
  <c r="CL68" i="101"/>
  <c r="M66" i="122"/>
  <c r="M66" i="138" s="1"/>
  <c r="CI94" i="131"/>
  <c r="M92" i="122"/>
  <c r="M92" i="138" s="1"/>
  <c r="CI72" i="131"/>
  <c r="CI73" i="101"/>
  <c r="M70" i="122"/>
  <c r="M70" i="138" s="1"/>
  <c r="M47" i="124"/>
  <c r="M47" i="140" s="1"/>
  <c r="CL49" i="131"/>
  <c r="CI41" i="131"/>
  <c r="M39" i="122"/>
  <c r="M39" i="138" s="1"/>
  <c r="CL45" i="101"/>
  <c r="CI45" i="131"/>
  <c r="M43" i="122"/>
  <c r="M43" i="138" s="1"/>
  <c r="M80" i="122"/>
  <c r="M80" i="138" s="1"/>
  <c r="CI82" i="131"/>
  <c r="M19" i="122"/>
  <c r="M19" i="138" s="1"/>
  <c r="CI21" i="131"/>
  <c r="CL23" i="131"/>
  <c r="M21" i="124"/>
  <c r="M21" i="140" s="1"/>
  <c r="CI92" i="131"/>
  <c r="M90" i="122"/>
  <c r="M90" i="138" s="1"/>
  <c r="CL25" i="101"/>
  <c r="M23" i="122"/>
  <c r="M23" i="138" s="1"/>
  <c r="CI25" i="131"/>
  <c r="CL57" i="101"/>
  <c r="CI57" i="131"/>
  <c r="M55" i="122"/>
  <c r="M55" i="138" s="1"/>
  <c r="M52" i="122"/>
  <c r="M52" i="138" s="1"/>
  <c r="CI54" i="131"/>
  <c r="M40" i="122"/>
  <c r="M40" i="138" s="1"/>
  <c r="CI42" i="131"/>
  <c r="CL42" i="101"/>
  <c r="CI33" i="113"/>
  <c r="CI33" i="132" s="1"/>
  <c r="M69" i="127"/>
  <c r="CI71" i="133"/>
  <c r="CI58" i="131"/>
  <c r="CL58" i="101"/>
  <c r="M56" i="122"/>
  <c r="M56" i="138" s="1"/>
  <c r="CI59" i="131"/>
  <c r="CL59" i="101"/>
  <c r="M57" i="122"/>
  <c r="M57" i="138" s="1"/>
  <c r="CI15" i="131"/>
  <c r="CL15" i="101"/>
  <c r="M13" i="122"/>
  <c r="M13" i="138" s="1"/>
  <c r="CI55" i="131"/>
  <c r="M53" i="122"/>
  <c r="M53" i="138" s="1"/>
  <c r="M91" i="115"/>
  <c r="M91" i="146" s="1"/>
  <c r="CI31" i="134"/>
  <c r="M29" i="124"/>
  <c r="M29" i="140" s="1"/>
  <c r="CL31" i="131"/>
  <c r="CL39" i="101"/>
  <c r="M37" i="122"/>
  <c r="M37" i="138" s="1"/>
  <c r="CI39" i="131"/>
  <c r="M26" i="124"/>
  <c r="M26" i="140" s="1"/>
  <c r="CL28" i="131"/>
  <c r="CL66" i="101"/>
  <c r="M64" i="122"/>
  <c r="M64" i="138" s="1"/>
  <c r="CI66" i="131"/>
  <c r="CI32" i="134"/>
  <c r="M92" i="115"/>
  <c r="M92" i="146" s="1"/>
  <c r="CI30" i="131"/>
  <c r="CL30" i="101"/>
  <c r="M28" i="122"/>
  <c r="M28" i="138" s="1"/>
  <c r="M41" i="122"/>
  <c r="M41" i="138" s="1"/>
  <c r="CL43" i="101"/>
  <c r="CI43" i="131"/>
  <c r="CI95" i="131"/>
  <c r="M93" i="122"/>
  <c r="M93" i="138" s="1"/>
  <c r="CI10" i="113"/>
  <c r="CI10" i="132" s="1"/>
  <c r="CL16" i="101"/>
  <c r="CI16" i="131"/>
  <c r="M14" i="122"/>
  <c r="AG14" i="156"/>
  <c r="CI75" i="133"/>
  <c r="M73" i="127"/>
  <c r="M73" i="143" s="1"/>
  <c r="CI40" i="131"/>
  <c r="CL40" i="101"/>
  <c r="M38" i="122"/>
  <c r="M38" i="138" s="1"/>
  <c r="M65" i="122"/>
  <c r="M65" i="138" s="1"/>
  <c r="CI67" i="131"/>
  <c r="CL67" i="101"/>
  <c r="CL11" i="101"/>
  <c r="CI11" i="131"/>
  <c r="M9" i="122"/>
  <c r="M9" i="138" s="1"/>
  <c r="M91" i="122"/>
  <c r="M91" i="138" s="1"/>
  <c r="CI93" i="131"/>
  <c r="M46" i="122"/>
  <c r="M46" i="138" s="1"/>
  <c r="CI48" i="131"/>
  <c r="CL48" i="101"/>
  <c r="M67" i="122"/>
  <c r="M67" i="138" s="1"/>
  <c r="CI69" i="131"/>
  <c r="CL69" i="101"/>
  <c r="M22" i="124"/>
  <c r="M22" i="140" s="1"/>
  <c r="CL24" i="131"/>
  <c r="M42" i="124"/>
  <c r="M42" i="140" s="1"/>
  <c r="CL44" i="131"/>
  <c r="CL61" i="131"/>
  <c r="M59" i="124"/>
  <c r="M59" i="140" s="1"/>
  <c r="CL36" i="131"/>
  <c r="M34" i="124"/>
  <c r="M34" i="140" s="1"/>
  <c r="AG12" i="156"/>
  <c r="AG16" i="156"/>
  <c r="AG11" i="156"/>
  <c r="AG17" i="156"/>
  <c r="AG21" i="156"/>
  <c r="AG10" i="156"/>
  <c r="M70" i="146" l="1"/>
  <c r="CI13" i="134"/>
  <c r="M73" i="115"/>
  <c r="CI9" i="134"/>
  <c r="M69" i="115"/>
  <c r="CI71" i="131"/>
  <c r="M69" i="122"/>
  <c r="M69" i="138" s="1"/>
  <c r="M36" i="122"/>
  <c r="M36" i="138" s="1"/>
  <c r="CI38" i="131"/>
  <c r="CL69" i="131"/>
  <c r="M67" i="124"/>
  <c r="M67" i="140" s="1"/>
  <c r="M41" i="124"/>
  <c r="M41" i="140" s="1"/>
  <c r="CL43" i="131"/>
  <c r="M56" i="124"/>
  <c r="M56" i="140" s="1"/>
  <c r="CL58" i="131"/>
  <c r="CL45" i="131"/>
  <c r="M43" i="124"/>
  <c r="M43" i="140" s="1"/>
  <c r="M35" i="124"/>
  <c r="M35" i="140" s="1"/>
  <c r="CL37" i="131"/>
  <c r="CI65" i="131"/>
  <c r="M63" i="122"/>
  <c r="M63" i="138" s="1"/>
  <c r="CL65" i="101"/>
  <c r="M8" i="122"/>
  <c r="M8" i="138" s="1"/>
  <c r="CI10" i="131"/>
  <c r="CL10" i="101"/>
  <c r="M14" i="138"/>
  <c r="M80" i="116"/>
  <c r="CL66" i="131"/>
  <c r="M64" i="124"/>
  <c r="M64" i="140" s="1"/>
  <c r="CL59" i="131"/>
  <c r="M57" i="124"/>
  <c r="M57" i="140" s="1"/>
  <c r="CL42" i="131"/>
  <c r="M40" i="124"/>
  <c r="M40" i="140" s="1"/>
  <c r="CL25" i="131"/>
  <c r="M23" i="124"/>
  <c r="M23" i="140" s="1"/>
  <c r="AH20" i="155"/>
  <c r="AH20" i="156" s="1"/>
  <c r="AI20" i="156"/>
  <c r="CL62" i="131"/>
  <c r="M60" i="124"/>
  <c r="M60" i="140" s="1"/>
  <c r="CI35" i="131"/>
  <c r="CL35" i="101"/>
  <c r="M33" i="122"/>
  <c r="M33" i="138" s="1"/>
  <c r="M44" i="122"/>
  <c r="M44" i="138" s="1"/>
  <c r="CI46" i="131"/>
  <c r="M25" i="122"/>
  <c r="M25" i="138" s="1"/>
  <c r="CL27" i="101"/>
  <c r="CI27" i="131"/>
  <c r="M27" i="122"/>
  <c r="M27" i="138" s="1"/>
  <c r="CL29" i="101"/>
  <c r="CI29" i="131"/>
  <c r="M9" i="124"/>
  <c r="M9" i="140" s="1"/>
  <c r="CL11" i="131"/>
  <c r="CL39" i="131"/>
  <c r="M37" i="124"/>
  <c r="M37" i="140" s="1"/>
  <c r="CL15" i="131"/>
  <c r="M13" i="124"/>
  <c r="M13" i="140" s="1"/>
  <c r="AH18" i="155"/>
  <c r="AH18" i="156" s="1"/>
  <c r="AI18" i="156"/>
  <c r="CL57" i="131"/>
  <c r="M55" i="124"/>
  <c r="M55" i="140" s="1"/>
  <c r="M71" i="122"/>
  <c r="M71" i="138" s="1"/>
  <c r="CI73" i="131"/>
  <c r="M100" i="122"/>
  <c r="M100" i="138" s="1"/>
  <c r="CI102" i="131"/>
  <c r="M68" i="143"/>
  <c r="M102" i="116"/>
  <c r="M102" i="135" s="1"/>
  <c r="M96" i="122"/>
  <c r="M96" i="138" s="1"/>
  <c r="CI98" i="131"/>
  <c r="CL53" i="101"/>
  <c r="CI53" i="131"/>
  <c r="M51" i="122"/>
  <c r="M51" i="138" s="1"/>
  <c r="CI81" i="131"/>
  <c r="M79" i="122"/>
  <c r="M79" i="138" s="1"/>
  <c r="M46" i="124"/>
  <c r="M46" i="140" s="1"/>
  <c r="CL48" i="131"/>
  <c r="M65" i="124"/>
  <c r="M65" i="140" s="1"/>
  <c r="CL67" i="131"/>
  <c r="M38" i="124"/>
  <c r="M38" i="140" s="1"/>
  <c r="CL40" i="131"/>
  <c r="M14" i="124"/>
  <c r="CL16" i="131"/>
  <c r="CL10" i="113"/>
  <c r="CL10" i="132" s="1"/>
  <c r="CL30" i="131"/>
  <c r="M28" i="124"/>
  <c r="M28" i="140" s="1"/>
  <c r="M69" i="143"/>
  <c r="M103" i="116"/>
  <c r="M103" i="135" s="1"/>
  <c r="M97" i="122"/>
  <c r="M97" i="138" s="1"/>
  <c r="CI99" i="131"/>
  <c r="M66" i="124"/>
  <c r="M66" i="140" s="1"/>
  <c r="CL68" i="131"/>
  <c r="M58" i="124"/>
  <c r="M58" i="140" s="1"/>
  <c r="CL60" i="131"/>
  <c r="M49" i="124"/>
  <c r="M49" i="140" s="1"/>
  <c r="CL51" i="131"/>
  <c r="AG9" i="156"/>
  <c r="AG15" i="156"/>
  <c r="AG8" i="156"/>
  <c r="M80" i="135" l="1"/>
  <c r="M73" i="146"/>
  <c r="M69" i="146"/>
  <c r="CL35" i="131"/>
  <c r="M33" i="124"/>
  <c r="M33" i="140" s="1"/>
  <c r="M8" i="124"/>
  <c r="M8" i="140" s="1"/>
  <c r="CL10" i="131"/>
  <c r="CI30" i="134"/>
  <c r="M90" i="115"/>
  <c r="M90" i="146" s="1"/>
  <c r="CI15" i="134"/>
  <c r="M75" i="115"/>
  <c r="CL34" i="101"/>
  <c r="CI34" i="131"/>
  <c r="M32" i="122"/>
  <c r="M32" i="138" s="1"/>
  <c r="CI70" i="131"/>
  <c r="M68" i="122"/>
  <c r="M68" i="138" s="1"/>
  <c r="CL27" i="131"/>
  <c r="M25" i="124"/>
  <c r="M25" i="140" s="1"/>
  <c r="AH10" i="155"/>
  <c r="AH10" i="156" s="1"/>
  <c r="AI10" i="156"/>
  <c r="M50" i="122"/>
  <c r="M50" i="138" s="1"/>
  <c r="CI52" i="131"/>
  <c r="CL53" i="131"/>
  <c r="M51" i="124"/>
  <c r="M51" i="140" s="1"/>
  <c r="CL29" i="131"/>
  <c r="M27" i="124"/>
  <c r="M27" i="140" s="1"/>
  <c r="M75" i="122"/>
  <c r="M75" i="138" s="1"/>
  <c r="CI77" i="131"/>
  <c r="M7" i="122"/>
  <c r="CI9" i="113"/>
  <c r="CI9" i="132" s="1"/>
  <c r="CL9" i="101"/>
  <c r="CI9" i="131"/>
  <c r="M72" i="115"/>
  <c r="CI12" i="134"/>
  <c r="M54" i="122"/>
  <c r="CI56" i="131"/>
  <c r="CL56" i="101"/>
  <c r="CI13" i="113"/>
  <c r="CI13" i="132" s="1"/>
  <c r="CI26" i="131"/>
  <c r="CL26" i="101"/>
  <c r="M24" i="122"/>
  <c r="M24" i="138" s="1"/>
  <c r="M152" i="116"/>
  <c r="M14" i="140"/>
  <c r="M63" i="124"/>
  <c r="M63" i="140" s="1"/>
  <c r="CL65" i="131"/>
  <c r="AI16" i="156"/>
  <c r="AH16" i="155"/>
  <c r="AH16" i="156" s="1"/>
  <c r="CI87" i="131"/>
  <c r="M85" i="122"/>
  <c r="M85" i="138" s="1"/>
  <c r="M152" i="135" l="1"/>
  <c r="M72" i="146"/>
  <c r="M75" i="146"/>
  <c r="CI79" i="133"/>
  <c r="M77" i="127"/>
  <c r="M77" i="143" s="1"/>
  <c r="CL13" i="113"/>
  <c r="CL13" i="132" s="1"/>
  <c r="M54" i="124"/>
  <c r="CL56" i="131"/>
  <c r="M79" i="116"/>
  <c r="M7" i="138"/>
  <c r="M78" i="122"/>
  <c r="M78" i="138" s="1"/>
  <c r="CI80" i="131"/>
  <c r="M93" i="115"/>
  <c r="M93" i="146" s="1"/>
  <c r="CI33" i="134"/>
  <c r="CL26" i="131"/>
  <c r="M24" i="124"/>
  <c r="M24" i="140" s="1"/>
  <c r="CI31" i="113"/>
  <c r="M63" i="127"/>
  <c r="CI65" i="133"/>
  <c r="M83" i="116"/>
  <c r="M54" i="138"/>
  <c r="CL9" i="131"/>
  <c r="M7" i="124"/>
  <c r="CL9" i="113"/>
  <c r="CL9" i="132" s="1"/>
  <c r="M31" i="122"/>
  <c r="M31" i="138" s="1"/>
  <c r="CI33" i="131"/>
  <c r="AI11" i="156"/>
  <c r="AH11" i="155"/>
  <c r="AH11" i="156" s="1"/>
  <c r="CL34" i="131"/>
  <c r="M32" i="124"/>
  <c r="M32" i="140" s="1"/>
  <c r="M79" i="135" l="1"/>
  <c r="M83" i="135"/>
  <c r="M67" i="127"/>
  <c r="M67" i="143" s="1"/>
  <c r="CI69" i="133"/>
  <c r="CI66" i="133"/>
  <c r="M64" i="127"/>
  <c r="M64" i="143" s="1"/>
  <c r="CI73" i="133"/>
  <c r="M71" i="127"/>
  <c r="M71" i="143" s="1"/>
  <c r="M54" i="140"/>
  <c r="M155" i="116"/>
  <c r="CI68" i="133"/>
  <c r="M66" i="127"/>
  <c r="M66" i="143" s="1"/>
  <c r="M89" i="115"/>
  <c r="CI29" i="134"/>
  <c r="CI20" i="114"/>
  <c r="M63" i="143"/>
  <c r="M101" i="116"/>
  <c r="M65" i="127"/>
  <c r="M65" i="143" s="1"/>
  <c r="CI67" i="133"/>
  <c r="M30" i="122"/>
  <c r="CI12" i="113"/>
  <c r="CI12" i="132" s="1"/>
  <c r="CI32" i="131"/>
  <c r="M7" i="140"/>
  <c r="M151" i="116"/>
  <c r="AI8" i="156"/>
  <c r="AH8" i="155"/>
  <c r="AH8" i="156" s="1"/>
  <c r="CI38" i="113"/>
  <c r="CI38" i="132" s="1"/>
  <c r="CI31" i="132"/>
  <c r="M62" i="122"/>
  <c r="CI15" i="113"/>
  <c r="CI15" i="132" s="1"/>
  <c r="CI64" i="131"/>
  <c r="M155" i="135" l="1"/>
  <c r="M89" i="146"/>
  <c r="M151" i="135"/>
  <c r="M62" i="138"/>
  <c r="M85" i="116"/>
  <c r="M101" i="135"/>
  <c r="M108" i="116"/>
  <c r="M108" i="135" s="1"/>
  <c r="M70" i="127"/>
  <c r="CI72" i="133"/>
  <c r="CI34" i="113"/>
  <c r="CI34" i="132" s="1"/>
  <c r="M82" i="116"/>
  <c r="M30" i="138"/>
  <c r="CI20" i="134"/>
  <c r="M80" i="115"/>
  <c r="M85" i="135" l="1"/>
  <c r="M82" i="135"/>
  <c r="M80" i="146"/>
  <c r="M62" i="127"/>
  <c r="CI64" i="133"/>
  <c r="CI30" i="113"/>
  <c r="CI30" i="132" s="1"/>
  <c r="CI7" i="102"/>
  <c r="M70" i="143"/>
  <c r="M104" i="116"/>
  <c r="M104" i="135" s="1"/>
  <c r="CI20" i="113" l="1"/>
  <c r="CI20" i="132" s="1"/>
  <c r="CI7" i="133"/>
  <c r="M5" i="127"/>
  <c r="M62" i="143"/>
  <c r="M100" i="116"/>
  <c r="M100" i="135" l="1"/>
  <c r="M5" i="143"/>
  <c r="M90" i="116"/>
  <c r="N76" i="115"/>
  <c r="N76" i="146" s="1"/>
  <c r="CQ16" i="134"/>
  <c r="M90" i="135" l="1"/>
  <c r="CQ16" i="113"/>
  <c r="CQ16" i="132" s="1"/>
  <c r="N74" i="122"/>
  <c r="CQ76" i="131"/>
  <c r="CQ83" i="131"/>
  <c r="N81" i="122"/>
  <c r="N81" i="138" s="1"/>
  <c r="N74" i="138" l="1"/>
  <c r="N86" i="116"/>
  <c r="N86" i="135" s="1"/>
  <c r="N84" i="122"/>
  <c r="CQ17" i="113"/>
  <c r="CQ86" i="131"/>
  <c r="N77" i="115"/>
  <c r="N77" i="146" s="1"/>
  <c r="CQ19" i="114"/>
  <c r="CQ17" i="134"/>
  <c r="AG6" i="156" l="1"/>
  <c r="AG7" i="156"/>
  <c r="CQ7" i="113"/>
  <c r="CQ7" i="131"/>
  <c r="N5" i="122"/>
  <c r="CQ34" i="114"/>
  <c r="CQ7" i="134"/>
  <c r="N67" i="115"/>
  <c r="N67" i="146" s="1"/>
  <c r="CQ35" i="114"/>
  <c r="CQ19" i="134"/>
  <c r="N79" i="115"/>
  <c r="N79" i="146" s="1"/>
  <c r="CQ19" i="113"/>
  <c r="CQ19" i="132" s="1"/>
  <c r="CQ17" i="132"/>
  <c r="N87" i="116"/>
  <c r="N84" i="138"/>
  <c r="M20" i="122" l="1"/>
  <c r="M20" i="138" s="1"/>
  <c r="CI22" i="131"/>
  <c r="M71" i="115"/>
  <c r="CI11" i="134"/>
  <c r="CI8" i="134"/>
  <c r="M68" i="115"/>
  <c r="N89" i="116"/>
  <c r="N89" i="135" s="1"/>
  <c r="N87" i="135"/>
  <c r="N5" i="138"/>
  <c r="N77" i="116"/>
  <c r="CQ35" i="134"/>
  <c r="N95" i="115"/>
  <c r="N95" i="146" s="1"/>
  <c r="CQ34" i="134"/>
  <c r="N94" i="115"/>
  <c r="N94" i="146" s="1"/>
  <c r="CQ39" i="113"/>
  <c r="CQ39" i="132" s="1"/>
  <c r="CQ35" i="113"/>
  <c r="CQ35" i="132" s="1"/>
  <c r="CQ36" i="113"/>
  <c r="CQ36" i="132" s="1"/>
  <c r="CQ40" i="113"/>
  <c r="CQ40" i="132" s="1"/>
  <c r="CQ7" i="132"/>
  <c r="M68" i="146" l="1"/>
  <c r="M71" i="146"/>
  <c r="M18" i="122"/>
  <c r="M18" i="138" s="1"/>
  <c r="CI20" i="131"/>
  <c r="N106" i="116"/>
  <c r="N106" i="135" s="1"/>
  <c r="N110" i="116"/>
  <c r="N110" i="135" s="1"/>
  <c r="N77" i="135"/>
  <c r="N105" i="116"/>
  <c r="N105" i="135" s="1"/>
  <c r="N109" i="116"/>
  <c r="N109" i="135" s="1"/>
  <c r="CI19" i="131" l="1"/>
  <c r="M17" i="122"/>
  <c r="CI11" i="113"/>
  <c r="CI11" i="132" s="1"/>
  <c r="AG41" i="156"/>
  <c r="AG39" i="156"/>
  <c r="M6" i="122" l="1"/>
  <c r="CI8" i="131"/>
  <c r="CI8" i="113"/>
  <c r="CI8" i="132" s="1"/>
  <c r="M17" i="138"/>
  <c r="M81" i="116"/>
  <c r="AH7" i="155"/>
  <c r="AH7" i="156" s="1"/>
  <c r="AI7" i="156"/>
  <c r="CJ55" i="131"/>
  <c r="M53" i="123"/>
  <c r="M53" i="139" s="1"/>
  <c r="CL55" i="101"/>
  <c r="CJ106" i="131"/>
  <c r="M104" i="123"/>
  <c r="M104" i="139" s="1"/>
  <c r="CL106" i="101"/>
  <c r="CJ82" i="131"/>
  <c r="M80" i="123"/>
  <c r="M80" i="139" s="1"/>
  <c r="CL82" i="101"/>
  <c r="AG44" i="156"/>
  <c r="CJ21" i="133"/>
  <c r="M19" i="128"/>
  <c r="CJ23" i="113"/>
  <c r="CJ23" i="132" s="1"/>
  <c r="CL21" i="102"/>
  <c r="CJ36" i="133"/>
  <c r="M34" i="128"/>
  <c r="M34" i="144" s="1"/>
  <c r="CL36" i="102"/>
  <c r="CJ50" i="133"/>
  <c r="M48" i="128"/>
  <c r="M48" i="144" s="1"/>
  <c r="CL50" i="102"/>
  <c r="AG35" i="156"/>
  <c r="M28" i="128"/>
  <c r="M28" i="144" s="1"/>
  <c r="CJ30" i="133"/>
  <c r="CL30" i="102"/>
  <c r="CJ49" i="133"/>
  <c r="M47" i="128"/>
  <c r="M47" i="144" s="1"/>
  <c r="CL49" i="102"/>
  <c r="M71" i="123"/>
  <c r="M71" i="139" s="1"/>
  <c r="CJ73" i="131"/>
  <c r="CL73" i="101"/>
  <c r="M90" i="123"/>
  <c r="M90" i="139" s="1"/>
  <c r="CJ92" i="131"/>
  <c r="CL92" i="101"/>
  <c r="M94" i="123"/>
  <c r="M94" i="139" s="1"/>
  <c r="CJ96" i="131"/>
  <c r="CL96" i="101"/>
  <c r="CJ101" i="131"/>
  <c r="M99" i="123"/>
  <c r="M99" i="139" s="1"/>
  <c r="CL101" i="101"/>
  <c r="M26" i="128"/>
  <c r="M26" i="144" s="1"/>
  <c r="CJ28" i="133"/>
  <c r="CL28" i="102"/>
  <c r="CJ48" i="133"/>
  <c r="M46" i="128"/>
  <c r="M46" i="144" s="1"/>
  <c r="CL48" i="102"/>
  <c r="M91" i="123"/>
  <c r="M91" i="139" s="1"/>
  <c r="CJ93" i="131"/>
  <c r="CL93" i="101"/>
  <c r="M31" i="128"/>
  <c r="M31" i="144" s="1"/>
  <c r="CJ33" i="133"/>
  <c r="CL33" i="102"/>
  <c r="CJ74" i="131"/>
  <c r="M72" i="123"/>
  <c r="M72" i="139" s="1"/>
  <c r="CL74" i="101"/>
  <c r="M92" i="123"/>
  <c r="M92" i="139" s="1"/>
  <c r="CJ94" i="131"/>
  <c r="CL94" i="101"/>
  <c r="M96" i="123"/>
  <c r="M96" i="139" s="1"/>
  <c r="CJ98" i="131"/>
  <c r="CL98" i="101"/>
  <c r="CJ34" i="133"/>
  <c r="M32" i="128"/>
  <c r="M32" i="144" s="1"/>
  <c r="CL34" i="102"/>
  <c r="M40" i="128"/>
  <c r="M40" i="144" s="1"/>
  <c r="CJ42" i="133"/>
  <c r="CL42" i="102"/>
  <c r="CJ81" i="131"/>
  <c r="M79" i="123"/>
  <c r="M79" i="139" s="1"/>
  <c r="CL81" i="101"/>
  <c r="AG40" i="156"/>
  <c r="AG43" i="156"/>
  <c r="M8" i="128"/>
  <c r="M8" i="144" s="1"/>
  <c r="CJ10" i="133"/>
  <c r="CL10" i="102"/>
  <c r="M27" i="128"/>
  <c r="M27" i="144" s="1"/>
  <c r="CJ29" i="133"/>
  <c r="CL29" i="102"/>
  <c r="M35" i="128"/>
  <c r="M35" i="144" s="1"/>
  <c r="CJ37" i="133"/>
  <c r="CL37" i="102"/>
  <c r="M49" i="128"/>
  <c r="M49" i="144" s="1"/>
  <c r="CJ51" i="133"/>
  <c r="CL51" i="102"/>
  <c r="CJ59" i="133"/>
  <c r="M57" i="128"/>
  <c r="M57" i="144" s="1"/>
  <c r="CJ62" i="102"/>
  <c r="CL59" i="102"/>
  <c r="M114" i="115"/>
  <c r="CJ23" i="134"/>
  <c r="CL23" i="114"/>
  <c r="M101" i="115"/>
  <c r="CJ10" i="134"/>
  <c r="CL10" i="114"/>
  <c r="M105" i="115"/>
  <c r="CJ14" i="134"/>
  <c r="CL14" i="114"/>
  <c r="CJ79" i="131"/>
  <c r="M77" i="123"/>
  <c r="M77" i="139" s="1"/>
  <c r="CL79" i="101"/>
  <c r="M61" i="128"/>
  <c r="M61" i="144" s="1"/>
  <c r="CJ63" i="133"/>
  <c r="CL63" i="102"/>
  <c r="AG42" i="156"/>
  <c r="AG38" i="156"/>
  <c r="AG32" i="156"/>
  <c r="AG31" i="156"/>
  <c r="M81" i="135" l="1"/>
  <c r="M101" i="146"/>
  <c r="M105" i="146"/>
  <c r="M114" i="146"/>
  <c r="M6" i="138"/>
  <c r="M78" i="116"/>
  <c r="M9" i="128"/>
  <c r="M9" i="144" s="1"/>
  <c r="CJ11" i="133"/>
  <c r="CL11" i="102"/>
  <c r="M33" i="128"/>
  <c r="M33" i="144" s="1"/>
  <c r="CJ35" i="133"/>
  <c r="CL35" i="102"/>
  <c r="CJ71" i="133"/>
  <c r="CJ33" i="113"/>
  <c r="CJ33" i="132" s="1"/>
  <c r="M69" i="128"/>
  <c r="CL71" i="102"/>
  <c r="M71" i="128"/>
  <c r="M71" i="144" s="1"/>
  <c r="CJ73" i="133"/>
  <c r="CL73" i="102"/>
  <c r="CJ32" i="113"/>
  <c r="CJ32" i="132" s="1"/>
  <c r="M68" i="128"/>
  <c r="CJ70" i="133"/>
  <c r="CL70" i="102"/>
  <c r="M102" i="115"/>
  <c r="CJ11" i="134"/>
  <c r="CL11" i="114"/>
  <c r="CJ13" i="134"/>
  <c r="M104" i="115"/>
  <c r="CL13" i="114"/>
  <c r="CJ32" i="134"/>
  <c r="M123" i="115"/>
  <c r="M123" i="146" s="1"/>
  <c r="CL32" i="114"/>
  <c r="M52" i="123"/>
  <c r="M52" i="139" s="1"/>
  <c r="CJ54" i="131"/>
  <c r="CL54" i="101"/>
  <c r="CL14" i="134"/>
  <c r="M136" i="115"/>
  <c r="CL23" i="134"/>
  <c r="M145" i="115"/>
  <c r="M60" i="128"/>
  <c r="M60" i="144" s="1"/>
  <c r="CJ62" i="133"/>
  <c r="CL62" i="102"/>
  <c r="CL10" i="133"/>
  <c r="M8" i="129"/>
  <c r="M8" i="145" s="1"/>
  <c r="M96" i="124"/>
  <c r="M96" i="140" s="1"/>
  <c r="CL98" i="131"/>
  <c r="CL93" i="131"/>
  <c r="M91" i="124"/>
  <c r="M91" i="140" s="1"/>
  <c r="CL96" i="131"/>
  <c r="M94" i="124"/>
  <c r="M94" i="140" s="1"/>
  <c r="M28" i="129"/>
  <c r="M28" i="145" s="1"/>
  <c r="CL30" i="133"/>
  <c r="CJ26" i="113"/>
  <c r="CJ26" i="132" s="1"/>
  <c r="CJ27" i="133"/>
  <c r="M25" i="128"/>
  <c r="CL27" i="102"/>
  <c r="M54" i="128"/>
  <c r="M54" i="144" s="1"/>
  <c r="CJ56" i="133"/>
  <c r="CL56" i="102"/>
  <c r="CJ75" i="133"/>
  <c r="M73" i="128"/>
  <c r="M73" i="144" s="1"/>
  <c r="CL75" i="102"/>
  <c r="CJ9" i="134"/>
  <c r="M100" i="115"/>
  <c r="CL9" i="114"/>
  <c r="CJ25" i="134"/>
  <c r="M116" i="115"/>
  <c r="CL25" i="114"/>
  <c r="CJ38" i="133"/>
  <c r="M36" i="128"/>
  <c r="M36" i="144" s="1"/>
  <c r="M56" i="128"/>
  <c r="M56" i="144" s="1"/>
  <c r="CJ58" i="133"/>
  <c r="CL58" i="102"/>
  <c r="M69" i="123"/>
  <c r="M69" i="139" s="1"/>
  <c r="CJ71" i="131"/>
  <c r="CL71" i="101"/>
  <c r="M48" i="123"/>
  <c r="M48" i="139" s="1"/>
  <c r="CJ50" i="131"/>
  <c r="CL50" i="101"/>
  <c r="CJ21" i="131"/>
  <c r="M19" i="123"/>
  <c r="M19" i="139" s="1"/>
  <c r="CL21" i="101"/>
  <c r="M77" i="124"/>
  <c r="M77" i="140" s="1"/>
  <c r="CL79" i="131"/>
  <c r="M27" i="129"/>
  <c r="M27" i="145" s="1"/>
  <c r="CL29" i="133"/>
  <c r="M32" i="129"/>
  <c r="M32" i="145" s="1"/>
  <c r="CL34" i="133"/>
  <c r="M31" i="129"/>
  <c r="M31" i="145" s="1"/>
  <c r="CL33" i="133"/>
  <c r="CL101" i="131"/>
  <c r="M99" i="124"/>
  <c r="M99" i="140" s="1"/>
  <c r="CL49" i="133"/>
  <c r="M47" i="129"/>
  <c r="M47" i="145" s="1"/>
  <c r="CL23" i="113"/>
  <c r="CL23" i="132" s="1"/>
  <c r="M19" i="129"/>
  <c r="CL21" i="133"/>
  <c r="CL55" i="131"/>
  <c r="M53" i="124"/>
  <c r="M53" i="140" s="1"/>
  <c r="CJ47" i="133"/>
  <c r="M45" i="128"/>
  <c r="M45" i="144" s="1"/>
  <c r="CL47" i="102"/>
  <c r="M74" i="128"/>
  <c r="M74" i="144" s="1"/>
  <c r="CJ76" i="133"/>
  <c r="CL76" i="102"/>
  <c r="CJ74" i="133"/>
  <c r="M72" i="128"/>
  <c r="M72" i="144" s="1"/>
  <c r="CL74" i="102"/>
  <c r="CJ31" i="134"/>
  <c r="M122" i="115"/>
  <c r="M122" i="146" s="1"/>
  <c r="CL31" i="114"/>
  <c r="CJ15" i="133"/>
  <c r="M13" i="128"/>
  <c r="M13" i="144" s="1"/>
  <c r="CL15" i="102"/>
  <c r="CJ78" i="131"/>
  <c r="M76" i="123"/>
  <c r="M76" i="139" s="1"/>
  <c r="CL78" i="101"/>
  <c r="CJ22" i="131"/>
  <c r="M20" i="123"/>
  <c r="M20" i="139" s="1"/>
  <c r="CL22" i="101"/>
  <c r="M61" i="129"/>
  <c r="M61" i="145" s="1"/>
  <c r="CL63" i="133"/>
  <c r="CJ39" i="133"/>
  <c r="M37" i="128"/>
  <c r="M37" i="144" s="1"/>
  <c r="CL37" i="133"/>
  <c r="M35" i="129"/>
  <c r="M35" i="145" s="1"/>
  <c r="M40" i="129"/>
  <c r="M40" i="145" s="1"/>
  <c r="CL42" i="133"/>
  <c r="CL74" i="131"/>
  <c r="M72" i="124"/>
  <c r="M72" i="140" s="1"/>
  <c r="M26" i="129"/>
  <c r="M26" i="145" s="1"/>
  <c r="CL28" i="133"/>
  <c r="M71" i="124"/>
  <c r="M71" i="140" s="1"/>
  <c r="CL73" i="131"/>
  <c r="CL36" i="133"/>
  <c r="M34" i="129"/>
  <c r="M34" i="145" s="1"/>
  <c r="CL106" i="131"/>
  <c r="M104" i="124"/>
  <c r="M104" i="140" s="1"/>
  <c r="M30" i="128"/>
  <c r="M30" i="144" s="1"/>
  <c r="CJ32" i="133"/>
  <c r="CL32" i="102"/>
  <c r="M118" i="115"/>
  <c r="CJ27" i="134"/>
  <c r="CL27" i="114"/>
  <c r="AG34" i="156"/>
  <c r="M93" i="123"/>
  <c r="M93" i="139" s="1"/>
  <c r="CJ95" i="131"/>
  <c r="CL95" i="101"/>
  <c r="M39" i="123"/>
  <c r="M39" i="139" s="1"/>
  <c r="CJ41" i="131"/>
  <c r="CL41" i="101"/>
  <c r="CL10" i="134"/>
  <c r="M132" i="115"/>
  <c r="M57" i="129"/>
  <c r="M57" i="145" s="1"/>
  <c r="CL59" i="133"/>
  <c r="CL51" i="133"/>
  <c r="M49" i="129"/>
  <c r="M49" i="145" s="1"/>
  <c r="M79" i="124"/>
  <c r="M79" i="140" s="1"/>
  <c r="CL81" i="131"/>
  <c r="CL94" i="131"/>
  <c r="M92" i="124"/>
  <c r="M92" i="140" s="1"/>
  <c r="CL48" i="133"/>
  <c r="M46" i="129"/>
  <c r="M46" i="145" s="1"/>
  <c r="M90" i="124"/>
  <c r="M90" i="140" s="1"/>
  <c r="CL92" i="131"/>
  <c r="M38" i="128"/>
  <c r="M38" i="144" s="1"/>
  <c r="CJ40" i="133"/>
  <c r="CK40" i="133"/>
  <c r="M48" i="129"/>
  <c r="M48" i="145" s="1"/>
  <c r="CL50" i="133"/>
  <c r="M129" i="116"/>
  <c r="M19" i="144"/>
  <c r="M80" i="124"/>
  <c r="M80" i="140" s="1"/>
  <c r="CL82" i="131"/>
  <c r="AG33" i="156"/>
  <c r="M78" i="135" l="1"/>
  <c r="M132" i="146"/>
  <c r="M145" i="146"/>
  <c r="M100" i="146"/>
  <c r="M104" i="146"/>
  <c r="M102" i="146"/>
  <c r="M129" i="135"/>
  <c r="M118" i="146"/>
  <c r="M116" i="146"/>
  <c r="M136" i="146"/>
  <c r="CJ12" i="134"/>
  <c r="M103" i="115"/>
  <c r="CL12" i="114"/>
  <c r="CJ34" i="113"/>
  <c r="CJ34" i="132" s="1"/>
  <c r="CJ72" i="133"/>
  <c r="M70" i="128"/>
  <c r="CL72" i="102"/>
  <c r="M12" i="128"/>
  <c r="M12" i="144" s="1"/>
  <c r="CJ14" i="133"/>
  <c r="CL14" i="102"/>
  <c r="CL40" i="102"/>
  <c r="AH41" i="155"/>
  <c r="AH41" i="156" s="1"/>
  <c r="AI41" i="156"/>
  <c r="CL78" i="131"/>
  <c r="M76" i="124"/>
  <c r="M76" i="140" s="1"/>
  <c r="M74" i="129"/>
  <c r="M74" i="145" s="1"/>
  <c r="CL76" i="133"/>
  <c r="M56" i="129"/>
  <c r="M56" i="145" s="1"/>
  <c r="CL57" i="102"/>
  <c r="CL58" i="133"/>
  <c r="CL75" i="133"/>
  <c r="M73" i="129"/>
  <c r="M73" i="145" s="1"/>
  <c r="AI39" i="156"/>
  <c r="AH39" i="155"/>
  <c r="AH39" i="156" s="1"/>
  <c r="CL11" i="134"/>
  <c r="M133" i="115"/>
  <c r="CJ79" i="133"/>
  <c r="M77" i="128"/>
  <c r="M77" i="144" s="1"/>
  <c r="CL79" i="102"/>
  <c r="CJ26" i="134"/>
  <c r="M117" i="115"/>
  <c r="M124" i="115"/>
  <c r="M124" i="146" s="1"/>
  <c r="CJ33" i="134"/>
  <c r="CL33" i="114"/>
  <c r="M39" i="124"/>
  <c r="M39" i="140" s="1"/>
  <c r="CL41" i="131"/>
  <c r="CJ102" i="131"/>
  <c r="M100" i="123"/>
  <c r="M100" i="139" s="1"/>
  <c r="CL102" i="101"/>
  <c r="CL22" i="131"/>
  <c r="M20" i="124"/>
  <c r="M20" i="140" s="1"/>
  <c r="CL74" i="133"/>
  <c r="M72" i="129"/>
  <c r="M72" i="145" s="1"/>
  <c r="M165" i="116"/>
  <c r="M19" i="145"/>
  <c r="CL71" i="131"/>
  <c r="M69" i="124"/>
  <c r="M69" i="140" s="1"/>
  <c r="CL9" i="134"/>
  <c r="M131" i="115"/>
  <c r="CL54" i="131"/>
  <c r="M52" i="124"/>
  <c r="M52" i="140" s="1"/>
  <c r="CJ99" i="131"/>
  <c r="M97" i="123"/>
  <c r="M97" i="139" s="1"/>
  <c r="CL99" i="101"/>
  <c r="CL13" i="134"/>
  <c r="M135" i="115"/>
  <c r="M68" i="144"/>
  <c r="M138" i="116"/>
  <c r="M138" i="135" s="1"/>
  <c r="CL11" i="133"/>
  <c r="M9" i="129"/>
  <c r="M9" i="145" s="1"/>
  <c r="CJ72" i="131"/>
  <c r="M70" i="123"/>
  <c r="M70" i="139" s="1"/>
  <c r="CL72" i="101"/>
  <c r="M121" i="115"/>
  <c r="M121" i="146" s="1"/>
  <c r="CJ30" i="134"/>
  <c r="CL30" i="114"/>
  <c r="CJ57" i="133"/>
  <c r="M55" i="128"/>
  <c r="M55" i="144" s="1"/>
  <c r="CJ15" i="134"/>
  <c r="M106" i="115"/>
  <c r="CL15" i="114"/>
  <c r="M93" i="124"/>
  <c r="M93" i="140" s="1"/>
  <c r="CL95" i="131"/>
  <c r="CL32" i="133"/>
  <c r="M30" i="129"/>
  <c r="M30" i="145" s="1"/>
  <c r="CL31" i="134"/>
  <c r="M153" i="115"/>
  <c r="M153" i="146" s="1"/>
  <c r="M48" i="124"/>
  <c r="M48" i="140" s="1"/>
  <c r="CL50" i="131"/>
  <c r="M147" i="115"/>
  <c r="CL25" i="134"/>
  <c r="CL26" i="113"/>
  <c r="CL26" i="132" s="1"/>
  <c r="M25" i="129"/>
  <c r="CL27" i="133"/>
  <c r="AH32" i="155"/>
  <c r="AH32" i="156" s="1"/>
  <c r="AI32" i="156"/>
  <c r="M60" i="129"/>
  <c r="M60" i="145" s="1"/>
  <c r="CL62" i="133"/>
  <c r="M154" i="115"/>
  <c r="M154" i="146" s="1"/>
  <c r="CL32" i="134"/>
  <c r="CL33" i="113"/>
  <c r="CL33" i="132" s="1"/>
  <c r="CL71" i="133"/>
  <c r="M69" i="129"/>
  <c r="M33" i="129"/>
  <c r="M33" i="145" s="1"/>
  <c r="CL35" i="133"/>
  <c r="CJ31" i="133"/>
  <c r="CJ27" i="113"/>
  <c r="CJ27" i="132" s="1"/>
  <c r="M29" i="128"/>
  <c r="CJ78" i="133"/>
  <c r="M76" i="128"/>
  <c r="M76" i="144" s="1"/>
  <c r="CL78" i="102"/>
  <c r="CJ28" i="134"/>
  <c r="M119" i="115"/>
  <c r="CL28" i="114"/>
  <c r="M39" i="128"/>
  <c r="CJ28" i="113"/>
  <c r="CJ28" i="132" s="1"/>
  <c r="CJ41" i="133"/>
  <c r="CL41" i="102"/>
  <c r="M149" i="115"/>
  <c r="CL27" i="134"/>
  <c r="CL15" i="133"/>
  <c r="M13" i="129"/>
  <c r="M13" i="145" s="1"/>
  <c r="M45" i="129"/>
  <c r="M45" i="145" s="1"/>
  <c r="CL47" i="133"/>
  <c r="CL21" i="131"/>
  <c r="M19" i="124"/>
  <c r="M19" i="140" s="1"/>
  <c r="M54" i="129"/>
  <c r="M54" i="145" s="1"/>
  <c r="CL56" i="133"/>
  <c r="M132" i="116"/>
  <c r="M25" i="144"/>
  <c r="M78" i="123"/>
  <c r="M78" i="139" s="1"/>
  <c r="CJ80" i="131"/>
  <c r="CL80" i="101"/>
  <c r="M68" i="129"/>
  <c r="CL70" i="133"/>
  <c r="CL32" i="113"/>
  <c r="CL32" i="132" s="1"/>
  <c r="M71" i="129"/>
  <c r="M71" i="145" s="1"/>
  <c r="CL73" i="133"/>
  <c r="M69" i="144"/>
  <c r="M139" i="116"/>
  <c r="M139" i="135" s="1"/>
  <c r="AG29" i="156"/>
  <c r="AG30" i="156"/>
  <c r="AG28" i="156"/>
  <c r="M132" i="135" l="1"/>
  <c r="M149" i="146"/>
  <c r="M119" i="146"/>
  <c r="M117" i="146"/>
  <c r="M147" i="146"/>
  <c r="M135" i="146"/>
  <c r="M106" i="146"/>
  <c r="M133" i="146"/>
  <c r="M103" i="146"/>
  <c r="M165" i="135"/>
  <c r="M131" i="146"/>
  <c r="M53" i="128"/>
  <c r="CJ29" i="113"/>
  <c r="CJ29" i="132" s="1"/>
  <c r="CJ55" i="133"/>
  <c r="CL55" i="102"/>
  <c r="AI31" i="156"/>
  <c r="AH31" i="155"/>
  <c r="AH31" i="156" s="1"/>
  <c r="M25" i="145"/>
  <c r="M168" i="116"/>
  <c r="CL15" i="134"/>
  <c r="M137" i="115"/>
  <c r="M70" i="124"/>
  <c r="M70" i="140" s="1"/>
  <c r="CL72" i="131"/>
  <c r="M100" i="124"/>
  <c r="M100" i="140" s="1"/>
  <c r="CL102" i="131"/>
  <c r="M68" i="123"/>
  <c r="M68" i="139" s="1"/>
  <c r="CJ70" i="131"/>
  <c r="CL70" i="101"/>
  <c r="CK39" i="133"/>
  <c r="CK38" i="102"/>
  <c r="CL39" i="102"/>
  <c r="M75" i="123"/>
  <c r="M75" i="139" s="1"/>
  <c r="CJ77" i="131"/>
  <c r="CL77" i="101"/>
  <c r="M39" i="144"/>
  <c r="M134" i="116"/>
  <c r="CL78" i="133"/>
  <c r="M76" i="129"/>
  <c r="M76" i="145" s="1"/>
  <c r="M133" i="116"/>
  <c r="M29" i="144"/>
  <c r="CL30" i="134"/>
  <c r="M152" i="115"/>
  <c r="M152" i="146" s="1"/>
  <c r="CL99" i="131"/>
  <c r="M97" i="124"/>
  <c r="M97" i="140" s="1"/>
  <c r="M155" i="115"/>
  <c r="M155" i="146" s="1"/>
  <c r="CL33" i="134"/>
  <c r="M55" i="129"/>
  <c r="M55" i="145" s="1"/>
  <c r="CL57" i="133"/>
  <c r="M38" i="129"/>
  <c r="M38" i="145" s="1"/>
  <c r="CL40" i="133"/>
  <c r="M70" i="129"/>
  <c r="CL72" i="133"/>
  <c r="CL34" i="113"/>
  <c r="CL34" i="132" s="1"/>
  <c r="CL12" i="134"/>
  <c r="M134" i="115"/>
  <c r="CJ29" i="134"/>
  <c r="M120" i="115"/>
  <c r="CL29" i="114"/>
  <c r="M174" i="116"/>
  <c r="M174" i="135" s="1"/>
  <c r="M68" i="145"/>
  <c r="M39" i="129"/>
  <c r="CL41" i="133"/>
  <c r="CL28" i="113"/>
  <c r="CL28" i="132" s="1"/>
  <c r="CL28" i="134"/>
  <c r="M150" i="115"/>
  <c r="M69" i="145"/>
  <c r="M175" i="116"/>
  <c r="M175" i="135" s="1"/>
  <c r="CL14" i="133"/>
  <c r="M12" i="129"/>
  <c r="M12" i="145" s="1"/>
  <c r="M140" i="116"/>
  <c r="M140" i="135" s="1"/>
  <c r="M70" i="144"/>
  <c r="CJ9" i="133"/>
  <c r="M7" i="128"/>
  <c r="CJ22" i="113"/>
  <c r="CJ22" i="132" s="1"/>
  <c r="CL9" i="102"/>
  <c r="CJ8" i="134"/>
  <c r="M99" i="115"/>
  <c r="CL8" i="114"/>
  <c r="CL80" i="131"/>
  <c r="M78" i="124"/>
  <c r="M78" i="140" s="1"/>
  <c r="M77" i="129"/>
  <c r="M77" i="145" s="1"/>
  <c r="CL79" i="133"/>
  <c r="M150" i="146" l="1"/>
  <c r="M120" i="146"/>
  <c r="M137" i="146"/>
  <c r="M134" i="135"/>
  <c r="M134" i="146"/>
  <c r="M133" i="135"/>
  <c r="M168" i="135"/>
  <c r="M99" i="146"/>
  <c r="CI85" i="131"/>
  <c r="M83" i="122"/>
  <c r="M83" i="138" s="1"/>
  <c r="CL22" i="113"/>
  <c r="CL22" i="132" s="1"/>
  <c r="CL9" i="133"/>
  <c r="M7" i="129"/>
  <c r="M176" i="116"/>
  <c r="M176" i="135" s="1"/>
  <c r="M70" i="145"/>
  <c r="CL39" i="133"/>
  <c r="M37" i="129"/>
  <c r="M37" i="145" s="1"/>
  <c r="CL55" i="133"/>
  <c r="M53" i="129"/>
  <c r="CL29" i="113"/>
  <c r="CL29" i="132" s="1"/>
  <c r="M36" i="123"/>
  <c r="M36" i="139" s="1"/>
  <c r="CJ38" i="131"/>
  <c r="CL38" i="101"/>
  <c r="CJ46" i="131"/>
  <c r="M44" i="123"/>
  <c r="M44" i="139" s="1"/>
  <c r="CL46" i="101"/>
  <c r="CL8" i="134"/>
  <c r="M130" i="115"/>
  <c r="CL29" i="134"/>
  <c r="M151" i="115"/>
  <c r="M75" i="124"/>
  <c r="M75" i="140" s="1"/>
  <c r="CL77" i="131"/>
  <c r="CK38" i="133"/>
  <c r="CK31" i="102"/>
  <c r="CL38" i="102"/>
  <c r="CJ20" i="131"/>
  <c r="M18" i="123"/>
  <c r="M18" i="139" s="1"/>
  <c r="CL20" i="101"/>
  <c r="M113" i="115"/>
  <c r="CJ22" i="134"/>
  <c r="CL22" i="114"/>
  <c r="M128" i="116"/>
  <c r="M7" i="144"/>
  <c r="M39" i="145"/>
  <c r="M170" i="116"/>
  <c r="CJ52" i="131"/>
  <c r="M50" i="123"/>
  <c r="M50" i="139" s="1"/>
  <c r="CL52" i="101"/>
  <c r="AI14" i="156"/>
  <c r="AH14" i="155"/>
  <c r="AH14" i="156" s="1"/>
  <c r="CL70" i="131"/>
  <c r="M68" i="124"/>
  <c r="M68" i="140" s="1"/>
  <c r="M53" i="144"/>
  <c r="M135" i="116"/>
  <c r="M113" i="146" l="1"/>
  <c r="M130" i="146"/>
  <c r="M135" i="135"/>
  <c r="M128" i="135"/>
  <c r="M151" i="146"/>
  <c r="M170" i="135"/>
  <c r="L47" i="128"/>
  <c r="L47" i="144" s="1"/>
  <c r="CB49" i="133"/>
  <c r="CD49" i="102"/>
  <c r="CJ19" i="131"/>
  <c r="M17" i="123"/>
  <c r="CJ11" i="113"/>
  <c r="CJ11" i="132" s="1"/>
  <c r="CL19" i="101"/>
  <c r="AI29" i="156"/>
  <c r="AH29" i="155"/>
  <c r="AH29" i="156" s="1"/>
  <c r="CL20" i="131"/>
  <c r="M18" i="124"/>
  <c r="M18" i="140" s="1"/>
  <c r="CK8" i="102"/>
  <c r="CK27" i="113"/>
  <c r="CK27" i="132" s="1"/>
  <c r="CK31" i="133"/>
  <c r="CL31" i="102"/>
  <c r="M44" i="124"/>
  <c r="M44" i="140" s="1"/>
  <c r="CL46" i="131"/>
  <c r="K47" i="128"/>
  <c r="K47" i="144" s="1"/>
  <c r="BT49" i="133"/>
  <c r="BV49" i="102"/>
  <c r="CJ33" i="131"/>
  <c r="M31" i="123"/>
  <c r="M31" i="139" s="1"/>
  <c r="CL33" i="101"/>
  <c r="AH23" i="155"/>
  <c r="AH23" i="156" s="1"/>
  <c r="AI23" i="156"/>
  <c r="M144" i="115"/>
  <c r="CL22" i="134"/>
  <c r="M164" i="116"/>
  <c r="M7" i="145"/>
  <c r="L46" i="128"/>
  <c r="L46" i="144" s="1"/>
  <c r="CD48" i="102"/>
  <c r="CB48" i="133"/>
  <c r="M50" i="124"/>
  <c r="M50" i="140" s="1"/>
  <c r="CL52" i="131"/>
  <c r="CI105" i="131"/>
  <c r="M103" i="122"/>
  <c r="M103" i="138" s="1"/>
  <c r="BV48" i="102"/>
  <c r="K46" i="128"/>
  <c r="K46" i="144" s="1"/>
  <c r="BT48" i="133"/>
  <c r="M62" i="123"/>
  <c r="CJ64" i="131"/>
  <c r="CJ15" i="113"/>
  <c r="CJ15" i="132" s="1"/>
  <c r="CL64" i="101"/>
  <c r="M36" i="129"/>
  <c r="M36" i="145" s="1"/>
  <c r="CL38" i="133"/>
  <c r="M36" i="124"/>
  <c r="M36" i="140" s="1"/>
  <c r="CL38" i="131"/>
  <c r="M53" i="145"/>
  <c r="M171" i="116"/>
  <c r="M164" i="135" l="1"/>
  <c r="M171" i="135"/>
  <c r="M144" i="146"/>
  <c r="M102" i="122"/>
  <c r="M102" i="138" s="1"/>
  <c r="CI104" i="131"/>
  <c r="CL15" i="113"/>
  <c r="CL15" i="132" s="1"/>
  <c r="CL64" i="131"/>
  <c r="M62" i="124"/>
  <c r="AH13" i="155"/>
  <c r="AH13" i="156" s="1"/>
  <c r="AI13" i="156"/>
  <c r="BV48" i="133"/>
  <c r="K46" i="129"/>
  <c r="K46" i="145" s="1"/>
  <c r="BV49" i="133"/>
  <c r="K47" i="129"/>
  <c r="K47" i="145" s="1"/>
  <c r="CK21" i="113"/>
  <c r="CK21" i="132" s="1"/>
  <c r="CK8" i="133"/>
  <c r="CK7" i="102"/>
  <c r="CL19" i="131"/>
  <c r="CL11" i="113"/>
  <c r="CL11" i="132" s="1"/>
  <c r="M17" i="124"/>
  <c r="L47" i="129"/>
  <c r="L47" i="145" s="1"/>
  <c r="CD49" i="133"/>
  <c r="CI84" i="131"/>
  <c r="M82" i="122"/>
  <c r="M82" i="138" s="1"/>
  <c r="CI17" i="134"/>
  <c r="M77" i="115"/>
  <c r="CI19" i="114"/>
  <c r="AH22" i="155"/>
  <c r="AH22" i="156" s="1"/>
  <c r="AI22" i="156"/>
  <c r="L46" i="129"/>
  <c r="L46" i="145" s="1"/>
  <c r="CD48" i="133"/>
  <c r="CL33" i="131"/>
  <c r="M31" i="124"/>
  <c r="M31" i="140" s="1"/>
  <c r="M29" i="129"/>
  <c r="CL31" i="133"/>
  <c r="CL27" i="113"/>
  <c r="CL27" i="132" s="1"/>
  <c r="AI19" i="156"/>
  <c r="AH19" i="155"/>
  <c r="AH19" i="156" s="1"/>
  <c r="M30" i="123"/>
  <c r="CJ32" i="131"/>
  <c r="CJ12" i="113"/>
  <c r="CJ12" i="132" s="1"/>
  <c r="CL32" i="101"/>
  <c r="M121" i="116"/>
  <c r="M62" i="139"/>
  <c r="M98" i="122"/>
  <c r="M98" i="138" s="1"/>
  <c r="CI100" i="131"/>
  <c r="M17" i="139"/>
  <c r="M117" i="116"/>
  <c r="M84" i="122" l="1"/>
  <c r="M117" i="135"/>
  <c r="M121" i="135"/>
  <c r="M77" i="146"/>
  <c r="CK20" i="113"/>
  <c r="CK20" i="132" s="1"/>
  <c r="CK7" i="133"/>
  <c r="AI21" i="156"/>
  <c r="AH21" i="155"/>
  <c r="AH21" i="156" s="1"/>
  <c r="AI12" i="156"/>
  <c r="AH12" i="155"/>
  <c r="AH12" i="156" s="1"/>
  <c r="M153" i="116"/>
  <c r="M17" i="140"/>
  <c r="AH17" i="155"/>
  <c r="AH17" i="156" s="1"/>
  <c r="AI17" i="156"/>
  <c r="M62" i="140"/>
  <c r="M157" i="116"/>
  <c r="M81" i="122"/>
  <c r="M81" i="138" s="1"/>
  <c r="CI83" i="131"/>
  <c r="M30" i="124"/>
  <c r="CL32" i="131"/>
  <c r="CL12" i="113"/>
  <c r="CL12" i="132" s="1"/>
  <c r="M29" i="145"/>
  <c r="M169" i="116"/>
  <c r="M79" i="115"/>
  <c r="CI19" i="134"/>
  <c r="AI15" i="156"/>
  <c r="AH15" i="155"/>
  <c r="AH15" i="156" s="1"/>
  <c r="M95" i="122"/>
  <c r="M95" i="138" s="1"/>
  <c r="CI97" i="131"/>
  <c r="M76" i="115"/>
  <c r="CI16" i="134"/>
  <c r="M118" i="116"/>
  <c r="M30" i="139"/>
  <c r="M101" i="122"/>
  <c r="M101" i="138" s="1"/>
  <c r="CI103" i="131"/>
  <c r="CI17" i="113" l="1"/>
  <c r="CI19" i="113" s="1"/>
  <c r="CI19" i="132" s="1"/>
  <c r="CI86" i="131"/>
  <c r="M153" i="135"/>
  <c r="M79" i="146"/>
  <c r="M169" i="135"/>
  <c r="M76" i="146"/>
  <c r="M118" i="135"/>
  <c r="M157" i="135"/>
  <c r="CI16" i="113"/>
  <c r="CI16" i="132" s="1"/>
  <c r="CI76" i="131"/>
  <c r="M74" i="122"/>
  <c r="M6" i="123"/>
  <c r="CJ8" i="113"/>
  <c r="CJ8" i="132" s="1"/>
  <c r="CJ8" i="131"/>
  <c r="CL8" i="101"/>
  <c r="M84" i="138"/>
  <c r="M87" i="116"/>
  <c r="CI34" i="114"/>
  <c r="M67" i="115"/>
  <c r="CI35" i="114"/>
  <c r="CI7" i="134"/>
  <c r="M154" i="116"/>
  <c r="M30" i="140"/>
  <c r="CI17" i="132"/>
  <c r="AI9" i="156"/>
  <c r="AH9" i="155"/>
  <c r="AH9" i="156" s="1"/>
  <c r="AH28" i="155"/>
  <c r="AH28" i="156" s="1"/>
  <c r="AI28" i="156"/>
  <c r="M67" i="146" l="1"/>
  <c r="M154" i="135"/>
  <c r="M95" i="115"/>
  <c r="CI35" i="134"/>
  <c r="AI6" i="156"/>
  <c r="AH6" i="155"/>
  <c r="AH6" i="156" s="1"/>
  <c r="CL8" i="131"/>
  <c r="M6" i="124"/>
  <c r="CL8" i="113"/>
  <c r="CL8" i="132" s="1"/>
  <c r="M74" i="138"/>
  <c r="M86" i="116"/>
  <c r="CI34" i="134"/>
  <c r="M94" i="115"/>
  <c r="M89" i="116"/>
  <c r="M87" i="135"/>
  <c r="CI7" i="131"/>
  <c r="M5" i="122"/>
  <c r="CI7" i="113"/>
  <c r="M6" i="139"/>
  <c r="M114" i="116"/>
  <c r="M94" i="146" l="1"/>
  <c r="M114" i="135"/>
  <c r="M86" i="135"/>
  <c r="M95" i="146"/>
  <c r="M89" i="135"/>
  <c r="CI36" i="113"/>
  <c r="CI36" i="132" s="1"/>
  <c r="CI35" i="113"/>
  <c r="CI35" i="132" s="1"/>
  <c r="CI7" i="132"/>
  <c r="CI40" i="113"/>
  <c r="CI40" i="132" s="1"/>
  <c r="CI39" i="113"/>
  <c r="CI39" i="132" s="1"/>
  <c r="M77" i="116"/>
  <c r="M5" i="138"/>
  <c r="M6" i="140"/>
  <c r="M150" i="116"/>
  <c r="M150" i="135" l="1"/>
  <c r="M77" i="135"/>
  <c r="M109" i="116"/>
  <c r="M110" i="116"/>
  <c r="M105" i="116"/>
  <c r="M106" i="116"/>
  <c r="M105" i="135" l="1"/>
  <c r="M106" i="135"/>
  <c r="M110" i="135"/>
  <c r="M109" i="135"/>
  <c r="BT53" i="131"/>
  <c r="K51" i="123"/>
  <c r="K51" i="139" s="1"/>
  <c r="BV53" i="101"/>
  <c r="BT55" i="131"/>
  <c r="K53" i="123"/>
  <c r="K53" i="139" s="1"/>
  <c r="BV55" i="101"/>
  <c r="CD43" i="101"/>
  <c r="L41" i="123"/>
  <c r="L41" i="139" s="1"/>
  <c r="CB43" i="131"/>
  <c r="K32" i="123"/>
  <c r="K32" i="139" s="1"/>
  <c r="BT34" i="131"/>
  <c r="BV34" i="101"/>
  <c r="K42" i="123"/>
  <c r="K42" i="139" s="1"/>
  <c r="BT44" i="131"/>
  <c r="BV44" i="101"/>
  <c r="L35" i="123"/>
  <c r="L35" i="139" s="1"/>
  <c r="CD37" i="101"/>
  <c r="CB37" i="131"/>
  <c r="CB53" i="131"/>
  <c r="CD53" i="101"/>
  <c r="L51" i="123"/>
  <c r="L51" i="139" s="1"/>
  <c r="L32" i="123"/>
  <c r="L32" i="139" s="1"/>
  <c r="CB34" i="131"/>
  <c r="CD34" i="101"/>
  <c r="K35" i="123"/>
  <c r="K35" i="139" s="1"/>
  <c r="BT37" i="131"/>
  <c r="BV37" i="101"/>
  <c r="L43" i="123"/>
  <c r="L43" i="139" s="1"/>
  <c r="CD45" i="101"/>
  <c r="CB45" i="131"/>
  <c r="CB44" i="131"/>
  <c r="CD44" i="101"/>
  <c r="L42" i="123"/>
  <c r="L42" i="139" s="1"/>
  <c r="BT43" i="131"/>
  <c r="K41" i="123"/>
  <c r="K41" i="139" s="1"/>
  <c r="BV43" i="101"/>
  <c r="K43" i="123"/>
  <c r="K43" i="139" s="1"/>
  <c r="BT45" i="131"/>
  <c r="BV45" i="101"/>
  <c r="L53" i="123"/>
  <c r="L53" i="139" s="1"/>
  <c r="CD55" i="101"/>
  <c r="CB55" i="131"/>
  <c r="BV43" i="131" l="1"/>
  <c r="K41" i="124"/>
  <c r="K41" i="140" s="1"/>
  <c r="CD44" i="131"/>
  <c r="L42" i="124"/>
  <c r="L42" i="140" s="1"/>
  <c r="L32" i="124"/>
  <c r="L32" i="140" s="1"/>
  <c r="CD34" i="131"/>
  <c r="CD53" i="131"/>
  <c r="L51" i="124"/>
  <c r="L51" i="140" s="1"/>
  <c r="BV34" i="131"/>
  <c r="K32" i="124"/>
  <c r="K32" i="140" s="1"/>
  <c r="BV45" i="131"/>
  <c r="K43" i="124"/>
  <c r="K43" i="140" s="1"/>
  <c r="K35" i="124"/>
  <c r="K35" i="140" s="1"/>
  <c r="BV37" i="131"/>
  <c r="BV44" i="131"/>
  <c r="K42" i="124"/>
  <c r="K42" i="140" s="1"/>
  <c r="CD43" i="131"/>
  <c r="L41" i="124"/>
  <c r="L41" i="140" s="1"/>
  <c r="BV53" i="131"/>
  <c r="K51" i="124"/>
  <c r="K51" i="140" s="1"/>
  <c r="K53" i="124"/>
  <c r="K53" i="140" s="1"/>
  <c r="BV55" i="131"/>
  <c r="L53" i="124"/>
  <c r="L53" i="140" s="1"/>
  <c r="CD55" i="131"/>
  <c r="CD45" i="131"/>
  <c r="L43" i="124"/>
  <c r="L43" i="140" s="1"/>
  <c r="L35" i="124"/>
  <c r="L35" i="140" s="1"/>
  <c r="CD37" i="131"/>
  <c r="CB74" i="131" l="1"/>
  <c r="L72" i="123"/>
  <c r="L72" i="139" s="1"/>
  <c r="CD74" i="101"/>
  <c r="K72" i="123"/>
  <c r="K72" i="139" s="1"/>
  <c r="BT74" i="131"/>
  <c r="BV74" i="101"/>
  <c r="AN25" i="133" l="1"/>
  <c r="G23" i="128"/>
  <c r="G23" i="144" s="1"/>
  <c r="AP25" i="102"/>
  <c r="E24" i="128"/>
  <c r="E24" i="144" s="1"/>
  <c r="X26" i="133"/>
  <c r="Z26" i="102"/>
  <c r="I24" i="128"/>
  <c r="I24" i="144" s="1"/>
  <c r="BD26" i="133"/>
  <c r="BF26" i="102"/>
  <c r="BT50" i="133"/>
  <c r="K48" i="128"/>
  <c r="K48" i="144" s="1"/>
  <c r="BV50" i="102"/>
  <c r="BT73" i="131"/>
  <c r="K71" i="123"/>
  <c r="K71" i="139" s="1"/>
  <c r="BV73" i="101"/>
  <c r="E22" i="128"/>
  <c r="E22" i="144" s="1"/>
  <c r="X24" i="133"/>
  <c r="Z24" i="102"/>
  <c r="BT25" i="133"/>
  <c r="K23" i="128"/>
  <c r="K23" i="144" s="1"/>
  <c r="BV25" i="102"/>
  <c r="P25" i="133"/>
  <c r="D23" i="128"/>
  <c r="D23" i="144" s="1"/>
  <c r="R25" i="102"/>
  <c r="F24" i="128"/>
  <c r="F24" i="144" s="1"/>
  <c r="AF26" i="133"/>
  <c r="AH26" i="102"/>
  <c r="BL26" i="133"/>
  <c r="J24" i="128"/>
  <c r="J24" i="144" s="1"/>
  <c r="BN26" i="102"/>
  <c r="L48" i="128"/>
  <c r="L48" i="144" s="1"/>
  <c r="CB50" i="133"/>
  <c r="CD50" i="102"/>
  <c r="L72" i="124"/>
  <c r="L72" i="140" s="1"/>
  <c r="CD74" i="131"/>
  <c r="I22" i="128"/>
  <c r="I22" i="144" s="1"/>
  <c r="BD24" i="133"/>
  <c r="BF24" i="102"/>
  <c r="AF24" i="133"/>
  <c r="F22" i="128"/>
  <c r="F22" i="144" s="1"/>
  <c r="AH24" i="102"/>
  <c r="H23" i="128"/>
  <c r="H23" i="144" s="1"/>
  <c r="AV25" i="133"/>
  <c r="AX25" i="102"/>
  <c r="AN24" i="133"/>
  <c r="G22" i="128"/>
  <c r="G22" i="144" s="1"/>
  <c r="AP24" i="102"/>
  <c r="X25" i="133"/>
  <c r="E23" i="128"/>
  <c r="E23" i="144" s="1"/>
  <c r="Z25" i="102"/>
  <c r="C24" i="128"/>
  <c r="C24" i="144" s="1"/>
  <c r="H26" i="133"/>
  <c r="J26" i="102"/>
  <c r="K24" i="128"/>
  <c r="K24" i="144" s="1"/>
  <c r="BT26" i="133"/>
  <c r="BV26" i="102"/>
  <c r="CB73" i="131"/>
  <c r="CD73" i="101"/>
  <c r="L71" i="123"/>
  <c r="L71" i="139" s="1"/>
  <c r="BV74" i="131"/>
  <c r="K72" i="124"/>
  <c r="K72" i="140" s="1"/>
  <c r="H25" i="133"/>
  <c r="C23" i="128"/>
  <c r="C23" i="144" s="1"/>
  <c r="J25" i="102"/>
  <c r="J22" i="128"/>
  <c r="J22" i="144" s="1"/>
  <c r="BL24" i="133"/>
  <c r="BN24" i="102"/>
  <c r="CB25" i="133"/>
  <c r="L23" i="128"/>
  <c r="L23" i="144" s="1"/>
  <c r="CD25" i="102"/>
  <c r="C22" i="128"/>
  <c r="C22" i="144" s="1"/>
  <c r="H24" i="133"/>
  <c r="J24" i="102"/>
  <c r="BT24" i="133"/>
  <c r="K22" i="128"/>
  <c r="K22" i="144" s="1"/>
  <c r="BV24" i="102"/>
  <c r="BD25" i="133"/>
  <c r="I23" i="128"/>
  <c r="I23" i="144" s="1"/>
  <c r="BF25" i="102"/>
  <c r="G24" i="128"/>
  <c r="G24" i="144" s="1"/>
  <c r="AN26" i="133"/>
  <c r="AP26" i="102"/>
  <c r="P24" i="133"/>
  <c r="D22" i="128"/>
  <c r="D22" i="144" s="1"/>
  <c r="R24" i="102"/>
  <c r="AV24" i="133"/>
  <c r="H22" i="128"/>
  <c r="H22" i="144" s="1"/>
  <c r="AX24" i="102"/>
  <c r="CB24" i="133"/>
  <c r="L22" i="128"/>
  <c r="L22" i="144" s="1"/>
  <c r="CD24" i="102"/>
  <c r="F23" i="128"/>
  <c r="F23" i="144" s="1"/>
  <c r="AF25" i="133"/>
  <c r="AH25" i="102"/>
  <c r="J23" i="128"/>
  <c r="J23" i="144" s="1"/>
  <c r="BL25" i="133"/>
  <c r="BN25" i="102"/>
  <c r="P26" i="133"/>
  <c r="D24" i="128"/>
  <c r="D24" i="144" s="1"/>
  <c r="R26" i="102"/>
  <c r="H24" i="128"/>
  <c r="H24" i="144" s="1"/>
  <c r="AV26" i="133"/>
  <c r="AX26" i="102"/>
  <c r="L24" i="128"/>
  <c r="L24" i="144" s="1"/>
  <c r="CB26" i="133"/>
  <c r="CD26" i="102"/>
  <c r="AD41" i="156"/>
  <c r="AA41" i="156"/>
  <c r="X41" i="156"/>
  <c r="U41" i="156"/>
  <c r="R41" i="156"/>
  <c r="O41" i="156"/>
  <c r="L41" i="156"/>
  <c r="I41" i="156"/>
  <c r="F41" i="156"/>
  <c r="C41" i="156"/>
  <c r="AD39" i="156"/>
  <c r="AA39" i="156"/>
  <c r="X39" i="156"/>
  <c r="U39" i="156"/>
  <c r="R39" i="156"/>
  <c r="O39" i="156"/>
  <c r="L39" i="156"/>
  <c r="I39" i="156"/>
  <c r="F39" i="156"/>
  <c r="C39" i="156"/>
  <c r="I40" i="156" l="1"/>
  <c r="U40" i="156"/>
  <c r="C43" i="156"/>
  <c r="O43" i="156"/>
  <c r="AA43" i="156"/>
  <c r="I44" i="156"/>
  <c r="U44" i="156"/>
  <c r="CB25" i="113"/>
  <c r="CB25" i="132" s="1"/>
  <c r="L21" i="128"/>
  <c r="CB23" i="133"/>
  <c r="CD23" i="102"/>
  <c r="AN23" i="133"/>
  <c r="G21" i="128"/>
  <c r="AN25" i="113"/>
  <c r="AN25" i="132" s="1"/>
  <c r="AP23" i="102"/>
  <c r="C8" i="128"/>
  <c r="C8" i="144" s="1"/>
  <c r="H10" i="133"/>
  <c r="J10" i="102"/>
  <c r="AN10" i="133"/>
  <c r="AP10" i="102"/>
  <c r="G8" i="128"/>
  <c r="G8" i="144" s="1"/>
  <c r="BT10" i="133"/>
  <c r="K8" i="128"/>
  <c r="K8" i="144" s="1"/>
  <c r="BV10" i="102"/>
  <c r="X15" i="133"/>
  <c r="E13" i="128"/>
  <c r="E13" i="144" s="1"/>
  <c r="Z15" i="102"/>
  <c r="BF15" i="102"/>
  <c r="BD15" i="133"/>
  <c r="I13" i="128"/>
  <c r="I13" i="144" s="1"/>
  <c r="X21" i="133"/>
  <c r="E19" i="128"/>
  <c r="Z21" i="102"/>
  <c r="X23" i="113"/>
  <c r="X23" i="132" s="1"/>
  <c r="BD23" i="113"/>
  <c r="BD23" i="132" s="1"/>
  <c r="BD21" i="133"/>
  <c r="BF21" i="102"/>
  <c r="I19" i="128"/>
  <c r="C26" i="128"/>
  <c r="C26" i="144" s="1"/>
  <c r="J28" i="102"/>
  <c r="H28" i="133"/>
  <c r="G26" i="128"/>
  <c r="G26" i="144" s="1"/>
  <c r="AN28" i="133"/>
  <c r="AP28" i="102"/>
  <c r="BT28" i="133"/>
  <c r="BV28" i="102"/>
  <c r="K26" i="128"/>
  <c r="K26" i="144" s="1"/>
  <c r="E27" i="128"/>
  <c r="E27" i="144" s="1"/>
  <c r="Z29" i="102"/>
  <c r="X29" i="133"/>
  <c r="BD29" i="133"/>
  <c r="BF29" i="102"/>
  <c r="I27" i="128"/>
  <c r="I27" i="144" s="1"/>
  <c r="H30" i="133"/>
  <c r="C28" i="128"/>
  <c r="C28" i="144" s="1"/>
  <c r="J30" i="102"/>
  <c r="AN30" i="133"/>
  <c r="AP30" i="102"/>
  <c r="G28" i="128"/>
  <c r="G28" i="144" s="1"/>
  <c r="K28" i="128"/>
  <c r="K28" i="144" s="1"/>
  <c r="BV30" i="102"/>
  <c r="BT30" i="133"/>
  <c r="E31" i="128"/>
  <c r="E31" i="144" s="1"/>
  <c r="Z33" i="102"/>
  <c r="X33" i="133"/>
  <c r="BD33" i="133"/>
  <c r="I31" i="128"/>
  <c r="I31" i="144" s="1"/>
  <c r="BF33" i="102"/>
  <c r="H34" i="133"/>
  <c r="J34" i="102"/>
  <c r="C32" i="128"/>
  <c r="C32" i="144" s="1"/>
  <c r="AN34" i="133"/>
  <c r="AP34" i="102"/>
  <c r="G32" i="128"/>
  <c r="G32" i="144" s="1"/>
  <c r="BT34" i="133"/>
  <c r="BV34" i="102"/>
  <c r="K32" i="128"/>
  <c r="K32" i="144" s="1"/>
  <c r="E34" i="128"/>
  <c r="E34" i="144" s="1"/>
  <c r="X36" i="133"/>
  <c r="Z36" i="102"/>
  <c r="I34" i="128"/>
  <c r="I34" i="144" s="1"/>
  <c r="BF36" i="102"/>
  <c r="BD36" i="133"/>
  <c r="C35" i="128"/>
  <c r="C35" i="144" s="1"/>
  <c r="J37" i="102"/>
  <c r="H37" i="133"/>
  <c r="G35" i="128"/>
  <c r="G35" i="144" s="1"/>
  <c r="AP37" i="102"/>
  <c r="AN37" i="133"/>
  <c r="BT37" i="133"/>
  <c r="K35" i="128"/>
  <c r="K35" i="144" s="1"/>
  <c r="BV37" i="102"/>
  <c r="X42" i="133"/>
  <c r="Z42" i="102"/>
  <c r="E40" i="128"/>
  <c r="E40" i="144" s="1"/>
  <c r="I40" i="128"/>
  <c r="I40" i="144" s="1"/>
  <c r="BF42" i="102"/>
  <c r="BD42" i="133"/>
  <c r="H51" i="133"/>
  <c r="J51" i="102"/>
  <c r="C49" i="128"/>
  <c r="C49" i="144" s="1"/>
  <c r="G49" i="128"/>
  <c r="G49" i="144" s="1"/>
  <c r="AN51" i="133"/>
  <c r="AP51" i="102"/>
  <c r="BV51" i="102"/>
  <c r="K49" i="128"/>
  <c r="K49" i="144" s="1"/>
  <c r="BT51" i="133"/>
  <c r="J58" i="102"/>
  <c r="C56" i="128"/>
  <c r="C56" i="144" s="1"/>
  <c r="H58" i="133"/>
  <c r="G56" i="128"/>
  <c r="G56" i="144" s="1"/>
  <c r="AP58" i="102"/>
  <c r="AN58" i="133"/>
  <c r="BT58" i="133"/>
  <c r="K56" i="128"/>
  <c r="K56" i="144" s="1"/>
  <c r="BV58" i="102"/>
  <c r="E57" i="128"/>
  <c r="E57" i="144" s="1"/>
  <c r="X59" i="133"/>
  <c r="Z59" i="102"/>
  <c r="BF59" i="102"/>
  <c r="I57" i="128"/>
  <c r="I57" i="144" s="1"/>
  <c r="BD59" i="133"/>
  <c r="H63" i="133"/>
  <c r="J63" i="102"/>
  <c r="C61" i="128"/>
  <c r="C61" i="144" s="1"/>
  <c r="G61" i="128"/>
  <c r="G61" i="144" s="1"/>
  <c r="AN63" i="133"/>
  <c r="AP63" i="102"/>
  <c r="BT63" i="133"/>
  <c r="K61" i="128"/>
  <c r="K61" i="144" s="1"/>
  <c r="BV63" i="102"/>
  <c r="CB54" i="131"/>
  <c r="CD54" i="101"/>
  <c r="L52" i="123"/>
  <c r="L52" i="139" s="1"/>
  <c r="F43" i="123"/>
  <c r="F43" i="139" s="1"/>
  <c r="AF45" i="131"/>
  <c r="AH45" i="101"/>
  <c r="F42" i="123"/>
  <c r="F42" i="139" s="1"/>
  <c r="AF44" i="131"/>
  <c r="AH44" i="101"/>
  <c r="I35" i="123"/>
  <c r="I35" i="139" s="1"/>
  <c r="BD37" i="131"/>
  <c r="BF37" i="101"/>
  <c r="H53" i="123"/>
  <c r="H53" i="139" s="1"/>
  <c r="AV55" i="131"/>
  <c r="AX55" i="101"/>
  <c r="P45" i="131"/>
  <c r="D43" i="123"/>
  <c r="D43" i="139" s="1"/>
  <c r="R45" i="101"/>
  <c r="F41" i="123"/>
  <c r="F41" i="139" s="1"/>
  <c r="AF43" i="131"/>
  <c r="AH43" i="101"/>
  <c r="H42" i="123"/>
  <c r="H42" i="139" s="1"/>
  <c r="AV44" i="131"/>
  <c r="AX44" i="101"/>
  <c r="X74" i="131"/>
  <c r="E72" i="123"/>
  <c r="E72" i="139" s="1"/>
  <c r="Z74" i="101"/>
  <c r="G72" i="123"/>
  <c r="G72" i="139" s="1"/>
  <c r="AN74" i="131"/>
  <c r="AP74" i="101"/>
  <c r="K48" i="123"/>
  <c r="K48" i="139" s="1"/>
  <c r="BT50" i="131"/>
  <c r="BV50" i="101"/>
  <c r="BD49" i="133"/>
  <c r="BF49" i="102"/>
  <c r="I47" i="128"/>
  <c r="I47" i="144" s="1"/>
  <c r="Z50" i="102"/>
  <c r="X50" i="133"/>
  <c r="E48" i="128"/>
  <c r="E48" i="144" s="1"/>
  <c r="AH49" i="102"/>
  <c r="F47" i="128"/>
  <c r="F47" i="144" s="1"/>
  <c r="AF49" i="133"/>
  <c r="C48" i="128"/>
  <c r="C48" i="144" s="1"/>
  <c r="J50" i="102"/>
  <c r="H50" i="133"/>
  <c r="I46" i="128"/>
  <c r="I46" i="144" s="1"/>
  <c r="BF48" i="102"/>
  <c r="BD48" i="133"/>
  <c r="AX48" i="102"/>
  <c r="AV48" i="133"/>
  <c r="H46" i="128"/>
  <c r="H46" i="144" s="1"/>
  <c r="D24" i="129"/>
  <c r="D24" i="145" s="1"/>
  <c r="R26" i="133"/>
  <c r="AX24" i="133"/>
  <c r="H22" i="129"/>
  <c r="H22" i="145" s="1"/>
  <c r="K22" i="129"/>
  <c r="K22" i="145" s="1"/>
  <c r="BV24" i="133"/>
  <c r="J25" i="133"/>
  <c r="C23" i="129"/>
  <c r="C23" i="145" s="1"/>
  <c r="BV26" i="133"/>
  <c r="K24" i="129"/>
  <c r="K24" i="145" s="1"/>
  <c r="H23" i="129"/>
  <c r="H23" i="145" s="1"/>
  <c r="AX25" i="133"/>
  <c r="D23" i="129"/>
  <c r="D23" i="145" s="1"/>
  <c r="R25" i="133"/>
  <c r="K48" i="129"/>
  <c r="K48" i="145" s="1"/>
  <c r="BV50" i="133"/>
  <c r="L40" i="156"/>
  <c r="X40" i="156"/>
  <c r="F43" i="156"/>
  <c r="R43" i="156"/>
  <c r="AD43" i="156"/>
  <c r="L44" i="156"/>
  <c r="X44" i="156"/>
  <c r="H23" i="133"/>
  <c r="C21" i="128"/>
  <c r="H25" i="113"/>
  <c r="H25" i="132" s="1"/>
  <c r="J23" i="102"/>
  <c r="BD25" i="113"/>
  <c r="BD25" i="132" s="1"/>
  <c r="I21" i="128"/>
  <c r="BD23" i="133"/>
  <c r="BF23" i="102"/>
  <c r="D8" i="128"/>
  <c r="D8" i="144" s="1"/>
  <c r="R10" i="102"/>
  <c r="P10" i="133"/>
  <c r="H8" i="128"/>
  <c r="H8" i="144" s="1"/>
  <c r="AV10" i="133"/>
  <c r="AX10" i="102"/>
  <c r="L8" i="128"/>
  <c r="L8" i="144" s="1"/>
  <c r="CD10" i="102"/>
  <c r="CB10" i="133"/>
  <c r="F13" i="128"/>
  <c r="F13" i="144" s="1"/>
  <c r="AF15" i="133"/>
  <c r="AH15" i="102"/>
  <c r="J13" i="128"/>
  <c r="J13" i="144" s="1"/>
  <c r="BN15" i="102"/>
  <c r="BL15" i="133"/>
  <c r="AH21" i="102"/>
  <c r="AF23" i="113"/>
  <c r="AF23" i="132" s="1"/>
  <c r="AF21" i="133"/>
  <c r="F19" i="128"/>
  <c r="BL23" i="113"/>
  <c r="BL23" i="132" s="1"/>
  <c r="BL21" i="133"/>
  <c r="BN21" i="102"/>
  <c r="J19" i="128"/>
  <c r="P28" i="133"/>
  <c r="D26" i="128"/>
  <c r="D26" i="144" s="1"/>
  <c r="R28" i="102"/>
  <c r="H26" i="128"/>
  <c r="H26" i="144" s="1"/>
  <c r="AV28" i="133"/>
  <c r="AX28" i="102"/>
  <c r="CB28" i="133"/>
  <c r="L26" i="128"/>
  <c r="L26" i="144" s="1"/>
  <c r="CD28" i="102"/>
  <c r="F27" i="128"/>
  <c r="F27" i="144" s="1"/>
  <c r="AF29" i="133"/>
  <c r="AH29" i="102"/>
  <c r="BL29" i="133"/>
  <c r="BN29" i="102"/>
  <c r="J27" i="128"/>
  <c r="J27" i="144" s="1"/>
  <c r="D28" i="128"/>
  <c r="D28" i="144" s="1"/>
  <c r="R30" i="102"/>
  <c r="P30" i="133"/>
  <c r="AX30" i="102"/>
  <c r="H28" i="128"/>
  <c r="H28" i="144" s="1"/>
  <c r="AV30" i="133"/>
  <c r="CB30" i="133"/>
  <c r="CD30" i="102"/>
  <c r="L28" i="128"/>
  <c r="L28" i="144" s="1"/>
  <c r="AH33" i="102"/>
  <c r="AF33" i="133"/>
  <c r="F31" i="128"/>
  <c r="F31" i="144" s="1"/>
  <c r="J31" i="128"/>
  <c r="J31" i="144" s="1"/>
  <c r="BN33" i="102"/>
  <c r="BL33" i="133"/>
  <c r="P34" i="133"/>
  <c r="R34" i="102"/>
  <c r="D32" i="128"/>
  <c r="D32" i="144" s="1"/>
  <c r="AX34" i="102"/>
  <c r="AV34" i="133"/>
  <c r="H32" i="128"/>
  <c r="H32" i="144" s="1"/>
  <c r="CD34" i="102"/>
  <c r="L32" i="128"/>
  <c r="L32" i="144" s="1"/>
  <c r="CB34" i="133"/>
  <c r="AH36" i="102"/>
  <c r="F34" i="128"/>
  <c r="F34" i="144" s="1"/>
  <c r="AF36" i="133"/>
  <c r="BL36" i="133"/>
  <c r="J34" i="128"/>
  <c r="J34" i="144" s="1"/>
  <c r="BN36" i="102"/>
  <c r="P37" i="133"/>
  <c r="R37" i="102"/>
  <c r="D35" i="128"/>
  <c r="D35" i="144" s="1"/>
  <c r="AX37" i="102"/>
  <c r="AV37" i="133"/>
  <c r="H35" i="128"/>
  <c r="H35" i="144" s="1"/>
  <c r="CD37" i="102"/>
  <c r="CB37" i="133"/>
  <c r="L35" i="128"/>
  <c r="L35" i="144" s="1"/>
  <c r="AF42" i="133"/>
  <c r="AH42" i="102"/>
  <c r="F40" i="128"/>
  <c r="F40" i="144" s="1"/>
  <c r="BN42" i="102"/>
  <c r="J40" i="128"/>
  <c r="J40" i="144" s="1"/>
  <c r="BL42" i="133"/>
  <c r="R51" i="102"/>
  <c r="P51" i="133"/>
  <c r="D49" i="128"/>
  <c r="D49" i="144" s="1"/>
  <c r="AV51" i="133"/>
  <c r="AX51" i="102"/>
  <c r="H49" i="128"/>
  <c r="H49" i="144" s="1"/>
  <c r="CB51" i="133"/>
  <c r="CD51" i="102"/>
  <c r="L49" i="128"/>
  <c r="L49" i="144" s="1"/>
  <c r="D56" i="128"/>
  <c r="D56" i="144" s="1"/>
  <c r="P58" i="133"/>
  <c r="R58" i="102"/>
  <c r="AX58" i="102"/>
  <c r="H56" i="128"/>
  <c r="H56" i="144" s="1"/>
  <c r="AV58" i="133"/>
  <c r="CB58" i="133"/>
  <c r="CD58" i="102"/>
  <c r="L56" i="128"/>
  <c r="L56" i="144" s="1"/>
  <c r="AF59" i="133"/>
  <c r="F57" i="128"/>
  <c r="F57" i="144" s="1"/>
  <c r="AH59" i="102"/>
  <c r="BL59" i="133"/>
  <c r="BN59" i="102"/>
  <c r="J57" i="128"/>
  <c r="J57" i="144" s="1"/>
  <c r="P63" i="133"/>
  <c r="D61" i="128"/>
  <c r="D61" i="144" s="1"/>
  <c r="R63" i="102"/>
  <c r="AX63" i="102"/>
  <c r="H61" i="128"/>
  <c r="H61" i="144" s="1"/>
  <c r="AV63" i="133"/>
  <c r="CB63" i="133"/>
  <c r="CD63" i="102"/>
  <c r="L61" i="128"/>
  <c r="L61" i="144" s="1"/>
  <c r="AN44" i="131"/>
  <c r="G42" i="123"/>
  <c r="G42" i="139" s="1"/>
  <c r="AP44" i="101"/>
  <c r="BD45" i="131"/>
  <c r="I43" i="123"/>
  <c r="I43" i="139" s="1"/>
  <c r="BF45" i="101"/>
  <c r="G41" i="123"/>
  <c r="G41" i="139" s="1"/>
  <c r="AN43" i="131"/>
  <c r="AP43" i="101"/>
  <c r="E35" i="123"/>
  <c r="E35" i="139" s="1"/>
  <c r="X37" i="131"/>
  <c r="Z37" i="101"/>
  <c r="P55" i="131"/>
  <c r="D53" i="123"/>
  <c r="D53" i="139" s="1"/>
  <c r="R55" i="101"/>
  <c r="BD44" i="131"/>
  <c r="I42" i="123"/>
  <c r="I42" i="139" s="1"/>
  <c r="BF44" i="101"/>
  <c r="P44" i="131"/>
  <c r="D42" i="123"/>
  <c r="D42" i="139" s="1"/>
  <c r="R44" i="101"/>
  <c r="AV74" i="131"/>
  <c r="H72" i="123"/>
  <c r="H72" i="139" s="1"/>
  <c r="AX74" i="101"/>
  <c r="BD74" i="131"/>
  <c r="I72" i="123"/>
  <c r="I72" i="139" s="1"/>
  <c r="BF74" i="101"/>
  <c r="BT54" i="131"/>
  <c r="K52" i="123"/>
  <c r="K52" i="139" s="1"/>
  <c r="BV54" i="101"/>
  <c r="CB46" i="131"/>
  <c r="L44" i="123"/>
  <c r="L44" i="139" s="1"/>
  <c r="CD46" i="101"/>
  <c r="J46" i="128"/>
  <c r="J46" i="144" s="1"/>
  <c r="BL48" i="133"/>
  <c r="BN48" i="102"/>
  <c r="BD50" i="133"/>
  <c r="I48" i="128"/>
  <c r="I48" i="144" s="1"/>
  <c r="BF50" i="102"/>
  <c r="AF50" i="133"/>
  <c r="F48" i="128"/>
  <c r="F48" i="144" s="1"/>
  <c r="AH50" i="102"/>
  <c r="AN50" i="133"/>
  <c r="AP50" i="102"/>
  <c r="G48" i="128"/>
  <c r="G48" i="144" s="1"/>
  <c r="P50" i="133"/>
  <c r="D48" i="128"/>
  <c r="D48" i="144" s="1"/>
  <c r="R50" i="102"/>
  <c r="D46" i="128"/>
  <c r="D46" i="144" s="1"/>
  <c r="R48" i="102"/>
  <c r="P48" i="133"/>
  <c r="AX26" i="133"/>
  <c r="H24" i="129"/>
  <c r="H24" i="145" s="1"/>
  <c r="CD24" i="133"/>
  <c r="L22" i="129"/>
  <c r="L22" i="145" s="1"/>
  <c r="BF25" i="133"/>
  <c r="I23" i="129"/>
  <c r="I23" i="145" s="1"/>
  <c r="J22" i="129"/>
  <c r="J22" i="145" s="1"/>
  <c r="BN24" i="133"/>
  <c r="G22" i="129"/>
  <c r="G22" i="145" s="1"/>
  <c r="AP24" i="133"/>
  <c r="AH26" i="133"/>
  <c r="F24" i="129"/>
  <c r="F24" i="145" s="1"/>
  <c r="K71" i="124"/>
  <c r="K71" i="140" s="1"/>
  <c r="BV73" i="131"/>
  <c r="AP25" i="133"/>
  <c r="G23" i="129"/>
  <c r="G23" i="145" s="1"/>
  <c r="C40" i="156"/>
  <c r="O40" i="156"/>
  <c r="AA40" i="156"/>
  <c r="I43" i="156"/>
  <c r="U43" i="156"/>
  <c r="C44" i="156"/>
  <c r="O44" i="156"/>
  <c r="AA44" i="156"/>
  <c r="P25" i="113"/>
  <c r="P25" i="132" s="1"/>
  <c r="P23" i="133"/>
  <c r="D21" i="128"/>
  <c r="R23" i="102"/>
  <c r="X25" i="113"/>
  <c r="X25" i="132" s="1"/>
  <c r="X23" i="133"/>
  <c r="E21" i="128"/>
  <c r="Z23" i="102"/>
  <c r="J21" i="128"/>
  <c r="BL25" i="113"/>
  <c r="BL25" i="132" s="1"/>
  <c r="BL23" i="133"/>
  <c r="BN23" i="102"/>
  <c r="X10" i="133"/>
  <c r="E8" i="128"/>
  <c r="E8" i="144" s="1"/>
  <c r="Z10" i="102"/>
  <c r="BD10" i="133"/>
  <c r="I8" i="128"/>
  <c r="I8" i="144" s="1"/>
  <c r="BF10" i="102"/>
  <c r="J15" i="102"/>
  <c r="C13" i="128"/>
  <c r="C13" i="144" s="1"/>
  <c r="H15" i="133"/>
  <c r="AP15" i="102"/>
  <c r="AN15" i="133"/>
  <c r="G13" i="128"/>
  <c r="G13" i="144" s="1"/>
  <c r="K13" i="128"/>
  <c r="K13" i="144" s="1"/>
  <c r="BV15" i="102"/>
  <c r="BT15" i="133"/>
  <c r="H23" i="113"/>
  <c r="H23" i="132" s="1"/>
  <c r="J21" i="102"/>
  <c r="C19" i="128"/>
  <c r="H21" i="133"/>
  <c r="AP21" i="102"/>
  <c r="G19" i="128"/>
  <c r="AN23" i="113"/>
  <c r="AN23" i="132" s="1"/>
  <c r="AN21" i="133"/>
  <c r="K19" i="128"/>
  <c r="BT21" i="133"/>
  <c r="BT23" i="113"/>
  <c r="BT23" i="132" s="1"/>
  <c r="BV21" i="102"/>
  <c r="X28" i="133"/>
  <c r="Z28" i="102"/>
  <c r="E26" i="128"/>
  <c r="E26" i="144" s="1"/>
  <c r="BF28" i="102"/>
  <c r="BD28" i="133"/>
  <c r="I26" i="128"/>
  <c r="I26" i="144" s="1"/>
  <c r="J29" i="102"/>
  <c r="C27" i="128"/>
  <c r="C27" i="144" s="1"/>
  <c r="H29" i="133"/>
  <c r="G27" i="128"/>
  <c r="G27" i="144" s="1"/>
  <c r="AP29" i="102"/>
  <c r="AN29" i="133"/>
  <c r="BT29" i="133"/>
  <c r="BV29" i="102"/>
  <c r="K27" i="128"/>
  <c r="K27" i="144" s="1"/>
  <c r="Z30" i="102"/>
  <c r="E28" i="128"/>
  <c r="E28" i="144" s="1"/>
  <c r="X30" i="133"/>
  <c r="BF30" i="102"/>
  <c r="BD30" i="133"/>
  <c r="I28" i="128"/>
  <c r="I28" i="144" s="1"/>
  <c r="H33" i="133"/>
  <c r="J33" i="102"/>
  <c r="C31" i="128"/>
  <c r="C31" i="144" s="1"/>
  <c r="AN33" i="133"/>
  <c r="AP33" i="102"/>
  <c r="G31" i="128"/>
  <c r="G31" i="144" s="1"/>
  <c r="BV33" i="102"/>
  <c r="BT33" i="133"/>
  <c r="K31" i="128"/>
  <c r="K31" i="144" s="1"/>
  <c r="Z34" i="102"/>
  <c r="X34" i="133"/>
  <c r="E32" i="128"/>
  <c r="E32" i="144" s="1"/>
  <c r="I32" i="128"/>
  <c r="I32" i="144" s="1"/>
  <c r="BF34" i="102"/>
  <c r="BD34" i="133"/>
  <c r="H36" i="133"/>
  <c r="J36" i="102"/>
  <c r="C34" i="128"/>
  <c r="C34" i="144" s="1"/>
  <c r="AP36" i="102"/>
  <c r="G34" i="128"/>
  <c r="G34" i="144" s="1"/>
  <c r="AN36" i="133"/>
  <c r="BV36" i="102"/>
  <c r="K34" i="128"/>
  <c r="K34" i="144" s="1"/>
  <c r="BT36" i="133"/>
  <c r="X37" i="133"/>
  <c r="Z37" i="102"/>
  <c r="E35" i="128"/>
  <c r="E35" i="144" s="1"/>
  <c r="BD37" i="133"/>
  <c r="BF37" i="102"/>
  <c r="I35" i="128"/>
  <c r="I35" i="144" s="1"/>
  <c r="J42" i="102"/>
  <c r="C40" i="128"/>
  <c r="C40" i="144" s="1"/>
  <c r="H42" i="133"/>
  <c r="AP42" i="102"/>
  <c r="G40" i="128"/>
  <c r="G40" i="144" s="1"/>
  <c r="AN42" i="133"/>
  <c r="K40" i="128"/>
  <c r="K40" i="144" s="1"/>
  <c r="BV42" i="102"/>
  <c r="BT42" i="133"/>
  <c r="E49" i="128"/>
  <c r="E49" i="144" s="1"/>
  <c r="Z51" i="102"/>
  <c r="X51" i="133"/>
  <c r="I49" i="128"/>
  <c r="I49" i="144" s="1"/>
  <c r="BF51" i="102"/>
  <c r="BD51" i="133"/>
  <c r="Z58" i="102"/>
  <c r="E56" i="128"/>
  <c r="E56" i="144" s="1"/>
  <c r="X58" i="133"/>
  <c r="BF58" i="102"/>
  <c r="I56" i="128"/>
  <c r="I56" i="144" s="1"/>
  <c r="BD58" i="133"/>
  <c r="C57" i="128"/>
  <c r="C57" i="144" s="1"/>
  <c r="J59" i="102"/>
  <c r="H59" i="133"/>
  <c r="G57" i="128"/>
  <c r="G57" i="144" s="1"/>
  <c r="AP59" i="102"/>
  <c r="AN59" i="133"/>
  <c r="BV59" i="102"/>
  <c r="BT59" i="133"/>
  <c r="K57" i="128"/>
  <c r="K57" i="144" s="1"/>
  <c r="Z63" i="102"/>
  <c r="E61" i="128"/>
  <c r="E61" i="144" s="1"/>
  <c r="X63" i="133"/>
  <c r="I61" i="128"/>
  <c r="I61" i="144" s="1"/>
  <c r="BF63" i="102"/>
  <c r="BD63" i="133"/>
  <c r="AV43" i="131"/>
  <c r="H41" i="123"/>
  <c r="H41" i="139" s="1"/>
  <c r="AX43" i="101"/>
  <c r="BL37" i="131"/>
  <c r="J35" i="123"/>
  <c r="J35" i="139" s="1"/>
  <c r="BN37" i="101"/>
  <c r="BD55" i="131"/>
  <c r="I53" i="123"/>
  <c r="I53" i="139" s="1"/>
  <c r="BF55" i="101"/>
  <c r="E43" i="123"/>
  <c r="E43" i="139" s="1"/>
  <c r="X45" i="131"/>
  <c r="Z45" i="101"/>
  <c r="BL55" i="131"/>
  <c r="J53" i="123"/>
  <c r="J53" i="139" s="1"/>
  <c r="BN55" i="101"/>
  <c r="X44" i="131"/>
  <c r="E42" i="123"/>
  <c r="E42" i="139" s="1"/>
  <c r="Z44" i="101"/>
  <c r="H35" i="123"/>
  <c r="H35" i="139" s="1"/>
  <c r="AV37" i="131"/>
  <c r="AX37" i="101"/>
  <c r="BD43" i="131"/>
  <c r="I41" i="123"/>
  <c r="I41" i="139" s="1"/>
  <c r="BF43" i="101"/>
  <c r="G35" i="123"/>
  <c r="G35" i="139" s="1"/>
  <c r="AN37" i="131"/>
  <c r="AP37" i="101"/>
  <c r="C72" i="123"/>
  <c r="C72" i="139" s="1"/>
  <c r="H74" i="131"/>
  <c r="J74" i="101"/>
  <c r="P74" i="131"/>
  <c r="D72" i="123"/>
  <c r="D72" i="139" s="1"/>
  <c r="R74" i="101"/>
  <c r="J72" i="123"/>
  <c r="J72" i="139" s="1"/>
  <c r="BL74" i="131"/>
  <c r="BN74" i="101"/>
  <c r="CB50" i="131"/>
  <c r="L48" i="123"/>
  <c r="L48" i="139" s="1"/>
  <c r="CD50" i="101"/>
  <c r="AP48" i="102"/>
  <c r="AN48" i="133"/>
  <c r="G46" i="128"/>
  <c r="G46" i="144" s="1"/>
  <c r="AH48" i="102"/>
  <c r="F46" i="128"/>
  <c r="F46" i="144" s="1"/>
  <c r="AF48" i="133"/>
  <c r="J49" i="102"/>
  <c r="C47" i="128"/>
  <c r="C47" i="144" s="1"/>
  <c r="H49" i="133"/>
  <c r="H48" i="133"/>
  <c r="C46" i="128"/>
  <c r="C46" i="144" s="1"/>
  <c r="J48" i="102"/>
  <c r="AX49" i="102"/>
  <c r="H47" i="128"/>
  <c r="H47" i="144" s="1"/>
  <c r="AV49" i="133"/>
  <c r="AX50" i="102"/>
  <c r="H48" i="128"/>
  <c r="H48" i="144" s="1"/>
  <c r="AV50" i="133"/>
  <c r="K45" i="128"/>
  <c r="K45" i="144" s="1"/>
  <c r="BV47" i="102"/>
  <c r="BT47" i="133"/>
  <c r="L24" i="129"/>
  <c r="L24" i="145" s="1"/>
  <c r="CD26" i="133"/>
  <c r="F23" i="129"/>
  <c r="F23" i="145" s="1"/>
  <c r="AH25" i="133"/>
  <c r="G24" i="129"/>
  <c r="G24" i="145" s="1"/>
  <c r="AP26" i="133"/>
  <c r="L23" i="129"/>
  <c r="L23" i="145" s="1"/>
  <c r="CD25" i="133"/>
  <c r="L71" i="124"/>
  <c r="L71" i="140" s="1"/>
  <c r="CD73" i="131"/>
  <c r="E23" i="129"/>
  <c r="E23" i="145" s="1"/>
  <c r="Z25" i="133"/>
  <c r="BF24" i="133"/>
  <c r="I22" i="129"/>
  <c r="I22" i="145" s="1"/>
  <c r="BN26" i="133"/>
  <c r="J24" i="129"/>
  <c r="J24" i="145" s="1"/>
  <c r="E22" i="129"/>
  <c r="E22" i="145" s="1"/>
  <c r="Z24" i="133"/>
  <c r="Z26" i="133"/>
  <c r="E24" i="129"/>
  <c r="E24" i="145" s="1"/>
  <c r="F40" i="156"/>
  <c r="R40" i="156"/>
  <c r="AD40" i="156"/>
  <c r="L43" i="156"/>
  <c r="X43" i="156"/>
  <c r="F44" i="156"/>
  <c r="R44" i="156"/>
  <c r="AD44" i="156"/>
  <c r="AV25" i="113"/>
  <c r="AV25" i="132" s="1"/>
  <c r="H21" i="128"/>
  <c r="AV23" i="133"/>
  <c r="AX23" i="102"/>
  <c r="AF23" i="133"/>
  <c r="AF25" i="113"/>
  <c r="AF25" i="132" s="1"/>
  <c r="F21" i="128"/>
  <c r="AH23" i="102"/>
  <c r="BT23" i="133"/>
  <c r="K21" i="128"/>
  <c r="BT25" i="113"/>
  <c r="BT25" i="132" s="1"/>
  <c r="BV23" i="102"/>
  <c r="F8" i="128"/>
  <c r="F8" i="144" s="1"/>
  <c r="AF10" i="133"/>
  <c r="AH10" i="102"/>
  <c r="BL10" i="133"/>
  <c r="BN10" i="102"/>
  <c r="J8" i="128"/>
  <c r="J8" i="144" s="1"/>
  <c r="D13" i="128"/>
  <c r="D13" i="144" s="1"/>
  <c r="R15" i="102"/>
  <c r="P15" i="133"/>
  <c r="AX15" i="102"/>
  <c r="AV15" i="133"/>
  <c r="H13" i="128"/>
  <c r="H13" i="144" s="1"/>
  <c r="CB15" i="133"/>
  <c r="CD15" i="102"/>
  <c r="L13" i="128"/>
  <c r="L13" i="144" s="1"/>
  <c r="P21" i="133"/>
  <c r="P23" i="113"/>
  <c r="P23" i="132" s="1"/>
  <c r="D19" i="128"/>
  <c r="R21" i="102"/>
  <c r="AV23" i="113"/>
  <c r="AV23" i="132" s="1"/>
  <c r="AX21" i="102"/>
  <c r="H19" i="128"/>
  <c r="AV21" i="133"/>
  <c r="L19" i="128"/>
  <c r="CD21" i="102"/>
  <c r="CB21" i="133"/>
  <c r="CB23" i="113"/>
  <c r="CB23" i="132" s="1"/>
  <c r="AH28" i="102"/>
  <c r="F26" i="128"/>
  <c r="F26" i="144" s="1"/>
  <c r="AF28" i="133"/>
  <c r="J26" i="128"/>
  <c r="J26" i="144" s="1"/>
  <c r="BN28" i="102"/>
  <c r="BL28" i="133"/>
  <c r="P29" i="133"/>
  <c r="R29" i="102"/>
  <c r="D27" i="128"/>
  <c r="D27" i="144" s="1"/>
  <c r="AV29" i="133"/>
  <c r="H27" i="128"/>
  <c r="H27" i="144" s="1"/>
  <c r="AX29" i="102"/>
  <c r="CD29" i="102"/>
  <c r="CB29" i="133"/>
  <c r="L27" i="128"/>
  <c r="L27" i="144" s="1"/>
  <c r="F28" i="128"/>
  <c r="F28" i="144" s="1"/>
  <c r="AH30" i="102"/>
  <c r="AF30" i="133"/>
  <c r="J28" i="128"/>
  <c r="J28" i="144" s="1"/>
  <c r="BL30" i="133"/>
  <c r="BN30" i="102"/>
  <c r="D31" i="128"/>
  <c r="D31" i="144" s="1"/>
  <c r="R33" i="102"/>
  <c r="P33" i="133"/>
  <c r="H31" i="128"/>
  <c r="H31" i="144" s="1"/>
  <c r="AX33" i="102"/>
  <c r="AV33" i="133"/>
  <c r="CB33" i="133"/>
  <c r="CD33" i="102"/>
  <c r="L31" i="128"/>
  <c r="L31" i="144" s="1"/>
  <c r="F32" i="128"/>
  <c r="F32" i="144" s="1"/>
  <c r="AF34" i="133"/>
  <c r="AH34" i="102"/>
  <c r="J32" i="128"/>
  <c r="J32" i="144" s="1"/>
  <c r="BN34" i="102"/>
  <c r="BL34" i="133"/>
  <c r="D34" i="128"/>
  <c r="D34" i="144" s="1"/>
  <c r="R36" i="102"/>
  <c r="P36" i="133"/>
  <c r="AV36" i="133"/>
  <c r="H34" i="128"/>
  <c r="H34" i="144" s="1"/>
  <c r="AX36" i="102"/>
  <c r="CD36" i="102"/>
  <c r="CB36" i="133"/>
  <c r="L34" i="128"/>
  <c r="L34" i="144" s="1"/>
  <c r="F35" i="128"/>
  <c r="F35" i="144" s="1"/>
  <c r="AH37" i="102"/>
  <c r="AF37" i="133"/>
  <c r="BN37" i="102"/>
  <c r="BL37" i="133"/>
  <c r="J35" i="128"/>
  <c r="J35" i="144" s="1"/>
  <c r="D40" i="128"/>
  <c r="D40" i="144" s="1"/>
  <c r="R42" i="102"/>
  <c r="P42" i="133"/>
  <c r="AX42" i="102"/>
  <c r="H40" i="128"/>
  <c r="H40" i="144" s="1"/>
  <c r="AV42" i="133"/>
  <c r="CB42" i="133"/>
  <c r="CD42" i="102"/>
  <c r="L40" i="128"/>
  <c r="L40" i="144" s="1"/>
  <c r="F49" i="128"/>
  <c r="F49" i="144" s="1"/>
  <c r="AF51" i="133"/>
  <c r="AH51" i="102"/>
  <c r="J49" i="128"/>
  <c r="J49" i="144" s="1"/>
  <c r="BL51" i="133"/>
  <c r="BN51" i="102"/>
  <c r="F56" i="128"/>
  <c r="F56" i="144" s="1"/>
  <c r="AH58" i="102"/>
  <c r="AF58" i="133"/>
  <c r="BL58" i="133"/>
  <c r="J56" i="128"/>
  <c r="J56" i="144" s="1"/>
  <c r="BN58" i="102"/>
  <c r="P59" i="133"/>
  <c r="R59" i="102"/>
  <c r="D57" i="128"/>
  <c r="D57" i="144" s="1"/>
  <c r="AX59" i="102"/>
  <c r="AV59" i="133"/>
  <c r="H57" i="128"/>
  <c r="H57" i="144" s="1"/>
  <c r="CB59" i="133"/>
  <c r="L57" i="128"/>
  <c r="L57" i="144" s="1"/>
  <c r="CD59" i="102"/>
  <c r="AH63" i="102"/>
  <c r="F61" i="128"/>
  <c r="F61" i="144" s="1"/>
  <c r="AF63" i="133"/>
  <c r="J61" i="128"/>
  <c r="J61" i="144" s="1"/>
  <c r="BL63" i="133"/>
  <c r="BN63" i="102"/>
  <c r="G53" i="123"/>
  <c r="G53" i="139" s="1"/>
  <c r="AN55" i="131"/>
  <c r="AP55" i="101"/>
  <c r="BL45" i="131"/>
  <c r="J43" i="123"/>
  <c r="J43" i="139" s="1"/>
  <c r="BN45" i="101"/>
  <c r="D41" i="123"/>
  <c r="D41" i="139" s="1"/>
  <c r="P43" i="131"/>
  <c r="R43" i="101"/>
  <c r="F35" i="123"/>
  <c r="F35" i="139" s="1"/>
  <c r="AF37" i="131"/>
  <c r="AH37" i="101"/>
  <c r="E53" i="123"/>
  <c r="E53" i="139" s="1"/>
  <c r="X55" i="131"/>
  <c r="Z55" i="101"/>
  <c r="J42" i="123"/>
  <c r="J42" i="139" s="1"/>
  <c r="BL44" i="131"/>
  <c r="BN44" i="101"/>
  <c r="F53" i="123"/>
  <c r="F53" i="139" s="1"/>
  <c r="AF55" i="131"/>
  <c r="AH55" i="101"/>
  <c r="H43" i="123"/>
  <c r="H43" i="139" s="1"/>
  <c r="AV45" i="131"/>
  <c r="AX45" i="101"/>
  <c r="BL43" i="131"/>
  <c r="J41" i="123"/>
  <c r="J41" i="139" s="1"/>
  <c r="BN43" i="101"/>
  <c r="D35" i="123"/>
  <c r="D35" i="139" s="1"/>
  <c r="P37" i="131"/>
  <c r="R37" i="101"/>
  <c r="AN45" i="131"/>
  <c r="G43" i="123"/>
  <c r="G43" i="139" s="1"/>
  <c r="AP45" i="101"/>
  <c r="E41" i="123"/>
  <c r="E41" i="139" s="1"/>
  <c r="X43" i="131"/>
  <c r="Z43" i="101"/>
  <c r="F72" i="123"/>
  <c r="F72" i="139" s="1"/>
  <c r="AF74" i="131"/>
  <c r="AH74" i="101"/>
  <c r="BT46" i="131"/>
  <c r="K44" i="123"/>
  <c r="K44" i="139" s="1"/>
  <c r="BV46" i="101"/>
  <c r="J48" i="128"/>
  <c r="J48" i="144" s="1"/>
  <c r="BL50" i="133"/>
  <c r="BN50" i="102"/>
  <c r="E46" i="128"/>
  <c r="E46" i="144" s="1"/>
  <c r="Z48" i="102"/>
  <c r="X48" i="133"/>
  <c r="BL49" i="133"/>
  <c r="BN49" i="102"/>
  <c r="J47" i="128"/>
  <c r="J47" i="144" s="1"/>
  <c r="E47" i="128"/>
  <c r="E47" i="144" s="1"/>
  <c r="X49" i="133"/>
  <c r="Z49" i="102"/>
  <c r="R49" i="102"/>
  <c r="P49" i="133"/>
  <c r="D47" i="128"/>
  <c r="D47" i="144" s="1"/>
  <c r="G47" i="128"/>
  <c r="G47" i="144" s="1"/>
  <c r="AP49" i="102"/>
  <c r="AN49" i="133"/>
  <c r="CB47" i="133"/>
  <c r="L45" i="128"/>
  <c r="L45" i="144" s="1"/>
  <c r="CD47" i="102"/>
  <c r="BN25" i="133"/>
  <c r="J23" i="129"/>
  <c r="J23" i="145" s="1"/>
  <c r="R24" i="133"/>
  <c r="D22" i="129"/>
  <c r="D22" i="145" s="1"/>
  <c r="J24" i="133"/>
  <c r="C22" i="129"/>
  <c r="C22" i="145" s="1"/>
  <c r="J26" i="133"/>
  <c r="C24" i="129"/>
  <c r="C24" i="145" s="1"/>
  <c r="F22" i="129"/>
  <c r="F22" i="145" s="1"/>
  <c r="AH24" i="133"/>
  <c r="CD50" i="133"/>
  <c r="L48" i="129"/>
  <c r="L48" i="145" s="1"/>
  <c r="BV25" i="133"/>
  <c r="K23" i="129"/>
  <c r="K23" i="145" s="1"/>
  <c r="I24" i="129"/>
  <c r="I24" i="145" s="1"/>
  <c r="BF26" i="133"/>
  <c r="U37" i="156"/>
  <c r="I37" i="156"/>
  <c r="L37" i="156"/>
  <c r="C42" i="156"/>
  <c r="U32" i="156"/>
  <c r="O42" i="156"/>
  <c r="AA42" i="156"/>
  <c r="L31" i="156"/>
  <c r="U42" i="156"/>
  <c r="U38" i="156"/>
  <c r="F42" i="156"/>
  <c r="R42" i="156"/>
  <c r="AD42" i="156"/>
  <c r="I42" i="156"/>
  <c r="C32" i="156"/>
  <c r="X31" i="156"/>
  <c r="O31" i="156"/>
  <c r="X32" i="156"/>
  <c r="I32" i="156"/>
  <c r="C31" i="156"/>
  <c r="AA31" i="156"/>
  <c r="L32" i="156"/>
  <c r="X37" i="156"/>
  <c r="I38" i="156"/>
  <c r="F31" i="156"/>
  <c r="R31" i="156"/>
  <c r="AD31" i="156"/>
  <c r="O32" i="156"/>
  <c r="AA32" i="156"/>
  <c r="C37" i="156"/>
  <c r="O37" i="156"/>
  <c r="AA37" i="156"/>
  <c r="L38" i="156"/>
  <c r="X38" i="156"/>
  <c r="I31" i="156"/>
  <c r="U31" i="156"/>
  <c r="F32" i="156"/>
  <c r="R32" i="156"/>
  <c r="AD32" i="156"/>
  <c r="F37" i="156"/>
  <c r="R37" i="156"/>
  <c r="AD37" i="156"/>
  <c r="C38" i="156"/>
  <c r="O38" i="156"/>
  <c r="AA38" i="156"/>
  <c r="F38" i="156"/>
  <c r="R38" i="156"/>
  <c r="AD38" i="156"/>
  <c r="L42" i="156"/>
  <c r="X42" i="156"/>
  <c r="H57" i="133" l="1"/>
  <c r="J57" i="102"/>
  <c r="C55" i="128"/>
  <c r="C55" i="144" s="1"/>
  <c r="AH35" i="102"/>
  <c r="F33" i="128"/>
  <c r="F33" i="144" s="1"/>
  <c r="AF35" i="133"/>
  <c r="BT26" i="113"/>
  <c r="BT26" i="132" s="1"/>
  <c r="K25" i="128"/>
  <c r="BT27" i="133"/>
  <c r="BV27" i="102"/>
  <c r="P56" i="133"/>
  <c r="R56" i="102"/>
  <c r="D54" i="128"/>
  <c r="D54" i="144" s="1"/>
  <c r="H25" i="128"/>
  <c r="AV26" i="113"/>
  <c r="AV26" i="132" s="1"/>
  <c r="AX27" i="102"/>
  <c r="AV27" i="133"/>
  <c r="AP56" i="102"/>
  <c r="G54" i="128"/>
  <c r="G54" i="144" s="1"/>
  <c r="AN56" i="133"/>
  <c r="D55" i="128"/>
  <c r="D55" i="144" s="1"/>
  <c r="P57" i="133"/>
  <c r="R57" i="102"/>
  <c r="X26" i="113"/>
  <c r="X26" i="132" s="1"/>
  <c r="X27" i="133"/>
  <c r="Z27" i="102"/>
  <c r="E25" i="128"/>
  <c r="X32" i="133"/>
  <c r="E30" i="128"/>
  <c r="E30" i="144" s="1"/>
  <c r="Z32" i="102"/>
  <c r="AH57" i="102"/>
  <c r="F55" i="128"/>
  <c r="F55" i="144" s="1"/>
  <c r="AF57" i="133"/>
  <c r="AV32" i="133"/>
  <c r="H30" i="128"/>
  <c r="H30" i="144" s="1"/>
  <c r="AX32" i="102"/>
  <c r="L30" i="128"/>
  <c r="L30" i="144" s="1"/>
  <c r="CD32" i="102"/>
  <c r="CB32" i="133"/>
  <c r="L104" i="123"/>
  <c r="L104" i="139" s="1"/>
  <c r="CB106" i="131"/>
  <c r="CD106" i="101"/>
  <c r="F96" i="123"/>
  <c r="F96" i="139" s="1"/>
  <c r="AF98" i="131"/>
  <c r="AH98" i="101"/>
  <c r="J93" i="123"/>
  <c r="J93" i="139" s="1"/>
  <c r="BL95" i="131"/>
  <c r="BN95" i="101"/>
  <c r="D92" i="123"/>
  <c r="D92" i="139" s="1"/>
  <c r="P94" i="131"/>
  <c r="R94" i="101"/>
  <c r="H90" i="123"/>
  <c r="H90" i="139" s="1"/>
  <c r="AV92" i="131"/>
  <c r="AX92" i="101"/>
  <c r="CB81" i="131"/>
  <c r="CD81" i="101"/>
  <c r="L79" i="123"/>
  <c r="L79" i="139" s="1"/>
  <c r="AF79" i="131"/>
  <c r="F77" i="123"/>
  <c r="F77" i="139" s="1"/>
  <c r="AH79" i="101"/>
  <c r="AF71" i="131"/>
  <c r="F69" i="123"/>
  <c r="F69" i="139" s="1"/>
  <c r="AH71" i="101"/>
  <c r="BL68" i="131"/>
  <c r="J66" i="123"/>
  <c r="J66" i="139" s="1"/>
  <c r="BN68" i="101"/>
  <c r="P67" i="131"/>
  <c r="D65" i="123"/>
  <c r="D65" i="139" s="1"/>
  <c r="R67" i="101"/>
  <c r="H61" i="123"/>
  <c r="AX63" i="101"/>
  <c r="AV63" i="131"/>
  <c r="AV14" i="113"/>
  <c r="AV14" i="132" s="1"/>
  <c r="CB61" i="131"/>
  <c r="L59" i="123"/>
  <c r="L59" i="139" s="1"/>
  <c r="CD61" i="101"/>
  <c r="F58" i="123"/>
  <c r="F58" i="139" s="1"/>
  <c r="AF60" i="131"/>
  <c r="AH60" i="101"/>
  <c r="J56" i="123"/>
  <c r="J56" i="139" s="1"/>
  <c r="BL58" i="131"/>
  <c r="BN58" i="101"/>
  <c r="D55" i="123"/>
  <c r="D55" i="139" s="1"/>
  <c r="P57" i="131"/>
  <c r="R57" i="101"/>
  <c r="AV28" i="131"/>
  <c r="H26" i="123"/>
  <c r="H26" i="139" s="1"/>
  <c r="AX28" i="101"/>
  <c r="CD25" i="101"/>
  <c r="CB25" i="131"/>
  <c r="L23" i="123"/>
  <c r="L23" i="139" s="1"/>
  <c r="AV10" i="113"/>
  <c r="AV10" i="132" s="1"/>
  <c r="H14" i="123"/>
  <c r="AV16" i="131"/>
  <c r="AX16" i="101"/>
  <c r="L9" i="123"/>
  <c r="L9" i="139" s="1"/>
  <c r="CB11" i="131"/>
  <c r="CD11" i="101"/>
  <c r="F8" i="123"/>
  <c r="F8" i="139" s="1"/>
  <c r="AF10" i="131"/>
  <c r="AH10" i="101"/>
  <c r="K104" i="123"/>
  <c r="K104" i="139" s="1"/>
  <c r="BT106" i="131"/>
  <c r="BV106" i="101"/>
  <c r="X98" i="131"/>
  <c r="E96" i="123"/>
  <c r="E96" i="139" s="1"/>
  <c r="Z98" i="101"/>
  <c r="I93" i="123"/>
  <c r="I93" i="139" s="1"/>
  <c r="BD95" i="131"/>
  <c r="BF95" i="101"/>
  <c r="H94" i="131"/>
  <c r="C92" i="123"/>
  <c r="C92" i="139" s="1"/>
  <c r="J94" i="101"/>
  <c r="G90" i="123"/>
  <c r="G90" i="139" s="1"/>
  <c r="AN92" i="131"/>
  <c r="AP92" i="101"/>
  <c r="K79" i="123"/>
  <c r="K79" i="139" s="1"/>
  <c r="BT81" i="131"/>
  <c r="BV81" i="101"/>
  <c r="BT78" i="131"/>
  <c r="K76" i="123"/>
  <c r="K76" i="139" s="1"/>
  <c r="BV78" i="101"/>
  <c r="K70" i="123"/>
  <c r="K70" i="139" s="1"/>
  <c r="BT72" i="131"/>
  <c r="BV72" i="101"/>
  <c r="G67" i="123"/>
  <c r="G67" i="139" s="1"/>
  <c r="AN69" i="131"/>
  <c r="AP69" i="101"/>
  <c r="BT67" i="131"/>
  <c r="K65" i="123"/>
  <c r="K65" i="139" s="1"/>
  <c r="BV67" i="101"/>
  <c r="X66" i="131"/>
  <c r="E64" i="123"/>
  <c r="E64" i="139" s="1"/>
  <c r="Z66" i="101"/>
  <c r="I60" i="123"/>
  <c r="I60" i="139" s="1"/>
  <c r="BD62" i="131"/>
  <c r="BF62" i="101"/>
  <c r="H61" i="131"/>
  <c r="C59" i="123"/>
  <c r="C59" i="139" s="1"/>
  <c r="J61" i="101"/>
  <c r="AN59" i="131"/>
  <c r="G57" i="123"/>
  <c r="G57" i="139" s="1"/>
  <c r="AP59" i="101"/>
  <c r="K55" i="123"/>
  <c r="K55" i="139" s="1"/>
  <c r="BT57" i="131"/>
  <c r="BV57" i="101"/>
  <c r="H44" i="131"/>
  <c r="C42" i="123"/>
  <c r="C42" i="139" s="1"/>
  <c r="J44" i="101"/>
  <c r="BT28" i="131"/>
  <c r="K26" i="123"/>
  <c r="K26" i="139" s="1"/>
  <c r="BV28" i="101"/>
  <c r="X26" i="131"/>
  <c r="E24" i="123"/>
  <c r="E24" i="139" s="1"/>
  <c r="Z26" i="101"/>
  <c r="BT10" i="113"/>
  <c r="BT10" i="132" s="1"/>
  <c r="BT16" i="131"/>
  <c r="K14" i="123"/>
  <c r="BV16" i="101"/>
  <c r="E13" i="123"/>
  <c r="E13" i="139" s="1"/>
  <c r="X15" i="131"/>
  <c r="Z15" i="101"/>
  <c r="BD10" i="131"/>
  <c r="I8" i="123"/>
  <c r="I8" i="139" s="1"/>
  <c r="BF10" i="101"/>
  <c r="BL96" i="131"/>
  <c r="J94" i="123"/>
  <c r="J94" i="139" s="1"/>
  <c r="BN96" i="101"/>
  <c r="D93" i="123"/>
  <c r="D93" i="139" s="1"/>
  <c r="P95" i="131"/>
  <c r="R95" i="101"/>
  <c r="AV93" i="131"/>
  <c r="H91" i="123"/>
  <c r="H91" i="139" s="1"/>
  <c r="AX93" i="101"/>
  <c r="CD82" i="101"/>
  <c r="CB82" i="131"/>
  <c r="L80" i="123"/>
  <c r="L80" i="139" s="1"/>
  <c r="F79" i="123"/>
  <c r="F79" i="139" s="1"/>
  <c r="AF81" i="131"/>
  <c r="AH81" i="101"/>
  <c r="BN78" i="101"/>
  <c r="J76" i="123"/>
  <c r="J76" i="139" s="1"/>
  <c r="BL78" i="131"/>
  <c r="BL69" i="131"/>
  <c r="J67" i="123"/>
  <c r="J67" i="139" s="1"/>
  <c r="BN69" i="101"/>
  <c r="P68" i="131"/>
  <c r="D66" i="123"/>
  <c r="D66" i="139" s="1"/>
  <c r="R68" i="101"/>
  <c r="AV66" i="131"/>
  <c r="H64" i="123"/>
  <c r="H64" i="139" s="1"/>
  <c r="AX66" i="101"/>
  <c r="CD62" i="101"/>
  <c r="L60" i="123"/>
  <c r="L60" i="139" s="1"/>
  <c r="CB62" i="131"/>
  <c r="F59" i="123"/>
  <c r="F59" i="139" s="1"/>
  <c r="AF61" i="131"/>
  <c r="AH61" i="101"/>
  <c r="J57" i="123"/>
  <c r="J57" i="139" s="1"/>
  <c r="BL59" i="131"/>
  <c r="BN59" i="101"/>
  <c r="D56" i="123"/>
  <c r="D56" i="139" s="1"/>
  <c r="P58" i="131"/>
  <c r="R58" i="101"/>
  <c r="AV29" i="131"/>
  <c r="H27" i="123"/>
  <c r="H27" i="139" s="1"/>
  <c r="AX29" i="101"/>
  <c r="L24" i="123"/>
  <c r="L24" i="139" s="1"/>
  <c r="CB26" i="131"/>
  <c r="CD26" i="101"/>
  <c r="AF25" i="131"/>
  <c r="F23" i="123"/>
  <c r="F23" i="139" s="1"/>
  <c r="AH25" i="101"/>
  <c r="AV15" i="131"/>
  <c r="H13" i="123"/>
  <c r="H13" i="139" s="1"/>
  <c r="AX15" i="101"/>
  <c r="L8" i="123"/>
  <c r="L8" i="139" s="1"/>
  <c r="CB10" i="131"/>
  <c r="CD10" i="101"/>
  <c r="X106" i="131"/>
  <c r="E104" i="123"/>
  <c r="E104" i="139" s="1"/>
  <c r="Z106" i="101"/>
  <c r="BD101" i="131"/>
  <c r="I99" i="123"/>
  <c r="I99" i="139" s="1"/>
  <c r="BF101" i="101"/>
  <c r="K96" i="123"/>
  <c r="K96" i="139" s="1"/>
  <c r="BT98" i="131"/>
  <c r="BV98" i="101"/>
  <c r="E94" i="123"/>
  <c r="E94" i="139" s="1"/>
  <c r="X96" i="131"/>
  <c r="Z96" i="101"/>
  <c r="BD94" i="131"/>
  <c r="I92" i="123"/>
  <c r="I92" i="139" s="1"/>
  <c r="BF94" i="101"/>
  <c r="C91" i="123"/>
  <c r="C91" i="139" s="1"/>
  <c r="H93" i="131"/>
  <c r="J93" i="101"/>
  <c r="G80" i="123"/>
  <c r="G80" i="139" s="1"/>
  <c r="AN82" i="131"/>
  <c r="AP82" i="101"/>
  <c r="BT79" i="131"/>
  <c r="K77" i="123"/>
  <c r="K77" i="139" s="1"/>
  <c r="BV79" i="101"/>
  <c r="X78" i="131"/>
  <c r="E76" i="123"/>
  <c r="E76" i="139" s="1"/>
  <c r="Z78" i="101"/>
  <c r="K69" i="123"/>
  <c r="K69" i="139" s="1"/>
  <c r="BT71" i="131"/>
  <c r="BV71" i="101"/>
  <c r="X69" i="131"/>
  <c r="E67" i="123"/>
  <c r="E67" i="139" s="1"/>
  <c r="Z69" i="101"/>
  <c r="I65" i="123"/>
  <c r="I65" i="139" s="1"/>
  <c r="BD67" i="131"/>
  <c r="BF67" i="101"/>
  <c r="C64" i="123"/>
  <c r="C64" i="139" s="1"/>
  <c r="H66" i="131"/>
  <c r="J66" i="101"/>
  <c r="G60" i="123"/>
  <c r="G60" i="139" s="1"/>
  <c r="AN62" i="131"/>
  <c r="AP62" i="101"/>
  <c r="BT60" i="131"/>
  <c r="K58" i="123"/>
  <c r="K58" i="139" s="1"/>
  <c r="BV60" i="101"/>
  <c r="E57" i="123"/>
  <c r="E57" i="139" s="1"/>
  <c r="X59" i="131"/>
  <c r="Z59" i="101"/>
  <c r="BD57" i="131"/>
  <c r="I55" i="123"/>
  <c r="I55" i="139" s="1"/>
  <c r="BF57" i="101"/>
  <c r="H45" i="131"/>
  <c r="C43" i="123"/>
  <c r="C43" i="139" s="1"/>
  <c r="J45" i="101"/>
  <c r="G27" i="123"/>
  <c r="G27" i="139" s="1"/>
  <c r="AN29" i="131"/>
  <c r="AP29" i="101"/>
  <c r="K24" i="123"/>
  <c r="K24" i="139" s="1"/>
  <c r="BT26" i="131"/>
  <c r="BV26" i="101"/>
  <c r="E23" i="123"/>
  <c r="E23" i="139" s="1"/>
  <c r="X25" i="131"/>
  <c r="Z25" i="101"/>
  <c r="G13" i="123"/>
  <c r="G13" i="139" s="1"/>
  <c r="AN15" i="131"/>
  <c r="AP15" i="101"/>
  <c r="BT10" i="131"/>
  <c r="K8" i="123"/>
  <c r="K8" i="139" s="1"/>
  <c r="BV10" i="101"/>
  <c r="CD14" i="102"/>
  <c r="CB14" i="133"/>
  <c r="L12" i="128"/>
  <c r="L12" i="144" s="1"/>
  <c r="AF14" i="133"/>
  <c r="F12" i="128"/>
  <c r="F12" i="144" s="1"/>
  <c r="AH14" i="102"/>
  <c r="D96" i="123"/>
  <c r="D96" i="139" s="1"/>
  <c r="P98" i="131"/>
  <c r="R98" i="101"/>
  <c r="L9" i="128"/>
  <c r="L9" i="144" s="1"/>
  <c r="CB11" i="133"/>
  <c r="CD11" i="102"/>
  <c r="G9" i="128"/>
  <c r="G9" i="144" s="1"/>
  <c r="AP11" i="102"/>
  <c r="AN11" i="133"/>
  <c r="P38" i="131"/>
  <c r="D36" i="123"/>
  <c r="D36" i="139" s="1"/>
  <c r="R38" i="101"/>
  <c r="BL21" i="131"/>
  <c r="J19" i="123"/>
  <c r="J19" i="139" s="1"/>
  <c r="BN21" i="101"/>
  <c r="P21" i="131"/>
  <c r="D19" i="123"/>
  <c r="D19" i="139" s="1"/>
  <c r="R21" i="101"/>
  <c r="AV38" i="131"/>
  <c r="H36" i="123"/>
  <c r="H36" i="139" s="1"/>
  <c r="AX38" i="101"/>
  <c r="E48" i="123"/>
  <c r="E48" i="139" s="1"/>
  <c r="X50" i="131"/>
  <c r="Z50" i="101"/>
  <c r="H19" i="123"/>
  <c r="H19" i="139" s="1"/>
  <c r="AV21" i="131"/>
  <c r="AX21" i="101"/>
  <c r="J71" i="123"/>
  <c r="J71" i="139" s="1"/>
  <c r="BL73" i="131"/>
  <c r="BN73" i="101"/>
  <c r="AF41" i="131"/>
  <c r="F39" i="123"/>
  <c r="F39" i="139" s="1"/>
  <c r="AH41" i="101"/>
  <c r="G36" i="123"/>
  <c r="G36" i="139" s="1"/>
  <c r="AN38" i="131"/>
  <c r="AP38" i="101"/>
  <c r="AN21" i="131"/>
  <c r="G19" i="123"/>
  <c r="G19" i="139" s="1"/>
  <c r="AP21" i="101"/>
  <c r="H50" i="131"/>
  <c r="C48" i="123"/>
  <c r="C48" i="139" s="1"/>
  <c r="J50" i="101"/>
  <c r="X38" i="131"/>
  <c r="E36" i="123"/>
  <c r="E36" i="139" s="1"/>
  <c r="Z38" i="101"/>
  <c r="BL46" i="131"/>
  <c r="J44" i="123"/>
  <c r="J44" i="139" s="1"/>
  <c r="BN46" i="101"/>
  <c r="I32" i="123"/>
  <c r="I32" i="139" s="1"/>
  <c r="BD34" i="131"/>
  <c r="BF34" i="101"/>
  <c r="D44" i="123"/>
  <c r="D44" i="139" s="1"/>
  <c r="P46" i="131"/>
  <c r="R46" i="101"/>
  <c r="BD41" i="131"/>
  <c r="I39" i="123"/>
  <c r="I39" i="139" s="1"/>
  <c r="BF41" i="101"/>
  <c r="K50" i="123"/>
  <c r="K50" i="139" s="1"/>
  <c r="BT52" i="131"/>
  <c r="BV52" i="101"/>
  <c r="P47" i="133"/>
  <c r="R47" i="102"/>
  <c r="D45" i="128"/>
  <c r="D45" i="144" s="1"/>
  <c r="AF47" i="133"/>
  <c r="AH47" i="102"/>
  <c r="F45" i="128"/>
  <c r="F45" i="144" s="1"/>
  <c r="C20" i="123"/>
  <c r="C20" i="139" s="1"/>
  <c r="H22" i="131"/>
  <c r="J22" i="101"/>
  <c r="AV22" i="131"/>
  <c r="H20" i="123"/>
  <c r="H20" i="139" s="1"/>
  <c r="AX22" i="101"/>
  <c r="G20" i="123"/>
  <c r="G20" i="139" s="1"/>
  <c r="AN22" i="131"/>
  <c r="AP22" i="101"/>
  <c r="BD54" i="131"/>
  <c r="I52" i="123"/>
  <c r="I52" i="139" s="1"/>
  <c r="BF54" i="101"/>
  <c r="P54" i="131"/>
  <c r="D52" i="123"/>
  <c r="D52" i="139" s="1"/>
  <c r="R54" i="101"/>
  <c r="E47" i="129"/>
  <c r="E47" i="145" s="1"/>
  <c r="Z49" i="133"/>
  <c r="BN49" i="133"/>
  <c r="J47" i="129"/>
  <c r="J47" i="145" s="1"/>
  <c r="K44" i="124"/>
  <c r="K44" i="140" s="1"/>
  <c r="BV46" i="131"/>
  <c r="R37" i="131"/>
  <c r="D35" i="124"/>
  <c r="D35" i="140" s="1"/>
  <c r="BN44" i="131"/>
  <c r="J42" i="124"/>
  <c r="J42" i="140" s="1"/>
  <c r="BN45" i="131"/>
  <c r="J43" i="124"/>
  <c r="J43" i="140" s="1"/>
  <c r="L57" i="129"/>
  <c r="L57" i="145" s="1"/>
  <c r="CD59" i="133"/>
  <c r="R42" i="133"/>
  <c r="D40" i="129"/>
  <c r="D40" i="145" s="1"/>
  <c r="BN37" i="133"/>
  <c r="J35" i="129"/>
  <c r="J35" i="145" s="1"/>
  <c r="AH34" i="133"/>
  <c r="F32" i="129"/>
  <c r="F32" i="145" s="1"/>
  <c r="L31" i="129"/>
  <c r="L31" i="145" s="1"/>
  <c r="CD33" i="133"/>
  <c r="BN30" i="133"/>
  <c r="J28" i="129"/>
  <c r="J28" i="145" s="1"/>
  <c r="AH30" i="133"/>
  <c r="F28" i="129"/>
  <c r="F28" i="145" s="1"/>
  <c r="L27" i="129"/>
  <c r="L27" i="145" s="1"/>
  <c r="CD29" i="133"/>
  <c r="J26" i="129"/>
  <c r="J26" i="145" s="1"/>
  <c r="BN28" i="133"/>
  <c r="AH28" i="133"/>
  <c r="F26" i="129"/>
  <c r="F26" i="145" s="1"/>
  <c r="L129" i="116"/>
  <c r="L19" i="144"/>
  <c r="R15" i="133"/>
  <c r="D13" i="129"/>
  <c r="D13" i="145" s="1"/>
  <c r="BV25" i="113"/>
  <c r="BV25" i="132" s="1"/>
  <c r="K21" i="129"/>
  <c r="BV23" i="133"/>
  <c r="F21" i="129"/>
  <c r="AH25" i="113"/>
  <c r="AH25" i="132" s="1"/>
  <c r="AH23" i="133"/>
  <c r="AX23" i="133"/>
  <c r="H21" i="129"/>
  <c r="AX25" i="113"/>
  <c r="AX25" i="132" s="1"/>
  <c r="H47" i="129"/>
  <c r="H47" i="145" s="1"/>
  <c r="AX49" i="133"/>
  <c r="G46" i="129"/>
  <c r="G46" i="145" s="1"/>
  <c r="AP48" i="133"/>
  <c r="BN74" i="131"/>
  <c r="J72" i="124"/>
  <c r="J72" i="140" s="1"/>
  <c r="BF43" i="131"/>
  <c r="I41" i="124"/>
  <c r="I41" i="140" s="1"/>
  <c r="E43" i="124"/>
  <c r="E43" i="140" s="1"/>
  <c r="Z45" i="131"/>
  <c r="BV59" i="133"/>
  <c r="K57" i="129"/>
  <c r="K57" i="145" s="1"/>
  <c r="Z58" i="133"/>
  <c r="E56" i="129"/>
  <c r="E56" i="145" s="1"/>
  <c r="K40" i="129"/>
  <c r="K40" i="145" s="1"/>
  <c r="BV42" i="133"/>
  <c r="G40" i="129"/>
  <c r="G40" i="145" s="1"/>
  <c r="AP42" i="133"/>
  <c r="E35" i="129"/>
  <c r="E35" i="145" s="1"/>
  <c r="Z37" i="133"/>
  <c r="BV36" i="133"/>
  <c r="K34" i="129"/>
  <c r="K34" i="145" s="1"/>
  <c r="I32" i="129"/>
  <c r="I32" i="145" s="1"/>
  <c r="BF34" i="133"/>
  <c r="E32" i="129"/>
  <c r="E32" i="145" s="1"/>
  <c r="Z34" i="133"/>
  <c r="C31" i="129"/>
  <c r="C31" i="145" s="1"/>
  <c r="J33" i="133"/>
  <c r="BF30" i="133"/>
  <c r="I28" i="129"/>
  <c r="I28" i="145" s="1"/>
  <c r="G27" i="129"/>
  <c r="G27" i="145" s="1"/>
  <c r="AP29" i="133"/>
  <c r="J29" i="133"/>
  <c r="C27" i="129"/>
  <c r="C27" i="145" s="1"/>
  <c r="C19" i="144"/>
  <c r="C129" i="116"/>
  <c r="K13" i="129"/>
  <c r="K13" i="145" s="1"/>
  <c r="BV15" i="133"/>
  <c r="AP15" i="133"/>
  <c r="G13" i="129"/>
  <c r="G13" i="145" s="1"/>
  <c r="I8" i="129"/>
  <c r="I8" i="145" s="1"/>
  <c r="BF10" i="133"/>
  <c r="CD46" i="131"/>
  <c r="L44" i="124"/>
  <c r="L44" i="140" s="1"/>
  <c r="R44" i="131"/>
  <c r="D42" i="124"/>
  <c r="D42" i="140" s="1"/>
  <c r="AP43" i="131"/>
  <c r="G41" i="124"/>
  <c r="G41" i="140" s="1"/>
  <c r="BN42" i="133"/>
  <c r="J40" i="129"/>
  <c r="J40" i="145" s="1"/>
  <c r="AX34" i="133"/>
  <c r="H32" i="129"/>
  <c r="H32" i="145" s="1"/>
  <c r="J27" i="129"/>
  <c r="J27" i="145" s="1"/>
  <c r="BN29" i="133"/>
  <c r="AX28" i="133"/>
  <c r="H26" i="129"/>
  <c r="H26" i="145" s="1"/>
  <c r="G72" i="124"/>
  <c r="G72" i="140" s="1"/>
  <c r="AP74" i="131"/>
  <c r="D43" i="124"/>
  <c r="D43" i="140" s="1"/>
  <c r="R45" i="131"/>
  <c r="AH45" i="131"/>
  <c r="F43" i="124"/>
  <c r="F43" i="140" s="1"/>
  <c r="L52" i="124"/>
  <c r="L52" i="140" s="1"/>
  <c r="CD54" i="131"/>
  <c r="BV51" i="133"/>
  <c r="K49" i="129"/>
  <c r="K49" i="145" s="1"/>
  <c r="I40" i="129"/>
  <c r="I40" i="145" s="1"/>
  <c r="BF42" i="133"/>
  <c r="C35" i="129"/>
  <c r="C35" i="145" s="1"/>
  <c r="J37" i="133"/>
  <c r="AP34" i="133"/>
  <c r="G32" i="129"/>
  <c r="G32" i="145" s="1"/>
  <c r="BV30" i="133"/>
  <c r="K28" i="129"/>
  <c r="K28" i="145" s="1"/>
  <c r="Z29" i="133"/>
  <c r="E27" i="129"/>
  <c r="E27" i="145" s="1"/>
  <c r="BF21" i="133"/>
  <c r="I19" i="129"/>
  <c r="BF23" i="113"/>
  <c r="BF23" i="132" s="1"/>
  <c r="E19" i="129"/>
  <c r="Z23" i="113"/>
  <c r="Z23" i="132" s="1"/>
  <c r="Z21" i="133"/>
  <c r="G21" i="144"/>
  <c r="G131" i="116"/>
  <c r="L131" i="116"/>
  <c r="L21" i="144"/>
  <c r="I54" i="128"/>
  <c r="I54" i="144" s="1"/>
  <c r="BF56" i="102"/>
  <c r="BD56" i="133"/>
  <c r="K30" i="128"/>
  <c r="K30" i="144" s="1"/>
  <c r="BV32" i="102"/>
  <c r="BT32" i="133"/>
  <c r="AP27" i="102"/>
  <c r="G25" i="128"/>
  <c r="AN26" i="113"/>
  <c r="AN26" i="132" s="1"/>
  <c r="AN27" i="133"/>
  <c r="BT35" i="133"/>
  <c r="K33" i="128"/>
  <c r="K33" i="144" s="1"/>
  <c r="BV35" i="102"/>
  <c r="P27" i="133"/>
  <c r="R27" i="102"/>
  <c r="D25" i="128"/>
  <c r="P26" i="113"/>
  <c r="P26" i="132" s="1"/>
  <c r="J56" i="102"/>
  <c r="C54" i="128"/>
  <c r="C54" i="144" s="1"/>
  <c r="H56" i="133"/>
  <c r="BL32" i="133"/>
  <c r="J30" i="128"/>
  <c r="J30" i="144" s="1"/>
  <c r="BN32" i="102"/>
  <c r="L25" i="128"/>
  <c r="CB26" i="113"/>
  <c r="CB26" i="132" s="1"/>
  <c r="CB27" i="133"/>
  <c r="CD27" i="102"/>
  <c r="I30" i="128"/>
  <c r="I30" i="144" s="1"/>
  <c r="BD32" i="133"/>
  <c r="BF32" i="102"/>
  <c r="CB35" i="133"/>
  <c r="CD35" i="102"/>
  <c r="L33" i="128"/>
  <c r="L33" i="144" s="1"/>
  <c r="P32" i="133"/>
  <c r="D30" i="128"/>
  <c r="D30" i="144" s="1"/>
  <c r="R32" i="102"/>
  <c r="AV106" i="131"/>
  <c r="H104" i="123"/>
  <c r="H104" i="139" s="1"/>
  <c r="AX106" i="101"/>
  <c r="CD101" i="101"/>
  <c r="CB101" i="131"/>
  <c r="L99" i="123"/>
  <c r="L99" i="139" s="1"/>
  <c r="CD96" i="101"/>
  <c r="L94" i="123"/>
  <c r="L94" i="139" s="1"/>
  <c r="CB96" i="131"/>
  <c r="F93" i="123"/>
  <c r="F93" i="139" s="1"/>
  <c r="AF95" i="131"/>
  <c r="AH95" i="101"/>
  <c r="BL93" i="131"/>
  <c r="J91" i="123"/>
  <c r="J91" i="139" s="1"/>
  <c r="BN93" i="101"/>
  <c r="P92" i="131"/>
  <c r="D90" i="123"/>
  <c r="D90" i="139" s="1"/>
  <c r="R92" i="101"/>
  <c r="AV81" i="131"/>
  <c r="H79" i="123"/>
  <c r="H79" i="139" s="1"/>
  <c r="AX81" i="101"/>
  <c r="L76" i="123"/>
  <c r="L76" i="139" s="1"/>
  <c r="CB78" i="131"/>
  <c r="CD78" i="101"/>
  <c r="CD69" i="101"/>
  <c r="CB69" i="131"/>
  <c r="L67" i="123"/>
  <c r="L67" i="139" s="1"/>
  <c r="F66" i="123"/>
  <c r="F66" i="139" s="1"/>
  <c r="AF68" i="131"/>
  <c r="AH68" i="101"/>
  <c r="J64" i="123"/>
  <c r="J64" i="139" s="1"/>
  <c r="BL66" i="131"/>
  <c r="BN66" i="101"/>
  <c r="D61" i="123"/>
  <c r="P63" i="131"/>
  <c r="P14" i="113"/>
  <c r="P14" i="132" s="1"/>
  <c r="R63" i="101"/>
  <c r="H59" i="123"/>
  <c r="H59" i="139" s="1"/>
  <c r="AV61" i="131"/>
  <c r="AX61" i="101"/>
  <c r="CD59" i="101"/>
  <c r="CB59" i="131"/>
  <c r="L57" i="123"/>
  <c r="L57" i="139" s="1"/>
  <c r="AF58" i="131"/>
  <c r="F56" i="123"/>
  <c r="F56" i="139" s="1"/>
  <c r="AH58" i="101"/>
  <c r="J27" i="123"/>
  <c r="J27" i="139" s="1"/>
  <c r="BL29" i="131"/>
  <c r="BN29" i="101"/>
  <c r="D26" i="123"/>
  <c r="D26" i="139" s="1"/>
  <c r="P28" i="131"/>
  <c r="R28" i="101"/>
  <c r="H23" i="123"/>
  <c r="H23" i="139" s="1"/>
  <c r="AV25" i="131"/>
  <c r="AX25" i="101"/>
  <c r="P10" i="113"/>
  <c r="P10" i="132" s="1"/>
  <c r="D14" i="123"/>
  <c r="P16" i="131"/>
  <c r="R16" i="101"/>
  <c r="H9" i="123"/>
  <c r="H9" i="139" s="1"/>
  <c r="AV11" i="131"/>
  <c r="AX11" i="101"/>
  <c r="G104" i="123"/>
  <c r="G104" i="139" s="1"/>
  <c r="AN106" i="131"/>
  <c r="AP106" i="101"/>
  <c r="BT101" i="131"/>
  <c r="K99" i="123"/>
  <c r="K99" i="139" s="1"/>
  <c r="BV101" i="101"/>
  <c r="K94" i="123"/>
  <c r="K94" i="139" s="1"/>
  <c r="BT96" i="131"/>
  <c r="BV96" i="101"/>
  <c r="E93" i="123"/>
  <c r="E93" i="139" s="1"/>
  <c r="X95" i="131"/>
  <c r="Z95" i="101"/>
  <c r="BD93" i="131"/>
  <c r="I91" i="123"/>
  <c r="I91" i="139" s="1"/>
  <c r="BF93" i="101"/>
  <c r="C90" i="123"/>
  <c r="C90" i="139" s="1"/>
  <c r="H92" i="131"/>
  <c r="J92" i="101"/>
  <c r="AN81" i="131"/>
  <c r="G79" i="123"/>
  <c r="G79" i="139" s="1"/>
  <c r="AP81" i="101"/>
  <c r="G76" i="123"/>
  <c r="G76" i="139" s="1"/>
  <c r="AP78" i="101"/>
  <c r="AN78" i="131"/>
  <c r="BD71" i="131"/>
  <c r="I69" i="123"/>
  <c r="I69" i="139" s="1"/>
  <c r="BF71" i="101"/>
  <c r="H69" i="131"/>
  <c r="C67" i="123"/>
  <c r="C67" i="139" s="1"/>
  <c r="J69" i="101"/>
  <c r="AN67" i="131"/>
  <c r="G65" i="123"/>
  <c r="G65" i="139" s="1"/>
  <c r="AP67" i="101"/>
  <c r="K61" i="123"/>
  <c r="BV63" i="101"/>
  <c r="BT63" i="131"/>
  <c r="BT14" i="113"/>
  <c r="BT14" i="132" s="1"/>
  <c r="E60" i="123"/>
  <c r="E60" i="139" s="1"/>
  <c r="X62" i="131"/>
  <c r="Z62" i="101"/>
  <c r="I58" i="123"/>
  <c r="I58" i="139" s="1"/>
  <c r="BD60" i="131"/>
  <c r="BF60" i="101"/>
  <c r="C57" i="123"/>
  <c r="C57" i="139" s="1"/>
  <c r="H59" i="131"/>
  <c r="J59" i="101"/>
  <c r="AN57" i="131"/>
  <c r="G55" i="123"/>
  <c r="G55" i="139" s="1"/>
  <c r="AP57" i="101"/>
  <c r="H34" i="131"/>
  <c r="C32" i="123"/>
  <c r="C32" i="139" s="1"/>
  <c r="J34" i="101"/>
  <c r="AN28" i="131"/>
  <c r="G26" i="123"/>
  <c r="G26" i="139" s="1"/>
  <c r="AP28" i="101"/>
  <c r="BT25" i="131"/>
  <c r="K23" i="123"/>
  <c r="K23" i="139" s="1"/>
  <c r="BV25" i="101"/>
  <c r="AN10" i="113"/>
  <c r="AN10" i="132" s="1"/>
  <c r="G14" i="123"/>
  <c r="AN16" i="131"/>
  <c r="AP16" i="101"/>
  <c r="BT11" i="131"/>
  <c r="K9" i="123"/>
  <c r="K9" i="139" s="1"/>
  <c r="BV11" i="101"/>
  <c r="E8" i="123"/>
  <c r="E8" i="139" s="1"/>
  <c r="X10" i="131"/>
  <c r="Z10" i="101"/>
  <c r="J104" i="123"/>
  <c r="J104" i="139" s="1"/>
  <c r="BL106" i="131"/>
  <c r="BN106" i="101"/>
  <c r="AF96" i="131"/>
  <c r="F94" i="123"/>
  <c r="F94" i="139" s="1"/>
  <c r="AH96" i="101"/>
  <c r="BL94" i="131"/>
  <c r="J92" i="123"/>
  <c r="J92" i="139" s="1"/>
  <c r="BN94" i="101"/>
  <c r="D91" i="123"/>
  <c r="D91" i="139" s="1"/>
  <c r="P93" i="131"/>
  <c r="R93" i="101"/>
  <c r="AV82" i="131"/>
  <c r="H80" i="123"/>
  <c r="H80" i="139" s="1"/>
  <c r="AX82" i="101"/>
  <c r="CD79" i="101"/>
  <c r="CB79" i="131"/>
  <c r="L77" i="123"/>
  <c r="L77" i="139" s="1"/>
  <c r="F76" i="123"/>
  <c r="F76" i="139" s="1"/>
  <c r="AF78" i="131"/>
  <c r="AH78" i="101"/>
  <c r="L69" i="123"/>
  <c r="L69" i="139" s="1"/>
  <c r="CB71" i="131"/>
  <c r="CD71" i="101"/>
  <c r="F67" i="123"/>
  <c r="F67" i="139" s="1"/>
  <c r="AF69" i="131"/>
  <c r="AH69" i="101"/>
  <c r="BL67" i="131"/>
  <c r="J65" i="123"/>
  <c r="J65" i="139" s="1"/>
  <c r="BN67" i="101"/>
  <c r="P66" i="131"/>
  <c r="D64" i="123"/>
  <c r="D64" i="139" s="1"/>
  <c r="R66" i="101"/>
  <c r="H60" i="123"/>
  <c r="H60" i="139" s="1"/>
  <c r="AV62" i="131"/>
  <c r="AX62" i="101"/>
  <c r="L58" i="123"/>
  <c r="L58" i="139" s="1"/>
  <c r="CB60" i="131"/>
  <c r="CD60" i="101"/>
  <c r="F57" i="123"/>
  <c r="F57" i="139" s="1"/>
  <c r="AF59" i="131"/>
  <c r="AH59" i="101"/>
  <c r="J55" i="123"/>
  <c r="J55" i="139" s="1"/>
  <c r="BL57" i="131"/>
  <c r="BN57" i="101"/>
  <c r="P29" i="131"/>
  <c r="D27" i="123"/>
  <c r="D27" i="139" s="1"/>
  <c r="R29" i="101"/>
  <c r="H24" i="123"/>
  <c r="H24" i="139" s="1"/>
  <c r="AV26" i="131"/>
  <c r="AX26" i="101"/>
  <c r="BL16" i="131"/>
  <c r="J14" i="123"/>
  <c r="BL10" i="113"/>
  <c r="BL10" i="132" s="1"/>
  <c r="BN16" i="101"/>
  <c r="P15" i="131"/>
  <c r="D13" i="123"/>
  <c r="D13" i="139" s="1"/>
  <c r="R15" i="101"/>
  <c r="H8" i="123"/>
  <c r="H8" i="139" s="1"/>
  <c r="AV10" i="131"/>
  <c r="AX10" i="101"/>
  <c r="X101" i="131"/>
  <c r="E99" i="123"/>
  <c r="E99" i="139" s="1"/>
  <c r="Z101" i="101"/>
  <c r="AN98" i="131"/>
  <c r="G96" i="123"/>
  <c r="G96" i="139" s="1"/>
  <c r="AP98" i="101"/>
  <c r="BT95" i="131"/>
  <c r="K93" i="123"/>
  <c r="K93" i="139" s="1"/>
  <c r="BV95" i="101"/>
  <c r="X94" i="131"/>
  <c r="E92" i="123"/>
  <c r="E92" i="139" s="1"/>
  <c r="Z94" i="101"/>
  <c r="I90" i="123"/>
  <c r="I90" i="139" s="1"/>
  <c r="BD92" i="131"/>
  <c r="BF92" i="101"/>
  <c r="C80" i="123"/>
  <c r="C80" i="139" s="1"/>
  <c r="H82" i="131"/>
  <c r="J82" i="101"/>
  <c r="AN79" i="131"/>
  <c r="G77" i="123"/>
  <c r="G77" i="139" s="1"/>
  <c r="AP79" i="101"/>
  <c r="G69" i="123"/>
  <c r="G69" i="139" s="1"/>
  <c r="AN71" i="131"/>
  <c r="AP71" i="101"/>
  <c r="K66" i="123"/>
  <c r="K66" i="139" s="1"/>
  <c r="BT68" i="131"/>
  <c r="BV68" i="101"/>
  <c r="E65" i="123"/>
  <c r="E65" i="139" s="1"/>
  <c r="X67" i="131"/>
  <c r="Z67" i="101"/>
  <c r="BF63" i="101"/>
  <c r="BD14" i="113"/>
  <c r="BD14" i="132" s="1"/>
  <c r="I61" i="123"/>
  <c r="BD63" i="131"/>
  <c r="C60" i="123"/>
  <c r="C60" i="139" s="1"/>
  <c r="H62" i="131"/>
  <c r="J62" i="101"/>
  <c r="AN60" i="131"/>
  <c r="G58" i="123"/>
  <c r="G58" i="139" s="1"/>
  <c r="AP60" i="101"/>
  <c r="K56" i="123"/>
  <c r="K56" i="139" s="1"/>
  <c r="BT58" i="131"/>
  <c r="BV58" i="101"/>
  <c r="X57" i="131"/>
  <c r="E55" i="123"/>
  <c r="E55" i="139" s="1"/>
  <c r="Z57" i="101"/>
  <c r="H43" i="131"/>
  <c r="C41" i="123"/>
  <c r="C41" i="139" s="1"/>
  <c r="J43" i="101"/>
  <c r="H29" i="131"/>
  <c r="C27" i="123"/>
  <c r="C27" i="139" s="1"/>
  <c r="J29" i="101"/>
  <c r="G24" i="123"/>
  <c r="G24" i="139" s="1"/>
  <c r="AN26" i="131"/>
  <c r="AP26" i="101"/>
  <c r="BD10" i="113"/>
  <c r="BD10" i="132" s="1"/>
  <c r="I14" i="123"/>
  <c r="BD16" i="131"/>
  <c r="BF16" i="101"/>
  <c r="C13" i="123"/>
  <c r="C13" i="139" s="1"/>
  <c r="H15" i="131"/>
  <c r="J15" i="101"/>
  <c r="G8" i="123"/>
  <c r="G8" i="139" s="1"/>
  <c r="AN10" i="131"/>
  <c r="AP10" i="101"/>
  <c r="AX14" i="102"/>
  <c r="H12" i="128"/>
  <c r="H12" i="144" s="1"/>
  <c r="AV14" i="133"/>
  <c r="BT14" i="133"/>
  <c r="BV14" i="102"/>
  <c r="K12" i="128"/>
  <c r="K12" i="144" s="1"/>
  <c r="C9" i="128"/>
  <c r="C9" i="144" s="1"/>
  <c r="J11" i="102"/>
  <c r="H11" i="133"/>
  <c r="AV11" i="133"/>
  <c r="AX11" i="102"/>
  <c r="H9" i="128"/>
  <c r="H9" i="144" s="1"/>
  <c r="BN11" i="102"/>
  <c r="J9" i="128"/>
  <c r="J9" i="144" s="1"/>
  <c r="BL11" i="133"/>
  <c r="CD41" i="101"/>
  <c r="CB41" i="131"/>
  <c r="L39" i="123"/>
  <c r="L39" i="139" s="1"/>
  <c r="H32" i="123"/>
  <c r="H32" i="139" s="1"/>
  <c r="AV34" i="131"/>
  <c r="AX34" i="101"/>
  <c r="H21" i="131"/>
  <c r="C19" i="123"/>
  <c r="C19" i="139" s="1"/>
  <c r="J21" i="101"/>
  <c r="AV50" i="131"/>
  <c r="H48" i="123"/>
  <c r="H48" i="139" s="1"/>
  <c r="AX50" i="101"/>
  <c r="H51" i="123"/>
  <c r="H51" i="139" s="1"/>
  <c r="AV53" i="131"/>
  <c r="AX53" i="101"/>
  <c r="F71" i="123"/>
  <c r="F71" i="139" s="1"/>
  <c r="AF73" i="131"/>
  <c r="AH73" i="101"/>
  <c r="G48" i="123"/>
  <c r="G48" i="139" s="1"/>
  <c r="AN50" i="131"/>
  <c r="AP50" i="101"/>
  <c r="AF50" i="131"/>
  <c r="F48" i="123"/>
  <c r="F48" i="139" s="1"/>
  <c r="AH50" i="101"/>
  <c r="AV41" i="131"/>
  <c r="H39" i="123"/>
  <c r="H39" i="139" s="1"/>
  <c r="AX41" i="101"/>
  <c r="E44" i="123"/>
  <c r="E44" i="139" s="1"/>
  <c r="X46" i="131"/>
  <c r="Z46" i="101"/>
  <c r="CD21" i="101"/>
  <c r="L19" i="123"/>
  <c r="L19" i="139" s="1"/>
  <c r="CB21" i="131"/>
  <c r="AF38" i="131"/>
  <c r="F36" i="123"/>
  <c r="F36" i="139" s="1"/>
  <c r="AH38" i="101"/>
  <c r="AF53" i="131"/>
  <c r="F51" i="123"/>
  <c r="F51" i="139" s="1"/>
  <c r="AH53" i="101"/>
  <c r="X53" i="131"/>
  <c r="E51" i="123"/>
  <c r="E51" i="139" s="1"/>
  <c r="Z53" i="101"/>
  <c r="I51" i="123"/>
  <c r="I51" i="139" s="1"/>
  <c r="BD53" i="131"/>
  <c r="BF53" i="101"/>
  <c r="I44" i="123"/>
  <c r="I44" i="139" s="1"/>
  <c r="BD46" i="131"/>
  <c r="BF46" i="101"/>
  <c r="AN73" i="131"/>
  <c r="G71" i="123"/>
  <c r="G71" i="139" s="1"/>
  <c r="AP73" i="101"/>
  <c r="P34" i="131"/>
  <c r="D32" i="123"/>
  <c r="D32" i="139" s="1"/>
  <c r="R34" i="101"/>
  <c r="AF20" i="131"/>
  <c r="F18" i="123"/>
  <c r="F18" i="139" s="1"/>
  <c r="AH20" i="101"/>
  <c r="BD38" i="131"/>
  <c r="I36" i="123"/>
  <c r="I36" i="139" s="1"/>
  <c r="BF38" i="101"/>
  <c r="CD52" i="101"/>
  <c r="CB52" i="131"/>
  <c r="L50" i="123"/>
  <c r="L50" i="139" s="1"/>
  <c r="H45" i="128"/>
  <c r="H45" i="144" s="1"/>
  <c r="AV47" i="133"/>
  <c r="AX47" i="102"/>
  <c r="J45" i="128"/>
  <c r="J45" i="144" s="1"/>
  <c r="BN47" i="102"/>
  <c r="BL47" i="133"/>
  <c r="K20" i="123"/>
  <c r="K20" i="139" s="1"/>
  <c r="BT22" i="131"/>
  <c r="BV22" i="101"/>
  <c r="F20" i="123"/>
  <c r="F20" i="139" s="1"/>
  <c r="AF22" i="131"/>
  <c r="AH22" i="101"/>
  <c r="CB22" i="131"/>
  <c r="L20" i="123"/>
  <c r="L20" i="139" s="1"/>
  <c r="CD22" i="101"/>
  <c r="F52" i="123"/>
  <c r="F52" i="139" s="1"/>
  <c r="AF54" i="131"/>
  <c r="AH54" i="101"/>
  <c r="BN50" i="133"/>
  <c r="J48" i="129"/>
  <c r="J48" i="145" s="1"/>
  <c r="AP45" i="131"/>
  <c r="G43" i="124"/>
  <c r="G43" i="140" s="1"/>
  <c r="AH55" i="131"/>
  <c r="F53" i="124"/>
  <c r="F53" i="140" s="1"/>
  <c r="R43" i="131"/>
  <c r="D41" i="124"/>
  <c r="D41" i="140" s="1"/>
  <c r="H57" i="129"/>
  <c r="H57" i="145" s="1"/>
  <c r="AX59" i="133"/>
  <c r="BN58" i="133"/>
  <c r="J56" i="129"/>
  <c r="J56" i="145" s="1"/>
  <c r="AH58" i="133"/>
  <c r="F56" i="129"/>
  <c r="F56" i="145" s="1"/>
  <c r="H27" i="129"/>
  <c r="H27" i="145" s="1"/>
  <c r="AX29" i="133"/>
  <c r="D27" i="129"/>
  <c r="D27" i="145" s="1"/>
  <c r="R29" i="133"/>
  <c r="R21" i="133"/>
  <c r="R23" i="113"/>
  <c r="R23" i="132" s="1"/>
  <c r="D19" i="129"/>
  <c r="F8" i="129"/>
  <c r="F8" i="145" s="1"/>
  <c r="AH10" i="133"/>
  <c r="F131" i="116"/>
  <c r="F21" i="144"/>
  <c r="K45" i="129"/>
  <c r="K45" i="145" s="1"/>
  <c r="BV47" i="133"/>
  <c r="H48" i="129"/>
  <c r="H48" i="145" s="1"/>
  <c r="AX50" i="133"/>
  <c r="C46" i="129"/>
  <c r="C46" i="145" s="1"/>
  <c r="J48" i="133"/>
  <c r="AH48" i="133"/>
  <c r="F46" i="129"/>
  <c r="F46" i="145" s="1"/>
  <c r="CD50" i="131"/>
  <c r="L48" i="124"/>
  <c r="L48" i="140" s="1"/>
  <c r="G35" i="124"/>
  <c r="G35" i="140" s="1"/>
  <c r="AP37" i="131"/>
  <c r="J53" i="124"/>
  <c r="J53" i="140" s="1"/>
  <c r="BN55" i="131"/>
  <c r="H41" i="124"/>
  <c r="H41" i="140" s="1"/>
  <c r="AX43" i="131"/>
  <c r="BF63" i="133"/>
  <c r="I61" i="129"/>
  <c r="I61" i="145" s="1"/>
  <c r="Z63" i="133"/>
  <c r="E61" i="129"/>
  <c r="E61" i="145" s="1"/>
  <c r="C57" i="129"/>
  <c r="C57" i="145" s="1"/>
  <c r="J59" i="133"/>
  <c r="I56" i="129"/>
  <c r="I56" i="145" s="1"/>
  <c r="BF58" i="133"/>
  <c r="Z51" i="133"/>
  <c r="E49" i="129"/>
  <c r="E49" i="145" s="1"/>
  <c r="I35" i="129"/>
  <c r="I35" i="145" s="1"/>
  <c r="BF37" i="133"/>
  <c r="C34" i="129"/>
  <c r="C34" i="145" s="1"/>
  <c r="J36" i="133"/>
  <c r="AP33" i="133"/>
  <c r="G31" i="129"/>
  <c r="G31" i="145" s="1"/>
  <c r="BV29" i="133"/>
  <c r="K27" i="129"/>
  <c r="K27" i="145" s="1"/>
  <c r="E26" i="129"/>
  <c r="E26" i="145" s="1"/>
  <c r="Z28" i="133"/>
  <c r="G19" i="144"/>
  <c r="G129" i="116"/>
  <c r="C19" i="129"/>
  <c r="J21" i="133"/>
  <c r="J23" i="113"/>
  <c r="J23" i="132" s="1"/>
  <c r="J21" i="144"/>
  <c r="J131" i="116"/>
  <c r="D48" i="129"/>
  <c r="D48" i="145" s="1"/>
  <c r="R50" i="133"/>
  <c r="AP50" i="133"/>
  <c r="G48" i="129"/>
  <c r="G48" i="145" s="1"/>
  <c r="J46" i="129"/>
  <c r="J46" i="145" s="1"/>
  <c r="BN48" i="133"/>
  <c r="H72" i="124"/>
  <c r="H72" i="140" s="1"/>
  <c r="AX74" i="131"/>
  <c r="Z37" i="131"/>
  <c r="E35" i="124"/>
  <c r="E35" i="140" s="1"/>
  <c r="AH59" i="133"/>
  <c r="F57" i="129"/>
  <c r="F57" i="145" s="1"/>
  <c r="CD58" i="133"/>
  <c r="L56" i="129"/>
  <c r="L56" i="145" s="1"/>
  <c r="AX58" i="133"/>
  <c r="H56" i="129"/>
  <c r="H56" i="145" s="1"/>
  <c r="H49" i="129"/>
  <c r="H49" i="145" s="1"/>
  <c r="AX51" i="133"/>
  <c r="D49" i="129"/>
  <c r="D49" i="145" s="1"/>
  <c r="R51" i="133"/>
  <c r="AX37" i="133"/>
  <c r="H35" i="129"/>
  <c r="H35" i="145" s="1"/>
  <c r="J34" i="129"/>
  <c r="J34" i="145" s="1"/>
  <c r="BN36" i="133"/>
  <c r="CD34" i="133"/>
  <c r="L32" i="129"/>
  <c r="L32" i="145" s="1"/>
  <c r="BN33" i="133"/>
  <c r="J31" i="129"/>
  <c r="J31" i="145" s="1"/>
  <c r="F31" i="129"/>
  <c r="F31" i="145" s="1"/>
  <c r="AH33" i="133"/>
  <c r="R30" i="133"/>
  <c r="D28" i="129"/>
  <c r="D28" i="145" s="1"/>
  <c r="CD28" i="133"/>
  <c r="L26" i="129"/>
  <c r="L26" i="145" s="1"/>
  <c r="AH21" i="133"/>
  <c r="F19" i="129"/>
  <c r="AH23" i="113"/>
  <c r="AH23" i="132" s="1"/>
  <c r="AH15" i="133"/>
  <c r="F13" i="129"/>
  <c r="F13" i="145" s="1"/>
  <c r="CD10" i="133"/>
  <c r="L8" i="129"/>
  <c r="L8" i="145" s="1"/>
  <c r="I21" i="129"/>
  <c r="BF23" i="133"/>
  <c r="BF25" i="113"/>
  <c r="BF25" i="132" s="1"/>
  <c r="C21" i="129"/>
  <c r="J23" i="133"/>
  <c r="J25" i="113"/>
  <c r="J25" i="132" s="1"/>
  <c r="H46" i="129"/>
  <c r="H46" i="145" s="1"/>
  <c r="AX48" i="133"/>
  <c r="E48" i="129"/>
  <c r="E48" i="145" s="1"/>
  <c r="Z50" i="133"/>
  <c r="BV50" i="131"/>
  <c r="K48" i="124"/>
  <c r="K48" i="140" s="1"/>
  <c r="F41" i="124"/>
  <c r="F41" i="140" s="1"/>
  <c r="AH43" i="131"/>
  <c r="F42" i="124"/>
  <c r="F42" i="140" s="1"/>
  <c r="AH44" i="131"/>
  <c r="G61" i="129"/>
  <c r="G61" i="145" s="1"/>
  <c r="AP63" i="133"/>
  <c r="C61" i="129"/>
  <c r="C61" i="145" s="1"/>
  <c r="J63" i="133"/>
  <c r="I57" i="129"/>
  <c r="I57" i="145" s="1"/>
  <c r="BF59" i="133"/>
  <c r="BV58" i="133"/>
  <c r="K56" i="129"/>
  <c r="K56" i="145" s="1"/>
  <c r="G56" i="129"/>
  <c r="G56" i="145" s="1"/>
  <c r="AP58" i="133"/>
  <c r="C56" i="129"/>
  <c r="C56" i="145" s="1"/>
  <c r="J58" i="133"/>
  <c r="AP51" i="133"/>
  <c r="G49" i="129"/>
  <c r="G49" i="145" s="1"/>
  <c r="C49" i="129"/>
  <c r="C49" i="145" s="1"/>
  <c r="J51" i="133"/>
  <c r="BV37" i="133"/>
  <c r="K35" i="129"/>
  <c r="K35" i="145" s="1"/>
  <c r="G35" i="129"/>
  <c r="G35" i="145" s="1"/>
  <c r="AP37" i="133"/>
  <c r="Z36" i="133"/>
  <c r="E34" i="129"/>
  <c r="E34" i="145" s="1"/>
  <c r="K32" i="129"/>
  <c r="K32" i="145" s="1"/>
  <c r="BV34" i="133"/>
  <c r="I31" i="129"/>
  <c r="I31" i="145" s="1"/>
  <c r="BF33" i="133"/>
  <c r="Z33" i="133"/>
  <c r="E31" i="129"/>
  <c r="E31" i="145" s="1"/>
  <c r="C28" i="129"/>
  <c r="C28" i="145" s="1"/>
  <c r="J30" i="133"/>
  <c r="BF29" i="133"/>
  <c r="I27" i="129"/>
  <c r="I27" i="145" s="1"/>
  <c r="G26" i="129"/>
  <c r="G26" i="145" s="1"/>
  <c r="AP28" i="133"/>
  <c r="J28" i="133"/>
  <c r="C26" i="129"/>
  <c r="C26" i="145" s="1"/>
  <c r="E129" i="116"/>
  <c r="E19" i="144"/>
  <c r="BF15" i="133"/>
  <c r="I13" i="129"/>
  <c r="I13" i="145" s="1"/>
  <c r="BV10" i="133"/>
  <c r="K8" i="129"/>
  <c r="K8" i="145" s="1"/>
  <c r="G8" i="129"/>
  <c r="G8" i="145" s="1"/>
  <c r="AP10" i="133"/>
  <c r="BN56" i="102"/>
  <c r="BL56" i="133"/>
  <c r="J54" i="128"/>
  <c r="J54" i="144" s="1"/>
  <c r="K55" i="128"/>
  <c r="K55" i="144" s="1"/>
  <c r="BT57" i="133"/>
  <c r="BV57" i="102"/>
  <c r="X56" i="133"/>
  <c r="E54" i="128"/>
  <c r="E54" i="144" s="1"/>
  <c r="Z56" i="102"/>
  <c r="G30" i="128"/>
  <c r="G30" i="144" s="1"/>
  <c r="AP32" i="102"/>
  <c r="AN32" i="133"/>
  <c r="J27" i="102"/>
  <c r="H26" i="113"/>
  <c r="H26" i="132" s="1"/>
  <c r="H27" i="133"/>
  <c r="C25" i="128"/>
  <c r="L54" i="128"/>
  <c r="L54" i="144" s="1"/>
  <c r="CB56" i="133"/>
  <c r="CD56" i="102"/>
  <c r="AP35" i="102"/>
  <c r="AN35" i="133"/>
  <c r="G33" i="128"/>
  <c r="G33" i="144" s="1"/>
  <c r="BN27" i="102"/>
  <c r="J25" i="128"/>
  <c r="BL26" i="113"/>
  <c r="BL26" i="132" s="1"/>
  <c r="BL27" i="133"/>
  <c r="CD57" i="102"/>
  <c r="CB57" i="133"/>
  <c r="L55" i="128"/>
  <c r="L55" i="144" s="1"/>
  <c r="AF32" i="133"/>
  <c r="F30" i="128"/>
  <c r="F30" i="144" s="1"/>
  <c r="AH32" i="102"/>
  <c r="BD35" i="133"/>
  <c r="I33" i="128"/>
  <c r="I33" i="144" s="1"/>
  <c r="BF35" i="102"/>
  <c r="AV35" i="133"/>
  <c r="AX35" i="102"/>
  <c r="H33" i="128"/>
  <c r="H33" i="144" s="1"/>
  <c r="E55" i="128"/>
  <c r="E55" i="144" s="1"/>
  <c r="X57" i="133"/>
  <c r="Z57" i="102"/>
  <c r="I55" i="128"/>
  <c r="I55" i="144" s="1"/>
  <c r="BF57" i="102"/>
  <c r="BD57" i="133"/>
  <c r="P106" i="131"/>
  <c r="D104" i="123"/>
  <c r="D104" i="139" s="1"/>
  <c r="R106" i="101"/>
  <c r="AV101" i="131"/>
  <c r="H99" i="123"/>
  <c r="H99" i="139" s="1"/>
  <c r="AX101" i="101"/>
  <c r="AV96" i="131"/>
  <c r="H94" i="123"/>
  <c r="H94" i="139" s="1"/>
  <c r="AX96" i="101"/>
  <c r="CD94" i="101"/>
  <c r="CB94" i="131"/>
  <c r="L92" i="123"/>
  <c r="L92" i="139" s="1"/>
  <c r="AF93" i="131"/>
  <c r="F91" i="123"/>
  <c r="F91" i="139" s="1"/>
  <c r="AH93" i="101"/>
  <c r="J80" i="123"/>
  <c r="J80" i="139" s="1"/>
  <c r="BL82" i="131"/>
  <c r="BN82" i="101"/>
  <c r="P81" i="131"/>
  <c r="D79" i="123"/>
  <c r="D79" i="139" s="1"/>
  <c r="R81" i="101"/>
  <c r="AX78" i="101"/>
  <c r="AV78" i="131"/>
  <c r="H76" i="123"/>
  <c r="H76" i="139" s="1"/>
  <c r="CB72" i="131"/>
  <c r="CD72" i="101"/>
  <c r="L70" i="123"/>
  <c r="L70" i="139" s="1"/>
  <c r="AV69" i="131"/>
  <c r="H67" i="123"/>
  <c r="H67" i="139" s="1"/>
  <c r="AX69" i="101"/>
  <c r="L65" i="123"/>
  <c r="L65" i="139" s="1"/>
  <c r="CD67" i="101"/>
  <c r="CB67" i="131"/>
  <c r="F64" i="123"/>
  <c r="F64" i="139" s="1"/>
  <c r="AF66" i="131"/>
  <c r="AH66" i="101"/>
  <c r="J60" i="123"/>
  <c r="J60" i="139" s="1"/>
  <c r="BL62" i="131"/>
  <c r="BN62" i="101"/>
  <c r="P61" i="131"/>
  <c r="D59" i="123"/>
  <c r="D59" i="139" s="1"/>
  <c r="R61" i="101"/>
  <c r="H57" i="123"/>
  <c r="H57" i="139" s="1"/>
  <c r="AV59" i="131"/>
  <c r="AX59" i="101"/>
  <c r="CD57" i="101"/>
  <c r="L55" i="123"/>
  <c r="L55" i="139" s="1"/>
  <c r="CB57" i="131"/>
  <c r="AF29" i="131"/>
  <c r="F27" i="123"/>
  <c r="F27" i="139" s="1"/>
  <c r="AH29" i="101"/>
  <c r="J24" i="123"/>
  <c r="J24" i="139" s="1"/>
  <c r="BL26" i="131"/>
  <c r="BN26" i="101"/>
  <c r="P25" i="131"/>
  <c r="D23" i="123"/>
  <c r="D23" i="139" s="1"/>
  <c r="R25" i="101"/>
  <c r="BL15" i="131"/>
  <c r="J13" i="123"/>
  <c r="J13" i="139" s="1"/>
  <c r="BN15" i="101"/>
  <c r="P11" i="131"/>
  <c r="D9" i="123"/>
  <c r="D9" i="139" s="1"/>
  <c r="R11" i="101"/>
  <c r="C104" i="123"/>
  <c r="C104" i="139" s="1"/>
  <c r="H106" i="131"/>
  <c r="J106" i="101"/>
  <c r="AN101" i="131"/>
  <c r="G99" i="123"/>
  <c r="G99" i="139" s="1"/>
  <c r="AP101" i="101"/>
  <c r="AN96" i="131"/>
  <c r="G94" i="123"/>
  <c r="G94" i="139" s="1"/>
  <c r="AP96" i="101"/>
  <c r="K92" i="123"/>
  <c r="K92" i="139" s="1"/>
  <c r="BT94" i="131"/>
  <c r="BV94" i="101"/>
  <c r="X93" i="131"/>
  <c r="E91" i="123"/>
  <c r="E91" i="139" s="1"/>
  <c r="Z93" i="101"/>
  <c r="I80" i="123"/>
  <c r="I80" i="139" s="1"/>
  <c r="BD82" i="131"/>
  <c r="BF82" i="101"/>
  <c r="I77" i="123"/>
  <c r="I77" i="139" s="1"/>
  <c r="BD79" i="131"/>
  <c r="BF79" i="101"/>
  <c r="H78" i="131"/>
  <c r="C76" i="123"/>
  <c r="C76" i="139" s="1"/>
  <c r="J78" i="101"/>
  <c r="X71" i="131"/>
  <c r="E69" i="123"/>
  <c r="E69" i="139" s="1"/>
  <c r="Z71" i="101"/>
  <c r="BD68" i="131"/>
  <c r="I66" i="123"/>
  <c r="I66" i="139" s="1"/>
  <c r="BF68" i="101"/>
  <c r="C65" i="123"/>
  <c r="C65" i="139" s="1"/>
  <c r="H67" i="131"/>
  <c r="J67" i="101"/>
  <c r="AN14" i="113"/>
  <c r="AN14" i="132" s="1"/>
  <c r="G61" i="123"/>
  <c r="AN63" i="131"/>
  <c r="AP63" i="101"/>
  <c r="BT61" i="131"/>
  <c r="K59" i="123"/>
  <c r="K59" i="139" s="1"/>
  <c r="BV61" i="101"/>
  <c r="E58" i="123"/>
  <c r="E58" i="139" s="1"/>
  <c r="X60" i="131"/>
  <c r="Z60" i="101"/>
  <c r="I56" i="123"/>
  <c r="I56" i="139" s="1"/>
  <c r="BD58" i="131"/>
  <c r="BF58" i="101"/>
  <c r="H57" i="131"/>
  <c r="C55" i="123"/>
  <c r="C55" i="139" s="1"/>
  <c r="J57" i="101"/>
  <c r="I27" i="123"/>
  <c r="I27" i="139" s="1"/>
  <c r="BD29" i="131"/>
  <c r="BF29" i="101"/>
  <c r="H28" i="131"/>
  <c r="C26" i="123"/>
  <c r="C26" i="139" s="1"/>
  <c r="J28" i="101"/>
  <c r="AN25" i="131"/>
  <c r="G23" i="123"/>
  <c r="G23" i="139" s="1"/>
  <c r="AP25" i="101"/>
  <c r="C14" i="123"/>
  <c r="H10" i="113"/>
  <c r="H10" i="132" s="1"/>
  <c r="H16" i="131"/>
  <c r="J16" i="101"/>
  <c r="G9" i="123"/>
  <c r="G9" i="139" s="1"/>
  <c r="AN11" i="131"/>
  <c r="AP11" i="101"/>
  <c r="F104" i="123"/>
  <c r="F104" i="139" s="1"/>
  <c r="AF106" i="131"/>
  <c r="AH106" i="101"/>
  <c r="BL101" i="131"/>
  <c r="J99" i="123"/>
  <c r="J99" i="139" s="1"/>
  <c r="BN101" i="101"/>
  <c r="CD98" i="101"/>
  <c r="L96" i="123"/>
  <c r="L96" i="139" s="1"/>
  <c r="CB98" i="131"/>
  <c r="CB95" i="131"/>
  <c r="CD95" i="101"/>
  <c r="L93" i="123"/>
  <c r="L93" i="139" s="1"/>
  <c r="AF94" i="131"/>
  <c r="F92" i="123"/>
  <c r="F92" i="139" s="1"/>
  <c r="AH94" i="101"/>
  <c r="BL92" i="131"/>
  <c r="J90" i="123"/>
  <c r="J90" i="139" s="1"/>
  <c r="BN92" i="101"/>
  <c r="P82" i="131"/>
  <c r="D80" i="123"/>
  <c r="D80" i="139" s="1"/>
  <c r="R82" i="101"/>
  <c r="AV79" i="131"/>
  <c r="H77" i="123"/>
  <c r="H77" i="139" s="1"/>
  <c r="AX79" i="101"/>
  <c r="H69" i="123"/>
  <c r="H69" i="139" s="1"/>
  <c r="AV71" i="131"/>
  <c r="AX71" i="101"/>
  <c r="CD68" i="101"/>
  <c r="CB68" i="131"/>
  <c r="L66" i="123"/>
  <c r="L66" i="139" s="1"/>
  <c r="AF67" i="131"/>
  <c r="F65" i="123"/>
  <c r="F65" i="139" s="1"/>
  <c r="AH67" i="101"/>
  <c r="BN63" i="101"/>
  <c r="J61" i="123"/>
  <c r="BL14" i="113"/>
  <c r="BL14" i="132" s="1"/>
  <c r="BL63" i="131"/>
  <c r="D60" i="123"/>
  <c r="D60" i="139" s="1"/>
  <c r="P62" i="131"/>
  <c r="R62" i="101"/>
  <c r="AV60" i="131"/>
  <c r="H58" i="123"/>
  <c r="H58" i="139" s="1"/>
  <c r="AX60" i="101"/>
  <c r="L56" i="123"/>
  <c r="L56" i="139" s="1"/>
  <c r="CB58" i="131"/>
  <c r="CD58" i="101"/>
  <c r="AF57" i="131"/>
  <c r="F55" i="123"/>
  <c r="F55" i="139" s="1"/>
  <c r="AH57" i="101"/>
  <c r="BL28" i="131"/>
  <c r="J26" i="123"/>
  <c r="J26" i="139" s="1"/>
  <c r="BN28" i="101"/>
  <c r="P26" i="131"/>
  <c r="D24" i="123"/>
  <c r="D24" i="139" s="1"/>
  <c r="R26" i="101"/>
  <c r="AF10" i="113"/>
  <c r="AF10" i="132" s="1"/>
  <c r="AF16" i="131"/>
  <c r="F14" i="123"/>
  <c r="AH16" i="101"/>
  <c r="BL11" i="131"/>
  <c r="J9" i="123"/>
  <c r="J9" i="139" s="1"/>
  <c r="BN11" i="101"/>
  <c r="P10" i="131"/>
  <c r="D8" i="123"/>
  <c r="D8" i="139" s="1"/>
  <c r="R10" i="101"/>
  <c r="H98" i="131"/>
  <c r="C96" i="123"/>
  <c r="C96" i="139" s="1"/>
  <c r="J98" i="101"/>
  <c r="G93" i="123"/>
  <c r="G93" i="139" s="1"/>
  <c r="AN95" i="131"/>
  <c r="AP95" i="101"/>
  <c r="BT93" i="131"/>
  <c r="K91" i="123"/>
  <c r="K91" i="139" s="1"/>
  <c r="BV93" i="101"/>
  <c r="X92" i="131"/>
  <c r="E90" i="123"/>
  <c r="E90" i="139" s="1"/>
  <c r="Z92" i="101"/>
  <c r="BD81" i="131"/>
  <c r="I79" i="123"/>
  <c r="I79" i="139" s="1"/>
  <c r="BF81" i="101"/>
  <c r="C77" i="123"/>
  <c r="C77" i="139" s="1"/>
  <c r="H79" i="131"/>
  <c r="J79" i="101"/>
  <c r="H71" i="131"/>
  <c r="C69" i="123"/>
  <c r="C69" i="139" s="1"/>
  <c r="J71" i="101"/>
  <c r="AN68" i="131"/>
  <c r="G66" i="123"/>
  <c r="G66" i="139" s="1"/>
  <c r="AP68" i="101"/>
  <c r="BT66" i="131"/>
  <c r="K64" i="123"/>
  <c r="K64" i="139" s="1"/>
  <c r="BV66" i="101"/>
  <c r="X14" i="113"/>
  <c r="X14" i="132" s="1"/>
  <c r="X63" i="131"/>
  <c r="Z63" i="101"/>
  <c r="E61" i="123"/>
  <c r="BD61" i="131"/>
  <c r="I59" i="123"/>
  <c r="I59" i="139" s="1"/>
  <c r="BF61" i="101"/>
  <c r="C58" i="123"/>
  <c r="C58" i="139" s="1"/>
  <c r="H60" i="131"/>
  <c r="J60" i="101"/>
  <c r="G56" i="123"/>
  <c r="G56" i="139" s="1"/>
  <c r="AN58" i="131"/>
  <c r="AP58" i="101"/>
  <c r="H55" i="131"/>
  <c r="C53" i="123"/>
  <c r="C53" i="139" s="1"/>
  <c r="J55" i="101"/>
  <c r="H37" i="131"/>
  <c r="C35" i="123"/>
  <c r="C35" i="139" s="1"/>
  <c r="J37" i="101"/>
  <c r="BD28" i="131"/>
  <c r="I26" i="123"/>
  <c r="I26" i="139" s="1"/>
  <c r="BF28" i="101"/>
  <c r="H26" i="131"/>
  <c r="C24" i="123"/>
  <c r="C24" i="139" s="1"/>
  <c r="J26" i="101"/>
  <c r="X16" i="131"/>
  <c r="X10" i="113"/>
  <c r="X10" i="132" s="1"/>
  <c r="E14" i="123"/>
  <c r="Z16" i="101"/>
  <c r="I9" i="123"/>
  <c r="I9" i="139" s="1"/>
  <c r="BD11" i="131"/>
  <c r="BF11" i="101"/>
  <c r="H10" i="131"/>
  <c r="C8" i="123"/>
  <c r="C8" i="139" s="1"/>
  <c r="J10" i="101"/>
  <c r="BF14" i="102"/>
  <c r="BD14" i="133"/>
  <c r="I12" i="128"/>
  <c r="I12" i="144" s="1"/>
  <c r="P14" i="133"/>
  <c r="R14" i="102"/>
  <c r="D12" i="128"/>
  <c r="D12" i="144" s="1"/>
  <c r="AN14" i="133"/>
  <c r="AP14" i="102"/>
  <c r="G12" i="128"/>
  <c r="G12" i="144" s="1"/>
  <c r="BF11" i="102"/>
  <c r="I9" i="128"/>
  <c r="I9" i="144" s="1"/>
  <c r="BD11" i="133"/>
  <c r="P11" i="133"/>
  <c r="R11" i="102"/>
  <c r="D9" i="128"/>
  <c r="D9" i="144" s="1"/>
  <c r="AF11" i="133"/>
  <c r="F9" i="128"/>
  <c r="F9" i="144" s="1"/>
  <c r="AH11" i="102"/>
  <c r="F32" i="123"/>
  <c r="F32" i="139" s="1"/>
  <c r="AF34" i="131"/>
  <c r="AH34" i="101"/>
  <c r="AV46" i="131"/>
  <c r="H44" i="123"/>
  <c r="H44" i="139" s="1"/>
  <c r="AX46" i="101"/>
  <c r="F70" i="123"/>
  <c r="F70" i="139" s="1"/>
  <c r="AF72" i="131"/>
  <c r="AH72" i="101"/>
  <c r="G44" i="123"/>
  <c r="G44" i="139" s="1"/>
  <c r="AN46" i="131"/>
  <c r="AP46" i="101"/>
  <c r="F44" i="123"/>
  <c r="F44" i="139" s="1"/>
  <c r="AF46" i="131"/>
  <c r="AH46" i="101"/>
  <c r="C39" i="123"/>
  <c r="C39" i="139" s="1"/>
  <c r="H41" i="131"/>
  <c r="J41" i="101"/>
  <c r="AV73" i="131"/>
  <c r="H71" i="123"/>
  <c r="H71" i="139" s="1"/>
  <c r="AX73" i="101"/>
  <c r="X34" i="131"/>
  <c r="E32" i="123"/>
  <c r="E32" i="139" s="1"/>
  <c r="Z34" i="101"/>
  <c r="BD50" i="131"/>
  <c r="I48" i="123"/>
  <c r="I48" i="139" s="1"/>
  <c r="BF50" i="101"/>
  <c r="BL41" i="131"/>
  <c r="J39" i="123"/>
  <c r="J39" i="139" s="1"/>
  <c r="BN41" i="101"/>
  <c r="BL53" i="131"/>
  <c r="J51" i="123"/>
  <c r="J51" i="139" s="1"/>
  <c r="BN53" i="101"/>
  <c r="F19" i="123"/>
  <c r="F19" i="139" s="1"/>
  <c r="AF21" i="131"/>
  <c r="AH21" i="101"/>
  <c r="CB41" i="133"/>
  <c r="CD41" i="102"/>
  <c r="L39" i="128"/>
  <c r="CB28" i="113"/>
  <c r="CB28" i="132" s="1"/>
  <c r="BF47" i="102"/>
  <c r="I45" i="128"/>
  <c r="I45" i="144" s="1"/>
  <c r="BD47" i="133"/>
  <c r="X47" i="133"/>
  <c r="E45" i="128"/>
  <c r="E45" i="144" s="1"/>
  <c r="Z47" i="102"/>
  <c r="X22" i="131"/>
  <c r="E20" i="123"/>
  <c r="E20" i="139" s="1"/>
  <c r="Z22" i="101"/>
  <c r="D20" i="123"/>
  <c r="D20" i="139" s="1"/>
  <c r="P22" i="131"/>
  <c r="R22" i="101"/>
  <c r="E52" i="123"/>
  <c r="E52" i="139" s="1"/>
  <c r="X54" i="131"/>
  <c r="Z54" i="101"/>
  <c r="AV54" i="131"/>
  <c r="H52" i="123"/>
  <c r="H52" i="139" s="1"/>
  <c r="AX54" i="101"/>
  <c r="Z43" i="131"/>
  <c r="E41" i="124"/>
  <c r="E41" i="140" s="1"/>
  <c r="H43" i="124"/>
  <c r="H43" i="140" s="1"/>
  <c r="AX45" i="131"/>
  <c r="AH37" i="131"/>
  <c r="F35" i="124"/>
  <c r="F35" i="140" s="1"/>
  <c r="BN63" i="133"/>
  <c r="J61" i="129"/>
  <c r="J61" i="145" s="1"/>
  <c r="F49" i="129"/>
  <c r="F49" i="145" s="1"/>
  <c r="AH51" i="133"/>
  <c r="L40" i="129"/>
  <c r="L40" i="145" s="1"/>
  <c r="CD42" i="133"/>
  <c r="AX42" i="133"/>
  <c r="H40" i="129"/>
  <c r="H40" i="145" s="1"/>
  <c r="F35" i="129"/>
  <c r="F35" i="145" s="1"/>
  <c r="AH37" i="133"/>
  <c r="CD36" i="133"/>
  <c r="L34" i="129"/>
  <c r="L34" i="145" s="1"/>
  <c r="BN34" i="133"/>
  <c r="J32" i="129"/>
  <c r="J32" i="145" s="1"/>
  <c r="R33" i="133"/>
  <c r="D31" i="129"/>
  <c r="D31" i="145" s="1"/>
  <c r="H19" i="144"/>
  <c r="H129" i="116"/>
  <c r="D129" i="116"/>
  <c r="D19" i="144"/>
  <c r="L13" i="129"/>
  <c r="L13" i="145" s="1"/>
  <c r="CD15" i="133"/>
  <c r="H13" i="129"/>
  <c r="H13" i="145" s="1"/>
  <c r="AX15" i="133"/>
  <c r="K131" i="116"/>
  <c r="K21" i="144"/>
  <c r="H131" i="116"/>
  <c r="H21" i="144"/>
  <c r="J49" i="133"/>
  <c r="C47" i="129"/>
  <c r="C47" i="145" s="1"/>
  <c r="J74" i="131"/>
  <c r="C72" i="124"/>
  <c r="C72" i="140" s="1"/>
  <c r="Z44" i="131"/>
  <c r="E42" i="124"/>
  <c r="E42" i="140" s="1"/>
  <c r="J35" i="124"/>
  <c r="J35" i="140" s="1"/>
  <c r="BN37" i="131"/>
  <c r="AP59" i="133"/>
  <c r="G57" i="129"/>
  <c r="G57" i="145" s="1"/>
  <c r="BF51" i="133"/>
  <c r="I49" i="129"/>
  <c r="I49" i="145" s="1"/>
  <c r="K129" i="116"/>
  <c r="K19" i="144"/>
  <c r="AP23" i="113"/>
  <c r="AP23" i="132" s="1"/>
  <c r="G19" i="129"/>
  <c r="AP21" i="133"/>
  <c r="BN25" i="113"/>
  <c r="BN25" i="132" s="1"/>
  <c r="J21" i="129"/>
  <c r="BN23" i="133"/>
  <c r="E21" i="129"/>
  <c r="Z23" i="133"/>
  <c r="Z25" i="113"/>
  <c r="Z25" i="132" s="1"/>
  <c r="D21" i="129"/>
  <c r="R25" i="113"/>
  <c r="R25" i="132" s="1"/>
  <c r="R23" i="133"/>
  <c r="BF50" i="133"/>
  <c r="I48" i="129"/>
  <c r="I48" i="145" s="1"/>
  <c r="BF74" i="131"/>
  <c r="I72" i="124"/>
  <c r="I72" i="140" s="1"/>
  <c r="R55" i="131"/>
  <c r="D53" i="124"/>
  <c r="D53" i="140" s="1"/>
  <c r="AP44" i="131"/>
  <c r="G42" i="124"/>
  <c r="G42" i="140" s="1"/>
  <c r="CD63" i="133"/>
  <c r="L61" i="129"/>
  <c r="L61" i="145" s="1"/>
  <c r="H61" i="129"/>
  <c r="H61" i="145" s="1"/>
  <c r="AX63" i="133"/>
  <c r="R58" i="133"/>
  <c r="D56" i="129"/>
  <c r="D56" i="145" s="1"/>
  <c r="L49" i="129"/>
  <c r="L49" i="145" s="1"/>
  <c r="CD51" i="133"/>
  <c r="AH42" i="133"/>
  <c r="F40" i="129"/>
  <c r="F40" i="145" s="1"/>
  <c r="L35" i="129"/>
  <c r="L35" i="145" s="1"/>
  <c r="CD37" i="133"/>
  <c r="AH36" i="133"/>
  <c r="F34" i="129"/>
  <c r="F34" i="145" s="1"/>
  <c r="R34" i="133"/>
  <c r="D32" i="129"/>
  <c r="D32" i="145" s="1"/>
  <c r="F27" i="129"/>
  <c r="F27" i="145" s="1"/>
  <c r="AH29" i="133"/>
  <c r="J129" i="116"/>
  <c r="J19" i="144"/>
  <c r="F19" i="144"/>
  <c r="F129" i="116"/>
  <c r="C48" i="129"/>
  <c r="C48" i="145" s="1"/>
  <c r="J50" i="133"/>
  <c r="AH49" i="133"/>
  <c r="F47" i="129"/>
  <c r="F47" i="145" s="1"/>
  <c r="H42" i="124"/>
  <c r="H42" i="140" s="1"/>
  <c r="AX44" i="131"/>
  <c r="BF37" i="131"/>
  <c r="I35" i="124"/>
  <c r="I35" i="140" s="1"/>
  <c r="K61" i="129"/>
  <c r="K61" i="145" s="1"/>
  <c r="BV63" i="133"/>
  <c r="E57" i="129"/>
  <c r="E57" i="145" s="1"/>
  <c r="Z59" i="133"/>
  <c r="Z15" i="133"/>
  <c r="E13" i="129"/>
  <c r="E13" i="145" s="1"/>
  <c r="AP23" i="133"/>
  <c r="AP25" i="113"/>
  <c r="AP25" i="132" s="1"/>
  <c r="G21" i="129"/>
  <c r="L21" i="129"/>
  <c r="CD25" i="113"/>
  <c r="CD25" i="132" s="1"/>
  <c r="CD23" i="133"/>
  <c r="H81" i="131"/>
  <c r="C79" i="123"/>
  <c r="C79" i="139" s="1"/>
  <c r="J81" i="101"/>
  <c r="F54" i="128"/>
  <c r="F54" i="144" s="1"/>
  <c r="AF56" i="133"/>
  <c r="AH56" i="102"/>
  <c r="G55" i="128"/>
  <c r="G55" i="144" s="1"/>
  <c r="AP57" i="102"/>
  <c r="AN57" i="133"/>
  <c r="BL35" i="133"/>
  <c r="J33" i="128"/>
  <c r="J33" i="144" s="1"/>
  <c r="BN35" i="102"/>
  <c r="C30" i="128"/>
  <c r="C30" i="144" s="1"/>
  <c r="J32" i="102"/>
  <c r="H32" i="133"/>
  <c r="H54" i="128"/>
  <c r="H54" i="144" s="1"/>
  <c r="AX56" i="102"/>
  <c r="AV56" i="133"/>
  <c r="J35" i="102"/>
  <c r="H35" i="133"/>
  <c r="C33" i="128"/>
  <c r="C33" i="144" s="1"/>
  <c r="F25" i="128"/>
  <c r="AH27" i="102"/>
  <c r="AF27" i="133"/>
  <c r="AF26" i="113"/>
  <c r="AF26" i="132" s="1"/>
  <c r="BV56" i="102"/>
  <c r="K54" i="128"/>
  <c r="K54" i="144" s="1"/>
  <c r="BT56" i="133"/>
  <c r="AX57" i="102"/>
  <c r="H55" i="128"/>
  <c r="H55" i="144" s="1"/>
  <c r="AV57" i="133"/>
  <c r="I25" i="128"/>
  <c r="BF27" i="102"/>
  <c r="BD27" i="133"/>
  <c r="BD26" i="113"/>
  <c r="BD26" i="132" s="1"/>
  <c r="Z35" i="102"/>
  <c r="E33" i="128"/>
  <c r="E33" i="144" s="1"/>
  <c r="X35" i="133"/>
  <c r="BN57" i="102"/>
  <c r="J55" i="128"/>
  <c r="J55" i="144" s="1"/>
  <c r="BL57" i="133"/>
  <c r="D33" i="128"/>
  <c r="D33" i="144" s="1"/>
  <c r="R35" i="102"/>
  <c r="P35" i="133"/>
  <c r="P101" i="131"/>
  <c r="D99" i="123"/>
  <c r="D99" i="139" s="1"/>
  <c r="R101" i="101"/>
  <c r="J96" i="123"/>
  <c r="J96" i="139" s="1"/>
  <c r="BL98" i="131"/>
  <c r="BN98" i="101"/>
  <c r="P96" i="131"/>
  <c r="D94" i="123"/>
  <c r="D94" i="139" s="1"/>
  <c r="R96" i="101"/>
  <c r="H92" i="123"/>
  <c r="H92" i="139" s="1"/>
  <c r="AV94" i="131"/>
  <c r="AX94" i="101"/>
  <c r="L90" i="123"/>
  <c r="L90" i="139" s="1"/>
  <c r="CD92" i="101"/>
  <c r="CB92" i="131"/>
  <c r="F80" i="123"/>
  <c r="F80" i="139" s="1"/>
  <c r="AF82" i="131"/>
  <c r="AH82" i="101"/>
  <c r="BL79" i="131"/>
  <c r="J77" i="123"/>
  <c r="J77" i="139" s="1"/>
  <c r="BN79" i="101"/>
  <c r="R78" i="101"/>
  <c r="D76" i="123"/>
  <c r="D76" i="139" s="1"/>
  <c r="P78" i="131"/>
  <c r="J69" i="123"/>
  <c r="J69" i="139" s="1"/>
  <c r="BL71" i="131"/>
  <c r="BN71" i="101"/>
  <c r="P69" i="131"/>
  <c r="D67" i="123"/>
  <c r="D67" i="139" s="1"/>
  <c r="R69" i="101"/>
  <c r="AV67" i="131"/>
  <c r="H65" i="123"/>
  <c r="H65" i="139" s="1"/>
  <c r="AX67" i="101"/>
  <c r="CB63" i="131"/>
  <c r="CD63" i="101"/>
  <c r="CB14" i="113"/>
  <c r="CB14" i="132" s="1"/>
  <c r="L61" i="123"/>
  <c r="F60" i="123"/>
  <c r="F60" i="139" s="1"/>
  <c r="AF62" i="131"/>
  <c r="AH62" i="101"/>
  <c r="J58" i="123"/>
  <c r="J58" i="139" s="1"/>
  <c r="BL60" i="131"/>
  <c r="BN60" i="101"/>
  <c r="D57" i="123"/>
  <c r="D57" i="139" s="1"/>
  <c r="P59" i="131"/>
  <c r="R59" i="101"/>
  <c r="AV57" i="131"/>
  <c r="H55" i="123"/>
  <c r="H55" i="139" s="1"/>
  <c r="AX57" i="101"/>
  <c r="L26" i="123"/>
  <c r="L26" i="139" s="1"/>
  <c r="CD28" i="101"/>
  <c r="CB28" i="131"/>
  <c r="F24" i="123"/>
  <c r="F24" i="139" s="1"/>
  <c r="AF26" i="131"/>
  <c r="AH26" i="101"/>
  <c r="CD16" i="101"/>
  <c r="CB10" i="113"/>
  <c r="CB10" i="132" s="1"/>
  <c r="L14" i="123"/>
  <c r="CB16" i="131"/>
  <c r="F13" i="123"/>
  <c r="F13" i="139" s="1"/>
  <c r="AF15" i="131"/>
  <c r="AH15" i="101"/>
  <c r="BL10" i="131"/>
  <c r="J8" i="123"/>
  <c r="J8" i="139" s="1"/>
  <c r="BN10" i="101"/>
  <c r="C99" i="123"/>
  <c r="C99" i="139" s="1"/>
  <c r="H101" i="131"/>
  <c r="J101" i="101"/>
  <c r="BD98" i="131"/>
  <c r="I96" i="123"/>
  <c r="I96" i="139" s="1"/>
  <c r="BF98" i="101"/>
  <c r="C94" i="123"/>
  <c r="C94" i="139" s="1"/>
  <c r="H96" i="131"/>
  <c r="J96" i="101"/>
  <c r="AN94" i="131"/>
  <c r="G92" i="123"/>
  <c r="G92" i="139" s="1"/>
  <c r="AP94" i="101"/>
  <c r="BT92" i="131"/>
  <c r="K90" i="123"/>
  <c r="K90" i="139" s="1"/>
  <c r="BV92" i="101"/>
  <c r="E80" i="123"/>
  <c r="E80" i="139" s="1"/>
  <c r="X82" i="131"/>
  <c r="Z82" i="101"/>
  <c r="E77" i="123"/>
  <c r="E77" i="139" s="1"/>
  <c r="X79" i="131"/>
  <c r="Z79" i="101"/>
  <c r="K67" i="123"/>
  <c r="K67" i="139" s="1"/>
  <c r="BT69" i="131"/>
  <c r="BV69" i="101"/>
  <c r="E66" i="123"/>
  <c r="E66" i="139" s="1"/>
  <c r="X68" i="131"/>
  <c r="Z68" i="101"/>
  <c r="I64" i="123"/>
  <c r="I64" i="139" s="1"/>
  <c r="BD66" i="131"/>
  <c r="BF66" i="101"/>
  <c r="H14" i="113"/>
  <c r="H14" i="132" s="1"/>
  <c r="H63" i="131"/>
  <c r="C61" i="123"/>
  <c r="J63" i="101"/>
  <c r="AN61" i="131"/>
  <c r="G59" i="123"/>
  <c r="G59" i="139" s="1"/>
  <c r="AP61" i="101"/>
  <c r="K57" i="123"/>
  <c r="K57" i="139" s="1"/>
  <c r="BT59" i="131"/>
  <c r="BV59" i="101"/>
  <c r="E56" i="123"/>
  <c r="E56" i="139" s="1"/>
  <c r="X58" i="131"/>
  <c r="Z58" i="101"/>
  <c r="H54" i="131"/>
  <c r="C52" i="123"/>
  <c r="C52" i="139" s="1"/>
  <c r="J54" i="101"/>
  <c r="X29" i="131"/>
  <c r="E27" i="123"/>
  <c r="E27" i="139" s="1"/>
  <c r="Z29" i="101"/>
  <c r="BD26" i="131"/>
  <c r="I24" i="123"/>
  <c r="I24" i="139" s="1"/>
  <c r="BF26" i="101"/>
  <c r="C23" i="123"/>
  <c r="C23" i="139" s="1"/>
  <c r="H25" i="131"/>
  <c r="J25" i="101"/>
  <c r="I13" i="123"/>
  <c r="I13" i="139" s="1"/>
  <c r="BD15" i="131"/>
  <c r="BF15" i="101"/>
  <c r="H11" i="131"/>
  <c r="C9" i="123"/>
  <c r="C9" i="139" s="1"/>
  <c r="J11" i="101"/>
  <c r="AF101" i="131"/>
  <c r="F99" i="123"/>
  <c r="F99" i="139" s="1"/>
  <c r="AH101" i="101"/>
  <c r="H96" i="123"/>
  <c r="H96" i="139" s="1"/>
  <c r="AV98" i="131"/>
  <c r="AX98" i="101"/>
  <c r="H93" i="123"/>
  <c r="H93" i="139" s="1"/>
  <c r="AV95" i="131"/>
  <c r="AX95" i="101"/>
  <c r="CB93" i="131"/>
  <c r="L91" i="123"/>
  <c r="L91" i="139" s="1"/>
  <c r="CD93" i="101"/>
  <c r="AF92" i="131"/>
  <c r="F90" i="123"/>
  <c r="F90" i="139" s="1"/>
  <c r="AH92" i="101"/>
  <c r="BL81" i="131"/>
  <c r="J79" i="123"/>
  <c r="J79" i="139" s="1"/>
  <c r="BN81" i="101"/>
  <c r="D77" i="123"/>
  <c r="D77" i="139" s="1"/>
  <c r="P79" i="131"/>
  <c r="R79" i="101"/>
  <c r="P71" i="131"/>
  <c r="D69" i="123"/>
  <c r="D69" i="139" s="1"/>
  <c r="R71" i="101"/>
  <c r="H66" i="123"/>
  <c r="H66" i="139" s="1"/>
  <c r="AV68" i="131"/>
  <c r="AX68" i="101"/>
  <c r="CB66" i="131"/>
  <c r="CD66" i="101"/>
  <c r="L64" i="123"/>
  <c r="L64" i="139" s="1"/>
  <c r="F61" i="123"/>
  <c r="AF63" i="131"/>
  <c r="AH63" i="101"/>
  <c r="AF14" i="113"/>
  <c r="AF14" i="132" s="1"/>
  <c r="BL61" i="131"/>
  <c r="J59" i="123"/>
  <c r="J59" i="139" s="1"/>
  <c r="BN61" i="101"/>
  <c r="P60" i="131"/>
  <c r="D58" i="123"/>
  <c r="D58" i="139" s="1"/>
  <c r="R60" i="101"/>
  <c r="AV58" i="131"/>
  <c r="H56" i="123"/>
  <c r="H56" i="139" s="1"/>
  <c r="AX58" i="101"/>
  <c r="CD29" i="101"/>
  <c r="L27" i="123"/>
  <c r="L27" i="139" s="1"/>
  <c r="CB29" i="131"/>
  <c r="F26" i="123"/>
  <c r="F26" i="139" s="1"/>
  <c r="AF28" i="131"/>
  <c r="AH28" i="101"/>
  <c r="J23" i="123"/>
  <c r="J23" i="139" s="1"/>
  <c r="BL25" i="131"/>
  <c r="BN25" i="101"/>
  <c r="L13" i="123"/>
  <c r="L13" i="139" s="1"/>
  <c r="CB15" i="131"/>
  <c r="CD15" i="101"/>
  <c r="F9" i="123"/>
  <c r="F9" i="139" s="1"/>
  <c r="AF11" i="131"/>
  <c r="AH11" i="101"/>
  <c r="BD106" i="131"/>
  <c r="I104" i="123"/>
  <c r="I104" i="139" s="1"/>
  <c r="BF106" i="101"/>
  <c r="BD96" i="131"/>
  <c r="I94" i="123"/>
  <c r="I94" i="139" s="1"/>
  <c r="BF96" i="101"/>
  <c r="C93" i="123"/>
  <c r="C93" i="139" s="1"/>
  <c r="H95" i="131"/>
  <c r="J95" i="101"/>
  <c r="G91" i="123"/>
  <c r="G91" i="139" s="1"/>
  <c r="AN93" i="131"/>
  <c r="AP93" i="101"/>
  <c r="BT82" i="131"/>
  <c r="K80" i="123"/>
  <c r="K80" i="139" s="1"/>
  <c r="BV82" i="101"/>
  <c r="X81" i="131"/>
  <c r="E79" i="123"/>
  <c r="E79" i="139" s="1"/>
  <c r="Z81" i="101"/>
  <c r="BF78" i="101"/>
  <c r="I76" i="123"/>
  <c r="I76" i="139" s="1"/>
  <c r="BD78" i="131"/>
  <c r="I67" i="123"/>
  <c r="I67" i="139" s="1"/>
  <c r="BD69" i="131"/>
  <c r="BF69" i="101"/>
  <c r="C66" i="123"/>
  <c r="C66" i="139" s="1"/>
  <c r="H68" i="131"/>
  <c r="J68" i="101"/>
  <c r="G64" i="123"/>
  <c r="G64" i="139" s="1"/>
  <c r="AN66" i="131"/>
  <c r="AP66" i="101"/>
  <c r="K60" i="123"/>
  <c r="K60" i="139" s="1"/>
  <c r="BT62" i="131"/>
  <c r="BV62" i="101"/>
  <c r="E59" i="123"/>
  <c r="E59" i="139" s="1"/>
  <c r="X61" i="131"/>
  <c r="Z61" i="101"/>
  <c r="BD59" i="131"/>
  <c r="I57" i="123"/>
  <c r="I57" i="139" s="1"/>
  <c r="BF59" i="101"/>
  <c r="C56" i="123"/>
  <c r="C56" i="139" s="1"/>
  <c r="H58" i="131"/>
  <c r="J58" i="101"/>
  <c r="H53" i="131"/>
  <c r="C51" i="123"/>
  <c r="C51" i="139" s="1"/>
  <c r="J53" i="101"/>
  <c r="BT29" i="131"/>
  <c r="K27" i="123"/>
  <c r="K27" i="139" s="1"/>
  <c r="BV29" i="101"/>
  <c r="E26" i="123"/>
  <c r="E26" i="139" s="1"/>
  <c r="X28" i="131"/>
  <c r="Z28" i="101"/>
  <c r="I23" i="123"/>
  <c r="I23" i="139" s="1"/>
  <c r="BD25" i="131"/>
  <c r="BF25" i="101"/>
  <c r="K13" i="123"/>
  <c r="K13" i="139" s="1"/>
  <c r="BT15" i="131"/>
  <c r="BV15" i="101"/>
  <c r="E9" i="123"/>
  <c r="E9" i="139" s="1"/>
  <c r="X11" i="131"/>
  <c r="Z11" i="101"/>
  <c r="X14" i="133"/>
  <c r="Z14" i="102"/>
  <c r="E12" i="128"/>
  <c r="E12" i="144" s="1"/>
  <c r="BN14" i="102"/>
  <c r="J12" i="128"/>
  <c r="J12" i="144" s="1"/>
  <c r="BL14" i="133"/>
  <c r="J14" i="102"/>
  <c r="H14" i="133"/>
  <c r="C12" i="128"/>
  <c r="C12" i="144" s="1"/>
  <c r="E9" i="128"/>
  <c r="E9" i="144" s="1"/>
  <c r="Z11" i="102"/>
  <c r="X11" i="133"/>
  <c r="K9" i="128"/>
  <c r="K9" i="144" s="1"/>
  <c r="BT11" i="133"/>
  <c r="BV11" i="102"/>
  <c r="BT21" i="131"/>
  <c r="K19" i="123"/>
  <c r="K19" i="139" s="1"/>
  <c r="BV21" i="101"/>
  <c r="BD73" i="131"/>
  <c r="I71" i="123"/>
  <c r="I71" i="139" s="1"/>
  <c r="BF73" i="101"/>
  <c r="X21" i="131"/>
  <c r="E19" i="123"/>
  <c r="E19" i="139" s="1"/>
  <c r="Z21" i="101"/>
  <c r="D39" i="123"/>
  <c r="D39" i="139" s="1"/>
  <c r="P41" i="131"/>
  <c r="R41" i="101"/>
  <c r="P73" i="131"/>
  <c r="D71" i="123"/>
  <c r="D71" i="139" s="1"/>
  <c r="R73" i="101"/>
  <c r="I19" i="123"/>
  <c r="I19" i="139" s="1"/>
  <c r="BD21" i="131"/>
  <c r="BF21" i="101"/>
  <c r="BL34" i="131"/>
  <c r="J32" i="123"/>
  <c r="J32" i="139" s="1"/>
  <c r="BN34" i="101"/>
  <c r="G51" i="123"/>
  <c r="G51" i="139" s="1"/>
  <c r="AN53" i="131"/>
  <c r="AP53" i="101"/>
  <c r="BT41" i="131"/>
  <c r="K39" i="123"/>
  <c r="K39" i="139" s="1"/>
  <c r="BV41" i="101"/>
  <c r="C71" i="123"/>
  <c r="C71" i="139" s="1"/>
  <c r="H73" i="131"/>
  <c r="J73" i="101"/>
  <c r="G39" i="123"/>
  <c r="G39" i="139" s="1"/>
  <c r="AN41" i="131"/>
  <c r="AP41" i="101"/>
  <c r="AN20" i="131"/>
  <c r="G18" i="123"/>
  <c r="G18" i="139" s="1"/>
  <c r="AP20" i="101"/>
  <c r="C44" i="123"/>
  <c r="C44" i="139" s="1"/>
  <c r="H46" i="131"/>
  <c r="J46" i="101"/>
  <c r="X41" i="131"/>
  <c r="E39" i="123"/>
  <c r="E39" i="139" s="1"/>
  <c r="Z41" i="101"/>
  <c r="J48" i="123"/>
  <c r="J48" i="139" s="1"/>
  <c r="BL50" i="131"/>
  <c r="BN50" i="101"/>
  <c r="E71" i="123"/>
  <c r="E71" i="139" s="1"/>
  <c r="X73" i="131"/>
  <c r="Z73" i="101"/>
  <c r="BL38" i="131"/>
  <c r="J36" i="123"/>
  <c r="J36" i="139" s="1"/>
  <c r="BN38" i="101"/>
  <c r="D48" i="123"/>
  <c r="D48" i="139" s="1"/>
  <c r="P50" i="131"/>
  <c r="R50" i="101"/>
  <c r="AN34" i="131"/>
  <c r="G32" i="123"/>
  <c r="G32" i="139" s="1"/>
  <c r="AP34" i="101"/>
  <c r="P53" i="131"/>
  <c r="D51" i="123"/>
  <c r="D51" i="139" s="1"/>
  <c r="R53" i="101"/>
  <c r="BT28" i="113"/>
  <c r="BT28" i="132" s="1"/>
  <c r="K39" i="128"/>
  <c r="BV41" i="102"/>
  <c r="BT41" i="133"/>
  <c r="C45" i="128"/>
  <c r="C45" i="144" s="1"/>
  <c r="J47" i="102"/>
  <c r="H47" i="133"/>
  <c r="AN47" i="133"/>
  <c r="G45" i="128"/>
  <c r="G45" i="144" s="1"/>
  <c r="AP47" i="102"/>
  <c r="J20" i="123"/>
  <c r="J20" i="139" s="1"/>
  <c r="BL22" i="131"/>
  <c r="BN22" i="101"/>
  <c r="BD22" i="131"/>
  <c r="I20" i="123"/>
  <c r="I20" i="139" s="1"/>
  <c r="BF22" i="101"/>
  <c r="AN54" i="131"/>
  <c r="G52" i="123"/>
  <c r="G52" i="139" s="1"/>
  <c r="AP54" i="101"/>
  <c r="J52" i="123"/>
  <c r="J52" i="139" s="1"/>
  <c r="BL54" i="131"/>
  <c r="BN54" i="101"/>
  <c r="L45" i="129"/>
  <c r="L45" i="145" s="1"/>
  <c r="CD47" i="133"/>
  <c r="G47" i="129"/>
  <c r="G47" i="145" s="1"/>
  <c r="AP49" i="133"/>
  <c r="D47" i="129"/>
  <c r="D47" i="145" s="1"/>
  <c r="R49" i="133"/>
  <c r="E46" i="129"/>
  <c r="E46" i="145" s="1"/>
  <c r="Z48" i="133"/>
  <c r="AH74" i="131"/>
  <c r="F72" i="124"/>
  <c r="F72" i="140" s="1"/>
  <c r="J41" i="124"/>
  <c r="J41" i="140" s="1"/>
  <c r="BN43" i="131"/>
  <c r="Z55" i="131"/>
  <c r="E53" i="124"/>
  <c r="E53" i="140" s="1"/>
  <c r="AP55" i="131"/>
  <c r="G53" i="124"/>
  <c r="G53" i="140" s="1"/>
  <c r="AH63" i="133"/>
  <c r="F61" i="129"/>
  <c r="F61" i="145" s="1"/>
  <c r="D57" i="129"/>
  <c r="D57" i="145" s="1"/>
  <c r="R59" i="133"/>
  <c r="J49" i="129"/>
  <c r="J49" i="145" s="1"/>
  <c r="BN51" i="133"/>
  <c r="AX36" i="133"/>
  <c r="H34" i="129"/>
  <c r="H34" i="145" s="1"/>
  <c r="D34" i="129"/>
  <c r="D34" i="145" s="1"/>
  <c r="R36" i="133"/>
  <c r="H31" i="129"/>
  <c r="H31" i="145" s="1"/>
  <c r="AX33" i="133"/>
  <c r="CD21" i="133"/>
  <c r="L19" i="129"/>
  <c r="CD23" i="113"/>
  <c r="CD23" i="132" s="1"/>
  <c r="H19" i="129"/>
  <c r="AX23" i="113"/>
  <c r="AX23" i="132" s="1"/>
  <c r="AX21" i="133"/>
  <c r="BN10" i="133"/>
  <c r="J8" i="129"/>
  <c r="J8" i="145" s="1"/>
  <c r="D72" i="124"/>
  <c r="D72" i="140" s="1"/>
  <c r="R74" i="131"/>
  <c r="H35" i="124"/>
  <c r="H35" i="140" s="1"/>
  <c r="AX37" i="131"/>
  <c r="I53" i="124"/>
  <c r="I53" i="140" s="1"/>
  <c r="BF55" i="131"/>
  <c r="J42" i="133"/>
  <c r="C40" i="129"/>
  <c r="C40" i="145" s="1"/>
  <c r="AP36" i="133"/>
  <c r="G34" i="129"/>
  <c r="G34" i="145" s="1"/>
  <c r="K31" i="129"/>
  <c r="K31" i="145" s="1"/>
  <c r="BV33" i="133"/>
  <c r="E28" i="129"/>
  <c r="E28" i="145" s="1"/>
  <c r="Z30" i="133"/>
  <c r="BF28" i="133"/>
  <c r="I26" i="129"/>
  <c r="I26" i="145" s="1"/>
  <c r="BV23" i="113"/>
  <c r="BV23" i="132" s="1"/>
  <c r="K19" i="129"/>
  <c r="BV21" i="133"/>
  <c r="J15" i="133"/>
  <c r="C13" i="129"/>
  <c r="C13" i="145" s="1"/>
  <c r="Z10" i="133"/>
  <c r="E8" i="129"/>
  <c r="E8" i="145" s="1"/>
  <c r="E131" i="116"/>
  <c r="E21" i="144"/>
  <c r="D131" i="116"/>
  <c r="D21" i="144"/>
  <c r="D46" i="129"/>
  <c r="D46" i="145" s="1"/>
  <c r="R48" i="133"/>
  <c r="AH50" i="133"/>
  <c r="F48" i="129"/>
  <c r="F48" i="145" s="1"/>
  <c r="K52" i="124"/>
  <c r="K52" i="140" s="1"/>
  <c r="BV54" i="131"/>
  <c r="BF44" i="131"/>
  <c r="I42" i="124"/>
  <c r="I42" i="140" s="1"/>
  <c r="I43" i="124"/>
  <c r="I43" i="140" s="1"/>
  <c r="BF45" i="131"/>
  <c r="R63" i="133"/>
  <c r="D61" i="129"/>
  <c r="D61" i="145" s="1"/>
  <c r="BN59" i="133"/>
  <c r="J57" i="129"/>
  <c r="J57" i="145" s="1"/>
  <c r="D35" i="129"/>
  <c r="D35" i="145" s="1"/>
  <c r="R37" i="133"/>
  <c r="CD30" i="133"/>
  <c r="L28" i="129"/>
  <c r="L28" i="145" s="1"/>
  <c r="AX30" i="133"/>
  <c r="H28" i="129"/>
  <c r="H28" i="145" s="1"/>
  <c r="R28" i="133"/>
  <c r="D26" i="129"/>
  <c r="D26" i="145" s="1"/>
  <c r="BN21" i="133"/>
  <c r="J19" i="129"/>
  <c r="BN23" i="113"/>
  <c r="BN23" i="132" s="1"/>
  <c r="J13" i="129"/>
  <c r="J13" i="145" s="1"/>
  <c r="BN15" i="133"/>
  <c r="H8" i="129"/>
  <c r="H8" i="145" s="1"/>
  <c r="AX10" i="133"/>
  <c r="R10" i="133"/>
  <c r="D8" i="129"/>
  <c r="D8" i="145" s="1"/>
  <c r="I131" i="116"/>
  <c r="I21" i="144"/>
  <c r="C21" i="144"/>
  <c r="C131" i="116"/>
  <c r="BF48" i="133"/>
  <c r="I46" i="129"/>
  <c r="I46" i="145" s="1"/>
  <c r="I47" i="129"/>
  <c r="I47" i="145" s="1"/>
  <c r="BF49" i="133"/>
  <c r="Z74" i="131"/>
  <c r="E72" i="124"/>
  <c r="E72" i="140" s="1"/>
  <c r="H53" i="124"/>
  <c r="H53" i="140" s="1"/>
  <c r="AX55" i="131"/>
  <c r="E40" i="129"/>
  <c r="E40" i="145" s="1"/>
  <c r="Z42" i="133"/>
  <c r="BF36" i="133"/>
  <c r="I34" i="129"/>
  <c r="I34" i="145" s="1"/>
  <c r="C32" i="129"/>
  <c r="C32" i="145" s="1"/>
  <c r="J34" i="133"/>
  <c r="AP30" i="133"/>
  <c r="G28" i="129"/>
  <c r="G28" i="145" s="1"/>
  <c r="K26" i="129"/>
  <c r="K26" i="145" s="1"/>
  <c r="BV28" i="133"/>
  <c r="I19" i="144"/>
  <c r="I129" i="116"/>
  <c r="C8" i="129"/>
  <c r="C8" i="145" s="1"/>
  <c r="J10" i="133"/>
  <c r="C36" i="156"/>
  <c r="O29" i="156"/>
  <c r="AA29" i="156"/>
  <c r="C29" i="156"/>
  <c r="U36" i="156"/>
  <c r="AD29" i="156"/>
  <c r="R29" i="156"/>
  <c r="U29" i="156"/>
  <c r="X29" i="156"/>
  <c r="F29" i="156"/>
  <c r="L36" i="156"/>
  <c r="R36" i="156"/>
  <c r="I36" i="156"/>
  <c r="I29" i="156"/>
  <c r="X36" i="156"/>
  <c r="AA36" i="156"/>
  <c r="F36" i="156"/>
  <c r="O36" i="156"/>
  <c r="AD36" i="156"/>
  <c r="I131" i="135" l="1"/>
  <c r="J131" i="135"/>
  <c r="F131" i="135"/>
  <c r="G131" i="135"/>
  <c r="C131" i="135"/>
  <c r="D131" i="135"/>
  <c r="K131" i="135"/>
  <c r="E131" i="135"/>
  <c r="H131" i="135"/>
  <c r="L131" i="135"/>
  <c r="H129" i="135"/>
  <c r="C129" i="135"/>
  <c r="L129" i="135"/>
  <c r="I129" i="135"/>
  <c r="J129" i="135"/>
  <c r="K129" i="135"/>
  <c r="G129" i="135"/>
  <c r="F129" i="135"/>
  <c r="E129" i="135"/>
  <c r="D129" i="135"/>
  <c r="G53" i="128"/>
  <c r="AN29" i="113"/>
  <c r="AN29" i="132" s="1"/>
  <c r="AP55" i="102"/>
  <c r="AN55" i="133"/>
  <c r="E76" i="128"/>
  <c r="E76" i="144" s="1"/>
  <c r="X78" i="133"/>
  <c r="Z78" i="102"/>
  <c r="CD79" i="102"/>
  <c r="CB79" i="133"/>
  <c r="L77" i="128"/>
  <c r="L77" i="144" s="1"/>
  <c r="AV55" i="133"/>
  <c r="AV29" i="113"/>
  <c r="AV29" i="132" s="1"/>
  <c r="AX55" i="102"/>
  <c r="H53" i="128"/>
  <c r="Z55" i="102"/>
  <c r="X55" i="133"/>
  <c r="E53" i="128"/>
  <c r="X29" i="113"/>
  <c r="X29" i="132" s="1"/>
  <c r="J63" i="123"/>
  <c r="J63" i="139" s="1"/>
  <c r="BL65" i="131"/>
  <c r="BN65" i="101"/>
  <c r="G7" i="123"/>
  <c r="AN9" i="131"/>
  <c r="AN9" i="113"/>
  <c r="AN9" i="132" s="1"/>
  <c r="AP9" i="101"/>
  <c r="H65" i="131"/>
  <c r="C63" i="123"/>
  <c r="C63" i="139" s="1"/>
  <c r="J65" i="101"/>
  <c r="F63" i="123"/>
  <c r="F63" i="139" s="1"/>
  <c r="AF65" i="131"/>
  <c r="AH65" i="101"/>
  <c r="D7" i="123"/>
  <c r="P9" i="131"/>
  <c r="P9" i="113"/>
  <c r="P9" i="132" s="1"/>
  <c r="R9" i="101"/>
  <c r="BT13" i="113"/>
  <c r="BT13" i="132" s="1"/>
  <c r="K54" i="123"/>
  <c r="BT56" i="131"/>
  <c r="BV56" i="101"/>
  <c r="CD9" i="101"/>
  <c r="CB9" i="113"/>
  <c r="CB9" i="132" s="1"/>
  <c r="CB9" i="131"/>
  <c r="L7" i="123"/>
  <c r="H9" i="133"/>
  <c r="C7" i="128"/>
  <c r="J9" i="102"/>
  <c r="H22" i="113"/>
  <c r="H22" i="132" s="1"/>
  <c r="H7" i="128"/>
  <c r="AV22" i="113"/>
  <c r="AV22" i="132" s="1"/>
  <c r="AX9" i="102"/>
  <c r="AV9" i="133"/>
  <c r="BF9" i="102"/>
  <c r="I7" i="128"/>
  <c r="BD22" i="113"/>
  <c r="BD22" i="132" s="1"/>
  <c r="BD9" i="133"/>
  <c r="R9" i="102"/>
  <c r="D7" i="128"/>
  <c r="P9" i="133"/>
  <c r="P22" i="113"/>
  <c r="P22" i="132" s="1"/>
  <c r="BD33" i="131"/>
  <c r="I31" i="123"/>
  <c r="I31" i="139" s="1"/>
  <c r="BF33" i="101"/>
  <c r="X72" i="131"/>
  <c r="E70" i="123"/>
  <c r="E70" i="139" s="1"/>
  <c r="Z72" i="101"/>
  <c r="H31" i="123"/>
  <c r="H31" i="139" s="1"/>
  <c r="AV33" i="131"/>
  <c r="AX33" i="101"/>
  <c r="H72" i="131"/>
  <c r="C70" i="123"/>
  <c r="C70" i="139" s="1"/>
  <c r="J72" i="101"/>
  <c r="E18" i="123"/>
  <c r="E18" i="139" s="1"/>
  <c r="X20" i="131"/>
  <c r="Z20" i="101"/>
  <c r="G50" i="123"/>
  <c r="G50" i="139" s="1"/>
  <c r="AN52" i="131"/>
  <c r="AP52" i="101"/>
  <c r="J50" i="123"/>
  <c r="J50" i="139" s="1"/>
  <c r="BL52" i="131"/>
  <c r="BN52" i="101"/>
  <c r="E39" i="128"/>
  <c r="X41" i="133"/>
  <c r="X28" i="113"/>
  <c r="X28" i="132" s="1"/>
  <c r="Z41" i="102"/>
  <c r="AN41" i="133"/>
  <c r="G39" i="128"/>
  <c r="AP41" i="102"/>
  <c r="AN28" i="113"/>
  <c r="AN28" i="132" s="1"/>
  <c r="J19" i="145"/>
  <c r="J165" i="116"/>
  <c r="J20" i="124"/>
  <c r="J20" i="140" s="1"/>
  <c r="BN22" i="131"/>
  <c r="AP34" i="131"/>
  <c r="G32" i="124"/>
  <c r="G32" i="140" s="1"/>
  <c r="J48" i="124"/>
  <c r="J48" i="140" s="1"/>
  <c r="BN50" i="131"/>
  <c r="AP41" i="131"/>
  <c r="G39" i="124"/>
  <c r="G39" i="140" s="1"/>
  <c r="J32" i="124"/>
  <c r="J32" i="140" s="1"/>
  <c r="BN34" i="131"/>
  <c r="Z21" i="131"/>
  <c r="E19" i="124"/>
  <c r="E19" i="140" s="1"/>
  <c r="BN14" i="133"/>
  <c r="J12" i="129"/>
  <c r="J12" i="145" s="1"/>
  <c r="Z11" i="131"/>
  <c r="E9" i="124"/>
  <c r="E9" i="140" s="1"/>
  <c r="K27" i="124"/>
  <c r="K27" i="140" s="1"/>
  <c r="BV29" i="131"/>
  <c r="Z61" i="131"/>
  <c r="E59" i="124"/>
  <c r="E59" i="140" s="1"/>
  <c r="I67" i="124"/>
  <c r="I67" i="140" s="1"/>
  <c r="BF69" i="131"/>
  <c r="AP93" i="131"/>
  <c r="G91" i="124"/>
  <c r="G91" i="140" s="1"/>
  <c r="H102" i="131"/>
  <c r="C100" i="123"/>
  <c r="C100" i="139" s="1"/>
  <c r="J102" i="101"/>
  <c r="F9" i="124"/>
  <c r="F9" i="140" s="1"/>
  <c r="AH11" i="131"/>
  <c r="J79" i="124"/>
  <c r="J79" i="140" s="1"/>
  <c r="BN81" i="131"/>
  <c r="AX98" i="131"/>
  <c r="H96" i="124"/>
  <c r="H96" i="140" s="1"/>
  <c r="J11" i="131"/>
  <c r="C9" i="124"/>
  <c r="C9" i="140" s="1"/>
  <c r="Z29" i="131"/>
  <c r="E27" i="124"/>
  <c r="E27" i="140" s="1"/>
  <c r="G59" i="124"/>
  <c r="G59" i="140" s="1"/>
  <c r="AP61" i="131"/>
  <c r="C120" i="116"/>
  <c r="C61" i="139"/>
  <c r="Z79" i="131"/>
  <c r="E77" i="124"/>
  <c r="E77" i="140" s="1"/>
  <c r="J96" i="131"/>
  <c r="C94" i="124"/>
  <c r="C94" i="140" s="1"/>
  <c r="CD16" i="131"/>
  <c r="L14" i="124"/>
  <c r="CD10" i="113"/>
  <c r="CD10" i="132" s="1"/>
  <c r="AH62" i="131"/>
  <c r="F60" i="124"/>
  <c r="F60" i="140" s="1"/>
  <c r="H92" i="124"/>
  <c r="H92" i="140" s="1"/>
  <c r="AX94" i="131"/>
  <c r="J100" i="123"/>
  <c r="J100" i="139" s="1"/>
  <c r="BL102" i="131"/>
  <c r="BN102" i="101"/>
  <c r="K54" i="129"/>
  <c r="K54" i="145" s="1"/>
  <c r="BV56" i="133"/>
  <c r="F25" i="144"/>
  <c r="F132" i="116"/>
  <c r="C30" i="129"/>
  <c r="C30" i="145" s="1"/>
  <c r="J32" i="133"/>
  <c r="F54" i="129"/>
  <c r="F54" i="145" s="1"/>
  <c r="AH56" i="133"/>
  <c r="L21" i="145"/>
  <c r="L167" i="116"/>
  <c r="H52" i="124"/>
  <c r="H52" i="140" s="1"/>
  <c r="AX54" i="131"/>
  <c r="Z47" i="133"/>
  <c r="E45" i="129"/>
  <c r="E45" i="145" s="1"/>
  <c r="CD28" i="113"/>
  <c r="CD28" i="132" s="1"/>
  <c r="L39" i="129"/>
  <c r="CD41" i="133"/>
  <c r="J39" i="124"/>
  <c r="J39" i="140" s="1"/>
  <c r="BN41" i="131"/>
  <c r="J41" i="131"/>
  <c r="C39" i="124"/>
  <c r="C39" i="140" s="1"/>
  <c r="H44" i="124"/>
  <c r="H44" i="140" s="1"/>
  <c r="AX46" i="131"/>
  <c r="G12" i="129"/>
  <c r="G12" i="145" s="1"/>
  <c r="AP14" i="133"/>
  <c r="C8" i="124"/>
  <c r="C8" i="140" s="1"/>
  <c r="J10" i="131"/>
  <c r="J37" i="131"/>
  <c r="C35" i="124"/>
  <c r="C35" i="140" s="1"/>
  <c r="BF61" i="131"/>
  <c r="I59" i="124"/>
  <c r="I59" i="140" s="1"/>
  <c r="Z14" i="113"/>
  <c r="Z14" i="132" s="1"/>
  <c r="E61" i="124"/>
  <c r="Z63" i="131"/>
  <c r="C77" i="124"/>
  <c r="C77" i="140" s="1"/>
  <c r="J79" i="131"/>
  <c r="G93" i="124"/>
  <c r="G93" i="140" s="1"/>
  <c r="AP95" i="131"/>
  <c r="AN102" i="131"/>
  <c r="G100" i="123"/>
  <c r="G100" i="139" s="1"/>
  <c r="AP102" i="101"/>
  <c r="AH10" i="113"/>
  <c r="AH10" i="132" s="1"/>
  <c r="F14" i="124"/>
  <c r="AH16" i="131"/>
  <c r="R26" i="131"/>
  <c r="D24" i="124"/>
  <c r="D24" i="140" s="1"/>
  <c r="H58" i="124"/>
  <c r="H58" i="140" s="1"/>
  <c r="AX60" i="131"/>
  <c r="J120" i="116"/>
  <c r="J61" i="139"/>
  <c r="AX71" i="131"/>
  <c r="H69" i="124"/>
  <c r="H69" i="140" s="1"/>
  <c r="F92" i="124"/>
  <c r="F92" i="140" s="1"/>
  <c r="AH94" i="131"/>
  <c r="L93" i="124"/>
  <c r="L93" i="140" s="1"/>
  <c r="CD95" i="131"/>
  <c r="CD98" i="131"/>
  <c r="L96" i="124"/>
  <c r="L96" i="140" s="1"/>
  <c r="F104" i="124"/>
  <c r="F104" i="140" s="1"/>
  <c r="AH106" i="131"/>
  <c r="BF29" i="131"/>
  <c r="I27" i="124"/>
  <c r="I27" i="140" s="1"/>
  <c r="K59" i="124"/>
  <c r="K59" i="140" s="1"/>
  <c r="BV61" i="131"/>
  <c r="J78" i="131"/>
  <c r="C76" i="124"/>
  <c r="C76" i="140" s="1"/>
  <c r="BV94" i="131"/>
  <c r="K92" i="124"/>
  <c r="K92" i="140" s="1"/>
  <c r="G99" i="124"/>
  <c r="G99" i="140" s="1"/>
  <c r="AP101" i="131"/>
  <c r="R25" i="131"/>
  <c r="D23" i="124"/>
  <c r="D23" i="140" s="1"/>
  <c r="H57" i="124"/>
  <c r="H57" i="140" s="1"/>
  <c r="AX59" i="131"/>
  <c r="D79" i="124"/>
  <c r="D79" i="140" s="1"/>
  <c r="R81" i="131"/>
  <c r="H94" i="124"/>
  <c r="H94" i="140" s="1"/>
  <c r="AX96" i="131"/>
  <c r="H39" i="156"/>
  <c r="G39" i="155"/>
  <c r="G39" i="156" s="1"/>
  <c r="D104" i="124"/>
  <c r="D104" i="140" s="1"/>
  <c r="R106" i="131"/>
  <c r="BF57" i="133"/>
  <c r="I55" i="129"/>
  <c r="I55" i="145" s="1"/>
  <c r="BF35" i="133"/>
  <c r="I33" i="129"/>
  <c r="I33" i="145" s="1"/>
  <c r="L55" i="129"/>
  <c r="L55" i="145" s="1"/>
  <c r="CD57" i="133"/>
  <c r="BN27" i="133"/>
  <c r="J25" i="129"/>
  <c r="BN26" i="113"/>
  <c r="BN26" i="132" s="1"/>
  <c r="L54" i="129"/>
  <c r="L54" i="145" s="1"/>
  <c r="CD56" i="133"/>
  <c r="G30" i="129"/>
  <c r="G30" i="145" s="1"/>
  <c r="AP32" i="133"/>
  <c r="F19" i="145"/>
  <c r="F165" i="116"/>
  <c r="C165" i="116"/>
  <c r="C19" i="145"/>
  <c r="F52" i="124"/>
  <c r="F52" i="140" s="1"/>
  <c r="AH54" i="131"/>
  <c r="L50" i="124"/>
  <c r="L50" i="140" s="1"/>
  <c r="CD52" i="131"/>
  <c r="F18" i="124"/>
  <c r="F18" i="140" s="1"/>
  <c r="AH20" i="131"/>
  <c r="BF53" i="131"/>
  <c r="I51" i="124"/>
  <c r="I51" i="140" s="1"/>
  <c r="G48" i="124"/>
  <c r="G48" i="140" s="1"/>
  <c r="AP50" i="131"/>
  <c r="J21" i="131"/>
  <c r="C19" i="124"/>
  <c r="C19" i="140" s="1"/>
  <c r="L39" i="124"/>
  <c r="L39" i="140" s="1"/>
  <c r="CD41" i="131"/>
  <c r="J11" i="133"/>
  <c r="C9" i="129"/>
  <c r="C9" i="145" s="1"/>
  <c r="AP10" i="131"/>
  <c r="G8" i="124"/>
  <c r="G8" i="140" s="1"/>
  <c r="I116" i="116"/>
  <c r="I14" i="139"/>
  <c r="J43" i="131"/>
  <c r="C41" i="124"/>
  <c r="C41" i="140" s="1"/>
  <c r="J62" i="131"/>
  <c r="C60" i="124"/>
  <c r="C60" i="140" s="1"/>
  <c r="I120" i="116"/>
  <c r="I61" i="139"/>
  <c r="G77" i="124"/>
  <c r="G77" i="140" s="1"/>
  <c r="AP79" i="131"/>
  <c r="K93" i="124"/>
  <c r="K93" i="140" s="1"/>
  <c r="BV95" i="131"/>
  <c r="D27" i="124"/>
  <c r="D27" i="140" s="1"/>
  <c r="R29" i="131"/>
  <c r="H60" i="124"/>
  <c r="H60" i="140" s="1"/>
  <c r="AX62" i="131"/>
  <c r="L69" i="124"/>
  <c r="L69" i="140" s="1"/>
  <c r="CD71" i="131"/>
  <c r="CD79" i="131"/>
  <c r="L77" i="124"/>
  <c r="L77" i="140" s="1"/>
  <c r="D91" i="124"/>
  <c r="D91" i="140" s="1"/>
  <c r="R93" i="131"/>
  <c r="D100" i="123"/>
  <c r="D100" i="139" s="1"/>
  <c r="P102" i="131"/>
  <c r="R102" i="101"/>
  <c r="Z10" i="131"/>
  <c r="E8" i="124"/>
  <c r="E8" i="140" s="1"/>
  <c r="G116" i="116"/>
  <c r="G14" i="139"/>
  <c r="C32" i="124"/>
  <c r="C32" i="140" s="1"/>
  <c r="J34" i="131"/>
  <c r="E60" i="124"/>
  <c r="E60" i="140" s="1"/>
  <c r="Z62" i="131"/>
  <c r="Z95" i="131"/>
  <c r="E93" i="124"/>
  <c r="E93" i="140" s="1"/>
  <c r="K99" i="124"/>
  <c r="K99" i="140" s="1"/>
  <c r="BV101" i="131"/>
  <c r="R28" i="131"/>
  <c r="D26" i="124"/>
  <c r="D26" i="140" s="1"/>
  <c r="H59" i="124"/>
  <c r="H59" i="140" s="1"/>
  <c r="AX61" i="131"/>
  <c r="CD78" i="131"/>
  <c r="L76" i="124"/>
  <c r="L76" i="140" s="1"/>
  <c r="AH95" i="131"/>
  <c r="F93" i="124"/>
  <c r="F93" i="140" s="1"/>
  <c r="BF32" i="133"/>
  <c r="I30" i="129"/>
  <c r="I30" i="145" s="1"/>
  <c r="J56" i="133"/>
  <c r="C54" i="129"/>
  <c r="C54" i="145" s="1"/>
  <c r="I54" i="129"/>
  <c r="I54" i="145" s="1"/>
  <c r="BF56" i="133"/>
  <c r="E19" i="145"/>
  <c r="E165" i="116"/>
  <c r="I52" i="124"/>
  <c r="I52" i="140" s="1"/>
  <c r="BF54" i="131"/>
  <c r="D45" i="129"/>
  <c r="D45" i="145" s="1"/>
  <c r="R47" i="133"/>
  <c r="R46" i="131"/>
  <c r="D44" i="124"/>
  <c r="D44" i="140" s="1"/>
  <c r="J50" i="131"/>
  <c r="C48" i="124"/>
  <c r="C48" i="140" s="1"/>
  <c r="J71" i="124"/>
  <c r="J71" i="140" s="1"/>
  <c r="BN73" i="131"/>
  <c r="R21" i="131"/>
  <c r="D19" i="124"/>
  <c r="D19" i="140" s="1"/>
  <c r="CD11" i="133"/>
  <c r="L9" i="129"/>
  <c r="L9" i="145" s="1"/>
  <c r="BV10" i="131"/>
  <c r="K8" i="124"/>
  <c r="K8" i="140" s="1"/>
  <c r="AP29" i="131"/>
  <c r="G27" i="124"/>
  <c r="G27" i="140" s="1"/>
  <c r="BV60" i="131"/>
  <c r="K58" i="124"/>
  <c r="K58" i="140" s="1"/>
  <c r="E67" i="124"/>
  <c r="E67" i="140" s="1"/>
  <c r="Z69" i="131"/>
  <c r="G80" i="124"/>
  <c r="G80" i="140" s="1"/>
  <c r="AP82" i="131"/>
  <c r="BV98" i="131"/>
  <c r="K96" i="124"/>
  <c r="K96" i="140" s="1"/>
  <c r="H13" i="124"/>
  <c r="H13" i="140" s="1"/>
  <c r="AX15" i="131"/>
  <c r="R58" i="131"/>
  <c r="D56" i="124"/>
  <c r="D56" i="140" s="1"/>
  <c r="H64" i="124"/>
  <c r="H64" i="140" s="1"/>
  <c r="AX66" i="131"/>
  <c r="F79" i="124"/>
  <c r="F79" i="140" s="1"/>
  <c r="AH81" i="131"/>
  <c r="J94" i="124"/>
  <c r="J94" i="140" s="1"/>
  <c r="BN96" i="131"/>
  <c r="BL99" i="131"/>
  <c r="J97" i="123"/>
  <c r="J97" i="139" s="1"/>
  <c r="BN99" i="101"/>
  <c r="BV28" i="131"/>
  <c r="K26" i="124"/>
  <c r="K26" i="140" s="1"/>
  <c r="J61" i="131"/>
  <c r="C59" i="124"/>
  <c r="C59" i="140" s="1"/>
  <c r="AP69" i="131"/>
  <c r="G67" i="124"/>
  <c r="G67" i="140" s="1"/>
  <c r="AP92" i="131"/>
  <c r="G90" i="124"/>
  <c r="G90" i="140" s="1"/>
  <c r="AC39" i="156"/>
  <c r="AB39" i="155"/>
  <c r="AB39" i="156" s="1"/>
  <c r="K104" i="124"/>
  <c r="K104" i="140" s="1"/>
  <c r="BV106" i="131"/>
  <c r="AX28" i="131"/>
  <c r="H26" i="124"/>
  <c r="H26" i="140" s="1"/>
  <c r="L59" i="124"/>
  <c r="L59" i="140" s="1"/>
  <c r="CD61" i="131"/>
  <c r="F77" i="124"/>
  <c r="F77" i="140" s="1"/>
  <c r="AH79" i="131"/>
  <c r="L79" i="124"/>
  <c r="L79" i="140" s="1"/>
  <c r="CD81" i="131"/>
  <c r="BN95" i="131"/>
  <c r="J93" i="124"/>
  <c r="J93" i="140" s="1"/>
  <c r="AF102" i="131"/>
  <c r="F100" i="123"/>
  <c r="F100" i="139" s="1"/>
  <c r="AH102" i="101"/>
  <c r="H30" i="129"/>
  <c r="H30" i="145" s="1"/>
  <c r="AX32" i="133"/>
  <c r="AX26" i="113"/>
  <c r="AX26" i="132" s="1"/>
  <c r="AX27" i="133"/>
  <c r="H25" i="129"/>
  <c r="D54" i="129"/>
  <c r="D54" i="145" s="1"/>
  <c r="R56" i="133"/>
  <c r="K25" i="144"/>
  <c r="K132" i="116"/>
  <c r="AH35" i="133"/>
  <c r="F33" i="129"/>
  <c r="F33" i="145" s="1"/>
  <c r="L76" i="128"/>
  <c r="L76" i="144" s="1"/>
  <c r="CD78" i="102"/>
  <c r="CB78" i="133"/>
  <c r="BL78" i="133"/>
  <c r="BN78" i="102"/>
  <c r="J76" i="128"/>
  <c r="J76" i="144" s="1"/>
  <c r="F76" i="128"/>
  <c r="F76" i="144" s="1"/>
  <c r="AH78" i="102"/>
  <c r="AF78" i="133"/>
  <c r="K77" i="128"/>
  <c r="K77" i="144" s="1"/>
  <c r="BT79" i="133"/>
  <c r="BV79" i="102"/>
  <c r="P78" i="133"/>
  <c r="D76" i="128"/>
  <c r="D76" i="144" s="1"/>
  <c r="R78" i="102"/>
  <c r="BF78" i="102"/>
  <c r="I76" i="128"/>
  <c r="I76" i="144" s="1"/>
  <c r="BD78" i="133"/>
  <c r="H76" i="128"/>
  <c r="H76" i="144" s="1"/>
  <c r="AV78" i="133"/>
  <c r="AX78" i="102"/>
  <c r="AP78" i="102"/>
  <c r="AN78" i="133"/>
  <c r="G76" i="128"/>
  <c r="G76" i="144" s="1"/>
  <c r="J53" i="128"/>
  <c r="BL55" i="133"/>
  <c r="BN55" i="102"/>
  <c r="BL29" i="113"/>
  <c r="BL29" i="132" s="1"/>
  <c r="AH55" i="102"/>
  <c r="F53" i="128"/>
  <c r="AF29" i="113"/>
  <c r="AF29" i="132" s="1"/>
  <c r="AF55" i="133"/>
  <c r="BF55" i="102"/>
  <c r="BD55" i="133"/>
  <c r="BD29" i="113"/>
  <c r="BD29" i="132" s="1"/>
  <c r="I53" i="128"/>
  <c r="H54" i="123"/>
  <c r="AV56" i="131"/>
  <c r="AV13" i="113"/>
  <c r="AV13" i="132" s="1"/>
  <c r="AX56" i="101"/>
  <c r="AV9" i="131"/>
  <c r="AV9" i="113"/>
  <c r="AV9" i="132" s="1"/>
  <c r="H7" i="123"/>
  <c r="AX9" i="101"/>
  <c r="C54" i="123"/>
  <c r="H13" i="113"/>
  <c r="H13" i="132" s="1"/>
  <c r="H56" i="131"/>
  <c r="J56" i="101"/>
  <c r="G54" i="123"/>
  <c r="AN56" i="131"/>
  <c r="AN13" i="113"/>
  <c r="AN13" i="132" s="1"/>
  <c r="AP56" i="101"/>
  <c r="BD65" i="131"/>
  <c r="I63" i="123"/>
  <c r="I63" i="139" s="1"/>
  <c r="BF65" i="101"/>
  <c r="K7" i="128"/>
  <c r="BV9" i="102"/>
  <c r="BT22" i="113"/>
  <c r="BT22" i="132" s="1"/>
  <c r="BT9" i="133"/>
  <c r="BN9" i="102"/>
  <c r="J7" i="128"/>
  <c r="BL22" i="113"/>
  <c r="BL22" i="132" s="1"/>
  <c r="BL9" i="133"/>
  <c r="K68" i="123"/>
  <c r="K68" i="139" s="1"/>
  <c r="BT70" i="131"/>
  <c r="BV70" i="101"/>
  <c r="AN11" i="113"/>
  <c r="AN11" i="132" s="1"/>
  <c r="AN19" i="131"/>
  <c r="G17" i="123"/>
  <c r="AP19" i="101"/>
  <c r="P33" i="131"/>
  <c r="D31" i="123"/>
  <c r="D31" i="139" s="1"/>
  <c r="R33" i="101"/>
  <c r="CB38" i="131"/>
  <c r="CD38" i="101"/>
  <c r="L36" i="123"/>
  <c r="L36" i="139" s="1"/>
  <c r="F31" i="123"/>
  <c r="F31" i="139" s="1"/>
  <c r="AF33" i="131"/>
  <c r="AH33" i="101"/>
  <c r="I18" i="123"/>
  <c r="I18" i="139" s="1"/>
  <c r="BD20" i="131"/>
  <c r="BF20" i="101"/>
  <c r="C36" i="123"/>
  <c r="C36" i="139" s="1"/>
  <c r="H38" i="131"/>
  <c r="J38" i="101"/>
  <c r="P52" i="131"/>
  <c r="D50" i="123"/>
  <c r="D50" i="139" s="1"/>
  <c r="R52" i="101"/>
  <c r="AV52" i="131"/>
  <c r="H50" i="123"/>
  <c r="H50" i="139" s="1"/>
  <c r="AX52" i="101"/>
  <c r="P20" i="131"/>
  <c r="D18" i="123"/>
  <c r="D18" i="139" s="1"/>
  <c r="R20" i="101"/>
  <c r="AF28" i="113"/>
  <c r="AF28" i="132" s="1"/>
  <c r="AH41" i="102"/>
  <c r="F39" i="128"/>
  <c r="AF41" i="133"/>
  <c r="AV41" i="133"/>
  <c r="AV28" i="113"/>
  <c r="AV28" i="132" s="1"/>
  <c r="AX41" i="102"/>
  <c r="H39" i="128"/>
  <c r="K165" i="116"/>
  <c r="K19" i="145"/>
  <c r="L19" i="145"/>
  <c r="L165" i="116"/>
  <c r="I20" i="124"/>
  <c r="I20" i="140" s="1"/>
  <c r="BF22" i="131"/>
  <c r="R53" i="131"/>
  <c r="D51" i="124"/>
  <c r="D51" i="140" s="1"/>
  <c r="Z73" i="131"/>
  <c r="E71" i="124"/>
  <c r="E71" i="140" s="1"/>
  <c r="AP20" i="131"/>
  <c r="G18" i="124"/>
  <c r="G18" i="140" s="1"/>
  <c r="AP53" i="131"/>
  <c r="G51" i="124"/>
  <c r="G51" i="140" s="1"/>
  <c r="R41" i="131"/>
  <c r="D39" i="124"/>
  <c r="D39" i="140" s="1"/>
  <c r="BV11" i="133"/>
  <c r="K9" i="129"/>
  <c r="K9" i="145" s="1"/>
  <c r="Z11" i="133"/>
  <c r="E9" i="129"/>
  <c r="E9" i="145" s="1"/>
  <c r="J14" i="133"/>
  <c r="C12" i="129"/>
  <c r="C12" i="145" s="1"/>
  <c r="E26" i="124"/>
  <c r="E26" i="140" s="1"/>
  <c r="Z28" i="131"/>
  <c r="I57" i="124"/>
  <c r="I57" i="140" s="1"/>
  <c r="BF59" i="131"/>
  <c r="J68" i="131"/>
  <c r="C66" i="124"/>
  <c r="C66" i="140" s="1"/>
  <c r="I76" i="124"/>
  <c r="I76" i="140" s="1"/>
  <c r="BF78" i="131"/>
  <c r="K80" i="124"/>
  <c r="K80" i="140" s="1"/>
  <c r="BV82" i="131"/>
  <c r="E97" i="123"/>
  <c r="E97" i="139" s="1"/>
  <c r="X99" i="131"/>
  <c r="Z99" i="101"/>
  <c r="I104" i="124"/>
  <c r="I104" i="140" s="1"/>
  <c r="BF106" i="131"/>
  <c r="F26" i="124"/>
  <c r="F26" i="140" s="1"/>
  <c r="AH28" i="131"/>
  <c r="J59" i="124"/>
  <c r="J59" i="140" s="1"/>
  <c r="BN61" i="131"/>
  <c r="AH14" i="113"/>
  <c r="AH14" i="132" s="1"/>
  <c r="AH63" i="131"/>
  <c r="F61" i="124"/>
  <c r="CD66" i="131"/>
  <c r="L64" i="124"/>
  <c r="L64" i="140" s="1"/>
  <c r="D77" i="124"/>
  <c r="D77" i="140" s="1"/>
  <c r="R79" i="131"/>
  <c r="AX95" i="131"/>
  <c r="H93" i="124"/>
  <c r="H93" i="140" s="1"/>
  <c r="I24" i="124"/>
  <c r="I24" i="140" s="1"/>
  <c r="BF26" i="131"/>
  <c r="BV59" i="131"/>
  <c r="K57" i="124"/>
  <c r="K57" i="140" s="1"/>
  <c r="K67" i="124"/>
  <c r="K67" i="140" s="1"/>
  <c r="BV69" i="131"/>
  <c r="G92" i="124"/>
  <c r="G92" i="140" s="1"/>
  <c r="AP94" i="131"/>
  <c r="W41" i="156"/>
  <c r="V41" i="155"/>
  <c r="V41" i="156" s="1"/>
  <c r="F24" i="124"/>
  <c r="F24" i="140" s="1"/>
  <c r="AH26" i="131"/>
  <c r="CD28" i="131"/>
  <c r="L26" i="124"/>
  <c r="L26" i="140" s="1"/>
  <c r="BN60" i="131"/>
  <c r="J58" i="124"/>
  <c r="J58" i="140" s="1"/>
  <c r="CD14" i="113"/>
  <c r="CD14" i="132" s="1"/>
  <c r="L61" i="124"/>
  <c r="CD63" i="131"/>
  <c r="J69" i="124"/>
  <c r="J69" i="140" s="1"/>
  <c r="BN71" i="131"/>
  <c r="R101" i="131"/>
  <c r="D99" i="124"/>
  <c r="D99" i="140" s="1"/>
  <c r="Z41" i="156"/>
  <c r="Y41" i="155"/>
  <c r="Y41" i="156" s="1"/>
  <c r="BF27" i="133"/>
  <c r="BF26" i="113"/>
  <c r="BF26" i="132" s="1"/>
  <c r="I25" i="129"/>
  <c r="H55" i="129"/>
  <c r="H55" i="145" s="1"/>
  <c r="AX57" i="133"/>
  <c r="H54" i="129"/>
  <c r="H54" i="145" s="1"/>
  <c r="AX56" i="133"/>
  <c r="G167" i="116"/>
  <c r="G21" i="145"/>
  <c r="E21" i="145"/>
  <c r="E167" i="116"/>
  <c r="E20" i="124"/>
  <c r="E20" i="140" s="1"/>
  <c r="Z22" i="131"/>
  <c r="I45" i="129"/>
  <c r="I45" i="145" s="1"/>
  <c r="BF47" i="133"/>
  <c r="J51" i="124"/>
  <c r="J51" i="140" s="1"/>
  <c r="BN53" i="131"/>
  <c r="AX73" i="131"/>
  <c r="H71" i="124"/>
  <c r="H71" i="140" s="1"/>
  <c r="AH72" i="131"/>
  <c r="F70" i="124"/>
  <c r="F70" i="140" s="1"/>
  <c r="BF28" i="131"/>
  <c r="I26" i="124"/>
  <c r="I26" i="140" s="1"/>
  <c r="J60" i="131"/>
  <c r="C58" i="124"/>
  <c r="C58" i="140" s="1"/>
  <c r="C69" i="124"/>
  <c r="C69" i="140" s="1"/>
  <c r="J71" i="131"/>
  <c r="BV93" i="131"/>
  <c r="K91" i="124"/>
  <c r="K91" i="140" s="1"/>
  <c r="Q41" i="156"/>
  <c r="P41" i="155"/>
  <c r="P41" i="156" s="1"/>
  <c r="J9" i="124"/>
  <c r="J9" i="140" s="1"/>
  <c r="BN11" i="131"/>
  <c r="F14" i="139"/>
  <c r="F116" i="116"/>
  <c r="CD58" i="131"/>
  <c r="L56" i="124"/>
  <c r="L56" i="140" s="1"/>
  <c r="BN63" i="131"/>
  <c r="BN14" i="113"/>
  <c r="BN14" i="132" s="1"/>
  <c r="J61" i="124"/>
  <c r="BN92" i="131"/>
  <c r="J90" i="124"/>
  <c r="J90" i="140" s="1"/>
  <c r="J99" i="124"/>
  <c r="J99" i="140" s="1"/>
  <c r="BN101" i="131"/>
  <c r="C14" i="139"/>
  <c r="C116" i="116"/>
  <c r="J28" i="131"/>
  <c r="C26" i="124"/>
  <c r="C26" i="140" s="1"/>
  <c r="Z60" i="131"/>
  <c r="E58" i="124"/>
  <c r="E58" i="140" s="1"/>
  <c r="G61" i="139"/>
  <c r="G120" i="116"/>
  <c r="Z71" i="131"/>
  <c r="E69" i="124"/>
  <c r="E69" i="140" s="1"/>
  <c r="Z93" i="131"/>
  <c r="E91" i="124"/>
  <c r="E91" i="140" s="1"/>
  <c r="BN15" i="131"/>
  <c r="J13" i="124"/>
  <c r="J13" i="140" s="1"/>
  <c r="F64" i="124"/>
  <c r="F64" i="140" s="1"/>
  <c r="AH66" i="131"/>
  <c r="L65" i="124"/>
  <c r="L65" i="140" s="1"/>
  <c r="CD67" i="131"/>
  <c r="H99" i="124"/>
  <c r="H99" i="140" s="1"/>
  <c r="AX101" i="131"/>
  <c r="BV57" i="133"/>
  <c r="K55" i="129"/>
  <c r="K55" i="145" s="1"/>
  <c r="K20" i="124"/>
  <c r="K20" i="140" s="1"/>
  <c r="BV22" i="131"/>
  <c r="BN47" i="133"/>
  <c r="J45" i="129"/>
  <c r="J45" i="145" s="1"/>
  <c r="BF38" i="131"/>
  <c r="I36" i="124"/>
  <c r="I36" i="140" s="1"/>
  <c r="BF46" i="131"/>
  <c r="I44" i="124"/>
  <c r="I44" i="140" s="1"/>
  <c r="AH38" i="131"/>
  <c r="F36" i="124"/>
  <c r="F36" i="140" s="1"/>
  <c r="F48" i="124"/>
  <c r="F48" i="140" s="1"/>
  <c r="AH50" i="131"/>
  <c r="AX50" i="131"/>
  <c r="H48" i="124"/>
  <c r="H48" i="140" s="1"/>
  <c r="H9" i="129"/>
  <c r="H9" i="145" s="1"/>
  <c r="AX11" i="133"/>
  <c r="J29" i="131"/>
  <c r="C27" i="124"/>
  <c r="C27" i="140" s="1"/>
  <c r="AP60" i="131"/>
  <c r="G58" i="124"/>
  <c r="G58" i="140" s="1"/>
  <c r="AP71" i="131"/>
  <c r="G69" i="124"/>
  <c r="G69" i="140" s="1"/>
  <c r="Z94" i="131"/>
  <c r="E92" i="124"/>
  <c r="E92" i="140" s="1"/>
  <c r="K100" i="123"/>
  <c r="K100" i="139" s="1"/>
  <c r="BT102" i="131"/>
  <c r="BV102" i="101"/>
  <c r="BN16" i="131"/>
  <c r="BN10" i="113"/>
  <c r="BN10" i="132" s="1"/>
  <c r="J14" i="124"/>
  <c r="AX26" i="131"/>
  <c r="H24" i="124"/>
  <c r="H24" i="140" s="1"/>
  <c r="L58" i="124"/>
  <c r="L58" i="140" s="1"/>
  <c r="CD60" i="131"/>
  <c r="AH69" i="131"/>
  <c r="F67" i="124"/>
  <c r="F67" i="140" s="1"/>
  <c r="AX82" i="131"/>
  <c r="H80" i="124"/>
  <c r="H80" i="140" s="1"/>
  <c r="F97" i="123"/>
  <c r="F97" i="139" s="1"/>
  <c r="AF99" i="131"/>
  <c r="AH99" i="101"/>
  <c r="J104" i="124"/>
  <c r="J104" i="140" s="1"/>
  <c r="BN106" i="131"/>
  <c r="AP28" i="131"/>
  <c r="G26" i="124"/>
  <c r="G26" i="140" s="1"/>
  <c r="BF60" i="131"/>
  <c r="I58" i="124"/>
  <c r="I58" i="140" s="1"/>
  <c r="BV14" i="113"/>
  <c r="BV14" i="132" s="1"/>
  <c r="BV63" i="131"/>
  <c r="K61" i="124"/>
  <c r="BF71" i="131"/>
  <c r="I69" i="124"/>
  <c r="I69" i="140" s="1"/>
  <c r="AP78" i="131"/>
  <c r="G76" i="124"/>
  <c r="G76" i="140" s="1"/>
  <c r="I91" i="124"/>
  <c r="I91" i="140" s="1"/>
  <c r="BF93" i="131"/>
  <c r="R16" i="131"/>
  <c r="D14" i="124"/>
  <c r="R10" i="113"/>
  <c r="R10" i="132" s="1"/>
  <c r="H23" i="124"/>
  <c r="H23" i="140" s="1"/>
  <c r="AX25" i="131"/>
  <c r="J91" i="124"/>
  <c r="J91" i="140" s="1"/>
  <c r="BN93" i="131"/>
  <c r="CD96" i="131"/>
  <c r="L94" i="124"/>
  <c r="L94" i="140" s="1"/>
  <c r="BV35" i="133"/>
  <c r="K33" i="129"/>
  <c r="K33" i="145" s="1"/>
  <c r="BV32" i="133"/>
  <c r="K30" i="129"/>
  <c r="K30" i="145" s="1"/>
  <c r="H167" i="116"/>
  <c r="H21" i="145"/>
  <c r="F21" i="145"/>
  <c r="F167" i="116"/>
  <c r="D52" i="124"/>
  <c r="D52" i="140" s="1"/>
  <c r="R54" i="131"/>
  <c r="C20" i="124"/>
  <c r="C20" i="140" s="1"/>
  <c r="J22" i="131"/>
  <c r="F45" i="129"/>
  <c r="F45" i="145" s="1"/>
  <c r="AH47" i="133"/>
  <c r="I39" i="124"/>
  <c r="I39" i="140" s="1"/>
  <c r="BF41" i="131"/>
  <c r="E36" i="124"/>
  <c r="E36" i="140" s="1"/>
  <c r="Z38" i="131"/>
  <c r="AH41" i="131"/>
  <c r="F39" i="124"/>
  <c r="F39" i="140" s="1"/>
  <c r="H36" i="124"/>
  <c r="H36" i="140" s="1"/>
  <c r="AX38" i="131"/>
  <c r="BV26" i="131"/>
  <c r="K24" i="124"/>
  <c r="K24" i="140" s="1"/>
  <c r="E57" i="124"/>
  <c r="E57" i="140" s="1"/>
  <c r="Z59" i="131"/>
  <c r="I65" i="124"/>
  <c r="I65" i="140" s="1"/>
  <c r="BF67" i="131"/>
  <c r="K77" i="124"/>
  <c r="K77" i="140" s="1"/>
  <c r="BV79" i="131"/>
  <c r="E94" i="124"/>
  <c r="E94" i="140" s="1"/>
  <c r="Z96" i="131"/>
  <c r="CD10" i="131"/>
  <c r="L8" i="124"/>
  <c r="L8" i="140" s="1"/>
  <c r="H27" i="124"/>
  <c r="H27" i="140" s="1"/>
  <c r="AX29" i="131"/>
  <c r="L80" i="124"/>
  <c r="L80" i="140" s="1"/>
  <c r="CD82" i="131"/>
  <c r="D93" i="124"/>
  <c r="D93" i="140" s="1"/>
  <c r="R95" i="131"/>
  <c r="H100" i="123"/>
  <c r="H100" i="139" s="1"/>
  <c r="AV102" i="131"/>
  <c r="AX102" i="101"/>
  <c r="K14" i="124"/>
  <c r="BV10" i="113"/>
  <c r="BV10" i="132" s="1"/>
  <c r="BV16" i="131"/>
  <c r="E24" i="124"/>
  <c r="E24" i="140" s="1"/>
  <c r="Z26" i="131"/>
  <c r="AP59" i="131"/>
  <c r="G57" i="124"/>
  <c r="G57" i="140" s="1"/>
  <c r="BV67" i="131"/>
  <c r="K65" i="124"/>
  <c r="K65" i="140" s="1"/>
  <c r="BV81" i="131"/>
  <c r="K79" i="124"/>
  <c r="K79" i="140" s="1"/>
  <c r="E96" i="124"/>
  <c r="E96" i="140" s="1"/>
  <c r="Z98" i="131"/>
  <c r="K97" i="123"/>
  <c r="K97" i="139" s="1"/>
  <c r="BT99" i="131"/>
  <c r="BV99" i="101"/>
  <c r="AX16" i="131"/>
  <c r="AX10" i="113"/>
  <c r="AX10" i="132" s="1"/>
  <c r="H14" i="124"/>
  <c r="F58" i="124"/>
  <c r="F58" i="140" s="1"/>
  <c r="AH60" i="131"/>
  <c r="AX63" i="131"/>
  <c r="H61" i="124"/>
  <c r="AX14" i="113"/>
  <c r="AX14" i="132" s="1"/>
  <c r="F69" i="124"/>
  <c r="F69" i="140" s="1"/>
  <c r="AH71" i="131"/>
  <c r="D92" i="124"/>
  <c r="D92" i="140" s="1"/>
  <c r="R94" i="131"/>
  <c r="N41" i="156"/>
  <c r="M41" i="155"/>
  <c r="M41" i="156" s="1"/>
  <c r="F55" i="129"/>
  <c r="F55" i="145" s="1"/>
  <c r="AH57" i="133"/>
  <c r="E132" i="116"/>
  <c r="E25" i="144"/>
  <c r="D55" i="129"/>
  <c r="D55" i="145" s="1"/>
  <c r="R57" i="133"/>
  <c r="X65" i="131"/>
  <c r="E63" i="123"/>
  <c r="E63" i="139" s="1"/>
  <c r="Z65" i="101"/>
  <c r="J54" i="123"/>
  <c r="BL13" i="113"/>
  <c r="BL13" i="132" s="1"/>
  <c r="BL56" i="131"/>
  <c r="BN56" i="101"/>
  <c r="I7" i="123"/>
  <c r="BD9" i="113"/>
  <c r="BD9" i="132" s="1"/>
  <c r="BD9" i="131"/>
  <c r="BF9" i="101"/>
  <c r="BD13" i="113"/>
  <c r="BD13" i="132" s="1"/>
  <c r="BD56" i="131"/>
  <c r="I54" i="123"/>
  <c r="BF56" i="101"/>
  <c r="AF9" i="131"/>
  <c r="AF9" i="113"/>
  <c r="AF9" i="132" s="1"/>
  <c r="F7" i="123"/>
  <c r="AH9" i="101"/>
  <c r="BL9" i="113"/>
  <c r="BL9" i="132" s="1"/>
  <c r="J7" i="123"/>
  <c r="BL9" i="131"/>
  <c r="BN9" i="101"/>
  <c r="X9" i="113"/>
  <c r="X9" i="132" s="1"/>
  <c r="E7" i="123"/>
  <c r="X9" i="131"/>
  <c r="Z9" i="101"/>
  <c r="Z9" i="102"/>
  <c r="X22" i="113"/>
  <c r="X22" i="132" s="1"/>
  <c r="E7" i="128"/>
  <c r="X9" i="133"/>
  <c r="AN9" i="133"/>
  <c r="AN22" i="113"/>
  <c r="AN22" i="132" s="1"/>
  <c r="G7" i="128"/>
  <c r="AP9" i="102"/>
  <c r="C50" i="123"/>
  <c r="C50" i="139" s="1"/>
  <c r="H52" i="131"/>
  <c r="J52" i="101"/>
  <c r="CB70" i="131"/>
  <c r="L68" i="123"/>
  <c r="L68" i="139" s="1"/>
  <c r="CD70" i="101"/>
  <c r="AF11" i="113"/>
  <c r="AF11" i="132" s="1"/>
  <c r="F17" i="123"/>
  <c r="AF19" i="131"/>
  <c r="AH19" i="101"/>
  <c r="BL72" i="131"/>
  <c r="J70" i="123"/>
  <c r="J70" i="139" s="1"/>
  <c r="BN72" i="101"/>
  <c r="K18" i="123"/>
  <c r="K18" i="139" s="1"/>
  <c r="BT20" i="131"/>
  <c r="BV20" i="101"/>
  <c r="I70" i="123"/>
  <c r="I70" i="139" s="1"/>
  <c r="BD72" i="131"/>
  <c r="BF72" i="101"/>
  <c r="P72" i="131"/>
  <c r="D70" i="123"/>
  <c r="D70" i="139" s="1"/>
  <c r="R72" i="101"/>
  <c r="BL20" i="131"/>
  <c r="J18" i="123"/>
  <c r="J18" i="139" s="1"/>
  <c r="BN20" i="101"/>
  <c r="E50" i="123"/>
  <c r="E50" i="139" s="1"/>
  <c r="X52" i="131"/>
  <c r="Z52" i="101"/>
  <c r="BD52" i="131"/>
  <c r="I50" i="123"/>
  <c r="I50" i="139" s="1"/>
  <c r="BF52" i="101"/>
  <c r="C39" i="128"/>
  <c r="H28" i="113"/>
  <c r="H28" i="132" s="1"/>
  <c r="J41" i="102"/>
  <c r="H41" i="133"/>
  <c r="I39" i="128"/>
  <c r="BD28" i="113"/>
  <c r="BD28" i="132" s="1"/>
  <c r="BF41" i="102"/>
  <c r="BD41" i="133"/>
  <c r="AP54" i="131"/>
  <c r="G52" i="124"/>
  <c r="G52" i="140" s="1"/>
  <c r="BV28" i="113"/>
  <c r="BV28" i="132" s="1"/>
  <c r="K39" i="129"/>
  <c r="BV41" i="133"/>
  <c r="J36" i="124"/>
  <c r="J36" i="140" s="1"/>
  <c r="BN38" i="131"/>
  <c r="J46" i="131"/>
  <c r="C44" i="124"/>
  <c r="C44" i="140" s="1"/>
  <c r="K39" i="124"/>
  <c r="K39" i="140" s="1"/>
  <c r="BV41" i="131"/>
  <c r="R73" i="131"/>
  <c r="D71" i="124"/>
  <c r="D71" i="140" s="1"/>
  <c r="BV21" i="131"/>
  <c r="K19" i="124"/>
  <c r="K19" i="140" s="1"/>
  <c r="Z14" i="133"/>
  <c r="E12" i="129"/>
  <c r="E12" i="145" s="1"/>
  <c r="I23" i="124"/>
  <c r="I23" i="140" s="1"/>
  <c r="BF25" i="131"/>
  <c r="J58" i="131"/>
  <c r="C56" i="124"/>
  <c r="C56" i="140" s="1"/>
  <c r="G64" i="124"/>
  <c r="G64" i="140" s="1"/>
  <c r="AP66" i="131"/>
  <c r="Z81" i="131"/>
  <c r="E79" i="124"/>
  <c r="E79" i="140" s="1"/>
  <c r="I94" i="124"/>
  <c r="I94" i="140" s="1"/>
  <c r="BF96" i="131"/>
  <c r="J39" i="155"/>
  <c r="J39" i="156" s="1"/>
  <c r="K39" i="156"/>
  <c r="BN25" i="131"/>
  <c r="J23" i="124"/>
  <c r="J23" i="140" s="1"/>
  <c r="CD29" i="131"/>
  <c r="L27" i="124"/>
  <c r="L27" i="140" s="1"/>
  <c r="R60" i="131"/>
  <c r="D58" i="124"/>
  <c r="D58" i="140" s="1"/>
  <c r="R71" i="131"/>
  <c r="D69" i="124"/>
  <c r="D69" i="140" s="1"/>
  <c r="CD93" i="131"/>
  <c r="L91" i="124"/>
  <c r="L91" i="140" s="1"/>
  <c r="CD102" i="101"/>
  <c r="CB102" i="131"/>
  <c r="L100" i="123"/>
  <c r="L100" i="139" s="1"/>
  <c r="J25" i="131"/>
  <c r="C23" i="124"/>
  <c r="C23" i="140" s="1"/>
  <c r="Z58" i="131"/>
  <c r="E56" i="124"/>
  <c r="E56" i="140" s="1"/>
  <c r="E66" i="124"/>
  <c r="E66" i="140" s="1"/>
  <c r="Z68" i="131"/>
  <c r="BV92" i="131"/>
  <c r="K90" i="124"/>
  <c r="K90" i="140" s="1"/>
  <c r="J101" i="131"/>
  <c r="C99" i="124"/>
  <c r="C99" i="140" s="1"/>
  <c r="BD102" i="131"/>
  <c r="I100" i="123"/>
  <c r="I100" i="139" s="1"/>
  <c r="BF102" i="101"/>
  <c r="AH15" i="131"/>
  <c r="F13" i="124"/>
  <c r="F13" i="140" s="1"/>
  <c r="L14" i="139"/>
  <c r="L116" i="116"/>
  <c r="R59" i="131"/>
  <c r="D57" i="124"/>
  <c r="D57" i="140" s="1"/>
  <c r="R69" i="131"/>
  <c r="D67" i="124"/>
  <c r="D67" i="140" s="1"/>
  <c r="D76" i="124"/>
  <c r="D76" i="140" s="1"/>
  <c r="R78" i="131"/>
  <c r="AH82" i="131"/>
  <c r="F80" i="124"/>
  <c r="F80" i="140" s="1"/>
  <c r="L90" i="124"/>
  <c r="L90" i="140" s="1"/>
  <c r="CD92" i="131"/>
  <c r="J96" i="124"/>
  <c r="J96" i="140" s="1"/>
  <c r="BN98" i="131"/>
  <c r="Z35" i="133"/>
  <c r="E33" i="129"/>
  <c r="E33" i="145" s="1"/>
  <c r="I25" i="144"/>
  <c r="I132" i="116"/>
  <c r="BN35" i="133"/>
  <c r="J33" i="129"/>
  <c r="J33" i="145" s="1"/>
  <c r="AP57" i="133"/>
  <c r="G55" i="129"/>
  <c r="G55" i="145" s="1"/>
  <c r="D21" i="145"/>
  <c r="D167" i="116"/>
  <c r="G165" i="116"/>
  <c r="G19" i="145"/>
  <c r="R22" i="131"/>
  <c r="D20" i="124"/>
  <c r="D20" i="140" s="1"/>
  <c r="F19" i="124"/>
  <c r="F19" i="140" s="1"/>
  <c r="AH21" i="131"/>
  <c r="E32" i="124"/>
  <c r="E32" i="140" s="1"/>
  <c r="Z34" i="131"/>
  <c r="AP46" i="131"/>
  <c r="G44" i="124"/>
  <c r="G44" i="140" s="1"/>
  <c r="AH11" i="133"/>
  <c r="F9" i="129"/>
  <c r="F9" i="145" s="1"/>
  <c r="R11" i="133"/>
  <c r="D9" i="129"/>
  <c r="D9" i="145" s="1"/>
  <c r="BF11" i="133"/>
  <c r="I9" i="129"/>
  <c r="I9" i="145" s="1"/>
  <c r="E14" i="124"/>
  <c r="Z10" i="113"/>
  <c r="Z10" i="132" s="1"/>
  <c r="Z16" i="131"/>
  <c r="J26" i="131"/>
  <c r="C24" i="124"/>
  <c r="C24" i="140" s="1"/>
  <c r="G56" i="124"/>
  <c r="G56" i="140" s="1"/>
  <c r="AP58" i="131"/>
  <c r="AP68" i="131"/>
  <c r="G66" i="124"/>
  <c r="G66" i="140" s="1"/>
  <c r="E90" i="124"/>
  <c r="E90" i="140" s="1"/>
  <c r="Z92" i="131"/>
  <c r="V39" i="155"/>
  <c r="V39" i="156" s="1"/>
  <c r="W39" i="156"/>
  <c r="D8" i="124"/>
  <c r="D8" i="140" s="1"/>
  <c r="R10" i="131"/>
  <c r="AH57" i="131"/>
  <c r="F55" i="124"/>
  <c r="F55" i="140" s="1"/>
  <c r="F65" i="124"/>
  <c r="F65" i="140" s="1"/>
  <c r="AH67" i="131"/>
  <c r="D80" i="124"/>
  <c r="D80" i="140" s="1"/>
  <c r="R82" i="131"/>
  <c r="J10" i="113"/>
  <c r="J10" i="132" s="1"/>
  <c r="C14" i="124"/>
  <c r="J16" i="131"/>
  <c r="G23" i="124"/>
  <c r="G23" i="140" s="1"/>
  <c r="AP25" i="131"/>
  <c r="BF58" i="131"/>
  <c r="I56" i="124"/>
  <c r="I56" i="140" s="1"/>
  <c r="BF68" i="131"/>
  <c r="I66" i="124"/>
  <c r="I66" i="140" s="1"/>
  <c r="I80" i="124"/>
  <c r="I80" i="140" s="1"/>
  <c r="BF82" i="131"/>
  <c r="D39" i="155"/>
  <c r="D39" i="156" s="1"/>
  <c r="E39" i="156"/>
  <c r="R11" i="131"/>
  <c r="D9" i="124"/>
  <c r="D9" i="140" s="1"/>
  <c r="AH29" i="131"/>
  <c r="F27" i="124"/>
  <c r="F27" i="140" s="1"/>
  <c r="J60" i="124"/>
  <c r="J60" i="140" s="1"/>
  <c r="BN62" i="131"/>
  <c r="AH93" i="131"/>
  <c r="F91" i="124"/>
  <c r="F91" i="140" s="1"/>
  <c r="Z57" i="133"/>
  <c r="E55" i="129"/>
  <c r="E55" i="145" s="1"/>
  <c r="H33" i="129"/>
  <c r="H33" i="145" s="1"/>
  <c r="AX35" i="133"/>
  <c r="J26" i="113"/>
  <c r="J26" i="132" s="1"/>
  <c r="J27" i="133"/>
  <c r="C25" i="129"/>
  <c r="Z56" i="133"/>
  <c r="E54" i="129"/>
  <c r="E54" i="145" s="1"/>
  <c r="J54" i="129"/>
  <c r="J54" i="145" s="1"/>
  <c r="BN56" i="133"/>
  <c r="I21" i="145"/>
  <c r="I167" i="116"/>
  <c r="AH22" i="131"/>
  <c r="F20" i="124"/>
  <c r="F20" i="140" s="1"/>
  <c r="G71" i="124"/>
  <c r="G71" i="140" s="1"/>
  <c r="AP73" i="131"/>
  <c r="F51" i="124"/>
  <c r="F51" i="140" s="1"/>
  <c r="AH53" i="131"/>
  <c r="L19" i="124"/>
  <c r="L19" i="140" s="1"/>
  <c r="CD21" i="131"/>
  <c r="AX41" i="131"/>
  <c r="H39" i="124"/>
  <c r="H39" i="140" s="1"/>
  <c r="AX53" i="131"/>
  <c r="H51" i="124"/>
  <c r="H51" i="140" s="1"/>
  <c r="BF10" i="113"/>
  <c r="BF10" i="132" s="1"/>
  <c r="I14" i="124"/>
  <c r="BF16" i="131"/>
  <c r="G24" i="124"/>
  <c r="G24" i="140" s="1"/>
  <c r="AP26" i="131"/>
  <c r="BV58" i="131"/>
  <c r="K56" i="124"/>
  <c r="K56" i="140" s="1"/>
  <c r="BF14" i="113"/>
  <c r="BF14" i="132" s="1"/>
  <c r="BF63" i="131"/>
  <c r="I61" i="124"/>
  <c r="K66" i="124"/>
  <c r="K66" i="140" s="1"/>
  <c r="BV68" i="131"/>
  <c r="BF92" i="131"/>
  <c r="I90" i="124"/>
  <c r="I90" i="140" s="1"/>
  <c r="E99" i="124"/>
  <c r="E99" i="140" s="1"/>
  <c r="Z101" i="131"/>
  <c r="AB41" i="155"/>
  <c r="AB41" i="156" s="1"/>
  <c r="AC41" i="156"/>
  <c r="D13" i="124"/>
  <c r="D13" i="140" s="1"/>
  <c r="R15" i="131"/>
  <c r="F57" i="124"/>
  <c r="F57" i="140" s="1"/>
  <c r="AH59" i="131"/>
  <c r="J65" i="124"/>
  <c r="J65" i="140" s="1"/>
  <c r="BN67" i="131"/>
  <c r="AH96" i="131"/>
  <c r="F94" i="124"/>
  <c r="F94" i="140" s="1"/>
  <c r="N39" i="156"/>
  <c r="M39" i="155"/>
  <c r="M39" i="156" s="1"/>
  <c r="G14" i="124"/>
  <c r="AP16" i="131"/>
  <c r="AP10" i="113"/>
  <c r="AP10" i="132" s="1"/>
  <c r="K23" i="124"/>
  <c r="K23" i="140" s="1"/>
  <c r="BV25" i="131"/>
  <c r="J59" i="131"/>
  <c r="C57" i="124"/>
  <c r="C57" i="140" s="1"/>
  <c r="K120" i="116"/>
  <c r="K61" i="139"/>
  <c r="C67" i="124"/>
  <c r="C67" i="140" s="1"/>
  <c r="J69" i="131"/>
  <c r="J92" i="131"/>
  <c r="C90" i="124"/>
  <c r="C90" i="140" s="1"/>
  <c r="G97" i="123"/>
  <c r="G97" i="139" s="1"/>
  <c r="AN99" i="131"/>
  <c r="AP99" i="101"/>
  <c r="H9" i="124"/>
  <c r="H9" i="140" s="1"/>
  <c r="AX11" i="131"/>
  <c r="AH58" i="131"/>
  <c r="F56" i="124"/>
  <c r="F56" i="140" s="1"/>
  <c r="D120" i="116"/>
  <c r="D61" i="139"/>
  <c r="F66" i="124"/>
  <c r="F66" i="140" s="1"/>
  <c r="AH68" i="131"/>
  <c r="D90" i="124"/>
  <c r="D90" i="140" s="1"/>
  <c r="R92" i="131"/>
  <c r="AV99" i="131"/>
  <c r="H97" i="123"/>
  <c r="H97" i="139" s="1"/>
  <c r="AX99" i="101"/>
  <c r="L99" i="124"/>
  <c r="L99" i="140" s="1"/>
  <c r="CD101" i="131"/>
  <c r="R32" i="133"/>
  <c r="D30" i="129"/>
  <c r="D30" i="145" s="1"/>
  <c r="CD35" i="133"/>
  <c r="L33" i="129"/>
  <c r="L33" i="145" s="1"/>
  <c r="L132" i="116"/>
  <c r="L25" i="144"/>
  <c r="D132" i="116"/>
  <c r="D25" i="144"/>
  <c r="G25" i="144"/>
  <c r="G132" i="116"/>
  <c r="I165" i="116"/>
  <c r="I19" i="145"/>
  <c r="AX22" i="131"/>
  <c r="H20" i="124"/>
  <c r="H20" i="140" s="1"/>
  <c r="BV52" i="131"/>
  <c r="K50" i="124"/>
  <c r="K50" i="140" s="1"/>
  <c r="J44" i="124"/>
  <c r="J44" i="140" s="1"/>
  <c r="BN46" i="131"/>
  <c r="AP38" i="131"/>
  <c r="G36" i="124"/>
  <c r="G36" i="140" s="1"/>
  <c r="E48" i="124"/>
  <c r="E48" i="140" s="1"/>
  <c r="Z50" i="131"/>
  <c r="D36" i="124"/>
  <c r="D36" i="140" s="1"/>
  <c r="R38" i="131"/>
  <c r="AP11" i="133"/>
  <c r="G9" i="129"/>
  <c r="G9" i="145" s="1"/>
  <c r="F12" i="129"/>
  <c r="F12" i="145" s="1"/>
  <c r="AH14" i="133"/>
  <c r="Z25" i="131"/>
  <c r="E23" i="124"/>
  <c r="E23" i="140" s="1"/>
  <c r="I55" i="124"/>
  <c r="I55" i="140" s="1"/>
  <c r="BF57" i="131"/>
  <c r="C64" i="124"/>
  <c r="C64" i="140" s="1"/>
  <c r="J66" i="131"/>
  <c r="E76" i="124"/>
  <c r="E76" i="140" s="1"/>
  <c r="Z78" i="131"/>
  <c r="BF94" i="131"/>
  <c r="I92" i="124"/>
  <c r="I92" i="140" s="1"/>
  <c r="Z106" i="131"/>
  <c r="E104" i="124"/>
  <c r="E104" i="140" s="1"/>
  <c r="L24" i="124"/>
  <c r="L24" i="140" s="1"/>
  <c r="CD26" i="131"/>
  <c r="F59" i="124"/>
  <c r="F59" i="140" s="1"/>
  <c r="AH61" i="131"/>
  <c r="J67" i="124"/>
  <c r="J67" i="140" s="1"/>
  <c r="BN69" i="131"/>
  <c r="H91" i="124"/>
  <c r="H91" i="140" s="1"/>
  <c r="AX93" i="131"/>
  <c r="T41" i="156"/>
  <c r="S41" i="155"/>
  <c r="S41" i="156" s="1"/>
  <c r="Z15" i="131"/>
  <c r="E13" i="124"/>
  <c r="E13" i="140" s="1"/>
  <c r="K116" i="116"/>
  <c r="K14" i="139"/>
  <c r="BV57" i="131"/>
  <c r="K55" i="124"/>
  <c r="K55" i="140" s="1"/>
  <c r="Z66" i="131"/>
  <c r="E64" i="124"/>
  <c r="E64" i="140" s="1"/>
  <c r="K76" i="124"/>
  <c r="K76" i="140" s="1"/>
  <c r="BV78" i="131"/>
  <c r="I93" i="124"/>
  <c r="I93" i="140" s="1"/>
  <c r="BF95" i="131"/>
  <c r="E100" i="123"/>
  <c r="E100" i="139" s="1"/>
  <c r="X102" i="131"/>
  <c r="Z102" i="101"/>
  <c r="L9" i="124"/>
  <c r="L9" i="140" s="1"/>
  <c r="CD11" i="131"/>
  <c r="BN58" i="131"/>
  <c r="J56" i="124"/>
  <c r="J56" i="140" s="1"/>
  <c r="H61" i="139"/>
  <c r="H120" i="116"/>
  <c r="J66" i="124"/>
  <c r="J66" i="140" s="1"/>
  <c r="BN68" i="131"/>
  <c r="AX92" i="131"/>
  <c r="H90" i="124"/>
  <c r="H90" i="140" s="1"/>
  <c r="CB99" i="131"/>
  <c r="L97" i="123"/>
  <c r="L97" i="139" s="1"/>
  <c r="CD99" i="101"/>
  <c r="L104" i="124"/>
  <c r="L104" i="140" s="1"/>
  <c r="CD106" i="131"/>
  <c r="L30" i="129"/>
  <c r="L30" i="145" s="1"/>
  <c r="CD32" i="133"/>
  <c r="E30" i="129"/>
  <c r="E30" i="145" s="1"/>
  <c r="Z32" i="133"/>
  <c r="Z26" i="113"/>
  <c r="Z26" i="132" s="1"/>
  <c r="Z27" i="133"/>
  <c r="E25" i="129"/>
  <c r="G54" i="129"/>
  <c r="G54" i="145" s="1"/>
  <c r="AP56" i="133"/>
  <c r="H25" i="144"/>
  <c r="H132" i="116"/>
  <c r="K25" i="129"/>
  <c r="BV27" i="133"/>
  <c r="BV26" i="113"/>
  <c r="BV26" i="132" s="1"/>
  <c r="C55" i="129"/>
  <c r="C55" i="145" s="1"/>
  <c r="J57" i="133"/>
  <c r="CB29" i="113"/>
  <c r="CB29" i="132" s="1"/>
  <c r="CD55" i="102"/>
  <c r="L53" i="128"/>
  <c r="CB55" i="133"/>
  <c r="P56" i="131"/>
  <c r="P13" i="113"/>
  <c r="P13" i="132" s="1"/>
  <c r="D54" i="123"/>
  <c r="R56" i="101"/>
  <c r="BT55" i="133"/>
  <c r="BV55" i="102"/>
  <c r="BT29" i="113"/>
  <c r="BT29" i="132" s="1"/>
  <c r="K53" i="128"/>
  <c r="R55" i="102"/>
  <c r="P29" i="113"/>
  <c r="P29" i="132" s="1"/>
  <c r="P55" i="133"/>
  <c r="D53" i="128"/>
  <c r="C53" i="128"/>
  <c r="J55" i="102"/>
  <c r="H55" i="133"/>
  <c r="H29" i="113"/>
  <c r="H29" i="132" s="1"/>
  <c r="BV78" i="102"/>
  <c r="BT78" i="133"/>
  <c r="K76" i="128"/>
  <c r="K76" i="144" s="1"/>
  <c r="H78" i="133"/>
  <c r="J78" i="102"/>
  <c r="C76" i="128"/>
  <c r="C76" i="144" s="1"/>
  <c r="H63" i="123"/>
  <c r="H63" i="139" s="1"/>
  <c r="AV65" i="131"/>
  <c r="AX65" i="101"/>
  <c r="AF13" i="113"/>
  <c r="AF13" i="132" s="1"/>
  <c r="AF56" i="131"/>
  <c r="F54" i="123"/>
  <c r="AH56" i="101"/>
  <c r="K63" i="123"/>
  <c r="K63" i="139" s="1"/>
  <c r="BT65" i="131"/>
  <c r="BV65" i="101"/>
  <c r="X56" i="131"/>
  <c r="E54" i="123"/>
  <c r="X13" i="113"/>
  <c r="X13" i="132" s="1"/>
  <c r="Z56" i="101"/>
  <c r="D63" i="123"/>
  <c r="D63" i="139" s="1"/>
  <c r="P65" i="131"/>
  <c r="R65" i="101"/>
  <c r="AN65" i="131"/>
  <c r="G63" i="123"/>
  <c r="G63" i="139" s="1"/>
  <c r="AP65" i="101"/>
  <c r="CB13" i="113"/>
  <c r="CB13" i="132" s="1"/>
  <c r="CD56" i="101"/>
  <c r="L54" i="123"/>
  <c r="CB56" i="131"/>
  <c r="C7" i="123"/>
  <c r="H9" i="113"/>
  <c r="H9" i="132" s="1"/>
  <c r="H9" i="131"/>
  <c r="J9" i="101"/>
  <c r="L63" i="123"/>
  <c r="L63" i="139" s="1"/>
  <c r="CB65" i="131"/>
  <c r="CD65" i="101"/>
  <c r="BT9" i="131"/>
  <c r="K7" i="123"/>
  <c r="BT9" i="113"/>
  <c r="BT9" i="132" s="1"/>
  <c r="BV9" i="101"/>
  <c r="CD9" i="102"/>
  <c r="L7" i="128"/>
  <c r="CB22" i="113"/>
  <c r="CB22" i="132" s="1"/>
  <c r="CB9" i="133"/>
  <c r="F7" i="128"/>
  <c r="AF22" i="113"/>
  <c r="AF22" i="132" s="1"/>
  <c r="AF9" i="133"/>
  <c r="AH9" i="102"/>
  <c r="AF70" i="131"/>
  <c r="F68" i="123"/>
  <c r="F68" i="139" s="1"/>
  <c r="AH70" i="101"/>
  <c r="G31" i="123"/>
  <c r="G31" i="139" s="1"/>
  <c r="AN33" i="131"/>
  <c r="AP33" i="101"/>
  <c r="BT38" i="131"/>
  <c r="K36" i="123"/>
  <c r="K36" i="139" s="1"/>
  <c r="BV38" i="101"/>
  <c r="X33" i="131"/>
  <c r="E31" i="123"/>
  <c r="E31" i="139" s="1"/>
  <c r="Z33" i="101"/>
  <c r="C18" i="123"/>
  <c r="C18" i="139" s="1"/>
  <c r="H20" i="131"/>
  <c r="J20" i="101"/>
  <c r="H18" i="123"/>
  <c r="H18" i="139" s="1"/>
  <c r="AV20" i="131"/>
  <c r="AX20" i="101"/>
  <c r="CD20" i="101"/>
  <c r="L18" i="123"/>
  <c r="L18" i="139" s="1"/>
  <c r="CB20" i="131"/>
  <c r="G70" i="123"/>
  <c r="G70" i="139" s="1"/>
  <c r="AN72" i="131"/>
  <c r="AP72" i="101"/>
  <c r="AV72" i="131"/>
  <c r="H70" i="123"/>
  <c r="H70" i="139" s="1"/>
  <c r="AX72" i="101"/>
  <c r="F50" i="123"/>
  <c r="F50" i="139" s="1"/>
  <c r="AF52" i="131"/>
  <c r="AH52" i="101"/>
  <c r="J31" i="123"/>
  <c r="J31" i="139" s="1"/>
  <c r="BL33" i="131"/>
  <c r="BN33" i="101"/>
  <c r="R41" i="102"/>
  <c r="P28" i="113"/>
  <c r="P28" i="132" s="1"/>
  <c r="P41" i="133"/>
  <c r="D39" i="128"/>
  <c r="BN41" i="102"/>
  <c r="BL28" i="113"/>
  <c r="BL28" i="132" s="1"/>
  <c r="J39" i="128"/>
  <c r="BL41" i="133"/>
  <c r="H165" i="116"/>
  <c r="H19" i="145"/>
  <c r="J52" i="124"/>
  <c r="J52" i="140" s="1"/>
  <c r="BN54" i="131"/>
  <c r="G45" i="129"/>
  <c r="G45" i="145" s="1"/>
  <c r="AP47" i="133"/>
  <c r="C45" i="129"/>
  <c r="C45" i="145" s="1"/>
  <c r="J47" i="133"/>
  <c r="K39" i="144"/>
  <c r="K134" i="116"/>
  <c r="D48" i="124"/>
  <c r="D48" i="140" s="1"/>
  <c r="R50" i="131"/>
  <c r="Z41" i="131"/>
  <c r="E39" i="124"/>
  <c r="E39" i="140" s="1"/>
  <c r="J73" i="131"/>
  <c r="C71" i="124"/>
  <c r="C71" i="140" s="1"/>
  <c r="I19" i="124"/>
  <c r="I19" i="140" s="1"/>
  <c r="BF21" i="131"/>
  <c r="BF73" i="131"/>
  <c r="I71" i="124"/>
  <c r="I71" i="140" s="1"/>
  <c r="K13" i="124"/>
  <c r="K13" i="140" s="1"/>
  <c r="BV15" i="131"/>
  <c r="J53" i="131"/>
  <c r="C51" i="124"/>
  <c r="C51" i="140" s="1"/>
  <c r="BV62" i="131"/>
  <c r="K60" i="124"/>
  <c r="K60" i="140" s="1"/>
  <c r="J95" i="131"/>
  <c r="C93" i="124"/>
  <c r="C93" i="140" s="1"/>
  <c r="D41" i="155"/>
  <c r="D41" i="156" s="1"/>
  <c r="E41" i="156"/>
  <c r="CD15" i="131"/>
  <c r="L13" i="124"/>
  <c r="L13" i="140" s="1"/>
  <c r="AX58" i="131"/>
  <c r="H56" i="124"/>
  <c r="H56" i="140" s="1"/>
  <c r="F120" i="116"/>
  <c r="F61" i="139"/>
  <c r="H66" i="124"/>
  <c r="H66" i="140" s="1"/>
  <c r="AX68" i="131"/>
  <c r="AH92" i="131"/>
  <c r="F90" i="124"/>
  <c r="F90" i="140" s="1"/>
  <c r="F99" i="124"/>
  <c r="F99" i="140" s="1"/>
  <c r="AH101" i="131"/>
  <c r="AE41" i="155"/>
  <c r="AE41" i="156" s="1"/>
  <c r="AF41" i="156"/>
  <c r="BF15" i="131"/>
  <c r="I13" i="124"/>
  <c r="I13" i="140" s="1"/>
  <c r="C52" i="124"/>
  <c r="C52" i="140" s="1"/>
  <c r="J54" i="131"/>
  <c r="J14" i="113"/>
  <c r="J14" i="132" s="1"/>
  <c r="J63" i="131"/>
  <c r="C61" i="124"/>
  <c r="I64" i="124"/>
  <c r="I64" i="140" s="1"/>
  <c r="BF66" i="131"/>
  <c r="E80" i="124"/>
  <c r="E80" i="140" s="1"/>
  <c r="Z82" i="131"/>
  <c r="BF98" i="131"/>
  <c r="I96" i="124"/>
  <c r="I96" i="140" s="1"/>
  <c r="J8" i="124"/>
  <c r="J8" i="140" s="1"/>
  <c r="BN10" i="131"/>
  <c r="H55" i="124"/>
  <c r="H55" i="140" s="1"/>
  <c r="AX57" i="131"/>
  <c r="L120" i="116"/>
  <c r="L61" i="139"/>
  <c r="AX67" i="131"/>
  <c r="H65" i="124"/>
  <c r="H65" i="140" s="1"/>
  <c r="BN79" i="131"/>
  <c r="J77" i="124"/>
  <c r="J77" i="140" s="1"/>
  <c r="D94" i="124"/>
  <c r="D94" i="140" s="1"/>
  <c r="R96" i="131"/>
  <c r="R35" i="133"/>
  <c r="D33" i="129"/>
  <c r="D33" i="145" s="1"/>
  <c r="BN57" i="133"/>
  <c r="J55" i="129"/>
  <c r="J55" i="145" s="1"/>
  <c r="F25" i="129"/>
  <c r="AH26" i="113"/>
  <c r="AH26" i="132" s="1"/>
  <c r="AH27" i="133"/>
  <c r="C33" i="129"/>
  <c r="C33" i="145" s="1"/>
  <c r="J35" i="133"/>
  <c r="J81" i="131"/>
  <c r="C79" i="124"/>
  <c r="C79" i="140" s="1"/>
  <c r="J167" i="116"/>
  <c r="J21" i="145"/>
  <c r="E52" i="124"/>
  <c r="E52" i="140" s="1"/>
  <c r="Z54" i="131"/>
  <c r="L134" i="116"/>
  <c r="L39" i="144"/>
  <c r="BF50" i="131"/>
  <c r="I48" i="124"/>
  <c r="I48" i="140" s="1"/>
  <c r="F44" i="124"/>
  <c r="F44" i="140" s="1"/>
  <c r="AH46" i="131"/>
  <c r="AH34" i="131"/>
  <c r="F32" i="124"/>
  <c r="F32" i="140" s="1"/>
  <c r="R14" i="133"/>
  <c r="D12" i="129"/>
  <c r="D12" i="145" s="1"/>
  <c r="BF14" i="133"/>
  <c r="I12" i="129"/>
  <c r="I12" i="145" s="1"/>
  <c r="BF11" i="131"/>
  <c r="I9" i="124"/>
  <c r="I9" i="140" s="1"/>
  <c r="E14" i="139"/>
  <c r="E116" i="116"/>
  <c r="J55" i="131"/>
  <c r="C53" i="124"/>
  <c r="C53" i="140" s="1"/>
  <c r="E120" i="116"/>
  <c r="E61" i="139"/>
  <c r="BV66" i="131"/>
  <c r="K64" i="124"/>
  <c r="K64" i="140" s="1"/>
  <c r="BF81" i="131"/>
  <c r="I79" i="124"/>
  <c r="I79" i="140" s="1"/>
  <c r="C96" i="124"/>
  <c r="C96" i="140" s="1"/>
  <c r="J98" i="131"/>
  <c r="BD99" i="131"/>
  <c r="I97" i="123"/>
  <c r="I97" i="139" s="1"/>
  <c r="BF99" i="101"/>
  <c r="J26" i="124"/>
  <c r="J26" i="140" s="1"/>
  <c r="BN28" i="131"/>
  <c r="R62" i="131"/>
  <c r="D60" i="124"/>
  <c r="D60" i="140" s="1"/>
  <c r="CD68" i="131"/>
  <c r="L66" i="124"/>
  <c r="L66" i="140" s="1"/>
  <c r="H77" i="124"/>
  <c r="H77" i="140" s="1"/>
  <c r="AX79" i="131"/>
  <c r="AP11" i="131"/>
  <c r="G9" i="124"/>
  <c r="G9" i="140" s="1"/>
  <c r="J57" i="131"/>
  <c r="C55" i="124"/>
  <c r="C55" i="140" s="1"/>
  <c r="G61" i="124"/>
  <c r="AP14" i="113"/>
  <c r="AP14" i="132" s="1"/>
  <c r="AP63" i="131"/>
  <c r="J67" i="131"/>
  <c r="C65" i="124"/>
  <c r="C65" i="140" s="1"/>
  <c r="BF79" i="131"/>
  <c r="I77" i="124"/>
  <c r="I77" i="140" s="1"/>
  <c r="AP96" i="131"/>
  <c r="G94" i="124"/>
  <c r="G94" i="140" s="1"/>
  <c r="H99" i="131"/>
  <c r="C97" i="123"/>
  <c r="C97" i="139" s="1"/>
  <c r="J99" i="101"/>
  <c r="C104" i="124"/>
  <c r="C104" i="140" s="1"/>
  <c r="J106" i="131"/>
  <c r="BN26" i="131"/>
  <c r="J24" i="124"/>
  <c r="J24" i="140" s="1"/>
  <c r="L55" i="124"/>
  <c r="L55" i="140" s="1"/>
  <c r="CD57" i="131"/>
  <c r="R61" i="131"/>
  <c r="D59" i="124"/>
  <c r="D59" i="140" s="1"/>
  <c r="AX69" i="131"/>
  <c r="H67" i="124"/>
  <c r="H67" i="140" s="1"/>
  <c r="CD72" i="131"/>
  <c r="L70" i="124"/>
  <c r="L70" i="140" s="1"/>
  <c r="AX78" i="131"/>
  <c r="H76" i="124"/>
  <c r="H76" i="140" s="1"/>
  <c r="BN82" i="131"/>
  <c r="J80" i="124"/>
  <c r="J80" i="140" s="1"/>
  <c r="CD94" i="131"/>
  <c r="L92" i="124"/>
  <c r="L92" i="140" s="1"/>
  <c r="P99" i="131"/>
  <c r="D97" i="123"/>
  <c r="D97" i="139" s="1"/>
  <c r="R99" i="101"/>
  <c r="F30" i="129"/>
  <c r="F30" i="145" s="1"/>
  <c r="AH32" i="133"/>
  <c r="J132" i="116"/>
  <c r="J25" i="144"/>
  <c r="AP35" i="133"/>
  <c r="G33" i="129"/>
  <c r="G33" i="145" s="1"/>
  <c r="C25" i="144"/>
  <c r="C132" i="116"/>
  <c r="C21" i="145"/>
  <c r="C167" i="116"/>
  <c r="D165" i="116"/>
  <c r="D19" i="145"/>
  <c r="L20" i="124"/>
  <c r="L20" i="140" s="1"/>
  <c r="CD22" i="131"/>
  <c r="AX47" i="133"/>
  <c r="H45" i="129"/>
  <c r="H45" i="145" s="1"/>
  <c r="D32" i="124"/>
  <c r="D32" i="140" s="1"/>
  <c r="R34" i="131"/>
  <c r="E51" i="124"/>
  <c r="E51" i="140" s="1"/>
  <c r="Z53" i="131"/>
  <c r="Z46" i="131"/>
  <c r="E44" i="124"/>
  <c r="E44" i="140" s="1"/>
  <c r="AH73" i="131"/>
  <c r="F71" i="124"/>
  <c r="F71" i="140" s="1"/>
  <c r="H32" i="124"/>
  <c r="H32" i="140" s="1"/>
  <c r="AX34" i="131"/>
  <c r="J9" i="129"/>
  <c r="J9" i="145" s="1"/>
  <c r="BN11" i="133"/>
  <c r="BV14" i="133"/>
  <c r="K12" i="129"/>
  <c r="K12" i="145" s="1"/>
  <c r="H12" i="129"/>
  <c r="H12" i="145" s="1"/>
  <c r="AX14" i="133"/>
  <c r="J15" i="131"/>
  <c r="C13" i="124"/>
  <c r="C13" i="140" s="1"/>
  <c r="E55" i="124"/>
  <c r="E55" i="140" s="1"/>
  <c r="Z57" i="131"/>
  <c r="E65" i="124"/>
  <c r="E65" i="140" s="1"/>
  <c r="Z67" i="131"/>
  <c r="C80" i="124"/>
  <c r="C80" i="140" s="1"/>
  <c r="J82" i="131"/>
  <c r="G96" i="124"/>
  <c r="G96" i="140" s="1"/>
  <c r="AP98" i="131"/>
  <c r="H8" i="124"/>
  <c r="H8" i="140" s="1"/>
  <c r="AX10" i="131"/>
  <c r="J14" i="139"/>
  <c r="J116" i="116"/>
  <c r="J55" i="124"/>
  <c r="J55" i="140" s="1"/>
  <c r="BN57" i="131"/>
  <c r="D64" i="124"/>
  <c r="D64" i="140" s="1"/>
  <c r="R66" i="131"/>
  <c r="AH78" i="131"/>
  <c r="F76" i="124"/>
  <c r="F76" i="140" s="1"/>
  <c r="J92" i="124"/>
  <c r="J92" i="140" s="1"/>
  <c r="BN94" i="131"/>
  <c r="G41" i="155"/>
  <c r="G41" i="156" s="1"/>
  <c r="H41" i="156"/>
  <c r="BV11" i="131"/>
  <c r="K9" i="124"/>
  <c r="K9" i="140" s="1"/>
  <c r="AP57" i="131"/>
  <c r="G55" i="124"/>
  <c r="G55" i="140" s="1"/>
  <c r="G65" i="124"/>
  <c r="G65" i="140" s="1"/>
  <c r="AP67" i="131"/>
  <c r="AP81" i="131"/>
  <c r="G79" i="124"/>
  <c r="G79" i="140" s="1"/>
  <c r="BV96" i="131"/>
  <c r="K94" i="124"/>
  <c r="K94" i="140" s="1"/>
  <c r="P39" i="155"/>
  <c r="P39" i="156" s="1"/>
  <c r="Q39" i="156"/>
  <c r="G104" i="124"/>
  <c r="G104" i="140" s="1"/>
  <c r="AP106" i="131"/>
  <c r="D14" i="139"/>
  <c r="D116" i="116"/>
  <c r="BN29" i="131"/>
  <c r="J27" i="124"/>
  <c r="J27" i="140" s="1"/>
  <c r="CD59" i="131"/>
  <c r="L57" i="124"/>
  <c r="L57" i="140" s="1"/>
  <c r="R63" i="131"/>
  <c r="D61" i="124"/>
  <c r="R14" i="113"/>
  <c r="R14" i="132" s="1"/>
  <c r="J64" i="124"/>
  <c r="J64" i="140" s="1"/>
  <c r="BN66" i="131"/>
  <c r="L67" i="124"/>
  <c r="L67" i="140" s="1"/>
  <c r="CD69" i="131"/>
  <c r="AX81" i="131"/>
  <c r="H79" i="124"/>
  <c r="H79" i="140" s="1"/>
  <c r="S39" i="155"/>
  <c r="S39" i="156" s="1"/>
  <c r="T39" i="156"/>
  <c r="H104" i="124"/>
  <c r="H104" i="140" s="1"/>
  <c r="AX106" i="131"/>
  <c r="L25" i="129"/>
  <c r="CD26" i="113"/>
  <c r="CD26" i="132" s="1"/>
  <c r="CD27" i="133"/>
  <c r="J30" i="129"/>
  <c r="J30" i="145" s="1"/>
  <c r="BN32" i="133"/>
  <c r="R26" i="113"/>
  <c r="R26" i="132" s="1"/>
  <c r="R27" i="133"/>
  <c r="D25" i="129"/>
  <c r="AP26" i="113"/>
  <c r="AP26" i="132" s="1"/>
  <c r="G25" i="129"/>
  <c r="AP27" i="133"/>
  <c r="K21" i="145"/>
  <c r="K167" i="116"/>
  <c r="AP22" i="131"/>
  <c r="G20" i="124"/>
  <c r="G20" i="140" s="1"/>
  <c r="I32" i="124"/>
  <c r="I32" i="140" s="1"/>
  <c r="BF34" i="131"/>
  <c r="G19" i="124"/>
  <c r="G19" i="140" s="1"/>
  <c r="AP21" i="131"/>
  <c r="H19" i="124"/>
  <c r="H19" i="140" s="1"/>
  <c r="AX21" i="131"/>
  <c r="J19" i="124"/>
  <c r="J19" i="140" s="1"/>
  <c r="BN21" i="131"/>
  <c r="D96" i="124"/>
  <c r="D96" i="140" s="1"/>
  <c r="R98" i="131"/>
  <c r="CD14" i="133"/>
  <c r="L12" i="129"/>
  <c r="L12" i="145" s="1"/>
  <c r="G13" i="124"/>
  <c r="G13" i="140" s="1"/>
  <c r="AP15" i="131"/>
  <c r="C43" i="124"/>
  <c r="C43" i="140" s="1"/>
  <c r="J45" i="131"/>
  <c r="G60" i="124"/>
  <c r="G60" i="140" s="1"/>
  <c r="AP62" i="131"/>
  <c r="K69" i="124"/>
  <c r="K69" i="140" s="1"/>
  <c r="BV71" i="131"/>
  <c r="C91" i="124"/>
  <c r="C91" i="140" s="1"/>
  <c r="J93" i="131"/>
  <c r="I99" i="124"/>
  <c r="I99" i="140" s="1"/>
  <c r="BF101" i="131"/>
  <c r="AH25" i="131"/>
  <c r="F23" i="124"/>
  <c r="F23" i="140" s="1"/>
  <c r="BN59" i="131"/>
  <c r="J57" i="124"/>
  <c r="J57" i="140" s="1"/>
  <c r="CD62" i="131"/>
  <c r="L60" i="124"/>
  <c r="L60" i="140" s="1"/>
  <c r="D66" i="124"/>
  <c r="D66" i="140" s="1"/>
  <c r="R68" i="131"/>
  <c r="J76" i="124"/>
  <c r="J76" i="140" s="1"/>
  <c r="BN78" i="131"/>
  <c r="Z39" i="156"/>
  <c r="Y39" i="155"/>
  <c r="Y39" i="156" s="1"/>
  <c r="I8" i="124"/>
  <c r="I8" i="140" s="1"/>
  <c r="BF10" i="131"/>
  <c r="C42" i="124"/>
  <c r="C42" i="140" s="1"/>
  <c r="J44" i="131"/>
  <c r="I60" i="124"/>
  <c r="I60" i="140" s="1"/>
  <c r="BF62" i="131"/>
  <c r="K70" i="124"/>
  <c r="K70" i="140" s="1"/>
  <c r="BV72" i="131"/>
  <c r="J94" i="131"/>
  <c r="C92" i="124"/>
  <c r="C92" i="140" s="1"/>
  <c r="J41" i="155"/>
  <c r="J41" i="156" s="1"/>
  <c r="K41" i="156"/>
  <c r="AH10" i="131"/>
  <c r="F8" i="124"/>
  <c r="F8" i="140" s="1"/>
  <c r="H14" i="139"/>
  <c r="H116" i="116"/>
  <c r="CD25" i="131"/>
  <c r="L23" i="124"/>
  <c r="L23" i="140" s="1"/>
  <c r="R57" i="131"/>
  <c r="D55" i="124"/>
  <c r="D55" i="140" s="1"/>
  <c r="D65" i="124"/>
  <c r="D65" i="140" s="1"/>
  <c r="R67" i="131"/>
  <c r="AH98" i="131"/>
  <c r="F96" i="124"/>
  <c r="F96" i="140" s="1"/>
  <c r="AE39" i="155"/>
  <c r="AE39" i="156" s="1"/>
  <c r="AF39" i="156"/>
  <c r="L29" i="156"/>
  <c r="C28" i="156"/>
  <c r="X28" i="156"/>
  <c r="F28" i="156"/>
  <c r="R28" i="156"/>
  <c r="I28" i="156"/>
  <c r="U28" i="156"/>
  <c r="L28" i="156"/>
  <c r="AD28" i="156"/>
  <c r="AA28" i="156"/>
  <c r="O28" i="156"/>
  <c r="D167" i="135" l="1"/>
  <c r="J167" i="135"/>
  <c r="I167" i="135"/>
  <c r="H167" i="135"/>
  <c r="G167" i="135"/>
  <c r="L167" i="135"/>
  <c r="K167" i="135"/>
  <c r="C167" i="135"/>
  <c r="F167" i="135"/>
  <c r="E167" i="135"/>
  <c r="J116" i="135"/>
  <c r="E116" i="135"/>
  <c r="I132" i="135"/>
  <c r="L116" i="135"/>
  <c r="E132" i="135"/>
  <c r="F116" i="135"/>
  <c r="G116" i="135"/>
  <c r="F165" i="135"/>
  <c r="J120" i="135"/>
  <c r="C120" i="135"/>
  <c r="J165" i="135"/>
  <c r="E120" i="135"/>
  <c r="F120" i="135"/>
  <c r="H132" i="135"/>
  <c r="H120" i="135"/>
  <c r="I165" i="135"/>
  <c r="D132" i="135"/>
  <c r="G165" i="135"/>
  <c r="C116" i="135"/>
  <c r="K165" i="135"/>
  <c r="I120" i="135"/>
  <c r="F132" i="135"/>
  <c r="H116" i="135"/>
  <c r="D116" i="135"/>
  <c r="C132" i="135"/>
  <c r="L120" i="135"/>
  <c r="K134" i="135"/>
  <c r="G132" i="135"/>
  <c r="D120" i="135"/>
  <c r="L165" i="135"/>
  <c r="K132" i="135"/>
  <c r="D165" i="135"/>
  <c r="J132" i="135"/>
  <c r="L134" i="135"/>
  <c r="H165" i="135"/>
  <c r="K116" i="135"/>
  <c r="L132" i="135"/>
  <c r="K120" i="135"/>
  <c r="G120" i="135"/>
  <c r="E165" i="135"/>
  <c r="I116" i="135"/>
  <c r="C165" i="135"/>
  <c r="D68" i="123"/>
  <c r="D68" i="139" s="1"/>
  <c r="P70" i="131"/>
  <c r="R70" i="101"/>
  <c r="CB19" i="131"/>
  <c r="L17" i="123"/>
  <c r="CD19" i="101"/>
  <c r="CB11" i="113"/>
  <c r="CB11" i="132" s="1"/>
  <c r="X70" i="131"/>
  <c r="E68" i="123"/>
  <c r="E68" i="139" s="1"/>
  <c r="Z70" i="101"/>
  <c r="BD32" i="131"/>
  <c r="BD12" i="113"/>
  <c r="BD12" i="132" s="1"/>
  <c r="I30" i="123"/>
  <c r="BF32" i="101"/>
  <c r="J77" i="128"/>
  <c r="J77" i="144" s="1"/>
  <c r="BL79" i="133"/>
  <c r="BN79" i="102"/>
  <c r="H70" i="131"/>
  <c r="C68" i="123"/>
  <c r="C68" i="139" s="1"/>
  <c r="J70" i="101"/>
  <c r="X12" i="113"/>
  <c r="X12" i="132" s="1"/>
  <c r="E30" i="123"/>
  <c r="X32" i="131"/>
  <c r="Z32" i="101"/>
  <c r="H17" i="123"/>
  <c r="AV11" i="113"/>
  <c r="AV11" i="132" s="1"/>
  <c r="AV19" i="131"/>
  <c r="AX19" i="101"/>
  <c r="BL19" i="131"/>
  <c r="BL11" i="113"/>
  <c r="BL11" i="132" s="1"/>
  <c r="J17" i="123"/>
  <c r="BN19" i="101"/>
  <c r="CD33" i="101"/>
  <c r="CB33" i="131"/>
  <c r="L31" i="123"/>
  <c r="L31" i="139" s="1"/>
  <c r="I17" i="123"/>
  <c r="BD19" i="131"/>
  <c r="BD11" i="113"/>
  <c r="BD11" i="132" s="1"/>
  <c r="BF19" i="101"/>
  <c r="L168" i="116"/>
  <c r="L25" i="145"/>
  <c r="D61" i="140"/>
  <c r="D156" i="116"/>
  <c r="D134" i="116"/>
  <c r="D39" i="144"/>
  <c r="J31" i="124"/>
  <c r="J31" i="140" s="1"/>
  <c r="BN33" i="131"/>
  <c r="K36" i="124"/>
  <c r="K36" i="140" s="1"/>
  <c r="BV38" i="131"/>
  <c r="AF77" i="131"/>
  <c r="F75" i="123"/>
  <c r="F75" i="139" s="1"/>
  <c r="AH77" i="101"/>
  <c r="L54" i="124"/>
  <c r="CD13" i="113"/>
  <c r="CD13" i="132" s="1"/>
  <c r="CD56" i="131"/>
  <c r="E54" i="124"/>
  <c r="Z56" i="131"/>
  <c r="Z13" i="113"/>
  <c r="Z13" i="132" s="1"/>
  <c r="T32" i="156"/>
  <c r="S32" i="155"/>
  <c r="S32" i="156" s="1"/>
  <c r="G37" i="155"/>
  <c r="G37" i="156" s="1"/>
  <c r="H37" i="156"/>
  <c r="D53" i="144"/>
  <c r="D135" i="116"/>
  <c r="K53" i="144"/>
  <c r="K135" i="116"/>
  <c r="R56" i="131"/>
  <c r="D54" i="124"/>
  <c r="R13" i="113"/>
  <c r="R13" i="132" s="1"/>
  <c r="K168" i="116"/>
  <c r="K25" i="145"/>
  <c r="I100" i="124"/>
  <c r="I100" i="140" s="1"/>
  <c r="BF102" i="131"/>
  <c r="I39" i="129"/>
  <c r="BF28" i="113"/>
  <c r="BF28" i="132" s="1"/>
  <c r="BF41" i="133"/>
  <c r="J28" i="113"/>
  <c r="J28" i="132" s="1"/>
  <c r="C39" i="129"/>
  <c r="J41" i="133"/>
  <c r="D70" i="124"/>
  <c r="D70" i="140" s="1"/>
  <c r="R72" i="131"/>
  <c r="F17" i="124"/>
  <c r="AH11" i="113"/>
  <c r="AH11" i="132" s="1"/>
  <c r="AH19" i="131"/>
  <c r="L68" i="124"/>
  <c r="L68" i="140" s="1"/>
  <c r="CD70" i="131"/>
  <c r="X80" i="131"/>
  <c r="E78" i="123"/>
  <c r="E78" i="139" s="1"/>
  <c r="Z80" i="101"/>
  <c r="E115" i="116"/>
  <c r="E7" i="139"/>
  <c r="J7" i="139"/>
  <c r="J115" i="116"/>
  <c r="AH9" i="131"/>
  <c r="F7" i="124"/>
  <c r="AH9" i="113"/>
  <c r="AH9" i="132" s="1"/>
  <c r="I54" i="124"/>
  <c r="BF56" i="131"/>
  <c r="BF13" i="113"/>
  <c r="BF13" i="132" s="1"/>
  <c r="I7" i="124"/>
  <c r="BF9" i="113"/>
  <c r="BF9" i="132" s="1"/>
  <c r="BF9" i="131"/>
  <c r="BN56" i="131"/>
  <c r="J54" i="124"/>
  <c r="BN13" i="113"/>
  <c r="BN13" i="132" s="1"/>
  <c r="E85" i="123"/>
  <c r="E85" i="139" s="1"/>
  <c r="X87" i="131"/>
  <c r="Z87" i="101"/>
  <c r="K152" i="116"/>
  <c r="K14" i="140"/>
  <c r="F97" i="124"/>
  <c r="F97" i="140" s="1"/>
  <c r="AH99" i="131"/>
  <c r="I168" i="116"/>
  <c r="I25" i="145"/>
  <c r="F39" i="129"/>
  <c r="AH28" i="113"/>
  <c r="AH28" i="132" s="1"/>
  <c r="AH41" i="133"/>
  <c r="D50" i="124"/>
  <c r="D50" i="140" s="1"/>
  <c r="R52" i="131"/>
  <c r="BN22" i="113"/>
  <c r="BN22" i="132" s="1"/>
  <c r="J7" i="129"/>
  <c r="BN9" i="133"/>
  <c r="K7" i="144"/>
  <c r="K128" i="116"/>
  <c r="AE31" i="155"/>
  <c r="AE31" i="156" s="1"/>
  <c r="AF31" i="156"/>
  <c r="AP56" i="131"/>
  <c r="AP13" i="113"/>
  <c r="AP13" i="132" s="1"/>
  <c r="G54" i="124"/>
  <c r="Q31" i="156"/>
  <c r="P31" i="155"/>
  <c r="P31" i="156" s="1"/>
  <c r="AX9" i="131"/>
  <c r="H7" i="124"/>
  <c r="AX9" i="113"/>
  <c r="AX9" i="132" s="1"/>
  <c r="AC32" i="156"/>
  <c r="AB32" i="155"/>
  <c r="AB32" i="156" s="1"/>
  <c r="AX13" i="113"/>
  <c r="AX13" i="132" s="1"/>
  <c r="H54" i="124"/>
  <c r="AX56" i="131"/>
  <c r="N37" i="156"/>
  <c r="M37" i="155"/>
  <c r="M37" i="156" s="1"/>
  <c r="Z32" i="156"/>
  <c r="Y32" i="155"/>
  <c r="Y32" i="156" s="1"/>
  <c r="F53" i="144"/>
  <c r="F135" i="116"/>
  <c r="AP78" i="133"/>
  <c r="G76" i="129"/>
  <c r="G76" i="145" s="1"/>
  <c r="K77" i="129"/>
  <c r="K77" i="145" s="1"/>
  <c r="BV79" i="133"/>
  <c r="AH78" i="133"/>
  <c r="F76" i="129"/>
  <c r="F76" i="145" s="1"/>
  <c r="BN99" i="131"/>
  <c r="J97" i="124"/>
  <c r="J97" i="140" s="1"/>
  <c r="G100" i="124"/>
  <c r="G100" i="140" s="1"/>
  <c r="AP102" i="131"/>
  <c r="E61" i="140"/>
  <c r="E156" i="116"/>
  <c r="G39" i="144"/>
  <c r="G134" i="116"/>
  <c r="E18" i="124"/>
  <c r="E18" i="140" s="1"/>
  <c r="Z20" i="131"/>
  <c r="I31" i="124"/>
  <c r="I31" i="140" s="1"/>
  <c r="BF33" i="131"/>
  <c r="H7" i="129"/>
  <c r="AX22" i="113"/>
  <c r="AX22" i="132" s="1"/>
  <c r="AX9" i="133"/>
  <c r="J22" i="113"/>
  <c r="J22" i="132" s="1"/>
  <c r="J9" i="133"/>
  <c r="C7" i="129"/>
  <c r="AF32" i="156"/>
  <c r="AE32" i="155"/>
  <c r="AE32" i="156" s="1"/>
  <c r="D7" i="139"/>
  <c r="D115" i="116"/>
  <c r="C63" i="124"/>
  <c r="C63" i="140" s="1"/>
  <c r="J65" i="131"/>
  <c r="BT87" i="131"/>
  <c r="K85" i="123"/>
  <c r="K85" i="139" s="1"/>
  <c r="BV87" i="101"/>
  <c r="W31" i="156"/>
  <c r="V31" i="155"/>
  <c r="V31" i="156" s="1"/>
  <c r="Y37" i="155"/>
  <c r="Y37" i="156" s="1"/>
  <c r="Z37" i="156"/>
  <c r="S37" i="155"/>
  <c r="S37" i="156" s="1"/>
  <c r="T37" i="156"/>
  <c r="H135" i="116"/>
  <c r="H53" i="144"/>
  <c r="W37" i="156"/>
  <c r="V37" i="155"/>
  <c r="V37" i="156" s="1"/>
  <c r="E32" i="156"/>
  <c r="D32" i="155"/>
  <c r="D32" i="156" s="1"/>
  <c r="L77" i="129"/>
  <c r="L77" i="145" s="1"/>
  <c r="CD79" i="133"/>
  <c r="BL70" i="131"/>
  <c r="J68" i="123"/>
  <c r="J68" i="139" s="1"/>
  <c r="BN70" i="101"/>
  <c r="D25" i="145"/>
  <c r="D168" i="116"/>
  <c r="C61" i="140"/>
  <c r="C156" i="116"/>
  <c r="J134" i="116"/>
  <c r="J39" i="144"/>
  <c r="G70" i="124"/>
  <c r="G70" i="140" s="1"/>
  <c r="AP72" i="131"/>
  <c r="Z33" i="131"/>
  <c r="E31" i="124"/>
  <c r="E31" i="140" s="1"/>
  <c r="K31" i="156"/>
  <c r="J31" i="155"/>
  <c r="J31" i="156" s="1"/>
  <c r="L128" i="116"/>
  <c r="L7" i="144"/>
  <c r="K115" i="116"/>
  <c r="K7" i="139"/>
  <c r="BD80" i="131"/>
  <c r="I78" i="123"/>
  <c r="I78" i="139" s="1"/>
  <c r="BF80" i="101"/>
  <c r="C7" i="139"/>
  <c r="C115" i="116"/>
  <c r="D63" i="124"/>
  <c r="D63" i="140" s="1"/>
  <c r="R65" i="131"/>
  <c r="AV80" i="131"/>
  <c r="H78" i="123"/>
  <c r="H78" i="139" s="1"/>
  <c r="AX80" i="101"/>
  <c r="AH13" i="113"/>
  <c r="AH13" i="132" s="1"/>
  <c r="F54" i="124"/>
  <c r="AH56" i="131"/>
  <c r="AX65" i="131"/>
  <c r="H63" i="124"/>
  <c r="H63" i="140" s="1"/>
  <c r="D85" i="123"/>
  <c r="D85" i="139" s="1"/>
  <c r="P87" i="131"/>
  <c r="R87" i="101"/>
  <c r="D54" i="139"/>
  <c r="D119" i="116"/>
  <c r="L53" i="144"/>
  <c r="L135" i="116"/>
  <c r="E25" i="145"/>
  <c r="E168" i="116"/>
  <c r="I156" i="116"/>
  <c r="I61" i="140"/>
  <c r="I14" i="140"/>
  <c r="I152" i="116"/>
  <c r="C25" i="145"/>
  <c r="C168" i="116"/>
  <c r="E152" i="116"/>
  <c r="E14" i="140"/>
  <c r="J18" i="124"/>
  <c r="J18" i="140" s="1"/>
  <c r="BN20" i="131"/>
  <c r="J70" i="124"/>
  <c r="J70" i="140" s="1"/>
  <c r="BN72" i="131"/>
  <c r="Z9" i="133"/>
  <c r="Z22" i="113"/>
  <c r="Z22" i="132" s="1"/>
  <c r="E7" i="129"/>
  <c r="J32" i="155"/>
  <c r="J32" i="156" s="1"/>
  <c r="K32" i="156"/>
  <c r="F7" i="139"/>
  <c r="F115" i="116"/>
  <c r="I54" i="139"/>
  <c r="I119" i="116"/>
  <c r="J37" i="155"/>
  <c r="J37" i="156" s="1"/>
  <c r="K37" i="156"/>
  <c r="K97" i="124"/>
  <c r="K97" i="140" s="1"/>
  <c r="BV99" i="131"/>
  <c r="H100" i="124"/>
  <c r="H100" i="140" s="1"/>
  <c r="AX102" i="131"/>
  <c r="H50" i="124"/>
  <c r="H50" i="140" s="1"/>
  <c r="AX52" i="131"/>
  <c r="F31" i="124"/>
  <c r="F31" i="140" s="1"/>
  <c r="AH33" i="131"/>
  <c r="L36" i="124"/>
  <c r="L36" i="140" s="1"/>
  <c r="CD38" i="131"/>
  <c r="AC31" i="156"/>
  <c r="AB31" i="155"/>
  <c r="AB31" i="156" s="1"/>
  <c r="I63" i="124"/>
  <c r="I63" i="140" s="1"/>
  <c r="BF65" i="131"/>
  <c r="AN77" i="131"/>
  <c r="G75" i="123"/>
  <c r="G75" i="139" s="1"/>
  <c r="AP77" i="101"/>
  <c r="C54" i="139"/>
  <c r="C119" i="116"/>
  <c r="H115" i="116"/>
  <c r="H7" i="139"/>
  <c r="K78" i="123"/>
  <c r="K78" i="139" s="1"/>
  <c r="BT80" i="131"/>
  <c r="BV80" i="101"/>
  <c r="F85" i="123"/>
  <c r="F85" i="139" s="1"/>
  <c r="AF87" i="131"/>
  <c r="AH87" i="101"/>
  <c r="J78" i="123"/>
  <c r="J78" i="139" s="1"/>
  <c r="BL80" i="131"/>
  <c r="BN80" i="101"/>
  <c r="I53" i="129"/>
  <c r="BF55" i="133"/>
  <c r="BF29" i="113"/>
  <c r="BF29" i="132" s="1"/>
  <c r="F53" i="129"/>
  <c r="AH29" i="113"/>
  <c r="AH29" i="132" s="1"/>
  <c r="AH55" i="133"/>
  <c r="J53" i="144"/>
  <c r="J135" i="116"/>
  <c r="H76" i="129"/>
  <c r="H76" i="145" s="1"/>
  <c r="AX78" i="133"/>
  <c r="L39" i="145"/>
  <c r="L170" i="116"/>
  <c r="BN102" i="131"/>
  <c r="J100" i="124"/>
  <c r="J100" i="140" s="1"/>
  <c r="L14" i="140"/>
  <c r="L152" i="116"/>
  <c r="J102" i="131"/>
  <c r="C100" i="124"/>
  <c r="C100" i="140" s="1"/>
  <c r="E39" i="144"/>
  <c r="E134" i="116"/>
  <c r="AP52" i="131"/>
  <c r="G50" i="124"/>
  <c r="G50" i="140" s="1"/>
  <c r="Z72" i="131"/>
  <c r="E70" i="124"/>
  <c r="E70" i="140" s="1"/>
  <c r="D128" i="116"/>
  <c r="D7" i="144"/>
  <c r="I128" i="116"/>
  <c r="I7" i="144"/>
  <c r="C7" i="144"/>
  <c r="C128" i="116"/>
  <c r="BV13" i="113"/>
  <c r="BV13" i="132" s="1"/>
  <c r="K54" i="124"/>
  <c r="BV56" i="131"/>
  <c r="R9" i="131"/>
  <c r="R9" i="113"/>
  <c r="R9" i="132" s="1"/>
  <c r="D7" i="124"/>
  <c r="F63" i="124"/>
  <c r="F63" i="140" s="1"/>
  <c r="AH65" i="131"/>
  <c r="Q32" i="156"/>
  <c r="P32" i="155"/>
  <c r="P32" i="156" s="1"/>
  <c r="J63" i="124"/>
  <c r="J63" i="140" s="1"/>
  <c r="BN65" i="131"/>
  <c r="BL87" i="131"/>
  <c r="J85" i="123"/>
  <c r="J85" i="139" s="1"/>
  <c r="BN87" i="101"/>
  <c r="AV87" i="131"/>
  <c r="H85" i="123"/>
  <c r="H85" i="139" s="1"/>
  <c r="AX87" i="101"/>
  <c r="E53" i="144"/>
  <c r="E135" i="116"/>
  <c r="AX55" i="133"/>
  <c r="AX29" i="113"/>
  <c r="AX29" i="132" s="1"/>
  <c r="H53" i="129"/>
  <c r="I85" i="123"/>
  <c r="I85" i="139" s="1"/>
  <c r="BD87" i="131"/>
  <c r="BF87" i="101"/>
  <c r="H80" i="131"/>
  <c r="C78" i="123"/>
  <c r="C78" i="139" s="1"/>
  <c r="J80" i="101"/>
  <c r="E76" i="129"/>
  <c r="E76" i="145" s="1"/>
  <c r="Z78" i="133"/>
  <c r="AP55" i="133"/>
  <c r="AP29" i="113"/>
  <c r="AP29" i="132" s="1"/>
  <c r="G53" i="129"/>
  <c r="X79" i="133"/>
  <c r="E77" i="128"/>
  <c r="E77" i="144" s="1"/>
  <c r="Z79" i="102"/>
  <c r="G77" i="128"/>
  <c r="G77" i="144" s="1"/>
  <c r="AN79" i="133"/>
  <c r="AP79" i="102"/>
  <c r="AV32" i="131"/>
  <c r="H30" i="123"/>
  <c r="AV12" i="113"/>
  <c r="AV12" i="132" s="1"/>
  <c r="AX32" i="101"/>
  <c r="BD79" i="133"/>
  <c r="I77" i="128"/>
  <c r="I77" i="144" s="1"/>
  <c r="BF79" i="102"/>
  <c r="AF79" i="133"/>
  <c r="F77" i="128"/>
  <c r="F77" i="144" s="1"/>
  <c r="AH79" i="102"/>
  <c r="H11" i="113"/>
  <c r="H11" i="132" s="1"/>
  <c r="H19" i="131"/>
  <c r="C17" i="123"/>
  <c r="J19" i="101"/>
  <c r="D30" i="123"/>
  <c r="P12" i="113"/>
  <c r="P12" i="132" s="1"/>
  <c r="P32" i="131"/>
  <c r="R32" i="101"/>
  <c r="AN70" i="131"/>
  <c r="G68" i="123"/>
  <c r="G68" i="139" s="1"/>
  <c r="AP70" i="101"/>
  <c r="BD70" i="131"/>
  <c r="I68" i="123"/>
  <c r="I68" i="139" s="1"/>
  <c r="BF70" i="101"/>
  <c r="BT19" i="131"/>
  <c r="K17" i="123"/>
  <c r="BT11" i="113"/>
  <c r="BT11" i="132" s="1"/>
  <c r="BV19" i="101"/>
  <c r="J30" i="123"/>
  <c r="BL12" i="113"/>
  <c r="BL12" i="132" s="1"/>
  <c r="BL32" i="131"/>
  <c r="BN32" i="101"/>
  <c r="AV70" i="131"/>
  <c r="H68" i="123"/>
  <c r="H68" i="139" s="1"/>
  <c r="AX70" i="101"/>
  <c r="D97" i="124"/>
  <c r="D97" i="140" s="1"/>
  <c r="R99" i="131"/>
  <c r="G61" i="140"/>
  <c r="G156" i="116"/>
  <c r="F168" i="116"/>
  <c r="F25" i="145"/>
  <c r="AX72" i="131"/>
  <c r="H70" i="124"/>
  <c r="H70" i="140" s="1"/>
  <c r="L18" i="124"/>
  <c r="L18" i="140" s="1"/>
  <c r="CD20" i="131"/>
  <c r="C18" i="124"/>
  <c r="C18" i="140" s="1"/>
  <c r="J20" i="131"/>
  <c r="AH70" i="131"/>
  <c r="F68" i="124"/>
  <c r="F68" i="140" s="1"/>
  <c r="E75" i="123"/>
  <c r="E75" i="139" s="1"/>
  <c r="X77" i="131"/>
  <c r="Z77" i="101"/>
  <c r="F128" i="116"/>
  <c r="F7" i="144"/>
  <c r="CD9" i="133"/>
  <c r="L7" i="129"/>
  <c r="CD22" i="113"/>
  <c r="CD22" i="132" s="1"/>
  <c r="W32" i="156"/>
  <c r="V32" i="155"/>
  <c r="V32" i="156" s="1"/>
  <c r="J9" i="113"/>
  <c r="J9" i="132" s="1"/>
  <c r="C7" i="124"/>
  <c r="J9" i="131"/>
  <c r="G63" i="124"/>
  <c r="G63" i="140" s="1"/>
  <c r="AP65" i="131"/>
  <c r="E54" i="139"/>
  <c r="E119" i="116"/>
  <c r="K63" i="124"/>
  <c r="K63" i="140" s="1"/>
  <c r="BV65" i="131"/>
  <c r="F54" i="139"/>
  <c r="F119" i="116"/>
  <c r="C53" i="129"/>
  <c r="J29" i="113"/>
  <c r="J29" i="132" s="1"/>
  <c r="J55" i="133"/>
  <c r="K53" i="129"/>
  <c r="BV29" i="113"/>
  <c r="BV29" i="132" s="1"/>
  <c r="BV55" i="133"/>
  <c r="CD55" i="133"/>
  <c r="L53" i="129"/>
  <c r="CD29" i="113"/>
  <c r="CD29" i="132" s="1"/>
  <c r="CD99" i="131"/>
  <c r="L97" i="124"/>
  <c r="L97" i="140" s="1"/>
  <c r="AX99" i="131"/>
  <c r="H97" i="124"/>
  <c r="H97" i="140" s="1"/>
  <c r="G14" i="140"/>
  <c r="G152" i="116"/>
  <c r="I134" i="116"/>
  <c r="I39" i="144"/>
  <c r="C39" i="144"/>
  <c r="C134" i="116"/>
  <c r="Z52" i="131"/>
  <c r="E50" i="124"/>
  <c r="E50" i="140" s="1"/>
  <c r="BV20" i="131"/>
  <c r="K18" i="124"/>
  <c r="K18" i="140" s="1"/>
  <c r="F117" i="116"/>
  <c r="F17" i="139"/>
  <c r="AP22" i="113"/>
  <c r="AP22" i="132" s="1"/>
  <c r="G7" i="129"/>
  <c r="AP9" i="133"/>
  <c r="D31" i="155"/>
  <c r="D31" i="156" s="1"/>
  <c r="E31" i="156"/>
  <c r="E7" i="124"/>
  <c r="Z9" i="131"/>
  <c r="Z9" i="113"/>
  <c r="Z9" i="132" s="1"/>
  <c r="J7" i="124"/>
  <c r="BN9" i="131"/>
  <c r="BN9" i="113"/>
  <c r="BN9" i="132" s="1"/>
  <c r="F78" i="123"/>
  <c r="F78" i="139" s="1"/>
  <c r="AF80" i="131"/>
  <c r="AH80" i="101"/>
  <c r="E63" i="124"/>
  <c r="E63" i="140" s="1"/>
  <c r="Z65" i="131"/>
  <c r="H156" i="116"/>
  <c r="H61" i="140"/>
  <c r="H152" i="116"/>
  <c r="H14" i="140"/>
  <c r="BV102" i="131"/>
  <c r="K100" i="124"/>
  <c r="K100" i="140" s="1"/>
  <c r="L61" i="140"/>
  <c r="L156" i="116"/>
  <c r="F61" i="140"/>
  <c r="F156" i="116"/>
  <c r="H134" i="116"/>
  <c r="H39" i="144"/>
  <c r="R20" i="131"/>
  <c r="D18" i="124"/>
  <c r="D18" i="140" s="1"/>
  <c r="I18" i="124"/>
  <c r="I18" i="140" s="1"/>
  <c r="BF20" i="131"/>
  <c r="AP11" i="113"/>
  <c r="AP11" i="132" s="1"/>
  <c r="G17" i="124"/>
  <c r="AP19" i="131"/>
  <c r="BV70" i="131"/>
  <c r="K68" i="124"/>
  <c r="K68" i="140" s="1"/>
  <c r="BT77" i="131"/>
  <c r="K75" i="123"/>
  <c r="K75" i="139" s="1"/>
  <c r="BV77" i="101"/>
  <c r="J56" i="131"/>
  <c r="J13" i="113"/>
  <c r="J13" i="132" s="1"/>
  <c r="C54" i="124"/>
  <c r="C85" i="123"/>
  <c r="C85" i="139" s="1"/>
  <c r="H87" i="131"/>
  <c r="J87" i="101"/>
  <c r="AV77" i="131"/>
  <c r="H75" i="123"/>
  <c r="H75" i="139" s="1"/>
  <c r="AX77" i="101"/>
  <c r="AE37" i="155"/>
  <c r="AE37" i="156" s="1"/>
  <c r="AF37" i="156"/>
  <c r="I135" i="116"/>
  <c r="I53" i="144"/>
  <c r="BF78" i="133"/>
  <c r="I76" i="129"/>
  <c r="I76" i="145" s="1"/>
  <c r="G85" i="123"/>
  <c r="G85" i="139" s="1"/>
  <c r="AN87" i="131"/>
  <c r="AP87" i="101"/>
  <c r="L76" i="129"/>
  <c r="L76" i="145" s="1"/>
  <c r="CD78" i="133"/>
  <c r="H168" i="116"/>
  <c r="H25" i="145"/>
  <c r="F14" i="140"/>
  <c r="F152" i="116"/>
  <c r="E39" i="129"/>
  <c r="Z41" i="133"/>
  <c r="Z28" i="113"/>
  <c r="Z28" i="132" s="1"/>
  <c r="BN52" i="131"/>
  <c r="J50" i="124"/>
  <c r="J50" i="140" s="1"/>
  <c r="AX33" i="131"/>
  <c r="H31" i="124"/>
  <c r="H31" i="140" s="1"/>
  <c r="D7" i="129"/>
  <c r="R9" i="133"/>
  <c r="R22" i="113"/>
  <c r="R22" i="132" s="1"/>
  <c r="I7" i="129"/>
  <c r="BF22" i="113"/>
  <c r="BF22" i="132" s="1"/>
  <c r="BF9" i="133"/>
  <c r="H128" i="116"/>
  <c r="H7" i="144"/>
  <c r="L7" i="124"/>
  <c r="CD9" i="113"/>
  <c r="CD9" i="132" s="1"/>
  <c r="CD9" i="131"/>
  <c r="G115" i="116"/>
  <c r="G7" i="139"/>
  <c r="AN80" i="131"/>
  <c r="G78" i="123"/>
  <c r="G78" i="139" s="1"/>
  <c r="AP80" i="101"/>
  <c r="D78" i="123"/>
  <c r="D78" i="139" s="1"/>
  <c r="P80" i="131"/>
  <c r="R80" i="101"/>
  <c r="J75" i="123"/>
  <c r="J75" i="139" s="1"/>
  <c r="BL77" i="131"/>
  <c r="BN77" i="101"/>
  <c r="H31" i="156"/>
  <c r="G31" i="155"/>
  <c r="G31" i="156" s="1"/>
  <c r="D77" i="128"/>
  <c r="D77" i="144" s="1"/>
  <c r="P79" i="133"/>
  <c r="R79" i="102"/>
  <c r="AF32" i="131"/>
  <c r="F30" i="123"/>
  <c r="AF12" i="113"/>
  <c r="AF12" i="132" s="1"/>
  <c r="AH32" i="101"/>
  <c r="X19" i="131"/>
  <c r="X11" i="113"/>
  <c r="X11" i="132" s="1"/>
  <c r="E17" i="123"/>
  <c r="Z19" i="101"/>
  <c r="H77" i="128"/>
  <c r="H77" i="144" s="1"/>
  <c r="AV79" i="133"/>
  <c r="AX79" i="102"/>
  <c r="C77" i="128"/>
  <c r="C77" i="144" s="1"/>
  <c r="H79" i="133"/>
  <c r="J79" i="102"/>
  <c r="C31" i="123"/>
  <c r="C31" i="139" s="1"/>
  <c r="H33" i="131"/>
  <c r="J33" i="101"/>
  <c r="AN12" i="113"/>
  <c r="AN12" i="132" s="1"/>
  <c r="G30" i="123"/>
  <c r="AN32" i="131"/>
  <c r="AP32" i="101"/>
  <c r="BT33" i="131"/>
  <c r="K31" i="123"/>
  <c r="K31" i="139" s="1"/>
  <c r="BV33" i="101"/>
  <c r="P11" i="113"/>
  <c r="P11" i="132" s="1"/>
  <c r="D17" i="123"/>
  <c r="P19" i="131"/>
  <c r="R19" i="101"/>
  <c r="G168" i="116"/>
  <c r="G25" i="145"/>
  <c r="J99" i="131"/>
  <c r="C97" i="124"/>
  <c r="C97" i="140" s="1"/>
  <c r="BF99" i="131"/>
  <c r="I97" i="124"/>
  <c r="I97" i="140" s="1"/>
  <c r="J39" i="129"/>
  <c r="BN28" i="113"/>
  <c r="BN28" i="132" s="1"/>
  <c r="BN41" i="133"/>
  <c r="R41" i="133"/>
  <c r="R28" i="113"/>
  <c r="R28" i="132" s="1"/>
  <c r="D39" i="129"/>
  <c r="F50" i="124"/>
  <c r="F50" i="140" s="1"/>
  <c r="AH52" i="131"/>
  <c r="H18" i="124"/>
  <c r="H18" i="140" s="1"/>
  <c r="AX20" i="131"/>
  <c r="AP33" i="131"/>
  <c r="G31" i="124"/>
  <c r="G31" i="140" s="1"/>
  <c r="AH22" i="113"/>
  <c r="AH22" i="132" s="1"/>
  <c r="AH9" i="133"/>
  <c r="F7" i="129"/>
  <c r="BV9" i="131"/>
  <c r="BV9" i="113"/>
  <c r="BV9" i="132" s="1"/>
  <c r="K7" i="124"/>
  <c r="N31" i="156"/>
  <c r="M31" i="155"/>
  <c r="M31" i="156" s="1"/>
  <c r="CD65" i="131"/>
  <c r="L63" i="124"/>
  <c r="L63" i="140" s="1"/>
  <c r="L54" i="139"/>
  <c r="L119" i="116"/>
  <c r="J78" i="133"/>
  <c r="C76" i="129"/>
  <c r="C76" i="145" s="1"/>
  <c r="K76" i="129"/>
  <c r="K76" i="145" s="1"/>
  <c r="BV78" i="133"/>
  <c r="C53" i="144"/>
  <c r="C135" i="116"/>
  <c r="R29" i="113"/>
  <c r="R29" i="132" s="1"/>
  <c r="D53" i="129"/>
  <c r="R55" i="133"/>
  <c r="E100" i="124"/>
  <c r="E100" i="140" s="1"/>
  <c r="Z102" i="131"/>
  <c r="G97" i="124"/>
  <c r="G97" i="140" s="1"/>
  <c r="AP99" i="131"/>
  <c r="C152" i="116"/>
  <c r="C14" i="140"/>
  <c r="L100" i="124"/>
  <c r="L100" i="140" s="1"/>
  <c r="CD102" i="131"/>
  <c r="K39" i="145"/>
  <c r="K170" i="116"/>
  <c r="BF52" i="131"/>
  <c r="I50" i="124"/>
  <c r="I50" i="140" s="1"/>
  <c r="I70" i="124"/>
  <c r="I70" i="140" s="1"/>
  <c r="BF72" i="131"/>
  <c r="C50" i="124"/>
  <c r="C50" i="140" s="1"/>
  <c r="J52" i="131"/>
  <c r="G128" i="116"/>
  <c r="G7" i="144"/>
  <c r="E7" i="144"/>
  <c r="E128" i="116"/>
  <c r="H77" i="131"/>
  <c r="C75" i="123"/>
  <c r="C75" i="139" s="1"/>
  <c r="J77" i="101"/>
  <c r="N32" i="156"/>
  <c r="M32" i="155"/>
  <c r="M32" i="156" s="1"/>
  <c r="I7" i="139"/>
  <c r="I115" i="116"/>
  <c r="J54" i="139"/>
  <c r="J119" i="116"/>
  <c r="D14" i="140"/>
  <c r="D152" i="116"/>
  <c r="K61" i="140"/>
  <c r="K156" i="116"/>
  <c r="J152" i="116"/>
  <c r="J14" i="140"/>
  <c r="J156" i="116"/>
  <c r="J61" i="140"/>
  <c r="Z99" i="131"/>
  <c r="E97" i="124"/>
  <c r="E97" i="140" s="1"/>
  <c r="AX28" i="113"/>
  <c r="AX28" i="132" s="1"/>
  <c r="H39" i="129"/>
  <c r="AX41" i="133"/>
  <c r="F39" i="144"/>
  <c r="F134" i="116"/>
  <c r="J38" i="131"/>
  <c r="C36" i="124"/>
  <c r="C36" i="140" s="1"/>
  <c r="D31" i="124"/>
  <c r="D31" i="140" s="1"/>
  <c r="R33" i="131"/>
  <c r="G17" i="139"/>
  <c r="G117" i="116"/>
  <c r="J7" i="144"/>
  <c r="J128" i="116"/>
  <c r="BV22" i="113"/>
  <c r="BV22" i="132" s="1"/>
  <c r="BV9" i="133"/>
  <c r="K7" i="129"/>
  <c r="L75" i="123"/>
  <c r="L75" i="139" s="1"/>
  <c r="CD77" i="101"/>
  <c r="CB77" i="131"/>
  <c r="G119" i="116"/>
  <c r="G54" i="139"/>
  <c r="E37" i="156"/>
  <c r="D37" i="155"/>
  <c r="D37" i="156" s="1"/>
  <c r="S31" i="155"/>
  <c r="S31" i="156" s="1"/>
  <c r="T31" i="156"/>
  <c r="H54" i="139"/>
  <c r="H119" i="116"/>
  <c r="L85" i="123"/>
  <c r="L85" i="139" s="1"/>
  <c r="CB87" i="131"/>
  <c r="CD87" i="101"/>
  <c r="J53" i="129"/>
  <c r="BN55" i="133"/>
  <c r="BN29" i="113"/>
  <c r="BN29" i="132" s="1"/>
  <c r="D76" i="129"/>
  <c r="D76" i="145" s="1"/>
  <c r="R78" i="133"/>
  <c r="P37" i="155"/>
  <c r="P37" i="156" s="1"/>
  <c r="Q37" i="156"/>
  <c r="J76" i="129"/>
  <c r="J76" i="145" s="1"/>
  <c r="BN78" i="133"/>
  <c r="F100" i="124"/>
  <c r="F100" i="140" s="1"/>
  <c r="AH102" i="131"/>
  <c r="D100" i="124"/>
  <c r="D100" i="140" s="1"/>
  <c r="R102" i="131"/>
  <c r="J168" i="116"/>
  <c r="J25" i="145"/>
  <c r="AP28" i="113"/>
  <c r="AP28" i="132" s="1"/>
  <c r="G39" i="129"/>
  <c r="AP41" i="133"/>
  <c r="C70" i="124"/>
  <c r="C70" i="140" s="1"/>
  <c r="J72" i="131"/>
  <c r="L115" i="116"/>
  <c r="L7" i="139"/>
  <c r="CD80" i="101"/>
  <c r="L78" i="123"/>
  <c r="L78" i="139" s="1"/>
  <c r="CB80" i="131"/>
  <c r="K119" i="116"/>
  <c r="K54" i="139"/>
  <c r="AP9" i="131"/>
  <c r="G7" i="124"/>
  <c r="AP9" i="113"/>
  <c r="AP9" i="132" s="1"/>
  <c r="AB37" i="155"/>
  <c r="AB37" i="156" s="1"/>
  <c r="AC37" i="156"/>
  <c r="I75" i="123"/>
  <c r="I75" i="139" s="1"/>
  <c r="BD77" i="131"/>
  <c r="BF77" i="101"/>
  <c r="G32" i="155"/>
  <c r="G32" i="156" s="1"/>
  <c r="H32" i="156"/>
  <c r="Z31" i="156"/>
  <c r="Y31" i="155"/>
  <c r="Y31" i="156" s="1"/>
  <c r="E53" i="129"/>
  <c r="Z29" i="113"/>
  <c r="Z29" i="132" s="1"/>
  <c r="Z55" i="133"/>
  <c r="D75" i="123"/>
  <c r="D75" i="139" s="1"/>
  <c r="P77" i="131"/>
  <c r="R77" i="101"/>
  <c r="G135" i="116"/>
  <c r="G53" i="144"/>
  <c r="J128" i="135" l="1"/>
  <c r="F134" i="135"/>
  <c r="J156" i="135"/>
  <c r="E128" i="135"/>
  <c r="H168" i="135"/>
  <c r="H156" i="135"/>
  <c r="F168" i="135"/>
  <c r="E135" i="135"/>
  <c r="C128" i="135"/>
  <c r="H115" i="135"/>
  <c r="F115" i="135"/>
  <c r="E152" i="135"/>
  <c r="K115" i="135"/>
  <c r="E115" i="135"/>
  <c r="K168" i="135"/>
  <c r="K135" i="135"/>
  <c r="G135" i="135"/>
  <c r="K119" i="135"/>
  <c r="J168" i="135"/>
  <c r="G119" i="135"/>
  <c r="D152" i="135"/>
  <c r="I115" i="135"/>
  <c r="L119" i="135"/>
  <c r="F152" i="135"/>
  <c r="I135" i="135"/>
  <c r="L156" i="135"/>
  <c r="G156" i="135"/>
  <c r="D128" i="135"/>
  <c r="C119" i="135"/>
  <c r="C168" i="135"/>
  <c r="L135" i="135"/>
  <c r="D168" i="135"/>
  <c r="H135" i="135"/>
  <c r="D115" i="135"/>
  <c r="E156" i="135"/>
  <c r="F135" i="135"/>
  <c r="I168" i="135"/>
  <c r="K152" i="135"/>
  <c r="J115" i="135"/>
  <c r="L115" i="135"/>
  <c r="H119" i="135"/>
  <c r="G117" i="135"/>
  <c r="J152" i="135"/>
  <c r="K170" i="135"/>
  <c r="G168" i="135"/>
  <c r="G115" i="135"/>
  <c r="H134" i="135"/>
  <c r="H152" i="135"/>
  <c r="F117" i="135"/>
  <c r="I134" i="135"/>
  <c r="F119" i="135"/>
  <c r="E119" i="135"/>
  <c r="E134" i="135"/>
  <c r="L152" i="135"/>
  <c r="L170" i="135"/>
  <c r="J135" i="135"/>
  <c r="I119" i="135"/>
  <c r="I156" i="135"/>
  <c r="C115" i="135"/>
  <c r="L128" i="135"/>
  <c r="J134" i="135"/>
  <c r="K128" i="135"/>
  <c r="D135" i="135"/>
  <c r="D134" i="135"/>
  <c r="L168" i="135"/>
  <c r="K156" i="135"/>
  <c r="J119" i="135"/>
  <c r="G128" i="135"/>
  <c r="C152" i="135"/>
  <c r="C135" i="135"/>
  <c r="H128" i="135"/>
  <c r="F156" i="135"/>
  <c r="C134" i="135"/>
  <c r="G152" i="135"/>
  <c r="F128" i="135"/>
  <c r="I128" i="135"/>
  <c r="I152" i="135"/>
  <c r="E168" i="135"/>
  <c r="D119" i="135"/>
  <c r="C156" i="135"/>
  <c r="G134" i="135"/>
  <c r="D156" i="135"/>
  <c r="I75" i="124"/>
  <c r="I75" i="140" s="1"/>
  <c r="BF77" i="131"/>
  <c r="CD80" i="131"/>
  <c r="L78" i="124"/>
  <c r="L78" i="140" s="1"/>
  <c r="J39" i="145"/>
  <c r="J170" i="116"/>
  <c r="G118" i="116"/>
  <c r="G30" i="139"/>
  <c r="H77" i="129"/>
  <c r="H77" i="145" s="1"/>
  <c r="AX79" i="133"/>
  <c r="E17" i="139"/>
  <c r="E117" i="116"/>
  <c r="BN77" i="131"/>
  <c r="J75" i="124"/>
  <c r="J75" i="140" s="1"/>
  <c r="E170" i="116"/>
  <c r="E39" i="145"/>
  <c r="H75" i="124"/>
  <c r="H75" i="140" s="1"/>
  <c r="AX77" i="131"/>
  <c r="J151" i="116"/>
  <c r="J7" i="140"/>
  <c r="L7" i="145"/>
  <c r="L164" i="116"/>
  <c r="Z77" i="131"/>
  <c r="E75" i="124"/>
  <c r="E75" i="140" s="1"/>
  <c r="BN32" i="131"/>
  <c r="J30" i="124"/>
  <c r="BN12" i="113"/>
  <c r="BN12" i="132" s="1"/>
  <c r="BV19" i="131"/>
  <c r="BV11" i="113"/>
  <c r="BV11" i="132" s="1"/>
  <c r="K17" i="124"/>
  <c r="I68" i="124"/>
  <c r="I68" i="140" s="1"/>
  <c r="BF70" i="131"/>
  <c r="AX32" i="131"/>
  <c r="H30" i="124"/>
  <c r="AX12" i="113"/>
  <c r="AX12" i="132" s="1"/>
  <c r="AP79" i="133"/>
  <c r="G77" i="129"/>
  <c r="G77" i="145" s="1"/>
  <c r="BV80" i="131"/>
  <c r="K78" i="124"/>
  <c r="K78" i="140" s="1"/>
  <c r="E164" i="116"/>
  <c r="E7" i="145"/>
  <c r="I78" i="124"/>
  <c r="I78" i="140" s="1"/>
  <c r="BF80" i="131"/>
  <c r="BV87" i="131"/>
  <c r="K85" i="124"/>
  <c r="K85" i="140" s="1"/>
  <c r="H155" i="116"/>
  <c r="H54" i="140"/>
  <c r="F17" i="140"/>
  <c r="F153" i="116"/>
  <c r="C39" i="145"/>
  <c r="C170" i="116"/>
  <c r="I39" i="145"/>
  <c r="I170" i="116"/>
  <c r="E30" i="139"/>
  <c r="E118" i="116"/>
  <c r="CB15" i="113"/>
  <c r="CB15" i="132" s="1"/>
  <c r="CB64" i="131"/>
  <c r="CD64" i="101"/>
  <c r="L62" i="123"/>
  <c r="BF32" i="131"/>
  <c r="I30" i="124"/>
  <c r="BF12" i="113"/>
  <c r="BF12" i="132" s="1"/>
  <c r="Z70" i="131"/>
  <c r="E68" i="124"/>
  <c r="E68" i="140" s="1"/>
  <c r="M29" i="155"/>
  <c r="M29" i="156" s="1"/>
  <c r="N29" i="156"/>
  <c r="BT12" i="113"/>
  <c r="BT12" i="132" s="1"/>
  <c r="K30" i="123"/>
  <c r="BT32" i="131"/>
  <c r="BV32" i="101"/>
  <c r="K164" i="116"/>
  <c r="K7" i="145"/>
  <c r="C75" i="124"/>
  <c r="C75" i="140" s="1"/>
  <c r="J77" i="131"/>
  <c r="D53" i="145"/>
  <c r="D171" i="116"/>
  <c r="D117" i="116"/>
  <c r="D17" i="139"/>
  <c r="J79" i="133"/>
  <c r="C77" i="129"/>
  <c r="C77" i="145" s="1"/>
  <c r="F118" i="116"/>
  <c r="F30" i="139"/>
  <c r="L7" i="140"/>
  <c r="L151" i="116"/>
  <c r="D7" i="145"/>
  <c r="D164" i="116"/>
  <c r="K75" i="124"/>
  <c r="K75" i="140" s="1"/>
  <c r="BV77" i="131"/>
  <c r="C171" i="116"/>
  <c r="C53" i="145"/>
  <c r="AX70" i="131"/>
  <c r="H68" i="124"/>
  <c r="H68" i="140" s="1"/>
  <c r="D118" i="116"/>
  <c r="D30" i="139"/>
  <c r="I77" i="129"/>
  <c r="I77" i="145" s="1"/>
  <c r="BF79" i="133"/>
  <c r="H53" i="145"/>
  <c r="H171" i="116"/>
  <c r="J85" i="124"/>
  <c r="J85" i="140" s="1"/>
  <c r="BN87" i="131"/>
  <c r="I171" i="116"/>
  <c r="I53" i="145"/>
  <c r="F85" i="124"/>
  <c r="F85" i="140" s="1"/>
  <c r="AH87" i="131"/>
  <c r="D85" i="124"/>
  <c r="D85" i="140" s="1"/>
  <c r="R87" i="131"/>
  <c r="AX80" i="131"/>
  <c r="H78" i="124"/>
  <c r="H78" i="140" s="1"/>
  <c r="C164" i="116"/>
  <c r="C7" i="145"/>
  <c r="H151" i="116"/>
  <c r="H7" i="140"/>
  <c r="G155" i="116"/>
  <c r="G54" i="140"/>
  <c r="J7" i="145"/>
  <c r="J164" i="116"/>
  <c r="I155" i="116"/>
  <c r="I54" i="140"/>
  <c r="Z80" i="131"/>
  <c r="E78" i="124"/>
  <c r="E78" i="140" s="1"/>
  <c r="L54" i="140"/>
  <c r="L155" i="116"/>
  <c r="L31" i="124"/>
  <c r="L31" i="140" s="1"/>
  <c r="CD33" i="131"/>
  <c r="H117" i="116"/>
  <c r="H17" i="139"/>
  <c r="K62" i="123"/>
  <c r="BT64" i="131"/>
  <c r="BT15" i="113"/>
  <c r="BT15" i="132" s="1"/>
  <c r="BV64" i="101"/>
  <c r="BN79" i="133"/>
  <c r="J77" i="129"/>
  <c r="J77" i="145" s="1"/>
  <c r="I30" i="139"/>
  <c r="I118" i="116"/>
  <c r="R70" i="131"/>
  <c r="D68" i="124"/>
  <c r="D68" i="140" s="1"/>
  <c r="L30" i="123"/>
  <c r="CB12" i="113"/>
  <c r="CB12" i="132" s="1"/>
  <c r="CB32" i="131"/>
  <c r="CD32" i="101"/>
  <c r="D75" i="124"/>
  <c r="D75" i="140" s="1"/>
  <c r="R77" i="131"/>
  <c r="G151" i="116"/>
  <c r="G7" i="140"/>
  <c r="G170" i="116"/>
  <c r="G39" i="145"/>
  <c r="J171" i="116"/>
  <c r="J53" i="145"/>
  <c r="F7" i="145"/>
  <c r="F164" i="116"/>
  <c r="AP12" i="113"/>
  <c r="AP12" i="132" s="1"/>
  <c r="AP32" i="131"/>
  <c r="G30" i="124"/>
  <c r="C31" i="124"/>
  <c r="C31" i="140" s="1"/>
  <c r="J33" i="131"/>
  <c r="G78" i="124"/>
  <c r="G78" i="140" s="1"/>
  <c r="AP80" i="131"/>
  <c r="I7" i="145"/>
  <c r="I164" i="116"/>
  <c r="C54" i="140"/>
  <c r="C155" i="116"/>
  <c r="L53" i="145"/>
  <c r="L171" i="116"/>
  <c r="K171" i="116"/>
  <c r="K53" i="145"/>
  <c r="K17" i="139"/>
  <c r="K117" i="116"/>
  <c r="R12" i="113"/>
  <c r="R12" i="132" s="1"/>
  <c r="D30" i="124"/>
  <c r="R32" i="131"/>
  <c r="C17" i="124"/>
  <c r="J19" i="131"/>
  <c r="J11" i="113"/>
  <c r="J11" i="132" s="1"/>
  <c r="AH79" i="133"/>
  <c r="F77" i="129"/>
  <c r="F77" i="145" s="1"/>
  <c r="H30" i="139"/>
  <c r="H118" i="116"/>
  <c r="G171" i="116"/>
  <c r="G53" i="145"/>
  <c r="BF87" i="131"/>
  <c r="I85" i="124"/>
  <c r="I85" i="140" s="1"/>
  <c r="AX87" i="131"/>
  <c r="H85" i="124"/>
  <c r="H85" i="140" s="1"/>
  <c r="D7" i="140"/>
  <c r="D151" i="116"/>
  <c r="K54" i="140"/>
  <c r="K155" i="116"/>
  <c r="F171" i="116"/>
  <c r="F53" i="145"/>
  <c r="BN80" i="131"/>
  <c r="J78" i="124"/>
  <c r="J78" i="140" s="1"/>
  <c r="H164" i="116"/>
  <c r="H7" i="145"/>
  <c r="E85" i="124"/>
  <c r="E85" i="140" s="1"/>
  <c r="Z87" i="131"/>
  <c r="J54" i="140"/>
  <c r="J155" i="116"/>
  <c r="I151" i="116"/>
  <c r="I7" i="140"/>
  <c r="D155" i="116"/>
  <c r="D54" i="140"/>
  <c r="E155" i="116"/>
  <c r="E54" i="140"/>
  <c r="F75" i="124"/>
  <c r="F75" i="140" s="1"/>
  <c r="AH77" i="131"/>
  <c r="I17" i="139"/>
  <c r="I117" i="116"/>
  <c r="J17" i="124"/>
  <c r="BN11" i="113"/>
  <c r="BN11" i="132" s="1"/>
  <c r="BN19" i="131"/>
  <c r="AX19" i="131"/>
  <c r="H17" i="124"/>
  <c r="AX11" i="113"/>
  <c r="AX11" i="132" s="1"/>
  <c r="Z32" i="131"/>
  <c r="E30" i="124"/>
  <c r="Z12" i="113"/>
  <c r="Z12" i="132" s="1"/>
  <c r="C68" i="124"/>
  <c r="C68" i="140" s="1"/>
  <c r="J70" i="131"/>
  <c r="AB29" i="155"/>
  <c r="AB29" i="156" s="1"/>
  <c r="AC29" i="156"/>
  <c r="CD11" i="113"/>
  <c r="CD11" i="132" s="1"/>
  <c r="CD19" i="131"/>
  <c r="L17" i="124"/>
  <c r="C30" i="123"/>
  <c r="H32" i="131"/>
  <c r="H12" i="113"/>
  <c r="H12" i="132" s="1"/>
  <c r="J32" i="101"/>
  <c r="E53" i="145"/>
  <c r="E171" i="116"/>
  <c r="CD87" i="131"/>
  <c r="L85" i="124"/>
  <c r="L85" i="140" s="1"/>
  <c r="L75" i="124"/>
  <c r="L75" i="140" s="1"/>
  <c r="CD77" i="131"/>
  <c r="H170" i="116"/>
  <c r="H39" i="145"/>
  <c r="K7" i="140"/>
  <c r="K151" i="116"/>
  <c r="D170" i="116"/>
  <c r="D39" i="145"/>
  <c r="R19" i="131"/>
  <c r="D17" i="124"/>
  <c r="R11" i="113"/>
  <c r="R11" i="132" s="1"/>
  <c r="K31" i="124"/>
  <c r="K31" i="140" s="1"/>
  <c r="BV33" i="131"/>
  <c r="Z11" i="113"/>
  <c r="Z11" i="132" s="1"/>
  <c r="E17" i="124"/>
  <c r="Z19" i="131"/>
  <c r="AH12" i="113"/>
  <c r="AH12" i="132" s="1"/>
  <c r="F30" i="124"/>
  <c r="AH32" i="131"/>
  <c r="R79" i="133"/>
  <c r="D77" i="129"/>
  <c r="D77" i="145" s="1"/>
  <c r="D78" i="124"/>
  <c r="D78" i="140" s="1"/>
  <c r="R80" i="131"/>
  <c r="AP87" i="131"/>
  <c r="G85" i="124"/>
  <c r="G85" i="140" s="1"/>
  <c r="C85" i="124"/>
  <c r="C85" i="140" s="1"/>
  <c r="J87" i="131"/>
  <c r="G153" i="116"/>
  <c r="G17" i="140"/>
  <c r="AH80" i="131"/>
  <c r="F78" i="124"/>
  <c r="F78" i="140" s="1"/>
  <c r="E7" i="140"/>
  <c r="E151" i="116"/>
  <c r="G7" i="145"/>
  <c r="G164" i="116"/>
  <c r="C7" i="140"/>
  <c r="C151" i="116"/>
  <c r="J118" i="116"/>
  <c r="J30" i="139"/>
  <c r="G68" i="124"/>
  <c r="G68" i="140" s="1"/>
  <c r="AP70" i="131"/>
  <c r="C17" i="139"/>
  <c r="C117" i="116"/>
  <c r="E77" i="129"/>
  <c r="E77" i="145" s="1"/>
  <c r="Z79" i="133"/>
  <c r="J80" i="131"/>
  <c r="C78" i="124"/>
  <c r="C78" i="140" s="1"/>
  <c r="G75" i="124"/>
  <c r="G75" i="140" s="1"/>
  <c r="AP77" i="131"/>
  <c r="F54" i="140"/>
  <c r="F155" i="116"/>
  <c r="J68" i="124"/>
  <c r="J68" i="140" s="1"/>
  <c r="BN70" i="131"/>
  <c r="F39" i="145"/>
  <c r="F170" i="116"/>
  <c r="F151" i="116"/>
  <c r="F7" i="140"/>
  <c r="BF11" i="113"/>
  <c r="BF11" i="132" s="1"/>
  <c r="BF19" i="131"/>
  <c r="I17" i="124"/>
  <c r="J17" i="139"/>
  <c r="J117" i="116"/>
  <c r="AE29" i="155"/>
  <c r="AE29" i="156" s="1"/>
  <c r="AF29" i="156"/>
  <c r="AF15" i="113"/>
  <c r="AF15" i="132" s="1"/>
  <c r="AF64" i="131"/>
  <c r="F62" i="123"/>
  <c r="AH64" i="101"/>
  <c r="L17" i="139"/>
  <c r="L117" i="116"/>
  <c r="F155" i="135" l="1"/>
  <c r="C151" i="135"/>
  <c r="E151" i="135"/>
  <c r="D155" i="135"/>
  <c r="H164" i="135"/>
  <c r="F171" i="135"/>
  <c r="K171" i="135"/>
  <c r="I118" i="135"/>
  <c r="L155" i="135"/>
  <c r="H171" i="135"/>
  <c r="D164" i="135"/>
  <c r="E164" i="135"/>
  <c r="E117" i="135"/>
  <c r="F151" i="135"/>
  <c r="G153" i="135"/>
  <c r="I117" i="135"/>
  <c r="K155" i="135"/>
  <c r="K117" i="135"/>
  <c r="L171" i="135"/>
  <c r="I164" i="135"/>
  <c r="J171" i="135"/>
  <c r="G151" i="135"/>
  <c r="H117" i="135"/>
  <c r="I155" i="135"/>
  <c r="G155" i="135"/>
  <c r="C164" i="135"/>
  <c r="I171" i="135"/>
  <c r="D118" i="135"/>
  <c r="C171" i="135"/>
  <c r="F118" i="135"/>
  <c r="D117" i="135"/>
  <c r="E118" i="135"/>
  <c r="C170" i="135"/>
  <c r="J151" i="135"/>
  <c r="E170" i="135"/>
  <c r="G118" i="135"/>
  <c r="C117" i="135"/>
  <c r="G164" i="135"/>
  <c r="D170" i="135"/>
  <c r="H170" i="135"/>
  <c r="E155" i="135"/>
  <c r="I151" i="135"/>
  <c r="G171" i="135"/>
  <c r="F164" i="135"/>
  <c r="J164" i="135"/>
  <c r="L151" i="135"/>
  <c r="D171" i="135"/>
  <c r="H155" i="135"/>
  <c r="L164" i="135"/>
  <c r="J170" i="135"/>
  <c r="F170" i="135"/>
  <c r="L117" i="135"/>
  <c r="J117" i="135"/>
  <c r="J118" i="135"/>
  <c r="K151" i="135"/>
  <c r="E171" i="135"/>
  <c r="J155" i="135"/>
  <c r="D151" i="135"/>
  <c r="H118" i="135"/>
  <c r="C155" i="135"/>
  <c r="G170" i="135"/>
  <c r="H151" i="135"/>
  <c r="K164" i="135"/>
  <c r="I170" i="135"/>
  <c r="F153" i="135"/>
  <c r="AF24" i="134"/>
  <c r="F115" i="115"/>
  <c r="F115" i="146" s="1"/>
  <c r="AH24" i="114"/>
  <c r="AN24" i="134"/>
  <c r="G115" i="115"/>
  <c r="G115" i="146" s="1"/>
  <c r="AP24" i="114"/>
  <c r="BD24" i="134"/>
  <c r="I115" i="115"/>
  <c r="I115" i="146" s="1"/>
  <c r="BF24" i="114"/>
  <c r="H24" i="134"/>
  <c r="C115" i="115"/>
  <c r="C115" i="146" s="1"/>
  <c r="J24" i="114"/>
  <c r="K115" i="115"/>
  <c r="K115" i="146" s="1"/>
  <c r="BT24" i="134"/>
  <c r="BV24" i="114"/>
  <c r="J115" i="115"/>
  <c r="J115" i="146" s="1"/>
  <c r="BL24" i="134"/>
  <c r="BN24" i="114"/>
  <c r="G28" i="155"/>
  <c r="G28" i="156" s="1"/>
  <c r="H28" i="156"/>
  <c r="AV8" i="113"/>
  <c r="AV8" i="132" s="1"/>
  <c r="AV8" i="131"/>
  <c r="H6" i="123"/>
  <c r="AX8" i="101"/>
  <c r="C118" i="116"/>
  <c r="C30" i="139"/>
  <c r="H153" i="116"/>
  <c r="H17" i="140"/>
  <c r="J153" i="116"/>
  <c r="J17" i="140"/>
  <c r="G29" i="155"/>
  <c r="G29" i="156" s="1"/>
  <c r="H29" i="156"/>
  <c r="V28" i="155"/>
  <c r="V28" i="156" s="1"/>
  <c r="W28" i="156"/>
  <c r="BV64" i="131"/>
  <c r="K62" i="124"/>
  <c r="BV15" i="113"/>
  <c r="BV15" i="132" s="1"/>
  <c r="M28" i="155"/>
  <c r="M28" i="156" s="1"/>
  <c r="N28" i="156"/>
  <c r="K28" i="156"/>
  <c r="J28" i="155"/>
  <c r="J28" i="156" s="1"/>
  <c r="K118" i="116"/>
  <c r="K30" i="139"/>
  <c r="Z29" i="156"/>
  <c r="Y29" i="155"/>
  <c r="Y29" i="156" s="1"/>
  <c r="Z28" i="156"/>
  <c r="Y28" i="155"/>
  <c r="Y28" i="156" s="1"/>
  <c r="AH15" i="113"/>
  <c r="AH15" i="132" s="1"/>
  <c r="AH64" i="131"/>
  <c r="F62" i="124"/>
  <c r="AV15" i="113"/>
  <c r="AV15" i="132" s="1"/>
  <c r="AV64" i="131"/>
  <c r="H62" i="123"/>
  <c r="AX64" i="101"/>
  <c r="P28" i="155"/>
  <c r="P28" i="156" s="1"/>
  <c r="Q28" i="156"/>
  <c r="J32" i="131"/>
  <c r="C30" i="124"/>
  <c r="J12" i="113"/>
  <c r="J12" i="132" s="1"/>
  <c r="L153" i="116"/>
  <c r="L17" i="140"/>
  <c r="E30" i="140"/>
  <c r="E154" i="116"/>
  <c r="C153" i="116"/>
  <c r="C17" i="140"/>
  <c r="D62" i="123"/>
  <c r="P15" i="113"/>
  <c r="P15" i="132" s="1"/>
  <c r="P64" i="131"/>
  <c r="R64" i="101"/>
  <c r="I6" i="123"/>
  <c r="BD8" i="113"/>
  <c r="BD8" i="132" s="1"/>
  <c r="BD8" i="131"/>
  <c r="BF8" i="101"/>
  <c r="L30" i="139"/>
  <c r="L118" i="116"/>
  <c r="AF8" i="131"/>
  <c r="AF8" i="113"/>
  <c r="AF8" i="132" s="1"/>
  <c r="F6" i="123"/>
  <c r="AH8" i="101"/>
  <c r="X8" i="131"/>
  <c r="E6" i="123"/>
  <c r="X8" i="113"/>
  <c r="X8" i="132" s="1"/>
  <c r="Z8" i="101"/>
  <c r="L121" i="116"/>
  <c r="L62" i="139"/>
  <c r="BL64" i="131"/>
  <c r="BL15" i="113"/>
  <c r="BL15" i="132" s="1"/>
  <c r="J62" i="123"/>
  <c r="BN64" i="101"/>
  <c r="J6" i="123"/>
  <c r="BL8" i="131"/>
  <c r="BL8" i="113"/>
  <c r="BL8" i="132" s="1"/>
  <c r="BN8" i="101"/>
  <c r="X24" i="134"/>
  <c r="E115" i="115"/>
  <c r="E115" i="146" s="1"/>
  <c r="Z24" i="114"/>
  <c r="F121" i="116"/>
  <c r="F62" i="139"/>
  <c r="E153" i="116"/>
  <c r="E17" i="140"/>
  <c r="S29" i="155"/>
  <c r="S29" i="156" s="1"/>
  <c r="T29" i="156"/>
  <c r="AN8" i="113"/>
  <c r="AN8" i="132" s="1"/>
  <c r="AN8" i="131"/>
  <c r="G6" i="123"/>
  <c r="AP8" i="101"/>
  <c r="P29" i="155"/>
  <c r="P29" i="156" s="1"/>
  <c r="Q29" i="156"/>
  <c r="CD12" i="113"/>
  <c r="CD12" i="132" s="1"/>
  <c r="L30" i="124"/>
  <c r="CD32" i="131"/>
  <c r="BD15" i="113"/>
  <c r="BD15" i="132" s="1"/>
  <c r="BD64" i="131"/>
  <c r="I62" i="123"/>
  <c r="BF64" i="101"/>
  <c r="BV32" i="131"/>
  <c r="BV12" i="113"/>
  <c r="BV12" i="132" s="1"/>
  <c r="K30" i="124"/>
  <c r="CD64" i="131"/>
  <c r="CD15" i="113"/>
  <c r="CD15" i="132" s="1"/>
  <c r="L62" i="124"/>
  <c r="H154" i="116"/>
  <c r="H30" i="140"/>
  <c r="K153" i="116"/>
  <c r="K17" i="140"/>
  <c r="J30" i="140"/>
  <c r="J154" i="116"/>
  <c r="E62" i="123"/>
  <c r="X64" i="131"/>
  <c r="X15" i="113"/>
  <c r="X15" i="132" s="1"/>
  <c r="Z64" i="101"/>
  <c r="C62" i="123"/>
  <c r="H64" i="131"/>
  <c r="H15" i="113"/>
  <c r="H15" i="132" s="1"/>
  <c r="J64" i="101"/>
  <c r="D115" i="115"/>
  <c r="D115" i="146" s="1"/>
  <c r="P24" i="134"/>
  <c r="R24" i="114"/>
  <c r="I17" i="140"/>
  <c r="I153" i="116"/>
  <c r="H115" i="115"/>
  <c r="H115" i="146" s="1"/>
  <c r="AV24" i="134"/>
  <c r="AX24" i="114"/>
  <c r="CB24" i="134"/>
  <c r="L115" i="115"/>
  <c r="L115" i="146" s="1"/>
  <c r="CD24" i="114"/>
  <c r="F30" i="140"/>
  <c r="F154" i="116"/>
  <c r="D153" i="116"/>
  <c r="D17" i="140"/>
  <c r="D6" i="123"/>
  <c r="P8" i="113"/>
  <c r="P8" i="132" s="1"/>
  <c r="P8" i="131"/>
  <c r="R8" i="101"/>
  <c r="T28" i="156"/>
  <c r="S28" i="155"/>
  <c r="S28" i="156" s="1"/>
  <c r="D154" i="116"/>
  <c r="D30" i="140"/>
  <c r="G154" i="116"/>
  <c r="G30" i="140"/>
  <c r="G62" i="123"/>
  <c r="AN64" i="131"/>
  <c r="AN15" i="113"/>
  <c r="AN15" i="132" s="1"/>
  <c r="AP64" i="101"/>
  <c r="K62" i="139"/>
  <c r="K121" i="116"/>
  <c r="W29" i="156"/>
  <c r="V29" i="155"/>
  <c r="V29" i="156" s="1"/>
  <c r="I30" i="140"/>
  <c r="I154" i="116"/>
  <c r="J29" i="155"/>
  <c r="J29" i="156" s="1"/>
  <c r="K29" i="156"/>
  <c r="E29" i="156"/>
  <c r="D29" i="155"/>
  <c r="D29" i="156" s="1"/>
  <c r="F154" i="135" l="1"/>
  <c r="I153" i="135"/>
  <c r="K153" i="135"/>
  <c r="L121" i="135"/>
  <c r="C153" i="135"/>
  <c r="L153" i="135"/>
  <c r="G154" i="135"/>
  <c r="J154" i="135"/>
  <c r="E153" i="135"/>
  <c r="L118" i="135"/>
  <c r="E154" i="135"/>
  <c r="H153" i="135"/>
  <c r="I154" i="135"/>
  <c r="K121" i="135"/>
  <c r="H154" i="135"/>
  <c r="K118" i="135"/>
  <c r="D154" i="135"/>
  <c r="D153" i="135"/>
  <c r="F121" i="135"/>
  <c r="J153" i="135"/>
  <c r="C118" i="135"/>
  <c r="BL25" i="134"/>
  <c r="J116" i="115"/>
  <c r="BN25" i="114"/>
  <c r="R8" i="113"/>
  <c r="R8" i="132" s="1"/>
  <c r="R8" i="131"/>
  <c r="D6" i="124"/>
  <c r="L146" i="115"/>
  <c r="CD24" i="134"/>
  <c r="D146" i="115"/>
  <c r="R24" i="134"/>
  <c r="K154" i="116"/>
  <c r="K30" i="140"/>
  <c r="I62" i="139"/>
  <c r="I121" i="116"/>
  <c r="L154" i="116"/>
  <c r="L30" i="140"/>
  <c r="G6" i="124"/>
  <c r="AP8" i="113"/>
  <c r="AP8" i="132" s="1"/>
  <c r="AP8" i="131"/>
  <c r="AC28" i="156"/>
  <c r="AB28" i="155"/>
  <c r="AB28" i="156" s="1"/>
  <c r="J114" i="116"/>
  <c r="J6" i="139"/>
  <c r="F114" i="116"/>
  <c r="F6" i="139"/>
  <c r="I114" i="116"/>
  <c r="I6" i="139"/>
  <c r="D62" i="139"/>
  <c r="D121" i="116"/>
  <c r="C154" i="116"/>
  <c r="C30" i="140"/>
  <c r="AX64" i="131"/>
  <c r="AX15" i="113"/>
  <c r="AX15" i="132" s="1"/>
  <c r="H62" i="124"/>
  <c r="F62" i="140"/>
  <c r="F157" i="116"/>
  <c r="E28" i="156"/>
  <c r="D28" i="155"/>
  <c r="D28" i="156" s="1"/>
  <c r="J24" i="134"/>
  <c r="C146" i="115"/>
  <c r="BV25" i="114"/>
  <c r="BT25" i="134"/>
  <c r="K116" i="115"/>
  <c r="G62" i="139"/>
  <c r="G121" i="116"/>
  <c r="L157" i="116"/>
  <c r="L62" i="140"/>
  <c r="G114" i="116"/>
  <c r="G6" i="139"/>
  <c r="BT8" i="131"/>
  <c r="BT8" i="113"/>
  <c r="BT8" i="132" s="1"/>
  <c r="K6" i="123"/>
  <c r="BV8" i="101"/>
  <c r="BN8" i="131"/>
  <c r="J6" i="124"/>
  <c r="BN8" i="113"/>
  <c r="BN8" i="132" s="1"/>
  <c r="BN64" i="131"/>
  <c r="BN15" i="113"/>
  <c r="BN15" i="132" s="1"/>
  <c r="J62" i="124"/>
  <c r="E6" i="139"/>
  <c r="E114" i="116"/>
  <c r="I6" i="124"/>
  <c r="BF8" i="131"/>
  <c r="BF8" i="113"/>
  <c r="BF8" i="132" s="1"/>
  <c r="R15" i="113"/>
  <c r="R15" i="132" s="1"/>
  <c r="R64" i="131"/>
  <c r="D62" i="124"/>
  <c r="H121" i="116"/>
  <c r="H62" i="139"/>
  <c r="C6" i="123"/>
  <c r="H8" i="113"/>
  <c r="H8" i="132" s="1"/>
  <c r="H8" i="131"/>
  <c r="J8" i="101"/>
  <c r="BV24" i="134"/>
  <c r="K146" i="115"/>
  <c r="F146" i="115"/>
  <c r="AH24" i="134"/>
  <c r="G62" i="124"/>
  <c r="AP15" i="113"/>
  <c r="AP15" i="132" s="1"/>
  <c r="AP64" i="131"/>
  <c r="C121" i="116"/>
  <c r="C62" i="139"/>
  <c r="E121" i="116"/>
  <c r="E62" i="139"/>
  <c r="AE28" i="155"/>
  <c r="AE28" i="156" s="1"/>
  <c r="AF28" i="156"/>
  <c r="E146" i="115"/>
  <c r="Z24" i="134"/>
  <c r="J62" i="139"/>
  <c r="J121" i="116"/>
  <c r="K157" i="116"/>
  <c r="K62" i="140"/>
  <c r="AX8" i="113"/>
  <c r="AX8" i="132" s="1"/>
  <c r="AX8" i="131"/>
  <c r="H6" i="124"/>
  <c r="J146" i="115"/>
  <c r="BN24" i="134"/>
  <c r="G146" i="115"/>
  <c r="AP24" i="134"/>
  <c r="CD25" i="114"/>
  <c r="L116" i="115"/>
  <c r="CB25" i="134"/>
  <c r="D114" i="116"/>
  <c r="D6" i="139"/>
  <c r="H146" i="115"/>
  <c r="AX24" i="134"/>
  <c r="C62" i="124"/>
  <c r="J64" i="131"/>
  <c r="J15" i="113"/>
  <c r="J15" i="132" s="1"/>
  <c r="Z64" i="131"/>
  <c r="Z15" i="113"/>
  <c r="Z15" i="132" s="1"/>
  <c r="E62" i="124"/>
  <c r="I62" i="124"/>
  <c r="BF15" i="113"/>
  <c r="BF15" i="132" s="1"/>
  <c r="BF64" i="131"/>
  <c r="CD8" i="101"/>
  <c r="CB8" i="131"/>
  <c r="CB8" i="113"/>
  <c r="CB8" i="132" s="1"/>
  <c r="L6" i="123"/>
  <c r="Z8" i="113"/>
  <c r="Z8" i="132" s="1"/>
  <c r="Z8" i="131"/>
  <c r="E6" i="124"/>
  <c r="AH8" i="113"/>
  <c r="AH8" i="132" s="1"/>
  <c r="F6" i="124"/>
  <c r="AH8" i="131"/>
  <c r="H114" i="116"/>
  <c r="H6" i="139"/>
  <c r="I146" i="115"/>
  <c r="BF24" i="134"/>
  <c r="E146" i="146" l="1"/>
  <c r="K146" i="146"/>
  <c r="L146" i="146"/>
  <c r="G146" i="146"/>
  <c r="H146" i="146"/>
  <c r="D146" i="146"/>
  <c r="I146" i="146"/>
  <c r="J146" i="146"/>
  <c r="F146" i="146"/>
  <c r="C146" i="146"/>
  <c r="H114" i="135"/>
  <c r="J121" i="135"/>
  <c r="L157" i="135"/>
  <c r="C154" i="135"/>
  <c r="I114" i="135"/>
  <c r="J114" i="135"/>
  <c r="I121" i="135"/>
  <c r="J116" i="146"/>
  <c r="L116" i="146"/>
  <c r="C121" i="135"/>
  <c r="E114" i="135"/>
  <c r="G121" i="135"/>
  <c r="D121" i="135"/>
  <c r="H121" i="135"/>
  <c r="G114" i="135"/>
  <c r="F157" i="135"/>
  <c r="F114" i="135"/>
  <c r="D114" i="135"/>
  <c r="K157" i="135"/>
  <c r="E121" i="135"/>
  <c r="K116" i="146"/>
  <c r="L154" i="135"/>
  <c r="K154" i="135"/>
  <c r="X35" i="156"/>
  <c r="E114" i="115"/>
  <c r="Z23" i="114"/>
  <c r="X23" i="134"/>
  <c r="AV23" i="134"/>
  <c r="H114" i="115"/>
  <c r="AX23" i="114"/>
  <c r="AA35" i="156"/>
  <c r="BT23" i="134"/>
  <c r="BV23" i="114"/>
  <c r="K114" i="115"/>
  <c r="BL27" i="134"/>
  <c r="J118" i="115"/>
  <c r="BN27" i="114"/>
  <c r="BT28" i="134"/>
  <c r="K119" i="115"/>
  <c r="BV28" i="114"/>
  <c r="F6" i="140"/>
  <c r="F150" i="116"/>
  <c r="CD8" i="131"/>
  <c r="L6" i="124"/>
  <c r="CD8" i="113"/>
  <c r="CD8" i="132" s="1"/>
  <c r="E157" i="116"/>
  <c r="E62" i="140"/>
  <c r="L147" i="115"/>
  <c r="CD25" i="134"/>
  <c r="K114" i="116"/>
  <c r="K6" i="139"/>
  <c r="AD35" i="156"/>
  <c r="X34" i="156"/>
  <c r="C114" i="115"/>
  <c r="H23" i="134"/>
  <c r="J23" i="114"/>
  <c r="R23" i="114"/>
  <c r="D114" i="115"/>
  <c r="P23" i="134"/>
  <c r="AA34" i="156"/>
  <c r="L114" i="116"/>
  <c r="L6" i="139"/>
  <c r="C62" i="140"/>
  <c r="C157" i="116"/>
  <c r="H6" i="140"/>
  <c r="H150" i="116"/>
  <c r="D62" i="140"/>
  <c r="D157" i="116"/>
  <c r="J62" i="140"/>
  <c r="J157" i="116"/>
  <c r="J6" i="140"/>
  <c r="J150" i="116"/>
  <c r="J147" i="115"/>
  <c r="BN25" i="134"/>
  <c r="J114" i="115"/>
  <c r="BL23" i="134"/>
  <c r="BN23" i="114"/>
  <c r="CB27" i="134"/>
  <c r="CD27" i="114"/>
  <c r="L118" i="115"/>
  <c r="AN23" i="134"/>
  <c r="AP23" i="114"/>
  <c r="G114" i="115"/>
  <c r="J119" i="115"/>
  <c r="BL28" i="134"/>
  <c r="BN28" i="114"/>
  <c r="E6" i="140"/>
  <c r="E150" i="116"/>
  <c r="G157" i="116"/>
  <c r="G62" i="140"/>
  <c r="C114" i="116"/>
  <c r="C6" i="139"/>
  <c r="I6" i="140"/>
  <c r="I150" i="116"/>
  <c r="H157" i="116"/>
  <c r="H62" i="140"/>
  <c r="D6" i="140"/>
  <c r="D150" i="116"/>
  <c r="BV27" i="114"/>
  <c r="BT27" i="134"/>
  <c r="K118" i="115"/>
  <c r="AF23" i="134"/>
  <c r="F114" i="115"/>
  <c r="AH23" i="114"/>
  <c r="I114" i="115"/>
  <c r="BF23" i="114"/>
  <c r="BD23" i="134"/>
  <c r="CB23" i="134"/>
  <c r="CD23" i="114"/>
  <c r="L114" i="115"/>
  <c r="L119" i="115"/>
  <c r="CD28" i="114"/>
  <c r="CB28" i="134"/>
  <c r="I157" i="116"/>
  <c r="I62" i="140"/>
  <c r="J8" i="113"/>
  <c r="J8" i="132" s="1"/>
  <c r="J8" i="131"/>
  <c r="C6" i="124"/>
  <c r="BV8" i="131"/>
  <c r="K6" i="124"/>
  <c r="BV8" i="113"/>
  <c r="BV8" i="132" s="1"/>
  <c r="K147" i="115"/>
  <c r="BV25" i="134"/>
  <c r="G6" i="140"/>
  <c r="G150" i="116"/>
  <c r="AA33" i="156"/>
  <c r="X33" i="156"/>
  <c r="L114" i="146" l="1"/>
  <c r="D150" i="135"/>
  <c r="I150" i="135"/>
  <c r="J157" i="135"/>
  <c r="H150" i="135"/>
  <c r="L119" i="146"/>
  <c r="I114" i="146"/>
  <c r="K118" i="146"/>
  <c r="G157" i="135"/>
  <c r="J147" i="146"/>
  <c r="L114" i="135"/>
  <c r="L147" i="146"/>
  <c r="K114" i="146"/>
  <c r="K147" i="146"/>
  <c r="I157" i="135"/>
  <c r="E150" i="135"/>
  <c r="J119" i="146"/>
  <c r="L118" i="146"/>
  <c r="J150" i="135"/>
  <c r="D157" i="135"/>
  <c r="C157" i="135"/>
  <c r="K119" i="146"/>
  <c r="G150" i="135"/>
  <c r="F114" i="146"/>
  <c r="H157" i="135"/>
  <c r="C114" i="135"/>
  <c r="G114" i="146"/>
  <c r="J114" i="146"/>
  <c r="D114" i="146"/>
  <c r="C114" i="146"/>
  <c r="K114" i="135"/>
  <c r="E157" i="135"/>
  <c r="F150" i="135"/>
  <c r="J118" i="146"/>
  <c r="H114" i="146"/>
  <c r="E114" i="146"/>
  <c r="L101" i="115"/>
  <c r="CD10" i="114"/>
  <c r="CB10" i="134"/>
  <c r="K105" i="115"/>
  <c r="BT14" i="134"/>
  <c r="BV14" i="114"/>
  <c r="BT31" i="134"/>
  <c r="K122" i="115"/>
  <c r="K122" i="146" s="1"/>
  <c r="BV31" i="114"/>
  <c r="J123" i="115"/>
  <c r="J123" i="146" s="1"/>
  <c r="BL32" i="134"/>
  <c r="BN32" i="114"/>
  <c r="AV74" i="133"/>
  <c r="H72" i="128"/>
  <c r="H72" i="144" s="1"/>
  <c r="AX74" i="102"/>
  <c r="K73" i="128"/>
  <c r="K73" i="144" s="1"/>
  <c r="BT75" i="133"/>
  <c r="BV75" i="102"/>
  <c r="BD70" i="133"/>
  <c r="I68" i="128"/>
  <c r="BD32" i="113"/>
  <c r="BD32" i="132" s="1"/>
  <c r="BF70" i="102"/>
  <c r="BL74" i="133"/>
  <c r="J72" i="128"/>
  <c r="J72" i="144" s="1"/>
  <c r="BN74" i="102"/>
  <c r="F122" i="115"/>
  <c r="F122" i="146" s="1"/>
  <c r="AF31" i="134"/>
  <c r="AH31" i="114"/>
  <c r="BT74" i="133"/>
  <c r="K72" i="128"/>
  <c r="K72" i="144" s="1"/>
  <c r="BV74" i="102"/>
  <c r="E74" i="128"/>
  <c r="E74" i="144" s="1"/>
  <c r="X76" i="133"/>
  <c r="Z76" i="102"/>
  <c r="H68" i="128"/>
  <c r="AV70" i="133"/>
  <c r="AV32" i="113"/>
  <c r="AV32" i="132" s="1"/>
  <c r="AX70" i="102"/>
  <c r="AN71" i="133"/>
  <c r="AN33" i="113"/>
  <c r="AN33" i="132" s="1"/>
  <c r="G69" i="128"/>
  <c r="AP71" i="102"/>
  <c r="AN76" i="133"/>
  <c r="G74" i="128"/>
  <c r="G74" i="144" s="1"/>
  <c r="AP76" i="102"/>
  <c r="E122" i="115"/>
  <c r="E122" i="146" s="1"/>
  <c r="X31" i="134"/>
  <c r="Z31" i="114"/>
  <c r="F72" i="128"/>
  <c r="F72" i="144" s="1"/>
  <c r="AF74" i="133"/>
  <c r="AH74" i="102"/>
  <c r="I69" i="128"/>
  <c r="BD71" i="133"/>
  <c r="BD33" i="113"/>
  <c r="BD33" i="132" s="1"/>
  <c r="BF71" i="102"/>
  <c r="AP25" i="114"/>
  <c r="G116" i="115"/>
  <c r="AN25" i="134"/>
  <c r="L117" i="115"/>
  <c r="CB26" i="134"/>
  <c r="H123" i="115"/>
  <c r="H123" i="146" s="1"/>
  <c r="AV32" i="134"/>
  <c r="AX32" i="114"/>
  <c r="F35" i="156"/>
  <c r="BD32" i="134"/>
  <c r="I123" i="115"/>
  <c r="I123" i="146" s="1"/>
  <c r="BF32" i="114"/>
  <c r="H116" i="115"/>
  <c r="AX25" i="114"/>
  <c r="AV25" i="134"/>
  <c r="C34" i="156"/>
  <c r="P32" i="134"/>
  <c r="D123" i="115"/>
  <c r="D123" i="146" s="1"/>
  <c r="R32" i="114"/>
  <c r="BT26" i="134"/>
  <c r="K117" i="115"/>
  <c r="BT38" i="133"/>
  <c r="K36" i="128"/>
  <c r="K36" i="144" s="1"/>
  <c r="C6" i="140"/>
  <c r="C150" i="116"/>
  <c r="CB40" i="133"/>
  <c r="L38" i="128"/>
  <c r="L38" i="144" s="1"/>
  <c r="CC40" i="133"/>
  <c r="AH23" i="134"/>
  <c r="F145" i="115"/>
  <c r="BL39" i="133"/>
  <c r="J37" i="128"/>
  <c r="J37" i="144" s="1"/>
  <c r="J149" i="115"/>
  <c r="BN27" i="134"/>
  <c r="K145" i="115"/>
  <c r="BV23" i="134"/>
  <c r="AX23" i="134"/>
  <c r="H145" i="115"/>
  <c r="Z23" i="134"/>
  <c r="E145" i="115"/>
  <c r="K101" i="115"/>
  <c r="BT10" i="134"/>
  <c r="BV10" i="114"/>
  <c r="BL14" i="134"/>
  <c r="J105" i="115"/>
  <c r="BN14" i="114"/>
  <c r="AN70" i="133"/>
  <c r="G68" i="128"/>
  <c r="AN32" i="113"/>
  <c r="AN32" i="132" s="1"/>
  <c r="AP70" i="102"/>
  <c r="AF71" i="133"/>
  <c r="F69" i="128"/>
  <c r="AF33" i="113"/>
  <c r="AF33" i="132" s="1"/>
  <c r="AH71" i="102"/>
  <c r="CB74" i="133"/>
  <c r="L72" i="128"/>
  <c r="L72" i="144" s="1"/>
  <c r="CD74" i="102"/>
  <c r="CD71" i="102"/>
  <c r="L69" i="128"/>
  <c r="CB71" i="133"/>
  <c r="CB33" i="113"/>
  <c r="CB33" i="132" s="1"/>
  <c r="X71" i="133"/>
  <c r="X33" i="113"/>
  <c r="X33" i="132" s="1"/>
  <c r="E69" i="128"/>
  <c r="Z71" i="102"/>
  <c r="BD76" i="133"/>
  <c r="I74" i="128"/>
  <c r="I74" i="144" s="1"/>
  <c r="BF76" i="102"/>
  <c r="AV31" i="134"/>
  <c r="H122" i="115"/>
  <c r="H122" i="146" s="1"/>
  <c r="AX31" i="114"/>
  <c r="AN32" i="134"/>
  <c r="G123" i="115"/>
  <c r="G123" i="146" s="1"/>
  <c r="AP32" i="114"/>
  <c r="E72" i="128"/>
  <c r="E72" i="144" s="1"/>
  <c r="X74" i="133"/>
  <c r="Z74" i="102"/>
  <c r="H73" i="128"/>
  <c r="H73" i="144" s="1"/>
  <c r="AV75" i="133"/>
  <c r="AX75" i="102"/>
  <c r="P71" i="133"/>
  <c r="D69" i="128"/>
  <c r="P33" i="113"/>
  <c r="P33" i="132" s="1"/>
  <c r="R71" i="102"/>
  <c r="X75" i="133"/>
  <c r="E73" i="128"/>
  <c r="E73" i="144" s="1"/>
  <c r="Z75" i="102"/>
  <c r="H74" i="128"/>
  <c r="H74" i="144" s="1"/>
  <c r="AV76" i="133"/>
  <c r="AX76" i="102"/>
  <c r="G72" i="128"/>
  <c r="G72" i="144" s="1"/>
  <c r="AN74" i="133"/>
  <c r="AP74" i="102"/>
  <c r="I34" i="156"/>
  <c r="AF27" i="134"/>
  <c r="AH27" i="114"/>
  <c r="F118" i="115"/>
  <c r="AD34" i="156"/>
  <c r="L34" i="156"/>
  <c r="R35" i="156"/>
  <c r="G118" i="115"/>
  <c r="AP27" i="114"/>
  <c r="AN27" i="134"/>
  <c r="E118" i="115"/>
  <c r="Z27" i="114"/>
  <c r="X27" i="134"/>
  <c r="J117" i="115"/>
  <c r="BL26" i="134"/>
  <c r="K149" i="115"/>
  <c r="BV27" i="134"/>
  <c r="L149" i="115"/>
  <c r="CD27" i="134"/>
  <c r="BL10" i="134"/>
  <c r="J101" i="115"/>
  <c r="BN10" i="114"/>
  <c r="I105" i="115"/>
  <c r="BD14" i="134"/>
  <c r="BF14" i="114"/>
  <c r="AN31" i="134"/>
  <c r="G122" i="115"/>
  <c r="G122" i="146" s="1"/>
  <c r="AP31" i="114"/>
  <c r="F123" i="115"/>
  <c r="F123" i="146" s="1"/>
  <c r="AF32" i="134"/>
  <c r="AH32" i="114"/>
  <c r="P74" i="133"/>
  <c r="D72" i="128"/>
  <c r="D72" i="144" s="1"/>
  <c r="R74" i="102"/>
  <c r="AF76" i="133"/>
  <c r="F74" i="128"/>
  <c r="F74" i="144" s="1"/>
  <c r="AH76" i="102"/>
  <c r="L123" i="115"/>
  <c r="L123" i="146" s="1"/>
  <c r="CD32" i="114"/>
  <c r="CB32" i="134"/>
  <c r="BD75" i="133"/>
  <c r="I73" i="128"/>
  <c r="I73" i="144" s="1"/>
  <c r="BF75" i="102"/>
  <c r="E123" i="115"/>
  <c r="E123" i="146" s="1"/>
  <c r="X32" i="134"/>
  <c r="Z32" i="114"/>
  <c r="J73" i="128"/>
  <c r="J73" i="144" s="1"/>
  <c r="BL75" i="133"/>
  <c r="BN75" i="102"/>
  <c r="CB32" i="113"/>
  <c r="CB32" i="132" s="1"/>
  <c r="L68" i="128"/>
  <c r="CD70" i="102"/>
  <c r="CB70" i="133"/>
  <c r="K69" i="128"/>
  <c r="BT71" i="133"/>
  <c r="BT33" i="113"/>
  <c r="BT33" i="132" s="1"/>
  <c r="BV71" i="102"/>
  <c r="BD74" i="133"/>
  <c r="I72" i="128"/>
  <c r="I72" i="144" s="1"/>
  <c r="BF74" i="102"/>
  <c r="CB75" i="133"/>
  <c r="L73" i="128"/>
  <c r="L73" i="144" s="1"/>
  <c r="CD75" i="102"/>
  <c r="K74" i="128"/>
  <c r="K74" i="144" s="1"/>
  <c r="BT76" i="133"/>
  <c r="BV76" i="102"/>
  <c r="AV71" i="133"/>
  <c r="AV33" i="113"/>
  <c r="AV33" i="132" s="1"/>
  <c r="H69" i="128"/>
  <c r="AX71" i="102"/>
  <c r="J68" i="128"/>
  <c r="BL70" i="133"/>
  <c r="BL32" i="113"/>
  <c r="BL32" i="132" s="1"/>
  <c r="BN70" i="102"/>
  <c r="AF75" i="133"/>
  <c r="F73" i="128"/>
  <c r="F73" i="144" s="1"/>
  <c r="AH75" i="102"/>
  <c r="AV27" i="134"/>
  <c r="H118" i="115"/>
  <c r="AX27" i="114"/>
  <c r="U35" i="156"/>
  <c r="O34" i="156"/>
  <c r="X25" i="134"/>
  <c r="Z25" i="114"/>
  <c r="E116" i="115"/>
  <c r="U34" i="156"/>
  <c r="O35" i="156"/>
  <c r="BD25" i="134"/>
  <c r="BF25" i="114"/>
  <c r="I116" i="115"/>
  <c r="C35" i="156"/>
  <c r="F116" i="115"/>
  <c r="AF25" i="134"/>
  <c r="AH25" i="114"/>
  <c r="P31" i="134"/>
  <c r="D122" i="115"/>
  <c r="D122" i="146" s="1"/>
  <c r="R31" i="114"/>
  <c r="J36" i="128"/>
  <c r="J36" i="144" s="1"/>
  <c r="BL38" i="133"/>
  <c r="K150" i="116"/>
  <c r="K6" i="140"/>
  <c r="L150" i="115"/>
  <c r="CD28" i="134"/>
  <c r="I145" i="115"/>
  <c r="BF23" i="134"/>
  <c r="BN28" i="134"/>
  <c r="J150" i="115"/>
  <c r="AP23" i="134"/>
  <c r="G145" i="115"/>
  <c r="L37" i="128"/>
  <c r="L37" i="144" s="1"/>
  <c r="CB39" i="133"/>
  <c r="K38" i="128"/>
  <c r="K38" i="144" s="1"/>
  <c r="BT40" i="133"/>
  <c r="BU40" i="133"/>
  <c r="D145" i="115"/>
  <c r="R23" i="134"/>
  <c r="K37" i="128"/>
  <c r="K37" i="144" s="1"/>
  <c r="BT39" i="133"/>
  <c r="J38" i="128"/>
  <c r="J38" i="144" s="1"/>
  <c r="BL40" i="133"/>
  <c r="BM40" i="133"/>
  <c r="I101" i="115"/>
  <c r="BD10" i="134"/>
  <c r="BF10" i="114"/>
  <c r="CD14" i="114"/>
  <c r="L105" i="115"/>
  <c r="CB14" i="134"/>
  <c r="BT32" i="113"/>
  <c r="BT32" i="132" s="1"/>
  <c r="BT70" i="133"/>
  <c r="K68" i="128"/>
  <c r="BV70" i="102"/>
  <c r="J69" i="128"/>
  <c r="BL33" i="113"/>
  <c r="BL33" i="132" s="1"/>
  <c r="BL71" i="133"/>
  <c r="BN71" i="102"/>
  <c r="AN75" i="133"/>
  <c r="G73" i="128"/>
  <c r="G73" i="144" s="1"/>
  <c r="AP75" i="102"/>
  <c r="BL76" i="133"/>
  <c r="J74" i="128"/>
  <c r="J74" i="144" s="1"/>
  <c r="BN76" i="102"/>
  <c r="CD76" i="102"/>
  <c r="CB76" i="133"/>
  <c r="L74" i="128"/>
  <c r="L74" i="144" s="1"/>
  <c r="F68" i="128"/>
  <c r="AF32" i="113"/>
  <c r="AF32" i="132" s="1"/>
  <c r="AF70" i="133"/>
  <c r="AH70" i="102"/>
  <c r="P32" i="113"/>
  <c r="P32" i="132" s="1"/>
  <c r="P70" i="133"/>
  <c r="D68" i="128"/>
  <c r="R70" i="102"/>
  <c r="CD31" i="114"/>
  <c r="CB31" i="134"/>
  <c r="L122" i="115"/>
  <c r="L122" i="146" s="1"/>
  <c r="K123" i="115"/>
  <c r="K123" i="146" s="1"/>
  <c r="BT32" i="134"/>
  <c r="BV32" i="114"/>
  <c r="P75" i="133"/>
  <c r="D73" i="128"/>
  <c r="D73" i="144" s="1"/>
  <c r="R75" i="102"/>
  <c r="X32" i="113"/>
  <c r="X32" i="132" s="1"/>
  <c r="X70" i="133"/>
  <c r="E68" i="128"/>
  <c r="Z70" i="102"/>
  <c r="D74" i="128"/>
  <c r="D74" i="144" s="1"/>
  <c r="P76" i="133"/>
  <c r="R76" i="102"/>
  <c r="BL31" i="134"/>
  <c r="J122" i="115"/>
  <c r="J122" i="146" s="1"/>
  <c r="BN31" i="114"/>
  <c r="R34" i="156"/>
  <c r="C118" i="115"/>
  <c r="J27" i="114"/>
  <c r="H27" i="134"/>
  <c r="L35" i="156"/>
  <c r="D116" i="115"/>
  <c r="P25" i="134"/>
  <c r="R25" i="114"/>
  <c r="I35" i="156"/>
  <c r="F34" i="156"/>
  <c r="P27" i="134"/>
  <c r="R27" i="114"/>
  <c r="D118" i="115"/>
  <c r="I122" i="115"/>
  <c r="I122" i="146" s="1"/>
  <c r="BD31" i="134"/>
  <c r="BF31" i="114"/>
  <c r="H25" i="134"/>
  <c r="J25" i="114"/>
  <c r="C116" i="115"/>
  <c r="BD27" i="134"/>
  <c r="I118" i="115"/>
  <c r="BF27" i="114"/>
  <c r="CB38" i="133"/>
  <c r="L36" i="128"/>
  <c r="L36" i="144" s="1"/>
  <c r="CD23" i="134"/>
  <c r="L145" i="115"/>
  <c r="J145" i="115"/>
  <c r="BN23" i="134"/>
  <c r="C145" i="115"/>
  <c r="J23" i="134"/>
  <c r="L6" i="140"/>
  <c r="L150" i="116"/>
  <c r="BV28" i="134"/>
  <c r="K150" i="115"/>
  <c r="X30" i="156"/>
  <c r="AD33" i="156"/>
  <c r="AA30" i="156"/>
  <c r="O33" i="156"/>
  <c r="R33" i="156"/>
  <c r="I33" i="156"/>
  <c r="U33" i="156"/>
  <c r="L33" i="156"/>
  <c r="C33" i="156"/>
  <c r="F33" i="156"/>
  <c r="K150" i="146" l="1"/>
  <c r="J145" i="146"/>
  <c r="C116" i="146"/>
  <c r="L105" i="146"/>
  <c r="I101" i="146"/>
  <c r="D145" i="146"/>
  <c r="I145" i="146"/>
  <c r="K150" i="135"/>
  <c r="F116" i="146"/>
  <c r="J101" i="146"/>
  <c r="E118" i="146"/>
  <c r="F118" i="146"/>
  <c r="H145" i="146"/>
  <c r="K105" i="146"/>
  <c r="L145" i="146"/>
  <c r="J150" i="146"/>
  <c r="K149" i="146"/>
  <c r="J105" i="146"/>
  <c r="K101" i="146"/>
  <c r="J149" i="146"/>
  <c r="F145" i="146"/>
  <c r="H116" i="146"/>
  <c r="L117" i="146"/>
  <c r="L150" i="135"/>
  <c r="C145" i="146"/>
  <c r="I118" i="146"/>
  <c r="D118" i="146"/>
  <c r="C118" i="146"/>
  <c r="L150" i="146"/>
  <c r="E116" i="146"/>
  <c r="H118" i="146"/>
  <c r="I105" i="146"/>
  <c r="E145" i="146"/>
  <c r="C150" i="135"/>
  <c r="K117" i="146"/>
  <c r="D116" i="146"/>
  <c r="G145" i="146"/>
  <c r="I116" i="146"/>
  <c r="L149" i="146"/>
  <c r="J117" i="146"/>
  <c r="G118" i="146"/>
  <c r="K145" i="146"/>
  <c r="G116" i="146"/>
  <c r="L101" i="146"/>
  <c r="BN40" i="102"/>
  <c r="J38" i="129" s="1"/>
  <c r="J38" i="145" s="1"/>
  <c r="E124" i="115"/>
  <c r="E124" i="146" s="1"/>
  <c r="X33" i="134"/>
  <c r="Z33" i="114"/>
  <c r="P73" i="133"/>
  <c r="D71" i="128"/>
  <c r="D71" i="144" s="1"/>
  <c r="R73" i="102"/>
  <c r="H124" i="115"/>
  <c r="H124" i="146" s="1"/>
  <c r="AV33" i="134"/>
  <c r="AX33" i="114"/>
  <c r="K71" i="128"/>
  <c r="K71" i="144" s="1"/>
  <c r="BT73" i="133"/>
  <c r="BV73" i="102"/>
  <c r="F121" i="115"/>
  <c r="F121" i="146" s="1"/>
  <c r="AF30" i="134"/>
  <c r="AH30" i="114"/>
  <c r="I121" i="115"/>
  <c r="I121" i="146" s="1"/>
  <c r="BD30" i="134"/>
  <c r="BF30" i="114"/>
  <c r="P30" i="134"/>
  <c r="D121" i="115"/>
  <c r="D121" i="146" s="1"/>
  <c r="R30" i="114"/>
  <c r="CB33" i="134"/>
  <c r="L124" i="115"/>
  <c r="L124" i="146" s="1"/>
  <c r="CD33" i="114"/>
  <c r="BD26" i="134"/>
  <c r="I117" i="115"/>
  <c r="G119" i="115"/>
  <c r="AN28" i="134"/>
  <c r="AP28" i="114"/>
  <c r="AV26" i="134"/>
  <c r="H117" i="115"/>
  <c r="C119" i="115"/>
  <c r="J28" i="114"/>
  <c r="H28" i="134"/>
  <c r="AF38" i="133"/>
  <c r="F36" i="128"/>
  <c r="F36" i="144" s="1"/>
  <c r="H38" i="133"/>
  <c r="C36" i="128"/>
  <c r="C36" i="144" s="1"/>
  <c r="BL27" i="113"/>
  <c r="BL27" i="132" s="1"/>
  <c r="J29" i="128"/>
  <c r="BL31" i="133"/>
  <c r="CD11" i="114"/>
  <c r="CB11" i="134"/>
  <c r="L102" i="115"/>
  <c r="AF22" i="134"/>
  <c r="AH22" i="114"/>
  <c r="F113" i="115"/>
  <c r="H38" i="128"/>
  <c r="H38" i="144" s="1"/>
  <c r="AV40" i="133"/>
  <c r="AW40" i="133"/>
  <c r="I149" i="115"/>
  <c r="BF27" i="134"/>
  <c r="J25" i="134"/>
  <c r="C147" i="115"/>
  <c r="D147" i="115"/>
  <c r="R25" i="134"/>
  <c r="C149" i="115"/>
  <c r="J27" i="134"/>
  <c r="Z70" i="133"/>
  <c r="Z32" i="113"/>
  <c r="Z32" i="132" s="1"/>
  <c r="E68" i="129"/>
  <c r="R75" i="133"/>
  <c r="D73" i="129"/>
  <c r="D73" i="145" s="1"/>
  <c r="CD31" i="134"/>
  <c r="L153" i="115"/>
  <c r="L153" i="146" s="1"/>
  <c r="F138" i="116"/>
  <c r="F138" i="135" s="1"/>
  <c r="F68" i="144"/>
  <c r="BN76" i="133"/>
  <c r="J74" i="129"/>
  <c r="J74" i="145" s="1"/>
  <c r="CD14" i="134"/>
  <c r="L136" i="115"/>
  <c r="I147" i="115"/>
  <c r="BF25" i="134"/>
  <c r="AH75" i="133"/>
  <c r="F73" i="129"/>
  <c r="F73" i="145" s="1"/>
  <c r="H139" i="116"/>
  <c r="H139" i="135" s="1"/>
  <c r="H69" i="144"/>
  <c r="K69" i="129"/>
  <c r="BV71" i="133"/>
  <c r="BV33" i="113"/>
  <c r="BV33" i="132" s="1"/>
  <c r="BN75" i="133"/>
  <c r="J73" i="129"/>
  <c r="J73" i="145" s="1"/>
  <c r="AH76" i="133"/>
  <c r="F74" i="129"/>
  <c r="F74" i="145" s="1"/>
  <c r="I136" i="115"/>
  <c r="BF14" i="134"/>
  <c r="AP27" i="134"/>
  <c r="G149" i="115"/>
  <c r="D69" i="129"/>
  <c r="R71" i="133"/>
  <c r="R33" i="113"/>
  <c r="R33" i="132" s="1"/>
  <c r="AX75" i="133"/>
  <c r="H73" i="129"/>
  <c r="H73" i="145" s="1"/>
  <c r="BF76" i="133"/>
  <c r="I74" i="129"/>
  <c r="I74" i="145" s="1"/>
  <c r="E69" i="144"/>
  <c r="E139" i="116"/>
  <c r="E139" i="135" s="1"/>
  <c r="F69" i="144"/>
  <c r="F139" i="116"/>
  <c r="F139" i="135" s="1"/>
  <c r="G68" i="144"/>
  <c r="G138" i="116"/>
  <c r="G138" i="135" s="1"/>
  <c r="BD40" i="133"/>
  <c r="I38" i="128"/>
  <c r="I38" i="144" s="1"/>
  <c r="BE40" i="133"/>
  <c r="AX32" i="134"/>
  <c r="H154" i="115"/>
  <c r="H154" i="146" s="1"/>
  <c r="AP25" i="134"/>
  <c r="G147" i="115"/>
  <c r="I139" i="116"/>
  <c r="I139" i="135" s="1"/>
  <c r="I69" i="144"/>
  <c r="Z31" i="134"/>
  <c r="E153" i="115"/>
  <c r="E153" i="146" s="1"/>
  <c r="AH31" i="134"/>
  <c r="F153" i="115"/>
  <c r="F153" i="146" s="1"/>
  <c r="I138" i="116"/>
  <c r="I138" i="135" s="1"/>
  <c r="I68" i="144"/>
  <c r="BN32" i="134"/>
  <c r="J154" i="115"/>
  <c r="J154" i="146" s="1"/>
  <c r="BL13" i="134"/>
  <c r="J104" i="115"/>
  <c r="BN13" i="114"/>
  <c r="BT13" i="134"/>
  <c r="K104" i="115"/>
  <c r="BV13" i="114"/>
  <c r="BD9" i="134"/>
  <c r="I100" i="115"/>
  <c r="BF9" i="114"/>
  <c r="G124" i="115"/>
  <c r="G124" i="146" s="1"/>
  <c r="AN33" i="134"/>
  <c r="AP33" i="114"/>
  <c r="G71" i="128"/>
  <c r="G71" i="144" s="1"/>
  <c r="AN73" i="133"/>
  <c r="AP73" i="102"/>
  <c r="BL73" i="133"/>
  <c r="J71" i="128"/>
  <c r="J71" i="144" s="1"/>
  <c r="BN73" i="102"/>
  <c r="J121" i="115"/>
  <c r="J121" i="146" s="1"/>
  <c r="BL30" i="134"/>
  <c r="BN30" i="114"/>
  <c r="BD33" i="134"/>
  <c r="I124" i="115"/>
  <c r="I124" i="146" s="1"/>
  <c r="BF33" i="114"/>
  <c r="AF33" i="134"/>
  <c r="F124" i="115"/>
  <c r="F124" i="146" s="1"/>
  <c r="AH33" i="114"/>
  <c r="D117" i="115"/>
  <c r="P26" i="134"/>
  <c r="AN26" i="134"/>
  <c r="G117" i="115"/>
  <c r="X26" i="134"/>
  <c r="E117" i="115"/>
  <c r="AH28" i="114"/>
  <c r="F119" i="115"/>
  <c r="AF28" i="134"/>
  <c r="E36" i="128"/>
  <c r="E36" i="144" s="1"/>
  <c r="X38" i="133"/>
  <c r="D36" i="128"/>
  <c r="D36" i="144" s="1"/>
  <c r="P38" i="133"/>
  <c r="I36" i="128"/>
  <c r="I36" i="144" s="1"/>
  <c r="BD38" i="133"/>
  <c r="L29" i="128"/>
  <c r="CB31" i="133"/>
  <c r="CB27" i="113"/>
  <c r="CB27" i="132" s="1"/>
  <c r="C113" i="115"/>
  <c r="H22" i="134"/>
  <c r="J22" i="114"/>
  <c r="AN22" i="134"/>
  <c r="AP22" i="114"/>
  <c r="G113" i="115"/>
  <c r="C37" i="128"/>
  <c r="C37" i="144" s="1"/>
  <c r="H39" i="133"/>
  <c r="R76" i="133"/>
  <c r="D74" i="129"/>
  <c r="D74" i="145" s="1"/>
  <c r="E68" i="144"/>
  <c r="E138" i="116"/>
  <c r="E138" i="135" s="1"/>
  <c r="D68" i="129"/>
  <c r="R70" i="133"/>
  <c r="R32" i="113"/>
  <c r="R32" i="132" s="1"/>
  <c r="F68" i="129"/>
  <c r="AH32" i="113"/>
  <c r="AH32" i="132" s="1"/>
  <c r="AH70" i="133"/>
  <c r="J69" i="144"/>
  <c r="J139" i="116"/>
  <c r="J139" i="135" s="1"/>
  <c r="I132" i="115"/>
  <c r="BF10" i="134"/>
  <c r="C38" i="128"/>
  <c r="C38" i="144" s="1"/>
  <c r="H40" i="133"/>
  <c r="I40" i="133"/>
  <c r="H149" i="115"/>
  <c r="AX27" i="134"/>
  <c r="BF74" i="133"/>
  <c r="I72" i="129"/>
  <c r="I72" i="145" s="1"/>
  <c r="CD70" i="133"/>
  <c r="L68" i="129"/>
  <c r="CD32" i="113"/>
  <c r="CD32" i="132" s="1"/>
  <c r="AP31" i="134"/>
  <c r="G153" i="115"/>
  <c r="G153" i="146" s="1"/>
  <c r="Z27" i="134"/>
  <c r="E149" i="115"/>
  <c r="AF39" i="133"/>
  <c r="F37" i="128"/>
  <c r="F37" i="144" s="1"/>
  <c r="E73" i="129"/>
  <c r="E73" i="145" s="1"/>
  <c r="Z75" i="133"/>
  <c r="AX31" i="134"/>
  <c r="H153" i="115"/>
  <c r="H153" i="146" s="1"/>
  <c r="L69" i="144"/>
  <c r="L139" i="116"/>
  <c r="L139" i="135" s="1"/>
  <c r="BV10" i="134"/>
  <c r="K132" i="115"/>
  <c r="P39" i="133"/>
  <c r="D37" i="128"/>
  <c r="D37" i="144" s="1"/>
  <c r="BF33" i="113"/>
  <c r="BF33" i="132" s="1"/>
  <c r="I69" i="129"/>
  <c r="BF71" i="133"/>
  <c r="F72" i="129"/>
  <c r="F72" i="145" s="1"/>
  <c r="AH74" i="133"/>
  <c r="H68" i="144"/>
  <c r="H138" i="116"/>
  <c r="H138" i="135" s="1"/>
  <c r="BV74" i="133"/>
  <c r="K72" i="129"/>
  <c r="K72" i="145" s="1"/>
  <c r="AX74" i="133"/>
  <c r="H72" i="129"/>
  <c r="H72" i="145" s="1"/>
  <c r="L104" i="115"/>
  <c r="CD13" i="114"/>
  <c r="CB13" i="134"/>
  <c r="I104" i="115"/>
  <c r="BD13" i="134"/>
  <c r="BF13" i="114"/>
  <c r="BL9" i="134"/>
  <c r="J100" i="115"/>
  <c r="BN9" i="114"/>
  <c r="K100" i="115"/>
  <c r="BT9" i="134"/>
  <c r="BV9" i="114"/>
  <c r="H71" i="128"/>
  <c r="H71" i="144" s="1"/>
  <c r="AV73" i="133"/>
  <c r="AX73" i="102"/>
  <c r="E71" i="128"/>
  <c r="E71" i="144" s="1"/>
  <c r="X73" i="133"/>
  <c r="Z73" i="102"/>
  <c r="F71" i="128"/>
  <c r="F71" i="144" s="1"/>
  <c r="AF73" i="133"/>
  <c r="AH73" i="102"/>
  <c r="BT30" i="134"/>
  <c r="K121" i="115"/>
  <c r="K121" i="146" s="1"/>
  <c r="BV30" i="114"/>
  <c r="H121" i="115"/>
  <c r="H121" i="146" s="1"/>
  <c r="AV30" i="134"/>
  <c r="AX30" i="114"/>
  <c r="AF26" i="134"/>
  <c r="F117" i="115"/>
  <c r="H119" i="115"/>
  <c r="AV28" i="134"/>
  <c r="AX28" i="114"/>
  <c r="H26" i="134"/>
  <c r="C117" i="115"/>
  <c r="AV38" i="133"/>
  <c r="H36" i="128"/>
  <c r="H36" i="144" s="1"/>
  <c r="BF28" i="114"/>
  <c r="I119" i="115"/>
  <c r="BD28" i="134"/>
  <c r="R22" i="114"/>
  <c r="P22" i="134"/>
  <c r="D113" i="115"/>
  <c r="H113" i="115"/>
  <c r="AX22" i="114"/>
  <c r="AV22" i="134"/>
  <c r="AN40" i="133"/>
  <c r="G38" i="128"/>
  <c r="G38" i="144" s="1"/>
  <c r="AO40" i="133"/>
  <c r="BF31" i="134"/>
  <c r="I153" i="115"/>
  <c r="I153" i="146" s="1"/>
  <c r="D149" i="115"/>
  <c r="R27" i="134"/>
  <c r="BD39" i="133"/>
  <c r="I37" i="128"/>
  <c r="I37" i="144" s="1"/>
  <c r="BN31" i="134"/>
  <c r="J153" i="115"/>
  <c r="J153" i="146" s="1"/>
  <c r="D68" i="144"/>
  <c r="D138" i="116"/>
  <c r="D138" i="135" s="1"/>
  <c r="J69" i="129"/>
  <c r="BN71" i="133"/>
  <c r="BN33" i="113"/>
  <c r="BN33" i="132" s="1"/>
  <c r="BV32" i="113"/>
  <c r="BV32" i="132" s="1"/>
  <c r="BV70" i="133"/>
  <c r="K68" i="129"/>
  <c r="F147" i="115"/>
  <c r="AH25" i="134"/>
  <c r="J68" i="144"/>
  <c r="J138" i="116"/>
  <c r="J138" i="135" s="1"/>
  <c r="L73" i="129"/>
  <c r="L73" i="145" s="1"/>
  <c r="CD75" i="133"/>
  <c r="L138" i="116"/>
  <c r="L138" i="135" s="1"/>
  <c r="L68" i="144"/>
  <c r="I73" i="129"/>
  <c r="I73" i="145" s="1"/>
  <c r="BF75" i="133"/>
  <c r="L154" i="115"/>
  <c r="L154" i="146" s="1"/>
  <c r="CD32" i="134"/>
  <c r="F154" i="115"/>
  <c r="F154" i="146" s="1"/>
  <c r="AH32" i="134"/>
  <c r="X40" i="133"/>
  <c r="E38" i="128"/>
  <c r="E38" i="144" s="1"/>
  <c r="Y40" i="133"/>
  <c r="H37" i="128"/>
  <c r="H37" i="144" s="1"/>
  <c r="AV39" i="133"/>
  <c r="H74" i="129"/>
  <c r="H74" i="145" s="1"/>
  <c r="AX76" i="133"/>
  <c r="D69" i="144"/>
  <c r="D139" i="116"/>
  <c r="D139" i="135" s="1"/>
  <c r="G154" i="115"/>
  <c r="G154" i="146" s="1"/>
  <c r="AP32" i="134"/>
  <c r="CD33" i="113"/>
  <c r="CD33" i="132" s="1"/>
  <c r="L69" i="129"/>
  <c r="CD71" i="133"/>
  <c r="AH71" i="133"/>
  <c r="AH33" i="113"/>
  <c r="AH33" i="132" s="1"/>
  <c r="F69" i="129"/>
  <c r="AP70" i="133"/>
  <c r="AP32" i="113"/>
  <c r="AP32" i="132" s="1"/>
  <c r="G68" i="129"/>
  <c r="BN14" i="134"/>
  <c r="J136" i="115"/>
  <c r="P40" i="133"/>
  <c r="D38" i="128"/>
  <c r="D38" i="144" s="1"/>
  <c r="Q40" i="133"/>
  <c r="E37" i="128"/>
  <c r="E37" i="144" s="1"/>
  <c r="X39" i="133"/>
  <c r="G69" i="129"/>
  <c r="AP71" i="133"/>
  <c r="AP33" i="113"/>
  <c r="AP33" i="132" s="1"/>
  <c r="AX70" i="133"/>
  <c r="AX32" i="113"/>
  <c r="AX32" i="132" s="1"/>
  <c r="H68" i="129"/>
  <c r="Z76" i="133"/>
  <c r="E74" i="129"/>
  <c r="E74" i="145" s="1"/>
  <c r="I68" i="129"/>
  <c r="BF70" i="133"/>
  <c r="BF32" i="113"/>
  <c r="BF32" i="132" s="1"/>
  <c r="K73" i="129"/>
  <c r="K73" i="145" s="1"/>
  <c r="BV75" i="133"/>
  <c r="BV14" i="134"/>
  <c r="K136" i="115"/>
  <c r="L132" i="115"/>
  <c r="CD10" i="134"/>
  <c r="CD9" i="114"/>
  <c r="L100" i="115"/>
  <c r="CB9" i="134"/>
  <c r="L71" i="128"/>
  <c r="L71" i="144" s="1"/>
  <c r="CD73" i="102"/>
  <c r="CB73" i="133"/>
  <c r="BD73" i="133"/>
  <c r="I71" i="128"/>
  <c r="I71" i="144" s="1"/>
  <c r="BF73" i="102"/>
  <c r="CB30" i="134"/>
  <c r="CD30" i="114"/>
  <c r="L121" i="115"/>
  <c r="L121" i="146" s="1"/>
  <c r="BL33" i="134"/>
  <c r="J124" i="115"/>
  <c r="J124" i="146" s="1"/>
  <c r="BN33" i="114"/>
  <c r="BT33" i="134"/>
  <c r="K124" i="115"/>
  <c r="K124" i="146" s="1"/>
  <c r="BV33" i="114"/>
  <c r="P28" i="134"/>
  <c r="R28" i="114"/>
  <c r="D119" i="115"/>
  <c r="Z28" i="114"/>
  <c r="X28" i="134"/>
  <c r="E119" i="115"/>
  <c r="AN38" i="133"/>
  <c r="G36" i="128"/>
  <c r="G36" i="144" s="1"/>
  <c r="K29" i="128"/>
  <c r="BT31" i="133"/>
  <c r="BT27" i="113"/>
  <c r="BT27" i="132" s="1"/>
  <c r="X22" i="134"/>
  <c r="E113" i="115"/>
  <c r="Z22" i="114"/>
  <c r="BD22" i="134"/>
  <c r="I113" i="115"/>
  <c r="BF22" i="114"/>
  <c r="BV32" i="134"/>
  <c r="K154" i="115"/>
  <c r="K154" i="146" s="1"/>
  <c r="L74" i="129"/>
  <c r="L74" i="145" s="1"/>
  <c r="CD76" i="133"/>
  <c r="G73" i="129"/>
  <c r="G73" i="145" s="1"/>
  <c r="AP75" i="133"/>
  <c r="K138" i="116"/>
  <c r="K138" i="135" s="1"/>
  <c r="K68" i="144"/>
  <c r="BV40" i="102"/>
  <c r="AF40" i="133"/>
  <c r="F38" i="128"/>
  <c r="F38" i="144" s="1"/>
  <c r="AG40" i="133"/>
  <c r="R31" i="134"/>
  <c r="D153" i="115"/>
  <c r="D153" i="146" s="1"/>
  <c r="Z25" i="134"/>
  <c r="E147" i="115"/>
  <c r="J68" i="129"/>
  <c r="BN32" i="113"/>
  <c r="BN32" i="132" s="1"/>
  <c r="BN70" i="133"/>
  <c r="H69" i="129"/>
  <c r="AX33" i="113"/>
  <c r="AX33" i="132" s="1"/>
  <c r="AX71" i="133"/>
  <c r="K74" i="129"/>
  <c r="K74" i="145" s="1"/>
  <c r="BV76" i="133"/>
  <c r="K139" i="116"/>
  <c r="K139" i="135" s="1"/>
  <c r="K69" i="144"/>
  <c r="Z32" i="134"/>
  <c r="E154" i="115"/>
  <c r="E154" i="146" s="1"/>
  <c r="R74" i="133"/>
  <c r="D72" i="129"/>
  <c r="D72" i="145" s="1"/>
  <c r="J132" i="115"/>
  <c r="BN10" i="134"/>
  <c r="AH27" i="134"/>
  <c r="F149" i="115"/>
  <c r="AN39" i="133"/>
  <c r="G37" i="128"/>
  <c r="G37" i="144" s="1"/>
  <c r="G72" i="129"/>
  <c r="G72" i="145" s="1"/>
  <c r="AP74" i="133"/>
  <c r="E72" i="129"/>
  <c r="E72" i="145" s="1"/>
  <c r="Z74" i="133"/>
  <c r="Z71" i="133"/>
  <c r="E69" i="129"/>
  <c r="Z33" i="113"/>
  <c r="Z33" i="132" s="1"/>
  <c r="CD74" i="133"/>
  <c r="L72" i="129"/>
  <c r="L72" i="145" s="1"/>
  <c r="CD40" i="102"/>
  <c r="D154" i="115"/>
  <c r="D154" i="146" s="1"/>
  <c r="R32" i="134"/>
  <c r="H147" i="115"/>
  <c r="AX25" i="134"/>
  <c r="I154" i="115"/>
  <c r="I154" i="146" s="1"/>
  <c r="BF32" i="134"/>
  <c r="G74" i="129"/>
  <c r="G74" i="145" s="1"/>
  <c r="AP76" i="133"/>
  <c r="G69" i="144"/>
  <c r="G139" i="116"/>
  <c r="G139" i="135" s="1"/>
  <c r="BN74" i="133"/>
  <c r="J72" i="129"/>
  <c r="J72" i="145" s="1"/>
  <c r="K153" i="115"/>
  <c r="K153" i="146" s="1"/>
  <c r="BV31" i="134"/>
  <c r="O30" i="156"/>
  <c r="F30" i="156"/>
  <c r="U30" i="156"/>
  <c r="I30" i="156"/>
  <c r="AD30" i="156"/>
  <c r="L30" i="156"/>
  <c r="R30" i="156"/>
  <c r="AA27" i="156"/>
  <c r="X27" i="156"/>
  <c r="C30" i="156"/>
  <c r="BN40" i="133" l="1"/>
  <c r="H147" i="146"/>
  <c r="F149" i="146"/>
  <c r="D119" i="146"/>
  <c r="J136" i="146"/>
  <c r="F147" i="146"/>
  <c r="J100" i="146"/>
  <c r="I104" i="146"/>
  <c r="D117" i="146"/>
  <c r="I100" i="146"/>
  <c r="I136" i="146"/>
  <c r="L136" i="146"/>
  <c r="D147" i="146"/>
  <c r="I149" i="146"/>
  <c r="F113" i="146"/>
  <c r="H117" i="146"/>
  <c r="G119" i="146"/>
  <c r="E119" i="146"/>
  <c r="D149" i="146"/>
  <c r="H113" i="146"/>
  <c r="E149" i="146"/>
  <c r="G113" i="146"/>
  <c r="F119" i="146"/>
  <c r="G117" i="146"/>
  <c r="G149" i="146"/>
  <c r="I147" i="146"/>
  <c r="C147" i="146"/>
  <c r="I117" i="146"/>
  <c r="E147" i="146"/>
  <c r="E113" i="146"/>
  <c r="L132" i="146"/>
  <c r="D113" i="146"/>
  <c r="I119" i="146"/>
  <c r="C117" i="146"/>
  <c r="H119" i="146"/>
  <c r="K100" i="146"/>
  <c r="K132" i="146"/>
  <c r="I132" i="146"/>
  <c r="C113" i="146"/>
  <c r="J104" i="146"/>
  <c r="G147" i="146"/>
  <c r="C149" i="146"/>
  <c r="J132" i="146"/>
  <c r="I113" i="146"/>
  <c r="L100" i="146"/>
  <c r="K136" i="146"/>
  <c r="F117" i="146"/>
  <c r="L104" i="146"/>
  <c r="H149" i="146"/>
  <c r="E117" i="146"/>
  <c r="K104" i="146"/>
  <c r="L102" i="146"/>
  <c r="C119" i="146"/>
  <c r="R40" i="102"/>
  <c r="R40" i="133" s="1"/>
  <c r="AP40" i="102"/>
  <c r="G38" i="129" s="1"/>
  <c r="G38" i="145" s="1"/>
  <c r="F120" i="115"/>
  <c r="AF29" i="134"/>
  <c r="AH29" i="114"/>
  <c r="BT29" i="134"/>
  <c r="K120" i="115"/>
  <c r="BV29" i="114"/>
  <c r="AN21" i="134"/>
  <c r="G112" i="115"/>
  <c r="BT34" i="113"/>
  <c r="BT34" i="132" s="1"/>
  <c r="K70" i="128"/>
  <c r="BT72" i="133"/>
  <c r="BV72" i="102"/>
  <c r="CB34" i="113"/>
  <c r="CB34" i="132" s="1"/>
  <c r="CB72" i="133"/>
  <c r="CD72" i="102"/>
  <c r="L70" i="128"/>
  <c r="BD72" i="133"/>
  <c r="BD34" i="113"/>
  <c r="BD34" i="132" s="1"/>
  <c r="I70" i="128"/>
  <c r="BF72" i="102"/>
  <c r="X30" i="134"/>
  <c r="E121" i="115"/>
  <c r="E121" i="146" s="1"/>
  <c r="Z30" i="114"/>
  <c r="H21" i="134"/>
  <c r="C112" i="115"/>
  <c r="AV31" i="133"/>
  <c r="H29" i="128"/>
  <c r="AV27" i="113"/>
  <c r="AV27" i="132" s="1"/>
  <c r="E29" i="128"/>
  <c r="X31" i="133"/>
  <c r="X27" i="113"/>
  <c r="X27" i="132" s="1"/>
  <c r="F29" i="128"/>
  <c r="AF31" i="133"/>
  <c r="AF27" i="113"/>
  <c r="AF27" i="132" s="1"/>
  <c r="AH40" i="102"/>
  <c r="BF22" i="134"/>
  <c r="I144" i="115"/>
  <c r="I71" i="129"/>
  <c r="I71" i="145" s="1"/>
  <c r="BF73" i="133"/>
  <c r="CD73" i="133"/>
  <c r="L71" i="129"/>
  <c r="L71" i="145" s="1"/>
  <c r="L131" i="115"/>
  <c r="CD9" i="134"/>
  <c r="H68" i="145"/>
  <c r="H174" i="116"/>
  <c r="H174" i="135" s="1"/>
  <c r="G68" i="145"/>
  <c r="G174" i="116"/>
  <c r="G174" i="135" s="1"/>
  <c r="Z40" i="102"/>
  <c r="J175" i="116"/>
  <c r="J175" i="135" s="1"/>
  <c r="J69" i="145"/>
  <c r="H150" i="115"/>
  <c r="AX28" i="134"/>
  <c r="F71" i="129"/>
  <c r="F71" i="145" s="1"/>
  <c r="AH73" i="133"/>
  <c r="J131" i="115"/>
  <c r="BN9" i="134"/>
  <c r="J40" i="102"/>
  <c r="Y13" i="155"/>
  <c r="Y13" i="156" s="1"/>
  <c r="Z13" i="156"/>
  <c r="I155" i="115"/>
  <c r="I155" i="146" s="1"/>
  <c r="BF33" i="134"/>
  <c r="G155" i="115"/>
  <c r="G155" i="146" s="1"/>
  <c r="AP33" i="134"/>
  <c r="BM39" i="133"/>
  <c r="BM38" i="102"/>
  <c r="BN39" i="102"/>
  <c r="K175" i="116"/>
  <c r="K175" i="135" s="1"/>
  <c r="K69" i="145"/>
  <c r="BU21" i="114"/>
  <c r="BU26" i="134"/>
  <c r="BV26" i="114"/>
  <c r="G150" i="115"/>
  <c r="AP28" i="134"/>
  <c r="BF30" i="134"/>
  <c r="I152" i="115"/>
  <c r="I152" i="146" s="1"/>
  <c r="D71" i="129"/>
  <c r="D71" i="145" s="1"/>
  <c r="R73" i="133"/>
  <c r="CB15" i="134"/>
  <c r="CD15" i="114"/>
  <c r="L106" i="115"/>
  <c r="AV29" i="134"/>
  <c r="H120" i="115"/>
  <c r="AX29" i="114"/>
  <c r="BL29" i="134"/>
  <c r="J120" i="115"/>
  <c r="BN29" i="114"/>
  <c r="AV21" i="134"/>
  <c r="AV20" i="114"/>
  <c r="H112" i="115"/>
  <c r="AF72" i="133"/>
  <c r="AF34" i="113"/>
  <c r="AF34" i="132" s="1"/>
  <c r="F70" i="128"/>
  <c r="AH72" i="102"/>
  <c r="J70" i="128"/>
  <c r="BL72" i="133"/>
  <c r="BL34" i="113"/>
  <c r="BL34" i="132" s="1"/>
  <c r="BN72" i="102"/>
  <c r="AN72" i="133"/>
  <c r="AN34" i="113"/>
  <c r="AN34" i="132" s="1"/>
  <c r="G70" i="128"/>
  <c r="AP72" i="102"/>
  <c r="CB12" i="134"/>
  <c r="CD12" i="114"/>
  <c r="L103" i="115"/>
  <c r="L6" i="128"/>
  <c r="CB8" i="133"/>
  <c r="CB21" i="113"/>
  <c r="CB21" i="132" s="1"/>
  <c r="J6" i="128"/>
  <c r="BL8" i="133"/>
  <c r="BL21" i="113"/>
  <c r="BL21" i="132" s="1"/>
  <c r="L113" i="115"/>
  <c r="CB22" i="134"/>
  <c r="CD22" i="114"/>
  <c r="K133" i="116"/>
  <c r="K29" i="144"/>
  <c r="R28" i="134"/>
  <c r="D150" i="115"/>
  <c r="I174" i="116"/>
  <c r="I174" i="135" s="1"/>
  <c r="I68" i="145"/>
  <c r="G175" i="116"/>
  <c r="G175" i="135" s="1"/>
  <c r="G69" i="145"/>
  <c r="CC39" i="133"/>
  <c r="CC38" i="102"/>
  <c r="CD39" i="102"/>
  <c r="I150" i="115"/>
  <c r="BF28" i="134"/>
  <c r="K152" i="115"/>
  <c r="K152" i="146" s="1"/>
  <c r="BV30" i="134"/>
  <c r="K131" i="115"/>
  <c r="BV9" i="134"/>
  <c r="L68" i="145"/>
  <c r="L174" i="116"/>
  <c r="L174" i="135" s="1"/>
  <c r="C144" i="115"/>
  <c r="J22" i="134"/>
  <c r="AH33" i="134"/>
  <c r="F155" i="115"/>
  <c r="F155" i="146" s="1"/>
  <c r="AP73" i="133"/>
  <c r="G71" i="129"/>
  <c r="G71" i="145" s="1"/>
  <c r="BN13" i="134"/>
  <c r="J135" i="115"/>
  <c r="D69" i="145"/>
  <c r="D175" i="116"/>
  <c r="D175" i="135" s="1"/>
  <c r="D152" i="115"/>
  <c r="D152" i="146" s="1"/>
  <c r="R30" i="134"/>
  <c r="H155" i="115"/>
  <c r="H155" i="146" s="1"/>
  <c r="AX33" i="134"/>
  <c r="I120" i="115"/>
  <c r="BD29" i="134"/>
  <c r="BF29" i="114"/>
  <c r="CD29" i="114"/>
  <c r="L120" i="115"/>
  <c r="CB29" i="134"/>
  <c r="E70" i="128"/>
  <c r="X34" i="113"/>
  <c r="X34" i="132" s="1"/>
  <c r="X72" i="133"/>
  <c r="Z72" i="102"/>
  <c r="G121" i="115"/>
  <c r="G121" i="146" s="1"/>
  <c r="AN30" i="134"/>
  <c r="AP30" i="114"/>
  <c r="BD20" i="114"/>
  <c r="I112" i="115"/>
  <c r="BD21" i="134"/>
  <c r="BT21" i="113"/>
  <c r="BT21" i="132" s="1"/>
  <c r="K6" i="128"/>
  <c r="BT8" i="133"/>
  <c r="I29" i="128"/>
  <c r="BD31" i="133"/>
  <c r="BD27" i="113"/>
  <c r="BD27" i="132" s="1"/>
  <c r="BT22" i="134"/>
  <c r="BV22" i="114"/>
  <c r="K113" i="115"/>
  <c r="J68" i="145"/>
  <c r="J174" i="116"/>
  <c r="J174" i="135" s="1"/>
  <c r="BN33" i="134"/>
  <c r="J155" i="115"/>
  <c r="J155" i="146" s="1"/>
  <c r="L152" i="115"/>
  <c r="L152" i="146" s="1"/>
  <c r="CD30" i="134"/>
  <c r="CC21" i="114"/>
  <c r="CC26" i="134"/>
  <c r="CD26" i="114"/>
  <c r="H144" i="115"/>
  <c r="AX22" i="134"/>
  <c r="D144" i="115"/>
  <c r="R22" i="134"/>
  <c r="AX30" i="134"/>
  <c r="H152" i="115"/>
  <c r="H152" i="146" s="1"/>
  <c r="AX73" i="133"/>
  <c r="H71" i="129"/>
  <c r="H71" i="145" s="1"/>
  <c r="I175" i="116"/>
  <c r="I175" i="135" s="1"/>
  <c r="I69" i="145"/>
  <c r="D174" i="116"/>
  <c r="D174" i="135" s="1"/>
  <c r="D68" i="145"/>
  <c r="J71" i="129"/>
  <c r="J71" i="145" s="1"/>
  <c r="BN73" i="133"/>
  <c r="K135" i="115"/>
  <c r="BV13" i="134"/>
  <c r="J29" i="144"/>
  <c r="J133" i="116"/>
  <c r="L155" i="115"/>
  <c r="L155" i="146" s="1"/>
  <c r="CD33" i="134"/>
  <c r="K71" i="129"/>
  <c r="K71" i="145" s="1"/>
  <c r="BV73" i="133"/>
  <c r="D112" i="115"/>
  <c r="P21" i="134"/>
  <c r="AF20" i="114"/>
  <c r="F112" i="115"/>
  <c r="AF21" i="134"/>
  <c r="P72" i="133"/>
  <c r="P34" i="113"/>
  <c r="P34" i="132" s="1"/>
  <c r="D70" i="128"/>
  <c r="R72" i="102"/>
  <c r="AV72" i="133"/>
  <c r="AV34" i="113"/>
  <c r="AV34" i="132" s="1"/>
  <c r="H70" i="128"/>
  <c r="AX72" i="102"/>
  <c r="P33" i="134"/>
  <c r="D124" i="115"/>
  <c r="D124" i="146" s="1"/>
  <c r="R33" i="114"/>
  <c r="E112" i="115"/>
  <c r="X21" i="134"/>
  <c r="H31" i="133"/>
  <c r="C29" i="128"/>
  <c r="H27" i="113"/>
  <c r="H27" i="132" s="1"/>
  <c r="G29" i="128"/>
  <c r="AN27" i="113"/>
  <c r="AN27" i="132" s="1"/>
  <c r="AN31" i="133"/>
  <c r="P27" i="113"/>
  <c r="P27" i="132" s="1"/>
  <c r="D29" i="128"/>
  <c r="P31" i="133"/>
  <c r="J113" i="115"/>
  <c r="BL22" i="134"/>
  <c r="BN22" i="114"/>
  <c r="CD40" i="133"/>
  <c r="L38" i="129"/>
  <c r="L38" i="145" s="1"/>
  <c r="E69" i="145"/>
  <c r="E175" i="116"/>
  <c r="E175" i="135" s="1"/>
  <c r="H175" i="116"/>
  <c r="H175" i="135" s="1"/>
  <c r="H69" i="145"/>
  <c r="BV40" i="133"/>
  <c r="K38" i="129"/>
  <c r="K38" i="145" s="1"/>
  <c r="E144" i="115"/>
  <c r="Z22" i="134"/>
  <c r="E150" i="115"/>
  <c r="Z28" i="134"/>
  <c r="K155" i="115"/>
  <c r="K155" i="146" s="1"/>
  <c r="BV33" i="134"/>
  <c r="F175" i="116"/>
  <c r="F175" i="135" s="1"/>
  <c r="F69" i="145"/>
  <c r="L69" i="145"/>
  <c r="L175" i="116"/>
  <c r="L175" i="135" s="1"/>
  <c r="K68" i="145"/>
  <c r="K174" i="116"/>
  <c r="K174" i="135" s="1"/>
  <c r="Z73" i="133"/>
  <c r="E71" i="129"/>
  <c r="E71" i="145" s="1"/>
  <c r="BF13" i="134"/>
  <c r="I135" i="115"/>
  <c r="L135" i="115"/>
  <c r="CD13" i="134"/>
  <c r="F174" i="116"/>
  <c r="F174" i="135" s="1"/>
  <c r="F68" i="145"/>
  <c r="J82" i="122"/>
  <c r="J82" i="138" s="1"/>
  <c r="BK84" i="131"/>
  <c r="G144" i="115"/>
  <c r="AP22" i="134"/>
  <c r="L29" i="144"/>
  <c r="L133" i="116"/>
  <c r="F150" i="115"/>
  <c r="AH28" i="134"/>
  <c r="J152" i="115"/>
  <c r="J152" i="146" s="1"/>
  <c r="BN30" i="134"/>
  <c r="BF9" i="134"/>
  <c r="I131" i="115"/>
  <c r="BF40" i="102"/>
  <c r="BM26" i="134"/>
  <c r="BM21" i="114"/>
  <c r="BN26" i="114"/>
  <c r="BU38" i="102"/>
  <c r="BU39" i="133"/>
  <c r="BV39" i="102"/>
  <c r="E174" i="116"/>
  <c r="E174" i="135" s="1"/>
  <c r="E68" i="145"/>
  <c r="AX40" i="102"/>
  <c r="AH22" i="134"/>
  <c r="F144" i="115"/>
  <c r="CD11" i="134"/>
  <c r="L133" i="115"/>
  <c r="J28" i="134"/>
  <c r="C150" i="115"/>
  <c r="F152" i="115"/>
  <c r="F152" i="146" s="1"/>
  <c r="AH30" i="134"/>
  <c r="E155" i="115"/>
  <c r="E155" i="146" s="1"/>
  <c r="Z33" i="134"/>
  <c r="L27" i="156"/>
  <c r="I27" i="156"/>
  <c r="F27" i="156"/>
  <c r="R27" i="156"/>
  <c r="AD27" i="156"/>
  <c r="U27" i="156"/>
  <c r="O27" i="156"/>
  <c r="C27" i="156"/>
  <c r="G82" i="122" l="1"/>
  <c r="G82" i="138" s="1"/>
  <c r="AP40" i="133"/>
  <c r="AE84" i="131"/>
  <c r="D38" i="129"/>
  <c r="D38" i="145" s="1"/>
  <c r="F150" i="146"/>
  <c r="G144" i="146"/>
  <c r="L135" i="146"/>
  <c r="E144" i="146"/>
  <c r="K135" i="146"/>
  <c r="D144" i="146"/>
  <c r="J135" i="146"/>
  <c r="K133" i="135"/>
  <c r="H120" i="146"/>
  <c r="L131" i="146"/>
  <c r="C112" i="146"/>
  <c r="K120" i="146"/>
  <c r="F120" i="146"/>
  <c r="L133" i="146"/>
  <c r="L133" i="135"/>
  <c r="I135" i="146"/>
  <c r="J133" i="135"/>
  <c r="K113" i="146"/>
  <c r="L120" i="146"/>
  <c r="I120" i="146"/>
  <c r="D150" i="146"/>
  <c r="H112" i="146"/>
  <c r="J120" i="146"/>
  <c r="I144" i="146"/>
  <c r="G112" i="146"/>
  <c r="E150" i="146"/>
  <c r="E112" i="146"/>
  <c r="D112" i="146"/>
  <c r="H144" i="146"/>
  <c r="L103" i="146"/>
  <c r="L106" i="146"/>
  <c r="G150" i="146"/>
  <c r="C150" i="146"/>
  <c r="F144" i="146"/>
  <c r="I131" i="146"/>
  <c r="J113" i="146"/>
  <c r="F112" i="146"/>
  <c r="I112" i="146"/>
  <c r="C144" i="146"/>
  <c r="K131" i="146"/>
  <c r="I150" i="146"/>
  <c r="L113" i="146"/>
  <c r="J131" i="146"/>
  <c r="H150" i="146"/>
  <c r="I62" i="128"/>
  <c r="BD64" i="133"/>
  <c r="BD30" i="113"/>
  <c r="BD30" i="132" s="1"/>
  <c r="BF64" i="102"/>
  <c r="K62" i="128"/>
  <c r="BT64" i="133"/>
  <c r="BT30" i="113"/>
  <c r="BT30" i="132" s="1"/>
  <c r="BV64" i="102"/>
  <c r="CB7" i="102"/>
  <c r="CB30" i="113"/>
  <c r="CB30" i="132" s="1"/>
  <c r="L62" i="128"/>
  <c r="CB64" i="133"/>
  <c r="CD64" i="102"/>
  <c r="I6" i="128"/>
  <c r="BD8" i="133"/>
  <c r="BD7" i="102"/>
  <c r="BD21" i="113"/>
  <c r="BD21" i="132" s="1"/>
  <c r="AN21" i="113"/>
  <c r="AN21" i="132" s="1"/>
  <c r="AN7" i="102"/>
  <c r="AN8" i="133"/>
  <c r="G6" i="128"/>
  <c r="CB8" i="134"/>
  <c r="CD8" i="114"/>
  <c r="L99" i="115"/>
  <c r="K37" i="129"/>
  <c r="K37" i="145" s="1"/>
  <c r="BV39" i="133"/>
  <c r="BM20" i="114"/>
  <c r="BM20" i="134" s="1"/>
  <c r="BM21" i="134"/>
  <c r="D133" i="116"/>
  <c r="D29" i="144"/>
  <c r="C133" i="116"/>
  <c r="C29" i="144"/>
  <c r="F111" i="115"/>
  <c r="AF20" i="134"/>
  <c r="I82" i="122"/>
  <c r="I82" i="138" s="1"/>
  <c r="BC84" i="131"/>
  <c r="BV22" i="134"/>
  <c r="K144" i="115"/>
  <c r="CD29" i="134"/>
  <c r="L151" i="115"/>
  <c r="CD39" i="133"/>
  <c r="L37" i="129"/>
  <c r="L37" i="145" s="1"/>
  <c r="AO38" i="102"/>
  <c r="AO39" i="133"/>
  <c r="AP39" i="102"/>
  <c r="J140" i="116"/>
  <c r="J140" i="135" s="1"/>
  <c r="J70" i="144"/>
  <c r="H151" i="115"/>
  <c r="AX29" i="134"/>
  <c r="L137" i="115"/>
  <c r="CD15" i="134"/>
  <c r="K148" i="115"/>
  <c r="BV26" i="134"/>
  <c r="AG38" i="102"/>
  <c r="AG39" i="133"/>
  <c r="AH39" i="102"/>
  <c r="F38" i="129"/>
  <c r="F38" i="145" s="1"/>
  <c r="AH40" i="133"/>
  <c r="AE14" i="155"/>
  <c r="AE14" i="156" s="1"/>
  <c r="AF14" i="156"/>
  <c r="E152" i="115"/>
  <c r="E152" i="146" s="1"/>
  <c r="Z30" i="134"/>
  <c r="I70" i="144"/>
  <c r="I140" i="116"/>
  <c r="I140" i="135" s="1"/>
  <c r="CD34" i="113"/>
  <c r="CD34" i="132" s="1"/>
  <c r="CD72" i="133"/>
  <c r="L70" i="129"/>
  <c r="BL7" i="102"/>
  <c r="J62" i="128"/>
  <c r="BL64" i="133"/>
  <c r="BL30" i="113"/>
  <c r="BL30" i="132" s="1"/>
  <c r="BN64" i="102"/>
  <c r="X30" i="113"/>
  <c r="X30" i="132" s="1"/>
  <c r="E62" i="128"/>
  <c r="X64" i="133"/>
  <c r="Z64" i="102"/>
  <c r="AN64" i="133"/>
  <c r="G62" i="128"/>
  <c r="AN30" i="113"/>
  <c r="AN30" i="132" s="1"/>
  <c r="AP64" i="102"/>
  <c r="AF30" i="113"/>
  <c r="AF30" i="132" s="1"/>
  <c r="F62" i="128"/>
  <c r="AF64" i="133"/>
  <c r="AH64" i="102"/>
  <c r="E6" i="128"/>
  <c r="X21" i="113"/>
  <c r="X21" i="132" s="1"/>
  <c r="X8" i="133"/>
  <c r="X7" i="102"/>
  <c r="D120" i="115"/>
  <c r="P29" i="134"/>
  <c r="R29" i="114"/>
  <c r="J112" i="115"/>
  <c r="BL21" i="134"/>
  <c r="BL20" i="114"/>
  <c r="BN21" i="114"/>
  <c r="K76" i="115"/>
  <c r="BS16" i="134"/>
  <c r="H38" i="129"/>
  <c r="H38" i="145" s="1"/>
  <c r="AX40" i="133"/>
  <c r="I39" i="133"/>
  <c r="I38" i="102"/>
  <c r="J39" i="102"/>
  <c r="AW21" i="114"/>
  <c r="AW26" i="134"/>
  <c r="AX26" i="114"/>
  <c r="G29" i="144"/>
  <c r="G133" i="116"/>
  <c r="H70" i="129"/>
  <c r="AX34" i="113"/>
  <c r="AX34" i="132" s="1"/>
  <c r="AX72" i="133"/>
  <c r="D70" i="129"/>
  <c r="R34" i="113"/>
  <c r="R34" i="132" s="1"/>
  <c r="R72" i="133"/>
  <c r="K82" i="122"/>
  <c r="K82" i="138" s="1"/>
  <c r="BS84" i="131"/>
  <c r="CC20" i="114"/>
  <c r="CC20" i="134" s="1"/>
  <c r="CC21" i="134"/>
  <c r="W13" i="156"/>
  <c r="V13" i="155"/>
  <c r="V13" i="156" s="1"/>
  <c r="G83" i="122"/>
  <c r="G83" i="138" s="1"/>
  <c r="AM85" i="131"/>
  <c r="I29" i="144"/>
  <c r="I133" i="116"/>
  <c r="K6" i="144"/>
  <c r="K127" i="116"/>
  <c r="E140" i="116"/>
  <c r="E140" i="135" s="1"/>
  <c r="E70" i="144"/>
  <c r="I151" i="115"/>
  <c r="BF29" i="134"/>
  <c r="CC38" i="133"/>
  <c r="CC31" i="102"/>
  <c r="CD38" i="102"/>
  <c r="Q13" i="156"/>
  <c r="P13" i="155"/>
  <c r="P13" i="156" s="1"/>
  <c r="J6" i="144"/>
  <c r="J127" i="116"/>
  <c r="L6" i="144"/>
  <c r="L127" i="116"/>
  <c r="AP72" i="133"/>
  <c r="G70" i="129"/>
  <c r="AP34" i="113"/>
  <c r="AP34" i="132" s="1"/>
  <c r="J70" i="129"/>
  <c r="BN34" i="113"/>
  <c r="BN34" i="132" s="1"/>
  <c r="BN72" i="133"/>
  <c r="AH72" i="133"/>
  <c r="F70" i="129"/>
  <c r="AH34" i="113"/>
  <c r="AH34" i="132" s="1"/>
  <c r="BN29" i="134"/>
  <c r="J151" i="115"/>
  <c r="BN39" i="133"/>
  <c r="J37" i="129"/>
  <c r="J37" i="145" s="1"/>
  <c r="Q21" i="114"/>
  <c r="Q26" i="134"/>
  <c r="R26" i="114"/>
  <c r="V14" i="155"/>
  <c r="V14" i="156" s="1"/>
  <c r="W14" i="156"/>
  <c r="AC14" i="156"/>
  <c r="AB14" i="155"/>
  <c r="AB14" i="156" s="1"/>
  <c r="K140" i="116"/>
  <c r="K140" i="135" s="1"/>
  <c r="K70" i="144"/>
  <c r="F151" i="115"/>
  <c r="AH29" i="134"/>
  <c r="H6" i="128"/>
  <c r="AV8" i="133"/>
  <c r="AV21" i="113"/>
  <c r="AV21" i="132" s="1"/>
  <c r="AV7" i="102"/>
  <c r="E120" i="115"/>
  <c r="X29" i="134"/>
  <c r="Z29" i="114"/>
  <c r="K112" i="115"/>
  <c r="BT20" i="114"/>
  <c r="BT21" i="134"/>
  <c r="BV21" i="114"/>
  <c r="BU38" i="133"/>
  <c r="BU31" i="102"/>
  <c r="BV38" i="102"/>
  <c r="I38" i="129"/>
  <c r="I38" i="145" s="1"/>
  <c r="BF40" i="133"/>
  <c r="I26" i="134"/>
  <c r="I21" i="114"/>
  <c r="J26" i="114"/>
  <c r="AW38" i="102"/>
  <c r="AW39" i="133"/>
  <c r="AX39" i="102"/>
  <c r="R33" i="134"/>
  <c r="D155" i="115"/>
  <c r="D155" i="146" s="1"/>
  <c r="H140" i="116"/>
  <c r="H140" i="135" s="1"/>
  <c r="H70" i="144"/>
  <c r="D140" i="116"/>
  <c r="D140" i="135" s="1"/>
  <c r="D70" i="144"/>
  <c r="P20" i="114"/>
  <c r="AC13" i="156"/>
  <c r="AB13" i="155"/>
  <c r="AB13" i="156" s="1"/>
  <c r="Y39" i="133"/>
  <c r="Y38" i="102"/>
  <c r="Z39" i="102"/>
  <c r="J83" i="122"/>
  <c r="J83" i="138" s="1"/>
  <c r="BK85" i="131"/>
  <c r="P14" i="155"/>
  <c r="P14" i="156" s="1"/>
  <c r="Q14" i="156"/>
  <c r="I111" i="115"/>
  <c r="BD20" i="134"/>
  <c r="Z72" i="133"/>
  <c r="Z34" i="113"/>
  <c r="Z34" i="132" s="1"/>
  <c r="E70" i="129"/>
  <c r="BE38" i="102"/>
  <c r="BE39" i="133"/>
  <c r="BF39" i="102"/>
  <c r="AM84" i="131"/>
  <c r="G140" i="116"/>
  <c r="G140" i="135" s="1"/>
  <c r="G70" i="144"/>
  <c r="F140" i="116"/>
  <c r="F140" i="135" s="1"/>
  <c r="F70" i="144"/>
  <c r="BU21" i="134"/>
  <c r="BU20" i="114"/>
  <c r="BU20" i="134" s="1"/>
  <c r="BM38" i="133"/>
  <c r="BM31" i="102"/>
  <c r="BN38" i="102"/>
  <c r="J40" i="133"/>
  <c r="C38" i="129"/>
  <c r="C38" i="145" s="1"/>
  <c r="Q39" i="133"/>
  <c r="Q38" i="102"/>
  <c r="R39" i="102"/>
  <c r="BC85" i="131"/>
  <c r="I83" i="122"/>
  <c r="I83" i="138" s="1"/>
  <c r="BS85" i="131"/>
  <c r="K83" i="122"/>
  <c r="K83" i="138" s="1"/>
  <c r="H133" i="116"/>
  <c r="H29" i="144"/>
  <c r="K151" i="115"/>
  <c r="BV29" i="134"/>
  <c r="C6" i="128"/>
  <c r="H8" i="133"/>
  <c r="H21" i="113"/>
  <c r="H21" i="132" s="1"/>
  <c r="H62" i="128"/>
  <c r="AV64" i="133"/>
  <c r="AV30" i="113"/>
  <c r="AV30" i="132" s="1"/>
  <c r="AX64" i="102"/>
  <c r="P64" i="133"/>
  <c r="D62" i="128"/>
  <c r="P30" i="113"/>
  <c r="P30" i="132" s="1"/>
  <c r="R64" i="102"/>
  <c r="AF8" i="133"/>
  <c r="AF21" i="113"/>
  <c r="AF21" i="132" s="1"/>
  <c r="AF7" i="102"/>
  <c r="F6" i="128"/>
  <c r="D6" i="128"/>
  <c r="P21" i="113"/>
  <c r="P21" i="132" s="1"/>
  <c r="P8" i="133"/>
  <c r="P7" i="102"/>
  <c r="AN20" i="114"/>
  <c r="AN29" i="134"/>
  <c r="G120" i="115"/>
  <c r="AP29" i="114"/>
  <c r="L112" i="115"/>
  <c r="CB20" i="114"/>
  <c r="CB21" i="134"/>
  <c r="CD21" i="114"/>
  <c r="J76" i="115"/>
  <c r="BK16" i="134"/>
  <c r="J148" i="115"/>
  <c r="BN26" i="134"/>
  <c r="BN22" i="134"/>
  <c r="J144" i="115"/>
  <c r="X20" i="114"/>
  <c r="CD26" i="134"/>
  <c r="L148" i="115"/>
  <c r="Y26" i="134"/>
  <c r="Y21" i="114"/>
  <c r="Z26" i="114"/>
  <c r="N13" i="156"/>
  <c r="M13" i="155"/>
  <c r="M13" i="156" s="1"/>
  <c r="Z14" i="156"/>
  <c r="Y14" i="155"/>
  <c r="Y14" i="156" s="1"/>
  <c r="BT7" i="102"/>
  <c r="G152" i="115"/>
  <c r="G152" i="146" s="1"/>
  <c r="AP30" i="134"/>
  <c r="BE21" i="114"/>
  <c r="BE26" i="134"/>
  <c r="BF26" i="114"/>
  <c r="AO21" i="114"/>
  <c r="AO26" i="134"/>
  <c r="AP26" i="114"/>
  <c r="L144" i="115"/>
  <c r="CD22" i="134"/>
  <c r="L134" i="115"/>
  <c r="CD12" i="134"/>
  <c r="AV20" i="134"/>
  <c r="H111" i="115"/>
  <c r="AG21" i="114"/>
  <c r="AG26" i="134"/>
  <c r="AH26" i="114"/>
  <c r="Z40" i="133"/>
  <c r="E38" i="129"/>
  <c r="E38" i="145" s="1"/>
  <c r="CA85" i="131"/>
  <c r="L83" i="122"/>
  <c r="L83" i="138" s="1"/>
  <c r="F29" i="144"/>
  <c r="F133" i="116"/>
  <c r="E133" i="116"/>
  <c r="E29" i="144"/>
  <c r="BF72" i="133"/>
  <c r="I70" i="129"/>
  <c r="BF34" i="113"/>
  <c r="BF34" i="132" s="1"/>
  <c r="L140" i="116"/>
  <c r="L140" i="135" s="1"/>
  <c r="L70" i="144"/>
  <c r="BV34" i="113"/>
  <c r="BV34" i="132" s="1"/>
  <c r="K70" i="129"/>
  <c r="BV72" i="133"/>
  <c r="BC105" i="131" l="1"/>
  <c r="BC83" i="131"/>
  <c r="F82" i="122"/>
  <c r="F82" i="138" s="1"/>
  <c r="E133" i="135"/>
  <c r="H111" i="146"/>
  <c r="J148" i="146"/>
  <c r="K151" i="146"/>
  <c r="E120" i="146"/>
  <c r="I133" i="135"/>
  <c r="G133" i="135"/>
  <c r="F111" i="146"/>
  <c r="D133" i="135"/>
  <c r="L99" i="146"/>
  <c r="F133" i="135"/>
  <c r="L144" i="146"/>
  <c r="J144" i="146"/>
  <c r="G120" i="146"/>
  <c r="K112" i="146"/>
  <c r="L127" i="135"/>
  <c r="L137" i="146"/>
  <c r="K144" i="146"/>
  <c r="L148" i="146"/>
  <c r="J76" i="146"/>
  <c r="H133" i="135"/>
  <c r="I111" i="146"/>
  <c r="F151" i="146"/>
  <c r="J151" i="146"/>
  <c r="K127" i="135"/>
  <c r="D120" i="146"/>
  <c r="C133" i="135"/>
  <c r="L134" i="146"/>
  <c r="L112" i="146"/>
  <c r="J127" i="135"/>
  <c r="I151" i="146"/>
  <c r="K76" i="146"/>
  <c r="J112" i="146"/>
  <c r="K148" i="146"/>
  <c r="H151" i="146"/>
  <c r="L151" i="146"/>
  <c r="D63" i="128"/>
  <c r="P31" i="113"/>
  <c r="P65" i="133"/>
  <c r="R65" i="102"/>
  <c r="BS83" i="131"/>
  <c r="K81" i="122"/>
  <c r="K81" i="138" s="1"/>
  <c r="F148" i="115"/>
  <c r="AH26" i="134"/>
  <c r="AO21" i="134"/>
  <c r="AO20" i="114"/>
  <c r="AO20" i="134" s="1"/>
  <c r="AP21" i="114"/>
  <c r="Y21" i="134"/>
  <c r="Y20" i="114"/>
  <c r="Y20" i="134" s="1"/>
  <c r="Z21" i="114"/>
  <c r="E111" i="115"/>
  <c r="X20" i="134"/>
  <c r="Z20" i="114"/>
  <c r="Y23" i="155"/>
  <c r="Y23" i="156" s="1"/>
  <c r="Z23" i="156"/>
  <c r="T13" i="156"/>
  <c r="S13" i="155"/>
  <c r="S13" i="156" s="1"/>
  <c r="Z22" i="156"/>
  <c r="Y22" i="155"/>
  <c r="Y22" i="156" s="1"/>
  <c r="G111" i="115"/>
  <c r="AN20" i="134"/>
  <c r="AF7" i="133"/>
  <c r="AF20" i="113"/>
  <c r="AF20" i="132" s="1"/>
  <c r="F5" i="128"/>
  <c r="D37" i="129"/>
  <c r="D37" i="145" s="1"/>
  <c r="R39" i="133"/>
  <c r="BE38" i="133"/>
  <c r="BE31" i="102"/>
  <c r="BF38" i="102"/>
  <c r="C148" i="115"/>
  <c r="J26" i="134"/>
  <c r="T14" i="156"/>
  <c r="S14" i="155"/>
  <c r="S14" i="156" s="1"/>
  <c r="I102" i="122"/>
  <c r="I102" i="138" s="1"/>
  <c r="BC104" i="131"/>
  <c r="BT20" i="134"/>
  <c r="K111" i="115"/>
  <c r="BV20" i="114"/>
  <c r="Q21" i="134"/>
  <c r="Q20" i="114"/>
  <c r="Q20" i="134" s="1"/>
  <c r="R21" i="114"/>
  <c r="G176" i="116"/>
  <c r="G176" i="135" s="1"/>
  <c r="G70" i="145"/>
  <c r="CD38" i="133"/>
  <c r="L36" i="129"/>
  <c r="L36" i="145" s="1"/>
  <c r="H176" i="116"/>
  <c r="H176" i="135" s="1"/>
  <c r="H70" i="145"/>
  <c r="BK76" i="131"/>
  <c r="BK16" i="113"/>
  <c r="BK16" i="132" s="1"/>
  <c r="J74" i="122"/>
  <c r="E83" i="122"/>
  <c r="E83" i="138" s="1"/>
  <c r="W85" i="131"/>
  <c r="I81" i="122"/>
  <c r="I81" i="138" s="1"/>
  <c r="E14" i="156"/>
  <c r="D14" i="155"/>
  <c r="D14" i="156" s="1"/>
  <c r="F136" i="116"/>
  <c r="F62" i="144"/>
  <c r="G62" i="144"/>
  <c r="G136" i="116"/>
  <c r="E136" i="116"/>
  <c r="E62" i="144"/>
  <c r="AG38" i="133"/>
  <c r="AG31" i="102"/>
  <c r="AH38" i="102"/>
  <c r="AE104" i="131"/>
  <c r="F102" i="122"/>
  <c r="F102" i="138" s="1"/>
  <c r="W19" i="156"/>
  <c r="V19" i="155"/>
  <c r="V19" i="156" s="1"/>
  <c r="K103" i="122"/>
  <c r="K103" i="138" s="1"/>
  <c r="BS105" i="131"/>
  <c r="G81" i="122"/>
  <c r="G81" i="138" s="1"/>
  <c r="AM83" i="131"/>
  <c r="G5" i="128"/>
  <c r="AN7" i="133"/>
  <c r="AN20" i="113"/>
  <c r="AN20" i="132" s="1"/>
  <c r="BD20" i="113"/>
  <c r="BD20" i="132" s="1"/>
  <c r="BD7" i="133"/>
  <c r="I5" i="128"/>
  <c r="K62" i="129"/>
  <c r="BV30" i="113"/>
  <c r="BV30" i="132" s="1"/>
  <c r="BV64" i="133"/>
  <c r="BF64" i="133"/>
  <c r="BF30" i="113"/>
  <c r="BF30" i="132" s="1"/>
  <c r="I62" i="129"/>
  <c r="I102" i="115"/>
  <c r="BD11" i="134"/>
  <c r="BF11" i="114"/>
  <c r="X65" i="133"/>
  <c r="X31" i="113"/>
  <c r="E63" i="128"/>
  <c r="Z65" i="102"/>
  <c r="BD31" i="113"/>
  <c r="I63" i="128"/>
  <c r="BD65" i="133"/>
  <c r="BF65" i="102"/>
  <c r="AE16" i="134"/>
  <c r="F76" i="115"/>
  <c r="K176" i="116"/>
  <c r="K176" i="135" s="1"/>
  <c r="K70" i="145"/>
  <c r="AC12" i="156"/>
  <c r="AB12" i="155"/>
  <c r="AB12" i="156" s="1"/>
  <c r="BF26" i="134"/>
  <c r="I148" i="115"/>
  <c r="BK105" i="131"/>
  <c r="J103" i="122"/>
  <c r="J103" i="138" s="1"/>
  <c r="G102" i="122"/>
  <c r="G102" i="138" s="1"/>
  <c r="AM104" i="131"/>
  <c r="G84" i="131"/>
  <c r="C82" i="122"/>
  <c r="C82" i="138" s="1"/>
  <c r="P19" i="155"/>
  <c r="P19" i="156" s="1"/>
  <c r="Q19" i="156"/>
  <c r="V23" i="155"/>
  <c r="V23" i="156" s="1"/>
  <c r="W23" i="156"/>
  <c r="CD21" i="134"/>
  <c r="L143" i="115"/>
  <c r="AP29" i="134"/>
  <c r="G151" i="115"/>
  <c r="D127" i="116"/>
  <c r="D6" i="144"/>
  <c r="D136" i="116"/>
  <c r="D62" i="144"/>
  <c r="Q31" i="102"/>
  <c r="Q38" i="133"/>
  <c r="R38" i="102"/>
  <c r="J36" i="129"/>
  <c r="J36" i="145" s="1"/>
  <c r="BN38" i="133"/>
  <c r="E70" i="145"/>
  <c r="E176" i="116"/>
  <c r="E176" i="135" s="1"/>
  <c r="E37" i="129"/>
  <c r="E37" i="145" s="1"/>
  <c r="Z39" i="133"/>
  <c r="AX39" i="133"/>
  <c r="H37" i="129"/>
  <c r="H37" i="145" s="1"/>
  <c r="I21" i="134"/>
  <c r="I20" i="114"/>
  <c r="I20" i="134" s="1"/>
  <c r="J21" i="114"/>
  <c r="BV38" i="133"/>
  <c r="K36" i="129"/>
  <c r="K36" i="145" s="1"/>
  <c r="AU85" i="131"/>
  <c r="H83" i="122"/>
  <c r="H83" i="138" s="1"/>
  <c r="V22" i="155"/>
  <c r="V22" i="156" s="1"/>
  <c r="W22" i="156"/>
  <c r="H127" i="116"/>
  <c r="H6" i="144"/>
  <c r="CC31" i="133"/>
  <c r="CC8" i="102"/>
  <c r="CC27" i="113"/>
  <c r="CC27" i="132" s="1"/>
  <c r="CD31" i="102"/>
  <c r="D176" i="116"/>
  <c r="D176" i="135" s="1"/>
  <c r="D70" i="145"/>
  <c r="AW20" i="114"/>
  <c r="AW21" i="134"/>
  <c r="AX21" i="114"/>
  <c r="Y9" i="155"/>
  <c r="Y9" i="156" s="1"/>
  <c r="Z9" i="156"/>
  <c r="J14" i="155"/>
  <c r="J14" i="156" s="1"/>
  <c r="K14" i="156"/>
  <c r="W12" i="156"/>
  <c r="V12" i="155"/>
  <c r="V12" i="156" s="1"/>
  <c r="C83" i="122"/>
  <c r="C83" i="138" s="1"/>
  <c r="G85" i="131"/>
  <c r="E6" i="144"/>
  <c r="E127" i="116"/>
  <c r="J136" i="116"/>
  <c r="J62" i="144"/>
  <c r="AP39" i="133"/>
  <c r="G37" i="129"/>
  <c r="G37" i="145" s="1"/>
  <c r="AE13" i="155"/>
  <c r="AE13" i="156" s="1"/>
  <c r="AF13" i="156"/>
  <c r="BC100" i="131"/>
  <c r="I98" i="122"/>
  <c r="I98" i="138" s="1"/>
  <c r="Y19" i="155"/>
  <c r="Y19" i="156" s="1"/>
  <c r="Z19" i="156"/>
  <c r="Q12" i="156"/>
  <c r="P12" i="155"/>
  <c r="P12" i="156" s="1"/>
  <c r="L62" i="144"/>
  <c r="L136" i="116"/>
  <c r="AV31" i="113"/>
  <c r="AV65" i="133"/>
  <c r="H63" i="128"/>
  <c r="AX65" i="102"/>
  <c r="AF65" i="133"/>
  <c r="AF31" i="113"/>
  <c r="F63" i="128"/>
  <c r="AH65" i="102"/>
  <c r="BT65" i="133"/>
  <c r="BT31" i="113"/>
  <c r="K63" i="128"/>
  <c r="BV65" i="102"/>
  <c r="CA16" i="134"/>
  <c r="L76" i="115"/>
  <c r="I70" i="145"/>
  <c r="I176" i="116"/>
  <c r="I176" i="135" s="1"/>
  <c r="AG21" i="134"/>
  <c r="AG20" i="114"/>
  <c r="AH21" i="114"/>
  <c r="AP26" i="134"/>
  <c r="G148" i="115"/>
  <c r="BT7" i="133"/>
  <c r="BT20" i="113"/>
  <c r="BT20" i="132" s="1"/>
  <c r="K5" i="128"/>
  <c r="BS100" i="131"/>
  <c r="K98" i="122"/>
  <c r="K98" i="138" s="1"/>
  <c r="Q22" i="156"/>
  <c r="P22" i="155"/>
  <c r="P22" i="156" s="1"/>
  <c r="E13" i="156"/>
  <c r="D13" i="155"/>
  <c r="D13" i="156" s="1"/>
  <c r="W84" i="131"/>
  <c r="E82" i="122"/>
  <c r="E82" i="138" s="1"/>
  <c r="AM100" i="131"/>
  <c r="G98" i="122"/>
  <c r="G98" i="138" s="1"/>
  <c r="N14" i="156"/>
  <c r="M14" i="155"/>
  <c r="M14" i="156" s="1"/>
  <c r="P20" i="113"/>
  <c r="P20" i="132" s="1"/>
  <c r="D5" i="128"/>
  <c r="P7" i="133"/>
  <c r="H136" i="116"/>
  <c r="H62" i="144"/>
  <c r="BM27" i="113"/>
  <c r="BM27" i="132" s="1"/>
  <c r="BM8" i="102"/>
  <c r="BM31" i="133"/>
  <c r="BN31" i="102"/>
  <c r="BF39" i="133"/>
  <c r="I37" i="129"/>
  <c r="I37" i="145" s="1"/>
  <c r="Y38" i="133"/>
  <c r="Y31" i="102"/>
  <c r="Z38" i="102"/>
  <c r="P20" i="134"/>
  <c r="D111" i="115"/>
  <c r="BU27" i="113"/>
  <c r="BU27" i="132" s="1"/>
  <c r="BU31" i="133"/>
  <c r="BU8" i="102"/>
  <c r="BV31" i="102"/>
  <c r="O84" i="131"/>
  <c r="D82" i="122"/>
  <c r="D82" i="138" s="1"/>
  <c r="BV21" i="134"/>
  <c r="K143" i="115"/>
  <c r="Z29" i="134"/>
  <c r="E151" i="115"/>
  <c r="H5" i="128"/>
  <c r="AV20" i="113"/>
  <c r="AV20" i="132" s="1"/>
  <c r="AV7" i="133"/>
  <c r="D148" i="115"/>
  <c r="R26" i="134"/>
  <c r="F70" i="145"/>
  <c r="F176" i="116"/>
  <c r="F176" i="135" s="1"/>
  <c r="J176" i="116"/>
  <c r="J176" i="135" s="1"/>
  <c r="J70" i="145"/>
  <c r="C37" i="129"/>
  <c r="C37" i="145" s="1"/>
  <c r="J39" i="133"/>
  <c r="AC9" i="156"/>
  <c r="AB9" i="155"/>
  <c r="AB9" i="156" s="1"/>
  <c r="K102" i="122"/>
  <c r="K102" i="138" s="1"/>
  <c r="BS104" i="131"/>
  <c r="Q23" i="156"/>
  <c r="P23" i="155"/>
  <c r="P23" i="156" s="1"/>
  <c r="O85" i="131"/>
  <c r="D83" i="122"/>
  <c r="D83" i="138" s="1"/>
  <c r="J143" i="115"/>
  <c r="BN21" i="134"/>
  <c r="R29" i="134"/>
  <c r="D151" i="115"/>
  <c r="X20" i="113"/>
  <c r="X20" i="132" s="1"/>
  <c r="E5" i="128"/>
  <c r="X7" i="133"/>
  <c r="AH64" i="133"/>
  <c r="AH30" i="113"/>
  <c r="AH30" i="132" s="1"/>
  <c r="F62" i="129"/>
  <c r="AP30" i="113"/>
  <c r="AP30" i="132" s="1"/>
  <c r="AP64" i="133"/>
  <c r="G62" i="129"/>
  <c r="Z64" i="133"/>
  <c r="Z30" i="113"/>
  <c r="Z30" i="132" s="1"/>
  <c r="E62" i="129"/>
  <c r="BN30" i="113"/>
  <c r="BN30" i="132" s="1"/>
  <c r="J62" i="129"/>
  <c r="BN64" i="133"/>
  <c r="BL7" i="133"/>
  <c r="BL20" i="113"/>
  <c r="BL20" i="132" s="1"/>
  <c r="J5" i="128"/>
  <c r="AH39" i="133"/>
  <c r="F37" i="129"/>
  <c r="F37" i="145" s="1"/>
  <c r="Z12" i="156"/>
  <c r="Y12" i="155"/>
  <c r="Y12" i="156" s="1"/>
  <c r="L82" i="122"/>
  <c r="L82" i="138" s="1"/>
  <c r="CA84" i="131"/>
  <c r="BK100" i="131"/>
  <c r="J98" i="122"/>
  <c r="J98" i="138" s="1"/>
  <c r="G127" i="116"/>
  <c r="G6" i="144"/>
  <c r="I127" i="116"/>
  <c r="I6" i="144"/>
  <c r="BL65" i="133"/>
  <c r="BL31" i="113"/>
  <c r="J63" i="128"/>
  <c r="BN65" i="102"/>
  <c r="G63" i="128"/>
  <c r="AN65" i="133"/>
  <c r="AN31" i="113"/>
  <c r="AP65" i="102"/>
  <c r="CB31" i="113"/>
  <c r="L63" i="128"/>
  <c r="CB65" i="133"/>
  <c r="CD65" i="102"/>
  <c r="AU16" i="134"/>
  <c r="H76" i="115"/>
  <c r="W16" i="134"/>
  <c r="E76" i="115"/>
  <c r="BE20" i="114"/>
  <c r="BE21" i="134"/>
  <c r="BF21" i="114"/>
  <c r="E148" i="115"/>
  <c r="Z26" i="134"/>
  <c r="AB19" i="155"/>
  <c r="AB19" i="156" s="1"/>
  <c r="AC19" i="156"/>
  <c r="H82" i="122"/>
  <c r="H82" i="138" s="1"/>
  <c r="AU84" i="131"/>
  <c r="J102" i="122"/>
  <c r="J102" i="138" s="1"/>
  <c r="BK104" i="131"/>
  <c r="K13" i="156"/>
  <c r="J13" i="155"/>
  <c r="J13" i="156" s="1"/>
  <c r="F83" i="122"/>
  <c r="F83" i="138" s="1"/>
  <c r="AE85" i="131"/>
  <c r="CB20" i="134"/>
  <c r="L111" i="115"/>
  <c r="CD20" i="114"/>
  <c r="F6" i="144"/>
  <c r="F127" i="116"/>
  <c r="R30" i="113"/>
  <c r="R30" i="132" s="1"/>
  <c r="D62" i="129"/>
  <c r="R64" i="133"/>
  <c r="AX30" i="113"/>
  <c r="AX30" i="132" s="1"/>
  <c r="AX64" i="133"/>
  <c r="H62" i="129"/>
  <c r="C6" i="144"/>
  <c r="C127" i="116"/>
  <c r="AW31" i="102"/>
  <c r="AW38" i="133"/>
  <c r="AX38" i="102"/>
  <c r="G13" i="155"/>
  <c r="G13" i="156" s="1"/>
  <c r="H13" i="156"/>
  <c r="H148" i="115"/>
  <c r="AX26" i="134"/>
  <c r="I31" i="102"/>
  <c r="I38" i="133"/>
  <c r="J38" i="102"/>
  <c r="K74" i="122"/>
  <c r="BS76" i="131"/>
  <c r="BS16" i="113"/>
  <c r="BS16" i="132" s="1"/>
  <c r="AC22" i="156"/>
  <c r="AB22" i="155"/>
  <c r="AB22" i="156" s="1"/>
  <c r="AM105" i="131"/>
  <c r="G103" i="122"/>
  <c r="G103" i="138" s="1"/>
  <c r="G14" i="155"/>
  <c r="G14" i="156" s="1"/>
  <c r="H14" i="156"/>
  <c r="BL20" i="134"/>
  <c r="J111" i="115"/>
  <c r="BN20" i="114"/>
  <c r="L176" i="116"/>
  <c r="L176" i="135" s="1"/>
  <c r="L70" i="145"/>
  <c r="AO38" i="133"/>
  <c r="AO31" i="102"/>
  <c r="AP38" i="102"/>
  <c r="BK83" i="131"/>
  <c r="J81" i="122"/>
  <c r="J81" i="138" s="1"/>
  <c r="N22" i="156"/>
  <c r="M22" i="155"/>
  <c r="M22" i="156" s="1"/>
  <c r="AC23" i="156"/>
  <c r="AB23" i="155"/>
  <c r="AB23" i="156" s="1"/>
  <c r="L130" i="115"/>
  <c r="CD8" i="134"/>
  <c r="CD30" i="113"/>
  <c r="CD30" i="132" s="1"/>
  <c r="CD64" i="133"/>
  <c r="L62" i="129"/>
  <c r="CB7" i="133"/>
  <c r="L5" i="128"/>
  <c r="CB20" i="113"/>
  <c r="CB20" i="132" s="1"/>
  <c r="K62" i="144"/>
  <c r="K136" i="116"/>
  <c r="I62" i="144"/>
  <c r="I136" i="116"/>
  <c r="AP20" i="114" l="1"/>
  <c r="I103" i="122"/>
  <c r="I103" i="138" s="1"/>
  <c r="G84" i="122"/>
  <c r="R20" i="114"/>
  <c r="D142" i="115" s="1"/>
  <c r="K136" i="135"/>
  <c r="G127" i="135"/>
  <c r="J143" i="146"/>
  <c r="D148" i="146"/>
  <c r="E151" i="146"/>
  <c r="L76" i="146"/>
  <c r="E127" i="135"/>
  <c r="H127" i="135"/>
  <c r="D127" i="135"/>
  <c r="G136" i="135"/>
  <c r="L130" i="146"/>
  <c r="H148" i="146"/>
  <c r="E148" i="146"/>
  <c r="H76" i="146"/>
  <c r="D151" i="146"/>
  <c r="G151" i="146"/>
  <c r="I148" i="146"/>
  <c r="F76" i="146"/>
  <c r="G111" i="146"/>
  <c r="I136" i="135"/>
  <c r="J111" i="146"/>
  <c r="L111" i="146"/>
  <c r="I127" i="135"/>
  <c r="K143" i="146"/>
  <c r="G148" i="146"/>
  <c r="L136" i="135"/>
  <c r="D136" i="135"/>
  <c r="I102" i="146"/>
  <c r="C148" i="146"/>
  <c r="E111" i="146"/>
  <c r="F148" i="146"/>
  <c r="C127" i="135"/>
  <c r="F127" i="135"/>
  <c r="E76" i="146"/>
  <c r="D111" i="146"/>
  <c r="H136" i="135"/>
  <c r="J136" i="135"/>
  <c r="L143" i="146"/>
  <c r="E136" i="135"/>
  <c r="F136" i="135"/>
  <c r="K111" i="146"/>
  <c r="AN14" i="134"/>
  <c r="G105" i="115"/>
  <c r="AP14" i="114"/>
  <c r="F105" i="115"/>
  <c r="AF14" i="134"/>
  <c r="AH14" i="114"/>
  <c r="J102" i="115"/>
  <c r="BL11" i="134"/>
  <c r="BN11" i="114"/>
  <c r="J65" i="128"/>
  <c r="J65" i="144" s="1"/>
  <c r="BL67" i="133"/>
  <c r="BN67" i="102"/>
  <c r="P67" i="133"/>
  <c r="D65" i="128"/>
  <c r="D65" i="144" s="1"/>
  <c r="R67" i="102"/>
  <c r="AN69" i="133"/>
  <c r="G67" i="128"/>
  <c r="G67" i="144" s="1"/>
  <c r="AP69" i="102"/>
  <c r="X68" i="133"/>
  <c r="E66" i="128"/>
  <c r="E66" i="144" s="1"/>
  <c r="Z68" i="102"/>
  <c r="BD69" i="133"/>
  <c r="I67" i="128"/>
  <c r="I67" i="144" s="1"/>
  <c r="BF69" i="102"/>
  <c r="BT69" i="133"/>
  <c r="K67" i="128"/>
  <c r="K67" i="144" s="1"/>
  <c r="BV69" i="102"/>
  <c r="X69" i="133"/>
  <c r="E67" i="128"/>
  <c r="E67" i="144" s="1"/>
  <c r="Z69" i="102"/>
  <c r="BD66" i="133"/>
  <c r="I64" i="128"/>
  <c r="I64" i="144" s="1"/>
  <c r="BF66" i="102"/>
  <c r="K64" i="128"/>
  <c r="K64" i="144" s="1"/>
  <c r="BT66" i="133"/>
  <c r="BV66" i="102"/>
  <c r="BT12" i="134"/>
  <c r="K103" i="115"/>
  <c r="BV12" i="114"/>
  <c r="G16" i="134"/>
  <c r="C76" i="115"/>
  <c r="L126" i="116"/>
  <c r="L5" i="144"/>
  <c r="J95" i="122"/>
  <c r="J95" i="138" s="1"/>
  <c r="BK97" i="131"/>
  <c r="AE12" i="155"/>
  <c r="AE12" i="156" s="1"/>
  <c r="AF12" i="156"/>
  <c r="K86" i="116"/>
  <c r="K74" i="138"/>
  <c r="H36" i="129"/>
  <c r="H36" i="145" s="1"/>
  <c r="AX38" i="133"/>
  <c r="P17" i="155"/>
  <c r="P17" i="156" s="1"/>
  <c r="Q17" i="156"/>
  <c r="N9" i="156"/>
  <c r="M9" i="155"/>
  <c r="M9" i="156" s="1"/>
  <c r="S12" i="155"/>
  <c r="S12" i="156" s="1"/>
  <c r="T12" i="156"/>
  <c r="G100" i="131"/>
  <c r="C98" i="122"/>
  <c r="C98" i="138" s="1"/>
  <c r="S19" i="155"/>
  <c r="S19" i="156" s="1"/>
  <c r="T19" i="156"/>
  <c r="CD65" i="133"/>
  <c r="L63" i="129"/>
  <c r="CD31" i="113"/>
  <c r="AP31" i="113"/>
  <c r="G63" i="129"/>
  <c r="AP65" i="133"/>
  <c r="J63" i="129"/>
  <c r="BN65" i="133"/>
  <c r="BN31" i="113"/>
  <c r="BC97" i="131"/>
  <c r="I95" i="122"/>
  <c r="I95" i="138" s="1"/>
  <c r="E172" i="116"/>
  <c r="E62" i="145"/>
  <c r="BV31" i="133"/>
  <c r="K29" i="129"/>
  <c r="BV27" i="113"/>
  <c r="BV27" i="132" s="1"/>
  <c r="Y8" i="102"/>
  <c r="Y27" i="113"/>
  <c r="Y27" i="132" s="1"/>
  <c r="Y31" i="133"/>
  <c r="Z31" i="102"/>
  <c r="BN31" i="133"/>
  <c r="J29" i="129"/>
  <c r="BN27" i="113"/>
  <c r="BN27" i="132" s="1"/>
  <c r="D5" i="144"/>
  <c r="D126" i="116"/>
  <c r="F143" i="115"/>
  <c r="AH21" i="134"/>
  <c r="L98" i="122"/>
  <c r="L98" i="138" s="1"/>
  <c r="CA100" i="131"/>
  <c r="T22" i="156"/>
  <c r="S22" i="155"/>
  <c r="S22" i="156" s="1"/>
  <c r="J9" i="155"/>
  <c r="J9" i="156" s="1"/>
  <c r="K9" i="156"/>
  <c r="K137" i="116"/>
  <c r="K63" i="144"/>
  <c r="F63" i="144"/>
  <c r="F137" i="116"/>
  <c r="H63" i="144"/>
  <c r="H137" i="116"/>
  <c r="AW20" i="134"/>
  <c r="AX20" i="114"/>
  <c r="R38" i="133"/>
  <c r="D36" i="129"/>
  <c r="D36" i="145" s="1"/>
  <c r="J101" i="122"/>
  <c r="J101" i="138" s="1"/>
  <c r="BK103" i="131"/>
  <c r="BK86" i="131"/>
  <c r="BK17" i="113"/>
  <c r="J84" i="122"/>
  <c r="L74" i="122"/>
  <c r="CA16" i="113"/>
  <c r="CA16" i="132" s="1"/>
  <c r="CA76" i="131"/>
  <c r="E137" i="116"/>
  <c r="E63" i="144"/>
  <c r="AG8" i="102"/>
  <c r="AG27" i="113"/>
  <c r="AG27" i="132" s="1"/>
  <c r="AG31" i="133"/>
  <c r="AH31" i="102"/>
  <c r="BF38" i="133"/>
  <c r="I36" i="129"/>
  <c r="I36" i="145" s="1"/>
  <c r="M12" i="155"/>
  <c r="M12" i="156" s="1"/>
  <c r="N12" i="156"/>
  <c r="AC17" i="156"/>
  <c r="AB17" i="155"/>
  <c r="AB17" i="156" s="1"/>
  <c r="F98" i="122"/>
  <c r="F98" i="138" s="1"/>
  <c r="AE100" i="131"/>
  <c r="H22" i="156"/>
  <c r="G22" i="155"/>
  <c r="G22" i="156" s="1"/>
  <c r="D98" i="122"/>
  <c r="D98" i="138" s="1"/>
  <c r="O100" i="131"/>
  <c r="Q15" i="156"/>
  <c r="P15" i="155"/>
  <c r="P15" i="156" s="1"/>
  <c r="R31" i="113"/>
  <c r="D63" i="129"/>
  <c r="R65" i="133"/>
  <c r="H14" i="134"/>
  <c r="C105" i="115"/>
  <c r="J14" i="114"/>
  <c r="AF10" i="134"/>
  <c r="F101" i="115"/>
  <c r="AH10" i="114"/>
  <c r="X10" i="134"/>
  <c r="E101" i="115"/>
  <c r="Z10" i="114"/>
  <c r="J64" i="128"/>
  <c r="J64" i="144" s="1"/>
  <c r="BL66" i="133"/>
  <c r="BN66" i="102"/>
  <c r="F67" i="128"/>
  <c r="F67" i="144" s="1"/>
  <c r="AF69" i="133"/>
  <c r="AH69" i="102"/>
  <c r="AN66" i="133"/>
  <c r="G64" i="128"/>
  <c r="G64" i="144" s="1"/>
  <c r="AP66" i="102"/>
  <c r="L65" i="128"/>
  <c r="L65" i="144" s="1"/>
  <c r="CB67" i="133"/>
  <c r="CD67" i="102"/>
  <c r="H65" i="128"/>
  <c r="H65" i="144" s="1"/>
  <c r="AV67" i="133"/>
  <c r="AX67" i="102"/>
  <c r="BT67" i="133"/>
  <c r="K65" i="128"/>
  <c r="K65" i="144" s="1"/>
  <c r="BV67" i="102"/>
  <c r="H67" i="128"/>
  <c r="H67" i="144" s="1"/>
  <c r="AV69" i="133"/>
  <c r="AX69" i="102"/>
  <c r="E64" i="128"/>
  <c r="E64" i="144" s="1"/>
  <c r="X66" i="133"/>
  <c r="Z66" i="102"/>
  <c r="AF68" i="133"/>
  <c r="F66" i="128"/>
  <c r="F66" i="144" s="1"/>
  <c r="AH68" i="102"/>
  <c r="C36" i="129"/>
  <c r="C36" i="145" s="1"/>
  <c r="J38" i="133"/>
  <c r="H62" i="145"/>
  <c r="H172" i="116"/>
  <c r="D62" i="145"/>
  <c r="D172" i="116"/>
  <c r="CD20" i="134"/>
  <c r="L142" i="115"/>
  <c r="G95" i="122"/>
  <c r="G95" i="138" s="1"/>
  <c r="AM97" i="131"/>
  <c r="BE20" i="134"/>
  <c r="BF20" i="114"/>
  <c r="AE16" i="113"/>
  <c r="AE16" i="132" s="1"/>
  <c r="F74" i="122"/>
  <c r="AE76" i="131"/>
  <c r="H81" i="122"/>
  <c r="H81" i="138" s="1"/>
  <c r="AU83" i="131"/>
  <c r="I74" i="122"/>
  <c r="BC76" i="131"/>
  <c r="BC16" i="113"/>
  <c r="BC16" i="132" s="1"/>
  <c r="H98" i="122"/>
  <c r="H98" i="138" s="1"/>
  <c r="AU100" i="131"/>
  <c r="AN31" i="132"/>
  <c r="AN38" i="113"/>
  <c r="AN38" i="132" s="1"/>
  <c r="J63" i="144"/>
  <c r="J137" i="116"/>
  <c r="BU21" i="113"/>
  <c r="BU21" i="132" s="1"/>
  <c r="BU8" i="133"/>
  <c r="BU7" i="102"/>
  <c r="BV8" i="102"/>
  <c r="AG20" i="134"/>
  <c r="AH20" i="114"/>
  <c r="I77" i="115"/>
  <c r="BC19" i="114"/>
  <c r="BC17" i="134"/>
  <c r="G74" i="122"/>
  <c r="AM76" i="131"/>
  <c r="AM16" i="113"/>
  <c r="AM16" i="132" s="1"/>
  <c r="G101" i="122"/>
  <c r="G101" i="138" s="1"/>
  <c r="AM103" i="131"/>
  <c r="AU104" i="131"/>
  <c r="H102" i="122"/>
  <c r="H102" i="138" s="1"/>
  <c r="E98" i="122"/>
  <c r="E98" i="138" s="1"/>
  <c r="W100" i="131"/>
  <c r="AU105" i="131"/>
  <c r="H103" i="122"/>
  <c r="H103" i="138" s="1"/>
  <c r="BT31" i="132"/>
  <c r="BT38" i="113"/>
  <c r="BT38" i="132" s="1"/>
  <c r="AF38" i="113"/>
  <c r="AF38" i="132" s="1"/>
  <c r="AF31" i="132"/>
  <c r="CC8" i="133"/>
  <c r="CC7" i="102"/>
  <c r="CC21" i="113"/>
  <c r="CC21" i="132" s="1"/>
  <c r="CD8" i="102"/>
  <c r="C143" i="115"/>
  <c r="J21" i="134"/>
  <c r="AB21" i="155"/>
  <c r="AB21" i="156" s="1"/>
  <c r="AC21" i="156"/>
  <c r="Z15" i="156"/>
  <c r="Y15" i="155"/>
  <c r="Y15" i="156" s="1"/>
  <c r="AE9" i="155"/>
  <c r="AE9" i="156" s="1"/>
  <c r="AF9" i="156"/>
  <c r="I76" i="115"/>
  <c r="BC16" i="134"/>
  <c r="D12" i="155"/>
  <c r="D12" i="156" s="1"/>
  <c r="E12" i="156"/>
  <c r="I63" i="144"/>
  <c r="I137" i="116"/>
  <c r="X31" i="132"/>
  <c r="X38" i="113"/>
  <c r="X38" i="132" s="1"/>
  <c r="I126" i="116"/>
  <c r="I5" i="144"/>
  <c r="BE27" i="113"/>
  <c r="BE27" i="132" s="1"/>
  <c r="BE8" i="102"/>
  <c r="BE31" i="133"/>
  <c r="BF31" i="102"/>
  <c r="G142" i="115"/>
  <c r="AP20" i="134"/>
  <c r="AE83" i="131"/>
  <c r="F81" i="122"/>
  <c r="F81" i="138" s="1"/>
  <c r="E81" i="122"/>
  <c r="E81" i="138" s="1"/>
  <c r="W83" i="131"/>
  <c r="G143" i="115"/>
  <c r="AP21" i="134"/>
  <c r="V21" i="155"/>
  <c r="V21" i="156" s="1"/>
  <c r="W21" i="156"/>
  <c r="N19" i="156"/>
  <c r="M19" i="155"/>
  <c r="M19" i="156" s="1"/>
  <c r="D103" i="122"/>
  <c r="D103" i="138" s="1"/>
  <c r="O105" i="131"/>
  <c r="H19" i="156"/>
  <c r="G19" i="155"/>
  <c r="G19" i="156" s="1"/>
  <c r="C101" i="115"/>
  <c r="H10" i="134"/>
  <c r="J10" i="114"/>
  <c r="AN10" i="134"/>
  <c r="G101" i="115"/>
  <c r="AP10" i="114"/>
  <c r="X14" i="134"/>
  <c r="E105" i="115"/>
  <c r="Z14" i="114"/>
  <c r="H105" i="115"/>
  <c r="AV14" i="134"/>
  <c r="AX14" i="114"/>
  <c r="AV10" i="134"/>
  <c r="H101" i="115"/>
  <c r="AX10" i="114"/>
  <c r="BT11" i="134"/>
  <c r="K102" i="115"/>
  <c r="BV11" i="114"/>
  <c r="BL69" i="133"/>
  <c r="J67" i="128"/>
  <c r="J67" i="144" s="1"/>
  <c r="BN69" i="102"/>
  <c r="D67" i="128"/>
  <c r="D67" i="144" s="1"/>
  <c r="P69" i="133"/>
  <c r="R69" i="102"/>
  <c r="F64" i="128"/>
  <c r="F64" i="144" s="1"/>
  <c r="AF66" i="133"/>
  <c r="AH66" i="102"/>
  <c r="X67" i="133"/>
  <c r="E65" i="128"/>
  <c r="E65" i="144" s="1"/>
  <c r="Z67" i="102"/>
  <c r="CB68" i="133"/>
  <c r="L66" i="128"/>
  <c r="L66" i="144" s="1"/>
  <c r="CD68" i="102"/>
  <c r="AV68" i="133"/>
  <c r="H66" i="128"/>
  <c r="H66" i="144" s="1"/>
  <c r="AX68" i="102"/>
  <c r="BT68" i="133"/>
  <c r="K66" i="128"/>
  <c r="K66" i="144" s="1"/>
  <c r="BV68" i="102"/>
  <c r="L64" i="128"/>
  <c r="L64" i="144" s="1"/>
  <c r="CB66" i="133"/>
  <c r="CD66" i="102"/>
  <c r="H64" i="128"/>
  <c r="H64" i="144" s="1"/>
  <c r="AV66" i="133"/>
  <c r="AX66" i="102"/>
  <c r="BD12" i="134"/>
  <c r="I103" i="115"/>
  <c r="BF12" i="114"/>
  <c r="L172" i="116"/>
  <c r="L62" i="145"/>
  <c r="AP38" i="133"/>
  <c r="G36" i="129"/>
  <c r="G36" i="145" s="1"/>
  <c r="AW31" i="133"/>
  <c r="AW27" i="113"/>
  <c r="AW27" i="132" s="1"/>
  <c r="AW8" i="102"/>
  <c r="AX31" i="102"/>
  <c r="AM17" i="134"/>
  <c r="G77" i="115"/>
  <c r="AM19" i="114"/>
  <c r="W105" i="131"/>
  <c r="E103" i="122"/>
  <c r="E103" i="138" s="1"/>
  <c r="AB15" i="155"/>
  <c r="AB15" i="156" s="1"/>
  <c r="AC15" i="156"/>
  <c r="V9" i="155"/>
  <c r="V9" i="156" s="1"/>
  <c r="W9" i="156"/>
  <c r="L102" i="122"/>
  <c r="L102" i="138" s="1"/>
  <c r="CA104" i="131"/>
  <c r="AE23" i="155"/>
  <c r="AE23" i="156" s="1"/>
  <c r="AF23" i="156"/>
  <c r="L63" i="144"/>
  <c r="L137" i="116"/>
  <c r="BL38" i="113"/>
  <c r="BL38" i="132" s="1"/>
  <c r="BL31" i="132"/>
  <c r="J126" i="116"/>
  <c r="J5" i="144"/>
  <c r="J172" i="116"/>
  <c r="J62" i="145"/>
  <c r="F62" i="145"/>
  <c r="F172" i="116"/>
  <c r="BM7" i="102"/>
  <c r="BM21" i="113"/>
  <c r="BM21" i="132" s="1"/>
  <c r="BM8" i="133"/>
  <c r="BN8" i="102"/>
  <c r="P9" i="155"/>
  <c r="P9" i="156" s="1"/>
  <c r="Q9" i="156"/>
  <c r="P21" i="155"/>
  <c r="P21" i="156" s="1"/>
  <c r="Q21" i="156"/>
  <c r="E102" i="122"/>
  <c r="E102" i="138" s="1"/>
  <c r="W104" i="131"/>
  <c r="J19" i="155"/>
  <c r="J19" i="156" s="1"/>
  <c r="K19" i="156"/>
  <c r="S23" i="155"/>
  <c r="S23" i="156" s="1"/>
  <c r="T23" i="156"/>
  <c r="AV38" i="113"/>
  <c r="AV38" i="132" s="1"/>
  <c r="AV31" i="132"/>
  <c r="H143" i="115"/>
  <c r="AX21" i="134"/>
  <c r="Q31" i="133"/>
  <c r="Q27" i="113"/>
  <c r="Q27" i="132" s="1"/>
  <c r="Q8" i="102"/>
  <c r="R31" i="102"/>
  <c r="BS103" i="131"/>
  <c r="K101" i="122"/>
  <c r="K101" i="138" s="1"/>
  <c r="G105" i="131"/>
  <c r="C103" i="122"/>
  <c r="C103" i="138" s="1"/>
  <c r="M23" i="155"/>
  <c r="M23" i="156" s="1"/>
  <c r="N23" i="156"/>
  <c r="G83" i="131"/>
  <c r="C81" i="122"/>
  <c r="C81" i="138" s="1"/>
  <c r="BD31" i="132"/>
  <c r="BD38" i="113"/>
  <c r="BD38" i="132" s="1"/>
  <c r="I62" i="145"/>
  <c r="I172" i="116"/>
  <c r="J74" i="138"/>
  <c r="J86" i="116"/>
  <c r="K142" i="115"/>
  <c r="BV20" i="134"/>
  <c r="F5" i="144"/>
  <c r="F126" i="116"/>
  <c r="J12" i="155"/>
  <c r="J12" i="156" s="1"/>
  <c r="K12" i="156"/>
  <c r="E143" i="115"/>
  <c r="Z21" i="134"/>
  <c r="I101" i="122"/>
  <c r="I101" i="138" s="1"/>
  <c r="BC103" i="131"/>
  <c r="G23" i="155"/>
  <c r="G23" i="156" s="1"/>
  <c r="H23" i="156"/>
  <c r="E22" i="156"/>
  <c r="D22" i="155"/>
  <c r="D22" i="156" s="1"/>
  <c r="D81" i="122"/>
  <c r="D81" i="138" s="1"/>
  <c r="O83" i="131"/>
  <c r="P38" i="113"/>
  <c r="P38" i="132" s="1"/>
  <c r="P31" i="132"/>
  <c r="P14" i="134"/>
  <c r="D105" i="115"/>
  <c r="R14" i="114"/>
  <c r="P10" i="134"/>
  <c r="D101" i="115"/>
  <c r="R10" i="114"/>
  <c r="J66" i="128"/>
  <c r="J66" i="144" s="1"/>
  <c r="BL68" i="133"/>
  <c r="BN68" i="102"/>
  <c r="D66" i="128"/>
  <c r="D66" i="144" s="1"/>
  <c r="P68" i="133"/>
  <c r="R68" i="102"/>
  <c r="AF67" i="133"/>
  <c r="F65" i="128"/>
  <c r="F65" i="144" s="1"/>
  <c r="AH67" i="102"/>
  <c r="AN67" i="133"/>
  <c r="G65" i="128"/>
  <c r="G65" i="144" s="1"/>
  <c r="AP67" i="102"/>
  <c r="BD67" i="133"/>
  <c r="I65" i="128"/>
  <c r="I65" i="144" s="1"/>
  <c r="BF67" i="102"/>
  <c r="I66" i="128"/>
  <c r="I66" i="144" s="1"/>
  <c r="BD68" i="133"/>
  <c r="BF68" i="102"/>
  <c r="CB69" i="133"/>
  <c r="L67" i="128"/>
  <c r="L67" i="144" s="1"/>
  <c r="CD69" i="102"/>
  <c r="G66" i="128"/>
  <c r="G66" i="144" s="1"/>
  <c r="AN68" i="133"/>
  <c r="AP68" i="102"/>
  <c r="D64" i="128"/>
  <c r="D64" i="144" s="1"/>
  <c r="P66" i="133"/>
  <c r="R66" i="102"/>
  <c r="Z17" i="156"/>
  <c r="Y17" i="155"/>
  <c r="Y17" i="156" s="1"/>
  <c r="CA83" i="131"/>
  <c r="L81" i="122"/>
  <c r="L81" i="138" s="1"/>
  <c r="AO8" i="102"/>
  <c r="AO31" i="133"/>
  <c r="AO27" i="113"/>
  <c r="AO27" i="132" s="1"/>
  <c r="AP31" i="102"/>
  <c r="BN20" i="134"/>
  <c r="J142" i="115"/>
  <c r="I31" i="133"/>
  <c r="I8" i="102"/>
  <c r="I27" i="113"/>
  <c r="I27" i="132" s="1"/>
  <c r="J31" i="102"/>
  <c r="I143" i="115"/>
  <c r="BF21" i="134"/>
  <c r="J23" i="155"/>
  <c r="J23" i="156" s="1"/>
  <c r="K23" i="156"/>
  <c r="BS17" i="113"/>
  <c r="BS86" i="131"/>
  <c r="K84" i="122"/>
  <c r="E19" i="156"/>
  <c r="D19" i="155"/>
  <c r="D19" i="156" s="1"/>
  <c r="AE22" i="155"/>
  <c r="AE22" i="156" s="1"/>
  <c r="AF22" i="156"/>
  <c r="L103" i="122"/>
  <c r="L103" i="138" s="1"/>
  <c r="CA105" i="131"/>
  <c r="CB31" i="132"/>
  <c r="CB38" i="113"/>
  <c r="CB38" i="132" s="1"/>
  <c r="G137" i="116"/>
  <c r="G63" i="144"/>
  <c r="V17" i="155"/>
  <c r="V17" i="156" s="1"/>
  <c r="W17" i="156"/>
  <c r="G62" i="145"/>
  <c r="G172" i="116"/>
  <c r="E5" i="144"/>
  <c r="E126" i="116"/>
  <c r="H5" i="144"/>
  <c r="H126" i="116"/>
  <c r="E36" i="129"/>
  <c r="E36" i="145" s="1"/>
  <c r="Z38" i="133"/>
  <c r="K126" i="116"/>
  <c r="K5" i="144"/>
  <c r="G76" i="115"/>
  <c r="AM16" i="134"/>
  <c r="BK19" i="114"/>
  <c r="J77" i="115"/>
  <c r="BK17" i="134"/>
  <c r="AE19" i="155"/>
  <c r="AE19" i="156" s="1"/>
  <c r="AF19" i="156"/>
  <c r="K22" i="156"/>
  <c r="J22" i="155"/>
  <c r="J22" i="156" s="1"/>
  <c r="F77" i="115"/>
  <c r="AE19" i="114"/>
  <c r="AE17" i="134"/>
  <c r="E74" i="122"/>
  <c r="W76" i="131"/>
  <c r="W16" i="113"/>
  <c r="W16" i="132" s="1"/>
  <c r="BV31" i="113"/>
  <c r="BV65" i="133"/>
  <c r="K63" i="129"/>
  <c r="AH31" i="113"/>
  <c r="F63" i="129"/>
  <c r="AH65" i="133"/>
  <c r="AX65" i="133"/>
  <c r="H63" i="129"/>
  <c r="AX31" i="113"/>
  <c r="CD27" i="113"/>
  <c r="CD27" i="132" s="1"/>
  <c r="CD31" i="133"/>
  <c r="L29" i="129"/>
  <c r="Y21" i="155"/>
  <c r="Y21" i="156" s="1"/>
  <c r="Z21" i="156"/>
  <c r="D23" i="155"/>
  <c r="D23" i="156" s="1"/>
  <c r="E23" i="156"/>
  <c r="AE105" i="131"/>
  <c r="F103" i="122"/>
  <c r="F103" i="138" s="1"/>
  <c r="K67" i="115"/>
  <c r="BS35" i="114"/>
  <c r="BS34" i="114"/>
  <c r="BS7" i="134"/>
  <c r="I63" i="129"/>
  <c r="BF65" i="133"/>
  <c r="BF31" i="113"/>
  <c r="E63" i="129"/>
  <c r="Z31" i="113"/>
  <c r="Z65" i="133"/>
  <c r="I133" i="115"/>
  <c r="BF11" i="134"/>
  <c r="K172" i="116"/>
  <c r="K62" i="145"/>
  <c r="G5" i="144"/>
  <c r="G126" i="116"/>
  <c r="F36" i="129"/>
  <c r="F36" i="145" s="1"/>
  <c r="AH38" i="133"/>
  <c r="D143" i="115"/>
  <c r="R21" i="134"/>
  <c r="K95" i="122"/>
  <c r="K95" i="138" s="1"/>
  <c r="BS97" i="131"/>
  <c r="E142" i="115"/>
  <c r="Z20" i="134"/>
  <c r="BS17" i="134"/>
  <c r="K77" i="115"/>
  <c r="BS19" i="114"/>
  <c r="D102" i="122"/>
  <c r="D102" i="138" s="1"/>
  <c r="O104" i="131"/>
  <c r="C102" i="122"/>
  <c r="C102" i="138" s="1"/>
  <c r="G104" i="131"/>
  <c r="AM17" i="113"/>
  <c r="H12" i="156"/>
  <c r="G12" i="155"/>
  <c r="G12" i="156" s="1"/>
  <c r="D63" i="144"/>
  <c r="D137" i="116"/>
  <c r="AM86" i="131" l="1"/>
  <c r="R20" i="134"/>
  <c r="E142" i="146"/>
  <c r="D143" i="146"/>
  <c r="I133" i="146"/>
  <c r="F77" i="146"/>
  <c r="E126" i="135"/>
  <c r="I143" i="146"/>
  <c r="I172" i="135"/>
  <c r="F172" i="135"/>
  <c r="L172" i="135"/>
  <c r="H101" i="146"/>
  <c r="H105" i="146"/>
  <c r="L142" i="146"/>
  <c r="H172" i="135"/>
  <c r="C105" i="146"/>
  <c r="F105" i="146"/>
  <c r="G76" i="146"/>
  <c r="J142" i="146"/>
  <c r="K142" i="146"/>
  <c r="J126" i="135"/>
  <c r="K102" i="146"/>
  <c r="G101" i="146"/>
  <c r="C101" i="146"/>
  <c r="G143" i="146"/>
  <c r="I126" i="135"/>
  <c r="I76" i="146"/>
  <c r="C143" i="146"/>
  <c r="I77" i="146"/>
  <c r="F101" i="146"/>
  <c r="D142" i="146"/>
  <c r="L126" i="135"/>
  <c r="J102" i="146"/>
  <c r="K77" i="146"/>
  <c r="K172" i="135"/>
  <c r="K67" i="146"/>
  <c r="J77" i="146"/>
  <c r="H126" i="135"/>
  <c r="G172" i="135"/>
  <c r="D105" i="146"/>
  <c r="F126" i="135"/>
  <c r="J86" i="135"/>
  <c r="E105" i="146"/>
  <c r="D172" i="135"/>
  <c r="E101" i="146"/>
  <c r="F143" i="146"/>
  <c r="E172" i="135"/>
  <c r="K103" i="146"/>
  <c r="G105" i="146"/>
  <c r="G126" i="135"/>
  <c r="K126" i="135"/>
  <c r="D101" i="146"/>
  <c r="E143" i="146"/>
  <c r="H143" i="146"/>
  <c r="J172" i="135"/>
  <c r="G77" i="146"/>
  <c r="I103" i="146"/>
  <c r="G142" i="146"/>
  <c r="D126" i="135"/>
  <c r="K86" i="135"/>
  <c r="C76" i="146"/>
  <c r="H9" i="134"/>
  <c r="C100" i="115"/>
  <c r="J9" i="114"/>
  <c r="P13" i="134"/>
  <c r="D104" i="115"/>
  <c r="R13" i="114"/>
  <c r="H75" i="133"/>
  <c r="C73" i="128"/>
  <c r="C73" i="144" s="1"/>
  <c r="J75" i="102"/>
  <c r="E102" i="115"/>
  <c r="X11" i="134"/>
  <c r="Z11" i="114"/>
  <c r="C122" i="115"/>
  <c r="C122" i="146" s="1"/>
  <c r="H31" i="134"/>
  <c r="J31" i="114"/>
  <c r="C74" i="128"/>
  <c r="C74" i="144" s="1"/>
  <c r="H76" i="133"/>
  <c r="J76" i="102"/>
  <c r="H11" i="134"/>
  <c r="C102" i="115"/>
  <c r="J11" i="114"/>
  <c r="BD8" i="134"/>
  <c r="I99" i="115"/>
  <c r="BF8" i="114"/>
  <c r="AM19" i="113"/>
  <c r="AM19" i="132" s="1"/>
  <c r="AM17" i="132"/>
  <c r="Z38" i="113"/>
  <c r="Z38" i="132" s="1"/>
  <c r="Z31" i="132"/>
  <c r="I63" i="145"/>
  <c r="I173" i="116"/>
  <c r="K95" i="115"/>
  <c r="BS35" i="134"/>
  <c r="AX38" i="113"/>
  <c r="AX38" i="132" s="1"/>
  <c r="AX31" i="132"/>
  <c r="F173" i="116"/>
  <c r="F63" i="145"/>
  <c r="BV38" i="113"/>
  <c r="BV38" i="132" s="1"/>
  <c r="BV31" i="132"/>
  <c r="E74" i="138"/>
  <c r="E86" i="116"/>
  <c r="BS17" i="132"/>
  <c r="BS19" i="113"/>
  <c r="BS19" i="132" s="1"/>
  <c r="AO21" i="113"/>
  <c r="AO21" i="132" s="1"/>
  <c r="AO7" i="102"/>
  <c r="AO8" i="133"/>
  <c r="AP8" i="102"/>
  <c r="AU76" i="131"/>
  <c r="H74" i="122"/>
  <c r="AU16" i="113"/>
  <c r="AU16" i="132" s="1"/>
  <c r="L67" i="129"/>
  <c r="L67" i="145" s="1"/>
  <c r="CD69" i="133"/>
  <c r="AH67" i="133"/>
  <c r="F65" i="129"/>
  <c r="F65" i="145" s="1"/>
  <c r="D136" i="115"/>
  <c r="R14" i="134"/>
  <c r="H17" i="156"/>
  <c r="G17" i="155"/>
  <c r="G17" i="156" s="1"/>
  <c r="BC34" i="114"/>
  <c r="I67" i="115"/>
  <c r="BC7" i="134"/>
  <c r="BC35" i="114"/>
  <c r="BM7" i="133"/>
  <c r="BM20" i="113"/>
  <c r="BM20" i="132" s="1"/>
  <c r="BN7" i="102"/>
  <c r="M15" i="155"/>
  <c r="M15" i="156" s="1"/>
  <c r="N15" i="156"/>
  <c r="D76" i="115"/>
  <c r="O16" i="134"/>
  <c r="L64" i="129"/>
  <c r="L64" i="145" s="1"/>
  <c r="CD66" i="133"/>
  <c r="E65" i="129"/>
  <c r="E65" i="145" s="1"/>
  <c r="Z67" i="133"/>
  <c r="BV11" i="134"/>
  <c r="K133" i="115"/>
  <c r="AP10" i="134"/>
  <c r="G132" i="115"/>
  <c r="D101" i="122"/>
  <c r="D101" i="138" s="1"/>
  <c r="O103" i="131"/>
  <c r="CC20" i="113"/>
  <c r="CC20" i="132" s="1"/>
  <c r="CC7" i="133"/>
  <c r="CD7" i="102"/>
  <c r="CA97" i="131"/>
  <c r="L95" i="122"/>
  <c r="L95" i="138" s="1"/>
  <c r="F142" i="115"/>
  <c r="AH20" i="134"/>
  <c r="F74" i="138"/>
  <c r="F86" i="116"/>
  <c r="S15" i="155"/>
  <c r="S15" i="156" s="1"/>
  <c r="T15" i="156"/>
  <c r="AC6" i="156"/>
  <c r="AB6" i="155"/>
  <c r="AB6" i="156" s="1"/>
  <c r="BK34" i="114"/>
  <c r="BK35" i="114"/>
  <c r="J67" i="115"/>
  <c r="BK7" i="134"/>
  <c r="Z66" i="133"/>
  <c r="E64" i="129"/>
  <c r="E64" i="145" s="1"/>
  <c r="L65" i="129"/>
  <c r="L65" i="145" s="1"/>
  <c r="CD67" i="133"/>
  <c r="E132" i="115"/>
  <c r="Z10" i="134"/>
  <c r="AH31" i="133"/>
  <c r="F29" i="129"/>
  <c r="AH27" i="113"/>
  <c r="AH27" i="132" s="1"/>
  <c r="K144" i="116"/>
  <c r="K144" i="135" s="1"/>
  <c r="K137" i="135"/>
  <c r="AM34" i="114"/>
  <c r="AM35" i="114"/>
  <c r="G67" i="115"/>
  <c r="AM7" i="134"/>
  <c r="Y7" i="102"/>
  <c r="Y8" i="133"/>
  <c r="Y21" i="113"/>
  <c r="Y21" i="132" s="1"/>
  <c r="Z8" i="102"/>
  <c r="K29" i="145"/>
  <c r="K169" i="116"/>
  <c r="AP38" i="113"/>
  <c r="AP38" i="132" s="1"/>
  <c r="AP31" i="132"/>
  <c r="AU19" i="114"/>
  <c r="AU17" i="134"/>
  <c r="H77" i="115"/>
  <c r="O17" i="113"/>
  <c r="D84" i="122"/>
  <c r="O86" i="131"/>
  <c r="AE7" i="134"/>
  <c r="AE34" i="114"/>
  <c r="F67" i="115"/>
  <c r="AE35" i="114"/>
  <c r="I64" i="129"/>
  <c r="I64" i="145" s="1"/>
  <c r="BF66" i="133"/>
  <c r="E66" i="129"/>
  <c r="E66" i="145" s="1"/>
  <c r="Z68" i="133"/>
  <c r="BN11" i="134"/>
  <c r="J133" i="115"/>
  <c r="AV13" i="134"/>
  <c r="H104" i="115"/>
  <c r="AX13" i="114"/>
  <c r="AN13" i="134"/>
  <c r="G104" i="115"/>
  <c r="AP13" i="114"/>
  <c r="F104" i="115"/>
  <c r="AF13" i="134"/>
  <c r="AH13" i="114"/>
  <c r="AN9" i="134"/>
  <c r="G100" i="115"/>
  <c r="AP9" i="114"/>
  <c r="BT8" i="134"/>
  <c r="K99" i="115"/>
  <c r="BV8" i="114"/>
  <c r="C69" i="128"/>
  <c r="H71" i="133"/>
  <c r="H33" i="113"/>
  <c r="H33" i="132" s="1"/>
  <c r="J71" i="102"/>
  <c r="AF11" i="134"/>
  <c r="F102" i="115"/>
  <c r="AH11" i="114"/>
  <c r="H102" i="115"/>
  <c r="AV11" i="134"/>
  <c r="AX11" i="114"/>
  <c r="BD15" i="134"/>
  <c r="I106" i="115"/>
  <c r="BF15" i="114"/>
  <c r="K79" i="115"/>
  <c r="BS19" i="134"/>
  <c r="BC86" i="131"/>
  <c r="BC17" i="113"/>
  <c r="I84" i="122"/>
  <c r="E173" i="116"/>
  <c r="E63" i="145"/>
  <c r="L29" i="145"/>
  <c r="L169" i="116"/>
  <c r="H63" i="145"/>
  <c r="H173" i="116"/>
  <c r="AH31" i="132"/>
  <c r="AH38" i="113"/>
  <c r="AH38" i="132" s="1"/>
  <c r="K17" i="156"/>
  <c r="J17" i="155"/>
  <c r="J17" i="156" s="1"/>
  <c r="F79" i="115"/>
  <c r="AE19" i="134"/>
  <c r="I7" i="102"/>
  <c r="I21" i="113"/>
  <c r="I21" i="132" s="1"/>
  <c r="I8" i="133"/>
  <c r="J8" i="102"/>
  <c r="AP27" i="113"/>
  <c r="AP27" i="132" s="1"/>
  <c r="G29" i="129"/>
  <c r="AP31" i="133"/>
  <c r="D21" i="155"/>
  <c r="D21" i="156" s="1"/>
  <c r="E21" i="156"/>
  <c r="E77" i="115"/>
  <c r="W19" i="114"/>
  <c r="W17" i="134"/>
  <c r="G66" i="129"/>
  <c r="G66" i="145" s="1"/>
  <c r="AP68" i="133"/>
  <c r="G65" i="129"/>
  <c r="G65" i="145" s="1"/>
  <c r="AP67" i="133"/>
  <c r="D132" i="115"/>
  <c r="R10" i="134"/>
  <c r="D95" i="122"/>
  <c r="D95" i="138" s="1"/>
  <c r="O97" i="131"/>
  <c r="BN8" i="133"/>
  <c r="J6" i="129"/>
  <c r="BN21" i="113"/>
  <c r="BN21" i="132" s="1"/>
  <c r="L137" i="135"/>
  <c r="L144" i="116"/>
  <c r="L144" i="135" s="1"/>
  <c r="H95" i="122"/>
  <c r="H95" i="138" s="1"/>
  <c r="AU97" i="131"/>
  <c r="AM19" i="134"/>
  <c r="G79" i="115"/>
  <c r="AX27" i="113"/>
  <c r="AX27" i="132" s="1"/>
  <c r="H29" i="129"/>
  <c r="AX31" i="133"/>
  <c r="K21" i="156"/>
  <c r="J21" i="155"/>
  <c r="J21" i="156" s="1"/>
  <c r="AE17" i="113"/>
  <c r="AE86" i="131"/>
  <c r="F84" i="122"/>
  <c r="AX66" i="133"/>
  <c r="H64" i="129"/>
  <c r="H64" i="145" s="1"/>
  <c r="CD68" i="133"/>
  <c r="L66" i="129"/>
  <c r="L66" i="145" s="1"/>
  <c r="BN69" i="133"/>
  <c r="J67" i="129"/>
  <c r="J67" i="145" s="1"/>
  <c r="Z14" i="134"/>
  <c r="E136" i="115"/>
  <c r="G21" i="155"/>
  <c r="G21" i="156" s="1"/>
  <c r="H21" i="156"/>
  <c r="BE7" i="102"/>
  <c r="BE21" i="113"/>
  <c r="BE21" i="132" s="1"/>
  <c r="BE8" i="133"/>
  <c r="BF8" i="102"/>
  <c r="I79" i="115"/>
  <c r="BC19" i="134"/>
  <c r="D17" i="155"/>
  <c r="D17" i="156" s="1"/>
  <c r="E17" i="156"/>
  <c r="D9" i="155"/>
  <c r="D9" i="156" s="1"/>
  <c r="E9" i="156"/>
  <c r="F66" i="129"/>
  <c r="F66" i="145" s="1"/>
  <c r="AH68" i="133"/>
  <c r="AX67" i="133"/>
  <c r="H65" i="129"/>
  <c r="H65" i="145" s="1"/>
  <c r="J64" i="129"/>
  <c r="J64" i="145" s="1"/>
  <c r="BN66" i="133"/>
  <c r="E137" i="135"/>
  <c r="E144" i="116"/>
  <c r="E144" i="135" s="1"/>
  <c r="J87" i="116"/>
  <c r="J84" i="138"/>
  <c r="AX20" i="134"/>
  <c r="H142" i="115"/>
  <c r="F144" i="116"/>
  <c r="F144" i="135" s="1"/>
  <c r="F137" i="135"/>
  <c r="Z27" i="113"/>
  <c r="Z27" i="132" s="1"/>
  <c r="E29" i="129"/>
  <c r="Z31" i="133"/>
  <c r="J63" i="145"/>
  <c r="J173" i="116"/>
  <c r="CD31" i="132"/>
  <c r="CD38" i="113"/>
  <c r="CD38" i="132" s="1"/>
  <c r="H15" i="156"/>
  <c r="G15" i="155"/>
  <c r="G15" i="156" s="1"/>
  <c r="K64" i="129"/>
  <c r="K64" i="145" s="1"/>
  <c r="BV66" i="133"/>
  <c r="I67" i="129"/>
  <c r="I67" i="145" s="1"/>
  <c r="BF69" i="133"/>
  <c r="BN67" i="133"/>
  <c r="J65" i="129"/>
  <c r="J65" i="145" s="1"/>
  <c r="G17" i="113"/>
  <c r="G86" i="131"/>
  <c r="C84" i="122"/>
  <c r="P9" i="134"/>
  <c r="D100" i="115"/>
  <c r="R9" i="114"/>
  <c r="K106" i="115"/>
  <c r="BT15" i="134"/>
  <c r="BV15" i="114"/>
  <c r="W15" i="156"/>
  <c r="V15" i="155"/>
  <c r="V15" i="156" s="1"/>
  <c r="BF38" i="113"/>
  <c r="BF38" i="132" s="1"/>
  <c r="BF31" i="132"/>
  <c r="K173" i="116"/>
  <c r="K63" i="145"/>
  <c r="W97" i="131"/>
  <c r="E95" i="122"/>
  <c r="E95" i="138" s="1"/>
  <c r="BK19" i="134"/>
  <c r="J79" i="115"/>
  <c r="K87" i="116"/>
  <c r="K84" i="138"/>
  <c r="I5" i="122"/>
  <c r="BC7" i="131"/>
  <c r="BC7" i="113"/>
  <c r="G103" i="131"/>
  <c r="C101" i="122"/>
  <c r="C101" i="138" s="1"/>
  <c r="D64" i="129"/>
  <c r="D64" i="145" s="1"/>
  <c r="R66" i="133"/>
  <c r="BF67" i="133"/>
  <c r="I65" i="129"/>
  <c r="I65" i="145" s="1"/>
  <c r="BN68" i="133"/>
  <c r="J66" i="129"/>
  <c r="J66" i="145" s="1"/>
  <c r="F95" i="122"/>
  <c r="F95" i="138" s="1"/>
  <c r="AE97" i="131"/>
  <c r="D29" i="129"/>
  <c r="R31" i="133"/>
  <c r="R27" i="113"/>
  <c r="R27" i="132" s="1"/>
  <c r="AU103" i="131"/>
  <c r="H101" i="122"/>
  <c r="H101" i="138" s="1"/>
  <c r="T17" i="156"/>
  <c r="S17" i="155"/>
  <c r="S17" i="156" s="1"/>
  <c r="AW21" i="113"/>
  <c r="AW21" i="132" s="1"/>
  <c r="AW8" i="133"/>
  <c r="AW7" i="102"/>
  <c r="AX8" i="102"/>
  <c r="AF21" i="156"/>
  <c r="AE21" i="155"/>
  <c r="AE21" i="156" s="1"/>
  <c r="W103" i="131"/>
  <c r="E101" i="122"/>
  <c r="E101" i="138" s="1"/>
  <c r="I134" i="115"/>
  <c r="BF12" i="134"/>
  <c r="H66" i="129"/>
  <c r="H66" i="145" s="1"/>
  <c r="AX68" i="133"/>
  <c r="D67" i="129"/>
  <c r="D67" i="145" s="1"/>
  <c r="R69" i="133"/>
  <c r="AX14" i="134"/>
  <c r="H136" i="115"/>
  <c r="CD21" i="113"/>
  <c r="CD21" i="132" s="1"/>
  <c r="L6" i="129"/>
  <c r="CD8" i="133"/>
  <c r="BV21" i="113"/>
  <c r="BV21" i="132" s="1"/>
  <c r="BV8" i="133"/>
  <c r="K6" i="129"/>
  <c r="J137" i="135"/>
  <c r="J144" i="116"/>
  <c r="J144" i="135" s="1"/>
  <c r="G97" i="131"/>
  <c r="C95" i="122"/>
  <c r="C95" i="138" s="1"/>
  <c r="I86" i="116"/>
  <c r="I74" i="138"/>
  <c r="BF20" i="134"/>
  <c r="I142" i="115"/>
  <c r="Z6" i="156"/>
  <c r="Y6" i="155"/>
  <c r="Y6" i="156" s="1"/>
  <c r="G76" i="131"/>
  <c r="C74" i="122"/>
  <c r="G16" i="113"/>
  <c r="G16" i="132" s="1"/>
  <c r="O19" i="114"/>
  <c r="O17" i="134"/>
  <c r="D77" i="115"/>
  <c r="Q6" i="156"/>
  <c r="P6" i="155"/>
  <c r="P6" i="156" s="1"/>
  <c r="BV67" i="133"/>
  <c r="K65" i="129"/>
  <c r="K65" i="145" s="1"/>
  <c r="F67" i="129"/>
  <c r="F67" i="145" s="1"/>
  <c r="AH69" i="133"/>
  <c r="J14" i="134"/>
  <c r="C136" i="115"/>
  <c r="D173" i="116"/>
  <c r="D63" i="145"/>
  <c r="F101" i="122"/>
  <c r="F101" i="138" s="1"/>
  <c r="AE103" i="131"/>
  <c r="BK17" i="132"/>
  <c r="BK19" i="113"/>
  <c r="BK19" i="132" s="1"/>
  <c r="L63" i="145"/>
  <c r="L173" i="116"/>
  <c r="CA17" i="134"/>
  <c r="L77" i="115"/>
  <c r="CA19" i="114"/>
  <c r="G19" i="114"/>
  <c r="G17" i="134"/>
  <c r="C77" i="115"/>
  <c r="D74" i="122"/>
  <c r="O16" i="113"/>
  <c r="O16" i="132" s="1"/>
  <c r="O76" i="131"/>
  <c r="K134" i="115"/>
  <c r="BV12" i="134"/>
  <c r="K67" i="129"/>
  <c r="K67" i="145" s="1"/>
  <c r="BV69" i="133"/>
  <c r="D65" i="129"/>
  <c r="D65" i="145" s="1"/>
  <c r="R67" i="133"/>
  <c r="AP14" i="134"/>
  <c r="G136" i="115"/>
  <c r="D15" i="155"/>
  <c r="D15" i="156" s="1"/>
  <c r="E15" i="156"/>
  <c r="X9" i="134"/>
  <c r="E100" i="115"/>
  <c r="Z9" i="114"/>
  <c r="C72" i="128"/>
  <c r="C72" i="144" s="1"/>
  <c r="H74" i="133"/>
  <c r="J74" i="102"/>
  <c r="H32" i="134"/>
  <c r="C123" i="115"/>
  <c r="C123" i="146" s="1"/>
  <c r="J32" i="114"/>
  <c r="AN11" i="134"/>
  <c r="G102" i="115"/>
  <c r="AP11" i="114"/>
  <c r="H13" i="134"/>
  <c r="C104" i="115"/>
  <c r="J13" i="114"/>
  <c r="E104" i="115"/>
  <c r="X13" i="134"/>
  <c r="Z13" i="114"/>
  <c r="AF9" i="134"/>
  <c r="F100" i="115"/>
  <c r="AH9" i="114"/>
  <c r="AV9" i="134"/>
  <c r="H100" i="115"/>
  <c r="AX9" i="114"/>
  <c r="C68" i="128"/>
  <c r="H70" i="133"/>
  <c r="H32" i="113"/>
  <c r="H32" i="132" s="1"/>
  <c r="J70" i="102"/>
  <c r="J106" i="115"/>
  <c r="BL15" i="134"/>
  <c r="BN15" i="114"/>
  <c r="P11" i="134"/>
  <c r="D102" i="115"/>
  <c r="R11" i="114"/>
  <c r="D144" i="116"/>
  <c r="D144" i="135" s="1"/>
  <c r="D137" i="135"/>
  <c r="G87" i="116"/>
  <c r="G84" i="138"/>
  <c r="K94" i="115"/>
  <c r="BS34" i="134"/>
  <c r="G137" i="135"/>
  <c r="G144" i="116"/>
  <c r="G144" i="135" s="1"/>
  <c r="C29" i="129"/>
  <c r="J27" i="113"/>
  <c r="J27" i="132" s="1"/>
  <c r="J31" i="133"/>
  <c r="W6" i="156"/>
  <c r="V6" i="155"/>
  <c r="V6" i="156" s="1"/>
  <c r="AU35" i="114"/>
  <c r="AU7" i="134"/>
  <c r="AU34" i="114"/>
  <c r="H67" i="115"/>
  <c r="T9" i="156"/>
  <c r="S9" i="155"/>
  <c r="S9" i="156" s="1"/>
  <c r="I66" i="129"/>
  <c r="I66" i="145" s="1"/>
  <c r="BF68" i="133"/>
  <c r="R68" i="133"/>
  <c r="D66" i="129"/>
  <c r="D66" i="145" s="1"/>
  <c r="M17" i="155"/>
  <c r="M17" i="156" s="1"/>
  <c r="N17" i="156"/>
  <c r="Q7" i="102"/>
  <c r="Q21" i="113"/>
  <c r="Q21" i="132" s="1"/>
  <c r="Q8" i="133"/>
  <c r="R8" i="102"/>
  <c r="T21" i="156"/>
  <c r="S21" i="155"/>
  <c r="S21" i="156" s="1"/>
  <c r="L101" i="122"/>
  <c r="L101" i="138" s="1"/>
  <c r="CA103" i="131"/>
  <c r="BV68" i="133"/>
  <c r="K66" i="129"/>
  <c r="K66" i="145" s="1"/>
  <c r="F64" i="129"/>
  <c r="F64" i="145" s="1"/>
  <c r="AH66" i="133"/>
  <c r="H132" i="115"/>
  <c r="AX10" i="134"/>
  <c r="J10" i="134"/>
  <c r="C132" i="115"/>
  <c r="BF27" i="113"/>
  <c r="BF27" i="132" s="1"/>
  <c r="I29" i="129"/>
  <c r="BF31" i="133"/>
  <c r="I137" i="135"/>
  <c r="I144" i="116"/>
  <c r="I144" i="135" s="1"/>
  <c r="AF17" i="156"/>
  <c r="AE17" i="155"/>
  <c r="AE17" i="156" s="1"/>
  <c r="G74" i="138"/>
  <c r="G86" i="116"/>
  <c r="BU7" i="133"/>
  <c r="BU20" i="113"/>
  <c r="BU20" i="132" s="1"/>
  <c r="BV7" i="102"/>
  <c r="H84" i="122"/>
  <c r="AU86" i="131"/>
  <c r="AU17" i="113"/>
  <c r="BK7" i="113"/>
  <c r="BK7" i="131"/>
  <c r="J5" i="122"/>
  <c r="K5" i="122"/>
  <c r="BS7" i="113"/>
  <c r="BS7" i="131"/>
  <c r="AM7" i="131"/>
  <c r="G5" i="122"/>
  <c r="AM7" i="113"/>
  <c r="AX69" i="133"/>
  <c r="H67" i="129"/>
  <c r="H67" i="145" s="1"/>
  <c r="G64" i="129"/>
  <c r="G64" i="145" s="1"/>
  <c r="AP66" i="133"/>
  <c r="F132" i="115"/>
  <c r="AH10" i="134"/>
  <c r="R31" i="132"/>
  <c r="R38" i="113"/>
  <c r="R38" i="132" s="1"/>
  <c r="AG21" i="113"/>
  <c r="AG21" i="132" s="1"/>
  <c r="AG7" i="102"/>
  <c r="AG8" i="133"/>
  <c r="AH8" i="102"/>
  <c r="M21" i="155"/>
  <c r="M21" i="156" s="1"/>
  <c r="N21" i="156"/>
  <c r="L86" i="116"/>
  <c r="L74" i="138"/>
  <c r="H137" i="135"/>
  <c r="H144" i="116"/>
  <c r="H144" i="135" s="1"/>
  <c r="J29" i="145"/>
  <c r="J169" i="116"/>
  <c r="BN31" i="132"/>
  <c r="BN38" i="113"/>
  <c r="BN38" i="132" s="1"/>
  <c r="G173" i="116"/>
  <c r="G63" i="145"/>
  <c r="H9" i="156"/>
  <c r="G9" i="155"/>
  <c r="G9" i="156" s="1"/>
  <c r="Z69" i="133"/>
  <c r="E67" i="129"/>
  <c r="E67" i="145" s="1"/>
  <c r="G67" i="129"/>
  <c r="G67" i="145" s="1"/>
  <c r="AP69" i="133"/>
  <c r="AH14" i="134"/>
  <c r="F136" i="115"/>
  <c r="D6" i="155" l="1"/>
  <c r="D6" i="156" s="1"/>
  <c r="J169" i="135"/>
  <c r="C132" i="146"/>
  <c r="H67" i="146"/>
  <c r="D102" i="146"/>
  <c r="J106" i="146"/>
  <c r="C136" i="146"/>
  <c r="D77" i="146"/>
  <c r="I142" i="146"/>
  <c r="J79" i="146"/>
  <c r="D100" i="146"/>
  <c r="H142" i="146"/>
  <c r="E77" i="146"/>
  <c r="J133" i="146"/>
  <c r="J67" i="146"/>
  <c r="K133" i="146"/>
  <c r="E86" i="135"/>
  <c r="E102" i="146"/>
  <c r="C100" i="146"/>
  <c r="L86" i="135"/>
  <c r="F100" i="146"/>
  <c r="E104" i="146"/>
  <c r="I134" i="146"/>
  <c r="I106" i="146"/>
  <c r="H102" i="146"/>
  <c r="G100" i="146"/>
  <c r="F104" i="146"/>
  <c r="H77" i="146"/>
  <c r="G67" i="146"/>
  <c r="I67" i="146"/>
  <c r="K95" i="146"/>
  <c r="D104" i="146"/>
  <c r="F136" i="146"/>
  <c r="K94" i="146"/>
  <c r="H100" i="146"/>
  <c r="G102" i="146"/>
  <c r="K134" i="146"/>
  <c r="C77" i="146"/>
  <c r="L77" i="146"/>
  <c r="H136" i="146"/>
  <c r="K106" i="146"/>
  <c r="E136" i="146"/>
  <c r="G79" i="146"/>
  <c r="D132" i="146"/>
  <c r="L169" i="135"/>
  <c r="K79" i="146"/>
  <c r="K99" i="146"/>
  <c r="H104" i="146"/>
  <c r="K169" i="135"/>
  <c r="E132" i="146"/>
  <c r="F142" i="146"/>
  <c r="G132" i="146"/>
  <c r="D136" i="146"/>
  <c r="C102" i="146"/>
  <c r="F132" i="146"/>
  <c r="G86" i="135"/>
  <c r="H132" i="146"/>
  <c r="C104" i="146"/>
  <c r="E100" i="146"/>
  <c r="G136" i="146"/>
  <c r="I86" i="135"/>
  <c r="I79" i="146"/>
  <c r="F79" i="146"/>
  <c r="F102" i="146"/>
  <c r="G104" i="146"/>
  <c r="F67" i="146"/>
  <c r="F86" i="135"/>
  <c r="D76" i="146"/>
  <c r="I99" i="146"/>
  <c r="AV15" i="134"/>
  <c r="H106" i="115"/>
  <c r="AX15" i="114"/>
  <c r="BL12" i="134"/>
  <c r="J103" i="115"/>
  <c r="BN12" i="114"/>
  <c r="F6" i="129"/>
  <c r="AH21" i="113"/>
  <c r="AH21" i="132" s="1"/>
  <c r="AH8" i="133"/>
  <c r="K5" i="129"/>
  <c r="BV7" i="133"/>
  <c r="BV20" i="113"/>
  <c r="BV20" i="132" s="1"/>
  <c r="E84" i="122"/>
  <c r="W17" i="113"/>
  <c r="W86" i="131"/>
  <c r="Q7" i="133"/>
  <c r="Q20" i="113"/>
  <c r="Q20" i="132" s="1"/>
  <c r="R7" i="102"/>
  <c r="G89" i="116"/>
  <c r="G87" i="135"/>
  <c r="E5" i="122"/>
  <c r="W7" i="131"/>
  <c r="W7" i="113"/>
  <c r="C68" i="144"/>
  <c r="C138" i="116"/>
  <c r="C138" i="135" s="1"/>
  <c r="AH9" i="134"/>
  <c r="F131" i="115"/>
  <c r="C154" i="115"/>
  <c r="C154" i="146" s="1"/>
  <c r="J32" i="134"/>
  <c r="CA19" i="134"/>
  <c r="L79" i="115"/>
  <c r="C67" i="115"/>
  <c r="G35" i="114"/>
  <c r="G34" i="114"/>
  <c r="G7" i="134"/>
  <c r="J173" i="135"/>
  <c r="J180" i="116"/>
  <c r="J180" i="135" s="1"/>
  <c r="BF8" i="133"/>
  <c r="BF21" i="113"/>
  <c r="BF21" i="132" s="1"/>
  <c r="I6" i="129"/>
  <c r="F84" i="138"/>
  <c r="F87" i="116"/>
  <c r="J6" i="145"/>
  <c r="J163" i="116"/>
  <c r="T6" i="156"/>
  <c r="S6" i="155"/>
  <c r="S6" i="156" s="1"/>
  <c r="I87" i="116"/>
  <c r="I84" i="138"/>
  <c r="L5" i="122"/>
  <c r="CA7" i="131"/>
  <c r="CA7" i="113"/>
  <c r="BF15" i="134"/>
  <c r="I137" i="115"/>
  <c r="C139" i="116"/>
  <c r="C139" i="135" s="1"/>
  <c r="C69" i="144"/>
  <c r="AP9" i="134"/>
  <c r="G131" i="115"/>
  <c r="BN7" i="133"/>
  <c r="BN20" i="113"/>
  <c r="BN20" i="132" s="1"/>
  <c r="J5" i="129"/>
  <c r="BC35" i="134"/>
  <c r="I95" i="115"/>
  <c r="AP8" i="133"/>
  <c r="G6" i="129"/>
  <c r="AP21" i="113"/>
  <c r="AP21" i="132" s="1"/>
  <c r="I180" i="116"/>
  <c r="I180" i="135" s="1"/>
  <c r="I173" i="135"/>
  <c r="BF8" i="134"/>
  <c r="I130" i="115"/>
  <c r="Z11" i="134"/>
  <c r="E133" i="115"/>
  <c r="H73" i="133"/>
  <c r="C71" i="128"/>
  <c r="C71" i="144" s="1"/>
  <c r="J73" i="102"/>
  <c r="F106" i="115"/>
  <c r="AF15" i="134"/>
  <c r="AH15" i="114"/>
  <c r="F103" i="115"/>
  <c r="AF12" i="134"/>
  <c r="AH12" i="114"/>
  <c r="AV12" i="134"/>
  <c r="H103" i="115"/>
  <c r="AX12" i="114"/>
  <c r="AN12" i="134"/>
  <c r="G103" i="115"/>
  <c r="AP12" i="114"/>
  <c r="G173" i="135"/>
  <c r="G180" i="116"/>
  <c r="G180" i="135" s="1"/>
  <c r="AM39" i="113"/>
  <c r="AM39" i="132" s="1"/>
  <c r="AM36" i="113"/>
  <c r="AM36" i="132" s="1"/>
  <c r="AM7" i="132"/>
  <c r="AM35" i="113"/>
  <c r="AM35" i="132" s="1"/>
  <c r="AM40" i="113"/>
  <c r="AM40" i="132" s="1"/>
  <c r="J77" i="116"/>
  <c r="J5" i="138"/>
  <c r="AU19" i="113"/>
  <c r="AU19" i="132" s="1"/>
  <c r="AU17" i="132"/>
  <c r="J15" i="155"/>
  <c r="J15" i="156" s="1"/>
  <c r="K15" i="156"/>
  <c r="R21" i="113"/>
  <c r="R21" i="132" s="1"/>
  <c r="D6" i="129"/>
  <c r="R8" i="133"/>
  <c r="H95" i="115"/>
  <c r="AU35" i="134"/>
  <c r="J70" i="133"/>
  <c r="C68" i="129"/>
  <c r="J32" i="113"/>
  <c r="J32" i="132" s="1"/>
  <c r="H131" i="115"/>
  <c r="AX9" i="134"/>
  <c r="G133" i="115"/>
  <c r="AP11" i="134"/>
  <c r="C79" i="115"/>
  <c r="G19" i="134"/>
  <c r="D169" i="116"/>
  <c r="D29" i="145"/>
  <c r="I5" i="138"/>
  <c r="I77" i="116"/>
  <c r="D131" i="115"/>
  <c r="R9" i="134"/>
  <c r="C87" i="116"/>
  <c r="C84" i="138"/>
  <c r="H29" i="145"/>
  <c r="H169" i="116"/>
  <c r="G169" i="116"/>
  <c r="G29" i="145"/>
  <c r="BC19" i="113"/>
  <c r="BC19" i="132" s="1"/>
  <c r="BC17" i="132"/>
  <c r="F5" i="122"/>
  <c r="AE7" i="113"/>
  <c r="AE7" i="131"/>
  <c r="J71" i="133"/>
  <c r="C69" i="129"/>
  <c r="J33" i="113"/>
  <c r="J33" i="132" s="1"/>
  <c r="BV8" i="134"/>
  <c r="K130" i="115"/>
  <c r="H135" i="115"/>
  <c r="AX13" i="134"/>
  <c r="F94" i="115"/>
  <c r="AE34" i="134"/>
  <c r="D84" i="138"/>
  <c r="D87" i="116"/>
  <c r="C153" i="115"/>
  <c r="C153" i="146" s="1"/>
  <c r="J31" i="134"/>
  <c r="C131" i="115"/>
  <c r="J9" i="134"/>
  <c r="AN15" i="134"/>
  <c r="G106" i="115"/>
  <c r="AP15" i="114"/>
  <c r="C106" i="115"/>
  <c r="H15" i="134"/>
  <c r="J15" i="114"/>
  <c r="H12" i="134"/>
  <c r="C103" i="115"/>
  <c r="J12" i="114"/>
  <c r="AG20" i="113"/>
  <c r="AG20" i="132" s="1"/>
  <c r="AG7" i="133"/>
  <c r="AH7" i="102"/>
  <c r="G5" i="138"/>
  <c r="G77" i="116"/>
  <c r="BS39" i="113"/>
  <c r="BS39" i="132" s="1"/>
  <c r="BS7" i="132"/>
  <c r="BS35" i="113"/>
  <c r="BS35" i="132" s="1"/>
  <c r="BS40" i="113"/>
  <c r="BS40" i="132" s="1"/>
  <c r="BS36" i="113"/>
  <c r="BS36" i="132" s="1"/>
  <c r="I169" i="116"/>
  <c r="I29" i="145"/>
  <c r="C169" i="116"/>
  <c r="C29" i="145"/>
  <c r="BN15" i="134"/>
  <c r="J137" i="115"/>
  <c r="C135" i="115"/>
  <c r="J13" i="134"/>
  <c r="Z9" i="134"/>
  <c r="E131" i="115"/>
  <c r="D74" i="138"/>
  <c r="D86" i="116"/>
  <c r="C74" i="138"/>
  <c r="C86" i="116"/>
  <c r="AX21" i="113"/>
  <c r="AX21" i="132" s="1"/>
  <c r="AX8" i="133"/>
  <c r="H6" i="129"/>
  <c r="BV15" i="134"/>
  <c r="K137" i="115"/>
  <c r="J87" i="135"/>
  <c r="J89" i="116"/>
  <c r="O34" i="114"/>
  <c r="O7" i="134"/>
  <c r="O35" i="114"/>
  <c r="D67" i="115"/>
  <c r="AE19" i="113"/>
  <c r="AE19" i="132" s="1"/>
  <c r="AE17" i="132"/>
  <c r="CA7" i="134"/>
  <c r="L67" i="115"/>
  <c r="CA35" i="114"/>
  <c r="CA34" i="114"/>
  <c r="I20" i="113"/>
  <c r="I20" i="132" s="1"/>
  <c r="I7" i="133"/>
  <c r="H173" i="135"/>
  <c r="H180" i="116"/>
  <c r="H180" i="135" s="1"/>
  <c r="G6" i="155"/>
  <c r="G6" i="156" s="1"/>
  <c r="H6" i="156"/>
  <c r="N6" i="156"/>
  <c r="M6" i="155"/>
  <c r="M6" i="156" s="1"/>
  <c r="AH11" i="134"/>
  <c r="F133" i="115"/>
  <c r="G135" i="115"/>
  <c r="AP13" i="134"/>
  <c r="O17" i="132"/>
  <c r="O19" i="113"/>
  <c r="O19" i="132" s="1"/>
  <c r="H79" i="115"/>
  <c r="AU19" i="134"/>
  <c r="Y7" i="133"/>
  <c r="Y20" i="113"/>
  <c r="Y20" i="132" s="1"/>
  <c r="Z7" i="102"/>
  <c r="AM35" i="134"/>
  <c r="G95" i="115"/>
  <c r="BK35" i="134"/>
  <c r="J95" i="115"/>
  <c r="AE15" i="155"/>
  <c r="AE15" i="156" s="1"/>
  <c r="AF15" i="156"/>
  <c r="H74" i="138"/>
  <c r="H86" i="116"/>
  <c r="AO7" i="133"/>
  <c r="AO20" i="113"/>
  <c r="AO20" i="132" s="1"/>
  <c r="AP7" i="102"/>
  <c r="E67" i="115"/>
  <c r="W7" i="134"/>
  <c r="W34" i="114"/>
  <c r="W35" i="114"/>
  <c r="C74" i="129"/>
  <c r="C74" i="145" s="1"/>
  <c r="J76" i="133"/>
  <c r="D135" i="115"/>
  <c r="R13" i="134"/>
  <c r="C121" i="115"/>
  <c r="C121" i="146" s="1"/>
  <c r="H30" i="134"/>
  <c r="J30" i="114"/>
  <c r="D106" i="115"/>
  <c r="P15" i="134"/>
  <c r="R15" i="114"/>
  <c r="E106" i="115"/>
  <c r="X15" i="134"/>
  <c r="Z15" i="114"/>
  <c r="C124" i="115"/>
  <c r="C124" i="146" s="1"/>
  <c r="H33" i="134"/>
  <c r="J33" i="114"/>
  <c r="X12" i="134"/>
  <c r="E103" i="115"/>
  <c r="Z12" i="114"/>
  <c r="D103" i="115"/>
  <c r="P12" i="134"/>
  <c r="R12" i="114"/>
  <c r="K5" i="138"/>
  <c r="K77" i="116"/>
  <c r="BK39" i="113"/>
  <c r="BK39" i="132" s="1"/>
  <c r="BK35" i="113"/>
  <c r="BK35" i="132" s="1"/>
  <c r="BK7" i="132"/>
  <c r="BK40" i="113"/>
  <c r="BK40" i="132" s="1"/>
  <c r="BK36" i="113"/>
  <c r="BK36" i="132" s="1"/>
  <c r="H84" i="138"/>
  <c r="H87" i="116"/>
  <c r="H94" i="115"/>
  <c r="AU34" i="134"/>
  <c r="K6" i="156"/>
  <c r="J6" i="155"/>
  <c r="J6" i="156" s="1"/>
  <c r="G7" i="113"/>
  <c r="C5" i="122"/>
  <c r="G7" i="131"/>
  <c r="R11" i="134"/>
  <c r="D133" i="115"/>
  <c r="Z13" i="134"/>
  <c r="E135" i="115"/>
  <c r="C72" i="129"/>
  <c r="C72" i="145" s="1"/>
  <c r="J74" i="133"/>
  <c r="L180" i="116"/>
  <c r="L180" i="135" s="1"/>
  <c r="L173" i="135"/>
  <c r="D173" i="135"/>
  <c r="D180" i="116"/>
  <c r="D180" i="135" s="1"/>
  <c r="O19" i="134"/>
  <c r="D79" i="115"/>
  <c r="K6" i="145"/>
  <c r="K163" i="116"/>
  <c r="L6" i="145"/>
  <c r="L163" i="116"/>
  <c r="AW7" i="133"/>
  <c r="AW20" i="113"/>
  <c r="AW20" i="132" s="1"/>
  <c r="AX7" i="102"/>
  <c r="BC7" i="132"/>
  <c r="BC40" i="113"/>
  <c r="BC40" i="132" s="1"/>
  <c r="BC36" i="113"/>
  <c r="BC36" i="132" s="1"/>
  <c r="BC39" i="113"/>
  <c r="BC39" i="132" s="1"/>
  <c r="BC35" i="113"/>
  <c r="BC35" i="132" s="1"/>
  <c r="K87" i="135"/>
  <c r="K89" i="116"/>
  <c r="K180" i="116"/>
  <c r="K180" i="135" s="1"/>
  <c r="K173" i="135"/>
  <c r="G19" i="113"/>
  <c r="G19" i="132" s="1"/>
  <c r="G17" i="132"/>
  <c r="E169" i="116"/>
  <c r="E29" i="145"/>
  <c r="BE7" i="133"/>
  <c r="BE20" i="113"/>
  <c r="BE20" i="132" s="1"/>
  <c r="BF7" i="102"/>
  <c r="AU7" i="113"/>
  <c r="AU7" i="131"/>
  <c r="H5" i="122"/>
  <c r="E79" i="115"/>
  <c r="W19" i="134"/>
  <c r="J8" i="133"/>
  <c r="J21" i="113"/>
  <c r="J21" i="132" s="1"/>
  <c r="C6" i="129"/>
  <c r="E180" i="116"/>
  <c r="E180" i="135" s="1"/>
  <c r="E173" i="135"/>
  <c r="AF6" i="156"/>
  <c r="AE6" i="155"/>
  <c r="AE6" i="156" s="1"/>
  <c r="O7" i="131"/>
  <c r="D5" i="122"/>
  <c r="O7" i="113"/>
  <c r="H133" i="115"/>
  <c r="AX11" i="134"/>
  <c r="AH13" i="134"/>
  <c r="F135" i="115"/>
  <c r="AE35" i="134"/>
  <c r="F95" i="115"/>
  <c r="Z8" i="133"/>
  <c r="E6" i="129"/>
  <c r="Z21" i="113"/>
  <c r="Z21" i="132" s="1"/>
  <c r="AM34" i="134"/>
  <c r="G94" i="115"/>
  <c r="F169" i="116"/>
  <c r="F29" i="145"/>
  <c r="BK34" i="134"/>
  <c r="J94" i="115"/>
  <c r="L5" i="129"/>
  <c r="CD20" i="113"/>
  <c r="CD20" i="132" s="1"/>
  <c r="CD7" i="133"/>
  <c r="CA17" i="113"/>
  <c r="CA86" i="131"/>
  <c r="L84" i="122"/>
  <c r="BC34" i="134"/>
  <c r="I94" i="115"/>
  <c r="F173" i="135"/>
  <c r="F180" i="116"/>
  <c r="F180" i="135" s="1"/>
  <c r="J11" i="134"/>
  <c r="C133" i="115"/>
  <c r="J75" i="133"/>
  <c r="C73" i="129"/>
  <c r="C73" i="145" s="1"/>
  <c r="E6" i="156" l="1"/>
  <c r="C133" i="146"/>
  <c r="I94" i="146"/>
  <c r="J94" i="146"/>
  <c r="G94" i="146"/>
  <c r="D103" i="146"/>
  <c r="D106" i="146"/>
  <c r="F133" i="146"/>
  <c r="L67" i="146"/>
  <c r="D67" i="146"/>
  <c r="J89" i="135"/>
  <c r="C169" i="135"/>
  <c r="C103" i="146"/>
  <c r="C106" i="146"/>
  <c r="F106" i="146"/>
  <c r="E133" i="146"/>
  <c r="G89" i="135"/>
  <c r="F95" i="146"/>
  <c r="L163" i="135"/>
  <c r="D79" i="146"/>
  <c r="E135" i="146"/>
  <c r="H94" i="146"/>
  <c r="E106" i="146"/>
  <c r="D135" i="146"/>
  <c r="G95" i="146"/>
  <c r="D86" i="135"/>
  <c r="C131" i="146"/>
  <c r="H135" i="146"/>
  <c r="G169" i="135"/>
  <c r="C79" i="146"/>
  <c r="H131" i="146"/>
  <c r="H103" i="146"/>
  <c r="F103" i="146"/>
  <c r="I95" i="146"/>
  <c r="C67" i="146"/>
  <c r="H106" i="146"/>
  <c r="H133" i="146"/>
  <c r="E79" i="146"/>
  <c r="E169" i="135"/>
  <c r="E103" i="146"/>
  <c r="K137" i="146"/>
  <c r="C135" i="146"/>
  <c r="I169" i="135"/>
  <c r="G106" i="146"/>
  <c r="K130" i="146"/>
  <c r="H169" i="135"/>
  <c r="H95" i="146"/>
  <c r="G103" i="146"/>
  <c r="I130" i="146"/>
  <c r="G131" i="146"/>
  <c r="I137" i="146"/>
  <c r="L79" i="146"/>
  <c r="F131" i="146"/>
  <c r="J103" i="146"/>
  <c r="F169" i="135"/>
  <c r="F135" i="146"/>
  <c r="K89" i="135"/>
  <c r="K163" i="135"/>
  <c r="D133" i="146"/>
  <c r="E67" i="146"/>
  <c r="H86" i="135"/>
  <c r="J95" i="146"/>
  <c r="H79" i="146"/>
  <c r="G135" i="146"/>
  <c r="C86" i="135"/>
  <c r="E131" i="146"/>
  <c r="J137" i="146"/>
  <c r="F94" i="146"/>
  <c r="D131" i="146"/>
  <c r="D169" i="135"/>
  <c r="G133" i="146"/>
  <c r="J163" i="135"/>
  <c r="F99" i="115"/>
  <c r="AF8" i="134"/>
  <c r="AH8" i="114"/>
  <c r="CA17" i="132"/>
  <c r="CA19" i="113"/>
  <c r="CA19" i="132" s="1"/>
  <c r="O36" i="113"/>
  <c r="O36" i="132" s="1"/>
  <c r="O40" i="113"/>
  <c r="O40" i="132" s="1"/>
  <c r="O7" i="132"/>
  <c r="O35" i="113"/>
  <c r="O35" i="132" s="1"/>
  <c r="O39" i="113"/>
  <c r="O39" i="132" s="1"/>
  <c r="AU40" i="113"/>
  <c r="AU40" i="132" s="1"/>
  <c r="AU35" i="113"/>
  <c r="AU35" i="132" s="1"/>
  <c r="AU39" i="113"/>
  <c r="AU39" i="132" s="1"/>
  <c r="AU7" i="132"/>
  <c r="AU36" i="113"/>
  <c r="AU36" i="132" s="1"/>
  <c r="J33" i="134"/>
  <c r="C155" i="115"/>
  <c r="C155" i="146" s="1"/>
  <c r="Z7" i="133"/>
  <c r="E5" i="129"/>
  <c r="Z20" i="113"/>
  <c r="Z20" i="132" s="1"/>
  <c r="H6" i="145"/>
  <c r="H163" i="116"/>
  <c r="G109" i="116"/>
  <c r="G77" i="135"/>
  <c r="G106" i="116"/>
  <c r="G105" i="116"/>
  <c r="G110" i="116"/>
  <c r="D89" i="116"/>
  <c r="D87" i="135"/>
  <c r="G134" i="115"/>
  <c r="AP12" i="134"/>
  <c r="J73" i="133"/>
  <c r="C71" i="129"/>
  <c r="C71" i="145" s="1"/>
  <c r="CA7" i="132"/>
  <c r="CA39" i="113"/>
  <c r="CA39" i="132" s="1"/>
  <c r="CA35" i="113"/>
  <c r="CA35" i="132" s="1"/>
  <c r="CA40" i="113"/>
  <c r="CA40" i="132" s="1"/>
  <c r="CA36" i="113"/>
  <c r="CA36" i="132" s="1"/>
  <c r="I87" i="135"/>
  <c r="I89" i="116"/>
  <c r="G34" i="134"/>
  <c r="C94" i="115"/>
  <c r="R7" i="133"/>
  <c r="D5" i="129"/>
  <c r="R20" i="113"/>
  <c r="R20" i="132" s="1"/>
  <c r="F6" i="145"/>
  <c r="F163" i="116"/>
  <c r="H8" i="134"/>
  <c r="C99" i="115"/>
  <c r="J8" i="114"/>
  <c r="L84" i="138"/>
  <c r="L87" i="116"/>
  <c r="D77" i="116"/>
  <c r="D5" i="138"/>
  <c r="BF7" i="133"/>
  <c r="BF20" i="113"/>
  <c r="BF20" i="132" s="1"/>
  <c r="I5" i="129"/>
  <c r="AX20" i="113"/>
  <c r="AX20" i="132" s="1"/>
  <c r="AX7" i="133"/>
  <c r="H5" i="129"/>
  <c r="K77" i="135"/>
  <c r="K106" i="116"/>
  <c r="K110" i="116"/>
  <c r="K109" i="116"/>
  <c r="K105" i="116"/>
  <c r="Z12" i="134"/>
  <c r="E134" i="115"/>
  <c r="J30" i="134"/>
  <c r="C152" i="115"/>
  <c r="C152" i="146" s="1"/>
  <c r="E95" i="115"/>
  <c r="W35" i="134"/>
  <c r="AP7" i="133"/>
  <c r="G5" i="129"/>
  <c r="AP20" i="113"/>
  <c r="AP20" i="132" s="1"/>
  <c r="L94" i="115"/>
  <c r="CA34" i="134"/>
  <c r="O35" i="134"/>
  <c r="D95" i="115"/>
  <c r="G137" i="115"/>
  <c r="AP15" i="134"/>
  <c r="C175" i="116"/>
  <c r="C175" i="135" s="1"/>
  <c r="C69" i="145"/>
  <c r="AE35" i="113"/>
  <c r="AE35" i="132" s="1"/>
  <c r="AE39" i="113"/>
  <c r="AE39" i="132" s="1"/>
  <c r="AE36" i="113"/>
  <c r="AE36" i="132" s="1"/>
  <c r="AE40" i="113"/>
  <c r="AE40" i="132" s="1"/>
  <c r="AE7" i="132"/>
  <c r="I110" i="116"/>
  <c r="I106" i="116"/>
  <c r="I77" i="135"/>
  <c r="I105" i="116"/>
  <c r="I109" i="116"/>
  <c r="C174" i="116"/>
  <c r="C174" i="135" s="1"/>
  <c r="C68" i="145"/>
  <c r="AH15" i="134"/>
  <c r="F137" i="115"/>
  <c r="F89" i="116"/>
  <c r="F87" i="135"/>
  <c r="C95" i="115"/>
  <c r="G35" i="134"/>
  <c r="E5" i="138"/>
  <c r="E77" i="116"/>
  <c r="W17" i="132"/>
  <c r="W19" i="113"/>
  <c r="W19" i="132" s="1"/>
  <c r="K162" i="116"/>
  <c r="K5" i="145"/>
  <c r="H137" i="115"/>
  <c r="AX15" i="134"/>
  <c r="H72" i="133"/>
  <c r="C70" i="128"/>
  <c r="H34" i="113"/>
  <c r="H34" i="132" s="1"/>
  <c r="J72" i="102"/>
  <c r="G99" i="115"/>
  <c r="AN8" i="134"/>
  <c r="AP8" i="114"/>
  <c r="H99" i="115"/>
  <c r="AV8" i="134"/>
  <c r="AX8" i="114"/>
  <c r="H77" i="116"/>
  <c r="H5" i="138"/>
  <c r="C5" i="138"/>
  <c r="C77" i="116"/>
  <c r="H87" i="135"/>
  <c r="H89" i="116"/>
  <c r="R12" i="134"/>
  <c r="D134" i="115"/>
  <c r="D137" i="115"/>
  <c r="R15" i="134"/>
  <c r="W34" i="134"/>
  <c r="E94" i="115"/>
  <c r="L95" i="115"/>
  <c r="CA35" i="134"/>
  <c r="F5" i="129"/>
  <c r="AH20" i="113"/>
  <c r="AH20" i="132" s="1"/>
  <c r="AH7" i="133"/>
  <c r="C137" i="115"/>
  <c r="J15" i="134"/>
  <c r="F5" i="138"/>
  <c r="F77" i="116"/>
  <c r="C89" i="116"/>
  <c r="C87" i="135"/>
  <c r="D6" i="145"/>
  <c r="D163" i="116"/>
  <c r="F134" i="115"/>
  <c r="AH12" i="134"/>
  <c r="G6" i="145"/>
  <c r="G163" i="116"/>
  <c r="J162" i="116"/>
  <c r="J5" i="145"/>
  <c r="L5" i="138"/>
  <c r="L77" i="116"/>
  <c r="E87" i="116"/>
  <c r="E84" i="138"/>
  <c r="J134" i="115"/>
  <c r="BN12" i="134"/>
  <c r="H29" i="134"/>
  <c r="C120" i="115"/>
  <c r="J29" i="114"/>
  <c r="H20" i="114"/>
  <c r="P8" i="134"/>
  <c r="D99" i="115"/>
  <c r="R8" i="114"/>
  <c r="X8" i="134"/>
  <c r="E99" i="115"/>
  <c r="Z8" i="114"/>
  <c r="BL8" i="134"/>
  <c r="J99" i="115"/>
  <c r="BN8" i="114"/>
  <c r="L162" i="116"/>
  <c r="L5" i="145"/>
  <c r="E163" i="116"/>
  <c r="E6" i="145"/>
  <c r="C6" i="145"/>
  <c r="C163" i="116"/>
  <c r="G35" i="113"/>
  <c r="G35" i="132" s="1"/>
  <c r="G7" i="132"/>
  <c r="G36" i="113"/>
  <c r="G36" i="132" s="1"/>
  <c r="G40" i="113"/>
  <c r="G40" i="132" s="1"/>
  <c r="G39" i="113"/>
  <c r="G39" i="132" s="1"/>
  <c r="Z15" i="134"/>
  <c r="E137" i="115"/>
  <c r="O34" i="134"/>
  <c r="D94" i="115"/>
  <c r="J12" i="134"/>
  <c r="C134" i="115"/>
  <c r="J105" i="116"/>
  <c r="J106" i="116"/>
  <c r="J110" i="116"/>
  <c r="J109" i="116"/>
  <c r="J77" i="135"/>
  <c r="H134" i="115"/>
  <c r="AX12" i="134"/>
  <c r="I163" i="116"/>
  <c r="I6" i="145"/>
  <c r="W36" i="113"/>
  <c r="W36" i="132" s="1"/>
  <c r="W7" i="132"/>
  <c r="W35" i="113"/>
  <c r="W35" i="132" s="1"/>
  <c r="W40" i="113"/>
  <c r="W40" i="132" s="1"/>
  <c r="W39" i="113"/>
  <c r="W39" i="132" s="1"/>
  <c r="H134" i="146" l="1"/>
  <c r="J106" i="135"/>
  <c r="D94" i="146"/>
  <c r="L162" i="135"/>
  <c r="D99" i="146"/>
  <c r="C120" i="146"/>
  <c r="F137" i="146"/>
  <c r="I109" i="135"/>
  <c r="I110" i="135"/>
  <c r="D95" i="146"/>
  <c r="E95" i="146"/>
  <c r="K106" i="135"/>
  <c r="C94" i="146"/>
  <c r="I89" i="135"/>
  <c r="G105" i="135"/>
  <c r="H163" i="135"/>
  <c r="F99" i="146"/>
  <c r="J105" i="135"/>
  <c r="E99" i="146"/>
  <c r="J162" i="135"/>
  <c r="F134" i="146"/>
  <c r="C89" i="135"/>
  <c r="C137" i="146"/>
  <c r="H89" i="135"/>
  <c r="G99" i="146"/>
  <c r="K162" i="135"/>
  <c r="I105" i="135"/>
  <c r="K105" i="135"/>
  <c r="C99" i="146"/>
  <c r="G106" i="135"/>
  <c r="I163" i="135"/>
  <c r="J109" i="135"/>
  <c r="C134" i="146"/>
  <c r="E137" i="146"/>
  <c r="E163" i="135"/>
  <c r="J99" i="146"/>
  <c r="G163" i="135"/>
  <c r="D163" i="135"/>
  <c r="L95" i="146"/>
  <c r="D137" i="146"/>
  <c r="H99" i="146"/>
  <c r="K109" i="135"/>
  <c r="G134" i="146"/>
  <c r="D89" i="135"/>
  <c r="J110" i="135"/>
  <c r="C163" i="135"/>
  <c r="J134" i="146"/>
  <c r="E94" i="146"/>
  <c r="D134" i="146"/>
  <c r="H137" i="146"/>
  <c r="C95" i="146"/>
  <c r="F89" i="135"/>
  <c r="I106" i="135"/>
  <c r="G137" i="146"/>
  <c r="L94" i="146"/>
  <c r="E134" i="146"/>
  <c r="K110" i="135"/>
  <c r="F163" i="135"/>
  <c r="G110" i="135"/>
  <c r="G109" i="135"/>
  <c r="BN8" i="134"/>
  <c r="J130" i="115"/>
  <c r="J34" i="113"/>
  <c r="J34" i="132" s="1"/>
  <c r="C70" i="129"/>
  <c r="J72" i="133"/>
  <c r="H162" i="116"/>
  <c r="H5" i="145"/>
  <c r="L89" i="116"/>
  <c r="L87" i="135"/>
  <c r="H64" i="133"/>
  <c r="C62" i="128"/>
  <c r="H30" i="113"/>
  <c r="H30" i="132" s="1"/>
  <c r="J64" i="102"/>
  <c r="H7" i="102"/>
  <c r="C111" i="115"/>
  <c r="H20" i="134"/>
  <c r="J20" i="114"/>
  <c r="E87" i="135"/>
  <c r="E89" i="116"/>
  <c r="G130" i="115"/>
  <c r="AP8" i="134"/>
  <c r="D5" i="145"/>
  <c r="D162" i="116"/>
  <c r="F130" i="115"/>
  <c r="AH8" i="134"/>
  <c r="D130" i="115"/>
  <c r="R8" i="134"/>
  <c r="C151" i="115"/>
  <c r="J29" i="134"/>
  <c r="L106" i="116"/>
  <c r="L105" i="116"/>
  <c r="L110" i="116"/>
  <c r="L109" i="116"/>
  <c r="L77" i="135"/>
  <c r="F109" i="116"/>
  <c r="F105" i="116"/>
  <c r="F106" i="116"/>
  <c r="F110" i="116"/>
  <c r="F77" i="135"/>
  <c r="F5" i="145"/>
  <c r="F162" i="116"/>
  <c r="H77" i="135"/>
  <c r="H110" i="116"/>
  <c r="H109" i="116"/>
  <c r="H106" i="116"/>
  <c r="H105" i="116"/>
  <c r="AX8" i="134"/>
  <c r="H130" i="115"/>
  <c r="C70" i="144"/>
  <c r="C140" i="116"/>
  <c r="C140" i="135" s="1"/>
  <c r="E105" i="116"/>
  <c r="E106" i="116"/>
  <c r="E77" i="135"/>
  <c r="E109" i="116"/>
  <c r="E110" i="116"/>
  <c r="E5" i="145"/>
  <c r="E162" i="116"/>
  <c r="E130" i="115"/>
  <c r="Z8" i="134"/>
  <c r="C110" i="116"/>
  <c r="C106" i="116"/>
  <c r="C105" i="116"/>
  <c r="C109" i="116"/>
  <c r="C77" i="135"/>
  <c r="G5" i="145"/>
  <c r="G162" i="116"/>
  <c r="I5" i="145"/>
  <c r="I162" i="116"/>
  <c r="D109" i="116"/>
  <c r="D106" i="116"/>
  <c r="D77" i="135"/>
  <c r="D110" i="116"/>
  <c r="D105" i="116"/>
  <c r="J8" i="134"/>
  <c r="C130" i="115"/>
  <c r="D105" i="135" l="1"/>
  <c r="D109" i="135"/>
  <c r="C109" i="135"/>
  <c r="E162" i="135"/>
  <c r="E110" i="135"/>
  <c r="E105" i="135"/>
  <c r="H110" i="135"/>
  <c r="F110" i="135"/>
  <c r="L106" i="135"/>
  <c r="D130" i="146"/>
  <c r="D110" i="135"/>
  <c r="I162" i="135"/>
  <c r="C105" i="135"/>
  <c r="E130" i="146"/>
  <c r="E109" i="135"/>
  <c r="H105" i="135"/>
  <c r="F106" i="135"/>
  <c r="L109" i="135"/>
  <c r="G130" i="146"/>
  <c r="H162" i="135"/>
  <c r="J130" i="146"/>
  <c r="C130" i="146"/>
  <c r="C106" i="135"/>
  <c r="H106" i="135"/>
  <c r="F162" i="135"/>
  <c r="F105" i="135"/>
  <c r="L110" i="135"/>
  <c r="C151" i="146"/>
  <c r="D162" i="135"/>
  <c r="E89" i="135"/>
  <c r="C111" i="146"/>
  <c r="D106" i="135"/>
  <c r="G162" i="135"/>
  <c r="C110" i="135"/>
  <c r="E106" i="135"/>
  <c r="H130" i="146"/>
  <c r="H109" i="135"/>
  <c r="F109" i="135"/>
  <c r="L105" i="135"/>
  <c r="F130" i="146"/>
  <c r="L89" i="135"/>
  <c r="H7" i="133"/>
  <c r="C5" i="128"/>
  <c r="H20" i="113"/>
  <c r="H20" i="132" s="1"/>
  <c r="J7" i="102"/>
  <c r="J30" i="113"/>
  <c r="J30" i="132" s="1"/>
  <c r="C62" i="129"/>
  <c r="J64" i="133"/>
  <c r="H31" i="113"/>
  <c r="H65" i="133"/>
  <c r="C63" i="128"/>
  <c r="J65" i="102"/>
  <c r="C176" i="116"/>
  <c r="C176" i="135" s="1"/>
  <c r="C70" i="145"/>
  <c r="C142" i="115"/>
  <c r="J20" i="134"/>
  <c r="C136" i="116"/>
  <c r="C62" i="144"/>
  <c r="C136" i="135" l="1"/>
  <c r="C142" i="146"/>
  <c r="C63" i="144"/>
  <c r="C137" i="116"/>
  <c r="C172" i="116"/>
  <c r="C62" i="145"/>
  <c r="C126" i="116"/>
  <c r="C5" i="144"/>
  <c r="C66" i="128"/>
  <c r="C66" i="144" s="1"/>
  <c r="H68" i="133"/>
  <c r="J68" i="102"/>
  <c r="H66" i="133"/>
  <c r="C64" i="128"/>
  <c r="C64" i="144" s="1"/>
  <c r="J66" i="102"/>
  <c r="C67" i="128"/>
  <c r="C67" i="144" s="1"/>
  <c r="H69" i="133"/>
  <c r="J69" i="102"/>
  <c r="H31" i="132"/>
  <c r="H38" i="113"/>
  <c r="H38" i="132" s="1"/>
  <c r="J20" i="113"/>
  <c r="J20" i="132" s="1"/>
  <c r="J7" i="133"/>
  <c r="C5" i="129"/>
  <c r="H67" i="133"/>
  <c r="C65" i="128"/>
  <c r="C65" i="144" s="1"/>
  <c r="J67" i="102"/>
  <c r="C63" i="129"/>
  <c r="J31" i="113"/>
  <c r="J65" i="133"/>
  <c r="C172" i="135" l="1"/>
  <c r="C126" i="135"/>
  <c r="J69" i="133"/>
  <c r="C67" i="129"/>
  <c r="C67" i="145" s="1"/>
  <c r="C162" i="116"/>
  <c r="C5" i="145"/>
  <c r="J68" i="133"/>
  <c r="C66" i="129"/>
  <c r="C66" i="145" s="1"/>
  <c r="C137" i="135"/>
  <c r="C144" i="116"/>
  <c r="C144" i="135" s="1"/>
  <c r="C63" i="145"/>
  <c r="C173" i="116"/>
  <c r="J38" i="113"/>
  <c r="J38" i="132" s="1"/>
  <c r="J31" i="132"/>
  <c r="C65" i="129"/>
  <c r="C65" i="145" s="1"/>
  <c r="J67" i="133"/>
  <c r="J66" i="133"/>
  <c r="C64" i="129"/>
  <c r="C64" i="145" s="1"/>
  <c r="C162" i="135" l="1"/>
  <c r="C173" i="135"/>
  <c r="C180" i="116"/>
  <c r="C180" i="135" s="1"/>
  <c r="CJ87" i="131" l="1"/>
  <c r="M85" i="123"/>
  <c r="M85" i="139" s="1"/>
  <c r="CL87" i="101"/>
  <c r="CJ30" i="113"/>
  <c r="CJ30" i="132" s="1"/>
  <c r="M62" i="128"/>
  <c r="CJ64" i="133"/>
  <c r="CL64" i="102"/>
  <c r="AI37" i="156"/>
  <c r="CJ65" i="133" l="1"/>
  <c r="M63" i="128"/>
  <c r="CJ31" i="113"/>
  <c r="CL65" i="102"/>
  <c r="CL64" i="133"/>
  <c r="CL30" i="113"/>
  <c r="CL30" i="132" s="1"/>
  <c r="M62" i="129"/>
  <c r="CL87" i="131"/>
  <c r="M85" i="124"/>
  <c r="M85" i="140" s="1"/>
  <c r="M136" i="116"/>
  <c r="M62" i="144"/>
  <c r="M136" i="135" l="1"/>
  <c r="CJ67" i="133"/>
  <c r="M65" i="128"/>
  <c r="M65" i="144" s="1"/>
  <c r="CL67" i="102"/>
  <c r="M63" i="129"/>
  <c r="CL65" i="133"/>
  <c r="CL31" i="113"/>
  <c r="M64" i="128"/>
  <c r="M64" i="144" s="1"/>
  <c r="CJ66" i="133"/>
  <c r="CL66" i="102"/>
  <c r="M172" i="116"/>
  <c r="M62" i="145"/>
  <c r="CJ31" i="132"/>
  <c r="CJ38" i="113"/>
  <c r="CJ38" i="132" s="1"/>
  <c r="M67" i="128"/>
  <c r="M67" i="144" s="1"/>
  <c r="CJ69" i="133"/>
  <c r="CL69" i="102"/>
  <c r="M63" i="144"/>
  <c r="M137" i="116"/>
  <c r="M66" i="128"/>
  <c r="M66" i="144" s="1"/>
  <c r="CJ68" i="133"/>
  <c r="CL68" i="102"/>
  <c r="M172" i="135" l="1"/>
  <c r="CL69" i="133"/>
  <c r="M67" i="129"/>
  <c r="M67" i="145" s="1"/>
  <c r="M63" i="145"/>
  <c r="M173" i="116"/>
  <c r="M65" i="129"/>
  <c r="M65" i="145" s="1"/>
  <c r="CL67" i="133"/>
  <c r="AG37" i="156"/>
  <c r="AH37" i="155"/>
  <c r="AH37" i="156" s="1"/>
  <c r="M137" i="135"/>
  <c r="M144" i="116"/>
  <c r="M144" i="135" s="1"/>
  <c r="CL31" i="132"/>
  <c r="CL38" i="113"/>
  <c r="CL38" i="132" s="1"/>
  <c r="CL68" i="133"/>
  <c r="M66" i="129"/>
  <c r="M66" i="145" s="1"/>
  <c r="M64" i="129"/>
  <c r="M64" i="145" s="1"/>
  <c r="CL66" i="133"/>
  <c r="AG36" i="156"/>
  <c r="M173" i="135" l="1"/>
  <c r="M180" i="116"/>
  <c r="M180" i="135" s="1"/>
  <c r="AG27" i="156"/>
  <c r="AF35" i="156" l="1"/>
  <c r="AE35" i="155"/>
  <c r="AE35" i="156" s="1"/>
  <c r="CB85" i="131"/>
  <c r="L83" i="123"/>
  <c r="L83" i="139" s="1"/>
  <c r="CB16" i="134" l="1"/>
  <c r="L107" i="115"/>
  <c r="L107" i="146" l="1"/>
  <c r="CB104" i="131"/>
  <c r="L102" i="123"/>
  <c r="L102" i="139" s="1"/>
  <c r="CD104" i="101"/>
  <c r="AF40" i="156"/>
  <c r="AE40" i="155"/>
  <c r="AE40" i="156" s="1"/>
  <c r="AF44" i="156"/>
  <c r="AE44" i="155"/>
  <c r="AE44" i="156" s="1"/>
  <c r="AF43" i="156"/>
  <c r="AE43" i="155"/>
  <c r="AE43" i="156" s="1"/>
  <c r="L103" i="123"/>
  <c r="L103" i="139" s="1"/>
  <c r="CB105" i="131"/>
  <c r="CD105" i="101"/>
  <c r="CC85" i="131"/>
  <c r="CD85" i="101"/>
  <c r="AE34" i="155"/>
  <c r="AE34" i="156" s="1"/>
  <c r="AF34" i="156"/>
  <c r="CB100" i="131"/>
  <c r="L98" i="123"/>
  <c r="L98" i="139" s="1"/>
  <c r="CD100" i="101"/>
  <c r="CB84" i="131"/>
  <c r="L82" i="123"/>
  <c r="L82" i="139" s="1"/>
  <c r="CD85" i="131" l="1"/>
  <c r="L83" i="124"/>
  <c r="L83" i="140" s="1"/>
  <c r="L95" i="123"/>
  <c r="L95" i="139" s="1"/>
  <c r="CB97" i="131"/>
  <c r="CD97" i="101"/>
  <c r="CB17" i="134"/>
  <c r="L108" i="115"/>
  <c r="CB19" i="114"/>
  <c r="CD17" i="114"/>
  <c r="CB103" i="131"/>
  <c r="L101" i="123"/>
  <c r="L101" i="139" s="1"/>
  <c r="CD103" i="101"/>
  <c r="L102" i="124"/>
  <c r="L102" i="140" s="1"/>
  <c r="CD104" i="131"/>
  <c r="L81" i="123"/>
  <c r="L81" i="139" s="1"/>
  <c r="CB83" i="131"/>
  <c r="CD105" i="131"/>
  <c r="L103" i="124"/>
  <c r="L103" i="140" s="1"/>
  <c r="AE42" i="155"/>
  <c r="AE42" i="156" s="1"/>
  <c r="AF42" i="156"/>
  <c r="CD100" i="131"/>
  <c r="L98" i="124"/>
  <c r="L98" i="140" s="1"/>
  <c r="AF38" i="156"/>
  <c r="AE38" i="155"/>
  <c r="AE38" i="156" s="1"/>
  <c r="AF33" i="156"/>
  <c r="AE33" i="155"/>
  <c r="AE33" i="156" s="1"/>
  <c r="L108" i="146" l="1"/>
  <c r="AE36" i="155"/>
  <c r="AE36" i="156" s="1"/>
  <c r="AF36" i="156"/>
  <c r="CC83" i="101"/>
  <c r="CC84" i="131"/>
  <c r="CD84" i="101"/>
  <c r="CB35" i="114"/>
  <c r="CB7" i="134"/>
  <c r="L98" i="115"/>
  <c r="CB34" i="114"/>
  <c r="L110" i="115"/>
  <c r="CB19" i="134"/>
  <c r="CD19" i="114"/>
  <c r="K83" i="123"/>
  <c r="K83" i="139" s="1"/>
  <c r="BT85" i="131"/>
  <c r="AE30" i="155"/>
  <c r="AE30" i="156" s="1"/>
  <c r="AF30" i="156"/>
  <c r="AC35" i="156"/>
  <c r="AB35" i="155"/>
  <c r="AB35" i="156" s="1"/>
  <c r="CD103" i="131"/>
  <c r="L101" i="124"/>
  <c r="L101" i="140" s="1"/>
  <c r="CB76" i="131"/>
  <c r="L74" i="123"/>
  <c r="CB16" i="113"/>
  <c r="CB16" i="132" s="1"/>
  <c r="L84" i="123"/>
  <c r="CB17" i="113"/>
  <c r="CB86" i="131"/>
  <c r="CD86" i="101"/>
  <c r="CD17" i="134"/>
  <c r="L139" i="115"/>
  <c r="CD97" i="131"/>
  <c r="L95" i="124"/>
  <c r="L95" i="140" s="1"/>
  <c r="L98" i="146" l="1"/>
  <c r="L139" i="146"/>
  <c r="L110" i="146"/>
  <c r="J107" i="115"/>
  <c r="BL16" i="134"/>
  <c r="CB19" i="113"/>
  <c r="CB19" i="132" s="1"/>
  <c r="CB17" i="132"/>
  <c r="L122" i="116"/>
  <c r="L74" i="139"/>
  <c r="L126" i="115"/>
  <c r="CB35" i="134"/>
  <c r="L123" i="116"/>
  <c r="L84" i="139"/>
  <c r="CD19" i="134"/>
  <c r="L141" i="115"/>
  <c r="CB34" i="134"/>
  <c r="L125" i="115"/>
  <c r="CD84" i="131"/>
  <c r="L82" i="124"/>
  <c r="L82" i="140" s="1"/>
  <c r="CC7" i="114"/>
  <c r="CC16" i="134"/>
  <c r="CD16" i="114"/>
  <c r="AF27" i="156"/>
  <c r="AE27" i="155"/>
  <c r="AE27" i="156" s="1"/>
  <c r="J83" i="123"/>
  <c r="J83" i="139" s="1"/>
  <c r="BL85" i="131"/>
  <c r="L84" i="124"/>
  <c r="CD17" i="113"/>
  <c r="CD86" i="131"/>
  <c r="CB7" i="113"/>
  <c r="L5" i="123"/>
  <c r="CB7" i="131"/>
  <c r="CC76" i="101"/>
  <c r="CC83" i="131"/>
  <c r="CD83" i="101"/>
  <c r="Y35" i="155"/>
  <c r="Y35" i="156" s="1"/>
  <c r="Z35" i="156"/>
  <c r="L125" i="146" l="1"/>
  <c r="L122" i="135"/>
  <c r="J107" i="146"/>
  <c r="L141" i="146"/>
  <c r="L126" i="146"/>
  <c r="L113" i="116"/>
  <c r="L5" i="139"/>
  <c r="L138" i="115"/>
  <c r="CD16" i="134"/>
  <c r="BT16" i="134"/>
  <c r="K107" i="115"/>
  <c r="CD83" i="131"/>
  <c r="L81" i="124"/>
  <c r="L81" i="140" s="1"/>
  <c r="Z34" i="156"/>
  <c r="Y34" i="155"/>
  <c r="Y34" i="156" s="1"/>
  <c r="CC7" i="101"/>
  <c r="CC76" i="131"/>
  <c r="CC16" i="113"/>
  <c r="CC16" i="132" s="1"/>
  <c r="CD76" i="101"/>
  <c r="CB39" i="113"/>
  <c r="CB39" i="132" s="1"/>
  <c r="CB36" i="113"/>
  <c r="CB36" i="132" s="1"/>
  <c r="CB35" i="113"/>
  <c r="CB35" i="132" s="1"/>
  <c r="CB40" i="113"/>
  <c r="CB40" i="132" s="1"/>
  <c r="CB7" i="132"/>
  <c r="J82" i="123"/>
  <c r="J82" i="139" s="1"/>
  <c r="BL84" i="131"/>
  <c r="CD17" i="132"/>
  <c r="CD19" i="113"/>
  <c r="CD19" i="132" s="1"/>
  <c r="BU85" i="131"/>
  <c r="BV85" i="101"/>
  <c r="CC7" i="134"/>
  <c r="CC34" i="114"/>
  <c r="CC34" i="134" s="1"/>
  <c r="CC35" i="114"/>
  <c r="CC35" i="134" s="1"/>
  <c r="CD7" i="114"/>
  <c r="L123" i="135"/>
  <c r="L125" i="116"/>
  <c r="L159" i="116"/>
  <c r="L84" i="140"/>
  <c r="L138" i="146" l="1"/>
  <c r="K107" i="146"/>
  <c r="L125" i="135"/>
  <c r="CC7" i="113"/>
  <c r="CC7" i="131"/>
  <c r="CD7" i="101"/>
  <c r="Y43" i="155"/>
  <c r="Y43" i="156" s="1"/>
  <c r="Z43" i="156"/>
  <c r="Z33" i="156"/>
  <c r="Y33" i="155"/>
  <c r="Y33" i="156" s="1"/>
  <c r="BL100" i="131"/>
  <c r="J98" i="123"/>
  <c r="J98" i="139" s="1"/>
  <c r="BN100" i="101"/>
  <c r="AB44" i="155"/>
  <c r="AB44" i="156" s="1"/>
  <c r="AC44" i="156"/>
  <c r="K82" i="123"/>
  <c r="K82" i="139" s="1"/>
  <c r="BT84" i="131"/>
  <c r="J102" i="123"/>
  <c r="J102" i="139" s="1"/>
  <c r="BL104" i="131"/>
  <c r="BN104" i="101"/>
  <c r="BM85" i="131"/>
  <c r="BN85" i="101"/>
  <c r="Z40" i="156"/>
  <c r="Y40" i="155"/>
  <c r="Y40" i="156" s="1"/>
  <c r="BT100" i="131"/>
  <c r="K98" i="123"/>
  <c r="K98" i="139" s="1"/>
  <c r="BV100" i="101"/>
  <c r="L159" i="135"/>
  <c r="L161" i="116"/>
  <c r="L74" i="124"/>
  <c r="CD16" i="113"/>
  <c r="CD16" i="132" s="1"/>
  <c r="CD76" i="131"/>
  <c r="CD35" i="114"/>
  <c r="L129" i="115"/>
  <c r="CD34" i="114"/>
  <c r="CD7" i="134"/>
  <c r="BV85" i="131"/>
  <c r="K83" i="124"/>
  <c r="K83" i="140" s="1"/>
  <c r="Y44" i="155"/>
  <c r="Y44" i="156" s="1"/>
  <c r="Z44" i="156"/>
  <c r="AB34" i="155"/>
  <c r="AB34" i="156" s="1"/>
  <c r="AC34" i="156"/>
  <c r="AC43" i="156"/>
  <c r="AB43" i="155"/>
  <c r="AB43" i="156" s="1"/>
  <c r="AB40" i="155"/>
  <c r="AB40" i="156" s="1"/>
  <c r="AC40" i="156"/>
  <c r="J103" i="123"/>
  <c r="J103" i="139" s="1"/>
  <c r="BL105" i="131"/>
  <c r="BN105" i="101"/>
  <c r="K102" i="123"/>
  <c r="K102" i="139" s="1"/>
  <c r="BT104" i="131"/>
  <c r="BV104" i="101"/>
  <c r="J81" i="123"/>
  <c r="J81" i="139" s="1"/>
  <c r="BL83" i="131"/>
  <c r="L113" i="135"/>
  <c r="L146" i="116"/>
  <c r="L142" i="116"/>
  <c r="L145" i="116"/>
  <c r="L141" i="116"/>
  <c r="BT105" i="131"/>
  <c r="K103" i="123"/>
  <c r="K103" i="139" s="1"/>
  <c r="BV105" i="101"/>
  <c r="L145" i="135" l="1"/>
  <c r="L129" i="146"/>
  <c r="L142" i="135"/>
  <c r="L161" i="135"/>
  <c r="L146" i="135"/>
  <c r="L141" i="135"/>
  <c r="BT83" i="131"/>
  <c r="K81" i="123"/>
  <c r="K81" i="139" s="1"/>
  <c r="Z38" i="156"/>
  <c r="Y38" i="155"/>
  <c r="Y38" i="156" s="1"/>
  <c r="L157" i="115"/>
  <c r="CD35" i="134"/>
  <c r="BT103" i="131"/>
  <c r="K101" i="123"/>
  <c r="K101" i="139" s="1"/>
  <c r="BV103" i="101"/>
  <c r="BL16" i="113"/>
  <c r="BL16" i="132" s="1"/>
  <c r="J74" i="123"/>
  <c r="BL76" i="131"/>
  <c r="BN100" i="131"/>
  <c r="J98" i="124"/>
  <c r="J98" i="140" s="1"/>
  <c r="AB38" i="155"/>
  <c r="AB38" i="156" s="1"/>
  <c r="AC38" i="156"/>
  <c r="K102" i="124"/>
  <c r="K102" i="140" s="1"/>
  <c r="BV104" i="131"/>
  <c r="AB33" i="155"/>
  <c r="AB33" i="156" s="1"/>
  <c r="AC33" i="156"/>
  <c r="L158" i="116"/>
  <c r="L74" i="140"/>
  <c r="BN85" i="131"/>
  <c r="J83" i="124"/>
  <c r="J83" i="140" s="1"/>
  <c r="CC36" i="113"/>
  <c r="CC36" i="132" s="1"/>
  <c r="CC39" i="113"/>
  <c r="CC39" i="132" s="1"/>
  <c r="CC35" i="113"/>
  <c r="CC35" i="132" s="1"/>
  <c r="CC7" i="132"/>
  <c r="CC40" i="113"/>
  <c r="CC40" i="132" s="1"/>
  <c r="K95" i="123"/>
  <c r="K95" i="139" s="1"/>
  <c r="BT97" i="131"/>
  <c r="BV97" i="101"/>
  <c r="BL97" i="131"/>
  <c r="J95" i="123"/>
  <c r="J95" i="139" s="1"/>
  <c r="BN97" i="101"/>
  <c r="BL17" i="134"/>
  <c r="BL19" i="114"/>
  <c r="J108" i="115"/>
  <c r="BN17" i="114"/>
  <c r="BV105" i="131"/>
  <c r="K103" i="124"/>
  <c r="K103" i="140" s="1"/>
  <c r="BM84" i="131"/>
  <c r="BM83" i="101"/>
  <c r="BN84" i="101"/>
  <c r="CD34" i="134"/>
  <c r="L156" i="115"/>
  <c r="Y42" i="155"/>
  <c r="Y42" i="156" s="1"/>
  <c r="Z42" i="156"/>
  <c r="K98" i="124"/>
  <c r="K98" i="140" s="1"/>
  <c r="BV100" i="131"/>
  <c r="K108" i="115"/>
  <c r="BT17" i="134"/>
  <c r="BT19" i="114"/>
  <c r="BV17" i="114"/>
  <c r="BN105" i="131"/>
  <c r="J103" i="124"/>
  <c r="J103" i="140" s="1"/>
  <c r="BL103" i="131"/>
  <c r="J101" i="123"/>
  <c r="J101" i="139" s="1"/>
  <c r="BN103" i="101"/>
  <c r="AC42" i="156"/>
  <c r="AB42" i="155"/>
  <c r="AB42" i="156" s="1"/>
  <c r="Y30" i="155"/>
  <c r="Y30" i="156" s="1"/>
  <c r="Z30" i="156"/>
  <c r="J102" i="124"/>
  <c r="J102" i="140" s="1"/>
  <c r="BN104" i="131"/>
  <c r="CD7" i="113"/>
  <c r="L5" i="124"/>
  <c r="CD7" i="131"/>
  <c r="J108" i="146" l="1"/>
  <c r="L157" i="146"/>
  <c r="L156" i="146"/>
  <c r="L158" i="135"/>
  <c r="K108" i="146"/>
  <c r="AB36" i="155"/>
  <c r="AB36" i="156" s="1"/>
  <c r="AC36" i="156"/>
  <c r="Z36" i="156"/>
  <c r="Y36" i="155"/>
  <c r="Y36" i="156" s="1"/>
  <c r="J101" i="124"/>
  <c r="J101" i="140" s="1"/>
  <c r="BN103" i="131"/>
  <c r="AB30" i="155"/>
  <c r="AB30" i="156" s="1"/>
  <c r="AC30" i="156"/>
  <c r="J139" i="115"/>
  <c r="BN17" i="134"/>
  <c r="BM7" i="114"/>
  <c r="BM16" i="134"/>
  <c r="BN16" i="114"/>
  <c r="BT17" i="113"/>
  <c r="BT86" i="131"/>
  <c r="K84" i="123"/>
  <c r="BV86" i="101"/>
  <c r="BV103" i="131"/>
  <c r="K101" i="124"/>
  <c r="K101" i="140" s="1"/>
  <c r="BL86" i="131"/>
  <c r="J84" i="123"/>
  <c r="BL17" i="113"/>
  <c r="BN86" i="101"/>
  <c r="L5" i="140"/>
  <c r="L149" i="116"/>
  <c r="BU84" i="131"/>
  <c r="BU83" i="101"/>
  <c r="BV84" i="101"/>
  <c r="K139" i="115"/>
  <c r="BV17" i="134"/>
  <c r="J98" i="115"/>
  <c r="BL35" i="114"/>
  <c r="BL7" i="134"/>
  <c r="BL34" i="114"/>
  <c r="BN7" i="114"/>
  <c r="J82" i="124"/>
  <c r="J82" i="140" s="1"/>
  <c r="BN84" i="131"/>
  <c r="K74" i="123"/>
  <c r="BT76" i="131"/>
  <c r="BT16" i="113"/>
  <c r="BT16" i="132" s="1"/>
  <c r="K95" i="124"/>
  <c r="K95" i="140" s="1"/>
  <c r="BV97" i="131"/>
  <c r="V35" i="155"/>
  <c r="V35" i="156" s="1"/>
  <c r="W35" i="156"/>
  <c r="I107" i="115"/>
  <c r="BD16" i="134"/>
  <c r="BT35" i="114"/>
  <c r="BT7" i="134"/>
  <c r="K98" i="115"/>
  <c r="BT34" i="114"/>
  <c r="CD7" i="132"/>
  <c r="CD39" i="113"/>
  <c r="CD39" i="132" s="1"/>
  <c r="CD40" i="113"/>
  <c r="CD40" i="132" s="1"/>
  <c r="CD35" i="113"/>
  <c r="CD35" i="132" s="1"/>
  <c r="CD36" i="113"/>
  <c r="CD36" i="132" s="1"/>
  <c r="BT19" i="134"/>
  <c r="K110" i="115"/>
  <c r="BV19" i="114"/>
  <c r="BM76" i="101"/>
  <c r="BM83" i="131"/>
  <c r="BN83" i="101"/>
  <c r="J110" i="115"/>
  <c r="BL19" i="134"/>
  <c r="BN19" i="114"/>
  <c r="BN97" i="131"/>
  <c r="J95" i="124"/>
  <c r="J95" i="140" s="1"/>
  <c r="J122" i="116"/>
  <c r="J74" i="139"/>
  <c r="BD85" i="131"/>
  <c r="I83" i="123"/>
  <c r="I83" i="139" s="1"/>
  <c r="K139" i="146" l="1"/>
  <c r="J139" i="146"/>
  <c r="J122" i="135"/>
  <c r="J110" i="146"/>
  <c r="K110" i="146"/>
  <c r="K98" i="146"/>
  <c r="I107" i="146"/>
  <c r="J98" i="146"/>
  <c r="K141" i="115"/>
  <c r="BV19" i="134"/>
  <c r="K126" i="115"/>
  <c r="BT35" i="134"/>
  <c r="BN7" i="134"/>
  <c r="BN34" i="114"/>
  <c r="BN35" i="114"/>
  <c r="J129" i="115"/>
  <c r="BU76" i="101"/>
  <c r="BU83" i="131"/>
  <c r="BV83" i="101"/>
  <c r="J84" i="124"/>
  <c r="BN86" i="131"/>
  <c r="BN17" i="113"/>
  <c r="BM35" i="114"/>
  <c r="BM35" i="134" s="1"/>
  <c r="BM34" i="114"/>
  <c r="BM34" i="134" s="1"/>
  <c r="BM7" i="134"/>
  <c r="V34" i="155"/>
  <c r="V34" i="156" s="1"/>
  <c r="W34" i="156"/>
  <c r="BN83" i="131"/>
  <c r="J81" i="124"/>
  <c r="J81" i="140" s="1"/>
  <c r="K125" i="115"/>
  <c r="BT34" i="134"/>
  <c r="AC27" i="156"/>
  <c r="AB27" i="155"/>
  <c r="AB27" i="156" s="1"/>
  <c r="K122" i="116"/>
  <c r="K74" i="139"/>
  <c r="J125" i="115"/>
  <c r="BL34" i="134"/>
  <c r="BL17" i="132"/>
  <c r="BL19" i="113"/>
  <c r="BL19" i="132" s="1"/>
  <c r="BT19" i="113"/>
  <c r="BT19" i="132" s="1"/>
  <c r="BT17" i="132"/>
  <c r="J141" i="115"/>
  <c r="BN19" i="134"/>
  <c r="Y27" i="155"/>
  <c r="Y27" i="156" s="1"/>
  <c r="Z27" i="156"/>
  <c r="BT7" i="113"/>
  <c r="K5" i="123"/>
  <c r="BT7" i="131"/>
  <c r="L182" i="116"/>
  <c r="L178" i="116"/>
  <c r="L181" i="116"/>
  <c r="L149" i="135"/>
  <c r="L177" i="116"/>
  <c r="J123" i="116"/>
  <c r="J84" i="139"/>
  <c r="K84" i="124"/>
  <c r="BV86" i="131"/>
  <c r="BV17" i="113"/>
  <c r="J138" i="115"/>
  <c r="BN16" i="134"/>
  <c r="BU7" i="114"/>
  <c r="BU16" i="134"/>
  <c r="BV16" i="114"/>
  <c r="BM76" i="131"/>
  <c r="BM16" i="113"/>
  <c r="BM16" i="132" s="1"/>
  <c r="BM7" i="101"/>
  <c r="BN7" i="101" s="1"/>
  <c r="BN76" i="101"/>
  <c r="BL7" i="113"/>
  <c r="J5" i="123"/>
  <c r="BL7" i="131"/>
  <c r="J126" i="115"/>
  <c r="BL35" i="134"/>
  <c r="BV84" i="131"/>
  <c r="K82" i="124"/>
  <c r="K82" i="140" s="1"/>
  <c r="K123" i="116"/>
  <c r="K84" i="139"/>
  <c r="I82" i="123"/>
  <c r="I82" i="139" s="1"/>
  <c r="BD84" i="131"/>
  <c r="J126" i="146" l="1"/>
  <c r="J138" i="146"/>
  <c r="L181" i="135"/>
  <c r="K126" i="146"/>
  <c r="L178" i="135"/>
  <c r="J141" i="146"/>
  <c r="J125" i="146"/>
  <c r="L177" i="135"/>
  <c r="L182" i="135"/>
  <c r="K141" i="146"/>
  <c r="K122" i="135"/>
  <c r="K125" i="146"/>
  <c r="J129" i="146"/>
  <c r="BD100" i="131"/>
  <c r="I98" i="123"/>
  <c r="I98" i="139" s="1"/>
  <c r="BF100" i="101"/>
  <c r="BD105" i="131"/>
  <c r="I103" i="123"/>
  <c r="I103" i="139" s="1"/>
  <c r="BF105" i="101"/>
  <c r="J159" i="116"/>
  <c r="J84" i="140"/>
  <c r="BN7" i="131"/>
  <c r="BN7" i="113"/>
  <c r="J5" i="124"/>
  <c r="BV16" i="134"/>
  <c r="K138" i="115"/>
  <c r="J125" i="116"/>
  <c r="J123" i="135"/>
  <c r="K5" i="139"/>
  <c r="K113" i="116"/>
  <c r="I102" i="123"/>
  <c r="I102" i="139" s="1"/>
  <c r="BD104" i="131"/>
  <c r="BF104" i="101"/>
  <c r="BV83" i="131"/>
  <c r="K81" i="124"/>
  <c r="K81" i="140" s="1"/>
  <c r="BN35" i="134"/>
  <c r="J157" i="115"/>
  <c r="BM7" i="131"/>
  <c r="BM7" i="113"/>
  <c r="BV17" i="132"/>
  <c r="BV19" i="113"/>
  <c r="BV19" i="132" s="1"/>
  <c r="J5" i="139"/>
  <c r="J113" i="116"/>
  <c r="BU7" i="134"/>
  <c r="BU35" i="114"/>
  <c r="BU35" i="134" s="1"/>
  <c r="BU34" i="114"/>
  <c r="BU34" i="134" s="1"/>
  <c r="BV7" i="114"/>
  <c r="BT39" i="113"/>
  <c r="BT39" i="132" s="1"/>
  <c r="BT35" i="113"/>
  <c r="BT35" i="132" s="1"/>
  <c r="BT40" i="113"/>
  <c r="BT40" i="132" s="1"/>
  <c r="BT36" i="113"/>
  <c r="BT36" i="132" s="1"/>
  <c r="BT7" i="132"/>
  <c r="W43" i="156"/>
  <c r="V43" i="155"/>
  <c r="V43" i="156" s="1"/>
  <c r="I81" i="123"/>
  <c r="I81" i="139" s="1"/>
  <c r="BD83" i="131"/>
  <c r="BN17" i="132"/>
  <c r="BN19" i="113"/>
  <c r="BN19" i="132" s="1"/>
  <c r="BN34" i="134"/>
  <c r="J156" i="115"/>
  <c r="BN16" i="113"/>
  <c r="BN16" i="132" s="1"/>
  <c r="BN76" i="131"/>
  <c r="J74" i="124"/>
  <c r="K125" i="116"/>
  <c r="K123" i="135"/>
  <c r="BL39" i="113"/>
  <c r="BL39" i="132" s="1"/>
  <c r="BL35" i="113"/>
  <c r="BL35" i="132" s="1"/>
  <c r="BL40" i="113"/>
  <c r="BL40" i="132" s="1"/>
  <c r="BL7" i="132"/>
  <c r="BL36" i="113"/>
  <c r="BL36" i="132" s="1"/>
  <c r="K84" i="140"/>
  <c r="K159" i="116"/>
  <c r="BE85" i="131"/>
  <c r="BF85" i="101"/>
  <c r="W40" i="156"/>
  <c r="V40" i="155"/>
  <c r="V40" i="156" s="1"/>
  <c r="W33" i="156"/>
  <c r="V33" i="155"/>
  <c r="V33" i="156" s="1"/>
  <c r="V44" i="155"/>
  <c r="V44" i="156" s="1"/>
  <c r="W44" i="156"/>
  <c r="BU16" i="113"/>
  <c r="BU16" i="132" s="1"/>
  <c r="BU76" i="131"/>
  <c r="BU7" i="101"/>
  <c r="BV76" i="101"/>
  <c r="K125" i="135" l="1"/>
  <c r="J157" i="146"/>
  <c r="J125" i="135"/>
  <c r="K138" i="146"/>
  <c r="J156" i="146"/>
  <c r="K74" i="124"/>
  <c r="BV76" i="131"/>
  <c r="BV16" i="113"/>
  <c r="BV16" i="132" s="1"/>
  <c r="K161" i="116"/>
  <c r="K159" i="135"/>
  <c r="BV35" i="114"/>
  <c r="BV34" i="114"/>
  <c r="K129" i="115"/>
  <c r="BV7" i="134"/>
  <c r="J146" i="116"/>
  <c r="J113" i="135"/>
  <c r="J145" i="116"/>
  <c r="J142" i="116"/>
  <c r="J141" i="116"/>
  <c r="BE84" i="131"/>
  <c r="BE83" i="101"/>
  <c r="BF84" i="101"/>
  <c r="J5" i="140"/>
  <c r="J149" i="116"/>
  <c r="V42" i="155"/>
  <c r="V42" i="156" s="1"/>
  <c r="W42" i="156"/>
  <c r="BF105" i="131"/>
  <c r="I103" i="124"/>
  <c r="I103" i="140" s="1"/>
  <c r="V30" i="155"/>
  <c r="V30" i="156" s="1"/>
  <c r="W30" i="156"/>
  <c r="BD19" i="114"/>
  <c r="BD17" i="134"/>
  <c r="I108" i="115"/>
  <c r="BF17" i="114"/>
  <c r="W38" i="156"/>
  <c r="V38" i="155"/>
  <c r="V38" i="156" s="1"/>
  <c r="BN7" i="132"/>
  <c r="BN40" i="113"/>
  <c r="BN40" i="132" s="1"/>
  <c r="BN39" i="113"/>
  <c r="BN39" i="132" s="1"/>
  <c r="BN35" i="113"/>
  <c r="BN35" i="132" s="1"/>
  <c r="BN36" i="113"/>
  <c r="BN36" i="132" s="1"/>
  <c r="I98" i="124"/>
  <c r="I98" i="140" s="1"/>
  <c r="BF100" i="131"/>
  <c r="BU7" i="113"/>
  <c r="BU7" i="131"/>
  <c r="BV7" i="101"/>
  <c r="BF85" i="131"/>
  <c r="I83" i="124"/>
  <c r="I83" i="140" s="1"/>
  <c r="BD97" i="131"/>
  <c r="I95" i="123"/>
  <c r="I95" i="139" s="1"/>
  <c r="BF97" i="101"/>
  <c r="K142" i="116"/>
  <c r="K145" i="116"/>
  <c r="K113" i="135"/>
  <c r="K146" i="116"/>
  <c r="K141" i="116"/>
  <c r="J158" i="116"/>
  <c r="J74" i="140"/>
  <c r="BM36" i="113"/>
  <c r="BM36" i="132" s="1"/>
  <c r="BM35" i="113"/>
  <c r="BM35" i="132" s="1"/>
  <c r="BM7" i="132"/>
  <c r="BM39" i="113"/>
  <c r="BM39" i="132" s="1"/>
  <c r="BM40" i="113"/>
  <c r="BM40" i="132" s="1"/>
  <c r="I102" i="124"/>
  <c r="I102" i="140" s="1"/>
  <c r="BF104" i="131"/>
  <c r="BD103" i="131"/>
  <c r="I101" i="123"/>
  <c r="I101" i="139" s="1"/>
  <c r="BF103" i="101"/>
  <c r="J161" i="116"/>
  <c r="J159" i="135"/>
  <c r="I74" i="123"/>
  <c r="BD76" i="131"/>
  <c r="BD16" i="113"/>
  <c r="BD16" i="132" s="1"/>
  <c r="K141" i="135" l="1"/>
  <c r="K142" i="135"/>
  <c r="I108" i="146"/>
  <c r="J145" i="135"/>
  <c r="K129" i="146"/>
  <c r="K161" i="135"/>
  <c r="J158" i="135"/>
  <c r="K146" i="135"/>
  <c r="J141" i="135"/>
  <c r="J146" i="135"/>
  <c r="J161" i="135"/>
  <c r="K145" i="135"/>
  <c r="J142" i="135"/>
  <c r="AN85" i="131"/>
  <c r="G83" i="123"/>
  <c r="G83" i="139" s="1"/>
  <c r="BU36" i="113"/>
  <c r="BU36" i="132" s="1"/>
  <c r="BU40" i="113"/>
  <c r="BU40" i="132" s="1"/>
  <c r="BU7" i="132"/>
  <c r="BU35" i="113"/>
  <c r="BU35" i="132" s="1"/>
  <c r="BU39" i="113"/>
  <c r="BU39" i="132" s="1"/>
  <c r="V36" i="155"/>
  <c r="V36" i="156" s="1"/>
  <c r="W36" i="156"/>
  <c r="I110" i="115"/>
  <c r="BD19" i="134"/>
  <c r="BF19" i="114"/>
  <c r="BV35" i="134"/>
  <c r="K157" i="115"/>
  <c r="I122" i="116"/>
  <c r="I74" i="139"/>
  <c r="BE7" i="114"/>
  <c r="BE16" i="134"/>
  <c r="BF16" i="114"/>
  <c r="P35" i="155"/>
  <c r="P35" i="156" s="1"/>
  <c r="Q35" i="156"/>
  <c r="I139" i="115"/>
  <c r="BF17" i="134"/>
  <c r="I82" i="124"/>
  <c r="I82" i="140" s="1"/>
  <c r="BF84" i="131"/>
  <c r="K158" i="116"/>
  <c r="K74" i="140"/>
  <c r="BF103" i="131"/>
  <c r="I101" i="124"/>
  <c r="I101" i="140" s="1"/>
  <c r="BD34" i="114"/>
  <c r="BD35" i="114"/>
  <c r="BD7" i="134"/>
  <c r="I98" i="115"/>
  <c r="BF7" i="114"/>
  <c r="BV7" i="113"/>
  <c r="K5" i="124"/>
  <c r="BV7" i="131"/>
  <c r="BE76" i="101"/>
  <c r="BE83" i="131"/>
  <c r="BF83" i="101"/>
  <c r="H83" i="123"/>
  <c r="H83" i="139" s="1"/>
  <c r="AV85" i="131"/>
  <c r="AV16" i="134"/>
  <c r="H107" i="115"/>
  <c r="I95" i="124"/>
  <c r="I95" i="140" s="1"/>
  <c r="BF97" i="131"/>
  <c r="BD17" i="113"/>
  <c r="I84" i="123"/>
  <c r="BD86" i="131"/>
  <c r="BF86" i="101"/>
  <c r="J149" i="135"/>
  <c r="J182" i="116"/>
  <c r="J181" i="116"/>
  <c r="J178" i="116"/>
  <c r="J177" i="116"/>
  <c r="K156" i="115"/>
  <c r="BV34" i="134"/>
  <c r="S35" i="155"/>
  <c r="S35" i="156" s="1"/>
  <c r="T35" i="156"/>
  <c r="J181" i="135" l="1"/>
  <c r="K156" i="146"/>
  <c r="J182" i="135"/>
  <c r="H107" i="146"/>
  <c r="I98" i="146"/>
  <c r="J177" i="135"/>
  <c r="K158" i="135"/>
  <c r="I139" i="146"/>
  <c r="I122" i="135"/>
  <c r="J178" i="135"/>
  <c r="K157" i="146"/>
  <c r="I110" i="146"/>
  <c r="BF83" i="131"/>
  <c r="I81" i="124"/>
  <c r="I81" i="140" s="1"/>
  <c r="K149" i="116"/>
  <c r="K5" i="140"/>
  <c r="I138" i="115"/>
  <c r="BF16" i="134"/>
  <c r="C83" i="123"/>
  <c r="C83" i="139" s="1"/>
  <c r="H85" i="131"/>
  <c r="G107" i="115"/>
  <c r="AN16" i="134"/>
  <c r="I123" i="116"/>
  <c r="I84" i="139"/>
  <c r="BV40" i="113"/>
  <c r="BV40" i="132" s="1"/>
  <c r="BV36" i="113"/>
  <c r="BV36" i="132" s="1"/>
  <c r="BV7" i="132"/>
  <c r="BV35" i="113"/>
  <c r="BV35" i="132" s="1"/>
  <c r="BV39" i="113"/>
  <c r="BV39" i="132" s="1"/>
  <c r="I126" i="115"/>
  <c r="BD35" i="134"/>
  <c r="AF85" i="131"/>
  <c r="F83" i="123"/>
  <c r="F83" i="139" s="1"/>
  <c r="BD7" i="113"/>
  <c r="I5" i="123"/>
  <c r="BD7" i="131"/>
  <c r="J35" i="155"/>
  <c r="J35" i="156" s="1"/>
  <c r="K35" i="156"/>
  <c r="AV84" i="131"/>
  <c r="H82" i="123"/>
  <c r="H82" i="139" s="1"/>
  <c r="P16" i="134"/>
  <c r="D107" i="115"/>
  <c r="BD19" i="113"/>
  <c r="BD19" i="132" s="1"/>
  <c r="BD17" i="132"/>
  <c r="BE7" i="101"/>
  <c r="BF7" i="101" s="1"/>
  <c r="BE16" i="113"/>
  <c r="BE16" i="132" s="1"/>
  <c r="BE76" i="131"/>
  <c r="BF76" i="101"/>
  <c r="BF34" i="114"/>
  <c r="I129" i="115"/>
  <c r="BF7" i="134"/>
  <c r="BF35" i="114"/>
  <c r="BD34" i="134"/>
  <c r="I125" i="115"/>
  <c r="M35" i="155"/>
  <c r="M35" i="156" s="1"/>
  <c r="N35" i="156"/>
  <c r="V27" i="155"/>
  <c r="V27" i="156" s="1"/>
  <c r="W27" i="156"/>
  <c r="P85" i="131"/>
  <c r="D83" i="123"/>
  <c r="D83" i="139" s="1"/>
  <c r="BE35" i="114"/>
  <c r="BE35" i="134" s="1"/>
  <c r="BE7" i="134"/>
  <c r="BE34" i="114"/>
  <c r="BE34" i="134" s="1"/>
  <c r="X85" i="131"/>
  <c r="E83" i="123"/>
  <c r="E83" i="139" s="1"/>
  <c r="S34" i="155"/>
  <c r="S34" i="156" s="1"/>
  <c r="T34" i="156"/>
  <c r="AF16" i="134"/>
  <c r="F107" i="115"/>
  <c r="E107" i="115"/>
  <c r="X16" i="134"/>
  <c r="BF86" i="131"/>
  <c r="I84" i="124"/>
  <c r="BF17" i="113"/>
  <c r="G35" i="155"/>
  <c r="G35" i="156" s="1"/>
  <c r="H35" i="156"/>
  <c r="D35" i="155"/>
  <c r="D35" i="156" s="1"/>
  <c r="E35" i="156"/>
  <c r="BF19" i="134"/>
  <c r="I141" i="115"/>
  <c r="I141" i="146" l="1"/>
  <c r="F107" i="146"/>
  <c r="I126" i="146"/>
  <c r="I138" i="146"/>
  <c r="E107" i="146"/>
  <c r="I125" i="146"/>
  <c r="I129" i="146"/>
  <c r="D107" i="146"/>
  <c r="G107" i="146"/>
  <c r="BF7" i="113"/>
  <c r="BF7" i="131"/>
  <c r="I5" i="124"/>
  <c r="AV83" i="131"/>
  <c r="H81" i="123"/>
  <c r="H81" i="139" s="1"/>
  <c r="BF17" i="132"/>
  <c r="BF19" i="113"/>
  <c r="BF19" i="132" s="1"/>
  <c r="J34" i="155"/>
  <c r="J34" i="156" s="1"/>
  <c r="K34" i="156"/>
  <c r="AO85" i="131"/>
  <c r="AP85" i="101"/>
  <c r="T40" i="156"/>
  <c r="S40" i="155"/>
  <c r="S40" i="156" s="1"/>
  <c r="BD7" i="132"/>
  <c r="BD36" i="113"/>
  <c r="BD36" i="132" s="1"/>
  <c r="BD35" i="113"/>
  <c r="BD35" i="132" s="1"/>
  <c r="BD39" i="113"/>
  <c r="BD39" i="132" s="1"/>
  <c r="BD40" i="113"/>
  <c r="BD40" i="132" s="1"/>
  <c r="AW85" i="131"/>
  <c r="AX85" i="101"/>
  <c r="AV105" i="131"/>
  <c r="H103" i="123"/>
  <c r="H103" i="139" s="1"/>
  <c r="AX105" i="101"/>
  <c r="I84" i="140"/>
  <c r="I159" i="116"/>
  <c r="M34" i="155"/>
  <c r="M34" i="156" s="1"/>
  <c r="N34" i="156"/>
  <c r="H98" i="123"/>
  <c r="H98" i="139" s="1"/>
  <c r="AV100" i="131"/>
  <c r="AX100" i="101"/>
  <c r="Q34" i="156"/>
  <c r="P34" i="155"/>
  <c r="P34" i="156" s="1"/>
  <c r="T44" i="156"/>
  <c r="S44" i="155"/>
  <c r="S44" i="156" s="1"/>
  <c r="H34" i="156"/>
  <c r="G34" i="155"/>
  <c r="G34" i="156" s="1"/>
  <c r="AF84" i="131"/>
  <c r="F82" i="123"/>
  <c r="F82" i="139" s="1"/>
  <c r="BF34" i="134"/>
  <c r="I156" i="115"/>
  <c r="BE7" i="113"/>
  <c r="BE7" i="131"/>
  <c r="K181" i="116"/>
  <c r="K177" i="116"/>
  <c r="K178" i="116"/>
  <c r="K182" i="116"/>
  <c r="K149" i="135"/>
  <c r="G82" i="123"/>
  <c r="G82" i="139" s="1"/>
  <c r="AN84" i="131"/>
  <c r="H102" i="123"/>
  <c r="H102" i="139" s="1"/>
  <c r="AV104" i="131"/>
  <c r="AX104" i="101"/>
  <c r="T33" i="156"/>
  <c r="S33" i="155"/>
  <c r="S33" i="156" s="1"/>
  <c r="X84" i="131"/>
  <c r="E82" i="123"/>
  <c r="E82" i="139" s="1"/>
  <c r="D82" i="123"/>
  <c r="D82" i="139" s="1"/>
  <c r="P84" i="131"/>
  <c r="I157" i="115"/>
  <c r="BF35" i="134"/>
  <c r="I74" i="124"/>
  <c r="BF16" i="113"/>
  <c r="BF16" i="132" s="1"/>
  <c r="BF76" i="131"/>
  <c r="I5" i="139"/>
  <c r="I113" i="116"/>
  <c r="I125" i="116"/>
  <c r="I123" i="135"/>
  <c r="T43" i="156"/>
  <c r="S43" i="155"/>
  <c r="S43" i="156" s="1"/>
  <c r="I157" i="146" l="1"/>
  <c r="K177" i="135"/>
  <c r="I125" i="135"/>
  <c r="K181" i="135"/>
  <c r="K182" i="135"/>
  <c r="I156" i="146"/>
  <c r="K178" i="135"/>
  <c r="N44" i="156"/>
  <c r="M44" i="155"/>
  <c r="M44" i="156" s="1"/>
  <c r="H102" i="124"/>
  <c r="H102" i="140" s="1"/>
  <c r="AX104" i="131"/>
  <c r="AV97" i="131"/>
  <c r="H95" i="123"/>
  <c r="H95" i="139" s="1"/>
  <c r="AX97" i="101"/>
  <c r="G102" i="123"/>
  <c r="G102" i="139" s="1"/>
  <c r="AN104" i="131"/>
  <c r="AP104" i="101"/>
  <c r="AF104" i="131"/>
  <c r="F102" i="123"/>
  <c r="F102" i="139" s="1"/>
  <c r="AH104" i="101"/>
  <c r="H98" i="124"/>
  <c r="H98" i="140" s="1"/>
  <c r="AX100" i="131"/>
  <c r="J33" i="155"/>
  <c r="J33" i="156" s="1"/>
  <c r="K33" i="156"/>
  <c r="AV76" i="131"/>
  <c r="AV16" i="113"/>
  <c r="AV16" i="132" s="1"/>
  <c r="H74" i="123"/>
  <c r="E98" i="123"/>
  <c r="E98" i="139" s="1"/>
  <c r="X100" i="131"/>
  <c r="Z100" i="101"/>
  <c r="H43" i="156"/>
  <c r="G43" i="155"/>
  <c r="G43" i="156" s="1"/>
  <c r="H103" i="124"/>
  <c r="H103" i="140" s="1"/>
  <c r="AX105" i="131"/>
  <c r="AW83" i="101"/>
  <c r="AW84" i="131"/>
  <c r="AX84" i="101"/>
  <c r="X104" i="131"/>
  <c r="E102" i="123"/>
  <c r="E102" i="139" s="1"/>
  <c r="Z104" i="101"/>
  <c r="D103" i="123"/>
  <c r="D103" i="139" s="1"/>
  <c r="P105" i="131"/>
  <c r="R105" i="101"/>
  <c r="I85" i="131"/>
  <c r="J85" i="101"/>
  <c r="I141" i="116"/>
  <c r="I142" i="116"/>
  <c r="I146" i="116"/>
  <c r="I113" i="135"/>
  <c r="I145" i="116"/>
  <c r="I74" i="140"/>
  <c r="I158" i="116"/>
  <c r="F81" i="123"/>
  <c r="F81" i="139" s="1"/>
  <c r="AF83" i="131"/>
  <c r="P44" i="155"/>
  <c r="P44" i="156" s="1"/>
  <c r="Q44" i="156"/>
  <c r="P100" i="131"/>
  <c r="D98" i="123"/>
  <c r="D98" i="139" s="1"/>
  <c r="R100" i="101"/>
  <c r="S38" i="155"/>
  <c r="S38" i="156" s="1"/>
  <c r="T38" i="156"/>
  <c r="Q43" i="156"/>
  <c r="P43" i="155"/>
  <c r="P43" i="156" s="1"/>
  <c r="M43" i="155"/>
  <c r="M43" i="156" s="1"/>
  <c r="N43" i="156"/>
  <c r="S30" i="155"/>
  <c r="S30" i="156" s="1"/>
  <c r="T30" i="156"/>
  <c r="J40" i="155"/>
  <c r="J40" i="156" s="1"/>
  <c r="K40" i="156"/>
  <c r="AF100" i="131"/>
  <c r="F98" i="123"/>
  <c r="F98" i="139" s="1"/>
  <c r="AH100" i="101"/>
  <c r="P83" i="131"/>
  <c r="D81" i="123"/>
  <c r="D81" i="139" s="1"/>
  <c r="Q40" i="156"/>
  <c r="P40" i="155"/>
  <c r="P40" i="156" s="1"/>
  <c r="G44" i="155"/>
  <c r="G44" i="156" s="1"/>
  <c r="H44" i="156"/>
  <c r="I149" i="116"/>
  <c r="I5" i="140"/>
  <c r="G103" i="123"/>
  <c r="G103" i="139" s="1"/>
  <c r="AN105" i="131"/>
  <c r="AP105" i="101"/>
  <c r="H40" i="156"/>
  <c r="G40" i="155"/>
  <c r="G40" i="156" s="1"/>
  <c r="H101" i="123"/>
  <c r="H101" i="139" s="1"/>
  <c r="AV103" i="131"/>
  <c r="AX103" i="101"/>
  <c r="J44" i="155"/>
  <c r="J44" i="156" s="1"/>
  <c r="K44" i="156"/>
  <c r="AG85" i="131"/>
  <c r="AH85" i="101"/>
  <c r="I161" i="116"/>
  <c r="I159" i="135"/>
  <c r="AV17" i="134"/>
  <c r="AV19" i="114"/>
  <c r="H108" i="115"/>
  <c r="AX17" i="114"/>
  <c r="M40" i="155"/>
  <c r="M40" i="156" s="1"/>
  <c r="N40" i="156"/>
  <c r="H33" i="156"/>
  <c r="G33" i="155"/>
  <c r="G33" i="156" s="1"/>
  <c r="G98" i="123"/>
  <c r="G98" i="139" s="1"/>
  <c r="AN100" i="131"/>
  <c r="AP100" i="101"/>
  <c r="S36" i="155"/>
  <c r="S36" i="156" s="1"/>
  <c r="T36" i="156"/>
  <c r="M33" i="155"/>
  <c r="M33" i="156" s="1"/>
  <c r="N33" i="156"/>
  <c r="Q33" i="156"/>
  <c r="P33" i="155"/>
  <c r="P33" i="156" s="1"/>
  <c r="AN83" i="131"/>
  <c r="G81" i="123"/>
  <c r="G81" i="139" s="1"/>
  <c r="AF105" i="131"/>
  <c r="F103" i="123"/>
  <c r="F103" i="139" s="1"/>
  <c r="AH105" i="101"/>
  <c r="BE39" i="113"/>
  <c r="BE39" i="132" s="1"/>
  <c r="BE7" i="132"/>
  <c r="BE40" i="113"/>
  <c r="BE40" i="132" s="1"/>
  <c r="BE35" i="113"/>
  <c r="BE35" i="132" s="1"/>
  <c r="BE36" i="113"/>
  <c r="BE36" i="132" s="1"/>
  <c r="Y85" i="131"/>
  <c r="Z85" i="101"/>
  <c r="T42" i="156"/>
  <c r="S42" i="155"/>
  <c r="S42" i="156" s="1"/>
  <c r="X105" i="131"/>
  <c r="E103" i="123"/>
  <c r="E103" i="139" s="1"/>
  <c r="Z105" i="101"/>
  <c r="Q85" i="131"/>
  <c r="R85" i="101"/>
  <c r="X83" i="131"/>
  <c r="E81" i="123"/>
  <c r="E81" i="139" s="1"/>
  <c r="D102" i="123"/>
  <c r="D102" i="139" s="1"/>
  <c r="P104" i="131"/>
  <c r="R104" i="101"/>
  <c r="H83" i="124"/>
  <c r="H83" i="140" s="1"/>
  <c r="AX85" i="131"/>
  <c r="AP85" i="131"/>
  <c r="G83" i="124"/>
  <c r="G83" i="140" s="1"/>
  <c r="K43" i="156"/>
  <c r="J43" i="155"/>
  <c r="J43" i="156" s="1"/>
  <c r="AV17" i="113"/>
  <c r="H84" i="123"/>
  <c r="AV86" i="131"/>
  <c r="AX86" i="101"/>
  <c r="BF39" i="113"/>
  <c r="BF39" i="132" s="1"/>
  <c r="BF36" i="113"/>
  <c r="BF36" i="132" s="1"/>
  <c r="BF35" i="113"/>
  <c r="BF35" i="132" s="1"/>
  <c r="BF40" i="113"/>
  <c r="BF40" i="132" s="1"/>
  <c r="BF7" i="132"/>
  <c r="H108" i="146" l="1"/>
  <c r="I161" i="135"/>
  <c r="I158" i="135"/>
  <c r="I146" i="135"/>
  <c r="I142" i="135"/>
  <c r="I145" i="135"/>
  <c r="I141" i="135"/>
  <c r="AX86" i="131"/>
  <c r="AX17" i="113"/>
  <c r="H84" i="124"/>
  <c r="Q38" i="156"/>
  <c r="P38" i="155"/>
  <c r="P38" i="156" s="1"/>
  <c r="H84" i="139"/>
  <c r="H123" i="116"/>
  <c r="R104" i="131"/>
  <c r="D102" i="124"/>
  <c r="D102" i="140" s="1"/>
  <c r="D83" i="124"/>
  <c r="D83" i="140" s="1"/>
  <c r="R85" i="131"/>
  <c r="AO84" i="131"/>
  <c r="AO83" i="101"/>
  <c r="AP84" i="101"/>
  <c r="Q84" i="131"/>
  <c r="Q83" i="101"/>
  <c r="R84" i="101"/>
  <c r="AN103" i="131"/>
  <c r="G101" i="123"/>
  <c r="G101" i="139" s="1"/>
  <c r="AP103" i="101"/>
  <c r="AX17" i="134"/>
  <c r="H139" i="115"/>
  <c r="J30" i="155"/>
  <c r="J30" i="156" s="1"/>
  <c r="K30" i="156"/>
  <c r="D98" i="124"/>
  <c r="D98" i="140" s="1"/>
  <c r="R100" i="131"/>
  <c r="S27" i="155"/>
  <c r="S27" i="156" s="1"/>
  <c r="T27" i="156"/>
  <c r="AX84" i="131"/>
  <c r="H82" i="124"/>
  <c r="H82" i="140" s="1"/>
  <c r="Y84" i="131"/>
  <c r="Y83" i="101"/>
  <c r="Z84" i="101"/>
  <c r="AV17" i="132"/>
  <c r="AV19" i="113"/>
  <c r="AV19" i="132" s="1"/>
  <c r="H38" i="156"/>
  <c r="G38" i="155"/>
  <c r="G38" i="156" s="1"/>
  <c r="P42" i="155"/>
  <c r="P42" i="156" s="1"/>
  <c r="Q42" i="156"/>
  <c r="M30" i="155"/>
  <c r="M30" i="156" s="1"/>
  <c r="N30" i="156"/>
  <c r="AN17" i="134"/>
  <c r="G108" i="115"/>
  <c r="AN19" i="114"/>
  <c r="AP17" i="114"/>
  <c r="P30" i="155"/>
  <c r="P30" i="156" s="1"/>
  <c r="Q30" i="156"/>
  <c r="H42" i="156"/>
  <c r="G42" i="155"/>
  <c r="G42" i="156" s="1"/>
  <c r="I177" i="116"/>
  <c r="I181" i="116"/>
  <c r="I178" i="116"/>
  <c r="I149" i="135"/>
  <c r="I182" i="116"/>
  <c r="F98" i="124"/>
  <c r="F98" i="140" s="1"/>
  <c r="AH100" i="131"/>
  <c r="E74" i="123"/>
  <c r="X16" i="113"/>
  <c r="X16" i="132" s="1"/>
  <c r="X76" i="131"/>
  <c r="X17" i="134"/>
  <c r="X19" i="114"/>
  <c r="E108" i="115"/>
  <c r="Z17" i="114"/>
  <c r="E102" i="124"/>
  <c r="E102" i="140" s="1"/>
  <c r="Z104" i="131"/>
  <c r="G102" i="124"/>
  <c r="G102" i="140" s="1"/>
  <c r="AP104" i="131"/>
  <c r="M42" i="155"/>
  <c r="M42" i="156" s="1"/>
  <c r="N42" i="156"/>
  <c r="AN97" i="131"/>
  <c r="G95" i="123"/>
  <c r="G95" i="139" s="1"/>
  <c r="AP97" i="101"/>
  <c r="H30" i="156"/>
  <c r="G30" i="155"/>
  <c r="G30" i="156" s="1"/>
  <c r="AW16" i="134"/>
  <c r="AW7" i="114"/>
  <c r="AX7" i="114" s="1"/>
  <c r="AX16" i="114"/>
  <c r="F95" i="123"/>
  <c r="F95" i="139" s="1"/>
  <c r="AF97" i="131"/>
  <c r="AH97" i="101"/>
  <c r="E103" i="124"/>
  <c r="E103" i="140" s="1"/>
  <c r="Z105" i="131"/>
  <c r="P97" i="131"/>
  <c r="D95" i="123"/>
  <c r="D95" i="139" s="1"/>
  <c r="R97" i="101"/>
  <c r="AF76" i="131"/>
  <c r="AF16" i="113"/>
  <c r="AF16" i="132" s="1"/>
  <c r="F74" i="123"/>
  <c r="AN16" i="113"/>
  <c r="AN16" i="132" s="1"/>
  <c r="AN76" i="131"/>
  <c r="G74" i="123"/>
  <c r="J38" i="155"/>
  <c r="J38" i="156" s="1"/>
  <c r="K38" i="156"/>
  <c r="AV19" i="134"/>
  <c r="H110" i="115"/>
  <c r="AX19" i="114"/>
  <c r="AH85" i="131"/>
  <c r="F83" i="124"/>
  <c r="F83" i="140" s="1"/>
  <c r="H101" i="124"/>
  <c r="H101" i="140" s="1"/>
  <c r="AX103" i="131"/>
  <c r="K42" i="156"/>
  <c r="J42" i="155"/>
  <c r="J42" i="156" s="1"/>
  <c r="P103" i="131"/>
  <c r="D101" i="123"/>
  <c r="D101" i="139" s="1"/>
  <c r="R103" i="101"/>
  <c r="R105" i="131"/>
  <c r="D103" i="124"/>
  <c r="D103" i="140" s="1"/>
  <c r="AW76" i="101"/>
  <c r="AW83" i="131"/>
  <c r="AX83" i="101"/>
  <c r="F102" i="124"/>
  <c r="F102" i="140" s="1"/>
  <c r="AH104" i="131"/>
  <c r="AG83" i="101"/>
  <c r="AG84" i="131"/>
  <c r="AH84" i="101"/>
  <c r="AF103" i="131"/>
  <c r="F101" i="123"/>
  <c r="F101" i="139" s="1"/>
  <c r="AH103" i="101"/>
  <c r="P76" i="131"/>
  <c r="D74" i="123"/>
  <c r="P16" i="113"/>
  <c r="P16" i="132" s="1"/>
  <c r="M38" i="155"/>
  <c r="M38" i="156" s="1"/>
  <c r="N38" i="156"/>
  <c r="AV34" i="114"/>
  <c r="H98" i="115"/>
  <c r="AV7" i="134"/>
  <c r="AV35" i="114"/>
  <c r="E83" i="124"/>
  <c r="E83" i="140" s="1"/>
  <c r="Z85" i="131"/>
  <c r="AH105" i="131"/>
  <c r="F103" i="124"/>
  <c r="F103" i="140" s="1"/>
  <c r="AF17" i="134"/>
  <c r="F108" i="115"/>
  <c r="AF19" i="114"/>
  <c r="AH17" i="114"/>
  <c r="P19" i="114"/>
  <c r="D108" i="115"/>
  <c r="P17" i="134"/>
  <c r="R17" i="114"/>
  <c r="AP100" i="131"/>
  <c r="G98" i="124"/>
  <c r="G98" i="140" s="1"/>
  <c r="X97" i="131"/>
  <c r="E95" i="123"/>
  <c r="E95" i="139" s="1"/>
  <c r="Z97" i="101"/>
  <c r="G103" i="124"/>
  <c r="G103" i="140" s="1"/>
  <c r="AP105" i="131"/>
  <c r="X103" i="131"/>
  <c r="E101" i="123"/>
  <c r="E101" i="139" s="1"/>
  <c r="Z103" i="101"/>
  <c r="J85" i="131"/>
  <c r="C83" i="124"/>
  <c r="C83" i="140" s="1"/>
  <c r="AV7" i="131"/>
  <c r="AV7" i="113"/>
  <c r="H5" i="123"/>
  <c r="E98" i="124"/>
  <c r="E98" i="140" s="1"/>
  <c r="Z100" i="131"/>
  <c r="H74" i="139"/>
  <c r="H122" i="116"/>
  <c r="AX97" i="131"/>
  <c r="H95" i="124"/>
  <c r="H95" i="140" s="1"/>
  <c r="H110" i="146" l="1"/>
  <c r="E108" i="146"/>
  <c r="I182" i="135"/>
  <c r="I177" i="135"/>
  <c r="H122" i="135"/>
  <c r="D108" i="146"/>
  <c r="F108" i="146"/>
  <c r="H98" i="146"/>
  <c r="I178" i="135"/>
  <c r="I181" i="135"/>
  <c r="G108" i="146"/>
  <c r="H139" i="146"/>
  <c r="Y7" i="114"/>
  <c r="Z7" i="114" s="1"/>
  <c r="Y16" i="134"/>
  <c r="Z16" i="114"/>
  <c r="AG83" i="131"/>
  <c r="AG76" i="101"/>
  <c r="AH83" i="101"/>
  <c r="X34" i="114"/>
  <c r="E98" i="115"/>
  <c r="X7" i="134"/>
  <c r="X35" i="114"/>
  <c r="AN35" i="114"/>
  <c r="G98" i="115"/>
  <c r="AN7" i="134"/>
  <c r="AN34" i="114"/>
  <c r="E122" i="116"/>
  <c r="E74" i="139"/>
  <c r="AP17" i="134"/>
  <c r="G139" i="115"/>
  <c r="Z84" i="131"/>
  <c r="E82" i="124"/>
  <c r="E82" i="140" s="1"/>
  <c r="E84" i="123"/>
  <c r="X86" i="131"/>
  <c r="X17" i="113"/>
  <c r="Z86" i="101"/>
  <c r="P35" i="114"/>
  <c r="D98" i="115"/>
  <c r="P7" i="134"/>
  <c r="P34" i="114"/>
  <c r="AP103" i="131"/>
  <c r="G101" i="124"/>
  <c r="G101" i="140" s="1"/>
  <c r="Q83" i="131"/>
  <c r="Q76" i="101"/>
  <c r="R83" i="101"/>
  <c r="H113" i="116"/>
  <c r="H5" i="139"/>
  <c r="Z103" i="131"/>
  <c r="E101" i="124"/>
  <c r="E101" i="140" s="1"/>
  <c r="H16" i="134"/>
  <c r="C107" i="115"/>
  <c r="AV40" i="113"/>
  <c r="AV40" i="132" s="1"/>
  <c r="AV35" i="113"/>
  <c r="AV35" i="132" s="1"/>
  <c r="AV39" i="113"/>
  <c r="AV39" i="132" s="1"/>
  <c r="AV36" i="113"/>
  <c r="AV36" i="132" s="1"/>
  <c r="AV7" i="132"/>
  <c r="H36" i="156"/>
  <c r="G36" i="155"/>
  <c r="G36" i="156" s="1"/>
  <c r="Z97" i="131"/>
  <c r="E95" i="124"/>
  <c r="E95" i="140" s="1"/>
  <c r="R19" i="114"/>
  <c r="P19" i="134"/>
  <c r="D110" i="115"/>
  <c r="AH103" i="131"/>
  <c r="F101" i="124"/>
  <c r="F101" i="140" s="1"/>
  <c r="AW7" i="101"/>
  <c r="AW16" i="113"/>
  <c r="AW16" i="132" s="1"/>
  <c r="AW76" i="131"/>
  <c r="AX76" i="101"/>
  <c r="G74" i="139"/>
  <c r="G122" i="116"/>
  <c r="D95" i="124"/>
  <c r="D95" i="140" s="1"/>
  <c r="R97" i="131"/>
  <c r="AX16" i="134"/>
  <c r="H138" i="115"/>
  <c r="E139" i="115"/>
  <c r="Z17" i="134"/>
  <c r="AN19" i="134"/>
  <c r="G110" i="115"/>
  <c r="AP19" i="114"/>
  <c r="Y83" i="131"/>
  <c r="Y76" i="101"/>
  <c r="Z83" i="101"/>
  <c r="H125" i="116"/>
  <c r="H123" i="135"/>
  <c r="H159" i="116"/>
  <c r="H84" i="140"/>
  <c r="AF86" i="131"/>
  <c r="F84" i="123"/>
  <c r="AF17" i="113"/>
  <c r="AH86" i="101"/>
  <c r="P86" i="131"/>
  <c r="P17" i="113"/>
  <c r="D84" i="123"/>
  <c r="R86" i="101"/>
  <c r="D139" i="115"/>
  <c r="R17" i="134"/>
  <c r="Q7" i="114"/>
  <c r="Q16" i="134"/>
  <c r="R16" i="114"/>
  <c r="AX34" i="114"/>
  <c r="AX7" i="134"/>
  <c r="H129" i="115"/>
  <c r="AX35" i="114"/>
  <c r="AV34" i="134"/>
  <c r="H125" i="115"/>
  <c r="AH84" i="131"/>
  <c r="F82" i="124"/>
  <c r="F82" i="140" s="1"/>
  <c r="R103" i="131"/>
  <c r="D101" i="124"/>
  <c r="D101" i="140" s="1"/>
  <c r="AN17" i="113"/>
  <c r="AN86" i="131"/>
  <c r="G84" i="123"/>
  <c r="AP86" i="101"/>
  <c r="AH97" i="131"/>
  <c r="F95" i="124"/>
  <c r="F95" i="140" s="1"/>
  <c r="AW35" i="114"/>
  <c r="AW35" i="134" s="1"/>
  <c r="AW34" i="114"/>
  <c r="AW34" i="134" s="1"/>
  <c r="AW7" i="134"/>
  <c r="G95" i="124"/>
  <c r="G95" i="140" s="1"/>
  <c r="AP97" i="131"/>
  <c r="AF34" i="114"/>
  <c r="F98" i="115"/>
  <c r="AF7" i="134"/>
  <c r="AF35" i="114"/>
  <c r="AP84" i="131"/>
  <c r="G82" i="124"/>
  <c r="G82" i="140" s="1"/>
  <c r="AX19" i="113"/>
  <c r="AX19" i="132" s="1"/>
  <c r="AX17" i="132"/>
  <c r="F139" i="115"/>
  <c r="AH17" i="134"/>
  <c r="AO7" i="114"/>
  <c r="AP7" i="114" s="1"/>
  <c r="AO16" i="134"/>
  <c r="AP16" i="114"/>
  <c r="N36" i="156"/>
  <c r="M36" i="155"/>
  <c r="M36" i="156" s="1"/>
  <c r="AF19" i="134"/>
  <c r="F110" i="115"/>
  <c r="AH19" i="114"/>
  <c r="H126" i="115"/>
  <c r="AV35" i="134"/>
  <c r="D74" i="139"/>
  <c r="D122" i="116"/>
  <c r="AX83" i="131"/>
  <c r="H81" i="124"/>
  <c r="H81" i="140" s="1"/>
  <c r="H141" i="115"/>
  <c r="AX19" i="134"/>
  <c r="F74" i="139"/>
  <c r="F122" i="116"/>
  <c r="P36" i="155"/>
  <c r="P36" i="156" s="1"/>
  <c r="Q36" i="156"/>
  <c r="AG16" i="134"/>
  <c r="AG7" i="114"/>
  <c r="AH16" i="114"/>
  <c r="E110" i="115"/>
  <c r="X19" i="134"/>
  <c r="Z19" i="114"/>
  <c r="J36" i="155"/>
  <c r="J36" i="156" s="1"/>
  <c r="K36" i="156"/>
  <c r="R84" i="131"/>
  <c r="D82" i="124"/>
  <c r="D82" i="140" s="1"/>
  <c r="AO76" i="101"/>
  <c r="AO83" i="131"/>
  <c r="AP83" i="101"/>
  <c r="F122" i="135" l="1"/>
  <c r="H126" i="146"/>
  <c r="F139" i="146"/>
  <c r="D139" i="146"/>
  <c r="H125" i="135"/>
  <c r="G110" i="146"/>
  <c r="H138" i="146"/>
  <c r="G122" i="135"/>
  <c r="D110" i="146"/>
  <c r="E122" i="135"/>
  <c r="E110" i="146"/>
  <c r="D122" i="135"/>
  <c r="F98" i="146"/>
  <c r="H129" i="146"/>
  <c r="D98" i="146"/>
  <c r="G139" i="146"/>
  <c r="H141" i="146"/>
  <c r="F110" i="146"/>
  <c r="H125" i="146"/>
  <c r="C107" i="146"/>
  <c r="G98" i="146"/>
  <c r="E139" i="146"/>
  <c r="E98" i="146"/>
  <c r="AP34" i="114"/>
  <c r="AP7" i="134"/>
  <c r="AP35" i="114"/>
  <c r="G129" i="115"/>
  <c r="Z19" i="134"/>
  <c r="E141" i="115"/>
  <c r="AG35" i="114"/>
  <c r="AG35" i="134" s="1"/>
  <c r="AG7" i="134"/>
  <c r="AG34" i="114"/>
  <c r="AG34" i="134" s="1"/>
  <c r="AH7" i="114"/>
  <c r="AF34" i="134"/>
  <c r="F125" i="115"/>
  <c r="AP17" i="113"/>
  <c r="G84" i="124"/>
  <c r="AP86" i="131"/>
  <c r="Q7" i="134"/>
  <c r="Q34" i="114"/>
  <c r="Q34" i="134" s="1"/>
  <c r="Q35" i="114"/>
  <c r="Q35" i="134" s="1"/>
  <c r="D84" i="139"/>
  <c r="D123" i="116"/>
  <c r="AF19" i="113"/>
  <c r="AF19" i="132" s="1"/>
  <c r="AF17" i="132"/>
  <c r="H159" i="135"/>
  <c r="H161" i="116"/>
  <c r="X7" i="113"/>
  <c r="E5" i="123"/>
  <c r="X7" i="131"/>
  <c r="AX76" i="131"/>
  <c r="AX16" i="113"/>
  <c r="AX16" i="132" s="1"/>
  <c r="H74" i="124"/>
  <c r="D141" i="115"/>
  <c r="R19" i="134"/>
  <c r="F5" i="123"/>
  <c r="AF7" i="113"/>
  <c r="AF7" i="131"/>
  <c r="X17" i="132"/>
  <c r="X19" i="113"/>
  <c r="X19" i="132" s="1"/>
  <c r="G126" i="115"/>
  <c r="AN35" i="134"/>
  <c r="F141" i="115"/>
  <c r="AH19" i="134"/>
  <c r="G81" i="124"/>
  <c r="G81" i="140" s="1"/>
  <c r="AP83" i="131"/>
  <c r="G27" i="155"/>
  <c r="G27" i="156" s="1"/>
  <c r="H27" i="156"/>
  <c r="AP16" i="134"/>
  <c r="G138" i="115"/>
  <c r="AF35" i="134"/>
  <c r="F126" i="115"/>
  <c r="G123" i="116"/>
  <c r="G84" i="139"/>
  <c r="AX34" i="134"/>
  <c r="H156" i="115"/>
  <c r="P19" i="113"/>
  <c r="P19" i="132" s="1"/>
  <c r="P17" i="132"/>
  <c r="F123" i="116"/>
  <c r="F84" i="139"/>
  <c r="AP19" i="134"/>
  <c r="G141" i="115"/>
  <c r="D81" i="124"/>
  <c r="D81" i="140" s="1"/>
  <c r="R83" i="131"/>
  <c r="P27" i="155"/>
  <c r="P27" i="156" s="1"/>
  <c r="Q27" i="156"/>
  <c r="AN34" i="134"/>
  <c r="G125" i="115"/>
  <c r="Z7" i="134"/>
  <c r="E129" i="115"/>
  <c r="Z35" i="114"/>
  <c r="Z34" i="114"/>
  <c r="E125" i="115"/>
  <c r="X34" i="134"/>
  <c r="Z16" i="134"/>
  <c r="E138" i="115"/>
  <c r="C102" i="123"/>
  <c r="C102" i="139" s="1"/>
  <c r="H104" i="131"/>
  <c r="J104" i="101"/>
  <c r="H157" i="115"/>
  <c r="AX35" i="134"/>
  <c r="D138" i="115"/>
  <c r="R16" i="134"/>
  <c r="Z83" i="131"/>
  <c r="E81" i="124"/>
  <c r="E81" i="140" s="1"/>
  <c r="C103" i="123"/>
  <c r="C103" i="139" s="1"/>
  <c r="H105" i="131"/>
  <c r="J105" i="101"/>
  <c r="H145" i="116"/>
  <c r="H141" i="116"/>
  <c r="H146" i="116"/>
  <c r="H113" i="135"/>
  <c r="H142" i="116"/>
  <c r="C82" i="123"/>
  <c r="C82" i="139" s="1"/>
  <c r="H84" i="131"/>
  <c r="Q16" i="113"/>
  <c r="Q16" i="132" s="1"/>
  <c r="Q76" i="131"/>
  <c r="Q7" i="101"/>
  <c r="R7" i="101" s="1"/>
  <c r="R76" i="101"/>
  <c r="R7" i="114"/>
  <c r="P35" i="134"/>
  <c r="D126" i="115"/>
  <c r="E123" i="116"/>
  <c r="E84" i="139"/>
  <c r="AN7" i="131"/>
  <c r="G5" i="123"/>
  <c r="AN7" i="113"/>
  <c r="E126" i="115"/>
  <c r="X35" i="134"/>
  <c r="F81" i="124"/>
  <c r="F81" i="140" s="1"/>
  <c r="AH83" i="131"/>
  <c r="D5" i="123"/>
  <c r="P7" i="113"/>
  <c r="P7" i="131"/>
  <c r="D40" i="155"/>
  <c r="D40" i="156" s="1"/>
  <c r="E40" i="156"/>
  <c r="AO16" i="113"/>
  <c r="AO16" i="132" s="1"/>
  <c r="AO76" i="131"/>
  <c r="AO7" i="101"/>
  <c r="AP76" i="101"/>
  <c r="F138" i="115"/>
  <c r="AH16" i="134"/>
  <c r="H100" i="131"/>
  <c r="C98" i="123"/>
  <c r="C98" i="139" s="1"/>
  <c r="J100" i="101"/>
  <c r="AO34" i="114"/>
  <c r="AO34" i="134" s="1"/>
  <c r="AO7" i="134"/>
  <c r="AO35" i="114"/>
  <c r="AO35" i="134" s="1"/>
  <c r="E43" i="156"/>
  <c r="D43" i="155"/>
  <c r="D43" i="156" s="1"/>
  <c r="AN19" i="113"/>
  <c r="AN19" i="132" s="1"/>
  <c r="AN17" i="132"/>
  <c r="R86" i="131"/>
  <c r="D84" i="124"/>
  <c r="R17" i="113"/>
  <c r="F84" i="124"/>
  <c r="AH86" i="131"/>
  <c r="AH17" i="113"/>
  <c r="J27" i="155"/>
  <c r="J27" i="156" s="1"/>
  <c r="K27" i="156"/>
  <c r="Y7" i="101"/>
  <c r="Y76" i="131"/>
  <c r="Y16" i="113"/>
  <c r="Y16" i="132" s="1"/>
  <c r="Z76" i="101"/>
  <c r="AW7" i="131"/>
  <c r="AW7" i="113"/>
  <c r="AX7" i="101"/>
  <c r="D44" i="155"/>
  <c r="D44" i="156" s="1"/>
  <c r="E44" i="156"/>
  <c r="M27" i="155"/>
  <c r="M27" i="156" s="1"/>
  <c r="N27" i="156"/>
  <c r="D34" i="155"/>
  <c r="D34" i="156" s="1"/>
  <c r="E34" i="156"/>
  <c r="D125" i="115"/>
  <c r="P34" i="134"/>
  <c r="E84" i="124"/>
  <c r="Z17" i="113"/>
  <c r="Z86" i="131"/>
  <c r="AG76" i="131"/>
  <c r="AG7" i="101"/>
  <c r="AG16" i="113"/>
  <c r="AG16" i="132" s="1"/>
  <c r="AH76" i="101"/>
  <c r="Y34" i="114"/>
  <c r="Y34" i="134" s="1"/>
  <c r="Y35" i="114"/>
  <c r="Y35" i="134" s="1"/>
  <c r="Y7" i="134"/>
  <c r="G129" i="146" l="1"/>
  <c r="D126" i="146"/>
  <c r="H146" i="135"/>
  <c r="H141" i="135"/>
  <c r="D138" i="146"/>
  <c r="E129" i="146"/>
  <c r="G141" i="146"/>
  <c r="G138" i="146"/>
  <c r="G126" i="146"/>
  <c r="D125" i="146"/>
  <c r="E126" i="146"/>
  <c r="H142" i="135"/>
  <c r="H145" i="135"/>
  <c r="E125" i="146"/>
  <c r="H161" i="135"/>
  <c r="F125" i="146"/>
  <c r="E141" i="146"/>
  <c r="F138" i="146"/>
  <c r="H157" i="146"/>
  <c r="E138" i="146"/>
  <c r="G125" i="146"/>
  <c r="H156" i="146"/>
  <c r="F126" i="146"/>
  <c r="F141" i="146"/>
  <c r="D141" i="146"/>
  <c r="H5" i="124"/>
  <c r="AX7" i="113"/>
  <c r="AX7" i="131"/>
  <c r="R17" i="132"/>
  <c r="R19" i="113"/>
  <c r="R19" i="132" s="1"/>
  <c r="AO7" i="131"/>
  <c r="AO7" i="113"/>
  <c r="AN36" i="113"/>
  <c r="AN36" i="132" s="1"/>
  <c r="AN40" i="113"/>
  <c r="AN40" i="132" s="1"/>
  <c r="AN7" i="132"/>
  <c r="AN39" i="113"/>
  <c r="AN39" i="132" s="1"/>
  <c r="AN35" i="113"/>
  <c r="AN35" i="132" s="1"/>
  <c r="E125" i="116"/>
  <c r="E123" i="135"/>
  <c r="R16" i="113"/>
  <c r="R16" i="132" s="1"/>
  <c r="R76" i="131"/>
  <c r="D74" i="124"/>
  <c r="G125" i="116"/>
  <c r="G123" i="135"/>
  <c r="F113" i="116"/>
  <c r="F5" i="139"/>
  <c r="E113" i="116"/>
  <c r="E5" i="139"/>
  <c r="G159" i="116"/>
  <c r="G84" i="140"/>
  <c r="F129" i="115"/>
  <c r="AH35" i="114"/>
  <c r="AH7" i="134"/>
  <c r="AH34" i="114"/>
  <c r="AG7" i="113"/>
  <c r="AG7" i="131"/>
  <c r="AH76" i="131"/>
  <c r="F74" i="124"/>
  <c r="AH16" i="113"/>
  <c r="AH16" i="132" s="1"/>
  <c r="AW36" i="113"/>
  <c r="AW36" i="132" s="1"/>
  <c r="AW7" i="132"/>
  <c r="AW39" i="113"/>
  <c r="AW39" i="132" s="1"/>
  <c r="AW40" i="113"/>
  <c r="AW40" i="132" s="1"/>
  <c r="AW35" i="113"/>
  <c r="AW35" i="132" s="1"/>
  <c r="AH17" i="132"/>
  <c r="AH19" i="113"/>
  <c r="AH19" i="132" s="1"/>
  <c r="D84" i="140"/>
  <c r="D159" i="116"/>
  <c r="P40" i="113"/>
  <c r="P40" i="132" s="1"/>
  <c r="P35" i="113"/>
  <c r="P35" i="132" s="1"/>
  <c r="P7" i="132"/>
  <c r="P39" i="113"/>
  <c r="P39" i="132" s="1"/>
  <c r="P36" i="113"/>
  <c r="P36" i="132" s="1"/>
  <c r="G5" i="139"/>
  <c r="G113" i="116"/>
  <c r="Q7" i="131"/>
  <c r="Q7" i="113"/>
  <c r="J105" i="131"/>
  <c r="C103" i="124"/>
  <c r="C103" i="140" s="1"/>
  <c r="E156" i="115"/>
  <c r="Z34" i="134"/>
  <c r="D42" i="155"/>
  <c r="D42" i="156" s="1"/>
  <c r="E42" i="156"/>
  <c r="AH7" i="101"/>
  <c r="X40" i="113"/>
  <c r="X40" i="132" s="1"/>
  <c r="X35" i="113"/>
  <c r="X35" i="132" s="1"/>
  <c r="X36" i="113"/>
  <c r="X36" i="132" s="1"/>
  <c r="X39" i="113"/>
  <c r="X39" i="132" s="1"/>
  <c r="X7" i="132"/>
  <c r="AP17" i="132"/>
  <c r="AP19" i="113"/>
  <c r="AP19" i="132" s="1"/>
  <c r="E38" i="156"/>
  <c r="D38" i="155"/>
  <c r="D38" i="156" s="1"/>
  <c r="G157" i="115"/>
  <c r="AP35" i="134"/>
  <c r="Z19" i="113"/>
  <c r="Z19" i="132" s="1"/>
  <c r="Z17" i="132"/>
  <c r="Y7" i="113"/>
  <c r="Y7" i="131"/>
  <c r="C98" i="124"/>
  <c r="C98" i="140" s="1"/>
  <c r="J100" i="131"/>
  <c r="D113" i="116"/>
  <c r="D5" i="139"/>
  <c r="C102" i="124"/>
  <c r="C102" i="140" s="1"/>
  <c r="J104" i="131"/>
  <c r="Z35" i="134"/>
  <c r="E157" i="115"/>
  <c r="F123" i="135"/>
  <c r="F125" i="116"/>
  <c r="C101" i="123"/>
  <c r="C101" i="139" s="1"/>
  <c r="H103" i="131"/>
  <c r="J103" i="101"/>
  <c r="H83" i="131"/>
  <c r="C81" i="123"/>
  <c r="C81" i="139" s="1"/>
  <c r="Z7" i="101"/>
  <c r="D125" i="116"/>
  <c r="D123" i="135"/>
  <c r="C95" i="123"/>
  <c r="C95" i="139" s="1"/>
  <c r="H97" i="131"/>
  <c r="J97" i="101"/>
  <c r="E159" i="116"/>
  <c r="E84" i="140"/>
  <c r="E74" i="124"/>
  <c r="Z76" i="131"/>
  <c r="Z16" i="113"/>
  <c r="Z16" i="132" s="1"/>
  <c r="F159" i="116"/>
  <c r="F84" i="140"/>
  <c r="G74" i="124"/>
  <c r="AP76" i="131"/>
  <c r="AP16" i="113"/>
  <c r="AP16" i="132" s="1"/>
  <c r="C108" i="115"/>
  <c r="H19" i="114"/>
  <c r="H17" i="134"/>
  <c r="J17" i="114"/>
  <c r="R7" i="131"/>
  <c r="D5" i="124"/>
  <c r="R7" i="113"/>
  <c r="AP7" i="101"/>
  <c r="R35" i="114"/>
  <c r="R34" i="114"/>
  <c r="D129" i="115"/>
  <c r="R7" i="134"/>
  <c r="E33" i="156"/>
  <c r="D33" i="155"/>
  <c r="D33" i="156" s="1"/>
  <c r="AF40" i="113"/>
  <c r="AF40" i="132" s="1"/>
  <c r="AF35" i="113"/>
  <c r="AF35" i="132" s="1"/>
  <c r="AF7" i="132"/>
  <c r="AF36" i="113"/>
  <c r="AF36" i="132" s="1"/>
  <c r="AF39" i="113"/>
  <c r="AF39" i="132" s="1"/>
  <c r="H158" i="116"/>
  <c r="H74" i="140"/>
  <c r="AP34" i="134"/>
  <c r="G156" i="115"/>
  <c r="D125" i="135" l="1"/>
  <c r="E156" i="146"/>
  <c r="C108" i="146"/>
  <c r="E157" i="146"/>
  <c r="G125" i="135"/>
  <c r="E125" i="135"/>
  <c r="G157" i="146"/>
  <c r="G156" i="146"/>
  <c r="H158" i="135"/>
  <c r="D129" i="146"/>
  <c r="F125" i="135"/>
  <c r="F129" i="146"/>
  <c r="H86" i="131"/>
  <c r="H17" i="113"/>
  <c r="C84" i="123"/>
  <c r="J86" i="101"/>
  <c r="R7" i="132"/>
  <c r="R36" i="113"/>
  <c r="R36" i="132" s="1"/>
  <c r="R39" i="113"/>
  <c r="R39" i="132" s="1"/>
  <c r="R40" i="113"/>
  <c r="R40" i="132" s="1"/>
  <c r="R35" i="113"/>
  <c r="R35" i="132" s="1"/>
  <c r="E161" i="116"/>
  <c r="E159" i="135"/>
  <c r="D141" i="116"/>
  <c r="D113" i="135"/>
  <c r="D146" i="116"/>
  <c r="D145" i="116"/>
  <c r="D142" i="116"/>
  <c r="Y35" i="113"/>
  <c r="Y35" i="132" s="1"/>
  <c r="Y7" i="132"/>
  <c r="Y36" i="113"/>
  <c r="Y36" i="132" s="1"/>
  <c r="Y39" i="113"/>
  <c r="Y39" i="132" s="1"/>
  <c r="Y40" i="113"/>
  <c r="Y40" i="132" s="1"/>
  <c r="F74" i="140"/>
  <c r="F158" i="116"/>
  <c r="F157" i="115"/>
  <c r="AH35" i="134"/>
  <c r="D30" i="155"/>
  <c r="D30" i="156" s="1"/>
  <c r="E30" i="156"/>
  <c r="E36" i="156"/>
  <c r="D36" i="155"/>
  <c r="D36" i="156" s="1"/>
  <c r="D156" i="115"/>
  <c r="R34" i="134"/>
  <c r="D5" i="140"/>
  <c r="D149" i="116"/>
  <c r="C110" i="115"/>
  <c r="H19" i="134"/>
  <c r="J19" i="114"/>
  <c r="G74" i="140"/>
  <c r="G158" i="116"/>
  <c r="C95" i="124"/>
  <c r="C95" i="140" s="1"/>
  <c r="J97" i="131"/>
  <c r="Q7" i="132"/>
  <c r="Q39" i="113"/>
  <c r="Q39" i="132" s="1"/>
  <c r="Q35" i="113"/>
  <c r="Q35" i="132" s="1"/>
  <c r="Q40" i="113"/>
  <c r="Q40" i="132" s="1"/>
  <c r="Q36" i="113"/>
  <c r="Q36" i="132" s="1"/>
  <c r="AG7" i="132"/>
  <c r="AG40" i="113"/>
  <c r="AG40" i="132" s="1"/>
  <c r="AG39" i="113"/>
  <c r="AG39" i="132" s="1"/>
  <c r="AG35" i="113"/>
  <c r="AG35" i="132" s="1"/>
  <c r="AG36" i="113"/>
  <c r="AG36" i="132" s="1"/>
  <c r="E141" i="116"/>
  <c r="E145" i="116"/>
  <c r="E146" i="116"/>
  <c r="E142" i="116"/>
  <c r="E113" i="135"/>
  <c r="H76" i="131"/>
  <c r="C74" i="123"/>
  <c r="H16" i="113"/>
  <c r="H16" i="132" s="1"/>
  <c r="AO36" i="113"/>
  <c r="AO36" i="132" s="1"/>
  <c r="AO7" i="132"/>
  <c r="AO39" i="113"/>
  <c r="AO39" i="132" s="1"/>
  <c r="AO40" i="113"/>
  <c r="AO40" i="132" s="1"/>
  <c r="AO35" i="113"/>
  <c r="AO35" i="132" s="1"/>
  <c r="R35" i="134"/>
  <c r="D157" i="115"/>
  <c r="E74" i="140"/>
  <c r="E158" i="116"/>
  <c r="Z7" i="131"/>
  <c r="Z7" i="113"/>
  <c r="E5" i="124"/>
  <c r="C101" i="124"/>
  <c r="C101" i="140" s="1"/>
  <c r="J103" i="131"/>
  <c r="AH7" i="113"/>
  <c r="F5" i="124"/>
  <c r="AH7" i="131"/>
  <c r="D161" i="116"/>
  <c r="D159" i="135"/>
  <c r="H35" i="114"/>
  <c r="H34" i="114"/>
  <c r="C98" i="115"/>
  <c r="H7" i="134"/>
  <c r="F156" i="115"/>
  <c r="AH34" i="134"/>
  <c r="I84" i="131"/>
  <c r="I83" i="101"/>
  <c r="J84" i="101"/>
  <c r="AX40" i="113"/>
  <c r="AX40" i="132" s="1"/>
  <c r="AX39" i="113"/>
  <c r="AX39" i="132" s="1"/>
  <c r="AX36" i="113"/>
  <c r="AX36" i="132" s="1"/>
  <c r="AX7" i="132"/>
  <c r="AX35" i="113"/>
  <c r="AX35" i="132" s="1"/>
  <c r="G5" i="124"/>
  <c r="AP7" i="131"/>
  <c r="AP7" i="113"/>
  <c r="J17" i="134"/>
  <c r="C139" i="115"/>
  <c r="F161" i="116"/>
  <c r="F159" i="135"/>
  <c r="G145" i="116"/>
  <c r="G142" i="116"/>
  <c r="G113" i="135"/>
  <c r="G141" i="116"/>
  <c r="G146" i="116"/>
  <c r="G159" i="135"/>
  <c r="G161" i="116"/>
  <c r="F141" i="116"/>
  <c r="F113" i="135"/>
  <c r="F142" i="116"/>
  <c r="F145" i="116"/>
  <c r="F146" i="116"/>
  <c r="D158" i="116"/>
  <c r="D74" i="140"/>
  <c r="H149" i="116"/>
  <c r="H5" i="140"/>
  <c r="D158" i="135" l="1"/>
  <c r="G146" i="135"/>
  <c r="G145" i="135"/>
  <c r="E158" i="135"/>
  <c r="E145" i="135"/>
  <c r="F157" i="146"/>
  <c r="D142" i="135"/>
  <c r="D141" i="135"/>
  <c r="F146" i="135"/>
  <c r="F156" i="146"/>
  <c r="E141" i="135"/>
  <c r="F158" i="135"/>
  <c r="D145" i="135"/>
  <c r="F141" i="135"/>
  <c r="G141" i="135"/>
  <c r="F145" i="135"/>
  <c r="G161" i="135"/>
  <c r="F161" i="135"/>
  <c r="D157" i="146"/>
  <c r="E142" i="135"/>
  <c r="G158" i="135"/>
  <c r="C110" i="146"/>
  <c r="D156" i="146"/>
  <c r="D146" i="135"/>
  <c r="E161" i="135"/>
  <c r="F142" i="135"/>
  <c r="G142" i="135"/>
  <c r="C139" i="146"/>
  <c r="C98" i="146"/>
  <c r="D161" i="135"/>
  <c r="E146" i="135"/>
  <c r="H181" i="116"/>
  <c r="H177" i="116"/>
  <c r="H178" i="116"/>
  <c r="H182" i="116"/>
  <c r="H149" i="135"/>
  <c r="CJ84" i="131"/>
  <c r="M82" i="123"/>
  <c r="M82" i="139" s="1"/>
  <c r="I76" i="101"/>
  <c r="I83" i="131"/>
  <c r="J83" i="101"/>
  <c r="H35" i="134"/>
  <c r="C126" i="115"/>
  <c r="F149" i="116"/>
  <c r="F5" i="140"/>
  <c r="E149" i="116"/>
  <c r="E5" i="140"/>
  <c r="E27" i="156"/>
  <c r="D27" i="155"/>
  <c r="D27" i="156" s="1"/>
  <c r="C141" i="115"/>
  <c r="J19" i="134"/>
  <c r="C84" i="124"/>
  <c r="J86" i="131"/>
  <c r="J17" i="113"/>
  <c r="M107" i="115"/>
  <c r="CJ16" i="134"/>
  <c r="AH40" i="113"/>
  <c r="AH40" i="132" s="1"/>
  <c r="AH7" i="132"/>
  <c r="AH35" i="113"/>
  <c r="AH35" i="132" s="1"/>
  <c r="AH36" i="113"/>
  <c r="AH36" i="132" s="1"/>
  <c r="AH39" i="113"/>
  <c r="AH39" i="132" s="1"/>
  <c r="Z39" i="113"/>
  <c r="Z39" i="132" s="1"/>
  <c r="Z40" i="113"/>
  <c r="Z40" i="132" s="1"/>
  <c r="Z36" i="113"/>
  <c r="Z36" i="132" s="1"/>
  <c r="Z7" i="132"/>
  <c r="Z35" i="113"/>
  <c r="Z35" i="132" s="1"/>
  <c r="C84" i="139"/>
  <c r="C123" i="116"/>
  <c r="G5" i="140"/>
  <c r="G149" i="116"/>
  <c r="AH34" i="155"/>
  <c r="AH34" i="156" s="1"/>
  <c r="AI34" i="156"/>
  <c r="AH35" i="155"/>
  <c r="AH35" i="156" s="1"/>
  <c r="AI35" i="156"/>
  <c r="H17" i="132"/>
  <c r="H19" i="113"/>
  <c r="H19" i="132" s="1"/>
  <c r="AP7" i="132"/>
  <c r="AP39" i="113"/>
  <c r="AP39" i="132" s="1"/>
  <c r="AP40" i="113"/>
  <c r="AP40" i="132" s="1"/>
  <c r="AP35" i="113"/>
  <c r="AP35" i="132" s="1"/>
  <c r="AP36" i="113"/>
  <c r="AP36" i="132" s="1"/>
  <c r="M83" i="123"/>
  <c r="M83" i="139" s="1"/>
  <c r="CJ85" i="131"/>
  <c r="C82" i="124"/>
  <c r="C82" i="140" s="1"/>
  <c r="J84" i="131"/>
  <c r="C125" i="115"/>
  <c r="H34" i="134"/>
  <c r="H7" i="113"/>
  <c r="H7" i="131"/>
  <c r="C5" i="123"/>
  <c r="I7" i="114"/>
  <c r="I16" i="134"/>
  <c r="J16" i="114"/>
  <c r="C74" i="139"/>
  <c r="C122" i="116"/>
  <c r="D181" i="116"/>
  <c r="D177" i="116"/>
  <c r="D182" i="116"/>
  <c r="D178" i="116"/>
  <c r="D149" i="135"/>
  <c r="D182" i="135" l="1"/>
  <c r="C125" i="146"/>
  <c r="C141" i="146"/>
  <c r="H182" i="135"/>
  <c r="D177" i="135"/>
  <c r="H178" i="135"/>
  <c r="H177" i="135"/>
  <c r="D181" i="135"/>
  <c r="D178" i="135"/>
  <c r="C122" i="135"/>
  <c r="M107" i="146"/>
  <c r="C126" i="146"/>
  <c r="H181" i="135"/>
  <c r="H7" i="132"/>
  <c r="H36" i="113"/>
  <c r="H36" i="132" s="1"/>
  <c r="H40" i="113"/>
  <c r="H40" i="132" s="1"/>
  <c r="H35" i="113"/>
  <c r="H35" i="132" s="1"/>
  <c r="H39" i="113"/>
  <c r="H39" i="132" s="1"/>
  <c r="J83" i="131"/>
  <c r="C81" i="124"/>
  <c r="C81" i="140" s="1"/>
  <c r="C123" i="135"/>
  <c r="C125" i="116"/>
  <c r="C84" i="140"/>
  <c r="C159" i="116"/>
  <c r="F182" i="116"/>
  <c r="F177" i="116"/>
  <c r="F178" i="116"/>
  <c r="F149" i="135"/>
  <c r="F181" i="116"/>
  <c r="J16" i="134"/>
  <c r="C138" i="115"/>
  <c r="C113" i="116"/>
  <c r="C5" i="139"/>
  <c r="AH33" i="155"/>
  <c r="AH33" i="156" s="1"/>
  <c r="AI33" i="156"/>
  <c r="I16" i="113"/>
  <c r="I16" i="132" s="1"/>
  <c r="I7" i="101"/>
  <c r="I76" i="131"/>
  <c r="J76" i="101"/>
  <c r="I34" i="114"/>
  <c r="I34" i="134" s="1"/>
  <c r="I7" i="134"/>
  <c r="I35" i="114"/>
  <c r="I35" i="134" s="1"/>
  <c r="J7" i="114"/>
  <c r="M81" i="123"/>
  <c r="M81" i="139" s="1"/>
  <c r="CJ83" i="131"/>
  <c r="G182" i="116"/>
  <c r="G181" i="116"/>
  <c r="G177" i="116"/>
  <c r="G178" i="116"/>
  <c r="G149" i="135"/>
  <c r="J19" i="113"/>
  <c r="J19" i="132" s="1"/>
  <c r="J17" i="132"/>
  <c r="E181" i="116"/>
  <c r="E149" i="135"/>
  <c r="E177" i="116"/>
  <c r="E178" i="116"/>
  <c r="E182" i="116"/>
  <c r="F178" i="135" l="1"/>
  <c r="E178" i="135"/>
  <c r="G181" i="135"/>
  <c r="F177" i="135"/>
  <c r="C125" i="135"/>
  <c r="G177" i="135"/>
  <c r="E177" i="135"/>
  <c r="C138" i="146"/>
  <c r="G182" i="135"/>
  <c r="F181" i="135"/>
  <c r="F182" i="135"/>
  <c r="E182" i="135"/>
  <c r="E181" i="135"/>
  <c r="G178" i="135"/>
  <c r="CK84" i="131"/>
  <c r="CK83" i="101"/>
  <c r="CL84" i="101"/>
  <c r="C74" i="124"/>
  <c r="J76" i="131"/>
  <c r="J16" i="113"/>
  <c r="J16" i="132" s="1"/>
  <c r="AH40" i="155"/>
  <c r="AH40" i="156" s="1"/>
  <c r="AI40" i="156"/>
  <c r="I7" i="131"/>
  <c r="I7" i="113"/>
  <c r="J7" i="101"/>
  <c r="M103" i="123"/>
  <c r="M103" i="139" s="1"/>
  <c r="CJ105" i="131"/>
  <c r="CL105" i="101"/>
  <c r="C159" i="135"/>
  <c r="C161" i="116"/>
  <c r="CK85" i="131"/>
  <c r="CL85" i="101"/>
  <c r="AI30" i="156"/>
  <c r="AH30" i="155"/>
  <c r="AH30" i="156" s="1"/>
  <c r="C145" i="116"/>
  <c r="C142" i="116"/>
  <c r="C141" i="116"/>
  <c r="C146" i="116"/>
  <c r="C113" i="135"/>
  <c r="AH44" i="155"/>
  <c r="AH44" i="156" s="1"/>
  <c r="AI44" i="156"/>
  <c r="CJ104" i="131"/>
  <c r="M102" i="123"/>
  <c r="M102" i="139" s="1"/>
  <c r="CL104" i="101"/>
  <c r="M74" i="123"/>
  <c r="CJ16" i="113"/>
  <c r="CJ16" i="132" s="1"/>
  <c r="CJ76" i="131"/>
  <c r="J35" i="114"/>
  <c r="J7" i="134"/>
  <c r="J34" i="114"/>
  <c r="C129" i="115"/>
  <c r="CJ100" i="131"/>
  <c r="M98" i="123"/>
  <c r="M98" i="139" s="1"/>
  <c r="CL100" i="101"/>
  <c r="AH43" i="155"/>
  <c r="AH43" i="156" s="1"/>
  <c r="AI43" i="156"/>
  <c r="C129" i="146" l="1"/>
  <c r="C145" i="135"/>
  <c r="C146" i="135"/>
  <c r="C161" i="135"/>
  <c r="C141" i="135"/>
  <c r="C142" i="135"/>
  <c r="C157" i="115"/>
  <c r="J35" i="134"/>
  <c r="M122" i="116"/>
  <c r="M74" i="139"/>
  <c r="AI42" i="156"/>
  <c r="AH42" i="155"/>
  <c r="AH42" i="156" s="1"/>
  <c r="C158" i="116"/>
  <c r="C74" i="140"/>
  <c r="M102" i="124"/>
  <c r="M102" i="140" s="1"/>
  <c r="CL104" i="131"/>
  <c r="M83" i="124"/>
  <c r="M83" i="140" s="1"/>
  <c r="CL85" i="131"/>
  <c r="CJ97" i="131"/>
  <c r="M95" i="123"/>
  <c r="M95" i="139" s="1"/>
  <c r="CL97" i="101"/>
  <c r="M82" i="124"/>
  <c r="M82" i="140" s="1"/>
  <c r="CL84" i="131"/>
  <c r="M98" i="124"/>
  <c r="M98" i="140" s="1"/>
  <c r="CL100" i="131"/>
  <c r="C156" i="115"/>
  <c r="J34" i="134"/>
  <c r="AH38" i="155"/>
  <c r="AH38" i="156" s="1"/>
  <c r="AI38" i="156"/>
  <c r="J7" i="131"/>
  <c r="C5" i="124"/>
  <c r="J7" i="113"/>
  <c r="CK76" i="101"/>
  <c r="CK83" i="131"/>
  <c r="CL83" i="101"/>
  <c r="M103" i="124"/>
  <c r="M103" i="140" s="1"/>
  <c r="CL105" i="131"/>
  <c r="I36" i="113"/>
  <c r="I36" i="132" s="1"/>
  <c r="I35" i="113"/>
  <c r="I35" i="132" s="1"/>
  <c r="I7" i="132"/>
  <c r="I39" i="113"/>
  <c r="I39" i="132" s="1"/>
  <c r="I40" i="113"/>
  <c r="I40" i="132" s="1"/>
  <c r="CJ103" i="131"/>
  <c r="M101" i="123"/>
  <c r="M101" i="139" s="1"/>
  <c r="CL103" i="101"/>
  <c r="C156" i="146" l="1"/>
  <c r="C158" i="135"/>
  <c r="M122" i="135"/>
  <c r="C157" i="146"/>
  <c r="CL83" i="131"/>
  <c r="M81" i="124"/>
  <c r="M81" i="140" s="1"/>
  <c r="C5" i="140"/>
  <c r="C149" i="116"/>
  <c r="M95" i="124"/>
  <c r="M95" i="140" s="1"/>
  <c r="CL97" i="131"/>
  <c r="M101" i="124"/>
  <c r="M101" i="140" s="1"/>
  <c r="CL103" i="131"/>
  <c r="CK7" i="101"/>
  <c r="CK16" i="113"/>
  <c r="CK16" i="132" s="1"/>
  <c r="CK76" i="131"/>
  <c r="CL76" i="101"/>
  <c r="CJ17" i="113"/>
  <c r="M84" i="123"/>
  <c r="CJ86" i="131"/>
  <c r="CL86" i="101"/>
  <c r="J39" i="113"/>
  <c r="J39" i="132" s="1"/>
  <c r="J36" i="113"/>
  <c r="J36" i="132" s="1"/>
  <c r="J7" i="132"/>
  <c r="J35" i="113"/>
  <c r="J35" i="132" s="1"/>
  <c r="J40" i="113"/>
  <c r="J40" i="132" s="1"/>
  <c r="AI36" i="156"/>
  <c r="AH36" i="155"/>
  <c r="AH36" i="156" s="1"/>
  <c r="CJ19" i="113" l="1"/>
  <c r="CJ19" i="132" s="1"/>
  <c r="CJ17" i="132"/>
  <c r="CK7" i="131"/>
  <c r="CK7" i="113"/>
  <c r="C149" i="135"/>
  <c r="C182" i="116"/>
  <c r="C181" i="116"/>
  <c r="C178" i="116"/>
  <c r="C177" i="116"/>
  <c r="CL86" i="131"/>
  <c r="M84" i="124"/>
  <c r="CL17" i="113"/>
  <c r="CL76" i="131"/>
  <c r="M74" i="124"/>
  <c r="CL16" i="113"/>
  <c r="CL16" i="132" s="1"/>
  <c r="CJ7" i="113"/>
  <c r="CJ7" i="131"/>
  <c r="M5" i="123"/>
  <c r="CL7" i="101"/>
  <c r="AI27" i="156"/>
  <c r="AH27" i="155"/>
  <c r="AH27" i="156" s="1"/>
  <c r="M123" i="116"/>
  <c r="M84" i="139"/>
  <c r="C178" i="135" l="1"/>
  <c r="C181" i="135"/>
  <c r="C182" i="135"/>
  <c r="C177" i="135"/>
  <c r="AY106" i="152"/>
  <c r="AY128" i="151"/>
  <c r="CJ7" i="132"/>
  <c r="CL19" i="113"/>
  <c r="CL19" i="132" s="1"/>
  <c r="CL17" i="132"/>
  <c r="CK35" i="113"/>
  <c r="CK35" i="132" s="1"/>
  <c r="CK40" i="113"/>
  <c r="CK40" i="132" s="1"/>
  <c r="CK36" i="113"/>
  <c r="CK36" i="132" s="1"/>
  <c r="CK39" i="113"/>
  <c r="CK39" i="132" s="1"/>
  <c r="CK7" i="132"/>
  <c r="CL7" i="131"/>
  <c r="M5" i="124"/>
  <c r="CL7" i="113"/>
  <c r="M84" i="140"/>
  <c r="M159" i="116"/>
  <c r="M113" i="116"/>
  <c r="M5" i="139"/>
  <c r="M74" i="140"/>
  <c r="M158" i="116"/>
  <c r="M125" i="116"/>
  <c r="M123" i="135"/>
  <c r="M125" i="135" l="1"/>
  <c r="M158" i="135"/>
  <c r="AY124" i="151"/>
  <c r="AY105" i="152"/>
  <c r="CL7" i="132"/>
  <c r="M113" i="135"/>
  <c r="M149" i="116"/>
  <c r="M5" i="140"/>
  <c r="M161" i="116"/>
  <c r="M159" i="135"/>
  <c r="M161" i="135" l="1"/>
  <c r="AY123" i="151"/>
  <c r="M149" i="135"/>
  <c r="AX109" i="152" l="1"/>
  <c r="AX106" i="152" l="1"/>
  <c r="AX105" i="152" l="1"/>
  <c r="AX128" i="151" l="1"/>
  <c r="AW128" i="151" l="1"/>
  <c r="AW109" i="152"/>
  <c r="AX124" i="151" l="1"/>
  <c r="AW106" i="152"/>
  <c r="AW124" i="151" l="1"/>
  <c r="AW123" i="151"/>
  <c r="AW105" i="152"/>
  <c r="AX123" i="151" l="1"/>
  <c r="AV109" i="152" l="1"/>
  <c r="AV128" i="151"/>
  <c r="AV106" i="152" l="1"/>
  <c r="AV105" i="152" l="1"/>
  <c r="CR24" i="133" l="1"/>
  <c r="N22" i="128"/>
  <c r="N22" i="144" s="1"/>
  <c r="CT24" i="102"/>
  <c r="CR26" i="133"/>
  <c r="N24" i="128"/>
  <c r="N24" i="144" s="1"/>
  <c r="CT26" i="102"/>
  <c r="CR25" i="133"/>
  <c r="N23" i="128"/>
  <c r="N23" i="144" s="1"/>
  <c r="CT25" i="102"/>
  <c r="N22" i="129" l="1"/>
  <c r="N22" i="145" s="1"/>
  <c r="CT24" i="133"/>
  <c r="N24" i="129"/>
  <c r="N24" i="145" s="1"/>
  <c r="CT26" i="133"/>
  <c r="CT25" i="133"/>
  <c r="N23" i="129"/>
  <c r="N23" i="145" s="1"/>
  <c r="AV124" i="151" l="1"/>
  <c r="AV123" i="151"/>
  <c r="CR24" i="134" l="1"/>
  <c r="N115" i="115"/>
  <c r="N115" i="146" s="1"/>
  <c r="CT24" i="114"/>
  <c r="CR23" i="133"/>
  <c r="CR25" i="113"/>
  <c r="CR25" i="132" s="1"/>
  <c r="N21" i="128"/>
  <c r="CT23" i="102"/>
  <c r="N131" i="116" l="1"/>
  <c r="N131" i="135" s="1"/>
  <c r="N21" i="144"/>
  <c r="CR21" i="134"/>
  <c r="CR20" i="114"/>
  <c r="N112" i="115"/>
  <c r="N112" i="146" s="1"/>
  <c r="CT21" i="114"/>
  <c r="N6" i="128"/>
  <c r="CR21" i="113"/>
  <c r="CR8" i="133"/>
  <c r="CR7" i="102"/>
  <c r="CT8" i="102"/>
  <c r="M108" i="115"/>
  <c r="CJ19" i="114"/>
  <c r="CJ17" i="134"/>
  <c r="CL17" i="114"/>
  <c r="CT25" i="113"/>
  <c r="CT25" i="132" s="1"/>
  <c r="CT23" i="133"/>
  <c r="N21" i="129"/>
  <c r="N146" i="115"/>
  <c r="N146" i="146" s="1"/>
  <c r="CT24" i="134"/>
  <c r="M108" i="146" l="1"/>
  <c r="AU109" i="152"/>
  <c r="AU106" i="152"/>
  <c r="AU105" i="152"/>
  <c r="AU123" i="151"/>
  <c r="AU128" i="151"/>
  <c r="CR21" i="132"/>
  <c r="N111" i="115"/>
  <c r="N111" i="146" s="1"/>
  <c r="CR20" i="134"/>
  <c r="CT20" i="114"/>
  <c r="M139" i="115"/>
  <c r="CL17" i="134"/>
  <c r="CT8" i="133"/>
  <c r="N6" i="129"/>
  <c r="CT21" i="113"/>
  <c r="N6" i="144"/>
  <c r="N127" i="116"/>
  <c r="M98" i="115"/>
  <c r="CJ7" i="134"/>
  <c r="N21" i="145"/>
  <c r="N167" i="116"/>
  <c r="N167" i="135" s="1"/>
  <c r="N5" i="128"/>
  <c r="CR7" i="133"/>
  <c r="CR20" i="113"/>
  <c r="CT7" i="102"/>
  <c r="CT21" i="134"/>
  <c r="N143" i="115"/>
  <c r="N143" i="146" s="1"/>
  <c r="M110" i="115"/>
  <c r="CJ19" i="134"/>
  <c r="CL19" i="114"/>
  <c r="M110" i="146" l="1"/>
  <c r="M139" i="146"/>
  <c r="M98" i="146"/>
  <c r="AU124" i="151"/>
  <c r="N163" i="116"/>
  <c r="N6" i="145"/>
  <c r="N142" i="115"/>
  <c r="N142" i="146" s="1"/>
  <c r="CT20" i="134"/>
  <c r="N126" i="116"/>
  <c r="N5" i="144"/>
  <c r="N127" i="135"/>
  <c r="M141" i="115"/>
  <c r="CL19" i="134"/>
  <c r="CT20" i="113"/>
  <c r="N5" i="129"/>
  <c r="CT7" i="133"/>
  <c r="CR20" i="132"/>
  <c r="CT21" i="132"/>
  <c r="M141" i="146" l="1"/>
  <c r="N5" i="145"/>
  <c r="N162" i="116"/>
  <c r="N126" i="135"/>
  <c r="CT20" i="132"/>
  <c r="N163" i="135"/>
  <c r="N162" i="135" l="1"/>
  <c r="CJ26" i="133" l="1"/>
  <c r="M24" i="128"/>
  <c r="M24" i="144" s="1"/>
  <c r="CL26" i="102"/>
  <c r="CJ24" i="133"/>
  <c r="M22" i="128"/>
  <c r="M22" i="144" s="1"/>
  <c r="CL24" i="102"/>
  <c r="CJ25" i="133"/>
  <c r="M23" i="128"/>
  <c r="M23" i="144" s="1"/>
  <c r="CL25" i="102"/>
  <c r="M24" i="129" l="1"/>
  <c r="M24" i="145" s="1"/>
  <c r="CL26" i="133"/>
  <c r="M22" i="129"/>
  <c r="M22" i="145" s="1"/>
  <c r="CL24" i="133"/>
  <c r="CL25" i="133"/>
  <c r="M23" i="129"/>
  <c r="M23" i="145" s="1"/>
  <c r="P128" i="151" l="1"/>
  <c r="AT128" i="151"/>
  <c r="J128" i="151"/>
  <c r="AL128" i="151"/>
  <c r="Z128" i="151"/>
  <c r="AA128" i="151"/>
  <c r="AH128" i="151"/>
  <c r="L109" i="152"/>
  <c r="AP128" i="151"/>
  <c r="K128" i="151"/>
  <c r="AF128" i="151"/>
  <c r="M109" i="152" l="1"/>
  <c r="AC109" i="152"/>
  <c r="AS109" i="152"/>
  <c r="R109" i="152"/>
  <c r="AH109" i="152"/>
  <c r="G109" i="152"/>
  <c r="W109" i="152"/>
  <c r="AM109" i="152"/>
  <c r="T109" i="152"/>
  <c r="AN109" i="152"/>
  <c r="G128" i="151"/>
  <c r="AE128" i="151"/>
  <c r="H128" i="151"/>
  <c r="AB128" i="151"/>
  <c r="I128" i="151"/>
  <c r="Y128" i="151"/>
  <c r="AO128" i="151"/>
  <c r="F128" i="151"/>
  <c r="AD128" i="151"/>
  <c r="Q109" i="152"/>
  <c r="AG109" i="152"/>
  <c r="F109" i="152"/>
  <c r="V109" i="152"/>
  <c r="AL109" i="152"/>
  <c r="K109" i="152"/>
  <c r="AA109" i="152"/>
  <c r="X109" i="152"/>
  <c r="AR109" i="152"/>
  <c r="O128" i="151"/>
  <c r="AI128" i="151"/>
  <c r="L128" i="151"/>
  <c r="AJ128" i="151"/>
  <c r="M128" i="151"/>
  <c r="AC128" i="151"/>
  <c r="AS128" i="151"/>
  <c r="N128" i="151"/>
  <c r="AQ128" i="151"/>
  <c r="E109" i="152"/>
  <c r="U109" i="152"/>
  <c r="AK109" i="152"/>
  <c r="J109" i="152"/>
  <c r="Z109" i="152"/>
  <c r="AP109" i="152"/>
  <c r="O109" i="152"/>
  <c r="AE109" i="152"/>
  <c r="D109" i="152"/>
  <c r="AB109" i="152"/>
  <c r="P109" i="152"/>
  <c r="S128" i="151"/>
  <c r="AM128" i="151"/>
  <c r="T128" i="151"/>
  <c r="AN128" i="151"/>
  <c r="Q128" i="151"/>
  <c r="AG128" i="151"/>
  <c r="C128" i="151"/>
  <c r="R128" i="151"/>
  <c r="I109" i="152"/>
  <c r="Y109" i="152"/>
  <c r="AO109" i="152"/>
  <c r="N109" i="152"/>
  <c r="AD109" i="152"/>
  <c r="AT109" i="152"/>
  <c r="S109" i="152"/>
  <c r="AI109" i="152"/>
  <c r="H109" i="152"/>
  <c r="AJ109" i="152"/>
  <c r="AF109" i="152"/>
  <c r="W128" i="151"/>
  <c r="D128" i="151"/>
  <c r="X128" i="151"/>
  <c r="AR128" i="151"/>
  <c r="U128" i="151"/>
  <c r="AK128" i="151"/>
  <c r="E128" i="151"/>
  <c r="V128" i="151"/>
  <c r="AQ109" i="152" l="1"/>
  <c r="M115" i="115" l="1"/>
  <c r="M115" i="146" s="1"/>
  <c r="CJ24" i="134"/>
  <c r="CL24" i="114"/>
  <c r="CJ21" i="134"/>
  <c r="M112" i="115"/>
  <c r="CJ20" i="114"/>
  <c r="M21" i="128"/>
  <c r="CJ23" i="133"/>
  <c r="CJ25" i="113"/>
  <c r="CJ25" i="132" s="1"/>
  <c r="CL23" i="102"/>
  <c r="M6" i="128"/>
  <c r="CJ7" i="102"/>
  <c r="CJ21" i="113"/>
  <c r="CJ8" i="133"/>
  <c r="CL8" i="102"/>
  <c r="M112" i="146" l="1"/>
  <c r="M131" i="116"/>
  <c r="M21" i="144"/>
  <c r="CL25" i="113"/>
  <c r="CL25" i="132" s="1"/>
  <c r="M21" i="129"/>
  <c r="CL23" i="133"/>
  <c r="M146" i="115"/>
  <c r="CL24" i="134"/>
  <c r="M6" i="144"/>
  <c r="M127" i="116"/>
  <c r="CJ21" i="132"/>
  <c r="CJ40" i="113"/>
  <c r="CJ40" i="132" s="1"/>
  <c r="CJ39" i="113"/>
  <c r="CJ39" i="132" s="1"/>
  <c r="M111" i="115"/>
  <c r="CJ20" i="134"/>
  <c r="CJ34" i="114"/>
  <c r="CJ35" i="114"/>
  <c r="M6" i="129"/>
  <c r="CL21" i="113"/>
  <c r="CL8" i="133"/>
  <c r="CJ20" i="113"/>
  <c r="CJ7" i="133"/>
  <c r="M5" i="128"/>
  <c r="CL7" i="102"/>
  <c r="M146" i="146" l="1"/>
  <c r="M131" i="135"/>
  <c r="M111" i="146"/>
  <c r="CJ20" i="132"/>
  <c r="CJ36" i="113"/>
  <c r="CJ36" i="132" s="1"/>
  <c r="CJ35" i="113"/>
  <c r="CJ35" i="132" s="1"/>
  <c r="M126" i="115"/>
  <c r="CJ35" i="134"/>
  <c r="M21" i="145"/>
  <c r="M167" i="116"/>
  <c r="CL7" i="133"/>
  <c r="M5" i="129"/>
  <c r="CL20" i="113"/>
  <c r="CJ34" i="134"/>
  <c r="M125" i="115"/>
  <c r="M5" i="144"/>
  <c r="M126" i="116"/>
  <c r="CL21" i="132"/>
  <c r="CL40" i="113"/>
  <c r="CL40" i="132" s="1"/>
  <c r="CL39" i="113"/>
  <c r="CL39" i="132" s="1"/>
  <c r="M6" i="145"/>
  <c r="M163" i="116"/>
  <c r="M127" i="135"/>
  <c r="M146" i="116"/>
  <c r="M145" i="116"/>
  <c r="M167" i="135" l="1"/>
  <c r="M146" i="135"/>
  <c r="M125" i="146"/>
  <c r="M126" i="146"/>
  <c r="M145" i="135"/>
  <c r="M163" i="135"/>
  <c r="M181" i="116"/>
  <c r="M182" i="116"/>
  <c r="M126" i="135"/>
  <c r="M142" i="116"/>
  <c r="M141" i="116"/>
  <c r="CL20" i="132"/>
  <c r="CL36" i="113"/>
  <c r="CL36" i="132" s="1"/>
  <c r="CL35" i="113"/>
  <c r="CL35" i="132" s="1"/>
  <c r="M162" i="116"/>
  <c r="M5" i="145"/>
  <c r="M141" i="135" l="1"/>
  <c r="M181" i="135"/>
  <c r="M142" i="135"/>
  <c r="M182" i="135"/>
  <c r="C109" i="152"/>
  <c r="M162" i="135"/>
  <c r="M178" i="116"/>
  <c r="M177" i="116"/>
  <c r="M177" i="135" l="1"/>
  <c r="M178" i="135"/>
  <c r="AQ126" i="151" l="1"/>
  <c r="AQ108" i="152"/>
  <c r="AR126" i="151"/>
  <c r="AR108" i="152"/>
  <c r="AQ110" i="152" l="1"/>
  <c r="AQ112" i="152"/>
  <c r="AQ131" i="151"/>
  <c r="AQ130" i="151"/>
  <c r="AQ129" i="151"/>
  <c r="AR131" i="151"/>
  <c r="AR112" i="152"/>
  <c r="AR129" i="151"/>
  <c r="AS108" i="152"/>
  <c r="AS126" i="151"/>
  <c r="AT108" i="152"/>
  <c r="AT126" i="151"/>
  <c r="AR110" i="152"/>
  <c r="AQ97" i="152" l="1"/>
  <c r="AQ113" i="152"/>
  <c r="AQ114" i="151"/>
  <c r="AQ96" i="152"/>
  <c r="AQ115" i="151"/>
  <c r="AQ111" i="152"/>
  <c r="AR96" i="152"/>
  <c r="AT131" i="151"/>
  <c r="AQ135" i="151"/>
  <c r="AT129" i="151"/>
  <c r="AR115" i="151"/>
  <c r="AR111" i="152"/>
  <c r="AS129" i="151"/>
  <c r="AQ134" i="151"/>
  <c r="AR97" i="152"/>
  <c r="AR114" i="151"/>
  <c r="AQ115" i="152"/>
  <c r="AQ116" i="152"/>
  <c r="AS131" i="151"/>
  <c r="AS110" i="152"/>
  <c r="CK26" i="134"/>
  <c r="AS112" i="152"/>
  <c r="AT110" i="152"/>
  <c r="AR113" i="152"/>
  <c r="AT112" i="152"/>
  <c r="CL26" i="114" l="1"/>
  <c r="CK21" i="114"/>
  <c r="CL21" i="114" s="1"/>
  <c r="AR118" i="151"/>
  <c r="AQ93" i="152"/>
  <c r="AQ125" i="151"/>
  <c r="AR130" i="151"/>
  <c r="AQ132" i="151"/>
  <c r="AQ100" i="152"/>
  <c r="AQ111" i="151"/>
  <c r="AR132" i="151"/>
  <c r="AR134" i="151"/>
  <c r="AT114" i="151"/>
  <c r="AT115" i="151"/>
  <c r="AT96" i="152"/>
  <c r="AS115" i="151"/>
  <c r="AS96" i="152"/>
  <c r="AR125" i="151"/>
  <c r="AT97" i="152"/>
  <c r="AT113" i="152"/>
  <c r="AR116" i="152"/>
  <c r="AS97" i="152"/>
  <c r="AT111" i="152"/>
  <c r="AS111" i="152"/>
  <c r="AS130" i="151"/>
  <c r="AR115" i="152"/>
  <c r="AS113" i="152"/>
  <c r="AR135" i="151"/>
  <c r="AT130" i="151"/>
  <c r="M148" i="115"/>
  <c r="CL26" i="134"/>
  <c r="CK20" i="114"/>
  <c r="CK21" i="134" l="1"/>
  <c r="M148" i="146"/>
  <c r="AQ118" i="151"/>
  <c r="AQ124" i="151"/>
  <c r="AT125" i="151"/>
  <c r="AR124" i="151"/>
  <c r="AT100" i="152"/>
  <c r="AS135" i="151"/>
  <c r="AT116" i="152"/>
  <c r="AS125" i="151"/>
  <c r="AT111" i="151"/>
  <c r="AS115" i="152"/>
  <c r="AT134" i="151"/>
  <c r="AT132" i="151"/>
  <c r="AS116" i="152"/>
  <c r="AT115" i="152"/>
  <c r="AS118" i="151"/>
  <c r="AS111" i="151"/>
  <c r="AT135" i="151"/>
  <c r="AS132" i="151"/>
  <c r="AT93" i="152"/>
  <c r="AS134" i="151"/>
  <c r="CL20" i="114"/>
  <c r="CK20" i="134"/>
  <c r="M143" i="115"/>
  <c r="CL21" i="134"/>
  <c r="AT118" i="151" l="1"/>
  <c r="AQ106" i="152"/>
  <c r="AR111" i="151"/>
  <c r="AQ114" i="152"/>
  <c r="AR100" i="152"/>
  <c r="AQ133" i="151"/>
  <c r="AS114" i="151"/>
  <c r="M143" i="146"/>
  <c r="AQ107" i="152"/>
  <c r="AR93" i="152"/>
  <c r="AT124" i="151"/>
  <c r="AS93" i="152"/>
  <c r="AS124" i="151"/>
  <c r="AR107" i="152"/>
  <c r="AS100" i="152"/>
  <c r="AR106" i="152"/>
  <c r="AR114" i="152"/>
  <c r="AR133" i="151"/>
  <c r="CL20" i="134"/>
  <c r="M142" i="115"/>
  <c r="AQ123" i="151" l="1"/>
  <c r="AQ105" i="152"/>
  <c r="M142" i="146"/>
  <c r="AS114" i="152"/>
  <c r="AS107" i="152"/>
  <c r="AR123" i="151"/>
  <c r="AS133" i="151"/>
  <c r="AS106" i="152"/>
  <c r="AT107" i="152"/>
  <c r="AR105" i="152"/>
  <c r="AT114" i="152"/>
  <c r="AT106" i="152"/>
  <c r="AT133" i="151"/>
  <c r="AS123" i="151" l="1"/>
  <c r="AT123" i="151"/>
  <c r="AT105" i="152" l="1"/>
  <c r="AS105" i="152"/>
  <c r="AI131" i="151" l="1"/>
  <c r="AN131" i="151"/>
  <c r="G126" i="151"/>
  <c r="AA126" i="151"/>
  <c r="K126" i="151"/>
  <c r="C126" i="151"/>
  <c r="W126" i="151"/>
  <c r="AM126" i="151"/>
  <c r="AE126" i="151"/>
  <c r="O126" i="151"/>
  <c r="AI126" i="151"/>
  <c r="S126" i="151"/>
  <c r="AN126" i="151"/>
  <c r="T126" i="151"/>
  <c r="L126" i="151"/>
  <c r="AF126" i="151"/>
  <c r="AJ126" i="151"/>
  <c r="X126" i="151"/>
  <c r="P126" i="151"/>
  <c r="AB126" i="151"/>
  <c r="H126" i="151"/>
  <c r="D126" i="151"/>
  <c r="AO131" i="151" l="1"/>
  <c r="AJ115" i="151"/>
  <c r="AE129" i="151"/>
  <c r="AM131" i="151"/>
  <c r="AI115" i="151"/>
  <c r="AI129" i="151"/>
  <c r="AM115" i="151"/>
  <c r="G131" i="151"/>
  <c r="AM118" i="151"/>
  <c r="O131" i="151"/>
  <c r="W131" i="151"/>
  <c r="AA131" i="151"/>
  <c r="C131" i="151"/>
  <c r="W129" i="151"/>
  <c r="C129" i="151"/>
  <c r="K131" i="151"/>
  <c r="O129" i="151"/>
  <c r="S131" i="151"/>
  <c r="G129" i="151"/>
  <c r="AE131" i="151"/>
  <c r="K129" i="151"/>
  <c r="S129" i="151"/>
  <c r="AM129" i="151"/>
  <c r="AA129" i="151"/>
  <c r="AJ129" i="151"/>
  <c r="D129" i="151"/>
  <c r="L131" i="151"/>
  <c r="F126" i="151"/>
  <c r="H129" i="151"/>
  <c r="AD126" i="151"/>
  <c r="AO126" i="151"/>
  <c r="AN129" i="151"/>
  <c r="E126" i="151"/>
  <c r="H131" i="151"/>
  <c r="AF131" i="151"/>
  <c r="AB129" i="151"/>
  <c r="D131" i="151"/>
  <c r="Y126" i="151"/>
  <c r="P131" i="151"/>
  <c r="V126" i="151"/>
  <c r="AP126" i="151"/>
  <c r="P129" i="151"/>
  <c r="T131" i="151"/>
  <c r="Q126" i="151"/>
  <c r="AF129" i="151"/>
  <c r="AN115" i="151"/>
  <c r="N126" i="151"/>
  <c r="X129" i="151"/>
  <c r="J126" i="151"/>
  <c r="Z126" i="151"/>
  <c r="AK126" i="151"/>
  <c r="AG126" i="151"/>
  <c r="R126" i="151"/>
  <c r="X131" i="151"/>
  <c r="L129" i="151"/>
  <c r="AC126" i="151"/>
  <c r="AI135" i="151"/>
  <c r="AM135" i="151"/>
  <c r="M126" i="151"/>
  <c r="T129" i="151"/>
  <c r="I126" i="151"/>
  <c r="AB131" i="151"/>
  <c r="AL126" i="151"/>
  <c r="AH126" i="151"/>
  <c r="R118" i="151" l="1"/>
  <c r="AP115" i="151"/>
  <c r="AE115" i="151"/>
  <c r="AJ131" i="151"/>
  <c r="AI125" i="151"/>
  <c r="AA118" i="151"/>
  <c r="G132" i="151"/>
  <c r="AA115" i="151"/>
  <c r="AI118" i="151"/>
  <c r="K132" i="151"/>
  <c r="O125" i="151"/>
  <c r="S132" i="151"/>
  <c r="AE118" i="151"/>
  <c r="C114" i="151"/>
  <c r="S115" i="151"/>
  <c r="AA132" i="151"/>
  <c r="G118" i="151"/>
  <c r="AI132" i="151"/>
  <c r="W118" i="151"/>
  <c r="W125" i="151"/>
  <c r="AM125" i="151"/>
  <c r="O115" i="151"/>
  <c r="O132" i="151"/>
  <c r="K125" i="151"/>
  <c r="G115" i="151"/>
  <c r="AE125" i="151"/>
  <c r="O118" i="151"/>
  <c r="K115" i="151"/>
  <c r="W132" i="151"/>
  <c r="K118" i="151"/>
  <c r="U126" i="151"/>
  <c r="C115" i="151"/>
  <c r="S125" i="151"/>
  <c r="AM132" i="151"/>
  <c r="W115" i="151"/>
  <c r="C125" i="151"/>
  <c r="AE132" i="151"/>
  <c r="AA125" i="151"/>
  <c r="C132" i="151"/>
  <c r="C118" i="151"/>
  <c r="S118" i="151"/>
  <c r="G125" i="151"/>
  <c r="J131" i="151"/>
  <c r="F129" i="151"/>
  <c r="G134" i="151"/>
  <c r="T125" i="151"/>
  <c r="AG131" i="151"/>
  <c r="W135" i="151"/>
  <c r="L118" i="151"/>
  <c r="Q131" i="151"/>
  <c r="P118" i="151"/>
  <c r="E131" i="151"/>
  <c r="AN132" i="151"/>
  <c r="AF125" i="151"/>
  <c r="AG129" i="151"/>
  <c r="AA135" i="151"/>
  <c r="AB125" i="151"/>
  <c r="P132" i="151"/>
  <c r="Z129" i="151"/>
  <c r="AD129" i="151"/>
  <c r="AJ135" i="151"/>
  <c r="M131" i="151"/>
  <c r="H132" i="151"/>
  <c r="G135" i="151"/>
  <c r="AL131" i="151"/>
  <c r="D115" i="151"/>
  <c r="T115" i="151"/>
  <c r="U129" i="151"/>
  <c r="AA134" i="151"/>
  <c r="D118" i="151"/>
  <c r="AD131" i="151"/>
  <c r="M129" i="151"/>
  <c r="AJ125" i="151"/>
  <c r="AE135" i="151"/>
  <c r="AB132" i="151"/>
  <c r="H118" i="151"/>
  <c r="AO129" i="151"/>
  <c r="X115" i="151"/>
  <c r="AN125" i="151"/>
  <c r="H125" i="151"/>
  <c r="AH129" i="151"/>
  <c r="V131" i="151"/>
  <c r="X125" i="151"/>
  <c r="Y129" i="151"/>
  <c r="AM134" i="151"/>
  <c r="N131" i="151"/>
  <c r="L115" i="151"/>
  <c r="H115" i="151"/>
  <c r="AB115" i="151"/>
  <c r="AC131" i="151"/>
  <c r="W134" i="151"/>
  <c r="K134" i="151"/>
  <c r="N129" i="151"/>
  <c r="AL129" i="151"/>
  <c r="C135" i="151"/>
  <c r="AJ132" i="151"/>
  <c r="X118" i="151"/>
  <c r="AP129" i="151"/>
  <c r="X132" i="151"/>
  <c r="T132" i="151"/>
  <c r="O134" i="151"/>
  <c r="AF118" i="151"/>
  <c r="C134" i="151"/>
  <c r="U131" i="151"/>
  <c r="O135" i="151"/>
  <c r="S134" i="151"/>
  <c r="D125" i="151"/>
  <c r="AN135" i="151"/>
  <c r="AB118" i="151"/>
  <c r="J129" i="151"/>
  <c r="AI134" i="151"/>
  <c r="Z131" i="151"/>
  <c r="R129" i="151"/>
  <c r="K135" i="151"/>
  <c r="AK131" i="151"/>
  <c r="AP131" i="151"/>
  <c r="V129" i="151"/>
  <c r="AJ118" i="151"/>
  <c r="I131" i="151"/>
  <c r="E129" i="151"/>
  <c r="T118" i="151"/>
  <c r="AK129" i="151"/>
  <c r="L125" i="151"/>
  <c r="AF132" i="151"/>
  <c r="AH131" i="151"/>
  <c r="D132" i="151"/>
  <c r="L132" i="151"/>
  <c r="R131" i="151"/>
  <c r="P125" i="151"/>
  <c r="F131" i="151"/>
  <c r="AO115" i="151"/>
  <c r="AK115" i="151"/>
  <c r="AL118" i="151"/>
  <c r="AC129" i="151"/>
  <c r="AE134" i="151"/>
  <c r="I129" i="151"/>
  <c r="Y131" i="151"/>
  <c r="Q129" i="151"/>
  <c r="S135" i="151"/>
  <c r="P115" i="151"/>
  <c r="AF115" i="151"/>
  <c r="C111" i="151" l="1"/>
  <c r="K111" i="151"/>
  <c r="AN118" i="151"/>
  <c r="K114" i="151"/>
  <c r="AH118" i="151"/>
  <c r="AG118" i="151"/>
  <c r="T134" i="151"/>
  <c r="I115" i="151"/>
  <c r="Y132" i="151"/>
  <c r="I125" i="151"/>
  <c r="M114" i="151"/>
  <c r="T135" i="151"/>
  <c r="AO135" i="151"/>
  <c r="AO132" i="151"/>
  <c r="AF135" i="151"/>
  <c r="H134" i="151"/>
  <c r="J132" i="151"/>
  <c r="N118" i="151"/>
  <c r="Z118" i="151"/>
  <c r="AP125" i="151"/>
  <c r="X134" i="151"/>
  <c r="AH125" i="151"/>
  <c r="P135" i="151"/>
  <c r="U132" i="151"/>
  <c r="F132" i="151"/>
  <c r="AO125" i="151"/>
  <c r="E125" i="151"/>
  <c r="M115" i="151"/>
  <c r="Q118" i="151"/>
  <c r="Y115" i="151"/>
  <c r="AG115" i="151"/>
  <c r="Q132" i="151"/>
  <c r="L135" i="151"/>
  <c r="AF111" i="151"/>
  <c r="R132" i="151"/>
  <c r="AO118" i="151"/>
  <c r="Z132" i="151"/>
  <c r="Q115" i="151"/>
  <c r="AD115" i="151"/>
  <c r="U118" i="151"/>
  <c r="AN134" i="151"/>
  <c r="V125" i="151"/>
  <c r="AD118" i="151"/>
  <c r="AB135" i="151"/>
  <c r="AP132" i="151"/>
  <c r="AF134" i="151"/>
  <c r="M125" i="151"/>
  <c r="I132" i="151"/>
  <c r="V114" i="151"/>
  <c r="D134" i="151"/>
  <c r="I118" i="151"/>
  <c r="Q125" i="151"/>
  <c r="AB134" i="151"/>
  <c r="AK125" i="151"/>
  <c r="AL135" i="151"/>
  <c r="AC125" i="151"/>
  <c r="E132" i="151"/>
  <c r="U125" i="151"/>
  <c r="E115" i="151"/>
  <c r="AH115" i="151"/>
  <c r="AL115" i="151"/>
  <c r="AG132" i="151"/>
  <c r="V118" i="151"/>
  <c r="F125" i="151"/>
  <c r="J115" i="151"/>
  <c r="AC118" i="151"/>
  <c r="U115" i="151"/>
  <c r="N132" i="151"/>
  <c r="R125" i="151"/>
  <c r="H135" i="151"/>
  <c r="AG125" i="151"/>
  <c r="Z115" i="151"/>
  <c r="V115" i="151"/>
  <c r="AD125" i="151"/>
  <c r="X135" i="151"/>
  <c r="AL132" i="151"/>
  <c r="J118" i="151"/>
  <c r="AD132" i="151"/>
  <c r="D135" i="151"/>
  <c r="Z125" i="151"/>
  <c r="AK135" i="151"/>
  <c r="J125" i="151"/>
  <c r="F118" i="151"/>
  <c r="AF114" i="151"/>
  <c r="F115" i="151"/>
  <c r="L134" i="151"/>
  <c r="AH132" i="151"/>
  <c r="AP135" i="151"/>
  <c r="AP118" i="151"/>
  <c r="M132" i="151"/>
  <c r="R115" i="151"/>
  <c r="Y125" i="151"/>
  <c r="AL125" i="151"/>
  <c r="N115" i="151"/>
  <c r="M118" i="151"/>
  <c r="Y118" i="151"/>
  <c r="AK132" i="151"/>
  <c r="P134" i="151"/>
  <c r="AC132" i="151"/>
  <c r="N125" i="151"/>
  <c r="V132" i="151"/>
  <c r="AJ134" i="151"/>
  <c r="E118" i="151"/>
  <c r="AC115" i="151"/>
  <c r="AK118" i="151"/>
  <c r="AI111" i="151" l="1"/>
  <c r="AM114" i="151"/>
  <c r="AA114" i="151"/>
  <c r="AA111" i="151"/>
  <c r="S111" i="151"/>
  <c r="S114" i="151"/>
  <c r="AM111" i="151"/>
  <c r="AI114" i="151"/>
  <c r="G114" i="151"/>
  <c r="W114" i="151"/>
  <c r="O114" i="151"/>
  <c r="G111" i="151"/>
  <c r="O111" i="151"/>
  <c r="AK134" i="151"/>
  <c r="V135" i="151"/>
  <c r="AP134" i="151"/>
  <c r="Q135" i="151"/>
  <c r="Z135" i="151"/>
  <c r="V134" i="151"/>
  <c r="AL134" i="151"/>
  <c r="U134" i="151"/>
  <c r="AD135" i="151"/>
  <c r="AO134" i="151"/>
  <c r="J135" i="151"/>
  <c r="Y134" i="151"/>
  <c r="R135" i="151"/>
  <c r="Y135" i="151"/>
  <c r="AH135" i="151"/>
  <c r="J134" i="151"/>
  <c r="AD134" i="151"/>
  <c r="V111" i="151"/>
  <c r="I134" i="151"/>
  <c r="AJ114" i="151"/>
  <c r="H114" i="151"/>
  <c r="AB114" i="151"/>
  <c r="T114" i="151"/>
  <c r="AC134" i="151"/>
  <c r="M134" i="151"/>
  <c r="N134" i="151"/>
  <c r="M135" i="151"/>
  <c r="Z134" i="151"/>
  <c r="I135" i="151"/>
  <c r="R134" i="151"/>
  <c r="E135" i="151"/>
  <c r="AG135" i="151"/>
  <c r="AJ111" i="151"/>
  <c r="H111" i="151"/>
  <c r="AB111" i="151"/>
  <c r="T111" i="151"/>
  <c r="AG134" i="151"/>
  <c r="U135" i="151"/>
  <c r="N135" i="151"/>
  <c r="Q134" i="151"/>
  <c r="F135" i="151"/>
  <c r="F134" i="151"/>
  <c r="AH134" i="151"/>
  <c r="E134" i="151"/>
  <c r="AC135" i="151"/>
  <c r="G133" i="151" l="1"/>
  <c r="AE114" i="151"/>
  <c r="AA133" i="151"/>
  <c r="W133" i="151"/>
  <c r="C133" i="151"/>
  <c r="O133" i="151"/>
  <c r="L111" i="151"/>
  <c r="AM133" i="151"/>
  <c r="K133" i="151"/>
  <c r="W111" i="151"/>
  <c r="AI133" i="151"/>
  <c r="S133" i="151"/>
  <c r="L114" i="151"/>
  <c r="AE133" i="151"/>
  <c r="P133" i="151"/>
  <c r="E114" i="151"/>
  <c r="AP114" i="151"/>
  <c r="F111" i="151"/>
  <c r="L133" i="151"/>
  <c r="N111" i="151"/>
  <c r="I111" i="151"/>
  <c r="H133" i="151"/>
  <c r="Q114" i="151"/>
  <c r="AK114" i="151"/>
  <c r="AD114" i="151"/>
  <c r="E111" i="151"/>
  <c r="AP111" i="151"/>
  <c r="AN133" i="151"/>
  <c r="X133" i="151"/>
  <c r="AB133" i="151"/>
  <c r="J114" i="151"/>
  <c r="U114" i="151"/>
  <c r="Q111" i="151"/>
  <c r="AD111" i="151"/>
  <c r="Y114" i="151"/>
  <c r="AO114" i="151"/>
  <c r="Z114" i="151"/>
  <c r="J111" i="151"/>
  <c r="U111" i="151"/>
  <c r="D133" i="151"/>
  <c r="AJ133" i="151"/>
  <c r="R114" i="151"/>
  <c r="Y111" i="151"/>
  <c r="M111" i="151"/>
  <c r="F114" i="151"/>
  <c r="T133" i="151"/>
  <c r="Z111" i="151"/>
  <c r="AF133" i="151"/>
  <c r="N114" i="151"/>
  <c r="I114" i="151"/>
  <c r="R111" i="151"/>
  <c r="AE111" i="151" l="1"/>
  <c r="AN114" i="151"/>
  <c r="D114" i="151"/>
  <c r="X114" i="151"/>
  <c r="P114" i="151"/>
  <c r="AH133" i="151"/>
  <c r="Q133" i="151"/>
  <c r="AG133" i="151"/>
  <c r="M133" i="151"/>
  <c r="AK133" i="151"/>
  <c r="U133" i="151"/>
  <c r="AL114" i="151"/>
  <c r="AC133" i="151"/>
  <c r="AP133" i="151"/>
  <c r="AD133" i="151"/>
  <c r="AH114" i="151"/>
  <c r="Z133" i="151"/>
  <c r="R133" i="151"/>
  <c r="E133" i="151"/>
  <c r="J133" i="151"/>
  <c r="AO133" i="151"/>
  <c r="Y133" i="151"/>
  <c r="V133" i="151"/>
  <c r="F133" i="151"/>
  <c r="N133" i="151"/>
  <c r="I133" i="151"/>
  <c r="AL133" i="151"/>
  <c r="AO111" i="151" l="1"/>
  <c r="AM110" i="152"/>
  <c r="AK111" i="151"/>
  <c r="AI110" i="152"/>
  <c r="X111" i="151"/>
  <c r="AE110" i="152"/>
  <c r="AC114" i="151"/>
  <c r="AN111" i="151"/>
  <c r="AG114" i="151"/>
  <c r="D111" i="151"/>
  <c r="P111" i="151"/>
  <c r="AF112" i="152"/>
  <c r="AM115" i="152"/>
  <c r="AI115" i="152"/>
  <c r="AH111" i="151"/>
  <c r="AL111" i="151"/>
  <c r="AF110" i="152"/>
  <c r="AE115" i="152"/>
  <c r="AJ110" i="152"/>
  <c r="AN110" i="152"/>
  <c r="L112" i="152" l="1"/>
  <c r="AE113" i="152"/>
  <c r="AM111" i="152"/>
  <c r="AI113" i="152"/>
  <c r="C108" i="152"/>
  <c r="O108" i="152"/>
  <c r="AA112" i="152"/>
  <c r="AI112" i="152"/>
  <c r="AE112" i="152"/>
  <c r="G112" i="152"/>
  <c r="AM108" i="152"/>
  <c r="S112" i="152"/>
  <c r="AI111" i="152"/>
  <c r="K108" i="152"/>
  <c r="AM97" i="152"/>
  <c r="AA108" i="152"/>
  <c r="AC111" i="151"/>
  <c r="AE111" i="152"/>
  <c r="S108" i="152"/>
  <c r="AM113" i="152"/>
  <c r="AM112" i="152"/>
  <c r="AI108" i="152"/>
  <c r="W108" i="152"/>
  <c r="AE108" i="152"/>
  <c r="AG111" i="151"/>
  <c r="G108" i="152"/>
  <c r="AO112" i="152"/>
  <c r="AF111" i="152"/>
  <c r="X108" i="152"/>
  <c r="AN111" i="152"/>
  <c r="AH110" i="152"/>
  <c r="AF108" i="152"/>
  <c r="AP112" i="152"/>
  <c r="AK110" i="152"/>
  <c r="AJ115" i="152"/>
  <c r="T108" i="152"/>
  <c r="P108" i="152"/>
  <c r="H108" i="152"/>
  <c r="AN112" i="152"/>
  <c r="AB108" i="152"/>
  <c r="AJ108" i="152"/>
  <c r="AF115" i="152"/>
  <c r="AB112" i="152"/>
  <c r="AN113" i="152"/>
  <c r="AF113" i="152"/>
  <c r="AJ112" i="152"/>
  <c r="AN108" i="152"/>
  <c r="G116" i="152"/>
  <c r="D108" i="152"/>
  <c r="AL110" i="152"/>
  <c r="AO110" i="152"/>
  <c r="AN115" i="152"/>
  <c r="K116" i="152"/>
  <c r="AG110" i="152"/>
  <c r="L108" i="152"/>
  <c r="AJ113" i="152"/>
  <c r="AP110" i="152"/>
  <c r="AN96" i="152"/>
  <c r="K110" i="152" l="1"/>
  <c r="C107" i="152"/>
  <c r="W110" i="152"/>
  <c r="G96" i="152"/>
  <c r="G107" i="152"/>
  <c r="W96" i="152"/>
  <c r="AE96" i="152"/>
  <c r="O111" i="152"/>
  <c r="O107" i="152"/>
  <c r="S111" i="152"/>
  <c r="C110" i="152"/>
  <c r="AM96" i="152"/>
  <c r="S107" i="152"/>
  <c r="K96" i="152"/>
  <c r="AI96" i="152"/>
  <c r="C112" i="152"/>
  <c r="O112" i="152"/>
  <c r="K107" i="152"/>
  <c r="O96" i="152"/>
  <c r="W107" i="152"/>
  <c r="AA110" i="152"/>
  <c r="W112" i="152"/>
  <c r="C96" i="152"/>
  <c r="G110" i="152"/>
  <c r="S96" i="152"/>
  <c r="AA96" i="152"/>
  <c r="S110" i="152"/>
  <c r="AA107" i="152"/>
  <c r="O110" i="152"/>
  <c r="K112" i="152"/>
  <c r="Y108" i="152"/>
  <c r="AO113" i="152"/>
  <c r="T110" i="152"/>
  <c r="K115" i="152"/>
  <c r="D110" i="152"/>
  <c r="D107" i="152"/>
  <c r="E108" i="152"/>
  <c r="T96" i="152"/>
  <c r="G115" i="152"/>
  <c r="AJ96" i="152"/>
  <c r="AO115" i="152"/>
  <c r="L107" i="152"/>
  <c r="T107" i="152"/>
  <c r="AB107" i="152"/>
  <c r="AG113" i="152"/>
  <c r="Y112" i="152"/>
  <c r="P112" i="152"/>
  <c r="H116" i="152"/>
  <c r="AK108" i="152"/>
  <c r="W115" i="152"/>
  <c r="H110" i="152"/>
  <c r="AH112" i="152"/>
  <c r="O116" i="152"/>
  <c r="C115" i="152"/>
  <c r="Q112" i="152"/>
  <c r="AK112" i="152"/>
  <c r="D112" i="152"/>
  <c r="L116" i="152"/>
  <c r="AK115" i="152"/>
  <c r="AH115" i="152"/>
  <c r="W116" i="152"/>
  <c r="AD108" i="152"/>
  <c r="AE116" i="152"/>
  <c r="AH108" i="152"/>
  <c r="Z112" i="152"/>
  <c r="AF96" i="152"/>
  <c r="AO108" i="152"/>
  <c r="AL108" i="152"/>
  <c r="X110" i="152"/>
  <c r="U108" i="152"/>
  <c r="O115" i="152"/>
  <c r="AG108" i="152"/>
  <c r="AG111" i="152"/>
  <c r="N108" i="152"/>
  <c r="L96" i="152"/>
  <c r="X112" i="152"/>
  <c r="AL115" i="152"/>
  <c r="P107" i="152"/>
  <c r="AP113" i="152"/>
  <c r="AA116" i="152"/>
  <c r="P96" i="152"/>
  <c r="S116" i="152"/>
  <c r="X107" i="152"/>
  <c r="V108" i="152"/>
  <c r="E112" i="152"/>
  <c r="AI116" i="152"/>
  <c r="AC112" i="152"/>
  <c r="X96" i="152"/>
  <c r="Z108" i="152"/>
  <c r="AB96" i="152"/>
  <c r="I108" i="152"/>
  <c r="F108" i="152"/>
  <c r="S115" i="152"/>
  <c r="R108" i="152"/>
  <c r="P110" i="152"/>
  <c r="H96" i="152"/>
  <c r="V112" i="152"/>
  <c r="AP115" i="152"/>
  <c r="J108" i="152"/>
  <c r="AM116" i="152"/>
  <c r="AB110" i="152"/>
  <c r="AH111" i="152"/>
  <c r="AC108" i="152"/>
  <c r="AA115" i="152"/>
  <c r="L110" i="152"/>
  <c r="AB111" i="152"/>
  <c r="U112" i="152"/>
  <c r="D96" i="152"/>
  <c r="R112" i="152"/>
  <c r="M108" i="152"/>
  <c r="T111" i="152"/>
  <c r="AO96" i="152"/>
  <c r="AL112" i="152"/>
  <c r="F112" i="152"/>
  <c r="AL113" i="152"/>
  <c r="AP108" i="152"/>
  <c r="AP96" i="152"/>
  <c r="H107" i="152"/>
  <c r="AK113" i="152"/>
  <c r="Q108" i="152"/>
  <c r="AH113" i="152"/>
  <c r="AG115" i="152"/>
  <c r="X111" i="152"/>
  <c r="AO100" i="152" l="1"/>
  <c r="AJ124" i="151"/>
  <c r="W111" i="152"/>
  <c r="G113" i="152"/>
  <c r="G111" i="152"/>
  <c r="AI124" i="151"/>
  <c r="H112" i="152"/>
  <c r="AM130" i="151"/>
  <c r="AI130" i="151"/>
  <c r="G106" i="152"/>
  <c r="T112" i="152"/>
  <c r="AJ111" i="152"/>
  <c r="AM124" i="151"/>
  <c r="W113" i="152"/>
  <c r="AM93" i="152"/>
  <c r="AE124" i="151"/>
  <c r="C113" i="152"/>
  <c r="AG112" i="152"/>
  <c r="C111" i="152"/>
  <c r="AE130" i="151"/>
  <c r="AM100" i="152"/>
  <c r="K111" i="152"/>
  <c r="AA111" i="152"/>
  <c r="N96" i="152"/>
  <c r="AD107" i="152"/>
  <c r="AD110" i="152"/>
  <c r="AB115" i="152"/>
  <c r="I112" i="152"/>
  <c r="J110" i="152"/>
  <c r="AF116" i="152"/>
  <c r="I116" i="152"/>
  <c r="Y107" i="152"/>
  <c r="N112" i="152"/>
  <c r="Z96" i="152"/>
  <c r="H115" i="152"/>
  <c r="L115" i="152"/>
  <c r="AF130" i="151"/>
  <c r="U110" i="152"/>
  <c r="E111" i="152"/>
  <c r="J112" i="152"/>
  <c r="D111" i="152"/>
  <c r="F110" i="152"/>
  <c r="V110" i="152"/>
  <c r="U107" i="152"/>
  <c r="F111" i="152"/>
  <c r="Y111" i="152"/>
  <c r="AL96" i="152"/>
  <c r="V96" i="152"/>
  <c r="Q110" i="152"/>
  <c r="J116" i="152"/>
  <c r="AD112" i="152"/>
  <c r="X116" i="152"/>
  <c r="AK96" i="152"/>
  <c r="I110" i="152"/>
  <c r="E96" i="152"/>
  <c r="D113" i="152"/>
  <c r="AD96" i="152"/>
  <c r="F107" i="152"/>
  <c r="N107" i="152"/>
  <c r="T116" i="152"/>
  <c r="AN100" i="152"/>
  <c r="AF124" i="151"/>
  <c r="J111" i="152"/>
  <c r="L111" i="152"/>
  <c r="AH96" i="152"/>
  <c r="AC110" i="152"/>
  <c r="Z110" i="152"/>
  <c r="AP111" i="152"/>
  <c r="N116" i="152"/>
  <c r="U96" i="152"/>
  <c r="AK111" i="152"/>
  <c r="P115" i="152"/>
  <c r="AG96" i="152"/>
  <c r="I111" i="152"/>
  <c r="I107" i="152"/>
  <c r="AJ116" i="152"/>
  <c r="AC96" i="152"/>
  <c r="E107" i="152"/>
  <c r="I96" i="152"/>
  <c r="AL111" i="152"/>
  <c r="J107" i="152"/>
  <c r="R110" i="152"/>
  <c r="P113" i="152"/>
  <c r="M96" i="152"/>
  <c r="J96" i="152"/>
  <c r="R107" i="152"/>
  <c r="F96" i="152"/>
  <c r="E110" i="152"/>
  <c r="AN130" i="151"/>
  <c r="V107" i="152"/>
  <c r="Z111" i="152"/>
  <c r="N110" i="152"/>
  <c r="M116" i="152"/>
  <c r="P116" i="152"/>
  <c r="T115" i="152"/>
  <c r="M110" i="152"/>
  <c r="Y110" i="152"/>
  <c r="L113" i="152"/>
  <c r="AB116" i="152"/>
  <c r="X115" i="152"/>
  <c r="H113" i="152"/>
  <c r="R96" i="152"/>
  <c r="M107" i="152"/>
  <c r="Q107" i="152"/>
  <c r="Y96" i="152"/>
  <c r="Q96" i="152"/>
  <c r="AC107" i="152"/>
  <c r="D115" i="152"/>
  <c r="Z107" i="152"/>
  <c r="AN124" i="151"/>
  <c r="AJ130" i="151" l="1"/>
  <c r="I106" i="152"/>
  <c r="W130" i="151"/>
  <c r="C106" i="152"/>
  <c r="AN97" i="152"/>
  <c r="K106" i="152"/>
  <c r="AE123" i="151"/>
  <c r="G130" i="151"/>
  <c r="K113" i="152"/>
  <c r="O106" i="152"/>
  <c r="AI106" i="152"/>
  <c r="S113" i="152"/>
  <c r="AI107" i="152"/>
  <c r="AM106" i="152"/>
  <c r="S130" i="151"/>
  <c r="AM107" i="152"/>
  <c r="C130" i="151"/>
  <c r="O124" i="151"/>
  <c r="S106" i="152"/>
  <c r="K130" i="151"/>
  <c r="AA113" i="152"/>
  <c r="C124" i="151"/>
  <c r="AI123" i="151"/>
  <c r="G124" i="151"/>
  <c r="AO111" i="152"/>
  <c r="AE107" i="152"/>
  <c r="AA130" i="151"/>
  <c r="K124" i="151"/>
  <c r="AM123" i="151"/>
  <c r="W124" i="151"/>
  <c r="O113" i="152"/>
  <c r="AE106" i="152"/>
  <c r="AA124" i="151"/>
  <c r="M112" i="152"/>
  <c r="S124" i="151"/>
  <c r="AA106" i="152"/>
  <c r="O130" i="151"/>
  <c r="Q111" i="152"/>
  <c r="I115" i="152"/>
  <c r="V115" i="152"/>
  <c r="Q116" i="152"/>
  <c r="J115" i="152"/>
  <c r="R115" i="152"/>
  <c r="U116" i="152"/>
  <c r="U113" i="152"/>
  <c r="V111" i="152"/>
  <c r="I113" i="152"/>
  <c r="N115" i="152"/>
  <c r="AD111" i="152"/>
  <c r="P124" i="151"/>
  <c r="AB124" i="151"/>
  <c r="T124" i="151"/>
  <c r="AJ106" i="152"/>
  <c r="AF106" i="152"/>
  <c r="H130" i="151"/>
  <c r="AK124" i="151"/>
  <c r="X124" i="151"/>
  <c r="N113" i="152"/>
  <c r="F115" i="152"/>
  <c r="R116" i="152"/>
  <c r="AP116" i="152"/>
  <c r="Q113" i="152"/>
  <c r="AD116" i="152"/>
  <c r="D106" i="152"/>
  <c r="M115" i="152"/>
  <c r="AK116" i="152"/>
  <c r="AO116" i="152"/>
  <c r="V116" i="152"/>
  <c r="L106" i="152"/>
  <c r="M113" i="152"/>
  <c r="Y116" i="152"/>
  <c r="E106" i="152"/>
  <c r="U115" i="152"/>
  <c r="Z115" i="152"/>
  <c r="AD115" i="152"/>
  <c r="AL130" i="151"/>
  <c r="AH130" i="151"/>
  <c r="AO130" i="151"/>
  <c r="AG130" i="151"/>
  <c r="H124" i="151"/>
  <c r="X106" i="152"/>
  <c r="AB113" i="152"/>
  <c r="L130" i="151"/>
  <c r="D130" i="151"/>
  <c r="AN123" i="151"/>
  <c r="AP130" i="151"/>
  <c r="AC115" i="152"/>
  <c r="M111" i="152"/>
  <c r="AC116" i="152"/>
  <c r="Q115" i="152"/>
  <c r="N111" i="152"/>
  <c r="Z116" i="152"/>
  <c r="E115" i="152"/>
  <c r="AH116" i="152"/>
  <c r="E113" i="152"/>
  <c r="AL124" i="151"/>
  <c r="AH124" i="151"/>
  <c r="AO124" i="151"/>
  <c r="T113" i="152"/>
  <c r="AG124" i="151"/>
  <c r="AB106" i="152"/>
  <c r="L124" i="151"/>
  <c r="D124" i="151"/>
  <c r="AP124" i="151"/>
  <c r="AJ123" i="151"/>
  <c r="AN107" i="152"/>
  <c r="Y115" i="152"/>
  <c r="AL116" i="152"/>
  <c r="R113" i="152"/>
  <c r="V113" i="152"/>
  <c r="P130" i="151"/>
  <c r="AB130" i="151"/>
  <c r="T130" i="151"/>
  <c r="AP100" i="152"/>
  <c r="T106" i="152"/>
  <c r="AJ107" i="152"/>
  <c r="AF107" i="152"/>
  <c r="AN116" i="152"/>
  <c r="AK130" i="151"/>
  <c r="X130" i="151"/>
  <c r="AF123" i="151"/>
  <c r="AN106" i="152"/>
  <c r="P106" i="152"/>
  <c r="AA123" i="151" l="1"/>
  <c r="AA114" i="152"/>
  <c r="O114" i="152"/>
  <c r="G123" i="151"/>
  <c r="H111" i="152"/>
  <c r="S123" i="151"/>
  <c r="H106" i="152"/>
  <c r="K114" i="152"/>
  <c r="AE114" i="152"/>
  <c r="S114" i="152"/>
  <c r="AN93" i="152"/>
  <c r="U111" i="152"/>
  <c r="W123" i="151"/>
  <c r="G114" i="152"/>
  <c r="AI114" i="152"/>
  <c r="W106" i="152"/>
  <c r="AM114" i="152"/>
  <c r="P111" i="152"/>
  <c r="O123" i="151"/>
  <c r="W114" i="152"/>
  <c r="K123" i="151"/>
  <c r="C123" i="151"/>
  <c r="X113" i="152"/>
  <c r="AC111" i="152"/>
  <c r="N106" i="152"/>
  <c r="Z124" i="151"/>
  <c r="F124" i="151"/>
  <c r="AF114" i="152"/>
  <c r="D123" i="151"/>
  <c r="P123" i="151"/>
  <c r="AG107" i="152"/>
  <c r="AP93" i="152"/>
  <c r="R106" i="152"/>
  <c r="R130" i="151"/>
  <c r="AP107" i="152"/>
  <c r="F106" i="152"/>
  <c r="U124" i="151"/>
  <c r="AL123" i="151"/>
  <c r="AD106" i="152"/>
  <c r="AL107" i="152"/>
  <c r="AD130" i="151"/>
  <c r="AO123" i="151"/>
  <c r="Q124" i="151"/>
  <c r="N130" i="151"/>
  <c r="Y130" i="151"/>
  <c r="AG106" i="152"/>
  <c r="AH107" i="152"/>
  <c r="R124" i="151"/>
  <c r="AP106" i="152"/>
  <c r="M130" i="151"/>
  <c r="P114" i="152"/>
  <c r="Z113" i="152"/>
  <c r="L114" i="152"/>
  <c r="AN114" i="152"/>
  <c r="AL106" i="152"/>
  <c r="AD124" i="151"/>
  <c r="AC130" i="151"/>
  <c r="L123" i="151"/>
  <c r="E130" i="151"/>
  <c r="V106" i="152"/>
  <c r="N114" i="152"/>
  <c r="Q106" i="152"/>
  <c r="AO93" i="152"/>
  <c r="N124" i="151"/>
  <c r="J113" i="152"/>
  <c r="X123" i="151"/>
  <c r="AK123" i="151"/>
  <c r="Y124" i="151"/>
  <c r="V130" i="151"/>
  <c r="J130" i="151"/>
  <c r="AH106" i="152"/>
  <c r="AN105" i="152"/>
  <c r="Y113" i="152"/>
  <c r="M124" i="151"/>
  <c r="AJ114" i="152"/>
  <c r="Z106" i="152"/>
  <c r="AK107" i="152"/>
  <c r="I130" i="151"/>
  <c r="AB114" i="152"/>
  <c r="AB123" i="151"/>
  <c r="AO107" i="152"/>
  <c r="AC113" i="152"/>
  <c r="AG116" i="152"/>
  <c r="AC124" i="151"/>
  <c r="E124" i="151"/>
  <c r="U106" i="152"/>
  <c r="Z130" i="151"/>
  <c r="H114" i="152"/>
  <c r="F130" i="151"/>
  <c r="J106" i="152"/>
  <c r="H105" i="152"/>
  <c r="H123" i="151"/>
  <c r="V124" i="151"/>
  <c r="J124" i="151"/>
  <c r="X114" i="152"/>
  <c r="AP97" i="152"/>
  <c r="R111" i="152"/>
  <c r="Y106" i="152"/>
  <c r="AP123" i="151"/>
  <c r="T123" i="151"/>
  <c r="F113" i="152"/>
  <c r="U130" i="151"/>
  <c r="AH123" i="151"/>
  <c r="AK106" i="152"/>
  <c r="AG123" i="151"/>
  <c r="AD113" i="152"/>
  <c r="I124" i="151"/>
  <c r="AO106" i="152"/>
  <c r="AC106" i="152"/>
  <c r="T114" i="152"/>
  <c r="Q130" i="151"/>
  <c r="I105" i="152" l="1"/>
  <c r="O105" i="152"/>
  <c r="AO97" i="152"/>
  <c r="AM105" i="152"/>
  <c r="AE105" i="152"/>
  <c r="G105" i="152"/>
  <c r="AA105" i="152"/>
  <c r="S105" i="152"/>
  <c r="W105" i="152"/>
  <c r="AI105" i="152"/>
  <c r="K105" i="152"/>
  <c r="AG114" i="152"/>
  <c r="AB105" i="152"/>
  <c r="AJ105" i="152"/>
  <c r="I114" i="152"/>
  <c r="M123" i="151"/>
  <c r="Y114" i="152"/>
  <c r="U114" i="152"/>
  <c r="Q123" i="151"/>
  <c r="R123" i="151"/>
  <c r="R114" i="152"/>
  <c r="AH114" i="152"/>
  <c r="AO114" i="152"/>
  <c r="L105" i="152"/>
  <c r="I123" i="151"/>
  <c r="AK114" i="152"/>
  <c r="Z123" i="151"/>
  <c r="M114" i="152"/>
  <c r="AL105" i="152"/>
  <c r="AF105" i="152"/>
  <c r="P105" i="152"/>
  <c r="F123" i="151"/>
  <c r="N123" i="151"/>
  <c r="T105" i="152"/>
  <c r="AL114" i="152"/>
  <c r="E123" i="151"/>
  <c r="AC123" i="151"/>
  <c r="AC114" i="152"/>
  <c r="V114" i="152"/>
  <c r="X105" i="152"/>
  <c r="AG105" i="152"/>
  <c r="AD123" i="151"/>
  <c r="J123" i="151"/>
  <c r="AP114" i="152"/>
  <c r="V123" i="151"/>
  <c r="AD114" i="152"/>
  <c r="Y123" i="151"/>
  <c r="Q114" i="152"/>
  <c r="Z114" i="152"/>
  <c r="U123" i="151"/>
  <c r="J114" i="152"/>
  <c r="AC105" i="152"/>
  <c r="AA100" i="152" l="1"/>
  <c r="AA97" i="152"/>
  <c r="AE97" i="152"/>
  <c r="AE100" i="152"/>
  <c r="AI97" i="152"/>
  <c r="AE93" i="152"/>
  <c r="M106" i="152"/>
  <c r="C100" i="152"/>
  <c r="AI100" i="152"/>
  <c r="AA93" i="152"/>
  <c r="AI93" i="152"/>
  <c r="AB100" i="152"/>
  <c r="AH105" i="152"/>
  <c r="AJ97" i="152"/>
  <c r="AJ100" i="152"/>
  <c r="AF100" i="152"/>
  <c r="AK105" i="152"/>
  <c r="U105" i="152"/>
  <c r="AF97" i="152"/>
  <c r="M105" i="152"/>
  <c r="AJ93" i="152"/>
  <c r="Z105" i="152"/>
  <c r="AP105" i="152"/>
  <c r="AF93" i="152"/>
  <c r="Y105" i="152"/>
  <c r="AB97" i="152"/>
  <c r="AD105" i="152"/>
  <c r="P100" i="152"/>
  <c r="V105" i="152"/>
  <c r="N105" i="152"/>
  <c r="R105" i="152"/>
  <c r="AB93" i="152"/>
  <c r="J105" i="152"/>
  <c r="Q105" i="152"/>
  <c r="S100" i="152" l="1"/>
  <c r="K100" i="152"/>
  <c r="K93" i="152"/>
  <c r="AO105" i="152"/>
  <c r="K97" i="152"/>
  <c r="W97" i="152"/>
  <c r="G93" i="152"/>
  <c r="O93" i="152"/>
  <c r="C97" i="152"/>
  <c r="O97" i="152"/>
  <c r="C93" i="152"/>
  <c r="W100" i="152"/>
  <c r="S93" i="152"/>
  <c r="O100" i="152"/>
  <c r="W93" i="152"/>
  <c r="G100" i="152"/>
  <c r="G97" i="152"/>
  <c r="S97" i="152"/>
  <c r="AG100" i="152"/>
  <c r="T100" i="152"/>
  <c r="AD93" i="152"/>
  <c r="T93" i="152"/>
  <c r="L93" i="152"/>
  <c r="AL93" i="152"/>
  <c r="AH93" i="152"/>
  <c r="AG97" i="152"/>
  <c r="AL100" i="152"/>
  <c r="AC100" i="152"/>
  <c r="H100" i="152"/>
  <c r="P97" i="152"/>
  <c r="H97" i="152"/>
  <c r="AK97" i="152"/>
  <c r="X97" i="152"/>
  <c r="D97" i="152"/>
  <c r="AG93" i="152"/>
  <c r="V100" i="152"/>
  <c r="AK100" i="152"/>
  <c r="X100" i="152"/>
  <c r="P93" i="152"/>
  <c r="H93" i="152"/>
  <c r="AK93" i="152"/>
  <c r="X93" i="152"/>
  <c r="D93" i="152"/>
  <c r="AC97" i="152"/>
  <c r="C116" i="152"/>
  <c r="Q100" i="152"/>
  <c r="AH100" i="152"/>
  <c r="AD100" i="152"/>
  <c r="L100" i="152"/>
  <c r="AD97" i="152"/>
  <c r="T97" i="152"/>
  <c r="L97" i="152"/>
  <c r="AL97" i="152"/>
  <c r="AH97" i="152"/>
  <c r="AC93" i="152"/>
  <c r="D100" i="152" l="1"/>
  <c r="J100" i="152"/>
  <c r="F100" i="152"/>
  <c r="U100" i="152"/>
  <c r="N97" i="152"/>
  <c r="J97" i="152"/>
  <c r="U97" i="152"/>
  <c r="Q93" i="152"/>
  <c r="Y93" i="152"/>
  <c r="R100" i="152"/>
  <c r="Z100" i="152"/>
  <c r="N93" i="152"/>
  <c r="J93" i="152"/>
  <c r="U93" i="152"/>
  <c r="Z97" i="152"/>
  <c r="V97" i="152"/>
  <c r="I100" i="152"/>
  <c r="Y100" i="152"/>
  <c r="M97" i="152"/>
  <c r="F97" i="152"/>
  <c r="E97" i="152"/>
  <c r="R97" i="152"/>
  <c r="I97" i="152"/>
  <c r="Z93" i="152"/>
  <c r="V93" i="152"/>
  <c r="D116" i="152"/>
  <c r="E100" i="152"/>
  <c r="M100" i="152"/>
  <c r="N100" i="152"/>
  <c r="M93" i="152"/>
  <c r="F93" i="152"/>
  <c r="E93" i="152"/>
  <c r="R93" i="152"/>
  <c r="I93" i="152"/>
  <c r="Q97" i="152"/>
  <c r="Y97" i="152"/>
  <c r="F116" i="152" l="1"/>
  <c r="E116" i="152"/>
  <c r="C114" i="152" l="1"/>
  <c r="D114" i="152"/>
  <c r="C105" i="152" l="1"/>
  <c r="D105" i="152"/>
  <c r="F114" i="152"/>
  <c r="E114" i="152"/>
  <c r="F105" i="152" l="1"/>
  <c r="E105" i="152" l="1"/>
  <c r="AE101" i="152" l="1"/>
  <c r="AM101" i="152"/>
  <c r="AI101" i="152"/>
  <c r="G101" i="152"/>
  <c r="H101" i="152"/>
  <c r="AF101" i="152"/>
  <c r="AJ101" i="152"/>
  <c r="AN101" i="152"/>
  <c r="O101" i="152" l="1"/>
  <c r="AM138" i="151"/>
  <c r="AA101" i="152"/>
  <c r="W101" i="152"/>
  <c r="C101" i="152"/>
  <c r="S101" i="152"/>
  <c r="AE119" i="151"/>
  <c r="AI119" i="151"/>
  <c r="G119" i="151"/>
  <c r="X101" i="152"/>
  <c r="AL101" i="152"/>
  <c r="H119" i="151"/>
  <c r="P101" i="152"/>
  <c r="T101" i="152"/>
  <c r="D101" i="152"/>
  <c r="J101" i="152"/>
  <c r="AG101" i="152"/>
  <c r="AB101" i="152"/>
  <c r="AN119" i="151"/>
  <c r="AK101" i="152"/>
  <c r="AH101" i="152"/>
  <c r="AO101" i="152"/>
  <c r="AP101" i="152"/>
  <c r="AF119" i="151"/>
  <c r="AJ119" i="151"/>
  <c r="K118" i="152" l="1"/>
  <c r="S119" i="151"/>
  <c r="AM122" i="151"/>
  <c r="G102" i="152"/>
  <c r="O119" i="151"/>
  <c r="C119" i="151"/>
  <c r="AI102" i="152"/>
  <c r="AM119" i="151"/>
  <c r="W119" i="151"/>
  <c r="AM137" i="151"/>
  <c r="AA119" i="151"/>
  <c r="AM102" i="152"/>
  <c r="I101" i="152"/>
  <c r="AE102" i="152"/>
  <c r="AM120" i="151"/>
  <c r="K101" i="152"/>
  <c r="AK119" i="151"/>
  <c r="Q101" i="152"/>
  <c r="AP119" i="151"/>
  <c r="AN102" i="152"/>
  <c r="AM142" i="149"/>
  <c r="AM141" i="149"/>
  <c r="AM110" i="151"/>
  <c r="AN120" i="151"/>
  <c r="AB119" i="151"/>
  <c r="H102" i="152"/>
  <c r="J119" i="151"/>
  <c r="U101" i="152"/>
  <c r="R101" i="152"/>
  <c r="X119" i="151"/>
  <c r="V101" i="152"/>
  <c r="L101" i="152"/>
  <c r="AD101" i="152"/>
  <c r="AJ102" i="152"/>
  <c r="AN122" i="151"/>
  <c r="T119" i="151"/>
  <c r="AF102" i="152"/>
  <c r="AC101" i="152"/>
  <c r="AH119" i="151"/>
  <c r="E101" i="152"/>
  <c r="AG119" i="151"/>
  <c r="AL119" i="151"/>
  <c r="Z101" i="152"/>
  <c r="P119" i="151"/>
  <c r="F101" i="152"/>
  <c r="D119" i="151"/>
  <c r="Y101" i="152"/>
  <c r="AP138" i="151"/>
  <c r="AO138" i="151" l="1"/>
  <c r="K117" i="152"/>
  <c r="AI118" i="152"/>
  <c r="AE117" i="152"/>
  <c r="AM118" i="152"/>
  <c r="O120" i="151"/>
  <c r="O102" i="152"/>
  <c r="S102" i="152"/>
  <c r="AA102" i="152"/>
  <c r="AM104" i="152"/>
  <c r="G118" i="152"/>
  <c r="O122" i="151"/>
  <c r="AI104" i="152"/>
  <c r="AI92" i="152"/>
  <c r="G120" i="151"/>
  <c r="G92" i="152"/>
  <c r="I119" i="151"/>
  <c r="O138" i="151"/>
  <c r="K92" i="152"/>
  <c r="AI120" i="151"/>
  <c r="AE92" i="152"/>
  <c r="K102" i="152"/>
  <c r="AM92" i="152"/>
  <c r="AE104" i="152"/>
  <c r="W102" i="152"/>
  <c r="AM141" i="151"/>
  <c r="AE118" i="152"/>
  <c r="AN138" i="151"/>
  <c r="K119" i="151"/>
  <c r="K104" i="152"/>
  <c r="AE120" i="151"/>
  <c r="C102" i="152"/>
  <c r="G104" i="152"/>
  <c r="AM142" i="151"/>
  <c r="AK102" i="152"/>
  <c r="AD119" i="151"/>
  <c r="AF104" i="152"/>
  <c r="H92" i="152"/>
  <c r="R119" i="151"/>
  <c r="AN104" i="152"/>
  <c r="AH102" i="152"/>
  <c r="AJ104" i="152"/>
  <c r="AP102" i="152"/>
  <c r="AB102" i="152"/>
  <c r="AP120" i="151"/>
  <c r="P120" i="151"/>
  <c r="L119" i="151"/>
  <c r="J102" i="152"/>
  <c r="N101" i="152"/>
  <c r="H104" i="152"/>
  <c r="Y119" i="151"/>
  <c r="AP137" i="151"/>
  <c r="AO102" i="152"/>
  <c r="Q119" i="151"/>
  <c r="X102" i="152"/>
  <c r="AF120" i="151"/>
  <c r="AO120" i="151"/>
  <c r="AP122" i="151"/>
  <c r="P122" i="151"/>
  <c r="P102" i="152"/>
  <c r="F119" i="151"/>
  <c r="AJ120" i="151"/>
  <c r="AC119" i="151"/>
  <c r="D102" i="152"/>
  <c r="M101" i="152"/>
  <c r="Z119" i="151"/>
  <c r="E119" i="151"/>
  <c r="V119" i="151"/>
  <c r="AO122" i="151"/>
  <c r="O141" i="149"/>
  <c r="O142" i="149"/>
  <c r="O110" i="151"/>
  <c r="L102" i="152"/>
  <c r="L92" i="152"/>
  <c r="U119" i="151"/>
  <c r="AL102" i="152"/>
  <c r="AF92" i="152"/>
  <c r="H120" i="151"/>
  <c r="AG102" i="152"/>
  <c r="AN92" i="152"/>
  <c r="I102" i="152"/>
  <c r="AJ92" i="152"/>
  <c r="AO137" i="151"/>
  <c r="T102" i="152"/>
  <c r="AN142" i="149"/>
  <c r="AN142" i="151" s="1"/>
  <c r="AN141" i="149"/>
  <c r="AN141" i="151" s="1"/>
  <c r="AN110" i="151"/>
  <c r="L104" i="152"/>
  <c r="AF118" i="152"/>
  <c r="H117" i="152"/>
  <c r="H118" i="152"/>
  <c r="AN118" i="152"/>
  <c r="P138" i="151"/>
  <c r="AJ118" i="152"/>
  <c r="S118" i="152" l="1"/>
  <c r="K138" i="151"/>
  <c r="W118" i="152"/>
  <c r="AI138" i="151"/>
  <c r="G122" i="151"/>
  <c r="O92" i="152"/>
  <c r="O141" i="151"/>
  <c r="C92" i="152"/>
  <c r="AO119" i="151"/>
  <c r="K122" i="151"/>
  <c r="AE122" i="151"/>
  <c r="C118" i="152"/>
  <c r="AA120" i="151"/>
  <c r="K120" i="151"/>
  <c r="AA92" i="152"/>
  <c r="O118" i="152"/>
  <c r="G138" i="151"/>
  <c r="L118" i="152"/>
  <c r="AA118" i="152"/>
  <c r="W104" i="152"/>
  <c r="AI122" i="151"/>
  <c r="C104" i="152"/>
  <c r="W120" i="151"/>
  <c r="S120" i="151"/>
  <c r="AE138" i="151"/>
  <c r="S104" i="152"/>
  <c r="O142" i="151"/>
  <c r="S92" i="152"/>
  <c r="C120" i="151"/>
  <c r="W92" i="152"/>
  <c r="AA104" i="152"/>
  <c r="O104" i="152"/>
  <c r="AK120" i="151"/>
  <c r="I104" i="152"/>
  <c r="AF122" i="151"/>
  <c r="AB104" i="152"/>
  <c r="AH104" i="152"/>
  <c r="AO92" i="152"/>
  <c r="AG92" i="152"/>
  <c r="AB120" i="151"/>
  <c r="AP92" i="152"/>
  <c r="AC102" i="152"/>
  <c r="N92" i="152"/>
  <c r="Z102" i="152"/>
  <c r="R138" i="151"/>
  <c r="Q120" i="151"/>
  <c r="M104" i="152"/>
  <c r="L122" i="151"/>
  <c r="P110" i="151"/>
  <c r="P141" i="149"/>
  <c r="P141" i="151" s="1"/>
  <c r="P142" i="149"/>
  <c r="P142" i="151" s="1"/>
  <c r="AI141" i="149"/>
  <c r="AI110" i="151"/>
  <c r="AI142" i="149"/>
  <c r="N102" i="152"/>
  <c r="AP110" i="151"/>
  <c r="AP141" i="149"/>
  <c r="AP141" i="151" s="1"/>
  <c r="AP142" i="149"/>
  <c r="AP142" i="151" s="1"/>
  <c r="AE142" i="149"/>
  <c r="AE110" i="151"/>
  <c r="AE141" i="149"/>
  <c r="T120" i="151"/>
  <c r="X92" i="152"/>
  <c r="Y102" i="152"/>
  <c r="X120" i="151"/>
  <c r="AO104" i="152"/>
  <c r="AG104" i="152"/>
  <c r="E102" i="152"/>
  <c r="V102" i="152"/>
  <c r="P92" i="152"/>
  <c r="N119" i="151"/>
  <c r="F102" i="152"/>
  <c r="AP104" i="152"/>
  <c r="D92" i="152"/>
  <c r="J92" i="152"/>
  <c r="AK92" i="152"/>
  <c r="Q122" i="151"/>
  <c r="K141" i="149"/>
  <c r="K110" i="151"/>
  <c r="K142" i="149"/>
  <c r="N104" i="152"/>
  <c r="AH120" i="151"/>
  <c r="Q102" i="152"/>
  <c r="X104" i="152"/>
  <c r="AL120" i="151"/>
  <c r="D120" i="151"/>
  <c r="I92" i="152"/>
  <c r="M119" i="151"/>
  <c r="AL92" i="152"/>
  <c r="P104" i="152"/>
  <c r="I120" i="151"/>
  <c r="U102" i="152"/>
  <c r="T92" i="152"/>
  <c r="M92" i="152"/>
  <c r="D104" i="152"/>
  <c r="H122" i="151"/>
  <c r="J104" i="152"/>
  <c r="J120" i="151"/>
  <c r="AK104" i="152"/>
  <c r="AO141" i="149"/>
  <c r="AO141" i="151" s="1"/>
  <c r="AO110" i="151"/>
  <c r="AO142" i="149"/>
  <c r="AO142" i="151" s="1"/>
  <c r="R120" i="151"/>
  <c r="G142" i="149"/>
  <c r="G110" i="151"/>
  <c r="G141" i="149"/>
  <c r="AB92" i="152"/>
  <c r="AH92" i="152"/>
  <c r="AL104" i="152"/>
  <c r="AJ122" i="151"/>
  <c r="AD102" i="152"/>
  <c r="T104" i="152"/>
  <c r="AG120" i="151"/>
  <c r="R137" i="151"/>
  <c r="R102" i="152"/>
  <c r="M102" i="152"/>
  <c r="R122" i="151"/>
  <c r="L120" i="151"/>
  <c r="Q138" i="151"/>
  <c r="AG118" i="152"/>
  <c r="T118" i="152"/>
  <c r="D118" i="152"/>
  <c r="H138" i="151"/>
  <c r="AF138" i="151"/>
  <c r="AB118" i="152"/>
  <c r="I118" i="152"/>
  <c r="AL118" i="152"/>
  <c r="M118" i="152"/>
  <c r="AK118" i="152"/>
  <c r="AH118" i="152"/>
  <c r="AJ138" i="151"/>
  <c r="AP118" i="152"/>
  <c r="N118" i="152"/>
  <c r="X118" i="152"/>
  <c r="AO118" i="152"/>
  <c r="P118" i="152"/>
  <c r="J118" i="152"/>
  <c r="L138" i="151"/>
  <c r="K142" i="151" l="1"/>
  <c r="AE142" i="151"/>
  <c r="AI142" i="151"/>
  <c r="C138" i="151"/>
  <c r="AA138" i="151"/>
  <c r="W122" i="151"/>
  <c r="G141" i="151"/>
  <c r="AI117" i="152"/>
  <c r="C122" i="151"/>
  <c r="AA122" i="151"/>
  <c r="S122" i="151"/>
  <c r="AM117" i="152"/>
  <c r="S138" i="151"/>
  <c r="K141" i="151"/>
  <c r="O137" i="151"/>
  <c r="AE141" i="151"/>
  <c r="AI141" i="151"/>
  <c r="W138" i="151"/>
  <c r="G142" i="151"/>
  <c r="AN137" i="151"/>
  <c r="G117" i="152"/>
  <c r="Z104" i="152"/>
  <c r="E120" i="151"/>
  <c r="AD104" i="152"/>
  <c r="D122" i="151"/>
  <c r="R104" i="152"/>
  <c r="AB122" i="151"/>
  <c r="T122" i="151"/>
  <c r="J122" i="151"/>
  <c r="V104" i="152"/>
  <c r="E104" i="152"/>
  <c r="Q92" i="152"/>
  <c r="W141" i="149"/>
  <c r="W110" i="151"/>
  <c r="W142" i="149"/>
  <c r="AF142" i="149"/>
  <c r="AF142" i="151" s="1"/>
  <c r="AF141" i="149"/>
  <c r="AF141" i="151" s="1"/>
  <c r="AF110" i="151"/>
  <c r="M120" i="151"/>
  <c r="AC92" i="152"/>
  <c r="AC120" i="151"/>
  <c r="I122" i="151"/>
  <c r="U120" i="151"/>
  <c r="AK122" i="151"/>
  <c r="Q104" i="152"/>
  <c r="AL122" i="151"/>
  <c r="Q137" i="151"/>
  <c r="P137" i="151"/>
  <c r="AJ117" i="152"/>
  <c r="S141" i="149"/>
  <c r="S110" i="151"/>
  <c r="S142" i="149"/>
  <c r="L142" i="149"/>
  <c r="L142" i="151" s="1"/>
  <c r="L141" i="149"/>
  <c r="L141" i="151" s="1"/>
  <c r="L110" i="151"/>
  <c r="M122" i="151"/>
  <c r="AA142" i="149"/>
  <c r="AA141" i="149"/>
  <c r="AA110" i="151"/>
  <c r="F120" i="151"/>
  <c r="AC104" i="152"/>
  <c r="AD120" i="151"/>
  <c r="Y120" i="151"/>
  <c r="V120" i="151"/>
  <c r="U92" i="152"/>
  <c r="F92" i="152"/>
  <c r="Y92" i="152"/>
  <c r="N120" i="151"/>
  <c r="AN117" i="152"/>
  <c r="Z92" i="152"/>
  <c r="AD92" i="152"/>
  <c r="R92" i="152"/>
  <c r="AG122" i="151"/>
  <c r="Z120" i="151"/>
  <c r="V92" i="152"/>
  <c r="X122" i="151"/>
  <c r="U104" i="152"/>
  <c r="F104" i="152"/>
  <c r="E92" i="152"/>
  <c r="Y104" i="152"/>
  <c r="AH122" i="151"/>
  <c r="N138" i="151"/>
  <c r="N122" i="151"/>
  <c r="AJ110" i="151"/>
  <c r="AJ141" i="149"/>
  <c r="AJ141" i="151" s="1"/>
  <c r="AJ142" i="149"/>
  <c r="AJ142" i="151" s="1"/>
  <c r="H142" i="149"/>
  <c r="H142" i="151" s="1"/>
  <c r="H141" i="149"/>
  <c r="H141" i="151" s="1"/>
  <c r="H110" i="151"/>
  <c r="C142" i="149"/>
  <c r="C141" i="149"/>
  <c r="C110" i="151"/>
  <c r="Z118" i="152"/>
  <c r="Z117" i="152"/>
  <c r="M138" i="151"/>
  <c r="R118" i="152"/>
  <c r="V118" i="152"/>
  <c r="U118" i="152"/>
  <c r="F118" i="152"/>
  <c r="AK138" i="151"/>
  <c r="Y118" i="152"/>
  <c r="AH138" i="151"/>
  <c r="D138" i="151"/>
  <c r="AG138" i="151"/>
  <c r="J138" i="151"/>
  <c r="E118" i="152"/>
  <c r="I138" i="151"/>
  <c r="Q118" i="152"/>
  <c r="AL138" i="151"/>
  <c r="AC118" i="152"/>
  <c r="AD118" i="152"/>
  <c r="AB138" i="151"/>
  <c r="T138" i="151"/>
  <c r="X138" i="151"/>
  <c r="C142" i="151" l="1"/>
  <c r="O117" i="152"/>
  <c r="G137" i="151"/>
  <c r="W117" i="152"/>
  <c r="K137" i="151"/>
  <c r="W142" i="151"/>
  <c r="AA117" i="152"/>
  <c r="L117" i="152"/>
  <c r="S117" i="152"/>
  <c r="AA141" i="151"/>
  <c r="S141" i="151"/>
  <c r="AF117" i="152"/>
  <c r="AE137" i="151"/>
  <c r="AA142" i="151"/>
  <c r="W141" i="151"/>
  <c r="C117" i="152"/>
  <c r="C141" i="151"/>
  <c r="AI137" i="151"/>
  <c r="S142" i="151"/>
  <c r="Y122" i="151"/>
  <c r="E122" i="151"/>
  <c r="Z122" i="151"/>
  <c r="V122" i="151"/>
  <c r="AG117" i="152"/>
  <c r="AL142" i="149"/>
  <c r="AL142" i="151" s="1"/>
  <c r="AL110" i="151"/>
  <c r="AL141" i="149"/>
  <c r="AL141" i="151" s="1"/>
  <c r="F122" i="151"/>
  <c r="N137" i="151"/>
  <c r="AF137" i="151"/>
  <c r="J141" i="149"/>
  <c r="J141" i="151" s="1"/>
  <c r="J110" i="151"/>
  <c r="J142" i="149"/>
  <c r="J142" i="151" s="1"/>
  <c r="D141" i="149"/>
  <c r="D141" i="151" s="1"/>
  <c r="D110" i="151"/>
  <c r="D142" i="149"/>
  <c r="D142" i="151" s="1"/>
  <c r="AH142" i="149"/>
  <c r="AH142" i="151" s="1"/>
  <c r="AH141" i="149"/>
  <c r="AH141" i="151" s="1"/>
  <c r="AH110" i="151"/>
  <c r="L137" i="151"/>
  <c r="N117" i="152"/>
  <c r="Q141" i="149"/>
  <c r="Q142" i="149"/>
  <c r="Q110" i="151"/>
  <c r="I142" i="149"/>
  <c r="I142" i="151" s="1"/>
  <c r="I141" i="149"/>
  <c r="I141" i="151" s="1"/>
  <c r="I110" i="151"/>
  <c r="D117" i="152"/>
  <c r="U122" i="151"/>
  <c r="AD122" i="151"/>
  <c r="M117" i="152"/>
  <c r="T141" i="149"/>
  <c r="T141" i="151" s="1"/>
  <c r="T110" i="151"/>
  <c r="T142" i="149"/>
  <c r="T142" i="151" s="1"/>
  <c r="X117" i="152"/>
  <c r="AG110" i="151"/>
  <c r="AG141" i="149"/>
  <c r="AG141" i="151" s="1"/>
  <c r="AG142" i="149"/>
  <c r="AG142" i="151" s="1"/>
  <c r="AO117" i="152"/>
  <c r="AJ137" i="151"/>
  <c r="AK142" i="149"/>
  <c r="AK142" i="151" s="1"/>
  <c r="AK141" i="149"/>
  <c r="AK141" i="151" s="1"/>
  <c r="AK110" i="151"/>
  <c r="AC122" i="151"/>
  <c r="T117" i="152"/>
  <c r="AB117" i="152"/>
  <c r="AL117" i="152"/>
  <c r="AH117" i="152"/>
  <c r="AB142" i="149"/>
  <c r="AB142" i="151" s="1"/>
  <c r="AB141" i="149"/>
  <c r="AB141" i="151" s="1"/>
  <c r="AB110" i="151"/>
  <c r="J117" i="152"/>
  <c r="X142" i="149"/>
  <c r="X142" i="151" s="1"/>
  <c r="X110" i="151"/>
  <c r="X141" i="149"/>
  <c r="X141" i="151" s="1"/>
  <c r="M141" i="149"/>
  <c r="M141" i="151" s="1"/>
  <c r="M110" i="151"/>
  <c r="M142" i="149"/>
  <c r="M142" i="151" s="1"/>
  <c r="H137" i="151"/>
  <c r="AK117" i="152"/>
  <c r="AP117" i="152"/>
  <c r="R110" i="151"/>
  <c r="R141" i="149"/>
  <c r="R141" i="151" s="1"/>
  <c r="R142" i="149"/>
  <c r="R142" i="151" s="1"/>
  <c r="P117" i="152"/>
  <c r="U138" i="151"/>
  <c r="E138" i="151"/>
  <c r="V138" i="151"/>
  <c r="Y138" i="151"/>
  <c r="Z138" i="151"/>
  <c r="F138" i="151"/>
  <c r="AC138" i="151"/>
  <c r="AD138" i="151"/>
  <c r="AA137" i="151" l="1"/>
  <c r="W137" i="151"/>
  <c r="Q142" i="151"/>
  <c r="Q141" i="151"/>
  <c r="S137" i="151"/>
  <c r="I117" i="152"/>
  <c r="C137" i="151"/>
  <c r="U117" i="152"/>
  <c r="N141" i="149"/>
  <c r="N141" i="151" s="1"/>
  <c r="N142" i="149"/>
  <c r="N142" i="151" s="1"/>
  <c r="N110" i="151"/>
  <c r="E110" i="151"/>
  <c r="E142" i="149"/>
  <c r="E142" i="151" s="1"/>
  <c r="E141" i="149"/>
  <c r="E141" i="151" s="1"/>
  <c r="AL137" i="151"/>
  <c r="U110" i="151"/>
  <c r="U142" i="149"/>
  <c r="U142" i="151" s="1"/>
  <c r="U141" i="149"/>
  <c r="U141" i="151" s="1"/>
  <c r="M137" i="151"/>
  <c r="V110" i="151"/>
  <c r="V141" i="149"/>
  <c r="V141" i="151" s="1"/>
  <c r="V142" i="149"/>
  <c r="V142" i="151" s="1"/>
  <c r="Q117" i="152"/>
  <c r="AG137" i="151"/>
  <c r="E117" i="152"/>
  <c r="F117" i="152"/>
  <c r="F141" i="149"/>
  <c r="F141" i="151" s="1"/>
  <c r="F110" i="151"/>
  <c r="F142" i="149"/>
  <c r="F142" i="151" s="1"/>
  <c r="V117" i="152"/>
  <c r="D137" i="151"/>
  <c r="AC117" i="152"/>
  <c r="T137" i="151"/>
  <c r="Y117" i="152"/>
  <c r="R117" i="152"/>
  <c r="Z142" i="149"/>
  <c r="Z142" i="151" s="1"/>
  <c r="Z141" i="149"/>
  <c r="Z141" i="151" s="1"/>
  <c r="Z110" i="151"/>
  <c r="AC141" i="149"/>
  <c r="AC141" i="151" s="1"/>
  <c r="AC110" i="151"/>
  <c r="AC142" i="149"/>
  <c r="AC142" i="151" s="1"/>
  <c r="AH137" i="151"/>
  <c r="J137" i="151"/>
  <c r="Y110" i="151"/>
  <c r="Y141" i="149"/>
  <c r="Y141" i="151" s="1"/>
  <c r="Y142" i="149"/>
  <c r="Y142" i="151" s="1"/>
  <c r="X137" i="151"/>
  <c r="AD141" i="149"/>
  <c r="AD141" i="151" s="1"/>
  <c r="AD142" i="149"/>
  <c r="AD142" i="151" s="1"/>
  <c r="AD110" i="151"/>
  <c r="AB137" i="151"/>
  <c r="AK137" i="151"/>
  <c r="I137" i="151"/>
  <c r="AD117" i="152"/>
  <c r="U137" i="151" l="1"/>
  <c r="V137" i="151"/>
  <c r="F137" i="151"/>
  <c r="AC137" i="151"/>
  <c r="Y137" i="151"/>
  <c r="E137" i="151"/>
  <c r="Z137" i="151"/>
  <c r="AD137" i="151"/>
  <c r="AY101" i="152" l="1"/>
  <c r="AY119" i="151" l="1"/>
  <c r="AY138" i="151"/>
  <c r="AY120" i="151" l="1"/>
  <c r="AX101" i="152"/>
  <c r="AY122" i="151"/>
  <c r="AY102" i="152"/>
  <c r="AY92" i="152" l="1"/>
  <c r="AY110" i="151"/>
  <c r="AY141" i="149"/>
  <c r="AY142" i="149"/>
  <c r="AY104" i="152"/>
  <c r="AY118" i="152"/>
  <c r="AY137" i="151"/>
  <c r="AX138" i="151"/>
  <c r="AX102" i="152" l="1"/>
  <c r="AY142" i="151"/>
  <c r="AX120" i="151"/>
  <c r="AX119" i="151"/>
  <c r="AY141" i="151"/>
  <c r="AX122" i="151"/>
  <c r="AX92" i="152" l="1"/>
  <c r="AX110" i="151"/>
  <c r="AX142" i="149"/>
  <c r="AX142" i="151" s="1"/>
  <c r="AX141" i="149"/>
  <c r="AX141" i="151" s="1"/>
  <c r="AX104" i="152"/>
  <c r="AX137" i="151"/>
  <c r="AY117" i="152"/>
  <c r="AX118" i="152"/>
  <c r="AX117" i="152" l="1"/>
  <c r="AW101" i="152" l="1"/>
  <c r="AW138" i="151" l="1"/>
  <c r="AW120" i="151" l="1"/>
  <c r="AW102" i="152"/>
  <c r="AW122" i="151"/>
  <c r="AV101" i="152"/>
  <c r="AW119" i="151"/>
  <c r="AW92" i="152" l="1"/>
  <c r="AW110" i="151"/>
  <c r="AW142" i="149"/>
  <c r="AW142" i="151" s="1"/>
  <c r="AW141" i="149"/>
  <c r="AW141" i="151" s="1"/>
  <c r="AW104" i="152"/>
  <c r="AW137" i="151"/>
  <c r="AW118" i="152"/>
  <c r="AV138" i="151"/>
  <c r="AV102" i="152" l="1"/>
  <c r="AV120" i="151"/>
  <c r="AV119" i="151"/>
  <c r="AV122" i="151"/>
  <c r="AV110" i="151" l="1"/>
  <c r="AV141" i="149"/>
  <c r="AV141" i="151" s="1"/>
  <c r="AV142" i="149"/>
  <c r="AV142" i="151" s="1"/>
  <c r="AV92" i="152"/>
  <c r="AV104" i="152"/>
  <c r="AV137" i="151"/>
  <c r="AW117" i="152"/>
  <c r="AV118" i="152"/>
  <c r="AV117" i="152" l="1"/>
  <c r="N107" i="115"/>
  <c r="N107" i="146" s="1"/>
  <c r="CR16" i="134"/>
  <c r="AU101" i="152" l="1"/>
  <c r="AU119" i="151" l="1"/>
  <c r="CR17" i="134"/>
  <c r="N108" i="115"/>
  <c r="N108" i="146" s="1"/>
  <c r="CR19" i="114"/>
  <c r="CT17" i="114"/>
  <c r="CR83" i="101"/>
  <c r="CR76" i="131"/>
  <c r="N74" i="123"/>
  <c r="CR16" i="113"/>
  <c r="CR16" i="132" s="1"/>
  <c r="AU102" i="152" l="1"/>
  <c r="N110" i="115"/>
  <c r="N110" i="146" s="1"/>
  <c r="CR19" i="134"/>
  <c r="CT19" i="114"/>
  <c r="CR83" i="131"/>
  <c r="N81" i="123"/>
  <c r="N81" i="139" s="1"/>
  <c r="CT83" i="101"/>
  <c r="CT17" i="134"/>
  <c r="N139" i="115"/>
  <c r="N139" i="146" s="1"/>
  <c r="CS16" i="134"/>
  <c r="CS7" i="114"/>
  <c r="CT16" i="114"/>
  <c r="N122" i="116"/>
  <c r="N122" i="135" s="1"/>
  <c r="N74" i="139"/>
  <c r="CS83" i="131"/>
  <c r="CS76" i="101"/>
  <c r="CR86" i="131"/>
  <c r="CR17" i="113"/>
  <c r="N84" i="123"/>
  <c r="CT86" i="101"/>
  <c r="AU138" i="151"/>
  <c r="AU92" i="152" l="1"/>
  <c r="AU122" i="151"/>
  <c r="AU104" i="152"/>
  <c r="AU110" i="151"/>
  <c r="AU141" i="149"/>
  <c r="AU141" i="151" s="1"/>
  <c r="AU142" i="149"/>
  <c r="AU142" i="151" s="1"/>
  <c r="AU120" i="151"/>
  <c r="CR7" i="113"/>
  <c r="N5" i="123"/>
  <c r="CR7" i="131"/>
  <c r="N141" i="115"/>
  <c r="N141" i="146" s="1"/>
  <c r="CT19" i="134"/>
  <c r="CT86" i="131"/>
  <c r="N84" i="124"/>
  <c r="CT17" i="113"/>
  <c r="N138" i="115"/>
  <c r="N138" i="146" s="1"/>
  <c r="CT16" i="134"/>
  <c r="N123" i="116"/>
  <c r="N84" i="139"/>
  <c r="CS35" i="114"/>
  <c r="CS35" i="134" s="1"/>
  <c r="CS34" i="114"/>
  <c r="CS34" i="134" s="1"/>
  <c r="CS7" i="134"/>
  <c r="CT83" i="131"/>
  <c r="N81" i="124"/>
  <c r="N81" i="140" s="1"/>
  <c r="CS76" i="131"/>
  <c r="CS16" i="113"/>
  <c r="CS16" i="132" s="1"/>
  <c r="CS7" i="101"/>
  <c r="CT7" i="101" s="1"/>
  <c r="CT76" i="101"/>
  <c r="CR7" i="134"/>
  <c r="N98" i="115"/>
  <c r="N98" i="146" s="1"/>
  <c r="CT7" i="114"/>
  <c r="CR35" i="114"/>
  <c r="CR34" i="114"/>
  <c r="CR19" i="113"/>
  <c r="CR19" i="132" s="1"/>
  <c r="CR17" i="132"/>
  <c r="AU118" i="152"/>
  <c r="AU137" i="151" l="1"/>
  <c r="N5" i="124"/>
  <c r="CT7" i="113"/>
  <c r="CT7" i="131"/>
  <c r="N125" i="116"/>
  <c r="N125" i="135" s="1"/>
  <c r="N123" i="135"/>
  <c r="N159" i="116"/>
  <c r="N84" i="140"/>
  <c r="N113" i="116"/>
  <c r="N5" i="139"/>
  <c r="N125" i="115"/>
  <c r="N125" i="146" s="1"/>
  <c r="CR34" i="134"/>
  <c r="CR35" i="134"/>
  <c r="N126" i="115"/>
  <c r="N126" i="146" s="1"/>
  <c r="CT76" i="131"/>
  <c r="CT16" i="113"/>
  <c r="CT16" i="132" s="1"/>
  <c r="N74" i="124"/>
  <c r="CT7" i="134"/>
  <c r="N129" i="115"/>
  <c r="N129" i="146" s="1"/>
  <c r="CT35" i="114"/>
  <c r="CT34" i="114"/>
  <c r="CS7" i="131"/>
  <c r="CS7" i="113"/>
  <c r="CT17" i="132"/>
  <c r="CT19" i="113"/>
  <c r="CT19" i="132" s="1"/>
  <c r="CR7" i="132"/>
  <c r="CR39" i="113"/>
  <c r="CR39" i="132" s="1"/>
  <c r="CR40" i="113"/>
  <c r="CR40" i="132" s="1"/>
  <c r="CR35" i="113"/>
  <c r="CR35" i="132" s="1"/>
  <c r="CR36" i="113"/>
  <c r="CR36" i="132" s="1"/>
  <c r="AU117" i="152" l="1"/>
  <c r="CT35" i="134"/>
  <c r="N157" i="115"/>
  <c r="N157" i="146" s="1"/>
  <c r="N158" i="116"/>
  <c r="N158" i="135" s="1"/>
  <c r="N74" i="140"/>
  <c r="N113" i="135"/>
  <c r="N145" i="116"/>
  <c r="N145" i="135" s="1"/>
  <c r="N146" i="116"/>
  <c r="N146" i="135" s="1"/>
  <c r="N142" i="116"/>
  <c r="N142" i="135" s="1"/>
  <c r="N141" i="116"/>
  <c r="N141" i="135" s="1"/>
  <c r="CS7" i="132"/>
  <c r="CS39" i="113"/>
  <c r="CS39" i="132" s="1"/>
  <c r="CS40" i="113"/>
  <c r="CS40" i="132" s="1"/>
  <c r="CS35" i="113"/>
  <c r="CS35" i="132" s="1"/>
  <c r="CS36" i="113"/>
  <c r="CS36" i="132" s="1"/>
  <c r="N159" i="135"/>
  <c r="N161" i="116"/>
  <c r="N161" i="135" s="1"/>
  <c r="CT7" i="132"/>
  <c r="CT40" i="113"/>
  <c r="CT40" i="132" s="1"/>
  <c r="CT39" i="113"/>
  <c r="CT39" i="132" s="1"/>
  <c r="CT36" i="113"/>
  <c r="CT36" i="132" s="1"/>
  <c r="CT35" i="113"/>
  <c r="CT35" i="132" s="1"/>
  <c r="N156" i="115"/>
  <c r="N156" i="146" s="1"/>
  <c r="CT34" i="134"/>
  <c r="N5" i="140"/>
  <c r="N149" i="116"/>
  <c r="AR120" i="151" l="1"/>
  <c r="AR122" i="151"/>
  <c r="AR102" i="152"/>
  <c r="AR104" i="152"/>
  <c r="N149" i="135"/>
  <c r="N182" i="116"/>
  <c r="N182" i="135" s="1"/>
  <c r="N181" i="116"/>
  <c r="N181" i="135" s="1"/>
  <c r="N178" i="116"/>
  <c r="N178" i="135" s="1"/>
  <c r="N177" i="116"/>
  <c r="N177" i="135" s="1"/>
  <c r="AQ122" i="151" l="1"/>
  <c r="AQ120" i="151"/>
  <c r="AQ104" i="152"/>
  <c r="AQ102" i="152"/>
  <c r="AR138" i="151" l="1"/>
  <c r="AQ118" i="152"/>
  <c r="AR117" i="152"/>
  <c r="AR118" i="152"/>
  <c r="AR92" i="152"/>
  <c r="AT120" i="151"/>
  <c r="AT102" i="152"/>
  <c r="AT122" i="151"/>
  <c r="AT104" i="152"/>
  <c r="AR101" i="152"/>
  <c r="AR119" i="151"/>
  <c r="AQ138" i="151" l="1"/>
  <c r="AQ92" i="152"/>
  <c r="AS104" i="152"/>
  <c r="AS102" i="152"/>
  <c r="AS120" i="151"/>
  <c r="AQ101" i="152"/>
  <c r="AS122" i="151"/>
  <c r="AR142" i="149"/>
  <c r="AR142" i="151" s="1"/>
  <c r="AR141" i="149"/>
  <c r="AR141" i="151" s="1"/>
  <c r="AR110" i="151"/>
  <c r="AR137" i="151" l="1"/>
  <c r="AT118" i="152"/>
  <c r="AS138" i="151"/>
  <c r="AS119" i="151"/>
  <c r="AT138" i="151"/>
  <c r="AS118" i="152"/>
  <c r="AQ117" i="152"/>
  <c r="AQ119" i="151"/>
  <c r="AT101" i="152"/>
  <c r="AT92" i="152"/>
  <c r="AT119" i="151"/>
  <c r="AS117" i="152" l="1"/>
  <c r="AS110" i="151"/>
  <c r="AT117" i="152"/>
  <c r="AS92" i="152"/>
  <c r="AS101" i="152"/>
  <c r="AQ137" i="151"/>
  <c r="AT141" i="149"/>
  <c r="AT141" i="151" s="1"/>
  <c r="AT142" i="149"/>
  <c r="AT142" i="151" s="1"/>
  <c r="AT110" i="151"/>
  <c r="AQ141" i="149"/>
  <c r="AQ142" i="149"/>
  <c r="AQ110" i="151"/>
  <c r="AS141" i="149" l="1"/>
  <c r="AS141" i="151" s="1"/>
  <c r="AS142" i="149"/>
  <c r="AS142" i="151" s="1"/>
  <c r="AS137" i="151"/>
  <c r="AQ142" i="151"/>
  <c r="AQ141" i="151"/>
  <c r="AT137" i="151"/>
  <c r="CK7" i="114" l="1"/>
  <c r="CK16" i="134"/>
  <c r="CL16" i="114"/>
  <c r="CL16" i="134" l="1"/>
  <c r="M138" i="115"/>
  <c r="CL7" i="114"/>
  <c r="CK7" i="134"/>
  <c r="CK34" i="114"/>
  <c r="CK34" i="134" s="1"/>
  <c r="CK35" i="114"/>
  <c r="CK35" i="134" s="1"/>
  <c r="M138" i="146" l="1"/>
  <c r="CL34" i="114"/>
  <c r="CL35" i="114"/>
  <c r="CL7" i="134"/>
  <c r="M129" i="115"/>
  <c r="M156" i="115" l="1"/>
  <c r="CL34" i="134"/>
  <c r="M129" i="146"/>
  <c r="M157" i="115"/>
  <c r="CL35" i="134"/>
  <c r="M157" i="146" l="1"/>
  <c r="M156" i="146"/>
  <c r="AY83" i="151" l="1"/>
  <c r="AY79" i="151"/>
  <c r="AY101" i="151"/>
  <c r="AY97" i="151"/>
  <c r="AY92" i="151"/>
  <c r="AY69" i="152"/>
  <c r="AY65" i="152"/>
  <c r="AY85" i="152"/>
  <c r="AY81" i="152"/>
  <c r="AY82" i="151"/>
  <c r="AY78" i="151"/>
  <c r="AY100" i="151"/>
  <c r="AY96" i="151"/>
  <c r="AY91" i="151"/>
  <c r="AY68" i="152"/>
  <c r="AY64" i="152"/>
  <c r="AY84" i="152"/>
  <c r="AY79" i="152"/>
  <c r="AY81" i="151"/>
  <c r="AY77" i="151"/>
  <c r="AY99" i="151"/>
  <c r="AY95" i="151"/>
  <c r="AY90" i="151"/>
  <c r="AY129" i="152"/>
  <c r="AY71" i="152"/>
  <c r="AY67" i="152"/>
  <c r="AY87" i="152"/>
  <c r="AY83" i="152"/>
  <c r="AY78" i="152"/>
  <c r="AY80" i="151"/>
  <c r="AY76" i="151"/>
  <c r="AY98" i="151"/>
  <c r="AY94" i="151"/>
  <c r="AY70" i="152"/>
  <c r="AY66" i="152"/>
  <c r="AY86" i="152"/>
  <c r="AY82" i="152"/>
  <c r="AY150" i="151" l="1"/>
  <c r="AY125" i="152"/>
  <c r="AY170" i="151"/>
  <c r="AY122" i="152"/>
  <c r="AY136" i="152"/>
  <c r="AY128" i="152"/>
  <c r="AY147" i="151"/>
  <c r="AY148" i="151"/>
  <c r="AY137" i="152"/>
  <c r="AY126" i="152"/>
  <c r="AY168" i="151"/>
  <c r="AY149" i="151"/>
  <c r="AY123" i="152"/>
  <c r="AY143" i="152"/>
  <c r="AY160" i="151"/>
  <c r="AY146" i="151"/>
  <c r="AY142" i="152"/>
  <c r="AY139" i="152"/>
  <c r="AY151" i="151"/>
  <c r="AY141" i="152"/>
  <c r="AY152" i="151"/>
  <c r="AY153" i="151"/>
  <c r="AY145" i="152"/>
  <c r="AY144" i="152"/>
  <c r="AY162" i="151"/>
  <c r="AY167" i="151"/>
  <c r="AY161" i="151"/>
  <c r="AY127" i="152"/>
  <c r="AY166" i="151"/>
  <c r="AY124" i="152"/>
  <c r="AY171" i="151"/>
  <c r="AY164" i="151"/>
  <c r="AY169" i="151"/>
  <c r="AX78" i="152"/>
  <c r="AX79" i="152"/>
  <c r="AX81" i="152"/>
  <c r="AX82" i="152"/>
  <c r="AX83" i="152"/>
  <c r="AX84" i="152"/>
  <c r="AX85" i="152"/>
  <c r="AX86" i="152"/>
  <c r="AX87" i="152"/>
  <c r="AX64" i="152"/>
  <c r="AX65" i="152"/>
  <c r="AX66" i="152"/>
  <c r="AX67" i="152"/>
  <c r="AX68" i="152"/>
  <c r="AX69" i="152"/>
  <c r="AX70" i="152"/>
  <c r="AX71" i="152"/>
  <c r="AX90" i="151"/>
  <c r="AX91" i="151"/>
  <c r="AX92" i="151"/>
  <c r="AX94" i="151"/>
  <c r="AX95" i="151"/>
  <c r="AX96" i="151"/>
  <c r="AX97" i="151"/>
  <c r="AX98" i="151"/>
  <c r="AX99" i="151"/>
  <c r="AX100" i="151"/>
  <c r="AX101" i="151"/>
  <c r="AX76" i="151"/>
  <c r="AX77" i="151"/>
  <c r="AX78" i="151"/>
  <c r="AX79" i="151"/>
  <c r="AX80" i="151"/>
  <c r="AX81" i="151"/>
  <c r="AX82" i="151"/>
  <c r="AX83" i="151"/>
  <c r="AW78" i="152"/>
  <c r="AW79" i="152"/>
  <c r="AW81" i="152"/>
  <c r="AW82" i="152"/>
  <c r="AW83" i="152"/>
  <c r="AW84" i="152"/>
  <c r="AW86" i="152"/>
  <c r="AW91" i="151"/>
  <c r="AW94" i="151"/>
  <c r="AW95" i="151"/>
  <c r="AW96" i="151"/>
  <c r="AW97" i="151"/>
  <c r="AW99" i="151"/>
  <c r="AV78" i="152"/>
  <c r="AV79" i="152"/>
  <c r="AV81" i="152"/>
  <c r="AV82" i="152"/>
  <c r="AV83" i="152"/>
  <c r="AV84" i="152"/>
  <c r="AV91" i="151"/>
  <c r="AV94" i="151"/>
  <c r="AV95" i="151"/>
  <c r="AV96" i="151"/>
  <c r="AV97" i="151"/>
  <c r="AU79" i="152"/>
  <c r="AU91" i="151" l="1"/>
  <c r="AW70" i="152" l="1"/>
  <c r="AW66" i="152"/>
  <c r="AW69" i="152" l="1"/>
  <c r="AW67" i="152"/>
  <c r="AW65" i="152"/>
  <c r="AW68" i="152" l="1"/>
  <c r="AW71" i="152"/>
  <c r="AW87" i="152"/>
  <c r="AW64" i="152" l="1"/>
  <c r="AW85" i="152"/>
  <c r="AW100" i="151" l="1"/>
  <c r="AW77" i="151"/>
  <c r="AW78" i="151"/>
  <c r="AW79" i="151"/>
  <c r="AW80" i="151"/>
  <c r="AW81" i="151"/>
  <c r="AW82" i="151"/>
  <c r="AW83" i="151"/>
  <c r="AW101" i="151" l="1"/>
  <c r="AW92" i="151"/>
  <c r="AW76" i="151"/>
  <c r="AW98" i="151" l="1"/>
  <c r="AV70" i="152" l="1"/>
  <c r="AV66" i="152"/>
  <c r="AV67" i="152" l="1"/>
  <c r="AV65" i="152"/>
  <c r="AV69" i="152"/>
  <c r="AV71" i="152" l="1"/>
  <c r="AV87" i="152"/>
  <c r="AV68" i="152" l="1"/>
  <c r="AV64" i="152" l="1"/>
  <c r="AV82" i="151"/>
  <c r="AV78" i="151"/>
  <c r="AV101" i="151" l="1"/>
  <c r="AV92" i="151"/>
  <c r="AV83" i="151"/>
  <c r="AV77" i="151"/>
  <c r="AV81" i="151"/>
  <c r="AV79" i="151" l="1"/>
  <c r="AV100" i="151"/>
  <c r="AV76" i="151" l="1"/>
  <c r="AV80" i="151"/>
  <c r="AU77" i="151" l="1"/>
  <c r="AU79" i="151"/>
  <c r="AU83" i="151"/>
  <c r="AU81" i="151"/>
  <c r="AU87" i="152"/>
  <c r="AU65" i="152"/>
  <c r="AU66" i="152"/>
  <c r="AU67" i="152"/>
  <c r="AU68" i="152"/>
  <c r="AU69" i="152"/>
  <c r="AU70" i="152"/>
  <c r="AU92" i="151"/>
  <c r="AU78" i="151"/>
  <c r="AU82" i="151"/>
  <c r="AU101" i="151" l="1"/>
  <c r="AU100" i="151"/>
  <c r="AU64" i="152"/>
  <c r="AU80" i="151" l="1"/>
  <c r="AU76" i="151" l="1"/>
  <c r="AP92" i="151" l="1"/>
  <c r="AC92" i="151"/>
  <c r="O92" i="151"/>
  <c r="AH92" i="151"/>
  <c r="J92" i="151"/>
  <c r="Z92" i="151"/>
  <c r="M92" i="151"/>
  <c r="AS92" i="151"/>
  <c r="F92" i="151"/>
  <c r="D92" i="151"/>
  <c r="E92" i="151"/>
  <c r="V92" i="151"/>
  <c r="AL92" i="151"/>
  <c r="AC101" i="151" l="1"/>
  <c r="AH101" i="151"/>
  <c r="AB92" i="151"/>
  <c r="AQ92" i="151"/>
  <c r="X92" i="151"/>
  <c r="H92" i="151"/>
  <c r="AE92" i="151"/>
  <c r="P92" i="151"/>
  <c r="W92" i="151"/>
  <c r="V101" i="151"/>
  <c r="J101" i="151"/>
  <c r="AN92" i="151"/>
  <c r="U92" i="151"/>
  <c r="AT92" i="151"/>
  <c r="Q92" i="151"/>
  <c r="AG92" i="151"/>
  <c r="AI92" i="151"/>
  <c r="E101" i="151"/>
  <c r="F101" i="151"/>
  <c r="AS101" i="151"/>
  <c r="AR92" i="151"/>
  <c r="L92" i="151"/>
  <c r="AK92" i="151"/>
  <c r="R92" i="151"/>
  <c r="AD92" i="151"/>
  <c r="G92" i="151"/>
  <c r="AJ92" i="151"/>
  <c r="T92" i="151"/>
  <c r="AL101" i="151"/>
  <c r="D101" i="151"/>
  <c r="Z101" i="151"/>
  <c r="O101" i="151"/>
  <c r="Y92" i="151"/>
  <c r="AO92" i="151"/>
  <c r="I92" i="151"/>
  <c r="AA92" i="151"/>
  <c r="K92" i="151"/>
  <c r="N92" i="151"/>
  <c r="AM92" i="151"/>
  <c r="AF92" i="151"/>
  <c r="S92" i="151"/>
  <c r="C92" i="151"/>
  <c r="M101" i="151"/>
  <c r="AP101" i="151"/>
  <c r="AT101" i="151" l="1"/>
  <c r="AF101" i="151"/>
  <c r="AO101" i="151"/>
  <c r="T101" i="151"/>
  <c r="L101" i="151"/>
  <c r="AG101" i="151"/>
  <c r="AN101" i="151"/>
  <c r="P101" i="151"/>
  <c r="H101" i="151"/>
  <c r="C101" i="151"/>
  <c r="AA101" i="151"/>
  <c r="AQ101" i="151"/>
  <c r="I101" i="151"/>
  <c r="Y101" i="151"/>
  <c r="AJ101" i="151"/>
  <c r="AK101" i="151"/>
  <c r="AR101" i="151"/>
  <c r="Q101" i="151"/>
  <c r="U101" i="151"/>
  <c r="X101" i="151"/>
  <c r="AB101" i="151"/>
  <c r="N101" i="151"/>
  <c r="G101" i="151"/>
  <c r="R101" i="151"/>
  <c r="S101" i="151"/>
  <c r="AM101" i="151"/>
  <c r="K101" i="151"/>
  <c r="AD101" i="151"/>
  <c r="AI101" i="151"/>
  <c r="W101" i="151"/>
  <c r="AE101" i="151"/>
  <c r="AW126" i="152" l="1"/>
  <c r="AW127" i="152"/>
  <c r="AW128" i="152"/>
  <c r="AW129" i="152"/>
  <c r="AX127" i="152" l="1"/>
  <c r="AX126" i="152"/>
  <c r="AX124" i="152"/>
  <c r="AX123" i="152"/>
  <c r="AX143" i="152"/>
  <c r="AX142" i="152"/>
  <c r="AX141" i="152"/>
  <c r="AX139" i="152"/>
  <c r="AX137" i="152"/>
  <c r="AX136" i="152"/>
  <c r="AX128" i="152"/>
  <c r="AX129" i="152"/>
  <c r="AX125" i="152"/>
  <c r="AW125" i="152"/>
  <c r="AW124" i="152"/>
  <c r="AW123" i="152"/>
  <c r="AW143" i="152"/>
  <c r="AW142" i="152"/>
  <c r="AW141" i="152"/>
  <c r="AW139" i="152"/>
  <c r="AW137" i="152"/>
  <c r="AW136" i="152"/>
  <c r="AX122" i="152" l="1"/>
  <c r="AW122" i="152" l="1"/>
  <c r="AV137" i="152" l="1"/>
  <c r="AU137" i="152"/>
  <c r="AV139" i="152" l="1"/>
  <c r="AV142" i="152" l="1"/>
  <c r="AV141" i="152"/>
  <c r="AX144" i="152" l="1"/>
  <c r="AW144" i="152" l="1"/>
  <c r="AX161" i="151" l="1"/>
  <c r="AW161" i="151" l="1"/>
  <c r="AV161" i="151"/>
  <c r="AU161" i="151"/>
  <c r="AX162" i="151" l="1"/>
  <c r="AX171" i="151"/>
  <c r="AW162" i="151"/>
  <c r="AW171" i="151"/>
  <c r="AU171" i="151"/>
  <c r="AU162" i="151"/>
  <c r="AV171" i="151"/>
  <c r="AV162" i="151"/>
  <c r="AX164" i="151" l="1"/>
  <c r="AW164" i="151"/>
  <c r="AV164" i="151"/>
  <c r="AX166" i="151" l="1"/>
  <c r="AW166" i="151"/>
  <c r="AV166" i="151"/>
  <c r="AX167" i="151" l="1"/>
  <c r="AX160" i="151"/>
  <c r="AW167" i="151"/>
  <c r="AV136" i="152"/>
  <c r="AV167" i="151"/>
  <c r="AW169" i="151" l="1"/>
  <c r="AX169" i="151" l="1"/>
  <c r="AX152" i="151" l="1"/>
  <c r="AW152" i="151"/>
  <c r="AV128" i="152"/>
  <c r="AU152" i="151"/>
  <c r="AU128" i="152"/>
  <c r="AV152" i="151"/>
  <c r="AX149" i="151" l="1"/>
  <c r="AW149" i="151"/>
  <c r="AU125" i="152"/>
  <c r="AV149" i="151"/>
  <c r="AU149" i="151"/>
  <c r="AV125" i="152"/>
  <c r="AX145" i="152" l="1"/>
  <c r="AW145" i="152"/>
  <c r="AV145" i="152"/>
  <c r="AU145" i="152"/>
  <c r="AW170" i="151" l="1"/>
  <c r="AV170" i="151"/>
  <c r="AU170" i="151"/>
  <c r="AX170" i="151" l="1"/>
  <c r="AV124" i="152"/>
  <c r="AU127" i="152"/>
  <c r="AV127" i="152"/>
  <c r="AU124" i="152"/>
  <c r="AX148" i="151" l="1"/>
  <c r="AX151" i="151"/>
  <c r="AW151" i="151"/>
  <c r="AW148" i="151"/>
  <c r="AV151" i="151"/>
  <c r="AV148" i="151"/>
  <c r="AU148" i="151" l="1"/>
  <c r="AU151" i="151"/>
  <c r="AV129" i="152" l="1"/>
  <c r="AV126" i="152"/>
  <c r="AU126" i="152" l="1"/>
  <c r="AX153" i="151" l="1"/>
  <c r="AW150" i="151"/>
  <c r="AX150" i="151" l="1"/>
  <c r="AV150" i="151"/>
  <c r="AU150" i="151"/>
  <c r="AW153" i="151" l="1"/>
  <c r="AV153" i="151"/>
  <c r="AW168" i="151" l="1"/>
  <c r="AX168" i="151"/>
  <c r="AU153" i="151" l="1"/>
  <c r="AX147" i="151" l="1"/>
  <c r="AW147" i="151"/>
  <c r="AX146" i="151" l="1"/>
  <c r="AW146" i="151"/>
  <c r="AU123" i="152" l="1"/>
  <c r="AU147" i="151" l="1"/>
  <c r="AU122" i="152" l="1"/>
  <c r="AU146" i="151" l="1"/>
  <c r="AV123" i="152"/>
  <c r="AV147" i="151" l="1"/>
  <c r="AV122" i="152" l="1"/>
  <c r="AV146" i="151" l="1"/>
  <c r="G171" i="151" l="1"/>
  <c r="H171" i="151"/>
  <c r="I171" i="151"/>
  <c r="J171" i="151"/>
  <c r="K171" i="151" l="1"/>
  <c r="L171" i="151"/>
  <c r="M171" i="151"/>
  <c r="M162" i="151"/>
  <c r="I162" i="151"/>
  <c r="N171" i="151"/>
  <c r="G162" i="151"/>
  <c r="J162" i="151"/>
  <c r="H162" i="151"/>
  <c r="R171" i="151" l="1"/>
  <c r="O171" i="151"/>
  <c r="L162" i="151"/>
  <c r="P171" i="151"/>
  <c r="K162" i="151"/>
  <c r="N162" i="151"/>
  <c r="Q171" i="151"/>
  <c r="S171" i="151" l="1"/>
  <c r="U171" i="151"/>
  <c r="U162" i="151"/>
  <c r="V171" i="151"/>
  <c r="P162" i="151"/>
  <c r="Q162" i="151"/>
  <c r="O162" i="151"/>
  <c r="T171" i="151"/>
  <c r="R162" i="151"/>
  <c r="S162" i="151" l="1"/>
  <c r="V162" i="151"/>
  <c r="T162" i="151"/>
  <c r="X171" i="151" l="1"/>
  <c r="W171" i="151"/>
  <c r="Y171" i="151"/>
  <c r="Z171" i="151"/>
  <c r="AA171" i="151" l="1"/>
  <c r="AB171" i="151"/>
  <c r="X162" i="151"/>
  <c r="Y162" i="151"/>
  <c r="AC171" i="151"/>
  <c r="W162" i="151"/>
  <c r="Z162" i="151"/>
  <c r="AD171" i="151"/>
  <c r="AD162" i="151" l="1"/>
  <c r="AC162" i="151"/>
  <c r="AA162" i="151"/>
  <c r="AB162" i="151"/>
  <c r="AE171" i="151" l="1"/>
  <c r="AF171" i="151"/>
  <c r="AG171" i="151"/>
  <c r="AH171" i="151"/>
  <c r="AG162" i="151" l="1"/>
  <c r="AF162" i="151"/>
  <c r="AE162" i="151"/>
  <c r="AH162" i="151"/>
  <c r="AL162" i="151" l="1"/>
  <c r="AK162" i="151"/>
  <c r="AJ162" i="151"/>
  <c r="AI162" i="151"/>
  <c r="AL171" i="151" l="1"/>
  <c r="AI171" i="151"/>
  <c r="AJ171" i="151"/>
  <c r="AK171" i="151"/>
  <c r="C171" i="151" l="1"/>
  <c r="D171" i="151"/>
  <c r="E171" i="151"/>
  <c r="F171" i="151"/>
  <c r="C162" i="151" l="1"/>
  <c r="F162" i="151"/>
  <c r="D162" i="151"/>
  <c r="E162" i="151"/>
  <c r="AP162" i="151" l="1"/>
  <c r="AN162" i="151"/>
  <c r="AM162" i="151"/>
  <c r="AO162" i="151"/>
  <c r="AN171" i="151"/>
  <c r="AM171" i="151" l="1"/>
  <c r="AO171" i="151"/>
  <c r="AP171" i="151"/>
  <c r="AT162" i="151" l="1"/>
  <c r="AQ162" i="151"/>
  <c r="AR162" i="151"/>
  <c r="AS162" i="151"/>
  <c r="AQ171" i="151" l="1"/>
  <c r="AR171" i="151"/>
  <c r="AT171" i="151"/>
  <c r="AS171" i="151"/>
  <c r="AY140" i="152" l="1"/>
  <c r="AY165" i="151"/>
  <c r="AX165" i="151" l="1"/>
  <c r="AX140" i="152"/>
  <c r="AW140" i="152" l="1"/>
  <c r="AW165" i="151"/>
  <c r="AV165" i="151" l="1"/>
  <c r="AV140" i="152"/>
  <c r="AY77" i="152" l="1"/>
  <c r="AY93" i="151"/>
  <c r="AY89" i="151" l="1"/>
  <c r="AY86" i="151" l="1"/>
  <c r="AY76" i="152" l="1"/>
  <c r="AY156" i="151"/>
  <c r="AX80" i="152"/>
  <c r="AY88" i="151" l="1"/>
  <c r="AX77" i="152" l="1"/>
  <c r="AY87" i="151" l="1"/>
  <c r="AY73" i="152"/>
  <c r="AY85" i="151"/>
  <c r="AY75" i="152"/>
  <c r="AX74" i="152"/>
  <c r="AY89" i="152" l="1"/>
  <c r="AY72" i="152"/>
  <c r="AY63" i="152"/>
  <c r="AX132" i="152"/>
  <c r="AY103" i="151" l="1"/>
  <c r="AY107" i="149"/>
  <c r="AY75" i="151"/>
  <c r="AY106" i="149"/>
  <c r="AY88" i="152"/>
  <c r="AY84" i="151"/>
  <c r="AY107" i="151" l="1"/>
  <c r="AY102" i="151"/>
  <c r="AY106" i="151"/>
  <c r="AX76" i="152"/>
  <c r="AX93" i="151" l="1"/>
  <c r="AX86" i="151"/>
  <c r="AX156" i="151" l="1"/>
  <c r="AX89" i="151"/>
  <c r="AW74" i="152"/>
  <c r="AW80" i="152"/>
  <c r="AW132" i="152" l="1"/>
  <c r="AX88" i="151"/>
  <c r="AW77" i="152" l="1"/>
  <c r="AW76" i="152" l="1"/>
  <c r="AW90" i="151" l="1"/>
  <c r="AW93" i="151"/>
  <c r="AW86" i="151"/>
  <c r="AW160" i="151" l="1"/>
  <c r="AW156" i="151"/>
  <c r="AW89" i="151"/>
  <c r="AW88" i="151" l="1"/>
  <c r="AV74" i="152" l="1"/>
  <c r="AV80" i="152"/>
  <c r="AV132" i="152" l="1"/>
  <c r="AV86" i="152"/>
  <c r="AV144" i="152" l="1"/>
  <c r="AV77" i="152"/>
  <c r="AV85" i="152"/>
  <c r="AV76" i="152" l="1"/>
  <c r="AV93" i="151"/>
  <c r="AV143" i="152" l="1"/>
  <c r="AV90" i="151"/>
  <c r="AV160" i="151" l="1"/>
  <c r="AV86" i="151"/>
  <c r="AV156" i="151" l="1"/>
  <c r="AV89" i="151"/>
  <c r="AV99" i="151"/>
  <c r="AV169" i="151" l="1"/>
  <c r="AV98" i="151" l="1"/>
  <c r="AV88" i="151"/>
  <c r="AV168" i="151" l="1"/>
  <c r="AU78" i="152" l="1"/>
  <c r="AU80" i="152"/>
  <c r="AU81" i="152"/>
  <c r="AU82" i="152"/>
  <c r="AU83" i="152"/>
  <c r="AU84" i="152"/>
  <c r="AU86" i="152"/>
  <c r="AU71" i="152"/>
  <c r="AU74" i="152"/>
  <c r="AU90" i="151"/>
  <c r="AU93" i="151"/>
  <c r="AU94" i="151"/>
  <c r="AU95" i="151"/>
  <c r="AU96" i="151"/>
  <c r="AU97" i="151"/>
  <c r="AU99" i="151"/>
  <c r="AU169" i="151" l="1"/>
  <c r="AU167" i="151"/>
  <c r="AU160" i="151"/>
  <c r="AU166" i="151"/>
  <c r="AU164" i="151"/>
  <c r="AU165" i="151"/>
  <c r="AU140" i="152"/>
  <c r="AU136" i="152"/>
  <c r="AU129" i="152"/>
  <c r="AU144" i="152"/>
  <c r="AU139" i="152"/>
  <c r="AU142" i="152"/>
  <c r="AU141" i="152"/>
  <c r="AU132" i="152"/>
  <c r="AU86" i="151"/>
  <c r="AU77" i="152"/>
  <c r="AU89" i="151"/>
  <c r="AU85" i="152" l="1"/>
  <c r="AU143" i="152"/>
  <c r="AU156" i="151"/>
  <c r="AU98" i="151"/>
  <c r="AU76" i="152"/>
  <c r="AU168" i="151" l="1"/>
  <c r="AU88" i="151"/>
  <c r="D86" i="152" l="1"/>
  <c r="E86" i="152"/>
  <c r="F86" i="152"/>
  <c r="C86" i="152"/>
  <c r="AT86" i="151" l="1"/>
  <c r="AS86" i="151"/>
  <c r="AR86" i="151"/>
  <c r="AQ86" i="151"/>
  <c r="AR156" i="151" l="1"/>
  <c r="AS156" i="151"/>
  <c r="AT156" i="151"/>
  <c r="AQ156" i="151"/>
  <c r="J86" i="151"/>
  <c r="N86" i="151"/>
  <c r="R86" i="151"/>
  <c r="V86" i="151"/>
  <c r="Z86" i="151"/>
  <c r="AD86" i="151"/>
  <c r="AH86" i="151"/>
  <c r="AL86" i="151"/>
  <c r="AP86" i="151"/>
  <c r="G86" i="151"/>
  <c r="L86" i="151"/>
  <c r="X86" i="151"/>
  <c r="AJ86" i="151"/>
  <c r="K86" i="151"/>
  <c r="O86" i="151"/>
  <c r="S86" i="151"/>
  <c r="W86" i="151"/>
  <c r="AA86" i="151"/>
  <c r="AE86" i="151"/>
  <c r="AI86" i="151"/>
  <c r="AM86" i="151"/>
  <c r="T86" i="151"/>
  <c r="AF86" i="151"/>
  <c r="AN86" i="151"/>
  <c r="P86" i="151"/>
  <c r="AB86" i="151"/>
  <c r="H86" i="151"/>
  <c r="I86" i="151"/>
  <c r="M86" i="151"/>
  <c r="Q86" i="151"/>
  <c r="U86" i="151"/>
  <c r="Y86" i="151"/>
  <c r="AC86" i="151"/>
  <c r="AG86" i="151"/>
  <c r="AK86" i="151"/>
  <c r="AO86" i="151"/>
  <c r="F86" i="151"/>
  <c r="E86" i="151"/>
  <c r="D86" i="151"/>
  <c r="C86" i="151"/>
  <c r="C156" i="151" l="1"/>
  <c r="AO156" i="151"/>
  <c r="Y156" i="151"/>
  <c r="I156" i="151"/>
  <c r="AN156" i="151"/>
  <c r="AI156" i="151"/>
  <c r="S156" i="151"/>
  <c r="X156" i="151"/>
  <c r="AL156" i="151"/>
  <c r="V156" i="151"/>
  <c r="D156" i="151"/>
  <c r="AK156" i="151"/>
  <c r="U156" i="151"/>
  <c r="H156" i="151"/>
  <c r="AF156" i="151"/>
  <c r="AE156" i="151"/>
  <c r="O156" i="151"/>
  <c r="L156" i="151"/>
  <c r="AH156" i="151"/>
  <c r="R156" i="151"/>
  <c r="E156" i="151"/>
  <c r="AG156" i="151"/>
  <c r="Q156" i="151"/>
  <c r="AB156" i="151"/>
  <c r="T156" i="151"/>
  <c r="AA156" i="151"/>
  <c r="K156" i="151"/>
  <c r="G156" i="151"/>
  <c r="AD156" i="151"/>
  <c r="N156" i="151"/>
  <c r="F156" i="151"/>
  <c r="AC156" i="151"/>
  <c r="M156" i="151"/>
  <c r="P156" i="151"/>
  <c r="AM156" i="151"/>
  <c r="W156" i="151"/>
  <c r="AJ156" i="151"/>
  <c r="AP156" i="151"/>
  <c r="Z156" i="151"/>
  <c r="J156" i="151"/>
  <c r="AO93" i="151" l="1"/>
  <c r="AN93" i="151"/>
  <c r="AN78" i="151" l="1"/>
  <c r="AP81" i="151"/>
  <c r="AP78" i="151"/>
  <c r="AO78" i="151"/>
  <c r="AM78" i="151"/>
  <c r="AP148" i="151" l="1"/>
  <c r="AP151" i="151"/>
  <c r="AO148" i="151"/>
  <c r="AM148" i="151"/>
  <c r="AN148" i="151"/>
  <c r="AO81" i="151"/>
  <c r="AP77" i="151"/>
  <c r="AO77" i="151"/>
  <c r="AM81" i="151"/>
  <c r="AN81" i="151"/>
  <c r="AM77" i="151"/>
  <c r="AN77" i="151"/>
  <c r="AN147" i="151" l="1"/>
  <c r="AP147" i="151"/>
  <c r="AO151" i="151"/>
  <c r="AM147" i="151"/>
  <c r="AN151" i="151"/>
  <c r="AM151" i="151"/>
  <c r="AO147" i="151"/>
  <c r="AR93" i="151" l="1"/>
  <c r="AQ93" i="151"/>
  <c r="AM93" i="151"/>
  <c r="AT93" i="151"/>
  <c r="AP93" i="151"/>
  <c r="AS93" i="151"/>
  <c r="C93" i="151"/>
  <c r="G93" i="151"/>
  <c r="K93" i="151"/>
  <c r="O93" i="151"/>
  <c r="S93" i="151"/>
  <c r="W93" i="151"/>
  <c r="AA93" i="151"/>
  <c r="AE93" i="151"/>
  <c r="AI93" i="151"/>
  <c r="D93" i="151"/>
  <c r="H93" i="151"/>
  <c r="L93" i="151"/>
  <c r="P93" i="151"/>
  <c r="T93" i="151"/>
  <c r="X93" i="151"/>
  <c r="AB93" i="151"/>
  <c r="AF93" i="151"/>
  <c r="AJ93" i="151"/>
  <c r="E93" i="151"/>
  <c r="I93" i="151"/>
  <c r="M93" i="151"/>
  <c r="Q93" i="151"/>
  <c r="U93" i="151"/>
  <c r="Y93" i="151"/>
  <c r="AC93" i="151"/>
  <c r="AG93" i="151"/>
  <c r="AK93" i="151"/>
  <c r="F93" i="151"/>
  <c r="J93" i="151"/>
  <c r="N93" i="151"/>
  <c r="R93" i="151"/>
  <c r="V93" i="151"/>
  <c r="Z93" i="151"/>
  <c r="AD93" i="151"/>
  <c r="AH93" i="151"/>
  <c r="AL93" i="151"/>
  <c r="AL86" i="152" l="1"/>
  <c r="AI86" i="152"/>
  <c r="AJ86" i="152"/>
  <c r="AK86" i="152"/>
  <c r="I86" i="152"/>
  <c r="M86" i="152"/>
  <c r="Q86" i="152"/>
  <c r="U86" i="152"/>
  <c r="Y86" i="152"/>
  <c r="AC86" i="152"/>
  <c r="AG86" i="152"/>
  <c r="J86" i="152"/>
  <c r="N86" i="152"/>
  <c r="R86" i="152"/>
  <c r="V86" i="152"/>
  <c r="Z86" i="152"/>
  <c r="AD86" i="152"/>
  <c r="AH86" i="152"/>
  <c r="G86" i="152"/>
  <c r="K86" i="152"/>
  <c r="O86" i="152"/>
  <c r="S86" i="152"/>
  <c r="W86" i="152"/>
  <c r="AA86" i="152"/>
  <c r="AE86" i="152"/>
  <c r="H86" i="152"/>
  <c r="L86" i="152"/>
  <c r="P86" i="152"/>
  <c r="T86" i="152"/>
  <c r="X86" i="152"/>
  <c r="AB86" i="152"/>
  <c r="AF86" i="152"/>
  <c r="M99" i="151" l="1"/>
  <c r="AK99" i="151"/>
  <c r="E99" i="151"/>
  <c r="I99" i="151"/>
  <c r="Q99" i="151"/>
  <c r="U99" i="151"/>
  <c r="Y99" i="151"/>
  <c r="AC99" i="151"/>
  <c r="AG99" i="151"/>
  <c r="F99" i="151"/>
  <c r="J99" i="151"/>
  <c r="N99" i="151"/>
  <c r="R99" i="151"/>
  <c r="V99" i="151"/>
  <c r="Z99" i="151"/>
  <c r="AD99" i="151"/>
  <c r="AH99" i="151"/>
  <c r="AL99" i="151"/>
  <c r="C99" i="151"/>
  <c r="G99" i="151"/>
  <c r="K99" i="151"/>
  <c r="O99" i="151"/>
  <c r="S99" i="151"/>
  <c r="W99" i="151"/>
  <c r="AA99" i="151"/>
  <c r="AE99" i="151"/>
  <c r="AI99" i="151"/>
  <c r="D99" i="151"/>
  <c r="H99" i="151"/>
  <c r="L99" i="151"/>
  <c r="P99" i="151"/>
  <c r="T99" i="151"/>
  <c r="X99" i="151"/>
  <c r="AB99" i="151"/>
  <c r="AF99" i="151"/>
  <c r="AJ99" i="151"/>
  <c r="AL97" i="151" l="1"/>
  <c r="AK97" i="151"/>
  <c r="AJ97" i="151"/>
  <c r="AI97" i="151"/>
  <c r="AH97" i="151"/>
  <c r="AG97" i="151"/>
  <c r="AF97" i="151"/>
  <c r="AE97" i="151"/>
  <c r="AD97" i="151"/>
  <c r="AC97" i="151"/>
  <c r="AB97" i="151"/>
  <c r="AA97" i="151"/>
  <c r="Z97" i="151"/>
  <c r="Y97" i="151"/>
  <c r="X97" i="151"/>
  <c r="W97" i="151"/>
  <c r="V97" i="151"/>
  <c r="U97" i="151"/>
  <c r="T97" i="151"/>
  <c r="S97" i="151"/>
  <c r="R97" i="151"/>
  <c r="Q97" i="151"/>
  <c r="P97" i="151"/>
  <c r="O97" i="151"/>
  <c r="N97" i="151"/>
  <c r="M97" i="151"/>
  <c r="L97" i="151"/>
  <c r="K97" i="151"/>
  <c r="J97" i="151"/>
  <c r="I97" i="151"/>
  <c r="H97" i="151"/>
  <c r="G97" i="151"/>
  <c r="F97" i="151"/>
  <c r="E97" i="151"/>
  <c r="D97" i="151"/>
  <c r="C97" i="151"/>
  <c r="AL94" i="151"/>
  <c r="AK94" i="151"/>
  <c r="AJ94" i="151"/>
  <c r="AI94" i="151"/>
  <c r="AH94" i="151"/>
  <c r="AG94" i="151"/>
  <c r="AF94" i="151"/>
  <c r="AE94" i="151"/>
  <c r="AD94" i="151"/>
  <c r="AC94" i="151"/>
  <c r="AB94" i="151"/>
  <c r="AA94" i="151"/>
  <c r="Z94" i="151"/>
  <c r="Y94" i="151"/>
  <c r="X94" i="151"/>
  <c r="W94" i="151"/>
  <c r="V94" i="151"/>
  <c r="U94" i="151"/>
  <c r="T94" i="151"/>
  <c r="S94" i="151"/>
  <c r="R94" i="151"/>
  <c r="Q94" i="151"/>
  <c r="P94" i="151"/>
  <c r="O94" i="151"/>
  <c r="N94" i="151"/>
  <c r="M94" i="151"/>
  <c r="L94" i="151"/>
  <c r="K94" i="151"/>
  <c r="J94" i="151"/>
  <c r="I94" i="151"/>
  <c r="H94" i="151"/>
  <c r="G94" i="151"/>
  <c r="F94" i="151"/>
  <c r="E94" i="151"/>
  <c r="D94" i="151"/>
  <c r="C94" i="151"/>
  <c r="AL91" i="151"/>
  <c r="AK91" i="151"/>
  <c r="AJ91" i="151"/>
  <c r="AI91" i="151"/>
  <c r="AH91" i="151"/>
  <c r="AG91" i="151"/>
  <c r="AF91" i="151"/>
  <c r="AE91" i="151"/>
  <c r="AD91" i="151"/>
  <c r="AC91" i="151"/>
  <c r="AB91" i="151"/>
  <c r="AA91" i="151"/>
  <c r="Z91" i="151"/>
  <c r="Y91" i="151"/>
  <c r="X91" i="151"/>
  <c r="W91" i="151"/>
  <c r="V91" i="151"/>
  <c r="U91" i="151"/>
  <c r="T91" i="151"/>
  <c r="S91" i="151"/>
  <c r="R91" i="151"/>
  <c r="Q91" i="151"/>
  <c r="P91" i="151"/>
  <c r="O91" i="151"/>
  <c r="N91" i="151"/>
  <c r="M91" i="151"/>
  <c r="L91" i="151"/>
  <c r="K91" i="151"/>
  <c r="J91" i="151"/>
  <c r="I91" i="151"/>
  <c r="H91" i="151"/>
  <c r="G91" i="151"/>
  <c r="F91" i="151"/>
  <c r="E91" i="151"/>
  <c r="D91" i="151"/>
  <c r="C91" i="151"/>
  <c r="AL96" i="151" l="1"/>
  <c r="AH96" i="151"/>
  <c r="AD96" i="151"/>
  <c r="Z96" i="151"/>
  <c r="V96" i="151"/>
  <c r="R96" i="151"/>
  <c r="N96" i="151"/>
  <c r="J96" i="151"/>
  <c r="L96" i="151"/>
  <c r="AJ96" i="151"/>
  <c r="AI96" i="151"/>
  <c r="AF96" i="151"/>
  <c r="AE96" i="151"/>
  <c r="AB96" i="151"/>
  <c r="AA96" i="151"/>
  <c r="X96" i="151"/>
  <c r="W96" i="151"/>
  <c r="T96" i="151"/>
  <c r="S96" i="151"/>
  <c r="P96" i="151"/>
  <c r="O96" i="151"/>
  <c r="K96" i="151"/>
  <c r="H96" i="151"/>
  <c r="G96" i="151"/>
  <c r="I90" i="151"/>
  <c r="Q90" i="151"/>
  <c r="Y90" i="151"/>
  <c r="AG90" i="151"/>
  <c r="M90" i="151"/>
  <c r="U90" i="151"/>
  <c r="AC90" i="151"/>
  <c r="AK90" i="151"/>
  <c r="Q96" i="151"/>
  <c r="AK96" i="151"/>
  <c r="N90" i="151"/>
  <c r="Z90" i="151"/>
  <c r="H90" i="151"/>
  <c r="L90" i="151"/>
  <c r="P90" i="151"/>
  <c r="T90" i="151"/>
  <c r="X90" i="151"/>
  <c r="AB90" i="151"/>
  <c r="AF90" i="151"/>
  <c r="AJ90" i="151"/>
  <c r="D90" i="151"/>
  <c r="I96" i="151"/>
  <c r="M96" i="151"/>
  <c r="U96" i="151"/>
  <c r="AC96" i="151"/>
  <c r="J90" i="151"/>
  <c r="R90" i="151"/>
  <c r="AH90" i="151"/>
  <c r="K90" i="151"/>
  <c r="O90" i="151"/>
  <c r="S90" i="151"/>
  <c r="W90" i="151"/>
  <c r="AA90" i="151"/>
  <c r="AE90" i="151"/>
  <c r="AI90" i="151"/>
  <c r="F90" i="151"/>
  <c r="V90" i="151"/>
  <c r="AD90" i="151"/>
  <c r="AL90" i="151"/>
  <c r="E96" i="151"/>
  <c r="Y96" i="151"/>
  <c r="AG96" i="151"/>
  <c r="E90" i="151"/>
  <c r="D96" i="151"/>
  <c r="F96" i="151"/>
  <c r="G90" i="151"/>
  <c r="C90" i="151"/>
  <c r="C96" i="151"/>
  <c r="AL78" i="151"/>
  <c r="AK78" i="151"/>
  <c r="AJ78" i="151"/>
  <c r="AI78" i="151"/>
  <c r="AH78" i="151"/>
  <c r="AG78" i="151"/>
  <c r="AF78" i="151"/>
  <c r="AE78" i="151"/>
  <c r="AD78" i="151"/>
  <c r="AC78" i="151"/>
  <c r="AB78" i="151"/>
  <c r="AA78" i="151"/>
  <c r="Z78" i="151"/>
  <c r="Y78" i="151"/>
  <c r="X78" i="151"/>
  <c r="W78" i="151"/>
  <c r="V78" i="151"/>
  <c r="U78" i="151"/>
  <c r="T78" i="151"/>
  <c r="S78" i="151"/>
  <c r="R78" i="151"/>
  <c r="Q78" i="151"/>
  <c r="P78" i="151"/>
  <c r="O78" i="151"/>
  <c r="N78" i="151"/>
  <c r="M78" i="151"/>
  <c r="L78" i="151"/>
  <c r="K78" i="151"/>
  <c r="J78" i="151"/>
  <c r="I78" i="151"/>
  <c r="H78" i="151"/>
  <c r="G78" i="151"/>
  <c r="F78" i="151"/>
  <c r="E78" i="151"/>
  <c r="D78" i="151"/>
  <c r="C78" i="151"/>
  <c r="M66" i="152"/>
  <c r="N66" i="152"/>
  <c r="O66" i="152"/>
  <c r="P66" i="152"/>
  <c r="Q66" i="152"/>
  <c r="R66" i="152"/>
  <c r="S66" i="152"/>
  <c r="T66" i="152"/>
  <c r="U66" i="152"/>
  <c r="V66" i="152"/>
  <c r="W66" i="152"/>
  <c r="X66" i="152"/>
  <c r="Y66" i="152"/>
  <c r="Z66" i="152"/>
  <c r="AA66" i="152"/>
  <c r="AB66" i="152"/>
  <c r="AC66" i="152"/>
  <c r="AD66" i="152"/>
  <c r="AE66" i="152"/>
  <c r="AF66" i="152"/>
  <c r="AG66" i="152"/>
  <c r="AH66" i="152"/>
  <c r="AI66" i="152"/>
  <c r="AJ66" i="152"/>
  <c r="AK66" i="152"/>
  <c r="AL66" i="152"/>
  <c r="AM66" i="152"/>
  <c r="AN66" i="152"/>
  <c r="AO66" i="152"/>
  <c r="AP66" i="152"/>
  <c r="AO124" i="152" l="1"/>
  <c r="AG124" i="152"/>
  <c r="Y124" i="152"/>
  <c r="M124" i="152"/>
  <c r="F148" i="151"/>
  <c r="J148" i="151"/>
  <c r="N148" i="151"/>
  <c r="R148" i="151"/>
  <c r="V148" i="151"/>
  <c r="Z148" i="151"/>
  <c r="AD148" i="151"/>
  <c r="AH148" i="151"/>
  <c r="AL148" i="151"/>
  <c r="AK124" i="152"/>
  <c r="AC124" i="152"/>
  <c r="U124" i="152"/>
  <c r="Q124" i="152"/>
  <c r="AN124" i="152"/>
  <c r="AJ124" i="152"/>
  <c r="AF124" i="152"/>
  <c r="AB124" i="152"/>
  <c r="X124" i="152"/>
  <c r="T124" i="152"/>
  <c r="P124" i="152"/>
  <c r="C148" i="151"/>
  <c r="G148" i="151"/>
  <c r="K148" i="151"/>
  <c r="O148" i="151"/>
  <c r="S148" i="151"/>
  <c r="W148" i="151"/>
  <c r="AA148" i="151"/>
  <c r="AE148" i="151"/>
  <c r="AI148" i="151"/>
  <c r="AM124" i="152"/>
  <c r="AE124" i="152"/>
  <c r="W124" i="152"/>
  <c r="O124" i="152"/>
  <c r="D148" i="151"/>
  <c r="H148" i="151"/>
  <c r="L148" i="151"/>
  <c r="P148" i="151"/>
  <c r="T148" i="151"/>
  <c r="X148" i="151"/>
  <c r="AB148" i="151"/>
  <c r="AF148" i="151"/>
  <c r="AJ148" i="151"/>
  <c r="AI124" i="152"/>
  <c r="AA124" i="152"/>
  <c r="S124" i="152"/>
  <c r="AP124" i="152"/>
  <c r="AL124" i="152"/>
  <c r="AH124" i="152"/>
  <c r="AD124" i="152"/>
  <c r="Z124" i="152"/>
  <c r="V124" i="152"/>
  <c r="R124" i="152"/>
  <c r="N124" i="152"/>
  <c r="E148" i="151"/>
  <c r="I148" i="151"/>
  <c r="M148" i="151"/>
  <c r="Q148" i="151"/>
  <c r="U148" i="151"/>
  <c r="Y148" i="151"/>
  <c r="AC148" i="151"/>
  <c r="AG148" i="151"/>
  <c r="AK148" i="151"/>
  <c r="AG81" i="151"/>
  <c r="Y81" i="151"/>
  <c r="M81" i="151"/>
  <c r="J81" i="151"/>
  <c r="N81" i="151"/>
  <c r="R81" i="151"/>
  <c r="V81" i="151"/>
  <c r="Z81" i="151"/>
  <c r="AD81" i="151"/>
  <c r="AH81" i="151"/>
  <c r="AL81" i="151"/>
  <c r="H81" i="151"/>
  <c r="T81" i="151"/>
  <c r="X81" i="151"/>
  <c r="AJ81" i="151"/>
  <c r="J77" i="151"/>
  <c r="AM69" i="152"/>
  <c r="AI69" i="152"/>
  <c r="AE69" i="152"/>
  <c r="AA69" i="152"/>
  <c r="W69" i="152"/>
  <c r="S69" i="152"/>
  <c r="O69" i="152"/>
  <c r="AN65" i="152"/>
  <c r="AJ65" i="152"/>
  <c r="AF65" i="152"/>
  <c r="AB65" i="152"/>
  <c r="X65" i="152"/>
  <c r="T65" i="152"/>
  <c r="P65" i="152"/>
  <c r="AP69" i="152"/>
  <c r="AL69" i="152"/>
  <c r="AH69" i="152"/>
  <c r="AD69" i="152"/>
  <c r="Z69" i="152"/>
  <c r="V69" i="152"/>
  <c r="R69" i="152"/>
  <c r="N69" i="152"/>
  <c r="AM65" i="152"/>
  <c r="AI65" i="152"/>
  <c r="AE65" i="152"/>
  <c r="AA65" i="152"/>
  <c r="W65" i="152"/>
  <c r="S65" i="152"/>
  <c r="O65" i="152"/>
  <c r="AO69" i="152"/>
  <c r="AK69" i="152"/>
  <c r="AG69" i="152"/>
  <c r="AC69" i="152"/>
  <c r="Y69" i="152"/>
  <c r="U69" i="152"/>
  <c r="Q69" i="152"/>
  <c r="M69" i="152"/>
  <c r="AP65" i="152"/>
  <c r="AL65" i="152"/>
  <c r="AH65" i="152"/>
  <c r="AD65" i="152"/>
  <c r="Z65" i="152"/>
  <c r="V65" i="152"/>
  <c r="R65" i="152"/>
  <c r="N65" i="152"/>
  <c r="AN69" i="152"/>
  <c r="AJ69" i="152"/>
  <c r="AF69" i="152"/>
  <c r="AB69" i="152"/>
  <c r="X69" i="152"/>
  <c r="T69" i="152"/>
  <c r="P69" i="152"/>
  <c r="AO65" i="152"/>
  <c r="AK65" i="152"/>
  <c r="AG65" i="152"/>
  <c r="AC65" i="152"/>
  <c r="Y65" i="152"/>
  <c r="U65" i="152"/>
  <c r="Q65" i="152"/>
  <c r="M65" i="152"/>
  <c r="F77" i="151"/>
  <c r="D81" i="151"/>
  <c r="G81" i="151"/>
  <c r="K81" i="151"/>
  <c r="H77" i="151"/>
  <c r="L77" i="151"/>
  <c r="C77" i="151"/>
  <c r="G77" i="151"/>
  <c r="K77" i="151"/>
  <c r="F81" i="151"/>
  <c r="C81" i="151"/>
  <c r="L81" i="151"/>
  <c r="P81" i="151"/>
  <c r="AB81" i="151"/>
  <c r="AF81" i="151"/>
  <c r="E81" i="151"/>
  <c r="I81" i="151"/>
  <c r="Q81" i="151"/>
  <c r="U81" i="151"/>
  <c r="AC81" i="151"/>
  <c r="AK81" i="151"/>
  <c r="O81" i="151"/>
  <c r="S81" i="151"/>
  <c r="W81" i="151"/>
  <c r="AA81" i="151"/>
  <c r="AE81" i="151"/>
  <c r="AI81" i="151"/>
  <c r="AC80" i="152"/>
  <c r="W80" i="152"/>
  <c r="AM80" i="152"/>
  <c r="AN80" i="152"/>
  <c r="AF80" i="152"/>
  <c r="V80" i="152"/>
  <c r="Q80" i="152"/>
  <c r="AG80" i="152"/>
  <c r="K80" i="152"/>
  <c r="AA80" i="152"/>
  <c r="AQ80" i="152"/>
  <c r="X80" i="152"/>
  <c r="AR80" i="152"/>
  <c r="F80" i="152"/>
  <c r="AH80" i="152"/>
  <c r="AD80" i="152"/>
  <c r="M80" i="152"/>
  <c r="AS80" i="152"/>
  <c r="G80" i="152"/>
  <c r="T80" i="152"/>
  <c r="E80" i="152"/>
  <c r="U80" i="152"/>
  <c r="AK80" i="152"/>
  <c r="O80" i="152"/>
  <c r="AE80" i="152"/>
  <c r="D80" i="152"/>
  <c r="AB80" i="152"/>
  <c r="L80" i="152"/>
  <c r="N80" i="152"/>
  <c r="AP80" i="152"/>
  <c r="AL80" i="152"/>
  <c r="Z80" i="152"/>
  <c r="I80" i="152"/>
  <c r="Y80" i="152"/>
  <c r="AO80" i="152"/>
  <c r="S80" i="152"/>
  <c r="AI80" i="152"/>
  <c r="H80" i="152"/>
  <c r="AJ80" i="152"/>
  <c r="P80" i="152"/>
  <c r="R80" i="152"/>
  <c r="J80" i="152"/>
  <c r="AT80" i="152"/>
  <c r="AR74" i="152"/>
  <c r="AN74" i="152"/>
  <c r="AJ74" i="152"/>
  <c r="AF74" i="152"/>
  <c r="AB74" i="152"/>
  <c r="X74" i="152"/>
  <c r="T74" i="152"/>
  <c r="P74" i="152"/>
  <c r="AQ74" i="152"/>
  <c r="AM74" i="152"/>
  <c r="AI74" i="152"/>
  <c r="AE74" i="152"/>
  <c r="AA74" i="152"/>
  <c r="W74" i="152"/>
  <c r="S74" i="152"/>
  <c r="O74" i="152"/>
  <c r="AT74" i="152"/>
  <c r="AP74" i="152"/>
  <c r="AL74" i="152"/>
  <c r="AH74" i="152"/>
  <c r="AD74" i="152"/>
  <c r="Z74" i="152"/>
  <c r="V74" i="152"/>
  <c r="R74" i="152"/>
  <c r="N74" i="152"/>
  <c r="AS74" i="152"/>
  <c r="AO74" i="152"/>
  <c r="AK74" i="152"/>
  <c r="AG74" i="152"/>
  <c r="AC74" i="152"/>
  <c r="Y74" i="152"/>
  <c r="U74" i="152"/>
  <c r="Q74" i="152"/>
  <c r="M74" i="152"/>
  <c r="U132" i="152" l="1"/>
  <c r="N132" i="152"/>
  <c r="AT132" i="152"/>
  <c r="Y132" i="152"/>
  <c r="AO132" i="152"/>
  <c r="R132" i="152"/>
  <c r="AH132" i="152"/>
  <c r="AA132" i="152"/>
  <c r="AQ132" i="152"/>
  <c r="X132" i="152"/>
  <c r="AN132" i="152"/>
  <c r="AA151" i="151"/>
  <c r="U151" i="151"/>
  <c r="P151" i="151"/>
  <c r="G147" i="151"/>
  <c r="K151" i="151"/>
  <c r="M123" i="152"/>
  <c r="AC123" i="152"/>
  <c r="P127" i="152"/>
  <c r="AF127" i="152"/>
  <c r="R123" i="152"/>
  <c r="AH123" i="152"/>
  <c r="Q127" i="152"/>
  <c r="AG127" i="152"/>
  <c r="S123" i="152"/>
  <c r="AI123" i="152"/>
  <c r="V127" i="152"/>
  <c r="AL127" i="152"/>
  <c r="X123" i="152"/>
  <c r="AN123" i="152"/>
  <c r="AA127" i="152"/>
  <c r="J147" i="151"/>
  <c r="H151" i="151"/>
  <c r="Z151" i="151"/>
  <c r="J151" i="151"/>
  <c r="AC132" i="152"/>
  <c r="V132" i="152"/>
  <c r="O132" i="152"/>
  <c r="AE132" i="152"/>
  <c r="AB132" i="152"/>
  <c r="AR132" i="152"/>
  <c r="W151" i="151"/>
  <c r="Q151" i="151"/>
  <c r="L151" i="151"/>
  <c r="C151" i="151"/>
  <c r="C147" i="151"/>
  <c r="G151" i="151"/>
  <c r="Q123" i="152"/>
  <c r="AG123" i="152"/>
  <c r="T127" i="152"/>
  <c r="AJ127" i="152"/>
  <c r="V123" i="152"/>
  <c r="AL123" i="152"/>
  <c r="U127" i="152"/>
  <c r="AK127" i="152"/>
  <c r="W123" i="152"/>
  <c r="AM123" i="152"/>
  <c r="Z127" i="152"/>
  <c r="AP127" i="152"/>
  <c r="AB123" i="152"/>
  <c r="O127" i="152"/>
  <c r="AE127" i="152"/>
  <c r="AJ151" i="151"/>
  <c r="AL151" i="151"/>
  <c r="V151" i="151"/>
  <c r="M151" i="151"/>
  <c r="M132" i="152"/>
  <c r="AS132" i="152"/>
  <c r="AL132" i="152"/>
  <c r="Q132" i="152"/>
  <c r="AG132" i="152"/>
  <c r="Z132" i="152"/>
  <c r="AP132" i="152"/>
  <c r="S132" i="152"/>
  <c r="AI132" i="152"/>
  <c r="P132" i="152"/>
  <c r="AF132" i="152"/>
  <c r="AI151" i="151"/>
  <c r="S151" i="151"/>
  <c r="AK151" i="151"/>
  <c r="I151" i="151"/>
  <c r="AF151" i="151"/>
  <c r="F151" i="151"/>
  <c r="L147" i="151"/>
  <c r="D151" i="151"/>
  <c r="U123" i="152"/>
  <c r="AK123" i="152"/>
  <c r="X127" i="152"/>
  <c r="AN127" i="152"/>
  <c r="Z123" i="152"/>
  <c r="AP123" i="152"/>
  <c r="Y127" i="152"/>
  <c r="AO127" i="152"/>
  <c r="AA123" i="152"/>
  <c r="N127" i="152"/>
  <c r="AD127" i="152"/>
  <c r="P123" i="152"/>
  <c r="AF123" i="152"/>
  <c r="S127" i="152"/>
  <c r="AI127" i="152"/>
  <c r="X151" i="151"/>
  <c r="AH151" i="151"/>
  <c r="R151" i="151"/>
  <c r="Y151" i="151"/>
  <c r="AK132" i="152"/>
  <c r="AD132" i="152"/>
  <c r="W132" i="152"/>
  <c r="AM132" i="152"/>
  <c r="T132" i="152"/>
  <c r="AJ132" i="152"/>
  <c r="AE151" i="151"/>
  <c r="O151" i="151"/>
  <c r="AC151" i="151"/>
  <c r="E151" i="151"/>
  <c r="AB151" i="151"/>
  <c r="K147" i="151"/>
  <c r="H147" i="151"/>
  <c r="F147" i="151"/>
  <c r="Y123" i="152"/>
  <c r="AO123" i="152"/>
  <c r="AB127" i="152"/>
  <c r="N123" i="152"/>
  <c r="AD123" i="152"/>
  <c r="M127" i="152"/>
  <c r="AC127" i="152"/>
  <c r="O123" i="152"/>
  <c r="AE123" i="152"/>
  <c r="R127" i="152"/>
  <c r="AH127" i="152"/>
  <c r="T123" i="152"/>
  <c r="AJ123" i="152"/>
  <c r="W127" i="152"/>
  <c r="AM127" i="152"/>
  <c r="T151" i="151"/>
  <c r="AD151" i="151"/>
  <c r="N151" i="151"/>
  <c r="AG151" i="151"/>
  <c r="AH77" i="151"/>
  <c r="Z77" i="151"/>
  <c r="R77" i="151"/>
  <c r="AG77" i="151"/>
  <c r="Y77" i="151"/>
  <c r="Q77" i="151"/>
  <c r="I77" i="151"/>
  <c r="AJ77" i="151"/>
  <c r="AB77" i="151"/>
  <c r="T77" i="151"/>
  <c r="AI77" i="151"/>
  <c r="AA77" i="151"/>
  <c r="S77" i="151"/>
  <c r="AL77" i="151"/>
  <c r="AD77" i="151"/>
  <c r="V77" i="151"/>
  <c r="N77" i="151"/>
  <c r="AK77" i="151"/>
  <c r="AC77" i="151"/>
  <c r="U77" i="151"/>
  <c r="M77" i="151"/>
  <c r="E77" i="151"/>
  <c r="AF77" i="151"/>
  <c r="X77" i="151"/>
  <c r="P77" i="151"/>
  <c r="D77" i="151"/>
  <c r="AE77" i="151"/>
  <c r="W77" i="151"/>
  <c r="O77" i="151"/>
  <c r="AD147" i="151" l="1"/>
  <c r="P147" i="151"/>
  <c r="N147" i="151"/>
  <c r="S147" i="151"/>
  <c r="Y147" i="151"/>
  <c r="AH147" i="151"/>
  <c r="W147" i="151"/>
  <c r="X147" i="151"/>
  <c r="U147" i="151"/>
  <c r="V147" i="151"/>
  <c r="AA147" i="151"/>
  <c r="AJ147" i="151"/>
  <c r="AG147" i="151"/>
  <c r="AC147" i="151"/>
  <c r="R147" i="151"/>
  <c r="AF147" i="151"/>
  <c r="AI147" i="151"/>
  <c r="I147" i="151"/>
  <c r="D147" i="151"/>
  <c r="E147" i="151"/>
  <c r="AK147" i="151"/>
  <c r="AL147" i="151"/>
  <c r="T147" i="151"/>
  <c r="Q147" i="151"/>
  <c r="Z147" i="151"/>
  <c r="AE147" i="151"/>
  <c r="O147" i="151"/>
  <c r="M147" i="151"/>
  <c r="AB147" i="151"/>
  <c r="D66" i="152"/>
  <c r="E66" i="152"/>
  <c r="F66" i="152"/>
  <c r="G66" i="152"/>
  <c r="H66" i="152"/>
  <c r="I66" i="152"/>
  <c r="J66" i="152"/>
  <c r="K66" i="152"/>
  <c r="L66" i="152"/>
  <c r="AL84" i="152"/>
  <c r="AK84" i="152"/>
  <c r="AJ84" i="152"/>
  <c r="AI84" i="152"/>
  <c r="AH84" i="152"/>
  <c r="AG84" i="152"/>
  <c r="AF84" i="152"/>
  <c r="AE84" i="152"/>
  <c r="AD84" i="152"/>
  <c r="AC84" i="152"/>
  <c r="AB84" i="152"/>
  <c r="AA84" i="152"/>
  <c r="Z84" i="152"/>
  <c r="Y84" i="152"/>
  <c r="X84" i="152"/>
  <c r="W84" i="152"/>
  <c r="V84" i="152"/>
  <c r="U84" i="152"/>
  <c r="T84" i="152"/>
  <c r="S84" i="152"/>
  <c r="R84" i="152"/>
  <c r="Q84" i="152"/>
  <c r="P84" i="152"/>
  <c r="O84" i="152"/>
  <c r="N84" i="152"/>
  <c r="M84" i="152"/>
  <c r="L84" i="152"/>
  <c r="K84" i="152"/>
  <c r="J84" i="152"/>
  <c r="I84" i="152"/>
  <c r="H84" i="152"/>
  <c r="G84" i="152"/>
  <c r="F84" i="152"/>
  <c r="E84" i="152"/>
  <c r="D84" i="152"/>
  <c r="C84" i="152"/>
  <c r="AL83" i="152"/>
  <c r="AK83" i="152"/>
  <c r="AJ83" i="152"/>
  <c r="AI83" i="152"/>
  <c r="AH83" i="152"/>
  <c r="AG83" i="152"/>
  <c r="AF83" i="152"/>
  <c r="AE83" i="152"/>
  <c r="AD83" i="152"/>
  <c r="AC83" i="152"/>
  <c r="AB83" i="152"/>
  <c r="AA83" i="152"/>
  <c r="Z83" i="152"/>
  <c r="Y83" i="152"/>
  <c r="X83" i="152"/>
  <c r="W83" i="152"/>
  <c r="V83" i="152"/>
  <c r="U83" i="152"/>
  <c r="T83" i="152"/>
  <c r="S83" i="152"/>
  <c r="R83" i="152"/>
  <c r="Q83" i="152"/>
  <c r="P83" i="152"/>
  <c r="O83" i="152"/>
  <c r="N83" i="152"/>
  <c r="M83" i="152"/>
  <c r="L83" i="152"/>
  <c r="K83" i="152"/>
  <c r="J83" i="152"/>
  <c r="I83" i="152"/>
  <c r="H83" i="152"/>
  <c r="F83" i="152"/>
  <c r="E83" i="152"/>
  <c r="D83" i="152"/>
  <c r="AL81" i="152"/>
  <c r="AK81" i="152"/>
  <c r="AJ81" i="152"/>
  <c r="AI81" i="152"/>
  <c r="AH81" i="152"/>
  <c r="AG81" i="152"/>
  <c r="AF81" i="152"/>
  <c r="AE81" i="152"/>
  <c r="AD81" i="152"/>
  <c r="AC81" i="152"/>
  <c r="AB81" i="152"/>
  <c r="AA81" i="152"/>
  <c r="Z81" i="152"/>
  <c r="Y81" i="152"/>
  <c r="X81" i="152"/>
  <c r="W81" i="152"/>
  <c r="V81" i="152"/>
  <c r="U81" i="152"/>
  <c r="T81" i="152"/>
  <c r="S81" i="152"/>
  <c r="R81" i="152"/>
  <c r="Q81" i="152"/>
  <c r="P81" i="152"/>
  <c r="O81" i="152"/>
  <c r="N81" i="152"/>
  <c r="M81" i="152"/>
  <c r="L81" i="152"/>
  <c r="K81" i="152"/>
  <c r="J81" i="152"/>
  <c r="I81" i="152"/>
  <c r="H81" i="152"/>
  <c r="G81" i="152"/>
  <c r="F81" i="152"/>
  <c r="E81" i="152"/>
  <c r="D81" i="152"/>
  <c r="C81" i="152"/>
  <c r="AL79" i="152"/>
  <c r="AK79" i="152"/>
  <c r="AJ79" i="152"/>
  <c r="AI79" i="152"/>
  <c r="AH79" i="152"/>
  <c r="AG79" i="152"/>
  <c r="AF79" i="152"/>
  <c r="AE79" i="152"/>
  <c r="AD79" i="152"/>
  <c r="AC79" i="152"/>
  <c r="AB79" i="152"/>
  <c r="AA79" i="152"/>
  <c r="Z79" i="152"/>
  <c r="Y79" i="152"/>
  <c r="X79" i="152"/>
  <c r="W79" i="152"/>
  <c r="V79" i="152"/>
  <c r="U79" i="152"/>
  <c r="T79" i="152"/>
  <c r="S79" i="152"/>
  <c r="R79" i="152"/>
  <c r="Q79" i="152"/>
  <c r="P79" i="152"/>
  <c r="O79" i="152"/>
  <c r="N79" i="152"/>
  <c r="M79" i="152"/>
  <c r="L79" i="152"/>
  <c r="K79" i="152"/>
  <c r="J79" i="152"/>
  <c r="I79" i="152"/>
  <c r="H79" i="152"/>
  <c r="G79" i="152"/>
  <c r="F79" i="152"/>
  <c r="E79" i="152"/>
  <c r="D79" i="152"/>
  <c r="C79" i="152"/>
  <c r="D78" i="152"/>
  <c r="I124" i="152" l="1"/>
  <c r="E124" i="152"/>
  <c r="L124" i="152"/>
  <c r="H124" i="152"/>
  <c r="D124" i="152"/>
  <c r="K124" i="152"/>
  <c r="G124" i="152"/>
  <c r="J124" i="152"/>
  <c r="F124" i="152"/>
  <c r="AF78" i="152"/>
  <c r="AB78" i="152"/>
  <c r="X78" i="152"/>
  <c r="T78" i="152"/>
  <c r="P78" i="152"/>
  <c r="L78" i="152"/>
  <c r="H78" i="152"/>
  <c r="AJ78" i="152"/>
  <c r="G83" i="152"/>
  <c r="K78" i="152"/>
  <c r="O78" i="152"/>
  <c r="W78" i="152"/>
  <c r="G78" i="152"/>
  <c r="S78" i="152"/>
  <c r="AA78" i="152"/>
  <c r="AE78" i="152"/>
  <c r="AI78" i="152"/>
  <c r="I78" i="152"/>
  <c r="M78" i="152"/>
  <c r="Q78" i="152"/>
  <c r="U78" i="152"/>
  <c r="Y78" i="152"/>
  <c r="AC78" i="152"/>
  <c r="AG78" i="152"/>
  <c r="AK78" i="152"/>
  <c r="E78" i="152"/>
  <c r="F78" i="152"/>
  <c r="J78" i="152"/>
  <c r="N78" i="152"/>
  <c r="R78" i="152"/>
  <c r="V78" i="152"/>
  <c r="Z78" i="152"/>
  <c r="AD78" i="152"/>
  <c r="AH78" i="152"/>
  <c r="AL78" i="152"/>
  <c r="L69" i="152"/>
  <c r="H69" i="152"/>
  <c r="D69" i="152"/>
  <c r="J65" i="152"/>
  <c r="F65" i="152"/>
  <c r="K69" i="152"/>
  <c r="G69" i="152"/>
  <c r="I65" i="152"/>
  <c r="E65" i="152"/>
  <c r="J69" i="152"/>
  <c r="F69" i="152"/>
  <c r="L65" i="152"/>
  <c r="H65" i="152"/>
  <c r="D65" i="152"/>
  <c r="I69" i="152"/>
  <c r="E69" i="152"/>
  <c r="K65" i="152"/>
  <c r="G65" i="152"/>
  <c r="C83" i="152"/>
  <c r="I74" i="152"/>
  <c r="L74" i="152"/>
  <c r="H74" i="152"/>
  <c r="K74" i="152"/>
  <c r="G74" i="152"/>
  <c r="J74" i="152"/>
  <c r="C66" i="152"/>
  <c r="K123" i="152" l="1"/>
  <c r="E123" i="152"/>
  <c r="L127" i="152"/>
  <c r="K132" i="152"/>
  <c r="H123" i="152"/>
  <c r="F123" i="152"/>
  <c r="I132" i="152"/>
  <c r="E127" i="152"/>
  <c r="L123" i="152"/>
  <c r="I123" i="152"/>
  <c r="J123" i="152"/>
  <c r="H132" i="152"/>
  <c r="I127" i="152"/>
  <c r="G127" i="152"/>
  <c r="J132" i="152"/>
  <c r="F127" i="152"/>
  <c r="D127" i="152"/>
  <c r="C124" i="152"/>
  <c r="G132" i="152"/>
  <c r="L132" i="152"/>
  <c r="G123" i="152"/>
  <c r="D123" i="152"/>
  <c r="J127" i="152"/>
  <c r="K127" i="152"/>
  <c r="H127" i="152"/>
  <c r="E74" i="152"/>
  <c r="F74" i="152"/>
  <c r="D74" i="152"/>
  <c r="C74" i="152"/>
  <c r="C69" i="152"/>
  <c r="F132" i="152" l="1"/>
  <c r="E132" i="152"/>
  <c r="C127" i="152"/>
  <c r="C132" i="152"/>
  <c r="D132" i="152"/>
  <c r="C65" i="152"/>
  <c r="C78" i="152"/>
  <c r="C123" i="152" l="1"/>
  <c r="C80" i="152"/>
  <c r="AQ66" i="152" l="1"/>
  <c r="AQ78" i="151"/>
  <c r="AQ148" i="151" l="1"/>
  <c r="AQ124" i="152"/>
  <c r="AS70" i="152"/>
  <c r="AS82" i="151"/>
  <c r="AR70" i="152"/>
  <c r="AR82" i="151"/>
  <c r="AT70" i="152"/>
  <c r="AT82" i="151"/>
  <c r="AS66" i="152"/>
  <c r="AS78" i="151"/>
  <c r="AR66" i="152"/>
  <c r="AR78" i="151"/>
  <c r="AQ82" i="151"/>
  <c r="AQ70" i="152"/>
  <c r="AT66" i="152"/>
  <c r="AT78" i="151"/>
  <c r="AT148" i="151" l="1"/>
  <c r="AS124" i="152"/>
  <c r="AS128" i="152"/>
  <c r="AT124" i="152"/>
  <c r="AR152" i="151"/>
  <c r="AQ128" i="152"/>
  <c r="AR148" i="151"/>
  <c r="AT152" i="151"/>
  <c r="AR128" i="152"/>
  <c r="AQ152" i="151"/>
  <c r="AR124" i="152"/>
  <c r="AS148" i="151"/>
  <c r="AT128" i="152"/>
  <c r="AS152" i="151"/>
  <c r="AQ87" i="152"/>
  <c r="AS69" i="152"/>
  <c r="AQ69" i="152"/>
  <c r="AT81" i="151"/>
  <c r="AR81" i="151"/>
  <c r="AQ81" i="151"/>
  <c r="AT69" i="152"/>
  <c r="AR69" i="152"/>
  <c r="AS87" i="152"/>
  <c r="AT87" i="152"/>
  <c r="AS81" i="151"/>
  <c r="AR87" i="152"/>
  <c r="AR127" i="152" l="1"/>
  <c r="AT127" i="152"/>
  <c r="AS127" i="152"/>
  <c r="AS151" i="151"/>
  <c r="AQ151" i="151"/>
  <c r="AR151" i="151"/>
  <c r="AT151" i="151"/>
  <c r="AQ127" i="152"/>
  <c r="AS83" i="151"/>
  <c r="AS100" i="151"/>
  <c r="AQ71" i="152"/>
  <c r="AS65" i="152"/>
  <c r="AQ100" i="151"/>
  <c r="AT79" i="151"/>
  <c r="AR100" i="151"/>
  <c r="AT68" i="152"/>
  <c r="AT71" i="152"/>
  <c r="AR83" i="151"/>
  <c r="AT83" i="151"/>
  <c r="AQ80" i="151"/>
  <c r="AT67" i="152"/>
  <c r="AR79" i="151"/>
  <c r="AR80" i="151"/>
  <c r="AS79" i="151"/>
  <c r="AT100" i="151"/>
  <c r="AT77" i="151"/>
  <c r="AR77" i="151"/>
  <c r="AQ79" i="151"/>
  <c r="AQ83" i="151"/>
  <c r="AR67" i="152"/>
  <c r="AS67" i="152"/>
  <c r="AS80" i="151"/>
  <c r="AS77" i="151"/>
  <c r="AQ67" i="152"/>
  <c r="AQ65" i="152"/>
  <c r="AS68" i="152"/>
  <c r="AQ77" i="151"/>
  <c r="AT65" i="152"/>
  <c r="AR65" i="152"/>
  <c r="AR123" i="152" l="1"/>
  <c r="AT123" i="152"/>
  <c r="AQ147" i="151"/>
  <c r="AS123" i="152"/>
  <c r="AT147" i="151"/>
  <c r="AQ123" i="152"/>
  <c r="AS147" i="151"/>
  <c r="AR147" i="151"/>
  <c r="AT64" i="152"/>
  <c r="AS71" i="152"/>
  <c r="AR76" i="151"/>
  <c r="AS76" i="151"/>
  <c r="AR68" i="152"/>
  <c r="AT80" i="151"/>
  <c r="AQ68" i="152"/>
  <c r="AS64" i="152"/>
  <c r="AR71" i="152"/>
  <c r="AQ76" i="151"/>
  <c r="AT76" i="151" l="1"/>
  <c r="AR64" i="152"/>
  <c r="AQ64" i="152"/>
  <c r="AS91" i="151" l="1"/>
  <c r="AR91" i="151"/>
  <c r="AQ91" i="151"/>
  <c r="AT91" i="151"/>
  <c r="AS94" i="151" l="1"/>
  <c r="AT97" i="151"/>
  <c r="AQ94" i="151"/>
  <c r="AT94" i="151"/>
  <c r="AR94" i="151"/>
  <c r="AT96" i="151"/>
  <c r="AQ99" i="151" l="1"/>
  <c r="AR96" i="151"/>
  <c r="AR97" i="151"/>
  <c r="AQ97" i="151"/>
  <c r="AS96" i="151"/>
  <c r="AS97" i="151"/>
  <c r="AR99" i="151" l="1"/>
  <c r="AS99" i="151"/>
  <c r="AT99" i="151"/>
  <c r="AQ90" i="151"/>
  <c r="AS90" i="151"/>
  <c r="AR90" i="151"/>
  <c r="AT90" i="151"/>
  <c r="AQ98" i="151"/>
  <c r="AT98" i="151" l="1"/>
  <c r="AS98" i="151"/>
  <c r="AR98" i="151"/>
  <c r="AQ96" i="151"/>
  <c r="AR79" i="152" l="1"/>
  <c r="AQ79" i="152"/>
  <c r="AT79" i="152"/>
  <c r="AS79" i="152"/>
  <c r="AT83" i="152" l="1"/>
  <c r="AQ81" i="152"/>
  <c r="AR81" i="152"/>
  <c r="AT81" i="152"/>
  <c r="AS83" i="152"/>
  <c r="AS81" i="152"/>
  <c r="AR83" i="152"/>
  <c r="AQ86" i="152" l="1"/>
  <c r="AR86" i="152"/>
  <c r="AQ84" i="152"/>
  <c r="AQ95" i="151"/>
  <c r="AT95" i="151"/>
  <c r="AR95" i="151"/>
  <c r="AS84" i="152"/>
  <c r="AR84" i="152"/>
  <c r="AQ83" i="152"/>
  <c r="AT84" i="152"/>
  <c r="AS86" i="152" l="1"/>
  <c r="AS95" i="151"/>
  <c r="AT89" i="151"/>
  <c r="AQ82" i="152"/>
  <c r="AR89" i="151"/>
  <c r="AS82" i="152"/>
  <c r="AQ89" i="151"/>
  <c r="AT82" i="152"/>
  <c r="AR82" i="152"/>
  <c r="AS78" i="152"/>
  <c r="AT78" i="152"/>
  <c r="AQ85" i="152"/>
  <c r="AR78" i="152"/>
  <c r="AT86" i="152"/>
  <c r="AR85" i="152"/>
  <c r="AS85" i="152" l="1"/>
  <c r="AS89" i="151"/>
  <c r="AR88" i="151"/>
  <c r="AT88" i="151"/>
  <c r="AQ88" i="151"/>
  <c r="AR77" i="152"/>
  <c r="AS77" i="152"/>
  <c r="AT77" i="152"/>
  <c r="AT85" i="152"/>
  <c r="AQ78" i="152"/>
  <c r="AS88" i="151" l="1"/>
  <c r="AR76" i="152"/>
  <c r="AT76" i="152"/>
  <c r="AQ77" i="152"/>
  <c r="AS76" i="152"/>
  <c r="AQ76" i="152" l="1"/>
  <c r="AK95" i="151" l="1"/>
  <c r="F95" i="151"/>
  <c r="AJ95" i="151"/>
  <c r="C95" i="151"/>
  <c r="AI82" i="152"/>
  <c r="AL95" i="151"/>
  <c r="AI95" i="151"/>
  <c r="D82" i="152"/>
  <c r="F82" i="152"/>
  <c r="D95" i="151"/>
  <c r="F89" i="151" l="1"/>
  <c r="C89" i="151"/>
  <c r="AJ89" i="151"/>
  <c r="AJ82" i="152"/>
  <c r="L95" i="151"/>
  <c r="I95" i="151"/>
  <c r="AC95" i="151"/>
  <c r="S95" i="151"/>
  <c r="AB95" i="151"/>
  <c r="J95" i="151"/>
  <c r="P95" i="151"/>
  <c r="AL82" i="152"/>
  <c r="AL89" i="151"/>
  <c r="AK89" i="151"/>
  <c r="AK82" i="152"/>
  <c r="AI89" i="151"/>
  <c r="AI77" i="152"/>
  <c r="AG95" i="151"/>
  <c r="W95" i="151"/>
  <c r="U95" i="151"/>
  <c r="V95" i="151"/>
  <c r="G95" i="151"/>
  <c r="E82" i="152"/>
  <c r="D89" i="151"/>
  <c r="D77" i="152"/>
  <c r="E95" i="151"/>
  <c r="C82" i="152"/>
  <c r="F77" i="152"/>
  <c r="K95" i="151" l="1"/>
  <c r="AA95" i="151"/>
  <c r="N95" i="151"/>
  <c r="T95" i="151"/>
  <c r="H82" i="152"/>
  <c r="R95" i="151"/>
  <c r="AJ77" i="152"/>
  <c r="AC89" i="151"/>
  <c r="Z95" i="151"/>
  <c r="Y95" i="151"/>
  <c r="O95" i="151"/>
  <c r="Z82" i="152"/>
  <c r="N82" i="152"/>
  <c r="X82" i="152"/>
  <c r="H95" i="151"/>
  <c r="O82" i="152"/>
  <c r="R82" i="152"/>
  <c r="AD95" i="151"/>
  <c r="AK77" i="152"/>
  <c r="AL77" i="152"/>
  <c r="AE82" i="152"/>
  <c r="AH82" i="152"/>
  <c r="AF82" i="152"/>
  <c r="AG82" i="152"/>
  <c r="AF95" i="151"/>
  <c r="AG89" i="151"/>
  <c r="AH95" i="151"/>
  <c r="AE95" i="151"/>
  <c r="AD82" i="152"/>
  <c r="AA82" i="152"/>
  <c r="AB89" i="151"/>
  <c r="AC82" i="152"/>
  <c r="AA89" i="151"/>
  <c r="W82" i="152"/>
  <c r="X95" i="151"/>
  <c r="W89" i="151"/>
  <c r="S82" i="152"/>
  <c r="T89" i="151"/>
  <c r="U89" i="151"/>
  <c r="V89" i="151"/>
  <c r="S89" i="151"/>
  <c r="P89" i="151"/>
  <c r="Q95" i="151"/>
  <c r="L82" i="152"/>
  <c r="N89" i="151"/>
  <c r="L89" i="151"/>
  <c r="M95" i="151"/>
  <c r="G82" i="152"/>
  <c r="J82" i="152"/>
  <c r="G89" i="151"/>
  <c r="I89" i="151"/>
  <c r="J89" i="151"/>
  <c r="C77" i="152"/>
  <c r="E89" i="151"/>
  <c r="E77" i="152"/>
  <c r="K89" i="151" l="1"/>
  <c r="Z89" i="151"/>
  <c r="R89" i="151"/>
  <c r="H77" i="152"/>
  <c r="AD89" i="151"/>
  <c r="O89" i="151"/>
  <c r="H89" i="151"/>
  <c r="Y89" i="151"/>
  <c r="K82" i="152"/>
  <c r="Y82" i="152"/>
  <c r="M82" i="152"/>
  <c r="U82" i="152"/>
  <c r="Q82" i="152"/>
  <c r="T82" i="152"/>
  <c r="I82" i="152"/>
  <c r="AE89" i="151"/>
  <c r="AH89" i="151"/>
  <c r="AE77" i="152"/>
  <c r="AF89" i="151"/>
  <c r="AG77" i="152"/>
  <c r="AH77" i="152"/>
  <c r="AF77" i="152"/>
  <c r="AD77" i="152"/>
  <c r="AC77" i="152"/>
  <c r="AA77" i="152"/>
  <c r="AB82" i="152"/>
  <c r="X89" i="151"/>
  <c r="Z77" i="152"/>
  <c r="X77" i="152"/>
  <c r="W77" i="152"/>
  <c r="V82" i="152"/>
  <c r="S77" i="152"/>
  <c r="Q89" i="151"/>
  <c r="P82" i="152"/>
  <c r="R77" i="152"/>
  <c r="O77" i="152"/>
  <c r="M89" i="151"/>
  <c r="L77" i="152"/>
  <c r="N77" i="152"/>
  <c r="G77" i="152"/>
  <c r="J77" i="152"/>
  <c r="Q77" i="152" l="1"/>
  <c r="Y77" i="152"/>
  <c r="M77" i="152"/>
  <c r="K77" i="152"/>
  <c r="T77" i="152"/>
  <c r="U77" i="152"/>
  <c r="I77" i="152"/>
  <c r="AB77" i="152"/>
  <c r="V77" i="152"/>
  <c r="P77" i="152"/>
  <c r="AM91" i="151" l="1"/>
  <c r="AN91" i="151" l="1"/>
  <c r="AM94" i="151"/>
  <c r="AM97" i="151"/>
  <c r="AN94" i="151"/>
  <c r="AP91" i="151"/>
  <c r="AO91" i="151"/>
  <c r="AM99" i="151" l="1"/>
  <c r="AO94" i="151"/>
  <c r="AP94" i="151"/>
  <c r="AN99" i="151" l="1"/>
  <c r="AN97" i="151"/>
  <c r="AM96" i="151"/>
  <c r="AM79" i="152"/>
  <c r="AO97" i="151"/>
  <c r="AP97" i="151"/>
  <c r="AM81" i="152" l="1"/>
  <c r="AN96" i="151"/>
  <c r="AM90" i="151"/>
  <c r="AP99" i="151"/>
  <c r="AO99" i="151"/>
  <c r="AN79" i="152" l="1"/>
  <c r="AN90" i="151"/>
  <c r="AO96" i="151"/>
  <c r="AP96" i="151"/>
  <c r="AP79" i="152"/>
  <c r="AO79" i="152"/>
  <c r="AM83" i="152"/>
  <c r="AN81" i="152"/>
  <c r="AM84" i="152" l="1"/>
  <c r="AP90" i="151"/>
  <c r="AO90" i="151"/>
  <c r="AM78" i="152"/>
  <c r="AN83" i="152"/>
  <c r="AM86" i="152"/>
  <c r="AO81" i="152"/>
  <c r="AP81" i="152"/>
  <c r="AN84" i="152"/>
  <c r="AO83" i="152" l="1"/>
  <c r="AP83" i="152"/>
  <c r="AO84" i="152"/>
  <c r="AP84" i="152"/>
  <c r="AN86" i="152"/>
  <c r="AO78" i="152" l="1"/>
  <c r="AN78" i="152"/>
  <c r="AP86" i="152"/>
  <c r="AO86" i="152"/>
  <c r="AP78" i="152" l="1"/>
  <c r="AP95" i="151" l="1"/>
  <c r="AO95" i="151"/>
  <c r="AO82" i="152" l="1"/>
  <c r="AM95" i="151"/>
  <c r="AN95" i="151"/>
  <c r="AP89" i="151"/>
  <c r="AO89" i="151"/>
  <c r="AM82" i="152" l="1"/>
  <c r="AN82" i="152"/>
  <c r="AP82" i="152"/>
  <c r="AO77" i="152"/>
  <c r="AN89" i="151"/>
  <c r="AM89" i="151"/>
  <c r="AN77" i="152" l="1"/>
  <c r="AM77" i="152"/>
  <c r="AP77" i="152"/>
  <c r="AX72" i="152" l="1"/>
  <c r="AX73" i="152"/>
  <c r="AX85" i="151"/>
  <c r="AX87" i="151" l="1"/>
  <c r="AX75" i="152"/>
  <c r="AX63" i="152"/>
  <c r="AX84" i="151"/>
  <c r="AX88" i="152" l="1"/>
  <c r="AX89" i="152"/>
  <c r="AX102" i="151" l="1"/>
  <c r="AX103" i="151"/>
  <c r="AX106" i="149" l="1"/>
  <c r="AX106" i="151" s="1"/>
  <c r="AX75" i="151"/>
  <c r="AX107" i="149"/>
  <c r="AX107" i="151" s="1"/>
  <c r="AW85" i="151" l="1"/>
  <c r="AW73" i="152"/>
  <c r="AW72" i="152"/>
  <c r="AW75" i="152" l="1"/>
  <c r="AW87" i="151"/>
  <c r="AW84" i="151"/>
  <c r="AW89" i="152" l="1"/>
  <c r="AW63" i="152"/>
  <c r="AV73" i="152"/>
  <c r="AV85" i="151"/>
  <c r="AV72" i="152"/>
  <c r="AW88" i="152" l="1"/>
  <c r="AW103" i="151"/>
  <c r="AV87" i="151"/>
  <c r="AV75" i="152"/>
  <c r="AV63" i="152"/>
  <c r="AV84" i="151"/>
  <c r="AW106" i="149" l="1"/>
  <c r="AW106" i="151" s="1"/>
  <c r="AW75" i="151"/>
  <c r="AW107" i="149"/>
  <c r="AW107" i="151" s="1"/>
  <c r="AV89" i="152"/>
  <c r="AW102" i="151" l="1"/>
  <c r="AV88" i="152"/>
  <c r="AV102" i="151"/>
  <c r="AV103" i="151"/>
  <c r="AV75" i="151" l="1"/>
  <c r="AV106" i="149"/>
  <c r="AV106" i="151" s="1"/>
  <c r="AV107" i="149"/>
  <c r="AV107" i="151" s="1"/>
  <c r="AU73" i="152" l="1"/>
  <c r="AU72" i="152"/>
  <c r="AU75" i="152" l="1"/>
  <c r="AU85" i="151"/>
  <c r="AU63" i="152"/>
  <c r="AU84" i="151"/>
  <c r="AU87" i="151" l="1"/>
  <c r="AU89" i="152"/>
  <c r="AU88" i="152" l="1"/>
  <c r="AU102" i="151"/>
  <c r="AU103" i="151"/>
  <c r="AU75" i="151" l="1"/>
  <c r="AU106" i="149"/>
  <c r="AU106" i="151" s="1"/>
  <c r="AU107" i="149"/>
  <c r="AU107" i="151" s="1"/>
  <c r="AI87" i="152" l="1"/>
  <c r="AI100" i="151"/>
  <c r="AE87" i="152"/>
  <c r="AE100" i="151"/>
  <c r="AA87" i="152" l="1"/>
  <c r="AF100" i="151"/>
  <c r="AJ87" i="152"/>
  <c r="AJ100" i="151"/>
  <c r="AF87" i="152"/>
  <c r="AA100" i="151"/>
  <c r="AI98" i="151" l="1"/>
  <c r="AE85" i="152"/>
  <c r="AE98" i="151"/>
  <c r="AI85" i="152"/>
  <c r="AG87" i="152"/>
  <c r="AH100" i="151"/>
  <c r="AK87" i="152"/>
  <c r="AH87" i="152"/>
  <c r="AG100" i="151"/>
  <c r="AL87" i="152"/>
  <c r="AK100" i="151"/>
  <c r="AB87" i="152"/>
  <c r="AL100" i="151"/>
  <c r="W87" i="152"/>
  <c r="AB100" i="151"/>
  <c r="W100" i="151"/>
  <c r="AF98" i="151" l="1"/>
  <c r="AI88" i="151"/>
  <c r="AA85" i="152"/>
  <c r="AE88" i="151"/>
  <c r="AA98" i="151"/>
  <c r="AJ85" i="152"/>
  <c r="AF85" i="152"/>
  <c r="AI76" i="152"/>
  <c r="AE76" i="152"/>
  <c r="AJ98" i="151"/>
  <c r="AC100" i="151"/>
  <c r="S100" i="151"/>
  <c r="AC87" i="152"/>
  <c r="S87" i="152"/>
  <c r="AD87" i="152"/>
  <c r="X100" i="151"/>
  <c r="X87" i="152"/>
  <c r="AD100" i="151"/>
  <c r="W98" i="151" l="1"/>
  <c r="AB98" i="151"/>
  <c r="AJ88" i="151"/>
  <c r="AJ76" i="152"/>
  <c r="AA76" i="152"/>
  <c r="AG85" i="152"/>
  <c r="AL85" i="152"/>
  <c r="AB85" i="152"/>
  <c r="AH98" i="151"/>
  <c r="AA88" i="151"/>
  <c r="AK85" i="152"/>
  <c r="AK98" i="151"/>
  <c r="W85" i="152"/>
  <c r="AG98" i="151"/>
  <c r="AH85" i="152"/>
  <c r="AL98" i="151"/>
  <c r="AF76" i="152"/>
  <c r="AF88" i="151"/>
  <c r="Z100" i="151"/>
  <c r="O87" i="152"/>
  <c r="Z87" i="152"/>
  <c r="T100" i="151"/>
  <c r="O100" i="151"/>
  <c r="T87" i="152"/>
  <c r="Y87" i="152"/>
  <c r="Y100" i="151"/>
  <c r="S98" i="151" l="1"/>
  <c r="S85" i="152"/>
  <c r="AB76" i="152"/>
  <c r="AG76" i="152"/>
  <c r="AB88" i="151"/>
  <c r="X98" i="151"/>
  <c r="X85" i="152"/>
  <c r="AH76" i="152"/>
  <c r="W76" i="152"/>
  <c r="AK76" i="152"/>
  <c r="AD85" i="152"/>
  <c r="AH88" i="151"/>
  <c r="AL76" i="152"/>
  <c r="AC85" i="152"/>
  <c r="AC98" i="151"/>
  <c r="AD98" i="151"/>
  <c r="AL88" i="151"/>
  <c r="AG88" i="151"/>
  <c r="AK88" i="151"/>
  <c r="W88" i="151"/>
  <c r="P100" i="151"/>
  <c r="V87" i="152"/>
  <c r="K100" i="151"/>
  <c r="P87" i="152"/>
  <c r="U100" i="151"/>
  <c r="K87" i="152"/>
  <c r="V100" i="151"/>
  <c r="U87" i="152"/>
  <c r="T85" i="152" l="1"/>
  <c r="Y85" i="152"/>
  <c r="T98" i="151"/>
  <c r="AC76" i="152"/>
  <c r="S88" i="151"/>
  <c r="O98" i="151"/>
  <c r="Y98" i="151"/>
  <c r="AC88" i="151"/>
  <c r="AD88" i="151"/>
  <c r="X76" i="152"/>
  <c r="S76" i="152"/>
  <c r="Z85" i="152"/>
  <c r="O85" i="152"/>
  <c r="Z98" i="151"/>
  <c r="AD76" i="152"/>
  <c r="X88" i="151"/>
  <c r="Q87" i="152"/>
  <c r="G87" i="152"/>
  <c r="L87" i="152"/>
  <c r="L100" i="151"/>
  <c r="R87" i="152"/>
  <c r="G100" i="151"/>
  <c r="Q100" i="151"/>
  <c r="V98" i="151" l="1"/>
  <c r="P98" i="151"/>
  <c r="R98" i="151"/>
  <c r="R100" i="151"/>
  <c r="O76" i="152"/>
  <c r="T88" i="151"/>
  <c r="Y88" i="151"/>
  <c r="Y76" i="152"/>
  <c r="P85" i="152"/>
  <c r="K98" i="151"/>
  <c r="U85" i="152"/>
  <c r="Z88" i="151"/>
  <c r="Z76" i="152"/>
  <c r="O88" i="151"/>
  <c r="K85" i="152"/>
  <c r="V85" i="152"/>
  <c r="U98" i="151"/>
  <c r="T76" i="152"/>
  <c r="M100" i="151"/>
  <c r="M87" i="152"/>
  <c r="N87" i="152"/>
  <c r="H100" i="151"/>
  <c r="N100" i="151"/>
  <c r="H87" i="152"/>
  <c r="G85" i="152" l="1"/>
  <c r="L85" i="152"/>
  <c r="Q98" i="151"/>
  <c r="R85" i="152"/>
  <c r="Q85" i="152"/>
  <c r="R88" i="151"/>
  <c r="L98" i="151"/>
  <c r="U76" i="152"/>
  <c r="P88" i="151"/>
  <c r="G98" i="151"/>
  <c r="U88" i="151"/>
  <c r="K76" i="152"/>
  <c r="K88" i="151"/>
  <c r="V88" i="151"/>
  <c r="V76" i="152"/>
  <c r="P76" i="152"/>
  <c r="J87" i="152"/>
  <c r="I87" i="152"/>
  <c r="I100" i="151"/>
  <c r="J100" i="151"/>
  <c r="H85" i="152" l="1"/>
  <c r="Q88" i="151"/>
  <c r="G76" i="152"/>
  <c r="N85" i="152"/>
  <c r="Q76" i="152"/>
  <c r="N98" i="151"/>
  <c r="M85" i="152"/>
  <c r="L88" i="151"/>
  <c r="L76" i="152"/>
  <c r="M98" i="151"/>
  <c r="H98" i="151"/>
  <c r="G88" i="151"/>
  <c r="R76" i="152"/>
  <c r="H88" i="151" l="1"/>
  <c r="M76" i="152"/>
  <c r="N76" i="152"/>
  <c r="J98" i="151"/>
  <c r="N88" i="151"/>
  <c r="J85" i="152"/>
  <c r="I98" i="151"/>
  <c r="I85" i="152"/>
  <c r="M88" i="151"/>
  <c r="H76" i="152"/>
  <c r="I88" i="151" l="1"/>
  <c r="J88" i="151"/>
  <c r="I76" i="152"/>
  <c r="J76" i="152"/>
  <c r="AI70" i="152" l="1"/>
  <c r="AI71" i="152"/>
  <c r="AE71" i="152"/>
  <c r="AE70" i="152"/>
  <c r="AE128" i="152" l="1"/>
  <c r="AI128" i="152"/>
  <c r="AF70" i="152"/>
  <c r="AJ70" i="152"/>
  <c r="AJ71" i="152"/>
  <c r="AF71" i="152"/>
  <c r="AJ128" i="152" l="1"/>
  <c r="AF128" i="152"/>
  <c r="AE67" i="152"/>
  <c r="AK71" i="152"/>
  <c r="AL71" i="152"/>
  <c r="AH70" i="152"/>
  <c r="AG70" i="152"/>
  <c r="AI68" i="152"/>
  <c r="AH71" i="152"/>
  <c r="AG71" i="152"/>
  <c r="AL70" i="152"/>
  <c r="AK70" i="152"/>
  <c r="AE68" i="152"/>
  <c r="AL128" i="152" l="1"/>
  <c r="AH128" i="152"/>
  <c r="AK128" i="152"/>
  <c r="AG128" i="152"/>
  <c r="AF68" i="152"/>
  <c r="AJ68" i="152"/>
  <c r="AE64" i="152"/>
  <c r="AI64" i="152" l="1"/>
  <c r="AI67" i="152"/>
  <c r="AH68" i="152"/>
  <c r="AG68" i="152"/>
  <c r="AK68" i="152"/>
  <c r="AL68" i="152"/>
  <c r="AH64" i="152" l="1"/>
  <c r="AH67" i="152"/>
  <c r="AG64" i="152"/>
  <c r="AG67" i="152"/>
  <c r="AJ64" i="152"/>
  <c r="AJ67" i="152"/>
  <c r="AF64" i="152"/>
  <c r="AF67" i="152"/>
  <c r="AL64" i="152" l="1"/>
  <c r="AL67" i="152"/>
  <c r="AK64" i="152"/>
  <c r="AK67" i="152"/>
  <c r="AI82" i="151" l="1"/>
  <c r="AI152" i="151" l="1"/>
  <c r="AE82" i="151"/>
  <c r="AJ82" i="151"/>
  <c r="AE152" i="151" l="1"/>
  <c r="AJ152" i="151"/>
  <c r="AL82" i="151"/>
  <c r="AK82" i="151"/>
  <c r="AF82" i="151"/>
  <c r="AL152" i="151" l="1"/>
  <c r="AF152" i="151"/>
  <c r="AK152" i="151"/>
  <c r="AI83" i="151"/>
  <c r="AE83" i="151"/>
  <c r="AG82" i="151"/>
  <c r="AH82" i="151"/>
  <c r="AG152" i="151" l="1"/>
  <c r="AH152" i="151"/>
  <c r="AF83" i="151"/>
  <c r="AE79" i="151"/>
  <c r="AI80" i="151"/>
  <c r="AJ83" i="151"/>
  <c r="AE80" i="151"/>
  <c r="AJ80" i="151" l="1"/>
  <c r="AL83" i="151"/>
  <c r="AF79" i="151"/>
  <c r="AF80" i="151"/>
  <c r="AG83" i="151"/>
  <c r="AH83" i="151"/>
  <c r="AE76" i="151"/>
  <c r="AK83" i="151"/>
  <c r="AI76" i="151" l="1"/>
  <c r="AI79" i="151"/>
  <c r="AH80" i="151"/>
  <c r="AG80" i="151"/>
  <c r="AL80" i="151"/>
  <c r="AK80" i="151"/>
  <c r="AF76" i="151"/>
  <c r="AL79" i="151"/>
  <c r="AK79" i="151"/>
  <c r="AJ76" i="151" l="1"/>
  <c r="AJ79" i="151"/>
  <c r="AL76" i="151"/>
  <c r="AG76" i="151" l="1"/>
  <c r="AG79" i="151"/>
  <c r="AH76" i="151"/>
  <c r="AH79" i="151"/>
  <c r="AK76" i="151"/>
  <c r="AA82" i="151"/>
  <c r="AA152" i="151" l="1"/>
  <c r="AA83" i="151"/>
  <c r="AB82" i="151"/>
  <c r="AB152" i="151" l="1"/>
  <c r="AB83" i="151"/>
  <c r="AD82" i="151"/>
  <c r="AC82" i="151"/>
  <c r="AA80" i="151"/>
  <c r="AC152" i="151" l="1"/>
  <c r="AD152" i="151"/>
  <c r="AD80" i="151"/>
  <c r="AD83" i="151"/>
  <c r="AC83" i="151"/>
  <c r="AB80" i="151"/>
  <c r="AB79" i="151"/>
  <c r="AA76" i="151" l="1"/>
  <c r="AA79" i="151"/>
  <c r="AC80" i="151"/>
  <c r="AB76" i="151"/>
  <c r="AC76" i="151" l="1"/>
  <c r="AC79" i="151"/>
  <c r="AD76" i="151"/>
  <c r="AD79" i="151"/>
  <c r="AA70" i="152" l="1"/>
  <c r="AA128" i="152" l="1"/>
  <c r="AA71" i="152"/>
  <c r="AB70" i="152"/>
  <c r="AB128" i="152" l="1"/>
  <c r="AA68" i="152"/>
  <c r="AB71" i="152"/>
  <c r="AC70" i="152"/>
  <c r="AD70" i="152"/>
  <c r="AD128" i="152" l="1"/>
  <c r="AC128" i="152"/>
  <c r="AB68" i="152"/>
  <c r="AC71" i="152"/>
  <c r="AD71" i="152"/>
  <c r="AA64" i="152" l="1"/>
  <c r="AA67" i="152"/>
  <c r="AC67" i="152"/>
  <c r="AC68" i="152"/>
  <c r="AD68" i="152"/>
  <c r="AD67" i="152"/>
  <c r="AB64" i="152" l="1"/>
  <c r="AB67" i="152"/>
  <c r="AC64" i="152"/>
  <c r="W70" i="152"/>
  <c r="W82" i="151"/>
  <c r="AD64" i="152"/>
  <c r="W152" i="151" l="1"/>
  <c r="W128" i="152"/>
  <c r="G82" i="151"/>
  <c r="W83" i="151"/>
  <c r="C82" i="151"/>
  <c r="C70" i="152"/>
  <c r="W71" i="152"/>
  <c r="S82" i="151"/>
  <c r="G70" i="152"/>
  <c r="K70" i="152"/>
  <c r="O82" i="151"/>
  <c r="K82" i="151"/>
  <c r="S70" i="152"/>
  <c r="X70" i="152"/>
  <c r="O70" i="152"/>
  <c r="X82" i="151"/>
  <c r="C128" i="152" l="1"/>
  <c r="X152" i="151"/>
  <c r="O128" i="152"/>
  <c r="G128" i="152"/>
  <c r="S152" i="151"/>
  <c r="C152" i="151"/>
  <c r="S128" i="152"/>
  <c r="K152" i="151"/>
  <c r="K128" i="152"/>
  <c r="X128" i="152"/>
  <c r="O152" i="151"/>
  <c r="G152" i="151"/>
  <c r="K71" i="152"/>
  <c r="Y82" i="151"/>
  <c r="Z82" i="151"/>
  <c r="P70" i="152"/>
  <c r="L70" i="152"/>
  <c r="C71" i="152"/>
  <c r="S71" i="152"/>
  <c r="W68" i="152"/>
  <c r="H70" i="152"/>
  <c r="T82" i="151"/>
  <c r="D82" i="151"/>
  <c r="G71" i="152"/>
  <c r="O68" i="152"/>
  <c r="G68" i="152"/>
  <c r="Z70" i="152"/>
  <c r="Y70" i="152"/>
  <c r="P82" i="151"/>
  <c r="D70" i="152"/>
  <c r="O83" i="151"/>
  <c r="S83" i="151"/>
  <c r="O71" i="152"/>
  <c r="W80" i="151"/>
  <c r="T70" i="152"/>
  <c r="L82" i="151"/>
  <c r="X71" i="152"/>
  <c r="X83" i="151"/>
  <c r="H82" i="151"/>
  <c r="D128" i="152" l="1"/>
  <c r="P128" i="152"/>
  <c r="P152" i="151"/>
  <c r="D152" i="151"/>
  <c r="H128" i="152"/>
  <c r="L128" i="152"/>
  <c r="T128" i="152"/>
  <c r="Y128" i="152"/>
  <c r="T152" i="151"/>
  <c r="Z152" i="151"/>
  <c r="H152" i="151"/>
  <c r="L152" i="151"/>
  <c r="Z128" i="152"/>
  <c r="Y152" i="151"/>
  <c r="I82" i="151"/>
  <c r="J82" i="151"/>
  <c r="N82" i="151"/>
  <c r="M82" i="151"/>
  <c r="P71" i="152"/>
  <c r="C83" i="151"/>
  <c r="D71" i="152"/>
  <c r="C68" i="152"/>
  <c r="X68" i="152"/>
  <c r="Z71" i="152"/>
  <c r="Y71" i="152"/>
  <c r="U70" i="152"/>
  <c r="V70" i="152"/>
  <c r="G83" i="151"/>
  <c r="U82" i="151"/>
  <c r="V82" i="151"/>
  <c r="T71" i="152"/>
  <c r="K68" i="152"/>
  <c r="G80" i="151"/>
  <c r="Z83" i="151"/>
  <c r="Y83" i="151"/>
  <c r="P83" i="151"/>
  <c r="Q82" i="151"/>
  <c r="R82" i="151"/>
  <c r="H68" i="152"/>
  <c r="P68" i="152"/>
  <c r="E82" i="151"/>
  <c r="F82" i="151"/>
  <c r="J70" i="152"/>
  <c r="I70" i="152"/>
  <c r="L68" i="152"/>
  <c r="N70" i="152"/>
  <c r="M70" i="152"/>
  <c r="L71" i="152"/>
  <c r="L83" i="151"/>
  <c r="C80" i="151"/>
  <c r="S80" i="151"/>
  <c r="T83" i="151"/>
  <c r="E70" i="152"/>
  <c r="F70" i="152"/>
  <c r="H71" i="152"/>
  <c r="S68" i="152"/>
  <c r="D83" i="151"/>
  <c r="D68" i="152"/>
  <c r="Q70" i="152"/>
  <c r="R70" i="152"/>
  <c r="K83" i="151"/>
  <c r="Q128" i="152" l="1"/>
  <c r="N128" i="152"/>
  <c r="J128" i="152"/>
  <c r="E152" i="151"/>
  <c r="Q152" i="151"/>
  <c r="W64" i="152"/>
  <c r="W67" i="152"/>
  <c r="N152" i="151"/>
  <c r="F128" i="152"/>
  <c r="O64" i="152"/>
  <c r="O67" i="152"/>
  <c r="V128" i="152"/>
  <c r="E128" i="152"/>
  <c r="V152" i="151"/>
  <c r="U128" i="152"/>
  <c r="J152" i="151"/>
  <c r="R128" i="152"/>
  <c r="M128" i="152"/>
  <c r="I128" i="152"/>
  <c r="F152" i="151"/>
  <c r="R152" i="151"/>
  <c r="U152" i="151"/>
  <c r="M152" i="151"/>
  <c r="I152" i="151"/>
  <c r="M71" i="152"/>
  <c r="N71" i="152"/>
  <c r="O80" i="151"/>
  <c r="Y68" i="152"/>
  <c r="V71" i="152"/>
  <c r="U71" i="152"/>
  <c r="F71" i="152"/>
  <c r="E71" i="152"/>
  <c r="I71" i="152"/>
  <c r="J71" i="152"/>
  <c r="T67" i="152"/>
  <c r="C87" i="152"/>
  <c r="T68" i="152"/>
  <c r="H83" i="151"/>
  <c r="Q71" i="152"/>
  <c r="R71" i="152"/>
  <c r="X80" i="151"/>
  <c r="K80" i="151"/>
  <c r="T80" i="151"/>
  <c r="N83" i="151"/>
  <c r="J83" i="151"/>
  <c r="I83" i="151"/>
  <c r="E83" i="151"/>
  <c r="F83" i="151"/>
  <c r="D80" i="151"/>
  <c r="P80" i="151"/>
  <c r="Z68" i="152"/>
  <c r="C100" i="151"/>
  <c r="H80" i="151" l="1"/>
  <c r="M83" i="151"/>
  <c r="X64" i="152"/>
  <c r="X67" i="152"/>
  <c r="S76" i="151"/>
  <c r="S79" i="151"/>
  <c r="C64" i="152"/>
  <c r="C67" i="152"/>
  <c r="G64" i="152"/>
  <c r="G67" i="152"/>
  <c r="S64" i="152"/>
  <c r="S67" i="152"/>
  <c r="W76" i="151"/>
  <c r="W79" i="151"/>
  <c r="O76" i="151"/>
  <c r="O79" i="151"/>
  <c r="K64" i="152"/>
  <c r="K67" i="152"/>
  <c r="H64" i="152"/>
  <c r="H67" i="152"/>
  <c r="Z80" i="151"/>
  <c r="I68" i="152"/>
  <c r="N68" i="152"/>
  <c r="T64" i="152"/>
  <c r="V83" i="151"/>
  <c r="R67" i="152"/>
  <c r="Y80" i="151"/>
  <c r="J68" i="152"/>
  <c r="M68" i="152"/>
  <c r="V80" i="151"/>
  <c r="R83" i="151"/>
  <c r="R68" i="152"/>
  <c r="L80" i="151"/>
  <c r="U68" i="152"/>
  <c r="D100" i="151"/>
  <c r="U83" i="151"/>
  <c r="Q67" i="152"/>
  <c r="Q83" i="151"/>
  <c r="Q68" i="152"/>
  <c r="N80" i="151"/>
  <c r="M80" i="151"/>
  <c r="V68" i="152"/>
  <c r="F68" i="152"/>
  <c r="Q80" i="151"/>
  <c r="R80" i="151"/>
  <c r="D87" i="152"/>
  <c r="E68" i="152"/>
  <c r="U80" i="151" l="1"/>
  <c r="C85" i="152"/>
  <c r="P64" i="152"/>
  <c r="P67" i="152"/>
  <c r="D76" i="151"/>
  <c r="D79" i="151"/>
  <c r="X76" i="151"/>
  <c r="X79" i="151"/>
  <c r="L64" i="152"/>
  <c r="L67" i="152"/>
  <c r="D64" i="152"/>
  <c r="D67" i="152"/>
  <c r="K76" i="151"/>
  <c r="K79" i="151"/>
  <c r="Z64" i="152"/>
  <c r="Z67" i="152"/>
  <c r="T76" i="151"/>
  <c r="T79" i="151"/>
  <c r="C98" i="151"/>
  <c r="Z76" i="151"/>
  <c r="Z79" i="151"/>
  <c r="Y64" i="152"/>
  <c r="Y67" i="152"/>
  <c r="Y76" i="151"/>
  <c r="Y79" i="151"/>
  <c r="C76" i="151"/>
  <c r="C79" i="151"/>
  <c r="G76" i="151"/>
  <c r="G79" i="151"/>
  <c r="F87" i="152"/>
  <c r="I80" i="151"/>
  <c r="F80" i="151"/>
  <c r="E100" i="151"/>
  <c r="J80" i="151"/>
  <c r="E80" i="151"/>
  <c r="F100" i="151"/>
  <c r="E87" i="152"/>
  <c r="Q64" i="152"/>
  <c r="R64" i="152"/>
  <c r="M76" i="151" l="1"/>
  <c r="M79" i="151"/>
  <c r="I64" i="152"/>
  <c r="I67" i="152"/>
  <c r="C88" i="151"/>
  <c r="P76" i="151"/>
  <c r="P79" i="151"/>
  <c r="M64" i="152"/>
  <c r="M67" i="152"/>
  <c r="N64" i="152"/>
  <c r="N67" i="152"/>
  <c r="L76" i="151"/>
  <c r="L79" i="151"/>
  <c r="V64" i="152"/>
  <c r="V67" i="152"/>
  <c r="D85" i="152"/>
  <c r="D98" i="151"/>
  <c r="J64" i="152"/>
  <c r="J67" i="152"/>
  <c r="U64" i="152"/>
  <c r="U67" i="152"/>
  <c r="E64" i="152"/>
  <c r="E67" i="152"/>
  <c r="F64" i="152"/>
  <c r="F67" i="152"/>
  <c r="H76" i="151"/>
  <c r="H79" i="151"/>
  <c r="C76" i="152"/>
  <c r="I76" i="151" l="1"/>
  <c r="I79" i="151"/>
  <c r="R76" i="151"/>
  <c r="R79" i="151"/>
  <c r="V76" i="151"/>
  <c r="V79" i="151"/>
  <c r="E85" i="152"/>
  <c r="F85" i="152"/>
  <c r="D76" i="152"/>
  <c r="F76" i="151"/>
  <c r="F79" i="151"/>
  <c r="J76" i="151"/>
  <c r="J79" i="151"/>
  <c r="E98" i="151"/>
  <c r="U76" i="151"/>
  <c r="U79" i="151"/>
  <c r="E76" i="151"/>
  <c r="E79" i="151"/>
  <c r="N79" i="151"/>
  <c r="Q76" i="151"/>
  <c r="Q79" i="151"/>
  <c r="F98" i="151"/>
  <c r="D88" i="151"/>
  <c r="F76" i="152" l="1"/>
  <c r="N76" i="151"/>
  <c r="E76" i="152"/>
  <c r="F88" i="151"/>
  <c r="E88" i="151"/>
  <c r="AM82" i="151" l="1"/>
  <c r="AM152" i="151" l="1"/>
  <c r="AM71" i="152"/>
  <c r="AM70" i="152"/>
  <c r="AN82" i="151"/>
  <c r="AM128" i="152" l="1"/>
  <c r="AN152" i="151"/>
  <c r="AN70" i="152"/>
  <c r="AM83" i="151"/>
  <c r="AO82" i="151"/>
  <c r="AP82" i="151"/>
  <c r="AM67" i="152"/>
  <c r="AM68" i="152"/>
  <c r="AN71" i="152"/>
  <c r="AP152" i="151" l="1"/>
  <c r="AO152" i="151"/>
  <c r="AN128" i="152"/>
  <c r="AO70" i="152"/>
  <c r="AP70" i="152"/>
  <c r="AN68" i="152"/>
  <c r="AP71" i="152"/>
  <c r="AO71" i="152"/>
  <c r="AM87" i="152"/>
  <c r="AN83" i="151"/>
  <c r="AM80" i="151"/>
  <c r="AM64" i="152" l="1"/>
  <c r="AO128" i="152"/>
  <c r="AP128" i="152"/>
  <c r="AN87" i="152"/>
  <c r="AM100" i="151"/>
  <c r="AO68" i="152"/>
  <c r="AO83" i="151"/>
  <c r="AP83" i="151"/>
  <c r="AP68" i="152"/>
  <c r="AM85" i="152" l="1"/>
  <c r="AN67" i="152"/>
  <c r="AO87" i="152"/>
  <c r="AN80" i="151"/>
  <c r="AP80" i="151"/>
  <c r="AO80" i="151"/>
  <c r="AN100" i="151"/>
  <c r="AP87" i="152"/>
  <c r="AP67" i="152" l="1"/>
  <c r="AM79" i="151"/>
  <c r="AN64" i="152"/>
  <c r="AO67" i="152"/>
  <c r="AN85" i="152"/>
  <c r="AM98" i="151"/>
  <c r="AM76" i="152"/>
  <c r="AN79" i="151"/>
  <c r="AP100" i="151"/>
  <c r="AO100" i="151"/>
  <c r="AO85" i="152" l="1"/>
  <c r="AP85" i="152"/>
  <c r="AM88" i="151"/>
  <c r="AO64" i="152"/>
  <c r="AM76" i="151"/>
  <c r="AO79" i="151"/>
  <c r="AN76" i="151"/>
  <c r="AN76" i="152"/>
  <c r="AN98" i="151"/>
  <c r="AP64" i="152"/>
  <c r="AO76" i="151" l="1"/>
  <c r="AO76" i="152"/>
  <c r="AN88" i="151"/>
  <c r="AP76" i="152"/>
  <c r="AP79" i="151"/>
  <c r="AP98" i="151"/>
  <c r="AO98" i="151"/>
  <c r="AO88" i="151" l="1"/>
  <c r="AP76" i="151"/>
  <c r="AP88" i="151"/>
  <c r="AE72" i="152" l="1"/>
  <c r="O73" i="152" l="1"/>
  <c r="AE87" i="151"/>
  <c r="AE85" i="151"/>
  <c r="S87" i="151"/>
  <c r="S85" i="151"/>
  <c r="AI75" i="152"/>
  <c r="AI73" i="152"/>
  <c r="AI63" i="152"/>
  <c r="AI72" i="152"/>
  <c r="AE75" i="152"/>
  <c r="AE73" i="152"/>
  <c r="AF72" i="152"/>
  <c r="W72" i="152"/>
  <c r="AE63" i="152"/>
  <c r="AM72" i="152"/>
  <c r="AJ72" i="152"/>
  <c r="O75" i="152" l="1"/>
  <c r="K75" i="152"/>
  <c r="AM87" i="151"/>
  <c r="AI89" i="152"/>
  <c r="G87" i="151"/>
  <c r="AJ75" i="152"/>
  <c r="AJ73" i="152"/>
  <c r="S63" i="152"/>
  <c r="S72" i="152"/>
  <c r="AA75" i="152"/>
  <c r="AA73" i="152"/>
  <c r="C75" i="152"/>
  <c r="C73" i="152"/>
  <c r="O87" i="151"/>
  <c r="O85" i="151"/>
  <c r="AE84" i="151"/>
  <c r="T87" i="151"/>
  <c r="T85" i="151"/>
  <c r="AF87" i="151"/>
  <c r="AF85" i="151"/>
  <c r="P75" i="152"/>
  <c r="P73" i="152"/>
  <c r="AI84" i="151"/>
  <c r="O63" i="152"/>
  <c r="O72" i="152"/>
  <c r="K63" i="152"/>
  <c r="K72" i="152"/>
  <c r="G75" i="152"/>
  <c r="G73" i="152"/>
  <c r="AA63" i="152"/>
  <c r="AA72" i="152"/>
  <c r="AF75" i="152"/>
  <c r="AF73" i="152"/>
  <c r="S75" i="152"/>
  <c r="S73" i="152"/>
  <c r="AJ89" i="152"/>
  <c r="AK72" i="152"/>
  <c r="AH72" i="152"/>
  <c r="S89" i="152"/>
  <c r="K84" i="151"/>
  <c r="AN72" i="152"/>
  <c r="AL72" i="152"/>
  <c r="AE89" i="152"/>
  <c r="K89" i="152"/>
  <c r="AE103" i="151"/>
  <c r="X72" i="152"/>
  <c r="AF63" i="152"/>
  <c r="AE75" i="151" l="1"/>
  <c r="AE106" i="149"/>
  <c r="AE106" i="151" s="1"/>
  <c r="AE107" i="149"/>
  <c r="AE107" i="151" s="1"/>
  <c r="AM85" i="151"/>
  <c r="G85" i="151"/>
  <c r="K88" i="152"/>
  <c r="AA89" i="152"/>
  <c r="O89" i="152"/>
  <c r="O88" i="152"/>
  <c r="AJ84" i="151"/>
  <c r="V87" i="151"/>
  <c r="V85" i="151"/>
  <c r="L75" i="152"/>
  <c r="L73" i="152"/>
  <c r="AF84" i="151"/>
  <c r="R75" i="152"/>
  <c r="R73" i="152"/>
  <c r="AB75" i="152"/>
  <c r="AB73" i="152"/>
  <c r="T63" i="152"/>
  <c r="T72" i="152"/>
  <c r="AM84" i="151"/>
  <c r="P63" i="152"/>
  <c r="P72" i="152"/>
  <c r="U87" i="151"/>
  <c r="U85" i="151"/>
  <c r="Q75" i="152"/>
  <c r="Q73" i="152"/>
  <c r="AG87" i="151"/>
  <c r="AG85" i="151"/>
  <c r="O84" i="151"/>
  <c r="H87" i="151"/>
  <c r="H85" i="151"/>
  <c r="T75" i="152"/>
  <c r="T73" i="152"/>
  <c r="L63" i="152"/>
  <c r="L72" i="152"/>
  <c r="AL75" i="152"/>
  <c r="AL73" i="152"/>
  <c r="AE102" i="151"/>
  <c r="C63" i="152"/>
  <c r="C72" i="152"/>
  <c r="AE88" i="152"/>
  <c r="AG63" i="152"/>
  <c r="AG72" i="152"/>
  <c r="AH87" i="151"/>
  <c r="AH85" i="151"/>
  <c r="AB63" i="152"/>
  <c r="AB72" i="152"/>
  <c r="AG75" i="152"/>
  <c r="AG73" i="152"/>
  <c r="P87" i="151"/>
  <c r="P85" i="151"/>
  <c r="AA87" i="151"/>
  <c r="AA85" i="151"/>
  <c r="W87" i="151"/>
  <c r="W85" i="151"/>
  <c r="K87" i="151"/>
  <c r="K85" i="151"/>
  <c r="AK75" i="152"/>
  <c r="AK73" i="152"/>
  <c r="G63" i="152"/>
  <c r="G72" i="152"/>
  <c r="S84" i="151"/>
  <c r="AA84" i="151"/>
  <c r="H75" i="152"/>
  <c r="H73" i="152"/>
  <c r="AN87" i="151"/>
  <c r="AN85" i="151"/>
  <c r="AH75" i="152"/>
  <c r="AH73" i="152"/>
  <c r="D75" i="152"/>
  <c r="D73" i="152"/>
  <c r="AJ63" i="152"/>
  <c r="W73" i="152"/>
  <c r="AM73" i="152"/>
  <c r="T89" i="152"/>
  <c r="AF89" i="152"/>
  <c r="AL63" i="152"/>
  <c r="S103" i="151"/>
  <c r="AO72" i="152"/>
  <c r="P89" i="152"/>
  <c r="AF103" i="151"/>
  <c r="AH63" i="152"/>
  <c r="AP72" i="152"/>
  <c r="Z72" i="152"/>
  <c r="Y72" i="152"/>
  <c r="O103" i="151"/>
  <c r="AK63" i="152"/>
  <c r="S107" i="149" l="1"/>
  <c r="S107" i="151" s="1"/>
  <c r="S106" i="149"/>
  <c r="S106" i="151" s="1"/>
  <c r="S75" i="151"/>
  <c r="AM106" i="149"/>
  <c r="AM106" i="151" s="1"/>
  <c r="AM107" i="149"/>
  <c r="AM107" i="151" s="1"/>
  <c r="AM75" i="151"/>
  <c r="S88" i="152"/>
  <c r="AI88" i="152"/>
  <c r="K106" i="149"/>
  <c r="K106" i="151" s="1"/>
  <c r="K75" i="151"/>
  <c r="K107" i="149"/>
  <c r="K107" i="151" s="1"/>
  <c r="AA75" i="151"/>
  <c r="AA106" i="149"/>
  <c r="AA106" i="151" s="1"/>
  <c r="AA107" i="149"/>
  <c r="AA107" i="151" s="1"/>
  <c r="O106" i="149"/>
  <c r="O106" i="151" s="1"/>
  <c r="O75" i="151"/>
  <c r="O107" i="149"/>
  <c r="O107" i="151" s="1"/>
  <c r="AF107" i="149"/>
  <c r="AF107" i="151" s="1"/>
  <c r="AF106" i="149"/>
  <c r="AF106" i="151" s="1"/>
  <c r="AF75" i="151"/>
  <c r="K73" i="152"/>
  <c r="AM103" i="151"/>
  <c r="AA88" i="152"/>
  <c r="L89" i="152"/>
  <c r="AM102" i="151"/>
  <c r="AI87" i="151"/>
  <c r="AI85" i="151"/>
  <c r="AG89" i="152"/>
  <c r="AB89" i="152"/>
  <c r="G89" i="152"/>
  <c r="AA103" i="151"/>
  <c r="C89" i="152"/>
  <c r="C87" i="151"/>
  <c r="C85" i="151"/>
  <c r="R87" i="151"/>
  <c r="R85" i="151"/>
  <c r="J87" i="151"/>
  <c r="J85" i="151"/>
  <c r="E75" i="152"/>
  <c r="E73" i="152"/>
  <c r="AL84" i="151"/>
  <c r="AF102" i="151"/>
  <c r="Q63" i="152"/>
  <c r="Q72" i="152"/>
  <c r="P84" i="151"/>
  <c r="J75" i="152"/>
  <c r="J73" i="152"/>
  <c r="R63" i="152"/>
  <c r="R72" i="152"/>
  <c r="M75" i="152"/>
  <c r="M73" i="152"/>
  <c r="V63" i="152"/>
  <c r="V72" i="152"/>
  <c r="V75" i="152"/>
  <c r="V73" i="152"/>
  <c r="AC75" i="152"/>
  <c r="AC73" i="152"/>
  <c r="N63" i="152"/>
  <c r="N72" i="152"/>
  <c r="W84" i="151"/>
  <c r="Q87" i="151"/>
  <c r="Q85" i="151"/>
  <c r="I87" i="151"/>
  <c r="I85" i="151"/>
  <c r="C88" i="152"/>
  <c r="AN84" i="151"/>
  <c r="F75" i="152"/>
  <c r="F73" i="152"/>
  <c r="G84" i="151"/>
  <c r="C84" i="151"/>
  <c r="AK84" i="151"/>
  <c r="AF88" i="152"/>
  <c r="AJ88" i="152"/>
  <c r="AO87" i="151"/>
  <c r="AO85" i="151"/>
  <c r="AD63" i="152"/>
  <c r="AD72" i="152"/>
  <c r="U63" i="152"/>
  <c r="U72" i="152"/>
  <c r="AC63" i="152"/>
  <c r="AC72" i="152"/>
  <c r="L84" i="151"/>
  <c r="AH84" i="151"/>
  <c r="L87" i="151"/>
  <c r="L85" i="151"/>
  <c r="L88" i="152"/>
  <c r="AB87" i="151"/>
  <c r="AB85" i="151"/>
  <c r="X87" i="151"/>
  <c r="X85" i="151"/>
  <c r="O102" i="151"/>
  <c r="AP87" i="151"/>
  <c r="AP85" i="151"/>
  <c r="T84" i="151"/>
  <c r="M63" i="152"/>
  <c r="M72" i="152"/>
  <c r="H63" i="152"/>
  <c r="H72" i="152"/>
  <c r="AB84" i="151"/>
  <c r="AG88" i="152"/>
  <c r="D63" i="152"/>
  <c r="D72" i="152"/>
  <c r="AG84" i="151"/>
  <c r="I75" i="152"/>
  <c r="I73" i="152"/>
  <c r="N75" i="152"/>
  <c r="N73" i="152"/>
  <c r="U75" i="152"/>
  <c r="U73" i="152"/>
  <c r="AD75" i="152"/>
  <c r="AD73" i="152"/>
  <c r="AN73" i="152"/>
  <c r="W75" i="152"/>
  <c r="W63" i="152"/>
  <c r="X73" i="152"/>
  <c r="AM75" i="152"/>
  <c r="AM63" i="152"/>
  <c r="M89" i="152"/>
  <c r="K103" i="151"/>
  <c r="W103" i="151"/>
  <c r="AH89" i="152"/>
  <c r="L103" i="151"/>
  <c r="AG103" i="151"/>
  <c r="AL89" i="152"/>
  <c r="AK89" i="152"/>
  <c r="N84" i="151"/>
  <c r="G103" i="151"/>
  <c r="P103" i="151"/>
  <c r="M84" i="151"/>
  <c r="G88" i="152" l="1"/>
  <c r="AH75" i="151"/>
  <c r="AH106" i="149"/>
  <c r="AH106" i="151" s="1"/>
  <c r="AH107" i="149"/>
  <c r="AH107" i="151" s="1"/>
  <c r="C75" i="151"/>
  <c r="C106" i="149"/>
  <c r="C106" i="151" s="1"/>
  <c r="C107" i="149"/>
  <c r="C107" i="151" s="1"/>
  <c r="AB88" i="152"/>
  <c r="S102" i="151"/>
  <c r="T88" i="152"/>
  <c r="T107" i="149"/>
  <c r="T107" i="151" s="1"/>
  <c r="T75" i="151"/>
  <c r="T106" i="149"/>
  <c r="T106" i="151" s="1"/>
  <c r="P88" i="152"/>
  <c r="AB106" i="149"/>
  <c r="AB106" i="151" s="1"/>
  <c r="AB75" i="151"/>
  <c r="AB107" i="149"/>
  <c r="AB107" i="151" s="1"/>
  <c r="AG75" i="151"/>
  <c r="AG106" i="149"/>
  <c r="AG106" i="151" s="1"/>
  <c r="AG107" i="149"/>
  <c r="AG107" i="151" s="1"/>
  <c r="L75" i="151"/>
  <c r="L107" i="149"/>
  <c r="L107" i="151" s="1"/>
  <c r="L106" i="149"/>
  <c r="L106" i="151" s="1"/>
  <c r="G106" i="149"/>
  <c r="G106" i="151" s="1"/>
  <c r="G107" i="149"/>
  <c r="G107" i="151" s="1"/>
  <c r="G75" i="151"/>
  <c r="AN106" i="149"/>
  <c r="AN106" i="151" s="1"/>
  <c r="AN75" i="151"/>
  <c r="AN107" i="149"/>
  <c r="AN107" i="151" s="1"/>
  <c r="W107" i="149"/>
  <c r="W107" i="151" s="1"/>
  <c r="W75" i="151"/>
  <c r="W106" i="149"/>
  <c r="W106" i="151" s="1"/>
  <c r="P106" i="149"/>
  <c r="P106" i="151" s="1"/>
  <c r="P107" i="149"/>
  <c r="P107" i="151" s="1"/>
  <c r="P75" i="151"/>
  <c r="AD89" i="152"/>
  <c r="AC89" i="152"/>
  <c r="AN103" i="151"/>
  <c r="T103" i="151"/>
  <c r="AI103" i="151"/>
  <c r="AI102" i="151"/>
  <c r="AJ87" i="151"/>
  <c r="AJ85" i="151"/>
  <c r="AB103" i="151"/>
  <c r="N89" i="152"/>
  <c r="D89" i="152"/>
  <c r="AH102" i="151"/>
  <c r="H89" i="152"/>
  <c r="D85" i="151"/>
  <c r="D87" i="151"/>
  <c r="R89" i="152"/>
  <c r="V89" i="152"/>
  <c r="C103" i="151"/>
  <c r="Q89" i="152"/>
  <c r="AH103" i="151"/>
  <c r="U89" i="152"/>
  <c r="U84" i="151"/>
  <c r="V84" i="151"/>
  <c r="I63" i="152"/>
  <c r="I72" i="152"/>
  <c r="AC84" i="151"/>
  <c r="R84" i="151"/>
  <c r="AB102" i="151"/>
  <c r="X84" i="151"/>
  <c r="N88" i="152"/>
  <c r="AK88" i="152"/>
  <c r="E63" i="152"/>
  <c r="E72" i="152"/>
  <c r="AO84" i="151"/>
  <c r="AC87" i="151"/>
  <c r="AC85" i="151"/>
  <c r="C102" i="151"/>
  <c r="F63" i="152"/>
  <c r="F72" i="152"/>
  <c r="G102" i="151"/>
  <c r="Q84" i="151"/>
  <c r="D84" i="151"/>
  <c r="H84" i="151"/>
  <c r="T102" i="151"/>
  <c r="Q88" i="152"/>
  <c r="K102" i="151"/>
  <c r="AD87" i="151"/>
  <c r="AD85" i="151"/>
  <c r="N87" i="151"/>
  <c r="N85" i="151"/>
  <c r="AD88" i="152"/>
  <c r="AG102" i="151"/>
  <c r="J63" i="152"/>
  <c r="J72" i="152"/>
  <c r="AH88" i="152"/>
  <c r="W102" i="151"/>
  <c r="AP84" i="151"/>
  <c r="Y87" i="151"/>
  <c r="Y85" i="151"/>
  <c r="M87" i="151"/>
  <c r="M85" i="151"/>
  <c r="V88" i="152"/>
  <c r="P102" i="151"/>
  <c r="U88" i="152"/>
  <c r="AD84" i="151"/>
  <c r="AL88" i="152"/>
  <c r="M88" i="152"/>
  <c r="Z87" i="151"/>
  <c r="Z85" i="151"/>
  <c r="AP73" i="152"/>
  <c r="Z73" i="152"/>
  <c r="AM89" i="152"/>
  <c r="Y73" i="152"/>
  <c r="W89" i="152"/>
  <c r="AO73" i="152"/>
  <c r="X75" i="152"/>
  <c r="X63" i="152"/>
  <c r="AN75" i="152"/>
  <c r="AN63" i="152"/>
  <c r="F89" i="152"/>
  <c r="Q103" i="151"/>
  <c r="AO103" i="151"/>
  <c r="H103" i="151"/>
  <c r="AD103" i="151"/>
  <c r="U103" i="151"/>
  <c r="V103" i="151"/>
  <c r="AC103" i="151"/>
  <c r="J89" i="152"/>
  <c r="AP107" i="149" l="1"/>
  <c r="AP107" i="151" s="1"/>
  <c r="AP75" i="151"/>
  <c r="AP106" i="149"/>
  <c r="AP106" i="151" s="1"/>
  <c r="R75" i="151"/>
  <c r="R106" i="149"/>
  <c r="R106" i="151" s="1"/>
  <c r="R107" i="149"/>
  <c r="R107" i="151" s="1"/>
  <c r="AA102" i="151"/>
  <c r="D107" i="149"/>
  <c r="D107" i="151" s="1"/>
  <c r="D106" i="149"/>
  <c r="D106" i="151" s="1"/>
  <c r="D75" i="151"/>
  <c r="M75" i="151"/>
  <c r="M106" i="149"/>
  <c r="M106" i="151" s="1"/>
  <c r="M107" i="149"/>
  <c r="M107" i="151" s="1"/>
  <c r="AD107" i="149"/>
  <c r="AD107" i="151" s="1"/>
  <c r="AD106" i="149"/>
  <c r="AD106" i="151" s="1"/>
  <c r="AD75" i="151"/>
  <c r="H106" i="149"/>
  <c r="H106" i="151" s="1"/>
  <c r="H75" i="151"/>
  <c r="H107" i="149"/>
  <c r="H107" i="151" s="1"/>
  <c r="Q107" i="149"/>
  <c r="Q107" i="151" s="1"/>
  <c r="Q75" i="151"/>
  <c r="Q106" i="149"/>
  <c r="Q106" i="151" s="1"/>
  <c r="AN102" i="151"/>
  <c r="L102" i="151"/>
  <c r="X106" i="149"/>
  <c r="X106" i="151" s="1"/>
  <c r="X107" i="149"/>
  <c r="X107" i="151" s="1"/>
  <c r="X75" i="151"/>
  <c r="U75" i="151"/>
  <c r="U106" i="149"/>
  <c r="U106" i="151" s="1"/>
  <c r="U107" i="149"/>
  <c r="U107" i="151" s="1"/>
  <c r="AI75" i="151"/>
  <c r="AI107" i="149"/>
  <c r="AI107" i="151" s="1"/>
  <c r="AI106" i="149"/>
  <c r="AI106" i="151" s="1"/>
  <c r="AC88" i="152"/>
  <c r="N75" i="151"/>
  <c r="N107" i="149"/>
  <c r="N107" i="151" s="1"/>
  <c r="N106" i="149"/>
  <c r="N106" i="151" s="1"/>
  <c r="H88" i="152"/>
  <c r="D88" i="152"/>
  <c r="AO106" i="149"/>
  <c r="AO106" i="151" s="1"/>
  <c r="AO107" i="149"/>
  <c r="AO107" i="151" s="1"/>
  <c r="AO75" i="151"/>
  <c r="AC106" i="149"/>
  <c r="AC106" i="151" s="1"/>
  <c r="AC75" i="151"/>
  <c r="AC107" i="149"/>
  <c r="AC107" i="151" s="1"/>
  <c r="V107" i="149"/>
  <c r="V107" i="151" s="1"/>
  <c r="V106" i="149"/>
  <c r="V106" i="151" s="1"/>
  <c r="V75" i="151"/>
  <c r="AK87" i="151"/>
  <c r="AK85" i="151"/>
  <c r="AL87" i="151"/>
  <c r="AL85" i="151"/>
  <c r="AJ103" i="151"/>
  <c r="AJ102" i="151"/>
  <c r="I89" i="152"/>
  <c r="AP103" i="151"/>
  <c r="E88" i="152"/>
  <c r="D103" i="151"/>
  <c r="AP102" i="151"/>
  <c r="E89" i="152"/>
  <c r="X103" i="151"/>
  <c r="R103" i="151"/>
  <c r="D102" i="151"/>
  <c r="F87" i="151"/>
  <c r="F85" i="151"/>
  <c r="E87" i="151"/>
  <c r="E85" i="151"/>
  <c r="AD102" i="151"/>
  <c r="H102" i="151"/>
  <c r="Y84" i="151"/>
  <c r="F84" i="151"/>
  <c r="W88" i="152"/>
  <c r="AM88" i="152"/>
  <c r="V102" i="151"/>
  <c r="I84" i="151"/>
  <c r="J84" i="151"/>
  <c r="Z84" i="151"/>
  <c r="AO102" i="151"/>
  <c r="E84" i="151"/>
  <c r="Q102" i="151"/>
  <c r="AC102" i="151"/>
  <c r="I88" i="152"/>
  <c r="F88" i="152"/>
  <c r="Z75" i="152"/>
  <c r="Z63" i="152"/>
  <c r="AO75" i="152"/>
  <c r="AO63" i="152"/>
  <c r="Y75" i="152"/>
  <c r="Y63" i="152"/>
  <c r="AN89" i="152"/>
  <c r="X89" i="152"/>
  <c r="AP75" i="152"/>
  <c r="AP63" i="152"/>
  <c r="M103" i="151"/>
  <c r="N103" i="151"/>
  <c r="Y106" i="149" l="1"/>
  <c r="Y106" i="151" s="1"/>
  <c r="Y75" i="151"/>
  <c r="Y107" i="149"/>
  <c r="Y107" i="151" s="1"/>
  <c r="U102" i="151"/>
  <c r="Z75" i="151"/>
  <c r="Z106" i="149"/>
  <c r="Z106" i="151" s="1"/>
  <c r="Z107" i="149"/>
  <c r="Z107" i="151" s="1"/>
  <c r="I75" i="151"/>
  <c r="I107" i="149"/>
  <c r="I107" i="151" s="1"/>
  <c r="I106" i="149"/>
  <c r="I106" i="151" s="1"/>
  <c r="E107" i="149"/>
  <c r="E107" i="151" s="1"/>
  <c r="E106" i="149"/>
  <c r="E106" i="151" s="1"/>
  <c r="E75" i="151"/>
  <c r="F75" i="151"/>
  <c r="F107" i="149"/>
  <c r="F107" i="151" s="1"/>
  <c r="F106" i="149"/>
  <c r="F106" i="151" s="1"/>
  <c r="AJ75" i="151"/>
  <c r="AJ106" i="149"/>
  <c r="AJ106" i="151" s="1"/>
  <c r="AJ107" i="149"/>
  <c r="AJ107" i="151" s="1"/>
  <c r="R88" i="152"/>
  <c r="J106" i="149"/>
  <c r="J106" i="151" s="1"/>
  <c r="J107" i="149"/>
  <c r="J107" i="151" s="1"/>
  <c r="J75" i="151"/>
  <c r="J88" i="152"/>
  <c r="E103" i="151"/>
  <c r="AK102" i="151"/>
  <c r="AK103" i="151"/>
  <c r="AL102" i="151"/>
  <c r="AL103" i="151"/>
  <c r="X102" i="151"/>
  <c r="I103" i="151"/>
  <c r="Y103" i="151"/>
  <c r="J103" i="151"/>
  <c r="Z103" i="151"/>
  <c r="F103" i="151"/>
  <c r="Z102" i="151"/>
  <c r="E102" i="151"/>
  <c r="X88" i="152"/>
  <c r="AN88" i="152"/>
  <c r="N102" i="151"/>
  <c r="M102" i="151"/>
  <c r="AO89" i="152"/>
  <c r="AO88" i="152"/>
  <c r="Y89" i="152"/>
  <c r="Z89" i="152"/>
  <c r="AP89" i="152"/>
  <c r="R102" i="151" l="1"/>
  <c r="AL75" i="151"/>
  <c r="AL106" i="149"/>
  <c r="AL106" i="151" s="1"/>
  <c r="AL107" i="149"/>
  <c r="AL107" i="151" s="1"/>
  <c r="AK75" i="151"/>
  <c r="AK106" i="149"/>
  <c r="AK106" i="151" s="1"/>
  <c r="AK107" i="149"/>
  <c r="AK107" i="151" s="1"/>
  <c r="Y102" i="151"/>
  <c r="J102" i="151"/>
  <c r="AP88" i="152"/>
  <c r="Z88" i="152"/>
  <c r="Y88" i="152"/>
  <c r="F102" i="151" l="1"/>
  <c r="I102" i="151"/>
  <c r="AY163" i="151" l="1"/>
  <c r="AY135" i="152"/>
  <c r="AY134" i="152" l="1"/>
  <c r="AY159" i="151"/>
  <c r="AY158" i="151" l="1"/>
  <c r="AX138" i="152" l="1"/>
  <c r="AX135" i="152" l="1"/>
  <c r="AX134" i="152" l="1"/>
  <c r="AX163" i="151" l="1"/>
  <c r="AW163" i="151" l="1"/>
  <c r="AW138" i="152"/>
  <c r="AX159" i="151"/>
  <c r="AW135" i="152" l="1"/>
  <c r="AW159" i="151"/>
  <c r="AW158" i="151" l="1"/>
  <c r="AW134" i="152"/>
  <c r="AX158" i="151" l="1"/>
  <c r="AV138" i="152" l="1"/>
  <c r="AV163" i="151"/>
  <c r="AV135" i="152" l="1"/>
  <c r="AV134" i="152" l="1"/>
  <c r="AV159" i="151" l="1"/>
  <c r="AV158" i="151" l="1"/>
  <c r="AU138" i="152" l="1"/>
  <c r="AU135" i="152"/>
  <c r="AU134" i="152"/>
  <c r="AU158" i="151"/>
  <c r="AU163" i="151"/>
  <c r="AU159" i="151"/>
  <c r="P163" i="151" l="1"/>
  <c r="AT163" i="151"/>
  <c r="J163" i="151"/>
  <c r="AL163" i="151"/>
  <c r="Z163" i="151"/>
  <c r="AA163" i="151"/>
  <c r="AH163" i="151"/>
  <c r="L138" i="152"/>
  <c r="AP163" i="151"/>
  <c r="K163" i="151"/>
  <c r="AF163" i="151"/>
  <c r="M138" i="152" l="1"/>
  <c r="AC138" i="152"/>
  <c r="AS138" i="152"/>
  <c r="R138" i="152"/>
  <c r="AH138" i="152"/>
  <c r="G138" i="152"/>
  <c r="W138" i="152"/>
  <c r="AM138" i="152"/>
  <c r="T138" i="152"/>
  <c r="AN138" i="152"/>
  <c r="G163" i="151"/>
  <c r="AE163" i="151"/>
  <c r="H163" i="151"/>
  <c r="AB163" i="151"/>
  <c r="I163" i="151"/>
  <c r="Y163" i="151"/>
  <c r="AO163" i="151"/>
  <c r="F163" i="151"/>
  <c r="AD163" i="151"/>
  <c r="Q138" i="152"/>
  <c r="AG138" i="152"/>
  <c r="F138" i="152"/>
  <c r="V138" i="152"/>
  <c r="AL138" i="152"/>
  <c r="K138" i="152"/>
  <c r="AA138" i="152"/>
  <c r="X138" i="152"/>
  <c r="AR138" i="152"/>
  <c r="O163" i="151"/>
  <c r="AI163" i="151"/>
  <c r="L163" i="151"/>
  <c r="AJ163" i="151"/>
  <c r="M163" i="151"/>
  <c r="AC163" i="151"/>
  <c r="AS163" i="151"/>
  <c r="N163" i="151"/>
  <c r="AQ163" i="151"/>
  <c r="E138" i="152"/>
  <c r="U138" i="152"/>
  <c r="AK138" i="152"/>
  <c r="J138" i="152"/>
  <c r="Z138" i="152"/>
  <c r="AP138" i="152"/>
  <c r="O138" i="152"/>
  <c r="AE138" i="152"/>
  <c r="D138" i="152"/>
  <c r="AB138" i="152"/>
  <c r="P138" i="152"/>
  <c r="S163" i="151"/>
  <c r="AM163" i="151"/>
  <c r="T163" i="151"/>
  <c r="AN163" i="151"/>
  <c r="Q163" i="151"/>
  <c r="AG163" i="151"/>
  <c r="C163" i="151"/>
  <c r="R163" i="151"/>
  <c r="I138" i="152"/>
  <c r="Y138" i="152"/>
  <c r="AO138" i="152"/>
  <c r="N138" i="152"/>
  <c r="AD138" i="152"/>
  <c r="AT138" i="152"/>
  <c r="S138" i="152"/>
  <c r="AI138" i="152"/>
  <c r="H138" i="152"/>
  <c r="AJ138" i="152"/>
  <c r="AF138" i="152"/>
  <c r="W163" i="151"/>
  <c r="D163" i="151"/>
  <c r="X163" i="151"/>
  <c r="AR163" i="151"/>
  <c r="U163" i="151"/>
  <c r="AK163" i="151"/>
  <c r="E163" i="151"/>
  <c r="V163" i="151"/>
  <c r="AQ138" i="152" l="1"/>
  <c r="C138" i="152" l="1"/>
  <c r="AQ137" i="152" l="1"/>
  <c r="AQ161" i="151"/>
  <c r="AQ164" i="151" l="1"/>
  <c r="AQ166" i="151"/>
  <c r="AR161" i="151"/>
  <c r="AR137" i="152"/>
  <c r="AQ141" i="152"/>
  <c r="AQ139" i="152"/>
  <c r="AQ165" i="151" l="1"/>
  <c r="AR166" i="151"/>
  <c r="AR141" i="152"/>
  <c r="AR164" i="151"/>
  <c r="AQ125" i="152"/>
  <c r="AS137" i="152"/>
  <c r="AQ140" i="152"/>
  <c r="AQ149" i="151"/>
  <c r="AS161" i="151"/>
  <c r="AT137" i="152"/>
  <c r="AT161" i="151"/>
  <c r="AQ142" i="152"/>
  <c r="AR139" i="152"/>
  <c r="AQ126" i="152"/>
  <c r="AQ150" i="151"/>
  <c r="AR125" i="152" l="1"/>
  <c r="AT166" i="151"/>
  <c r="AQ170" i="151"/>
  <c r="AQ167" i="151"/>
  <c r="AT164" i="151"/>
  <c r="AR150" i="151"/>
  <c r="AQ160" i="151"/>
  <c r="AR140" i="152"/>
  <c r="AQ146" i="151"/>
  <c r="AS164" i="151"/>
  <c r="AQ169" i="151"/>
  <c r="AQ129" i="152"/>
  <c r="AQ122" i="152"/>
  <c r="AR126" i="152"/>
  <c r="AR149" i="151"/>
  <c r="AQ144" i="152"/>
  <c r="AQ145" i="152"/>
  <c r="AS166" i="151"/>
  <c r="AS139" i="152"/>
  <c r="AS141" i="152"/>
  <c r="AT139" i="152"/>
  <c r="AR142" i="152"/>
  <c r="AR165" i="151"/>
  <c r="AT141" i="152"/>
  <c r="AQ159" i="151" l="1"/>
  <c r="AR167" i="151"/>
  <c r="AR169" i="151"/>
  <c r="AT149" i="151"/>
  <c r="AT150" i="151"/>
  <c r="AT125" i="152"/>
  <c r="AS150" i="151"/>
  <c r="AS125" i="152"/>
  <c r="AR160" i="151"/>
  <c r="AT126" i="152"/>
  <c r="AT142" i="152"/>
  <c r="AR145" i="152"/>
  <c r="AS126" i="152"/>
  <c r="AT140" i="152"/>
  <c r="AS140" i="152"/>
  <c r="AS165" i="151"/>
  <c r="AR144" i="152"/>
  <c r="AS142" i="152"/>
  <c r="AR170" i="151"/>
  <c r="AQ153" i="151"/>
  <c r="AT165" i="151"/>
  <c r="AR153" i="151" l="1"/>
  <c r="AT153" i="151"/>
  <c r="AT160" i="151"/>
  <c r="AR159" i="151"/>
  <c r="AR129" i="152"/>
  <c r="AT129" i="152"/>
  <c r="AQ143" i="152"/>
  <c r="AS170" i="151"/>
  <c r="AT145" i="152"/>
  <c r="AS160" i="151"/>
  <c r="AT146" i="151"/>
  <c r="AR146" i="151"/>
  <c r="AS149" i="151"/>
  <c r="AR122" i="152"/>
  <c r="AS144" i="152"/>
  <c r="AT169" i="151"/>
  <c r="AT167" i="151"/>
  <c r="AS145" i="152"/>
  <c r="AT144" i="152"/>
  <c r="AS153" i="151"/>
  <c r="AS146" i="151"/>
  <c r="AQ168" i="151"/>
  <c r="AQ136" i="152"/>
  <c r="AT170" i="151"/>
  <c r="AS167" i="151"/>
  <c r="AT122" i="152"/>
  <c r="AS169" i="151"/>
  <c r="AQ135" i="152"/>
  <c r="AT159" i="151" l="1"/>
  <c r="AS122" i="152"/>
  <c r="AQ134" i="152"/>
  <c r="AS159" i="151"/>
  <c r="AR136" i="152"/>
  <c r="AS129" i="152"/>
  <c r="AR135" i="152"/>
  <c r="AQ158" i="151"/>
  <c r="AR143" i="152"/>
  <c r="AR168" i="151"/>
  <c r="AS143" i="152" l="1"/>
  <c r="AS136" i="152"/>
  <c r="AR158" i="151"/>
  <c r="AS168" i="151"/>
  <c r="AS135" i="152"/>
  <c r="AT136" i="152"/>
  <c r="AR134" i="152"/>
  <c r="AT143" i="152"/>
  <c r="AT135" i="152"/>
  <c r="AT168" i="151"/>
  <c r="AS158" i="151" l="1"/>
  <c r="AT158" i="151"/>
  <c r="AT134" i="152" l="1"/>
  <c r="AI166" i="151"/>
  <c r="AI161" i="151"/>
  <c r="C161" i="151"/>
  <c r="O161" i="151"/>
  <c r="K161" i="151"/>
  <c r="W161" i="151"/>
  <c r="AR87" i="151"/>
  <c r="AR85" i="151"/>
  <c r="AE161" i="151"/>
  <c r="AA161" i="151"/>
  <c r="AM161" i="151"/>
  <c r="G161" i="151"/>
  <c r="AR75" i="152"/>
  <c r="AR73" i="152"/>
  <c r="S161" i="151"/>
  <c r="AS134" i="152" l="1"/>
  <c r="AN161" i="151"/>
  <c r="T161" i="151"/>
  <c r="W164" i="151"/>
  <c r="L161" i="151"/>
  <c r="C166" i="151"/>
  <c r="AA164" i="151"/>
  <c r="AA166" i="151"/>
  <c r="AS75" i="152"/>
  <c r="AS73" i="152"/>
  <c r="AF161" i="151"/>
  <c r="W166" i="151"/>
  <c r="AM164" i="151"/>
  <c r="O166" i="151"/>
  <c r="AJ161" i="151"/>
  <c r="X161" i="151"/>
  <c r="AT87" i="151"/>
  <c r="AT85" i="151"/>
  <c r="AS87" i="151"/>
  <c r="AS85" i="151"/>
  <c r="AE166" i="151"/>
  <c r="AM150" i="151"/>
  <c r="G164" i="151"/>
  <c r="AI164" i="151"/>
  <c r="P161" i="151"/>
  <c r="S166" i="151"/>
  <c r="AI150" i="151"/>
  <c r="O164" i="151"/>
  <c r="AM166" i="151"/>
  <c r="K166" i="151"/>
  <c r="AE164" i="151"/>
  <c r="C164" i="151"/>
  <c r="AT75" i="152"/>
  <c r="AT73" i="152"/>
  <c r="AB161" i="151"/>
  <c r="H161" i="151"/>
  <c r="AM153" i="151"/>
  <c r="S164" i="151"/>
  <c r="G166" i="151"/>
  <c r="K164" i="151"/>
  <c r="D161" i="151"/>
  <c r="AR63" i="152"/>
  <c r="AR72" i="152"/>
  <c r="AN166" i="151" l="1"/>
  <c r="AR89" i="152"/>
  <c r="G160" i="151"/>
  <c r="AJ164" i="151"/>
  <c r="AM160" i="151"/>
  <c r="S153" i="151"/>
  <c r="D164" i="151"/>
  <c r="L166" i="151"/>
  <c r="F161" i="151"/>
  <c r="H164" i="151"/>
  <c r="W160" i="151"/>
  <c r="AD161" i="151"/>
  <c r="AO161" i="151"/>
  <c r="C153" i="151"/>
  <c r="AS63" i="152"/>
  <c r="AS72" i="152"/>
  <c r="AR84" i="151"/>
  <c r="AT63" i="152"/>
  <c r="AT72" i="152"/>
  <c r="AN164" i="151"/>
  <c r="W153" i="151"/>
  <c r="C167" i="151"/>
  <c r="AI167" i="151"/>
  <c r="E161" i="151"/>
  <c r="H166" i="151"/>
  <c r="AF166" i="151"/>
  <c r="G153" i="151"/>
  <c r="AA160" i="151"/>
  <c r="AB164" i="151"/>
  <c r="D166" i="151"/>
  <c r="AA167" i="151"/>
  <c r="AE167" i="151"/>
  <c r="Y161" i="151"/>
  <c r="C160" i="151"/>
  <c r="S150" i="151"/>
  <c r="P166" i="151"/>
  <c r="V161" i="151"/>
  <c r="AP161" i="151"/>
  <c r="C149" i="151"/>
  <c r="W150" i="151"/>
  <c r="AR88" i="152"/>
  <c r="P164" i="151"/>
  <c r="T166" i="151"/>
  <c r="Q161" i="151"/>
  <c r="AF164" i="151"/>
  <c r="AN150" i="151"/>
  <c r="AE153" i="151"/>
  <c r="AM167" i="151"/>
  <c r="S167" i="151"/>
  <c r="S160" i="151"/>
  <c r="N161" i="151"/>
  <c r="X164" i="151"/>
  <c r="J161" i="151"/>
  <c r="C150" i="151"/>
  <c r="Z161" i="151"/>
  <c r="AK161" i="151"/>
  <c r="O160" i="151"/>
  <c r="U161" i="151"/>
  <c r="AG161" i="151"/>
  <c r="K153" i="151"/>
  <c r="K167" i="151"/>
  <c r="W167" i="151"/>
  <c r="AI153" i="151"/>
  <c r="K150" i="151"/>
  <c r="AA150" i="151"/>
  <c r="O153" i="151"/>
  <c r="AE160" i="151"/>
  <c r="R161" i="151"/>
  <c r="X166" i="151"/>
  <c r="G167" i="151"/>
  <c r="G150" i="151"/>
  <c r="L164" i="151"/>
  <c r="AC161" i="151"/>
  <c r="AA153" i="151"/>
  <c r="AI170" i="151"/>
  <c r="AM170" i="151"/>
  <c r="K160" i="151"/>
  <c r="M161" i="151"/>
  <c r="T164" i="151"/>
  <c r="I161" i="151"/>
  <c r="O167" i="151"/>
  <c r="AB166" i="151"/>
  <c r="AL161" i="151"/>
  <c r="AI160" i="151"/>
  <c r="AH161" i="151"/>
  <c r="AJ166" i="151"/>
  <c r="O150" i="151"/>
  <c r="AE150" i="151"/>
  <c r="AR107" i="149" l="1"/>
  <c r="AR107" i="151" s="1"/>
  <c r="AR75" i="151"/>
  <c r="AR106" i="149"/>
  <c r="AR106" i="151" s="1"/>
  <c r="AO166" i="151"/>
  <c r="AJ150" i="151"/>
  <c r="AR103" i="151"/>
  <c r="AT89" i="152"/>
  <c r="AS88" i="152"/>
  <c r="AS89" i="152"/>
  <c r="J166" i="151"/>
  <c r="F164" i="151"/>
  <c r="G169" i="151"/>
  <c r="T160" i="151"/>
  <c r="K146" i="151"/>
  <c r="AG166" i="151"/>
  <c r="W170" i="151"/>
  <c r="L153" i="151"/>
  <c r="Q166" i="151"/>
  <c r="P153" i="151"/>
  <c r="E166" i="151"/>
  <c r="AN167" i="151"/>
  <c r="AF160" i="151"/>
  <c r="AG164" i="151"/>
  <c r="AA170" i="151"/>
  <c r="AB160" i="151"/>
  <c r="P167" i="151"/>
  <c r="Z164" i="151"/>
  <c r="AD164" i="151"/>
  <c r="AJ170" i="151"/>
  <c r="M166" i="151"/>
  <c r="H167" i="151"/>
  <c r="G170" i="151"/>
  <c r="AL166" i="151"/>
  <c r="D150" i="151"/>
  <c r="T150" i="151"/>
  <c r="K149" i="151"/>
  <c r="AT88" i="152"/>
  <c r="U164" i="151"/>
  <c r="AA169" i="151"/>
  <c r="D153" i="151"/>
  <c r="AD166" i="151"/>
  <c r="M164" i="151"/>
  <c r="AJ160" i="151"/>
  <c r="AE170" i="151"/>
  <c r="AB167" i="151"/>
  <c r="H153" i="151"/>
  <c r="AO164" i="151"/>
  <c r="X150" i="151"/>
  <c r="AN160" i="151"/>
  <c r="H160" i="151"/>
  <c r="AH164" i="151"/>
  <c r="V166" i="151"/>
  <c r="X160" i="151"/>
  <c r="Y164" i="151"/>
  <c r="AM169" i="151"/>
  <c r="N166" i="151"/>
  <c r="L150" i="151"/>
  <c r="H150" i="151"/>
  <c r="AS84" i="151"/>
  <c r="AB150" i="151"/>
  <c r="AC166" i="151"/>
  <c r="W169" i="151"/>
  <c r="K169" i="151"/>
  <c r="N164" i="151"/>
  <c r="AL164" i="151"/>
  <c r="C170" i="151"/>
  <c r="R153" i="151"/>
  <c r="AJ167" i="151"/>
  <c r="X153" i="151"/>
  <c r="AP164" i="151"/>
  <c r="X167" i="151"/>
  <c r="T167" i="151"/>
  <c r="O169" i="151"/>
  <c r="AF153" i="151"/>
  <c r="C169" i="151"/>
  <c r="U166" i="151"/>
  <c r="O170" i="151"/>
  <c r="S169" i="151"/>
  <c r="D160" i="151"/>
  <c r="AN170" i="151"/>
  <c r="AB153" i="151"/>
  <c r="J164" i="151"/>
  <c r="AI169" i="151"/>
  <c r="Z166" i="151"/>
  <c r="R164" i="151"/>
  <c r="K170" i="151"/>
  <c r="AK166" i="151"/>
  <c r="AP166" i="151"/>
  <c r="V164" i="151"/>
  <c r="AJ153" i="151"/>
  <c r="I166" i="151"/>
  <c r="E164" i="151"/>
  <c r="T153" i="151"/>
  <c r="AK164" i="151"/>
  <c r="L160" i="151"/>
  <c r="AF167" i="151"/>
  <c r="AN153" i="151"/>
  <c r="AH166" i="151"/>
  <c r="D167" i="151"/>
  <c r="L167" i="151"/>
  <c r="R166" i="151"/>
  <c r="P160" i="151"/>
  <c r="F166" i="151"/>
  <c r="AO150" i="151"/>
  <c r="AK150" i="151"/>
  <c r="C146" i="151"/>
  <c r="AL153" i="151"/>
  <c r="AC164" i="151"/>
  <c r="AE169" i="151"/>
  <c r="I164" i="151"/>
  <c r="Y166" i="151"/>
  <c r="Q164" i="151"/>
  <c r="S170" i="151"/>
  <c r="P150" i="151"/>
  <c r="AF150" i="151"/>
  <c r="AT84" i="151"/>
  <c r="AS106" i="149" l="1"/>
  <c r="AS106" i="151" s="1"/>
  <c r="AS107" i="149"/>
  <c r="AS107" i="151" s="1"/>
  <c r="AS75" i="151"/>
  <c r="AT75" i="151"/>
  <c r="AT107" i="149"/>
  <c r="AT107" i="151" s="1"/>
  <c r="AT106" i="149"/>
  <c r="AT106" i="151" s="1"/>
  <c r="AP150" i="151"/>
  <c r="AT102" i="151"/>
  <c r="AT103" i="151"/>
  <c r="AS103" i="151"/>
  <c r="AH153" i="151"/>
  <c r="AG153" i="151"/>
  <c r="T169" i="151"/>
  <c r="I150" i="151"/>
  <c r="Y167" i="151"/>
  <c r="I160" i="151"/>
  <c r="M149" i="151"/>
  <c r="T170" i="151"/>
  <c r="AO170" i="151"/>
  <c r="AO167" i="151"/>
  <c r="AF170" i="151"/>
  <c r="H169" i="151"/>
  <c r="J167" i="151"/>
  <c r="N153" i="151"/>
  <c r="Z153" i="151"/>
  <c r="AP160" i="151"/>
  <c r="X169" i="151"/>
  <c r="AH160" i="151"/>
  <c r="P170" i="151"/>
  <c r="U167" i="151"/>
  <c r="F167" i="151"/>
  <c r="AO160" i="151"/>
  <c r="E160" i="151"/>
  <c r="M150" i="151"/>
  <c r="Q153" i="151"/>
  <c r="Y150" i="151"/>
  <c r="AG150" i="151"/>
  <c r="S149" i="151"/>
  <c r="O149" i="151"/>
  <c r="Q167" i="151"/>
  <c r="L170" i="151"/>
  <c r="AF146" i="151"/>
  <c r="R167" i="151"/>
  <c r="AO153" i="151"/>
  <c r="Z167" i="151"/>
  <c r="Q150" i="151"/>
  <c r="AD150" i="151"/>
  <c r="U153" i="151"/>
  <c r="AN169" i="151"/>
  <c r="V160" i="151"/>
  <c r="AD153" i="151"/>
  <c r="AB170" i="151"/>
  <c r="AP167" i="151"/>
  <c r="AF169" i="151"/>
  <c r="M160" i="151"/>
  <c r="I167" i="151"/>
  <c r="V149" i="151"/>
  <c r="D169" i="151"/>
  <c r="I153" i="151"/>
  <c r="Q160" i="151"/>
  <c r="AB169" i="151"/>
  <c r="AK160" i="151"/>
  <c r="AL170" i="151"/>
  <c r="AC160" i="151"/>
  <c r="E167" i="151"/>
  <c r="U160" i="151"/>
  <c r="E150" i="151"/>
  <c r="AH150" i="151"/>
  <c r="AL150" i="151"/>
  <c r="W149" i="151"/>
  <c r="AA149" i="151"/>
  <c r="S146" i="151"/>
  <c r="G149" i="151"/>
  <c r="O146" i="151"/>
  <c r="AG167" i="151"/>
  <c r="V153" i="151"/>
  <c r="F160" i="151"/>
  <c r="J150" i="151"/>
  <c r="AC153" i="151"/>
  <c r="U150" i="151"/>
  <c r="N167" i="151"/>
  <c r="R160" i="151"/>
  <c r="H170" i="151"/>
  <c r="AG160" i="151"/>
  <c r="Z150" i="151"/>
  <c r="V150" i="151"/>
  <c r="AD160" i="151"/>
  <c r="X170" i="151"/>
  <c r="AL167" i="151"/>
  <c r="J153" i="151"/>
  <c r="AD167" i="151"/>
  <c r="D170" i="151"/>
  <c r="Z160" i="151"/>
  <c r="AK170" i="151"/>
  <c r="J160" i="151"/>
  <c r="F153" i="151"/>
  <c r="AF149" i="151"/>
  <c r="F150" i="151"/>
  <c r="AA146" i="151"/>
  <c r="G146" i="151"/>
  <c r="AM149" i="151"/>
  <c r="AI149" i="151"/>
  <c r="L169" i="151"/>
  <c r="AH167" i="151"/>
  <c r="AP170" i="151"/>
  <c r="AP153" i="151"/>
  <c r="M167" i="151"/>
  <c r="R150" i="151"/>
  <c r="Y160" i="151"/>
  <c r="AL160" i="151"/>
  <c r="N150" i="151"/>
  <c r="M153" i="151"/>
  <c r="Y153" i="151"/>
  <c r="AK167" i="151"/>
  <c r="P169" i="151"/>
  <c r="AC167" i="151"/>
  <c r="N160" i="151"/>
  <c r="V167" i="151"/>
  <c r="AJ169" i="151"/>
  <c r="E153" i="151"/>
  <c r="AC150" i="151"/>
  <c r="AK153" i="151"/>
  <c r="AM146" i="151"/>
  <c r="AR102" i="151" l="1"/>
  <c r="AI146" i="151"/>
  <c r="AK169" i="151"/>
  <c r="V170" i="151"/>
  <c r="AP169" i="151"/>
  <c r="Q170" i="151"/>
  <c r="Z170" i="151"/>
  <c r="V169" i="151"/>
  <c r="AL169" i="151"/>
  <c r="U169" i="151"/>
  <c r="AD170" i="151"/>
  <c r="W146" i="151"/>
  <c r="AO169" i="151"/>
  <c r="J170" i="151"/>
  <c r="Y169" i="151"/>
  <c r="R170" i="151"/>
  <c r="Y170" i="151"/>
  <c r="AH170" i="151"/>
  <c r="J169" i="151"/>
  <c r="AD169" i="151"/>
  <c r="V146" i="151"/>
  <c r="I169" i="151"/>
  <c r="AJ149" i="151"/>
  <c r="AE168" i="151"/>
  <c r="H149" i="151"/>
  <c r="K168" i="151"/>
  <c r="AB149" i="151"/>
  <c r="T149" i="151"/>
  <c r="L149" i="151"/>
  <c r="AC169" i="151"/>
  <c r="M169" i="151"/>
  <c r="N169" i="151"/>
  <c r="M170" i="151"/>
  <c r="Z169" i="151"/>
  <c r="I170" i="151"/>
  <c r="R169" i="151"/>
  <c r="E170" i="151"/>
  <c r="AG170" i="151"/>
  <c r="AJ146" i="151"/>
  <c r="H146" i="151"/>
  <c r="AB146" i="151"/>
  <c r="T146" i="151"/>
  <c r="AM168" i="151"/>
  <c r="L146" i="151"/>
  <c r="AG169" i="151"/>
  <c r="U170" i="151"/>
  <c r="N170" i="151"/>
  <c r="Q169" i="151"/>
  <c r="F170" i="151"/>
  <c r="F169" i="151"/>
  <c r="AH169" i="151"/>
  <c r="E169" i="151"/>
  <c r="AC170" i="151"/>
  <c r="AE149" i="151"/>
  <c r="O168" i="151"/>
  <c r="S168" i="151"/>
  <c r="C168" i="151"/>
  <c r="AA168" i="151"/>
  <c r="W168" i="151"/>
  <c r="AI168" i="151"/>
  <c r="G168" i="151"/>
  <c r="AS102" i="151" l="1"/>
  <c r="P168" i="151"/>
  <c r="E149" i="151"/>
  <c r="AP149" i="151"/>
  <c r="F146" i="151"/>
  <c r="L168" i="151"/>
  <c r="AE146" i="151"/>
  <c r="N146" i="151"/>
  <c r="I146" i="151"/>
  <c r="H168" i="151"/>
  <c r="Q149" i="151"/>
  <c r="AK149" i="151"/>
  <c r="AD149" i="151"/>
  <c r="E146" i="151"/>
  <c r="AP146" i="151"/>
  <c r="P149" i="151"/>
  <c r="AN168" i="151"/>
  <c r="X168" i="151"/>
  <c r="AB168" i="151"/>
  <c r="J149" i="151"/>
  <c r="U149" i="151"/>
  <c r="Q146" i="151"/>
  <c r="AD146" i="151"/>
  <c r="Y149" i="151"/>
  <c r="AO149" i="151"/>
  <c r="Z149" i="151"/>
  <c r="J146" i="151"/>
  <c r="U146" i="151"/>
  <c r="D168" i="151"/>
  <c r="AJ168" i="151"/>
  <c r="R149" i="151"/>
  <c r="AN149" i="151"/>
  <c r="X149" i="151"/>
  <c r="Y146" i="151"/>
  <c r="D149" i="151"/>
  <c r="M146" i="151"/>
  <c r="F149" i="151"/>
  <c r="T168" i="151"/>
  <c r="Z146" i="151"/>
  <c r="AF168" i="151"/>
  <c r="N149" i="151"/>
  <c r="I149" i="151"/>
  <c r="R146" i="151"/>
  <c r="AI139" i="152" l="1"/>
  <c r="AG149" i="151"/>
  <c r="AH168" i="151"/>
  <c r="Q168" i="151"/>
  <c r="P146" i="151"/>
  <c r="AN146" i="151"/>
  <c r="AG168" i="151"/>
  <c r="AK146" i="151"/>
  <c r="AC149" i="151"/>
  <c r="M168" i="151"/>
  <c r="AK168" i="151"/>
  <c r="U168" i="151"/>
  <c r="AL149" i="151"/>
  <c r="AC168" i="151"/>
  <c r="AP168" i="151"/>
  <c r="AD168" i="151"/>
  <c r="AE139" i="152"/>
  <c r="AM139" i="152"/>
  <c r="AH149" i="151"/>
  <c r="Z168" i="151"/>
  <c r="R168" i="151"/>
  <c r="X146" i="151"/>
  <c r="E168" i="151"/>
  <c r="J168" i="151"/>
  <c r="AO168" i="151"/>
  <c r="Y168" i="151"/>
  <c r="V168" i="151"/>
  <c r="F168" i="151"/>
  <c r="N168" i="151"/>
  <c r="I168" i="151"/>
  <c r="AL168" i="151"/>
  <c r="D146" i="151"/>
  <c r="AO146" i="151" l="1"/>
  <c r="AE137" i="152"/>
  <c r="S141" i="152"/>
  <c r="AF141" i="152"/>
  <c r="AM144" i="152"/>
  <c r="AI144" i="152"/>
  <c r="AM137" i="152"/>
  <c r="W137" i="152"/>
  <c r="G141" i="152"/>
  <c r="AH146" i="151"/>
  <c r="AL146" i="151"/>
  <c r="AE141" i="152"/>
  <c r="AI137" i="152"/>
  <c r="AI141" i="152"/>
  <c r="AM141" i="152"/>
  <c r="AA141" i="152"/>
  <c r="O137" i="152"/>
  <c r="AM142" i="152"/>
  <c r="C137" i="152"/>
  <c r="S137" i="152"/>
  <c r="AI142" i="152"/>
  <c r="AC146" i="151"/>
  <c r="AA137" i="152"/>
  <c r="AF139" i="152"/>
  <c r="AM126" i="152"/>
  <c r="AE144" i="152"/>
  <c r="K137" i="152"/>
  <c r="AJ139" i="152"/>
  <c r="AN139" i="152"/>
  <c r="G137" i="152"/>
  <c r="AE142" i="152"/>
  <c r="AG146" i="151"/>
  <c r="AB141" i="152" l="1"/>
  <c r="AA125" i="152"/>
  <c r="O136" i="152"/>
  <c r="S125" i="152"/>
  <c r="AO141" i="152"/>
  <c r="K136" i="152"/>
  <c r="X137" i="152"/>
  <c r="AH139" i="152"/>
  <c r="AF137" i="152"/>
  <c r="AP141" i="152"/>
  <c r="AK139" i="152"/>
  <c r="O141" i="152"/>
  <c r="AJ144" i="152"/>
  <c r="C141" i="152"/>
  <c r="T137" i="152"/>
  <c r="AI125" i="152"/>
  <c r="P137" i="152"/>
  <c r="H137" i="152"/>
  <c r="AN141" i="152"/>
  <c r="AB137" i="152"/>
  <c r="AJ137" i="152"/>
  <c r="AF144" i="152"/>
  <c r="K125" i="152"/>
  <c r="K141" i="152"/>
  <c r="S136" i="152"/>
  <c r="AN142" i="152"/>
  <c r="O139" i="152"/>
  <c r="AM125" i="152"/>
  <c r="AF142" i="152"/>
  <c r="AA136" i="152"/>
  <c r="C139" i="152"/>
  <c r="S139" i="152"/>
  <c r="AE125" i="152"/>
  <c r="AJ141" i="152"/>
  <c r="W125" i="152"/>
  <c r="G139" i="152"/>
  <c r="G136" i="152"/>
  <c r="C125" i="152"/>
  <c r="AN137" i="152"/>
  <c r="G145" i="152"/>
  <c r="D137" i="152"/>
  <c r="AL139" i="152"/>
  <c r="AO139" i="152"/>
  <c r="W141" i="152"/>
  <c r="AN144" i="152"/>
  <c r="K145" i="152"/>
  <c r="G125" i="152"/>
  <c r="AA139" i="152"/>
  <c r="AG139" i="152"/>
  <c r="W136" i="152"/>
  <c r="W139" i="152"/>
  <c r="L137" i="152"/>
  <c r="C136" i="152"/>
  <c r="AJ142" i="152"/>
  <c r="K139" i="152"/>
  <c r="O125" i="152"/>
  <c r="AP139" i="152"/>
  <c r="AN125" i="152"/>
  <c r="L141" i="152" l="1"/>
  <c r="AM122" i="152"/>
  <c r="Y137" i="152"/>
  <c r="AO142" i="152"/>
  <c r="T139" i="152"/>
  <c r="K144" i="152"/>
  <c r="D139" i="152"/>
  <c r="D136" i="152"/>
  <c r="E137" i="152"/>
  <c r="T125" i="152"/>
  <c r="G144" i="152"/>
  <c r="AJ125" i="152"/>
  <c r="AO144" i="152"/>
  <c r="L136" i="152"/>
  <c r="T136" i="152"/>
  <c r="AB136" i="152"/>
  <c r="AG142" i="152"/>
  <c r="Y141" i="152"/>
  <c r="P141" i="152"/>
  <c r="H145" i="152"/>
  <c r="AK137" i="152"/>
  <c r="W144" i="152"/>
  <c r="H139" i="152"/>
  <c r="AH141" i="152"/>
  <c r="O145" i="152"/>
  <c r="AI165" i="151"/>
  <c r="AI140" i="152"/>
  <c r="AM165" i="151"/>
  <c r="C144" i="152"/>
  <c r="Q141" i="152"/>
  <c r="AK141" i="152"/>
  <c r="D141" i="152"/>
  <c r="L145" i="152"/>
  <c r="AK144" i="152"/>
  <c r="AH144" i="152"/>
  <c r="W145" i="152"/>
  <c r="AD137" i="152"/>
  <c r="AE145" i="152"/>
  <c r="H141" i="152"/>
  <c r="AH137" i="152"/>
  <c r="Z141" i="152"/>
  <c r="AF125" i="152"/>
  <c r="AO137" i="152"/>
  <c r="AL137" i="152"/>
  <c r="X139" i="152"/>
  <c r="U137" i="152"/>
  <c r="O144" i="152"/>
  <c r="AG137" i="152"/>
  <c r="N137" i="152"/>
  <c r="W142" i="152"/>
  <c r="L125" i="152"/>
  <c r="X141" i="152"/>
  <c r="AL144" i="152"/>
  <c r="P136" i="152"/>
  <c r="AP142" i="152"/>
  <c r="AA145" i="152"/>
  <c r="AE140" i="152"/>
  <c r="AI159" i="151"/>
  <c r="AM159" i="151"/>
  <c r="P125" i="152"/>
  <c r="S145" i="152"/>
  <c r="X136" i="152"/>
  <c r="V137" i="152"/>
  <c r="E141" i="152"/>
  <c r="AI145" i="152"/>
  <c r="AC141" i="152"/>
  <c r="X125" i="152"/>
  <c r="Z137" i="152"/>
  <c r="AB125" i="152"/>
  <c r="I137" i="152"/>
  <c r="F137" i="152"/>
  <c r="S144" i="152"/>
  <c r="R137" i="152"/>
  <c r="P139" i="152"/>
  <c r="H125" i="152"/>
  <c r="V141" i="152"/>
  <c r="AP144" i="152"/>
  <c r="J137" i="152"/>
  <c r="AM145" i="152"/>
  <c r="AB139" i="152"/>
  <c r="T141" i="152"/>
  <c r="AM140" i="152"/>
  <c r="AE165" i="151"/>
  <c r="AC137" i="152"/>
  <c r="AA144" i="152"/>
  <c r="AG141" i="152"/>
  <c r="L139" i="152"/>
  <c r="U141" i="152"/>
  <c r="D125" i="152"/>
  <c r="R141" i="152"/>
  <c r="M137" i="152"/>
  <c r="AO125" i="152"/>
  <c r="AL141" i="152"/>
  <c r="F141" i="152"/>
  <c r="C142" i="152"/>
  <c r="AL142" i="152"/>
  <c r="AP137" i="152"/>
  <c r="G142" i="152"/>
  <c r="AP125" i="152"/>
  <c r="H136" i="152"/>
  <c r="AK142" i="152"/>
  <c r="Q137" i="152"/>
  <c r="AH142" i="152"/>
  <c r="AG144" i="152"/>
  <c r="AM129" i="152"/>
  <c r="AE159" i="151"/>
  <c r="C140" i="152" l="1"/>
  <c r="G140" i="152"/>
  <c r="W140" i="152"/>
  <c r="N125" i="152"/>
  <c r="AD136" i="152"/>
  <c r="AD139" i="152"/>
  <c r="AB144" i="152"/>
  <c r="I141" i="152"/>
  <c r="J139" i="152"/>
  <c r="AF145" i="152"/>
  <c r="I145" i="152"/>
  <c r="Y136" i="152"/>
  <c r="N141" i="152"/>
  <c r="Z125" i="152"/>
  <c r="H144" i="152"/>
  <c r="L144" i="152"/>
  <c r="O165" i="151"/>
  <c r="K165" i="151"/>
  <c r="W159" i="151"/>
  <c r="AA135" i="152"/>
  <c r="K140" i="152"/>
  <c r="S159" i="151"/>
  <c r="AF165" i="151"/>
  <c r="AI135" i="152"/>
  <c r="S140" i="152"/>
  <c r="AM158" i="151"/>
  <c r="K142" i="152"/>
  <c r="U139" i="152"/>
  <c r="J141" i="152"/>
  <c r="F139" i="152"/>
  <c r="V139" i="152"/>
  <c r="U136" i="152"/>
  <c r="AL125" i="152"/>
  <c r="V125" i="152"/>
  <c r="Q139" i="152"/>
  <c r="J145" i="152"/>
  <c r="AD141" i="152"/>
  <c r="X145" i="152"/>
  <c r="AK125" i="152"/>
  <c r="I139" i="152"/>
  <c r="E125" i="152"/>
  <c r="D142" i="152"/>
  <c r="AD125" i="152"/>
  <c r="F136" i="152"/>
  <c r="N136" i="152"/>
  <c r="T145" i="152"/>
  <c r="AN129" i="152"/>
  <c r="O159" i="151"/>
  <c r="K159" i="151"/>
  <c r="G165" i="151"/>
  <c r="AA165" i="151"/>
  <c r="AF159" i="151"/>
  <c r="AE158" i="151"/>
  <c r="AE136" i="152"/>
  <c r="AF140" i="152"/>
  <c r="G135" i="152"/>
  <c r="K135" i="152"/>
  <c r="AN126" i="152"/>
  <c r="AH125" i="152"/>
  <c r="AC139" i="152"/>
  <c r="Z139" i="152"/>
  <c r="N145" i="152"/>
  <c r="U125" i="152"/>
  <c r="P144" i="152"/>
  <c r="AG125" i="152"/>
  <c r="AO129" i="152"/>
  <c r="I136" i="152"/>
  <c r="AJ145" i="152"/>
  <c r="AC125" i="152"/>
  <c r="E136" i="152"/>
  <c r="I125" i="152"/>
  <c r="J136" i="152"/>
  <c r="R139" i="152"/>
  <c r="P142" i="152"/>
  <c r="M125" i="152"/>
  <c r="J125" i="152"/>
  <c r="M141" i="152"/>
  <c r="R136" i="152"/>
  <c r="F125" i="152"/>
  <c r="E139" i="152"/>
  <c r="C165" i="151"/>
  <c r="G159" i="151"/>
  <c r="O140" i="152"/>
  <c r="AN165" i="151"/>
  <c r="AA159" i="151"/>
  <c r="AM136" i="152"/>
  <c r="AI158" i="151"/>
  <c r="AE135" i="152"/>
  <c r="AA140" i="152"/>
  <c r="V136" i="152"/>
  <c r="N139" i="152"/>
  <c r="M145" i="152"/>
  <c r="P145" i="152"/>
  <c r="T144" i="152"/>
  <c r="C135" i="152"/>
  <c r="M139" i="152"/>
  <c r="Y139" i="152"/>
  <c r="L142" i="152"/>
  <c r="AB145" i="152"/>
  <c r="X144" i="152"/>
  <c r="H142" i="152"/>
  <c r="R125" i="152"/>
  <c r="M136" i="152"/>
  <c r="Q136" i="152"/>
  <c r="Y125" i="152"/>
  <c r="Q125" i="152"/>
  <c r="AC136" i="152"/>
  <c r="D144" i="152"/>
  <c r="Z136" i="152"/>
  <c r="C159" i="151"/>
  <c r="W165" i="151"/>
  <c r="AA142" i="152"/>
  <c r="AN159" i="151"/>
  <c r="S165" i="151"/>
  <c r="AJ140" i="152"/>
  <c r="AM135" i="152"/>
  <c r="AI136" i="152"/>
  <c r="AN140" i="152"/>
  <c r="O142" i="152"/>
  <c r="S142" i="152"/>
  <c r="AJ165" i="151" l="1"/>
  <c r="AP165" i="151"/>
  <c r="AK140" i="152"/>
  <c r="AJ159" i="151"/>
  <c r="D140" i="152"/>
  <c r="AP140" i="152"/>
  <c r="I144" i="152"/>
  <c r="V144" i="152"/>
  <c r="Q145" i="152"/>
  <c r="J144" i="152"/>
  <c r="R144" i="152"/>
  <c r="U145" i="152"/>
  <c r="U142" i="152"/>
  <c r="I142" i="152"/>
  <c r="N144" i="152"/>
  <c r="P159" i="151"/>
  <c r="AB159" i="151"/>
  <c r="T159" i="151"/>
  <c r="AJ135" i="152"/>
  <c r="AF135" i="152"/>
  <c r="H165" i="151"/>
  <c r="X142" i="152"/>
  <c r="AB140" i="152"/>
  <c r="T140" i="152"/>
  <c r="AK159" i="151"/>
  <c r="X159" i="151"/>
  <c r="C158" i="151"/>
  <c r="AM143" i="152"/>
  <c r="N142" i="152"/>
  <c r="F144" i="152"/>
  <c r="R145" i="152"/>
  <c r="AP145" i="152"/>
  <c r="Q142" i="152"/>
  <c r="AD145" i="152"/>
  <c r="D135" i="152"/>
  <c r="M144" i="152"/>
  <c r="AK145" i="152"/>
  <c r="AO145" i="152"/>
  <c r="V145" i="152"/>
  <c r="L135" i="152"/>
  <c r="M142" i="152"/>
  <c r="Y145" i="152"/>
  <c r="U144" i="152"/>
  <c r="Z144" i="152"/>
  <c r="AD144" i="152"/>
  <c r="AL165" i="151"/>
  <c r="AH165" i="151"/>
  <c r="AO165" i="151"/>
  <c r="W135" i="152"/>
  <c r="AG165" i="151"/>
  <c r="AI143" i="152"/>
  <c r="H159" i="151"/>
  <c r="K158" i="151"/>
  <c r="AL140" i="152"/>
  <c r="G143" i="152"/>
  <c r="AB142" i="152"/>
  <c r="L165" i="151"/>
  <c r="W158" i="151"/>
  <c r="S158" i="151"/>
  <c r="AA158" i="151"/>
  <c r="D165" i="151"/>
  <c r="AN158" i="151"/>
  <c r="W143" i="152"/>
  <c r="X140" i="152"/>
  <c r="AG140" i="152"/>
  <c r="AC144" i="152"/>
  <c r="AC145" i="152"/>
  <c r="Q144" i="152"/>
  <c r="Z145" i="152"/>
  <c r="E144" i="152"/>
  <c r="AH145" i="152"/>
  <c r="E142" i="152"/>
  <c r="AL159" i="151"/>
  <c r="AH159" i="151"/>
  <c r="AO159" i="151"/>
  <c r="T142" i="152"/>
  <c r="AG159" i="151"/>
  <c r="AH140" i="152"/>
  <c r="L159" i="151"/>
  <c r="D159" i="151"/>
  <c r="AP159" i="151"/>
  <c r="AJ158" i="151"/>
  <c r="AN136" i="152"/>
  <c r="O158" i="151"/>
  <c r="H140" i="152"/>
  <c r="P140" i="152"/>
  <c r="Y144" i="152"/>
  <c r="AL145" i="152"/>
  <c r="AN122" i="152"/>
  <c r="R142" i="152"/>
  <c r="V142" i="152"/>
  <c r="P165" i="151"/>
  <c r="AB165" i="151"/>
  <c r="T165" i="151"/>
  <c r="AP129" i="152"/>
  <c r="T135" i="152"/>
  <c r="AJ136" i="152"/>
  <c r="AF136" i="152"/>
  <c r="AN145" i="152"/>
  <c r="S143" i="152"/>
  <c r="AO140" i="152"/>
  <c r="G158" i="151"/>
  <c r="L140" i="152"/>
  <c r="AE143" i="152"/>
  <c r="AK165" i="151"/>
  <c r="O143" i="152"/>
  <c r="X165" i="151"/>
  <c r="AF158" i="151"/>
  <c r="O135" i="152"/>
  <c r="AN135" i="152"/>
  <c r="AA143" i="152"/>
  <c r="K143" i="152"/>
  <c r="H135" i="152"/>
  <c r="P135" i="152"/>
  <c r="S135" i="152" l="1"/>
  <c r="U140" i="152"/>
  <c r="M140" i="152"/>
  <c r="AB135" i="152"/>
  <c r="N135" i="152"/>
  <c r="F140" i="152"/>
  <c r="Z159" i="151"/>
  <c r="F159" i="151"/>
  <c r="AF143" i="152"/>
  <c r="D158" i="151"/>
  <c r="P158" i="151"/>
  <c r="AG136" i="152"/>
  <c r="AE134" i="152"/>
  <c r="N140" i="152"/>
  <c r="AP122" i="152"/>
  <c r="R135" i="152"/>
  <c r="R165" i="151"/>
  <c r="AP136" i="152"/>
  <c r="AM134" i="152"/>
  <c r="Y140" i="152"/>
  <c r="F135" i="152"/>
  <c r="U159" i="151"/>
  <c r="AL158" i="151"/>
  <c r="AD135" i="152"/>
  <c r="AA134" i="152"/>
  <c r="AI134" i="152"/>
  <c r="AC140" i="152"/>
  <c r="AD140" i="152"/>
  <c r="AL136" i="152"/>
  <c r="AD165" i="151"/>
  <c r="AO158" i="151"/>
  <c r="Q159" i="151"/>
  <c r="I140" i="152"/>
  <c r="J140" i="152"/>
  <c r="AO126" i="152"/>
  <c r="N165" i="151"/>
  <c r="Y165" i="151"/>
  <c r="AG135" i="152"/>
  <c r="AH136" i="152"/>
  <c r="R159" i="151"/>
  <c r="AP135" i="152"/>
  <c r="X135" i="152"/>
  <c r="Z140" i="152"/>
  <c r="M165" i="151"/>
  <c r="P143" i="152"/>
  <c r="Z142" i="152"/>
  <c r="L143" i="152"/>
  <c r="AN143" i="152"/>
  <c r="AL135" i="152"/>
  <c r="AD159" i="151"/>
  <c r="V140" i="152"/>
  <c r="AC165" i="151"/>
  <c r="L158" i="151"/>
  <c r="E165" i="151"/>
  <c r="V135" i="152"/>
  <c r="N143" i="152"/>
  <c r="Q135" i="152"/>
  <c r="E140" i="152"/>
  <c r="AO122" i="152"/>
  <c r="N159" i="151"/>
  <c r="J142" i="152"/>
  <c r="X158" i="151"/>
  <c r="AK158" i="151"/>
  <c r="Y159" i="151"/>
  <c r="G134" i="152"/>
  <c r="V165" i="151"/>
  <c r="J165" i="151"/>
  <c r="AH135" i="152"/>
  <c r="AN134" i="152"/>
  <c r="Y142" i="152"/>
  <c r="M159" i="151"/>
  <c r="AJ143" i="152"/>
  <c r="AK136" i="152"/>
  <c r="K134" i="152"/>
  <c r="O134" i="152"/>
  <c r="I165" i="151"/>
  <c r="AB143" i="152"/>
  <c r="AB158" i="151"/>
  <c r="AO136" i="152"/>
  <c r="AC142" i="152"/>
  <c r="AG145" i="152"/>
  <c r="AC159" i="151"/>
  <c r="E159" i="151"/>
  <c r="Q140" i="152"/>
  <c r="U135" i="152"/>
  <c r="W134" i="152"/>
  <c r="Z165" i="151"/>
  <c r="H143" i="152"/>
  <c r="F165" i="151"/>
  <c r="H134" i="152"/>
  <c r="H158" i="151"/>
  <c r="V159" i="151"/>
  <c r="J159" i="151"/>
  <c r="X143" i="152"/>
  <c r="AP126" i="152"/>
  <c r="R140" i="152"/>
  <c r="AP158" i="151"/>
  <c r="T158" i="151"/>
  <c r="F142" i="152"/>
  <c r="U165" i="151"/>
  <c r="AH158" i="151"/>
  <c r="AK135" i="152"/>
  <c r="AG158" i="151"/>
  <c r="AD142" i="152"/>
  <c r="S134" i="152"/>
  <c r="I159" i="151"/>
  <c r="AO135" i="152"/>
  <c r="AC135" i="152"/>
  <c r="T143" i="152"/>
  <c r="Q165" i="151"/>
  <c r="AG143" i="152" l="1"/>
  <c r="AB134" i="152"/>
  <c r="AJ134" i="152"/>
  <c r="I143" i="152"/>
  <c r="M158" i="151"/>
  <c r="Y143" i="152"/>
  <c r="U143" i="152"/>
  <c r="Q158" i="151"/>
  <c r="R158" i="151"/>
  <c r="R143" i="152"/>
  <c r="AH143" i="152"/>
  <c r="AO143" i="152"/>
  <c r="L134" i="152"/>
  <c r="I158" i="151"/>
  <c r="AK143" i="152"/>
  <c r="M135" i="152"/>
  <c r="Z158" i="151"/>
  <c r="M143" i="152"/>
  <c r="AL134" i="152"/>
  <c r="AF134" i="152"/>
  <c r="P134" i="152"/>
  <c r="AI126" i="152"/>
  <c r="F158" i="151"/>
  <c r="N158" i="151"/>
  <c r="AI129" i="152"/>
  <c r="AE129" i="152"/>
  <c r="T134" i="152"/>
  <c r="AL143" i="152"/>
  <c r="AE126" i="152"/>
  <c r="E158" i="151"/>
  <c r="AC158" i="151"/>
  <c r="E135" i="152"/>
  <c r="AC143" i="152"/>
  <c r="V143" i="152"/>
  <c r="I134" i="152"/>
  <c r="I135" i="152"/>
  <c r="AI122" i="152"/>
  <c r="X134" i="152"/>
  <c r="AG134" i="152"/>
  <c r="AD158" i="151"/>
  <c r="J158" i="151"/>
  <c r="AA126" i="152"/>
  <c r="AP143" i="152"/>
  <c r="V158" i="151"/>
  <c r="AA129" i="152"/>
  <c r="AE122" i="152"/>
  <c r="AD143" i="152"/>
  <c r="Y158" i="151"/>
  <c r="Q143" i="152"/>
  <c r="Z143" i="152"/>
  <c r="U158" i="151"/>
  <c r="J143" i="152"/>
  <c r="AC134" i="152"/>
  <c r="AA122" i="152"/>
  <c r="Z135" i="152" l="1"/>
  <c r="J135" i="152"/>
  <c r="Y135" i="152"/>
  <c r="C129" i="152"/>
  <c r="P129" i="152"/>
  <c r="AB129" i="152"/>
  <c r="W129" i="152"/>
  <c r="G122" i="152"/>
  <c r="C122" i="152"/>
  <c r="AH134" i="152"/>
  <c r="AJ126" i="152"/>
  <c r="W126" i="152"/>
  <c r="K126" i="152"/>
  <c r="AJ129" i="152"/>
  <c r="AF129" i="152"/>
  <c r="G129" i="152"/>
  <c r="AK134" i="152"/>
  <c r="U134" i="152"/>
  <c r="AF126" i="152"/>
  <c r="M134" i="152"/>
  <c r="AO134" i="152"/>
  <c r="AJ122" i="152"/>
  <c r="W122" i="152"/>
  <c r="Z134" i="152"/>
  <c r="K122" i="152"/>
  <c r="O129" i="152"/>
  <c r="K129" i="152"/>
  <c r="AP134" i="152"/>
  <c r="AF122" i="152"/>
  <c r="Y134" i="152"/>
  <c r="AB126" i="152"/>
  <c r="O126" i="152"/>
  <c r="S126" i="152"/>
  <c r="AD134" i="152"/>
  <c r="S129" i="152"/>
  <c r="V134" i="152"/>
  <c r="G126" i="152"/>
  <c r="C126" i="152"/>
  <c r="N134" i="152"/>
  <c r="R134" i="152"/>
  <c r="AB122" i="152"/>
  <c r="O122" i="152"/>
  <c r="S122" i="152"/>
  <c r="J134" i="152"/>
  <c r="Q134" i="152"/>
  <c r="AG129" i="152" l="1"/>
  <c r="T129" i="152"/>
  <c r="AD122" i="152"/>
  <c r="T122" i="152"/>
  <c r="L122" i="152"/>
  <c r="AL122" i="152"/>
  <c r="AH122" i="152"/>
  <c r="AG126" i="152"/>
  <c r="AL129" i="152"/>
  <c r="AC129" i="152"/>
  <c r="H129" i="152"/>
  <c r="P126" i="152"/>
  <c r="H126" i="152"/>
  <c r="AK126" i="152"/>
  <c r="X126" i="152"/>
  <c r="D126" i="152"/>
  <c r="AG122" i="152"/>
  <c r="V129" i="152"/>
  <c r="AK129" i="152"/>
  <c r="X129" i="152"/>
  <c r="D129" i="152"/>
  <c r="P122" i="152"/>
  <c r="H122" i="152"/>
  <c r="AK122" i="152"/>
  <c r="X122" i="152"/>
  <c r="D122" i="152"/>
  <c r="AC126" i="152"/>
  <c r="C145" i="152"/>
  <c r="Q129" i="152"/>
  <c r="AH129" i="152"/>
  <c r="AD129" i="152"/>
  <c r="L129" i="152"/>
  <c r="AD126" i="152"/>
  <c r="T126" i="152"/>
  <c r="L126" i="152"/>
  <c r="AL126" i="152"/>
  <c r="AH126" i="152"/>
  <c r="AC122" i="152"/>
  <c r="J129" i="152" l="1"/>
  <c r="F129" i="152"/>
  <c r="U129" i="152"/>
  <c r="N126" i="152"/>
  <c r="J126" i="152"/>
  <c r="U126" i="152"/>
  <c r="Q122" i="152"/>
  <c r="Y122" i="152"/>
  <c r="R129" i="152"/>
  <c r="Z129" i="152"/>
  <c r="N122" i="152"/>
  <c r="J122" i="152"/>
  <c r="U122" i="152"/>
  <c r="Z126" i="152"/>
  <c r="V126" i="152"/>
  <c r="I129" i="152"/>
  <c r="Y129" i="152"/>
  <c r="M126" i="152"/>
  <c r="F126" i="152"/>
  <c r="E126" i="152"/>
  <c r="R126" i="152"/>
  <c r="I126" i="152"/>
  <c r="Z122" i="152"/>
  <c r="V122" i="152"/>
  <c r="D145" i="152"/>
  <c r="E129" i="152"/>
  <c r="M129" i="152"/>
  <c r="N129" i="152"/>
  <c r="M122" i="152"/>
  <c r="F122" i="152"/>
  <c r="E122" i="152"/>
  <c r="R122" i="152"/>
  <c r="I122" i="152"/>
  <c r="Q126" i="152"/>
  <c r="Y126" i="152"/>
  <c r="C143" i="152" l="1"/>
  <c r="F145" i="152"/>
  <c r="E145" i="152"/>
  <c r="C134" i="152" l="1"/>
  <c r="D143" i="152"/>
  <c r="D134" i="152" l="1"/>
  <c r="F143" i="152"/>
  <c r="E143" i="152"/>
  <c r="E134" i="152" l="1"/>
  <c r="F134" i="152"/>
  <c r="AE154" i="151" l="1"/>
  <c r="G154" i="151"/>
  <c r="AI154" i="151"/>
  <c r="C154" i="151" l="1"/>
  <c r="AF154" i="151"/>
  <c r="O154" i="151"/>
  <c r="AM155" i="151"/>
  <c r="AM154" i="151"/>
  <c r="AI130" i="152"/>
  <c r="G130" i="152"/>
  <c r="AI131" i="152"/>
  <c r="AM157" i="151"/>
  <c r="S154" i="151"/>
  <c r="AE131" i="152"/>
  <c r="H154" i="151"/>
  <c r="AJ154" i="151"/>
  <c r="AE130" i="152"/>
  <c r="AM130" i="152"/>
  <c r="G131" i="152"/>
  <c r="AM131" i="152"/>
  <c r="AM145" i="151" l="1"/>
  <c r="AM177" i="149"/>
  <c r="AM177" i="151" s="1"/>
  <c r="AM176" i="149"/>
  <c r="AM176" i="151" s="1"/>
  <c r="AM172" i="151"/>
  <c r="AM173" i="151"/>
  <c r="AM133" i="152"/>
  <c r="G121" i="152"/>
  <c r="AA131" i="152"/>
  <c r="AN131" i="152"/>
  <c r="J154" i="151"/>
  <c r="AH154" i="151"/>
  <c r="AL154" i="151"/>
  <c r="AJ130" i="152"/>
  <c r="H130" i="152"/>
  <c r="AN155" i="151"/>
  <c r="W131" i="152"/>
  <c r="S131" i="152"/>
  <c r="AE133" i="152"/>
  <c r="H131" i="152"/>
  <c r="AM121" i="152"/>
  <c r="X154" i="151"/>
  <c r="G133" i="152"/>
  <c r="C131" i="152"/>
  <c r="AJ131" i="152"/>
  <c r="G155" i="151"/>
  <c r="W154" i="151"/>
  <c r="K131" i="152"/>
  <c r="O130" i="152"/>
  <c r="AN157" i="151"/>
  <c r="AF131" i="152"/>
  <c r="AI121" i="152"/>
  <c r="AE155" i="151"/>
  <c r="O131" i="152"/>
  <c r="AG154" i="151"/>
  <c r="AP154" i="151"/>
  <c r="P154" i="151"/>
  <c r="K154" i="151"/>
  <c r="D154" i="151"/>
  <c r="AK154" i="151"/>
  <c r="W130" i="152"/>
  <c r="K133" i="152"/>
  <c r="AN154" i="151"/>
  <c r="O155" i="151"/>
  <c r="C130" i="152"/>
  <c r="S130" i="152"/>
  <c r="AA154" i="151"/>
  <c r="AE121" i="152"/>
  <c r="AI133" i="152"/>
  <c r="AI155" i="151"/>
  <c r="AN130" i="152"/>
  <c r="AA130" i="152"/>
  <c r="O157" i="151"/>
  <c r="AF130" i="152"/>
  <c r="AN176" i="149" l="1"/>
  <c r="AN176" i="151" s="1"/>
  <c r="AN145" i="151"/>
  <c r="AN177" i="149"/>
  <c r="AN177" i="151" s="1"/>
  <c r="O176" i="149"/>
  <c r="O176" i="151" s="1"/>
  <c r="O177" i="149"/>
  <c r="O177" i="151" s="1"/>
  <c r="O145" i="151"/>
  <c r="AN173" i="151"/>
  <c r="O173" i="151"/>
  <c r="O172" i="151"/>
  <c r="AA121" i="152"/>
  <c r="O133" i="152"/>
  <c r="AK131" i="152"/>
  <c r="S155" i="151"/>
  <c r="AF133" i="152"/>
  <c r="H121" i="152"/>
  <c r="AN133" i="152"/>
  <c r="AH131" i="152"/>
  <c r="AJ133" i="152"/>
  <c r="AP131" i="152"/>
  <c r="AB131" i="152"/>
  <c r="Z154" i="151"/>
  <c r="L154" i="151"/>
  <c r="E154" i="151"/>
  <c r="AB130" i="152"/>
  <c r="AP155" i="151"/>
  <c r="K155" i="151"/>
  <c r="P155" i="151"/>
  <c r="AH130" i="152"/>
  <c r="G147" i="152"/>
  <c r="G146" i="152"/>
  <c r="W155" i="151"/>
  <c r="J131" i="152"/>
  <c r="H133" i="152"/>
  <c r="AO131" i="152"/>
  <c r="AE157" i="151"/>
  <c r="X131" i="152"/>
  <c r="AF155" i="151"/>
  <c r="AO155" i="151"/>
  <c r="T130" i="152"/>
  <c r="D130" i="152"/>
  <c r="AP157" i="151"/>
  <c r="AI147" i="152"/>
  <c r="K157" i="151"/>
  <c r="P157" i="151"/>
  <c r="AG130" i="152"/>
  <c r="AL130" i="152"/>
  <c r="X130" i="152"/>
  <c r="I130" i="152"/>
  <c r="AO154" i="151"/>
  <c r="I154" i="151"/>
  <c r="P131" i="152"/>
  <c r="F154" i="151"/>
  <c r="AA133" i="152"/>
  <c r="C121" i="152"/>
  <c r="C133" i="152"/>
  <c r="AJ155" i="151"/>
  <c r="W121" i="152"/>
  <c r="AI157" i="151"/>
  <c r="D131" i="152"/>
  <c r="C155" i="151"/>
  <c r="AA155" i="151"/>
  <c r="S121" i="152"/>
  <c r="V154" i="151"/>
  <c r="Q154" i="151"/>
  <c r="AO157" i="151"/>
  <c r="AK130" i="152"/>
  <c r="AP130" i="152"/>
  <c r="T154" i="151"/>
  <c r="AM147" i="152"/>
  <c r="AO130" i="152"/>
  <c r="J130" i="152"/>
  <c r="L131" i="152"/>
  <c r="O121" i="152"/>
  <c r="U154" i="151"/>
  <c r="W133" i="152"/>
  <c r="G157" i="151"/>
  <c r="AL131" i="152"/>
  <c r="AF121" i="152"/>
  <c r="H155" i="151"/>
  <c r="AG131" i="152"/>
  <c r="AN121" i="152"/>
  <c r="I131" i="152"/>
  <c r="AJ121" i="152"/>
  <c r="T131" i="152"/>
  <c r="S133" i="152"/>
  <c r="AE146" i="152"/>
  <c r="AE147" i="152"/>
  <c r="K121" i="152"/>
  <c r="K130" i="152"/>
  <c r="P130" i="152"/>
  <c r="AB154" i="151"/>
  <c r="L133" i="152"/>
  <c r="AN172" i="151" l="1"/>
  <c r="G176" i="149"/>
  <c r="G176" i="151" s="1"/>
  <c r="G177" i="149"/>
  <c r="G177" i="151" s="1"/>
  <c r="G145" i="151"/>
  <c r="AI145" i="151"/>
  <c r="AI177" i="149"/>
  <c r="AI177" i="151" s="1"/>
  <c r="AI176" i="149"/>
  <c r="AI176" i="151" s="1"/>
  <c r="AE176" i="149"/>
  <c r="AE176" i="151" s="1"/>
  <c r="AE145" i="151"/>
  <c r="AE177" i="149"/>
  <c r="AE177" i="151" s="1"/>
  <c r="AO145" i="151"/>
  <c r="AO176" i="149"/>
  <c r="AO176" i="151" s="1"/>
  <c r="AO177" i="149"/>
  <c r="AO177" i="151" s="1"/>
  <c r="AM146" i="152"/>
  <c r="P145" i="151"/>
  <c r="P177" i="149"/>
  <c r="P177" i="151" s="1"/>
  <c r="P176" i="149"/>
  <c r="P176" i="151" s="1"/>
  <c r="AI146" i="152"/>
  <c r="AP145" i="151"/>
  <c r="AP176" i="149"/>
  <c r="AP176" i="151" s="1"/>
  <c r="AP177" i="149"/>
  <c r="AP177" i="151" s="1"/>
  <c r="K145" i="151"/>
  <c r="K177" i="149"/>
  <c r="K177" i="151" s="1"/>
  <c r="K176" i="149"/>
  <c r="K176" i="151" s="1"/>
  <c r="P173" i="151"/>
  <c r="AP172" i="151"/>
  <c r="AP173" i="151"/>
  <c r="AO173" i="151"/>
  <c r="AO172" i="151"/>
  <c r="AK155" i="151"/>
  <c r="I133" i="152"/>
  <c r="AF157" i="151"/>
  <c r="AB133" i="152"/>
  <c r="AH133" i="152"/>
  <c r="AO121" i="152"/>
  <c r="AG121" i="152"/>
  <c r="AB155" i="151"/>
  <c r="AP121" i="152"/>
  <c r="AC131" i="152"/>
  <c r="Z131" i="152"/>
  <c r="Q155" i="151"/>
  <c r="AJ146" i="152"/>
  <c r="AJ147" i="152"/>
  <c r="M133" i="152"/>
  <c r="Q130" i="152"/>
  <c r="V130" i="152"/>
  <c r="K173" i="151"/>
  <c r="L157" i="151"/>
  <c r="N131" i="152"/>
  <c r="E130" i="152"/>
  <c r="F130" i="152"/>
  <c r="R154" i="151"/>
  <c r="T155" i="151"/>
  <c r="X121" i="152"/>
  <c r="S157" i="151"/>
  <c r="Y131" i="152"/>
  <c r="X155" i="151"/>
  <c r="AA157" i="151"/>
  <c r="AO133" i="152"/>
  <c r="AG133" i="152"/>
  <c r="E131" i="152"/>
  <c r="V131" i="152"/>
  <c r="P121" i="152"/>
  <c r="F131" i="152"/>
  <c r="AP133" i="152"/>
  <c r="C157" i="151"/>
  <c r="D121" i="152"/>
  <c r="J121" i="152"/>
  <c r="AK121" i="152"/>
  <c r="M154" i="151"/>
  <c r="Q157" i="151"/>
  <c r="AN147" i="152"/>
  <c r="AN146" i="152"/>
  <c r="O147" i="152"/>
  <c r="O146" i="152"/>
  <c r="AD130" i="152"/>
  <c r="U130" i="152"/>
  <c r="S147" i="152"/>
  <c r="G173" i="151"/>
  <c r="C147" i="152"/>
  <c r="N133" i="152"/>
  <c r="AA147" i="152"/>
  <c r="AH155" i="151"/>
  <c r="Q131" i="152"/>
  <c r="X133" i="152"/>
  <c r="AL155" i="151"/>
  <c r="D155" i="151"/>
  <c r="I121" i="152"/>
  <c r="AL121" i="152"/>
  <c r="P133" i="152"/>
  <c r="I155" i="151"/>
  <c r="U131" i="152"/>
  <c r="T121" i="152"/>
  <c r="D133" i="152"/>
  <c r="H157" i="151"/>
  <c r="J133" i="152"/>
  <c r="J155" i="151"/>
  <c r="AK133" i="152"/>
  <c r="K147" i="152"/>
  <c r="AF147" i="152"/>
  <c r="AF146" i="152"/>
  <c r="Y130" i="152"/>
  <c r="R155" i="151"/>
  <c r="AC154" i="151"/>
  <c r="W147" i="152"/>
  <c r="L121" i="152"/>
  <c r="L130" i="152"/>
  <c r="Z130" i="152"/>
  <c r="H147" i="152"/>
  <c r="AB121" i="152"/>
  <c r="AH121" i="152"/>
  <c r="AL133" i="152"/>
  <c r="W157" i="151"/>
  <c r="AJ157" i="151"/>
  <c r="AD131" i="152"/>
  <c r="T133" i="152"/>
  <c r="AG155" i="151"/>
  <c r="R131" i="152"/>
  <c r="N154" i="151"/>
  <c r="M131" i="152"/>
  <c r="AC130" i="152"/>
  <c r="R157" i="151"/>
  <c r="L155" i="151"/>
  <c r="Y154" i="151"/>
  <c r="AI173" i="151"/>
  <c r="R130" i="152"/>
  <c r="AE173" i="151"/>
  <c r="AD154" i="151"/>
  <c r="L145" i="151" l="1"/>
  <c r="L176" i="149"/>
  <c r="L176" i="151" s="1"/>
  <c r="L177" i="149"/>
  <c r="L177" i="151" s="1"/>
  <c r="AI172" i="151"/>
  <c r="H146" i="152"/>
  <c r="AJ177" i="149"/>
  <c r="AJ177" i="151" s="1"/>
  <c r="AJ176" i="149"/>
  <c r="AJ176" i="151" s="1"/>
  <c r="AJ145" i="151"/>
  <c r="H176" i="149"/>
  <c r="H176" i="151" s="1"/>
  <c r="H145" i="151"/>
  <c r="H177" i="149"/>
  <c r="H177" i="151" s="1"/>
  <c r="S145" i="151"/>
  <c r="S176" i="149"/>
  <c r="S176" i="151" s="1"/>
  <c r="S177" i="149"/>
  <c r="S177" i="151" s="1"/>
  <c r="K172" i="151"/>
  <c r="W146" i="152"/>
  <c r="C146" i="152"/>
  <c r="S146" i="152"/>
  <c r="AA145" i="151"/>
  <c r="AA176" i="149"/>
  <c r="AA176" i="151" s="1"/>
  <c r="AA177" i="149"/>
  <c r="AA177" i="151" s="1"/>
  <c r="K146" i="152"/>
  <c r="W145" i="151"/>
  <c r="W176" i="149"/>
  <c r="W176" i="151" s="1"/>
  <c r="W177" i="149"/>
  <c r="W177" i="151" s="1"/>
  <c r="AF177" i="149"/>
  <c r="AF177" i="151" s="1"/>
  <c r="AF176" i="149"/>
  <c r="AF176" i="151" s="1"/>
  <c r="AF145" i="151"/>
  <c r="G172" i="151"/>
  <c r="AE172" i="151"/>
  <c r="AA146" i="152"/>
  <c r="C145" i="151"/>
  <c r="C176" i="149"/>
  <c r="C176" i="151" s="1"/>
  <c r="C177" i="149"/>
  <c r="C177" i="151" s="1"/>
  <c r="P172" i="151"/>
  <c r="L173" i="151"/>
  <c r="Z133" i="152"/>
  <c r="E155" i="151"/>
  <c r="AD133" i="152"/>
  <c r="D157" i="151"/>
  <c r="R133" i="152"/>
  <c r="AB157" i="151"/>
  <c r="T157" i="151"/>
  <c r="J157" i="151"/>
  <c r="V133" i="152"/>
  <c r="E133" i="152"/>
  <c r="Q121" i="152"/>
  <c r="AL146" i="152"/>
  <c r="AL147" i="152"/>
  <c r="AK146" i="152"/>
  <c r="AK147" i="152"/>
  <c r="P147" i="152"/>
  <c r="S173" i="151"/>
  <c r="M155" i="151"/>
  <c r="AG147" i="152"/>
  <c r="AA173" i="151"/>
  <c r="AC121" i="152"/>
  <c r="AC155" i="151"/>
  <c r="I157" i="151"/>
  <c r="U155" i="151"/>
  <c r="AK157" i="151"/>
  <c r="Q133" i="152"/>
  <c r="AL157" i="151"/>
  <c r="L147" i="152"/>
  <c r="T147" i="152"/>
  <c r="J147" i="152"/>
  <c r="J146" i="152"/>
  <c r="M157" i="151"/>
  <c r="AO147" i="152"/>
  <c r="F155" i="151"/>
  <c r="AC133" i="152"/>
  <c r="AD155" i="151"/>
  <c r="Y155" i="151"/>
  <c r="V155" i="151"/>
  <c r="U121" i="152"/>
  <c r="F121" i="152"/>
  <c r="Y121" i="152"/>
  <c r="N121" i="152"/>
  <c r="N130" i="152"/>
  <c r="N155" i="151"/>
  <c r="AH147" i="152"/>
  <c r="AJ173" i="151"/>
  <c r="M121" i="152"/>
  <c r="M130" i="152"/>
  <c r="H173" i="151"/>
  <c r="C173" i="151"/>
  <c r="Z121" i="152"/>
  <c r="AD121" i="152"/>
  <c r="R121" i="152"/>
  <c r="AG157" i="151"/>
  <c r="Z155" i="151"/>
  <c r="V121" i="152"/>
  <c r="X157" i="151"/>
  <c r="U133" i="152"/>
  <c r="F133" i="152"/>
  <c r="E121" i="152"/>
  <c r="Y133" i="152"/>
  <c r="AH157" i="151"/>
  <c r="N157" i="151"/>
  <c r="AB147" i="152"/>
  <c r="W173" i="151"/>
  <c r="W172" i="151"/>
  <c r="I147" i="152"/>
  <c r="AF173" i="151"/>
  <c r="D147" i="152"/>
  <c r="X146" i="152"/>
  <c r="X147" i="152"/>
  <c r="AP146" i="152"/>
  <c r="AP147" i="152"/>
  <c r="J176" i="149" l="1"/>
  <c r="J176" i="151" s="1"/>
  <c r="J145" i="151"/>
  <c r="J177" i="149"/>
  <c r="J177" i="151" s="1"/>
  <c r="T145" i="151"/>
  <c r="T176" i="149"/>
  <c r="T176" i="151" s="1"/>
  <c r="T177" i="149"/>
  <c r="T177" i="151" s="1"/>
  <c r="D176" i="149"/>
  <c r="D176" i="151" s="1"/>
  <c r="D177" i="149"/>
  <c r="D177" i="151" s="1"/>
  <c r="D145" i="151"/>
  <c r="AH176" i="149"/>
  <c r="AH176" i="151" s="1"/>
  <c r="AH145" i="151"/>
  <c r="AH177" i="149"/>
  <c r="AH177" i="151" s="1"/>
  <c r="AG145" i="151"/>
  <c r="AG176" i="149"/>
  <c r="AG176" i="151" s="1"/>
  <c r="AG177" i="149"/>
  <c r="AG177" i="151" s="1"/>
  <c r="T146" i="152"/>
  <c r="R177" i="149"/>
  <c r="R177" i="151" s="1"/>
  <c r="R176" i="149"/>
  <c r="R176" i="151" s="1"/>
  <c r="R145" i="151"/>
  <c r="S172" i="151"/>
  <c r="L172" i="151"/>
  <c r="AF172" i="151"/>
  <c r="AJ172" i="151"/>
  <c r="AH146" i="152"/>
  <c r="X177" i="149"/>
  <c r="X177" i="151" s="1"/>
  <c r="X176" i="149"/>
  <c r="X176" i="151" s="1"/>
  <c r="X145" i="151"/>
  <c r="M177" i="149"/>
  <c r="M177" i="151" s="1"/>
  <c r="M145" i="151"/>
  <c r="M176" i="149"/>
  <c r="M176" i="151" s="1"/>
  <c r="L146" i="152"/>
  <c r="P146" i="152"/>
  <c r="Q177" i="149"/>
  <c r="Q177" i="151" s="1"/>
  <c r="Q145" i="151"/>
  <c r="Q176" i="149"/>
  <c r="Q176" i="151" s="1"/>
  <c r="I145" i="151"/>
  <c r="I176" i="149"/>
  <c r="I176" i="151" s="1"/>
  <c r="I177" i="149"/>
  <c r="I177" i="151" s="1"/>
  <c r="AB146" i="152"/>
  <c r="AB145" i="151"/>
  <c r="AB176" i="149"/>
  <c r="AB176" i="151" s="1"/>
  <c r="AB177" i="149"/>
  <c r="AB177" i="151" s="1"/>
  <c r="C172" i="151"/>
  <c r="H172" i="151"/>
  <c r="AA172" i="151"/>
  <c r="AG146" i="152"/>
  <c r="AL176" i="149"/>
  <c r="AL176" i="151" s="1"/>
  <c r="AL145" i="151"/>
  <c r="AL177" i="149"/>
  <c r="AL177" i="151" s="1"/>
  <c r="AK176" i="149"/>
  <c r="AK176" i="151" s="1"/>
  <c r="AK177" i="149"/>
  <c r="AK177" i="151" s="1"/>
  <c r="AK145" i="151"/>
  <c r="D146" i="152"/>
  <c r="I146" i="152"/>
  <c r="AO146" i="152"/>
  <c r="Y157" i="151"/>
  <c r="E157" i="151"/>
  <c r="Z157" i="151"/>
  <c r="V157" i="151"/>
  <c r="J172" i="151"/>
  <c r="J173" i="151"/>
  <c r="D172" i="151"/>
  <c r="D173" i="151"/>
  <c r="AH173" i="151"/>
  <c r="Q173" i="151"/>
  <c r="Q172" i="151"/>
  <c r="Q146" i="152"/>
  <c r="Q147" i="152"/>
  <c r="I173" i="151"/>
  <c r="I172" i="151"/>
  <c r="F157" i="151"/>
  <c r="V146" i="152"/>
  <c r="V147" i="152"/>
  <c r="T173" i="151"/>
  <c r="R146" i="152"/>
  <c r="R147" i="152"/>
  <c r="AD147" i="152"/>
  <c r="Y147" i="152"/>
  <c r="Y146" i="152"/>
  <c r="AG172" i="151"/>
  <c r="AG173" i="151"/>
  <c r="AK173" i="151"/>
  <c r="U157" i="151"/>
  <c r="AD157" i="151"/>
  <c r="E147" i="152"/>
  <c r="E146" i="152"/>
  <c r="AB173" i="151"/>
  <c r="Z147" i="152"/>
  <c r="F147" i="152"/>
  <c r="F146" i="152"/>
  <c r="X173" i="151"/>
  <c r="M172" i="151"/>
  <c r="M173" i="151"/>
  <c r="R172" i="151"/>
  <c r="R173" i="151"/>
  <c r="AC157" i="151"/>
  <c r="M147" i="152"/>
  <c r="M146" i="152"/>
  <c r="N147" i="152"/>
  <c r="N146" i="152"/>
  <c r="U147" i="152"/>
  <c r="U146" i="152"/>
  <c r="AC147" i="152"/>
  <c r="AC146" i="152"/>
  <c r="AL173" i="151"/>
  <c r="AL172" i="151"/>
  <c r="Z146" i="152" l="1"/>
  <c r="AB172" i="151"/>
  <c r="N176" i="149"/>
  <c r="N176" i="151" s="1"/>
  <c r="N177" i="149"/>
  <c r="N177" i="151" s="1"/>
  <c r="N145" i="151"/>
  <c r="E145" i="151"/>
  <c r="E176" i="149"/>
  <c r="E176" i="151" s="1"/>
  <c r="E177" i="149"/>
  <c r="E177" i="151" s="1"/>
  <c r="AK172" i="151"/>
  <c r="T172" i="151"/>
  <c r="AH172" i="151"/>
  <c r="X172" i="151"/>
  <c r="AD177" i="149"/>
  <c r="AD177" i="151" s="1"/>
  <c r="AD145" i="151"/>
  <c r="AD176" i="149"/>
  <c r="AD176" i="151" s="1"/>
  <c r="AC177" i="149"/>
  <c r="AC177" i="151" s="1"/>
  <c r="AC145" i="151"/>
  <c r="AC176" i="149"/>
  <c r="AC176" i="151" s="1"/>
  <c r="F145" i="151"/>
  <c r="F177" i="149"/>
  <c r="F177" i="151" s="1"/>
  <c r="F176" i="149"/>
  <c r="F176" i="151" s="1"/>
  <c r="Z177" i="149"/>
  <c r="Z177" i="151" s="1"/>
  <c r="Z176" i="149"/>
  <c r="Z176" i="151" s="1"/>
  <c r="Z145" i="151"/>
  <c r="V177" i="149"/>
  <c r="V177" i="151" s="1"/>
  <c r="V176" i="149"/>
  <c r="V176" i="151" s="1"/>
  <c r="V145" i="151"/>
  <c r="Y177" i="149"/>
  <c r="Y177" i="151" s="1"/>
  <c r="Y145" i="151"/>
  <c r="Y176" i="149"/>
  <c r="Y176" i="151" s="1"/>
  <c r="U145" i="151"/>
  <c r="U176" i="149"/>
  <c r="U176" i="151" s="1"/>
  <c r="U177" i="149"/>
  <c r="U177" i="151" s="1"/>
  <c r="AD146" i="152"/>
  <c r="V173" i="151"/>
  <c r="F173" i="151"/>
  <c r="Z173" i="151"/>
  <c r="AC173" i="151"/>
  <c r="AC172" i="151"/>
  <c r="Y173" i="151"/>
  <c r="AD173" i="151"/>
  <c r="N173" i="151"/>
  <c r="E173" i="151"/>
  <c r="U173" i="151"/>
  <c r="N172" i="151" l="1"/>
  <c r="AD172" i="151"/>
  <c r="F172" i="151"/>
  <c r="E172" i="151"/>
  <c r="V172" i="151"/>
  <c r="U172" i="151"/>
  <c r="Y172" i="151"/>
  <c r="Z172" i="151"/>
  <c r="AY130" i="152" l="1"/>
  <c r="AY154" i="151" l="1"/>
  <c r="AY155" i="151" l="1"/>
  <c r="AY131" i="152"/>
  <c r="AY157" i="151"/>
  <c r="AX130" i="152"/>
  <c r="AY133" i="152" l="1"/>
  <c r="AY176" i="149"/>
  <c r="AY177" i="149"/>
  <c r="AY145" i="151"/>
  <c r="AY146" i="152" l="1"/>
  <c r="AY147" i="152"/>
  <c r="AY177" i="151"/>
  <c r="AY121" i="152"/>
  <c r="AY173" i="151"/>
  <c r="AY176" i="151"/>
  <c r="AX131" i="152"/>
  <c r="AX155" i="151"/>
  <c r="AX154" i="151"/>
  <c r="AX157" i="151"/>
  <c r="AX176" i="149" l="1"/>
  <c r="AX176" i="151" s="1"/>
  <c r="AX177" i="149"/>
  <c r="AX177" i="151" s="1"/>
  <c r="AX145" i="151"/>
  <c r="AY172" i="151"/>
  <c r="AX121" i="152"/>
  <c r="AX133" i="152"/>
  <c r="AX173" i="151"/>
  <c r="AX172" i="151" l="1"/>
  <c r="AX147" i="152"/>
  <c r="AX146" i="152" l="1"/>
  <c r="AW130" i="152" l="1"/>
  <c r="AW155" i="151" l="1"/>
  <c r="AW131" i="152"/>
  <c r="AV130" i="152"/>
  <c r="AW157" i="151"/>
  <c r="AW154" i="151"/>
  <c r="AW177" i="149" l="1"/>
  <c r="AW177" i="151" s="1"/>
  <c r="AW145" i="151"/>
  <c r="AW176" i="149"/>
  <c r="AW176" i="151" s="1"/>
  <c r="AW173" i="151"/>
  <c r="AW121" i="152"/>
  <c r="AW133" i="152"/>
  <c r="AW172" i="151" l="1"/>
  <c r="AV131" i="152"/>
  <c r="AW147" i="152"/>
  <c r="AW146" i="152"/>
  <c r="AV155" i="151"/>
  <c r="AV154" i="151"/>
  <c r="AV157" i="151"/>
  <c r="AV177" i="149" l="1"/>
  <c r="AV177" i="151" s="1"/>
  <c r="AV176" i="149"/>
  <c r="AV176" i="151" s="1"/>
  <c r="AV145" i="151"/>
  <c r="AV173" i="151"/>
  <c r="AV121" i="152"/>
  <c r="AV133" i="152"/>
  <c r="AV172" i="151" l="1"/>
  <c r="AV147" i="152"/>
  <c r="AV146" i="152" l="1"/>
  <c r="AU154" i="151" l="1"/>
  <c r="AU131" i="152" l="1"/>
  <c r="AU130" i="152"/>
  <c r="AU145" i="151" l="1"/>
  <c r="AU177" i="149"/>
  <c r="AU177" i="151" s="1"/>
  <c r="AU176" i="149"/>
  <c r="AU176" i="151" s="1"/>
  <c r="AU172" i="151"/>
  <c r="AU173" i="151"/>
  <c r="AU121" i="152"/>
  <c r="AU157" i="151"/>
  <c r="AU133" i="152"/>
  <c r="AU155" i="151"/>
  <c r="AU146" i="152" l="1"/>
  <c r="AU147" i="152"/>
  <c r="AR155" i="151" l="1"/>
  <c r="AR157" i="151"/>
  <c r="AR131" i="152"/>
  <c r="AR133" i="152"/>
  <c r="AS133" i="152" l="1"/>
  <c r="AR121" i="152"/>
  <c r="AT155" i="151"/>
  <c r="AS155" i="151"/>
  <c r="AT131" i="152"/>
  <c r="AT157" i="151"/>
  <c r="AS157" i="151"/>
  <c r="AT133" i="152"/>
  <c r="AS131" i="152"/>
  <c r="AR130" i="152"/>
  <c r="AR154" i="151"/>
  <c r="AR176" i="149" l="1"/>
  <c r="AR176" i="151" s="1"/>
  <c r="AR177" i="149"/>
  <c r="AR177" i="151" s="1"/>
  <c r="AR145" i="151"/>
  <c r="AR173" i="151"/>
  <c r="AR147" i="152"/>
  <c r="AR146" i="152" l="1"/>
  <c r="AR172" i="151"/>
  <c r="AT130" i="152"/>
  <c r="AT154" i="151"/>
  <c r="AS121" i="152"/>
  <c r="AT121" i="152"/>
  <c r="AS130" i="152"/>
  <c r="AT176" i="149" l="1"/>
  <c r="AT176" i="151" s="1"/>
  <c r="AT177" i="149"/>
  <c r="AT177" i="151" s="1"/>
  <c r="AT145" i="151"/>
  <c r="AS154" i="151"/>
  <c r="AT172" i="151"/>
  <c r="AT173" i="151"/>
  <c r="AS147" i="152"/>
  <c r="AS146" i="152"/>
  <c r="AT147" i="152"/>
  <c r="AT146" i="152"/>
  <c r="AS173" i="151" l="1"/>
  <c r="AS176" i="149" l="1"/>
  <c r="AS176" i="151" s="1"/>
  <c r="AS177" i="149"/>
  <c r="AS177" i="151" s="1"/>
  <c r="AS145" i="151"/>
  <c r="AS172" i="151"/>
  <c r="AQ73" i="152" l="1"/>
  <c r="AQ75" i="152"/>
  <c r="AQ72" i="152"/>
  <c r="AQ87" i="151"/>
  <c r="AQ85" i="151"/>
  <c r="AQ84" i="151" l="1"/>
  <c r="AQ155" i="151"/>
  <c r="AQ133" i="152"/>
  <c r="AQ157" i="151"/>
  <c r="AQ131" i="152"/>
  <c r="AQ89" i="152"/>
  <c r="AQ88" i="152"/>
  <c r="AQ63" i="152"/>
  <c r="AQ130" i="152"/>
  <c r="AQ102" i="151" l="1"/>
  <c r="AQ103" i="151"/>
  <c r="AQ121" i="152"/>
  <c r="AQ154" i="151"/>
  <c r="AQ107" i="149" l="1"/>
  <c r="AQ107" i="151" s="1"/>
  <c r="AQ106" i="149"/>
  <c r="AQ106" i="151" s="1"/>
  <c r="AQ75" i="151"/>
  <c r="AQ147" i="152"/>
  <c r="AQ146" i="152"/>
  <c r="AQ177" i="149" l="1"/>
  <c r="AQ177" i="151" s="1"/>
  <c r="AQ145" i="151"/>
  <c r="AQ176" i="149"/>
  <c r="AQ176" i="151" s="1"/>
  <c r="AQ173" i="151"/>
  <c r="AQ172" i="151" l="1"/>
</calcChain>
</file>

<file path=xl/sharedStrings.xml><?xml version="1.0" encoding="utf-8"?>
<sst xmlns="http://schemas.openxmlformats.org/spreadsheetml/2006/main" count="11194" uniqueCount="939">
  <si>
    <t>CÓDIGO GFSM</t>
  </si>
  <si>
    <t>TITULOS</t>
  </si>
  <si>
    <t>GOVERNO CENTRAL</t>
  </si>
  <si>
    <t>SEGURIDADE SOCIAL</t>
  </si>
  <si>
    <t>Debt securities ..............................................................................................................................................................................</t>
  </si>
  <si>
    <t>6301N</t>
  </si>
  <si>
    <t>6301NA1</t>
  </si>
  <si>
    <t>Domestic creditors ..............................................................................................................................................................................</t>
  </si>
  <si>
    <t>6301NA2</t>
  </si>
  <si>
    <t>External creditors ..............................................................................................................................................................................</t>
  </si>
  <si>
    <t>6301NB1</t>
  </si>
  <si>
    <t>Short-term by original maturity ..............................................................................................................................................................................</t>
  </si>
  <si>
    <t>6301NB2</t>
  </si>
  <si>
    <t>Long-term by original maturity, with payment due in one year or less ..............................................................................................................................................................................</t>
  </si>
  <si>
    <t>6301NB3</t>
  </si>
  <si>
    <t>Long-term by original maturity, with payment due in more than one year ..............................................................................................................................................................................</t>
  </si>
  <si>
    <t>6301NC1</t>
  </si>
  <si>
    <t>Domestic currency denominated ..............................................................................................................................................................................</t>
  </si>
  <si>
    <t>6301NC2</t>
  </si>
  <si>
    <t>Foreign currency denominated ..............................................................................................................................................................................</t>
  </si>
  <si>
    <t>6301ND1</t>
  </si>
  <si>
    <t>Fixed rate ..............................................................................................................................................................................</t>
  </si>
  <si>
    <t>6301ND2</t>
  </si>
  <si>
    <t>Variable rate ..............................................................................................................................................................................</t>
  </si>
  <si>
    <t>6302N</t>
  </si>
  <si>
    <t>6302NA1</t>
  </si>
  <si>
    <t>6302NA2</t>
  </si>
  <si>
    <t>6302NB1</t>
  </si>
  <si>
    <t>6302NB2</t>
  </si>
  <si>
    <t>6302NB3</t>
  </si>
  <si>
    <t>6302NC1</t>
  </si>
  <si>
    <t>6302NC2</t>
  </si>
  <si>
    <t>6302ND1</t>
  </si>
  <si>
    <t>6302ND2</t>
  </si>
  <si>
    <t>6303N</t>
  </si>
  <si>
    <t>6303NA1</t>
  </si>
  <si>
    <t>6303NA2</t>
  </si>
  <si>
    <t>6303NB1</t>
  </si>
  <si>
    <t>6303NB1d</t>
  </si>
  <si>
    <t>of which: domestic currency denominated ..............................................................................................................................................................................</t>
  </si>
  <si>
    <t>6303NB2</t>
  </si>
  <si>
    <t>6303NB2d</t>
  </si>
  <si>
    <t>6303NB3</t>
  </si>
  <si>
    <t>6303NC1</t>
  </si>
  <si>
    <t>6303NC2</t>
  </si>
  <si>
    <t>6303ND1</t>
  </si>
  <si>
    <t>6303ND2</t>
  </si>
  <si>
    <t>6303M</t>
  </si>
  <si>
    <t>6303MA1</t>
  </si>
  <si>
    <t>6303MA2</t>
  </si>
  <si>
    <t>6303MB1</t>
  </si>
  <si>
    <t>6303MB1d</t>
  </si>
  <si>
    <t>6303MB2</t>
  </si>
  <si>
    <t>6303MB2d</t>
  </si>
  <si>
    <t>6303MB3</t>
  </si>
  <si>
    <t>6303MC1</t>
  </si>
  <si>
    <t>6303MC2</t>
  </si>
  <si>
    <t>6303MD1</t>
  </si>
  <si>
    <t>6303MD2</t>
  </si>
  <si>
    <t>6304N</t>
  </si>
  <si>
    <t>6304NA1</t>
  </si>
  <si>
    <t>6304NA2</t>
  </si>
  <si>
    <t>6304NB1</t>
  </si>
  <si>
    <t>6304NB1d</t>
  </si>
  <si>
    <t>6304NB2</t>
  </si>
  <si>
    <t>6304NB2d</t>
  </si>
  <si>
    <t>6304NB3</t>
  </si>
  <si>
    <t>6304NC1</t>
  </si>
  <si>
    <t>6304NC2</t>
  </si>
  <si>
    <t>6304ND1</t>
  </si>
  <si>
    <t>6304ND2</t>
  </si>
  <si>
    <t>6306N</t>
  </si>
  <si>
    <t>6306NA1</t>
  </si>
  <si>
    <t>6306NA2</t>
  </si>
  <si>
    <t>6306NB1</t>
  </si>
  <si>
    <t>6306NB2</t>
  </si>
  <si>
    <t>6306NB3</t>
  </si>
  <si>
    <t>6306NC1</t>
  </si>
  <si>
    <t>6306NC2</t>
  </si>
  <si>
    <t>6306ND1</t>
  </si>
  <si>
    <t>6306ND2</t>
  </si>
  <si>
    <t>6308N</t>
  </si>
  <si>
    <t>6308NA1</t>
  </si>
  <si>
    <t>6308NA2</t>
  </si>
  <si>
    <t>6308NB1</t>
  </si>
  <si>
    <t>6308NB2</t>
  </si>
  <si>
    <t>6308NB3</t>
  </si>
  <si>
    <t>6308NC1</t>
  </si>
  <si>
    <t>6308NC2</t>
  </si>
  <si>
    <t>6308ND1</t>
  </si>
  <si>
    <t>6308ND2</t>
  </si>
  <si>
    <t>Special Drawing Rights ..............................................................................................................................................................................</t>
  </si>
  <si>
    <t>Currency and deposits ..............................................................................................................................................................................</t>
  </si>
  <si>
    <t>Debt securities at nominal value ..............................................................................................................................................................................</t>
  </si>
  <si>
    <t>Debt securities at market value ..............................................................................................................................................................................</t>
  </si>
  <si>
    <t>Loans ..............................................................................................................................................................................</t>
  </si>
  <si>
    <t>Insurance, pension, and standardized guarantee schemes ..............................................................................................................................................................................</t>
  </si>
  <si>
    <t>Other accounts payable ..............................................................................................................................................................................</t>
  </si>
  <si>
    <t>6301F</t>
  </si>
  <si>
    <t>6301FA1</t>
  </si>
  <si>
    <t>6301FA2</t>
  </si>
  <si>
    <t>6301FB1</t>
  </si>
  <si>
    <t>6301FB2</t>
  </si>
  <si>
    <t>6301FB3</t>
  </si>
  <si>
    <t>6301FC1</t>
  </si>
  <si>
    <t>6301FC2</t>
  </si>
  <si>
    <t>6301FD1</t>
  </si>
  <si>
    <t>6301FD2</t>
  </si>
  <si>
    <t>6302F</t>
  </si>
  <si>
    <t>6302FA1</t>
  </si>
  <si>
    <t>6302FA2</t>
  </si>
  <si>
    <t>6302FB1</t>
  </si>
  <si>
    <t>6302FB2</t>
  </si>
  <si>
    <t>6302FB3</t>
  </si>
  <si>
    <t>6302FC1</t>
  </si>
  <si>
    <t>6302FC2</t>
  </si>
  <si>
    <t>6302FD1</t>
  </si>
  <si>
    <t>6302FD2</t>
  </si>
  <si>
    <t>6303F</t>
  </si>
  <si>
    <t>6303FA1</t>
  </si>
  <si>
    <t>6303FA2</t>
  </si>
  <si>
    <t>6303FB1</t>
  </si>
  <si>
    <t>6303FB1d</t>
  </si>
  <si>
    <t>6303FB2</t>
  </si>
  <si>
    <t>6303FB2d</t>
  </si>
  <si>
    <t>6303FB3</t>
  </si>
  <si>
    <t>6303FC1</t>
  </si>
  <si>
    <t>6303FC2</t>
  </si>
  <si>
    <t>6303FD1</t>
  </si>
  <si>
    <t>6303FD2</t>
  </si>
  <si>
    <t>6304F</t>
  </si>
  <si>
    <t>6304FA1</t>
  </si>
  <si>
    <t>6304FA2</t>
  </si>
  <si>
    <t>6304FB1</t>
  </si>
  <si>
    <t>6304FB1d</t>
  </si>
  <si>
    <t>6304FB2</t>
  </si>
  <si>
    <t>6304FB2d</t>
  </si>
  <si>
    <t>6304FB3</t>
  </si>
  <si>
    <t>6304FC1</t>
  </si>
  <si>
    <t>6304FC2</t>
  </si>
  <si>
    <t>6304FD1</t>
  </si>
  <si>
    <t>6304FD2</t>
  </si>
  <si>
    <t>6306F</t>
  </si>
  <si>
    <t>6306FA1</t>
  </si>
  <si>
    <t>6306FA2</t>
  </si>
  <si>
    <t>6306FB1</t>
  </si>
  <si>
    <t>6306FB2</t>
  </si>
  <si>
    <t>6306FB3</t>
  </si>
  <si>
    <t>6306FC1</t>
  </si>
  <si>
    <t>6306FC2</t>
  </si>
  <si>
    <t>6306FD1</t>
  </si>
  <si>
    <t>6306FD2</t>
  </si>
  <si>
    <t>6308F</t>
  </si>
  <si>
    <t>6308FA1</t>
  </si>
  <si>
    <t>6308FA2</t>
  </si>
  <si>
    <t>6308FB1</t>
  </si>
  <si>
    <t>6308FB2</t>
  </si>
  <si>
    <t>6308FB3</t>
  </si>
  <si>
    <t>6308FC1</t>
  </si>
  <si>
    <t>6308FC2</t>
  </si>
  <si>
    <t>6308FD1</t>
  </si>
  <si>
    <t>6308FD2</t>
  </si>
  <si>
    <t>General government ..............................................................................................................................</t>
  </si>
  <si>
    <t>Central government .............................................................................................................................</t>
  </si>
  <si>
    <t>Budgetary central government .............................................................................................................................</t>
  </si>
  <si>
    <t>Extrabudgetary central government .............................................................................................................................</t>
  </si>
  <si>
    <t>Social security funds .............................................................................................................................</t>
  </si>
  <si>
    <t>State governments .............................................................................................................................</t>
  </si>
  <si>
    <t>Local governments .............................................................................................................................</t>
  </si>
  <si>
    <t>Central bank ..........................................................................................................................................</t>
  </si>
  <si>
    <t>Deposit-taking corporations except the central bank ...........................................................................................</t>
  </si>
  <si>
    <t>Other financial corporations ..............................................................................................................................................................................</t>
  </si>
  <si>
    <t>Nonfinancial corporations ...............................................................................................................</t>
  </si>
  <si>
    <t>Households &amp; nonprofit institutions serving h/holds ............................................................</t>
  </si>
  <si>
    <t>General government ........................................................................................................................................</t>
  </si>
  <si>
    <t>International organizations ........................................................................................................................................</t>
  </si>
  <si>
    <t>Financial corporations other than internat'l org's ..............................................................................................................................................................................</t>
  </si>
  <si>
    <t>Other nonresidents ...................................................................................................................................................</t>
  </si>
  <si>
    <t>Central bank ..............................................................................................................................................</t>
  </si>
  <si>
    <t>Deposit-taking corporations except the central bank ........................................................................................................................</t>
  </si>
  <si>
    <t>Nonfinancial corporations .....................................................................................................................</t>
  </si>
  <si>
    <t>Net acquisition of financial assets [=32] ...........................................................................................................................</t>
  </si>
  <si>
    <t>Domestic debtors [=321] ..........................................................................................................................................................</t>
  </si>
  <si>
    <t>External debtors [=322] ..........................................................................................................................................................</t>
  </si>
  <si>
    <t>Net incurrence of liabilities [=33] ...................................................................................................................................................</t>
  </si>
  <si>
    <t>Domestic creditors [=331] ...........................................................................................................................................................</t>
  </si>
  <si>
    <t>External creditors [=332] .................................................................................................................................................</t>
  </si>
  <si>
    <t>Financial assets [=62] ...........................................................................................................................</t>
  </si>
  <si>
    <t>Domestic debtors [=621] ..........................................................................................................................................................</t>
  </si>
  <si>
    <t>External debtors [=622] ..........................................................................................................................................................</t>
  </si>
  <si>
    <t>Liabilities [=63] ...................................................................................................................................................</t>
  </si>
  <si>
    <t>Domestic creditors [=631] ...........................................................................................................................................................</t>
  </si>
  <si>
    <t>External creditors [=632] .................................................................................................................................................</t>
  </si>
  <si>
    <t>AQUISIÇÃO LÍQUIDA DE ATIVOS FINANCEIROS</t>
  </si>
  <si>
    <t>OURO MONETÁRIO E DES (DIREITOS ESPECIAIS DE SAQUE)</t>
  </si>
  <si>
    <t>MOEDAS E DEPÓSITOS</t>
  </si>
  <si>
    <t>EMPRÉSTIMOS</t>
  </si>
  <si>
    <t>OUTRAS CONTAS A RECEBER</t>
  </si>
  <si>
    <t>INCORRIMENTO LÍQUIDO DE PASSIVOS</t>
  </si>
  <si>
    <t>DIREITOS ESPECIAIS DE SAQUE (DES)</t>
  </si>
  <si>
    <t>REGIMES DE SEGUROS, PENSÕES, E GARANTIAS PADRONIZADAS</t>
  </si>
  <si>
    <t>RESERVAS TÉCNICAS DE SEGUROS</t>
  </si>
  <si>
    <t>PASSIVOS</t>
  </si>
  <si>
    <t>ATIVOS FINANCEIROS</t>
  </si>
  <si>
    <t>CREDORES INTERNOS</t>
  </si>
  <si>
    <t>CREDORES DOMÉSTICOS</t>
  </si>
  <si>
    <t>CREDORES EXTERNOS</t>
  </si>
  <si>
    <t>CURTO PRAZO POR VENCIMENTO ORIGINAL</t>
  </si>
  <si>
    <t>LONGO PRAZO POR VENCIMENTO ORIGINAL, COM PAGAMENTO DEVIDO EM UM ANO OU MENOS</t>
  </si>
  <si>
    <t>LONGO PRAZO POR VENCIMENTO ORIGINAL, COM PAGAMENTO DEVIDO EM MAIS DE UM ANO</t>
  </si>
  <si>
    <t>DENOMINADOS EM MOEDA LOCAL</t>
  </si>
  <si>
    <t>DENOMINADOS EM MOEDA ESTRANGEIRA</t>
  </si>
  <si>
    <t>TAXA FIXA</t>
  </si>
  <si>
    <t>TAXA VARIÁVEL</t>
  </si>
  <si>
    <t>TÍTULOS, EXCETO AÇÕES, A VALOR NOMINAL</t>
  </si>
  <si>
    <t>TÍTULOS EXCETO AÇÕES A VALOR NOMINAL</t>
  </si>
  <si>
    <t>DOS QUAIS: DENOMINADOS EM MOEDA LOCAL</t>
  </si>
  <si>
    <t>TÍTULOS, EXCETO AÇÕES, A VALOR DE MERCADO</t>
  </si>
  <si>
    <t>TÍTULOS EXCETO AÇÕES A VALOR DE MERCADO</t>
  </si>
  <si>
    <t>DEVEDORES LOCAIS</t>
  </si>
  <si>
    <t>DEVEDORES DOMÉSTICOS</t>
  </si>
  <si>
    <t>GOVERNO GERAL</t>
  </si>
  <si>
    <t>GOVERNO CENTRAL - ORÇAMENTÁRIA</t>
  </si>
  <si>
    <t>GOVERNO CENTRAL - EXTRA-ORÇAMENTÁRIA</t>
  </si>
  <si>
    <t>FUNDOS DE SEGURIDADE SOCIAL</t>
  </si>
  <si>
    <t>GOVERNOS ESTADUAIS</t>
  </si>
  <si>
    <t>GOVERNOS LOCAIS</t>
  </si>
  <si>
    <t>GOVERNOS MUNICIPAIS</t>
  </si>
  <si>
    <t>BANCO CENTRAL</t>
  </si>
  <si>
    <t>CORPORAÇÕES TOMADORAS DE DEPÓSITO EXCETO BANCO CENTRAL</t>
  </si>
  <si>
    <t>OUTRAS CORPORAÇÕES FINANCEIRAS</t>
  </si>
  <si>
    <t>FAMÍLIAS E INSTITUIÇÕES SEM FINS LUCRATIVOS</t>
  </si>
  <si>
    <t>CORPORAÇÕES NÃO FINANCEIRAS</t>
  </si>
  <si>
    <t>DEVEDORES EXTERNOS</t>
  </si>
  <si>
    <t>ORGANIZAÇÕES INTERNACIONAIS</t>
  </si>
  <si>
    <t>CORPORAÇÕES FINANCEIRAS E OUTRAS ORGANIZAÇÕES INTERNACIONAIS</t>
  </si>
  <si>
    <t>OUTROS NÃO RESIDENTES</t>
  </si>
  <si>
    <t>X</t>
  </si>
  <si>
    <t>1.</t>
  </si>
  <si>
    <t>2.</t>
  </si>
  <si>
    <t>3.</t>
  </si>
  <si>
    <t>Governo Central</t>
  </si>
  <si>
    <t>Impostos</t>
  </si>
  <si>
    <t>Transferências / Doações</t>
  </si>
  <si>
    <t>Remuneração de empregados</t>
  </si>
  <si>
    <t>Uso de bens e serviços</t>
  </si>
  <si>
    <t>Contribuições sociais</t>
  </si>
  <si>
    <t>Outras receitas</t>
  </si>
  <si>
    <t>Subsídios</t>
  </si>
  <si>
    <t>Benefícios sociais</t>
  </si>
  <si>
    <t>Resultado operacional bruto - ROB (1-2+23)</t>
  </si>
  <si>
    <t>Resultado operacional líquido - ROL (1-2)</t>
  </si>
  <si>
    <t>Estoques</t>
  </si>
  <si>
    <t>Objetos de valor</t>
  </si>
  <si>
    <t>Ativos não produzidos</t>
  </si>
  <si>
    <t>Itens de memorando</t>
  </si>
  <si>
    <t>Impostos sobre renda, lucros e ganhos de capital</t>
  </si>
  <si>
    <t>Impostos sobre a folha de pagamento e a mão de obra</t>
  </si>
  <si>
    <t>Impostos sobre a propriedade</t>
  </si>
  <si>
    <t>Impostos incidentes sobre a propriedade imobiliária</t>
  </si>
  <si>
    <t>Impostos incidentes sobre o patrimônio líquido</t>
  </si>
  <si>
    <t>Impostos sobre espólios, herança e doações</t>
  </si>
  <si>
    <t>Impostos incidentes sobre o capital</t>
  </si>
  <si>
    <t>Outros impostos incidentes sobre a propriedade</t>
  </si>
  <si>
    <t>Impostos sobre bens e serviços</t>
  </si>
  <si>
    <t>Impostos gerais sobre bens e serviços</t>
  </si>
  <si>
    <t>Impostos sobre o valor agregado</t>
  </si>
  <si>
    <t>Impostos sobre o volume de vendas e outros impostos gerais</t>
  </si>
  <si>
    <t>Lucros sobre monopólios fiscais</t>
  </si>
  <si>
    <t>Impostos sobre serviços específicos</t>
  </si>
  <si>
    <t>Impostos sobre o uso ou a permissão de uso de bens ou realização de atividades</t>
  </si>
  <si>
    <t>Impostos sobre veículos automotores</t>
  </si>
  <si>
    <t>Outros impostos sobre bens e serviços</t>
  </si>
  <si>
    <t>Impostos sobre o comércio e transações internacionais</t>
  </si>
  <si>
    <t>Lucros de monopólios de exportação e importação</t>
  </si>
  <si>
    <t>Lucros cambiais</t>
  </si>
  <si>
    <t>Impostos cambiais</t>
  </si>
  <si>
    <t>Outros impostos sobre o comércio e transações internacionais</t>
  </si>
  <si>
    <t>Outros impostos</t>
  </si>
  <si>
    <t>Contribuições a seguridade social</t>
  </si>
  <si>
    <t>Contribuições de empregados</t>
  </si>
  <si>
    <t>Contribuições de empregadores</t>
  </si>
  <si>
    <t>Contribuições de trabalhadores autônomos ou desempregados</t>
  </si>
  <si>
    <t>Contribuições não classificadas</t>
  </si>
  <si>
    <t>Outras contribuições sociais</t>
  </si>
  <si>
    <t>De governos estrangeiros</t>
  </si>
  <si>
    <t>Correntes</t>
  </si>
  <si>
    <t>Capital</t>
  </si>
  <si>
    <t>De organizações internacionais</t>
  </si>
  <si>
    <t>De outras unidades do governo geral</t>
  </si>
  <si>
    <t>Rendas patrimoniais</t>
  </si>
  <si>
    <t>Recebidos de não residentes</t>
  </si>
  <si>
    <t>Recebidos de residentes, exceto governo geral</t>
  </si>
  <si>
    <t>Recebidos de outras unidades de governo geral</t>
  </si>
  <si>
    <t>Dividendos</t>
  </si>
  <si>
    <t>Retiradas de renda de quase-corporações</t>
  </si>
  <si>
    <t>Renda patrimonial atribuída a titulares de apólice de seguro</t>
  </si>
  <si>
    <t>Lucros reinvestidos de investimento estrangeiro direto</t>
  </si>
  <si>
    <t>Vendas de bens e serviços</t>
  </si>
  <si>
    <t>Vendas por estabelecimentos de mercado</t>
  </si>
  <si>
    <t>Taxas administrativas</t>
  </si>
  <si>
    <t>Vendas eventuais por estabelecimentos não mercantis</t>
  </si>
  <si>
    <t>Vendas imputadas de bens e serviços</t>
  </si>
  <si>
    <t>Multas, sanções pecuniárias e perdas</t>
  </si>
  <si>
    <t>Outras transferências</t>
  </si>
  <si>
    <t>Prêmios, taxas e direitos relativos a seguros e esquemas padronizados de garantia</t>
  </si>
  <si>
    <t>Salários e vencimentos</t>
  </si>
  <si>
    <t>Contribuições sociais efetivas</t>
  </si>
  <si>
    <t>A não residentes</t>
  </si>
  <si>
    <t>A residentes, exceto governo geral</t>
  </si>
  <si>
    <t>A outras unidades do governo geral</t>
  </si>
  <si>
    <t>A corporações públicas</t>
  </si>
  <si>
    <t>A empresas privadas</t>
  </si>
  <si>
    <t>A outros setores</t>
  </si>
  <si>
    <t>A governos estrangeiros</t>
  </si>
  <si>
    <t>A organizações internacionais</t>
  </si>
  <si>
    <t>Benefícios de seguridade social</t>
  </si>
  <si>
    <t>Benefícios de assistência social</t>
  </si>
  <si>
    <t>Ativos fixos</t>
  </si>
  <si>
    <t>Edifícios e estruturas</t>
  </si>
  <si>
    <t>Máquinas e equipamentos</t>
  </si>
  <si>
    <t>Outros ativos fixos</t>
  </si>
  <si>
    <t>Sistemas de armamento</t>
  </si>
  <si>
    <t>Terra</t>
  </si>
  <si>
    <t>Recursos minerais e energéticos</t>
  </si>
  <si>
    <t>Outros ativos de origem natural</t>
  </si>
  <si>
    <t>Ativos não produzidos intangíveis</t>
  </si>
  <si>
    <t>Capacidade (+)/Necessidade(-) líquida de financiamento primária</t>
  </si>
  <si>
    <t>Investimento líquido em ativos não financeiros</t>
  </si>
  <si>
    <t>Superávit (+)/ Déficit (-) primário de caixa</t>
  </si>
  <si>
    <t>Aquisição de ativos não financeiros</t>
  </si>
  <si>
    <t>Consumo de capital fixo</t>
  </si>
  <si>
    <t>Juros</t>
  </si>
  <si>
    <t xml:space="preserve">R$ Milhões - Valores Correntes </t>
  </si>
  <si>
    <t>31.1</t>
  </si>
  <si>
    <t>31.2</t>
  </si>
  <si>
    <t>31.3</t>
  </si>
  <si>
    <t>Dados para contato</t>
  </si>
  <si>
    <t>Esplanada dos Ministérios, Ed. Sede do Ministério da Fazenda, Bloco P - CEP 70.048-900 Brasília - DF</t>
  </si>
  <si>
    <t>55 61 3412-2203</t>
  </si>
  <si>
    <t>55 61 3412-1700</t>
  </si>
  <si>
    <t>Instituição</t>
  </si>
  <si>
    <t>Coordenação-Geral de Estudos Econômico-Fiscais</t>
  </si>
  <si>
    <t>Secretaria do Tesouro Nacional - Ministério da Fazenda</t>
  </si>
  <si>
    <t>cesef.df.stn@tesouro.gov.br</t>
  </si>
  <si>
    <t>Descrição</t>
  </si>
  <si>
    <t>Dados: Conceito, Periodicidade e Tempestividade</t>
  </si>
  <si>
    <t>Estatísticas de Finanças Públicas do Governo Geral</t>
  </si>
  <si>
    <t>Conceito</t>
  </si>
  <si>
    <t>Nome</t>
  </si>
  <si>
    <t>Cargo</t>
  </si>
  <si>
    <t>Departamento</t>
  </si>
  <si>
    <t>Endereço</t>
  </si>
  <si>
    <t>E-mail</t>
  </si>
  <si>
    <t>Telefone</t>
  </si>
  <si>
    <t>Fax</t>
  </si>
  <si>
    <t>Endereço eletrônico</t>
  </si>
  <si>
    <t>Periodicidade</t>
  </si>
  <si>
    <t>Tempestividade</t>
  </si>
  <si>
    <t>Abrangência</t>
  </si>
  <si>
    <t>Unidades do Governo Geral:</t>
  </si>
  <si>
    <t>Governo Central Orçamentário</t>
  </si>
  <si>
    <t>Governo Central Extraorçamentário</t>
  </si>
  <si>
    <t>Governos Estaduais</t>
  </si>
  <si>
    <t>Governos Municipais</t>
  </si>
  <si>
    <t>Corresponde aos dados do Fundo de Garantia do Tempo de Serviço - FGTS e ao Fundo remanescente do Programa de Integração Social e Programa de Formação do Patrimônio do Servidor Público (PIS/PASEP) que, conceitualmente, estão sob a abrangência do Governo  Central.</t>
  </si>
  <si>
    <t>Compreende as unidades administrativas de 26 estados e do Distrito Federal, obedecendo a mesma composição estabelecida para o Governo Central. Merece destaque a questão de Fundos de Previdência Social que conforme critério definido para o subsetor Governo Central, também são agregados aos subsetores Estadual, Distrital e Municipal, conforme o caso.</t>
  </si>
  <si>
    <t>Compreende 5570 municípios. O processo de coleta de dados corresponde a aproximadamente 90% da cobertura total. Desta forma, práticas estatísticas são aplicadas para extrapolar a cobertura ao conjunto de municípios.</t>
  </si>
  <si>
    <t>Aspectos metodológicos</t>
  </si>
  <si>
    <t>Fontes de dados</t>
  </si>
  <si>
    <t>A fonte primária para a obtenção dos dados do governo central é o Sistema de Administração Financeira do Governo Federal - SIAFI.</t>
  </si>
  <si>
    <t>Demonstrações contábeis do FGTS e do fundo PIS/PASEP.</t>
  </si>
  <si>
    <t>Governos regionais</t>
  </si>
  <si>
    <t>Outras fontes</t>
  </si>
  <si>
    <t xml:space="preserve">As receitas e despesas de juros das três esferas de governo são informadas pelo Banco Central do Brasil. Destaca-se, como exceção, a obtenção (via FINBRA) das receitas de juros dos municípios brasileiros além dos dados de receitas e despesas de juros das fontes complementares do FGTS e do fundo PIS/PASEP.
Os valores de consumo de capital fixo de todas as esferas e as contribuições sociais imputadas para o Governo Central são calculadas e fornecidas pelo IBGE.
</t>
  </si>
  <si>
    <t>Base de registro</t>
  </si>
  <si>
    <t>Receitas</t>
  </si>
  <si>
    <t>Despesas</t>
  </si>
  <si>
    <t xml:space="preserve">O fluxo de receitas de todas as esferas foi classificado pelo conceito de caixa, ainda que o GFSM 2014 determine a adoção de critério de competência. </t>
  </si>
  <si>
    <t>Consolidação</t>
  </si>
  <si>
    <t>Governo Geral</t>
  </si>
  <si>
    <t>Outros aspectos metodológicos</t>
  </si>
  <si>
    <t xml:space="preserve">Revisão </t>
  </si>
  <si>
    <t>Metadados</t>
  </si>
  <si>
    <t>Manual metodológico</t>
  </si>
  <si>
    <t>Em 2017 foi realizado ajuste metodológico em relação ao tratamento conferido ao Fundo Constitucional Distrito Federal - FCDF que, anteriormente, era incorporado nas despesas do governo central. Os valores das despesas do FCDF passaram a ser registradas no âmbito dos governos estaduais, com o correspondente registro de transferência do governo central.</t>
  </si>
  <si>
    <t xml:space="preserve">Em 2018 foi incluído o tratamento para despesas do Fundo de Financiamento Estudantil (FIES), que passam a ser incorporadas como transferência de capital às famílias (despesa do governo central orçamentário), correspondente ao índice de inadimplência da carteira (superior a 360 dias)  aplicado sobre o volume corrente de desembolsos dos financiamentos em contratos sem garantia do Fundo de Garantia de Operações de Crédito Educativo (FGEDUC) ou do Fundo Garantidor do Fies (FG-Fies), ambos fundos de natureza privada com patrimônio constituído. </t>
  </si>
  <si>
    <t xml:space="preserve">Compreende todas as unidades inclusas no Orçamento Fiscal e da Seguridade Socials, tais como ministérios, departamentos, fundos, agências e fundações dos poderes Executivo, Legislativo e Judiciário bem como  o Regime Próprio de Previdência Social (RPPS) e o Regime Geral de Previdência Social (RGPS),  exceto o Banco Central do Brasil que, dadas suas características, compõe o subsetor de corporações públicas financeiras. </t>
  </si>
  <si>
    <t>Investimento bruto em ativos fixos (FBCF)</t>
  </si>
  <si>
    <t>Investimento bruto de caixa em ativos não financeiros</t>
  </si>
  <si>
    <t>Estatísticas Fiscais do Governo Geral</t>
  </si>
  <si>
    <r>
      <t xml:space="preserve">Receita </t>
    </r>
    <r>
      <rPr>
        <b/>
        <vertAlign val="superscript"/>
        <sz val="11"/>
        <color theme="1" tint="0.14996795556505021"/>
        <rFont val="Calibri"/>
        <family val="2"/>
        <scheme val="minor"/>
      </rPr>
      <t>2/</t>
    </r>
  </si>
  <si>
    <t>14x</t>
  </si>
  <si>
    <t>Demais</t>
  </si>
  <si>
    <t>2M</t>
  </si>
  <si>
    <t>Despesa (2+31)</t>
  </si>
  <si>
    <t>Outros gastos</t>
  </si>
  <si>
    <t>Capacidade (+)/Necessidade(-) líquida de financiamento (1-2M)</t>
  </si>
  <si>
    <t>Capacidade (+)/Necessidade(-) líquida de financiamento primária ((1-1411)-(2M-24))</t>
  </si>
  <si>
    <t>C1</t>
  </si>
  <si>
    <t>C11</t>
  </si>
  <si>
    <t>C111</t>
  </si>
  <si>
    <t>C112</t>
  </si>
  <si>
    <t>C113</t>
  </si>
  <si>
    <t>C114</t>
  </si>
  <si>
    <t>C115</t>
  </si>
  <si>
    <t>C116</t>
  </si>
  <si>
    <t>C12</t>
  </si>
  <si>
    <t>C13</t>
  </si>
  <si>
    <t>C14</t>
  </si>
  <si>
    <t>C1411</t>
  </si>
  <si>
    <t>C14x</t>
  </si>
  <si>
    <t>C2M</t>
  </si>
  <si>
    <t>C2</t>
  </si>
  <si>
    <t>Pagamentos de caixa</t>
  </si>
  <si>
    <t>C21</t>
  </si>
  <si>
    <t>C22</t>
  </si>
  <si>
    <t>C24</t>
  </si>
  <si>
    <t>C25</t>
  </si>
  <si>
    <t>C26</t>
  </si>
  <si>
    <t>C27</t>
  </si>
  <si>
    <t>C28</t>
  </si>
  <si>
    <t>C31</t>
  </si>
  <si>
    <t>C311</t>
  </si>
  <si>
    <t>C312</t>
  </si>
  <si>
    <t>C313</t>
  </si>
  <si>
    <t>C314</t>
  </si>
  <si>
    <t>Superávit (+)/ Déficit (-) de caixa (C1-C2M)</t>
  </si>
  <si>
    <t>Superávit (+)/ Déficit (-) primário de caixa ((C1-C1411)-(C2M-C24))</t>
  </si>
  <si>
    <t>Resultado de Operações - Governo Geral</t>
  </si>
  <si>
    <t>Pagos por pessoas físicas (IRPF)</t>
  </si>
  <si>
    <t>Pagos por pessoa jurídica</t>
  </si>
  <si>
    <t>1112.1</t>
  </si>
  <si>
    <t>Imposto sobre a renda de pessoa jurídica - IRPJ</t>
  </si>
  <si>
    <t>1112.2</t>
  </si>
  <si>
    <t>Contribuição social sobre o lucro líquido - CSLL</t>
  </si>
  <si>
    <t>1112.3</t>
  </si>
  <si>
    <t>Outros impostos sobre a renda, lucros e ganhos de capital</t>
  </si>
  <si>
    <t>112.1</t>
  </si>
  <si>
    <t>Contribuição social do salário-educação</t>
  </si>
  <si>
    <t>112.2</t>
  </si>
  <si>
    <t>Outros impostos sobre a folha de pagamento e a mão de obra</t>
  </si>
  <si>
    <t>11413.1</t>
  </si>
  <si>
    <t>Contribuição para o financiamento da seguridade social - COFINS</t>
  </si>
  <si>
    <t>11413.2</t>
  </si>
  <si>
    <t>Contribuição para o PIS</t>
  </si>
  <si>
    <t>11413.3</t>
  </si>
  <si>
    <t>Outros impostos sobre o volume de vendas e outros impostos gerais</t>
  </si>
  <si>
    <t>Impostos sobre transações financeiras e de capital (IOF)</t>
  </si>
  <si>
    <t>Impostos sobre consumo (CIDE-Combustíveis)</t>
  </si>
  <si>
    <t>1144.1</t>
  </si>
  <si>
    <t>Contribuição sobre Concursos de Prognosticos e Sorteios</t>
  </si>
  <si>
    <t>1144.2</t>
  </si>
  <si>
    <t>Prêmio do Seguro Obrigatório de Danos Pessoais  - DPVAT</t>
  </si>
  <si>
    <t>1144.3</t>
  </si>
  <si>
    <t>Contribuição pela Licença de Uso, Aquisição ou Transferência de Tecnologia - CIDE - Remessas ao Exterior</t>
  </si>
  <si>
    <t>1144.4</t>
  </si>
  <si>
    <t>Outros impostos sobre serviços específicos</t>
  </si>
  <si>
    <t>Outros impostos sobre o uso ou a permissão de uso de bens ou realização de atividades</t>
  </si>
  <si>
    <t>Imposto sobre a Importação</t>
  </si>
  <si>
    <t>Imposto sobre a Exportação</t>
  </si>
  <si>
    <t>1222.1</t>
  </si>
  <si>
    <t>Contribuição patronal ao RPPS</t>
  </si>
  <si>
    <t>1222.2</t>
  </si>
  <si>
    <r>
      <t xml:space="preserve">Contribuições imputadas </t>
    </r>
    <r>
      <rPr>
        <vertAlign val="superscript"/>
        <sz val="11"/>
        <color theme="1" tint="0.14996795556505021"/>
        <rFont val="Calibri"/>
        <family val="2"/>
        <scheme val="minor"/>
      </rPr>
      <t>3/</t>
    </r>
  </si>
  <si>
    <r>
      <t xml:space="preserve">Juros </t>
    </r>
    <r>
      <rPr>
        <vertAlign val="superscript"/>
        <sz val="11"/>
        <color theme="1" tint="0.14996795556505021"/>
        <rFont val="Calibri"/>
        <family val="2"/>
        <scheme val="minor"/>
      </rPr>
      <t>4/</t>
    </r>
  </si>
  <si>
    <t>Concessões</t>
  </si>
  <si>
    <t>Receita - Governo Geral</t>
  </si>
  <si>
    <t>1131.1</t>
  </si>
  <si>
    <t>Imposto sobre a propriedade predial e territorial urbana - IPTU</t>
  </si>
  <si>
    <t>1131.2</t>
  </si>
  <si>
    <t>Imposto sobre Transmissão “Inter Vivos” de Bens Imóveis e de Direitos Reais sobre Imóveis - ITBI</t>
  </si>
  <si>
    <t>1131.3</t>
  </si>
  <si>
    <t>Imposto sobre a Propriedade Territorial Rural - ITR</t>
  </si>
  <si>
    <t>Outros impostos pagos por pessoa jurídica</t>
  </si>
  <si>
    <t>1131.4</t>
  </si>
  <si>
    <t>Outros impostos incidentes sobre a propriedade imobiliária</t>
  </si>
  <si>
    <t>1133.1</t>
  </si>
  <si>
    <t>Imposto sobre Transmissão “Causa Mortis” e Doação de Bens e Direitos - ITCD</t>
  </si>
  <si>
    <t>1136.1</t>
  </si>
  <si>
    <t>Imposto sobre a propriedade de veículos automotores - IPVA</t>
  </si>
  <si>
    <t>1136.2</t>
  </si>
  <si>
    <t>Outros impostos indicentes sobre a propriedade</t>
  </si>
  <si>
    <t>Imposto sobre Circulação de Mercadorias e Serviços - ICMS</t>
  </si>
  <si>
    <t>11413.4</t>
  </si>
  <si>
    <t>Imposto sobre serviços de qualquer natureza - ISS</t>
  </si>
  <si>
    <t>Contribuição para o Custeio do Serviço de Iluminação Pública</t>
  </si>
  <si>
    <t>1144.5</t>
  </si>
  <si>
    <t>Gasto</t>
  </si>
  <si>
    <t>211.1</t>
  </si>
  <si>
    <t>Remuneração de servidores públicos - pessoal civil</t>
  </si>
  <si>
    <t>211.2</t>
  </si>
  <si>
    <t>Remuneração de servidores públicos - pessoal militar</t>
  </si>
  <si>
    <t>211.3</t>
  </si>
  <si>
    <t>Outros salários e vencimentos</t>
  </si>
  <si>
    <t>2121.1</t>
  </si>
  <si>
    <t>Contribuições a entidades fechadas de previdência</t>
  </si>
  <si>
    <t>2121.2</t>
  </si>
  <si>
    <t>Contribuições previdenciárias ao INSS</t>
  </si>
  <si>
    <t>2121.3</t>
  </si>
  <si>
    <t>2121.4</t>
  </si>
  <si>
    <t>Outras contribuições sociais efetivas</t>
  </si>
  <si>
    <t>271.1</t>
  </si>
  <si>
    <t>Aposentadorias e pensões do RGPS</t>
  </si>
  <si>
    <t>271.2</t>
  </si>
  <si>
    <t>Seguro desemprego</t>
  </si>
  <si>
    <t>271.3</t>
  </si>
  <si>
    <t>Abono salarial</t>
  </si>
  <si>
    <t>271.4</t>
  </si>
  <si>
    <t>Outros benefícios de seguridade social</t>
  </si>
  <si>
    <t>272.1</t>
  </si>
  <si>
    <t>Benefícios assistenciais - idade e invalidez</t>
  </si>
  <si>
    <t>272.2</t>
  </si>
  <si>
    <t>Pensões especiais</t>
  </si>
  <si>
    <t>272.3</t>
  </si>
  <si>
    <t>Auxílios financeiros a pessoas fisicas e famílias</t>
  </si>
  <si>
    <t>Benefícios sociais do empregador - RPPS</t>
  </si>
  <si>
    <t>273.1</t>
  </si>
  <si>
    <t>273.2</t>
  </si>
  <si>
    <t>Gastos patrimoniais, exceto juros</t>
  </si>
  <si>
    <t>Outros gastos diversos</t>
  </si>
  <si>
    <t>2822.1</t>
  </si>
  <si>
    <t>Programa Minha Casa Minha Vida</t>
  </si>
  <si>
    <t>2822.2</t>
  </si>
  <si>
    <t>Fundo de Financiamento Estudantil - FIES</t>
  </si>
  <si>
    <t>2822.3</t>
  </si>
  <si>
    <t>Demais transferências de capital</t>
  </si>
  <si>
    <t>Venda de ativos não financeiros</t>
  </si>
  <si>
    <t>Despesa - Governo Geral</t>
  </si>
  <si>
    <t>Fluxo de Caixa - Governo Geral</t>
  </si>
  <si>
    <t>Código</t>
  </si>
  <si>
    <t>Categoria econômica</t>
  </si>
  <si>
    <t>Definições/Descrições</t>
  </si>
  <si>
    <t>Resultado de Operações</t>
  </si>
  <si>
    <t>O Resultado de Operações é um resumo das transações do governo em dado período contábil. Essencialmente, apresenta detalhes de transações com receita, gasto, investimento líquido de ativos não financeiros, aquisição líquida de ativos financeiros e incorrimento líquido de passivos. Representa uma ferramenta quantitativa para uma análise eficaz da política fiscal, facilitando a identificação, medição, monitoramento e avaliação do impacto das políticas atividades econômicas e outras atividades governamentais na economia.</t>
  </si>
  <si>
    <t>Receita</t>
  </si>
  <si>
    <t>A receita é definida como todas as transações que aumentam o patrimônio líquido. A receita exclui os recursos provenientes da venda de ativos não financeiros e financeiros, bem como da ocorrência de passivos dado que essas transações não afetam o patrimônio líquido.</t>
  </si>
  <si>
    <t>Esta categoria compreende os impostos pagos pelo empregador em valor proporcional à folha de pagamento ou pelos trabalhadores autônomos como um percentual fixo por pessoa e que não sejam vinculados à previdência social. Estão incluídos nessa categoria: (i) Contribuição social do salário-educação; (ii) Contribuição para o ensino aeroviário; (iii) Contribuição para o desenvolvimento do ensino prof. marítimo; (iv) Contribuição industrial rural.</t>
  </si>
  <si>
    <t>Este item cobre a receita de impostos cobrados predominantemente em uma base ou bases diferentes das descritas nas rubricas tributárias anteriores. Também estão incluídas as receitas de impostos não identificados.</t>
  </si>
  <si>
    <t>Esta categoria de receita inclui rendimentos de propriedade, as vendas de bens e serviços, e diversos outros tipos de receitas. Principais categorias:</t>
  </si>
  <si>
    <t>Compreende as receitas provenientes de doações e transferências de pessoas físicas, instituições sem fins lucrativos, fundações privadas, corporações e outras fontes, excluídos os governos e organismos internacionais. Distribuem-se em correntes e de capital. As principais receitas incluídas nessa categoria são: transferências de instituições privadas e pessoas físicas; indenizações, restituições e ressarcimentos e demais receitas não classificadas nas categorias anteriores.</t>
  </si>
  <si>
    <t xml:space="preserve">O gasto é definido como todas as transações que diminuem o patrimônio líquido. Excluem aquisições de ativos não financeiros e financeiros, bem como o pagamento de passivos, porque essas transações não afetam o patrimônio líquido. A classificação econômica baseia-se no tipo de gasto incorrido no processo produtivo envolvido. </t>
  </si>
  <si>
    <t>Compreende os bens e serviços utilizados na produção de outros bens e serviços mercantis e não mercantis. Deste conceito se excluem: i) consumo de capital fixo, ii) utilização de bens e serviços para produção, por conta própria, que devem ser registrados como aquisição de ativos não financeiros, e iii) bens comprados pelo governo e distribuídos sem transformação que são registrados como algum tipo de transferência em espécie. Os principais registros nesta categoria correspondem a gastos com material de consumo, diárias e passagens e contratação de serviços de terceiros.</t>
  </si>
  <si>
    <t>O consumo de capital fixo compreende a diminuição do valor dos ativos fixos possuídos e utilizados por uma unidade de governo durante um período contábil em decorrência de deterioração física, obsolescência normal ou danos acidentais. É calculado a partir da vida útil do bem e dos preços médios dos ativos no período. 
O conceito de consumo de capital fixo é diferente do conceito de depreciação usado nos registros contábeis. Enquanto a depreciação é normalmente uma alocação dos custos originais de ativos fixos nos períodos subsequentes, o consumo de capital fixo é calculado com base no custo de oportunidade de se utilizarem os ativos no momento em que eles são utilizados, em vez de considerar os preços vigentes no momento em que foram adquiridos.
Dado que o conceito de consumo de capital fixo é idêntico ao utilizado no Sistema de Contas Nacionais (SCN 2008) optou-se por adotar o número produzido pelo IBGE e disponibilizado nas contas nacionais.</t>
  </si>
  <si>
    <t>Os juros correspondem a uma forma de renda de investimento que é devida aos proprietários de determinados tipos de ativos financeiros (depósitos, títulos de dívida, empréstimos, etc.) que disponibilizam esses recursos financeiros a outras unidades institucionais. Os passivos que dão origem a despesas de juros são todas as reivindicações dos credores sobre os devedores. Os passivos geradores de juros podem ter surgido a partir do fornecimento de recursos financeiros ou não financeiros (como no caso de contratos de locação financeira). Os juros são apropriados continuamente ao longo do tempo, sobre o montante remanescente. A despesa de juros é compilada e disponibilizada pelo Banco Central do Brasil.
Destaca-se que o indicador de juros divulgado pelo Banco Central corresponde ao conceito de juros líquidos, ou seja, despesa menos receita de juros. Nas estatísticas fiscais aqui apresentadas estão disponibilizados separadamente os dados de receita e despesa de juros a partir dos quais se pode obter os juros líquidos informados pelo Banco Central.</t>
  </si>
  <si>
    <t xml:space="preserve">Esta categoria mostra o resultado líquido de todas as transações que afetam os ativos não financeiros, ou seja, aquisições menos vendas menos consumo de capital fixo. Existem quatro categorias de ativos não financeiros. As três primeiras categorias correspondem a ativos produzidos - ativos fixos (311), estoques (312) e objetos de valor (313) - e a quarta categoria inclui todos os ativos não produzidos (314). </t>
  </si>
  <si>
    <t>Abrange a aquisição ou venda de estoques de bens que os produtores mantêm para venda, uso na produção ou outro uso posterior. Estão incluídos materiais e provisões, trabalhos em andamento, bens acabados, bens para revenda e estoques reguladores.</t>
  </si>
  <si>
    <t xml:space="preserve">Esta categoria compreende as transações com bens de valor considerável, mantidos principalmente como depósitos de valor e não para fins de produção ou consumo, como as pedras e metais preciosos, pinturas, esculturas e outros objetos reconhecidos como obras de arte ou antiguidades, joias de valor significativo desenhadas com pedras e metais preciosos, coleções e demais objetos de valor. </t>
  </si>
  <si>
    <t>Representa o gasto mais o investimento líquido em ativos não financeiros. Difere da definição de despesa do Manual de Estatísticas de Finanças Públicas de 1986 no sentido de que (1) leva em consideração as vendas de ativos não financeiros e (2) é apurada pelo regime de competência.</t>
  </si>
  <si>
    <t>Capacidade (+)/Necessidade(-) líquida de financiamento</t>
  </si>
  <si>
    <t xml:space="preserve">É um indicador sintético que revela a medida em que o governo coloca recursos financeiros à disposição de outros setores da economia ou utiliza os recursos financeiros gerados por outros setores. Pode, portanto, ser visto como indicador do efeito financeiro da atividade governamental sobre o resto da economia. </t>
  </si>
  <si>
    <t>Para analisar a sustentabilidade da dívida bruta, é necessário calcular o resultado primário, que pode ser determinado excluindo as despesas com juros do cálculo da capacidade/necessidade líquida de financiamento. Ao considerar a dívida líquida na análise, o resultado primário deve ser calculado excluindo o impacto da despesa de juros e receita de juros.</t>
  </si>
  <si>
    <t>Resultado operacional líquido - ROL</t>
  </si>
  <si>
    <t>É um indicador sintético da sustentabilidade corrente das operações do governo, ou seja, capta todos os custos correntes de operações governamentais. É comparável ao conceito de poupança mais transferências de capital líquidas a receber utilizado no sistema de contas nacionais.</t>
  </si>
  <si>
    <t>Resultado operacional bruto - ROB</t>
  </si>
  <si>
    <t xml:space="preserve">O resultado operacional bruto difere do resultado operacional líquido por não incluir o consumo de capital fixo como despesa. </t>
  </si>
  <si>
    <t>Fluxo de Caixa</t>
  </si>
  <si>
    <t>Resultado de Operações de Caixa</t>
  </si>
  <si>
    <t>A diferença entre o resultado de operações, elaborado no conceito de competência, e o fluxo de caixa, elaborado no conceito de caixa, é que neste as transações se registram no momento do recebimento da receita ou pagamento da despesa. As aberturas para os agregados são as mesmas nos dois demonstrativos. Dessa forma, transações liquidadas com pagamento futuro não são captadas neste demonstrativo. Transações como o consumo de capital fixo, transações imputadas, trocas e outras transações em espécie são transações não monetárias que também não são contabilizadas no conceito de caixa.</t>
  </si>
  <si>
    <t>Receita de caixa</t>
  </si>
  <si>
    <t>Os recebimentos de caixa das atividades operacionais são definidos como todas as transações de caixa que aumentam o patrimônio líquido. Esse item exclui os recursos provenientes da venda de ativos não financeiros e financeiros, bem como da ocorrência de passivos, porque essas transações não afetam o patrimônio líquido.</t>
  </si>
  <si>
    <t>Fluxo de caixa da despesa (C2+C31)</t>
  </si>
  <si>
    <t xml:space="preserve">Essa categoria é definida como pagamentos em dinheiro para atividades operacionais, mais a saída de caixa líquida de investimentos em ativos não financeiros. </t>
  </si>
  <si>
    <t>Essa categoria mostra a mostra o valor total de caixa gerado ou absorvido pelas atividades de investimento, ou seja, compras menos vendas de ativos não financeiros. Não considera o consumo de capital fixo.</t>
  </si>
  <si>
    <t>Superávit (+)/ Déficit (-) de caixa</t>
  </si>
  <si>
    <t xml:space="preserve">Calculado como recebimentos de caixa de atividades operacionais menos pagamentos de caixa para atividades operacionais menos a saída líquida de caixa de investimentos em ativos não financeiros. As informações a respeito das fontes e usos de caixa são importantes para se avaliar a liquidez do governo. </t>
  </si>
  <si>
    <t>Corresponde ao superávit/déficit de caixa excluído o gasto com juros ou o gasto líquido com juros.</t>
  </si>
  <si>
    <t>1.1.</t>
  </si>
  <si>
    <t>1.2.</t>
  </si>
  <si>
    <t>2.1.</t>
  </si>
  <si>
    <t>2.1.a.</t>
  </si>
  <si>
    <t>Glossário</t>
  </si>
  <si>
    <t>1.1.a.</t>
  </si>
  <si>
    <t>1.2.a.</t>
  </si>
  <si>
    <t>1.3.</t>
  </si>
  <si>
    <t>1.4.</t>
  </si>
  <si>
    <t>1.3.a.</t>
  </si>
  <si>
    <t>1.4.a.</t>
  </si>
  <si>
    <t>Benefícios previdenciários e assistenciais</t>
  </si>
  <si>
    <r>
      <t xml:space="preserve">Fluxo de Caixa - Governo Central Orçamentário </t>
    </r>
    <r>
      <rPr>
        <b/>
        <vertAlign val="superscript"/>
        <sz val="11"/>
        <color theme="0"/>
        <rFont val="Calibri"/>
        <family val="2"/>
        <scheme val="minor"/>
      </rPr>
      <t>1/</t>
    </r>
  </si>
  <si>
    <r>
      <t xml:space="preserve">Governos Estaduais </t>
    </r>
    <r>
      <rPr>
        <b/>
        <vertAlign val="superscript"/>
        <sz val="11"/>
        <color theme="0"/>
        <rFont val="Calibri"/>
        <family val="2"/>
        <scheme val="minor"/>
      </rPr>
      <t>4/</t>
    </r>
  </si>
  <si>
    <r>
      <t xml:space="preserve">Governos Municipais </t>
    </r>
    <r>
      <rPr>
        <b/>
        <vertAlign val="superscript"/>
        <sz val="11"/>
        <color theme="0"/>
        <rFont val="Calibri"/>
        <family val="2"/>
        <scheme val="minor"/>
      </rPr>
      <t>5/</t>
    </r>
  </si>
  <si>
    <r>
      <t xml:space="preserve">Coluna de Consolidação </t>
    </r>
    <r>
      <rPr>
        <b/>
        <vertAlign val="superscript"/>
        <sz val="11"/>
        <color theme="0"/>
        <rFont val="Calibri"/>
        <family val="2"/>
        <scheme val="minor"/>
      </rPr>
      <t>3/</t>
    </r>
  </si>
  <si>
    <r>
      <t xml:space="preserve">Governo Geral </t>
    </r>
    <r>
      <rPr>
        <b/>
        <i/>
        <vertAlign val="superscript"/>
        <sz val="11"/>
        <color theme="0"/>
        <rFont val="Calibri"/>
        <family val="2"/>
        <scheme val="minor"/>
      </rPr>
      <t>6/</t>
    </r>
  </si>
  <si>
    <r>
      <t xml:space="preserve">Orçamentário </t>
    </r>
    <r>
      <rPr>
        <b/>
        <vertAlign val="superscript"/>
        <sz val="11"/>
        <color theme="0"/>
        <rFont val="Calibri"/>
        <family val="2"/>
        <scheme val="minor"/>
      </rPr>
      <t>1/</t>
    </r>
  </si>
  <si>
    <r>
      <t xml:space="preserve">Extraorçamentário </t>
    </r>
    <r>
      <rPr>
        <b/>
        <vertAlign val="superscript"/>
        <sz val="11"/>
        <color theme="0"/>
        <rFont val="Calibri"/>
        <family val="2"/>
        <scheme val="minor"/>
      </rPr>
      <t>2/</t>
    </r>
  </si>
  <si>
    <t xml:space="preserve">Gasto </t>
  </si>
  <si>
    <t>Fonte: STN, IBGE, IPEA e BCB</t>
  </si>
  <si>
    <t>Obs.1: Dados sujeitos a alteração.</t>
  </si>
  <si>
    <r>
      <t xml:space="preserve">Obs.2: As estatísticas aqui apresentadas são compiladas de acordo com a metodologia do Manual de Estatísticas de Finanças Públicas de 2014 do Fundo Monetário Internacional-FMI (em inglês, </t>
    </r>
    <r>
      <rPr>
        <i/>
        <sz val="10"/>
        <color theme="1"/>
        <rFont val="Calibri"/>
        <family val="2"/>
        <scheme val="minor"/>
      </rPr>
      <t>Government Finance Statistics Manual – GFSM 2014</t>
    </r>
    <r>
      <rPr>
        <sz val="10"/>
        <color theme="1"/>
        <rFont val="Calibri"/>
        <family val="2"/>
        <scheme val="minor"/>
      </rPr>
      <t xml:space="preserve">). </t>
    </r>
  </si>
  <si>
    <t>1/ Fonte: SIAFI. Composto por todas as unidades que integram o Orçamento Fiscal  e da Seguridade Social, exceto o Banco Central do Brasil.</t>
  </si>
  <si>
    <t>3/ Corresponde às transações cruzadas que devem ser eliminadas para efeitos de consolidação de modo a excluir a duplicidade de valores.</t>
  </si>
  <si>
    <t>5/ Fonte:  Relatório Resumido da Execução Orçamentária (RREO) do FINBRA e Demonstrativo de Contas Anuais disponíveis no Sistema de Informações Contábeis e Fiscais do Setor Público Brasileiro - Siconfi. Destaca-se que foram utilizadas técnicas de imputação dos valores do FINBRA, de modo a ampliar a cobertura de municípios, bem como sua complementação com informações provenientes de outras fontes de dados.</t>
  </si>
  <si>
    <t>6/ O resultado consolidado do Governo Geral exclui as transferências e juros intergovernamentais.</t>
  </si>
  <si>
    <t>7/ Receita apurada pelo regime de caixa, exceto juros que é apurado pelo regime de competência.</t>
  </si>
  <si>
    <t>8/ Fonte: Banco Central do Brasil, Demonstrativos Contábeis do FGTS e Fundo remanescente do PIS/PASEP.</t>
  </si>
  <si>
    <t>9/ Despesa apurada pelo regime de competência que corresponde ao conceito de despesa liquidada incluída a liquidação de restos a pagar não processados inscritos em exercícios anteriores, exceto as transferências a outras unidades do governo geral (263) que são apuradas pelo regime de caixa para o processo de consolidação. De 2010 a 2014 inclui o pagamento dos débitos da União junto ao Banco do Brasil (BB), ao Banco Nacional de Desenvolvimento Econômico e Social (BNDES) e ao Fundo de Garantia do Tempo de Serviço (FGTS) realizados em 2015 e referentes ao período citado. Em 2015, os pagamentos referentes aos anos de 2010 a 2014 são excluídos.</t>
  </si>
  <si>
    <t>10/ Fonte: IBGE. Consumo de Capital Fixo é uma transação interna que reflete a diminuição do valor do ativo fixo em virtude da sua utilização no processo produtivo por uma unidade institucional. Como resultado, é registrado como uma despesa e ao mesmo tempo como uma transação que reduz o valor do respectivo ativo fixo de modo que não há impacto sobre a capacidade/necessidade líquida de financiamento.</t>
  </si>
  <si>
    <t>11/ O montante de ativo fixo exclui o consumo de capital fixo.</t>
  </si>
  <si>
    <t>11411.1</t>
  </si>
  <si>
    <t>11411.2</t>
  </si>
  <si>
    <t>Imposto sobre os Produtos Industrializados - IPI</t>
  </si>
  <si>
    <t>Impostos sobre vendas</t>
  </si>
  <si>
    <t>3/ Fonte: IBGE. Corresponde à diferença entre os benefícios sociais pagos pela administração pública diretamente aos seus servidores (RPPS) e as contribuições recebidas.</t>
  </si>
  <si>
    <t>8/ Fonte: IBGE. Corresponde à diferença entre os benefícios sociais pagos pela administração pública diretamente aos seus servidores (RPPS) e as contribuições recebidas.</t>
  </si>
  <si>
    <t>9/ Fonte: Banco Central do Brasil, Demonstrativos Contábeis do FGTS e Fundo remanescente do PIS/PASEP.</t>
  </si>
  <si>
    <t>Demais contribuições de empregadores</t>
  </si>
  <si>
    <t>7/ Despesa apurada pelo regime de competência que corresponde ao conceito de despesa liquidada incluída a liquidação de restos a pagar não processados inscritos em exercícios anteriores, exceto as transferências a outras unidades do governo geral (263) que são apuradas pelo regime de caixa para o processo de consolidação. De 2010 a 2014 inclui o pagamento dos débitos da União junto ao Banco do Brasil (BB), ao Banco Nacional de Desenvolvimento Econômico e Social (BNDES) e ao Fundo de Garantia do Tempo de Serviço (FGTS) realizados em 2015 e referentes ao período citado. Em 2015, os pagamentos referentes aos anos de 2010 a 2014 são excluídos.</t>
  </si>
  <si>
    <t>9/ Fonte: IBGE. Consumo de Capital Fixo é uma transação interna que reflete a diminuição do valor do ativo fixo em virtude da sua utilização no processo produtivo por uma unidade institucional. Como resultado, é registrado como uma despesa e ao mesmo tempo como uma transação que reduz o valor do respectivo ativo fixo de modo que não há impacto sobre a capacidade/necessidade líquida de financiamento.</t>
  </si>
  <si>
    <t>10/ Fonte: Banco Central do Brasil, Demonstrativos Contábeis do FGTS e Fundo remanescente do PIS/PASEP.</t>
  </si>
  <si>
    <t>Investimento líquido</t>
  </si>
  <si>
    <t>6/ Investimento líquido em ativos não financeiros corresponde a aquisição menos a venda menos o consumo de capital fixo.</t>
  </si>
  <si>
    <t>11/ Investimento líquido em ativos não financeiros corresponde a aquisição menos a venda menos o consumo de capital fixo.</t>
  </si>
  <si>
    <t>12/ O montante de ativo fixo exclui o consumo de capital fixo.</t>
  </si>
  <si>
    <t>7/ Receita apurada pelo regime de caixa.</t>
  </si>
  <si>
    <t>9/ Despesa apurada pelo regime de caixa que corresponde ao conceito de despesa paga incluído o pagamento de restos a pagar processados e não processados inscritos em exercícios anteriores.</t>
  </si>
  <si>
    <t>10/ Investimento bruto corresponde a aquisição menos a venda de ativos não financeiros.</t>
  </si>
  <si>
    <t xml:space="preserve">7/ Fonte: Matriz de Saldos Contábeis disponível no Sistema de Informações Contábeis e Fiscais do Setor Público Brasileiro - Siconfi, Relatório Resumido da Execução Orçamentária (RREO) do FINBRA, Demonstrativo de Contas Anuais e portais de transparência.
</t>
  </si>
  <si>
    <t xml:space="preserve">4/ Fonte: Matriz de Saldos Contábeis disponível no Sistema de Informações Contábeis e Fiscais do Setor Público Brasileiro - Siconfi, Relatório Resumido da Execução Orçamentária (RREO) do FINBRA, Demonstrativo de Contas Anuais e portais de transparência.
</t>
  </si>
  <si>
    <r>
      <t xml:space="preserve">Fluxo de Caixa - Governo Central Consolidado </t>
    </r>
    <r>
      <rPr>
        <b/>
        <vertAlign val="superscript"/>
        <sz val="11"/>
        <color theme="0"/>
        <rFont val="Calibri"/>
        <family val="2"/>
        <scheme val="minor"/>
      </rPr>
      <t>6/</t>
    </r>
  </si>
  <si>
    <r>
      <t xml:space="preserve">Fluxo de Caixa - Governos Estaduais </t>
    </r>
    <r>
      <rPr>
        <b/>
        <vertAlign val="superscript"/>
        <sz val="11"/>
        <color theme="0"/>
        <rFont val="Calibri"/>
        <family val="2"/>
        <scheme val="minor"/>
      </rPr>
      <t>7/</t>
    </r>
  </si>
  <si>
    <r>
      <t xml:space="preserve">Fluxo de Caixa - Governos Municipais </t>
    </r>
    <r>
      <rPr>
        <b/>
        <vertAlign val="superscript"/>
        <sz val="11"/>
        <color theme="0"/>
        <rFont val="Calibri"/>
        <family val="2"/>
        <scheme val="minor"/>
      </rPr>
      <t>8/</t>
    </r>
  </si>
  <si>
    <r>
      <t xml:space="preserve">Fluxo de Caixa - Governo Geral </t>
    </r>
    <r>
      <rPr>
        <b/>
        <vertAlign val="superscript"/>
        <sz val="11"/>
        <color theme="0"/>
        <rFont val="Calibri"/>
        <family val="2"/>
        <scheme val="minor"/>
      </rPr>
      <t>9/</t>
    </r>
  </si>
  <si>
    <t>2/ Receita apurada pelo regime de caixa, exceto juros que é apurado pelo regime de competência.</t>
  </si>
  <si>
    <t>3/ Fonte: Banco Central do Brasil, Demonstrativos Contábeis do FGTS e Fundo remanescente do PIS/PASEP.</t>
  </si>
  <si>
    <t>4/ Despesa apurada pelo regime de caixa que corresponde ao conceito de despesa paga incluído o pagamento de restos a pagar processados e não processados inscritos em exercícios anteriores.</t>
  </si>
  <si>
    <t>5/ Investimento bruto corresponde a aquisição menos a venda de ativos não financeiros.</t>
  </si>
  <si>
    <t>6/ Composto pelo Governo Central Orçamentário, o Fundo de Garantia do Tempo de Serviço - FGTS e ao Fundo remanescente do Programa de Integração Social e Programa de Formação do Patrimônio do Servidor Público (PIS/PASEP) que, conceitualmente, estão sob a abrangência do Governo  Central.</t>
  </si>
  <si>
    <t>8/ Fonte:  Relatório Resumido da Execução Orçamentária (RREO) do FINBRA e Demonstrativo de Contas Anuais disponíveis no Sistema de Informações Contábeis e Fiscais do Setor Público Brasileiro - Siconfi. Destaca-se que foram utilizadas técnicas de imputação dos valores do FINBRA, de modo a ampliar a cobertura de municípios, bem como sua complementação com informações provenientes de outras fontes de dados.</t>
  </si>
  <si>
    <t>9/ O resultado consolidado do Governo Geral exclui as transferências e juros intergovernamentais.</t>
  </si>
  <si>
    <r>
      <t xml:space="preserve">Resultado de Operações - Governo Central Orçamentário </t>
    </r>
    <r>
      <rPr>
        <b/>
        <vertAlign val="superscript"/>
        <sz val="11"/>
        <color theme="0"/>
        <rFont val="Calibri"/>
        <family val="2"/>
        <scheme val="minor"/>
      </rPr>
      <t>1/</t>
    </r>
  </si>
  <si>
    <t>4/ Despesa apurada pelo regime de competência que corresponde ao conceito de despesa liquidada incluída a liquidação de restos a pagar não processados inscritos em exercícios anteriores, exceto as transferências a outras unidades do governo geral (263) que são apuradas pelo regime de caixa para o processo de consolidação. De 2010 a 2014 inclui o pagamento dos débitos da União junto ao Banco do Brasil (BB), ao Banco Nacional de Desenvolvimento Econômico e Social (BNDES) e ao Fundo de Garantia do Tempo de Serviço (FGTS) realizados em 2015 e referentes ao período citado. Em 2015, os pagamentos referentes aos anos de 2010 a 2014 são excluídos.</t>
  </si>
  <si>
    <t>5/ Fonte: IBGE. Consumo de Capital Fixo é uma transação interna que reflete a diminuição do valor do ativo fixo em virtude da sua utilização no processo produtivo por uma unidade institucional. Como resultado, é registrado como uma despesa e ao mesmo tempo como uma transação que reduz o valor do respectivo ativo fixo de modo que não há impacto sobre a capacidade/necessidade líquida de financiamento.</t>
  </si>
  <si>
    <r>
      <t xml:space="preserve">Resultado de Operações - Governo Central Consolidado </t>
    </r>
    <r>
      <rPr>
        <b/>
        <vertAlign val="superscript"/>
        <sz val="11"/>
        <color theme="0"/>
        <rFont val="Calibri"/>
        <family val="2"/>
        <scheme val="minor"/>
      </rPr>
      <t>7/</t>
    </r>
  </si>
  <si>
    <t>6/ O montante de ativo fixo exclui o consumo de capital fixo.</t>
  </si>
  <si>
    <t>7/ Composto pelo Governo Central Orçamentário, o Fundo de Garantia do Tempo de Serviço - FGTS e ao Fundo remanescente do Programa de Integração Social e Programa de Formação do Patrimônio do Servidor Público (PIS/PASEP) que, conceitualmente, estão sob a abrangência do Governo  Central.</t>
  </si>
  <si>
    <r>
      <t xml:space="preserve">Resultado de Operações - Governos Estaduais </t>
    </r>
    <r>
      <rPr>
        <b/>
        <vertAlign val="superscript"/>
        <sz val="11"/>
        <color theme="0"/>
        <rFont val="Calibri"/>
        <family val="2"/>
        <scheme val="minor"/>
      </rPr>
      <t>8/</t>
    </r>
  </si>
  <si>
    <r>
      <t xml:space="preserve">Resultado de Operações - Governos Municipais </t>
    </r>
    <r>
      <rPr>
        <b/>
        <vertAlign val="superscript"/>
        <sz val="11"/>
        <color theme="0"/>
        <rFont val="Calibri"/>
        <family val="2"/>
        <scheme val="minor"/>
      </rPr>
      <t>9/</t>
    </r>
  </si>
  <si>
    <r>
      <t xml:space="preserve">Resultado de Operações - Governo Geral </t>
    </r>
    <r>
      <rPr>
        <b/>
        <vertAlign val="superscript"/>
        <sz val="11"/>
        <color theme="0"/>
        <rFont val="Calibri"/>
        <family val="2"/>
        <scheme val="minor"/>
      </rPr>
      <t>10/</t>
    </r>
  </si>
  <si>
    <t xml:space="preserve">8/ Fonte: Matriz de Saldos Contábeis disponível no Sistema de Informações Contábeis e Fiscais do Setor Público Brasileiro - Siconfi, Relatório Resumido da Execução Orçamentária (RREO) do FINBRA, Demonstrativo de Contas Anuais e portais de transparência.
</t>
  </si>
  <si>
    <t>9/ Fonte:  Relatório Resumido da Execução Orçamentária (RREO) do FINBRA e Demonstrativo de Contas Anuais disponíveis no Sistema de Informações Contábeis e Fiscais do Setor Público Brasileiro - Siconfi. Destaca-se que foram utilizadas técnicas de imputação dos valores do FINBRA, de modo a ampliar a cobertura de municípios, bem como sua complementação com informações provenientes de outras fontes de dados.</t>
  </si>
  <si>
    <t>10/ O resultado consolidado do Governo Geral exclui as transferências e juros intergovernamentais.</t>
  </si>
  <si>
    <t>Séries Anuais - Valores Correntes</t>
  </si>
  <si>
    <t>Séries Anuais - Valores em % do PIB</t>
  </si>
  <si>
    <t>https://www.gov.br/tesouronacional/pt-br/estatisticas-fiscais-e-planejamento/estatisticas-fiscais-do-governo-geral</t>
  </si>
  <si>
    <t>https://www.tesourotransparente.gov.br/publicacoes/manual-de-estatisticas-de-financas-publicas-mefp/2015/30</t>
  </si>
  <si>
    <t>https://www.imf.org/external/Pubs/FT/GFS/Manual/2014/gfsfinal.pdf</t>
  </si>
  <si>
    <t>Em 2019, visando o alinhamento às práticas internacionais de finanças públicas, se promoveu a alteração do registro do Imposto sobre a Renda e Proventos arrecadado pelos estados e municípios para o Governo Central. Esta alteração busca atender orientação expressa no GFSM 2014 §5.34, que indica que o imposto deve ser atribuído à unidade de governo que exerce a autoridade para impor o imposto e definir suas alíquotas. Por se tratar de imposto de competência federal, conforme estabelece o inciso III do Art. 153 da Constituição Federal, o atendimento da recomendação indica o registro na esfera federal. Até o momento esta arrecadação era mantida nas esferas subnacionais, conforme os valores registrados no Sistema de Informações Contábeis e Fiscais do Setor Público Brasileiro - SICONFI.
Para adequar os lançamentos desta arrecadação foram realizados os seguintes ajustes: 1) na esfera federal os valores das arrecadações de estados e municípios foram lançados como receita de impostos sobre a renda e o mesmo valor como despesa de transferência intergovernamental; 2) nos estados e municípios os valores arrecadados foram reclassificados de impostos sobre a renda para receita transferências intergovernamentais. Esta alteração metodológica não gera impacto nos saldos das tabelas de finanças públicas.</t>
  </si>
  <si>
    <r>
      <t xml:space="preserve">Receita - Governo Central Orçamentário </t>
    </r>
    <r>
      <rPr>
        <b/>
        <vertAlign val="superscript"/>
        <sz val="11"/>
        <color theme="0"/>
        <rFont val="Calibri"/>
        <family val="2"/>
        <scheme val="minor"/>
      </rPr>
      <t>1/</t>
    </r>
  </si>
  <si>
    <t>4/ Fonte: Banco Central do Brasil, Demonstrativos Contábeis do FGTS e Fundo remanescente do PIS/PASEP.</t>
  </si>
  <si>
    <r>
      <t xml:space="preserve">Receita - Governo Central Consolidado </t>
    </r>
    <r>
      <rPr>
        <b/>
        <vertAlign val="superscript"/>
        <sz val="11"/>
        <color theme="0"/>
        <rFont val="Calibri"/>
        <family val="2"/>
        <scheme val="minor"/>
      </rPr>
      <t>1/</t>
    </r>
  </si>
  <si>
    <t>1/ Composto pelo Governo Central Orçamentário, o Fundo de Garantia do Tempo de Serviço - FGTS e ao Fundo remanescente do Programa de Integração Social e Programa de Formação do Patrimônio do Servidor Público (PIS/PASEP) que, conceitualmente, estão sob a abrangência do Governo  Central.</t>
  </si>
  <si>
    <r>
      <t xml:space="preserve">Receita - Governos Estaduais </t>
    </r>
    <r>
      <rPr>
        <b/>
        <vertAlign val="superscript"/>
        <sz val="11"/>
        <color theme="0"/>
        <rFont val="Calibri"/>
        <family val="2"/>
        <scheme val="minor"/>
      </rPr>
      <t>1/</t>
    </r>
  </si>
  <si>
    <t xml:space="preserve">1/ Fonte: Matriz de Saldos Contábeis disponível no Sistema de Informações Contábeis e Fiscais do Setor Público Brasileiro - Siconfi, Relatório Resumido da Execução Orçamentária (RREO) do FINBRA, Demonstrativo de Contas Anuais e portais de transparência.
</t>
  </si>
  <si>
    <r>
      <t xml:space="preserve">Receita - Governos Municipais </t>
    </r>
    <r>
      <rPr>
        <b/>
        <vertAlign val="superscript"/>
        <sz val="11"/>
        <color theme="0"/>
        <rFont val="Calibri"/>
        <family val="2"/>
        <scheme val="minor"/>
      </rPr>
      <t>1/</t>
    </r>
  </si>
  <si>
    <t>1/ Fonte:  Relatório Resumido da Execução Orçamentária (RREO) do FINBRA e Demonstrativo de Contas Anuais disponíveis no Sistema de Informações Contábeis e Fiscais do Setor Público Brasileiro - Siconfi. Destaca-se que foram utilizadas técnicas de imputação dos valores do FINBRA, de modo a ampliar a cobertura de municípios, bem como sua complementação com informações provenientes de outras fontes de dados.</t>
  </si>
  <si>
    <r>
      <t xml:space="preserve">Receita - Governo Geral </t>
    </r>
    <r>
      <rPr>
        <b/>
        <vertAlign val="superscript"/>
        <sz val="11"/>
        <color theme="0"/>
        <rFont val="Calibri"/>
        <family val="2"/>
        <scheme val="minor"/>
      </rPr>
      <t>1/</t>
    </r>
  </si>
  <si>
    <t>1/ O resultado consolidado do Governo Geral exclui as transferências e juros intergovernamentais.</t>
  </si>
  <si>
    <r>
      <t xml:space="preserve">Despesa - Governo Central Orçamentário </t>
    </r>
    <r>
      <rPr>
        <b/>
        <vertAlign val="superscript"/>
        <sz val="11"/>
        <color theme="0"/>
        <rFont val="Calibri"/>
        <family val="2"/>
        <scheme val="minor"/>
      </rPr>
      <t>1/</t>
    </r>
  </si>
  <si>
    <t>2/ Despesa apurada pelo regime de competência que corresponde ao conceito de despesa liquidada incluída a liquidação de restos a pagar não processados inscritos em exercícios anteriores, exceto as transferências a outras unidades do governo geral (263) que são apuradas pelo regime de caixa para o processo de consolidação. De 2010 a 2014 inclui o pagamento dos débitos da União junto ao Banco do Brasil (BB), ao Banco Nacional de Desenvolvimento Econômico e Social (BNDES) e ao Fundo de Garantia do Tempo de Serviço (FGTS) realizados em 2015 e referentes ao período citado. Em 2015, os pagamentos referentes aos anos de 2010 a 2014 são excluídos.</t>
  </si>
  <si>
    <t>4/ Fonte: IBGE. Consumo de Capital Fixo é uma transação interna que reflete a diminuição do valor do ativo fixo em virtude da sua utilização no processo produtivo por uma unidade institucional. Como resultado, é registrado como uma despesa e ao mesmo tempo como uma transação que reduz o valor do respectivo ativo fixo de modo que não há impacto sobre a capacidade/necessidade líquida de financiamento.</t>
  </si>
  <si>
    <t>5/ Fonte: Banco Central do Brasil, Demonstrativos Contábeis do FGTS e Fundo remanescente do PIS/PASEP.</t>
  </si>
  <si>
    <t>7/ O montante de ativo fixo exclui o consumo de capital fixo.</t>
  </si>
  <si>
    <r>
      <t xml:space="preserve">Despesa - Governo Central Consolidado </t>
    </r>
    <r>
      <rPr>
        <b/>
        <vertAlign val="superscript"/>
        <sz val="11"/>
        <color theme="0"/>
        <rFont val="Calibri"/>
        <family val="2"/>
        <scheme val="minor"/>
      </rPr>
      <t>1/</t>
    </r>
  </si>
  <si>
    <r>
      <t xml:space="preserve">Despesa - Governos Estaduais </t>
    </r>
    <r>
      <rPr>
        <b/>
        <vertAlign val="superscript"/>
        <sz val="11"/>
        <color theme="0"/>
        <rFont val="Calibri"/>
        <family val="2"/>
        <scheme val="minor"/>
      </rPr>
      <t>1/</t>
    </r>
  </si>
  <si>
    <r>
      <t xml:space="preserve">Despesa - Governos Municipais </t>
    </r>
    <r>
      <rPr>
        <b/>
        <vertAlign val="superscript"/>
        <sz val="11"/>
        <color theme="0"/>
        <rFont val="Calibri"/>
        <family val="2"/>
        <scheme val="minor"/>
      </rPr>
      <t>1/</t>
    </r>
  </si>
  <si>
    <r>
      <t xml:space="preserve">Despesa - Governo Geral </t>
    </r>
    <r>
      <rPr>
        <b/>
        <vertAlign val="superscript"/>
        <sz val="11"/>
        <color theme="0"/>
        <rFont val="Calibri"/>
        <family val="2"/>
        <scheme val="minor"/>
      </rPr>
      <t>1/</t>
    </r>
  </si>
  <si>
    <t>2.4.</t>
  </si>
  <si>
    <t>Valores em % do PIB</t>
  </si>
  <si>
    <t>C31.1</t>
  </si>
  <si>
    <t>C31.2</t>
  </si>
  <si>
    <t>2010-I</t>
  </si>
  <si>
    <t>2010-II</t>
  </si>
  <si>
    <t>2010-III</t>
  </si>
  <si>
    <t>2010-IV</t>
  </si>
  <si>
    <t>2011-I</t>
  </si>
  <si>
    <t>2011-II</t>
  </si>
  <si>
    <t>2011-III</t>
  </si>
  <si>
    <t>2011-IV</t>
  </si>
  <si>
    <t>2012-I</t>
  </si>
  <si>
    <t>2012-II</t>
  </si>
  <si>
    <t>2012-III</t>
  </si>
  <si>
    <t>2012-IV</t>
  </si>
  <si>
    <t>2013-I</t>
  </si>
  <si>
    <t>2013-II</t>
  </si>
  <si>
    <t>2013-III</t>
  </si>
  <si>
    <t>2013-IV</t>
  </si>
  <si>
    <t>2014-I</t>
  </si>
  <si>
    <t>2014-II</t>
  </si>
  <si>
    <t>2014-III</t>
  </si>
  <si>
    <t>2014-IV</t>
  </si>
  <si>
    <t>2015-I</t>
  </si>
  <si>
    <t>2015-II</t>
  </si>
  <si>
    <t>2015-III</t>
  </si>
  <si>
    <t>2015-IV</t>
  </si>
  <si>
    <t>2016-I</t>
  </si>
  <si>
    <t>2016-II</t>
  </si>
  <si>
    <t>2016-III</t>
  </si>
  <si>
    <t>2016-IV</t>
  </si>
  <si>
    <t>2017-I</t>
  </si>
  <si>
    <t>2017-II</t>
  </si>
  <si>
    <t>2017-III</t>
  </si>
  <si>
    <t>2017-IV</t>
  </si>
  <si>
    <t>2018-I</t>
  </si>
  <si>
    <t>2018-II</t>
  </si>
  <si>
    <t>2018-III</t>
  </si>
  <si>
    <t>2018-IV</t>
  </si>
  <si>
    <t>2019-I</t>
  </si>
  <si>
    <t>2019-II</t>
  </si>
  <si>
    <t>2019-III</t>
  </si>
  <si>
    <t>2019-IV</t>
  </si>
  <si>
    <t>2020-I</t>
  </si>
  <si>
    <t>2020-II</t>
  </si>
  <si>
    <t>2020-III</t>
  </si>
  <si>
    <t>2020-IV</t>
  </si>
  <si>
    <r>
      <t xml:space="preserve">Resultado de Operações - Governo Central Consolidado </t>
    </r>
    <r>
      <rPr>
        <b/>
        <vertAlign val="superscript"/>
        <sz val="11"/>
        <color theme="0"/>
        <rFont val="Calibri"/>
        <family val="2"/>
        <scheme val="minor"/>
      </rPr>
      <t>6/</t>
    </r>
  </si>
  <si>
    <r>
      <t xml:space="preserve">Resultado de Operações - Governos Estaduais </t>
    </r>
    <r>
      <rPr>
        <b/>
        <vertAlign val="superscript"/>
        <sz val="11"/>
        <color theme="0"/>
        <rFont val="Calibri"/>
        <family val="2"/>
        <scheme val="minor"/>
      </rPr>
      <t>7/</t>
    </r>
  </si>
  <si>
    <r>
      <t xml:space="preserve">Resultado de Operações - Governos Municipais </t>
    </r>
    <r>
      <rPr>
        <b/>
        <vertAlign val="superscript"/>
        <sz val="11"/>
        <color theme="0"/>
        <rFont val="Calibri"/>
        <family val="2"/>
        <scheme val="minor"/>
      </rPr>
      <t>8/</t>
    </r>
  </si>
  <si>
    <r>
      <t xml:space="preserve">Resultado de Operações - Governo Geral </t>
    </r>
    <r>
      <rPr>
        <b/>
        <vertAlign val="superscript"/>
        <sz val="11"/>
        <color theme="0"/>
        <rFont val="Calibri"/>
        <family val="2"/>
        <scheme val="minor"/>
      </rPr>
      <t>9/</t>
    </r>
  </si>
  <si>
    <t>4.</t>
  </si>
  <si>
    <r>
      <t xml:space="preserve">PIB (Valores a preços correntes - R$ Milhões) </t>
    </r>
    <r>
      <rPr>
        <i/>
        <vertAlign val="superscript"/>
        <sz val="10.5"/>
        <color theme="1" tint="0.14999847407452621"/>
        <rFont val="Calibri"/>
        <family val="2"/>
        <scheme val="minor"/>
      </rPr>
      <t>10/</t>
    </r>
  </si>
  <si>
    <t xml:space="preserve">10/ Fonte: IBGE. Sistema de Contas Nacionais Trimestrais - SCNT. </t>
  </si>
  <si>
    <t>Séries Trimestrais</t>
  </si>
  <si>
    <t>2.2.a.</t>
  </si>
  <si>
    <t>2.4.a.</t>
  </si>
  <si>
    <t>Fluxo de caixa do gasto</t>
  </si>
  <si>
    <t>Tabela 1.3. Demonstrativo de Operações do Governo Geral por esfera de governo - Brasil - Série Histórica - Trimestral</t>
  </si>
  <si>
    <t>2.2.</t>
  </si>
  <si>
    <t>2.3.</t>
  </si>
  <si>
    <t>3.1.</t>
  </si>
  <si>
    <t>3.4.</t>
  </si>
  <si>
    <t>2.3.a.</t>
  </si>
  <si>
    <t>3.1.a.</t>
  </si>
  <si>
    <t>3.2.2.a.</t>
  </si>
  <si>
    <t>3.2.1.a.</t>
  </si>
  <si>
    <t>3.2.3.a.</t>
  </si>
  <si>
    <t>3.2.4.a.</t>
  </si>
  <si>
    <t>3.2.5.a.</t>
  </si>
  <si>
    <t>3.3.1.a.</t>
  </si>
  <si>
    <t>3.3.2.a.</t>
  </si>
  <si>
    <t>3.3.3.a.</t>
  </si>
  <si>
    <t>3.3.4.a.</t>
  </si>
  <si>
    <t>3.3.5.a.</t>
  </si>
  <si>
    <t>3.4.a.</t>
  </si>
  <si>
    <t>3.2.1.</t>
  </si>
  <si>
    <t>3.2.2.</t>
  </si>
  <si>
    <t>3.2.3.</t>
  </si>
  <si>
    <t>3.2.4.</t>
  </si>
  <si>
    <t>3.2.5.</t>
  </si>
  <si>
    <t>3.3.1.</t>
  </si>
  <si>
    <t>3.3.2.</t>
  </si>
  <si>
    <t>3.3.3.</t>
  </si>
  <si>
    <t>3.3.4.</t>
  </si>
  <si>
    <t>3.3.5.</t>
  </si>
  <si>
    <t>Tabela 2.1. Demonstrativo de Operações do Governo Geral por esfera de governo - Brasil - Anual</t>
  </si>
  <si>
    <t>Tabela 1.4. Demonstrativo de Operações de Caixa do Governo Geral por esfera de governo - Brasil - Série Histórica - Trimestral</t>
  </si>
  <si>
    <t>Tabela 1.3.a. Demonstrativo de Operações do Governo Geral por esfera de governo - Brasil - Série Histórica - Trimestral</t>
  </si>
  <si>
    <t>Tabela 1.4.a. Demonstrativo de Operações de Caixa do Governo Geral por esfera de governo - Brasil - Série Histórica - Trimestral</t>
  </si>
  <si>
    <t>Tabela 2.2. Receita do Governo Geral por esfera de governo - Brasil - Anual</t>
  </si>
  <si>
    <t>Tabela 2.3. Despesa do Governo Geral por esfera de governo - Brasil - Anual</t>
  </si>
  <si>
    <t>Tabela 2.4. Demonstrativo de Operações de Caixa do Governo Geral por esfera de governo - Brasil - Anual</t>
  </si>
  <si>
    <t>Tabela 3.1. Demonstrativo de Operações do Governo Geral por esfera de governo - Brasil - Série Histórica - Anual</t>
  </si>
  <si>
    <t>Tabela 3.2.1. Receita do Governo Central Orçamentário - Brasil - Série Histórica - Anual</t>
  </si>
  <si>
    <t>Tabela 3.2.2. Receita do Governo Central Consolidado - Brasil - Série Histórica - Anual</t>
  </si>
  <si>
    <t>Tabela 3.2.3. Receita dos Governos Estaduais - Brasil - Série Histórica - Anual</t>
  </si>
  <si>
    <t>Tabela 3.2.4. Receita dos Governos Municipais - Brasil - Série Histórica - Anual</t>
  </si>
  <si>
    <t>Tabela 3.2.5. Receita do Governo Geral - Brasil - Série Histórica - Anual</t>
  </si>
  <si>
    <t>Tabela 3.3.1. Despesa do Governo Central Orçamentário - Brasil - Série Histórica - Anual</t>
  </si>
  <si>
    <t>Tabela 3.3.2. Despesa do Governo Central Consolidado - Brasil - Série Histórica - Anual</t>
  </si>
  <si>
    <t>Tabela 3.3.3. Despesa dos Governos Estaduais - Brasil - Série Histórica - Anual</t>
  </si>
  <si>
    <t>Tabela 3.3.4. Despesa dos Governos Municipais - Brasil - Série Histórica - Anual</t>
  </si>
  <si>
    <t>Tabela 3.3.5. Despesa do Governo Geral - Brasil - Série Histórica - Anual</t>
  </si>
  <si>
    <t>Tabela 3.4. Demonstrativo de Operações de Caixa do Governo Geral por esfera de governo - Brasil - Série Histórica - Anual</t>
  </si>
  <si>
    <t>Tabela 2.1.a. Demonstrativo de Operações do Governo Geral por esfera de governo - Brasil - Anual</t>
  </si>
  <si>
    <t>Tabela 2.2.a. Receita do Governo Geral por esfera de governo - Brasil - Anual</t>
  </si>
  <si>
    <t>Tabela 2.3.a. Despesa do Governo Geral por esfera de governo - Brasil - Anual</t>
  </si>
  <si>
    <t>Tabela 2.4.a. Demonstrativo de Operações de Caixa do Governo Geral por esfera de governo - Brasil - Anual</t>
  </si>
  <si>
    <t>Tabela 3.1.a. Demonstrativo de Operações do Governo Geral por esfera de governo - Brasil - Série Histórica - Anual</t>
  </si>
  <si>
    <t>Tabela 3.2.1.a. Receita do Governo Central Orçamentário - Brasil - Série Histórica - Anual</t>
  </si>
  <si>
    <t>Tabela 3.2.2.a. Receita do Governo Central Consolidado - Brasil - Série Histórica - Anual</t>
  </si>
  <si>
    <t>Tabela 3.2.3.a. Receita dos Governos Estaduais - Brasil - Série Histórica - Anual</t>
  </si>
  <si>
    <t>Tabela 3.2.4.a. Receita dos Governos Municipais - Brasil - Série Histórica - Anual</t>
  </si>
  <si>
    <t>Tabela 3.2.5.a. Receita do Governo Geral - Brasil - Série Histórica - Anual</t>
  </si>
  <si>
    <t>Tabela 3.3.1.a. Despesa do Governo Central Orçamentário - Brasil - Série Histórica - Anual</t>
  </si>
  <si>
    <t>Tabela 3.3.2.a. Despesa do Governo Central Consolidado - Brasil - Série Histórica - Anual</t>
  </si>
  <si>
    <t>Tabela 3.3.3.a. Despesa dos Governos Estaduais - Brasil - Série Histórica - Anual</t>
  </si>
  <si>
    <t>Tabela 3.3.4.a. Despesa dos Governos Municipais - Brasil - Série Histórica - Anual</t>
  </si>
  <si>
    <t>Tabela 3.3.5.a. Despesa do Governo Geral - Brasil - Série Histórica - Anual</t>
  </si>
  <si>
    <t>Tabela 3.4.a. Demonstrativo de Operações de Caixa do Governo Geral por esfera de governo - Brasil - Série Histórica - Anual</t>
  </si>
  <si>
    <t xml:space="preserve">Aposentadoria e pensões servidores públicos - pessoal civil </t>
  </si>
  <si>
    <t>Aposentadoria e pensões servidores públicos - pessoal militar</t>
  </si>
  <si>
    <t>Outros benefícios previdenciários servidores públicos</t>
  </si>
  <si>
    <t>Aposentadoria e pensões servidores públicos - pessoal civil</t>
  </si>
  <si>
    <t>273.3</t>
  </si>
  <si>
    <r>
      <t xml:space="preserve">Receita </t>
    </r>
    <r>
      <rPr>
        <b/>
        <vertAlign val="superscript"/>
        <sz val="11"/>
        <color theme="1" tint="0.14999847407452621"/>
        <rFont val="Calibri"/>
        <family val="2"/>
        <scheme val="minor"/>
      </rPr>
      <t>7/</t>
    </r>
  </si>
  <si>
    <r>
      <t xml:space="preserve">Contribuições imputadas </t>
    </r>
    <r>
      <rPr>
        <vertAlign val="superscript"/>
        <sz val="11"/>
        <color theme="1" tint="0.14999847407452621"/>
        <rFont val="Calibri"/>
        <family val="2"/>
        <scheme val="minor"/>
      </rPr>
      <t>8/</t>
    </r>
  </si>
  <si>
    <r>
      <t xml:space="preserve">Juros </t>
    </r>
    <r>
      <rPr>
        <vertAlign val="superscript"/>
        <sz val="11"/>
        <color theme="1" tint="0.14999847407452621"/>
        <rFont val="Calibri"/>
        <family val="2"/>
        <scheme val="minor"/>
      </rPr>
      <t>9/</t>
    </r>
  </si>
  <si>
    <r>
      <t xml:space="preserve">Obs.2: As estatísticas aqui apresentadas são compiladas de acordo com a metodologia do Manual de Estatísticas de Finanças Públicas de 2014 do Fundo Monetário Internacional-FMI (em inglês, </t>
    </r>
    <r>
      <rPr>
        <i/>
        <sz val="10"/>
        <color theme="1" tint="0.14999847407452621"/>
        <rFont val="Calibri"/>
        <family val="2"/>
        <scheme val="minor"/>
      </rPr>
      <t>Government Finance Statistics Manual – GFSM 2014</t>
    </r>
    <r>
      <rPr>
        <sz val="10"/>
        <color theme="1" tint="0.14999847407452621"/>
        <rFont val="Calibri"/>
        <family val="2"/>
        <scheme val="minor"/>
      </rPr>
      <t xml:space="preserve">). </t>
    </r>
  </si>
  <si>
    <r>
      <t xml:space="preserve">Despesa (2+31) </t>
    </r>
    <r>
      <rPr>
        <b/>
        <vertAlign val="superscript"/>
        <sz val="11"/>
        <color theme="1" tint="0.14999847407452621"/>
        <rFont val="Calibri"/>
        <family val="2"/>
        <scheme val="minor"/>
      </rPr>
      <t>7/</t>
    </r>
  </si>
  <si>
    <r>
      <t>Contribuições sociais imputadas</t>
    </r>
    <r>
      <rPr>
        <b/>
        <vertAlign val="superscript"/>
        <sz val="11"/>
        <color theme="1" tint="0.14999847407452621"/>
        <rFont val="Calibri"/>
        <family val="2"/>
        <scheme val="minor"/>
      </rPr>
      <t xml:space="preserve"> 8/</t>
    </r>
  </si>
  <si>
    <r>
      <t xml:space="preserve">Consumo de capital fixo </t>
    </r>
    <r>
      <rPr>
        <b/>
        <vertAlign val="superscript"/>
        <sz val="11"/>
        <color theme="1" tint="0.14999847407452621"/>
        <rFont val="Calibri"/>
        <family val="2"/>
        <scheme val="minor"/>
      </rPr>
      <t>9/</t>
    </r>
  </si>
  <si>
    <r>
      <t xml:space="preserve">Juros </t>
    </r>
    <r>
      <rPr>
        <b/>
        <vertAlign val="superscript"/>
        <sz val="11"/>
        <color theme="1" tint="0.14999847407452621"/>
        <rFont val="Calibri"/>
        <family val="2"/>
        <scheme val="minor"/>
      </rPr>
      <t>10/</t>
    </r>
  </si>
  <si>
    <r>
      <t xml:space="preserve">Investimento líquido </t>
    </r>
    <r>
      <rPr>
        <b/>
        <vertAlign val="superscript"/>
        <sz val="11"/>
        <color theme="1" tint="0.14999847407452621"/>
        <rFont val="Calibri"/>
        <family val="2"/>
        <scheme val="minor"/>
      </rPr>
      <t>11/</t>
    </r>
  </si>
  <si>
    <r>
      <t xml:space="preserve">Ativos fixos </t>
    </r>
    <r>
      <rPr>
        <b/>
        <vertAlign val="superscript"/>
        <sz val="11"/>
        <color theme="1" tint="0.14999847407452621"/>
        <rFont val="Calibri"/>
        <family val="2"/>
        <scheme val="minor"/>
      </rPr>
      <t>12/</t>
    </r>
  </si>
  <si>
    <r>
      <t xml:space="preserve">Consumo de capital fixo </t>
    </r>
    <r>
      <rPr>
        <i/>
        <vertAlign val="superscript"/>
        <sz val="10.5"/>
        <color theme="1" tint="0.14999847407452621"/>
        <rFont val="Calibri"/>
        <family val="2"/>
        <scheme val="minor"/>
      </rPr>
      <t>9/</t>
    </r>
  </si>
  <si>
    <r>
      <t xml:space="preserve">Juros </t>
    </r>
    <r>
      <rPr>
        <i/>
        <vertAlign val="superscript"/>
        <sz val="11"/>
        <color theme="1" tint="0.14999847407452621"/>
        <rFont val="Calibri"/>
        <family val="2"/>
        <scheme val="minor"/>
      </rPr>
      <t>8/</t>
    </r>
  </si>
  <si>
    <r>
      <t xml:space="preserve">Despesa (2+31) </t>
    </r>
    <r>
      <rPr>
        <b/>
        <vertAlign val="superscript"/>
        <sz val="11"/>
        <color theme="1" tint="0.14999847407452621"/>
        <rFont val="Calibri"/>
        <family val="2"/>
        <scheme val="minor"/>
      </rPr>
      <t>9/</t>
    </r>
  </si>
  <si>
    <r>
      <t xml:space="preserve">Consumo de capital fixo </t>
    </r>
    <r>
      <rPr>
        <vertAlign val="superscript"/>
        <sz val="11"/>
        <color theme="1" tint="0.14999847407452621"/>
        <rFont val="Calibri"/>
        <family val="2"/>
        <scheme val="minor"/>
      </rPr>
      <t>10/</t>
    </r>
  </si>
  <si>
    <r>
      <t xml:space="preserve">Juros </t>
    </r>
    <r>
      <rPr>
        <vertAlign val="superscript"/>
        <sz val="11"/>
        <color theme="1" tint="0.14999847407452621"/>
        <rFont val="Calibri"/>
        <family val="2"/>
        <scheme val="minor"/>
      </rPr>
      <t>8/</t>
    </r>
  </si>
  <si>
    <r>
      <t xml:space="preserve">Receita de caixa </t>
    </r>
    <r>
      <rPr>
        <b/>
        <vertAlign val="superscript"/>
        <sz val="11"/>
        <color theme="1" tint="0.14999847407452621"/>
        <rFont val="Calibri"/>
        <family val="2"/>
        <scheme val="minor"/>
      </rPr>
      <t>7/</t>
    </r>
  </si>
  <si>
    <r>
      <t xml:space="preserve">Juros caixa </t>
    </r>
    <r>
      <rPr>
        <i/>
        <vertAlign val="superscript"/>
        <sz val="11"/>
        <color theme="1" tint="0.14999847407452621"/>
        <rFont val="Calibri"/>
        <family val="2"/>
        <scheme val="minor"/>
      </rPr>
      <t>8/</t>
    </r>
  </si>
  <si>
    <r>
      <t xml:space="preserve">Fluxo de caixa da despesa (C2+C31) </t>
    </r>
    <r>
      <rPr>
        <b/>
        <vertAlign val="superscript"/>
        <sz val="11"/>
        <color theme="1" tint="0.14999847407452621"/>
        <rFont val="Calibri"/>
        <family val="2"/>
        <scheme val="minor"/>
      </rPr>
      <t>9/</t>
    </r>
  </si>
  <si>
    <r>
      <t xml:space="preserve">Juros caixa </t>
    </r>
    <r>
      <rPr>
        <vertAlign val="superscript"/>
        <sz val="11"/>
        <color theme="1" tint="0.14999847407452621"/>
        <rFont val="Calibri"/>
        <family val="2"/>
        <scheme val="minor"/>
      </rPr>
      <t>8/</t>
    </r>
  </si>
  <si>
    <r>
      <t xml:space="preserve">Investimento bruto de caixa </t>
    </r>
    <r>
      <rPr>
        <b/>
        <vertAlign val="superscript"/>
        <sz val="11"/>
        <color theme="1" tint="0.14999847407452621"/>
        <rFont val="Calibri"/>
        <family val="2"/>
        <scheme val="minor"/>
      </rPr>
      <t>10/</t>
    </r>
  </si>
  <si>
    <r>
      <t xml:space="preserve">Receita </t>
    </r>
    <r>
      <rPr>
        <b/>
        <vertAlign val="superscript"/>
        <sz val="11"/>
        <color theme="1" tint="0.14999847407452621"/>
        <rFont val="Calibri"/>
        <family val="2"/>
        <scheme val="minor"/>
      </rPr>
      <t>2/</t>
    </r>
  </si>
  <si>
    <r>
      <t xml:space="preserve">Juros </t>
    </r>
    <r>
      <rPr>
        <i/>
        <vertAlign val="superscript"/>
        <sz val="11"/>
        <color theme="1" tint="0.14999847407452621"/>
        <rFont val="Calibri"/>
        <family val="2"/>
        <scheme val="minor"/>
      </rPr>
      <t>3/</t>
    </r>
  </si>
  <si>
    <r>
      <t xml:space="preserve">Despesa (2+31) </t>
    </r>
    <r>
      <rPr>
        <b/>
        <vertAlign val="superscript"/>
        <sz val="11"/>
        <color theme="1" tint="0.14999847407452621"/>
        <rFont val="Calibri"/>
        <family val="2"/>
        <scheme val="minor"/>
      </rPr>
      <t>4/</t>
    </r>
  </si>
  <si>
    <r>
      <t xml:space="preserve">Consumo de capital fixo </t>
    </r>
    <r>
      <rPr>
        <vertAlign val="superscript"/>
        <sz val="11"/>
        <color theme="1" tint="0.14999847407452621"/>
        <rFont val="Calibri"/>
        <family val="2"/>
        <scheme val="minor"/>
      </rPr>
      <t>5/</t>
    </r>
  </si>
  <si>
    <r>
      <t xml:space="preserve">Juros </t>
    </r>
    <r>
      <rPr>
        <vertAlign val="superscript"/>
        <sz val="11"/>
        <color theme="1" tint="0.14999847407452621"/>
        <rFont val="Calibri"/>
        <family val="2"/>
        <scheme val="minor"/>
      </rPr>
      <t>3/</t>
    </r>
  </si>
  <si>
    <r>
      <t xml:space="preserve">Receita de caixa </t>
    </r>
    <r>
      <rPr>
        <b/>
        <vertAlign val="superscript"/>
        <sz val="11"/>
        <color theme="1" tint="0.14999847407452621"/>
        <rFont val="Calibri"/>
        <family val="2"/>
        <scheme val="minor"/>
      </rPr>
      <t>2/</t>
    </r>
  </si>
  <si>
    <r>
      <t xml:space="preserve">Juros caixa </t>
    </r>
    <r>
      <rPr>
        <i/>
        <vertAlign val="superscript"/>
        <sz val="11"/>
        <color theme="1" tint="0.14999847407452621"/>
        <rFont val="Calibri"/>
        <family val="2"/>
        <scheme val="minor"/>
      </rPr>
      <t>3/</t>
    </r>
  </si>
  <si>
    <r>
      <t xml:space="preserve">Fluxo de caixa da despesa (C2+C31) </t>
    </r>
    <r>
      <rPr>
        <b/>
        <vertAlign val="superscript"/>
        <sz val="11"/>
        <color theme="1" tint="0.14999847407452621"/>
        <rFont val="Calibri"/>
        <family val="2"/>
        <scheme val="minor"/>
      </rPr>
      <t>4/</t>
    </r>
  </si>
  <si>
    <r>
      <t xml:space="preserve">Juros caixa </t>
    </r>
    <r>
      <rPr>
        <vertAlign val="superscript"/>
        <sz val="11"/>
        <color theme="1" tint="0.14999847407452621"/>
        <rFont val="Calibri"/>
        <family val="2"/>
        <scheme val="minor"/>
      </rPr>
      <t>3/</t>
    </r>
  </si>
  <si>
    <r>
      <t xml:space="preserve">Investimento bruto de caixa </t>
    </r>
    <r>
      <rPr>
        <b/>
        <vertAlign val="superscript"/>
        <sz val="11"/>
        <color theme="1" tint="0.14999847407452621"/>
        <rFont val="Calibri"/>
        <family val="2"/>
        <scheme val="minor"/>
      </rPr>
      <t>5/</t>
    </r>
  </si>
  <si>
    <r>
      <t xml:space="preserve">Investimento bruto de caixa em ativos não financeiros </t>
    </r>
    <r>
      <rPr>
        <b/>
        <vertAlign val="superscript"/>
        <sz val="11"/>
        <color theme="1" tint="0.14999847407452621"/>
        <rFont val="Calibri"/>
        <family val="2"/>
        <scheme val="minor"/>
      </rPr>
      <t>5/</t>
    </r>
  </si>
  <si>
    <r>
      <t xml:space="preserve">Ativos fixos </t>
    </r>
    <r>
      <rPr>
        <vertAlign val="superscript"/>
        <sz val="11"/>
        <color theme="1" tint="0.14999847407452621"/>
        <rFont val="Calibri"/>
        <family val="2"/>
        <scheme val="minor"/>
      </rPr>
      <t>11/</t>
    </r>
  </si>
  <si>
    <t>n.d.</t>
  </si>
  <si>
    <r>
      <t xml:space="preserve">Contribuições imputadas </t>
    </r>
    <r>
      <rPr>
        <vertAlign val="superscript"/>
        <sz val="11"/>
        <color theme="1" tint="0.14999847407452621"/>
        <rFont val="Calibri"/>
        <family val="2"/>
        <scheme val="minor"/>
      </rPr>
      <t>3/</t>
    </r>
  </si>
  <si>
    <r>
      <t xml:space="preserve">Juros </t>
    </r>
    <r>
      <rPr>
        <vertAlign val="superscript"/>
        <sz val="11"/>
        <color theme="1" tint="0.14999847407452621"/>
        <rFont val="Calibri"/>
        <family val="2"/>
        <scheme val="minor"/>
      </rPr>
      <t>4/</t>
    </r>
  </si>
  <si>
    <r>
      <t xml:space="preserve">Despesa (2+31) </t>
    </r>
    <r>
      <rPr>
        <b/>
        <vertAlign val="superscript"/>
        <sz val="11"/>
        <color theme="1" tint="0.14999847407452621"/>
        <rFont val="Calibri"/>
        <family val="2"/>
        <scheme val="minor"/>
      </rPr>
      <t>2/</t>
    </r>
  </si>
  <si>
    <r>
      <t>Contribuições sociais imputadas</t>
    </r>
    <r>
      <rPr>
        <b/>
        <vertAlign val="superscript"/>
        <sz val="11"/>
        <color theme="1" tint="0.14999847407452621"/>
        <rFont val="Calibri"/>
        <family val="2"/>
        <scheme val="minor"/>
      </rPr>
      <t xml:space="preserve"> 3/</t>
    </r>
  </si>
  <si>
    <r>
      <t xml:space="preserve">Consumo de capital fixo </t>
    </r>
    <r>
      <rPr>
        <b/>
        <vertAlign val="superscript"/>
        <sz val="11"/>
        <color theme="1" tint="0.14999847407452621"/>
        <rFont val="Calibri"/>
        <family val="2"/>
        <scheme val="minor"/>
      </rPr>
      <t>4/</t>
    </r>
  </si>
  <si>
    <r>
      <t xml:space="preserve">Juros </t>
    </r>
    <r>
      <rPr>
        <b/>
        <vertAlign val="superscript"/>
        <sz val="11"/>
        <color theme="1" tint="0.14999847407452621"/>
        <rFont val="Calibri"/>
        <family val="2"/>
        <scheme val="minor"/>
      </rPr>
      <t>5/</t>
    </r>
  </si>
  <si>
    <r>
      <t xml:space="preserve">Investimento líquido </t>
    </r>
    <r>
      <rPr>
        <b/>
        <vertAlign val="superscript"/>
        <sz val="11"/>
        <color theme="1" tint="0.14999847407452621"/>
        <rFont val="Calibri"/>
        <family val="2"/>
        <scheme val="minor"/>
      </rPr>
      <t>6/</t>
    </r>
  </si>
  <si>
    <r>
      <t xml:space="preserve">Ativos fixos </t>
    </r>
    <r>
      <rPr>
        <b/>
        <vertAlign val="superscript"/>
        <sz val="11"/>
        <color theme="1" tint="0.14999847407452621"/>
        <rFont val="Calibri"/>
        <family val="2"/>
        <scheme val="minor"/>
      </rPr>
      <t>7/</t>
    </r>
  </si>
  <si>
    <r>
      <t xml:space="preserve">Consumo de capital fixo </t>
    </r>
    <r>
      <rPr>
        <i/>
        <vertAlign val="superscript"/>
        <sz val="10.5"/>
        <color theme="1" tint="0.14999847407452621"/>
        <rFont val="Calibri"/>
        <family val="2"/>
        <scheme val="minor"/>
      </rPr>
      <t>4/</t>
    </r>
  </si>
  <si>
    <r>
      <t xml:space="preserve">Ativos fixos </t>
    </r>
    <r>
      <rPr>
        <vertAlign val="superscript"/>
        <sz val="11"/>
        <color theme="1" tint="0.14999847407452621"/>
        <rFont val="Calibri"/>
        <family val="2"/>
        <scheme val="minor"/>
      </rPr>
      <t>6/</t>
    </r>
  </si>
  <si>
    <r>
      <t xml:space="preserve">PIB (Valores a preços correntes - R$ Milhões) </t>
    </r>
    <r>
      <rPr>
        <i/>
        <vertAlign val="superscript"/>
        <sz val="10.5"/>
        <color theme="1" tint="0.14999847407452621"/>
        <rFont val="Calibri"/>
        <family val="2"/>
        <scheme val="minor"/>
      </rPr>
      <t>11/</t>
    </r>
  </si>
  <si>
    <t>11/ Fonte: IBGE. Sistema de Contas Nacionais.</t>
  </si>
  <si>
    <r>
      <t xml:space="preserve">PIB (Valores a preços correntes - R$ Milhões) </t>
    </r>
    <r>
      <rPr>
        <i/>
        <vertAlign val="superscript"/>
        <sz val="10.5"/>
        <color theme="1" tint="0.14999847407452621"/>
        <rFont val="Calibri"/>
        <family val="2"/>
        <scheme val="minor"/>
      </rPr>
      <t>5/</t>
    </r>
  </si>
  <si>
    <t>5/ Fonte: IBGE. Sistema de Contas Nacionais.</t>
  </si>
  <si>
    <r>
      <t xml:space="preserve">PIB (Valores a preços correntes - R$ Milhões) </t>
    </r>
    <r>
      <rPr>
        <i/>
        <vertAlign val="superscript"/>
        <sz val="10.5"/>
        <color theme="1" tint="0.14999847407452621"/>
        <rFont val="Calibri"/>
        <family val="2"/>
        <scheme val="minor"/>
      </rPr>
      <t>8/</t>
    </r>
  </si>
  <si>
    <t>8/ Fonte: IBGE. Sistema de Contas Nacionais.</t>
  </si>
  <si>
    <t>10/ Fonte: IBGE. Sistema de Contas Nacionais.</t>
  </si>
  <si>
    <t>2/ Fonte: Balancetes contábeis do Fundo de Garantia do Tempo de Serviço - FGTS e do Fundo remanescente do Programa de Integração Social e Programa de Formação do Patrimônio do Servidor Público (PIS/PASEP). O FGTS e Fundo PIS/PASEP conceitualmente estão sob a abrangência do Governo  Central.</t>
  </si>
  <si>
    <t xml:space="preserve">4/ Fonte: Matriz de Saldos Contábeis disponível no Sistema de Informações Contábeis e Fiscais do Setor Público Brasileiro - Siconfi, Relatório Resumido da Execução Orçamentária (RREO) do FINBRA e portais de transparência.
</t>
  </si>
  <si>
    <t>n.d.: Dados não disponíveis.</t>
  </si>
  <si>
    <t>2/ Receita apurada pelo regime de caixa.</t>
  </si>
  <si>
    <t>4/ Fonte: Banco Central do Brasil.</t>
  </si>
  <si>
    <t>4/ Fonte: Relatório Resumido da Execução Orçamentária (RREO) do FINBRA e Demonstrativo de Contas Anuais disponíveis no Sistema de Informações Contábeis e Fiscais do Setor Público Brasileiro - Siconfi.</t>
  </si>
  <si>
    <t>5/ Fonte: Banco Central do Brasil.</t>
  </si>
  <si>
    <t>2/ Despesa apurada pelo regime de competência que corresponde ao conceito de despesa liquidada incluída a liquidação de restos a pagar não processados inscritos em exercícios anteriores, exceto as transferências a outras unidades do governo geral (263) que são apuradas pelo regime de caixa para o processo de consolidação.</t>
  </si>
  <si>
    <t xml:space="preserve">2/ Despesa apurada pelo regime de competência que corresponde ao conceito de despesa liquidada incluída a liquidação de restos a pagar não processados inscritos em exercícios anteriores, exceto as transferências a outras unidades do governo geral (263) que são apuradas pelo regime de caixa para o processo de consolidação. </t>
  </si>
  <si>
    <t>Trimestral e anual</t>
  </si>
  <si>
    <t>A partir de 2019 os dados utilizados para os governos estaduais foram extraídos da Matriz de Saldos Contábeis, que consiste em uma grande massa de dados extraída pelos entes da federação diretamente dos seus sistemas contábil-financeiros e encaminhados ao Sistema de Informações Contábeis e Fiscais do Setor Público Brasileiro - Siconfi. Em casos específicos, foram realizadas consultas aos portais de transparência fiscal ou sítios das secretarias estaduais de fazenda para garantia da consistência das informações com as fontes de dados utilizadas.</t>
  </si>
  <si>
    <t>Resultado de Operações do Governo Geral</t>
  </si>
  <si>
    <t>Os impostos compreendem transferências sem contrapartida, vinculadas ou não vinculadas, e compulsórias para o governo, com exceção da maioria das contribuições sociais e as multas e sanções pecuniárias. O conceito de impostos nesta publicação é mais amplo do que o definido no Código Tributário Nacional - CTN - criado por meio da Lei nº 5.172, de 25 de outubro de 1966. Nesta publicação os impostos compreendem, também, as contribuições de melhoria e especiais, com exceção das contribuições sociais para fazer frente aos pagamentos de benefícios de seguro social, arrecadadas em função da remuneração, da folha de pagamento ou do número de empregados, que são classificadas no código 12. Para impostos, o esquema de classificação é determinado principalmente pela base na qual o imposto é cobrado.</t>
  </si>
  <si>
    <t>Corresponde aos impostos que incidem sobre os rendimentos efetivos ou presumidos de unidades institucionais. Incluem os impostos que incidem sobre a propriedade, terrenos ou imóveis em que os mesmos sejam usados como base de estimativa do rendimento dos seus proprietários. Estes impostos, muitas vezes referido como imposto de renda, incluem: (i) impostos sobre o rendimento individual, como por exemplo, a remuneração de empregados (salário, gratificações, comissões, etc.); (ii) impostos sobre o rendimento das corporações tais como o imposto de renda pessoa jurídica, impostos sobre os lucros. Também abrange os rendimentos de todas as fontes e não apenas os lucros gerados pela produção; (iii) impostos sobre os ganhos de capital e impostos sobre ganhos em jogos ou loterias. Os impostos sobre renda, lucros e ganhos de capital são atribuídos a pessoas físicas (1111) ou jurídicas (1112). Se não se enquadram nessas categorias consideram-se como outros impostos sobre renda, lucros e ganhos de capital (1113). No caso brasileiro os principais impostos incluídos nesta categoria são: 
1111 - Pagos por pessoas físicas (IRPF): Compreende o Imposto de renda pessoa física - IRPF e o Imposto de renda retido na fonte - IRRF - Trabalho. O Imposto sobre a Renda e Proventos arrecadado pelos estados e municípios são considerados na arrecadação do Governo Central, dado que o imposto deve ser atribuído à unidade de governo que exerce a autoridade para impor o imposto e definir suas alíquotas. Por se tratar de imposto de competência federal os valores das arrecadações de estados e municípios foram lançados como receita de impostos sobre a renda do governo central e o mesmo valor como despesa de transferência intergovernamental para estados e municípios; 
1112 - Pagos por pessoa jurídica: Em geral, compreende o Imposto sobre a renda de pessoa jurídica - IRPJ; e a Contribuição social sobre o lucro líquido - CSLL;
1113 - Outros impostos sobre a renda, lucros e ganhos de capital: Imposto de renda retido na fonte - IRRF - Capital; Imposto de renda retido na fonte - IRRF - Remessas ao exterior; e Imposto de renda retido na fonte - IRRF - Outros rendimentos.</t>
  </si>
  <si>
    <t>Compreende os impostos sobre o uso, a propriedade ou a transferência de riqueza e podem ser cobrados em intervalos regulares, apenas uma vez, ou em uma mudança de propriedade. Se divide em cinco categorias, conforme listado abaixo.
1131 - Impostos incidentes sobre a propriedade imobiliária: compreende os impostos incidentes sobre o uso da propriedade de bens imóveis que incluem terras, terrenos, edifícios e outras estruturas. Nessa categoria está incluído o Imposto Territorial Rural - ITR; o Imposto sobre a propriedade predial e territorial urbana - IPTU; e o Imposto sobre Transmissão “Inter Vivos” de Bens Imóveis e de Direitos Reais sobre Imóveis - ITBI
1132 - Impostos incidentes sobre o patrimônio líquido: compreende os impostos sobre a riqueza líquida, definida como o valor das propriedades móveis e imóveis menos os passivos incidentes sobre essas propriedades. 
1133 - Impostos sobre espólios, heranças e doações: compreende os impostos sobre a transferência de propriedade por morte, como sucessão e herança, e ainda as doações entre vivos. Essa categoria compreende o Imposto sobre Transmissão “Causa Mortis” e Doação de Bens e Direitos - ITCD.
1135 - Impostos incidentes sobre o capital: corresponde aos impostos sobre os valores de ativos ou patrimônio líquido de propriedade de unidades institucionais cobrados em intervalos de tempo irregulares e pouco frequentes.
1136 - Outros impostos não recorrentes sobre a propriedade: compreende os impostos sobre a propriedade que não seja o patrimônio líquido ou bem imóvel. Esta categoria inclui o Imposto sobre a propriedade de veículos automotores - IPVA - e os impostos recorrentes sobre bens pessoais, joias, gado, outros animais bem como outros itens especiais de propriedade.</t>
  </si>
  <si>
    <t>Esta categoria compreende os impostos sobre a produção, extração, venda, transferência, arrendamento ou entrega de bens e prestação de serviços, assim como o uso de bens e a permissão de uso de bens ou realização de atividades. Os principais impostos sobre os bens e serviços compreendem: 
1141 - Impostos gerais sobre bens e serviços: são cobrados sobre a produção, locação, entrega, venda, compra, ou qualquer outra alteração de propriedade de uma vasta gama de bens e da prestação de uma ampla gama de serviços. Podem ser cobrados independentemente de os bens ou serviços serem produzidos no país ou importados, e podem ser impostos em qualquer fase de produção ou distribuição. Se divide em 4 categorias: 
11411 - Impostos sobre o valor agregado: São impostos sobre bens e serviços cobrados por etapas pelas empresas, mas, em última análise, cobrados na íntegra dos consumidores finais. Esta categoria inclui o Imposto sobre os Produtos Industrializados - IPI - e o Imposto sobre Circulação de Mercadorias e Serviços - ICMS.
11412 - Impostos sobre vendas: São os impostos gerais incidentes sobre as vendas em uma única etapa, que podem corresponder à etapa de fabricação, produção ou comércio.
11413 - Impostos sobre o volume de vendas e outros impostos gerais: são os impostos cumulativos de várias etapas. Compreende, principalmente, a Contribuição para o financiamento da seguridade social - COFINS; a Contribuição para o PIS; e o Imposto sobre serviços de qualquer natureza - ISS. 
11414 - Impostos sobre transações financeiras e de capital (IOF): inclui o Imposto sobre Operações Financeiras - IOF e a Contribuição Provisória sobre Movimentação Financeira - CPMF.
1142 - Impostos sobre consumo: são impostos cobrados sobre uma gama limitada de bens. Normalmente são cobrados em taxas diferenciadas sobre bens não essenciais ou de luxo, bebidas alcoólicas, tabaco e energia. Essa categoria inclui a Contribuição de Intervenção no Domínio Econômico - Cide-Combustíveis.
1144 - Impostos sobre serviços específicos: compreende os impostos sobre serviços como transportes, prêmios de seguros, serviços bancários, diversões, restaurantes e serviços de publicidade. Incluem-se também os jogos de azar, corridas de cavalos, loterias e outros. Os principais impostos que compõem essa categoria são: (i) Contribuição sobre Concursos de Prognósticos e Sorteios; (ii) Prêmio do Seguro Obrigatório de Danos Pessoais  - DPVAT; (iii) Contribuição pela Licença de Uso, Aquisição ou Transferência de Tecnologia - CIDE - Remessas ao Exterior; e (iv) Contribuição para o Custeio do Serviço de Iluminação Pública.
1145 - Impostos sobre o uso ou a permissão de uso de bens ou realização de atividades: esta categoria compreende os impostos incidentes por conta da outorga de licença ou permissão para o uso de bens ou para a realização de certas atividades, nos casos em que a concessão da autorização envolve pouco ou nenhum trabalho por parte do governo ou este é manifestamente desproporcional ao valor da taxa cobrada. Estão incluídas as Taxas de Inspeção, Controle e Fiscalização e a Contribuição sobre as Receitas de Concessionárias e Permissionárias de Energia Elétrica. 
1146 - Outros impostos sobre bens e serviços: inclui todos os outros impostos de propriedade e serviços não incluídos nas categorias 1141 a 1145.</t>
  </si>
  <si>
    <t>As contribuições sociais compreendem a receita real ou imputada a ser recebida pelos esquemas de seguridade social para fazer frente aos pagamentos de benefícios de seguro social. São arrecadadas em função da remuneração, da folha de pagamento ou do número de empregados. Transferências compulsórias calculadas em outras bases, ainda que destinadas a financiar regimes de proteção social, não são classificadas em contribuições sociais, mas sim nas respectivas categorias de impostos (código 11).
121 - Contribuições a seguridade social: refere-se às receitas a receber pelos regimes de seguridade social organizados e operados por unidades da administração pública, em benefício de seus contribuintes. Corresponde às contribuições ao Regime Geral de Previdência Social - RGPS classificadas pela fonte da contribuição e compreende:
1211 - Contribuições de empregados: pagas diretamente por eles ou deduzidas de seus salários e transferidas pelo empregador em proveito daqueles; 
1212 - Contribuições de empregadores: pagas diretamente pelos empregadores em proveito de seus empregados; 
1213 - Contribuições de trabalhadores autônomos ou desempregados. 
1214 - Contribuições não classificadas: aquelas cuja fonte não se pode determinar.
122 - Outras contribuições sociais: corresponde às contribuições efetivas ou imputadas a receber por regimes de seguridade social operados pelos empregadores em nome de seus empregados. É composta pelas contribuição ao Regime Próprio de Previdência Social - RPPS e se divide em:
1221 - Contribuições de empregados: composta por contribuições dos servidores civis e militares.
1222 - Contribuições de empregadores: inclui a contribuição patronal intraorçamentária e a contribuição ao Pasep.
1223 - Contribuições imputadas: corresponde à diferença entre os benefícios sociais pagos pela administração pública diretamente aos seus servidores (RPPS) e as contribuições recebidas.</t>
  </si>
  <si>
    <t>Esta categoria compreende as transferências recebidas por uma unidade de governo proveniente de outras unidades de governo, de governos estrangeiros ou de organizações internacionais, que não se enquadrem na definição de imposto, subsídio ou contribuição social. As transferências se classificam pelo tipo de unidade que efetua a doação e pela categoria da despesa, corrente e ou de capital. São elas:
131 - Transferências de governos estrangeiros.
132 - Transferências de organizações internacionais.
133 - Transferências de outras unidades do governo geral: destaca-se que estas transferências devem ser eliminadas no processo de consolidação. Estão incluídas nessa categoria as transferências recebidas de estados e municípios.</t>
  </si>
  <si>
    <t>Rendas patrimoniais compreende as receitas obtidas pelas unidades de governo quando colocam à disposição de outras unidades ativos financeiros e recursos naturais. Para o governo geral brasileiro são registradas as seguintes categorias:
1411 - Juros: esta categoria corresponde à renda de investimento que é devida aos proprietários de certos tipos de ativos financeiros (depósitos, títulos de dívida, empréstimos, etc.) por colocar
esses ativos à disposição de outras unidades institucionais. Os ativos financeiros que dão origem a juros são todas as reivindicações dos credores sobre os devedores. A receita de juros é compilada pelo Banco Central do Brasil pelo critério de competência.
1412 - Dividendos: compreende as receitas derivadas da atividade produtiva proveniente de corporações públicas e privadas e da participação no capital. Inclui as receitas de juros sobre o capital próprio, participações e dividendos.
1415 - Concessões: compreende as receitas oriundas da concessão de ativos tangíveis não produzidos, como terrenos, ativos do subsolo e outros ativos de origem natural. Também contempla as receitas
provenientes do direito de exploração de madeira de terras públicas não cultivadas e de massas de água não administrada para fins recreativos ou comerciais. Dentre as principais receitas incluídas nessas categorias destacam-se as receitas provenientes de exploração dos recursos naturais e a cessão de direitos de operacionalização da folha de pagamentos.</t>
  </si>
  <si>
    <t>Vendas de bens e serviços compreende as receitas oriundas de vendas de bens e serviços por estabelecimentos mercantis e não mercantis e os decorrentes da função regulatória do governo. São registradas as seguintes categorias:
1422 - Taxas administrativas: são registradas as taxas pela prestação de serviços e os emolumentos e custas judiciais.
1423 - Vendas eventuais por estabelecimentos não mercantis: inclui as receitas de aluguéis, agropecuária, industrial e de serviços.</t>
  </si>
  <si>
    <t>Registra as receitas provenientes das multas e sanções pecuniárias cujas transferências são impostas às unidades por órgãos judiciais ou administrativos por força de lei ou regras administrativas, bem como de perdimentos de depósitos em caução. Estão incluídas as multas e juros de mora decorrentes de impostos, taxas, contribuições e demais receitas, bem como as multas administrativas, contratuais e judiciais.</t>
  </si>
  <si>
    <t>Esta categoria é dividida em:
211 - Salários e vencimentos: compreende os pagamentos em dinheiro e/ou em espécie, efetuados pelo governo aos empregados em troca da prestação do serviço. Para o governo geral brasileiro estão incluídas as despesas com vencimentos e vantagens fixas de pessoal civil e militar bem como a contratação por tempo determinado.
212 - Contribuições sociais:  compreende os pagamentos efetivos ou imputados, feitos por unidades de governo geral a sistemas de seguridade social que proporcionam aos servidores/empregados o direito a receber prestações sociais, incluindo pensões ou outros tipos de aposentadorias. São pagos pelos empregadores em benefício de seus empregados e, portanto, são registrados como um componente da remuneração do empregado. Essa categoria apresenta a seguinte desagregação:
2121 - Contribuições sociais efetivas: estão incluídas as contribuições a entidades fechadas de previdência e contribuições patronais intraorçamentárias.
2122 - Contribuições sociais imputadas: estão incluídas as contribuições sociais imputadas de natureza previdenciária, ou seja, relacionados a aposentadorias e pensões.  As contribuições sociais imputadas compreendem o valor das contribuições sociais que seriam necessárias à cobertura do direito correspondente. Para o governo central brasileiro corresponde à diferença entre os benefícios sociais pagos pela administração pública diretamente aos seus servidores (RPPS) e as contribuições recebidas.</t>
  </si>
  <si>
    <t>São transferências correntes unilaterais (isto é, sem contraprestação) que as unidades governamentais concedem a empresas em virtude do nível de sua atividade produtiva, quantidade ou valor dos bens e serviços que produzem, vendem ou importam.  Os subsídios podem ser classificados de acordo com o setor institucional dos beneficiários. Para governo geral brasileiro temos registros na subcategoria 252 - Subsídios a empresas privadas.  Dentre os gastos registrados nesta categoria destacam-se os subsídios ao setor agrícola, tais como Pronaf e custeio agropecuário, ao programa de farmácia popular e subsídios ao setor elétrico (CDE).</t>
  </si>
  <si>
    <t>Esta categoria compreende as transferências, obrigatórias ou não, correntes ou de capital, de uma unidade de governo a outras unidades de governo residentes ou estrangeiras ou organizações internacionais. As transferências classificam-se pelo tipo de unidade recebedora e pela categoria econômica (corrente ou de capital). São elas:
261 - Transferências a governos estrangeiros.
262 - Transferências a organizações internacionais: dentre as despesas registradas nessas categorias destacam-se as contribuições para a Organização Panamericana de Saúde (OPAS) e os Sistemas das Nações Unidas.
263 - Transferências entre unidades do governo geral: estão incluídas nessa categoria todas as transferências, corrente ou capital, entre o governo central, estados e municípios e são realizados dois ajustes metodológicos: (i) inclusão das transferências ao Fundo Constitucional Distrito Federal - FCDF e (ii) o valor do IRRF arrecadado pelos estados e municípios. A despesa do FCDF, anteriormente, era incorporada nas despesas do governo central e passaram a ser registradas no âmbito dos governos estaduais, com o correspondente registro de transferência do governo central. Em relação ao IRRF são realizados os seguintes ajustes: 1) na esfera federal os valores das arrecadações de estados e municípios foram lançados como receita de impostos sobre a renda e o mesmo valor como despesa de transferência intergovernamental. Destaca-se que, em virtude do processo de consolidação as transferências são registradas pelo critério de caixa (soma de despesa paga e restos a pagar processados e não processados pagos). Essas transferências são eliminadas no processo de consolidação do governo geral.</t>
  </si>
  <si>
    <t>Refere-se a transferências sociais em dinheiro ou em espécie para proteger a população em geral ou alguns de seus segmentos específicos contra certos riscos sociais, isto é, eventos ou circunstâncias que podem afetar adversamente o bem-estar das famílias interessadas. Podem ser classificados em: 
271 - Benefícios de seguridade social: compreende benefícios sociais em dinheiro ou em espécie pagáveis às famílias pelos sistemas de seguridade social. São exemplos: auxílio-doença, auxílio-maternidade, seguro-desemprego, pensões, aposentadorias e auxílio-funeral. São registrados os gastos efetuados pelo Regime Geral de Previdência Social - RGPS.
272 - Benefícios de assistência social: esta categoria compreende transferências pagas em dinheiro ou espécie para os mesmos fins definidos em benefícios de seguridade social, mas não pressupõe vinculação a um sistema de seguridade social. São exemplos de despesas registradas nessa categoria os benefícios aos deficientes e idosos e o programa Bolsa Família.
273 - Benefícios sociais do empregador: compreende os benefícios sociais pagos em dinheiro ou espécie pelo governo a seus empregados. São os gastos efetuados pelo Regime Próprio de Previdência Social - RPPS com aposentadorias, pensões e outros benefícios previdenciários (salário família, auxílio doença) e assistenciais (auxílio funeral, auxílio creche) a servidores civis e militares.</t>
  </si>
  <si>
    <t xml:space="preserve">Esta categoria é composta por: 
281 - Gastos patrimoniais, exceto juros: corresponde aos pagamentos efetuados por unidades de governo pelo uso de ativos financeiros ou de recursos naturais de propriedade de terceiros. Esses pagamentos podem assumir a forma de dividendos, retiradas de renda de quase corporações, renda de investimentos distribuída, ou aluguéis. 
282 - Outros gastos diversos: inclui as transferências para os indivíduos, instituições privadas sem fins lucrativos, organizações não governamentais, fundações, empresas ou unidades governamentais que não estão incluídas em outras categorias de transferências. As principais despesas incluídas nessa categoria são: transferências a instituições privadas e pessoas físicas; indenizações, restituições, material, bem ou serviço para distribuição gratuita, programa Minha Casa Minha Vida, despesas com o Fundo de Financiamento Estudantil - Fies, e demais despesas não classificadas nas categorias anteriores.  As despesas do FIES são incorporadas como transferência de capital às famílias (código 2822), correspondente ao índice de inadimplência da carteira (superior a 360 dias)  aplicado sobre o volume corrente de desembolsos dos financiamentos em contratos sem garantia do Fundo de Garantia de Operações de Crédito Educativo (FGEDUC) ou do Fundo Garantidor do Fies (FG-Fies), ambos fundos de natureza privada com patrimônio constituído. </t>
  </si>
  <si>
    <t xml:space="preserve">Esta categoria é composta pelos seguintes ativos:
3111 - Edifícios e Estruturas: estão incluídas não apenas a aquisição de edifícios e estruturas recém construídas, mas também todos os custos com a limpeza e preparação do terreno, bem como os custos com os aparelhos, instalações e equipamentos que sejam partes integrantes dos edifícios e estruturas. A construção de novos monumentos públicos e grandes melhorias em monumentos públicos já existentes são classificadas nesta categoria. São exemplos de despesas do governo geral brasileiro nessas categorias, a manutenção e conservação de estradas, vias, bens imóveis e obras e instalações.
3112 - Máquinas e equipamentos: corresponde a máquinas e equipamentos que não sejam partes integrantes de edifícios ou estruturas. Subdivide-se em equipamentos de transporte e máquinas e equipamentos que não de transporte, como por exemplo, equipamentos de rádio, televisão e comunicação, aparelhos médicos, instrumentos ópticos, mobília, relógios, instrumentos musicais, etc. .
3113 - Outros ativos fixos: inclui as aquisições/vendas de propriedade intelectual, desdobrada nas subcategorias pesquisa e desenvolvimento, exploração e avaliação de minerais, software e bases de dados e entretenimento, literário e artístico. Também inclui os recursos biológicos cultivados.
3114 - Sistemas de armamento: inclui as aquisições e vendas de veículos e outros equipamentos como navios de guerra, submarinos, aeronaves militares, tanques, lançadores de mísseis, etc. </t>
  </si>
  <si>
    <t>Compreende as transações com ativos tangíveis de origem natural sobre os quais se exercem direitos de propriedade e também os ativos intangíveis não produzidos, que são entes de valor econômico e de existência essencialmente jurídica ou contábil. Classificam-se em:
3141 - Terra: compreende a superfície do solo e as águas superficiais associadas, bem como as grandes benfeitorias que não possam ser fisicamente separadas da terra, com exceção das construções, plantações, ativos de subsolo, recursos biológicos não cultivados e recursos hídricos subterrâneos.
3412 - Recursos minerais e energéticos: compreende as reservas comprovadas de petróleo, gás natural, carvão, reservas de minerais metálicos e não metálicos. Excluem-se os poços de minas, galerias e outras instalações para extração de ativos do subsolo, que são ativos fixos e não ativos do subsolo.
3413 - Outros ativos de origem natural: compreende os recursos biológicos não cultivados, como as florestas virgens e as zonas pesqueiras comercialmente exportáveis, os recursos hídricos e o espectro eletromagnético.
3414 - Ativos não produzidos intangíveis: compreende entes de valor econômico e de existência essencialmente jurídica ou contábil. Alguns deles habilitam seus proprietários a participar de certas atividades específicas ou a produzir certos bens ou serviços específicos e impedir outras unidades de fazê-lo, a não ser mediante autorização do proprietário. Incluem as entidades patenteadas, os arrendamentos e outros contratos e os aviamentos adquiridos. Estão incluídas nessas categorias as delegações de serviço público mediante concessão, permissão, autorização ou licença.</t>
  </si>
  <si>
    <t>Pagamentos em dinheiro para atividades operacionais são definidos como todas as transações em dinheiro que diminuem o patrimônio líquido. Esse item exclui aquisições de ativos não financeiros e financeiros, bem como o pagamento de passivos, porque essas transações não afetam o patrimônio líquido. A despesa é apurada pelo critério de caixa, que corresponde a soma da despesa paga e o restos a pagar processado e não processado pago.</t>
  </si>
  <si>
    <t>Estes impostos são devidos quando os bens atravessam as fronteiras nacionais ou aduaneiras do território econômico, ou quando há serviços de operações de câmbio entre residentes e não residentes. Para o governo central brasileiro são registrados impostos nas subcategorias:
1151 - Imposto sobre a Importação; e
1152 - Imposto sobre a Exportação.</t>
  </si>
  <si>
    <t>Defasagem de um trimestre para os dados trimestrais e anuais.</t>
  </si>
  <si>
    <t>A fonte primária para obtenção de dados dos estados, dos municípios e do Distrito Federal a partir de 2014 é a base de contas anuais do FINBRA, do Sistema de Informações Contábeis e Fiscais do Setor Público Brasileiro - Siconfi. Este banco de dados compila informações contábeis e orçamentárias de todas as Unidades da Federação, sendo que no presente trabalho foram extraídas, em especial, informações sobre receitas e despesas orçamentárias, bem como dados sobre a execução de restos a pagar, além das respectivas contas patrimoniais. Apesar da exigência legal, uma proporção inferior a 10% dos municípios não cumprem com o processo envio de dados. Desta forma são aplicadas técnicas estatísticas para extrapolar a cobertura ao conjunto de municípios. Tal metodologia utiliza dados de outras fontes, tais como portais de transparência e outras plataformas de governo. 
A partir de 2019 os dados utilizados para os governos estaduais foram extraídos da Matriz de Saldos Contábeis, que consiste em uma grande massa de dados extraída pelos entes da federação diretamente dos seus sistemas contábil-financeiros e encaminhados ao Sistema de Informações Contábeis e Fiscais do Setor Público Brasileiro - Siconfi. Em casos específicos, foram realizadas consultas aos portais de transparência fiscal ou sítios das secretarias estaduais de fazenda para garantia da consistência das informações com as fontes de dados utilizadas.</t>
  </si>
  <si>
    <t xml:space="preserve">Em 2015 o Tesouro Nacional passou a divulgar as estatísticas de governo geral considerando o critério de competência para as despesas públicas. No caso brasileiro, as estatísticas fiscais são elaboradas observando-se o critério de caixa para as receitas e o de competência para as despesas públicas, configurando-se em um regime de ‘competência modificada’. 
A adoção do regime de competência para as despesas implica em mudança de base de dados para o Governo Central. Anteriormente, a base de dados para elaboração das estatísticas de Governo Central para as Estatísticas de Finanças Públicas era o Resultado do Tesouro Nacional - RTN, documento publicado mensalmente pelo Tesouro Nacional. No RTN, o critério de registro das despesas é conhecido como “pagamento efetivo”, no qual as despesas são registradas quando as ordens bancárias são sacadas da Conta Única. O registro pela ótica do saque (pagamento efetivo) tem um custo operacional elevado de processamento da informação por parte da STN/MF, além de não permitir cruzamento de informação dos gastos com outros parâmetros orçamentários como classificação funcional, natureza da despesa, modalidade de aplicação, dentre outros.
Dado este contexto, optou-se pela adoção da base de dados disponível no SIAFI – Sistema de Administração Financeira do Governo Federal. No SIAFI é possível apurar as informações do Governo Central no maior nível de detalhamento possível, ou seja, as contas contábeis de acordo com a natureza das informações que evidenciam.
As estatísticas fiscais apresentadas nos demonstrativos foram elaboradas de acordo com as orientações do GFSM 2014 e harmonizadas com o Sistema de Contas Nacionais em virtude do trabalho conjunto entre IBGE e STN, realizado com o objetivo de fortalecer e aprimorar a metodologia de apuração de estatísticas de governo.
Resumidamente, as alterações na série de governo geral ocorreram devido a:
1. Registro: adoção de regime de competência para as despesas. No demonstrativo de fontes e uso de caixa foi adotado o regime de caixa (valores pagos) que difere do conceito de pagamento efetivo adotado; e
2. Classificação: revisão e harmonização da classificação em virtude do trabalho conjunto com o IBGE (SNA 2008) e mudança de base de dados.
</t>
  </si>
  <si>
    <r>
      <t xml:space="preserve">Corresponde às estatísticas de finanças públicas do Governo Geral (Governo Central, Estados e Municípios) compiladas e apresentadas de acordo com a metodologia do Manual de Estatísticas de Finanças Públicas de 2014 do Fundo Monetário Internacional-FMI (em inglês, </t>
    </r>
    <r>
      <rPr>
        <i/>
        <sz val="11"/>
        <color theme="1" tint="0.14999847407452621"/>
        <rFont val="Calibri"/>
        <family val="2"/>
        <scheme val="minor"/>
      </rPr>
      <t>Government Finance Statistics Manual – GFSM 2014</t>
    </r>
    <r>
      <rPr>
        <sz val="11"/>
        <color theme="1" tint="0.14999847407452621"/>
        <rFont val="Calibri"/>
        <family val="2"/>
        <scheme val="minor"/>
      </rPr>
      <t xml:space="preserve">). Todas as estatísticas são apresentadas na estrutura do Demonstrativo de Operações que é um resumo das transações do governo apresentando detalhes da receita, gasto e investimento líquido em ativos não financeiros. 
Estatísticas das finanças públicas (EFP) são um conjunto de conceitos e princípios desenvolvidos pelo FMI com o objetivo de proporcionar um arcabouço conceitual que facilite análise da política fiscal e possibilite quantificar as ações do governo. Ao contrário de demonstrações financeiras com base na contabilidade, as EFP são uma representação econômica da atividade financeira do governo. </t>
    </r>
  </si>
  <si>
    <t>Foi considerado para todas as esferas o conceito de despesa liquidada, que representa o total empenhado e liquidado pelas unidades executoras dos respectivos entes. Cabe destacar ainda que às despesas liquidadas foram adicionados os restos a pagar não processados liquidados. No caso de indisponibilidade dessa informação, no início da série histórica, foram utilizados os restos a pagar não processados pagos inscritos em exercícios anteriores de modo a se criar uma proxy do regime de competência, uma vez que esse tipo de restos a pagar ao serem pagos foram, em algum momento, obrigatoriamente liquidados.
No Demonstrativo de Operações de Caixa as despesas foram apuradas no regime de caixa, ou seja, considerou-se a despesa paga somada aos restos a pagar processados e não processados pagos.</t>
  </si>
  <si>
    <t xml:space="preserve">As transações entre os subsetores do Governo Geral são eliminadas no processo de consolidação. Todas as transações cruzadas devem ser eliminadas para efeito de consolidação em um nível maior de agregação, com destaque especial para as contas contábeis relativas a transferências e juros. Assim, para que possa ser feita uma análise no nível de cobertura de governo geral, deve ser realizada primeiramente a consolidação dos dados de governo central, estados e municípios de modo a gerar dados de governo geral em bases consistentes e sem duplicidade de valores. Para não incorrer em perda de informações analíticas, o MEFP 2014 recomenda a publicação dos dados das esferas em separado e na forma consolidada.
Um passo anterior à consolidação final diz respeito ao tratamento da discrepância entre o total de receitas e despesas intergovernamentais. Essa discrepância é ajustada proporcionalmente nos valores de receita de transferências dos governos regionais, de modo a igualar os fluxos de receitas e despesas de transferências. Posteriormente, com o intuito de manter os valroes da receita total dos entes, o valor incluído nas transferências é deduzido de outras receitas. Assim, a  premissa adotada foi a de que não deve haver impacto fiscal quando da realização dos ajustes de consolidação. Ou seja, partiu-se do pressuposto de que as esferas subnacionais realizam todos os seus registros contábeis, mesmo que de maneira não aderente às melhores práticas de contabilidade.
Maiores informações estão disponíveis na Nota Metodológica n° 1 - Revisão Metodológica das Estatísticas Fiscais do Governo Geral disponível no site do Tesouro Nacional (https://www.gov.br/tesouronacional/pt-br/estatisticas-fiscais-e-planejamento/estatisticas-fiscais-do-governo-geral)
</t>
  </si>
  <si>
    <t>Valor antes do ajuste</t>
  </si>
  <si>
    <t>Ajuste</t>
  </si>
  <si>
    <t>Valor após o ajuste</t>
  </si>
  <si>
    <t>3.5.</t>
  </si>
  <si>
    <r>
      <t xml:space="preserve">Tabela 3.5. Ajustes de consolidação das transferências intergovernamentais – Discrepância total e compensação em Outras receitas (14) </t>
    </r>
    <r>
      <rPr>
        <b/>
        <vertAlign val="superscript"/>
        <sz val="11"/>
        <color theme="1" tint="0.14996795556505021"/>
        <rFont val="Calibri"/>
        <family val="2"/>
        <scheme val="minor"/>
      </rPr>
      <t>1/</t>
    </r>
    <r>
      <rPr>
        <b/>
        <sz val="11"/>
        <color theme="1" tint="0.14999847407452621"/>
        <rFont val="Calibri"/>
        <family val="2"/>
        <scheme val="minor"/>
      </rPr>
      <t>- Brasil - Série Histórica - Anual</t>
    </r>
  </si>
  <si>
    <t xml:space="preserve">1/ Vide Nota Metológica n° 1 - Revisão Metodológica das Estatísticas Fiscais do Governo Geral </t>
  </si>
  <si>
    <r>
      <t xml:space="preserve">Receita - Governos Estaduais </t>
    </r>
    <r>
      <rPr>
        <b/>
        <vertAlign val="superscript"/>
        <sz val="11"/>
        <color theme="0"/>
        <rFont val="Calibri"/>
        <family val="2"/>
        <scheme val="minor"/>
      </rPr>
      <t>2/</t>
    </r>
  </si>
  <si>
    <r>
      <t xml:space="preserve">Receita </t>
    </r>
    <r>
      <rPr>
        <b/>
        <vertAlign val="superscript"/>
        <sz val="11"/>
        <color theme="0" tint="-4.9989318521683403E-2"/>
        <rFont val="Calibri"/>
        <family val="2"/>
        <scheme val="minor"/>
      </rPr>
      <t>3/</t>
    </r>
  </si>
  <si>
    <r>
      <t xml:space="preserve">Receita - Governos Municipais </t>
    </r>
    <r>
      <rPr>
        <b/>
        <vertAlign val="superscript"/>
        <sz val="11"/>
        <color theme="0"/>
        <rFont val="Calibri"/>
        <family val="2"/>
        <scheme val="minor"/>
      </rPr>
      <t>4/</t>
    </r>
  </si>
  <si>
    <t xml:space="preserve">2/ Fonte: Matriz de Saldos Contábeis disponível no Sistema de Informações Contábeis e Fiscais do Setor Público Brasileiro - Siconfi, Relatório Resumido da Execução Orçamentária (RREO) do FINBRA, Demonstrativo de Contas Anuais e portais de transparência.
</t>
  </si>
  <si>
    <t>3/ Receita apurada pelo regime de caixa, exceto juros que é apurado pelo regime de competência.</t>
  </si>
  <si>
    <t>4/ Fonte:  Relatório Resumido da Execução Orçamentária (RREO) do FINBRA e Demonstrativo de Contas Anuais disponíveis no Sistema de Informações Contábeis e Fiscais do Setor Público Brasileiro - Siconfi. Destaca-se que foram utilizadas técnicas de imputação dos valores do FINBRA, de modo a ampliar a cobertura de municípios, bem como sua complementação com informações provenientes de outras fontes de dados.</t>
  </si>
  <si>
    <r>
      <t xml:space="preserve">Tabela 3.5.a. Ajustes de consolidação das transferências intergovernamentais – Discrepância total e compensação em Outras receitas (14) </t>
    </r>
    <r>
      <rPr>
        <b/>
        <vertAlign val="superscript"/>
        <sz val="11"/>
        <color theme="1" tint="0.14996795556505021"/>
        <rFont val="Calibri"/>
        <family val="2"/>
        <scheme val="minor"/>
      </rPr>
      <t>1/</t>
    </r>
    <r>
      <rPr>
        <b/>
        <sz val="11"/>
        <color theme="1" tint="0.14999847407452621"/>
        <rFont val="Calibri"/>
        <family val="2"/>
        <scheme val="minor"/>
      </rPr>
      <t>- Brasil - Série Histórica - Anual</t>
    </r>
  </si>
  <si>
    <t>3.5.a.</t>
  </si>
  <si>
    <t>2021-I</t>
  </si>
  <si>
    <t xml:space="preserve">Em 2020 foram realizados aperfeiçoamentos com o objetivo de adequar o conjunto de estatísticas fiscais à realidade brasileira, incentivando seu entendimento e utilização, facilitando a análise da política fiscal. As principais alterações foram:
1) Novo formato de apresentação e revisão da nomenclatura dos principais agregados do Demonstrativo de Operações;
2) Desagregação das principais rubricas de receita e despesa;
3) Aprimoramento do processo de consolidação (exclusão dos fluxos intergovernamentais) do governo geral. A discrepância entre o total de receitas e despesas intergovernamentais passou a ser considerada no total das 3 esferas. Essa discrepância é ajustada proporcionalmente nos valores de receita de transferências dos governos regionais, de modo a igualar os fluxos de receitas e despesas de transferências. Posteriormente, com o intuito de manter os valroes da receita total dos entes, o valor incluído nas transferências é deduzido de outras receitas;
4) Reclassificação do Imposto sobre os Produtos Industrializados – IPI e do Imposto sobre Circulação de Mercadorias e Serviços – ICMS como Impostos sobre o valor agregado, código 11411. 
Cumpre observar o porquê da classificação anterior: o IPI era classificado como Impostos sobre vendas (11412) pelo  fato de se tratar de um imposto cujo fato gerador é a receita bruta ou o faturamento; o ICMS, por sua vez, apesar de originalmente ter sido criado como um imposto sobre valor agregado, várias mudanças distorceram suas características clássicas ao longo dos anos, principalmente no que se refere às dificuldades na obtenção de créditos tributários e à grande quantidade de regimes diferentes de acordo com o estado e setor. Essas alterações levaram à opção pela classificação do imposto como 11413 (Impostos sobre o volume de vendas). No que pese esse entendimento, seguindo recomendação do FMI e buscando a harmonização com o Sistema de Contas Nacionais, optou-se por rever a classificação desses impostos, uma vez que os mesmos podem ser vistos como tributos multifásicos que apresentam a possibilidade legal de obter créditos e, portanto, não são cumulativos.
5) Elaboração de glossário;e
6) Revisão de todo o processo operacional que envolve a compilação das estatísticas fiscais o que permitiu ajustes e correções na série disponível. 
Maiores informações sobre as alterações realizadas em 2020 estão disponíveis em: https://www.tesourotransparente.gov.br/publicacoes/notas-metodologicas-de-estatisticas-fiscais-do-governo-geral/2020/30
Nota Metodológica n° 1 - Revisão Metodológica das Estatísticas Fiscais do Governo Geral
</t>
  </si>
  <si>
    <t>2021-II</t>
  </si>
  <si>
    <t>Pedro Ivo Ferreira de Souza Junior</t>
  </si>
  <si>
    <t>Coordenador-Geral</t>
  </si>
  <si>
    <t>2021-III</t>
  </si>
  <si>
    <t>2021-IV</t>
  </si>
  <si>
    <t>1º Trimestre de 2022</t>
  </si>
  <si>
    <t>2022-I</t>
  </si>
  <si>
    <t>Tabela 1.1.a. Demonstrativo de Operações do Governo Geral por esfera de governo - Brasil - 1º Trimestre de 2022</t>
  </si>
  <si>
    <t>Tabela 1.2.a. Demonstrativo de Operações de Caixa do Governo Geral por esfera de governo - Brasil - 1º Trimestre de 2022</t>
  </si>
  <si>
    <t>0</t>
  </si>
  <si>
    <t>Outras receitas primárias</t>
  </si>
  <si>
    <t>Despesa</t>
  </si>
  <si>
    <t>PIB Trimestral</t>
  </si>
  <si>
    <t>Receita de caixa 2/</t>
  </si>
  <si>
    <t>Investimento bruto de caixa 5/</t>
  </si>
  <si>
    <t>Juros caixa</t>
  </si>
  <si>
    <t>Despesa de Caixa</t>
  </si>
  <si>
    <t>Gasto corrente</t>
  </si>
  <si>
    <t>Investimento bruto</t>
  </si>
  <si>
    <t>GOVERNO CENTAL ORÇAMENTÁRIO</t>
  </si>
  <si>
    <t>FGTS e PIS-PASEP</t>
  </si>
  <si>
    <t>Capacidade (+)/Necessidade(-) líquida de financiamento primário</t>
  </si>
  <si>
    <t>Memo</t>
  </si>
  <si>
    <t>Resultado operacional bruto</t>
  </si>
  <si>
    <t>Resultado operacional líquido</t>
  </si>
  <si>
    <t>GOVENO GERAL</t>
  </si>
  <si>
    <t>Receita tributária</t>
  </si>
  <si>
    <t>Test</t>
  </si>
  <si>
    <t>Transferências recebidas</t>
  </si>
  <si>
    <t>Transferências realizadas</t>
  </si>
  <si>
    <t>Transferência líquidas recebidas</t>
  </si>
  <si>
    <t>Receita primária ex-transferências</t>
  </si>
  <si>
    <t>Despesa primária ex-transferências</t>
  </si>
  <si>
    <t>Resultado primário ex-transferências</t>
  </si>
  <si>
    <t>Resultado primário 1</t>
  </si>
  <si>
    <t>Resultado primário 2</t>
  </si>
  <si>
    <t>Outros gastos primários correntes ex-transferências</t>
  </si>
  <si>
    <t>Investimento bruto (aquisição líquida de ativos não financeiros)</t>
  </si>
  <si>
    <t>ANÁLISE POR ESFERA DE GOVERNO</t>
  </si>
  <si>
    <t>ANÁLISE POR ESFERA DE GOVERNO EM % DO PIB TRIMESTRAL</t>
  </si>
  <si>
    <t>Fluxo de caixa da despesa</t>
  </si>
  <si>
    <t>Ente</t>
  </si>
  <si>
    <t>https://www.tesourotransparente.gov.br/publicacoes/estatisticas-fiscais-do-governo-geral/2021/22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</si>
</sst>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34" x14ac:knownFonts="1">
    <font>
      <sz val="11"/>
      <color theme="1"/>
      <name val="Calibri"/>
      <family val="2"/>
      <scheme val="minor"/>
    </font>
    <font>
      <b/>
      <sz val="11"/>
      <color theme="0"/>
      <name val="Calibri"/>
      <family val="2"/>
      <scheme val="minor"/>
    </font>
    <font>
      <b/>
      <sz val="11"/>
      <color theme="1"/>
      <name val="Calibri"/>
      <family val="2"/>
      <scheme val="minor"/>
    </font>
    <font>
      <sz val="11"/>
      <color rgb="FFFF0000"/>
      <name val="Calibri"/>
      <family val="2"/>
      <scheme val="minor"/>
    </font>
    <font>
      <u/>
      <sz val="11"/>
      <color theme="10"/>
      <name val="Calibri"/>
      <family val="2"/>
      <scheme val="minor"/>
    </font>
    <font>
      <sz val="11"/>
      <color theme="1"/>
      <name val="Calibri"/>
      <family val="2"/>
      <scheme val="minor"/>
    </font>
    <font>
      <b/>
      <sz val="11"/>
      <color theme="1" tint="0.249977111117893"/>
      <name val="Calibri"/>
      <family val="2"/>
      <scheme val="minor"/>
    </font>
    <font>
      <b/>
      <vertAlign val="superscript"/>
      <sz val="11"/>
      <color theme="0"/>
      <name val="Calibri"/>
      <family val="2"/>
      <scheme val="minor"/>
    </font>
    <font>
      <b/>
      <sz val="11"/>
      <color theme="1" tint="0.14999847407452621"/>
      <name val="Calibri"/>
      <family val="2"/>
      <scheme val="minor"/>
    </font>
    <font>
      <b/>
      <vertAlign val="superscript"/>
      <sz val="11"/>
      <color theme="1" tint="0.14996795556505021"/>
      <name val="Calibri"/>
      <family val="2"/>
      <scheme val="minor"/>
    </font>
    <font>
      <sz val="11"/>
      <color theme="1" tint="0.14999847407452621"/>
      <name val="Calibri"/>
      <family val="2"/>
      <scheme val="minor"/>
    </font>
    <font>
      <b/>
      <sz val="11"/>
      <name val="Calibri"/>
      <family val="2"/>
      <scheme val="minor"/>
    </font>
    <font>
      <sz val="11"/>
      <name val="Calibri"/>
      <family val="2"/>
      <scheme val="minor"/>
    </font>
    <font>
      <i/>
      <sz val="11"/>
      <color theme="1" tint="0.14999847407452621"/>
      <name val="Calibri"/>
      <family val="2"/>
      <scheme val="minor"/>
    </font>
    <font>
      <i/>
      <sz val="11"/>
      <name val="Calibri"/>
      <family val="2"/>
      <scheme val="minor"/>
    </font>
    <font>
      <vertAlign val="superscript"/>
      <sz val="11"/>
      <color theme="1" tint="0.14996795556505021"/>
      <name val="Calibri"/>
      <family val="2"/>
      <scheme val="minor"/>
    </font>
    <font>
      <sz val="11"/>
      <color rgb="FF000000"/>
      <name val="Calibri"/>
      <family val="2"/>
      <scheme val="minor"/>
    </font>
    <font>
      <i/>
      <sz val="10.5"/>
      <color theme="1" tint="0.14999847407452621"/>
      <name val="Calibri"/>
      <family val="2"/>
      <scheme val="minor"/>
    </font>
    <font>
      <sz val="10"/>
      <color theme="1" tint="0.14999847407452621"/>
      <name val="Calibri"/>
      <family val="2"/>
      <scheme val="minor"/>
    </font>
    <font>
      <b/>
      <i/>
      <vertAlign val="superscript"/>
      <sz val="11"/>
      <color theme="0"/>
      <name val="Calibri"/>
      <family val="2"/>
      <scheme val="minor"/>
    </font>
    <font>
      <sz val="10"/>
      <color theme="1"/>
      <name val="Calibri"/>
      <family val="2"/>
      <scheme val="minor"/>
    </font>
    <font>
      <i/>
      <sz val="10"/>
      <color theme="1"/>
      <name val="Calibri"/>
      <family val="2"/>
      <scheme val="minor"/>
    </font>
    <font>
      <sz val="8"/>
      <name val="Calibri"/>
      <family val="2"/>
      <scheme val="minor"/>
    </font>
    <font>
      <i/>
      <vertAlign val="superscript"/>
      <sz val="10.5"/>
      <color theme="1" tint="0.14999847407452621"/>
      <name val="Calibri"/>
      <family val="2"/>
      <scheme val="minor"/>
    </font>
    <font>
      <sz val="11"/>
      <color theme="0"/>
      <name val="Calibri"/>
      <family val="2"/>
      <scheme val="minor"/>
    </font>
    <font>
      <b/>
      <i/>
      <sz val="11"/>
      <color theme="1" tint="0.14999847407452621"/>
      <name val="Calibri"/>
      <family val="2"/>
      <scheme val="minor"/>
    </font>
    <font>
      <b/>
      <vertAlign val="superscript"/>
      <sz val="11"/>
      <color theme="1" tint="0.14999847407452621"/>
      <name val="Calibri"/>
      <family val="2"/>
      <scheme val="minor"/>
    </font>
    <font>
      <vertAlign val="superscript"/>
      <sz val="11"/>
      <color theme="1" tint="0.14999847407452621"/>
      <name val="Calibri"/>
      <family val="2"/>
      <scheme val="minor"/>
    </font>
    <font>
      <i/>
      <sz val="10"/>
      <color theme="1" tint="0.14999847407452621"/>
      <name val="Calibri"/>
      <family val="2"/>
      <scheme val="minor"/>
    </font>
    <font>
      <i/>
      <vertAlign val="superscript"/>
      <sz val="11"/>
      <color theme="1" tint="0.14999847407452621"/>
      <name val="Calibri"/>
      <family val="2"/>
      <scheme val="minor"/>
    </font>
    <font>
      <sz val="11"/>
      <color rgb="FF262626"/>
      <name val="Calibri"/>
      <family val="2"/>
      <scheme val="minor"/>
    </font>
    <font>
      <u/>
      <sz val="11"/>
      <color theme="1" tint="0.14999847407452621"/>
      <name val="Calibri"/>
      <family val="2"/>
      <scheme val="minor"/>
    </font>
    <font>
      <b/>
      <sz val="11"/>
      <color theme="0" tint="-4.9989318521683403E-2"/>
      <name val="Calibri"/>
      <family val="2"/>
      <scheme val="minor"/>
    </font>
    <font>
      <b/>
      <vertAlign val="superscript"/>
      <sz val="11"/>
      <color theme="0" tint="-4.9989318521683403E-2"/>
      <name val="Calibri"/>
      <family val="2"/>
      <scheme val="minor"/>
    </font>
  </fonts>
  <fills count="15">
    <fill>
      <patternFill patternType="none"/>
    </fill>
    <fill>
      <patternFill patternType="gray125"/>
    </fill>
    <fill>
      <patternFill patternType="solid">
        <fgColor theme="4" tint="0.39997558519241921"/>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2" tint="-0.499984740745262"/>
        <bgColor indexed="64"/>
      </patternFill>
    </fill>
    <fill>
      <patternFill patternType="solid">
        <fgColor theme="0" tint="-0.14999847407452621"/>
        <bgColor indexed="64"/>
      </patternFill>
    </fill>
    <fill>
      <patternFill patternType="solid">
        <fgColor theme="0"/>
        <bgColor indexed="64"/>
      </patternFill>
    </fill>
    <fill>
      <patternFill patternType="solid">
        <fgColor theme="5" tint="0.79998168889431442"/>
        <bgColor indexed="64"/>
      </patternFill>
    </fill>
    <fill>
      <patternFill patternType="solid">
        <fgColor rgb="FFF2F2F2"/>
        <bgColor indexed="64"/>
      </patternFill>
    </fill>
    <fill>
      <patternFill patternType="solid">
        <fgColor rgb="FFFFFF00"/>
        <bgColor indexed="64"/>
      </patternFill>
    </fill>
    <fill>
      <patternFill patternType="solid">
        <fgColor rgb="FFFFC000"/>
        <bgColor indexed="64"/>
      </patternFill>
    </fill>
  </fills>
  <borders count="64">
    <border>
      <left/>
      <right/>
      <top/>
      <bottom/>
      <diagonal/>
    </border>
    <border>
      <left style="hair">
        <color indexed="64"/>
      </left>
      <right style="hair">
        <color indexed="64"/>
      </right>
      <top style="hair">
        <color indexed="64"/>
      </top>
      <bottom style="hair">
        <color indexed="64"/>
      </bottom>
      <diagonal/>
    </border>
    <border>
      <left style="thin">
        <color theme="0" tint="0.79995117038483843"/>
      </left>
      <right/>
      <top style="thin">
        <color theme="0" tint="0.79995117038483843"/>
      </top>
      <bottom style="thin">
        <color theme="0" tint="0.79995117038483843"/>
      </bottom>
      <diagonal/>
    </border>
    <border>
      <left/>
      <right/>
      <top style="thin">
        <color theme="0" tint="0.79995117038483843"/>
      </top>
      <bottom style="thin">
        <color theme="0" tint="0.79995117038483843"/>
      </bottom>
      <diagonal/>
    </border>
    <border>
      <left style="thin">
        <color theme="0" tint="0.79995117038483843"/>
      </left>
      <right/>
      <top/>
      <bottom style="thin">
        <color theme="0" tint="0.79995117038483843"/>
      </bottom>
      <diagonal/>
    </border>
    <border>
      <left/>
      <right/>
      <top/>
      <bottom style="thin">
        <color theme="0" tint="0.79995117038483843"/>
      </bottom>
      <diagonal/>
    </border>
    <border>
      <left/>
      <right/>
      <top style="thin">
        <color theme="0" tint="0.79995117038483843"/>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tint="-0.14996795556505021"/>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diagonal/>
    </border>
    <border>
      <left/>
      <right style="thin">
        <color theme="0"/>
      </right>
      <top/>
      <bottom/>
      <diagonal/>
    </border>
    <border>
      <left style="thin">
        <color theme="0"/>
      </left>
      <right/>
      <top/>
      <bottom style="thin">
        <color theme="0"/>
      </bottom>
      <diagonal/>
    </border>
    <border>
      <left/>
      <right style="thin">
        <color theme="0"/>
      </right>
      <top/>
      <bottom style="thin">
        <color theme="0"/>
      </bottom>
      <diagonal/>
    </border>
    <border>
      <left/>
      <right style="thin">
        <color theme="0"/>
      </right>
      <top style="thin">
        <color theme="0"/>
      </top>
      <bottom style="thin">
        <color theme="0" tint="-0.14996795556505021"/>
      </bottom>
      <diagonal/>
    </border>
    <border>
      <left/>
      <right style="thin">
        <color theme="2" tint="-0.24994659260841701"/>
      </right>
      <top style="thin">
        <color theme="0"/>
      </top>
      <bottom style="thin">
        <color theme="0"/>
      </bottom>
      <diagonal/>
    </border>
    <border>
      <left style="thin">
        <color theme="0"/>
      </left>
      <right style="thin">
        <color theme="2" tint="-0.24994659260841701"/>
      </right>
      <top style="thin">
        <color theme="0"/>
      </top>
      <bottom/>
      <diagonal/>
    </border>
    <border>
      <left style="thin">
        <color theme="0"/>
      </left>
      <right style="thin">
        <color theme="2" tint="-0.24994659260841701"/>
      </right>
      <top/>
      <bottom style="thin">
        <color theme="0"/>
      </bottom>
      <diagonal/>
    </border>
    <border>
      <left style="thin">
        <color theme="0"/>
      </left>
      <right style="thin">
        <color theme="2" tint="-0.24994659260841701"/>
      </right>
      <top style="thin">
        <color theme="0"/>
      </top>
      <bottom style="thin">
        <color theme="0"/>
      </bottom>
      <diagonal/>
    </border>
    <border>
      <left style="thin">
        <color theme="0"/>
      </left>
      <right style="thin">
        <color theme="2" tint="-0.24994659260841701"/>
      </right>
      <top style="thin">
        <color theme="0"/>
      </top>
      <bottom style="thin">
        <color theme="0" tint="-0.14996795556505021"/>
      </bottom>
      <diagonal/>
    </border>
    <border>
      <left style="thin">
        <color theme="2" tint="-0.24994659260841701"/>
      </left>
      <right/>
      <top style="thin">
        <color theme="0"/>
      </top>
      <bottom style="thin">
        <color theme="0"/>
      </bottom>
      <diagonal/>
    </border>
    <border>
      <left style="thin">
        <color theme="2" tint="-0.24994659260841701"/>
      </left>
      <right style="thin">
        <color theme="0"/>
      </right>
      <top style="thin">
        <color theme="0"/>
      </top>
      <bottom style="thin">
        <color theme="0"/>
      </bottom>
      <diagonal/>
    </border>
    <border>
      <left style="thin">
        <color theme="2" tint="-0.24994659260841701"/>
      </left>
      <right style="thin">
        <color theme="0"/>
      </right>
      <top style="thin">
        <color theme="0"/>
      </top>
      <bottom style="thin">
        <color theme="0" tint="-0.14996795556505021"/>
      </bottom>
      <diagonal/>
    </border>
    <border>
      <left style="thin">
        <color theme="0"/>
      </left>
      <right/>
      <top style="thin">
        <color theme="0"/>
      </top>
      <bottom style="thin">
        <color theme="0" tint="-0.14996795556505021"/>
      </bottom>
      <diagonal/>
    </border>
    <border>
      <left/>
      <right/>
      <top/>
      <bottom style="thin">
        <color theme="0" tint="-0.14996795556505021"/>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
      <left/>
      <right/>
      <top/>
      <bottom style="medium">
        <color theme="2" tint="-9.9948118533890809E-2"/>
      </bottom>
      <diagonal/>
    </border>
    <border>
      <left style="thin">
        <color theme="2" tint="-0.24994659260841701"/>
      </left>
      <right/>
      <top/>
      <bottom/>
      <diagonal/>
    </border>
    <border>
      <left/>
      <right style="thin">
        <color theme="2" tint="-0.24994659260841701"/>
      </right>
      <top/>
      <bottom/>
      <diagonal/>
    </border>
    <border>
      <left style="thin">
        <color theme="2" tint="-0.24994659260841701"/>
      </left>
      <right/>
      <top/>
      <bottom style="thin">
        <color theme="0" tint="-0.14996795556505021"/>
      </bottom>
      <diagonal/>
    </border>
    <border>
      <left/>
      <right style="thin">
        <color theme="2" tint="-0.24994659260841701"/>
      </right>
      <top/>
      <bottom style="thin">
        <color theme="0" tint="-0.14996795556505021"/>
      </bottom>
      <diagonal/>
    </border>
    <border>
      <left style="thin">
        <color theme="0"/>
      </left>
      <right style="thin">
        <color theme="0"/>
      </right>
      <top style="thin">
        <color theme="2" tint="-0.24994659260841701"/>
      </top>
      <bottom style="thin">
        <color theme="2" tint="-0.24994659260841701"/>
      </bottom>
      <diagonal/>
    </border>
    <border>
      <left/>
      <right/>
      <top style="thin">
        <color theme="2" tint="-0.24994659260841701"/>
      </top>
      <bottom style="thin">
        <color theme="2" tint="-0.24994659260841701"/>
      </bottom>
      <diagonal/>
    </border>
    <border>
      <left style="thin">
        <color theme="0"/>
      </left>
      <right style="thin">
        <color theme="0"/>
      </right>
      <top style="thin">
        <color theme="0"/>
      </top>
      <bottom style="thin">
        <color theme="2" tint="-0.24994659260841701"/>
      </bottom>
      <diagonal/>
    </border>
    <border>
      <left/>
      <right style="thin">
        <color theme="0" tint="-0.14996795556505021"/>
      </right>
      <top style="thin">
        <color theme="0"/>
      </top>
      <bottom style="thin">
        <color theme="0"/>
      </bottom>
      <diagonal/>
    </border>
    <border>
      <left style="thin">
        <color theme="0"/>
      </left>
      <right style="thin">
        <color theme="0" tint="-0.14996795556505021"/>
      </right>
      <top style="thin">
        <color theme="0"/>
      </top>
      <bottom/>
      <diagonal/>
    </border>
    <border>
      <left style="thin">
        <color theme="0"/>
      </left>
      <right style="thin">
        <color theme="0" tint="-0.14996795556505021"/>
      </right>
      <top/>
      <bottom style="thin">
        <color theme="0"/>
      </bottom>
      <diagonal/>
    </border>
    <border>
      <left style="thin">
        <color theme="0"/>
      </left>
      <right style="thin">
        <color theme="0" tint="-0.14996795556505021"/>
      </right>
      <top style="thin">
        <color theme="0"/>
      </top>
      <bottom style="thin">
        <color theme="0"/>
      </bottom>
      <diagonal/>
    </border>
    <border>
      <left style="thin">
        <color theme="0"/>
      </left>
      <right style="thin">
        <color theme="0" tint="-0.14996795556505021"/>
      </right>
      <top style="thin">
        <color theme="0"/>
      </top>
      <bottom style="thin">
        <color theme="0" tint="-0.14996795556505021"/>
      </bottom>
      <diagonal/>
    </border>
    <border>
      <left style="thin">
        <color theme="0" tint="-0.14996795556505021"/>
      </left>
      <right/>
      <top style="thin">
        <color theme="0"/>
      </top>
      <bottom style="thin">
        <color theme="0"/>
      </bottom>
      <diagonal/>
    </border>
    <border>
      <left style="thin">
        <color theme="0" tint="-0.14996795556505021"/>
      </left>
      <right style="thin">
        <color theme="0"/>
      </right>
      <top style="thin">
        <color theme="0"/>
      </top>
      <bottom style="thin">
        <color theme="0"/>
      </bottom>
      <diagonal/>
    </border>
    <border>
      <left style="thin">
        <color theme="0" tint="-0.14996795556505021"/>
      </left>
      <right style="thin">
        <color theme="0"/>
      </right>
      <top style="thin">
        <color theme="0"/>
      </top>
      <bottom style="thin">
        <color theme="0" tint="-0.14996795556505021"/>
      </bottom>
      <diagonal/>
    </border>
    <border>
      <left/>
      <right style="thin">
        <color theme="0" tint="-0.14993743705557422"/>
      </right>
      <top style="thin">
        <color theme="0"/>
      </top>
      <bottom style="thin">
        <color theme="0"/>
      </bottom>
      <diagonal/>
    </border>
    <border>
      <left style="thin">
        <color theme="0"/>
      </left>
      <right style="thin">
        <color theme="0" tint="-0.14993743705557422"/>
      </right>
      <top style="thin">
        <color theme="0"/>
      </top>
      <bottom/>
      <diagonal/>
    </border>
    <border>
      <left style="thin">
        <color theme="0"/>
      </left>
      <right style="thin">
        <color theme="0" tint="-0.14993743705557422"/>
      </right>
      <top/>
      <bottom style="thin">
        <color theme="0"/>
      </bottom>
      <diagonal/>
    </border>
    <border>
      <left style="thin">
        <color theme="0"/>
      </left>
      <right style="thin">
        <color theme="0" tint="-0.14993743705557422"/>
      </right>
      <top style="thin">
        <color theme="0"/>
      </top>
      <bottom style="thin">
        <color theme="0"/>
      </bottom>
      <diagonal/>
    </border>
    <border>
      <left style="thin">
        <color theme="0"/>
      </left>
      <right style="thin">
        <color theme="0" tint="-0.14993743705557422"/>
      </right>
      <top style="thin">
        <color theme="0"/>
      </top>
      <bottom style="thin">
        <color theme="0" tint="-0.14996795556505021"/>
      </bottom>
      <diagonal/>
    </border>
    <border>
      <left/>
      <right style="medium">
        <color rgb="FFFFFFFF"/>
      </right>
      <top/>
      <bottom style="medium">
        <color rgb="FFFFFFFF"/>
      </bottom>
      <diagonal/>
    </border>
    <border>
      <left style="thin">
        <color theme="0" tint="-0.14993743705557422"/>
      </left>
      <right/>
      <top style="thin">
        <color theme="0"/>
      </top>
      <bottom style="thin">
        <color theme="0"/>
      </bottom>
      <diagonal/>
    </border>
    <border>
      <left/>
      <right style="thin">
        <color theme="0" tint="-0.14990691854609822"/>
      </right>
      <top style="thin">
        <color theme="0"/>
      </top>
      <bottom style="thin">
        <color theme="0"/>
      </bottom>
      <diagonal/>
    </border>
    <border>
      <left style="thin">
        <color theme="0"/>
      </left>
      <right style="thin">
        <color theme="0" tint="-0.14990691854609822"/>
      </right>
      <top style="thin">
        <color theme="0"/>
      </top>
      <bottom/>
      <diagonal/>
    </border>
    <border>
      <left style="thin">
        <color theme="0" tint="-0.14993743705557422"/>
      </left>
      <right style="thin">
        <color theme="0"/>
      </right>
      <top style="thin">
        <color theme="0"/>
      </top>
      <bottom style="thin">
        <color theme="0"/>
      </bottom>
      <diagonal/>
    </border>
    <border>
      <left style="thin">
        <color theme="0"/>
      </left>
      <right style="thin">
        <color theme="0" tint="-0.14990691854609822"/>
      </right>
      <top/>
      <bottom style="thin">
        <color theme="0"/>
      </bottom>
      <diagonal/>
    </border>
    <border>
      <left style="thin">
        <color theme="0"/>
      </left>
      <right style="thin">
        <color theme="0" tint="-0.14990691854609822"/>
      </right>
      <top style="thin">
        <color theme="0"/>
      </top>
      <bottom style="thin">
        <color theme="0"/>
      </bottom>
      <diagonal/>
    </border>
    <border>
      <left style="thin">
        <color theme="0" tint="-0.14993743705557422"/>
      </left>
      <right style="thin">
        <color theme="0"/>
      </right>
      <top style="thin">
        <color theme="0"/>
      </top>
      <bottom style="thin">
        <color theme="0" tint="-0.14996795556505021"/>
      </bottom>
      <diagonal/>
    </border>
    <border>
      <left style="thin">
        <color theme="0"/>
      </left>
      <right style="thin">
        <color theme="0" tint="-0.14990691854609822"/>
      </right>
      <top style="thin">
        <color theme="0"/>
      </top>
      <bottom style="thin">
        <color theme="0" tint="-0.14996795556505021"/>
      </bottom>
      <diagonal/>
    </border>
  </borders>
  <cellStyleXfs count="5">
    <xf numFmtId="0" fontId="0" fillId="0" borderId="0"/>
    <xf numFmtId="0" fontId="4" fillId="0" borderId="0" applyNumberFormat="0" applyFill="0" applyBorder="0" applyAlignment="0" applyProtection="0"/>
    <xf numFmtId="0" fontId="5" fillId="0" borderId="0"/>
    <xf numFmtId="0" fontId="16" fillId="0" borderId="0"/>
    <xf numFmtId="9" fontId="5" fillId="0" borderId="0" applyFont="0" applyFill="0" applyBorder="0" applyAlignment="0" applyProtection="0"/>
  </cellStyleXfs>
  <cellXfs count="373">
    <xf numFmtId="0" fontId="0" fillId="0" borderId="0" xfId="0"/>
    <xf numFmtId="0" fontId="2" fillId="0" borderId="0" xfId="0" applyFont="1" applyAlignment="1">
      <alignment horizontal="left"/>
    </xf>
    <xf numFmtId="0" fontId="2" fillId="0" borderId="0" xfId="0" applyFont="1" applyAlignment="1">
      <alignment horizontal="center"/>
    </xf>
    <xf numFmtId="0" fontId="1" fillId="2" borderId="1" xfId="0" applyFont="1" applyFill="1" applyBorder="1"/>
    <xf numFmtId="0" fontId="1" fillId="2" borderId="1" xfId="0" applyFont="1" applyFill="1" applyBorder="1" applyAlignment="1">
      <alignment horizontal="left" indent="2"/>
    </xf>
    <xf numFmtId="0" fontId="2" fillId="3" borderId="1" xfId="0" applyFont="1" applyFill="1" applyBorder="1"/>
    <xf numFmtId="0" fontId="2" fillId="3" borderId="1" xfId="0" applyFont="1" applyFill="1" applyBorder="1" applyAlignment="1">
      <alignment horizontal="left" indent="4"/>
    </xf>
    <xf numFmtId="0" fontId="0" fillId="0" borderId="1" xfId="0" applyBorder="1"/>
    <xf numFmtId="0" fontId="0" fillId="0" borderId="1" xfId="0" applyBorder="1" applyAlignment="1">
      <alignment horizontal="left" indent="5"/>
    </xf>
    <xf numFmtId="0" fontId="0" fillId="0" borderId="1" xfId="0" applyBorder="1" applyAlignment="1">
      <alignment horizontal="left" indent="6"/>
    </xf>
    <xf numFmtId="0" fontId="0" fillId="0" borderId="0" xfId="0" applyAlignment="1">
      <alignment horizontal="left" indent="1"/>
    </xf>
    <xf numFmtId="0" fontId="0" fillId="0" borderId="0" xfId="0" applyAlignment="1">
      <alignment horizontal="left" indent="2"/>
    </xf>
    <xf numFmtId="0" fontId="3" fillId="0" borderId="0" xfId="0" applyFont="1"/>
    <xf numFmtId="0" fontId="0" fillId="0" borderId="0" xfId="0" applyAlignment="1">
      <alignment horizontal="left"/>
    </xf>
    <xf numFmtId="0" fontId="0" fillId="0" borderId="0" xfId="0" applyAlignment="1">
      <alignment horizontal="left" indent="3"/>
    </xf>
    <xf numFmtId="0" fontId="0" fillId="0" borderId="1" xfId="0" applyBorder="1" applyAlignment="1">
      <alignment horizontal="left" indent="7"/>
    </xf>
    <xf numFmtId="0" fontId="0" fillId="0" borderId="1" xfId="0" applyBorder="1" applyAlignment="1">
      <alignment horizontal="left" indent="8"/>
    </xf>
    <xf numFmtId="0" fontId="6" fillId="0" borderId="0" xfId="2" applyFont="1" applyAlignment="1" applyProtection="1">
      <alignment vertical="center"/>
      <protection locked="0"/>
    </xf>
    <xf numFmtId="0" fontId="8" fillId="7" borderId="7" xfId="2" applyFont="1" applyFill="1" applyBorder="1" applyAlignment="1">
      <alignment horizontal="right" vertical="center"/>
    </xf>
    <xf numFmtId="0" fontId="8" fillId="7" borderId="7" xfId="2" applyFont="1" applyFill="1" applyBorder="1" applyAlignment="1">
      <alignment vertical="center"/>
    </xf>
    <xf numFmtId="3" fontId="8" fillId="7" borderId="7" xfId="2" applyNumberFormat="1" applyFont="1" applyFill="1" applyBorder="1" applyAlignment="1">
      <alignment vertical="center"/>
    </xf>
    <xf numFmtId="0" fontId="10" fillId="0" borderId="7" xfId="2" applyFont="1" applyBorder="1" applyAlignment="1">
      <alignment horizontal="right" vertical="center"/>
    </xf>
    <xf numFmtId="0" fontId="10" fillId="0" borderId="7" xfId="2" applyFont="1" applyBorder="1" applyAlignment="1">
      <alignment horizontal="left" vertical="center"/>
    </xf>
    <xf numFmtId="3" fontId="10" fillId="0" borderId="7" xfId="2" applyNumberFormat="1" applyFont="1" applyBorder="1" applyAlignment="1">
      <alignment horizontal="right" vertical="center"/>
    </xf>
    <xf numFmtId="0" fontId="1" fillId="8" borderId="7" xfId="2" applyFont="1" applyFill="1" applyBorder="1" applyAlignment="1">
      <alignment horizontal="center" vertical="center"/>
    </xf>
    <xf numFmtId="0" fontId="1" fillId="8" borderId="7" xfId="2" applyFont="1" applyFill="1" applyBorder="1" applyAlignment="1">
      <alignment horizontal="center" vertical="center" wrapText="1"/>
    </xf>
    <xf numFmtId="3" fontId="8" fillId="7" borderId="10" xfId="2" applyNumberFormat="1" applyFont="1" applyFill="1" applyBorder="1" applyAlignment="1">
      <alignment vertical="center"/>
    </xf>
    <xf numFmtId="3" fontId="8" fillId="7" borderId="24" xfId="2" applyNumberFormat="1" applyFont="1" applyFill="1" applyBorder="1" applyAlignment="1">
      <alignment vertical="center"/>
    </xf>
    <xf numFmtId="0" fontId="1" fillId="8" borderId="27" xfId="2" applyFont="1" applyFill="1" applyBorder="1" applyAlignment="1">
      <alignment horizontal="center" vertical="center"/>
    </xf>
    <xf numFmtId="3" fontId="8" fillId="7" borderId="27" xfId="2" applyNumberFormat="1" applyFont="1" applyFill="1" applyBorder="1" applyAlignment="1">
      <alignment vertical="center"/>
    </xf>
    <xf numFmtId="3" fontId="8" fillId="7" borderId="8" xfId="2" applyNumberFormat="1" applyFont="1" applyFill="1" applyBorder="1" applyAlignment="1">
      <alignment vertical="center"/>
    </xf>
    <xf numFmtId="0" fontId="10" fillId="0" borderId="0" xfId="2" applyFont="1" applyAlignment="1">
      <alignment vertical="center"/>
    </xf>
    <xf numFmtId="0" fontId="8" fillId="9" borderId="7" xfId="2" applyFont="1" applyFill="1" applyBorder="1" applyAlignment="1">
      <alignment horizontal="right" vertical="center"/>
    </xf>
    <xf numFmtId="0" fontId="8" fillId="9" borderId="7" xfId="2" applyFont="1" applyFill="1" applyBorder="1" applyAlignment="1">
      <alignment horizontal="left" vertical="center"/>
    </xf>
    <xf numFmtId="3" fontId="8" fillId="9" borderId="7" xfId="2" applyNumberFormat="1" applyFont="1" applyFill="1" applyBorder="1" applyAlignment="1">
      <alignment vertical="center"/>
    </xf>
    <xf numFmtId="0" fontId="8" fillId="5" borderId="7" xfId="2" applyFont="1" applyFill="1" applyBorder="1" applyAlignment="1">
      <alignment horizontal="right" vertical="center"/>
    </xf>
    <xf numFmtId="0" fontId="8" fillId="5" borderId="7" xfId="2" applyFont="1" applyFill="1" applyBorder="1" applyAlignment="1">
      <alignment horizontal="left" vertical="center"/>
    </xf>
    <xf numFmtId="3" fontId="8" fillId="5" borderId="7" xfId="2" applyNumberFormat="1" applyFont="1" applyFill="1" applyBorder="1" applyAlignment="1">
      <alignment vertical="center"/>
    </xf>
    <xf numFmtId="0" fontId="8" fillId="0" borderId="7" xfId="2" applyFont="1" applyBorder="1" applyAlignment="1">
      <alignment horizontal="right" vertical="center"/>
    </xf>
    <xf numFmtId="0" fontId="8" fillId="0" borderId="7" xfId="2" applyFont="1" applyBorder="1" applyAlignment="1">
      <alignment horizontal="left" vertical="center"/>
    </xf>
    <xf numFmtId="3" fontId="8" fillId="0" borderId="7" xfId="2" applyNumberFormat="1" applyFont="1" applyBorder="1" applyAlignment="1">
      <alignment vertical="center"/>
    </xf>
    <xf numFmtId="0" fontId="8" fillId="0" borderId="0" xfId="2" applyFont="1" applyAlignment="1">
      <alignment vertical="center"/>
    </xf>
    <xf numFmtId="0" fontId="11" fillId="0" borderId="7" xfId="2" applyFont="1" applyBorder="1" applyAlignment="1">
      <alignment horizontal="right" vertical="center"/>
    </xf>
    <xf numFmtId="0" fontId="11" fillId="0" borderId="7" xfId="2" applyFont="1" applyBorder="1" applyAlignment="1">
      <alignment horizontal="left" vertical="center"/>
    </xf>
    <xf numFmtId="0" fontId="12" fillId="0" borderId="0" xfId="2" applyFont="1" applyAlignment="1">
      <alignment vertical="center"/>
    </xf>
    <xf numFmtId="0" fontId="13" fillId="0" borderId="7" xfId="2" applyFont="1" applyBorder="1" applyAlignment="1">
      <alignment horizontal="right" vertical="center"/>
    </xf>
    <xf numFmtId="0" fontId="14" fillId="0" borderId="7" xfId="2" applyFont="1" applyBorder="1" applyAlignment="1">
      <alignment horizontal="left" vertical="center"/>
    </xf>
    <xf numFmtId="3" fontId="13" fillId="0" borderId="7" xfId="2" applyNumberFormat="1" applyFont="1" applyBorder="1" applyAlignment="1">
      <alignment vertical="center"/>
    </xf>
    <xf numFmtId="0" fontId="13" fillId="0" borderId="0" xfId="2" applyFont="1" applyAlignment="1">
      <alignment vertical="center"/>
    </xf>
    <xf numFmtId="0" fontId="14" fillId="10" borderId="7" xfId="2" applyFont="1" applyFill="1" applyBorder="1" applyAlignment="1">
      <alignment horizontal="right" vertical="center"/>
    </xf>
    <xf numFmtId="0" fontId="14" fillId="10" borderId="7" xfId="2" applyFont="1" applyFill="1" applyBorder="1" applyAlignment="1">
      <alignment horizontal="left" vertical="center"/>
    </xf>
    <xf numFmtId="0" fontId="14" fillId="10" borderId="0" xfId="2" applyFont="1" applyFill="1" applyAlignment="1">
      <alignment vertical="center"/>
    </xf>
    <xf numFmtId="3" fontId="10" fillId="0" borderId="7" xfId="2" applyNumberFormat="1" applyFont="1" applyBorder="1" applyAlignment="1">
      <alignment vertical="center"/>
    </xf>
    <xf numFmtId="0" fontId="12" fillId="0" borderId="7" xfId="2" applyFont="1" applyBorder="1" applyAlignment="1">
      <alignment horizontal="left" vertical="center"/>
    </xf>
    <xf numFmtId="0" fontId="14" fillId="0" borderId="7" xfId="2" applyFont="1" applyBorder="1" applyAlignment="1">
      <alignment horizontal="right" vertical="center"/>
    </xf>
    <xf numFmtId="0" fontId="12" fillId="0" borderId="7" xfId="2" applyFont="1" applyBorder="1" applyAlignment="1">
      <alignment horizontal="right" vertical="center"/>
    </xf>
    <xf numFmtId="0" fontId="13" fillId="0" borderId="7" xfId="2" applyFont="1" applyBorder="1" applyAlignment="1">
      <alignment horizontal="left" vertical="center"/>
    </xf>
    <xf numFmtId="0" fontId="8" fillId="6" borderId="7" xfId="2" applyFont="1" applyFill="1" applyBorder="1" applyAlignment="1">
      <alignment horizontal="right" vertical="center"/>
    </xf>
    <xf numFmtId="0" fontId="8" fillId="6" borderId="7" xfId="2" applyFont="1" applyFill="1" applyBorder="1" applyAlignment="1">
      <alignment vertical="center"/>
    </xf>
    <xf numFmtId="3" fontId="8" fillId="6" borderId="7" xfId="2" applyNumberFormat="1" applyFont="1" applyFill="1" applyBorder="1" applyAlignment="1">
      <alignment vertical="center"/>
    </xf>
    <xf numFmtId="0" fontId="13" fillId="0" borderId="0" xfId="2" applyFont="1" applyAlignment="1">
      <alignment horizontal="right" vertical="center"/>
    </xf>
    <xf numFmtId="0" fontId="17" fillId="0" borderId="7" xfId="2" applyFont="1" applyBorder="1" applyAlignment="1">
      <alignment horizontal="right" vertical="center"/>
    </xf>
    <xf numFmtId="0" fontId="17" fillId="0" borderId="7" xfId="2" applyFont="1" applyBorder="1" applyAlignment="1">
      <alignment horizontal="left" vertical="center"/>
    </xf>
    <xf numFmtId="0" fontId="17" fillId="0" borderId="11" xfId="2" applyFont="1" applyBorder="1" applyAlignment="1">
      <alignment horizontal="right" vertical="center"/>
    </xf>
    <xf numFmtId="0" fontId="17" fillId="0" borderId="11" xfId="2" applyFont="1" applyBorder="1" applyAlignment="1">
      <alignment horizontal="left" vertical="center"/>
    </xf>
    <xf numFmtId="0" fontId="18" fillId="0" borderId="0" xfId="0" applyFont="1"/>
    <xf numFmtId="0" fontId="1" fillId="8" borderId="31" xfId="0" applyFont="1" applyFill="1" applyBorder="1" applyAlignment="1">
      <alignment horizontal="center" vertical="center" wrapText="1"/>
    </xf>
    <xf numFmtId="0" fontId="1" fillId="8" borderId="31" xfId="0" applyFont="1" applyFill="1" applyBorder="1" applyAlignment="1">
      <alignment horizontal="center" vertical="center"/>
    </xf>
    <xf numFmtId="0" fontId="8" fillId="9" borderId="31" xfId="2" applyFont="1" applyFill="1" applyBorder="1" applyAlignment="1">
      <alignment horizontal="right" vertical="center"/>
    </xf>
    <xf numFmtId="0" fontId="8" fillId="9" borderId="31" xfId="2" applyFont="1" applyFill="1" applyBorder="1" applyAlignment="1">
      <alignment vertical="center"/>
    </xf>
    <xf numFmtId="0" fontId="10" fillId="5" borderId="31" xfId="2" applyFont="1" applyFill="1" applyBorder="1" applyAlignment="1">
      <alignment horizontal="right" vertical="center"/>
    </xf>
    <xf numFmtId="0" fontId="10" fillId="5" borderId="31" xfId="2" applyFont="1" applyFill="1" applyBorder="1" applyAlignment="1">
      <alignment horizontal="left" vertical="center"/>
    </xf>
    <xf numFmtId="0" fontId="10" fillId="0" borderId="2" xfId="0" applyFont="1" applyBorder="1" applyAlignment="1">
      <alignment horizontal="left" vertical="center"/>
    </xf>
    <xf numFmtId="0" fontId="10" fillId="0" borderId="2" xfId="0" applyFont="1" applyBorder="1" applyAlignment="1">
      <alignment horizontal="left" vertical="center" wrapText="1"/>
    </xf>
    <xf numFmtId="0" fontId="10" fillId="0" borderId="2" xfId="0" applyFont="1" applyBorder="1" applyAlignment="1">
      <alignment horizontal="left" wrapText="1"/>
    </xf>
    <xf numFmtId="0" fontId="10" fillId="0" borderId="6" xfId="0" applyFont="1" applyBorder="1" applyAlignment="1">
      <alignment vertical="center" wrapText="1"/>
    </xf>
    <xf numFmtId="0" fontId="10" fillId="0" borderId="0" xfId="0" applyFont="1" applyAlignment="1">
      <alignment vertical="center" wrapText="1"/>
    </xf>
    <xf numFmtId="0" fontId="2" fillId="0" borderId="0" xfId="0" applyFont="1"/>
    <xf numFmtId="0" fontId="2" fillId="0" borderId="34" xfId="0" applyFont="1" applyBorder="1"/>
    <xf numFmtId="0" fontId="20" fillId="0" borderId="0" xfId="0" applyFont="1" applyAlignment="1">
      <alignment vertical="center"/>
    </xf>
    <xf numFmtId="3" fontId="10" fillId="0" borderId="8" xfId="2" applyNumberFormat="1" applyFont="1" applyBorder="1" applyAlignment="1">
      <alignment horizontal="right" vertical="center"/>
    </xf>
    <xf numFmtId="3" fontId="10" fillId="0" borderId="27" xfId="2" applyNumberFormat="1" applyFont="1" applyBorder="1" applyAlignment="1">
      <alignment horizontal="right" vertical="center"/>
    </xf>
    <xf numFmtId="3" fontId="10" fillId="0" borderId="24" xfId="2" applyNumberFormat="1" applyFont="1" applyBorder="1" applyAlignment="1">
      <alignment horizontal="right" vertical="center"/>
    </xf>
    <xf numFmtId="17" fontId="1" fillId="8" borderId="7" xfId="2" applyNumberFormat="1" applyFont="1" applyFill="1" applyBorder="1" applyAlignment="1">
      <alignment horizontal="center" vertical="center"/>
    </xf>
    <xf numFmtId="0" fontId="17" fillId="0" borderId="39" xfId="0" applyFont="1" applyBorder="1" applyAlignment="1">
      <alignment horizontal="right" vertical="center"/>
    </xf>
    <xf numFmtId="0" fontId="17" fillId="0" borderId="39" xfId="0" applyFont="1" applyBorder="1" applyAlignment="1">
      <alignment vertical="center"/>
    </xf>
    <xf numFmtId="0" fontId="17" fillId="0" borderId="41" xfId="0" applyFont="1" applyBorder="1" applyAlignment="1">
      <alignment horizontal="right" vertical="center"/>
    </xf>
    <xf numFmtId="0" fontId="17" fillId="0" borderId="41" xfId="0" applyFont="1" applyBorder="1" applyAlignment="1">
      <alignment vertical="center"/>
    </xf>
    <xf numFmtId="3" fontId="8" fillId="7" borderId="7" xfId="2" applyNumberFormat="1" applyFont="1" applyFill="1" applyBorder="1" applyAlignment="1">
      <alignment horizontal="right" vertical="center"/>
    </xf>
    <xf numFmtId="3" fontId="8" fillId="9" borderId="7" xfId="2" applyNumberFormat="1" applyFont="1" applyFill="1" applyBorder="1" applyAlignment="1">
      <alignment horizontal="right" vertical="center"/>
    </xf>
    <xf numFmtId="3" fontId="8" fillId="5" borderId="7" xfId="2" applyNumberFormat="1" applyFont="1" applyFill="1" applyBorder="1" applyAlignment="1">
      <alignment horizontal="right" vertical="center"/>
    </xf>
    <xf numFmtId="3" fontId="8" fillId="0" borderId="7" xfId="2" applyNumberFormat="1" applyFont="1" applyBorder="1" applyAlignment="1">
      <alignment horizontal="right" vertical="center"/>
    </xf>
    <xf numFmtId="3" fontId="13" fillId="0" borderId="7" xfId="2" applyNumberFormat="1" applyFont="1" applyBorder="1" applyAlignment="1">
      <alignment horizontal="right" vertical="center"/>
    </xf>
    <xf numFmtId="10" fontId="8" fillId="7" borderId="7" xfId="4" applyNumberFormat="1" applyFont="1" applyFill="1" applyBorder="1" applyAlignment="1">
      <alignment vertical="center"/>
    </xf>
    <xf numFmtId="10" fontId="10" fillId="0" borderId="7" xfId="4" applyNumberFormat="1" applyFont="1" applyBorder="1" applyAlignment="1">
      <alignment horizontal="right" vertical="center"/>
    </xf>
    <xf numFmtId="0" fontId="25" fillId="0" borderId="0" xfId="2" applyFont="1" applyAlignment="1">
      <alignment vertical="center"/>
    </xf>
    <xf numFmtId="0" fontId="8" fillId="0" borderId="0" xfId="2" applyFont="1" applyAlignment="1" applyProtection="1">
      <alignment vertical="center"/>
      <protection locked="0"/>
    </xf>
    <xf numFmtId="0" fontId="13" fillId="10" borderId="7" xfId="2" applyFont="1" applyFill="1" applyBorder="1" applyAlignment="1">
      <alignment horizontal="right" vertical="center"/>
    </xf>
    <xf numFmtId="0" fontId="13" fillId="10" borderId="7" xfId="2" applyFont="1" applyFill="1" applyBorder="1" applyAlignment="1">
      <alignment horizontal="left" vertical="center"/>
    </xf>
    <xf numFmtId="3" fontId="13" fillId="10" borderId="7" xfId="2" applyNumberFormat="1" applyFont="1" applyFill="1" applyBorder="1" applyAlignment="1">
      <alignment horizontal="right" vertical="center"/>
    </xf>
    <xf numFmtId="3" fontId="13" fillId="10" borderId="7" xfId="2" applyNumberFormat="1" applyFont="1" applyFill="1" applyBorder="1" applyAlignment="1">
      <alignment vertical="center"/>
    </xf>
    <xf numFmtId="0" fontId="13" fillId="10" borderId="0" xfId="2" applyFont="1" applyFill="1" applyAlignment="1">
      <alignment vertical="center"/>
    </xf>
    <xf numFmtId="0" fontId="18" fillId="0" borderId="0" xfId="0" applyFont="1" applyAlignment="1">
      <alignment vertical="center"/>
    </xf>
    <xf numFmtId="0" fontId="24" fillId="0" borderId="0" xfId="2" applyFont="1" applyAlignment="1">
      <alignment vertical="center"/>
    </xf>
    <xf numFmtId="0" fontId="10" fillId="0" borderId="0" xfId="3" applyFont="1" applyAlignment="1">
      <alignment vertical="center"/>
    </xf>
    <xf numFmtId="0" fontId="8" fillId="0" borderId="0" xfId="3" applyFont="1" applyAlignment="1">
      <alignment vertical="center"/>
    </xf>
    <xf numFmtId="0" fontId="13" fillId="0" borderId="0" xfId="3" applyFont="1" applyAlignment="1">
      <alignment vertical="center"/>
    </xf>
    <xf numFmtId="3" fontId="10" fillId="0" borderId="0" xfId="3" applyNumberFormat="1" applyFont="1" applyAlignment="1">
      <alignment vertical="center"/>
    </xf>
    <xf numFmtId="0" fontId="25" fillId="11" borderId="7" xfId="0" applyFont="1" applyFill="1" applyBorder="1" applyAlignment="1">
      <alignment vertical="center"/>
    </xf>
    <xf numFmtId="0" fontId="25" fillId="11" borderId="8" xfId="0" applyFont="1" applyFill="1" applyBorder="1" applyAlignment="1">
      <alignment vertical="center"/>
    </xf>
    <xf numFmtId="0" fontId="25" fillId="11" borderId="9" xfId="0" applyFont="1" applyFill="1" applyBorder="1" applyAlignment="1">
      <alignment vertical="center"/>
    </xf>
    <xf numFmtId="3" fontId="17" fillId="0" borderId="0" xfId="3" applyNumberFormat="1" applyFont="1" applyAlignment="1">
      <alignment vertical="center"/>
    </xf>
    <xf numFmtId="3" fontId="17" fillId="0" borderId="30" xfId="3" applyNumberFormat="1" applyFont="1" applyBorder="1" applyAlignment="1">
      <alignment vertical="center"/>
    </xf>
    <xf numFmtId="0" fontId="24" fillId="0" borderId="0" xfId="3" applyFont="1" applyAlignment="1">
      <alignment vertical="center"/>
    </xf>
    <xf numFmtId="0" fontId="10" fillId="0" borderId="0" xfId="0" applyFont="1" applyAlignment="1">
      <alignment vertical="center"/>
    </xf>
    <xf numFmtId="0" fontId="8" fillId="5" borderId="7" xfId="0" applyFont="1" applyFill="1" applyBorder="1" applyAlignment="1">
      <alignment vertical="center"/>
    </xf>
    <xf numFmtId="3" fontId="8" fillId="5" borderId="7" xfId="0" applyNumberFormat="1" applyFont="1" applyFill="1" applyBorder="1" applyAlignment="1">
      <alignment vertical="center"/>
    </xf>
    <xf numFmtId="3" fontId="10" fillId="0" borderId="7" xfId="0" applyNumberFormat="1" applyFont="1" applyBorder="1" applyAlignment="1">
      <alignment vertical="center"/>
    </xf>
    <xf numFmtId="0" fontId="13" fillId="0" borderId="7" xfId="0" applyFont="1" applyBorder="1" applyAlignment="1">
      <alignment vertical="center"/>
    </xf>
    <xf numFmtId="3" fontId="13" fillId="0" borderId="7" xfId="0" applyNumberFormat="1" applyFont="1" applyBorder="1" applyAlignment="1">
      <alignment vertical="center"/>
    </xf>
    <xf numFmtId="0" fontId="13" fillId="0" borderId="7" xfId="0" applyFont="1" applyBorder="1" applyAlignment="1">
      <alignment horizontal="right" vertical="center"/>
    </xf>
    <xf numFmtId="0" fontId="10" fillId="0" borderId="7" xfId="0" applyFont="1" applyBorder="1" applyAlignment="1">
      <alignment vertical="center"/>
    </xf>
    <xf numFmtId="0" fontId="10" fillId="0" borderId="7" xfId="0" applyFont="1" applyBorder="1" applyAlignment="1">
      <alignment horizontal="right" vertical="center"/>
    </xf>
    <xf numFmtId="0" fontId="8" fillId="7" borderId="7" xfId="0" applyFont="1" applyFill="1" applyBorder="1" applyAlignment="1">
      <alignment vertical="center"/>
    </xf>
    <xf numFmtId="3" fontId="8" fillId="7" borderId="7" xfId="0" applyNumberFormat="1" applyFont="1" applyFill="1" applyBorder="1" applyAlignment="1">
      <alignment vertical="center"/>
    </xf>
    <xf numFmtId="0" fontId="25" fillId="5" borderId="8" xfId="0" applyFont="1" applyFill="1" applyBorder="1" applyAlignment="1">
      <alignment vertical="center"/>
    </xf>
    <xf numFmtId="0" fontId="25" fillId="5" borderId="9" xfId="0" applyFont="1" applyFill="1" applyBorder="1" applyAlignment="1">
      <alignment vertical="center"/>
    </xf>
    <xf numFmtId="0" fontId="17" fillId="0" borderId="7" xfId="0" applyFont="1" applyBorder="1" applyAlignment="1">
      <alignment horizontal="right" vertical="center"/>
    </xf>
    <xf numFmtId="0" fontId="17" fillId="0" borderId="7" xfId="0" applyFont="1" applyBorder="1" applyAlignment="1">
      <alignment vertical="center"/>
    </xf>
    <xf numFmtId="3" fontId="17" fillId="0" borderId="7" xfId="0" applyNumberFormat="1" applyFont="1" applyBorder="1" applyAlignment="1">
      <alignment vertical="center"/>
    </xf>
    <xf numFmtId="0" fontId="17" fillId="0" borderId="11" xfId="0" applyFont="1" applyBorder="1" applyAlignment="1">
      <alignment horizontal="right" vertical="center"/>
    </xf>
    <xf numFmtId="0" fontId="17" fillId="0" borderId="11" xfId="0" applyFont="1" applyBorder="1" applyAlignment="1">
      <alignment vertical="center"/>
    </xf>
    <xf numFmtId="3" fontId="17" fillId="0" borderId="11" xfId="0" applyNumberFormat="1" applyFont="1" applyBorder="1" applyAlignment="1">
      <alignment vertical="center"/>
    </xf>
    <xf numFmtId="0" fontId="24" fillId="0" borderId="0" xfId="0" applyFont="1" applyAlignment="1">
      <alignment vertical="center"/>
    </xf>
    <xf numFmtId="0" fontId="8" fillId="5" borderId="7" xfId="0" applyFont="1" applyFill="1" applyBorder="1" applyAlignment="1">
      <alignment horizontal="right" vertical="center"/>
    </xf>
    <xf numFmtId="0" fontId="17" fillId="0" borderId="0" xfId="0" applyFont="1" applyAlignment="1">
      <alignment horizontal="right" vertical="center"/>
    </xf>
    <xf numFmtId="0" fontId="17" fillId="0" borderId="0" xfId="0" applyFont="1" applyAlignment="1">
      <alignment vertical="center"/>
    </xf>
    <xf numFmtId="3" fontId="17" fillId="0" borderId="0" xfId="0" applyNumberFormat="1" applyFont="1" applyAlignment="1">
      <alignment vertical="center"/>
    </xf>
    <xf numFmtId="3" fontId="8" fillId="5" borderId="7" xfId="0" applyNumberFormat="1" applyFont="1" applyFill="1" applyBorder="1" applyAlignment="1">
      <alignment horizontal="right" vertical="center"/>
    </xf>
    <xf numFmtId="3" fontId="10" fillId="0" borderId="7" xfId="0" applyNumberFormat="1" applyFont="1" applyBorder="1" applyAlignment="1">
      <alignment horizontal="right" vertical="center"/>
    </xf>
    <xf numFmtId="3" fontId="13" fillId="0" borderId="7" xfId="0" applyNumberFormat="1" applyFont="1" applyBorder="1" applyAlignment="1">
      <alignment horizontal="right" vertical="center"/>
    </xf>
    <xf numFmtId="3" fontId="8" fillId="7" borderId="7" xfId="0" applyNumberFormat="1" applyFont="1" applyFill="1" applyBorder="1" applyAlignment="1">
      <alignment horizontal="right" vertical="center"/>
    </xf>
    <xf numFmtId="3" fontId="17" fillId="0" borderId="7" xfId="0" applyNumberFormat="1" applyFont="1" applyBorder="1" applyAlignment="1">
      <alignment horizontal="right" vertical="center"/>
    </xf>
    <xf numFmtId="10" fontId="8" fillId="5" borderId="7" xfId="4" applyNumberFormat="1" applyFont="1" applyFill="1" applyBorder="1" applyAlignment="1">
      <alignment vertical="center"/>
    </xf>
    <xf numFmtId="10" fontId="10" fillId="0" borderId="7" xfId="4" applyNumberFormat="1" applyFont="1" applyBorder="1" applyAlignment="1">
      <alignment vertical="center"/>
    </xf>
    <xf numFmtId="10" fontId="13" fillId="0" borderId="7" xfId="4" applyNumberFormat="1" applyFont="1" applyBorder="1" applyAlignment="1">
      <alignment vertical="center"/>
    </xf>
    <xf numFmtId="10" fontId="25" fillId="5" borderId="9" xfId="4" applyNumberFormat="1" applyFont="1" applyFill="1" applyBorder="1" applyAlignment="1">
      <alignment vertical="center"/>
    </xf>
    <xf numFmtId="10" fontId="17" fillId="0" borderId="7" xfId="4" applyNumberFormat="1" applyFont="1" applyBorder="1" applyAlignment="1">
      <alignment vertical="center"/>
    </xf>
    <xf numFmtId="10" fontId="17" fillId="0" borderId="11" xfId="4" applyNumberFormat="1" applyFont="1" applyBorder="1" applyAlignment="1">
      <alignment vertical="center"/>
    </xf>
    <xf numFmtId="0" fontId="17" fillId="0" borderId="12" xfId="0" applyFont="1" applyBorder="1" applyAlignment="1">
      <alignment horizontal="right" vertical="center"/>
    </xf>
    <xf numFmtId="0" fontId="17" fillId="0" borderId="12" xfId="0" applyFont="1" applyBorder="1" applyAlignment="1">
      <alignment vertical="center"/>
    </xf>
    <xf numFmtId="3" fontId="17" fillId="0" borderId="40" xfId="0" applyNumberFormat="1" applyFont="1" applyBorder="1" applyAlignment="1">
      <alignment vertical="center"/>
    </xf>
    <xf numFmtId="3" fontId="13" fillId="0" borderId="41" xfId="0" applyNumberFormat="1" applyFont="1" applyBorder="1" applyAlignment="1">
      <alignment vertical="center"/>
    </xf>
    <xf numFmtId="3" fontId="8" fillId="5" borderId="10" xfId="0" applyNumberFormat="1" applyFont="1" applyFill="1" applyBorder="1" applyAlignment="1">
      <alignment vertical="center"/>
    </xf>
    <xf numFmtId="3" fontId="8" fillId="5" borderId="8" xfId="0" applyNumberFormat="1" applyFont="1" applyFill="1" applyBorder="1" applyAlignment="1">
      <alignment vertical="center"/>
    </xf>
    <xf numFmtId="3" fontId="10" fillId="0" borderId="10" xfId="0" applyNumberFormat="1" applyFont="1" applyBorder="1" applyAlignment="1">
      <alignment vertical="center"/>
    </xf>
    <xf numFmtId="3" fontId="10" fillId="0" borderId="8" xfId="0" applyNumberFormat="1" applyFont="1" applyBorder="1" applyAlignment="1">
      <alignment vertical="center"/>
    </xf>
    <xf numFmtId="3" fontId="13" fillId="0" borderId="10" xfId="0" applyNumberFormat="1" applyFont="1" applyBorder="1" applyAlignment="1">
      <alignment vertical="center"/>
    </xf>
    <xf numFmtId="3" fontId="13" fillId="0" borderId="8" xfId="0" applyNumberFormat="1" applyFont="1" applyBorder="1" applyAlignment="1">
      <alignment vertical="center"/>
    </xf>
    <xf numFmtId="3" fontId="8" fillId="7" borderId="10" xfId="0" applyNumberFormat="1" applyFont="1" applyFill="1" applyBorder="1" applyAlignment="1">
      <alignment vertical="center"/>
    </xf>
    <xf numFmtId="3" fontId="8" fillId="7" borderId="8" xfId="0" applyNumberFormat="1" applyFont="1" applyFill="1" applyBorder="1" applyAlignment="1">
      <alignment vertical="center"/>
    </xf>
    <xf numFmtId="3" fontId="17" fillId="0" borderId="10" xfId="0" applyNumberFormat="1" applyFont="1" applyBorder="1" applyAlignment="1">
      <alignment vertical="center"/>
    </xf>
    <xf numFmtId="3" fontId="17" fillId="0" borderId="8" xfId="0" applyNumberFormat="1" applyFont="1" applyBorder="1" applyAlignment="1">
      <alignment vertical="center"/>
    </xf>
    <xf numFmtId="3" fontId="17" fillId="0" borderId="20" xfId="0" applyNumberFormat="1" applyFont="1" applyBorder="1" applyAlignment="1">
      <alignment vertical="center"/>
    </xf>
    <xf numFmtId="3" fontId="17" fillId="0" borderId="29" xfId="0" applyNumberFormat="1" applyFont="1" applyBorder="1" applyAlignment="1">
      <alignment vertical="center"/>
    </xf>
    <xf numFmtId="3" fontId="8" fillId="6" borderId="7" xfId="2" applyNumberFormat="1" applyFont="1" applyFill="1" applyBorder="1" applyAlignment="1">
      <alignment horizontal="right" vertical="center"/>
    </xf>
    <xf numFmtId="3" fontId="10" fillId="0" borderId="0" xfId="3" applyNumberFormat="1" applyFont="1" applyAlignment="1">
      <alignment horizontal="right" vertical="center"/>
    </xf>
    <xf numFmtId="0" fontId="1" fillId="8" borderId="10" xfId="2" applyFont="1" applyFill="1" applyBorder="1" applyAlignment="1">
      <alignment horizontal="center" vertical="center"/>
    </xf>
    <xf numFmtId="3" fontId="8" fillId="7" borderId="45" xfId="2" applyNumberFormat="1" applyFont="1" applyFill="1" applyBorder="1" applyAlignment="1">
      <alignment vertical="center"/>
    </xf>
    <xf numFmtId="3" fontId="8" fillId="5" borderId="45" xfId="0" applyNumberFormat="1" applyFont="1" applyFill="1" applyBorder="1" applyAlignment="1">
      <alignment vertical="center"/>
    </xf>
    <xf numFmtId="3" fontId="10" fillId="0" borderId="45" xfId="0" applyNumberFormat="1" applyFont="1" applyBorder="1" applyAlignment="1">
      <alignment vertical="center"/>
    </xf>
    <xf numFmtId="3" fontId="13" fillId="0" borderId="45" xfId="0" applyNumberFormat="1" applyFont="1" applyBorder="1" applyAlignment="1">
      <alignment vertical="center"/>
    </xf>
    <xf numFmtId="3" fontId="8" fillId="7" borderId="45" xfId="0" applyNumberFormat="1" applyFont="1" applyFill="1" applyBorder="1" applyAlignment="1">
      <alignment vertical="center"/>
    </xf>
    <xf numFmtId="0" fontId="25" fillId="5" borderId="42" xfId="0" applyFont="1" applyFill="1" applyBorder="1" applyAlignment="1">
      <alignment vertical="center"/>
    </xf>
    <xf numFmtId="3" fontId="17" fillId="0" borderId="45" xfId="0" applyNumberFormat="1" applyFont="1" applyBorder="1" applyAlignment="1">
      <alignment vertical="center"/>
    </xf>
    <xf numFmtId="3" fontId="17" fillId="0" borderId="46" xfId="0" applyNumberFormat="1" applyFont="1" applyBorder="1" applyAlignment="1">
      <alignment vertical="center"/>
    </xf>
    <xf numFmtId="0" fontId="1" fillId="8" borderId="48" xfId="2" applyFont="1" applyFill="1" applyBorder="1" applyAlignment="1">
      <alignment horizontal="center" vertical="center"/>
    </xf>
    <xf numFmtId="3" fontId="8" fillId="7" borderId="48" xfId="2" applyNumberFormat="1" applyFont="1" applyFill="1" applyBorder="1" applyAlignment="1">
      <alignment vertical="center"/>
    </xf>
    <xf numFmtId="3" fontId="8" fillId="5" borderId="48" xfId="0" applyNumberFormat="1" applyFont="1" applyFill="1" applyBorder="1" applyAlignment="1">
      <alignment vertical="center"/>
    </xf>
    <xf numFmtId="3" fontId="10" fillId="0" borderId="48" xfId="0" applyNumberFormat="1" applyFont="1" applyBorder="1" applyAlignment="1">
      <alignment vertical="center"/>
    </xf>
    <xf numFmtId="3" fontId="13" fillId="0" borderId="48" xfId="0" applyNumberFormat="1" applyFont="1" applyBorder="1" applyAlignment="1">
      <alignment vertical="center"/>
    </xf>
    <xf numFmtId="3" fontId="8" fillId="7" borderId="48" xfId="0" applyNumberFormat="1" applyFont="1" applyFill="1" applyBorder="1" applyAlignment="1">
      <alignment vertical="center"/>
    </xf>
    <xf numFmtId="0" fontId="25" fillId="5" borderId="47" xfId="0" applyFont="1" applyFill="1" applyBorder="1" applyAlignment="1">
      <alignment vertical="center"/>
    </xf>
    <xf numFmtId="3" fontId="17" fillId="0" borderId="48" xfId="0" applyNumberFormat="1" applyFont="1" applyBorder="1" applyAlignment="1">
      <alignment vertical="center"/>
    </xf>
    <xf numFmtId="3" fontId="17" fillId="0" borderId="49" xfId="0" applyNumberFormat="1" applyFont="1" applyBorder="1" applyAlignment="1">
      <alignment vertical="center"/>
    </xf>
    <xf numFmtId="3" fontId="8" fillId="7" borderId="53" xfId="2" applyNumberFormat="1" applyFont="1" applyFill="1" applyBorder="1" applyAlignment="1">
      <alignment vertical="center"/>
    </xf>
    <xf numFmtId="3" fontId="8" fillId="5" borderId="53" xfId="0" applyNumberFormat="1" applyFont="1" applyFill="1" applyBorder="1" applyAlignment="1">
      <alignment vertical="center"/>
    </xf>
    <xf numFmtId="3" fontId="10" fillId="0" borderId="53" xfId="0" applyNumberFormat="1" applyFont="1" applyBorder="1" applyAlignment="1">
      <alignment vertical="center"/>
    </xf>
    <xf numFmtId="3" fontId="13" fillId="0" borderId="53" xfId="0" applyNumberFormat="1" applyFont="1" applyBorder="1" applyAlignment="1">
      <alignment vertical="center"/>
    </xf>
    <xf numFmtId="3" fontId="8" fillId="7" borderId="53" xfId="0" applyNumberFormat="1" applyFont="1" applyFill="1" applyBorder="1" applyAlignment="1">
      <alignment vertical="center"/>
    </xf>
    <xf numFmtId="0" fontId="25" fillId="5" borderId="50" xfId="0" applyFont="1" applyFill="1" applyBorder="1" applyAlignment="1">
      <alignment vertical="center"/>
    </xf>
    <xf numFmtId="3" fontId="17" fillId="0" borderId="53" xfId="0" applyNumberFormat="1" applyFont="1" applyBorder="1" applyAlignment="1">
      <alignment vertical="center"/>
    </xf>
    <xf numFmtId="3" fontId="17" fillId="0" borderId="54" xfId="0" applyNumberFormat="1" applyFont="1" applyBorder="1" applyAlignment="1">
      <alignment vertical="center"/>
    </xf>
    <xf numFmtId="3" fontId="10" fillId="0" borderId="10" xfId="2" applyNumberFormat="1" applyFont="1" applyBorder="1" applyAlignment="1">
      <alignment horizontal="right" vertical="center"/>
    </xf>
    <xf numFmtId="3" fontId="8" fillId="5" borderId="24" xfId="0" applyNumberFormat="1" applyFont="1" applyFill="1" applyBorder="1" applyAlignment="1">
      <alignment vertical="center"/>
    </xf>
    <xf numFmtId="3" fontId="8" fillId="5" borderId="27" xfId="0" applyNumberFormat="1" applyFont="1" applyFill="1" applyBorder="1" applyAlignment="1">
      <alignment vertical="center"/>
    </xf>
    <xf numFmtId="3" fontId="13" fillId="0" borderId="24" xfId="0" applyNumberFormat="1" applyFont="1" applyBorder="1" applyAlignment="1">
      <alignment vertical="center"/>
    </xf>
    <xf numFmtId="3" fontId="13" fillId="0" borderId="27" xfId="0" applyNumberFormat="1" applyFont="1" applyBorder="1" applyAlignment="1">
      <alignment vertical="center"/>
    </xf>
    <xf numFmtId="3" fontId="10" fillId="0" borderId="24" xfId="0" applyNumberFormat="1" applyFont="1" applyBorder="1" applyAlignment="1">
      <alignment vertical="center"/>
    </xf>
    <xf numFmtId="3" fontId="10" fillId="0" borderId="27" xfId="0" applyNumberFormat="1" applyFont="1" applyBorder="1" applyAlignment="1">
      <alignment vertical="center"/>
    </xf>
    <xf numFmtId="3" fontId="8" fillId="7" borderId="24" xfId="0" applyNumberFormat="1" applyFont="1" applyFill="1" applyBorder="1" applyAlignment="1">
      <alignment vertical="center"/>
    </xf>
    <xf numFmtId="3" fontId="8" fillId="7" borderId="27" xfId="0" applyNumberFormat="1" applyFont="1" applyFill="1" applyBorder="1" applyAlignment="1">
      <alignment vertical="center"/>
    </xf>
    <xf numFmtId="0" fontId="25" fillId="11" borderId="9" xfId="0" applyFont="1" applyFill="1" applyBorder="1" applyAlignment="1">
      <alignment horizontal="right" vertical="center"/>
    </xf>
    <xf numFmtId="3" fontId="17" fillId="0" borderId="0" xfId="3" applyNumberFormat="1" applyFont="1" applyAlignment="1">
      <alignment horizontal="right" vertical="center"/>
    </xf>
    <xf numFmtId="3" fontId="17" fillId="0" borderId="30" xfId="3" applyNumberFormat="1" applyFont="1" applyBorder="1" applyAlignment="1">
      <alignment horizontal="right" vertical="center"/>
    </xf>
    <xf numFmtId="3" fontId="28" fillId="0" borderId="40" xfId="0" applyNumberFormat="1" applyFont="1" applyBorder="1" applyAlignment="1">
      <alignment vertical="center"/>
    </xf>
    <xf numFmtId="0" fontId="10" fillId="0" borderId="0" xfId="0" applyFont="1" applyAlignment="1">
      <alignment horizontal="left" vertical="center"/>
    </xf>
    <xf numFmtId="10" fontId="8" fillId="9" borderId="7" xfId="4" applyNumberFormat="1" applyFont="1" applyFill="1" applyBorder="1" applyAlignment="1">
      <alignment vertical="center"/>
    </xf>
    <xf numFmtId="10" fontId="8" fillId="0" borderId="7" xfId="4" applyNumberFormat="1" applyFont="1" applyBorder="1" applyAlignment="1">
      <alignment vertical="center"/>
    </xf>
    <xf numFmtId="10" fontId="13" fillId="10" borderId="7" xfId="4" applyNumberFormat="1" applyFont="1" applyFill="1" applyBorder="1" applyAlignment="1">
      <alignment vertical="center"/>
    </xf>
    <xf numFmtId="10" fontId="8" fillId="6" borderId="7" xfId="4" applyNumberFormat="1" applyFont="1" applyFill="1" applyBorder="1" applyAlignment="1">
      <alignment vertical="center"/>
    </xf>
    <xf numFmtId="10" fontId="10" fillId="0" borderId="0" xfId="4" applyNumberFormat="1" applyFont="1" applyAlignment="1">
      <alignment vertical="center"/>
    </xf>
    <xf numFmtId="10" fontId="25" fillId="11" borderId="9" xfId="4" applyNumberFormat="1" applyFont="1" applyFill="1" applyBorder="1" applyAlignment="1">
      <alignment vertical="center"/>
    </xf>
    <xf numFmtId="10" fontId="17" fillId="0" borderId="0" xfId="4" applyNumberFormat="1" applyFont="1" applyAlignment="1">
      <alignment vertical="center"/>
    </xf>
    <xf numFmtId="10" fontId="17" fillId="0" borderId="30" xfId="4" applyNumberFormat="1" applyFont="1" applyBorder="1" applyAlignment="1">
      <alignment vertical="center"/>
    </xf>
    <xf numFmtId="10" fontId="13" fillId="0" borderId="7" xfId="4" applyNumberFormat="1" applyFont="1" applyBorder="1" applyAlignment="1">
      <alignment horizontal="right" vertical="center"/>
    </xf>
    <xf numFmtId="10" fontId="8" fillId="7" borderId="27" xfId="4" applyNumberFormat="1" applyFont="1" applyFill="1" applyBorder="1" applyAlignment="1">
      <alignment vertical="center"/>
    </xf>
    <xf numFmtId="10" fontId="8" fillId="7" borderId="24" xfId="4" applyNumberFormat="1" applyFont="1" applyFill="1" applyBorder="1" applyAlignment="1">
      <alignment vertical="center"/>
    </xf>
    <xf numFmtId="10" fontId="8" fillId="5" borderId="27" xfId="4" applyNumberFormat="1" applyFont="1" applyFill="1" applyBorder="1" applyAlignment="1">
      <alignment vertical="center"/>
    </xf>
    <xf numFmtId="10" fontId="8" fillId="5" borderId="24" xfId="4" applyNumberFormat="1" applyFont="1" applyFill="1" applyBorder="1" applyAlignment="1">
      <alignment vertical="center"/>
    </xf>
    <xf numFmtId="10" fontId="10" fillId="0" borderId="27" xfId="4" applyNumberFormat="1" applyFont="1" applyBorder="1" applyAlignment="1">
      <alignment vertical="center"/>
    </xf>
    <xf numFmtId="10" fontId="10" fillId="0" borderId="24" xfId="4" applyNumberFormat="1" applyFont="1" applyBorder="1" applyAlignment="1">
      <alignment vertical="center"/>
    </xf>
    <xf numFmtId="10" fontId="13" fillId="0" borderId="27" xfId="4" applyNumberFormat="1" applyFont="1" applyBorder="1" applyAlignment="1">
      <alignment vertical="center"/>
    </xf>
    <xf numFmtId="10" fontId="13" fillId="0" borderId="24" xfId="4" applyNumberFormat="1" applyFont="1" applyBorder="1" applyAlignment="1">
      <alignment vertical="center"/>
    </xf>
    <xf numFmtId="10" fontId="25" fillId="5" borderId="26" xfId="4" applyNumberFormat="1" applyFont="1" applyFill="1" applyBorder="1" applyAlignment="1">
      <alignment vertical="center"/>
    </xf>
    <xf numFmtId="10" fontId="25" fillId="5" borderId="21" xfId="4" applyNumberFormat="1" applyFont="1" applyFill="1" applyBorder="1" applyAlignment="1">
      <alignment vertical="center"/>
    </xf>
    <xf numFmtId="10" fontId="17" fillId="0" borderId="27" xfId="4" applyNumberFormat="1" applyFont="1" applyBorder="1" applyAlignment="1">
      <alignment vertical="center"/>
    </xf>
    <xf numFmtId="10" fontId="17" fillId="0" borderId="24" xfId="4" applyNumberFormat="1" applyFont="1" applyBorder="1" applyAlignment="1">
      <alignment vertical="center"/>
    </xf>
    <xf numFmtId="10" fontId="17" fillId="0" borderId="28" xfId="4" applyNumberFormat="1" applyFont="1" applyBorder="1" applyAlignment="1">
      <alignment vertical="center"/>
    </xf>
    <xf numFmtId="10" fontId="17" fillId="0" borderId="25" xfId="4" applyNumberFormat="1" applyFont="1" applyBorder="1" applyAlignment="1">
      <alignment vertical="center"/>
    </xf>
    <xf numFmtId="10" fontId="8" fillId="9" borderId="27" xfId="4" applyNumberFormat="1" applyFont="1" applyFill="1" applyBorder="1" applyAlignment="1">
      <alignment vertical="center"/>
    </xf>
    <xf numFmtId="10" fontId="8" fillId="9" borderId="24" xfId="4" applyNumberFormat="1" applyFont="1" applyFill="1" applyBorder="1" applyAlignment="1">
      <alignment vertical="center"/>
    </xf>
    <xf numFmtId="10" fontId="8" fillId="0" borderId="27" xfId="4" applyNumberFormat="1" applyFont="1" applyBorder="1" applyAlignment="1">
      <alignment vertical="center"/>
    </xf>
    <xf numFmtId="10" fontId="8" fillId="0" borderId="24" xfId="4" applyNumberFormat="1" applyFont="1" applyBorder="1" applyAlignment="1">
      <alignment vertical="center"/>
    </xf>
    <xf numFmtId="10" fontId="13" fillId="10" borderId="27" xfId="4" applyNumberFormat="1" applyFont="1" applyFill="1" applyBorder="1" applyAlignment="1">
      <alignment vertical="center"/>
    </xf>
    <xf numFmtId="10" fontId="13" fillId="10" borderId="24" xfId="4" applyNumberFormat="1" applyFont="1" applyFill="1" applyBorder="1" applyAlignment="1">
      <alignment vertical="center"/>
    </xf>
    <xf numFmtId="10" fontId="10" fillId="0" borderId="35" xfId="4" applyNumberFormat="1" applyFont="1" applyBorder="1" applyAlignment="1">
      <alignment vertical="center"/>
    </xf>
    <xf numFmtId="10" fontId="10" fillId="0" borderId="0" xfId="4" applyNumberFormat="1" applyFont="1" applyBorder="1" applyAlignment="1">
      <alignment vertical="center"/>
    </xf>
    <xf numFmtId="10" fontId="10" fillId="0" borderId="36" xfId="4" applyNumberFormat="1" applyFont="1" applyBorder="1" applyAlignment="1">
      <alignment vertical="center"/>
    </xf>
    <xf numFmtId="10" fontId="25" fillId="11" borderId="26" xfId="4" applyNumberFormat="1" applyFont="1" applyFill="1" applyBorder="1" applyAlignment="1">
      <alignment vertical="center"/>
    </xf>
    <xf numFmtId="10" fontId="25" fillId="11" borderId="21" xfId="4" applyNumberFormat="1" applyFont="1" applyFill="1" applyBorder="1" applyAlignment="1">
      <alignment vertical="center"/>
    </xf>
    <xf numFmtId="10" fontId="17" fillId="0" borderId="35" xfId="4" applyNumberFormat="1" applyFont="1" applyBorder="1" applyAlignment="1">
      <alignment vertical="center"/>
    </xf>
    <xf numFmtId="10" fontId="17" fillId="0" borderId="0" xfId="4" applyNumberFormat="1" applyFont="1" applyBorder="1" applyAlignment="1">
      <alignment vertical="center"/>
    </xf>
    <xf numFmtId="10" fontId="17" fillId="0" borderId="36" xfId="4" applyNumberFormat="1" applyFont="1" applyBorder="1" applyAlignment="1">
      <alignment vertical="center"/>
    </xf>
    <xf numFmtId="10" fontId="17" fillId="0" borderId="37" xfId="4" applyNumberFormat="1" applyFont="1" applyBorder="1" applyAlignment="1">
      <alignment vertical="center"/>
    </xf>
    <xf numFmtId="10" fontId="17" fillId="0" borderId="38" xfId="4" applyNumberFormat="1" applyFont="1" applyBorder="1" applyAlignment="1">
      <alignment vertical="center"/>
    </xf>
    <xf numFmtId="10" fontId="10" fillId="0" borderId="27" xfId="4" applyNumberFormat="1" applyFont="1" applyBorder="1" applyAlignment="1">
      <alignment horizontal="right" vertical="center"/>
    </xf>
    <xf numFmtId="10" fontId="10" fillId="0" borderId="24" xfId="4" applyNumberFormat="1" applyFont="1" applyBorder="1" applyAlignment="1">
      <alignment horizontal="right" vertical="center"/>
    </xf>
    <xf numFmtId="10" fontId="17" fillId="0" borderId="7" xfId="4" applyNumberFormat="1" applyFont="1" applyBorder="1" applyAlignment="1">
      <alignment horizontal="right" vertical="center"/>
    </xf>
    <xf numFmtId="10" fontId="8" fillId="0" borderId="7" xfId="4" applyNumberFormat="1" applyFont="1" applyBorder="1" applyAlignment="1">
      <alignment horizontal="right" vertical="center"/>
    </xf>
    <xf numFmtId="0" fontId="10" fillId="7" borderId="31" xfId="0" applyFont="1" applyFill="1" applyBorder="1" applyAlignment="1">
      <alignment vertical="center" wrapText="1"/>
    </xf>
    <xf numFmtId="0" fontId="10" fillId="9" borderId="31" xfId="0" applyFont="1" applyFill="1" applyBorder="1" applyAlignment="1">
      <alignment vertical="center" wrapText="1"/>
    </xf>
    <xf numFmtId="0" fontId="10" fillId="5" borderId="31" xfId="0" applyFont="1" applyFill="1" applyBorder="1" applyAlignment="1">
      <alignment vertical="center"/>
    </xf>
    <xf numFmtId="0" fontId="10" fillId="5" borderId="31" xfId="0" applyFont="1" applyFill="1" applyBorder="1" applyAlignment="1">
      <alignment vertical="center" wrapText="1"/>
    </xf>
    <xf numFmtId="0" fontId="10" fillId="5" borderId="31" xfId="0" applyFont="1" applyFill="1" applyBorder="1" applyAlignment="1">
      <alignment horizontal="left" vertical="center" wrapText="1"/>
    </xf>
    <xf numFmtId="0" fontId="8" fillId="9" borderId="31" xfId="0" applyFont="1" applyFill="1" applyBorder="1" applyAlignment="1">
      <alignment vertical="center"/>
    </xf>
    <xf numFmtId="3" fontId="10" fillId="9" borderId="31" xfId="0" applyNumberFormat="1" applyFont="1" applyFill="1" applyBorder="1" applyAlignment="1">
      <alignment vertical="center" wrapText="1"/>
    </xf>
    <xf numFmtId="0" fontId="10" fillId="5" borderId="31" xfId="0" applyFont="1" applyFill="1" applyBorder="1" applyAlignment="1">
      <alignment horizontal="right" vertical="center"/>
    </xf>
    <xf numFmtId="3" fontId="10" fillId="5" borderId="31" xfId="0" applyNumberFormat="1" applyFont="1" applyFill="1" applyBorder="1" applyAlignment="1">
      <alignment vertical="center" wrapText="1"/>
    </xf>
    <xf numFmtId="0" fontId="8" fillId="9" borderId="31" xfId="0" applyFont="1" applyFill="1" applyBorder="1" applyAlignment="1">
      <alignment horizontal="right" vertical="center"/>
    </xf>
    <xf numFmtId="3" fontId="8" fillId="9" borderId="31" xfId="0" applyNumberFormat="1" applyFont="1" applyFill="1" applyBorder="1" applyAlignment="1">
      <alignment horizontal="left" vertical="center"/>
    </xf>
    <xf numFmtId="0" fontId="10" fillId="5" borderId="31" xfId="0" applyFont="1" applyFill="1" applyBorder="1" applyAlignment="1">
      <alignment horizontal="right" vertical="center" wrapText="1"/>
    </xf>
    <xf numFmtId="0" fontId="8" fillId="5" borderId="31" xfId="0" applyFont="1" applyFill="1" applyBorder="1" applyAlignment="1">
      <alignment vertical="center" wrapText="1"/>
    </xf>
    <xf numFmtId="10" fontId="8" fillId="7" borderId="7" xfId="4" applyNumberFormat="1" applyFont="1" applyFill="1" applyBorder="1" applyAlignment="1">
      <alignment horizontal="right" vertical="center"/>
    </xf>
    <xf numFmtId="10" fontId="8" fillId="5" borderId="7" xfId="4" applyNumberFormat="1" applyFont="1" applyFill="1" applyBorder="1" applyAlignment="1">
      <alignment horizontal="right" vertical="center"/>
    </xf>
    <xf numFmtId="10" fontId="25" fillId="5" borderId="9" xfId="4" applyNumberFormat="1" applyFont="1" applyFill="1" applyBorder="1" applyAlignment="1">
      <alignment horizontal="right" vertical="center"/>
    </xf>
    <xf numFmtId="10" fontId="17" fillId="0" borderId="11" xfId="4" applyNumberFormat="1" applyFont="1" applyBorder="1" applyAlignment="1">
      <alignment horizontal="right" vertical="center"/>
    </xf>
    <xf numFmtId="0" fontId="30" fillId="12" borderId="55" xfId="0" applyFont="1" applyFill="1" applyBorder="1" applyAlignment="1">
      <alignment vertical="center" wrapText="1"/>
    </xf>
    <xf numFmtId="0" fontId="8" fillId="5" borderId="2" xfId="0" applyFont="1" applyFill="1" applyBorder="1" applyAlignment="1">
      <alignment horizontal="left" vertical="center"/>
    </xf>
    <xf numFmtId="10" fontId="8" fillId="7" borderId="8" xfId="4" applyNumberFormat="1" applyFont="1" applyFill="1" applyBorder="1" applyAlignment="1">
      <alignment vertical="center"/>
    </xf>
    <xf numFmtId="10" fontId="8" fillId="9" borderId="8" xfId="4" applyNumberFormat="1" applyFont="1" applyFill="1" applyBorder="1" applyAlignment="1">
      <alignment vertical="center"/>
    </xf>
    <xf numFmtId="10" fontId="8" fillId="5" borderId="8" xfId="4" applyNumberFormat="1" applyFont="1" applyFill="1" applyBorder="1" applyAlignment="1">
      <alignment vertical="center"/>
    </xf>
    <xf numFmtId="10" fontId="8" fillId="0" borderId="8" xfId="4" applyNumberFormat="1" applyFont="1" applyBorder="1" applyAlignment="1">
      <alignment vertical="center"/>
    </xf>
    <xf numFmtId="10" fontId="13" fillId="0" borderId="8" xfId="4" applyNumberFormat="1" applyFont="1" applyBorder="1" applyAlignment="1">
      <alignment vertical="center"/>
    </xf>
    <xf numFmtId="10" fontId="13" fillId="10" borderId="8" xfId="4" applyNumberFormat="1" applyFont="1" applyFill="1" applyBorder="1" applyAlignment="1">
      <alignment vertical="center"/>
    </xf>
    <xf numFmtId="10" fontId="10" fillId="0" borderId="8" xfId="4" applyNumberFormat="1" applyFont="1" applyBorder="1" applyAlignment="1">
      <alignment vertical="center"/>
    </xf>
    <xf numFmtId="10" fontId="10" fillId="0" borderId="8" xfId="4" applyNumberFormat="1" applyFont="1" applyBorder="1" applyAlignment="1">
      <alignment horizontal="right" vertical="center"/>
    </xf>
    <xf numFmtId="10" fontId="13" fillId="0" borderId="8" xfId="4" applyNumberFormat="1" applyFont="1" applyBorder="1" applyAlignment="1">
      <alignment horizontal="right" vertical="center"/>
    </xf>
    <xf numFmtId="10" fontId="8" fillId="6" borderId="8" xfId="4" applyNumberFormat="1" applyFont="1" applyFill="1" applyBorder="1" applyAlignment="1">
      <alignment vertical="center"/>
    </xf>
    <xf numFmtId="10" fontId="8" fillId="0" borderId="8" xfId="4" applyNumberFormat="1" applyFont="1" applyBorder="1" applyAlignment="1">
      <alignment horizontal="right" vertical="center"/>
    </xf>
    <xf numFmtId="0" fontId="8" fillId="0" borderId="0" xfId="0" applyFont="1" applyAlignment="1">
      <alignment vertical="center"/>
    </xf>
    <xf numFmtId="0" fontId="31" fillId="0" borderId="2" xfId="1" applyFont="1" applyBorder="1" applyAlignment="1">
      <alignment horizontal="left" vertical="center"/>
    </xf>
    <xf numFmtId="0" fontId="31" fillId="0" borderId="4" xfId="1" applyFont="1" applyBorder="1" applyAlignment="1">
      <alignment horizontal="left" vertical="center"/>
    </xf>
    <xf numFmtId="0" fontId="31" fillId="0" borderId="5" xfId="1" applyFont="1" applyBorder="1" applyAlignment="1">
      <alignment horizontal="left" vertical="center"/>
    </xf>
    <xf numFmtId="0" fontId="32" fillId="6" borderId="7" xfId="2" applyFont="1" applyFill="1" applyBorder="1" applyAlignment="1">
      <alignment horizontal="right" vertical="center"/>
    </xf>
    <xf numFmtId="0" fontId="32" fillId="6" borderId="7" xfId="2" applyFont="1" applyFill="1" applyBorder="1" applyAlignment="1">
      <alignment vertical="center"/>
    </xf>
    <xf numFmtId="3" fontId="32" fillId="6" borderId="7" xfId="2" applyNumberFormat="1" applyFont="1" applyFill="1" applyBorder="1" applyAlignment="1">
      <alignment vertical="center"/>
    </xf>
    <xf numFmtId="0" fontId="8" fillId="7" borderId="7" xfId="2" applyFont="1" applyFill="1" applyBorder="1" applyAlignment="1">
      <alignment horizontal="left" vertical="center"/>
    </xf>
    <xf numFmtId="10" fontId="32" fillId="6" borderId="7" xfId="4" applyNumberFormat="1" applyFont="1" applyFill="1" applyBorder="1" applyAlignment="1">
      <alignment vertical="center"/>
    </xf>
    <xf numFmtId="10" fontId="17" fillId="0" borderId="8" xfId="4" applyNumberFormat="1" applyFont="1" applyBorder="1" applyAlignment="1">
      <alignment vertical="center"/>
    </xf>
    <xf numFmtId="10" fontId="17" fillId="0" borderId="29" xfId="4" applyNumberFormat="1" applyFont="1" applyBorder="1" applyAlignment="1">
      <alignment vertical="center"/>
    </xf>
    <xf numFmtId="0" fontId="1" fillId="8" borderId="59" xfId="2" applyFont="1" applyFill="1" applyBorder="1" applyAlignment="1">
      <alignment horizontal="center" vertical="center"/>
    </xf>
    <xf numFmtId="3" fontId="8" fillId="7" borderId="59" xfId="2" applyNumberFormat="1" applyFont="1" applyFill="1" applyBorder="1" applyAlignment="1">
      <alignment vertical="center"/>
    </xf>
    <xf numFmtId="3" fontId="8" fillId="7" borderId="61" xfId="2" applyNumberFormat="1" applyFont="1" applyFill="1" applyBorder="1" applyAlignment="1">
      <alignment vertical="center"/>
    </xf>
    <xf numFmtId="3" fontId="8" fillId="5" borderId="59" xfId="0" applyNumberFormat="1" applyFont="1" applyFill="1" applyBorder="1" applyAlignment="1">
      <alignment vertical="center"/>
    </xf>
    <xf numFmtId="3" fontId="8" fillId="5" borderId="61" xfId="0" applyNumberFormat="1" applyFont="1" applyFill="1" applyBorder="1" applyAlignment="1">
      <alignment vertical="center"/>
    </xf>
    <xf numFmtId="3" fontId="10" fillId="0" borderId="59" xfId="0" applyNumberFormat="1" applyFont="1" applyBorder="1" applyAlignment="1">
      <alignment vertical="center"/>
    </xf>
    <xf numFmtId="3" fontId="10" fillId="0" borderId="61" xfId="0" applyNumberFormat="1" applyFont="1" applyBorder="1" applyAlignment="1">
      <alignment vertical="center"/>
    </xf>
    <xf numFmtId="3" fontId="13" fillId="0" borderId="59" xfId="0" applyNumberFormat="1" applyFont="1" applyBorder="1" applyAlignment="1">
      <alignment vertical="center"/>
    </xf>
    <xf numFmtId="3" fontId="13" fillId="0" borderId="61" xfId="0" applyNumberFormat="1" applyFont="1" applyBorder="1" applyAlignment="1">
      <alignment vertical="center"/>
    </xf>
    <xf numFmtId="3" fontId="10" fillId="0" borderId="61" xfId="0" applyNumberFormat="1" applyFont="1" applyBorder="1" applyAlignment="1">
      <alignment horizontal="right" vertical="center"/>
    </xf>
    <xf numFmtId="3" fontId="8" fillId="7" borderId="59" xfId="0" applyNumberFormat="1" applyFont="1" applyFill="1" applyBorder="1" applyAlignment="1">
      <alignment vertical="center"/>
    </xf>
    <xf numFmtId="3" fontId="8" fillId="7" borderId="61" xfId="0" applyNumberFormat="1" applyFont="1" applyFill="1" applyBorder="1" applyAlignment="1">
      <alignment vertical="center"/>
    </xf>
    <xf numFmtId="0" fontId="25" fillId="5" borderId="56" xfId="0" applyFont="1" applyFill="1" applyBorder="1" applyAlignment="1">
      <alignment vertical="center"/>
    </xf>
    <xf numFmtId="0" fontId="25" fillId="5" borderId="57" xfId="0" applyFont="1" applyFill="1" applyBorder="1" applyAlignment="1">
      <alignment vertical="center"/>
    </xf>
    <xf numFmtId="3" fontId="17" fillId="0" borderId="59" xfId="0" applyNumberFormat="1" applyFont="1" applyBorder="1" applyAlignment="1">
      <alignment vertical="center"/>
    </xf>
    <xf numFmtId="3" fontId="17" fillId="0" borderId="61" xfId="0" applyNumberFormat="1" applyFont="1" applyBorder="1" applyAlignment="1">
      <alignment vertical="center"/>
    </xf>
    <xf numFmtId="3" fontId="17" fillId="0" borderId="62" xfId="0" applyNumberFormat="1" applyFont="1" applyBorder="1" applyAlignment="1">
      <alignment vertical="center"/>
    </xf>
    <xf numFmtId="3" fontId="17" fillId="0" borderId="63" xfId="0" applyNumberFormat="1" applyFont="1" applyBorder="1" applyAlignment="1">
      <alignment vertical="center"/>
    </xf>
    <xf numFmtId="3" fontId="10" fillId="0" borderId="24" xfId="0" applyNumberFormat="1" applyFont="1" applyBorder="1" applyAlignment="1">
      <alignment horizontal="right" vertical="center"/>
    </xf>
    <xf numFmtId="10" fontId="10" fillId="0" borderId="0" xfId="4" applyNumberFormat="1" applyFont="1" applyBorder="1" applyAlignment="1">
      <alignment horizontal="right" vertical="center"/>
    </xf>
    <xf numFmtId="10" fontId="10" fillId="0" borderId="0" xfId="4" applyNumberFormat="1" applyFont="1" applyAlignment="1">
      <alignment horizontal="right" vertical="center"/>
    </xf>
    <xf numFmtId="0" fontId="10" fillId="0" borderId="0" xfId="0" applyFont="1" applyAlignment="1">
      <alignment horizontal="right" vertical="center"/>
    </xf>
    <xf numFmtId="3" fontId="0" fillId="0" borderId="0" xfId="0" applyNumberFormat="1"/>
    <xf numFmtId="0" fontId="0" fillId="0" borderId="0" xfId="0" applyAlignment="1">
      <alignment horizontal="center"/>
    </xf>
    <xf numFmtId="3" fontId="0" fillId="0" borderId="0" xfId="0" applyNumberFormat="1" applyAlignment="1">
      <alignment horizontal="left" indent="2"/>
    </xf>
    <xf numFmtId="3" fontId="0" fillId="0" borderId="0" xfId="0" applyNumberFormat="1" applyAlignment="1">
      <alignment horizontal="left" indent="4"/>
    </xf>
    <xf numFmtId="0" fontId="0" fillId="0" borderId="0" xfId="0" applyAlignment="1">
      <alignment horizontal="left" indent="4"/>
    </xf>
    <xf numFmtId="0" fontId="2" fillId="9" borderId="0" xfId="0" applyFont="1" applyFill="1"/>
    <xf numFmtId="3" fontId="2" fillId="9" borderId="0" xfId="0" applyNumberFormat="1" applyFont="1" applyFill="1"/>
    <xf numFmtId="0" fontId="0" fillId="13" borderId="0" xfId="0" applyFill="1" applyAlignment="1">
      <alignment horizontal="left" indent="2"/>
    </xf>
    <xf numFmtId="3" fontId="0" fillId="13" borderId="0" xfId="0" applyNumberFormat="1" applyFill="1"/>
    <xf numFmtId="0" fontId="2" fillId="9" borderId="0" xfId="0" applyFont="1" applyFill="1" applyAlignment="1">
      <alignment horizontal="left"/>
    </xf>
    <xf numFmtId="0" fontId="2" fillId="14" borderId="0" xfId="0" applyFont="1" applyFill="1"/>
    <xf numFmtId="164" fontId="2" fillId="9" borderId="0" xfId="0" applyNumberFormat="1" applyFont="1" applyFill="1"/>
    <xf numFmtId="4" fontId="2" fillId="9" borderId="0" xfId="0" applyNumberFormat="1" applyFont="1" applyFill="1"/>
    <xf numFmtId="4" fontId="0" fillId="0" borderId="0" xfId="0" applyNumberFormat="1"/>
    <xf numFmtId="4" fontId="0" fillId="13" borderId="0" xfId="0" applyNumberFormat="1" applyFill="1"/>
    <xf numFmtId="164" fontId="0" fillId="0" borderId="0" xfId="0" applyNumberFormat="1"/>
    <xf numFmtId="164" fontId="0" fillId="13" borderId="0" xfId="0" applyNumberFormat="1" applyFill="1"/>
    <xf numFmtId="0" fontId="0" fillId="13" borderId="0" xfId="0" applyFill="1"/>
    <xf numFmtId="165" fontId="0" fillId="0" borderId="0" xfId="0" applyNumberFormat="1"/>
    <xf numFmtId="0" fontId="1" fillId="8" borderId="7" xfId="2" applyFont="1" applyFill="1" applyBorder="1" applyAlignment="1">
      <alignment horizontal="left" vertical="center"/>
    </xf>
    <xf numFmtId="0" fontId="1" fillId="8" borderId="7" xfId="2" applyFont="1" applyFill="1" applyBorder="1" applyAlignment="1">
      <alignment horizontal="left" vertical="center"/>
    </xf>
    <xf numFmtId="0" fontId="1" fillId="8" borderId="14" xfId="2" applyFont="1" applyFill="1" applyBorder="1" applyAlignment="1">
      <alignment horizontal="center" vertical="center"/>
    </xf>
    <xf numFmtId="0" fontId="1" fillId="8" borderId="15" xfId="2" applyFont="1" applyFill="1" applyBorder="1" applyAlignment="1">
      <alignment horizontal="center" vertical="center"/>
    </xf>
    <xf numFmtId="0" fontId="1" fillId="8" borderId="16" xfId="2" applyFont="1" applyFill="1" applyBorder="1" applyAlignment="1">
      <alignment horizontal="center" vertical="center"/>
    </xf>
    <xf numFmtId="0" fontId="1" fillId="8" borderId="17" xfId="2" applyFont="1" applyFill="1" applyBorder="1" applyAlignment="1">
      <alignment horizontal="center" vertical="center"/>
    </xf>
    <xf numFmtId="0" fontId="1" fillId="8" borderId="18" xfId="2" applyFont="1" applyFill="1" applyBorder="1" applyAlignment="1">
      <alignment horizontal="center" vertical="center"/>
    </xf>
    <xf numFmtId="0" fontId="1" fillId="8" borderId="19" xfId="2" applyFont="1" applyFill="1" applyBorder="1" applyAlignment="1">
      <alignment horizontal="center" vertical="center"/>
    </xf>
    <xf numFmtId="0" fontId="1" fillId="8" borderId="8" xfId="2" applyFont="1" applyFill="1" applyBorder="1" applyAlignment="1">
      <alignment horizontal="center" vertical="center"/>
    </xf>
    <xf numFmtId="0" fontId="1" fillId="8" borderId="9" xfId="2" applyFont="1" applyFill="1" applyBorder="1" applyAlignment="1">
      <alignment horizontal="center" vertical="center"/>
    </xf>
    <xf numFmtId="0" fontId="1" fillId="8" borderId="21" xfId="2" applyFont="1" applyFill="1" applyBorder="1" applyAlignment="1">
      <alignment horizontal="center" vertical="center"/>
    </xf>
    <xf numFmtId="0" fontId="1" fillId="8" borderId="10" xfId="2" applyFont="1" applyFill="1" applyBorder="1" applyAlignment="1">
      <alignment horizontal="center" vertical="center"/>
    </xf>
    <xf numFmtId="0" fontId="1" fillId="8" borderId="12" xfId="2" applyFont="1" applyFill="1" applyBorder="1" applyAlignment="1">
      <alignment horizontal="center" vertical="center" wrapText="1"/>
    </xf>
    <xf numFmtId="0" fontId="1" fillId="8" borderId="13" xfId="2" applyFont="1" applyFill="1" applyBorder="1" applyAlignment="1">
      <alignment horizontal="center" vertical="center" wrapText="1"/>
    </xf>
    <xf numFmtId="0" fontId="1" fillId="8" borderId="14" xfId="2" applyFont="1" applyFill="1" applyBorder="1" applyAlignment="1">
      <alignment horizontal="center" vertical="center" wrapText="1"/>
    </xf>
    <xf numFmtId="0" fontId="1" fillId="8" borderId="18" xfId="2" applyFont="1" applyFill="1" applyBorder="1" applyAlignment="1">
      <alignment horizontal="center" vertical="center" wrapText="1"/>
    </xf>
    <xf numFmtId="0" fontId="1" fillId="8" borderId="56" xfId="2" applyFont="1" applyFill="1" applyBorder="1" applyAlignment="1">
      <alignment horizontal="center" vertical="center"/>
    </xf>
    <xf numFmtId="0" fontId="1" fillId="8" borderId="57" xfId="2" applyFont="1" applyFill="1" applyBorder="1" applyAlignment="1">
      <alignment horizontal="center" vertical="center"/>
    </xf>
    <xf numFmtId="0" fontId="1" fillId="8" borderId="58" xfId="2" applyFont="1" applyFill="1" applyBorder="1" applyAlignment="1">
      <alignment horizontal="center" vertical="center" wrapText="1"/>
    </xf>
    <xf numFmtId="0" fontId="1" fillId="8" borderId="60" xfId="2" applyFont="1" applyFill="1" applyBorder="1" applyAlignment="1">
      <alignment horizontal="center" vertical="center" wrapText="1"/>
    </xf>
    <xf numFmtId="0" fontId="1" fillId="8" borderId="42" xfId="2" applyFont="1" applyFill="1" applyBorder="1" applyAlignment="1">
      <alignment horizontal="center" vertical="center"/>
    </xf>
    <xf numFmtId="0" fontId="1" fillId="8" borderId="43" xfId="2" applyFont="1" applyFill="1" applyBorder="1" applyAlignment="1">
      <alignment horizontal="center" vertical="center" wrapText="1"/>
    </xf>
    <xf numFmtId="0" fontId="1" fillId="8" borderId="44" xfId="2" applyFont="1" applyFill="1" applyBorder="1" applyAlignment="1">
      <alignment horizontal="center" vertical="center" wrapText="1"/>
    </xf>
    <xf numFmtId="0" fontId="1" fillId="8" borderId="47" xfId="2" applyFont="1" applyFill="1" applyBorder="1" applyAlignment="1">
      <alignment horizontal="center" vertical="center"/>
    </xf>
    <xf numFmtId="0" fontId="1" fillId="8" borderId="50" xfId="2" applyFont="1" applyFill="1" applyBorder="1" applyAlignment="1">
      <alignment horizontal="center" vertical="center"/>
    </xf>
    <xf numFmtId="0" fontId="1" fillId="8" borderId="51" xfId="2" applyFont="1" applyFill="1" applyBorder="1" applyAlignment="1">
      <alignment horizontal="center" vertical="center" wrapText="1"/>
    </xf>
    <xf numFmtId="0" fontId="1" fillId="8" borderId="52" xfId="2" applyFont="1" applyFill="1" applyBorder="1" applyAlignment="1">
      <alignment horizontal="center" vertical="center" wrapText="1"/>
    </xf>
    <xf numFmtId="0" fontId="1" fillId="8" borderId="26" xfId="2" applyFont="1" applyFill="1" applyBorder="1" applyAlignment="1">
      <alignment horizontal="center" vertical="center"/>
    </xf>
    <xf numFmtId="0" fontId="1" fillId="8" borderId="22" xfId="2" applyFont="1" applyFill="1" applyBorder="1" applyAlignment="1">
      <alignment horizontal="center" vertical="center" wrapText="1"/>
    </xf>
    <xf numFmtId="0" fontId="1" fillId="8" borderId="23" xfId="2" applyFont="1" applyFill="1" applyBorder="1" applyAlignment="1">
      <alignment horizontal="center" vertical="center" wrapText="1"/>
    </xf>
    <xf numFmtId="0" fontId="8" fillId="6" borderId="31" xfId="0" applyFont="1" applyFill="1" applyBorder="1" applyAlignment="1">
      <alignment horizontal="center" vertical="center"/>
    </xf>
    <xf numFmtId="0" fontId="8" fillId="7" borderId="32" xfId="2" applyFont="1" applyFill="1" applyBorder="1" applyAlignment="1">
      <alignment horizontal="left" vertical="center" indent="1"/>
    </xf>
    <xf numFmtId="0" fontId="8" fillId="7" borderId="33" xfId="2" applyFont="1" applyFill="1" applyBorder="1" applyAlignment="1">
      <alignment horizontal="left" vertical="center" indent="1"/>
    </xf>
    <xf numFmtId="0" fontId="8" fillId="7" borderId="32" xfId="0" applyFont="1" applyFill="1" applyBorder="1" applyAlignment="1">
      <alignment horizontal="left" vertical="center" wrapText="1" indent="1"/>
    </xf>
    <xf numFmtId="0" fontId="8" fillId="7" borderId="33" xfId="0" applyFont="1" applyFill="1" applyBorder="1" applyAlignment="1">
      <alignment horizontal="left" vertical="center" wrapText="1" indent="1"/>
    </xf>
    <xf numFmtId="0" fontId="10" fillId="0" borderId="6" xfId="0" applyFont="1" applyBorder="1" applyAlignment="1">
      <alignment horizontal="center" vertical="center"/>
    </xf>
    <xf numFmtId="0" fontId="10" fillId="0" borderId="0" xfId="0" applyFont="1" applyAlignment="1">
      <alignment horizontal="center" vertical="center"/>
    </xf>
    <xf numFmtId="0" fontId="8" fillId="5" borderId="2" xfId="0" applyFont="1" applyFill="1" applyBorder="1" applyAlignment="1">
      <alignment horizontal="left" vertical="center"/>
    </xf>
    <xf numFmtId="0" fontId="8" fillId="5" borderId="3" xfId="0" applyFont="1" applyFill="1" applyBorder="1" applyAlignment="1">
      <alignment horizontal="left" vertical="center"/>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cellXfs>
  <cellStyles count="5">
    <cellStyle name="Hiperlink" xfId="1" builtinId="8"/>
    <cellStyle name="Normal" xfId="0" builtinId="0"/>
    <cellStyle name="Normal 2" xfId="3" xr:uid="{DCEF52AA-C7B6-4410-A355-C2BBD3ADADB0}"/>
    <cellStyle name="Normal 3" xfId="2" xr:uid="{75788624-B51B-449D-844B-9500D2642E66}"/>
    <cellStyle name="Porcentagem" xfId="4" builtinId="5"/>
  </cellStyles>
  <dxfs count="0"/>
  <tableStyles count="0" defaultTableStyle="TableStyleMedium9" defaultPivotStyle="PivotStyleLight16"/>
  <colors>
    <mruColors>
      <color rgb="FFBED0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7.xml"/><Relationship Id="rId21" Type="http://schemas.openxmlformats.org/officeDocument/2006/relationships/chartsheet" Target="chartsheets/sheet18.xml"/><Relationship Id="rId42" Type="http://schemas.openxmlformats.org/officeDocument/2006/relationships/worksheet" Target="worksheets/sheet23.xml"/><Relationship Id="rId47" Type="http://schemas.openxmlformats.org/officeDocument/2006/relationships/worksheet" Target="worksheets/sheet28.xml"/><Relationship Id="rId63" Type="http://schemas.openxmlformats.org/officeDocument/2006/relationships/chartsheet" Target="chartsheets/sheet22.xml"/><Relationship Id="rId68" Type="http://schemas.openxmlformats.org/officeDocument/2006/relationships/chartsheet" Target="chartsheets/sheet27.xml"/><Relationship Id="rId84" Type="http://schemas.openxmlformats.org/officeDocument/2006/relationships/worksheet" Target="worksheets/sheet50.xml"/><Relationship Id="rId16" Type="http://schemas.openxmlformats.org/officeDocument/2006/relationships/chartsheet" Target="chartsheets/sheet13.xml"/><Relationship Id="rId11" Type="http://schemas.openxmlformats.org/officeDocument/2006/relationships/chartsheet" Target="chartsheets/sheet8.xml"/><Relationship Id="rId32" Type="http://schemas.openxmlformats.org/officeDocument/2006/relationships/worksheet" Target="worksheets/sheet13.xml"/><Relationship Id="rId37" Type="http://schemas.openxmlformats.org/officeDocument/2006/relationships/worksheet" Target="worksheets/sheet18.xml"/><Relationship Id="rId53" Type="http://schemas.openxmlformats.org/officeDocument/2006/relationships/worksheet" Target="worksheets/sheet34.xml"/><Relationship Id="rId58" Type="http://schemas.openxmlformats.org/officeDocument/2006/relationships/worksheet" Target="worksheets/sheet39.xml"/><Relationship Id="rId74" Type="http://schemas.openxmlformats.org/officeDocument/2006/relationships/worksheet" Target="worksheets/sheet42.xml"/><Relationship Id="rId79" Type="http://schemas.openxmlformats.org/officeDocument/2006/relationships/worksheet" Target="worksheets/sheet45.xml"/><Relationship Id="rId5" Type="http://schemas.openxmlformats.org/officeDocument/2006/relationships/worksheet" Target="worksheets/sheet2.xml"/><Relationship Id="rId19" Type="http://schemas.openxmlformats.org/officeDocument/2006/relationships/chartsheet" Target="chartsheets/sheet16.xml"/><Relationship Id="rId14" Type="http://schemas.openxmlformats.org/officeDocument/2006/relationships/chartsheet" Target="chartsheets/sheet11.xml"/><Relationship Id="rId22" Type="http://schemas.openxmlformats.org/officeDocument/2006/relationships/chartsheet" Target="chartsheets/sheet19.xml"/><Relationship Id="rId27" Type="http://schemas.openxmlformats.org/officeDocument/2006/relationships/worksheet" Target="worksheets/sheet8.xml"/><Relationship Id="rId30" Type="http://schemas.openxmlformats.org/officeDocument/2006/relationships/worksheet" Target="worksheets/sheet11.xml"/><Relationship Id="rId35" Type="http://schemas.openxmlformats.org/officeDocument/2006/relationships/worksheet" Target="worksheets/sheet16.xml"/><Relationship Id="rId43" Type="http://schemas.openxmlformats.org/officeDocument/2006/relationships/worksheet" Target="worksheets/sheet24.xml"/><Relationship Id="rId48" Type="http://schemas.openxmlformats.org/officeDocument/2006/relationships/worksheet" Target="worksheets/sheet29.xml"/><Relationship Id="rId56" Type="http://schemas.openxmlformats.org/officeDocument/2006/relationships/worksheet" Target="worksheets/sheet37.xml"/><Relationship Id="rId64" Type="http://schemas.openxmlformats.org/officeDocument/2006/relationships/chartsheet" Target="chartsheets/sheet23.xml"/><Relationship Id="rId69" Type="http://schemas.openxmlformats.org/officeDocument/2006/relationships/chartsheet" Target="chartsheets/sheet28.xml"/><Relationship Id="rId77" Type="http://schemas.openxmlformats.org/officeDocument/2006/relationships/worksheet" Target="worksheets/sheet43.xml"/><Relationship Id="rId8" Type="http://schemas.openxmlformats.org/officeDocument/2006/relationships/chartsheet" Target="chartsheets/sheet5.xml"/><Relationship Id="rId51" Type="http://schemas.openxmlformats.org/officeDocument/2006/relationships/worksheet" Target="worksheets/sheet32.xml"/><Relationship Id="rId72" Type="http://schemas.openxmlformats.org/officeDocument/2006/relationships/chartsheet" Target="chartsheets/sheet31.xml"/><Relationship Id="rId80" Type="http://schemas.openxmlformats.org/officeDocument/2006/relationships/worksheet" Target="worksheets/sheet46.xml"/><Relationship Id="rId85" Type="http://schemas.openxmlformats.org/officeDocument/2006/relationships/theme" Target="theme/theme1.xml"/><Relationship Id="rId3" Type="http://schemas.openxmlformats.org/officeDocument/2006/relationships/chartsheet" Target="chartsheets/sheet2.xml"/><Relationship Id="rId12" Type="http://schemas.openxmlformats.org/officeDocument/2006/relationships/chartsheet" Target="chartsheets/sheet9.xml"/><Relationship Id="rId17" Type="http://schemas.openxmlformats.org/officeDocument/2006/relationships/chartsheet" Target="chartsheets/sheet14.xml"/><Relationship Id="rId25" Type="http://schemas.openxmlformats.org/officeDocument/2006/relationships/worksheet" Target="worksheets/sheet6.xml"/><Relationship Id="rId33" Type="http://schemas.openxmlformats.org/officeDocument/2006/relationships/worksheet" Target="worksheets/sheet14.xml"/><Relationship Id="rId38" Type="http://schemas.openxmlformats.org/officeDocument/2006/relationships/worksheet" Target="worksheets/sheet19.xml"/><Relationship Id="rId46" Type="http://schemas.openxmlformats.org/officeDocument/2006/relationships/worksheet" Target="worksheets/sheet27.xml"/><Relationship Id="rId59" Type="http://schemas.openxmlformats.org/officeDocument/2006/relationships/worksheet" Target="worksheets/sheet40.xml"/><Relationship Id="rId67" Type="http://schemas.openxmlformats.org/officeDocument/2006/relationships/chartsheet" Target="chartsheets/sheet26.xml"/><Relationship Id="rId20" Type="http://schemas.openxmlformats.org/officeDocument/2006/relationships/chartsheet" Target="chartsheets/sheet17.xml"/><Relationship Id="rId41" Type="http://schemas.openxmlformats.org/officeDocument/2006/relationships/worksheet" Target="worksheets/sheet22.xml"/><Relationship Id="rId54" Type="http://schemas.openxmlformats.org/officeDocument/2006/relationships/worksheet" Target="worksheets/sheet35.xml"/><Relationship Id="rId62" Type="http://schemas.openxmlformats.org/officeDocument/2006/relationships/chartsheet" Target="chartsheets/sheet21.xml"/><Relationship Id="rId70" Type="http://schemas.openxmlformats.org/officeDocument/2006/relationships/chartsheet" Target="chartsheets/sheet29.xml"/><Relationship Id="rId75" Type="http://schemas.openxmlformats.org/officeDocument/2006/relationships/chartsheet" Target="chartsheets/sheet33.xml"/><Relationship Id="rId83" Type="http://schemas.openxmlformats.org/officeDocument/2006/relationships/worksheet" Target="worksheets/sheet49.xml"/><Relationship Id="rId88"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3.xml"/><Relationship Id="rId15" Type="http://schemas.openxmlformats.org/officeDocument/2006/relationships/chartsheet" Target="chartsheets/sheet12.xml"/><Relationship Id="rId23" Type="http://schemas.openxmlformats.org/officeDocument/2006/relationships/worksheet" Target="worksheets/sheet4.xml"/><Relationship Id="rId28" Type="http://schemas.openxmlformats.org/officeDocument/2006/relationships/worksheet" Target="worksheets/sheet9.xml"/><Relationship Id="rId36" Type="http://schemas.openxmlformats.org/officeDocument/2006/relationships/worksheet" Target="worksheets/sheet17.xml"/><Relationship Id="rId49" Type="http://schemas.openxmlformats.org/officeDocument/2006/relationships/worksheet" Target="worksheets/sheet30.xml"/><Relationship Id="rId57" Type="http://schemas.openxmlformats.org/officeDocument/2006/relationships/worksheet" Target="worksheets/sheet38.xml"/><Relationship Id="rId10" Type="http://schemas.openxmlformats.org/officeDocument/2006/relationships/chartsheet" Target="chartsheets/sheet7.xml"/><Relationship Id="rId31" Type="http://schemas.openxmlformats.org/officeDocument/2006/relationships/worksheet" Target="worksheets/sheet12.xml"/><Relationship Id="rId44" Type="http://schemas.openxmlformats.org/officeDocument/2006/relationships/worksheet" Target="worksheets/sheet25.xml"/><Relationship Id="rId52" Type="http://schemas.openxmlformats.org/officeDocument/2006/relationships/worksheet" Target="worksheets/sheet33.xml"/><Relationship Id="rId60" Type="http://schemas.openxmlformats.org/officeDocument/2006/relationships/worksheet" Target="worksheets/sheet41.xml"/><Relationship Id="rId65" Type="http://schemas.openxmlformats.org/officeDocument/2006/relationships/chartsheet" Target="chartsheets/sheet24.xml"/><Relationship Id="rId73" Type="http://schemas.openxmlformats.org/officeDocument/2006/relationships/chartsheet" Target="chartsheets/sheet32.xml"/><Relationship Id="rId78" Type="http://schemas.openxmlformats.org/officeDocument/2006/relationships/worksheet" Target="worksheets/sheet44.xml"/><Relationship Id="rId81" Type="http://schemas.openxmlformats.org/officeDocument/2006/relationships/worksheet" Target="worksheets/sheet47.xml"/><Relationship Id="rId86" Type="http://schemas.openxmlformats.org/officeDocument/2006/relationships/styles" Target="styles.xml"/><Relationship Id="rId4" Type="http://schemas.openxmlformats.org/officeDocument/2006/relationships/chartsheet" Target="chartsheets/sheet3.xml"/><Relationship Id="rId9" Type="http://schemas.openxmlformats.org/officeDocument/2006/relationships/chartsheet" Target="chartsheets/sheet6.xml"/><Relationship Id="rId13" Type="http://schemas.openxmlformats.org/officeDocument/2006/relationships/chartsheet" Target="chartsheets/sheet10.xml"/><Relationship Id="rId18" Type="http://schemas.openxmlformats.org/officeDocument/2006/relationships/chartsheet" Target="chartsheets/sheet15.xml"/><Relationship Id="rId39" Type="http://schemas.openxmlformats.org/officeDocument/2006/relationships/worksheet" Target="worksheets/sheet20.xml"/><Relationship Id="rId34" Type="http://schemas.openxmlformats.org/officeDocument/2006/relationships/worksheet" Target="worksheets/sheet15.xml"/><Relationship Id="rId50" Type="http://schemas.openxmlformats.org/officeDocument/2006/relationships/worksheet" Target="worksheets/sheet31.xml"/><Relationship Id="rId55" Type="http://schemas.openxmlformats.org/officeDocument/2006/relationships/worksheet" Target="worksheets/sheet36.xml"/><Relationship Id="rId76" Type="http://schemas.openxmlformats.org/officeDocument/2006/relationships/chartsheet" Target="chartsheets/sheet34.xml"/><Relationship Id="rId7" Type="http://schemas.openxmlformats.org/officeDocument/2006/relationships/chartsheet" Target="chartsheets/sheet4.xml"/><Relationship Id="rId71" Type="http://schemas.openxmlformats.org/officeDocument/2006/relationships/chartsheet" Target="chartsheets/sheet30.xml"/><Relationship Id="rId2" Type="http://schemas.openxmlformats.org/officeDocument/2006/relationships/chartsheet" Target="chartsheets/sheet1.xml"/><Relationship Id="rId29" Type="http://schemas.openxmlformats.org/officeDocument/2006/relationships/worksheet" Target="worksheets/sheet10.xml"/><Relationship Id="rId24" Type="http://schemas.openxmlformats.org/officeDocument/2006/relationships/worksheet" Target="worksheets/sheet5.xml"/><Relationship Id="rId40" Type="http://schemas.openxmlformats.org/officeDocument/2006/relationships/worksheet" Target="worksheets/sheet21.xml"/><Relationship Id="rId45" Type="http://schemas.openxmlformats.org/officeDocument/2006/relationships/worksheet" Target="worksheets/sheet26.xml"/><Relationship Id="rId66" Type="http://schemas.openxmlformats.org/officeDocument/2006/relationships/chartsheet" Target="chartsheets/sheet25.xml"/><Relationship Id="rId87" Type="http://schemas.openxmlformats.org/officeDocument/2006/relationships/sharedStrings" Target="sharedStrings.xml"/><Relationship Id="rId61" Type="http://schemas.openxmlformats.org/officeDocument/2006/relationships/chartsheet" Target="chartsheets/sheet20.xml"/><Relationship Id="rId82" Type="http://schemas.openxmlformats.org/officeDocument/2006/relationships/worksheet" Target="worksheets/sheet48.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Investimento Bruto</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0"/>
          <c:order val="0"/>
          <c:tx>
            <c:strRef>
              <c:f>'Resumo competência'!$A$202</c:f>
              <c:strCache>
                <c:ptCount val="1"/>
                <c:pt idx="0">
                  <c:v>Governo Central</c:v>
                </c:pt>
              </c:strCache>
            </c:strRef>
          </c:tx>
          <c:spPr>
            <a:solidFill>
              <a:srgbClr val="00B0F0"/>
            </a:solidFill>
            <a:ln>
              <a:noFill/>
            </a:ln>
            <a:effectLst/>
          </c:spPr>
          <c:invertIfNegative val="0"/>
          <c:cat>
            <c:strRef>
              <c:f>'Resumo competência'!$B$3:$AX$3</c:f>
              <c:strCache>
                <c:ptCount val="49"/>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pt idx="48">
                  <c:v>2022-I</c:v>
                </c:pt>
              </c:strCache>
            </c:strRef>
          </c:cat>
          <c:val>
            <c:numRef>
              <c:f>'Resumo competência'!$B$202:$AX$202</c:f>
              <c:numCache>
                <c:formatCode>#,##0.00</c:formatCode>
                <c:ptCount val="49"/>
                <c:pt idx="0">
                  <c:v>0.66124506793468385</c:v>
                </c:pt>
                <c:pt idx="1">
                  <c:v>0.75310316720937986</c:v>
                </c:pt>
                <c:pt idx="2">
                  <c:v>0.75828572728915222</c:v>
                </c:pt>
                <c:pt idx="3">
                  <c:v>0.99354613974559536</c:v>
                </c:pt>
                <c:pt idx="4">
                  <c:v>0.39826178109944504</c:v>
                </c:pt>
                <c:pt idx="5">
                  <c:v>0.43152000040921562</c:v>
                </c:pt>
                <c:pt idx="6">
                  <c:v>0.58676275859732785</c:v>
                </c:pt>
                <c:pt idx="7">
                  <c:v>0.62306711280121363</c:v>
                </c:pt>
                <c:pt idx="8">
                  <c:v>0.39535363935418799</c:v>
                </c:pt>
                <c:pt idx="9">
                  <c:v>0.47097742498756817</c:v>
                </c:pt>
                <c:pt idx="10">
                  <c:v>0.49092287520148492</c:v>
                </c:pt>
                <c:pt idx="11">
                  <c:v>0.58304205915154217</c:v>
                </c:pt>
                <c:pt idx="12">
                  <c:v>0.43648949273956805</c:v>
                </c:pt>
                <c:pt idx="13">
                  <c:v>0.43292300346389517</c:v>
                </c:pt>
                <c:pt idx="14">
                  <c:v>0.55174160028543762</c:v>
                </c:pt>
                <c:pt idx="15">
                  <c:v>0.81378560379940523</c:v>
                </c:pt>
                <c:pt idx="16">
                  <c:v>0.55690949181548699</c:v>
                </c:pt>
                <c:pt idx="17">
                  <c:v>0.70968816116426203</c:v>
                </c:pt>
                <c:pt idx="18">
                  <c:v>0.63560884920114002</c:v>
                </c:pt>
                <c:pt idx="19">
                  <c:v>0.38973230097439565</c:v>
                </c:pt>
                <c:pt idx="20">
                  <c:v>0.40844576820877232</c:v>
                </c:pt>
                <c:pt idx="21">
                  <c:v>0.16533282615735978</c:v>
                </c:pt>
                <c:pt idx="22">
                  <c:v>0.35436739801129707</c:v>
                </c:pt>
                <c:pt idx="23">
                  <c:v>0.53367647856909151</c:v>
                </c:pt>
                <c:pt idx="24">
                  <c:v>0.29054550376719462</c:v>
                </c:pt>
                <c:pt idx="25">
                  <c:v>0.22370621351576467</c:v>
                </c:pt>
                <c:pt idx="26">
                  <c:v>0.26538252415226465</c:v>
                </c:pt>
                <c:pt idx="27">
                  <c:v>0.49457882018605986</c:v>
                </c:pt>
                <c:pt idx="28">
                  <c:v>0.24191547605897915</c:v>
                </c:pt>
                <c:pt idx="29">
                  <c:v>0.21019017993162736</c:v>
                </c:pt>
                <c:pt idx="30">
                  <c:v>0.24322122633494744</c:v>
                </c:pt>
                <c:pt idx="31">
                  <c:v>0.25930520429608617</c:v>
                </c:pt>
                <c:pt idx="32">
                  <c:v>0.22253453463291559</c:v>
                </c:pt>
                <c:pt idx="33">
                  <c:v>0.21518217293137759</c:v>
                </c:pt>
                <c:pt idx="34">
                  <c:v>0.32580113915899439</c:v>
                </c:pt>
                <c:pt idx="35">
                  <c:v>0.5355131201534159</c:v>
                </c:pt>
                <c:pt idx="36">
                  <c:v>0.22039514233493412</c:v>
                </c:pt>
                <c:pt idx="37">
                  <c:v>0.21543434446713736</c:v>
                </c:pt>
                <c:pt idx="38">
                  <c:v>7.0022082981306313E-2</c:v>
                </c:pt>
                <c:pt idx="39">
                  <c:v>0.4635142684094955</c:v>
                </c:pt>
                <c:pt idx="40">
                  <c:v>0.18513211922997938</c:v>
                </c:pt>
                <c:pt idx="41">
                  <c:v>0.27863273092238494</c:v>
                </c:pt>
                <c:pt idx="42">
                  <c:v>4.719846651197239E-2</c:v>
                </c:pt>
                <c:pt idx="43">
                  <c:v>0.39511857365295394</c:v>
                </c:pt>
                <c:pt idx="44">
                  <c:v>0.14898462869055709</c:v>
                </c:pt>
                <c:pt idx="45">
                  <c:v>0.21382796011418273</c:v>
                </c:pt>
                <c:pt idx="46">
                  <c:v>0.19288802608531563</c:v>
                </c:pt>
                <c:pt idx="47">
                  <c:v>8.2700431163412025E-2</c:v>
                </c:pt>
                <c:pt idx="48">
                  <c:v>0.15581586832984692</c:v>
                </c:pt>
              </c:numCache>
            </c:numRef>
          </c:val>
          <c:extLst>
            <c:ext xmlns:c16="http://schemas.microsoft.com/office/drawing/2014/chart" uri="{C3380CC4-5D6E-409C-BE32-E72D297353CC}">
              <c16:uniqueId val="{00000000-4952-4399-AB3E-AA02381CE31D}"/>
            </c:ext>
          </c:extLst>
        </c:ser>
        <c:ser>
          <c:idx val="1"/>
          <c:order val="1"/>
          <c:tx>
            <c:strRef>
              <c:f>'Resumo competência'!$A$203</c:f>
              <c:strCache>
                <c:ptCount val="1"/>
                <c:pt idx="0">
                  <c:v>FGTS e PIS-PASEP</c:v>
                </c:pt>
              </c:strCache>
            </c:strRef>
          </c:tx>
          <c:spPr>
            <a:solidFill>
              <a:schemeClr val="accent2"/>
            </a:solidFill>
            <a:ln>
              <a:noFill/>
            </a:ln>
            <a:effectLst/>
          </c:spPr>
          <c:invertIfNegative val="0"/>
          <c:cat>
            <c:strRef>
              <c:f>'Resumo competência'!$B$3:$AX$3</c:f>
              <c:strCache>
                <c:ptCount val="49"/>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pt idx="48">
                  <c:v>2022-I</c:v>
                </c:pt>
              </c:strCache>
            </c:strRef>
          </c:cat>
          <c:val>
            <c:numRef>
              <c:f>'Resumo competência'!$B$203:$AX$203</c:f>
              <c:numCache>
                <c:formatCode>#,##0.00</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1-4952-4399-AB3E-AA02381CE31D}"/>
            </c:ext>
          </c:extLst>
        </c:ser>
        <c:ser>
          <c:idx val="2"/>
          <c:order val="2"/>
          <c:tx>
            <c:strRef>
              <c:f>'Resumo competência'!$A$204</c:f>
              <c:strCache>
                <c:ptCount val="1"/>
                <c:pt idx="0">
                  <c:v>Governos Estaduais</c:v>
                </c:pt>
              </c:strCache>
            </c:strRef>
          </c:tx>
          <c:spPr>
            <a:solidFill>
              <a:srgbClr val="FF0000"/>
            </a:solidFill>
            <a:ln>
              <a:noFill/>
            </a:ln>
            <a:effectLst/>
          </c:spPr>
          <c:invertIfNegative val="0"/>
          <c:cat>
            <c:strRef>
              <c:f>'Resumo competência'!$B$3:$AX$3</c:f>
              <c:strCache>
                <c:ptCount val="49"/>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pt idx="48">
                  <c:v>2022-I</c:v>
                </c:pt>
              </c:strCache>
            </c:strRef>
          </c:cat>
          <c:val>
            <c:numRef>
              <c:f>'Resumo competência'!$B$204:$AX$204</c:f>
              <c:numCache>
                <c:formatCode>#,##0.00</c:formatCode>
                <c:ptCount val="49"/>
                <c:pt idx="0">
                  <c:v>0.78168591130094556</c:v>
                </c:pt>
                <c:pt idx="1">
                  <c:v>1.1114802036621352</c:v>
                </c:pt>
                <c:pt idx="2">
                  <c:v>1.2021301695622191</c:v>
                </c:pt>
                <c:pt idx="3">
                  <c:v>1.2724769448643005</c:v>
                </c:pt>
                <c:pt idx="4">
                  <c:v>0.51583289983567648</c:v>
                </c:pt>
                <c:pt idx="5">
                  <c:v>0.72316958941078424</c:v>
                </c:pt>
                <c:pt idx="6">
                  <c:v>0.74869446581270027</c:v>
                </c:pt>
                <c:pt idx="7">
                  <c:v>1.067018355041397</c:v>
                </c:pt>
                <c:pt idx="8">
                  <c:v>0.46782180660696182</c:v>
                </c:pt>
                <c:pt idx="9">
                  <c:v>0.64040765335983452</c:v>
                </c:pt>
                <c:pt idx="10">
                  <c:v>0.70722360166369358</c:v>
                </c:pt>
                <c:pt idx="11">
                  <c:v>0.99897000636629363</c:v>
                </c:pt>
                <c:pt idx="12">
                  <c:v>0.51366146655868516</c:v>
                </c:pt>
                <c:pt idx="13">
                  <c:v>0.89704360077041512</c:v>
                </c:pt>
                <c:pt idx="14">
                  <c:v>0.9590433119655899</c:v>
                </c:pt>
                <c:pt idx="15">
                  <c:v>1.2870447713594952</c:v>
                </c:pt>
                <c:pt idx="16">
                  <c:v>0.78233367278674582</c:v>
                </c:pt>
                <c:pt idx="17">
                  <c:v>1.0180993041348414</c:v>
                </c:pt>
                <c:pt idx="18">
                  <c:v>1.077406565781925</c:v>
                </c:pt>
                <c:pt idx="19">
                  <c:v>1.0369359088568835</c:v>
                </c:pt>
                <c:pt idx="20">
                  <c:v>0.39121271437752114</c:v>
                </c:pt>
                <c:pt idx="21">
                  <c:v>0.55173752053873593</c:v>
                </c:pt>
                <c:pt idx="22">
                  <c:v>0.57226359366157253</c:v>
                </c:pt>
                <c:pt idx="23">
                  <c:v>0.77598282263503193</c:v>
                </c:pt>
                <c:pt idx="24">
                  <c:v>0.37266381225031436</c:v>
                </c:pt>
                <c:pt idx="25">
                  <c:v>0.48965676016182774</c:v>
                </c:pt>
                <c:pt idx="26">
                  <c:v>0.4933303788822842</c:v>
                </c:pt>
                <c:pt idx="27">
                  <c:v>0.54815988820742578</c:v>
                </c:pt>
                <c:pt idx="28">
                  <c:v>0.36183258975136195</c:v>
                </c:pt>
                <c:pt idx="29">
                  <c:v>0.41623158832801899</c:v>
                </c:pt>
                <c:pt idx="30">
                  <c:v>0.51690256779574617</c:v>
                </c:pt>
                <c:pt idx="31">
                  <c:v>0.66873436422823263</c:v>
                </c:pt>
                <c:pt idx="32">
                  <c:v>0.34799394821034924</c:v>
                </c:pt>
                <c:pt idx="33">
                  <c:v>0.48404078888068619</c:v>
                </c:pt>
                <c:pt idx="34">
                  <c:v>0.52362777810694827</c:v>
                </c:pt>
                <c:pt idx="35">
                  <c:v>0.65641874650383336</c:v>
                </c:pt>
                <c:pt idx="36">
                  <c:v>0.2455097176828572</c:v>
                </c:pt>
                <c:pt idx="37">
                  <c:v>0.33854256100065383</c:v>
                </c:pt>
                <c:pt idx="38">
                  <c:v>0.36285030567866705</c:v>
                </c:pt>
                <c:pt idx="39">
                  <c:v>0.45839400643053269</c:v>
                </c:pt>
                <c:pt idx="40">
                  <c:v>0.21398661424698179</c:v>
                </c:pt>
                <c:pt idx="41">
                  <c:v>0.37434032721328753</c:v>
                </c:pt>
                <c:pt idx="42">
                  <c:v>0.33651742514656263</c:v>
                </c:pt>
                <c:pt idx="43">
                  <c:v>0.62226916350260708</c:v>
                </c:pt>
                <c:pt idx="44">
                  <c:v>0.24142008796475864</c:v>
                </c:pt>
                <c:pt idx="45">
                  <c:v>0.39037239818831804</c:v>
                </c:pt>
                <c:pt idx="46">
                  <c:v>0.52020429468128815</c:v>
                </c:pt>
                <c:pt idx="47">
                  <c:v>1.2115348183689107</c:v>
                </c:pt>
                <c:pt idx="48">
                  <c:v>0.58509329378840269</c:v>
                </c:pt>
              </c:numCache>
            </c:numRef>
          </c:val>
          <c:extLst>
            <c:ext xmlns:c16="http://schemas.microsoft.com/office/drawing/2014/chart" uri="{C3380CC4-5D6E-409C-BE32-E72D297353CC}">
              <c16:uniqueId val="{00000002-4952-4399-AB3E-AA02381CE31D}"/>
            </c:ext>
          </c:extLst>
        </c:ser>
        <c:ser>
          <c:idx val="3"/>
          <c:order val="3"/>
          <c:tx>
            <c:strRef>
              <c:f>'Resumo competência'!$A$205</c:f>
              <c:strCache>
                <c:ptCount val="1"/>
                <c:pt idx="0">
                  <c:v>Governos Municipais</c:v>
                </c:pt>
              </c:strCache>
            </c:strRef>
          </c:tx>
          <c:spPr>
            <a:solidFill>
              <a:srgbClr val="00B050"/>
            </a:solidFill>
            <a:ln>
              <a:noFill/>
            </a:ln>
            <a:effectLst/>
          </c:spPr>
          <c:invertIfNegative val="0"/>
          <c:cat>
            <c:strRef>
              <c:f>'Resumo competência'!$B$3:$AX$3</c:f>
              <c:strCache>
                <c:ptCount val="49"/>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pt idx="48">
                  <c:v>2022-I</c:v>
                </c:pt>
              </c:strCache>
            </c:strRef>
          </c:cat>
          <c:val>
            <c:numRef>
              <c:f>'Resumo competência'!$B$205:$AX$205</c:f>
              <c:numCache>
                <c:formatCode>#,##0.00</c:formatCode>
                <c:ptCount val="49"/>
                <c:pt idx="0">
                  <c:v>0.80834854822516988</c:v>
                </c:pt>
                <c:pt idx="1">
                  <c:v>0.74809392520792684</c:v>
                </c:pt>
                <c:pt idx="2">
                  <c:v>0.8935949485342064</c:v>
                </c:pt>
                <c:pt idx="3">
                  <c:v>1.045910678094232</c:v>
                </c:pt>
                <c:pt idx="4">
                  <c:v>0.67370840969217982</c:v>
                </c:pt>
                <c:pt idx="5">
                  <c:v>0.75345478032225532</c:v>
                </c:pt>
                <c:pt idx="6">
                  <c:v>0.84099817654087383</c:v>
                </c:pt>
                <c:pt idx="7">
                  <c:v>1.0552049719182159</c:v>
                </c:pt>
                <c:pt idx="8">
                  <c:v>0.7824663312873511</c:v>
                </c:pt>
                <c:pt idx="9">
                  <c:v>0.89442687491425499</c:v>
                </c:pt>
                <c:pt idx="10">
                  <c:v>0.97025732548672694</c:v>
                </c:pt>
                <c:pt idx="11">
                  <c:v>1.0447347556409452</c:v>
                </c:pt>
                <c:pt idx="12">
                  <c:v>0.47936739913224591</c:v>
                </c:pt>
                <c:pt idx="13">
                  <c:v>0.52043540509096675</c:v>
                </c:pt>
                <c:pt idx="14">
                  <c:v>0.56805099232267586</c:v>
                </c:pt>
                <c:pt idx="15">
                  <c:v>0.90958332881360993</c:v>
                </c:pt>
                <c:pt idx="16">
                  <c:v>0.57498017578583338</c:v>
                </c:pt>
                <c:pt idx="17">
                  <c:v>0.66594925345540001</c:v>
                </c:pt>
                <c:pt idx="18">
                  <c:v>0.75242540363118304</c:v>
                </c:pt>
                <c:pt idx="19">
                  <c:v>0.89486358148163503</c:v>
                </c:pt>
                <c:pt idx="20">
                  <c:v>0.56415987721754313</c:v>
                </c:pt>
                <c:pt idx="21">
                  <c:v>0.64191515653251874</c:v>
                </c:pt>
                <c:pt idx="22">
                  <c:v>0.62664645307601829</c:v>
                </c:pt>
                <c:pt idx="23">
                  <c:v>0.77224289763001486</c:v>
                </c:pt>
                <c:pt idx="24">
                  <c:v>0.58532690076764882</c:v>
                </c:pt>
                <c:pt idx="25">
                  <c:v>0.66785707319621246</c:v>
                </c:pt>
                <c:pt idx="26">
                  <c:v>0.63085481539375721</c:v>
                </c:pt>
                <c:pt idx="27">
                  <c:v>0.67597898331625372</c:v>
                </c:pt>
                <c:pt idx="28">
                  <c:v>0.32317167077883774</c:v>
                </c:pt>
                <c:pt idx="29">
                  <c:v>0.28790007828706321</c:v>
                </c:pt>
                <c:pt idx="30">
                  <c:v>0.34884151081588655</c:v>
                </c:pt>
                <c:pt idx="31">
                  <c:v>0.494740777868379</c:v>
                </c:pt>
                <c:pt idx="32">
                  <c:v>0.38781735689327035</c:v>
                </c:pt>
                <c:pt idx="33">
                  <c:v>0.39521636198621851</c:v>
                </c:pt>
                <c:pt idx="34">
                  <c:v>0.4625842437061603</c:v>
                </c:pt>
                <c:pt idx="35">
                  <c:v>0.60253848701860113</c:v>
                </c:pt>
                <c:pt idx="36">
                  <c:v>0.49205397529688771</c:v>
                </c:pt>
                <c:pt idx="37">
                  <c:v>0.4478156666139021</c:v>
                </c:pt>
                <c:pt idx="38">
                  <c:v>0.52270492407317248</c:v>
                </c:pt>
                <c:pt idx="39">
                  <c:v>0.72016015470804462</c:v>
                </c:pt>
                <c:pt idx="40">
                  <c:v>0.65747507802350402</c:v>
                </c:pt>
                <c:pt idx="41">
                  <c:v>0.69351842580256384</c:v>
                </c:pt>
                <c:pt idx="42">
                  <c:v>0.79275393444251785</c:v>
                </c:pt>
                <c:pt idx="43">
                  <c:v>1.0097102298054557</c:v>
                </c:pt>
                <c:pt idx="44">
                  <c:v>0.52263592459661523</c:v>
                </c:pt>
                <c:pt idx="45">
                  <c:v>0.42148269352140494</c:v>
                </c:pt>
                <c:pt idx="46">
                  <c:v>0.44346890936874345</c:v>
                </c:pt>
                <c:pt idx="47">
                  <c:v>0.78118503707457043</c:v>
                </c:pt>
                <c:pt idx="48">
                  <c:v>0.37222438955156556</c:v>
                </c:pt>
              </c:numCache>
            </c:numRef>
          </c:val>
          <c:extLst>
            <c:ext xmlns:c16="http://schemas.microsoft.com/office/drawing/2014/chart" uri="{C3380CC4-5D6E-409C-BE32-E72D297353CC}">
              <c16:uniqueId val="{00000003-4952-4399-AB3E-AA02381CE31D}"/>
            </c:ext>
          </c:extLst>
        </c:ser>
        <c:dLbls>
          <c:showLegendKey val="0"/>
          <c:showVal val="0"/>
          <c:showCatName val="0"/>
          <c:showSerName val="0"/>
          <c:showPercent val="0"/>
          <c:showBubbleSize val="0"/>
        </c:dLbls>
        <c:gapWidth val="150"/>
        <c:overlap val="100"/>
        <c:axId val="336990735"/>
        <c:axId val="336991567"/>
      </c:barChart>
      <c:catAx>
        <c:axId val="3369907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336991567"/>
        <c:crosses val="autoZero"/>
        <c:auto val="1"/>
        <c:lblAlgn val="ctr"/>
        <c:lblOffset val="100"/>
        <c:tickLblSkip val="4"/>
        <c:tickMarkSkip val="4"/>
        <c:noMultiLvlLbl val="0"/>
      </c:catAx>
      <c:valAx>
        <c:axId val="3369915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336990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Consumo de capital fixo</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0"/>
          <c:order val="0"/>
          <c:tx>
            <c:strRef>
              <c:f>'Resumo competência'!$A$208</c:f>
              <c:strCache>
                <c:ptCount val="1"/>
                <c:pt idx="0">
                  <c:v>Governo Central</c:v>
                </c:pt>
              </c:strCache>
            </c:strRef>
          </c:tx>
          <c:spPr>
            <a:solidFill>
              <a:srgbClr val="00B0F0"/>
            </a:solidFill>
            <a:ln>
              <a:noFill/>
            </a:ln>
            <a:effectLst/>
          </c:spPr>
          <c:invertIfNegative val="0"/>
          <c:cat>
            <c:strRef>
              <c:f>'Resumo competência'!$B$3:$AX$3</c:f>
              <c:strCache>
                <c:ptCount val="49"/>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pt idx="48">
                  <c:v>2022-I</c:v>
                </c:pt>
              </c:strCache>
            </c:strRef>
          </c:cat>
          <c:val>
            <c:numRef>
              <c:f>'Resumo competência'!$B$208:$AX$208</c:f>
              <c:numCache>
                <c:formatCode>#,##0.00</c:formatCode>
                <c:ptCount val="49"/>
                <c:pt idx="0">
                  <c:v>0.49758842539258841</c:v>
                </c:pt>
                <c:pt idx="1">
                  <c:v>0.47923630623288804</c:v>
                </c:pt>
                <c:pt idx="2">
                  <c:v>0.46088190728513173</c:v>
                </c:pt>
                <c:pt idx="3">
                  <c:v>0.4386736563383184</c:v>
                </c:pt>
                <c:pt idx="4">
                  <c:v>0.47072628709808534</c:v>
                </c:pt>
                <c:pt idx="5">
                  <c:v>0.4530847830830671</c:v>
                </c:pt>
                <c:pt idx="6">
                  <c:v>0.44961529519269217</c:v>
                </c:pt>
                <c:pt idx="7">
                  <c:v>0.43452351388217053</c:v>
                </c:pt>
                <c:pt idx="8">
                  <c:v>0.45012211621476889</c:v>
                </c:pt>
                <c:pt idx="9">
                  <c:v>0.43999856594873399</c:v>
                </c:pt>
                <c:pt idx="10">
                  <c:v>0.43083268095709348</c:v>
                </c:pt>
                <c:pt idx="11">
                  <c:v>0.41991258902713308</c:v>
                </c:pt>
                <c:pt idx="12">
                  <c:v>0.43403916421387395</c:v>
                </c:pt>
                <c:pt idx="13">
                  <c:v>0.41783073105981455</c:v>
                </c:pt>
                <c:pt idx="14">
                  <c:v>0.41622658109005084</c:v>
                </c:pt>
                <c:pt idx="15">
                  <c:v>0.40228757751026267</c:v>
                </c:pt>
                <c:pt idx="16">
                  <c:v>0.43806151295896911</c:v>
                </c:pt>
                <c:pt idx="17">
                  <c:v>0.436960862236625</c:v>
                </c:pt>
                <c:pt idx="18">
                  <c:v>0.43194299427354482</c:v>
                </c:pt>
                <c:pt idx="19">
                  <c:v>0.42164791062613793</c:v>
                </c:pt>
                <c:pt idx="20">
                  <c:v>0.46344431126045993</c:v>
                </c:pt>
                <c:pt idx="21">
                  <c:v>0.46566860501643809</c:v>
                </c:pt>
                <c:pt idx="22">
                  <c:v>0.46779157976856944</c:v>
                </c:pt>
                <c:pt idx="23">
                  <c:v>0.46140493343252331</c:v>
                </c:pt>
                <c:pt idx="24">
                  <c:v>0.49219608613572718</c:v>
                </c:pt>
                <c:pt idx="25">
                  <c:v>0.48343935624793583</c:v>
                </c:pt>
                <c:pt idx="26">
                  <c:v>0.48460275693676941</c:v>
                </c:pt>
                <c:pt idx="27">
                  <c:v>0.46960951614010416</c:v>
                </c:pt>
                <c:pt idx="28">
                  <c:v>0.51295169966254817</c:v>
                </c:pt>
                <c:pt idx="29">
                  <c:v>0.50410198826595232</c:v>
                </c:pt>
                <c:pt idx="30">
                  <c:v>0.50947486938380393</c:v>
                </c:pt>
                <c:pt idx="31">
                  <c:v>0.49109639512677505</c:v>
                </c:pt>
                <c:pt idx="32">
                  <c:v>0.49563387433306527</c:v>
                </c:pt>
                <c:pt idx="33">
                  <c:v>0.48606258425565041</c:v>
                </c:pt>
                <c:pt idx="34">
                  <c:v>0.48493974185502753</c:v>
                </c:pt>
                <c:pt idx="35">
                  <c:v>0.48150484250116177</c:v>
                </c:pt>
                <c:pt idx="36">
                  <c:v>0.52544272169793627</c:v>
                </c:pt>
                <c:pt idx="37">
                  <c:v>0.49671675754824274</c:v>
                </c:pt>
                <c:pt idx="38">
                  <c:v>0.48828877468186666</c:v>
                </c:pt>
                <c:pt idx="39">
                  <c:v>0.48750356414005674</c:v>
                </c:pt>
                <c:pt idx="40">
                  <c:v>0.4943975989317328</c:v>
                </c:pt>
                <c:pt idx="41">
                  <c:v>0.53635449336715024</c:v>
                </c:pt>
                <c:pt idx="42">
                  <c:v>0.50263226193955535</c:v>
                </c:pt>
                <c:pt idx="43">
                  <c:v>0.49151968563493287</c:v>
                </c:pt>
                <c:pt idx="44">
                  <c:v>0.5019321896497122</c:v>
                </c:pt>
                <c:pt idx="45">
                  <c:v>0.50773659904020529</c:v>
                </c:pt>
                <c:pt idx="46">
                  <c:v>0.50700721961265771</c:v>
                </c:pt>
                <c:pt idx="47">
                  <c:v>0.50641834425798204</c:v>
                </c:pt>
                <c:pt idx="48">
                  <c:v>0.5026034822364589</c:v>
                </c:pt>
              </c:numCache>
            </c:numRef>
          </c:val>
          <c:extLst>
            <c:ext xmlns:c16="http://schemas.microsoft.com/office/drawing/2014/chart" uri="{C3380CC4-5D6E-409C-BE32-E72D297353CC}">
              <c16:uniqueId val="{00000000-1803-4AFB-A831-E30200AF5D5A}"/>
            </c:ext>
          </c:extLst>
        </c:ser>
        <c:ser>
          <c:idx val="1"/>
          <c:order val="1"/>
          <c:tx>
            <c:strRef>
              <c:f>'Resumo competência'!$A$209</c:f>
              <c:strCache>
                <c:ptCount val="1"/>
                <c:pt idx="0">
                  <c:v>FGTS e PIS-PASEP</c:v>
                </c:pt>
              </c:strCache>
            </c:strRef>
          </c:tx>
          <c:spPr>
            <a:solidFill>
              <a:schemeClr val="accent2"/>
            </a:solidFill>
            <a:ln>
              <a:noFill/>
            </a:ln>
            <a:effectLst/>
          </c:spPr>
          <c:invertIfNegative val="0"/>
          <c:cat>
            <c:strRef>
              <c:f>'Resumo competência'!$B$3:$AX$3</c:f>
              <c:strCache>
                <c:ptCount val="49"/>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pt idx="48">
                  <c:v>2022-I</c:v>
                </c:pt>
              </c:strCache>
            </c:strRef>
          </c:cat>
          <c:val>
            <c:numRef>
              <c:f>'Resumo competência'!$B$209:$AX$209</c:f>
              <c:numCache>
                <c:formatCode>#,##0.00</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1-1803-4AFB-A831-E30200AF5D5A}"/>
            </c:ext>
          </c:extLst>
        </c:ser>
        <c:ser>
          <c:idx val="2"/>
          <c:order val="2"/>
          <c:tx>
            <c:strRef>
              <c:f>'Resumo competência'!$A$210</c:f>
              <c:strCache>
                <c:ptCount val="1"/>
                <c:pt idx="0">
                  <c:v>Governos Estaduais</c:v>
                </c:pt>
              </c:strCache>
            </c:strRef>
          </c:tx>
          <c:spPr>
            <a:solidFill>
              <a:srgbClr val="FF0000"/>
            </a:solidFill>
            <a:ln>
              <a:noFill/>
            </a:ln>
            <a:effectLst/>
          </c:spPr>
          <c:invertIfNegative val="0"/>
          <c:cat>
            <c:strRef>
              <c:f>'Resumo competência'!$B$3:$AX$3</c:f>
              <c:strCache>
                <c:ptCount val="49"/>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pt idx="48">
                  <c:v>2022-I</c:v>
                </c:pt>
              </c:strCache>
            </c:strRef>
          </c:cat>
          <c:val>
            <c:numRef>
              <c:f>'Resumo competência'!$B$210:$AX$210</c:f>
              <c:numCache>
                <c:formatCode>#,##0.00</c:formatCode>
                <c:ptCount val="49"/>
                <c:pt idx="0">
                  <c:v>0.49170158714577139</c:v>
                </c:pt>
                <c:pt idx="1">
                  <c:v>0.47356658709790367</c:v>
                </c:pt>
                <c:pt idx="2">
                  <c:v>0.45542933423355503</c:v>
                </c:pt>
                <c:pt idx="3">
                  <c:v>0.43348382328308604</c:v>
                </c:pt>
                <c:pt idx="4">
                  <c:v>0.47754150012380431</c:v>
                </c:pt>
                <c:pt idx="5">
                  <c:v>0.45964458099547756</c:v>
                </c:pt>
                <c:pt idx="6">
                  <c:v>0.45612486158051802</c:v>
                </c:pt>
                <c:pt idx="7">
                  <c:v>0.44081458024697262</c:v>
                </c:pt>
                <c:pt idx="8">
                  <c:v>0.46951966763733449</c:v>
                </c:pt>
                <c:pt idx="9">
                  <c:v>0.45895985334473799</c:v>
                </c:pt>
                <c:pt idx="10">
                  <c:v>0.44939897393035316</c:v>
                </c:pt>
                <c:pt idx="11">
                  <c:v>0.43800829182692652</c:v>
                </c:pt>
                <c:pt idx="12">
                  <c:v>0.49872440908524951</c:v>
                </c:pt>
                <c:pt idx="13">
                  <c:v>0.4801004186405235</c:v>
                </c:pt>
                <c:pt idx="14">
                  <c:v>0.47825720076592582</c:v>
                </c:pt>
                <c:pt idx="15">
                  <c:v>0.46224085501482759</c:v>
                </c:pt>
                <c:pt idx="16">
                  <c:v>0.49716040329026262</c:v>
                </c:pt>
                <c:pt idx="17">
                  <c:v>0.49591126374977623</c:v>
                </c:pt>
                <c:pt idx="18">
                  <c:v>0.49021643508671603</c:v>
                </c:pt>
                <c:pt idx="19">
                  <c:v>0.47853244143139761</c:v>
                </c:pt>
                <c:pt idx="20">
                  <c:v>0.53577117350822401</c:v>
                </c:pt>
                <c:pt idx="21">
                  <c:v>0.53834259891341707</c:v>
                </c:pt>
                <c:pt idx="22">
                  <c:v>0.54079689308995871</c:v>
                </c:pt>
                <c:pt idx="23">
                  <c:v>0.53341352270627862</c:v>
                </c:pt>
                <c:pt idx="24">
                  <c:v>0.57186608471676548</c:v>
                </c:pt>
                <c:pt idx="25">
                  <c:v>0.56169193466374678</c:v>
                </c:pt>
                <c:pt idx="26">
                  <c:v>0.56304365081025953</c:v>
                </c:pt>
                <c:pt idx="27">
                  <c:v>0.54562350840538831</c:v>
                </c:pt>
                <c:pt idx="28">
                  <c:v>0.55093883187904258</c:v>
                </c:pt>
                <c:pt idx="29">
                  <c:v>0.54143374658053456</c:v>
                </c:pt>
                <c:pt idx="30">
                  <c:v>0.54720452158496791</c:v>
                </c:pt>
                <c:pt idx="31">
                  <c:v>0.5274650117138675</c:v>
                </c:pt>
                <c:pt idx="32">
                  <c:v>0.55670855128451091</c:v>
                </c:pt>
                <c:pt idx="33">
                  <c:v>0.54595783526436104</c:v>
                </c:pt>
                <c:pt idx="34">
                  <c:v>0.54469663017216918</c:v>
                </c:pt>
                <c:pt idx="35">
                  <c:v>0.54083846400935032</c:v>
                </c:pt>
                <c:pt idx="36">
                  <c:v>0.57762646717180177</c:v>
                </c:pt>
                <c:pt idx="37">
                  <c:v>0.54604761660884704</c:v>
                </c:pt>
                <c:pt idx="38">
                  <c:v>0.53678261822280449</c:v>
                </c:pt>
                <c:pt idx="39">
                  <c:v>0.535919425390318</c:v>
                </c:pt>
                <c:pt idx="40">
                  <c:v>0.55532614245667955</c:v>
                </c:pt>
                <c:pt idx="41">
                  <c:v>0.60245371829164984</c:v>
                </c:pt>
                <c:pt idx="42">
                  <c:v>0.56457562840168762</c:v>
                </c:pt>
                <c:pt idx="43">
                  <c:v>0.55209356104267193</c:v>
                </c:pt>
                <c:pt idx="44">
                  <c:v>0.56378928064231448</c:v>
                </c:pt>
                <c:pt idx="45">
                  <c:v>0.57030901351121732</c:v>
                </c:pt>
                <c:pt idx="46">
                  <c:v>0.56948974686274945</c:v>
                </c:pt>
                <c:pt idx="47">
                  <c:v>0.56882829972019389</c:v>
                </c:pt>
                <c:pt idx="48">
                  <c:v>0.56454330194715763</c:v>
                </c:pt>
              </c:numCache>
            </c:numRef>
          </c:val>
          <c:extLst>
            <c:ext xmlns:c16="http://schemas.microsoft.com/office/drawing/2014/chart" uri="{C3380CC4-5D6E-409C-BE32-E72D297353CC}">
              <c16:uniqueId val="{00000002-1803-4AFB-A831-E30200AF5D5A}"/>
            </c:ext>
          </c:extLst>
        </c:ser>
        <c:ser>
          <c:idx val="3"/>
          <c:order val="3"/>
          <c:tx>
            <c:strRef>
              <c:f>'Resumo competência'!$A$211</c:f>
              <c:strCache>
                <c:ptCount val="1"/>
                <c:pt idx="0">
                  <c:v>Governos Municipais</c:v>
                </c:pt>
              </c:strCache>
            </c:strRef>
          </c:tx>
          <c:spPr>
            <a:solidFill>
              <a:srgbClr val="00B050"/>
            </a:solidFill>
            <a:ln>
              <a:noFill/>
            </a:ln>
            <a:effectLst/>
          </c:spPr>
          <c:invertIfNegative val="0"/>
          <c:cat>
            <c:strRef>
              <c:f>'Resumo competência'!$B$3:$AX$3</c:f>
              <c:strCache>
                <c:ptCount val="49"/>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pt idx="48">
                  <c:v>2022-I</c:v>
                </c:pt>
              </c:strCache>
            </c:strRef>
          </c:cat>
          <c:val>
            <c:numRef>
              <c:f>'Resumo competência'!$B$211:$AX$211</c:f>
              <c:numCache>
                <c:formatCode>#,##0.00</c:formatCode>
                <c:ptCount val="49"/>
                <c:pt idx="0">
                  <c:v>0.39778598162678286</c:v>
                </c:pt>
                <c:pt idx="1">
                  <c:v>0.38311478880489719</c:v>
                </c:pt>
                <c:pt idx="2">
                  <c:v>0.36844177345723844</c:v>
                </c:pt>
                <c:pt idx="3">
                  <c:v>0.35068788198333184</c:v>
                </c:pt>
                <c:pt idx="4">
                  <c:v>0.4063290346668621</c:v>
                </c:pt>
                <c:pt idx="5">
                  <c:v>0.39110095947122236</c:v>
                </c:pt>
                <c:pt idx="6">
                  <c:v>0.38810611150134339</c:v>
                </c:pt>
                <c:pt idx="7">
                  <c:v>0.3750789466724756</c:v>
                </c:pt>
                <c:pt idx="8">
                  <c:v>0.43382129140511833</c:v>
                </c:pt>
                <c:pt idx="9">
                  <c:v>0.4240643576935556</c:v>
                </c:pt>
                <c:pt idx="10">
                  <c:v>0.41523040814807932</c:v>
                </c:pt>
                <c:pt idx="11">
                  <c:v>0.40470577891378129</c:v>
                </c:pt>
                <c:pt idx="12">
                  <c:v>0.43536644141702829</c:v>
                </c:pt>
                <c:pt idx="13">
                  <c:v>0.41910844341813935</c:v>
                </c:pt>
                <c:pt idx="14">
                  <c:v>0.41749938801158371</c:v>
                </c:pt>
                <c:pt idx="15">
                  <c:v>0.40351775942646978</c:v>
                </c:pt>
                <c:pt idx="16">
                  <c:v>0.43496190339390878</c:v>
                </c:pt>
                <c:pt idx="17">
                  <c:v>0.43386904059039766</c:v>
                </c:pt>
                <c:pt idx="18">
                  <c:v>0.42888667775861627</c:v>
                </c:pt>
                <c:pt idx="19">
                  <c:v>0.41866443945096793</c:v>
                </c:pt>
                <c:pt idx="20">
                  <c:v>0.45812004258797678</c:v>
                </c:pt>
                <c:pt idx="21">
                  <c:v>0.4603187825993611</c:v>
                </c:pt>
                <c:pt idx="22">
                  <c:v>0.46241736760780477</c:v>
                </c:pt>
                <c:pt idx="23">
                  <c:v>0.45610409410250224</c:v>
                </c:pt>
                <c:pt idx="24">
                  <c:v>0.50210067176028361</c:v>
                </c:pt>
                <c:pt idx="25">
                  <c:v>0.4931677279947152</c:v>
                </c:pt>
                <c:pt idx="26">
                  <c:v>0.49435454008819579</c:v>
                </c:pt>
                <c:pt idx="27">
                  <c:v>0.47905958653630326</c:v>
                </c:pt>
                <c:pt idx="28">
                  <c:v>0.50269114986524688</c:v>
                </c:pt>
                <c:pt idx="29">
                  <c:v>0.4940184588480282</c:v>
                </c:pt>
                <c:pt idx="30">
                  <c:v>0.49928386646632644</c:v>
                </c:pt>
                <c:pt idx="31">
                  <c:v>0.48127301600396816</c:v>
                </c:pt>
                <c:pt idx="32">
                  <c:v>0.49855744009463815</c:v>
                </c:pt>
                <c:pt idx="33">
                  <c:v>0.4889296924233954</c:v>
                </c:pt>
                <c:pt idx="34">
                  <c:v>0.48780022677975365</c:v>
                </c:pt>
                <c:pt idx="35">
                  <c:v>0.48434506619140522</c:v>
                </c:pt>
                <c:pt idx="36">
                  <c:v>0.53625852257577999</c:v>
                </c:pt>
                <c:pt idx="37">
                  <c:v>0.50694125837483983</c:v>
                </c:pt>
                <c:pt idx="38">
                  <c:v>0.49833979249933574</c:v>
                </c:pt>
                <c:pt idx="39">
                  <c:v>0.49753841905238555</c:v>
                </c:pt>
                <c:pt idx="40">
                  <c:v>0.54788528829151728</c:v>
                </c:pt>
                <c:pt idx="41">
                  <c:v>0.59438139841267412</c:v>
                </c:pt>
                <c:pt idx="42">
                  <c:v>0.55701083972172827</c:v>
                </c:pt>
                <c:pt idx="43">
                  <c:v>0.5446960204639586</c:v>
                </c:pt>
                <c:pt idx="44">
                  <c:v>0.55623502829146554</c:v>
                </c:pt>
                <c:pt idx="45">
                  <c:v>0.56266740279964245</c:v>
                </c:pt>
                <c:pt idx="46">
                  <c:v>0.56185911356280283</c:v>
                </c:pt>
                <c:pt idx="47">
                  <c:v>0.56120652919718028</c:v>
                </c:pt>
                <c:pt idx="48">
                  <c:v>0.55697894641164325</c:v>
                </c:pt>
              </c:numCache>
            </c:numRef>
          </c:val>
          <c:extLst>
            <c:ext xmlns:c16="http://schemas.microsoft.com/office/drawing/2014/chart" uri="{C3380CC4-5D6E-409C-BE32-E72D297353CC}">
              <c16:uniqueId val="{00000003-1803-4AFB-A831-E30200AF5D5A}"/>
            </c:ext>
          </c:extLst>
        </c:ser>
        <c:dLbls>
          <c:showLegendKey val="0"/>
          <c:showVal val="0"/>
          <c:showCatName val="0"/>
          <c:showSerName val="0"/>
          <c:showPercent val="0"/>
          <c:showBubbleSize val="0"/>
        </c:dLbls>
        <c:gapWidth val="150"/>
        <c:overlap val="100"/>
        <c:axId val="333792191"/>
        <c:axId val="333790527"/>
      </c:barChart>
      <c:catAx>
        <c:axId val="3337921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333790527"/>
        <c:crosses val="autoZero"/>
        <c:auto val="1"/>
        <c:lblAlgn val="ctr"/>
        <c:lblOffset val="100"/>
        <c:tickLblSkip val="4"/>
        <c:tickMarkSkip val="4"/>
        <c:noMultiLvlLbl val="0"/>
      </c:catAx>
      <c:valAx>
        <c:axId val="33379052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333792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Investimento Líquido em % do PIB</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1"/>
          <c:order val="1"/>
          <c:tx>
            <c:strRef>
              <c:f>'Resumo competência'!$A$214</c:f>
              <c:strCache>
                <c:ptCount val="1"/>
                <c:pt idx="0">
                  <c:v>Governo Central</c:v>
                </c:pt>
              </c:strCache>
            </c:strRef>
          </c:tx>
          <c:spPr>
            <a:solidFill>
              <a:srgbClr val="00B0F0"/>
            </a:solidFill>
            <a:ln>
              <a:noFill/>
            </a:ln>
            <a:effectLst/>
          </c:spPr>
          <c:invertIfNegative val="0"/>
          <c:cat>
            <c:strRef>
              <c:f>'Resumo competência'!$B$3:$AX$3</c:f>
              <c:strCache>
                <c:ptCount val="49"/>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pt idx="48">
                  <c:v>2022-I</c:v>
                </c:pt>
              </c:strCache>
            </c:strRef>
          </c:cat>
          <c:val>
            <c:numRef>
              <c:f>'Resumo competência'!$B$214:$AX$214</c:f>
              <c:numCache>
                <c:formatCode>#,##0.00</c:formatCode>
                <c:ptCount val="49"/>
                <c:pt idx="0">
                  <c:v>0.16365664254209544</c:v>
                </c:pt>
                <c:pt idx="1">
                  <c:v>0.27386686097649188</c:v>
                </c:pt>
                <c:pt idx="2">
                  <c:v>0.29740382000402038</c:v>
                </c:pt>
                <c:pt idx="3">
                  <c:v>0.5548724834072768</c:v>
                </c:pt>
                <c:pt idx="4">
                  <c:v>-7.2464505998640266E-2</c:v>
                </c:pt>
                <c:pt idx="5">
                  <c:v>-2.1564782673851472E-2</c:v>
                </c:pt>
                <c:pt idx="6">
                  <c:v>0.13714746340463566</c:v>
                </c:pt>
                <c:pt idx="7">
                  <c:v>0.18854359891904307</c:v>
                </c:pt>
                <c:pt idx="8">
                  <c:v>-5.4768476860580902E-2</c:v>
                </c:pt>
                <c:pt idx="9">
                  <c:v>3.0978859038834135E-2</c:v>
                </c:pt>
                <c:pt idx="10">
                  <c:v>6.0090194244391382E-2</c:v>
                </c:pt>
                <c:pt idx="11">
                  <c:v>0.16312947012440898</c:v>
                </c:pt>
                <c:pt idx="12">
                  <c:v>2.4503285256940693E-3</c:v>
                </c:pt>
                <c:pt idx="13">
                  <c:v>1.5092272404080518E-2</c:v>
                </c:pt>
                <c:pt idx="14">
                  <c:v>0.13551501919538658</c:v>
                </c:pt>
                <c:pt idx="15">
                  <c:v>0.41149802628914278</c:v>
                </c:pt>
                <c:pt idx="16">
                  <c:v>0.11884797885651793</c:v>
                </c:pt>
                <c:pt idx="17">
                  <c:v>0.27272729892763714</c:v>
                </c:pt>
                <c:pt idx="18">
                  <c:v>0.20366585492759515</c:v>
                </c:pt>
                <c:pt idx="19">
                  <c:v>-3.1915609651742283E-2</c:v>
                </c:pt>
                <c:pt idx="20">
                  <c:v>-5.4998543051687727E-2</c:v>
                </c:pt>
                <c:pt idx="21">
                  <c:v>-0.30033577885907831</c:v>
                </c:pt>
                <c:pt idx="22">
                  <c:v>-0.11342418175727242</c:v>
                </c:pt>
                <c:pt idx="23">
                  <c:v>7.2271545136568222E-2</c:v>
                </c:pt>
                <c:pt idx="24">
                  <c:v>-0.20165058236853253</c:v>
                </c:pt>
                <c:pt idx="25">
                  <c:v>-0.25973314273217107</c:v>
                </c:pt>
                <c:pt idx="26">
                  <c:v>-0.2192202327845047</c:v>
                </c:pt>
                <c:pt idx="27">
                  <c:v>2.4969304045955654E-2</c:v>
                </c:pt>
                <c:pt idx="28">
                  <c:v>-0.27103622360356894</c:v>
                </c:pt>
                <c:pt idx="29">
                  <c:v>-0.2939118083343249</c:v>
                </c:pt>
                <c:pt idx="30">
                  <c:v>-0.26625364304885657</c:v>
                </c:pt>
                <c:pt idx="31">
                  <c:v>-0.23179119083068891</c:v>
                </c:pt>
                <c:pt idx="32">
                  <c:v>-0.27309933970014971</c:v>
                </c:pt>
                <c:pt idx="33">
                  <c:v>-0.27088041132427282</c:v>
                </c:pt>
                <c:pt idx="34">
                  <c:v>-0.15913860269603317</c:v>
                </c:pt>
                <c:pt idx="35">
                  <c:v>5.4008277652254195E-2</c:v>
                </c:pt>
                <c:pt idx="36">
                  <c:v>-0.30504757936300214</c:v>
                </c:pt>
                <c:pt idx="37">
                  <c:v>-0.28128241308110535</c:v>
                </c:pt>
                <c:pt idx="38">
                  <c:v>-0.41826669170056024</c:v>
                </c:pt>
                <c:pt idx="39">
                  <c:v>-2.3989295730561216E-2</c:v>
                </c:pt>
                <c:pt idx="40">
                  <c:v>-0.30926547970175333</c:v>
                </c:pt>
                <c:pt idx="41">
                  <c:v>-0.25772176244476525</c:v>
                </c:pt>
                <c:pt idx="42">
                  <c:v>-0.455433795427583</c:v>
                </c:pt>
                <c:pt idx="43">
                  <c:v>-9.6401111981978913E-2</c:v>
                </c:pt>
                <c:pt idx="44">
                  <c:v>-0.35294756095915508</c:v>
                </c:pt>
                <c:pt idx="45">
                  <c:v>-0.29390863892602254</c:v>
                </c:pt>
                <c:pt idx="46">
                  <c:v>-0.31411919352734186</c:v>
                </c:pt>
                <c:pt idx="47">
                  <c:v>-0.42371791309457002</c:v>
                </c:pt>
                <c:pt idx="48">
                  <c:v>-0.34678761390661195</c:v>
                </c:pt>
              </c:numCache>
            </c:numRef>
          </c:val>
          <c:extLst>
            <c:ext xmlns:c16="http://schemas.microsoft.com/office/drawing/2014/chart" uri="{C3380CC4-5D6E-409C-BE32-E72D297353CC}">
              <c16:uniqueId val="{00000001-92CD-47D7-9C05-DC25C3D29AEF}"/>
            </c:ext>
          </c:extLst>
        </c:ser>
        <c:ser>
          <c:idx val="2"/>
          <c:order val="2"/>
          <c:tx>
            <c:strRef>
              <c:f>'Resumo competência'!$A$215</c:f>
              <c:strCache>
                <c:ptCount val="1"/>
                <c:pt idx="0">
                  <c:v>FGTS e PIS-PASEP</c:v>
                </c:pt>
              </c:strCache>
            </c:strRef>
          </c:tx>
          <c:spPr>
            <a:solidFill>
              <a:schemeClr val="accent3"/>
            </a:solidFill>
            <a:ln>
              <a:noFill/>
            </a:ln>
            <a:effectLst/>
          </c:spPr>
          <c:invertIfNegative val="0"/>
          <c:cat>
            <c:strRef>
              <c:f>'Resumo competência'!$B$3:$AX$3</c:f>
              <c:strCache>
                <c:ptCount val="49"/>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pt idx="48">
                  <c:v>2022-I</c:v>
                </c:pt>
              </c:strCache>
            </c:strRef>
          </c:cat>
          <c:val>
            <c:numRef>
              <c:f>'Resumo competência'!$B$215:$AX$215</c:f>
              <c:numCache>
                <c:formatCode>#,##0.00</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2-92CD-47D7-9C05-DC25C3D29AEF}"/>
            </c:ext>
          </c:extLst>
        </c:ser>
        <c:ser>
          <c:idx val="3"/>
          <c:order val="3"/>
          <c:tx>
            <c:strRef>
              <c:f>'Resumo competência'!$A$216</c:f>
              <c:strCache>
                <c:ptCount val="1"/>
                <c:pt idx="0">
                  <c:v>Governos Estaduais</c:v>
                </c:pt>
              </c:strCache>
            </c:strRef>
          </c:tx>
          <c:spPr>
            <a:solidFill>
              <a:srgbClr val="FF0000"/>
            </a:solidFill>
            <a:ln>
              <a:noFill/>
            </a:ln>
            <a:effectLst/>
          </c:spPr>
          <c:invertIfNegative val="0"/>
          <c:cat>
            <c:strRef>
              <c:f>'Resumo competência'!$B$3:$AX$3</c:f>
              <c:strCache>
                <c:ptCount val="49"/>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pt idx="48">
                  <c:v>2022-I</c:v>
                </c:pt>
              </c:strCache>
            </c:strRef>
          </c:cat>
          <c:val>
            <c:numRef>
              <c:f>'Resumo competência'!$B$216:$AX$216</c:f>
              <c:numCache>
                <c:formatCode>#,##0.00</c:formatCode>
                <c:ptCount val="49"/>
                <c:pt idx="0">
                  <c:v>0.28998432415517406</c:v>
                </c:pt>
                <c:pt idx="1">
                  <c:v>0.6379136165642314</c:v>
                </c:pt>
                <c:pt idx="2">
                  <c:v>0.74670083532866394</c:v>
                </c:pt>
                <c:pt idx="3">
                  <c:v>0.83899312158121464</c:v>
                </c:pt>
                <c:pt idx="4">
                  <c:v>3.8291399711872232E-2</c:v>
                </c:pt>
                <c:pt idx="5">
                  <c:v>0.26352500841530674</c:v>
                </c:pt>
                <c:pt idx="6">
                  <c:v>0.29256960423218231</c:v>
                </c:pt>
                <c:pt idx="7">
                  <c:v>0.62620377479442446</c:v>
                </c:pt>
                <c:pt idx="8">
                  <c:v>-1.697861030372773E-3</c:v>
                </c:pt>
                <c:pt idx="9">
                  <c:v>0.18144780001509656</c:v>
                </c:pt>
                <c:pt idx="10">
                  <c:v>0.25782462773334042</c:v>
                </c:pt>
                <c:pt idx="11">
                  <c:v>0.56096171453936727</c:v>
                </c:pt>
                <c:pt idx="12">
                  <c:v>1.493705747343569E-2</c:v>
                </c:pt>
                <c:pt idx="13">
                  <c:v>0.41694318212989157</c:v>
                </c:pt>
                <c:pt idx="14">
                  <c:v>0.48078611119966413</c:v>
                </c:pt>
                <c:pt idx="15">
                  <c:v>0.82480391634466765</c:v>
                </c:pt>
                <c:pt idx="16">
                  <c:v>0.28517326949648325</c:v>
                </c:pt>
                <c:pt idx="17">
                  <c:v>0.52218804038506528</c:v>
                </c:pt>
                <c:pt idx="18">
                  <c:v>0.58719013069520876</c:v>
                </c:pt>
                <c:pt idx="19">
                  <c:v>0.55840346742548597</c:v>
                </c:pt>
                <c:pt idx="20">
                  <c:v>-0.14455845913070287</c:v>
                </c:pt>
                <c:pt idx="21">
                  <c:v>1.3394921625318764E-2</c:v>
                </c:pt>
                <c:pt idx="22">
                  <c:v>3.1466700571613868E-2</c:v>
                </c:pt>
                <c:pt idx="23">
                  <c:v>0.2425692999287534</c:v>
                </c:pt>
                <c:pt idx="24">
                  <c:v>-0.19920227246645114</c:v>
                </c:pt>
                <c:pt idx="25">
                  <c:v>-7.2035174501918986E-2</c:v>
                </c:pt>
                <c:pt idx="26">
                  <c:v>-6.9713271927975329E-2</c:v>
                </c:pt>
                <c:pt idx="27">
                  <c:v>2.5363798020373802E-3</c:v>
                </c:pt>
                <c:pt idx="28">
                  <c:v>-0.18910624212768054</c:v>
                </c:pt>
                <c:pt idx="29">
                  <c:v>-0.12520215825251554</c:v>
                </c:pt>
                <c:pt idx="30">
                  <c:v>-3.030195378922174E-2</c:v>
                </c:pt>
                <c:pt idx="31">
                  <c:v>0.14126935251436518</c:v>
                </c:pt>
                <c:pt idx="32">
                  <c:v>-0.20871460307416168</c:v>
                </c:pt>
                <c:pt idx="33">
                  <c:v>-6.1917046383674894E-2</c:v>
                </c:pt>
                <c:pt idx="34">
                  <c:v>-2.1068852065220932E-2</c:v>
                </c:pt>
                <c:pt idx="35">
                  <c:v>0.11558028249448304</c:v>
                </c:pt>
                <c:pt idx="36">
                  <c:v>-0.33211674948894465</c:v>
                </c:pt>
                <c:pt idx="37">
                  <c:v>-0.20750505560819324</c:v>
                </c:pt>
                <c:pt idx="38">
                  <c:v>-0.17393231254413732</c:v>
                </c:pt>
                <c:pt idx="39">
                  <c:v>-7.7525418959785264E-2</c:v>
                </c:pt>
                <c:pt idx="40">
                  <c:v>-0.34133952820969782</c:v>
                </c:pt>
                <c:pt idx="41">
                  <c:v>-0.22811339107836226</c:v>
                </c:pt>
                <c:pt idx="42">
                  <c:v>-0.22805820325512505</c:v>
                </c:pt>
                <c:pt idx="43">
                  <c:v>7.0175602459935094E-2</c:v>
                </c:pt>
                <c:pt idx="44">
                  <c:v>-0.32236919267755582</c:v>
                </c:pt>
                <c:pt idx="45">
                  <c:v>-0.17993661532289934</c:v>
                </c:pt>
                <c:pt idx="46">
                  <c:v>-4.9285452181461402E-2</c:v>
                </c:pt>
                <c:pt idx="47">
                  <c:v>0.64270651864871708</c:v>
                </c:pt>
                <c:pt idx="48">
                  <c:v>2.0549991841245119E-2</c:v>
                </c:pt>
              </c:numCache>
            </c:numRef>
          </c:val>
          <c:extLst>
            <c:ext xmlns:c16="http://schemas.microsoft.com/office/drawing/2014/chart" uri="{C3380CC4-5D6E-409C-BE32-E72D297353CC}">
              <c16:uniqueId val="{00000003-92CD-47D7-9C05-DC25C3D29AEF}"/>
            </c:ext>
          </c:extLst>
        </c:ser>
        <c:ser>
          <c:idx val="4"/>
          <c:order val="4"/>
          <c:tx>
            <c:strRef>
              <c:f>'Resumo competência'!$A$217</c:f>
              <c:strCache>
                <c:ptCount val="1"/>
                <c:pt idx="0">
                  <c:v>Governos Municipais</c:v>
                </c:pt>
              </c:strCache>
            </c:strRef>
          </c:tx>
          <c:spPr>
            <a:solidFill>
              <a:srgbClr val="00B050"/>
            </a:solidFill>
            <a:ln>
              <a:noFill/>
            </a:ln>
            <a:effectLst/>
          </c:spPr>
          <c:invertIfNegative val="0"/>
          <c:cat>
            <c:strRef>
              <c:f>'Resumo competência'!$B$3:$AX$3</c:f>
              <c:strCache>
                <c:ptCount val="49"/>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pt idx="48">
                  <c:v>2022-I</c:v>
                </c:pt>
              </c:strCache>
            </c:strRef>
          </c:cat>
          <c:val>
            <c:numRef>
              <c:f>'Resumo competência'!$B$217:$AX$217</c:f>
              <c:numCache>
                <c:formatCode>#,##0.00</c:formatCode>
                <c:ptCount val="49"/>
                <c:pt idx="0">
                  <c:v>0.41056256659838702</c:v>
                </c:pt>
                <c:pt idx="1">
                  <c:v>0.36497913640302954</c:v>
                </c:pt>
                <c:pt idx="2">
                  <c:v>0.5251531750769679</c:v>
                </c:pt>
                <c:pt idx="3">
                  <c:v>0.6952227961109001</c:v>
                </c:pt>
                <c:pt idx="4">
                  <c:v>0.26737937502531778</c:v>
                </c:pt>
                <c:pt idx="5">
                  <c:v>0.36235382085103296</c:v>
                </c:pt>
                <c:pt idx="6">
                  <c:v>0.45289206503953033</c:v>
                </c:pt>
                <c:pt idx="7">
                  <c:v>0.6801260252457404</c:v>
                </c:pt>
                <c:pt idx="8">
                  <c:v>0.34864503988223278</c:v>
                </c:pt>
                <c:pt idx="9">
                  <c:v>0.47036251722069938</c:v>
                </c:pt>
                <c:pt idx="10">
                  <c:v>0.55502691733864773</c:v>
                </c:pt>
                <c:pt idx="11">
                  <c:v>0.64002897672716386</c:v>
                </c:pt>
                <c:pt idx="12">
                  <c:v>4.4000957715217635E-2</c:v>
                </c:pt>
                <c:pt idx="13">
                  <c:v>0.1013269616728274</c:v>
                </c:pt>
                <c:pt idx="14">
                  <c:v>0.15055160431109205</c:v>
                </c:pt>
                <c:pt idx="15">
                  <c:v>0.5060655693871402</c:v>
                </c:pt>
                <c:pt idx="16">
                  <c:v>0.14001827239192455</c:v>
                </c:pt>
                <c:pt idx="17">
                  <c:v>0.23208021286500241</c:v>
                </c:pt>
                <c:pt idx="18">
                  <c:v>0.32353872587256671</c:v>
                </c:pt>
                <c:pt idx="19">
                  <c:v>0.47619914203066716</c:v>
                </c:pt>
                <c:pt idx="20">
                  <c:v>0.10603983462956644</c:v>
                </c:pt>
                <c:pt idx="21">
                  <c:v>0.18159637393315767</c:v>
                </c:pt>
                <c:pt idx="22">
                  <c:v>0.16422908546821355</c:v>
                </c:pt>
                <c:pt idx="23">
                  <c:v>0.31613880352751261</c:v>
                </c:pt>
                <c:pt idx="24">
                  <c:v>8.3226229007365232E-2</c:v>
                </c:pt>
                <c:pt idx="25">
                  <c:v>0.1746893452014972</c:v>
                </c:pt>
                <c:pt idx="26">
                  <c:v>0.13650027530556139</c:v>
                </c:pt>
                <c:pt idx="27">
                  <c:v>0.19691939677995052</c:v>
                </c:pt>
                <c:pt idx="28">
                  <c:v>-0.17951947908640908</c:v>
                </c:pt>
                <c:pt idx="29">
                  <c:v>-0.20611838056096501</c:v>
                </c:pt>
                <c:pt idx="30">
                  <c:v>-0.15044235565043992</c:v>
                </c:pt>
                <c:pt idx="31">
                  <c:v>1.3467761864410899E-2</c:v>
                </c:pt>
                <c:pt idx="32">
                  <c:v>-0.11074008320136781</c:v>
                </c:pt>
                <c:pt idx="33">
                  <c:v>-9.3713330437176945E-2</c:v>
                </c:pt>
                <c:pt idx="34">
                  <c:v>-2.5215983073593334E-2</c:v>
                </c:pt>
                <c:pt idx="35">
                  <c:v>0.11819342082719599</c:v>
                </c:pt>
                <c:pt idx="36">
                  <c:v>-4.420454727889233E-2</c:v>
                </c:pt>
                <c:pt idx="37">
                  <c:v>-5.9125591760937651E-2</c:v>
                </c:pt>
                <c:pt idx="38">
                  <c:v>2.4365131573836771E-2</c:v>
                </c:pt>
                <c:pt idx="39">
                  <c:v>0.2226217356556591</c:v>
                </c:pt>
                <c:pt idx="40">
                  <c:v>0.10958978973198674</c:v>
                </c:pt>
                <c:pt idx="41">
                  <c:v>9.9137027389889693E-2</c:v>
                </c:pt>
                <c:pt idx="42">
                  <c:v>0.23574309472078966</c:v>
                </c:pt>
                <c:pt idx="43">
                  <c:v>0.46501420934149712</c:v>
                </c:pt>
                <c:pt idx="44">
                  <c:v>-3.3599103694850405E-2</c:v>
                </c:pt>
                <c:pt idx="45">
                  <c:v>-0.14118470927823748</c:v>
                </c:pt>
                <c:pt idx="46">
                  <c:v>-0.11839020419405936</c:v>
                </c:pt>
                <c:pt idx="47">
                  <c:v>0.21997850787738998</c:v>
                </c:pt>
                <c:pt idx="48">
                  <c:v>-0.18475455686007772</c:v>
                </c:pt>
              </c:numCache>
            </c:numRef>
          </c:val>
          <c:extLst>
            <c:ext xmlns:c16="http://schemas.microsoft.com/office/drawing/2014/chart" uri="{C3380CC4-5D6E-409C-BE32-E72D297353CC}">
              <c16:uniqueId val="{00000004-92CD-47D7-9C05-DC25C3D29AEF}"/>
            </c:ext>
          </c:extLst>
        </c:ser>
        <c:dLbls>
          <c:showLegendKey val="0"/>
          <c:showVal val="0"/>
          <c:showCatName val="0"/>
          <c:showSerName val="0"/>
          <c:showPercent val="0"/>
          <c:showBubbleSize val="0"/>
        </c:dLbls>
        <c:gapWidth val="150"/>
        <c:overlap val="100"/>
        <c:axId val="418416351"/>
        <c:axId val="418415103"/>
      </c:barChart>
      <c:lineChart>
        <c:grouping val="standard"/>
        <c:varyColors val="0"/>
        <c:ser>
          <c:idx val="0"/>
          <c:order val="0"/>
          <c:tx>
            <c:strRef>
              <c:f>'Resumo competência'!$A$213</c:f>
              <c:strCache>
                <c:ptCount val="1"/>
                <c:pt idx="0">
                  <c:v>Investimento líquido</c:v>
                </c:pt>
              </c:strCache>
            </c:strRef>
          </c:tx>
          <c:spPr>
            <a:ln w="28575" cap="rnd">
              <a:solidFill>
                <a:schemeClr val="tx1"/>
              </a:solidFill>
              <a:round/>
            </a:ln>
            <a:effectLst/>
          </c:spPr>
          <c:marker>
            <c:symbol val="none"/>
          </c:marker>
          <c:cat>
            <c:strRef>
              <c:f>'Resumo competência'!$B$3:$AX$3</c:f>
              <c:strCache>
                <c:ptCount val="49"/>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pt idx="48">
                  <c:v>2022-I</c:v>
                </c:pt>
              </c:strCache>
            </c:strRef>
          </c:cat>
          <c:val>
            <c:numRef>
              <c:f>'Resumo competência'!$B$213:$AX$213</c:f>
              <c:numCache>
                <c:formatCode>#,##0.00</c:formatCode>
                <c:ptCount val="49"/>
                <c:pt idx="0">
                  <c:v>0.86420353329565647</c:v>
                </c:pt>
                <c:pt idx="1">
                  <c:v>1.2767596139437527</c:v>
                </c:pt>
                <c:pt idx="2">
                  <c:v>1.5692578304096523</c:v>
                </c:pt>
                <c:pt idx="3">
                  <c:v>2.0890884010993913</c:v>
                </c:pt>
                <c:pt idx="4">
                  <c:v>0.23320626873854977</c:v>
                </c:pt>
                <c:pt idx="5">
                  <c:v>0.60431404659248822</c:v>
                </c:pt>
                <c:pt idx="6">
                  <c:v>0.88260913267634833</c:v>
                </c:pt>
                <c:pt idx="7">
                  <c:v>1.494873398959208</c:v>
                </c:pt>
                <c:pt idx="8">
                  <c:v>0.29217870199127915</c:v>
                </c:pt>
                <c:pt idx="9">
                  <c:v>0.68278917627463009</c:v>
                </c:pt>
                <c:pt idx="10">
                  <c:v>0.87294173931637953</c:v>
                </c:pt>
                <c:pt idx="11">
                  <c:v>1.3641201613909399</c:v>
                </c:pt>
                <c:pt idx="12">
                  <c:v>6.1388343714347392E-2</c:v>
                </c:pt>
                <c:pt idx="13">
                  <c:v>0.53336241620679947</c:v>
                </c:pt>
                <c:pt idx="14">
                  <c:v>0.76685273470614268</c:v>
                </c:pt>
                <c:pt idx="15">
                  <c:v>1.7423675120209505</c:v>
                </c:pt>
                <c:pt idx="16">
                  <c:v>0.54403952074492579</c:v>
                </c:pt>
                <c:pt idx="17">
                  <c:v>1.026995552177705</c:v>
                </c:pt>
                <c:pt idx="18">
                  <c:v>1.1143947114953707</c:v>
                </c:pt>
                <c:pt idx="19">
                  <c:v>1.0026869998044106</c:v>
                </c:pt>
                <c:pt idx="20">
                  <c:v>-9.351716755282416E-2</c:v>
                </c:pt>
                <c:pt idx="21">
                  <c:v>-0.10534448330060187</c:v>
                </c:pt>
                <c:pt idx="22">
                  <c:v>8.2271604282555019E-2</c:v>
                </c:pt>
                <c:pt idx="23">
                  <c:v>0.63097964859283429</c:v>
                </c:pt>
                <c:pt idx="24">
                  <c:v>-0.31762662582761841</c:v>
                </c:pt>
                <c:pt idx="25">
                  <c:v>-0.15707897203259288</c:v>
                </c:pt>
                <c:pt idx="26">
                  <c:v>-0.15243322940691864</c:v>
                </c:pt>
                <c:pt idx="27">
                  <c:v>0.22442508062794359</c:v>
                </c:pt>
                <c:pt idx="28">
                  <c:v>-0.63966194481765859</c:v>
                </c:pt>
                <c:pt idx="29">
                  <c:v>-0.62523234714780551</c:v>
                </c:pt>
                <c:pt idx="30">
                  <c:v>-0.44699795248851826</c:v>
                </c:pt>
                <c:pt idx="31">
                  <c:v>-7.7054076451912826E-2</c:v>
                </c:pt>
                <c:pt idx="32">
                  <c:v>-0.59255402597567919</c:v>
                </c:pt>
                <c:pt idx="33">
                  <c:v>-0.42651078814512466</c:v>
                </c:pt>
                <c:pt idx="34">
                  <c:v>-0.20542343783484746</c:v>
                </c:pt>
                <c:pt idx="35">
                  <c:v>0.28778198097393326</c:v>
                </c:pt>
                <c:pt idx="36">
                  <c:v>-0.68136887613083919</c:v>
                </c:pt>
                <c:pt idx="37">
                  <c:v>-0.54791306045023624</c:v>
                </c:pt>
                <c:pt idx="38">
                  <c:v>-0.56783387267086083</c:v>
                </c:pt>
                <c:pt idx="39">
                  <c:v>0.12110702096531265</c:v>
                </c:pt>
                <c:pt idx="40">
                  <c:v>-0.54101521817946441</c:v>
                </c:pt>
                <c:pt idx="41">
                  <c:v>-0.38669812613323784</c:v>
                </c:pt>
                <c:pt idx="42">
                  <c:v>-0.44774890396191835</c:v>
                </c:pt>
                <c:pt idx="43">
                  <c:v>0.43878869981945334</c:v>
                </c:pt>
                <c:pt idx="44">
                  <c:v>-0.70891585733156126</c:v>
                </c:pt>
                <c:pt idx="45">
                  <c:v>-0.61502996352715944</c:v>
                </c:pt>
                <c:pt idx="46">
                  <c:v>-0.48179484990286264</c:v>
                </c:pt>
                <c:pt idx="47">
                  <c:v>0.43896711343153699</c:v>
                </c:pt>
                <c:pt idx="48">
                  <c:v>-0.51099217892544446</c:v>
                </c:pt>
              </c:numCache>
            </c:numRef>
          </c:val>
          <c:smooth val="0"/>
          <c:extLst>
            <c:ext xmlns:c16="http://schemas.microsoft.com/office/drawing/2014/chart" uri="{C3380CC4-5D6E-409C-BE32-E72D297353CC}">
              <c16:uniqueId val="{00000000-92CD-47D7-9C05-DC25C3D29AEF}"/>
            </c:ext>
          </c:extLst>
        </c:ser>
        <c:dLbls>
          <c:showLegendKey val="0"/>
          <c:showVal val="0"/>
          <c:showCatName val="0"/>
          <c:showSerName val="0"/>
          <c:showPercent val="0"/>
          <c:showBubbleSize val="0"/>
        </c:dLbls>
        <c:marker val="1"/>
        <c:smooth val="0"/>
        <c:axId val="418416351"/>
        <c:axId val="418415103"/>
      </c:lineChart>
      <c:catAx>
        <c:axId val="4184163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418415103"/>
        <c:crosses val="autoZero"/>
        <c:auto val="1"/>
        <c:lblAlgn val="ctr"/>
        <c:lblOffset val="100"/>
        <c:tickLblSkip val="4"/>
        <c:tickMarkSkip val="4"/>
        <c:noMultiLvlLbl val="0"/>
      </c:catAx>
      <c:valAx>
        <c:axId val="4184151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418416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lineChart>
        <c:grouping val="standard"/>
        <c:varyColors val="0"/>
        <c:ser>
          <c:idx val="0"/>
          <c:order val="0"/>
          <c:tx>
            <c:strRef>
              <c:f>'Resumo caixa'!$A$253</c:f>
              <c:strCache>
                <c:ptCount val="1"/>
                <c:pt idx="0">
                  <c:v>Receita tributária</c:v>
                </c:pt>
              </c:strCache>
            </c:strRef>
          </c:tx>
          <c:spPr>
            <a:ln w="28575" cap="rnd">
              <a:solidFill>
                <a:srgbClr val="FF0000"/>
              </a:solidFill>
              <a:round/>
            </a:ln>
            <a:effectLst/>
          </c:spPr>
          <c:marker>
            <c:symbol val="none"/>
          </c:marker>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caixa'!$B$253:$AW$253</c:f>
              <c:numCache>
                <c:formatCode>#,##0.0</c:formatCode>
                <c:ptCount val="48"/>
                <c:pt idx="0">
                  <c:v>34.486366722961961</c:v>
                </c:pt>
                <c:pt idx="1">
                  <c:v>32.051911586506087</c:v>
                </c:pt>
                <c:pt idx="2">
                  <c:v>30.564129617626701</c:v>
                </c:pt>
                <c:pt idx="3">
                  <c:v>33.431812464239918</c:v>
                </c:pt>
                <c:pt idx="4">
                  <c:v>35.62874294269416</c:v>
                </c:pt>
                <c:pt idx="5">
                  <c:v>32.41371024403194</c:v>
                </c:pt>
                <c:pt idx="6">
                  <c:v>31.837345289033355</c:v>
                </c:pt>
                <c:pt idx="7">
                  <c:v>33.780661644706704</c:v>
                </c:pt>
                <c:pt idx="8">
                  <c:v>35.927363134962626</c:v>
                </c:pt>
                <c:pt idx="9">
                  <c:v>32.501508007152388</c:v>
                </c:pt>
                <c:pt idx="10">
                  <c:v>30.836748350830867</c:v>
                </c:pt>
                <c:pt idx="11">
                  <c:v>33.297566396893465</c:v>
                </c:pt>
                <c:pt idx="12">
                  <c:v>35.074911585825575</c:v>
                </c:pt>
                <c:pt idx="13">
                  <c:v>31.948088028040747</c:v>
                </c:pt>
                <c:pt idx="14">
                  <c:v>30.315275400297278</c:v>
                </c:pt>
                <c:pt idx="15">
                  <c:v>34.331165609784335</c:v>
                </c:pt>
                <c:pt idx="16">
                  <c:v>34.826266942908255</c:v>
                </c:pt>
                <c:pt idx="17">
                  <c:v>31.327962045566078</c:v>
                </c:pt>
                <c:pt idx="18">
                  <c:v>29.991723269529096</c:v>
                </c:pt>
                <c:pt idx="19">
                  <c:v>32.856656431926012</c:v>
                </c:pt>
                <c:pt idx="20">
                  <c:v>35.090886379139583</c:v>
                </c:pt>
                <c:pt idx="21">
                  <c:v>32.298231958253908</c:v>
                </c:pt>
                <c:pt idx="22">
                  <c:v>30.366898502801757</c:v>
                </c:pt>
                <c:pt idx="23">
                  <c:v>32.5841791469838</c:v>
                </c:pt>
                <c:pt idx="24">
                  <c:v>35.433484682392468</c:v>
                </c:pt>
                <c:pt idx="25">
                  <c:v>31.670567178483275</c:v>
                </c:pt>
                <c:pt idx="26">
                  <c:v>29.904806479048123</c:v>
                </c:pt>
                <c:pt idx="27">
                  <c:v>33.868240993652229</c:v>
                </c:pt>
                <c:pt idx="28">
                  <c:v>35.173699579361077</c:v>
                </c:pt>
                <c:pt idx="29">
                  <c:v>31.904320716471272</c:v>
                </c:pt>
                <c:pt idx="30">
                  <c:v>30.979890837271242</c:v>
                </c:pt>
                <c:pt idx="31">
                  <c:v>34.094155851482292</c:v>
                </c:pt>
                <c:pt idx="32">
                  <c:v>35.241594023927</c:v>
                </c:pt>
                <c:pt idx="33">
                  <c:v>32.303848112559571</c:v>
                </c:pt>
                <c:pt idx="34">
                  <c:v>31.16185130404947</c:v>
                </c:pt>
                <c:pt idx="35">
                  <c:v>33.800129369939633</c:v>
                </c:pt>
                <c:pt idx="36">
                  <c:v>35.860936294772245</c:v>
                </c:pt>
                <c:pt idx="37">
                  <c:v>32.060148114623985</c:v>
                </c:pt>
                <c:pt idx="38">
                  <c:v>30.952390910070122</c:v>
                </c:pt>
                <c:pt idx="39">
                  <c:v>33.865810286732469</c:v>
                </c:pt>
                <c:pt idx="40">
                  <c:v>35.697123820202847</c:v>
                </c:pt>
                <c:pt idx="41">
                  <c:v>25.665474033647925</c:v>
                </c:pt>
                <c:pt idx="42">
                  <c:v>31.250278350873867</c:v>
                </c:pt>
                <c:pt idx="43">
                  <c:v>36.059989530549586</c:v>
                </c:pt>
                <c:pt idx="44">
                  <c:v>35.798667264605186</c:v>
                </c:pt>
                <c:pt idx="45">
                  <c:v>31.581818965095852</c:v>
                </c:pt>
                <c:pt idx="46">
                  <c:v>33.14958583739093</c:v>
                </c:pt>
                <c:pt idx="47">
                  <c:v>37.27277743049212</c:v>
                </c:pt>
              </c:numCache>
            </c:numRef>
          </c:val>
          <c:smooth val="0"/>
          <c:extLst>
            <c:ext xmlns:c16="http://schemas.microsoft.com/office/drawing/2014/chart" uri="{C3380CC4-5D6E-409C-BE32-E72D297353CC}">
              <c16:uniqueId val="{00000000-6B40-44F1-B46B-23CF17F31B56}"/>
            </c:ext>
          </c:extLst>
        </c:ser>
        <c:dLbls>
          <c:showLegendKey val="0"/>
          <c:showVal val="0"/>
          <c:showCatName val="0"/>
          <c:showSerName val="0"/>
          <c:showPercent val="0"/>
          <c:showBubbleSize val="0"/>
        </c:dLbls>
        <c:smooth val="0"/>
        <c:axId val="2042569455"/>
        <c:axId val="2042567791"/>
      </c:lineChart>
      <c:catAx>
        <c:axId val="20425694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2042567791"/>
        <c:crosses val="autoZero"/>
        <c:auto val="1"/>
        <c:lblAlgn val="ctr"/>
        <c:lblOffset val="100"/>
        <c:tickLblSkip val="4"/>
        <c:tickMarkSkip val="4"/>
        <c:noMultiLvlLbl val="0"/>
      </c:catAx>
      <c:valAx>
        <c:axId val="2042567791"/>
        <c:scaling>
          <c:orientation val="minMax"/>
          <c:min val="24"/>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2042569455"/>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Receitas tributárias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0"/>
          <c:order val="0"/>
          <c:tx>
            <c:strRef>
              <c:f>'Resumo caixa'!$A$254</c:f>
              <c:strCache>
                <c:ptCount val="1"/>
                <c:pt idx="0">
                  <c:v>Governo Central</c:v>
                </c:pt>
              </c:strCache>
            </c:strRef>
          </c:tx>
          <c:spPr>
            <a:solidFill>
              <a:srgbClr val="00B0F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caixa'!$B$254:$AW$254</c:f>
              <c:numCache>
                <c:formatCode>#,##0.0</c:formatCode>
                <c:ptCount val="48"/>
                <c:pt idx="0">
                  <c:v>20.944969943697366</c:v>
                </c:pt>
                <c:pt idx="1">
                  <c:v>20.027929782379221</c:v>
                </c:pt>
                <c:pt idx="2">
                  <c:v>19.021788276076034</c:v>
                </c:pt>
                <c:pt idx="3">
                  <c:v>21.739778747906325</c:v>
                </c:pt>
                <c:pt idx="4">
                  <c:v>22.115136899844959</c:v>
                </c:pt>
                <c:pt idx="5">
                  <c:v>20.71771255952757</c:v>
                </c:pt>
                <c:pt idx="6">
                  <c:v>20.196322075202474</c:v>
                </c:pt>
                <c:pt idx="7">
                  <c:v>21.701624478070645</c:v>
                </c:pt>
                <c:pt idx="8">
                  <c:v>22.324478000073203</c:v>
                </c:pt>
                <c:pt idx="9">
                  <c:v>20.46370093415187</c:v>
                </c:pt>
                <c:pt idx="10">
                  <c:v>19.233426258717625</c:v>
                </c:pt>
                <c:pt idx="11">
                  <c:v>20.840766620304922</c:v>
                </c:pt>
                <c:pt idx="12">
                  <c:v>21.423142510403885</c:v>
                </c:pt>
                <c:pt idx="13">
                  <c:v>19.786585518785294</c:v>
                </c:pt>
                <c:pt idx="14">
                  <c:v>18.369216009901479</c:v>
                </c:pt>
                <c:pt idx="15">
                  <c:v>21.864183100684205</c:v>
                </c:pt>
                <c:pt idx="16">
                  <c:v>20.99197475726406</c:v>
                </c:pt>
                <c:pt idx="17">
                  <c:v>19.283133431524789</c:v>
                </c:pt>
                <c:pt idx="18">
                  <c:v>18.07970189302322</c:v>
                </c:pt>
                <c:pt idx="19">
                  <c:v>20.284272543699018</c:v>
                </c:pt>
                <c:pt idx="20">
                  <c:v>21.127664003053347</c:v>
                </c:pt>
                <c:pt idx="21">
                  <c:v>19.667177491091209</c:v>
                </c:pt>
                <c:pt idx="22">
                  <c:v>18.205517685789761</c:v>
                </c:pt>
                <c:pt idx="23">
                  <c:v>19.740918509609589</c:v>
                </c:pt>
                <c:pt idx="24">
                  <c:v>20.91875622600028</c:v>
                </c:pt>
                <c:pt idx="25">
                  <c:v>19.224406076672064</c:v>
                </c:pt>
                <c:pt idx="26">
                  <c:v>17.692557320044493</c:v>
                </c:pt>
                <c:pt idx="27">
                  <c:v>21.215207798353035</c:v>
                </c:pt>
                <c:pt idx="28">
                  <c:v>20.563367219679943</c:v>
                </c:pt>
                <c:pt idx="29">
                  <c:v>19.002156741329181</c:v>
                </c:pt>
                <c:pt idx="30">
                  <c:v>18.186744969612011</c:v>
                </c:pt>
                <c:pt idx="31">
                  <c:v>21.111817458652851</c:v>
                </c:pt>
                <c:pt idx="32">
                  <c:v>20.985340817069993</c:v>
                </c:pt>
                <c:pt idx="33">
                  <c:v>19.543773073662322</c:v>
                </c:pt>
                <c:pt idx="34">
                  <c:v>18.690603507197974</c:v>
                </c:pt>
                <c:pt idx="35">
                  <c:v>20.788817720646751</c:v>
                </c:pt>
                <c:pt idx="36">
                  <c:v>21.196169021249641</c:v>
                </c:pt>
                <c:pt idx="37">
                  <c:v>19.058351403370732</c:v>
                </c:pt>
                <c:pt idx="38">
                  <c:v>18.311485910186263</c:v>
                </c:pt>
                <c:pt idx="39">
                  <c:v>20.539324452356652</c:v>
                </c:pt>
                <c:pt idx="40">
                  <c:v>20.84164293709717</c:v>
                </c:pt>
                <c:pt idx="41">
                  <c:v>14.438538899692256</c:v>
                </c:pt>
                <c:pt idx="42">
                  <c:v>18.083964295190974</c:v>
                </c:pt>
                <c:pt idx="43">
                  <c:v>22.033212311996135</c:v>
                </c:pt>
                <c:pt idx="44">
                  <c:v>21.085348556347306</c:v>
                </c:pt>
                <c:pt idx="45">
                  <c:v>18.882617464207577</c:v>
                </c:pt>
                <c:pt idx="46">
                  <c:v>19.687107250699476</c:v>
                </c:pt>
                <c:pt idx="47">
                  <c:v>22.803769891746622</c:v>
                </c:pt>
              </c:numCache>
            </c:numRef>
          </c:val>
          <c:extLst>
            <c:ext xmlns:c16="http://schemas.microsoft.com/office/drawing/2014/chart" uri="{C3380CC4-5D6E-409C-BE32-E72D297353CC}">
              <c16:uniqueId val="{00000000-930B-47B1-9076-1EB085259018}"/>
            </c:ext>
          </c:extLst>
        </c:ser>
        <c:ser>
          <c:idx val="1"/>
          <c:order val="1"/>
          <c:tx>
            <c:strRef>
              <c:f>'Resumo caixa'!$A$255</c:f>
              <c:strCache>
                <c:ptCount val="1"/>
                <c:pt idx="0">
                  <c:v>FGTS e PIS-PASEP</c:v>
                </c:pt>
              </c:strCache>
            </c:strRef>
          </c:tx>
          <c:spPr>
            <a:solidFill>
              <a:srgbClr val="FFC00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caixa'!$B$255:$AW$255</c:f>
              <c:numCache>
                <c:formatCode>#,##0.0</c:formatCode>
                <c:ptCount val="48"/>
                <c:pt idx="0">
                  <c:v>1.8092411708149494</c:v>
                </c:pt>
                <c:pt idx="1">
                  <c:v>1.5952860938682958</c:v>
                </c:pt>
                <c:pt idx="2">
                  <c:v>1.5902073772424388</c:v>
                </c:pt>
                <c:pt idx="3">
                  <c:v>1.6533967918603942</c:v>
                </c:pt>
                <c:pt idx="4">
                  <c:v>1.8254761179768912</c:v>
                </c:pt>
                <c:pt idx="5">
                  <c:v>1.63466904345382</c:v>
                </c:pt>
                <c:pt idx="6">
                  <c:v>1.6640997552782979</c:v>
                </c:pt>
                <c:pt idx="7">
                  <c:v>1.7464765790867962</c:v>
                </c:pt>
                <c:pt idx="8">
                  <c:v>1.9094076978722763</c:v>
                </c:pt>
                <c:pt idx="9">
                  <c:v>1.7296125422198072</c:v>
                </c:pt>
                <c:pt idx="10">
                  <c:v>1.7134819880865391</c:v>
                </c:pt>
                <c:pt idx="11">
                  <c:v>1.8199278698675547</c:v>
                </c:pt>
                <c:pt idx="12">
                  <c:v>1.9610011189267802</c:v>
                </c:pt>
                <c:pt idx="13">
                  <c:v>1.7740117506875441</c:v>
                </c:pt>
                <c:pt idx="14">
                  <c:v>1.7815307762850765</c:v>
                </c:pt>
                <c:pt idx="15">
                  <c:v>1.8653996030580207</c:v>
                </c:pt>
                <c:pt idx="16">
                  <c:v>1.9779475599217957</c:v>
                </c:pt>
                <c:pt idx="17">
                  <c:v>1.8190703911079569</c:v>
                </c:pt>
                <c:pt idx="18">
                  <c:v>1.8191400502614321</c:v>
                </c:pt>
                <c:pt idx="19">
                  <c:v>1.9245569415371286</c:v>
                </c:pt>
                <c:pt idx="20">
                  <c:v>2.1259480829392294</c:v>
                </c:pt>
                <c:pt idx="21">
                  <c:v>1.9771155875497208</c:v>
                </c:pt>
                <c:pt idx="22">
                  <c:v>1.9592631542163521</c:v>
                </c:pt>
                <c:pt idx="23">
                  <c:v>2.0746918386034978</c:v>
                </c:pt>
                <c:pt idx="24">
                  <c:v>2.2225837385661067</c:v>
                </c:pt>
                <c:pt idx="25">
                  <c:v>1.9599463668790562</c:v>
                </c:pt>
                <c:pt idx="26">
                  <c:v>1.9820828340211445</c:v>
                </c:pt>
                <c:pt idx="27">
                  <c:v>2.0227633486148346</c:v>
                </c:pt>
                <c:pt idx="28">
                  <c:v>2.4210900521445051</c:v>
                </c:pt>
                <c:pt idx="29">
                  <c:v>2.1606579681561828</c:v>
                </c:pt>
                <c:pt idx="30">
                  <c:v>2.1600538946436032</c:v>
                </c:pt>
                <c:pt idx="31">
                  <c:v>2.160641667515601</c:v>
                </c:pt>
                <c:pt idx="32">
                  <c:v>1.9792118101481848</c:v>
                </c:pt>
                <c:pt idx="33">
                  <c:v>1.7753624953858034</c:v>
                </c:pt>
                <c:pt idx="34">
                  <c:v>1.7430617602175975</c:v>
                </c:pt>
                <c:pt idx="35">
                  <c:v>1.8442178212834484</c:v>
                </c:pt>
                <c:pt idx="36">
                  <c:v>1.9624082502642439</c:v>
                </c:pt>
                <c:pt idx="37">
                  <c:v>1.7496437021073137</c:v>
                </c:pt>
                <c:pt idx="38">
                  <c:v>1.7359515528525602</c:v>
                </c:pt>
                <c:pt idx="39">
                  <c:v>1.8474755538199743</c:v>
                </c:pt>
                <c:pt idx="40">
                  <c:v>1.882874648413936</c:v>
                </c:pt>
                <c:pt idx="41">
                  <c:v>1.1624725456844933</c:v>
                </c:pt>
                <c:pt idx="42">
                  <c:v>1.8456930236011053</c:v>
                </c:pt>
                <c:pt idx="43">
                  <c:v>1.8741308800191141</c:v>
                </c:pt>
                <c:pt idx="44">
                  <c:v>1.690912285744365</c:v>
                </c:pt>
                <c:pt idx="45">
                  <c:v>1.3747529608404734</c:v>
                </c:pt>
                <c:pt idx="46">
                  <c:v>1.4219945157664027</c:v>
                </c:pt>
                <c:pt idx="47">
                  <c:v>1.8321808908943298</c:v>
                </c:pt>
              </c:numCache>
            </c:numRef>
          </c:val>
          <c:extLst>
            <c:ext xmlns:c16="http://schemas.microsoft.com/office/drawing/2014/chart" uri="{C3380CC4-5D6E-409C-BE32-E72D297353CC}">
              <c16:uniqueId val="{00000001-930B-47B1-9076-1EB085259018}"/>
            </c:ext>
          </c:extLst>
        </c:ser>
        <c:ser>
          <c:idx val="2"/>
          <c:order val="2"/>
          <c:tx>
            <c:strRef>
              <c:f>'Resumo caixa'!$A$256</c:f>
              <c:strCache>
                <c:ptCount val="1"/>
                <c:pt idx="0">
                  <c:v>Governos Estaduais</c:v>
                </c:pt>
              </c:strCache>
            </c:strRef>
          </c:tx>
          <c:spPr>
            <a:solidFill>
              <a:srgbClr val="FF000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caixa'!$B$256:$AW$256</c:f>
              <c:numCache>
                <c:formatCode>#,##0.0</c:formatCode>
                <c:ptCount val="48"/>
                <c:pt idx="0">
                  <c:v>9.4110305671580647</c:v>
                </c:pt>
                <c:pt idx="1">
                  <c:v>8.6804079323712404</c:v>
                </c:pt>
                <c:pt idx="2">
                  <c:v>8.2719204465838896</c:v>
                </c:pt>
                <c:pt idx="3">
                  <c:v>8.2932619764226452</c:v>
                </c:pt>
                <c:pt idx="4">
                  <c:v>9.2788931986580234</c:v>
                </c:pt>
                <c:pt idx="5">
                  <c:v>8.2517919567057163</c:v>
                </c:pt>
                <c:pt idx="6">
                  <c:v>8.2402055765516007</c:v>
                </c:pt>
                <c:pt idx="7">
                  <c:v>8.4352909841585593</c:v>
                </c:pt>
                <c:pt idx="8">
                  <c:v>9.2369235131865555</c:v>
                </c:pt>
                <c:pt idx="9">
                  <c:v>8.4335150923066777</c:v>
                </c:pt>
                <c:pt idx="10">
                  <c:v>8.1244668811923813</c:v>
                </c:pt>
                <c:pt idx="11">
                  <c:v>8.6851765087193886</c:v>
                </c:pt>
                <c:pt idx="12">
                  <c:v>9.2260242089731843</c:v>
                </c:pt>
                <c:pt idx="13">
                  <c:v>8.4518686294910985</c:v>
                </c:pt>
                <c:pt idx="14">
                  <c:v>8.3211269288140777</c:v>
                </c:pt>
                <c:pt idx="15">
                  <c:v>8.6797252455397569</c:v>
                </c:pt>
                <c:pt idx="16">
                  <c:v>9.3573156937844537</c:v>
                </c:pt>
                <c:pt idx="17">
                  <c:v>8.2657302645455744</c:v>
                </c:pt>
                <c:pt idx="18">
                  <c:v>8.1777102020622205</c:v>
                </c:pt>
                <c:pt idx="19">
                  <c:v>8.6521424745070625</c:v>
                </c:pt>
                <c:pt idx="20">
                  <c:v>9.2458100652114759</c:v>
                </c:pt>
                <c:pt idx="21">
                  <c:v>8.6039486306859079</c:v>
                </c:pt>
                <c:pt idx="22">
                  <c:v>8.2855398212901878</c:v>
                </c:pt>
                <c:pt idx="23">
                  <c:v>8.5939261863281757</c:v>
                </c:pt>
                <c:pt idx="24">
                  <c:v>9.6245567281024886</c:v>
                </c:pt>
                <c:pt idx="25">
                  <c:v>8.4049256471920213</c:v>
                </c:pt>
                <c:pt idx="26">
                  <c:v>8.2763886734113967</c:v>
                </c:pt>
                <c:pt idx="27">
                  <c:v>8.5877557902169421</c:v>
                </c:pt>
                <c:pt idx="28">
                  <c:v>9.5362447170870368</c:v>
                </c:pt>
                <c:pt idx="29">
                  <c:v>8.6289001911126686</c:v>
                </c:pt>
                <c:pt idx="30">
                  <c:v>8.5743818145991177</c:v>
                </c:pt>
                <c:pt idx="31">
                  <c:v>8.7018488421600164</c:v>
                </c:pt>
                <c:pt idx="32">
                  <c:v>9.5420732406725453</c:v>
                </c:pt>
                <c:pt idx="33">
                  <c:v>8.7118276823384235</c:v>
                </c:pt>
                <c:pt idx="34">
                  <c:v>8.5698824000264739</c:v>
                </c:pt>
                <c:pt idx="35">
                  <c:v>8.9662323451999892</c:v>
                </c:pt>
                <c:pt idx="36">
                  <c:v>9.77900731491766</c:v>
                </c:pt>
                <c:pt idx="37">
                  <c:v>8.8625556002786965</c:v>
                </c:pt>
                <c:pt idx="38">
                  <c:v>8.6487316259392504</c:v>
                </c:pt>
                <c:pt idx="39">
                  <c:v>9.1289744998525464</c:v>
                </c:pt>
                <c:pt idx="40">
                  <c:v>9.8990350818717143</c:v>
                </c:pt>
                <c:pt idx="41">
                  <c:v>7.90585458733577</c:v>
                </c:pt>
                <c:pt idx="42">
                  <c:v>8.9000213929382106</c:v>
                </c:pt>
                <c:pt idx="43">
                  <c:v>9.8581076637600145</c:v>
                </c:pt>
                <c:pt idx="44">
                  <c:v>10.108962116369383</c:v>
                </c:pt>
                <c:pt idx="45">
                  <c:v>9.049750368644693</c:v>
                </c:pt>
                <c:pt idx="46">
                  <c:v>9.6434154395014957</c:v>
                </c:pt>
                <c:pt idx="47">
                  <c:v>10.023314511814668</c:v>
                </c:pt>
              </c:numCache>
            </c:numRef>
          </c:val>
          <c:extLst>
            <c:ext xmlns:c16="http://schemas.microsoft.com/office/drawing/2014/chart" uri="{C3380CC4-5D6E-409C-BE32-E72D297353CC}">
              <c16:uniqueId val="{00000002-930B-47B1-9076-1EB085259018}"/>
            </c:ext>
          </c:extLst>
        </c:ser>
        <c:ser>
          <c:idx val="3"/>
          <c:order val="3"/>
          <c:tx>
            <c:strRef>
              <c:f>'Resumo caixa'!$A$257</c:f>
              <c:strCache>
                <c:ptCount val="1"/>
                <c:pt idx="0">
                  <c:v>Governos Municipais</c:v>
                </c:pt>
              </c:strCache>
            </c:strRef>
          </c:tx>
          <c:spPr>
            <a:solidFill>
              <a:srgbClr val="00B05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caixa'!$B$257:$AW$257</c:f>
              <c:numCache>
                <c:formatCode>#,##0.0</c:formatCode>
                <c:ptCount val="48"/>
                <c:pt idx="0">
                  <c:v>2.3211250412915794</c:v>
                </c:pt>
                <c:pt idx="1">
                  <c:v>1.7482877778873329</c:v>
                </c:pt>
                <c:pt idx="2">
                  <c:v>1.680213517724342</c:v>
                </c:pt>
                <c:pt idx="3">
                  <c:v>1.7453749480505638</c:v>
                </c:pt>
                <c:pt idx="4">
                  <c:v>2.4092367262142838</c:v>
                </c:pt>
                <c:pt idx="5">
                  <c:v>1.8095366843448304</c:v>
                </c:pt>
                <c:pt idx="6">
                  <c:v>1.7367178820009841</c:v>
                </c:pt>
                <c:pt idx="7">
                  <c:v>1.8972696033907075</c:v>
                </c:pt>
                <c:pt idx="8">
                  <c:v>2.4565539238305893</c:v>
                </c:pt>
                <c:pt idx="9">
                  <c:v>1.8746794384740255</c:v>
                </c:pt>
                <c:pt idx="10">
                  <c:v>1.7653732228343211</c:v>
                </c:pt>
                <c:pt idx="11">
                  <c:v>1.9516953980016027</c:v>
                </c:pt>
                <c:pt idx="12">
                  <c:v>2.4647437475217204</c:v>
                </c:pt>
                <c:pt idx="13">
                  <c:v>1.9356221290768063</c:v>
                </c:pt>
                <c:pt idx="14">
                  <c:v>1.8434016852966415</c:v>
                </c:pt>
                <c:pt idx="15">
                  <c:v>1.921857660502357</c:v>
                </c:pt>
                <c:pt idx="16">
                  <c:v>2.4990289319379424</c:v>
                </c:pt>
                <c:pt idx="17">
                  <c:v>1.9600279583877536</c:v>
                </c:pt>
                <c:pt idx="18">
                  <c:v>1.9151711241822222</c:v>
                </c:pt>
                <c:pt idx="19">
                  <c:v>1.9956844721828071</c:v>
                </c:pt>
                <c:pt idx="20">
                  <c:v>2.5914642279355276</c:v>
                </c:pt>
                <c:pt idx="21">
                  <c:v>2.0499902489270734</c:v>
                </c:pt>
                <c:pt idx="22">
                  <c:v>1.9165778415054584</c:v>
                </c:pt>
                <c:pt idx="23">
                  <c:v>2.1746426124425353</c:v>
                </c:pt>
                <c:pt idx="24">
                  <c:v>2.6675879897235948</c:v>
                </c:pt>
                <c:pt idx="25">
                  <c:v>2.0812890877401293</c:v>
                </c:pt>
                <c:pt idx="26">
                  <c:v>1.9537776515710936</c:v>
                </c:pt>
                <c:pt idx="27">
                  <c:v>2.0425140564674162</c:v>
                </c:pt>
                <c:pt idx="28">
                  <c:v>2.652997590449595</c:v>
                </c:pt>
                <c:pt idx="29">
                  <c:v>2.1126058158732413</c:v>
                </c:pt>
                <c:pt idx="30">
                  <c:v>2.0587101584165119</c:v>
                </c:pt>
                <c:pt idx="31">
                  <c:v>2.1198478831538261</c:v>
                </c:pt>
                <c:pt idx="32">
                  <c:v>2.7349681560362744</c:v>
                </c:pt>
                <c:pt idx="33">
                  <c:v>2.2728848611730137</c:v>
                </c:pt>
                <c:pt idx="34">
                  <c:v>2.1583036366074313</c:v>
                </c:pt>
                <c:pt idx="35">
                  <c:v>2.2008614828094468</c:v>
                </c:pt>
                <c:pt idx="36">
                  <c:v>2.9233517083406975</c:v>
                </c:pt>
                <c:pt idx="37">
                  <c:v>2.3895974088672358</c:v>
                </c:pt>
                <c:pt idx="38">
                  <c:v>2.2562218210920482</c:v>
                </c:pt>
                <c:pt idx="39">
                  <c:v>2.3500357807033012</c:v>
                </c:pt>
                <c:pt idx="40">
                  <c:v>3.0735711528200289</c:v>
                </c:pt>
                <c:pt idx="41">
                  <c:v>2.1586080009354043</c:v>
                </c:pt>
                <c:pt idx="42">
                  <c:v>2.4205996391435813</c:v>
                </c:pt>
                <c:pt idx="43">
                  <c:v>2.2945386747743184</c:v>
                </c:pt>
                <c:pt idx="44">
                  <c:v>2.913444306144132</c:v>
                </c:pt>
                <c:pt idx="45">
                  <c:v>2.2746981714031045</c:v>
                </c:pt>
                <c:pt idx="46">
                  <c:v>2.3970686314235605</c:v>
                </c:pt>
                <c:pt idx="47">
                  <c:v>2.6135121360364999</c:v>
                </c:pt>
              </c:numCache>
            </c:numRef>
          </c:val>
          <c:extLst>
            <c:ext xmlns:c16="http://schemas.microsoft.com/office/drawing/2014/chart" uri="{C3380CC4-5D6E-409C-BE32-E72D297353CC}">
              <c16:uniqueId val="{00000003-930B-47B1-9076-1EB085259018}"/>
            </c:ext>
          </c:extLst>
        </c:ser>
        <c:dLbls>
          <c:showLegendKey val="0"/>
          <c:showVal val="0"/>
          <c:showCatName val="0"/>
          <c:showSerName val="0"/>
          <c:showPercent val="0"/>
          <c:showBubbleSize val="0"/>
        </c:dLbls>
        <c:gapWidth val="150"/>
        <c:overlap val="100"/>
        <c:axId val="273883279"/>
        <c:axId val="273889519"/>
      </c:barChart>
      <c:catAx>
        <c:axId val="2738832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273889519"/>
        <c:crosses val="autoZero"/>
        <c:auto val="1"/>
        <c:lblAlgn val="ctr"/>
        <c:lblOffset val="100"/>
        <c:tickLblSkip val="4"/>
        <c:tickMarkSkip val="4"/>
        <c:noMultiLvlLbl val="0"/>
      </c:catAx>
      <c:valAx>
        <c:axId val="2738895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2738832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lineChart>
        <c:grouping val="standard"/>
        <c:varyColors val="0"/>
        <c:ser>
          <c:idx val="1"/>
          <c:order val="0"/>
          <c:tx>
            <c:strRef>
              <c:f>'Resumo caixa'!$A$259</c:f>
              <c:strCache>
                <c:ptCount val="1"/>
                <c:pt idx="0">
                  <c:v>Outras receitas primárias</c:v>
                </c:pt>
              </c:strCache>
            </c:strRef>
          </c:tx>
          <c:spPr>
            <a:ln w="28575" cap="rnd">
              <a:solidFill>
                <a:srgbClr val="00B0F0"/>
              </a:solidFill>
              <a:round/>
            </a:ln>
            <a:effectLst/>
          </c:spPr>
          <c:marker>
            <c:symbol val="none"/>
          </c:marker>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caixa'!$B$259:$AW$259</c:f>
              <c:numCache>
                <c:formatCode>#,##0.0</c:formatCode>
                <c:ptCount val="48"/>
                <c:pt idx="0">
                  <c:v>3.018317795118973</c:v>
                </c:pt>
                <c:pt idx="1">
                  <c:v>3.1613682646179972</c:v>
                </c:pt>
                <c:pt idx="2">
                  <c:v>3.8335509256076676</c:v>
                </c:pt>
                <c:pt idx="3">
                  <c:v>2.7138914813131492</c:v>
                </c:pt>
                <c:pt idx="4">
                  <c:v>2.9178297143299745</c:v>
                </c:pt>
                <c:pt idx="5">
                  <c:v>2.992280577694336</c:v>
                </c:pt>
                <c:pt idx="6">
                  <c:v>3.252529948103871</c:v>
                </c:pt>
                <c:pt idx="7">
                  <c:v>2.4437128995140345</c:v>
                </c:pt>
                <c:pt idx="8">
                  <c:v>3.0877297966036434</c:v>
                </c:pt>
                <c:pt idx="9">
                  <c:v>2.6571682632199716</c:v>
                </c:pt>
                <c:pt idx="10">
                  <c:v>4.412402415796886</c:v>
                </c:pt>
                <c:pt idx="11">
                  <c:v>3.4527883521152889</c:v>
                </c:pt>
                <c:pt idx="12">
                  <c:v>2.8014870322566141</c:v>
                </c:pt>
                <c:pt idx="13">
                  <c:v>3.4538962788516567</c:v>
                </c:pt>
                <c:pt idx="14">
                  <c:v>3.1763771285328914</c:v>
                </c:pt>
                <c:pt idx="15">
                  <c:v>4.1809582162300236</c:v>
                </c:pt>
                <c:pt idx="16">
                  <c:v>2.9311352967246442</c:v>
                </c:pt>
                <c:pt idx="17">
                  <c:v>2.7108665627882211</c:v>
                </c:pt>
                <c:pt idx="18">
                  <c:v>2.9563364065707014</c:v>
                </c:pt>
                <c:pt idx="19">
                  <c:v>2.6199127091193026</c:v>
                </c:pt>
                <c:pt idx="20">
                  <c:v>2.3414948044154715</c:v>
                </c:pt>
                <c:pt idx="21">
                  <c:v>3.1715039212827527</c:v>
                </c:pt>
                <c:pt idx="22">
                  <c:v>3.1260551149216429</c:v>
                </c:pt>
                <c:pt idx="23">
                  <c:v>3.2522458608204108</c:v>
                </c:pt>
                <c:pt idx="24">
                  <c:v>3.3423859484099365</c:v>
                </c:pt>
                <c:pt idx="25">
                  <c:v>2.4882919263307457</c:v>
                </c:pt>
                <c:pt idx="26">
                  <c:v>2.7290632295089741</c:v>
                </c:pt>
                <c:pt idx="27">
                  <c:v>3.757058417292825</c:v>
                </c:pt>
                <c:pt idx="28">
                  <c:v>2.9317807059826553</c:v>
                </c:pt>
                <c:pt idx="29">
                  <c:v>2.7205967903541808</c:v>
                </c:pt>
                <c:pt idx="30">
                  <c:v>3.1916412920891029</c:v>
                </c:pt>
                <c:pt idx="31">
                  <c:v>2.9933239347174196</c:v>
                </c:pt>
                <c:pt idx="32">
                  <c:v>3.06383525919078</c:v>
                </c:pt>
                <c:pt idx="33">
                  <c:v>3.2332711039148849</c:v>
                </c:pt>
                <c:pt idx="34">
                  <c:v>3.3028407215724109</c:v>
                </c:pt>
                <c:pt idx="35">
                  <c:v>3.4147884042385104</c:v>
                </c:pt>
                <c:pt idx="36">
                  <c:v>3.3759486684756408</c:v>
                </c:pt>
                <c:pt idx="37">
                  <c:v>3.302110779872184</c:v>
                </c:pt>
                <c:pt idx="38">
                  <c:v>3.5452924565594945</c:v>
                </c:pt>
                <c:pt idx="39">
                  <c:v>8.290034874935845</c:v>
                </c:pt>
                <c:pt idx="40">
                  <c:v>4.1575977712276897</c:v>
                </c:pt>
                <c:pt idx="41">
                  <c:v>2.3516511607927053</c:v>
                </c:pt>
                <c:pt idx="42">
                  <c:v>2.4909382852027937</c:v>
                </c:pt>
                <c:pt idx="43">
                  <c:v>2.4711142145797083</c:v>
                </c:pt>
                <c:pt idx="44">
                  <c:v>3.6907785368623776</c:v>
                </c:pt>
                <c:pt idx="45">
                  <c:v>3.6905667672933968</c:v>
                </c:pt>
                <c:pt idx="46">
                  <c:v>4.4801358759680054</c:v>
                </c:pt>
                <c:pt idx="47">
                  <c:v>4.2115276574856644</c:v>
                </c:pt>
              </c:numCache>
            </c:numRef>
          </c:val>
          <c:smooth val="0"/>
          <c:extLst>
            <c:ext xmlns:c16="http://schemas.microsoft.com/office/drawing/2014/chart" uri="{C3380CC4-5D6E-409C-BE32-E72D297353CC}">
              <c16:uniqueId val="{00000001-3EFC-4EC7-994E-38D60CF710EB}"/>
            </c:ext>
          </c:extLst>
        </c:ser>
        <c:dLbls>
          <c:showLegendKey val="0"/>
          <c:showVal val="0"/>
          <c:showCatName val="0"/>
          <c:showSerName val="0"/>
          <c:showPercent val="0"/>
          <c:showBubbleSize val="0"/>
        </c:dLbls>
        <c:smooth val="0"/>
        <c:axId val="175216607"/>
        <c:axId val="175204127"/>
      </c:lineChart>
      <c:catAx>
        <c:axId val="175216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175204127"/>
        <c:crosses val="autoZero"/>
        <c:auto val="1"/>
        <c:lblAlgn val="ctr"/>
        <c:lblOffset val="100"/>
        <c:tickLblSkip val="4"/>
        <c:tickMarkSkip val="4"/>
        <c:noMultiLvlLbl val="0"/>
      </c:catAx>
      <c:valAx>
        <c:axId val="17520412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17521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Outras receitas primárias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0"/>
          <c:order val="0"/>
          <c:tx>
            <c:strRef>
              <c:f>'Resumo caixa'!$A$260</c:f>
              <c:strCache>
                <c:ptCount val="1"/>
                <c:pt idx="0">
                  <c:v>Governo Central</c:v>
                </c:pt>
              </c:strCache>
            </c:strRef>
          </c:tx>
          <c:spPr>
            <a:solidFill>
              <a:srgbClr val="00B0F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caixa'!$B$260:$AW$260</c:f>
              <c:numCache>
                <c:formatCode>#,##0.0</c:formatCode>
                <c:ptCount val="48"/>
                <c:pt idx="0">
                  <c:v>1.7260400462050303</c:v>
                </c:pt>
                <c:pt idx="1">
                  <c:v>2.0743010192692859</c:v>
                </c:pt>
                <c:pt idx="2">
                  <c:v>2.6628229743259828</c:v>
                </c:pt>
                <c:pt idx="3">
                  <c:v>1.7953573578397344</c:v>
                </c:pt>
                <c:pt idx="4">
                  <c:v>1.646365401839196</c:v>
                </c:pt>
                <c:pt idx="5">
                  <c:v>2.0241571808932073</c:v>
                </c:pt>
                <c:pt idx="6">
                  <c:v>2.0739770447923012</c:v>
                </c:pt>
                <c:pt idx="7">
                  <c:v>1.5727215603624731</c:v>
                </c:pt>
                <c:pt idx="8">
                  <c:v>1.9705538299304191</c:v>
                </c:pt>
                <c:pt idx="9">
                  <c:v>1.8129914097017725</c:v>
                </c:pt>
                <c:pt idx="10">
                  <c:v>3.3518201156935397</c:v>
                </c:pt>
                <c:pt idx="11">
                  <c:v>2.5920268731357838</c:v>
                </c:pt>
                <c:pt idx="12">
                  <c:v>1.6837624416827144</c:v>
                </c:pt>
                <c:pt idx="13">
                  <c:v>2.2476976440159544</c:v>
                </c:pt>
                <c:pt idx="14">
                  <c:v>2.1551844333599384</c:v>
                </c:pt>
                <c:pt idx="15">
                  <c:v>3.0256098751393581</c:v>
                </c:pt>
                <c:pt idx="16">
                  <c:v>1.8408562585579564</c:v>
                </c:pt>
                <c:pt idx="17">
                  <c:v>1.7757987920470273</c:v>
                </c:pt>
                <c:pt idx="18">
                  <c:v>1.9477247957429626</c:v>
                </c:pt>
                <c:pt idx="19">
                  <c:v>1.4733075940381026</c:v>
                </c:pt>
                <c:pt idx="20">
                  <c:v>1.1649868624018993</c:v>
                </c:pt>
                <c:pt idx="21">
                  <c:v>1.6815183326312293</c:v>
                </c:pt>
                <c:pt idx="22">
                  <c:v>1.8052509851488021</c:v>
                </c:pt>
                <c:pt idx="23">
                  <c:v>1.7249972308643826</c:v>
                </c:pt>
                <c:pt idx="24">
                  <c:v>1.9855309211906171</c:v>
                </c:pt>
                <c:pt idx="25">
                  <c:v>1.3626649708728571</c:v>
                </c:pt>
                <c:pt idx="26">
                  <c:v>1.4821229260459217</c:v>
                </c:pt>
                <c:pt idx="27">
                  <c:v>2.6768561398990811</c:v>
                </c:pt>
                <c:pt idx="28">
                  <c:v>1.5474297065457066</c:v>
                </c:pt>
                <c:pt idx="29">
                  <c:v>1.6020480911927417</c:v>
                </c:pt>
                <c:pt idx="30">
                  <c:v>1.9541681146250562</c:v>
                </c:pt>
                <c:pt idx="31">
                  <c:v>1.8469667955148563</c:v>
                </c:pt>
                <c:pt idx="32">
                  <c:v>1.8761632504037815</c:v>
                </c:pt>
                <c:pt idx="33">
                  <c:v>2.130926133680012</c:v>
                </c:pt>
                <c:pt idx="34">
                  <c:v>2.2392326606354902</c:v>
                </c:pt>
                <c:pt idx="35">
                  <c:v>2.3973065120593309</c:v>
                </c:pt>
                <c:pt idx="36">
                  <c:v>1.7773084192261406</c:v>
                </c:pt>
                <c:pt idx="37">
                  <c:v>2.0053041275517236</c:v>
                </c:pt>
                <c:pt idx="38">
                  <c:v>2.1862318076253091</c:v>
                </c:pt>
                <c:pt idx="39">
                  <c:v>6.503631576484751</c:v>
                </c:pt>
                <c:pt idx="40">
                  <c:v>1.9893169698167661</c:v>
                </c:pt>
                <c:pt idx="41">
                  <c:v>1.5297978246878858</c:v>
                </c:pt>
                <c:pt idx="42">
                  <c:v>1.4848755374125777</c:v>
                </c:pt>
                <c:pt idx="43">
                  <c:v>1.7097776248207686</c:v>
                </c:pt>
                <c:pt idx="44">
                  <c:v>1.9634865194391942</c:v>
                </c:pt>
                <c:pt idx="45">
                  <c:v>2.6088162595829307</c:v>
                </c:pt>
                <c:pt idx="46">
                  <c:v>2.3669943590851332</c:v>
                </c:pt>
                <c:pt idx="47">
                  <c:v>3.086582531875361</c:v>
                </c:pt>
              </c:numCache>
            </c:numRef>
          </c:val>
          <c:extLst>
            <c:ext xmlns:c16="http://schemas.microsoft.com/office/drawing/2014/chart" uri="{C3380CC4-5D6E-409C-BE32-E72D297353CC}">
              <c16:uniqueId val="{00000000-7BFD-41D4-BFE0-2B25A7BC12A0}"/>
            </c:ext>
          </c:extLst>
        </c:ser>
        <c:ser>
          <c:idx val="1"/>
          <c:order val="1"/>
          <c:tx>
            <c:strRef>
              <c:f>'Resumo caixa'!$A$261</c:f>
              <c:strCache>
                <c:ptCount val="1"/>
                <c:pt idx="0">
                  <c:v>FGTS e PIS-PASEP</c:v>
                </c:pt>
              </c:strCache>
            </c:strRef>
          </c:tx>
          <c:spPr>
            <a:solidFill>
              <a:srgbClr val="FFC00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caixa'!$B$261:$AW$261</c:f>
              <c:numCache>
                <c:formatCode>#,##0.0</c:formatCode>
                <c:ptCount val="48"/>
                <c:pt idx="0">
                  <c:v>7.0048186367419658E-8</c:v>
                </c:pt>
                <c:pt idx="1">
                  <c:v>6.9254190159497978E-8</c:v>
                </c:pt>
                <c:pt idx="2">
                  <c:v>6.6790226120655096E-8</c:v>
                </c:pt>
                <c:pt idx="3">
                  <c:v>1.0012691502287865E-7</c:v>
                </c:pt>
                <c:pt idx="4">
                  <c:v>9.2191309428552538E-8</c:v>
                </c:pt>
                <c:pt idx="5">
                  <c:v>9.5971796345686807E-8</c:v>
                </c:pt>
                <c:pt idx="6">
                  <c:v>1.4012745539158365E-7</c:v>
                </c:pt>
                <c:pt idx="7">
                  <c:v>1.2588029025519838E-7</c:v>
                </c:pt>
                <c:pt idx="8">
                  <c:v>1.7527038419443532E-7</c:v>
                </c:pt>
                <c:pt idx="9">
                  <c:v>1.7624603539804815E-7</c:v>
                </c:pt>
                <c:pt idx="10">
                  <c:v>1.9070970672767884E-7</c:v>
                </c:pt>
                <c:pt idx="11">
                  <c:v>5.2361280535017499E-6</c:v>
                </c:pt>
                <c:pt idx="12">
                  <c:v>3.0929528496745888E-8</c:v>
                </c:pt>
                <c:pt idx="13">
                  <c:v>3.4021875618368967E-8</c:v>
                </c:pt>
                <c:pt idx="14">
                  <c:v>3.2707977459444316E-8</c:v>
                </c:pt>
                <c:pt idx="15">
                  <c:v>1.2192189531783274E-7</c:v>
                </c:pt>
                <c:pt idx="16">
                  <c:v>0</c:v>
                </c:pt>
                <c:pt idx="17">
                  <c:v>0</c:v>
                </c:pt>
                <c:pt idx="18">
                  <c:v>0</c:v>
                </c:pt>
                <c:pt idx="19">
                  <c:v>0</c:v>
                </c:pt>
                <c:pt idx="20">
                  <c:v>1.8647154853531096E-3</c:v>
                </c:pt>
                <c:pt idx="21">
                  <c:v>1.1329244106873457E-3</c:v>
                </c:pt>
                <c:pt idx="22">
                  <c:v>1.2000733389742927E-3</c:v>
                </c:pt>
                <c:pt idx="23">
                  <c:v>1.7118301614224977E-3</c:v>
                </c:pt>
                <c:pt idx="24">
                  <c:v>1.8279454464007656E-3</c:v>
                </c:pt>
                <c:pt idx="25">
                  <c:v>1.4859937630152522E-3</c:v>
                </c:pt>
                <c:pt idx="26">
                  <c:v>2.2636123026626414E-3</c:v>
                </c:pt>
                <c:pt idx="27">
                  <c:v>3.5102347882334157E-3</c:v>
                </c:pt>
                <c:pt idx="28">
                  <c:v>6.1395369376466358E-3</c:v>
                </c:pt>
                <c:pt idx="29">
                  <c:v>4.2079654575734385E-3</c:v>
                </c:pt>
                <c:pt idx="30">
                  <c:v>3.8281171860708035E-3</c:v>
                </c:pt>
                <c:pt idx="31">
                  <c:v>2.2725756546882847E-3</c:v>
                </c:pt>
                <c:pt idx="32">
                  <c:v>4.8213679563591585E-4</c:v>
                </c:pt>
                <c:pt idx="33">
                  <c:v>4.4925305059242922E-4</c:v>
                </c:pt>
                <c:pt idx="34">
                  <c:v>8.5975534164380485E-4</c:v>
                </c:pt>
                <c:pt idx="35">
                  <c:v>1.3335258657192939E-3</c:v>
                </c:pt>
                <c:pt idx="36">
                  <c:v>0.1580400641056415</c:v>
                </c:pt>
                <c:pt idx="37">
                  <c:v>0.10822994153904308</c:v>
                </c:pt>
                <c:pt idx="38">
                  <c:v>0.12267778832084754</c:v>
                </c:pt>
                <c:pt idx="39">
                  <c:v>0.49496228718687413</c:v>
                </c:pt>
                <c:pt idx="40">
                  <c:v>6.5035948470187135E-3</c:v>
                </c:pt>
                <c:pt idx="41">
                  <c:v>8.6945282936809892E-3</c:v>
                </c:pt>
                <c:pt idx="42">
                  <c:v>7.4494330680421258E-3</c:v>
                </c:pt>
                <c:pt idx="43">
                  <c:v>1.7690489501095329E-2</c:v>
                </c:pt>
                <c:pt idx="44">
                  <c:v>0</c:v>
                </c:pt>
                <c:pt idx="45">
                  <c:v>0</c:v>
                </c:pt>
                <c:pt idx="46">
                  <c:v>0</c:v>
                </c:pt>
                <c:pt idx="47">
                  <c:v>0</c:v>
                </c:pt>
              </c:numCache>
            </c:numRef>
          </c:val>
          <c:extLst>
            <c:ext xmlns:c16="http://schemas.microsoft.com/office/drawing/2014/chart" uri="{C3380CC4-5D6E-409C-BE32-E72D297353CC}">
              <c16:uniqueId val="{00000001-7BFD-41D4-BFE0-2B25A7BC12A0}"/>
            </c:ext>
          </c:extLst>
        </c:ser>
        <c:ser>
          <c:idx val="2"/>
          <c:order val="2"/>
          <c:tx>
            <c:strRef>
              <c:f>'Resumo caixa'!$A$262</c:f>
              <c:strCache>
                <c:ptCount val="1"/>
                <c:pt idx="0">
                  <c:v>Governos Estaduais</c:v>
                </c:pt>
              </c:strCache>
            </c:strRef>
          </c:tx>
          <c:spPr>
            <a:solidFill>
              <a:srgbClr val="FF000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caixa'!$B$262:$AW$262</c:f>
              <c:numCache>
                <c:formatCode>#,##0.0</c:formatCode>
                <c:ptCount val="48"/>
                <c:pt idx="0">
                  <c:v>0.77148177926364314</c:v>
                </c:pt>
                <c:pt idx="1">
                  <c:v>0.74847706294677863</c:v>
                </c:pt>
                <c:pt idx="2">
                  <c:v>0.73136111307924834</c:v>
                </c:pt>
                <c:pt idx="3">
                  <c:v>0.59345325013087513</c:v>
                </c:pt>
                <c:pt idx="4">
                  <c:v>0.78665218755842725</c:v>
                </c:pt>
                <c:pt idx="5">
                  <c:v>0.61283116091085665</c:v>
                </c:pt>
                <c:pt idx="6">
                  <c:v>0.78873514419673096</c:v>
                </c:pt>
                <c:pt idx="7">
                  <c:v>0.56558858306156556</c:v>
                </c:pt>
                <c:pt idx="8">
                  <c:v>0.7198148909510983</c:v>
                </c:pt>
                <c:pt idx="9">
                  <c:v>0.55874377224571181</c:v>
                </c:pt>
                <c:pt idx="10">
                  <c:v>0.73162479000252789</c:v>
                </c:pt>
                <c:pt idx="11">
                  <c:v>0.58227758620005854</c:v>
                </c:pt>
                <c:pt idx="12">
                  <c:v>0.69647121848979632</c:v>
                </c:pt>
                <c:pt idx="13">
                  <c:v>0.82258970715347501</c:v>
                </c:pt>
                <c:pt idx="14">
                  <c:v>0.61632026206719837</c:v>
                </c:pt>
                <c:pt idx="15">
                  <c:v>0.87770614583729067</c:v>
                </c:pt>
                <c:pt idx="16">
                  <c:v>0.65317234707212413</c:v>
                </c:pt>
                <c:pt idx="17">
                  <c:v>0.61705556400620398</c:v>
                </c:pt>
                <c:pt idx="18">
                  <c:v>0.67086014691003915</c:v>
                </c:pt>
                <c:pt idx="19">
                  <c:v>0.74516741751612892</c:v>
                </c:pt>
                <c:pt idx="20">
                  <c:v>0.75887610366850078</c:v>
                </c:pt>
                <c:pt idx="21">
                  <c:v>1.0563674253745192</c:v>
                </c:pt>
                <c:pt idx="22">
                  <c:v>0.92524422577030474</c:v>
                </c:pt>
                <c:pt idx="23">
                  <c:v>0.96063854041250996</c:v>
                </c:pt>
                <c:pt idx="24">
                  <c:v>0.8547200694058662</c:v>
                </c:pt>
                <c:pt idx="25">
                  <c:v>0.66695389145050388</c:v>
                </c:pt>
                <c:pt idx="26">
                  <c:v>0.76277703145421105</c:v>
                </c:pt>
                <c:pt idx="27">
                  <c:v>0.80141492380927171</c:v>
                </c:pt>
                <c:pt idx="28">
                  <c:v>0.9221567129716588</c:v>
                </c:pt>
                <c:pt idx="29">
                  <c:v>0.78587914526018698</c:v>
                </c:pt>
                <c:pt idx="30">
                  <c:v>0.7425660990327545</c:v>
                </c:pt>
                <c:pt idx="31">
                  <c:v>0.74046915991657358</c:v>
                </c:pt>
                <c:pt idx="32">
                  <c:v>0.68686687353517972</c:v>
                </c:pt>
                <c:pt idx="33">
                  <c:v>0.65286129108228663</c:v>
                </c:pt>
                <c:pt idx="34">
                  <c:v>0.67714515209003212</c:v>
                </c:pt>
                <c:pt idx="35">
                  <c:v>0.66509546041101864</c:v>
                </c:pt>
                <c:pt idx="36">
                  <c:v>0.76821206132200992</c:v>
                </c:pt>
                <c:pt idx="37">
                  <c:v>0.72442503818014159</c:v>
                </c:pt>
                <c:pt idx="38">
                  <c:v>0.74535158684162295</c:v>
                </c:pt>
                <c:pt idx="39">
                  <c:v>0.73846658381945907</c:v>
                </c:pt>
                <c:pt idx="40">
                  <c:v>0.81057311378023855</c:v>
                </c:pt>
                <c:pt idx="41">
                  <c:v>0.70070777008923424</c:v>
                </c:pt>
                <c:pt idx="42">
                  <c:v>0.66180638834856031</c:v>
                </c:pt>
                <c:pt idx="43">
                  <c:v>0.68489098977481877</c:v>
                </c:pt>
                <c:pt idx="44">
                  <c:v>0.67644259910648574</c:v>
                </c:pt>
                <c:pt idx="45">
                  <c:v>0.74286305230345862</c:v>
                </c:pt>
                <c:pt idx="46">
                  <c:v>1.480036205692818</c:v>
                </c:pt>
                <c:pt idx="47">
                  <c:v>0.97558458552316429</c:v>
                </c:pt>
              </c:numCache>
            </c:numRef>
          </c:val>
          <c:extLst>
            <c:ext xmlns:c16="http://schemas.microsoft.com/office/drawing/2014/chart" uri="{C3380CC4-5D6E-409C-BE32-E72D297353CC}">
              <c16:uniqueId val="{00000002-7BFD-41D4-BFE0-2B25A7BC12A0}"/>
            </c:ext>
          </c:extLst>
        </c:ser>
        <c:ser>
          <c:idx val="3"/>
          <c:order val="3"/>
          <c:tx>
            <c:strRef>
              <c:f>'Resumo caixa'!$A$263</c:f>
              <c:strCache>
                <c:ptCount val="1"/>
                <c:pt idx="0">
                  <c:v>Governos Municipais</c:v>
                </c:pt>
              </c:strCache>
            </c:strRef>
          </c:tx>
          <c:spPr>
            <a:solidFill>
              <a:srgbClr val="00B05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caixa'!$B$263:$AW$263</c:f>
              <c:numCache>
                <c:formatCode>#,##0.0</c:formatCode>
                <c:ptCount val="48"/>
                <c:pt idx="0">
                  <c:v>0.52079589960211359</c:v>
                </c:pt>
                <c:pt idx="1">
                  <c:v>0.33859011314774284</c:v>
                </c:pt>
                <c:pt idx="2">
                  <c:v>0.43936677141221064</c:v>
                </c:pt>
                <c:pt idx="3">
                  <c:v>0.32508077321562501</c:v>
                </c:pt>
                <c:pt idx="4">
                  <c:v>0.48481203274104184</c:v>
                </c:pt>
                <c:pt idx="5">
                  <c:v>0.35529213991847552</c:v>
                </c:pt>
                <c:pt idx="6">
                  <c:v>0.38981761898738326</c:v>
                </c:pt>
                <c:pt idx="7">
                  <c:v>0.30540263020970532</c:v>
                </c:pt>
                <c:pt idx="8">
                  <c:v>0.39736090045174227</c:v>
                </c:pt>
                <c:pt idx="9">
                  <c:v>0.28543290502645163</c:v>
                </c:pt>
                <c:pt idx="10">
                  <c:v>0.32895731939111089</c:v>
                </c:pt>
                <c:pt idx="11">
                  <c:v>0.27847865665139288</c:v>
                </c:pt>
                <c:pt idx="12">
                  <c:v>0.4212533411545753</c:v>
                </c:pt>
                <c:pt idx="13">
                  <c:v>0.38360889366035172</c:v>
                </c:pt>
                <c:pt idx="14">
                  <c:v>0.40487240039777733</c:v>
                </c:pt>
                <c:pt idx="15">
                  <c:v>0.27764207333148061</c:v>
                </c:pt>
                <c:pt idx="16">
                  <c:v>0.43710669109456413</c:v>
                </c:pt>
                <c:pt idx="17">
                  <c:v>0.31801220673498964</c:v>
                </c:pt>
                <c:pt idx="18">
                  <c:v>0.33775146391769961</c:v>
                </c:pt>
                <c:pt idx="19">
                  <c:v>0.40143769756507153</c:v>
                </c:pt>
                <c:pt idx="20">
                  <c:v>0.41576712285971829</c:v>
                </c:pt>
                <c:pt idx="21">
                  <c:v>0.4324852388663169</c:v>
                </c:pt>
                <c:pt idx="22">
                  <c:v>0.39435983066356139</c:v>
                </c:pt>
                <c:pt idx="23">
                  <c:v>0.56489825938209537</c:v>
                </c:pt>
                <c:pt idx="24">
                  <c:v>0.50030701236705244</c:v>
                </c:pt>
                <c:pt idx="25">
                  <c:v>0.457187070244369</c:v>
                </c:pt>
                <c:pt idx="26">
                  <c:v>0.48189965970617843</c:v>
                </c:pt>
                <c:pt idx="27">
                  <c:v>0.27527711879623884</c:v>
                </c:pt>
                <c:pt idx="28">
                  <c:v>0.45605474952764358</c:v>
                </c:pt>
                <c:pt idx="29">
                  <c:v>0.32846158844367845</c:v>
                </c:pt>
                <c:pt idx="30">
                  <c:v>0.4910789612452216</c:v>
                </c:pt>
                <c:pt idx="31">
                  <c:v>0.40361540363130166</c:v>
                </c:pt>
                <c:pt idx="32">
                  <c:v>0.50032299845618322</c:v>
                </c:pt>
                <c:pt idx="33">
                  <c:v>0.44903442610199412</c:v>
                </c:pt>
                <c:pt idx="34">
                  <c:v>0.38560315350524477</c:v>
                </c:pt>
                <c:pt idx="35">
                  <c:v>0.35105290590244209</c:v>
                </c:pt>
                <c:pt idx="36">
                  <c:v>0.67238812382184865</c:v>
                </c:pt>
                <c:pt idx="37">
                  <c:v>0.46415167260127549</c:v>
                </c:pt>
                <c:pt idx="38">
                  <c:v>0.49103127377171474</c:v>
                </c:pt>
                <c:pt idx="39">
                  <c:v>0.55297442744476255</c:v>
                </c:pt>
                <c:pt idx="40">
                  <c:v>1.3512040927836664</c:v>
                </c:pt>
                <c:pt idx="41">
                  <c:v>0.11245103772190408</c:v>
                </c:pt>
                <c:pt idx="42">
                  <c:v>0.3368069263736137</c:v>
                </c:pt>
                <c:pt idx="43">
                  <c:v>5.8755110483025931E-2</c:v>
                </c:pt>
                <c:pt idx="44">
                  <c:v>1.0508494183166981</c:v>
                </c:pt>
                <c:pt idx="45">
                  <c:v>0.3388874554070071</c:v>
                </c:pt>
                <c:pt idx="46">
                  <c:v>0.6331053111900552</c:v>
                </c:pt>
                <c:pt idx="47">
                  <c:v>0.14936054008713923</c:v>
                </c:pt>
              </c:numCache>
            </c:numRef>
          </c:val>
          <c:extLst>
            <c:ext xmlns:c16="http://schemas.microsoft.com/office/drawing/2014/chart" uri="{C3380CC4-5D6E-409C-BE32-E72D297353CC}">
              <c16:uniqueId val="{00000003-7BFD-41D4-BFE0-2B25A7BC12A0}"/>
            </c:ext>
          </c:extLst>
        </c:ser>
        <c:dLbls>
          <c:showLegendKey val="0"/>
          <c:showVal val="0"/>
          <c:showCatName val="0"/>
          <c:showSerName val="0"/>
          <c:showPercent val="0"/>
          <c:showBubbleSize val="0"/>
        </c:dLbls>
        <c:gapWidth val="150"/>
        <c:overlap val="100"/>
        <c:axId val="123837871"/>
        <c:axId val="123838287"/>
      </c:barChart>
      <c:catAx>
        <c:axId val="1238378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123838287"/>
        <c:crosses val="autoZero"/>
        <c:auto val="1"/>
        <c:lblAlgn val="ctr"/>
        <c:lblOffset val="100"/>
        <c:tickLblSkip val="4"/>
        <c:tickMarkSkip val="4"/>
        <c:noMultiLvlLbl val="0"/>
      </c:catAx>
      <c:valAx>
        <c:axId val="12383828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123837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Transferências e doações líquidas recebidas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1"/>
          <c:order val="0"/>
          <c:tx>
            <c:strRef>
              <c:f>'Resumo caixa'!$A$278</c:f>
              <c:strCache>
                <c:ptCount val="1"/>
                <c:pt idx="0">
                  <c:v>Governo Central</c:v>
                </c:pt>
              </c:strCache>
            </c:strRef>
          </c:tx>
          <c:spPr>
            <a:solidFill>
              <a:srgbClr val="00B0F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caixa'!$B$278:$AW$278</c:f>
              <c:numCache>
                <c:formatCode>#,##0.0</c:formatCode>
                <c:ptCount val="48"/>
                <c:pt idx="0">
                  <c:v>-6.1254780367347985</c:v>
                </c:pt>
                <c:pt idx="1">
                  <c:v>-6.6207926719701229</c:v>
                </c:pt>
                <c:pt idx="2">
                  <c:v>-5.5430009109781064</c:v>
                </c:pt>
                <c:pt idx="3">
                  <c:v>-6.4446881208448401</c:v>
                </c:pt>
                <c:pt idx="4">
                  <c:v>-6.3707756454958062</c:v>
                </c:pt>
                <c:pt idx="5">
                  <c:v>-6.2677497025608284</c:v>
                </c:pt>
                <c:pt idx="6">
                  <c:v>-5.5428206192804241</c:v>
                </c:pt>
                <c:pt idx="7">
                  <c:v>-6.9963691512922237</c:v>
                </c:pt>
                <c:pt idx="8">
                  <c:v>-6.3676774193956867</c:v>
                </c:pt>
                <c:pt idx="9">
                  <c:v>-6.5690801493357887</c:v>
                </c:pt>
                <c:pt idx="10">
                  <c:v>-5.6047452599870455</c:v>
                </c:pt>
                <c:pt idx="11">
                  <c:v>-6.8987594277978452</c:v>
                </c:pt>
                <c:pt idx="12">
                  <c:v>-6.0478646923855468</c:v>
                </c:pt>
                <c:pt idx="13">
                  <c:v>-6.3050642719982246</c:v>
                </c:pt>
                <c:pt idx="14">
                  <c:v>-5.3733747061493702</c:v>
                </c:pt>
                <c:pt idx="15">
                  <c:v>-6.1826066609799417</c:v>
                </c:pt>
                <c:pt idx="16">
                  <c:v>-6.6758644912336109</c:v>
                </c:pt>
                <c:pt idx="17">
                  <c:v>-6.2523787018908177</c:v>
                </c:pt>
                <c:pt idx="18">
                  <c:v>-5.631937961925833</c:v>
                </c:pt>
                <c:pt idx="19">
                  <c:v>-5.943313084941285</c:v>
                </c:pt>
                <c:pt idx="20">
                  <c:v>-6.3261225047082794</c:v>
                </c:pt>
                <c:pt idx="21">
                  <c:v>-6.2486326282112614</c:v>
                </c:pt>
                <c:pt idx="22">
                  <c:v>-5.276089840833091</c:v>
                </c:pt>
                <c:pt idx="23">
                  <c:v>-6.2179788981758213</c:v>
                </c:pt>
                <c:pt idx="24">
                  <c:v>-6.1514034216016862</c:v>
                </c:pt>
                <c:pt idx="25">
                  <c:v>-6.0491333252903106</c:v>
                </c:pt>
                <c:pt idx="26">
                  <c:v>-5.4420757753128139</c:v>
                </c:pt>
                <c:pt idx="27">
                  <c:v>-8.1109159917572704</c:v>
                </c:pt>
                <c:pt idx="28">
                  <c:v>-6.2326540857979813</c:v>
                </c:pt>
                <c:pt idx="29">
                  <c:v>-5.9816698623345932</c:v>
                </c:pt>
                <c:pt idx="30">
                  <c:v>-5.5911052485359969</c:v>
                </c:pt>
                <c:pt idx="31">
                  <c:v>-6.5926467130248296</c:v>
                </c:pt>
                <c:pt idx="32">
                  <c:v>-6.5155493406142897</c:v>
                </c:pt>
                <c:pt idx="33">
                  <c:v>-6.4266124702002987</c:v>
                </c:pt>
                <c:pt idx="34">
                  <c:v>-5.7347999464524282</c:v>
                </c:pt>
                <c:pt idx="35">
                  <c:v>-6.8254993574315117</c:v>
                </c:pt>
                <c:pt idx="36">
                  <c:v>-6.335187503502608</c:v>
                </c:pt>
                <c:pt idx="37">
                  <c:v>-6.0080568673211925</c:v>
                </c:pt>
                <c:pt idx="38">
                  <c:v>-5.8583510330965378</c:v>
                </c:pt>
                <c:pt idx="39">
                  <c:v>-7.7680532444717931</c:v>
                </c:pt>
                <c:pt idx="40">
                  <c:v>-6.5884437570481262</c:v>
                </c:pt>
                <c:pt idx="41">
                  <c:v>-8.103446892700175</c:v>
                </c:pt>
                <c:pt idx="42">
                  <c:v>-9.3334166231803906</c:v>
                </c:pt>
                <c:pt idx="43">
                  <c:v>-7.372019624256966</c:v>
                </c:pt>
                <c:pt idx="44">
                  <c:v>-6.4606707318919359</c:v>
                </c:pt>
                <c:pt idx="45">
                  <c:v>-6.4034570849134571</c:v>
                </c:pt>
                <c:pt idx="46">
                  <c:v>-6.7030744595205816</c:v>
                </c:pt>
                <c:pt idx="47">
                  <c:v>-7.7873080699479624</c:v>
                </c:pt>
              </c:numCache>
            </c:numRef>
          </c:val>
          <c:extLst>
            <c:ext xmlns:c16="http://schemas.microsoft.com/office/drawing/2014/chart" uri="{C3380CC4-5D6E-409C-BE32-E72D297353CC}">
              <c16:uniqueId val="{00000001-2C64-4554-9F00-C0340742DDB0}"/>
            </c:ext>
          </c:extLst>
        </c:ser>
        <c:ser>
          <c:idx val="2"/>
          <c:order val="1"/>
          <c:tx>
            <c:strRef>
              <c:f>'Resumo caixa'!$A$279</c:f>
              <c:strCache>
                <c:ptCount val="1"/>
                <c:pt idx="0">
                  <c:v>FGTS e PIS-PASEP</c:v>
                </c:pt>
              </c:strCache>
            </c:strRef>
          </c:tx>
          <c:spPr>
            <a:solidFill>
              <a:schemeClr val="accent3"/>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caixa'!$B$279:$AW$279</c:f>
              <c:numCache>
                <c:formatCode>#,##0.0</c:formatCode>
                <c:ptCount val="4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numCache>
            </c:numRef>
          </c:val>
          <c:extLst>
            <c:ext xmlns:c16="http://schemas.microsoft.com/office/drawing/2014/chart" uri="{C3380CC4-5D6E-409C-BE32-E72D297353CC}">
              <c16:uniqueId val="{00000002-2C64-4554-9F00-C0340742DDB0}"/>
            </c:ext>
          </c:extLst>
        </c:ser>
        <c:ser>
          <c:idx val="3"/>
          <c:order val="2"/>
          <c:tx>
            <c:strRef>
              <c:f>'Resumo caixa'!$A$280</c:f>
              <c:strCache>
                <c:ptCount val="1"/>
                <c:pt idx="0">
                  <c:v>Governos Estaduais</c:v>
                </c:pt>
              </c:strCache>
            </c:strRef>
          </c:tx>
          <c:spPr>
            <a:solidFill>
              <a:srgbClr val="FF000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caixa'!$B$280:$AW$280</c:f>
              <c:numCache>
                <c:formatCode>#,##0.0</c:formatCode>
                <c:ptCount val="48"/>
                <c:pt idx="0">
                  <c:v>-0.16236522061720385</c:v>
                </c:pt>
                <c:pt idx="1">
                  <c:v>0.96555421880195169</c:v>
                </c:pt>
                <c:pt idx="2">
                  <c:v>0.40683322070482475</c:v>
                </c:pt>
                <c:pt idx="3">
                  <c:v>0.9279260770874258</c:v>
                </c:pt>
                <c:pt idx="4">
                  <c:v>5.1243853177152417E-2</c:v>
                </c:pt>
                <c:pt idx="5">
                  <c:v>0.79429943283245852</c:v>
                </c:pt>
                <c:pt idx="6">
                  <c:v>0.3900750365141516</c:v>
                </c:pt>
                <c:pt idx="7">
                  <c:v>1.0873177824308924</c:v>
                </c:pt>
                <c:pt idx="8">
                  <c:v>-7.7841028982715083E-2</c:v>
                </c:pt>
                <c:pt idx="9">
                  <c:v>0.75469353056853372</c:v>
                </c:pt>
                <c:pt idx="10">
                  <c:v>0.30117235186996144</c:v>
                </c:pt>
                <c:pt idx="11">
                  <c:v>0.96018615879342351</c:v>
                </c:pt>
                <c:pt idx="12">
                  <c:v>-9.2123404059345201E-2</c:v>
                </c:pt>
                <c:pt idx="13">
                  <c:v>0.78826684900587685</c:v>
                </c:pt>
                <c:pt idx="14">
                  <c:v>0.30732300280470048</c:v>
                </c:pt>
                <c:pt idx="15">
                  <c:v>0.52602735067366213</c:v>
                </c:pt>
                <c:pt idx="16">
                  <c:v>0.42160639735298944</c:v>
                </c:pt>
                <c:pt idx="17">
                  <c:v>0.61727627281708408</c:v>
                </c:pt>
                <c:pt idx="18">
                  <c:v>0.20772717891147668</c:v>
                </c:pt>
                <c:pt idx="19">
                  <c:v>0.3912569641478903</c:v>
                </c:pt>
                <c:pt idx="20">
                  <c:v>-2.8346431479738008E-2</c:v>
                </c:pt>
                <c:pt idx="21">
                  <c:v>0.59330601691252349</c:v>
                </c:pt>
                <c:pt idx="22">
                  <c:v>0.13365644395518825</c:v>
                </c:pt>
                <c:pt idx="23">
                  <c:v>0.53287424632336677</c:v>
                </c:pt>
                <c:pt idx="24">
                  <c:v>-0.44363052701051559</c:v>
                </c:pt>
                <c:pt idx="25">
                  <c:v>0.44562923931958992</c:v>
                </c:pt>
                <c:pt idx="26">
                  <c:v>0.26339329827480279</c:v>
                </c:pt>
                <c:pt idx="27">
                  <c:v>1.4817974121685151</c:v>
                </c:pt>
                <c:pt idx="28">
                  <c:v>-0.21910608221013469</c:v>
                </c:pt>
                <c:pt idx="29">
                  <c:v>0.42606683193687023</c:v>
                </c:pt>
                <c:pt idx="30">
                  <c:v>0.13585736022174494</c:v>
                </c:pt>
                <c:pt idx="31">
                  <c:v>0.70842560692031908</c:v>
                </c:pt>
                <c:pt idx="32">
                  <c:v>7.5714387086511792E-2</c:v>
                </c:pt>
                <c:pt idx="33">
                  <c:v>0.56883065754704276</c:v>
                </c:pt>
                <c:pt idx="34">
                  <c:v>0.22509778229983507</c:v>
                </c:pt>
                <c:pt idx="35">
                  <c:v>0.64312918891086457</c:v>
                </c:pt>
                <c:pt idx="36">
                  <c:v>-5.4723165854521083E-2</c:v>
                </c:pt>
                <c:pt idx="37">
                  <c:v>0.2662476353676691</c:v>
                </c:pt>
                <c:pt idx="38">
                  <c:v>0.39245142625571261</c:v>
                </c:pt>
                <c:pt idx="39">
                  <c:v>0.99104768704348045</c:v>
                </c:pt>
                <c:pt idx="40">
                  <c:v>-0.14072412629014541</c:v>
                </c:pt>
                <c:pt idx="41">
                  <c:v>1.3807995944194311</c:v>
                </c:pt>
                <c:pt idx="42">
                  <c:v>1.8069380140779785</c:v>
                </c:pt>
                <c:pt idx="43">
                  <c:v>0.52293136822894437</c:v>
                </c:pt>
                <c:pt idx="44">
                  <c:v>-9.5675838381790251E-2</c:v>
                </c:pt>
                <c:pt idx="45">
                  <c:v>0.34024086890933247</c:v>
                </c:pt>
                <c:pt idx="46">
                  <c:v>-2.1091561152066132E-2</c:v>
                </c:pt>
                <c:pt idx="47">
                  <c:v>0.34534323364863667</c:v>
                </c:pt>
              </c:numCache>
            </c:numRef>
          </c:val>
          <c:extLst>
            <c:ext xmlns:c16="http://schemas.microsoft.com/office/drawing/2014/chart" uri="{C3380CC4-5D6E-409C-BE32-E72D297353CC}">
              <c16:uniqueId val="{00000003-2C64-4554-9F00-C0340742DDB0}"/>
            </c:ext>
          </c:extLst>
        </c:ser>
        <c:ser>
          <c:idx val="4"/>
          <c:order val="3"/>
          <c:tx>
            <c:strRef>
              <c:f>'Resumo caixa'!$A$281</c:f>
              <c:strCache>
                <c:ptCount val="1"/>
                <c:pt idx="0">
                  <c:v>Governos Municipais</c:v>
                </c:pt>
              </c:strCache>
            </c:strRef>
          </c:tx>
          <c:spPr>
            <a:solidFill>
              <a:srgbClr val="00B05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caixa'!$B$281:$AW$281</c:f>
              <c:numCache>
                <c:formatCode>#,##0.0</c:formatCode>
                <c:ptCount val="48"/>
                <c:pt idx="0">
                  <c:v>6.2499037822708736</c:v>
                </c:pt>
                <c:pt idx="1">
                  <c:v>5.6187501910811788</c:v>
                </c:pt>
                <c:pt idx="2">
                  <c:v>5.1035820454451528</c:v>
                </c:pt>
                <c:pt idx="3">
                  <c:v>5.5030854440530641</c:v>
                </c:pt>
                <c:pt idx="4">
                  <c:v>6.2969730463843208</c:v>
                </c:pt>
                <c:pt idx="5">
                  <c:v>5.4477293046469635</c:v>
                </c:pt>
                <c:pt idx="6">
                  <c:v>5.1280235777695964</c:v>
                </c:pt>
                <c:pt idx="7">
                  <c:v>5.8827640437070903</c:v>
                </c:pt>
                <c:pt idx="8">
                  <c:v>6.4122571763593008</c:v>
                </c:pt>
                <c:pt idx="9">
                  <c:v>5.7858770246376254</c:v>
                </c:pt>
                <c:pt idx="10">
                  <c:v>5.2855851357282191</c:v>
                </c:pt>
                <c:pt idx="11">
                  <c:v>5.9113029127672698</c:v>
                </c:pt>
                <c:pt idx="12">
                  <c:v>6.1129002643010768</c:v>
                </c:pt>
                <c:pt idx="13">
                  <c:v>5.499290376759185</c:v>
                </c:pt>
                <c:pt idx="14">
                  <c:v>5.031978530845187</c:v>
                </c:pt>
                <c:pt idx="15">
                  <c:v>5.6005710881811082</c:v>
                </c:pt>
                <c:pt idx="16">
                  <c:v>6.191513284684774</c:v>
                </c:pt>
                <c:pt idx="17">
                  <c:v>5.5661797206496306</c:v>
                </c:pt>
                <c:pt idx="18">
                  <c:v>5.3861944917036348</c:v>
                </c:pt>
                <c:pt idx="19">
                  <c:v>5.5091726319121355</c:v>
                </c:pt>
                <c:pt idx="20">
                  <c:v>6.3085802484176998</c:v>
                </c:pt>
                <c:pt idx="21">
                  <c:v>5.6101771227196036</c:v>
                </c:pt>
                <c:pt idx="22">
                  <c:v>5.100205119047386</c:v>
                </c:pt>
                <c:pt idx="23">
                  <c:v>5.6398498556145409</c:v>
                </c:pt>
                <c:pt idx="24">
                  <c:v>6.5063618990830481</c:v>
                </c:pt>
                <c:pt idx="25">
                  <c:v>5.5727300216591029</c:v>
                </c:pt>
                <c:pt idx="26">
                  <c:v>5.1369504026247155</c:v>
                </c:pt>
                <c:pt idx="27">
                  <c:v>6.4997942750482878</c:v>
                </c:pt>
                <c:pt idx="28">
                  <c:v>6.3746492330966564</c:v>
                </c:pt>
                <c:pt idx="29">
                  <c:v>5.5063226273795429</c:v>
                </c:pt>
                <c:pt idx="30">
                  <c:v>5.397927416885155</c:v>
                </c:pt>
                <c:pt idx="31">
                  <c:v>5.8496002996941137</c:v>
                </c:pt>
                <c:pt idx="32">
                  <c:v>6.3904979449274073</c:v>
                </c:pt>
                <c:pt idx="33">
                  <c:v>5.8348671084681634</c:v>
                </c:pt>
                <c:pt idx="34">
                  <c:v>5.4373728732890427</c:v>
                </c:pt>
                <c:pt idx="35">
                  <c:v>6.123952664452748</c:v>
                </c:pt>
                <c:pt idx="36">
                  <c:v>6.3704456647255077</c:v>
                </c:pt>
                <c:pt idx="37">
                  <c:v>5.7506901860743431</c:v>
                </c:pt>
                <c:pt idx="38">
                  <c:v>5.4489294676209887</c:v>
                </c:pt>
                <c:pt idx="39">
                  <c:v>6.6754777952642916</c:v>
                </c:pt>
                <c:pt idx="40">
                  <c:v>6.700405933359721</c:v>
                </c:pt>
                <c:pt idx="41">
                  <c:v>6.6748924867357928</c:v>
                </c:pt>
                <c:pt idx="42">
                  <c:v>7.521966240283013</c:v>
                </c:pt>
                <c:pt idx="43">
                  <c:v>6.7301341252166855</c:v>
                </c:pt>
                <c:pt idx="44">
                  <c:v>6.4883038941707483</c:v>
                </c:pt>
                <c:pt idx="45">
                  <c:v>6.016321399481078</c:v>
                </c:pt>
                <c:pt idx="46">
                  <c:v>6.6686317587160708</c:v>
                </c:pt>
                <c:pt idx="47">
                  <c:v>7.3738530525784691</c:v>
                </c:pt>
              </c:numCache>
            </c:numRef>
          </c:val>
          <c:extLst>
            <c:ext xmlns:c16="http://schemas.microsoft.com/office/drawing/2014/chart" uri="{C3380CC4-5D6E-409C-BE32-E72D297353CC}">
              <c16:uniqueId val="{00000004-2C64-4554-9F00-C0340742DDB0}"/>
            </c:ext>
          </c:extLst>
        </c:ser>
        <c:dLbls>
          <c:showLegendKey val="0"/>
          <c:showVal val="0"/>
          <c:showCatName val="0"/>
          <c:showSerName val="0"/>
          <c:showPercent val="0"/>
          <c:showBubbleSize val="0"/>
        </c:dLbls>
        <c:gapWidth val="150"/>
        <c:overlap val="100"/>
        <c:axId val="2042569455"/>
        <c:axId val="2042567791"/>
      </c:barChart>
      <c:catAx>
        <c:axId val="20425694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2042567791"/>
        <c:crosses val="autoZero"/>
        <c:auto val="1"/>
        <c:lblAlgn val="ctr"/>
        <c:lblOffset val="100"/>
        <c:tickLblSkip val="4"/>
        <c:tickMarkSkip val="4"/>
        <c:noMultiLvlLbl val="0"/>
      </c:catAx>
      <c:valAx>
        <c:axId val="204256779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2042569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lineChart>
        <c:grouping val="standard"/>
        <c:varyColors val="0"/>
        <c:ser>
          <c:idx val="0"/>
          <c:order val="0"/>
          <c:tx>
            <c:strRef>
              <c:f>'Resumo caixa'!$A$283</c:f>
              <c:strCache>
                <c:ptCount val="1"/>
                <c:pt idx="0">
                  <c:v>Receita primária ex-transferências</c:v>
                </c:pt>
              </c:strCache>
            </c:strRef>
          </c:tx>
          <c:spPr>
            <a:ln w="28575" cap="rnd">
              <a:solidFill>
                <a:srgbClr val="0070C0"/>
              </a:solidFill>
              <a:round/>
            </a:ln>
            <a:effectLst/>
          </c:spPr>
          <c:marker>
            <c:symbol val="none"/>
          </c:marker>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caixa'!$B$283:$AW$283</c:f>
              <c:numCache>
                <c:formatCode>#,##0.0</c:formatCode>
                <c:ptCount val="48"/>
                <c:pt idx="0">
                  <c:v>37.504684518080943</c:v>
                </c:pt>
                <c:pt idx="1">
                  <c:v>35.213279851124099</c:v>
                </c:pt>
                <c:pt idx="2">
                  <c:v>34.397680543234372</c:v>
                </c:pt>
                <c:pt idx="3">
                  <c:v>36.145703945553073</c:v>
                </c:pt>
                <c:pt idx="4">
                  <c:v>38.546572657024129</c:v>
                </c:pt>
                <c:pt idx="5">
                  <c:v>35.405990821726277</c:v>
                </c:pt>
                <c:pt idx="6">
                  <c:v>35.089875237137228</c:v>
                </c:pt>
                <c:pt idx="7">
                  <c:v>36.224374544220744</c:v>
                </c:pt>
                <c:pt idx="8">
                  <c:v>39.015092931566272</c:v>
                </c:pt>
                <c:pt idx="9">
                  <c:v>35.158676270372354</c:v>
                </c:pt>
                <c:pt idx="10">
                  <c:v>35.249150766627757</c:v>
                </c:pt>
                <c:pt idx="11">
                  <c:v>36.750354749008757</c:v>
                </c:pt>
                <c:pt idx="12">
                  <c:v>37.876398618082185</c:v>
                </c:pt>
                <c:pt idx="13">
                  <c:v>35.401984306892402</c:v>
                </c:pt>
                <c:pt idx="14">
                  <c:v>33.491652528830159</c:v>
                </c:pt>
                <c:pt idx="15">
                  <c:v>38.512123826014367</c:v>
                </c:pt>
                <c:pt idx="16">
                  <c:v>37.757402239632889</c:v>
                </c:pt>
                <c:pt idx="17">
                  <c:v>34.038828608354301</c:v>
                </c:pt>
                <c:pt idx="18">
                  <c:v>32.948059676099795</c:v>
                </c:pt>
                <c:pt idx="19">
                  <c:v>35.47656914104531</c:v>
                </c:pt>
                <c:pt idx="20">
                  <c:v>37.432381183555052</c:v>
                </c:pt>
                <c:pt idx="21">
                  <c:v>35.469735879536664</c:v>
                </c:pt>
                <c:pt idx="22">
                  <c:v>33.492953617723408</c:v>
                </c:pt>
                <c:pt idx="23">
                  <c:v>35.836425007804202</c:v>
                </c:pt>
                <c:pt idx="24">
                  <c:v>38.775870630802395</c:v>
                </c:pt>
                <c:pt idx="25">
                  <c:v>34.15885910481402</c:v>
                </c:pt>
                <c:pt idx="26">
                  <c:v>32.6338697085571</c:v>
                </c:pt>
                <c:pt idx="27">
                  <c:v>37.625299410945061</c:v>
                </c:pt>
                <c:pt idx="28">
                  <c:v>38.105480285343745</c:v>
                </c:pt>
                <c:pt idx="29">
                  <c:v>34.624917506825454</c:v>
                </c:pt>
                <c:pt idx="30">
                  <c:v>34.171532129360344</c:v>
                </c:pt>
                <c:pt idx="31">
                  <c:v>37.087479786199715</c:v>
                </c:pt>
                <c:pt idx="32">
                  <c:v>38.305429283117782</c:v>
                </c:pt>
                <c:pt idx="33">
                  <c:v>35.537119216474451</c:v>
                </c:pt>
                <c:pt idx="34">
                  <c:v>34.464692025621886</c:v>
                </c:pt>
                <c:pt idx="35">
                  <c:v>37.214917774178147</c:v>
                </c:pt>
                <c:pt idx="36">
                  <c:v>39.236884963247888</c:v>
                </c:pt>
                <c:pt idx="37">
                  <c:v>35.362258894496165</c:v>
                </c:pt>
                <c:pt idx="38">
                  <c:v>34.497683366629616</c:v>
                </c:pt>
                <c:pt idx="39">
                  <c:v>42.155845161668331</c:v>
                </c:pt>
                <c:pt idx="40">
                  <c:v>39.854721591430547</c:v>
                </c:pt>
                <c:pt idx="41">
                  <c:v>28.017125194440638</c:v>
                </c:pt>
                <c:pt idx="42">
                  <c:v>33.741216636076665</c:v>
                </c:pt>
                <c:pt idx="43">
                  <c:v>38.531103745129293</c:v>
                </c:pt>
                <c:pt idx="44">
                  <c:v>39.489445801467568</c:v>
                </c:pt>
                <c:pt idx="45">
                  <c:v>35.272385732389239</c:v>
                </c:pt>
                <c:pt idx="46">
                  <c:v>37.629721713358933</c:v>
                </c:pt>
                <c:pt idx="47">
                  <c:v>41.484305087977781</c:v>
                </c:pt>
              </c:numCache>
            </c:numRef>
          </c:val>
          <c:smooth val="0"/>
          <c:extLst>
            <c:ext xmlns:c16="http://schemas.microsoft.com/office/drawing/2014/chart" uri="{C3380CC4-5D6E-409C-BE32-E72D297353CC}">
              <c16:uniqueId val="{00000000-169B-4E0D-B29A-F482C73B500E}"/>
            </c:ext>
          </c:extLst>
        </c:ser>
        <c:ser>
          <c:idx val="1"/>
          <c:order val="1"/>
          <c:tx>
            <c:strRef>
              <c:f>'Resumo caixa'!$A$289</c:f>
              <c:strCache>
                <c:ptCount val="1"/>
                <c:pt idx="0">
                  <c:v>Despesa primária ex-transferências</c:v>
                </c:pt>
              </c:strCache>
            </c:strRef>
          </c:tx>
          <c:spPr>
            <a:ln w="28575" cap="rnd">
              <a:solidFill>
                <a:srgbClr val="FF0000"/>
              </a:solidFill>
              <a:round/>
            </a:ln>
            <a:effectLst/>
          </c:spPr>
          <c:marker>
            <c:symbol val="none"/>
          </c:marker>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caixa'!$B$289:$AW$289</c:f>
              <c:numCache>
                <c:formatCode>#,##0.0</c:formatCode>
                <c:ptCount val="48"/>
                <c:pt idx="0">
                  <c:v>34.36910916021305</c:v>
                </c:pt>
                <c:pt idx="1">
                  <c:v>32.976525907850352</c:v>
                </c:pt>
                <c:pt idx="2">
                  <c:v>33.153717948395752</c:v>
                </c:pt>
                <c:pt idx="3">
                  <c:v>33.670587490630062</c:v>
                </c:pt>
                <c:pt idx="4">
                  <c:v>31.638004175273405</c:v>
                </c:pt>
                <c:pt idx="5">
                  <c:v>32.912012258366452</c:v>
                </c:pt>
                <c:pt idx="6">
                  <c:v>32.75621670096217</c:v>
                </c:pt>
                <c:pt idx="7">
                  <c:v>33.645865323767893</c:v>
                </c:pt>
                <c:pt idx="8">
                  <c:v>33.29707122020092</c:v>
                </c:pt>
                <c:pt idx="9">
                  <c:v>33.430885894560667</c:v>
                </c:pt>
                <c:pt idx="10">
                  <c:v>33.40173702071155</c:v>
                </c:pt>
                <c:pt idx="11">
                  <c:v>33.674811346006045</c:v>
                </c:pt>
                <c:pt idx="12">
                  <c:v>32.883271617936465</c:v>
                </c:pt>
                <c:pt idx="13">
                  <c:v>33.226458563497374</c:v>
                </c:pt>
                <c:pt idx="14">
                  <c:v>33.741032989190821</c:v>
                </c:pt>
                <c:pt idx="15">
                  <c:v>35.237623331967015</c:v>
                </c:pt>
                <c:pt idx="16">
                  <c:v>33.622675288430862</c:v>
                </c:pt>
                <c:pt idx="17">
                  <c:v>34.114246745748986</c:v>
                </c:pt>
                <c:pt idx="18">
                  <c:v>36.421412512665881</c:v>
                </c:pt>
                <c:pt idx="19">
                  <c:v>35.87855880932878</c:v>
                </c:pt>
                <c:pt idx="20">
                  <c:v>31.95309025852734</c:v>
                </c:pt>
                <c:pt idx="21">
                  <c:v>35.844826233072595</c:v>
                </c:pt>
                <c:pt idx="22">
                  <c:v>34.71026135994201</c:v>
                </c:pt>
                <c:pt idx="23">
                  <c:v>42.869119010280222</c:v>
                </c:pt>
                <c:pt idx="24">
                  <c:v>35.196213266489195</c:v>
                </c:pt>
                <c:pt idx="25">
                  <c:v>35.845606863680288</c:v>
                </c:pt>
                <c:pt idx="26">
                  <c:v>35.729738982614123</c:v>
                </c:pt>
                <c:pt idx="27">
                  <c:v>43.059471935602687</c:v>
                </c:pt>
                <c:pt idx="28">
                  <c:v>34.897187827770807</c:v>
                </c:pt>
                <c:pt idx="29">
                  <c:v>38.683691595769112</c:v>
                </c:pt>
                <c:pt idx="30">
                  <c:v>36.583789597796098</c:v>
                </c:pt>
                <c:pt idx="31">
                  <c:v>40.300807019010648</c:v>
                </c:pt>
                <c:pt idx="32">
                  <c:v>35.164955761826882</c:v>
                </c:pt>
                <c:pt idx="33">
                  <c:v>35.853204850697118</c:v>
                </c:pt>
                <c:pt idx="34">
                  <c:v>37.595053418363669</c:v>
                </c:pt>
                <c:pt idx="35">
                  <c:v>37.499046463335539</c:v>
                </c:pt>
                <c:pt idx="36">
                  <c:v>35.891569683217249</c:v>
                </c:pt>
                <c:pt idx="37">
                  <c:v>35.795618851449234</c:v>
                </c:pt>
                <c:pt idx="38">
                  <c:v>36.893191263186928</c:v>
                </c:pt>
                <c:pt idx="39">
                  <c:v>42.866378741419247</c:v>
                </c:pt>
                <c:pt idx="40">
                  <c:v>35.600814509126067</c:v>
                </c:pt>
                <c:pt idx="41">
                  <c:v>51.441452700077953</c:v>
                </c:pt>
                <c:pt idx="42">
                  <c:v>42.907290351623594</c:v>
                </c:pt>
                <c:pt idx="43">
                  <c:v>43.22398908153901</c:v>
                </c:pt>
                <c:pt idx="44">
                  <c:v>32.069167084214989</c:v>
                </c:pt>
                <c:pt idx="45">
                  <c:v>37.230482579354252</c:v>
                </c:pt>
                <c:pt idx="46">
                  <c:v>34.693343798925518</c:v>
                </c:pt>
                <c:pt idx="47">
                  <c:v>38.461921620890756</c:v>
                </c:pt>
              </c:numCache>
            </c:numRef>
          </c:val>
          <c:smooth val="0"/>
          <c:extLst>
            <c:ext xmlns:c16="http://schemas.microsoft.com/office/drawing/2014/chart" uri="{C3380CC4-5D6E-409C-BE32-E72D297353CC}">
              <c16:uniqueId val="{00000001-169B-4E0D-B29A-F482C73B500E}"/>
            </c:ext>
          </c:extLst>
        </c:ser>
        <c:dLbls>
          <c:showLegendKey val="0"/>
          <c:showVal val="0"/>
          <c:showCatName val="0"/>
          <c:showSerName val="0"/>
          <c:showPercent val="0"/>
          <c:showBubbleSize val="0"/>
        </c:dLbls>
        <c:smooth val="0"/>
        <c:axId val="309468863"/>
        <c:axId val="309457631"/>
      </c:lineChart>
      <c:catAx>
        <c:axId val="309468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309457631"/>
        <c:crosses val="autoZero"/>
        <c:auto val="1"/>
        <c:lblAlgn val="ctr"/>
        <c:lblOffset val="100"/>
        <c:tickLblSkip val="4"/>
        <c:tickMarkSkip val="4"/>
        <c:noMultiLvlLbl val="0"/>
      </c:catAx>
      <c:valAx>
        <c:axId val="309457631"/>
        <c:scaling>
          <c:orientation val="minMax"/>
          <c:min val="25"/>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309468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Despesa primária ex-transferências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0"/>
          <c:order val="0"/>
          <c:tx>
            <c:strRef>
              <c:f>'Resumo caixa'!$A$290</c:f>
              <c:strCache>
                <c:ptCount val="1"/>
                <c:pt idx="0">
                  <c:v>Governo Central</c:v>
                </c:pt>
              </c:strCache>
            </c:strRef>
          </c:tx>
          <c:spPr>
            <a:solidFill>
              <a:srgbClr val="00B0F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caixa'!$B$290:$AW$290</c:f>
              <c:numCache>
                <c:formatCode>#,##0.0</c:formatCode>
                <c:ptCount val="48"/>
                <c:pt idx="0">
                  <c:v>15.663283667617536</c:v>
                </c:pt>
                <c:pt idx="1">
                  <c:v>14.487275016842883</c:v>
                </c:pt>
                <c:pt idx="2">
                  <c:v>15.14055366676345</c:v>
                </c:pt>
                <c:pt idx="3">
                  <c:v>14.98395924432114</c:v>
                </c:pt>
                <c:pt idx="4">
                  <c:v>13.855268152619402</c:v>
                </c:pt>
                <c:pt idx="5">
                  <c:v>15.167771716732792</c:v>
                </c:pt>
                <c:pt idx="6">
                  <c:v>14.922235377903647</c:v>
                </c:pt>
                <c:pt idx="7">
                  <c:v>14.732948830200161</c:v>
                </c:pt>
                <c:pt idx="8">
                  <c:v>14.821251947027777</c:v>
                </c:pt>
                <c:pt idx="9">
                  <c:v>14.762009622154141</c:v>
                </c:pt>
                <c:pt idx="10">
                  <c:v>14.885082072426011</c:v>
                </c:pt>
                <c:pt idx="11">
                  <c:v>14.600287204514316</c:v>
                </c:pt>
                <c:pt idx="12">
                  <c:v>15.199679755042471</c:v>
                </c:pt>
                <c:pt idx="13">
                  <c:v>14.834581251923328</c:v>
                </c:pt>
                <c:pt idx="14">
                  <c:v>15.260081204829515</c:v>
                </c:pt>
                <c:pt idx="15">
                  <c:v>15.387360099569111</c:v>
                </c:pt>
                <c:pt idx="16">
                  <c:v>14.486323792111357</c:v>
                </c:pt>
                <c:pt idx="17">
                  <c:v>14.727734672288625</c:v>
                </c:pt>
                <c:pt idx="18">
                  <c:v>16.547352004707619</c:v>
                </c:pt>
                <c:pt idx="19">
                  <c:v>16.372151269918504</c:v>
                </c:pt>
                <c:pt idx="20">
                  <c:v>14.732582851343427</c:v>
                </c:pt>
                <c:pt idx="21">
                  <c:v>15.586608424885423</c:v>
                </c:pt>
                <c:pt idx="22">
                  <c:v>15.571163437850789</c:v>
                </c:pt>
                <c:pt idx="23">
                  <c:v>20.519491534288534</c:v>
                </c:pt>
                <c:pt idx="24">
                  <c:v>16.910860608579885</c:v>
                </c:pt>
                <c:pt idx="25">
                  <c:v>15.643700255642623</c:v>
                </c:pt>
                <c:pt idx="26">
                  <c:v>17.252778495478154</c:v>
                </c:pt>
                <c:pt idx="27">
                  <c:v>19.766841962483962</c:v>
                </c:pt>
                <c:pt idx="28">
                  <c:v>16.549621582906383</c:v>
                </c:pt>
                <c:pt idx="29">
                  <c:v>17.159213383194672</c:v>
                </c:pt>
                <c:pt idx="30">
                  <c:v>17.131192779123868</c:v>
                </c:pt>
                <c:pt idx="31">
                  <c:v>17.730706066945793</c:v>
                </c:pt>
                <c:pt idx="32">
                  <c:v>16.703857116078456</c:v>
                </c:pt>
                <c:pt idx="33">
                  <c:v>16.350442509816414</c:v>
                </c:pt>
                <c:pt idx="34">
                  <c:v>17.194626359439276</c:v>
                </c:pt>
                <c:pt idx="35">
                  <c:v>16.137319482484255</c:v>
                </c:pt>
                <c:pt idx="36">
                  <c:v>16.922534451853984</c:v>
                </c:pt>
                <c:pt idx="37">
                  <c:v>16.005666765329892</c:v>
                </c:pt>
                <c:pt idx="38">
                  <c:v>16.756100378648682</c:v>
                </c:pt>
                <c:pt idx="39">
                  <c:v>19.484429511100938</c:v>
                </c:pt>
                <c:pt idx="40">
                  <c:v>16.131632433596323</c:v>
                </c:pt>
                <c:pt idx="41">
                  <c:v>29.401019409063508</c:v>
                </c:pt>
                <c:pt idx="42">
                  <c:v>22.412266594459368</c:v>
                </c:pt>
                <c:pt idx="43">
                  <c:v>19.256583119966358</c:v>
                </c:pt>
                <c:pt idx="44">
                  <c:v>15.068101159080845</c:v>
                </c:pt>
                <c:pt idx="45">
                  <c:v>18.765144142406388</c:v>
                </c:pt>
                <c:pt idx="46">
                  <c:v>16.414805292734894</c:v>
                </c:pt>
                <c:pt idx="47">
                  <c:v>15.446788395086166</c:v>
                </c:pt>
              </c:numCache>
            </c:numRef>
          </c:val>
          <c:extLst>
            <c:ext xmlns:c16="http://schemas.microsoft.com/office/drawing/2014/chart" uri="{C3380CC4-5D6E-409C-BE32-E72D297353CC}">
              <c16:uniqueId val="{00000000-B06F-4DA0-B14C-02A81AB73F80}"/>
            </c:ext>
          </c:extLst>
        </c:ser>
        <c:ser>
          <c:idx val="1"/>
          <c:order val="1"/>
          <c:tx>
            <c:strRef>
              <c:f>'Resumo caixa'!$A$291</c:f>
              <c:strCache>
                <c:ptCount val="1"/>
                <c:pt idx="0">
                  <c:v>FGTS e PIS-PASEP</c:v>
                </c:pt>
              </c:strCache>
            </c:strRef>
          </c:tx>
          <c:spPr>
            <a:solidFill>
              <a:srgbClr val="FFC00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caixa'!$B$291:$AW$291</c:f>
              <c:numCache>
                <c:formatCode>#,##0.0</c:formatCode>
                <c:ptCount val="48"/>
                <c:pt idx="0">
                  <c:v>1.4159560796604149</c:v>
                </c:pt>
                <c:pt idx="1">
                  <c:v>1.4054445996380878</c:v>
                </c:pt>
                <c:pt idx="2">
                  <c:v>1.4780536586104067</c:v>
                </c:pt>
                <c:pt idx="3">
                  <c:v>1.3583238691532491</c:v>
                </c:pt>
                <c:pt idx="4">
                  <c:v>1.4122682215800804</c:v>
                </c:pt>
                <c:pt idx="5">
                  <c:v>1.5000904089841995</c:v>
                </c:pt>
                <c:pt idx="6">
                  <c:v>1.491768122038994</c:v>
                </c:pt>
                <c:pt idx="7">
                  <c:v>1.4183321831854561</c:v>
                </c:pt>
                <c:pt idx="8">
                  <c:v>1.4834136579706367</c:v>
                </c:pt>
                <c:pt idx="9">
                  <c:v>1.512194639201774</c:v>
                </c:pt>
                <c:pt idx="10">
                  <c:v>1.5112201207461033</c:v>
                </c:pt>
                <c:pt idx="11">
                  <c:v>1.5136238327391596</c:v>
                </c:pt>
                <c:pt idx="12">
                  <c:v>1.550609686281448</c:v>
                </c:pt>
                <c:pt idx="13">
                  <c:v>1.6380554083749004</c:v>
                </c:pt>
                <c:pt idx="14">
                  <c:v>1.6507952854920267</c:v>
                </c:pt>
                <c:pt idx="15">
                  <c:v>1.5823341022125734</c:v>
                </c:pt>
                <c:pt idx="16">
                  <c:v>1.5899212730731549</c:v>
                </c:pt>
                <c:pt idx="17">
                  <c:v>1.6436198847423913</c:v>
                </c:pt>
                <c:pt idx="18">
                  <c:v>1.7006104196946463</c:v>
                </c:pt>
                <c:pt idx="19">
                  <c:v>1.6804650935070582</c:v>
                </c:pt>
                <c:pt idx="20">
                  <c:v>1.8670177089603277</c:v>
                </c:pt>
                <c:pt idx="21">
                  <c:v>2.0583090786027189</c:v>
                </c:pt>
                <c:pt idx="22">
                  <c:v>2.0711773642190221</c:v>
                </c:pt>
                <c:pt idx="23">
                  <c:v>2.0423710419495231</c:v>
                </c:pt>
                <c:pt idx="24">
                  <c:v>1.8412949835522383</c:v>
                </c:pt>
                <c:pt idx="25">
                  <c:v>1.935346948094933</c:v>
                </c:pt>
                <c:pt idx="26">
                  <c:v>1.833410170546441</c:v>
                </c:pt>
                <c:pt idx="27">
                  <c:v>1.893724257060152</c:v>
                </c:pt>
                <c:pt idx="28">
                  <c:v>2.5565086990003816</c:v>
                </c:pt>
                <c:pt idx="29">
                  <c:v>4.1958533774913693</c:v>
                </c:pt>
                <c:pt idx="30">
                  <c:v>2.3518974842438056</c:v>
                </c:pt>
                <c:pt idx="31">
                  <c:v>2.0396880812070783</c:v>
                </c:pt>
                <c:pt idx="32">
                  <c:v>1.7620904841508287</c:v>
                </c:pt>
                <c:pt idx="33">
                  <c:v>1.6978738247607394</c:v>
                </c:pt>
                <c:pt idx="34">
                  <c:v>2.7755736970264615</c:v>
                </c:pt>
                <c:pt idx="35">
                  <c:v>1.3280061253109137</c:v>
                </c:pt>
                <c:pt idx="36">
                  <c:v>1.7813689711455054</c:v>
                </c:pt>
                <c:pt idx="37">
                  <c:v>1.7223972332021218</c:v>
                </c:pt>
                <c:pt idx="38">
                  <c:v>2.3660289896893505</c:v>
                </c:pt>
                <c:pt idx="39">
                  <c:v>3.1706727374747703</c:v>
                </c:pt>
                <c:pt idx="40">
                  <c:v>2.3062967028406716</c:v>
                </c:pt>
                <c:pt idx="41">
                  <c:v>2.8396106308727367</c:v>
                </c:pt>
                <c:pt idx="42">
                  <c:v>2.3453417166757529</c:v>
                </c:pt>
                <c:pt idx="43">
                  <c:v>2.1947014886932124</c:v>
                </c:pt>
                <c:pt idx="44">
                  <c:v>1.4884981286823762</c:v>
                </c:pt>
                <c:pt idx="45">
                  <c:v>1.3666492946669693</c:v>
                </c:pt>
                <c:pt idx="46">
                  <c:v>1.3436441143019633</c:v>
                </c:pt>
                <c:pt idx="47">
                  <c:v>1.3273274829385227</c:v>
                </c:pt>
              </c:numCache>
            </c:numRef>
          </c:val>
          <c:extLst>
            <c:ext xmlns:c16="http://schemas.microsoft.com/office/drawing/2014/chart" uri="{C3380CC4-5D6E-409C-BE32-E72D297353CC}">
              <c16:uniqueId val="{00000001-B06F-4DA0-B14C-02A81AB73F80}"/>
            </c:ext>
          </c:extLst>
        </c:ser>
        <c:ser>
          <c:idx val="2"/>
          <c:order val="2"/>
          <c:tx>
            <c:strRef>
              <c:f>'Resumo caixa'!$A$292</c:f>
              <c:strCache>
                <c:ptCount val="1"/>
                <c:pt idx="0">
                  <c:v>Governos Estaduais</c:v>
                </c:pt>
              </c:strCache>
            </c:strRef>
          </c:tx>
          <c:spPr>
            <a:solidFill>
              <a:srgbClr val="FF000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caixa'!$B$292:$AW$292</c:f>
              <c:numCache>
                <c:formatCode>#,##0.0</c:formatCode>
                <c:ptCount val="48"/>
                <c:pt idx="0">
                  <c:v>9.1275153501717039</c:v>
                </c:pt>
                <c:pt idx="1">
                  <c:v>9.292899689660727</c:v>
                </c:pt>
                <c:pt idx="2">
                  <c:v>8.8504520285625468</c:v>
                </c:pt>
                <c:pt idx="3">
                  <c:v>9.8961528494577795</c:v>
                </c:pt>
                <c:pt idx="4">
                  <c:v>8.368097637868555</c:v>
                </c:pt>
                <c:pt idx="5">
                  <c:v>8.4336140589411297</c:v>
                </c:pt>
                <c:pt idx="6">
                  <c:v>8.5052777926186636</c:v>
                </c:pt>
                <c:pt idx="7">
                  <c:v>9.8306361226002075</c:v>
                </c:pt>
                <c:pt idx="8">
                  <c:v>8.569660604794807</c:v>
                </c:pt>
                <c:pt idx="9">
                  <c:v>8.8559807010679776</c:v>
                </c:pt>
                <c:pt idx="10">
                  <c:v>8.9261386017786393</c:v>
                </c:pt>
                <c:pt idx="11">
                  <c:v>9.8992135339327447</c:v>
                </c:pt>
                <c:pt idx="12">
                  <c:v>8.8185581996130313</c:v>
                </c:pt>
                <c:pt idx="13">
                  <c:v>9.1615456229530565</c:v>
                </c:pt>
                <c:pt idx="14">
                  <c:v>9.2206053712175162</c:v>
                </c:pt>
                <c:pt idx="15">
                  <c:v>10.273632406636656</c:v>
                </c:pt>
                <c:pt idx="16">
                  <c:v>9.5593821301409303</c:v>
                </c:pt>
                <c:pt idx="17">
                  <c:v>9.6966123547078737</c:v>
                </c:pt>
                <c:pt idx="18">
                  <c:v>9.9432904411368064</c:v>
                </c:pt>
                <c:pt idx="19">
                  <c:v>9.8905742909604193</c:v>
                </c:pt>
                <c:pt idx="20">
                  <c:v>8.5208703888459922</c:v>
                </c:pt>
                <c:pt idx="21">
                  <c:v>9.4951755839418741</c:v>
                </c:pt>
                <c:pt idx="22">
                  <c:v>9.3442205711231061</c:v>
                </c:pt>
                <c:pt idx="23">
                  <c:v>10.655605069756025</c:v>
                </c:pt>
                <c:pt idx="24">
                  <c:v>8.8816816624338664</c:v>
                </c:pt>
                <c:pt idx="25">
                  <c:v>9.5987412969398243</c:v>
                </c:pt>
                <c:pt idx="26">
                  <c:v>9.0130352542491572</c:v>
                </c:pt>
                <c:pt idx="27">
                  <c:v>11.064266834758898</c:v>
                </c:pt>
                <c:pt idx="28">
                  <c:v>8.7898801425868722</c:v>
                </c:pt>
                <c:pt idx="29">
                  <c:v>9.3931926517287305</c:v>
                </c:pt>
                <c:pt idx="30">
                  <c:v>9.3574190516960325</c:v>
                </c:pt>
                <c:pt idx="31">
                  <c:v>10.899702672653749</c:v>
                </c:pt>
                <c:pt idx="32">
                  <c:v>9.0445905194857161</c:v>
                </c:pt>
                <c:pt idx="33">
                  <c:v>9.4724149042812389</c:v>
                </c:pt>
                <c:pt idx="34">
                  <c:v>9.4064322324072229</c:v>
                </c:pt>
                <c:pt idx="35">
                  <c:v>10.69577450953526</c:v>
                </c:pt>
                <c:pt idx="36">
                  <c:v>9.0609782893041562</c:v>
                </c:pt>
                <c:pt idx="37">
                  <c:v>9.3782308898081741</c:v>
                </c:pt>
                <c:pt idx="38">
                  <c:v>9.2249777328374023</c:v>
                </c:pt>
                <c:pt idx="39">
                  <c:v>10.562597683108098</c:v>
                </c:pt>
                <c:pt idx="40">
                  <c:v>8.5453131644278688</c:v>
                </c:pt>
                <c:pt idx="41">
                  <c:v>9.5769009350379068</c:v>
                </c:pt>
                <c:pt idx="42">
                  <c:v>9.0172202833305501</c:v>
                </c:pt>
                <c:pt idx="43">
                  <c:v>10.876700793068144</c:v>
                </c:pt>
                <c:pt idx="44">
                  <c:v>8.1597913620183018</c:v>
                </c:pt>
                <c:pt idx="45">
                  <c:v>8.6845233316658508</c:v>
                </c:pt>
                <c:pt idx="46">
                  <c:v>8.893524886091182</c:v>
                </c:pt>
                <c:pt idx="47">
                  <c:v>11.318209971196351</c:v>
                </c:pt>
              </c:numCache>
            </c:numRef>
          </c:val>
          <c:extLst>
            <c:ext xmlns:c16="http://schemas.microsoft.com/office/drawing/2014/chart" uri="{C3380CC4-5D6E-409C-BE32-E72D297353CC}">
              <c16:uniqueId val="{00000002-B06F-4DA0-B14C-02A81AB73F80}"/>
            </c:ext>
          </c:extLst>
        </c:ser>
        <c:ser>
          <c:idx val="3"/>
          <c:order val="3"/>
          <c:tx>
            <c:strRef>
              <c:f>'Resumo caixa'!$A$293</c:f>
              <c:strCache>
                <c:ptCount val="1"/>
                <c:pt idx="0">
                  <c:v>Governos Municipais</c:v>
                </c:pt>
              </c:strCache>
            </c:strRef>
          </c:tx>
          <c:spPr>
            <a:solidFill>
              <a:srgbClr val="00B05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caixa'!$B$293:$AW$293</c:f>
              <c:numCache>
                <c:formatCode>#,##0.0</c:formatCode>
                <c:ptCount val="48"/>
                <c:pt idx="0">
                  <c:v>8.1623540627633986</c:v>
                </c:pt>
                <c:pt idx="1">
                  <c:v>7.7909066017086595</c:v>
                </c:pt>
                <c:pt idx="2">
                  <c:v>7.6846585944593455</c:v>
                </c:pt>
                <c:pt idx="3">
                  <c:v>7.4321515276978918</c:v>
                </c:pt>
                <c:pt idx="4">
                  <c:v>8.0023701632053683</c:v>
                </c:pt>
                <c:pt idx="5">
                  <c:v>7.8105360737083398</c:v>
                </c:pt>
                <c:pt idx="6">
                  <c:v>7.8369354084008549</c:v>
                </c:pt>
                <c:pt idx="7">
                  <c:v>7.663948187782065</c:v>
                </c:pt>
                <c:pt idx="8">
                  <c:v>8.4227450104077004</c:v>
                </c:pt>
                <c:pt idx="9">
                  <c:v>8.3007009321367793</c:v>
                </c:pt>
                <c:pt idx="10">
                  <c:v>8.0792962257607925</c:v>
                </c:pt>
                <c:pt idx="11">
                  <c:v>7.6616867748198274</c:v>
                </c:pt>
                <c:pt idx="12">
                  <c:v>7.3144239769995218</c:v>
                </c:pt>
                <c:pt idx="13">
                  <c:v>7.5922762802460824</c:v>
                </c:pt>
                <c:pt idx="14">
                  <c:v>7.6095511276517707</c:v>
                </c:pt>
                <c:pt idx="15">
                  <c:v>7.9942967235486746</c:v>
                </c:pt>
                <c:pt idx="16">
                  <c:v>7.9870480931054244</c:v>
                </c:pt>
                <c:pt idx="17">
                  <c:v>8.0462798340100985</c:v>
                </c:pt>
                <c:pt idx="18">
                  <c:v>8.2301596471268095</c:v>
                </c:pt>
                <c:pt idx="19">
                  <c:v>7.9353681549428021</c:v>
                </c:pt>
                <c:pt idx="20">
                  <c:v>6.8326193093775913</c:v>
                </c:pt>
                <c:pt idx="21">
                  <c:v>8.7047331456425834</c:v>
                </c:pt>
                <c:pt idx="22">
                  <c:v>7.7236999867490965</c:v>
                </c:pt>
                <c:pt idx="23">
                  <c:v>9.6516513642861472</c:v>
                </c:pt>
                <c:pt idx="24">
                  <c:v>7.5623760119232122</c:v>
                </c:pt>
                <c:pt idx="25">
                  <c:v>8.6678183630028975</c:v>
                </c:pt>
                <c:pt idx="26">
                  <c:v>7.6305150623403764</c:v>
                </c:pt>
                <c:pt idx="27">
                  <c:v>10.334638881299671</c:v>
                </c:pt>
                <c:pt idx="28">
                  <c:v>7.0011774032771825</c:v>
                </c:pt>
                <c:pt idx="29">
                  <c:v>7.9354321833543366</c:v>
                </c:pt>
                <c:pt idx="30">
                  <c:v>7.7432802827323872</c:v>
                </c:pt>
                <c:pt idx="31">
                  <c:v>9.6307101982040333</c:v>
                </c:pt>
                <c:pt idx="32">
                  <c:v>7.6544176421118815</c:v>
                </c:pt>
                <c:pt idx="33">
                  <c:v>8.3324736118387168</c:v>
                </c:pt>
                <c:pt idx="34">
                  <c:v>8.2184211294907143</c:v>
                </c:pt>
                <c:pt idx="35">
                  <c:v>9.337946346005106</c:v>
                </c:pt>
                <c:pt idx="36">
                  <c:v>8.1266879709135953</c:v>
                </c:pt>
                <c:pt idx="37">
                  <c:v>8.6893239631090449</c:v>
                </c:pt>
                <c:pt idx="38">
                  <c:v>8.546084162011498</c:v>
                </c:pt>
                <c:pt idx="39">
                  <c:v>9.6486788097354363</c:v>
                </c:pt>
                <c:pt idx="40">
                  <c:v>8.6175722082612118</c:v>
                </c:pt>
                <c:pt idx="41">
                  <c:v>9.6239217251037914</c:v>
                </c:pt>
                <c:pt idx="42">
                  <c:v>9.1324617571579321</c:v>
                </c:pt>
                <c:pt idx="43">
                  <c:v>10.896003679811287</c:v>
                </c:pt>
                <c:pt idx="44">
                  <c:v>7.3527764344334718</c:v>
                </c:pt>
                <c:pt idx="45">
                  <c:v>8.4141658106150459</c:v>
                </c:pt>
                <c:pt idx="46">
                  <c:v>8.0413695057974834</c:v>
                </c:pt>
                <c:pt idx="47">
                  <c:v>10.36959577166972</c:v>
                </c:pt>
              </c:numCache>
            </c:numRef>
          </c:val>
          <c:extLst>
            <c:ext xmlns:c16="http://schemas.microsoft.com/office/drawing/2014/chart" uri="{C3380CC4-5D6E-409C-BE32-E72D297353CC}">
              <c16:uniqueId val="{00000003-B06F-4DA0-B14C-02A81AB73F80}"/>
            </c:ext>
          </c:extLst>
        </c:ser>
        <c:dLbls>
          <c:showLegendKey val="0"/>
          <c:showVal val="0"/>
          <c:showCatName val="0"/>
          <c:showSerName val="0"/>
          <c:showPercent val="0"/>
          <c:showBubbleSize val="0"/>
        </c:dLbls>
        <c:gapWidth val="150"/>
        <c:overlap val="100"/>
        <c:axId val="330611023"/>
        <c:axId val="330608527"/>
      </c:barChart>
      <c:catAx>
        <c:axId val="3306110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330608527"/>
        <c:crosses val="autoZero"/>
        <c:auto val="1"/>
        <c:lblAlgn val="ctr"/>
        <c:lblOffset val="100"/>
        <c:tickLblSkip val="4"/>
        <c:tickMarkSkip val="4"/>
        <c:noMultiLvlLbl val="0"/>
      </c:catAx>
      <c:valAx>
        <c:axId val="3306085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330611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Remuneração de empregados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0"/>
          <c:order val="0"/>
          <c:tx>
            <c:strRef>
              <c:f>'Resumo caixa'!$A$314</c:f>
              <c:strCache>
                <c:ptCount val="1"/>
                <c:pt idx="0">
                  <c:v>Governo Central</c:v>
                </c:pt>
              </c:strCache>
            </c:strRef>
          </c:tx>
          <c:spPr>
            <a:solidFill>
              <a:srgbClr val="00B0F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caixa'!$B$314:$AW$314</c:f>
              <c:numCache>
                <c:formatCode>#,##0.0</c:formatCode>
                <c:ptCount val="48"/>
                <c:pt idx="0">
                  <c:v>3.0549816453855323</c:v>
                </c:pt>
                <c:pt idx="1">
                  <c:v>2.6974129595061149</c:v>
                </c:pt>
                <c:pt idx="2">
                  <c:v>2.5638668541326841</c:v>
                </c:pt>
                <c:pt idx="3">
                  <c:v>3.193465564772124</c:v>
                </c:pt>
                <c:pt idx="4">
                  <c:v>2.6857177156971104</c:v>
                </c:pt>
                <c:pt idx="5">
                  <c:v>2.9302534593285436</c:v>
                </c:pt>
                <c:pt idx="6">
                  <c:v>2.4349346016640685</c:v>
                </c:pt>
                <c:pt idx="7">
                  <c:v>2.9540368486043294</c:v>
                </c:pt>
                <c:pt idx="8">
                  <c:v>2.5067044679476833</c:v>
                </c:pt>
                <c:pt idx="9">
                  <c:v>2.7067848459110637</c:v>
                </c:pt>
                <c:pt idx="10">
                  <c:v>2.2954852980884985</c:v>
                </c:pt>
                <c:pt idx="11">
                  <c:v>2.8657502863117297</c:v>
                </c:pt>
                <c:pt idx="12">
                  <c:v>2.4436603062012989</c:v>
                </c:pt>
                <c:pt idx="13">
                  <c:v>2.6967772373247283</c:v>
                </c:pt>
                <c:pt idx="14">
                  <c:v>2.3433676185122558</c:v>
                </c:pt>
                <c:pt idx="15">
                  <c:v>2.8341337235456425</c:v>
                </c:pt>
                <c:pt idx="16">
                  <c:v>2.4457164348363878</c:v>
                </c:pt>
                <c:pt idx="17">
                  <c:v>2.5444966208076343</c:v>
                </c:pt>
                <c:pt idx="18">
                  <c:v>2.3964003245800223</c:v>
                </c:pt>
                <c:pt idx="19">
                  <c:v>2.9549374096728283</c:v>
                </c:pt>
                <c:pt idx="20">
                  <c:v>2.6414380868457488</c:v>
                </c:pt>
                <c:pt idx="21">
                  <c:v>2.7574916078390017</c:v>
                </c:pt>
                <c:pt idx="22">
                  <c:v>2.6077183763130942</c:v>
                </c:pt>
                <c:pt idx="23">
                  <c:v>3.1727816532386184</c:v>
                </c:pt>
                <c:pt idx="24">
                  <c:v>2.6347486912990092</c:v>
                </c:pt>
                <c:pt idx="25">
                  <c:v>2.6528887196860884</c:v>
                </c:pt>
                <c:pt idx="26">
                  <c:v>2.5334980455813083</c:v>
                </c:pt>
                <c:pt idx="27">
                  <c:v>3.2623317861687409</c:v>
                </c:pt>
                <c:pt idx="28">
                  <c:v>2.7338068961142166</c:v>
                </c:pt>
                <c:pt idx="29">
                  <c:v>2.875131858946292</c:v>
                </c:pt>
                <c:pt idx="30">
                  <c:v>2.5952098734208557</c:v>
                </c:pt>
                <c:pt idx="31">
                  <c:v>3.1899150077627514</c:v>
                </c:pt>
                <c:pt idx="32">
                  <c:v>2.72860431421114</c:v>
                </c:pt>
                <c:pt idx="33">
                  <c:v>2.6858566302863278</c:v>
                </c:pt>
                <c:pt idx="34">
                  <c:v>2.5674596514241319</c:v>
                </c:pt>
                <c:pt idx="35">
                  <c:v>2.598621017483064</c:v>
                </c:pt>
                <c:pt idx="36">
                  <c:v>2.8990061160385907</c:v>
                </c:pt>
                <c:pt idx="37">
                  <c:v>2.5323218884301091</c:v>
                </c:pt>
                <c:pt idx="38">
                  <c:v>2.5502799382051351</c:v>
                </c:pt>
                <c:pt idx="39">
                  <c:v>2.8746906487349659</c:v>
                </c:pt>
                <c:pt idx="40">
                  <c:v>2.6414317502414169</c:v>
                </c:pt>
                <c:pt idx="41">
                  <c:v>2.8129536155619799</c:v>
                </c:pt>
                <c:pt idx="42">
                  <c:v>2.6187632974505917</c:v>
                </c:pt>
                <c:pt idx="43">
                  <c:v>2.8392518420438573</c:v>
                </c:pt>
                <c:pt idx="44">
                  <c:v>2.4116162938003489</c:v>
                </c:pt>
                <c:pt idx="45">
                  <c:v>2.3939805608898057</c:v>
                </c:pt>
                <c:pt idx="46">
                  <c:v>2.2816827038084408</c:v>
                </c:pt>
                <c:pt idx="47">
                  <c:v>2.5819451404880178</c:v>
                </c:pt>
              </c:numCache>
            </c:numRef>
          </c:val>
          <c:extLst>
            <c:ext xmlns:c16="http://schemas.microsoft.com/office/drawing/2014/chart" uri="{C3380CC4-5D6E-409C-BE32-E72D297353CC}">
              <c16:uniqueId val="{00000000-8EE0-40B0-B214-4FBF327097F6}"/>
            </c:ext>
          </c:extLst>
        </c:ser>
        <c:ser>
          <c:idx val="1"/>
          <c:order val="1"/>
          <c:tx>
            <c:strRef>
              <c:f>'Resumo caixa'!$A$315</c:f>
              <c:strCache>
                <c:ptCount val="1"/>
                <c:pt idx="0">
                  <c:v>FGTS e PIS-PASEP</c:v>
                </c:pt>
              </c:strCache>
            </c:strRef>
          </c:tx>
          <c:spPr>
            <a:solidFill>
              <a:schemeClr val="accent2"/>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caixa'!$B$315:$AW$315</c:f>
              <c:numCache>
                <c:formatCode>#,##0.0</c:formatCode>
                <c:ptCount val="4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numCache>
            </c:numRef>
          </c:val>
          <c:extLst>
            <c:ext xmlns:c16="http://schemas.microsoft.com/office/drawing/2014/chart" uri="{C3380CC4-5D6E-409C-BE32-E72D297353CC}">
              <c16:uniqueId val="{00000001-8EE0-40B0-B214-4FBF327097F6}"/>
            </c:ext>
          </c:extLst>
        </c:ser>
        <c:ser>
          <c:idx val="2"/>
          <c:order val="2"/>
          <c:tx>
            <c:strRef>
              <c:f>'Resumo caixa'!$A$316</c:f>
              <c:strCache>
                <c:ptCount val="1"/>
                <c:pt idx="0">
                  <c:v>Governos Estaduais</c:v>
                </c:pt>
              </c:strCache>
            </c:strRef>
          </c:tx>
          <c:spPr>
            <a:solidFill>
              <a:srgbClr val="FF000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caixa'!$B$316:$AW$316</c:f>
              <c:numCache>
                <c:formatCode>#,##0.0</c:formatCode>
                <c:ptCount val="48"/>
                <c:pt idx="0">
                  <c:v>4.5241288050858159</c:v>
                </c:pt>
                <c:pt idx="1">
                  <c:v>4.2210618548928762</c:v>
                </c:pt>
                <c:pt idx="2">
                  <c:v>3.8439207588750253</c:v>
                </c:pt>
                <c:pt idx="3">
                  <c:v>4.5102544075664097</c:v>
                </c:pt>
                <c:pt idx="4">
                  <c:v>4.4524081028731013</c:v>
                </c:pt>
                <c:pt idx="5">
                  <c:v>4.0841833639877994</c:v>
                </c:pt>
                <c:pt idx="6">
                  <c:v>4.071420058490208</c:v>
                </c:pt>
                <c:pt idx="7">
                  <c:v>4.3816041017453289</c:v>
                </c:pt>
                <c:pt idx="8">
                  <c:v>4.5483819623277295</c:v>
                </c:pt>
                <c:pt idx="9">
                  <c:v>4.2234467491657739</c:v>
                </c:pt>
                <c:pt idx="10">
                  <c:v>4.2085983194105872</c:v>
                </c:pt>
                <c:pt idx="11">
                  <c:v>4.5091123927967836</c:v>
                </c:pt>
                <c:pt idx="12">
                  <c:v>4.6176944543396505</c:v>
                </c:pt>
                <c:pt idx="13">
                  <c:v>4.2446026441194942</c:v>
                </c:pt>
                <c:pt idx="14">
                  <c:v>4.2992577684578315</c:v>
                </c:pt>
                <c:pt idx="15">
                  <c:v>4.7305137042178851</c:v>
                </c:pt>
                <c:pt idx="16">
                  <c:v>4.7123164608463908</c:v>
                </c:pt>
                <c:pt idx="17">
                  <c:v>4.4809466536097249</c:v>
                </c:pt>
                <c:pt idx="18">
                  <c:v>4.4923366100133117</c:v>
                </c:pt>
                <c:pt idx="19">
                  <c:v>4.6817699899669041</c:v>
                </c:pt>
                <c:pt idx="20">
                  <c:v>4.4831770258734069</c:v>
                </c:pt>
                <c:pt idx="21">
                  <c:v>4.6793029467033893</c:v>
                </c:pt>
                <c:pt idx="22">
                  <c:v>4.4791769787565139</c:v>
                </c:pt>
                <c:pt idx="23">
                  <c:v>5.3088448638919727</c:v>
                </c:pt>
                <c:pt idx="24">
                  <c:v>4.5361509573725849</c:v>
                </c:pt>
                <c:pt idx="25">
                  <c:v>4.681599164890307</c:v>
                </c:pt>
                <c:pt idx="26">
                  <c:v>4.3360022030777019</c:v>
                </c:pt>
                <c:pt idx="27">
                  <c:v>5.3341230744595372</c:v>
                </c:pt>
                <c:pt idx="28">
                  <c:v>4.4954362014143072</c:v>
                </c:pt>
                <c:pt idx="29">
                  <c:v>4.6011832424320334</c:v>
                </c:pt>
                <c:pt idx="30">
                  <c:v>4.5050157097113948</c:v>
                </c:pt>
                <c:pt idx="31">
                  <c:v>5.2870668494505972</c:v>
                </c:pt>
                <c:pt idx="32">
                  <c:v>4.5999454603251406</c:v>
                </c:pt>
                <c:pt idx="33">
                  <c:v>4.5051539549746149</c:v>
                </c:pt>
                <c:pt idx="34">
                  <c:v>4.4084086945954066</c:v>
                </c:pt>
                <c:pt idx="35">
                  <c:v>5.0306537369308426</c:v>
                </c:pt>
                <c:pt idx="36">
                  <c:v>4.6430602021663629</c:v>
                </c:pt>
                <c:pt idx="37">
                  <c:v>4.5111768297416193</c:v>
                </c:pt>
                <c:pt idx="38">
                  <c:v>4.3799463123709526</c:v>
                </c:pt>
                <c:pt idx="39">
                  <c:v>5.0429612566340536</c:v>
                </c:pt>
                <c:pt idx="40">
                  <c:v>4.1204680682654713</c:v>
                </c:pt>
                <c:pt idx="41">
                  <c:v>4.4689459969097047</c:v>
                </c:pt>
                <c:pt idx="42">
                  <c:v>4.3609295308476081</c:v>
                </c:pt>
                <c:pt idx="43">
                  <c:v>5.1904998986677864</c:v>
                </c:pt>
                <c:pt idx="44">
                  <c:v>3.9268316904536671</c:v>
                </c:pt>
                <c:pt idx="45">
                  <c:v>4.0317202060813857</c:v>
                </c:pt>
                <c:pt idx="46">
                  <c:v>3.9998856425739895</c:v>
                </c:pt>
                <c:pt idx="47">
                  <c:v>5.1236258710864595</c:v>
                </c:pt>
              </c:numCache>
            </c:numRef>
          </c:val>
          <c:extLst>
            <c:ext xmlns:c16="http://schemas.microsoft.com/office/drawing/2014/chart" uri="{C3380CC4-5D6E-409C-BE32-E72D297353CC}">
              <c16:uniqueId val="{00000002-8EE0-40B0-B214-4FBF327097F6}"/>
            </c:ext>
          </c:extLst>
        </c:ser>
        <c:ser>
          <c:idx val="3"/>
          <c:order val="3"/>
          <c:tx>
            <c:strRef>
              <c:f>'Resumo caixa'!$A$317</c:f>
              <c:strCache>
                <c:ptCount val="1"/>
                <c:pt idx="0">
                  <c:v>Governos Municipais</c:v>
                </c:pt>
              </c:strCache>
            </c:strRef>
          </c:tx>
          <c:spPr>
            <a:solidFill>
              <a:srgbClr val="00B05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caixa'!$B$317:$AW$317</c:f>
              <c:numCache>
                <c:formatCode>#,##0.0</c:formatCode>
                <c:ptCount val="48"/>
                <c:pt idx="0">
                  <c:v>3.9237323305772276</c:v>
                </c:pt>
                <c:pt idx="1">
                  <c:v>3.4474522218779455</c:v>
                </c:pt>
                <c:pt idx="2">
                  <c:v>3.2810014951125166</c:v>
                </c:pt>
                <c:pt idx="3">
                  <c:v>3.2571784166624687</c:v>
                </c:pt>
                <c:pt idx="4">
                  <c:v>3.8998260936700455</c:v>
                </c:pt>
                <c:pt idx="5">
                  <c:v>3.4212754644721937</c:v>
                </c:pt>
                <c:pt idx="6">
                  <c:v>3.3932709353695172</c:v>
                </c:pt>
                <c:pt idx="7">
                  <c:v>3.4531278075581935</c:v>
                </c:pt>
                <c:pt idx="8">
                  <c:v>3.9827784458940454</c:v>
                </c:pt>
                <c:pt idx="9">
                  <c:v>3.674820360349945</c:v>
                </c:pt>
                <c:pt idx="10">
                  <c:v>3.4995023983265403</c:v>
                </c:pt>
                <c:pt idx="11">
                  <c:v>3.5005760958195635</c:v>
                </c:pt>
                <c:pt idx="12">
                  <c:v>3.9866806699100565</c:v>
                </c:pt>
                <c:pt idx="13">
                  <c:v>3.685061076808561</c:v>
                </c:pt>
                <c:pt idx="14">
                  <c:v>3.6435171877378751</c:v>
                </c:pt>
                <c:pt idx="15">
                  <c:v>3.7000013793752853</c:v>
                </c:pt>
                <c:pt idx="16">
                  <c:v>4.0929700065012211</c:v>
                </c:pt>
                <c:pt idx="17">
                  <c:v>3.7634341947073318</c:v>
                </c:pt>
                <c:pt idx="18">
                  <c:v>3.7359692444161108</c:v>
                </c:pt>
                <c:pt idx="19">
                  <c:v>3.747234353865093</c:v>
                </c:pt>
                <c:pt idx="20">
                  <c:v>3.5074303839200174</c:v>
                </c:pt>
                <c:pt idx="21">
                  <c:v>4.08388004891916</c:v>
                </c:pt>
                <c:pt idx="22">
                  <c:v>3.5797028966182221</c:v>
                </c:pt>
                <c:pt idx="23">
                  <c:v>4.7597816406764748</c:v>
                </c:pt>
                <c:pt idx="24">
                  <c:v>3.8959264216300209</c:v>
                </c:pt>
                <c:pt idx="25">
                  <c:v>3.9038728691775484</c:v>
                </c:pt>
                <c:pt idx="26">
                  <c:v>3.5216336643224504</c:v>
                </c:pt>
                <c:pt idx="27">
                  <c:v>5.1811082836539901</c:v>
                </c:pt>
                <c:pt idx="28">
                  <c:v>3.8107580808150594</c:v>
                </c:pt>
                <c:pt idx="29">
                  <c:v>3.939764568594891</c:v>
                </c:pt>
                <c:pt idx="30">
                  <c:v>3.880895557614636</c:v>
                </c:pt>
                <c:pt idx="31">
                  <c:v>4.9346741727887906</c:v>
                </c:pt>
                <c:pt idx="32">
                  <c:v>4.0246705559409532</c:v>
                </c:pt>
                <c:pt idx="33">
                  <c:v>3.9709774476108275</c:v>
                </c:pt>
                <c:pt idx="34">
                  <c:v>3.8485221129968514</c:v>
                </c:pt>
                <c:pt idx="35">
                  <c:v>4.666817125419624</c:v>
                </c:pt>
                <c:pt idx="36">
                  <c:v>4.119638132829369</c:v>
                </c:pt>
                <c:pt idx="37">
                  <c:v>4.1162472426632197</c:v>
                </c:pt>
                <c:pt idx="38">
                  <c:v>3.9800828519784108</c:v>
                </c:pt>
                <c:pt idx="39">
                  <c:v>4.6656887049712426</c:v>
                </c:pt>
                <c:pt idx="40">
                  <c:v>4.3057733542646348</c:v>
                </c:pt>
                <c:pt idx="41">
                  <c:v>4.4465840866435897</c:v>
                </c:pt>
                <c:pt idx="42">
                  <c:v>4.1265499916168462</c:v>
                </c:pt>
                <c:pt idx="43">
                  <c:v>4.9899818609471502</c:v>
                </c:pt>
                <c:pt idx="44">
                  <c:v>3.6582233218051701</c:v>
                </c:pt>
                <c:pt idx="45">
                  <c:v>3.7740649041414964</c:v>
                </c:pt>
                <c:pt idx="46">
                  <c:v>3.5537939159483294</c:v>
                </c:pt>
                <c:pt idx="47">
                  <c:v>4.6502937248947731</c:v>
                </c:pt>
              </c:numCache>
            </c:numRef>
          </c:val>
          <c:extLst>
            <c:ext xmlns:c16="http://schemas.microsoft.com/office/drawing/2014/chart" uri="{C3380CC4-5D6E-409C-BE32-E72D297353CC}">
              <c16:uniqueId val="{00000003-8EE0-40B0-B214-4FBF327097F6}"/>
            </c:ext>
          </c:extLst>
        </c:ser>
        <c:dLbls>
          <c:showLegendKey val="0"/>
          <c:showVal val="0"/>
          <c:showCatName val="0"/>
          <c:showSerName val="0"/>
          <c:showPercent val="0"/>
          <c:showBubbleSize val="0"/>
        </c:dLbls>
        <c:gapWidth val="150"/>
        <c:overlap val="100"/>
        <c:axId val="180356543"/>
        <c:axId val="180358207"/>
      </c:barChart>
      <c:catAx>
        <c:axId val="1803565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180358207"/>
        <c:crosses val="autoZero"/>
        <c:auto val="1"/>
        <c:lblAlgn val="ctr"/>
        <c:lblOffset val="100"/>
        <c:tickLblSkip val="4"/>
        <c:tickMarkSkip val="4"/>
        <c:noMultiLvlLbl val="0"/>
      </c:catAx>
      <c:valAx>
        <c:axId val="1803582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180356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Uso de bens e serviços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0"/>
          <c:order val="0"/>
          <c:tx>
            <c:strRef>
              <c:f>'Resumo caixa'!$A$320</c:f>
              <c:strCache>
                <c:ptCount val="1"/>
                <c:pt idx="0">
                  <c:v>Governo Central</c:v>
                </c:pt>
              </c:strCache>
            </c:strRef>
          </c:tx>
          <c:spPr>
            <a:solidFill>
              <a:srgbClr val="00B0F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caixa'!$B$320:$AW$320</c:f>
              <c:numCache>
                <c:formatCode>#,##0.0</c:formatCode>
                <c:ptCount val="48"/>
                <c:pt idx="0">
                  <c:v>0.86595057667771902</c:v>
                </c:pt>
                <c:pt idx="1">
                  <c:v>0.92371885752410932</c:v>
                </c:pt>
                <c:pt idx="2">
                  <c:v>0.8857103077052112</c:v>
                </c:pt>
                <c:pt idx="3">
                  <c:v>1.0259503043848415</c:v>
                </c:pt>
                <c:pt idx="4">
                  <c:v>0.78020802710364956</c:v>
                </c:pt>
                <c:pt idx="5">
                  <c:v>0.79821938778159462</c:v>
                </c:pt>
                <c:pt idx="6">
                  <c:v>0.81710466872144505</c:v>
                </c:pt>
                <c:pt idx="7">
                  <c:v>1.0793463443861322</c:v>
                </c:pt>
                <c:pt idx="8">
                  <c:v>0.70381416215776937</c:v>
                </c:pt>
                <c:pt idx="9">
                  <c:v>0.80484188753889629</c:v>
                </c:pt>
                <c:pt idx="10">
                  <c:v>0.79744060136616524</c:v>
                </c:pt>
                <c:pt idx="11">
                  <c:v>1.0677259518522833</c:v>
                </c:pt>
                <c:pt idx="12">
                  <c:v>0.76312623118977085</c:v>
                </c:pt>
                <c:pt idx="13">
                  <c:v>0.81360625988448687</c:v>
                </c:pt>
                <c:pt idx="14">
                  <c:v>0.81217447323718239</c:v>
                </c:pt>
                <c:pt idx="15">
                  <c:v>1.0090664376177598</c:v>
                </c:pt>
                <c:pt idx="16">
                  <c:v>0.73827184677197333</c:v>
                </c:pt>
                <c:pt idx="17">
                  <c:v>0.82473334710719703</c:v>
                </c:pt>
                <c:pt idx="18">
                  <c:v>0.86552108601264244</c:v>
                </c:pt>
                <c:pt idx="19">
                  <c:v>1.0732125354272082</c:v>
                </c:pt>
                <c:pt idx="20">
                  <c:v>0.73445191590223713</c:v>
                </c:pt>
                <c:pt idx="21">
                  <c:v>0.76501131794360377</c:v>
                </c:pt>
                <c:pt idx="22">
                  <c:v>0.84904846464888439</c:v>
                </c:pt>
                <c:pt idx="23">
                  <c:v>1.0262317650845854</c:v>
                </c:pt>
                <c:pt idx="24">
                  <c:v>0.82892922521448742</c:v>
                </c:pt>
                <c:pt idx="25">
                  <c:v>0.84024288892262577</c:v>
                </c:pt>
                <c:pt idx="26">
                  <c:v>0.84571299789623355</c:v>
                </c:pt>
                <c:pt idx="27">
                  <c:v>1.2535937051453332</c:v>
                </c:pt>
                <c:pt idx="28">
                  <c:v>0.66379803106654456</c:v>
                </c:pt>
                <c:pt idx="29">
                  <c:v>0.78397045644852836</c:v>
                </c:pt>
                <c:pt idx="30">
                  <c:v>0.76043198340102991</c:v>
                </c:pt>
                <c:pt idx="31">
                  <c:v>1.0259679579439926</c:v>
                </c:pt>
                <c:pt idx="32">
                  <c:v>0.73303963795283611</c:v>
                </c:pt>
                <c:pt idx="33">
                  <c:v>0.74135411860904898</c:v>
                </c:pt>
                <c:pt idx="34">
                  <c:v>0.80254872359252882</c:v>
                </c:pt>
                <c:pt idx="35">
                  <c:v>0.97960442034026229</c:v>
                </c:pt>
                <c:pt idx="36">
                  <c:v>0.66885336330988276</c:v>
                </c:pt>
                <c:pt idx="37">
                  <c:v>0.72593500352801132</c:v>
                </c:pt>
                <c:pt idx="38">
                  <c:v>0.71339053732628177</c:v>
                </c:pt>
                <c:pt idx="39">
                  <c:v>0.96614662455236355</c:v>
                </c:pt>
                <c:pt idx="40">
                  <c:v>0.64379621204110848</c:v>
                </c:pt>
                <c:pt idx="41">
                  <c:v>0.88556429183609553</c:v>
                </c:pt>
                <c:pt idx="42">
                  <c:v>0.76204645966549833</c:v>
                </c:pt>
                <c:pt idx="43">
                  <c:v>0.86617430398023454</c:v>
                </c:pt>
                <c:pt idx="44">
                  <c:v>0.47700042094987533</c:v>
                </c:pt>
                <c:pt idx="45">
                  <c:v>0.77514384965208383</c:v>
                </c:pt>
                <c:pt idx="46">
                  <c:v>0.68655733153316767</c:v>
                </c:pt>
                <c:pt idx="47">
                  <c:v>0.91876285256541124</c:v>
                </c:pt>
              </c:numCache>
            </c:numRef>
          </c:val>
          <c:extLst>
            <c:ext xmlns:c16="http://schemas.microsoft.com/office/drawing/2014/chart" uri="{C3380CC4-5D6E-409C-BE32-E72D297353CC}">
              <c16:uniqueId val="{00000000-C74B-417C-8E0D-31BC0ED87899}"/>
            </c:ext>
          </c:extLst>
        </c:ser>
        <c:ser>
          <c:idx val="1"/>
          <c:order val="1"/>
          <c:tx>
            <c:strRef>
              <c:f>'Resumo caixa'!$A$321</c:f>
              <c:strCache>
                <c:ptCount val="1"/>
                <c:pt idx="0">
                  <c:v>FGTS e PIS-PASEP</c:v>
                </c:pt>
              </c:strCache>
            </c:strRef>
          </c:tx>
          <c:spPr>
            <a:solidFill>
              <a:srgbClr val="FFC00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caixa'!$B$321:$AW$321</c:f>
              <c:numCache>
                <c:formatCode>#,##0.0</c:formatCode>
                <c:ptCount val="48"/>
                <c:pt idx="0">
                  <c:v>0.14180342772968016</c:v>
                </c:pt>
                <c:pt idx="1">
                  <c:v>0.1369298108604996</c:v>
                </c:pt>
                <c:pt idx="2">
                  <c:v>0.13983820510961856</c:v>
                </c:pt>
                <c:pt idx="3">
                  <c:v>0.13415434670904347</c:v>
                </c:pt>
                <c:pt idx="4">
                  <c:v>0.14574218116607518</c:v>
                </c:pt>
                <c:pt idx="5">
                  <c:v>0.20269682419611124</c:v>
                </c:pt>
                <c:pt idx="6">
                  <c:v>0.14916070705416351</c:v>
                </c:pt>
                <c:pt idx="7">
                  <c:v>0.14109992298790638</c:v>
                </c:pt>
                <c:pt idx="8">
                  <c:v>0.14852134138769357</c:v>
                </c:pt>
                <c:pt idx="9">
                  <c:v>0.14830153874335178</c:v>
                </c:pt>
                <c:pt idx="10">
                  <c:v>0.15105036999917082</c:v>
                </c:pt>
                <c:pt idx="11">
                  <c:v>0.14701656075148853</c:v>
                </c:pt>
                <c:pt idx="12">
                  <c:v>0.16771134746269681</c:v>
                </c:pt>
                <c:pt idx="13">
                  <c:v>0.16306885087452574</c:v>
                </c:pt>
                <c:pt idx="14">
                  <c:v>0.16712229657312172</c:v>
                </c:pt>
                <c:pt idx="15">
                  <c:v>0.16568775513060846</c:v>
                </c:pt>
                <c:pt idx="16">
                  <c:v>0.16215786777847604</c:v>
                </c:pt>
                <c:pt idx="17">
                  <c:v>0.16060965326312182</c:v>
                </c:pt>
                <c:pt idx="18">
                  <c:v>0.15743420629374569</c:v>
                </c:pt>
                <c:pt idx="19">
                  <c:v>0.155380161913625</c:v>
                </c:pt>
                <c:pt idx="20">
                  <c:v>0.15118263604123278</c:v>
                </c:pt>
                <c:pt idx="21">
                  <c:v>0.15141122367886689</c:v>
                </c:pt>
                <c:pt idx="22">
                  <c:v>0.16029164865145795</c:v>
                </c:pt>
                <c:pt idx="23">
                  <c:v>0.15666724596765025</c:v>
                </c:pt>
                <c:pt idx="24">
                  <c:v>0.1434484508936881</c:v>
                </c:pt>
                <c:pt idx="25">
                  <c:v>0.14035720453754466</c:v>
                </c:pt>
                <c:pt idx="26">
                  <c:v>0.1466543050138237</c:v>
                </c:pt>
                <c:pt idx="27">
                  <c:v>0.13715366095710871</c:v>
                </c:pt>
                <c:pt idx="28">
                  <c:v>8.250490085043892E-2</c:v>
                </c:pt>
                <c:pt idx="29">
                  <c:v>7.7244109537508279E-2</c:v>
                </c:pt>
                <c:pt idx="30">
                  <c:v>8.0696906164617582E-2</c:v>
                </c:pt>
                <c:pt idx="31">
                  <c:v>7.4746278650891604E-2</c:v>
                </c:pt>
                <c:pt idx="32">
                  <c:v>7.9413611802890208E-2</c:v>
                </c:pt>
                <c:pt idx="33">
                  <c:v>6.9377084063257849E-2</c:v>
                </c:pt>
                <c:pt idx="34">
                  <c:v>0.12402617127519343</c:v>
                </c:pt>
                <c:pt idx="35">
                  <c:v>6.4317041804281203E-2</c:v>
                </c:pt>
                <c:pt idx="36">
                  <c:v>7.9114583481609893E-2</c:v>
                </c:pt>
                <c:pt idx="37">
                  <c:v>7.6449494981151181E-2</c:v>
                </c:pt>
                <c:pt idx="38">
                  <c:v>8.0282705591604248E-2</c:v>
                </c:pt>
                <c:pt idx="39">
                  <c:v>7.5881248040668633E-2</c:v>
                </c:pt>
                <c:pt idx="40">
                  <c:v>3.9955941083520428E-2</c:v>
                </c:pt>
                <c:pt idx="41">
                  <c:v>4.3160549077500991E-2</c:v>
                </c:pt>
                <c:pt idx="42">
                  <c:v>3.8823069242492972E-2</c:v>
                </c:pt>
                <c:pt idx="43">
                  <c:v>3.766121998202733E-2</c:v>
                </c:pt>
                <c:pt idx="44">
                  <c:v>0</c:v>
                </c:pt>
                <c:pt idx="45">
                  <c:v>0</c:v>
                </c:pt>
                <c:pt idx="46">
                  <c:v>0</c:v>
                </c:pt>
                <c:pt idx="47">
                  <c:v>0</c:v>
                </c:pt>
              </c:numCache>
            </c:numRef>
          </c:val>
          <c:extLst>
            <c:ext xmlns:c16="http://schemas.microsoft.com/office/drawing/2014/chart" uri="{C3380CC4-5D6E-409C-BE32-E72D297353CC}">
              <c16:uniqueId val="{00000001-C74B-417C-8E0D-31BC0ED87899}"/>
            </c:ext>
          </c:extLst>
        </c:ser>
        <c:ser>
          <c:idx val="2"/>
          <c:order val="2"/>
          <c:tx>
            <c:strRef>
              <c:f>'Resumo caixa'!$A$322</c:f>
              <c:strCache>
                <c:ptCount val="1"/>
                <c:pt idx="0">
                  <c:v>Governos Estaduais</c:v>
                </c:pt>
              </c:strCache>
            </c:strRef>
          </c:tx>
          <c:spPr>
            <a:solidFill>
              <a:srgbClr val="FF000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caixa'!$B$322:$AW$322</c:f>
              <c:numCache>
                <c:formatCode>#,##0.0</c:formatCode>
                <c:ptCount val="48"/>
                <c:pt idx="0">
                  <c:v>1.7023197986198071</c:v>
                </c:pt>
                <c:pt idx="1">
                  <c:v>1.6448716315914496</c:v>
                </c:pt>
                <c:pt idx="2">
                  <c:v>1.7054657923330365</c:v>
                </c:pt>
                <c:pt idx="3">
                  <c:v>1.6153190684767844</c:v>
                </c:pt>
                <c:pt idx="4">
                  <c:v>1.4637558259669721</c:v>
                </c:pt>
                <c:pt idx="5">
                  <c:v>1.4716902391349189</c:v>
                </c:pt>
                <c:pt idx="6">
                  <c:v>1.5674000295244082</c:v>
                </c:pt>
                <c:pt idx="7">
                  <c:v>1.7849394754807353</c:v>
                </c:pt>
                <c:pt idx="8">
                  <c:v>1.5507648326090382</c:v>
                </c:pt>
                <c:pt idx="9">
                  <c:v>1.5998113922521113</c:v>
                </c:pt>
                <c:pt idx="10">
                  <c:v>1.6305362178713136</c:v>
                </c:pt>
                <c:pt idx="11">
                  <c:v>1.7671957962000724</c:v>
                </c:pt>
                <c:pt idx="12">
                  <c:v>1.5555641663456392</c:v>
                </c:pt>
                <c:pt idx="13">
                  <c:v>1.6756567120054624</c:v>
                </c:pt>
                <c:pt idx="14">
                  <c:v>1.6943867456789516</c:v>
                </c:pt>
                <c:pt idx="15">
                  <c:v>1.7789811997675675</c:v>
                </c:pt>
                <c:pt idx="16">
                  <c:v>1.6057546334905723</c:v>
                </c:pt>
                <c:pt idx="17">
                  <c:v>1.6946990410778668</c:v>
                </c:pt>
                <c:pt idx="18">
                  <c:v>1.7374303840587719</c:v>
                </c:pt>
                <c:pt idx="19">
                  <c:v>1.6538025373588281</c:v>
                </c:pt>
                <c:pt idx="20">
                  <c:v>1.245331136090829</c:v>
                </c:pt>
                <c:pt idx="21">
                  <c:v>1.4929292389972959</c:v>
                </c:pt>
                <c:pt idx="22">
                  <c:v>1.558897176867539</c:v>
                </c:pt>
                <c:pt idx="23">
                  <c:v>1.692860959899918</c:v>
                </c:pt>
                <c:pt idx="24">
                  <c:v>1.2686613261663886</c:v>
                </c:pt>
                <c:pt idx="25">
                  <c:v>1.5625378969792727</c:v>
                </c:pt>
                <c:pt idx="26">
                  <c:v>1.5018501785767957</c:v>
                </c:pt>
                <c:pt idx="27">
                  <c:v>1.7768486585339704</c:v>
                </c:pt>
                <c:pt idx="28">
                  <c:v>1.2676225213851393</c:v>
                </c:pt>
                <c:pt idx="29">
                  <c:v>1.535973020346443</c:v>
                </c:pt>
                <c:pt idx="30">
                  <c:v>1.5227157918699026</c:v>
                </c:pt>
                <c:pt idx="31">
                  <c:v>1.802082901809658</c:v>
                </c:pt>
                <c:pt idx="32">
                  <c:v>1.3936589913147479</c:v>
                </c:pt>
                <c:pt idx="33">
                  <c:v>1.5405264401518561</c:v>
                </c:pt>
                <c:pt idx="34">
                  <c:v>1.5795258243007126</c:v>
                </c:pt>
                <c:pt idx="35">
                  <c:v>1.7158835780745947</c:v>
                </c:pt>
                <c:pt idx="36">
                  <c:v>1.397963643168167</c:v>
                </c:pt>
                <c:pt idx="37">
                  <c:v>1.5331071011003157</c:v>
                </c:pt>
                <c:pt idx="38">
                  <c:v>1.5593260831667162</c:v>
                </c:pt>
                <c:pt idx="39">
                  <c:v>1.708698696222642</c:v>
                </c:pt>
                <c:pt idx="40">
                  <c:v>1.3647633589007317</c:v>
                </c:pt>
                <c:pt idx="41">
                  <c:v>1.5789878649340967</c:v>
                </c:pt>
                <c:pt idx="42">
                  <c:v>1.4919841473293494</c:v>
                </c:pt>
                <c:pt idx="43">
                  <c:v>1.7368814120131091</c:v>
                </c:pt>
                <c:pt idx="44">
                  <c:v>1.300446174455322</c:v>
                </c:pt>
                <c:pt idx="45">
                  <c:v>1.5946599888563648</c:v>
                </c:pt>
                <c:pt idx="46">
                  <c:v>1.5768002916582893</c:v>
                </c:pt>
                <c:pt idx="47">
                  <c:v>2.0427216282175511</c:v>
                </c:pt>
              </c:numCache>
            </c:numRef>
          </c:val>
          <c:extLst>
            <c:ext xmlns:c16="http://schemas.microsoft.com/office/drawing/2014/chart" uri="{C3380CC4-5D6E-409C-BE32-E72D297353CC}">
              <c16:uniqueId val="{00000002-C74B-417C-8E0D-31BC0ED87899}"/>
            </c:ext>
          </c:extLst>
        </c:ser>
        <c:ser>
          <c:idx val="3"/>
          <c:order val="3"/>
          <c:tx>
            <c:strRef>
              <c:f>'Resumo caixa'!$A$323</c:f>
              <c:strCache>
                <c:ptCount val="1"/>
                <c:pt idx="0">
                  <c:v>Governos Municipais</c:v>
                </c:pt>
              </c:strCache>
            </c:strRef>
          </c:tx>
          <c:spPr>
            <a:solidFill>
              <a:srgbClr val="00B05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caixa'!$B$323:$AW$323</c:f>
              <c:numCache>
                <c:formatCode>#,##0.0</c:formatCode>
                <c:ptCount val="48"/>
                <c:pt idx="0">
                  <c:v>2.6537645171292641</c:v>
                </c:pt>
                <c:pt idx="1">
                  <c:v>2.7274280306402772</c:v>
                </c:pt>
                <c:pt idx="2">
                  <c:v>2.6710996459573755</c:v>
                </c:pt>
                <c:pt idx="3">
                  <c:v>2.5073531082672438</c:v>
                </c:pt>
                <c:pt idx="4">
                  <c:v>2.6167454667915373</c:v>
                </c:pt>
                <c:pt idx="5">
                  <c:v>2.7661391303899618</c:v>
                </c:pt>
                <c:pt idx="6">
                  <c:v>2.7285644205818573</c:v>
                </c:pt>
                <c:pt idx="7">
                  <c:v>2.5134630105542066</c:v>
                </c:pt>
                <c:pt idx="8">
                  <c:v>2.7162705067719668</c:v>
                </c:pt>
                <c:pt idx="9">
                  <c:v>2.7944227151971268</c:v>
                </c:pt>
                <c:pt idx="10">
                  <c:v>2.6941848089558134</c:v>
                </c:pt>
                <c:pt idx="11">
                  <c:v>2.4452132224660494</c:v>
                </c:pt>
                <c:pt idx="12">
                  <c:v>2.1401324668055697</c:v>
                </c:pt>
                <c:pt idx="13">
                  <c:v>2.5112264395643402</c:v>
                </c:pt>
                <c:pt idx="14">
                  <c:v>2.4971032573472014</c:v>
                </c:pt>
                <c:pt idx="15">
                  <c:v>2.5637969311529076</c:v>
                </c:pt>
                <c:pt idx="16">
                  <c:v>2.4380937718521798</c:v>
                </c:pt>
                <c:pt idx="17">
                  <c:v>2.6687775081951726</c:v>
                </c:pt>
                <c:pt idx="18">
                  <c:v>2.7632330480865308</c:v>
                </c:pt>
                <c:pt idx="19">
                  <c:v>2.5022336284242814</c:v>
                </c:pt>
                <c:pt idx="20">
                  <c:v>1.9525016918083422</c:v>
                </c:pt>
                <c:pt idx="21">
                  <c:v>2.7681700141023828</c:v>
                </c:pt>
                <c:pt idx="22">
                  <c:v>2.4807275864671339</c:v>
                </c:pt>
                <c:pt idx="23">
                  <c:v>2.8592825247845015</c:v>
                </c:pt>
                <c:pt idx="24">
                  <c:v>2.2082274777153255</c:v>
                </c:pt>
                <c:pt idx="25">
                  <c:v>2.8954317414916151</c:v>
                </c:pt>
                <c:pt idx="26">
                  <c:v>2.4737246631904304</c:v>
                </c:pt>
                <c:pt idx="27">
                  <c:v>3.0662676161940068</c:v>
                </c:pt>
                <c:pt idx="28">
                  <c:v>1.9402790256458504</c:v>
                </c:pt>
                <c:pt idx="29">
                  <c:v>2.5366259996274758</c:v>
                </c:pt>
                <c:pt idx="30">
                  <c:v>2.3832331195750451</c:v>
                </c:pt>
                <c:pt idx="31">
                  <c:v>2.8348308737833618</c:v>
                </c:pt>
                <c:pt idx="32">
                  <c:v>2.1824381596782434</c:v>
                </c:pt>
                <c:pt idx="33">
                  <c:v>2.7202396416446093</c:v>
                </c:pt>
                <c:pt idx="34">
                  <c:v>2.6812663995341728</c:v>
                </c:pt>
                <c:pt idx="35">
                  <c:v>2.7794162594331451</c:v>
                </c:pt>
                <c:pt idx="36">
                  <c:v>2.4037824271177506</c:v>
                </c:pt>
                <c:pt idx="37">
                  <c:v>2.8414734864092739</c:v>
                </c:pt>
                <c:pt idx="38">
                  <c:v>2.7719406562260813</c:v>
                </c:pt>
                <c:pt idx="39">
                  <c:v>2.8989808221837454</c:v>
                </c:pt>
                <c:pt idx="40">
                  <c:v>2.419213995310189</c:v>
                </c:pt>
                <c:pt idx="41">
                  <c:v>2.980234946656426</c:v>
                </c:pt>
                <c:pt idx="42">
                  <c:v>2.8293774873657109</c:v>
                </c:pt>
                <c:pt idx="43">
                  <c:v>3.2345378113051932</c:v>
                </c:pt>
                <c:pt idx="44">
                  <c:v>2.1264293353921069</c:v>
                </c:pt>
                <c:pt idx="45">
                  <c:v>2.8178092359956519</c:v>
                </c:pt>
                <c:pt idx="46">
                  <c:v>2.7137074826707477</c:v>
                </c:pt>
                <c:pt idx="47">
                  <c:v>3.3219335257227667</c:v>
                </c:pt>
              </c:numCache>
            </c:numRef>
          </c:val>
          <c:extLst>
            <c:ext xmlns:c16="http://schemas.microsoft.com/office/drawing/2014/chart" uri="{C3380CC4-5D6E-409C-BE32-E72D297353CC}">
              <c16:uniqueId val="{00000003-C74B-417C-8E0D-31BC0ED87899}"/>
            </c:ext>
          </c:extLst>
        </c:ser>
        <c:dLbls>
          <c:showLegendKey val="0"/>
          <c:showVal val="0"/>
          <c:showCatName val="0"/>
          <c:showSerName val="0"/>
          <c:showPercent val="0"/>
          <c:showBubbleSize val="0"/>
        </c:dLbls>
        <c:gapWidth val="150"/>
        <c:overlap val="100"/>
        <c:axId val="345106639"/>
        <c:axId val="345107055"/>
      </c:barChart>
      <c:catAx>
        <c:axId val="3451066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345107055"/>
        <c:crosses val="autoZero"/>
        <c:auto val="1"/>
        <c:lblAlgn val="ctr"/>
        <c:lblOffset val="100"/>
        <c:tickLblSkip val="4"/>
        <c:tickMarkSkip val="4"/>
        <c:noMultiLvlLbl val="0"/>
      </c:catAx>
      <c:valAx>
        <c:axId val="3451070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345106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Benefícios previdenciários e assistenciais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0"/>
          <c:order val="0"/>
          <c:tx>
            <c:strRef>
              <c:f>'Resumo caixa'!$A$326</c:f>
              <c:strCache>
                <c:ptCount val="1"/>
                <c:pt idx="0">
                  <c:v>Governo Central</c:v>
                </c:pt>
              </c:strCache>
            </c:strRef>
          </c:tx>
          <c:spPr>
            <a:solidFill>
              <a:srgbClr val="00B0F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caixa'!$B$326:$AW$326</c:f>
              <c:numCache>
                <c:formatCode>#,##0.0</c:formatCode>
                <c:ptCount val="48"/>
                <c:pt idx="0">
                  <c:v>10.793870649836697</c:v>
                </c:pt>
                <c:pt idx="1">
                  <c:v>9.7643151781419171</c:v>
                </c:pt>
                <c:pt idx="2">
                  <c:v>10.627797406548023</c:v>
                </c:pt>
                <c:pt idx="3">
                  <c:v>9.3678630894210162</c:v>
                </c:pt>
                <c:pt idx="4">
                  <c:v>9.403153377168822</c:v>
                </c:pt>
                <c:pt idx="5">
                  <c:v>10.374830914779615</c:v>
                </c:pt>
                <c:pt idx="6">
                  <c:v>10.603522408209676</c:v>
                </c:pt>
                <c:pt idx="7">
                  <c:v>9.3733788811907957</c:v>
                </c:pt>
                <c:pt idx="8">
                  <c:v>10.219895004029913</c:v>
                </c:pt>
                <c:pt idx="9">
                  <c:v>10.045507688961655</c:v>
                </c:pt>
                <c:pt idx="10">
                  <c:v>10.705134217260955</c:v>
                </c:pt>
                <c:pt idx="11">
                  <c:v>9.5816455266834257</c:v>
                </c:pt>
                <c:pt idx="12">
                  <c:v>10.714993677148803</c:v>
                </c:pt>
                <c:pt idx="13">
                  <c:v>10.022383091851593</c:v>
                </c:pt>
                <c:pt idx="14">
                  <c:v>10.866146826552294</c:v>
                </c:pt>
                <c:pt idx="15">
                  <c:v>9.8047211689101417</c:v>
                </c:pt>
                <c:pt idx="16">
                  <c:v>9.6782111281653318</c:v>
                </c:pt>
                <c:pt idx="17">
                  <c:v>9.8772704100420707</c:v>
                </c:pt>
                <c:pt idx="18">
                  <c:v>11.466808570028345</c:v>
                </c:pt>
                <c:pt idx="19">
                  <c:v>11.297629404169129</c:v>
                </c:pt>
                <c:pt idx="20">
                  <c:v>10.243351032755259</c:v>
                </c:pt>
                <c:pt idx="21">
                  <c:v>10.710217743679493</c:v>
                </c:pt>
                <c:pt idx="22">
                  <c:v>10.567389224411372</c:v>
                </c:pt>
                <c:pt idx="23">
                  <c:v>12.682603874291619</c:v>
                </c:pt>
                <c:pt idx="24">
                  <c:v>11.64849703171712</c:v>
                </c:pt>
                <c:pt idx="25">
                  <c:v>11.260544616806092</c:v>
                </c:pt>
                <c:pt idx="26">
                  <c:v>12.418748241898586</c:v>
                </c:pt>
                <c:pt idx="27">
                  <c:v>13.855886312673402</c:v>
                </c:pt>
                <c:pt idx="28">
                  <c:v>12.025243285717893</c:v>
                </c:pt>
                <c:pt idx="29">
                  <c:v>12.628608152953896</c:v>
                </c:pt>
                <c:pt idx="30">
                  <c:v>12.768003908823284</c:v>
                </c:pt>
                <c:pt idx="31">
                  <c:v>12.621707366906746</c:v>
                </c:pt>
                <c:pt idx="32">
                  <c:v>12.328146497717322</c:v>
                </c:pt>
                <c:pt idx="33">
                  <c:v>12.105181916543005</c:v>
                </c:pt>
                <c:pt idx="34">
                  <c:v>12.47917506509936</c:v>
                </c:pt>
                <c:pt idx="35">
                  <c:v>11.134149146303137</c:v>
                </c:pt>
                <c:pt idx="36">
                  <c:v>12.406357819958018</c:v>
                </c:pt>
                <c:pt idx="37">
                  <c:v>11.807498195586962</c:v>
                </c:pt>
                <c:pt idx="38">
                  <c:v>12.803519387729018</c:v>
                </c:pt>
                <c:pt idx="39">
                  <c:v>12.742082287773156</c:v>
                </c:pt>
                <c:pt idx="40">
                  <c:v>12.106491304048088</c:v>
                </c:pt>
                <c:pt idx="41">
                  <c:v>24.748014004165466</c:v>
                </c:pt>
                <c:pt idx="42">
                  <c:v>18.383224533936808</c:v>
                </c:pt>
                <c:pt idx="43">
                  <c:v>14.556238544031018</c:v>
                </c:pt>
                <c:pt idx="44">
                  <c:v>11.490545872441462</c:v>
                </c:pt>
                <c:pt idx="45">
                  <c:v>14.583655147152882</c:v>
                </c:pt>
                <c:pt idx="46">
                  <c:v>12.533055327969583</c:v>
                </c:pt>
                <c:pt idx="47">
                  <c:v>10.93774048365149</c:v>
                </c:pt>
              </c:numCache>
            </c:numRef>
          </c:val>
          <c:extLst>
            <c:ext xmlns:c16="http://schemas.microsoft.com/office/drawing/2014/chart" uri="{C3380CC4-5D6E-409C-BE32-E72D297353CC}">
              <c16:uniqueId val="{00000000-FBE8-4610-A930-854008DC6B1C}"/>
            </c:ext>
          </c:extLst>
        </c:ser>
        <c:ser>
          <c:idx val="1"/>
          <c:order val="1"/>
          <c:tx>
            <c:strRef>
              <c:f>'Resumo caixa'!$A$327</c:f>
              <c:strCache>
                <c:ptCount val="1"/>
                <c:pt idx="0">
                  <c:v>FGTS e PIS-PASEP</c:v>
                </c:pt>
              </c:strCache>
            </c:strRef>
          </c:tx>
          <c:spPr>
            <a:solidFill>
              <a:srgbClr val="FFC00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caixa'!$B$327:$AW$327</c:f>
              <c:numCache>
                <c:formatCode>#,##0.0</c:formatCode>
                <c:ptCount val="48"/>
                <c:pt idx="0">
                  <c:v>1.2741526519307358</c:v>
                </c:pt>
                <c:pt idx="1">
                  <c:v>1.2685147887775876</c:v>
                </c:pt>
                <c:pt idx="2">
                  <c:v>1.3382154535007897</c:v>
                </c:pt>
                <c:pt idx="3">
                  <c:v>1.2241695224442015</c:v>
                </c:pt>
                <c:pt idx="4">
                  <c:v>1.2665260404140042</c:v>
                </c:pt>
                <c:pt idx="5">
                  <c:v>1.2973935847880886</c:v>
                </c:pt>
                <c:pt idx="6">
                  <c:v>1.342607414984833</c:v>
                </c:pt>
                <c:pt idx="7">
                  <c:v>1.277232260197549</c:v>
                </c:pt>
                <c:pt idx="8">
                  <c:v>1.3348923165829421</c:v>
                </c:pt>
                <c:pt idx="9">
                  <c:v>1.3638931004584205</c:v>
                </c:pt>
                <c:pt idx="10">
                  <c:v>1.3601697507469341</c:v>
                </c:pt>
                <c:pt idx="11">
                  <c:v>1.3666072719876723</c:v>
                </c:pt>
                <c:pt idx="12">
                  <c:v>1.382898338818753</c:v>
                </c:pt>
                <c:pt idx="13">
                  <c:v>1.4749865575003744</c:v>
                </c:pt>
                <c:pt idx="14">
                  <c:v>1.4836729889189044</c:v>
                </c:pt>
                <c:pt idx="15">
                  <c:v>1.4166463470819683</c:v>
                </c:pt>
                <c:pt idx="16">
                  <c:v>1.4277634052946795</c:v>
                </c:pt>
                <c:pt idx="17">
                  <c:v>1.4830102314792706</c:v>
                </c:pt>
                <c:pt idx="18">
                  <c:v>1.5431762134009006</c:v>
                </c:pt>
                <c:pt idx="19">
                  <c:v>1.5250849315934354</c:v>
                </c:pt>
                <c:pt idx="20">
                  <c:v>1.7158350729190954</c:v>
                </c:pt>
                <c:pt idx="21">
                  <c:v>1.9068978549238487</c:v>
                </c:pt>
                <c:pt idx="22">
                  <c:v>1.910885715567564</c:v>
                </c:pt>
                <c:pt idx="23">
                  <c:v>1.8857037959818721</c:v>
                </c:pt>
                <c:pt idx="24">
                  <c:v>1.6978465326585508</c:v>
                </c:pt>
                <c:pt idx="25">
                  <c:v>1.7949897435573887</c:v>
                </c:pt>
                <c:pt idx="26">
                  <c:v>1.6867558655326191</c:v>
                </c:pt>
                <c:pt idx="27">
                  <c:v>1.7565705961030389</c:v>
                </c:pt>
                <c:pt idx="28">
                  <c:v>2.4740037981499419</c:v>
                </c:pt>
                <c:pt idx="29">
                  <c:v>4.1186092679538655</c:v>
                </c:pt>
                <c:pt idx="30">
                  <c:v>2.2712005780791884</c:v>
                </c:pt>
                <c:pt idx="31">
                  <c:v>1.9649418025561876</c:v>
                </c:pt>
                <c:pt idx="32">
                  <c:v>1.6826768723479384</c:v>
                </c:pt>
                <c:pt idx="33">
                  <c:v>1.6284967406974789</c:v>
                </c:pt>
                <c:pt idx="34">
                  <c:v>2.6515475257512664</c:v>
                </c:pt>
                <c:pt idx="35">
                  <c:v>1.2636890835066323</c:v>
                </c:pt>
                <c:pt idx="36">
                  <c:v>1.7022543876638965</c:v>
                </c:pt>
                <c:pt idx="37">
                  <c:v>1.6459477382209715</c:v>
                </c:pt>
                <c:pt idx="38">
                  <c:v>2.2857462840977441</c:v>
                </c:pt>
                <c:pt idx="39">
                  <c:v>3.0947914894340989</c:v>
                </c:pt>
                <c:pt idx="40">
                  <c:v>2.2663407617571516</c:v>
                </c:pt>
                <c:pt idx="41">
                  <c:v>2.7964500817952378</c:v>
                </c:pt>
                <c:pt idx="42">
                  <c:v>2.3065186474332569</c:v>
                </c:pt>
                <c:pt idx="43">
                  <c:v>2.1570402687111838</c:v>
                </c:pt>
                <c:pt idx="44">
                  <c:v>1.4884981286823775</c:v>
                </c:pt>
                <c:pt idx="45">
                  <c:v>1.3666492946669693</c:v>
                </c:pt>
                <c:pt idx="46">
                  <c:v>1.343644114301966</c:v>
                </c:pt>
                <c:pt idx="47">
                  <c:v>1.3273274829385213</c:v>
                </c:pt>
              </c:numCache>
            </c:numRef>
          </c:val>
          <c:extLst>
            <c:ext xmlns:c16="http://schemas.microsoft.com/office/drawing/2014/chart" uri="{C3380CC4-5D6E-409C-BE32-E72D297353CC}">
              <c16:uniqueId val="{00000001-FBE8-4610-A930-854008DC6B1C}"/>
            </c:ext>
          </c:extLst>
        </c:ser>
        <c:ser>
          <c:idx val="2"/>
          <c:order val="2"/>
          <c:tx>
            <c:strRef>
              <c:f>'Resumo caixa'!$A$328</c:f>
              <c:strCache>
                <c:ptCount val="1"/>
                <c:pt idx="0">
                  <c:v>Governos Estaduais</c:v>
                </c:pt>
              </c:strCache>
            </c:strRef>
          </c:tx>
          <c:spPr>
            <a:solidFill>
              <a:srgbClr val="FF000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caixa'!$B$328:$AW$328</c:f>
              <c:numCache>
                <c:formatCode>#,##0.0</c:formatCode>
                <c:ptCount val="48"/>
                <c:pt idx="0">
                  <c:v>1.9882086050114878</c:v>
                </c:pt>
                <c:pt idx="1">
                  <c:v>1.7178626025748926</c:v>
                </c:pt>
                <c:pt idx="2">
                  <c:v>1.5946458406783899</c:v>
                </c:pt>
                <c:pt idx="3">
                  <c:v>1.9744448325672996</c:v>
                </c:pt>
                <c:pt idx="4">
                  <c:v>1.8562842266735848</c:v>
                </c:pt>
                <c:pt idx="5">
                  <c:v>1.7367401122318322</c:v>
                </c:pt>
                <c:pt idx="6">
                  <c:v>1.6885261032315415</c:v>
                </c:pt>
                <c:pt idx="7">
                  <c:v>1.977143650520268</c:v>
                </c:pt>
                <c:pt idx="8">
                  <c:v>1.8791789679831561</c:v>
                </c:pt>
                <c:pt idx="9">
                  <c:v>1.8952827813912718</c:v>
                </c:pt>
                <c:pt idx="10">
                  <c:v>1.8523552651103541</c:v>
                </c:pt>
                <c:pt idx="11">
                  <c:v>2.0048377519429916</c:v>
                </c:pt>
                <c:pt idx="12">
                  <c:v>1.9070379414005436</c:v>
                </c:pt>
                <c:pt idx="13">
                  <c:v>1.8208903651282327</c:v>
                </c:pt>
                <c:pt idx="14">
                  <c:v>1.7553303807803264</c:v>
                </c:pt>
                <c:pt idx="15">
                  <c:v>2.0877040033842862</c:v>
                </c:pt>
                <c:pt idx="16">
                  <c:v>2.1032187923530721</c:v>
                </c:pt>
                <c:pt idx="17">
                  <c:v>1.9562300650801634</c:v>
                </c:pt>
                <c:pt idx="18">
                  <c:v>2.0262838133283774</c:v>
                </c:pt>
                <c:pt idx="19">
                  <c:v>1.9857143165275797</c:v>
                </c:pt>
                <c:pt idx="20">
                  <c:v>2.0278645531593473</c:v>
                </c:pt>
                <c:pt idx="21">
                  <c:v>2.1479106313635024</c:v>
                </c:pt>
                <c:pt idx="22">
                  <c:v>2.1350864009232202</c:v>
                </c:pt>
                <c:pt idx="23">
                  <c:v>2.2869813527359546</c:v>
                </c:pt>
                <c:pt idx="24">
                  <c:v>2.322422352916266</c:v>
                </c:pt>
                <c:pt idx="25">
                  <c:v>2.2293791420784514</c:v>
                </c:pt>
                <c:pt idx="26">
                  <c:v>2.1029297845880897</c:v>
                </c:pt>
                <c:pt idx="27">
                  <c:v>2.5580337113919662</c:v>
                </c:pt>
                <c:pt idx="28">
                  <c:v>2.4091554201847418</c:v>
                </c:pt>
                <c:pt idx="29">
                  <c:v>2.1432710334328258</c:v>
                </c:pt>
                <c:pt idx="30">
                  <c:v>2.28582059685177</c:v>
                </c:pt>
                <c:pt idx="31">
                  <c:v>2.5965483989468701</c:v>
                </c:pt>
                <c:pt idx="32">
                  <c:v>2.4376635498278696</c:v>
                </c:pt>
                <c:pt idx="33">
                  <c:v>2.340899503600161</c:v>
                </c:pt>
                <c:pt idx="34">
                  <c:v>2.3195940309429783</c:v>
                </c:pt>
                <c:pt idx="35">
                  <c:v>2.6521659194956344</c:v>
                </c:pt>
                <c:pt idx="36">
                  <c:v>2.5089139234717233</c:v>
                </c:pt>
                <c:pt idx="37">
                  <c:v>2.3903836739550659</c:v>
                </c:pt>
                <c:pt idx="38">
                  <c:v>2.3496903792442274</c:v>
                </c:pt>
                <c:pt idx="39">
                  <c:v>2.7099799095785211</c:v>
                </c:pt>
                <c:pt idx="40">
                  <c:v>2.2493374870743796</c:v>
                </c:pt>
                <c:pt idx="41">
                  <c:v>2.605585255241841</c:v>
                </c:pt>
                <c:pt idx="42">
                  <c:v>2.3142111466753552</c:v>
                </c:pt>
                <c:pt idx="43">
                  <c:v>2.834206723391365</c:v>
                </c:pt>
                <c:pt idx="44">
                  <c:v>2.1169380674906857</c:v>
                </c:pt>
                <c:pt idx="45">
                  <c:v>2.1850632090948889</c:v>
                </c:pt>
                <c:pt idx="46">
                  <c:v>2.1324765396557241</c:v>
                </c:pt>
                <c:pt idx="47">
                  <c:v>2.5448101218935415</c:v>
                </c:pt>
              </c:numCache>
            </c:numRef>
          </c:val>
          <c:extLst>
            <c:ext xmlns:c16="http://schemas.microsoft.com/office/drawing/2014/chart" uri="{C3380CC4-5D6E-409C-BE32-E72D297353CC}">
              <c16:uniqueId val="{00000002-FBE8-4610-A930-854008DC6B1C}"/>
            </c:ext>
          </c:extLst>
        </c:ser>
        <c:ser>
          <c:idx val="3"/>
          <c:order val="3"/>
          <c:tx>
            <c:strRef>
              <c:f>'Resumo caixa'!$A$329</c:f>
              <c:strCache>
                <c:ptCount val="1"/>
                <c:pt idx="0">
                  <c:v>Governos Municipais</c:v>
                </c:pt>
              </c:strCache>
            </c:strRef>
          </c:tx>
          <c:spPr>
            <a:solidFill>
              <a:srgbClr val="00B05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caixa'!$B$329:$AW$329</c:f>
              <c:numCache>
                <c:formatCode>#,##0.0</c:formatCode>
                <c:ptCount val="48"/>
                <c:pt idx="0">
                  <c:v>0.46573174920273286</c:v>
                </c:pt>
                <c:pt idx="1">
                  <c:v>0.41376574382032943</c:v>
                </c:pt>
                <c:pt idx="2">
                  <c:v>0.39465282007291241</c:v>
                </c:pt>
                <c:pt idx="3">
                  <c:v>0.39013118870308827</c:v>
                </c:pt>
                <c:pt idx="4">
                  <c:v>0.46161396538773275</c:v>
                </c:pt>
                <c:pt idx="5">
                  <c:v>0.41087397983436819</c:v>
                </c:pt>
                <c:pt idx="6">
                  <c:v>0.40741508786666664</c:v>
                </c:pt>
                <c:pt idx="7">
                  <c:v>0.41111333872627076</c:v>
                </c:pt>
                <c:pt idx="8">
                  <c:v>0.48328077175290496</c:v>
                </c:pt>
                <c:pt idx="9">
                  <c:v>0.4495631717503219</c:v>
                </c:pt>
                <c:pt idx="10">
                  <c:v>0.4285494550475758</c:v>
                </c:pt>
                <c:pt idx="11">
                  <c:v>0.42553102412491678</c:v>
                </c:pt>
                <c:pt idx="12">
                  <c:v>0.46793803808366313</c:v>
                </c:pt>
                <c:pt idx="13">
                  <c:v>0.43963937180643942</c:v>
                </c:pt>
                <c:pt idx="14">
                  <c:v>0.43528163755137833</c:v>
                </c:pt>
                <c:pt idx="15">
                  <c:v>0.44148451844877556</c:v>
                </c:pt>
                <c:pt idx="16">
                  <c:v>0.53756760662472969</c:v>
                </c:pt>
                <c:pt idx="17">
                  <c:v>0.500132270408019</c:v>
                </c:pt>
                <c:pt idx="18">
                  <c:v>0.49873177110958489</c:v>
                </c:pt>
                <c:pt idx="19">
                  <c:v>0.4958075501685944</c:v>
                </c:pt>
                <c:pt idx="20">
                  <c:v>0.48122633039571111</c:v>
                </c:pt>
                <c:pt idx="21">
                  <c:v>0.56760754990396733</c:v>
                </c:pt>
                <c:pt idx="22">
                  <c:v>0.49885294770086686</c:v>
                </c:pt>
                <c:pt idx="23">
                  <c:v>0.65574764830816101</c:v>
                </c:pt>
                <c:pt idx="24">
                  <c:v>0.57406289723810111</c:v>
                </c:pt>
                <c:pt idx="25">
                  <c:v>0.58423647597837514</c:v>
                </c:pt>
                <c:pt idx="26">
                  <c:v>0.52582044223668167</c:v>
                </c:pt>
                <c:pt idx="27">
                  <c:v>0.76433915799475238</c:v>
                </c:pt>
                <c:pt idx="28">
                  <c:v>0.60873663152369017</c:v>
                </c:pt>
                <c:pt idx="29">
                  <c:v>0.6355381539754511</c:v>
                </c:pt>
                <c:pt idx="30">
                  <c:v>0.62532579552494705</c:v>
                </c:pt>
                <c:pt idx="31">
                  <c:v>0.7916869455454435</c:v>
                </c:pt>
                <c:pt idx="32">
                  <c:v>0.68264239263700544</c:v>
                </c:pt>
                <c:pt idx="33">
                  <c:v>0.68050559797040722</c:v>
                </c:pt>
                <c:pt idx="34">
                  <c:v>0.66071740482681363</c:v>
                </c:pt>
                <c:pt idx="35">
                  <c:v>0.79427747867227905</c:v>
                </c:pt>
                <c:pt idx="36">
                  <c:v>0.73089829444982823</c:v>
                </c:pt>
                <c:pt idx="37">
                  <c:v>0.73501257062311298</c:v>
                </c:pt>
                <c:pt idx="38">
                  <c:v>0.71136603583420666</c:v>
                </c:pt>
                <c:pt idx="39">
                  <c:v>0.82944992632036008</c:v>
                </c:pt>
                <c:pt idx="40">
                  <c:v>0.77914601777262782</c:v>
                </c:pt>
                <c:pt idx="41">
                  <c:v>0.81253576712353504</c:v>
                </c:pt>
                <c:pt idx="42">
                  <c:v>0.75529271036830603</c:v>
                </c:pt>
                <c:pt idx="43">
                  <c:v>0.91014739838864234</c:v>
                </c:pt>
                <c:pt idx="44">
                  <c:v>0.66251412010426169</c:v>
                </c:pt>
                <c:pt idx="45">
                  <c:v>0.69431681544873114</c:v>
                </c:pt>
                <c:pt idx="46">
                  <c:v>0.65476822802610168</c:v>
                </c:pt>
                <c:pt idx="47">
                  <c:v>0.8534378126512846</c:v>
                </c:pt>
              </c:numCache>
            </c:numRef>
          </c:val>
          <c:extLst>
            <c:ext xmlns:c16="http://schemas.microsoft.com/office/drawing/2014/chart" uri="{C3380CC4-5D6E-409C-BE32-E72D297353CC}">
              <c16:uniqueId val="{00000003-FBE8-4610-A930-854008DC6B1C}"/>
            </c:ext>
          </c:extLst>
        </c:ser>
        <c:dLbls>
          <c:showLegendKey val="0"/>
          <c:showVal val="0"/>
          <c:showCatName val="0"/>
          <c:showSerName val="0"/>
          <c:showPercent val="0"/>
          <c:showBubbleSize val="0"/>
        </c:dLbls>
        <c:gapWidth val="150"/>
        <c:overlap val="100"/>
        <c:axId val="403639967"/>
        <c:axId val="403627487"/>
      </c:barChart>
      <c:catAx>
        <c:axId val="4036399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403627487"/>
        <c:crosses val="autoZero"/>
        <c:auto val="1"/>
        <c:lblAlgn val="ctr"/>
        <c:lblOffset val="100"/>
        <c:tickLblSkip val="4"/>
        <c:tickMarkSkip val="4"/>
        <c:noMultiLvlLbl val="0"/>
      </c:catAx>
      <c:valAx>
        <c:axId val="40362748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4036399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Benefícios previdenciários e assistenciais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0"/>
          <c:order val="0"/>
          <c:tx>
            <c:strRef>
              <c:f>'Resumo caixa'!$A$326</c:f>
              <c:strCache>
                <c:ptCount val="1"/>
                <c:pt idx="0">
                  <c:v>Governo Central</c:v>
                </c:pt>
              </c:strCache>
            </c:strRef>
          </c:tx>
          <c:spPr>
            <a:solidFill>
              <a:srgbClr val="00B0F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caixa'!$B$326:$AW$326</c:f>
              <c:numCache>
                <c:formatCode>#,##0.0</c:formatCode>
                <c:ptCount val="48"/>
                <c:pt idx="0">
                  <c:v>10.793870649836697</c:v>
                </c:pt>
                <c:pt idx="1">
                  <c:v>9.7643151781419171</c:v>
                </c:pt>
                <c:pt idx="2">
                  <c:v>10.627797406548023</c:v>
                </c:pt>
                <c:pt idx="3">
                  <c:v>9.3678630894210162</c:v>
                </c:pt>
                <c:pt idx="4">
                  <c:v>9.403153377168822</c:v>
                </c:pt>
                <c:pt idx="5">
                  <c:v>10.374830914779615</c:v>
                </c:pt>
                <c:pt idx="6">
                  <c:v>10.603522408209676</c:v>
                </c:pt>
                <c:pt idx="7">
                  <c:v>9.3733788811907957</c:v>
                </c:pt>
                <c:pt idx="8">
                  <c:v>10.219895004029913</c:v>
                </c:pt>
                <c:pt idx="9">
                  <c:v>10.045507688961655</c:v>
                </c:pt>
                <c:pt idx="10">
                  <c:v>10.705134217260955</c:v>
                </c:pt>
                <c:pt idx="11">
                  <c:v>9.5816455266834257</c:v>
                </c:pt>
                <c:pt idx="12">
                  <c:v>10.714993677148803</c:v>
                </c:pt>
                <c:pt idx="13">
                  <c:v>10.022383091851593</c:v>
                </c:pt>
                <c:pt idx="14">
                  <c:v>10.866146826552294</c:v>
                </c:pt>
                <c:pt idx="15">
                  <c:v>9.8047211689101417</c:v>
                </c:pt>
                <c:pt idx="16">
                  <c:v>9.6782111281653318</c:v>
                </c:pt>
                <c:pt idx="17">
                  <c:v>9.8772704100420707</c:v>
                </c:pt>
                <c:pt idx="18">
                  <c:v>11.466808570028345</c:v>
                </c:pt>
                <c:pt idx="19">
                  <c:v>11.297629404169129</c:v>
                </c:pt>
                <c:pt idx="20">
                  <c:v>10.243351032755259</c:v>
                </c:pt>
                <c:pt idx="21">
                  <c:v>10.710217743679493</c:v>
                </c:pt>
                <c:pt idx="22">
                  <c:v>10.567389224411372</c:v>
                </c:pt>
                <c:pt idx="23">
                  <c:v>12.682603874291619</c:v>
                </c:pt>
                <c:pt idx="24">
                  <c:v>11.64849703171712</c:v>
                </c:pt>
                <c:pt idx="25">
                  <c:v>11.260544616806092</c:v>
                </c:pt>
                <c:pt idx="26">
                  <c:v>12.418748241898586</c:v>
                </c:pt>
                <c:pt idx="27">
                  <c:v>13.855886312673402</c:v>
                </c:pt>
                <c:pt idx="28">
                  <c:v>12.025243285717893</c:v>
                </c:pt>
                <c:pt idx="29">
                  <c:v>12.628608152953896</c:v>
                </c:pt>
                <c:pt idx="30">
                  <c:v>12.768003908823284</c:v>
                </c:pt>
                <c:pt idx="31">
                  <c:v>12.621707366906746</c:v>
                </c:pt>
                <c:pt idx="32">
                  <c:v>12.328146497717322</c:v>
                </c:pt>
                <c:pt idx="33">
                  <c:v>12.105181916543005</c:v>
                </c:pt>
                <c:pt idx="34">
                  <c:v>12.47917506509936</c:v>
                </c:pt>
                <c:pt idx="35">
                  <c:v>11.134149146303137</c:v>
                </c:pt>
                <c:pt idx="36">
                  <c:v>12.406357819958018</c:v>
                </c:pt>
                <c:pt idx="37">
                  <c:v>11.807498195586962</c:v>
                </c:pt>
                <c:pt idx="38">
                  <c:v>12.803519387729018</c:v>
                </c:pt>
                <c:pt idx="39">
                  <c:v>12.742082287773156</c:v>
                </c:pt>
                <c:pt idx="40">
                  <c:v>12.106491304048088</c:v>
                </c:pt>
                <c:pt idx="41">
                  <c:v>24.748014004165466</c:v>
                </c:pt>
                <c:pt idx="42">
                  <c:v>18.383224533936808</c:v>
                </c:pt>
                <c:pt idx="43">
                  <c:v>14.556238544031018</c:v>
                </c:pt>
                <c:pt idx="44">
                  <c:v>11.490545872441462</c:v>
                </c:pt>
                <c:pt idx="45">
                  <c:v>14.583655147152882</c:v>
                </c:pt>
                <c:pt idx="46">
                  <c:v>12.533055327969583</c:v>
                </c:pt>
                <c:pt idx="47">
                  <c:v>10.93774048365149</c:v>
                </c:pt>
              </c:numCache>
            </c:numRef>
          </c:val>
          <c:extLst>
            <c:ext xmlns:c16="http://schemas.microsoft.com/office/drawing/2014/chart" uri="{C3380CC4-5D6E-409C-BE32-E72D297353CC}">
              <c16:uniqueId val="{00000000-1099-4A00-A172-85F3DED7E91E}"/>
            </c:ext>
          </c:extLst>
        </c:ser>
        <c:dLbls>
          <c:showLegendKey val="0"/>
          <c:showVal val="0"/>
          <c:showCatName val="0"/>
          <c:showSerName val="0"/>
          <c:showPercent val="0"/>
          <c:showBubbleSize val="0"/>
        </c:dLbls>
        <c:gapWidth val="150"/>
        <c:overlap val="100"/>
        <c:axId val="403639967"/>
        <c:axId val="403627487"/>
      </c:barChart>
      <c:catAx>
        <c:axId val="4036399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403627487"/>
        <c:crosses val="autoZero"/>
        <c:auto val="1"/>
        <c:lblAlgn val="ctr"/>
        <c:lblOffset val="100"/>
        <c:tickLblSkip val="4"/>
        <c:tickMarkSkip val="4"/>
        <c:noMultiLvlLbl val="0"/>
      </c:catAx>
      <c:valAx>
        <c:axId val="40362748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4036399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Benefícios previdenciários e assistenciais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1"/>
          <c:order val="0"/>
          <c:tx>
            <c:strRef>
              <c:f>'Resumo caixa'!$A$327</c:f>
              <c:strCache>
                <c:ptCount val="1"/>
                <c:pt idx="0">
                  <c:v>FGTS e PIS-PASEP</c:v>
                </c:pt>
              </c:strCache>
            </c:strRef>
          </c:tx>
          <c:spPr>
            <a:solidFill>
              <a:srgbClr val="FFC00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caixa'!$B$327:$AW$327</c:f>
              <c:numCache>
                <c:formatCode>#,##0.0</c:formatCode>
                <c:ptCount val="48"/>
                <c:pt idx="0">
                  <c:v>1.2741526519307358</c:v>
                </c:pt>
                <c:pt idx="1">
                  <c:v>1.2685147887775876</c:v>
                </c:pt>
                <c:pt idx="2">
                  <c:v>1.3382154535007897</c:v>
                </c:pt>
                <c:pt idx="3">
                  <c:v>1.2241695224442015</c:v>
                </c:pt>
                <c:pt idx="4">
                  <c:v>1.2665260404140042</c:v>
                </c:pt>
                <c:pt idx="5">
                  <c:v>1.2973935847880886</c:v>
                </c:pt>
                <c:pt idx="6">
                  <c:v>1.342607414984833</c:v>
                </c:pt>
                <c:pt idx="7">
                  <c:v>1.277232260197549</c:v>
                </c:pt>
                <c:pt idx="8">
                  <c:v>1.3348923165829421</c:v>
                </c:pt>
                <c:pt idx="9">
                  <c:v>1.3638931004584205</c:v>
                </c:pt>
                <c:pt idx="10">
                  <c:v>1.3601697507469341</c:v>
                </c:pt>
                <c:pt idx="11">
                  <c:v>1.3666072719876723</c:v>
                </c:pt>
                <c:pt idx="12">
                  <c:v>1.382898338818753</c:v>
                </c:pt>
                <c:pt idx="13">
                  <c:v>1.4749865575003744</c:v>
                </c:pt>
                <c:pt idx="14">
                  <c:v>1.4836729889189044</c:v>
                </c:pt>
                <c:pt idx="15">
                  <c:v>1.4166463470819683</c:v>
                </c:pt>
                <c:pt idx="16">
                  <c:v>1.4277634052946795</c:v>
                </c:pt>
                <c:pt idx="17">
                  <c:v>1.4830102314792706</c:v>
                </c:pt>
                <c:pt idx="18">
                  <c:v>1.5431762134009006</c:v>
                </c:pt>
                <c:pt idx="19">
                  <c:v>1.5250849315934354</c:v>
                </c:pt>
                <c:pt idx="20">
                  <c:v>1.7158350729190954</c:v>
                </c:pt>
                <c:pt idx="21">
                  <c:v>1.9068978549238487</c:v>
                </c:pt>
                <c:pt idx="22">
                  <c:v>1.910885715567564</c:v>
                </c:pt>
                <c:pt idx="23">
                  <c:v>1.8857037959818721</c:v>
                </c:pt>
                <c:pt idx="24">
                  <c:v>1.6978465326585508</c:v>
                </c:pt>
                <c:pt idx="25">
                  <c:v>1.7949897435573887</c:v>
                </c:pt>
                <c:pt idx="26">
                  <c:v>1.6867558655326191</c:v>
                </c:pt>
                <c:pt idx="27">
                  <c:v>1.7565705961030389</c:v>
                </c:pt>
                <c:pt idx="28">
                  <c:v>2.4740037981499419</c:v>
                </c:pt>
                <c:pt idx="29">
                  <c:v>4.1186092679538655</c:v>
                </c:pt>
                <c:pt idx="30">
                  <c:v>2.2712005780791884</c:v>
                </c:pt>
                <c:pt idx="31">
                  <c:v>1.9649418025561876</c:v>
                </c:pt>
                <c:pt idx="32">
                  <c:v>1.6826768723479384</c:v>
                </c:pt>
                <c:pt idx="33">
                  <c:v>1.6284967406974789</c:v>
                </c:pt>
                <c:pt idx="34">
                  <c:v>2.6515475257512664</c:v>
                </c:pt>
                <c:pt idx="35">
                  <c:v>1.2636890835066323</c:v>
                </c:pt>
                <c:pt idx="36">
                  <c:v>1.7022543876638965</c:v>
                </c:pt>
                <c:pt idx="37">
                  <c:v>1.6459477382209715</c:v>
                </c:pt>
                <c:pt idx="38">
                  <c:v>2.2857462840977441</c:v>
                </c:pt>
                <c:pt idx="39">
                  <c:v>3.0947914894340989</c:v>
                </c:pt>
                <c:pt idx="40">
                  <c:v>2.2663407617571516</c:v>
                </c:pt>
                <c:pt idx="41">
                  <c:v>2.7964500817952378</c:v>
                </c:pt>
                <c:pt idx="42">
                  <c:v>2.3065186474332569</c:v>
                </c:pt>
                <c:pt idx="43">
                  <c:v>2.1570402687111838</c:v>
                </c:pt>
                <c:pt idx="44">
                  <c:v>1.4884981286823775</c:v>
                </c:pt>
                <c:pt idx="45">
                  <c:v>1.3666492946669693</c:v>
                </c:pt>
                <c:pt idx="46">
                  <c:v>1.343644114301966</c:v>
                </c:pt>
                <c:pt idx="47">
                  <c:v>1.3273274829385213</c:v>
                </c:pt>
              </c:numCache>
            </c:numRef>
          </c:val>
          <c:extLst>
            <c:ext xmlns:c16="http://schemas.microsoft.com/office/drawing/2014/chart" uri="{C3380CC4-5D6E-409C-BE32-E72D297353CC}">
              <c16:uniqueId val="{00000001-CB77-4A9E-ACE7-792A12080F6C}"/>
            </c:ext>
          </c:extLst>
        </c:ser>
        <c:dLbls>
          <c:showLegendKey val="0"/>
          <c:showVal val="0"/>
          <c:showCatName val="0"/>
          <c:showSerName val="0"/>
          <c:showPercent val="0"/>
          <c:showBubbleSize val="0"/>
        </c:dLbls>
        <c:gapWidth val="150"/>
        <c:overlap val="100"/>
        <c:axId val="403639967"/>
        <c:axId val="403627487"/>
      </c:barChart>
      <c:catAx>
        <c:axId val="4036399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403627487"/>
        <c:crosses val="autoZero"/>
        <c:auto val="1"/>
        <c:lblAlgn val="ctr"/>
        <c:lblOffset val="100"/>
        <c:tickLblSkip val="4"/>
        <c:tickMarkSkip val="4"/>
        <c:noMultiLvlLbl val="0"/>
      </c:catAx>
      <c:valAx>
        <c:axId val="40362748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4036399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Benefícios previdenciários e assistenciais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2"/>
          <c:order val="0"/>
          <c:tx>
            <c:strRef>
              <c:f>'Resumo caixa'!$A$328</c:f>
              <c:strCache>
                <c:ptCount val="1"/>
                <c:pt idx="0">
                  <c:v>Governos Estaduais</c:v>
                </c:pt>
              </c:strCache>
            </c:strRef>
          </c:tx>
          <c:spPr>
            <a:solidFill>
              <a:srgbClr val="FF000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caixa'!$B$328:$AW$328</c:f>
              <c:numCache>
                <c:formatCode>#,##0.0</c:formatCode>
                <c:ptCount val="48"/>
                <c:pt idx="0">
                  <c:v>1.9882086050114878</c:v>
                </c:pt>
                <c:pt idx="1">
                  <c:v>1.7178626025748926</c:v>
                </c:pt>
                <c:pt idx="2">
                  <c:v>1.5946458406783899</c:v>
                </c:pt>
                <c:pt idx="3">
                  <c:v>1.9744448325672996</c:v>
                </c:pt>
                <c:pt idx="4">
                  <c:v>1.8562842266735848</c:v>
                </c:pt>
                <c:pt idx="5">
                  <c:v>1.7367401122318322</c:v>
                </c:pt>
                <c:pt idx="6">
                  <c:v>1.6885261032315415</c:v>
                </c:pt>
                <c:pt idx="7">
                  <c:v>1.977143650520268</c:v>
                </c:pt>
                <c:pt idx="8">
                  <c:v>1.8791789679831561</c:v>
                </c:pt>
                <c:pt idx="9">
                  <c:v>1.8952827813912718</c:v>
                </c:pt>
                <c:pt idx="10">
                  <c:v>1.8523552651103541</c:v>
                </c:pt>
                <c:pt idx="11">
                  <c:v>2.0048377519429916</c:v>
                </c:pt>
                <c:pt idx="12">
                  <c:v>1.9070379414005436</c:v>
                </c:pt>
                <c:pt idx="13">
                  <c:v>1.8208903651282327</c:v>
                </c:pt>
                <c:pt idx="14">
                  <c:v>1.7553303807803264</c:v>
                </c:pt>
                <c:pt idx="15">
                  <c:v>2.0877040033842862</c:v>
                </c:pt>
                <c:pt idx="16">
                  <c:v>2.1032187923530721</c:v>
                </c:pt>
                <c:pt idx="17">
                  <c:v>1.9562300650801634</c:v>
                </c:pt>
                <c:pt idx="18">
                  <c:v>2.0262838133283774</c:v>
                </c:pt>
                <c:pt idx="19">
                  <c:v>1.9857143165275797</c:v>
                </c:pt>
                <c:pt idx="20">
                  <c:v>2.0278645531593473</c:v>
                </c:pt>
                <c:pt idx="21">
                  <c:v>2.1479106313635024</c:v>
                </c:pt>
                <c:pt idx="22">
                  <c:v>2.1350864009232202</c:v>
                </c:pt>
                <c:pt idx="23">
                  <c:v>2.2869813527359546</c:v>
                </c:pt>
                <c:pt idx="24">
                  <c:v>2.322422352916266</c:v>
                </c:pt>
                <c:pt idx="25">
                  <c:v>2.2293791420784514</c:v>
                </c:pt>
                <c:pt idx="26">
                  <c:v>2.1029297845880897</c:v>
                </c:pt>
                <c:pt idx="27">
                  <c:v>2.5580337113919662</c:v>
                </c:pt>
                <c:pt idx="28">
                  <c:v>2.4091554201847418</c:v>
                </c:pt>
                <c:pt idx="29">
                  <c:v>2.1432710334328258</c:v>
                </c:pt>
                <c:pt idx="30">
                  <c:v>2.28582059685177</c:v>
                </c:pt>
                <c:pt idx="31">
                  <c:v>2.5965483989468701</c:v>
                </c:pt>
                <c:pt idx="32">
                  <c:v>2.4376635498278696</c:v>
                </c:pt>
                <c:pt idx="33">
                  <c:v>2.340899503600161</c:v>
                </c:pt>
                <c:pt idx="34">
                  <c:v>2.3195940309429783</c:v>
                </c:pt>
                <c:pt idx="35">
                  <c:v>2.6521659194956344</c:v>
                </c:pt>
                <c:pt idx="36">
                  <c:v>2.5089139234717233</c:v>
                </c:pt>
                <c:pt idx="37">
                  <c:v>2.3903836739550659</c:v>
                </c:pt>
                <c:pt idx="38">
                  <c:v>2.3496903792442274</c:v>
                </c:pt>
                <c:pt idx="39">
                  <c:v>2.7099799095785211</c:v>
                </c:pt>
                <c:pt idx="40">
                  <c:v>2.2493374870743796</c:v>
                </c:pt>
                <c:pt idx="41">
                  <c:v>2.605585255241841</c:v>
                </c:pt>
                <c:pt idx="42">
                  <c:v>2.3142111466753552</c:v>
                </c:pt>
                <c:pt idx="43">
                  <c:v>2.834206723391365</c:v>
                </c:pt>
                <c:pt idx="44">
                  <c:v>2.1169380674906857</c:v>
                </c:pt>
                <c:pt idx="45">
                  <c:v>2.1850632090948889</c:v>
                </c:pt>
                <c:pt idx="46">
                  <c:v>2.1324765396557241</c:v>
                </c:pt>
                <c:pt idx="47">
                  <c:v>2.5448101218935415</c:v>
                </c:pt>
              </c:numCache>
            </c:numRef>
          </c:val>
          <c:extLst>
            <c:ext xmlns:c16="http://schemas.microsoft.com/office/drawing/2014/chart" uri="{C3380CC4-5D6E-409C-BE32-E72D297353CC}">
              <c16:uniqueId val="{00000002-1C75-4804-B325-C67893A086C8}"/>
            </c:ext>
          </c:extLst>
        </c:ser>
        <c:ser>
          <c:idx val="3"/>
          <c:order val="1"/>
          <c:tx>
            <c:strRef>
              <c:f>'Resumo caixa'!$A$329</c:f>
              <c:strCache>
                <c:ptCount val="1"/>
                <c:pt idx="0">
                  <c:v>Governos Municipais</c:v>
                </c:pt>
              </c:strCache>
            </c:strRef>
          </c:tx>
          <c:spPr>
            <a:solidFill>
              <a:srgbClr val="00B05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caixa'!$B$329:$AW$329</c:f>
              <c:numCache>
                <c:formatCode>#,##0.0</c:formatCode>
                <c:ptCount val="48"/>
                <c:pt idx="0">
                  <c:v>0.46573174920273286</c:v>
                </c:pt>
                <c:pt idx="1">
                  <c:v>0.41376574382032943</c:v>
                </c:pt>
                <c:pt idx="2">
                  <c:v>0.39465282007291241</c:v>
                </c:pt>
                <c:pt idx="3">
                  <c:v>0.39013118870308827</c:v>
                </c:pt>
                <c:pt idx="4">
                  <c:v>0.46161396538773275</c:v>
                </c:pt>
                <c:pt idx="5">
                  <c:v>0.41087397983436819</c:v>
                </c:pt>
                <c:pt idx="6">
                  <c:v>0.40741508786666664</c:v>
                </c:pt>
                <c:pt idx="7">
                  <c:v>0.41111333872627076</c:v>
                </c:pt>
                <c:pt idx="8">
                  <c:v>0.48328077175290496</c:v>
                </c:pt>
                <c:pt idx="9">
                  <c:v>0.4495631717503219</c:v>
                </c:pt>
                <c:pt idx="10">
                  <c:v>0.4285494550475758</c:v>
                </c:pt>
                <c:pt idx="11">
                  <c:v>0.42553102412491678</c:v>
                </c:pt>
                <c:pt idx="12">
                  <c:v>0.46793803808366313</c:v>
                </c:pt>
                <c:pt idx="13">
                  <c:v>0.43963937180643942</c:v>
                </c:pt>
                <c:pt idx="14">
                  <c:v>0.43528163755137833</c:v>
                </c:pt>
                <c:pt idx="15">
                  <c:v>0.44148451844877556</c:v>
                </c:pt>
                <c:pt idx="16">
                  <c:v>0.53756760662472969</c:v>
                </c:pt>
                <c:pt idx="17">
                  <c:v>0.500132270408019</c:v>
                </c:pt>
                <c:pt idx="18">
                  <c:v>0.49873177110958489</c:v>
                </c:pt>
                <c:pt idx="19">
                  <c:v>0.4958075501685944</c:v>
                </c:pt>
                <c:pt idx="20">
                  <c:v>0.48122633039571111</c:v>
                </c:pt>
                <c:pt idx="21">
                  <c:v>0.56760754990396733</c:v>
                </c:pt>
                <c:pt idx="22">
                  <c:v>0.49885294770086686</c:v>
                </c:pt>
                <c:pt idx="23">
                  <c:v>0.65574764830816101</c:v>
                </c:pt>
                <c:pt idx="24">
                  <c:v>0.57406289723810111</c:v>
                </c:pt>
                <c:pt idx="25">
                  <c:v>0.58423647597837514</c:v>
                </c:pt>
                <c:pt idx="26">
                  <c:v>0.52582044223668167</c:v>
                </c:pt>
                <c:pt idx="27">
                  <c:v>0.76433915799475238</c:v>
                </c:pt>
                <c:pt idx="28">
                  <c:v>0.60873663152369017</c:v>
                </c:pt>
                <c:pt idx="29">
                  <c:v>0.6355381539754511</c:v>
                </c:pt>
                <c:pt idx="30">
                  <c:v>0.62532579552494705</c:v>
                </c:pt>
                <c:pt idx="31">
                  <c:v>0.7916869455454435</c:v>
                </c:pt>
                <c:pt idx="32">
                  <c:v>0.68264239263700544</c:v>
                </c:pt>
                <c:pt idx="33">
                  <c:v>0.68050559797040722</c:v>
                </c:pt>
                <c:pt idx="34">
                  <c:v>0.66071740482681363</c:v>
                </c:pt>
                <c:pt idx="35">
                  <c:v>0.79427747867227905</c:v>
                </c:pt>
                <c:pt idx="36">
                  <c:v>0.73089829444982823</c:v>
                </c:pt>
                <c:pt idx="37">
                  <c:v>0.73501257062311298</c:v>
                </c:pt>
                <c:pt idx="38">
                  <c:v>0.71136603583420666</c:v>
                </c:pt>
                <c:pt idx="39">
                  <c:v>0.82944992632036008</c:v>
                </c:pt>
                <c:pt idx="40">
                  <c:v>0.77914601777262782</c:v>
                </c:pt>
                <c:pt idx="41">
                  <c:v>0.81253576712353504</c:v>
                </c:pt>
                <c:pt idx="42">
                  <c:v>0.75529271036830603</c:v>
                </c:pt>
                <c:pt idx="43">
                  <c:v>0.91014739838864234</c:v>
                </c:pt>
                <c:pt idx="44">
                  <c:v>0.66251412010426169</c:v>
                </c:pt>
                <c:pt idx="45">
                  <c:v>0.69431681544873114</c:v>
                </c:pt>
                <c:pt idx="46">
                  <c:v>0.65476822802610168</c:v>
                </c:pt>
                <c:pt idx="47">
                  <c:v>0.8534378126512846</c:v>
                </c:pt>
              </c:numCache>
            </c:numRef>
          </c:val>
          <c:extLst>
            <c:ext xmlns:c16="http://schemas.microsoft.com/office/drawing/2014/chart" uri="{C3380CC4-5D6E-409C-BE32-E72D297353CC}">
              <c16:uniqueId val="{00000003-1C75-4804-B325-C67893A086C8}"/>
            </c:ext>
          </c:extLst>
        </c:ser>
        <c:dLbls>
          <c:showLegendKey val="0"/>
          <c:showVal val="0"/>
          <c:showCatName val="0"/>
          <c:showSerName val="0"/>
          <c:showPercent val="0"/>
          <c:showBubbleSize val="0"/>
        </c:dLbls>
        <c:gapWidth val="150"/>
        <c:overlap val="100"/>
        <c:axId val="403639967"/>
        <c:axId val="403627487"/>
      </c:barChart>
      <c:catAx>
        <c:axId val="4036399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403627487"/>
        <c:crosses val="autoZero"/>
        <c:auto val="1"/>
        <c:lblAlgn val="ctr"/>
        <c:lblOffset val="100"/>
        <c:tickLblSkip val="4"/>
        <c:tickMarkSkip val="4"/>
        <c:noMultiLvlLbl val="0"/>
      </c:catAx>
      <c:valAx>
        <c:axId val="40362748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4036399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pt-BR"/>
              <a:t>Subsídios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0"/>
          <c:order val="0"/>
          <c:tx>
            <c:strRef>
              <c:f>'Resumo caixa'!$A$332</c:f>
              <c:strCache>
                <c:ptCount val="1"/>
                <c:pt idx="0">
                  <c:v>Governo Central</c:v>
                </c:pt>
              </c:strCache>
            </c:strRef>
          </c:tx>
          <c:spPr>
            <a:solidFill>
              <a:srgbClr val="00B0F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caixa'!$B$332:$AW$332</c:f>
              <c:numCache>
                <c:formatCode>#,##0.0</c:formatCode>
                <c:ptCount val="48"/>
                <c:pt idx="0">
                  <c:v>0.11301480520240931</c:v>
                </c:pt>
                <c:pt idx="1">
                  <c:v>8.9657337961859693E-2</c:v>
                </c:pt>
                <c:pt idx="2">
                  <c:v>9.4518928530415325E-2</c:v>
                </c:pt>
                <c:pt idx="3">
                  <c:v>0.14607911773267634</c:v>
                </c:pt>
                <c:pt idx="4">
                  <c:v>0.20890877522180828</c:v>
                </c:pt>
                <c:pt idx="5">
                  <c:v>0.20436776646823948</c:v>
                </c:pt>
                <c:pt idx="6">
                  <c:v>0.12148136722513202</c:v>
                </c:pt>
                <c:pt idx="7">
                  <c:v>0.14754085151326149</c:v>
                </c:pt>
                <c:pt idx="8">
                  <c:v>0.32935705952953281</c:v>
                </c:pt>
                <c:pt idx="9">
                  <c:v>0.22998928717868966</c:v>
                </c:pt>
                <c:pt idx="10">
                  <c:v>0.12185384099869234</c:v>
                </c:pt>
                <c:pt idx="11">
                  <c:v>0.11961167276054208</c:v>
                </c:pt>
                <c:pt idx="12">
                  <c:v>0.2128756264091157</c:v>
                </c:pt>
                <c:pt idx="13">
                  <c:v>0.18918787980921828</c:v>
                </c:pt>
                <c:pt idx="14">
                  <c:v>0.38503384635960791</c:v>
                </c:pt>
                <c:pt idx="15">
                  <c:v>0.39090477270412677</c:v>
                </c:pt>
                <c:pt idx="16">
                  <c:v>0.38149347126931671</c:v>
                </c:pt>
                <c:pt idx="17">
                  <c:v>0.20977216372833629</c:v>
                </c:pt>
                <c:pt idx="18">
                  <c:v>0.46028202386458605</c:v>
                </c:pt>
                <c:pt idx="19">
                  <c:v>0.21264554816554362</c:v>
                </c:pt>
                <c:pt idx="20">
                  <c:v>0.18486509916044297</c:v>
                </c:pt>
                <c:pt idx="21">
                  <c:v>0.58978791718689028</c:v>
                </c:pt>
                <c:pt idx="22">
                  <c:v>0.62858175225238544</c:v>
                </c:pt>
                <c:pt idx="23">
                  <c:v>2.2559347557095895</c:v>
                </c:pt>
                <c:pt idx="24">
                  <c:v>0.88602255014648534</c:v>
                </c:pt>
                <c:pt idx="25">
                  <c:v>9.958767128428081E-2</c:v>
                </c:pt>
                <c:pt idx="26">
                  <c:v>0.65755380085943937</c:v>
                </c:pt>
                <c:pt idx="27">
                  <c:v>0.15802155809015381</c:v>
                </c:pt>
                <c:pt idx="28">
                  <c:v>0.62483661628806475</c:v>
                </c:pt>
                <c:pt idx="29">
                  <c:v>9.609533243946633E-2</c:v>
                </c:pt>
                <c:pt idx="30">
                  <c:v>0.52202163464241147</c:v>
                </c:pt>
                <c:pt idx="31">
                  <c:v>0.1115566756441185</c:v>
                </c:pt>
                <c:pt idx="32">
                  <c:v>0.426611329959105</c:v>
                </c:pt>
                <c:pt idx="33">
                  <c:v>9.2447275293980252E-2</c:v>
                </c:pt>
                <c:pt idx="34">
                  <c:v>0.45726038454592211</c:v>
                </c:pt>
                <c:pt idx="35">
                  <c:v>0.37554700522038037</c:v>
                </c:pt>
                <c:pt idx="36">
                  <c:v>0.42185996175723134</c:v>
                </c:pt>
                <c:pt idx="37">
                  <c:v>7.1735976005651916E-2</c:v>
                </c:pt>
                <c:pt idx="38">
                  <c:v>0.28218343548285907</c:v>
                </c:pt>
                <c:pt idx="39">
                  <c:v>0.12477722380601763</c:v>
                </c:pt>
                <c:pt idx="40">
                  <c:v>0.212821198613213</c:v>
                </c:pt>
                <c:pt idx="41">
                  <c:v>0.12552368733105437</c:v>
                </c:pt>
                <c:pt idx="42">
                  <c:v>0.14282678525633896</c:v>
                </c:pt>
                <c:pt idx="43">
                  <c:v>0.12412939212425</c:v>
                </c:pt>
                <c:pt idx="44">
                  <c:v>0.15540334717503523</c:v>
                </c:pt>
                <c:pt idx="45">
                  <c:v>6.7686561111985746E-2</c:v>
                </c:pt>
                <c:pt idx="46">
                  <c:v>0.19059926832837887</c:v>
                </c:pt>
                <c:pt idx="47">
                  <c:v>0.14833741712866852</c:v>
                </c:pt>
              </c:numCache>
            </c:numRef>
          </c:val>
          <c:extLst>
            <c:ext xmlns:c16="http://schemas.microsoft.com/office/drawing/2014/chart" uri="{C3380CC4-5D6E-409C-BE32-E72D297353CC}">
              <c16:uniqueId val="{00000000-A1F8-4932-B05F-89CF5A8FCC0D}"/>
            </c:ext>
          </c:extLst>
        </c:ser>
        <c:ser>
          <c:idx val="1"/>
          <c:order val="1"/>
          <c:tx>
            <c:strRef>
              <c:f>'Resumo caixa'!$A$333</c:f>
              <c:strCache>
                <c:ptCount val="1"/>
                <c:pt idx="0">
                  <c:v>FGTS e PIS-PASEP</c:v>
                </c:pt>
              </c:strCache>
            </c:strRef>
          </c:tx>
          <c:spPr>
            <a:solidFill>
              <a:schemeClr val="accent2"/>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caixa'!$B$333:$AW$333</c:f>
              <c:numCache>
                <c:formatCode>#,##0.0</c:formatCode>
                <c:ptCount val="4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numCache>
            </c:numRef>
          </c:val>
          <c:extLst>
            <c:ext xmlns:c16="http://schemas.microsoft.com/office/drawing/2014/chart" uri="{C3380CC4-5D6E-409C-BE32-E72D297353CC}">
              <c16:uniqueId val="{00000001-A1F8-4932-B05F-89CF5A8FCC0D}"/>
            </c:ext>
          </c:extLst>
        </c:ser>
        <c:ser>
          <c:idx val="2"/>
          <c:order val="2"/>
          <c:tx>
            <c:strRef>
              <c:f>'Resumo caixa'!$A$334</c:f>
              <c:strCache>
                <c:ptCount val="1"/>
                <c:pt idx="0">
                  <c:v>Governos Estaduais</c:v>
                </c:pt>
              </c:strCache>
            </c:strRef>
          </c:tx>
          <c:spPr>
            <a:solidFill>
              <a:srgbClr val="FF000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caixa'!$B$334:$AW$334</c:f>
              <c:numCache>
                <c:formatCode>#,##0.0</c:formatCode>
                <c:ptCount val="48"/>
                <c:pt idx="0">
                  <c:v>1.4758024680609352E-2</c:v>
                </c:pt>
                <c:pt idx="1">
                  <c:v>1.0821405017165124E-2</c:v>
                </c:pt>
                <c:pt idx="2">
                  <c:v>8.6171482324708358E-3</c:v>
                </c:pt>
                <c:pt idx="3">
                  <c:v>8.3543433531142585E-3</c:v>
                </c:pt>
                <c:pt idx="4">
                  <c:v>1.2663098744555427E-2</c:v>
                </c:pt>
                <c:pt idx="5">
                  <c:v>8.5560311325467032E-3</c:v>
                </c:pt>
                <c:pt idx="6">
                  <c:v>5.7550280221753333E-3</c:v>
                </c:pt>
                <c:pt idx="7">
                  <c:v>1.1373831149734776E-2</c:v>
                </c:pt>
                <c:pt idx="8">
                  <c:v>3.2487248115139976E-3</c:v>
                </c:pt>
                <c:pt idx="9">
                  <c:v>6.0496817596422722E-3</c:v>
                </c:pt>
                <c:pt idx="10">
                  <c:v>8.3854181831146384E-3</c:v>
                </c:pt>
                <c:pt idx="11">
                  <c:v>1.8232981745718468E-2</c:v>
                </c:pt>
                <c:pt idx="12">
                  <c:v>7.6801554287216122E-3</c:v>
                </c:pt>
                <c:pt idx="13">
                  <c:v>1.9515817426700777E-2</c:v>
                </c:pt>
                <c:pt idx="14">
                  <c:v>1.0782124261782433E-2</c:v>
                </c:pt>
                <c:pt idx="15">
                  <c:v>1.1507480974921899E-2</c:v>
                </c:pt>
                <c:pt idx="16">
                  <c:v>1.5233752096122093E-2</c:v>
                </c:pt>
                <c:pt idx="17">
                  <c:v>9.5903568494894315E-3</c:v>
                </c:pt>
                <c:pt idx="18">
                  <c:v>8.7329291464481509E-3</c:v>
                </c:pt>
                <c:pt idx="19">
                  <c:v>9.3944895820769897E-3</c:v>
                </c:pt>
                <c:pt idx="20">
                  <c:v>1.4275745300919858E-2</c:v>
                </c:pt>
                <c:pt idx="21">
                  <c:v>9.6464428644048236E-3</c:v>
                </c:pt>
                <c:pt idx="22">
                  <c:v>8.4239702993596476E-3</c:v>
                </c:pt>
                <c:pt idx="23">
                  <c:v>1.0251703663945429E-2</c:v>
                </c:pt>
                <c:pt idx="24">
                  <c:v>1.3394659585819349E-2</c:v>
                </c:pt>
                <c:pt idx="25">
                  <c:v>1.3065554822982613E-2</c:v>
                </c:pt>
                <c:pt idx="26">
                  <c:v>1.0787084513745949E-2</c:v>
                </c:pt>
                <c:pt idx="27">
                  <c:v>5.4071229856981158E-2</c:v>
                </c:pt>
                <c:pt idx="28">
                  <c:v>2.0856929347289364E-2</c:v>
                </c:pt>
                <c:pt idx="29">
                  <c:v>2.6693110613906744E-2</c:v>
                </c:pt>
                <c:pt idx="30">
                  <c:v>2.6003830531009974E-2</c:v>
                </c:pt>
                <c:pt idx="31">
                  <c:v>2.9250633654003735E-2</c:v>
                </c:pt>
                <c:pt idx="32">
                  <c:v>2.2472323584744124E-2</c:v>
                </c:pt>
                <c:pt idx="33">
                  <c:v>2.1891045810465162E-2</c:v>
                </c:pt>
                <c:pt idx="34">
                  <c:v>1.832228850048977E-2</c:v>
                </c:pt>
                <c:pt idx="35">
                  <c:v>2.9956677612155824E-2</c:v>
                </c:pt>
                <c:pt idx="36">
                  <c:v>1.9683097484311154E-2</c:v>
                </c:pt>
                <c:pt idx="37">
                  <c:v>1.9022866334247702E-2</c:v>
                </c:pt>
                <c:pt idx="38">
                  <c:v>1.5794141980434672E-2</c:v>
                </c:pt>
                <c:pt idx="39">
                  <c:v>2.6048182362392806E-2</c:v>
                </c:pt>
                <c:pt idx="40">
                  <c:v>1.6925902709470489E-2</c:v>
                </c:pt>
                <c:pt idx="41">
                  <c:v>1.0870231673571221E-2</c:v>
                </c:pt>
                <c:pt idx="42">
                  <c:v>1.3528630554261317E-2</c:v>
                </c:pt>
                <c:pt idx="43">
                  <c:v>1.8867499005097054E-2</c:v>
                </c:pt>
                <c:pt idx="44">
                  <c:v>1.5661664874015178E-2</c:v>
                </c:pt>
                <c:pt idx="45">
                  <c:v>1.517159760065334E-2</c:v>
                </c:pt>
                <c:pt idx="46">
                  <c:v>9.0716982986742047E-3</c:v>
                </c:pt>
                <c:pt idx="47">
                  <c:v>1.2252654279936015E-2</c:v>
                </c:pt>
              </c:numCache>
            </c:numRef>
          </c:val>
          <c:extLst>
            <c:ext xmlns:c16="http://schemas.microsoft.com/office/drawing/2014/chart" uri="{C3380CC4-5D6E-409C-BE32-E72D297353CC}">
              <c16:uniqueId val="{00000002-A1F8-4932-B05F-89CF5A8FCC0D}"/>
            </c:ext>
          </c:extLst>
        </c:ser>
        <c:ser>
          <c:idx val="3"/>
          <c:order val="3"/>
          <c:tx>
            <c:strRef>
              <c:f>'Resumo caixa'!$A$335</c:f>
              <c:strCache>
                <c:ptCount val="1"/>
                <c:pt idx="0">
                  <c:v>Governos Municipais</c:v>
                </c:pt>
              </c:strCache>
            </c:strRef>
          </c:tx>
          <c:spPr>
            <a:solidFill>
              <a:srgbClr val="00B05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caixa'!$B$335:$AW$335</c:f>
              <c:numCache>
                <c:formatCode>#,##0.0</c:formatCode>
                <c:ptCount val="48"/>
                <c:pt idx="0">
                  <c:v>3.7077028356128764E-3</c:v>
                </c:pt>
                <c:pt idx="1">
                  <c:v>3.8106312775824354E-3</c:v>
                </c:pt>
                <c:pt idx="2">
                  <c:v>3.7327509972354131E-3</c:v>
                </c:pt>
                <c:pt idx="3">
                  <c:v>3.5023717966483495E-3</c:v>
                </c:pt>
                <c:pt idx="4">
                  <c:v>3.7403450491234665E-3</c:v>
                </c:pt>
                <c:pt idx="5">
                  <c:v>3.9525454211366039E-3</c:v>
                </c:pt>
                <c:pt idx="6">
                  <c:v>3.8955704780858618E-3</c:v>
                </c:pt>
                <c:pt idx="7">
                  <c:v>3.5958101388853677E-3</c:v>
                </c:pt>
                <c:pt idx="8">
                  <c:v>3.4258053828974525E-3</c:v>
                </c:pt>
                <c:pt idx="9">
                  <c:v>3.53118978391187E-3</c:v>
                </c:pt>
                <c:pt idx="10">
                  <c:v>3.4137270880817638E-3</c:v>
                </c:pt>
                <c:pt idx="11">
                  <c:v>3.0750717402329474E-3</c:v>
                </c:pt>
                <c:pt idx="12">
                  <c:v>4.0481171042770891E-3</c:v>
                </c:pt>
                <c:pt idx="13">
                  <c:v>4.7223940649741784E-3</c:v>
                </c:pt>
                <c:pt idx="14">
                  <c:v>4.7054595347128829E-3</c:v>
                </c:pt>
                <c:pt idx="15">
                  <c:v>4.8362936398952611E-3</c:v>
                </c:pt>
                <c:pt idx="16">
                  <c:v>4.3257395844346564E-3</c:v>
                </c:pt>
                <c:pt idx="17">
                  <c:v>4.7404206978594269E-3</c:v>
                </c:pt>
                <c:pt idx="18">
                  <c:v>4.9018452539326103E-3</c:v>
                </c:pt>
                <c:pt idx="19">
                  <c:v>4.4458213499483628E-3</c:v>
                </c:pt>
                <c:pt idx="20">
                  <c:v>2.9772373653353047E-3</c:v>
                </c:pt>
                <c:pt idx="21">
                  <c:v>4.2341473850544039E-3</c:v>
                </c:pt>
                <c:pt idx="22">
                  <c:v>3.8007052095503468E-3</c:v>
                </c:pt>
                <c:pt idx="23">
                  <c:v>4.3571919417339207E-3</c:v>
                </c:pt>
                <c:pt idx="24">
                  <c:v>4.6254661976445951E-3</c:v>
                </c:pt>
                <c:pt idx="25">
                  <c:v>6.0255171697016306E-3</c:v>
                </c:pt>
                <c:pt idx="26">
                  <c:v>5.1616044054706225E-3</c:v>
                </c:pt>
                <c:pt idx="27">
                  <c:v>6.3992459932109618E-3</c:v>
                </c:pt>
                <c:pt idx="28">
                  <c:v>3.9973900885683193E-3</c:v>
                </c:pt>
                <c:pt idx="29">
                  <c:v>5.2276510963956335E-3</c:v>
                </c:pt>
                <c:pt idx="30">
                  <c:v>4.9094081145668426E-3</c:v>
                </c:pt>
                <c:pt idx="31">
                  <c:v>5.8428167431081738E-3</c:v>
                </c:pt>
                <c:pt idx="32">
                  <c:v>4.3251534154713066E-3</c:v>
                </c:pt>
                <c:pt idx="33">
                  <c:v>5.3953365919769854E-3</c:v>
                </c:pt>
                <c:pt idx="34">
                  <c:v>5.3143714256061788E-3</c:v>
                </c:pt>
                <c:pt idx="35">
                  <c:v>5.5124838069725811E-3</c:v>
                </c:pt>
                <c:pt idx="36">
                  <c:v>4.5595039633280427E-3</c:v>
                </c:pt>
                <c:pt idx="37">
                  <c:v>5.3946896348402197E-3</c:v>
                </c:pt>
                <c:pt idx="38">
                  <c:v>5.309986427601129E-3</c:v>
                </c:pt>
                <c:pt idx="39">
                  <c:v>5.4531352458387491E-3</c:v>
                </c:pt>
                <c:pt idx="40">
                  <c:v>1.0518491562564888E-2</c:v>
                </c:pt>
                <c:pt idx="41">
                  <c:v>1.2824135188767603E-2</c:v>
                </c:pt>
                <c:pt idx="42">
                  <c:v>1.2233268409436433E-2</c:v>
                </c:pt>
                <c:pt idx="43">
                  <c:v>1.3986557982397882E-2</c:v>
                </c:pt>
                <c:pt idx="44">
                  <c:v>9.1635322647395517E-3</c:v>
                </c:pt>
                <c:pt idx="45">
                  <c:v>1.217376762529063E-2</c:v>
                </c:pt>
                <c:pt idx="46">
                  <c:v>1.1720891528247077E-2</c:v>
                </c:pt>
                <c:pt idx="47">
                  <c:v>1.4372098866702071E-2</c:v>
                </c:pt>
              </c:numCache>
            </c:numRef>
          </c:val>
          <c:extLst>
            <c:ext xmlns:c16="http://schemas.microsoft.com/office/drawing/2014/chart" uri="{C3380CC4-5D6E-409C-BE32-E72D297353CC}">
              <c16:uniqueId val="{00000003-A1F8-4932-B05F-89CF5A8FCC0D}"/>
            </c:ext>
          </c:extLst>
        </c:ser>
        <c:dLbls>
          <c:showLegendKey val="0"/>
          <c:showVal val="0"/>
          <c:showCatName val="0"/>
          <c:showSerName val="0"/>
          <c:showPercent val="0"/>
          <c:showBubbleSize val="0"/>
        </c:dLbls>
        <c:gapWidth val="150"/>
        <c:overlap val="100"/>
        <c:axId val="418504127"/>
        <c:axId val="418411775"/>
      </c:barChart>
      <c:catAx>
        <c:axId val="418504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418411775"/>
        <c:crosses val="autoZero"/>
        <c:auto val="1"/>
        <c:lblAlgn val="ctr"/>
        <c:lblOffset val="100"/>
        <c:tickLblSkip val="4"/>
        <c:tickMarkSkip val="4"/>
        <c:noMultiLvlLbl val="0"/>
      </c:catAx>
      <c:valAx>
        <c:axId val="41841177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418504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Outros gastos correntes líquidos de transferências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0"/>
          <c:order val="0"/>
          <c:tx>
            <c:strRef>
              <c:f>'Resumo caixa'!$A$338</c:f>
              <c:strCache>
                <c:ptCount val="1"/>
                <c:pt idx="0">
                  <c:v>Governo Central</c:v>
                </c:pt>
              </c:strCache>
            </c:strRef>
          </c:tx>
          <c:spPr>
            <a:solidFill>
              <a:srgbClr val="00B0F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caixa'!$B$338:$AW$338</c:f>
              <c:numCache>
                <c:formatCode>#,##0.0</c:formatCode>
                <c:ptCount val="48"/>
                <c:pt idx="0">
                  <c:v>0.17487471993641962</c:v>
                </c:pt>
                <c:pt idx="1">
                  <c:v>0.24035319990872181</c:v>
                </c:pt>
                <c:pt idx="2">
                  <c:v>0.26353967645205273</c:v>
                </c:pt>
                <c:pt idx="3">
                  <c:v>0.34930667281154654</c:v>
                </c:pt>
                <c:pt idx="4">
                  <c:v>0.26137198675825601</c:v>
                </c:pt>
                <c:pt idx="5">
                  <c:v>0.41834085046617037</c:v>
                </c:pt>
                <c:pt idx="6">
                  <c:v>0.35315568814077075</c:v>
                </c:pt>
                <c:pt idx="7">
                  <c:v>0.55399494827616647</c:v>
                </c:pt>
                <c:pt idx="8">
                  <c:v>0.65870669232539913</c:v>
                </c:pt>
                <c:pt idx="9">
                  <c:v>0.4985454648963405</c:v>
                </c:pt>
                <c:pt idx="10">
                  <c:v>0.49736193794873856</c:v>
                </c:pt>
                <c:pt idx="11">
                  <c:v>0.36615642771631546</c:v>
                </c:pt>
                <c:pt idx="12">
                  <c:v>0.6291438121578109</c:v>
                </c:pt>
                <c:pt idx="13">
                  <c:v>0.70584432839410738</c:v>
                </c:pt>
                <c:pt idx="14">
                  <c:v>0.34587438689812494</c:v>
                </c:pt>
                <c:pt idx="15">
                  <c:v>0.61180517580536042</c:v>
                </c:pt>
                <c:pt idx="16">
                  <c:v>0.64410937050742079</c:v>
                </c:pt>
                <c:pt idx="17">
                  <c:v>0.59230800590508603</c:v>
                </c:pt>
                <c:pt idx="18">
                  <c:v>0.62517934343380899</c:v>
                </c:pt>
                <c:pt idx="19">
                  <c:v>0.58924282187296506</c:v>
                </c:pt>
                <c:pt idx="20">
                  <c:v>0.52299833625266212</c:v>
                </c:pt>
                <c:pt idx="21">
                  <c:v>0.61275307733166229</c:v>
                </c:pt>
                <c:pt idx="22">
                  <c:v>0.578741808302631</c:v>
                </c:pt>
                <c:pt idx="23">
                  <c:v>0.95836829636400434</c:v>
                </c:pt>
                <c:pt idx="24">
                  <c:v>0.43565859664757373</c:v>
                </c:pt>
                <c:pt idx="25">
                  <c:v>0.51542361530596525</c:v>
                </c:pt>
                <c:pt idx="26">
                  <c:v>0.49919660263462734</c:v>
                </c:pt>
                <c:pt idx="27">
                  <c:v>0.71314394126501801</c:v>
                </c:pt>
                <c:pt idx="28">
                  <c:v>0.2920875304298321</c:v>
                </c:pt>
                <c:pt idx="29">
                  <c:v>0.54626503771755752</c:v>
                </c:pt>
                <c:pt idx="30">
                  <c:v>0.2905743431255185</c:v>
                </c:pt>
                <c:pt idx="31">
                  <c:v>0.45397129826159976</c:v>
                </c:pt>
                <c:pt idx="32">
                  <c:v>0.27406435185500516</c:v>
                </c:pt>
                <c:pt idx="33">
                  <c:v>0.51318415523599015</c:v>
                </c:pt>
                <c:pt idx="34">
                  <c:v>0.56246204537211097</c:v>
                </c:pt>
                <c:pt idx="35">
                  <c:v>0.51987677428442269</c:v>
                </c:pt>
                <c:pt idx="36">
                  <c:v>0.32410663622907959</c:v>
                </c:pt>
                <c:pt idx="37">
                  <c:v>0.63290032863735257</c:v>
                </c:pt>
                <c:pt idx="38">
                  <c:v>0.36210494591181452</c:v>
                </c:pt>
                <c:pt idx="39">
                  <c:v>2.2751220515786046</c:v>
                </c:pt>
                <c:pt idx="40">
                  <c:v>0.35190401606116639</c:v>
                </c:pt>
                <c:pt idx="41">
                  <c:v>0.55227099033991733</c:v>
                </c:pt>
                <c:pt idx="42">
                  <c:v>0.45293391511614972</c:v>
                </c:pt>
                <c:pt idx="43">
                  <c:v>0.47479824134389159</c:v>
                </c:pt>
                <c:pt idx="44">
                  <c:v>0.44123922203938282</c:v>
                </c:pt>
                <c:pt idx="45">
                  <c:v>0.68522617635402205</c:v>
                </c:pt>
                <c:pt idx="46">
                  <c:v>0.53361404205926122</c:v>
                </c:pt>
                <c:pt idx="47">
                  <c:v>0.77685228966603026</c:v>
                </c:pt>
              </c:numCache>
            </c:numRef>
          </c:val>
          <c:extLst>
            <c:ext xmlns:c16="http://schemas.microsoft.com/office/drawing/2014/chart" uri="{C3380CC4-5D6E-409C-BE32-E72D297353CC}">
              <c16:uniqueId val="{00000000-CB54-489F-A23C-726D69EC7181}"/>
            </c:ext>
          </c:extLst>
        </c:ser>
        <c:ser>
          <c:idx val="1"/>
          <c:order val="1"/>
          <c:tx>
            <c:strRef>
              <c:f>'Resumo caixa'!$A$339</c:f>
              <c:strCache>
                <c:ptCount val="1"/>
                <c:pt idx="0">
                  <c:v>FGTS e PIS-PASEP</c:v>
                </c:pt>
              </c:strCache>
            </c:strRef>
          </c:tx>
          <c:spPr>
            <a:solidFill>
              <a:schemeClr val="accent2"/>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caixa'!$B$339:$AW$339</c:f>
              <c:numCache>
                <c:formatCode>#,##0.0</c:formatCode>
                <c:ptCount val="4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numCache>
            </c:numRef>
          </c:val>
          <c:extLst>
            <c:ext xmlns:c16="http://schemas.microsoft.com/office/drawing/2014/chart" uri="{C3380CC4-5D6E-409C-BE32-E72D297353CC}">
              <c16:uniqueId val="{00000001-CB54-489F-A23C-726D69EC7181}"/>
            </c:ext>
          </c:extLst>
        </c:ser>
        <c:ser>
          <c:idx val="2"/>
          <c:order val="2"/>
          <c:tx>
            <c:strRef>
              <c:f>'Resumo caixa'!$A$340</c:f>
              <c:strCache>
                <c:ptCount val="1"/>
                <c:pt idx="0">
                  <c:v>Governos Estaduais</c:v>
                </c:pt>
              </c:strCache>
            </c:strRef>
          </c:tx>
          <c:spPr>
            <a:solidFill>
              <a:srgbClr val="FF000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caixa'!$B$340:$AW$340</c:f>
              <c:numCache>
                <c:formatCode>#,##0.0</c:formatCode>
                <c:ptCount val="48"/>
                <c:pt idx="0">
                  <c:v>0.16623675719158512</c:v>
                </c:pt>
                <c:pt idx="1">
                  <c:v>0.65850084723571334</c:v>
                </c:pt>
                <c:pt idx="2">
                  <c:v>0.57433982560657038</c:v>
                </c:pt>
                <c:pt idx="3">
                  <c:v>0.60130034513334174</c:v>
                </c:pt>
                <c:pt idx="4">
                  <c:v>0.13235964505184614</c:v>
                </c:pt>
                <c:pt idx="5">
                  <c:v>0.49891244128798184</c:v>
                </c:pt>
                <c:pt idx="6">
                  <c:v>0.51459505640268344</c:v>
                </c:pt>
                <c:pt idx="7">
                  <c:v>0.73831735197720105</c:v>
                </c:pt>
                <c:pt idx="8">
                  <c:v>0.13886225946817918</c:v>
                </c:pt>
                <c:pt idx="9">
                  <c:v>0.52082581586701338</c:v>
                </c:pt>
                <c:pt idx="10">
                  <c:v>0.55592679047639293</c:v>
                </c:pt>
                <c:pt idx="11">
                  <c:v>0.66944217089271807</c:v>
                </c:pt>
                <c:pt idx="12">
                  <c:v>0.25724826486484875</c:v>
                </c:pt>
                <c:pt idx="13">
                  <c:v>0.59727289441223264</c:v>
                </c:pt>
                <c:pt idx="14">
                  <c:v>0.57289999072664288</c:v>
                </c:pt>
                <c:pt idx="15">
                  <c:v>0.46678285228553118</c:v>
                </c:pt>
                <c:pt idx="16">
                  <c:v>0.3541068745456154</c:v>
                </c:pt>
                <c:pt idx="17">
                  <c:v>0.52115079501133965</c:v>
                </c:pt>
                <c:pt idx="18">
                  <c:v>0.57133857217955131</c:v>
                </c:pt>
                <c:pt idx="19">
                  <c:v>0.4970636510425967</c:v>
                </c:pt>
                <c:pt idx="20">
                  <c:v>0.35571006186584192</c:v>
                </c:pt>
                <c:pt idx="21">
                  <c:v>0.61613880388021702</c:v>
                </c:pt>
                <c:pt idx="22">
                  <c:v>0.59543030303708544</c:v>
                </c:pt>
                <c:pt idx="23">
                  <c:v>0.58580558680231409</c:v>
                </c:pt>
                <c:pt idx="24">
                  <c:v>0.36702468732015875</c:v>
                </c:pt>
                <c:pt idx="25">
                  <c:v>0.61970926215750211</c:v>
                </c:pt>
                <c:pt idx="26">
                  <c:v>0.56657205660883636</c:v>
                </c:pt>
                <c:pt idx="27">
                  <c:v>0.79997132458323295</c:v>
                </c:pt>
                <c:pt idx="28">
                  <c:v>0.25044196499255245</c:v>
                </c:pt>
                <c:pt idx="29">
                  <c:v>0.69328139600099792</c:v>
                </c:pt>
                <c:pt idx="30">
                  <c:v>0.5371129474454408</c:v>
                </c:pt>
                <c:pt idx="31">
                  <c:v>0.56398150158142157</c:v>
                </c:pt>
                <c:pt idx="32">
                  <c:v>0.24582841853356985</c:v>
                </c:pt>
                <c:pt idx="33">
                  <c:v>0.58542231920404875</c:v>
                </c:pt>
                <c:pt idx="34">
                  <c:v>0.56154925985818605</c:v>
                </c:pt>
                <c:pt idx="35">
                  <c:v>0.61890619326615515</c:v>
                </c:pt>
                <c:pt idx="36">
                  <c:v>0.2520652742782859</c:v>
                </c:pt>
                <c:pt idx="37">
                  <c:v>0.59554446242755543</c:v>
                </c:pt>
                <c:pt idx="38">
                  <c:v>0.56668230026824518</c:v>
                </c:pt>
                <c:pt idx="39">
                  <c:v>0.63000511436273365</c:v>
                </c:pt>
                <c:pt idx="40">
                  <c:v>0.51708801718026809</c:v>
                </c:pt>
                <c:pt idx="41">
                  <c:v>0.52608596113205686</c:v>
                </c:pt>
                <c:pt idx="42">
                  <c:v>0.49374795870506677</c:v>
                </c:pt>
                <c:pt idx="43">
                  <c:v>0.57279115213536957</c:v>
                </c:pt>
                <c:pt idx="44">
                  <c:v>0.5196873072086865</c:v>
                </c:pt>
                <c:pt idx="45">
                  <c:v>0.49661509376977553</c:v>
                </c:pt>
                <c:pt idx="46">
                  <c:v>0.62115926785247766</c:v>
                </c:pt>
                <c:pt idx="47">
                  <c:v>0.73842248607405536</c:v>
                </c:pt>
              </c:numCache>
            </c:numRef>
          </c:val>
          <c:extLst>
            <c:ext xmlns:c16="http://schemas.microsoft.com/office/drawing/2014/chart" uri="{C3380CC4-5D6E-409C-BE32-E72D297353CC}">
              <c16:uniqueId val="{00000002-CB54-489F-A23C-726D69EC7181}"/>
            </c:ext>
          </c:extLst>
        </c:ser>
        <c:ser>
          <c:idx val="3"/>
          <c:order val="3"/>
          <c:tx>
            <c:strRef>
              <c:f>'Resumo caixa'!$A$341</c:f>
              <c:strCache>
                <c:ptCount val="1"/>
                <c:pt idx="0">
                  <c:v>Governos Municipais</c:v>
                </c:pt>
              </c:strCache>
            </c:strRef>
          </c:tx>
          <c:spPr>
            <a:solidFill>
              <a:srgbClr val="00B05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caixa'!$B$341:$AW$341</c:f>
              <c:numCache>
                <c:formatCode>#,##0.0</c:formatCode>
                <c:ptCount val="48"/>
                <c:pt idx="0">
                  <c:v>0.22627750297663426</c:v>
                </c:pt>
                <c:pt idx="1">
                  <c:v>0.42097060399816705</c:v>
                </c:pt>
                <c:pt idx="2">
                  <c:v>0.39789307551277181</c:v>
                </c:pt>
                <c:pt idx="3">
                  <c:v>0.36232713119477744</c:v>
                </c:pt>
                <c:pt idx="4">
                  <c:v>0.25666163628970673</c:v>
                </c:pt>
                <c:pt idx="5">
                  <c:v>0.42142888931909023</c:v>
                </c:pt>
                <c:pt idx="6">
                  <c:v>0.41726876738335594</c:v>
                </c:pt>
                <c:pt idx="7">
                  <c:v>0.3562706609373768</c:v>
                </c:pt>
                <c:pt idx="8">
                  <c:v>0.35273166954696966</c:v>
                </c:pt>
                <c:pt idx="9">
                  <c:v>0.45747503853999066</c:v>
                </c:pt>
                <c:pt idx="10">
                  <c:v>0.44374052244145568</c:v>
                </c:pt>
                <c:pt idx="11">
                  <c:v>0.37302819014171884</c:v>
                </c:pt>
                <c:pt idx="12">
                  <c:v>0.18050088834945352</c:v>
                </c:pt>
                <c:pt idx="13">
                  <c:v>0.40951821840233921</c:v>
                </c:pt>
                <c:pt idx="14">
                  <c:v>0.42950708820435241</c:v>
                </c:pt>
                <c:pt idx="15">
                  <c:v>0.46113001922295543</c:v>
                </c:pt>
                <c:pt idx="16">
                  <c:v>0.2888680986788596</c:v>
                </c:pt>
                <c:pt idx="17">
                  <c:v>0.43272527024841201</c:v>
                </c:pt>
                <c:pt idx="18">
                  <c:v>0.45622766816840254</c:v>
                </c:pt>
                <c:pt idx="19">
                  <c:v>0.40097712247521172</c:v>
                </c:pt>
                <c:pt idx="20">
                  <c:v>0.35395031377323838</c:v>
                </c:pt>
                <c:pt idx="21">
                  <c:v>0.6224225557965043</c:v>
                </c:pt>
                <c:pt idx="22">
                  <c:v>0.55422895409474093</c:v>
                </c:pt>
                <c:pt idx="23">
                  <c:v>0.58424613442382778</c:v>
                </c:pt>
                <c:pt idx="24">
                  <c:v>0.33336067189617269</c:v>
                </c:pt>
                <c:pt idx="25">
                  <c:v>0.58828377240822294</c:v>
                </c:pt>
                <c:pt idx="26">
                  <c:v>0.485147221772469</c:v>
                </c:pt>
                <c:pt idx="27">
                  <c:v>0.55525440920014701</c:v>
                </c:pt>
                <c:pt idx="28">
                  <c:v>0.30401903984829531</c:v>
                </c:pt>
                <c:pt idx="29">
                  <c:v>0.5458749611838758</c:v>
                </c:pt>
                <c:pt idx="30">
                  <c:v>0.49444892760872</c:v>
                </c:pt>
                <c:pt idx="31">
                  <c:v>0.56939153801563935</c:v>
                </c:pt>
                <c:pt idx="32">
                  <c:v>0.36759201818757264</c:v>
                </c:pt>
                <c:pt idx="33">
                  <c:v>0.56732285236876989</c:v>
                </c:pt>
                <c:pt idx="34">
                  <c:v>0.55064703827496386</c:v>
                </c:pt>
                <c:pt idx="35">
                  <c:v>0.51215815549137222</c:v>
                </c:pt>
                <c:pt idx="36">
                  <c:v>0.38161466754766182</c:v>
                </c:pt>
                <c:pt idx="37">
                  <c:v>0.56090476912883358</c:v>
                </c:pt>
                <c:pt idx="38">
                  <c:v>0.54130032787437288</c:v>
                </c:pt>
                <c:pt idx="39">
                  <c:v>0.54029647296857175</c:v>
                </c:pt>
                <c:pt idx="40">
                  <c:v>0.45396915809152882</c:v>
                </c:pt>
                <c:pt idx="41">
                  <c:v>0.67879502241419742</c:v>
                </c:pt>
                <c:pt idx="42">
                  <c:v>0.62747586562890356</c:v>
                </c:pt>
                <c:pt idx="43">
                  <c:v>0.71090239551866108</c:v>
                </c:pt>
                <c:pt idx="44">
                  <c:v>0.39343464644680065</c:v>
                </c:pt>
                <c:pt idx="45">
                  <c:v>0.69840258315063564</c:v>
                </c:pt>
                <c:pt idx="46">
                  <c:v>0.65716048668621352</c:v>
                </c:pt>
                <c:pt idx="47">
                  <c:v>0.77238632402124774</c:v>
                </c:pt>
              </c:numCache>
            </c:numRef>
          </c:val>
          <c:extLst>
            <c:ext xmlns:c16="http://schemas.microsoft.com/office/drawing/2014/chart" uri="{C3380CC4-5D6E-409C-BE32-E72D297353CC}">
              <c16:uniqueId val="{00000003-CB54-489F-A23C-726D69EC7181}"/>
            </c:ext>
          </c:extLst>
        </c:ser>
        <c:dLbls>
          <c:showLegendKey val="0"/>
          <c:showVal val="0"/>
          <c:showCatName val="0"/>
          <c:showSerName val="0"/>
          <c:showPercent val="0"/>
          <c:showBubbleSize val="0"/>
        </c:dLbls>
        <c:gapWidth val="150"/>
        <c:overlap val="100"/>
        <c:axId val="418405119"/>
        <c:axId val="418407615"/>
      </c:barChart>
      <c:catAx>
        <c:axId val="4184051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418407615"/>
        <c:crosses val="autoZero"/>
        <c:auto val="1"/>
        <c:lblAlgn val="ctr"/>
        <c:lblOffset val="100"/>
        <c:tickLblSkip val="4"/>
        <c:tickMarkSkip val="4"/>
        <c:noMultiLvlLbl val="0"/>
      </c:catAx>
      <c:valAx>
        <c:axId val="41840761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418405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Investimento bruto (aquisição liquida de ativos pelo critério de caixa)</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0"/>
          <c:order val="0"/>
          <c:tx>
            <c:strRef>
              <c:f>'Resumo caixa'!$A$344</c:f>
              <c:strCache>
                <c:ptCount val="1"/>
                <c:pt idx="0">
                  <c:v>Governo Central</c:v>
                </c:pt>
              </c:strCache>
            </c:strRef>
          </c:tx>
          <c:spPr>
            <a:solidFill>
              <a:srgbClr val="00B0F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caixa'!$B$344:$AW$344</c:f>
              <c:numCache>
                <c:formatCode>#,##0.0</c:formatCode>
                <c:ptCount val="48"/>
                <c:pt idx="0">
                  <c:v>0.66059127057875866</c:v>
                </c:pt>
                <c:pt idx="1">
                  <c:v>0.7718174838001578</c:v>
                </c:pt>
                <c:pt idx="2">
                  <c:v>0.70512049339506078</c:v>
                </c:pt>
                <c:pt idx="3">
                  <c:v>0.90129449519893701</c:v>
                </c:pt>
                <c:pt idx="4">
                  <c:v>0.51590827066975831</c:v>
                </c:pt>
                <c:pt idx="5">
                  <c:v>0.44175933790862887</c:v>
                </c:pt>
                <c:pt idx="6">
                  <c:v>0.59203664394255684</c:v>
                </c:pt>
                <c:pt idx="7">
                  <c:v>0.62465095622947542</c:v>
                </c:pt>
                <c:pt idx="8">
                  <c:v>0.40277456103748005</c:v>
                </c:pt>
                <c:pt idx="9">
                  <c:v>0.47634044766749523</c:v>
                </c:pt>
                <c:pt idx="10">
                  <c:v>0.46780617676296266</c:v>
                </c:pt>
                <c:pt idx="11">
                  <c:v>0.59939733919002103</c:v>
                </c:pt>
                <c:pt idx="12">
                  <c:v>0.43588010193566812</c:v>
                </c:pt>
                <c:pt idx="13">
                  <c:v>0.4067824546591981</c:v>
                </c:pt>
                <c:pt idx="14">
                  <c:v>0.50748405327005219</c:v>
                </c:pt>
                <c:pt idx="15">
                  <c:v>0.73672882098608072</c:v>
                </c:pt>
                <c:pt idx="16">
                  <c:v>0.59852154056092322</c:v>
                </c:pt>
                <c:pt idx="17">
                  <c:v>0.67915412469830216</c:v>
                </c:pt>
                <c:pt idx="18">
                  <c:v>0.73316065678821363</c:v>
                </c:pt>
                <c:pt idx="19">
                  <c:v>0.24448355061083088</c:v>
                </c:pt>
                <c:pt idx="20">
                  <c:v>0.40547838042707351</c:v>
                </c:pt>
                <c:pt idx="21">
                  <c:v>0.15134676090477323</c:v>
                </c:pt>
                <c:pt idx="22">
                  <c:v>0.33968381192242003</c:v>
                </c:pt>
                <c:pt idx="23">
                  <c:v>0.42357118960011886</c:v>
                </c:pt>
                <c:pt idx="24">
                  <c:v>0.4770045135552054</c:v>
                </c:pt>
                <c:pt idx="25">
                  <c:v>0.27501274363757033</c:v>
                </c:pt>
                <c:pt idx="26">
                  <c:v>0.29806880660795976</c:v>
                </c:pt>
                <c:pt idx="27">
                  <c:v>0.52386465914131575</c:v>
                </c:pt>
                <c:pt idx="28">
                  <c:v>0.20984922328983319</c:v>
                </c:pt>
                <c:pt idx="29">
                  <c:v>0.22914254468893278</c:v>
                </c:pt>
                <c:pt idx="30">
                  <c:v>0.19495103571076913</c:v>
                </c:pt>
                <c:pt idx="31">
                  <c:v>0.32758776042658666</c:v>
                </c:pt>
                <c:pt idx="32">
                  <c:v>0.21339098438304507</c:v>
                </c:pt>
                <c:pt idx="33">
                  <c:v>0.21241841384806287</c:v>
                </c:pt>
                <c:pt idx="34">
                  <c:v>0.32572048940522091</c:v>
                </c:pt>
                <c:pt idx="35">
                  <c:v>0.52952111885298336</c:v>
                </c:pt>
                <c:pt idx="36">
                  <c:v>0.20235055456118381</c:v>
                </c:pt>
                <c:pt idx="37">
                  <c:v>0.23527537314180502</c:v>
                </c:pt>
                <c:pt idx="38">
                  <c:v>4.4622133993572399E-2</c:v>
                </c:pt>
                <c:pt idx="39">
                  <c:v>0.50161067465583098</c:v>
                </c:pt>
                <c:pt idx="40">
                  <c:v>0.17518795259132591</c:v>
                </c:pt>
                <c:pt idx="41">
                  <c:v>0.27669281982898758</c:v>
                </c:pt>
                <c:pt idx="42">
                  <c:v>5.2471603033986007E-2</c:v>
                </c:pt>
                <c:pt idx="43">
                  <c:v>0.39599079644311025</c:v>
                </c:pt>
                <c:pt idx="44">
                  <c:v>9.2296002674743638E-2</c:v>
                </c:pt>
                <c:pt idx="45">
                  <c:v>0.25945184724561254</c:v>
                </c:pt>
                <c:pt idx="46">
                  <c:v>0.1892966190360624</c:v>
                </c:pt>
                <c:pt idx="47">
                  <c:v>8.3150211586550726E-2</c:v>
                </c:pt>
              </c:numCache>
            </c:numRef>
          </c:val>
          <c:extLst>
            <c:ext xmlns:c16="http://schemas.microsoft.com/office/drawing/2014/chart" uri="{C3380CC4-5D6E-409C-BE32-E72D297353CC}">
              <c16:uniqueId val="{00000000-2DEC-4110-A8B3-87F74F75DAF7}"/>
            </c:ext>
          </c:extLst>
        </c:ser>
        <c:ser>
          <c:idx val="1"/>
          <c:order val="1"/>
          <c:tx>
            <c:strRef>
              <c:f>'Resumo caixa'!$A$345</c:f>
              <c:strCache>
                <c:ptCount val="1"/>
                <c:pt idx="0">
                  <c:v>FGTS e PIS-PASEP</c:v>
                </c:pt>
              </c:strCache>
            </c:strRef>
          </c:tx>
          <c:spPr>
            <a:solidFill>
              <a:schemeClr val="accent2"/>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caixa'!$B$345:$AW$345</c:f>
              <c:numCache>
                <c:formatCode>#,##0.0</c:formatCode>
                <c:ptCount val="4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numCache>
            </c:numRef>
          </c:val>
          <c:extLst>
            <c:ext xmlns:c16="http://schemas.microsoft.com/office/drawing/2014/chart" uri="{C3380CC4-5D6E-409C-BE32-E72D297353CC}">
              <c16:uniqueId val="{00000001-2DEC-4110-A8B3-87F74F75DAF7}"/>
            </c:ext>
          </c:extLst>
        </c:ser>
        <c:ser>
          <c:idx val="2"/>
          <c:order val="2"/>
          <c:tx>
            <c:strRef>
              <c:f>'Resumo caixa'!$A$346</c:f>
              <c:strCache>
                <c:ptCount val="1"/>
                <c:pt idx="0">
                  <c:v>Governos Estaduais</c:v>
                </c:pt>
              </c:strCache>
            </c:strRef>
          </c:tx>
          <c:spPr>
            <a:solidFill>
              <a:srgbClr val="FF000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caixa'!$B$346:$AW$346</c:f>
              <c:numCache>
                <c:formatCode>#,##0.0</c:formatCode>
                <c:ptCount val="48"/>
                <c:pt idx="0">
                  <c:v>0.73186335958240023</c:v>
                </c:pt>
                <c:pt idx="1">
                  <c:v>1.0397813483486318</c:v>
                </c:pt>
                <c:pt idx="2">
                  <c:v>1.1234626628370525</c:v>
                </c:pt>
                <c:pt idx="3">
                  <c:v>1.1864798523608306</c:v>
                </c:pt>
                <c:pt idx="4">
                  <c:v>0.45062673855849494</c:v>
                </c:pt>
                <c:pt idx="5">
                  <c:v>0.63353187116605025</c:v>
                </c:pt>
                <c:pt idx="6">
                  <c:v>0.65758151694764766</c:v>
                </c:pt>
                <c:pt idx="7">
                  <c:v>0.93725771172693895</c:v>
                </c:pt>
                <c:pt idx="8">
                  <c:v>0.44922385759519129</c:v>
                </c:pt>
                <c:pt idx="9">
                  <c:v>0.61056428063216495</c:v>
                </c:pt>
                <c:pt idx="10">
                  <c:v>0.6703365907268779</c:v>
                </c:pt>
                <c:pt idx="11">
                  <c:v>0.93039244035446156</c:v>
                </c:pt>
                <c:pt idx="12">
                  <c:v>0.47333321723362892</c:v>
                </c:pt>
                <c:pt idx="13">
                  <c:v>0.80360718986093449</c:v>
                </c:pt>
                <c:pt idx="14">
                  <c:v>0.88794836131197974</c:v>
                </c:pt>
                <c:pt idx="15">
                  <c:v>1.1981431660064621</c:v>
                </c:pt>
                <c:pt idx="16">
                  <c:v>0.76875161680915893</c:v>
                </c:pt>
                <c:pt idx="17">
                  <c:v>1.0339954430792897</c:v>
                </c:pt>
                <c:pt idx="18">
                  <c:v>1.1071681324103431</c:v>
                </c:pt>
                <c:pt idx="19">
                  <c:v>1.062829306482435</c:v>
                </c:pt>
                <c:pt idx="20">
                  <c:v>0.39451186655564519</c:v>
                </c:pt>
                <c:pt idx="21">
                  <c:v>0.54924752013306366</c:v>
                </c:pt>
                <c:pt idx="22">
                  <c:v>0.5672057412393875</c:v>
                </c:pt>
                <c:pt idx="23">
                  <c:v>0.77086060276191826</c:v>
                </c:pt>
                <c:pt idx="24">
                  <c:v>0.37402767907264517</c:v>
                </c:pt>
                <c:pt idx="25">
                  <c:v>0.49245027601130947</c:v>
                </c:pt>
                <c:pt idx="26">
                  <c:v>0.49489394688399041</c:v>
                </c:pt>
                <c:pt idx="27">
                  <c:v>0.5412188359332093</c:v>
                </c:pt>
                <c:pt idx="28">
                  <c:v>0.34636710526284065</c:v>
                </c:pt>
                <c:pt idx="29">
                  <c:v>0.39279084890252419</c:v>
                </c:pt>
                <c:pt idx="30">
                  <c:v>0.48075017528651426</c:v>
                </c:pt>
                <c:pt idx="31">
                  <c:v>0.62077238721119665</c:v>
                </c:pt>
                <c:pt idx="32">
                  <c:v>0.34502177589964356</c:v>
                </c:pt>
                <c:pt idx="33">
                  <c:v>0.4785216405400935</c:v>
                </c:pt>
                <c:pt idx="34">
                  <c:v>0.51903213420944661</c:v>
                </c:pt>
                <c:pt idx="35">
                  <c:v>0.64820840415587921</c:v>
                </c:pt>
                <c:pt idx="36">
                  <c:v>0.23929214873530633</c:v>
                </c:pt>
                <c:pt idx="37">
                  <c:v>0.32899595624936767</c:v>
                </c:pt>
                <c:pt idx="38">
                  <c:v>0.35353851580682799</c:v>
                </c:pt>
                <c:pt idx="39">
                  <c:v>0.4449045239477552</c:v>
                </c:pt>
                <c:pt idx="40">
                  <c:v>0.27673033029754712</c:v>
                </c:pt>
                <c:pt idx="41">
                  <c:v>0.38642562514663487</c:v>
                </c:pt>
                <c:pt idx="42">
                  <c:v>0.34281886921891014</c:v>
                </c:pt>
                <c:pt idx="43">
                  <c:v>0.52345410785541768</c:v>
                </c:pt>
                <c:pt idx="44">
                  <c:v>0.28022645753592734</c:v>
                </c:pt>
                <c:pt idx="45">
                  <c:v>0.36129323626278254</c:v>
                </c:pt>
                <c:pt idx="46">
                  <c:v>0.5541314460520268</c:v>
                </c:pt>
                <c:pt idx="47">
                  <c:v>0.85637720964480502</c:v>
                </c:pt>
              </c:numCache>
            </c:numRef>
          </c:val>
          <c:extLst>
            <c:ext xmlns:c16="http://schemas.microsoft.com/office/drawing/2014/chart" uri="{C3380CC4-5D6E-409C-BE32-E72D297353CC}">
              <c16:uniqueId val="{00000002-2DEC-4110-A8B3-87F74F75DAF7}"/>
            </c:ext>
          </c:extLst>
        </c:ser>
        <c:ser>
          <c:idx val="3"/>
          <c:order val="3"/>
          <c:tx>
            <c:strRef>
              <c:f>'Resumo caixa'!$A$347</c:f>
              <c:strCache>
                <c:ptCount val="1"/>
                <c:pt idx="0">
                  <c:v>Governos Municipais</c:v>
                </c:pt>
              </c:strCache>
            </c:strRef>
          </c:tx>
          <c:spPr>
            <a:solidFill>
              <a:srgbClr val="00B050"/>
            </a:solidFill>
            <a:ln>
              <a:noFill/>
            </a:ln>
            <a:effectLst/>
          </c:spPr>
          <c:invertIfNegative val="0"/>
          <c:cat>
            <c:strRef>
              <c:f>'Resumo caixa'!$B$3:$AW$3</c:f>
              <c:strCache>
                <c:ptCount val="48"/>
                <c:pt idx="0">
                  <c:v>2010-I</c:v>
                </c:pt>
                <c:pt idx="1">
                  <c:v>2010-II</c:v>
                </c:pt>
                <c:pt idx="2">
                  <c:v>2010-III</c:v>
                </c:pt>
                <c:pt idx="3">
                  <c:v>2010-IV</c:v>
                </c:pt>
                <c:pt idx="4">
                  <c:v>2011-I</c:v>
                </c:pt>
                <c:pt idx="5">
                  <c:v>2011-II</c:v>
                </c:pt>
                <c:pt idx="6">
                  <c:v>2011-III</c:v>
                </c:pt>
                <c:pt idx="7">
                  <c:v>2011-IV</c:v>
                </c:pt>
                <c:pt idx="8">
                  <c:v>2012-I</c:v>
                </c:pt>
                <c:pt idx="9">
                  <c:v>2012-II</c:v>
                </c:pt>
                <c:pt idx="10">
                  <c:v>2012-III</c:v>
                </c:pt>
                <c:pt idx="11">
                  <c:v>2012-IV</c:v>
                </c:pt>
                <c:pt idx="12">
                  <c:v>2013-I</c:v>
                </c:pt>
                <c:pt idx="13">
                  <c:v>2013-II</c:v>
                </c:pt>
                <c:pt idx="14">
                  <c:v>2013-III</c:v>
                </c:pt>
                <c:pt idx="15">
                  <c:v>2013-IV</c:v>
                </c:pt>
                <c:pt idx="16">
                  <c:v>2014-I</c:v>
                </c:pt>
                <c:pt idx="17">
                  <c:v>2014-II</c:v>
                </c:pt>
                <c:pt idx="18">
                  <c:v>2014-III</c:v>
                </c:pt>
                <c:pt idx="19">
                  <c:v>2014-IV</c:v>
                </c:pt>
                <c:pt idx="20">
                  <c:v>2015-I</c:v>
                </c:pt>
                <c:pt idx="21">
                  <c:v>2015-II</c:v>
                </c:pt>
                <c:pt idx="22">
                  <c:v>2015-III</c:v>
                </c:pt>
                <c:pt idx="23">
                  <c:v>2015-IV</c:v>
                </c:pt>
                <c:pt idx="24">
                  <c:v>2016-I</c:v>
                </c:pt>
                <c:pt idx="25">
                  <c:v>2016-II</c:v>
                </c:pt>
                <c:pt idx="26">
                  <c:v>2016-III</c:v>
                </c:pt>
                <c:pt idx="27">
                  <c:v>2016-IV</c:v>
                </c:pt>
                <c:pt idx="28">
                  <c:v>2017-I</c:v>
                </c:pt>
                <c:pt idx="29">
                  <c:v>2017-II</c:v>
                </c:pt>
                <c:pt idx="30">
                  <c:v>2017-III</c:v>
                </c:pt>
                <c:pt idx="31">
                  <c:v>2017-IV</c:v>
                </c:pt>
                <c:pt idx="32">
                  <c:v>2018-I</c:v>
                </c:pt>
                <c:pt idx="33">
                  <c:v>2018-II</c:v>
                </c:pt>
                <c:pt idx="34">
                  <c:v>2018-III</c:v>
                </c:pt>
                <c:pt idx="35">
                  <c:v>2018-IV</c:v>
                </c:pt>
                <c:pt idx="36">
                  <c:v>2019-I</c:v>
                </c:pt>
                <c:pt idx="37">
                  <c:v>2019-II</c:v>
                </c:pt>
                <c:pt idx="38">
                  <c:v>2019-III</c:v>
                </c:pt>
                <c:pt idx="39">
                  <c:v>2019-IV</c:v>
                </c:pt>
                <c:pt idx="40">
                  <c:v>2020-I</c:v>
                </c:pt>
                <c:pt idx="41">
                  <c:v>2020-II</c:v>
                </c:pt>
                <c:pt idx="42">
                  <c:v>2020-III</c:v>
                </c:pt>
                <c:pt idx="43">
                  <c:v>2020-IV</c:v>
                </c:pt>
                <c:pt idx="44">
                  <c:v>2021-I</c:v>
                </c:pt>
                <c:pt idx="45">
                  <c:v>2021-II</c:v>
                </c:pt>
                <c:pt idx="46">
                  <c:v>2021-III</c:v>
                </c:pt>
                <c:pt idx="47">
                  <c:v>2021-IV</c:v>
                </c:pt>
              </c:strCache>
            </c:strRef>
          </c:cat>
          <c:val>
            <c:numRef>
              <c:f>'Resumo caixa'!$B$347:$AW$347</c:f>
              <c:numCache>
                <c:formatCode>#,##0.0</c:formatCode>
                <c:ptCount val="48"/>
                <c:pt idx="0">
                  <c:v>0.88914026004192837</c:v>
                </c:pt>
                <c:pt idx="1">
                  <c:v>0.77747937009435764</c:v>
                </c:pt>
                <c:pt idx="2">
                  <c:v>0.9362788068065363</c:v>
                </c:pt>
                <c:pt idx="3">
                  <c:v>0.91165931107366571</c:v>
                </c:pt>
                <c:pt idx="4">
                  <c:v>0.76378265601722239</c:v>
                </c:pt>
                <c:pt idx="5">
                  <c:v>0.78686606427159</c:v>
                </c:pt>
                <c:pt idx="6">
                  <c:v>0.88652062672137011</c:v>
                </c:pt>
                <c:pt idx="7">
                  <c:v>0.92637755986713077</c:v>
                </c:pt>
                <c:pt idx="8">
                  <c:v>0.88425781105891621</c:v>
                </c:pt>
                <c:pt idx="9">
                  <c:v>0.92088845651548312</c:v>
                </c:pt>
                <c:pt idx="10">
                  <c:v>1.0099053139013259</c:v>
                </c:pt>
                <c:pt idx="11">
                  <c:v>0.91426317052734585</c:v>
                </c:pt>
                <c:pt idx="12">
                  <c:v>0.53512379674650123</c:v>
                </c:pt>
                <c:pt idx="13">
                  <c:v>0.54210877959942627</c:v>
                </c:pt>
                <c:pt idx="14">
                  <c:v>0.59943649727625081</c:v>
                </c:pt>
                <c:pt idx="15">
                  <c:v>0.8230475817088555</c:v>
                </c:pt>
                <c:pt idx="16">
                  <c:v>0.62522286986399878</c:v>
                </c:pt>
                <c:pt idx="17">
                  <c:v>0.67647016975330498</c:v>
                </c:pt>
                <c:pt idx="18">
                  <c:v>0.77109607009224723</c:v>
                </c:pt>
                <c:pt idx="19">
                  <c:v>0.78466967865967296</c:v>
                </c:pt>
                <c:pt idx="20">
                  <c:v>0.53453335211494657</c:v>
                </c:pt>
                <c:pt idx="21">
                  <c:v>0.658418829535515</c:v>
                </c:pt>
                <c:pt idx="22">
                  <c:v>0.60638689665858092</c:v>
                </c:pt>
                <c:pt idx="23">
                  <c:v>0.78823622415144801</c:v>
                </c:pt>
                <c:pt idx="24">
                  <c:v>0.5461730772459461</c:v>
                </c:pt>
                <c:pt idx="25">
                  <c:v>0.68996798677743421</c:v>
                </c:pt>
                <c:pt idx="26">
                  <c:v>0.61902746641287332</c:v>
                </c:pt>
                <c:pt idx="27">
                  <c:v>0.76127016826356453</c:v>
                </c:pt>
                <c:pt idx="28">
                  <c:v>0.33338723535571846</c:v>
                </c:pt>
                <c:pt idx="29">
                  <c:v>0.27240084887624599</c:v>
                </c:pt>
                <c:pt idx="30">
                  <c:v>0.35446747429447184</c:v>
                </c:pt>
                <c:pt idx="31">
                  <c:v>0.49428385132768843</c:v>
                </c:pt>
                <c:pt idx="32">
                  <c:v>0.39274936225263674</c:v>
                </c:pt>
                <c:pt idx="33">
                  <c:v>0.38803273565212776</c:v>
                </c:pt>
                <c:pt idx="34">
                  <c:v>0.47195380243230683</c:v>
                </c:pt>
                <c:pt idx="35">
                  <c:v>0.57976484318171195</c:v>
                </c:pt>
                <c:pt idx="36">
                  <c:v>0.48619494500565552</c:v>
                </c:pt>
                <c:pt idx="37">
                  <c:v>0.430291204649766</c:v>
                </c:pt>
                <c:pt idx="38">
                  <c:v>0.53608430367082405</c:v>
                </c:pt>
                <c:pt idx="39">
                  <c:v>0.70880974804567964</c:v>
                </c:pt>
                <c:pt idx="40">
                  <c:v>0.64895119125966561</c:v>
                </c:pt>
                <c:pt idx="41">
                  <c:v>0.69294776707727734</c:v>
                </c:pt>
                <c:pt idx="42">
                  <c:v>0.78153243376872794</c:v>
                </c:pt>
                <c:pt idx="43">
                  <c:v>1.0364476556692417</c:v>
                </c:pt>
                <c:pt idx="44">
                  <c:v>0.50301147842039162</c:v>
                </c:pt>
                <c:pt idx="45">
                  <c:v>0.41739850425324088</c:v>
                </c:pt>
                <c:pt idx="46">
                  <c:v>0.45021850093784488</c:v>
                </c:pt>
                <c:pt idx="47">
                  <c:v>0.75717228551294724</c:v>
                </c:pt>
              </c:numCache>
            </c:numRef>
          </c:val>
          <c:extLst>
            <c:ext xmlns:c16="http://schemas.microsoft.com/office/drawing/2014/chart" uri="{C3380CC4-5D6E-409C-BE32-E72D297353CC}">
              <c16:uniqueId val="{00000003-2DEC-4110-A8B3-87F74F75DAF7}"/>
            </c:ext>
          </c:extLst>
        </c:ser>
        <c:dLbls>
          <c:showLegendKey val="0"/>
          <c:showVal val="0"/>
          <c:showCatName val="0"/>
          <c:showSerName val="0"/>
          <c:showPercent val="0"/>
          <c:showBubbleSize val="0"/>
        </c:dLbls>
        <c:gapWidth val="150"/>
        <c:overlap val="100"/>
        <c:axId val="418398879"/>
        <c:axId val="418414687"/>
      </c:barChart>
      <c:catAx>
        <c:axId val="4183988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418414687"/>
        <c:crosses val="autoZero"/>
        <c:auto val="1"/>
        <c:lblAlgn val="ctr"/>
        <c:lblOffset val="100"/>
        <c:tickLblSkip val="4"/>
        <c:tickMarkSkip val="4"/>
        <c:noMultiLvlLbl val="0"/>
      </c:catAx>
      <c:valAx>
        <c:axId val="41841468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4183988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Receita Tributária</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0"/>
          <c:order val="0"/>
          <c:tx>
            <c:strRef>
              <c:f>'Resumo caixa anual'!$A$164</c:f>
              <c:strCache>
                <c:ptCount val="1"/>
                <c:pt idx="0">
                  <c:v>Governo Central</c:v>
                </c:pt>
              </c:strCache>
            </c:strRef>
          </c:tx>
          <c:spPr>
            <a:solidFill>
              <a:srgbClr val="00B0F0"/>
            </a:solidFill>
            <a:ln>
              <a:noFill/>
            </a:ln>
            <a:effectLst/>
          </c:spPr>
          <c:invertIfNegative val="0"/>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anual'!$B$164:$M$164</c:f>
              <c:numCache>
                <c:formatCode>#,##0.00</c:formatCode>
                <c:ptCount val="12"/>
                <c:pt idx="0">
                  <c:v>20.444532794401731</c:v>
                </c:pt>
                <c:pt idx="1">
                  <c:v>21.170756578488525</c:v>
                </c:pt>
                <c:pt idx="2">
                  <c:v>20.685399819011014</c:v>
                </c:pt>
                <c:pt idx="3">
                  <c:v>20.358437645145234</c:v>
                </c:pt>
                <c:pt idx="4">
                  <c:v>19.649826741062778</c:v>
                </c:pt>
                <c:pt idx="5">
                  <c:v>19.673436743176481</c:v>
                </c:pt>
                <c:pt idx="6">
                  <c:v>19.76325448837202</c:v>
                </c:pt>
                <c:pt idx="7">
                  <c:v>19.725018152386099</c:v>
                </c:pt>
                <c:pt idx="8">
                  <c:v>19.998107409473739</c:v>
                </c:pt>
                <c:pt idx="9">
                  <c:v>19.762169539125068</c:v>
                </c:pt>
                <c:pt idx="10">
                  <c:v>18.988374037589633</c:v>
                </c:pt>
                <c:pt idx="11">
                  <c:v>20.632237217323322</c:v>
                </c:pt>
              </c:numCache>
            </c:numRef>
          </c:val>
          <c:extLst>
            <c:ext xmlns:c16="http://schemas.microsoft.com/office/drawing/2014/chart" uri="{C3380CC4-5D6E-409C-BE32-E72D297353CC}">
              <c16:uniqueId val="{00000000-0676-4F17-A985-6F36DF02E590}"/>
            </c:ext>
          </c:extLst>
        </c:ser>
        <c:ser>
          <c:idx val="1"/>
          <c:order val="1"/>
          <c:tx>
            <c:strRef>
              <c:f>'Resumo caixa anual'!$A$165</c:f>
              <c:strCache>
                <c:ptCount val="1"/>
                <c:pt idx="0">
                  <c:v>FGTS e PIS-PASEP</c:v>
                </c:pt>
              </c:strCache>
            </c:strRef>
          </c:tx>
          <c:spPr>
            <a:solidFill>
              <a:srgbClr val="FFC000"/>
            </a:solidFill>
            <a:ln>
              <a:noFill/>
            </a:ln>
            <a:effectLst/>
          </c:spPr>
          <c:invertIfNegative val="0"/>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anual'!$B$165:$M$165</c:f>
              <c:numCache>
                <c:formatCode>#,##0.00</c:formatCode>
                <c:ptCount val="12"/>
                <c:pt idx="0">
                  <c:v>1.6585992963696201</c:v>
                </c:pt>
                <c:pt idx="1">
                  <c:v>1.7161255347453663</c:v>
                </c:pt>
                <c:pt idx="2">
                  <c:v>1.7915224227168125</c:v>
                </c:pt>
                <c:pt idx="3">
                  <c:v>1.8436919254732946</c:v>
                </c:pt>
                <c:pt idx="4">
                  <c:v>1.8847281678878509</c:v>
                </c:pt>
                <c:pt idx="5">
                  <c:v>2.0340223727093694</c:v>
                </c:pt>
                <c:pt idx="6">
                  <c:v>2.0447079974121625</c:v>
                </c:pt>
                <c:pt idx="7">
                  <c:v>2.2232218947171525</c:v>
                </c:pt>
                <c:pt idx="8">
                  <c:v>1.8340340664187078</c:v>
                </c:pt>
                <c:pt idx="9">
                  <c:v>1.8222433057419065</c:v>
                </c:pt>
                <c:pt idx="10">
                  <c:v>1.7049530539536382</c:v>
                </c:pt>
                <c:pt idx="11">
                  <c:v>1.5810526695475204</c:v>
                </c:pt>
              </c:numCache>
            </c:numRef>
          </c:val>
          <c:extLst>
            <c:ext xmlns:c16="http://schemas.microsoft.com/office/drawing/2014/chart" uri="{C3380CC4-5D6E-409C-BE32-E72D297353CC}">
              <c16:uniqueId val="{00000001-0676-4F17-A985-6F36DF02E590}"/>
            </c:ext>
          </c:extLst>
        </c:ser>
        <c:ser>
          <c:idx val="2"/>
          <c:order val="2"/>
          <c:tx>
            <c:strRef>
              <c:f>'Resumo caixa anual'!$A$166</c:f>
              <c:strCache>
                <c:ptCount val="1"/>
                <c:pt idx="0">
                  <c:v>Governos Estaduais</c:v>
                </c:pt>
              </c:strCache>
            </c:strRef>
          </c:tx>
          <c:spPr>
            <a:solidFill>
              <a:srgbClr val="FF0000"/>
            </a:solidFill>
            <a:ln>
              <a:noFill/>
            </a:ln>
            <a:effectLst/>
          </c:spPr>
          <c:invertIfNegative val="0"/>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anual'!$B$166:$M$166</c:f>
              <c:numCache>
                <c:formatCode>#,##0.00</c:formatCode>
                <c:ptCount val="12"/>
                <c:pt idx="0">
                  <c:v>8.6368192972645499</c:v>
                </c:pt>
                <c:pt idx="1">
                  <c:v>8.5360904327217586</c:v>
                </c:pt>
                <c:pt idx="2">
                  <c:v>8.6094743101183564</c:v>
                </c:pt>
                <c:pt idx="3">
                  <c:v>8.6593461622861287</c:v>
                </c:pt>
                <c:pt idx="4">
                  <c:v>8.6061241279975764</c:v>
                </c:pt>
                <c:pt idx="5">
                  <c:v>8.6772194300563186</c:v>
                </c:pt>
                <c:pt idx="6">
                  <c:v>8.7119585935846704</c:v>
                </c:pt>
                <c:pt idx="7">
                  <c:v>8.8528193742964003</c:v>
                </c:pt>
                <c:pt idx="8">
                  <c:v>8.9413946800481305</c:v>
                </c:pt>
                <c:pt idx="9">
                  <c:v>9.095578661161511</c:v>
                </c:pt>
                <c:pt idx="10">
                  <c:v>9.1756649967944259</c:v>
                </c:pt>
                <c:pt idx="11">
                  <c:v>9.7072729764461965</c:v>
                </c:pt>
              </c:numCache>
            </c:numRef>
          </c:val>
          <c:extLst>
            <c:ext xmlns:c16="http://schemas.microsoft.com/office/drawing/2014/chart" uri="{C3380CC4-5D6E-409C-BE32-E72D297353CC}">
              <c16:uniqueId val="{00000002-0676-4F17-A985-6F36DF02E590}"/>
            </c:ext>
          </c:extLst>
        </c:ser>
        <c:ser>
          <c:idx val="3"/>
          <c:order val="3"/>
          <c:tx>
            <c:strRef>
              <c:f>'Resumo caixa anual'!$A$167</c:f>
              <c:strCache>
                <c:ptCount val="1"/>
                <c:pt idx="0">
                  <c:v>Governos Municipais</c:v>
                </c:pt>
              </c:strCache>
            </c:strRef>
          </c:tx>
          <c:spPr>
            <a:solidFill>
              <a:srgbClr val="00B050"/>
            </a:solidFill>
            <a:ln>
              <a:noFill/>
            </a:ln>
            <a:effectLst/>
          </c:spPr>
          <c:invertIfNegative val="0"/>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anual'!$B$167:$M$167</c:f>
              <c:numCache>
                <c:formatCode>#,##0.00</c:formatCode>
                <c:ptCount val="12"/>
                <c:pt idx="0">
                  <c:v>1.8606822200950357</c:v>
                </c:pt>
                <c:pt idx="1">
                  <c:v>1.9535953101538632</c:v>
                </c:pt>
                <c:pt idx="2">
                  <c:v>2.0035868130526397</c:v>
                </c:pt>
                <c:pt idx="3">
                  <c:v>2.0317725007148892</c:v>
                </c:pt>
                <c:pt idx="4">
                  <c:v>2.087253555462476</c:v>
                </c:pt>
                <c:pt idx="5">
                  <c:v>2.1802333509998837</c:v>
                </c:pt>
                <c:pt idx="6">
                  <c:v>2.1793314548548794</c:v>
                </c:pt>
                <c:pt idx="7">
                  <c:v>2.2311469838105022</c:v>
                </c:pt>
                <c:pt idx="8">
                  <c:v>2.3361178998640413</c:v>
                </c:pt>
                <c:pt idx="9">
                  <c:v>2.4724536281437497</c:v>
                </c:pt>
                <c:pt idx="10">
                  <c:v>2.4875925546817022</c:v>
                </c:pt>
                <c:pt idx="11">
                  <c:v>2.5461023887578644</c:v>
                </c:pt>
              </c:numCache>
            </c:numRef>
          </c:val>
          <c:extLst>
            <c:ext xmlns:c16="http://schemas.microsoft.com/office/drawing/2014/chart" uri="{C3380CC4-5D6E-409C-BE32-E72D297353CC}">
              <c16:uniqueId val="{00000003-0676-4F17-A985-6F36DF02E590}"/>
            </c:ext>
          </c:extLst>
        </c:ser>
        <c:dLbls>
          <c:showLegendKey val="0"/>
          <c:showVal val="0"/>
          <c:showCatName val="0"/>
          <c:showSerName val="0"/>
          <c:showPercent val="0"/>
          <c:showBubbleSize val="0"/>
        </c:dLbls>
        <c:gapWidth val="150"/>
        <c:overlap val="100"/>
        <c:axId val="331579711"/>
        <c:axId val="331580127"/>
      </c:barChart>
      <c:catAx>
        <c:axId val="3315797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331580127"/>
        <c:crosses val="autoZero"/>
        <c:auto val="1"/>
        <c:lblAlgn val="ctr"/>
        <c:lblOffset val="100"/>
        <c:noMultiLvlLbl val="0"/>
      </c:catAx>
      <c:valAx>
        <c:axId val="3315801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331579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Receita primária não tributária</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0"/>
          <c:order val="0"/>
          <c:tx>
            <c:strRef>
              <c:f>'Resumo caixa anual'!$A$170</c:f>
              <c:strCache>
                <c:ptCount val="1"/>
                <c:pt idx="0">
                  <c:v>Governo Central</c:v>
                </c:pt>
              </c:strCache>
            </c:strRef>
          </c:tx>
          <c:spPr>
            <a:solidFill>
              <a:srgbClr val="00B0F0"/>
            </a:solidFill>
            <a:ln>
              <a:noFill/>
            </a:ln>
            <a:effectLst/>
          </c:spPr>
          <c:invertIfNegative val="0"/>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anual'!$B$170:$M$170</c:f>
              <c:numCache>
                <c:formatCode>#,##0.00</c:formatCode>
                <c:ptCount val="12"/>
                <c:pt idx="0">
                  <c:v>2.0700966633573068</c:v>
                </c:pt>
                <c:pt idx="1">
                  <c:v>1.8293275246799752</c:v>
                </c:pt>
                <c:pt idx="2">
                  <c:v>2.4489780522898337</c:v>
                </c:pt>
                <c:pt idx="3">
                  <c:v>2.2990771057639341</c:v>
                </c:pt>
                <c:pt idx="4">
                  <c:v>1.7559349040601302</c:v>
                </c:pt>
                <c:pt idx="5">
                  <c:v>1.5983820145203622</c:v>
                </c:pt>
                <c:pt idx="6">
                  <c:v>1.8842866914769816</c:v>
                </c:pt>
                <c:pt idx="7">
                  <c:v>1.7410102697594232</c:v>
                </c:pt>
                <c:pt idx="8">
                  <c:v>2.1664061981096614</c:v>
                </c:pt>
                <c:pt idx="9">
                  <c:v>3.166175354136501</c:v>
                </c:pt>
                <c:pt idx="10">
                  <c:v>1.6804819928122969</c:v>
                </c:pt>
                <c:pt idx="11">
                  <c:v>2.5177709237413719</c:v>
                </c:pt>
              </c:numCache>
            </c:numRef>
          </c:val>
          <c:extLst>
            <c:ext xmlns:c16="http://schemas.microsoft.com/office/drawing/2014/chart" uri="{C3380CC4-5D6E-409C-BE32-E72D297353CC}">
              <c16:uniqueId val="{00000000-03A2-4076-BA43-54536048F3DE}"/>
            </c:ext>
          </c:extLst>
        </c:ser>
        <c:ser>
          <c:idx val="1"/>
          <c:order val="1"/>
          <c:tx>
            <c:strRef>
              <c:f>'Resumo caixa anual'!$A$171</c:f>
              <c:strCache>
                <c:ptCount val="1"/>
                <c:pt idx="0">
                  <c:v>FGTS e PIS-PASEP</c:v>
                </c:pt>
              </c:strCache>
            </c:strRef>
          </c:tx>
          <c:spPr>
            <a:solidFill>
              <a:srgbClr val="FFC000"/>
            </a:solidFill>
            <a:ln>
              <a:noFill/>
            </a:ln>
            <a:effectLst/>
          </c:spPr>
          <c:invertIfNegative val="0"/>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anual'!$B$171:$M$171</c:f>
              <c:numCache>
                <c:formatCode>#,##0.00</c:formatCode>
                <c:ptCount val="12"/>
                <c:pt idx="0">
                  <c:v>7.7203245532619924E-8</c:v>
                </c:pt>
                <c:pt idx="1">
                  <c:v>1.1424962469142041E-7</c:v>
                </c:pt>
                <c:pt idx="2">
                  <c:v>1.516171107412978E-6</c:v>
                </c:pt>
                <c:pt idx="3">
                  <c:v>5.6268086717770061E-8</c:v>
                </c:pt>
                <c:pt idx="4">
                  <c:v>0</c:v>
                </c:pt>
                <c:pt idx="5">
                  <c:v>1.4773373370333825E-3</c:v>
                </c:pt>
                <c:pt idx="6">
                  <c:v>2.2911067980493222E-3</c:v>
                </c:pt>
                <c:pt idx="7">
                  <c:v>4.0725663235735565E-3</c:v>
                </c:pt>
                <c:pt idx="8">
                  <c:v>7.9074650267615954E-4</c:v>
                </c:pt>
                <c:pt idx="9">
                  <c:v>0.2242776856980884</c:v>
                </c:pt>
                <c:pt idx="10">
                  <c:v>1.0261241373584612E-2</c:v>
                </c:pt>
                <c:pt idx="11">
                  <c:v>0</c:v>
                </c:pt>
              </c:numCache>
            </c:numRef>
          </c:val>
          <c:extLst>
            <c:ext xmlns:c16="http://schemas.microsoft.com/office/drawing/2014/chart" uri="{C3380CC4-5D6E-409C-BE32-E72D297353CC}">
              <c16:uniqueId val="{00000001-03A2-4076-BA43-54536048F3DE}"/>
            </c:ext>
          </c:extLst>
        </c:ser>
        <c:ser>
          <c:idx val="2"/>
          <c:order val="2"/>
          <c:tx>
            <c:strRef>
              <c:f>'Resumo caixa anual'!$A$172</c:f>
              <c:strCache>
                <c:ptCount val="1"/>
                <c:pt idx="0">
                  <c:v>Governos Estaduais</c:v>
                </c:pt>
              </c:strCache>
            </c:strRef>
          </c:tx>
          <c:spPr>
            <a:solidFill>
              <a:srgbClr val="FF0000"/>
            </a:solidFill>
            <a:ln>
              <a:noFill/>
            </a:ln>
            <a:effectLst/>
          </c:spPr>
          <c:invertIfNegative val="0"/>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anual'!$B$172:$M$172</c:f>
              <c:numCache>
                <c:formatCode>#,##0.00</c:formatCode>
                <c:ptCount val="12"/>
                <c:pt idx="0">
                  <c:v>0.70714583635471617</c:v>
                </c:pt>
                <c:pt idx="1">
                  <c:v>0.68538402993500103</c:v>
                </c:pt>
                <c:pt idx="2">
                  <c:v>0.64692574512795809</c:v>
                </c:pt>
                <c:pt idx="3">
                  <c:v>0.75544068613278825</c:v>
                </c:pt>
                <c:pt idx="4">
                  <c:v>0.67277389701276247</c:v>
                </c:pt>
                <c:pt idx="5">
                  <c:v>0.92634344865606277</c:v>
                </c:pt>
                <c:pt idx="6">
                  <c:v>0.77102264786146579</c:v>
                </c:pt>
                <c:pt idx="7">
                  <c:v>0.79599566764807073</c:v>
                </c:pt>
                <c:pt idx="8">
                  <c:v>0.6703345640519216</c:v>
                </c:pt>
                <c:pt idx="9">
                  <c:v>0.74382595410203789</c:v>
                </c:pt>
                <c:pt idx="10">
                  <c:v>0.71376343353554939</c:v>
                </c:pt>
                <c:pt idx="11">
                  <c:v>1.012607175150076</c:v>
                </c:pt>
              </c:numCache>
            </c:numRef>
          </c:val>
          <c:extLst>
            <c:ext xmlns:c16="http://schemas.microsoft.com/office/drawing/2014/chart" uri="{C3380CC4-5D6E-409C-BE32-E72D297353CC}">
              <c16:uniqueId val="{00000002-03A2-4076-BA43-54536048F3DE}"/>
            </c:ext>
          </c:extLst>
        </c:ser>
        <c:ser>
          <c:idx val="3"/>
          <c:order val="3"/>
          <c:tx>
            <c:strRef>
              <c:f>'Resumo caixa anual'!$A$173</c:f>
              <c:strCache>
                <c:ptCount val="1"/>
                <c:pt idx="0">
                  <c:v>Governos Municipais</c:v>
                </c:pt>
              </c:strCache>
            </c:strRef>
          </c:tx>
          <c:spPr>
            <a:solidFill>
              <a:srgbClr val="00B050"/>
            </a:solidFill>
            <a:ln>
              <a:noFill/>
            </a:ln>
            <a:effectLst/>
          </c:spPr>
          <c:invertIfNegative val="0"/>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anual'!$B$173:$M$173</c:f>
              <c:numCache>
                <c:formatCode>#,##0.00</c:formatCode>
                <c:ptCount val="12"/>
                <c:pt idx="0">
                  <c:v>0.40235763827081716</c:v>
                </c:pt>
                <c:pt idx="1">
                  <c:v>0.38091899515585453</c:v>
                </c:pt>
                <c:pt idx="2">
                  <c:v>0.32097577858391457</c:v>
                </c:pt>
                <c:pt idx="3">
                  <c:v>0.36968692352968247</c:v>
                </c:pt>
                <c:pt idx="4">
                  <c:v>0.37334659908185153</c:v>
                </c:pt>
                <c:pt idx="5">
                  <c:v>0.45307678506764543</c:v>
                </c:pt>
                <c:pt idx="6">
                  <c:v>0.42629589738209128</c:v>
                </c:pt>
                <c:pt idx="7">
                  <c:v>0.41952707952884316</c:v>
                </c:pt>
                <c:pt idx="8">
                  <c:v>0.41984735871860701</c:v>
                </c:pt>
                <c:pt idx="9">
                  <c:v>0.54365776151979994</c:v>
                </c:pt>
                <c:pt idx="10">
                  <c:v>0.46086622569791269</c:v>
                </c:pt>
                <c:pt idx="11">
                  <c:v>0.53414368975524373</c:v>
                </c:pt>
              </c:numCache>
            </c:numRef>
          </c:val>
          <c:extLst>
            <c:ext xmlns:c16="http://schemas.microsoft.com/office/drawing/2014/chart" uri="{C3380CC4-5D6E-409C-BE32-E72D297353CC}">
              <c16:uniqueId val="{00000003-03A2-4076-BA43-54536048F3DE}"/>
            </c:ext>
          </c:extLst>
        </c:ser>
        <c:dLbls>
          <c:showLegendKey val="0"/>
          <c:showVal val="0"/>
          <c:showCatName val="0"/>
          <c:showSerName val="0"/>
          <c:showPercent val="0"/>
          <c:showBubbleSize val="0"/>
        </c:dLbls>
        <c:gapWidth val="150"/>
        <c:overlap val="100"/>
        <c:axId val="2035325231"/>
        <c:axId val="2035321071"/>
      </c:barChart>
      <c:catAx>
        <c:axId val="20353252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2035321071"/>
        <c:crosses val="autoZero"/>
        <c:auto val="1"/>
        <c:lblAlgn val="ctr"/>
        <c:lblOffset val="100"/>
        <c:noMultiLvlLbl val="0"/>
      </c:catAx>
      <c:valAx>
        <c:axId val="2035321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2035325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Transferências líquidas recebidas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0"/>
          <c:order val="0"/>
          <c:tx>
            <c:strRef>
              <c:f>'Resumo caixa anual'!$A$188</c:f>
              <c:strCache>
                <c:ptCount val="1"/>
                <c:pt idx="0">
                  <c:v>Governo Central</c:v>
                </c:pt>
              </c:strCache>
            </c:strRef>
          </c:tx>
          <c:spPr>
            <a:solidFill>
              <a:srgbClr val="00B0F0"/>
            </a:solidFill>
            <a:ln>
              <a:noFill/>
            </a:ln>
            <a:effectLst/>
          </c:spPr>
          <c:invertIfNegative val="0"/>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anual'!$B$188:$M$188</c:f>
              <c:numCache>
                <c:formatCode>#,##0.00</c:formatCode>
                <c:ptCount val="12"/>
                <c:pt idx="0">
                  <c:v>-6.1830967984687746</c:v>
                </c:pt>
                <c:pt idx="1">
                  <c:v>-6.3006879077817626</c:v>
                </c:pt>
                <c:pt idx="2">
                  <c:v>-6.3624683780475388</c:v>
                </c:pt>
                <c:pt idx="3">
                  <c:v>-5.9760754852456586</c:v>
                </c:pt>
                <c:pt idx="4">
                  <c:v>-6.1162833347034766</c:v>
                </c:pt>
                <c:pt idx="5">
                  <c:v>-6.0148935443976024</c:v>
                </c:pt>
                <c:pt idx="6">
                  <c:v>-6.4583526406910083</c:v>
                </c:pt>
                <c:pt idx="7">
                  <c:v>-6.1039177997660552</c:v>
                </c:pt>
                <c:pt idx="8">
                  <c:v>-6.3770274411631709</c:v>
                </c:pt>
                <c:pt idx="9">
                  <c:v>-6.5052627445891638</c:v>
                </c:pt>
                <c:pt idx="10">
                  <c:v>-7.8430268423118363</c:v>
                </c:pt>
                <c:pt idx="11">
                  <c:v>-6.8535174160989536</c:v>
                </c:pt>
              </c:numCache>
            </c:numRef>
          </c:val>
          <c:extLst>
            <c:ext xmlns:c16="http://schemas.microsoft.com/office/drawing/2014/chart" uri="{C3380CC4-5D6E-409C-BE32-E72D297353CC}">
              <c16:uniqueId val="{00000000-467A-4E4E-BD9A-8CF67BE6A730}"/>
            </c:ext>
          </c:extLst>
        </c:ser>
        <c:ser>
          <c:idx val="1"/>
          <c:order val="1"/>
          <c:tx>
            <c:strRef>
              <c:f>'Resumo caixa anual'!$A$189</c:f>
              <c:strCache>
                <c:ptCount val="1"/>
                <c:pt idx="0">
                  <c:v>FGTS e PIS-PASEP</c:v>
                </c:pt>
              </c:strCache>
            </c:strRef>
          </c:tx>
          <c:spPr>
            <a:solidFill>
              <a:schemeClr val="accent2"/>
            </a:solidFill>
            <a:ln>
              <a:noFill/>
            </a:ln>
            <a:effectLst/>
          </c:spPr>
          <c:invertIfNegative val="0"/>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anual'!$B$189:$M$189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467A-4E4E-BD9A-8CF67BE6A730}"/>
            </c:ext>
          </c:extLst>
        </c:ser>
        <c:ser>
          <c:idx val="2"/>
          <c:order val="2"/>
          <c:tx>
            <c:strRef>
              <c:f>'Resumo caixa anual'!$A$190</c:f>
              <c:strCache>
                <c:ptCount val="1"/>
                <c:pt idx="0">
                  <c:v>Governos Estaduais</c:v>
                </c:pt>
              </c:strCache>
            </c:strRef>
          </c:tx>
          <c:spPr>
            <a:solidFill>
              <a:srgbClr val="FF0000"/>
            </a:solidFill>
            <a:ln>
              <a:noFill/>
            </a:ln>
            <a:effectLst/>
          </c:spPr>
          <c:invertIfNegative val="0"/>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anual'!$B$190:$M$190</c:f>
              <c:numCache>
                <c:formatCode>#,##0.00</c:formatCode>
                <c:ptCount val="12"/>
                <c:pt idx="0">
                  <c:v>0.55453996250633164</c:v>
                </c:pt>
                <c:pt idx="1">
                  <c:v>0.59668535371192943</c:v>
                </c:pt>
                <c:pt idx="2">
                  <c:v>0.49776854673172322</c:v>
                </c:pt>
                <c:pt idx="3">
                  <c:v>0.39157858544606006</c:v>
                </c:pt>
                <c:pt idx="4">
                  <c:v>0.40772769193670166</c:v>
                </c:pt>
                <c:pt idx="5">
                  <c:v>0.31100709938907789</c:v>
                </c:pt>
                <c:pt idx="6">
                  <c:v>0.45720768450920346</c:v>
                </c:pt>
                <c:pt idx="7">
                  <c:v>0.2717883384087485</c:v>
                </c:pt>
                <c:pt idx="8">
                  <c:v>0.38303127817002203</c:v>
                </c:pt>
                <c:pt idx="9">
                  <c:v>0.41032097082404606</c:v>
                </c:pt>
                <c:pt idx="10">
                  <c:v>0.88145708083148699</c:v>
                </c:pt>
                <c:pt idx="11">
                  <c:v>0.14558857581214379</c:v>
                </c:pt>
              </c:numCache>
            </c:numRef>
          </c:val>
          <c:extLst>
            <c:ext xmlns:c16="http://schemas.microsoft.com/office/drawing/2014/chart" uri="{C3380CC4-5D6E-409C-BE32-E72D297353CC}">
              <c16:uniqueId val="{00000002-467A-4E4E-BD9A-8CF67BE6A730}"/>
            </c:ext>
          </c:extLst>
        </c:ser>
        <c:ser>
          <c:idx val="3"/>
          <c:order val="3"/>
          <c:tx>
            <c:strRef>
              <c:f>'Resumo caixa anual'!$A$191</c:f>
              <c:strCache>
                <c:ptCount val="1"/>
                <c:pt idx="0">
                  <c:v>Governos Municipais</c:v>
                </c:pt>
              </c:strCache>
            </c:strRef>
          </c:tx>
          <c:spPr>
            <a:solidFill>
              <a:srgbClr val="00B050"/>
            </a:solidFill>
            <a:ln>
              <a:noFill/>
            </a:ln>
            <a:effectLst/>
          </c:spPr>
          <c:invertIfNegative val="0"/>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anual'!$B$191:$M$191</c:f>
              <c:numCache>
                <c:formatCode>#,##0.00</c:formatCode>
                <c:ptCount val="12"/>
                <c:pt idx="0">
                  <c:v>5.59894701632658</c:v>
                </c:pt>
                <c:pt idx="1">
                  <c:v>5.6791197786210272</c:v>
                </c:pt>
                <c:pt idx="2">
                  <c:v>5.838091812619945</c:v>
                </c:pt>
                <c:pt idx="3">
                  <c:v>5.5503455162845743</c:v>
                </c:pt>
                <c:pt idx="4">
                  <c:v>5.6557316808395708</c:v>
                </c:pt>
                <c:pt idx="5">
                  <c:v>5.6592649346637778</c:v>
                </c:pt>
                <c:pt idx="6">
                  <c:v>5.9280753854672215</c:v>
                </c:pt>
                <c:pt idx="7">
                  <c:v>5.7779627835511196</c:v>
                </c:pt>
                <c:pt idx="8">
                  <c:v>5.9430320791851559</c:v>
                </c:pt>
                <c:pt idx="9">
                  <c:v>6.0617992294735776</c:v>
                </c:pt>
                <c:pt idx="10">
                  <c:v>6.9102658828671766</c:v>
                </c:pt>
                <c:pt idx="11">
                  <c:v>6.6482762418882055</c:v>
                </c:pt>
              </c:numCache>
            </c:numRef>
          </c:val>
          <c:extLst>
            <c:ext xmlns:c16="http://schemas.microsoft.com/office/drawing/2014/chart" uri="{C3380CC4-5D6E-409C-BE32-E72D297353CC}">
              <c16:uniqueId val="{00000003-467A-4E4E-BD9A-8CF67BE6A730}"/>
            </c:ext>
          </c:extLst>
        </c:ser>
        <c:dLbls>
          <c:showLegendKey val="0"/>
          <c:showVal val="0"/>
          <c:showCatName val="0"/>
          <c:showSerName val="0"/>
          <c:showPercent val="0"/>
          <c:showBubbleSize val="0"/>
        </c:dLbls>
        <c:gapWidth val="150"/>
        <c:overlap val="100"/>
        <c:axId val="2035323567"/>
        <c:axId val="2035312751"/>
      </c:barChart>
      <c:catAx>
        <c:axId val="2035323567"/>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2035312751"/>
        <c:crosses val="autoZero"/>
        <c:auto val="1"/>
        <c:lblAlgn val="ctr"/>
        <c:lblOffset val="100"/>
        <c:noMultiLvlLbl val="0"/>
      </c:catAx>
      <c:valAx>
        <c:axId val="20353127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2035323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'Resumo caixa anual'!$A$193</c:f>
              <c:strCache>
                <c:ptCount val="1"/>
                <c:pt idx="0">
                  <c:v>Receita primária ex-transferências</c:v>
                </c:pt>
              </c:strCache>
            </c:strRef>
          </c:tx>
          <c:spPr>
            <a:ln w="28575" cap="rnd">
              <a:solidFill>
                <a:srgbClr val="FF0000"/>
              </a:solidFill>
              <a:round/>
            </a:ln>
            <a:effectLst/>
          </c:spPr>
          <c:marker>
            <c:symbol val="none"/>
          </c:marker>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anual'!$B$193:$M$193</c:f>
              <c:numCache>
                <c:formatCode>#,##0.00</c:formatCode>
                <c:ptCount val="12"/>
                <c:pt idx="0">
                  <c:v>35.780233823317033</c:v>
                </c:pt>
                <c:pt idx="1">
                  <c:v>36.272198520129962</c:v>
                </c:pt>
                <c:pt idx="2">
                  <c:v>36.50686445707165</c:v>
                </c:pt>
                <c:pt idx="3">
                  <c:v>36.317453005314036</c:v>
                </c:pt>
                <c:pt idx="4">
                  <c:v>35.029987992565424</c:v>
                </c:pt>
                <c:pt idx="5">
                  <c:v>35.544191482523154</c:v>
                </c:pt>
                <c:pt idx="6">
                  <c:v>35.783148877742327</c:v>
                </c:pt>
                <c:pt idx="7">
                  <c:v>35.992811988470073</c:v>
                </c:pt>
                <c:pt idx="8">
                  <c:v>36.367032923187502</c:v>
                </c:pt>
                <c:pt idx="9">
                  <c:v>37.830381889628654</c:v>
                </c:pt>
                <c:pt idx="10">
                  <c:v>35.221957536438744</c:v>
                </c:pt>
                <c:pt idx="11">
                  <c:v>38.531187040721598</c:v>
                </c:pt>
              </c:numCache>
            </c:numRef>
          </c:val>
          <c:smooth val="0"/>
          <c:extLst>
            <c:ext xmlns:c16="http://schemas.microsoft.com/office/drawing/2014/chart" uri="{C3380CC4-5D6E-409C-BE32-E72D297353CC}">
              <c16:uniqueId val="{00000000-9E98-40E1-9DC4-30434FB5F027}"/>
            </c:ext>
          </c:extLst>
        </c:ser>
        <c:ser>
          <c:idx val="1"/>
          <c:order val="1"/>
          <c:tx>
            <c:strRef>
              <c:f>'Resumo caixa anual'!$A$199</c:f>
              <c:strCache>
                <c:ptCount val="1"/>
                <c:pt idx="0">
                  <c:v>Despesa primária ex-transferências</c:v>
                </c:pt>
              </c:strCache>
            </c:strRef>
          </c:tx>
          <c:spPr>
            <a:ln w="28575" cap="rnd">
              <a:solidFill>
                <a:srgbClr val="0070C0"/>
              </a:solidFill>
              <a:round/>
            </a:ln>
            <a:effectLst/>
          </c:spPr>
          <c:marker>
            <c:symbol val="none"/>
          </c:marker>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anual'!$B$199:$M$199</c:f>
              <c:numCache>
                <c:formatCode>#,##0.00</c:formatCode>
                <c:ptCount val="12"/>
                <c:pt idx="0">
                  <c:v>33.52855167003554</c:v>
                </c:pt>
                <c:pt idx="1">
                  <c:v>32.77114113867578</c:v>
                </c:pt>
                <c:pt idx="2">
                  <c:v>33.456473285663755</c:v>
                </c:pt>
                <c:pt idx="3">
                  <c:v>33.810338625991271</c:v>
                </c:pt>
                <c:pt idx="4">
                  <c:v>35.040661142254542</c:v>
                </c:pt>
                <c:pt idx="5">
                  <c:v>36.430415533154935</c:v>
                </c:pt>
                <c:pt idx="6">
                  <c:v>37.541700666360185</c:v>
                </c:pt>
                <c:pt idx="7">
                  <c:v>37.668476901282425</c:v>
                </c:pt>
                <c:pt idx="8">
                  <c:v>36.555816883571751</c:v>
                </c:pt>
                <c:pt idx="9">
                  <c:v>37.935488911262411</c:v>
                </c:pt>
                <c:pt idx="10">
                  <c:v>43.155308015979955</c:v>
                </c:pt>
                <c:pt idx="11">
                  <c:v>35.674746064723486</c:v>
                </c:pt>
              </c:numCache>
            </c:numRef>
          </c:val>
          <c:smooth val="0"/>
          <c:extLst>
            <c:ext xmlns:c16="http://schemas.microsoft.com/office/drawing/2014/chart" uri="{C3380CC4-5D6E-409C-BE32-E72D297353CC}">
              <c16:uniqueId val="{00000001-9E98-40E1-9DC4-30434FB5F027}"/>
            </c:ext>
          </c:extLst>
        </c:ser>
        <c:dLbls>
          <c:showLegendKey val="0"/>
          <c:showVal val="0"/>
          <c:showCatName val="0"/>
          <c:showSerName val="0"/>
          <c:showPercent val="0"/>
          <c:showBubbleSize val="0"/>
        </c:dLbls>
        <c:smooth val="0"/>
        <c:axId val="175223679"/>
        <c:axId val="175213695"/>
      </c:lineChart>
      <c:catAx>
        <c:axId val="1752236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175213695"/>
        <c:crosses val="autoZero"/>
        <c:auto val="1"/>
        <c:lblAlgn val="ctr"/>
        <c:lblOffset val="100"/>
        <c:noMultiLvlLbl val="0"/>
      </c:catAx>
      <c:valAx>
        <c:axId val="175213695"/>
        <c:scaling>
          <c:orientation val="minMax"/>
          <c:min val="32"/>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1752236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Despesa primária ex-transferências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0"/>
          <c:order val="0"/>
          <c:tx>
            <c:strRef>
              <c:f>'Resumo caixa anual'!$A$200</c:f>
              <c:strCache>
                <c:ptCount val="1"/>
                <c:pt idx="0">
                  <c:v>Governo Central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anual'!$B$200:$M$200</c:f>
              <c:numCache>
                <c:formatCode>#,##0.00</c:formatCode>
                <c:ptCount val="12"/>
                <c:pt idx="0">
                  <c:v>15.058455295206361</c:v>
                </c:pt>
                <c:pt idx="1">
                  <c:v>14.685166879123656</c:v>
                </c:pt>
                <c:pt idx="2">
                  <c:v>14.764643671855513</c:v>
                </c:pt>
                <c:pt idx="3">
                  <c:v>15.174201782886524</c:v>
                </c:pt>
                <c:pt idx="4">
                  <c:v>15.559491451262758</c:v>
                </c:pt>
                <c:pt idx="5">
                  <c:v>16.650931844911433</c:v>
                </c:pt>
                <c:pt idx="6">
                  <c:v>17.426436435197779</c:v>
                </c:pt>
                <c:pt idx="7">
                  <c:v>17.154654977102929</c:v>
                </c:pt>
                <c:pt idx="8">
                  <c:v>16.592962535058984</c:v>
                </c:pt>
                <c:pt idx="9">
                  <c:v>17.319087682758997</c:v>
                </c:pt>
                <c:pt idx="10">
                  <c:v>21.622086826148138</c:v>
                </c:pt>
                <c:pt idx="11">
                  <c:v>16.42210698990424</c:v>
                </c:pt>
              </c:numCache>
            </c:numRef>
          </c:val>
          <c:extLst>
            <c:ext xmlns:c16="http://schemas.microsoft.com/office/drawing/2014/chart" uri="{C3380CC4-5D6E-409C-BE32-E72D297353CC}">
              <c16:uniqueId val="{00000000-FFC4-4870-BB5B-934FE5A1CCC8}"/>
            </c:ext>
          </c:extLst>
        </c:ser>
        <c:ser>
          <c:idx val="1"/>
          <c:order val="1"/>
          <c:tx>
            <c:strRef>
              <c:f>'Resumo caixa anual'!$A$201</c:f>
              <c:strCache>
                <c:ptCount val="1"/>
                <c:pt idx="0">
                  <c:v>FGTS e PIS-PASEP</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anual'!$B$201:$M$201</c:f>
              <c:numCache>
                <c:formatCode>#,##0.00</c:formatCode>
                <c:ptCount val="12"/>
                <c:pt idx="0">
                  <c:v>1.4136673677579163</c:v>
                </c:pt>
                <c:pt idx="1">
                  <c:v>1.4558903336134734</c:v>
                </c:pt>
                <c:pt idx="2">
                  <c:v>1.5055714822753399</c:v>
                </c:pt>
                <c:pt idx="3">
                  <c:v>1.6061565351912819</c:v>
                </c:pt>
                <c:pt idx="4">
                  <c:v>1.6547790750331455</c:v>
                </c:pt>
                <c:pt idx="5">
                  <c:v>2.010944885133513</c:v>
                </c:pt>
                <c:pt idx="6">
                  <c:v>1.8763562697628891</c:v>
                </c:pt>
                <c:pt idx="7">
                  <c:v>2.7762980426351445</c:v>
                </c:pt>
                <c:pt idx="8">
                  <c:v>1.8891846741743497</c:v>
                </c:pt>
                <c:pt idx="9">
                  <c:v>2.276655151099197</c:v>
                </c:pt>
                <c:pt idx="10">
                  <c:v>2.4091238233358334</c:v>
                </c:pt>
                <c:pt idx="11">
                  <c:v>1.379552676656806</c:v>
                </c:pt>
              </c:numCache>
            </c:numRef>
          </c:val>
          <c:extLst>
            <c:ext xmlns:c16="http://schemas.microsoft.com/office/drawing/2014/chart" uri="{C3380CC4-5D6E-409C-BE32-E72D297353CC}">
              <c16:uniqueId val="{00000001-FFC4-4870-BB5B-934FE5A1CCC8}"/>
            </c:ext>
          </c:extLst>
        </c:ser>
        <c:ser>
          <c:idx val="2"/>
          <c:order val="2"/>
          <c:tx>
            <c:strRef>
              <c:f>'Resumo caixa anual'!$A$202</c:f>
              <c:strCache>
                <c:ptCount val="1"/>
                <c:pt idx="0">
                  <c:v>Governos Estaduais</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anual'!$B$202:$M$202</c:f>
              <c:numCache>
                <c:formatCode>#,##0.00</c:formatCode>
                <c:ptCount val="12"/>
                <c:pt idx="0">
                  <c:v>9.3056978272421986</c:v>
                </c:pt>
                <c:pt idx="1">
                  <c:v>8.8071608229326763</c:v>
                </c:pt>
                <c:pt idx="2">
                  <c:v>9.0822907766454453</c:v>
                </c:pt>
                <c:pt idx="3">
                  <c:v>9.3914570883791093</c:v>
                </c:pt>
                <c:pt idx="4">
                  <c:v>9.7767463380503798</c:v>
                </c:pt>
                <c:pt idx="5">
                  <c:v>9.5205741821772527</c:v>
                </c:pt>
                <c:pt idx="6">
                  <c:v>9.6619300825908283</c:v>
                </c:pt>
                <c:pt idx="7">
                  <c:v>9.6324144158848739</c:v>
                </c:pt>
                <c:pt idx="8">
                  <c:v>9.6712307405778919</c:v>
                </c:pt>
                <c:pt idx="9">
                  <c:v>9.5715045820017277</c:v>
                </c:pt>
                <c:pt idx="10">
                  <c:v>9.5305273567255639</c:v>
                </c:pt>
                <c:pt idx="11">
                  <c:v>9.2980504607168104</c:v>
                </c:pt>
              </c:numCache>
            </c:numRef>
          </c:val>
          <c:extLst>
            <c:ext xmlns:c16="http://schemas.microsoft.com/office/drawing/2014/chart" uri="{C3380CC4-5D6E-409C-BE32-E72D297353CC}">
              <c16:uniqueId val="{00000002-FFC4-4870-BB5B-934FE5A1CCC8}"/>
            </c:ext>
          </c:extLst>
        </c:ser>
        <c:ser>
          <c:idx val="3"/>
          <c:order val="3"/>
          <c:tx>
            <c:strRef>
              <c:f>'Resumo caixa anual'!$A$203</c:f>
              <c:strCache>
                <c:ptCount val="1"/>
                <c:pt idx="0">
                  <c:v>Governos Municipais</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anual'!$B$203:$M$203</c:f>
              <c:numCache>
                <c:formatCode>#,##0.00</c:formatCode>
                <c:ptCount val="12"/>
                <c:pt idx="0">
                  <c:v>7.750731179829061</c:v>
                </c:pt>
                <c:pt idx="1">
                  <c:v>7.8229231030059641</c:v>
                </c:pt>
                <c:pt idx="2">
                  <c:v>8.1039673548874642</c:v>
                </c:pt>
                <c:pt idx="3">
                  <c:v>7.6385232195343518</c:v>
                </c:pt>
                <c:pt idx="4">
                  <c:v>8.0496442779082535</c:v>
                </c:pt>
                <c:pt idx="5">
                  <c:v>8.2479646209327377</c:v>
                </c:pt>
                <c:pt idx="6">
                  <c:v>8.5769778788086928</c:v>
                </c:pt>
                <c:pt idx="7">
                  <c:v>8.1051094656594707</c:v>
                </c:pt>
                <c:pt idx="8">
                  <c:v>8.4024389337605214</c:v>
                </c:pt>
                <c:pt idx="9">
                  <c:v>8.7682414954024797</c:v>
                </c:pt>
                <c:pt idx="10">
                  <c:v>9.5935700097704188</c:v>
                </c:pt>
                <c:pt idx="11">
                  <c:v>8.5750359374456337</c:v>
                </c:pt>
              </c:numCache>
            </c:numRef>
          </c:val>
          <c:extLst>
            <c:ext xmlns:c16="http://schemas.microsoft.com/office/drawing/2014/chart" uri="{C3380CC4-5D6E-409C-BE32-E72D297353CC}">
              <c16:uniqueId val="{00000003-FFC4-4870-BB5B-934FE5A1CCC8}"/>
            </c:ext>
          </c:extLst>
        </c:ser>
        <c:dLbls>
          <c:showLegendKey val="0"/>
          <c:showVal val="0"/>
          <c:showCatName val="0"/>
          <c:showSerName val="0"/>
          <c:showPercent val="0"/>
          <c:showBubbleSize val="0"/>
        </c:dLbls>
        <c:gapWidth val="150"/>
        <c:overlap val="100"/>
        <c:axId val="154303551"/>
        <c:axId val="154328511"/>
      </c:barChart>
      <c:catAx>
        <c:axId val="1543035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154328511"/>
        <c:crosses val="autoZero"/>
        <c:auto val="1"/>
        <c:lblAlgn val="ctr"/>
        <c:lblOffset val="100"/>
        <c:noMultiLvlLbl val="0"/>
      </c:catAx>
      <c:valAx>
        <c:axId val="1543285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154303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Despesa primária ex-transferências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0"/>
          <c:order val="0"/>
          <c:tx>
            <c:strRef>
              <c:f>'Resumo caixa anual'!$A$200</c:f>
              <c:strCache>
                <c:ptCount val="1"/>
                <c:pt idx="0">
                  <c:v>Governo Central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anual'!$B$200:$M$200</c:f>
              <c:numCache>
                <c:formatCode>#,##0.00</c:formatCode>
                <c:ptCount val="12"/>
                <c:pt idx="0">
                  <c:v>15.058455295206361</c:v>
                </c:pt>
                <c:pt idx="1">
                  <c:v>14.685166879123656</c:v>
                </c:pt>
                <c:pt idx="2">
                  <c:v>14.764643671855513</c:v>
                </c:pt>
                <c:pt idx="3">
                  <c:v>15.174201782886524</c:v>
                </c:pt>
                <c:pt idx="4">
                  <c:v>15.559491451262758</c:v>
                </c:pt>
                <c:pt idx="5">
                  <c:v>16.650931844911433</c:v>
                </c:pt>
                <c:pt idx="6">
                  <c:v>17.426436435197779</c:v>
                </c:pt>
                <c:pt idx="7">
                  <c:v>17.154654977102929</c:v>
                </c:pt>
                <c:pt idx="8">
                  <c:v>16.592962535058984</c:v>
                </c:pt>
                <c:pt idx="9">
                  <c:v>17.319087682758997</c:v>
                </c:pt>
                <c:pt idx="10">
                  <c:v>21.622086826148138</c:v>
                </c:pt>
                <c:pt idx="11">
                  <c:v>16.42210698990424</c:v>
                </c:pt>
              </c:numCache>
            </c:numRef>
          </c:val>
          <c:extLst>
            <c:ext xmlns:c16="http://schemas.microsoft.com/office/drawing/2014/chart" uri="{C3380CC4-5D6E-409C-BE32-E72D297353CC}">
              <c16:uniqueId val="{00000000-8D8D-4902-B54B-17D3B2A92978}"/>
            </c:ext>
          </c:extLst>
        </c:ser>
        <c:dLbls>
          <c:showLegendKey val="0"/>
          <c:showVal val="0"/>
          <c:showCatName val="0"/>
          <c:showSerName val="0"/>
          <c:showPercent val="0"/>
          <c:showBubbleSize val="0"/>
        </c:dLbls>
        <c:gapWidth val="150"/>
        <c:overlap val="100"/>
        <c:axId val="154303551"/>
        <c:axId val="154328511"/>
      </c:barChart>
      <c:catAx>
        <c:axId val="1543035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154328511"/>
        <c:crosses val="autoZero"/>
        <c:auto val="1"/>
        <c:lblAlgn val="ctr"/>
        <c:lblOffset val="100"/>
        <c:noMultiLvlLbl val="0"/>
      </c:catAx>
      <c:valAx>
        <c:axId val="1543285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154303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Despesa primária ex-transferências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1"/>
          <c:order val="0"/>
          <c:tx>
            <c:strRef>
              <c:f>'Resumo caixa anual'!$A$201</c:f>
              <c:strCache>
                <c:ptCount val="1"/>
                <c:pt idx="0">
                  <c:v>FGTS e PIS-PASEP</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anual'!$B$201:$M$201</c:f>
              <c:numCache>
                <c:formatCode>#,##0.00</c:formatCode>
                <c:ptCount val="12"/>
                <c:pt idx="0">
                  <c:v>1.4136673677579163</c:v>
                </c:pt>
                <c:pt idx="1">
                  <c:v>1.4558903336134734</c:v>
                </c:pt>
                <c:pt idx="2">
                  <c:v>1.5055714822753399</c:v>
                </c:pt>
                <c:pt idx="3">
                  <c:v>1.6061565351912819</c:v>
                </c:pt>
                <c:pt idx="4">
                  <c:v>1.6547790750331455</c:v>
                </c:pt>
                <c:pt idx="5">
                  <c:v>2.010944885133513</c:v>
                </c:pt>
                <c:pt idx="6">
                  <c:v>1.8763562697628891</c:v>
                </c:pt>
                <c:pt idx="7">
                  <c:v>2.7762980426351445</c:v>
                </c:pt>
                <c:pt idx="8">
                  <c:v>1.8891846741743497</c:v>
                </c:pt>
                <c:pt idx="9">
                  <c:v>2.276655151099197</c:v>
                </c:pt>
                <c:pt idx="10">
                  <c:v>2.4091238233358334</c:v>
                </c:pt>
                <c:pt idx="11">
                  <c:v>1.379552676656806</c:v>
                </c:pt>
              </c:numCache>
            </c:numRef>
          </c:val>
          <c:extLst>
            <c:ext xmlns:c16="http://schemas.microsoft.com/office/drawing/2014/chart" uri="{C3380CC4-5D6E-409C-BE32-E72D297353CC}">
              <c16:uniqueId val="{00000001-DDAC-48DE-BCE4-40901BE851CD}"/>
            </c:ext>
          </c:extLst>
        </c:ser>
        <c:dLbls>
          <c:showLegendKey val="0"/>
          <c:showVal val="0"/>
          <c:showCatName val="0"/>
          <c:showSerName val="0"/>
          <c:showPercent val="0"/>
          <c:showBubbleSize val="0"/>
        </c:dLbls>
        <c:gapWidth val="150"/>
        <c:overlap val="100"/>
        <c:axId val="154303551"/>
        <c:axId val="154328511"/>
      </c:barChart>
      <c:catAx>
        <c:axId val="1543035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154328511"/>
        <c:crosses val="autoZero"/>
        <c:auto val="1"/>
        <c:lblAlgn val="ctr"/>
        <c:lblOffset val="100"/>
        <c:noMultiLvlLbl val="0"/>
      </c:catAx>
      <c:valAx>
        <c:axId val="1543285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154303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Despesa primária ex-transferências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2"/>
          <c:order val="0"/>
          <c:tx>
            <c:strRef>
              <c:f>'Resumo caixa anual'!$A$202</c:f>
              <c:strCache>
                <c:ptCount val="1"/>
                <c:pt idx="0">
                  <c:v>Governos Estaduais</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anual'!$B$202:$M$202</c:f>
              <c:numCache>
                <c:formatCode>#,##0.00</c:formatCode>
                <c:ptCount val="12"/>
                <c:pt idx="0">
                  <c:v>9.3056978272421986</c:v>
                </c:pt>
                <c:pt idx="1">
                  <c:v>8.8071608229326763</c:v>
                </c:pt>
                <c:pt idx="2">
                  <c:v>9.0822907766454453</c:v>
                </c:pt>
                <c:pt idx="3">
                  <c:v>9.3914570883791093</c:v>
                </c:pt>
                <c:pt idx="4">
                  <c:v>9.7767463380503798</c:v>
                </c:pt>
                <c:pt idx="5">
                  <c:v>9.5205741821772527</c:v>
                </c:pt>
                <c:pt idx="6">
                  <c:v>9.6619300825908283</c:v>
                </c:pt>
                <c:pt idx="7">
                  <c:v>9.6324144158848739</c:v>
                </c:pt>
                <c:pt idx="8">
                  <c:v>9.6712307405778919</c:v>
                </c:pt>
                <c:pt idx="9">
                  <c:v>9.5715045820017277</c:v>
                </c:pt>
                <c:pt idx="10">
                  <c:v>9.5305273567255639</c:v>
                </c:pt>
                <c:pt idx="11">
                  <c:v>9.2980504607168104</c:v>
                </c:pt>
              </c:numCache>
            </c:numRef>
          </c:val>
          <c:extLst>
            <c:ext xmlns:c16="http://schemas.microsoft.com/office/drawing/2014/chart" uri="{C3380CC4-5D6E-409C-BE32-E72D297353CC}">
              <c16:uniqueId val="{00000002-EC30-4D58-8513-469A034A8983}"/>
            </c:ext>
          </c:extLst>
        </c:ser>
        <c:ser>
          <c:idx val="3"/>
          <c:order val="1"/>
          <c:tx>
            <c:strRef>
              <c:f>'Resumo caixa anual'!$A$203</c:f>
              <c:strCache>
                <c:ptCount val="1"/>
                <c:pt idx="0">
                  <c:v>Governos Municipais</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anual'!$B$203:$M$203</c:f>
              <c:numCache>
                <c:formatCode>#,##0.00</c:formatCode>
                <c:ptCount val="12"/>
                <c:pt idx="0">
                  <c:v>7.750731179829061</c:v>
                </c:pt>
                <c:pt idx="1">
                  <c:v>7.8229231030059641</c:v>
                </c:pt>
                <c:pt idx="2">
                  <c:v>8.1039673548874642</c:v>
                </c:pt>
                <c:pt idx="3">
                  <c:v>7.6385232195343518</c:v>
                </c:pt>
                <c:pt idx="4">
                  <c:v>8.0496442779082535</c:v>
                </c:pt>
                <c:pt idx="5">
                  <c:v>8.2479646209327377</c:v>
                </c:pt>
                <c:pt idx="6">
                  <c:v>8.5769778788086928</c:v>
                </c:pt>
                <c:pt idx="7">
                  <c:v>8.1051094656594707</c:v>
                </c:pt>
                <c:pt idx="8">
                  <c:v>8.4024389337605214</c:v>
                </c:pt>
                <c:pt idx="9">
                  <c:v>8.7682414954024797</c:v>
                </c:pt>
                <c:pt idx="10">
                  <c:v>9.5935700097704188</c:v>
                </c:pt>
                <c:pt idx="11">
                  <c:v>8.5750359374456337</c:v>
                </c:pt>
              </c:numCache>
            </c:numRef>
          </c:val>
          <c:extLst>
            <c:ext xmlns:c16="http://schemas.microsoft.com/office/drawing/2014/chart" uri="{C3380CC4-5D6E-409C-BE32-E72D297353CC}">
              <c16:uniqueId val="{00000003-EC30-4D58-8513-469A034A8983}"/>
            </c:ext>
          </c:extLst>
        </c:ser>
        <c:dLbls>
          <c:showLegendKey val="0"/>
          <c:showVal val="0"/>
          <c:showCatName val="0"/>
          <c:showSerName val="0"/>
          <c:showPercent val="0"/>
          <c:showBubbleSize val="0"/>
        </c:dLbls>
        <c:gapWidth val="150"/>
        <c:overlap val="100"/>
        <c:axId val="154303551"/>
        <c:axId val="154328511"/>
      </c:barChart>
      <c:catAx>
        <c:axId val="1543035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154328511"/>
        <c:crosses val="autoZero"/>
        <c:auto val="1"/>
        <c:lblAlgn val="ctr"/>
        <c:lblOffset val="100"/>
        <c:noMultiLvlLbl val="0"/>
      </c:catAx>
      <c:valAx>
        <c:axId val="1543285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154303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Remuneração de servidores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0"/>
          <c:order val="0"/>
          <c:tx>
            <c:strRef>
              <c:f>'Resumo caixa anual'!$A$225</c:f>
              <c:strCache>
                <c:ptCount val="1"/>
                <c:pt idx="0">
                  <c:v>Governo Central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anual'!$B$225:$M$225</c:f>
              <c:numCache>
                <c:formatCode>#,##0.00</c:formatCode>
                <c:ptCount val="12"/>
                <c:pt idx="0">
                  <c:v>2.8796611594537049</c:v>
                </c:pt>
                <c:pt idx="1">
                  <c:v>2.7538679617129627</c:v>
                </c:pt>
                <c:pt idx="2">
                  <c:v>2.5967253775295727</c:v>
                </c:pt>
                <c:pt idx="3">
                  <c:v>2.5844817994756752</c:v>
                </c:pt>
                <c:pt idx="4">
                  <c:v>2.5904822280390412</c:v>
                </c:pt>
                <c:pt idx="5">
                  <c:v>2.7990185369615364</c:v>
                </c:pt>
                <c:pt idx="6">
                  <c:v>2.7773881311729425</c:v>
                </c:pt>
                <c:pt idx="7">
                  <c:v>2.8532381296408578</c:v>
                </c:pt>
                <c:pt idx="8">
                  <c:v>2.6435372609399925</c:v>
                </c:pt>
                <c:pt idx="9">
                  <c:v>2.7131790570191132</c:v>
                </c:pt>
                <c:pt idx="10">
                  <c:v>2.7285441924831688</c:v>
                </c:pt>
                <c:pt idx="11">
                  <c:v>2.4184117852751714</c:v>
                </c:pt>
              </c:numCache>
            </c:numRef>
          </c:val>
          <c:extLst>
            <c:ext xmlns:c16="http://schemas.microsoft.com/office/drawing/2014/chart" uri="{C3380CC4-5D6E-409C-BE32-E72D297353CC}">
              <c16:uniqueId val="{00000000-3D05-4714-B6F1-498262641062}"/>
            </c:ext>
          </c:extLst>
        </c:ser>
        <c:ser>
          <c:idx val="1"/>
          <c:order val="1"/>
          <c:tx>
            <c:strRef>
              <c:f>'Resumo caixa anual'!$A$226</c:f>
              <c:strCache>
                <c:ptCount val="1"/>
                <c:pt idx="0">
                  <c:v>FGTS e PIS-PASEP</c:v>
                </c:pt>
              </c:strCache>
            </c:strRef>
          </c:tx>
          <c:spPr>
            <a:solidFill>
              <a:schemeClr val="accent2"/>
            </a:solidFill>
            <a:ln>
              <a:noFill/>
            </a:ln>
            <a:effectLst/>
          </c:spPr>
          <c:invertIfNegative val="0"/>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anual'!$B$226:$M$226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3D05-4714-B6F1-498262641062}"/>
            </c:ext>
          </c:extLst>
        </c:ser>
        <c:ser>
          <c:idx val="2"/>
          <c:order val="2"/>
          <c:tx>
            <c:strRef>
              <c:f>'Resumo caixa anual'!$A$227</c:f>
              <c:strCache>
                <c:ptCount val="1"/>
                <c:pt idx="0">
                  <c:v>Governos Estaduais</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anual'!$B$227:$M$227</c:f>
              <c:numCache>
                <c:formatCode>#,##0.00</c:formatCode>
                <c:ptCount val="12"/>
                <c:pt idx="0">
                  <c:v>4.2720311455561504</c:v>
                </c:pt>
                <c:pt idx="1">
                  <c:v>4.2453580478838466</c:v>
                </c:pt>
                <c:pt idx="2">
                  <c:v>4.3713295746433474</c:v>
                </c:pt>
                <c:pt idx="3">
                  <c:v>4.4741719283174586</c:v>
                </c:pt>
                <c:pt idx="4">
                  <c:v>4.5917418369621634</c:v>
                </c:pt>
                <c:pt idx="5">
                  <c:v>4.7441168056085061</c:v>
                </c:pt>
                <c:pt idx="6">
                  <c:v>4.7299714425498234</c:v>
                </c:pt>
                <c:pt idx="7">
                  <c:v>4.7307821159687933</c:v>
                </c:pt>
                <c:pt idx="8">
                  <c:v>4.6401374059775486</c:v>
                </c:pt>
                <c:pt idx="9">
                  <c:v>4.6473874793983221</c:v>
                </c:pt>
                <c:pt idx="10">
                  <c:v>4.5498565740724439</c:v>
                </c:pt>
                <c:pt idx="11">
                  <c:v>4.2826603348886554</c:v>
                </c:pt>
              </c:numCache>
            </c:numRef>
          </c:val>
          <c:extLst>
            <c:ext xmlns:c16="http://schemas.microsoft.com/office/drawing/2014/chart" uri="{C3380CC4-5D6E-409C-BE32-E72D297353CC}">
              <c16:uniqueId val="{00000002-3D05-4714-B6F1-498262641062}"/>
            </c:ext>
          </c:extLst>
        </c:ser>
        <c:ser>
          <c:idx val="3"/>
          <c:order val="3"/>
          <c:tx>
            <c:strRef>
              <c:f>'Resumo caixa anual'!$A$228</c:f>
              <c:strCache>
                <c:ptCount val="1"/>
                <c:pt idx="0">
                  <c:v>Governos Municipais</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anual'!$B$228:$M$228</c:f>
              <c:numCache>
                <c:formatCode>#,##0.00</c:formatCode>
                <c:ptCount val="12"/>
                <c:pt idx="0">
                  <c:v>3.4615743527995617</c:v>
                </c:pt>
                <c:pt idx="1">
                  <c:v>3.5337623285160151</c:v>
                </c:pt>
                <c:pt idx="2">
                  <c:v>3.6562361860768817</c:v>
                </c:pt>
                <c:pt idx="3">
                  <c:v>3.7487108368867075</c:v>
                </c:pt>
                <c:pt idx="4">
                  <c:v>3.8312877419104949</c:v>
                </c:pt>
                <c:pt idx="5">
                  <c:v>3.9917903498709579</c:v>
                </c:pt>
                <c:pt idx="6">
                  <c:v>4.1387685591325347</c:v>
                </c:pt>
                <c:pt idx="7">
                  <c:v>4.1538107333120342</c:v>
                </c:pt>
                <c:pt idx="8">
                  <c:v>4.1339052740382085</c:v>
                </c:pt>
                <c:pt idx="9">
                  <c:v>4.2251978078510639</c:v>
                </c:pt>
                <c:pt idx="10">
                  <c:v>4.4772222629813871</c:v>
                </c:pt>
                <c:pt idx="11">
                  <c:v>3.9182022331957294</c:v>
                </c:pt>
              </c:numCache>
            </c:numRef>
          </c:val>
          <c:extLst>
            <c:ext xmlns:c16="http://schemas.microsoft.com/office/drawing/2014/chart" uri="{C3380CC4-5D6E-409C-BE32-E72D297353CC}">
              <c16:uniqueId val="{00000003-3D05-4714-B6F1-498262641062}"/>
            </c:ext>
          </c:extLst>
        </c:ser>
        <c:dLbls>
          <c:showLegendKey val="0"/>
          <c:showVal val="0"/>
          <c:showCatName val="0"/>
          <c:showSerName val="0"/>
          <c:showPercent val="0"/>
          <c:showBubbleSize val="0"/>
        </c:dLbls>
        <c:gapWidth val="150"/>
        <c:overlap val="100"/>
        <c:axId val="681455455"/>
        <c:axId val="681459199"/>
      </c:barChart>
      <c:catAx>
        <c:axId val="6814554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681459199"/>
        <c:crosses val="autoZero"/>
        <c:auto val="1"/>
        <c:lblAlgn val="ctr"/>
        <c:lblOffset val="100"/>
        <c:noMultiLvlLbl val="0"/>
      </c:catAx>
      <c:valAx>
        <c:axId val="6814591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681455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Uso de bens e serviçõs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0"/>
          <c:order val="0"/>
          <c:tx>
            <c:strRef>
              <c:f>'Resumo caixa anual'!$A$231</c:f>
              <c:strCache>
                <c:ptCount val="1"/>
                <c:pt idx="0">
                  <c:v>Governo Central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anual'!$B$231:$M$231</c:f>
              <c:numCache>
                <c:formatCode>#,##0.00</c:formatCode>
                <c:ptCount val="12"/>
                <c:pt idx="0">
                  <c:v>0.92859830130205845</c:v>
                </c:pt>
                <c:pt idx="1">
                  <c:v>0.87340270800867015</c:v>
                </c:pt>
                <c:pt idx="2">
                  <c:v>0.84868589050579102</c:v>
                </c:pt>
                <c:pt idx="3">
                  <c:v>0.85329839874439628</c:v>
                </c:pt>
                <c:pt idx="4">
                  <c:v>0.87918263292032317</c:v>
                </c:pt>
                <c:pt idx="5">
                  <c:v>0.84628084171867679</c:v>
                </c:pt>
                <c:pt idx="6">
                  <c:v>0.94666843857080063</c:v>
                </c:pt>
                <c:pt idx="7">
                  <c:v>0.81234220813008584</c:v>
                </c:pt>
                <c:pt idx="8">
                  <c:v>0.81676753919457057</c:v>
                </c:pt>
                <c:pt idx="9">
                  <c:v>0.77158200659398235</c:v>
                </c:pt>
                <c:pt idx="10">
                  <c:v>0.7893582580352495</c:v>
                </c:pt>
                <c:pt idx="11">
                  <c:v>0.71892729079745465</c:v>
                </c:pt>
              </c:numCache>
            </c:numRef>
          </c:val>
          <c:extLst>
            <c:ext xmlns:c16="http://schemas.microsoft.com/office/drawing/2014/chart" uri="{C3380CC4-5D6E-409C-BE32-E72D297353CC}">
              <c16:uniqueId val="{00000000-008B-4624-8B65-F3F507590786}"/>
            </c:ext>
          </c:extLst>
        </c:ser>
        <c:ser>
          <c:idx val="1"/>
          <c:order val="1"/>
          <c:tx>
            <c:strRef>
              <c:f>'Resumo caixa anual'!$A$232</c:f>
              <c:strCache>
                <c:ptCount val="1"/>
                <c:pt idx="0">
                  <c:v>FGTS e PIS-PASEP</c:v>
                </c:pt>
              </c:strCache>
            </c:strRef>
          </c:tx>
          <c:spPr>
            <a:solidFill>
              <a:srgbClr val="FFC000"/>
            </a:solidFill>
            <a:ln>
              <a:noFill/>
            </a:ln>
            <a:effectLst/>
          </c:spPr>
          <c:invertIfNegative val="0"/>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anual'!$B$232:$M$232</c:f>
              <c:numCache>
                <c:formatCode>#,##0.00</c:formatCode>
                <c:ptCount val="12"/>
                <c:pt idx="0">
                  <c:v>0.13803321386559997</c:v>
                </c:pt>
                <c:pt idx="1">
                  <c:v>0.15952231775014161</c:v>
                </c:pt>
                <c:pt idx="2">
                  <c:v>0.14871618730736333</c:v>
                </c:pt>
                <c:pt idx="3">
                  <c:v>0.16587369615120653</c:v>
                </c:pt>
                <c:pt idx="4">
                  <c:v>0.1588123834888433</c:v>
                </c:pt>
                <c:pt idx="5">
                  <c:v>0.15494880822150628</c:v>
                </c:pt>
                <c:pt idx="6">
                  <c:v>0.14184564916686435</c:v>
                </c:pt>
                <c:pt idx="7">
                  <c:v>7.8723024068835273E-2</c:v>
                </c:pt>
                <c:pt idx="8">
                  <c:v>8.4267031112081503E-2</c:v>
                </c:pt>
                <c:pt idx="9">
                  <c:v>7.7911955107494699E-2</c:v>
                </c:pt>
                <c:pt idx="10">
                  <c:v>3.9790575705898022E-2</c:v>
                </c:pt>
                <c:pt idx="11">
                  <c:v>0</c:v>
                </c:pt>
              </c:numCache>
            </c:numRef>
          </c:val>
          <c:extLst>
            <c:ext xmlns:c16="http://schemas.microsoft.com/office/drawing/2014/chart" uri="{C3380CC4-5D6E-409C-BE32-E72D297353CC}">
              <c16:uniqueId val="{00000001-008B-4624-8B65-F3F507590786}"/>
            </c:ext>
          </c:extLst>
        </c:ser>
        <c:ser>
          <c:idx val="2"/>
          <c:order val="2"/>
          <c:tx>
            <c:strRef>
              <c:f>'Resumo caixa anual'!$A$233</c:f>
              <c:strCache>
                <c:ptCount val="1"/>
                <c:pt idx="0">
                  <c:v>Governos Estaduais</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anual'!$B$233:$M$233</c:f>
              <c:numCache>
                <c:formatCode>#,##0.00</c:formatCode>
                <c:ptCount val="12"/>
                <c:pt idx="0">
                  <c:v>1.6654959441412069</c:v>
                </c:pt>
                <c:pt idx="1">
                  <c:v>1.577260695182459</c:v>
                </c:pt>
                <c:pt idx="2">
                  <c:v>1.6403686902235279</c:v>
                </c:pt>
                <c:pt idx="3">
                  <c:v>1.6798354656977548</c:v>
                </c:pt>
                <c:pt idx="4">
                  <c:v>1.6735032198527999</c:v>
                </c:pt>
                <c:pt idx="5">
                  <c:v>1.5010679832867648</c:v>
                </c:pt>
                <c:pt idx="6">
                  <c:v>1.5328496286734394</c:v>
                </c:pt>
                <c:pt idx="7">
                  <c:v>1.5375307490654841</c:v>
                </c:pt>
                <c:pt idx="8">
                  <c:v>1.5607301375342102</c:v>
                </c:pt>
                <c:pt idx="9">
                  <c:v>1.5532391811195392</c:v>
                </c:pt>
                <c:pt idx="10">
                  <c:v>1.5465722850079977</c:v>
                </c:pt>
                <c:pt idx="11">
                  <c:v>1.6366226834172402</c:v>
                </c:pt>
              </c:numCache>
            </c:numRef>
          </c:val>
          <c:extLst>
            <c:ext xmlns:c16="http://schemas.microsoft.com/office/drawing/2014/chart" uri="{C3380CC4-5D6E-409C-BE32-E72D297353CC}">
              <c16:uniqueId val="{00000002-008B-4624-8B65-F3F507590786}"/>
            </c:ext>
          </c:extLst>
        </c:ser>
        <c:ser>
          <c:idx val="3"/>
          <c:order val="3"/>
          <c:tx>
            <c:strRef>
              <c:f>'Resumo caixa anual'!$A$234</c:f>
              <c:strCache>
                <c:ptCount val="1"/>
                <c:pt idx="0">
                  <c:v>Governos Municipais</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anual'!$B$234:$M$234</c:f>
              <c:numCache>
                <c:formatCode>#,##0.00</c:formatCode>
                <c:ptCount val="12"/>
                <c:pt idx="0">
                  <c:v>2.6362747236202817</c:v>
                </c:pt>
                <c:pt idx="1">
                  <c:v>2.6548676810235943</c:v>
                </c:pt>
                <c:pt idx="2">
                  <c:v>2.6582366868920153</c:v>
                </c:pt>
                <c:pt idx="3">
                  <c:v>2.4351545414104612</c:v>
                </c:pt>
                <c:pt idx="4">
                  <c:v>2.5938753464368718</c:v>
                </c:pt>
                <c:pt idx="5">
                  <c:v>2.5212394742048545</c:v>
                </c:pt>
                <c:pt idx="6">
                  <c:v>2.6695104408922936</c:v>
                </c:pt>
                <c:pt idx="7">
                  <c:v>2.4324947552281815</c:v>
                </c:pt>
                <c:pt idx="8">
                  <c:v>2.5967267709383632</c:v>
                </c:pt>
                <c:pt idx="9">
                  <c:v>2.7345105859943613</c:v>
                </c:pt>
                <c:pt idx="10">
                  <c:v>2.8719328781135074</c:v>
                </c:pt>
                <c:pt idx="11">
                  <c:v>2.7578080951184916</c:v>
                </c:pt>
              </c:numCache>
            </c:numRef>
          </c:val>
          <c:extLst>
            <c:ext xmlns:c16="http://schemas.microsoft.com/office/drawing/2014/chart" uri="{C3380CC4-5D6E-409C-BE32-E72D297353CC}">
              <c16:uniqueId val="{00000003-008B-4624-8B65-F3F507590786}"/>
            </c:ext>
          </c:extLst>
        </c:ser>
        <c:dLbls>
          <c:showLegendKey val="0"/>
          <c:showVal val="0"/>
          <c:showCatName val="0"/>
          <c:showSerName val="0"/>
          <c:showPercent val="0"/>
          <c:showBubbleSize val="0"/>
        </c:dLbls>
        <c:gapWidth val="150"/>
        <c:overlap val="100"/>
        <c:axId val="681489567"/>
        <c:axId val="681493311"/>
      </c:barChart>
      <c:catAx>
        <c:axId val="6814895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681493311"/>
        <c:crosses val="autoZero"/>
        <c:auto val="1"/>
        <c:lblAlgn val="ctr"/>
        <c:lblOffset val="100"/>
        <c:noMultiLvlLbl val="0"/>
      </c:catAx>
      <c:valAx>
        <c:axId val="6814933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681489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Benefícios previdenciários e assistenciais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0"/>
          <c:order val="0"/>
          <c:tx>
            <c:strRef>
              <c:f>'Resumo caixa anual'!$A$237</c:f>
              <c:strCache>
                <c:ptCount val="1"/>
                <c:pt idx="0">
                  <c:v>Governo Central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anual'!$B$237:$M$237</c:f>
              <c:numCache>
                <c:formatCode>#,##0.00</c:formatCode>
                <c:ptCount val="12"/>
                <c:pt idx="0">
                  <c:v>10.113041588110573</c:v>
                </c:pt>
                <c:pt idx="1">
                  <c:v>9.9416309469225936</c:v>
                </c:pt>
                <c:pt idx="2">
                  <c:v>10.132469979956831</c:v>
                </c:pt>
                <c:pt idx="3">
                  <c:v>10.340281347819133</c:v>
                </c:pt>
                <c:pt idx="4">
                  <c:v>10.602482019668926</c:v>
                </c:pt>
                <c:pt idx="5">
                  <c:v>11.070940341270079</c:v>
                </c:pt>
                <c:pt idx="6">
                  <c:v>12.321285560412312</c:v>
                </c:pt>
                <c:pt idx="7">
                  <c:v>12.516394026695771</c:v>
                </c:pt>
                <c:pt idx="8">
                  <c:v>12.000586543598137</c:v>
                </c:pt>
                <c:pt idx="9">
                  <c:v>12.446480871687307</c:v>
                </c:pt>
                <c:pt idx="10">
                  <c:v>17.269276236967681</c:v>
                </c:pt>
                <c:pt idx="11">
                  <c:v>12.37566419078675</c:v>
                </c:pt>
              </c:numCache>
            </c:numRef>
          </c:val>
          <c:extLst>
            <c:ext xmlns:c16="http://schemas.microsoft.com/office/drawing/2014/chart" uri="{C3380CC4-5D6E-409C-BE32-E72D297353CC}">
              <c16:uniqueId val="{00000000-79CE-4D24-87A6-B901D87A24B4}"/>
            </c:ext>
          </c:extLst>
        </c:ser>
        <c:ser>
          <c:idx val="1"/>
          <c:order val="1"/>
          <c:tx>
            <c:strRef>
              <c:f>'Resumo caixa anual'!$A$238</c:f>
              <c:strCache>
                <c:ptCount val="1"/>
                <c:pt idx="0">
                  <c:v>FGTS e PIS-PASEP</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anual'!$B$238:$M$238</c:f>
              <c:numCache>
                <c:formatCode>#,##0.00</c:formatCode>
                <c:ptCount val="12"/>
                <c:pt idx="0">
                  <c:v>1.2756341538923175</c:v>
                </c:pt>
                <c:pt idx="1">
                  <c:v>1.2963680158633319</c:v>
                </c:pt>
                <c:pt idx="2">
                  <c:v>1.3568552949679735</c:v>
                </c:pt>
                <c:pt idx="3">
                  <c:v>1.4402828390400746</c:v>
                </c:pt>
                <c:pt idx="4">
                  <c:v>1.4959666915443011</c:v>
                </c:pt>
                <c:pt idx="5">
                  <c:v>1.8559960769120045</c:v>
                </c:pt>
                <c:pt idx="6">
                  <c:v>1.7345106205960192</c:v>
                </c:pt>
                <c:pt idx="7">
                  <c:v>2.6975750185663063</c:v>
                </c:pt>
                <c:pt idx="8">
                  <c:v>1.8049176430622691</c:v>
                </c:pt>
                <c:pt idx="9">
                  <c:v>2.1987431959917063</c:v>
                </c:pt>
                <c:pt idx="10">
                  <c:v>2.3693332476299318</c:v>
                </c:pt>
                <c:pt idx="11">
                  <c:v>1.379552676656806</c:v>
                </c:pt>
              </c:numCache>
            </c:numRef>
          </c:val>
          <c:extLst>
            <c:ext xmlns:c16="http://schemas.microsoft.com/office/drawing/2014/chart" uri="{C3380CC4-5D6E-409C-BE32-E72D297353CC}">
              <c16:uniqueId val="{00000001-79CE-4D24-87A6-B901D87A24B4}"/>
            </c:ext>
          </c:extLst>
        </c:ser>
        <c:ser>
          <c:idx val="2"/>
          <c:order val="2"/>
          <c:tx>
            <c:strRef>
              <c:f>'Resumo caixa anual'!$A$239</c:f>
              <c:strCache>
                <c:ptCount val="1"/>
                <c:pt idx="0">
                  <c:v>Governos Estaduais</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anual'!$B$239:$M$239</c:f>
              <c:numCache>
                <c:formatCode>#,##0.00</c:formatCode>
                <c:ptCount val="12"/>
                <c:pt idx="0">
                  <c:v>1.8177054215962478</c:v>
                </c:pt>
                <c:pt idx="1">
                  <c:v>1.8160182935171107</c:v>
                </c:pt>
                <c:pt idx="2">
                  <c:v>1.9094711620994205</c:v>
                </c:pt>
                <c:pt idx="3">
                  <c:v>1.8950267994309045</c:v>
                </c:pt>
                <c:pt idx="4">
                  <c:v>2.0169029092326927</c:v>
                </c:pt>
                <c:pt idx="5">
                  <c:v>2.1514820912333943</c:v>
                </c:pt>
                <c:pt idx="6">
                  <c:v>2.3054972548860109</c:v>
                </c:pt>
                <c:pt idx="7">
                  <c:v>2.3613759923430058</c:v>
                </c:pt>
                <c:pt idx="8">
                  <c:v>2.4396894969266043</c:v>
                </c:pt>
                <c:pt idx="9">
                  <c:v>2.4913106082126579</c:v>
                </c:pt>
                <c:pt idx="10">
                  <c:v>2.5054433992260168</c:v>
                </c:pt>
                <c:pt idx="11">
                  <c:v>2.2490053110923465</c:v>
                </c:pt>
              </c:numCache>
            </c:numRef>
          </c:val>
          <c:extLst>
            <c:ext xmlns:c16="http://schemas.microsoft.com/office/drawing/2014/chart" uri="{C3380CC4-5D6E-409C-BE32-E72D297353CC}">
              <c16:uniqueId val="{00000002-79CE-4D24-87A6-B901D87A24B4}"/>
            </c:ext>
          </c:extLst>
        </c:ser>
        <c:ser>
          <c:idx val="3"/>
          <c:order val="3"/>
          <c:tx>
            <c:strRef>
              <c:f>'Resumo caixa anual'!$A$240</c:f>
              <c:strCache>
                <c:ptCount val="1"/>
                <c:pt idx="0">
                  <c:v>Governos Municipais</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anual'!$B$240:$M$240</c:f>
              <c:numCache>
                <c:formatCode>#,##0.00</c:formatCode>
                <c:ptCount val="12"/>
                <c:pt idx="0">
                  <c:v>0.41428006828260244</c:v>
                </c:pt>
                <c:pt idx="1">
                  <c:v>0.42184404000637826</c:v>
                </c:pt>
                <c:pt idx="2">
                  <c:v>0.44575504705443808</c:v>
                </c:pt>
                <c:pt idx="3">
                  <c:v>0.44561185215725096</c:v>
                </c:pt>
                <c:pt idx="4">
                  <c:v>0.50762694697708133</c:v>
                </c:pt>
                <c:pt idx="5">
                  <c:v>0.55211827749822229</c:v>
                </c:pt>
                <c:pt idx="6">
                  <c:v>0.61405750872136777</c:v>
                </c:pt>
                <c:pt idx="7">
                  <c:v>0.667310187081391</c:v>
                </c:pt>
                <c:pt idx="8">
                  <c:v>0.70560976472248849</c:v>
                </c:pt>
                <c:pt idx="9">
                  <c:v>0.75255872671811774</c:v>
                </c:pt>
                <c:pt idx="10">
                  <c:v>0.81610062122119464</c:v>
                </c:pt>
                <c:pt idx="11">
                  <c:v>0.71804454357341274</c:v>
                </c:pt>
              </c:numCache>
            </c:numRef>
          </c:val>
          <c:extLst>
            <c:ext xmlns:c16="http://schemas.microsoft.com/office/drawing/2014/chart" uri="{C3380CC4-5D6E-409C-BE32-E72D297353CC}">
              <c16:uniqueId val="{00000003-79CE-4D24-87A6-B901D87A24B4}"/>
            </c:ext>
          </c:extLst>
        </c:ser>
        <c:dLbls>
          <c:showLegendKey val="0"/>
          <c:showVal val="0"/>
          <c:showCatName val="0"/>
          <c:showSerName val="0"/>
          <c:showPercent val="0"/>
          <c:showBubbleSize val="0"/>
        </c:dLbls>
        <c:gapWidth val="150"/>
        <c:overlap val="100"/>
        <c:axId val="681512447"/>
        <c:axId val="681514943"/>
      </c:barChart>
      <c:catAx>
        <c:axId val="6815124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681514943"/>
        <c:crosses val="autoZero"/>
        <c:auto val="1"/>
        <c:lblAlgn val="ctr"/>
        <c:lblOffset val="100"/>
        <c:noMultiLvlLbl val="0"/>
      </c:catAx>
      <c:valAx>
        <c:axId val="6815149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6815124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Subsídios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0"/>
          <c:order val="0"/>
          <c:tx>
            <c:strRef>
              <c:f>'Resumo caixa anual'!$A$243</c:f>
              <c:strCache>
                <c:ptCount val="1"/>
                <c:pt idx="0">
                  <c:v>Governo Central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anual'!$B$243:$M$243</c:f>
              <c:numCache>
                <c:formatCode>#,##0.00</c:formatCode>
                <c:ptCount val="12"/>
                <c:pt idx="0">
                  <c:v>0.11158672364017422</c:v>
                </c:pt>
                <c:pt idx="1">
                  <c:v>0.16928257645653419</c:v>
                </c:pt>
                <c:pt idx="2">
                  <c:v>0.19651083898636693</c:v>
                </c:pt>
                <c:pt idx="3">
                  <c:v>0.29791555045840673</c:v>
                </c:pt>
                <c:pt idx="4">
                  <c:v>0.31508677263255125</c:v>
                </c:pt>
                <c:pt idx="5">
                  <c:v>0.93204988842215375</c:v>
                </c:pt>
                <c:pt idx="6">
                  <c:v>0.44329022720904054</c:v>
                </c:pt>
                <c:pt idx="7">
                  <c:v>0.33409333628244858</c:v>
                </c:pt>
                <c:pt idx="8">
                  <c:v>0.33836745080488817</c:v>
                </c:pt>
                <c:pt idx="9">
                  <c:v>0.2224456447798801</c:v>
                </c:pt>
                <c:pt idx="10">
                  <c:v>0.15109823600124003</c:v>
                </c:pt>
                <c:pt idx="11">
                  <c:v>0.14091465934185074</c:v>
                </c:pt>
              </c:numCache>
            </c:numRef>
          </c:val>
          <c:extLst>
            <c:ext xmlns:c16="http://schemas.microsoft.com/office/drawing/2014/chart" uri="{C3380CC4-5D6E-409C-BE32-E72D297353CC}">
              <c16:uniqueId val="{00000000-DF39-4CD3-9341-8FE49770C35A}"/>
            </c:ext>
          </c:extLst>
        </c:ser>
        <c:ser>
          <c:idx val="1"/>
          <c:order val="1"/>
          <c:tx>
            <c:strRef>
              <c:f>'Resumo caixa anual'!$A$244</c:f>
              <c:strCache>
                <c:ptCount val="1"/>
                <c:pt idx="0">
                  <c:v>FGTS e PIS-PASEP</c:v>
                </c:pt>
              </c:strCache>
            </c:strRef>
          </c:tx>
          <c:spPr>
            <a:solidFill>
              <a:schemeClr val="accent2"/>
            </a:solidFill>
            <a:ln>
              <a:noFill/>
            </a:ln>
            <a:effectLst/>
          </c:spPr>
          <c:invertIfNegative val="0"/>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anual'!$B$244:$M$244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DF39-4CD3-9341-8FE49770C35A}"/>
            </c:ext>
          </c:extLst>
        </c:ser>
        <c:ser>
          <c:idx val="2"/>
          <c:order val="2"/>
          <c:tx>
            <c:strRef>
              <c:f>'Resumo caixa anual'!$A$245</c:f>
              <c:strCache>
                <c:ptCount val="1"/>
                <c:pt idx="0">
                  <c:v>Governos Estaduais</c:v>
                </c:pt>
              </c:strCache>
            </c:strRef>
          </c:tx>
          <c:spPr>
            <a:solidFill>
              <a:srgbClr val="FF0000"/>
            </a:solidFill>
            <a:ln>
              <a:noFill/>
            </a:ln>
            <a:effectLst/>
          </c:spPr>
          <c:invertIfNegative val="0"/>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anual'!$B$245:$M$245</c:f>
              <c:numCache>
                <c:formatCode>#,##0.00</c:formatCode>
                <c:ptCount val="12"/>
                <c:pt idx="0">
                  <c:v>1.0481995326991169E-2</c:v>
                </c:pt>
                <c:pt idx="1">
                  <c:v>9.5454840834278184E-3</c:v>
                </c:pt>
                <c:pt idx="2">
                  <c:v>9.2074866051475024E-3</c:v>
                </c:pt>
                <c:pt idx="3">
                  <c:v>1.2418537212617781E-2</c:v>
                </c:pt>
                <c:pt idx="4">
                  <c:v>1.0675724092928249E-2</c:v>
                </c:pt>
                <c:pt idx="5">
                  <c:v>1.0620276330029738E-2</c:v>
                </c:pt>
                <c:pt idx="6">
                  <c:v>2.3260721089405439E-2</c:v>
                </c:pt>
                <c:pt idx="7">
                  <c:v>2.5783019303683187E-2</c:v>
                </c:pt>
                <c:pt idx="8">
                  <c:v>2.3227070287991064E-2</c:v>
                </c:pt>
                <c:pt idx="9">
                  <c:v>2.0184177774490667E-2</c:v>
                </c:pt>
                <c:pt idx="10">
                  <c:v>1.5193061160758822E-2</c:v>
                </c:pt>
                <c:pt idx="11">
                  <c:v>1.2972138412724561E-2</c:v>
                </c:pt>
              </c:numCache>
            </c:numRef>
          </c:val>
          <c:extLst>
            <c:ext xmlns:c16="http://schemas.microsoft.com/office/drawing/2014/chart" uri="{C3380CC4-5D6E-409C-BE32-E72D297353CC}">
              <c16:uniqueId val="{00000002-DF39-4CD3-9341-8FE49770C35A}"/>
            </c:ext>
          </c:extLst>
        </c:ser>
        <c:ser>
          <c:idx val="3"/>
          <c:order val="3"/>
          <c:tx>
            <c:strRef>
              <c:f>'Resumo caixa anual'!$A$246</c:f>
              <c:strCache>
                <c:ptCount val="1"/>
                <c:pt idx="0">
                  <c:v>Governos Municipais</c:v>
                </c:pt>
              </c:strCache>
            </c:strRef>
          </c:tx>
          <c:spPr>
            <a:solidFill>
              <a:srgbClr val="00B050"/>
            </a:solidFill>
            <a:ln>
              <a:noFill/>
            </a:ln>
            <a:effectLst/>
          </c:spPr>
          <c:invertIfNegative val="0"/>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anual'!$B$246:$M$246</c:f>
              <c:numCache>
                <c:formatCode>#,##0.00</c:formatCode>
                <c:ptCount val="12"/>
                <c:pt idx="0">
                  <c:v>3.6832718506415725E-3</c:v>
                </c:pt>
                <c:pt idx="1">
                  <c:v>3.7941535885121537E-3</c:v>
                </c:pt>
                <c:pt idx="2">
                  <c:v>3.355975984265052E-3</c:v>
                </c:pt>
                <c:pt idx="3">
                  <c:v>4.5912599844437491E-3</c:v>
                </c:pt>
                <c:pt idx="4">
                  <c:v>4.6049060433611417E-3</c:v>
                </c:pt>
                <c:pt idx="5">
                  <c:v>3.8515377404167292E-3</c:v>
                </c:pt>
                <c:pt idx="6">
                  <c:v>5.5707413494715859E-3</c:v>
                </c:pt>
                <c:pt idx="7">
                  <c:v>5.0123719474316226E-3</c:v>
                </c:pt>
                <c:pt idx="8">
                  <c:v>5.148535738929298E-3</c:v>
                </c:pt>
                <c:pt idx="9">
                  <c:v>5.1894681637123501E-3</c:v>
                </c:pt>
                <c:pt idx="10">
                  <c:v>1.2418001494720872E-2</c:v>
                </c:pt>
                <c:pt idx="11">
                  <c:v>1.1913505862671654E-2</c:v>
                </c:pt>
              </c:numCache>
            </c:numRef>
          </c:val>
          <c:extLst>
            <c:ext xmlns:c16="http://schemas.microsoft.com/office/drawing/2014/chart" uri="{C3380CC4-5D6E-409C-BE32-E72D297353CC}">
              <c16:uniqueId val="{00000003-DF39-4CD3-9341-8FE49770C35A}"/>
            </c:ext>
          </c:extLst>
        </c:ser>
        <c:dLbls>
          <c:showLegendKey val="0"/>
          <c:showVal val="0"/>
          <c:showCatName val="0"/>
          <c:showSerName val="0"/>
          <c:showPercent val="0"/>
          <c:showBubbleSize val="0"/>
        </c:dLbls>
        <c:gapWidth val="150"/>
        <c:overlap val="100"/>
        <c:axId val="681521183"/>
        <c:axId val="681521599"/>
      </c:barChart>
      <c:catAx>
        <c:axId val="6815211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681521599"/>
        <c:crosses val="autoZero"/>
        <c:auto val="1"/>
        <c:lblAlgn val="ctr"/>
        <c:lblOffset val="100"/>
        <c:noMultiLvlLbl val="0"/>
      </c:catAx>
      <c:valAx>
        <c:axId val="681521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6815211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Outros gastos primários correntes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0"/>
          <c:order val="0"/>
          <c:tx>
            <c:strRef>
              <c:f>'Resumo caixa anual'!$A$249</c:f>
              <c:strCache>
                <c:ptCount val="1"/>
                <c:pt idx="0">
                  <c:v>Governo Central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anual'!$B$249:$M$249</c:f>
              <c:numCache>
                <c:formatCode>#,##0.00</c:formatCode>
                <c:ptCount val="12"/>
                <c:pt idx="0">
                  <c:v>0.26101865634602361</c:v>
                </c:pt>
                <c:pt idx="1">
                  <c:v>0.40129399098505186</c:v>
                </c:pt>
                <c:pt idx="2">
                  <c:v>0.5008468299592872</c:v>
                </c:pt>
                <c:pt idx="3">
                  <c:v>0.57162925775665341</c:v>
                </c:pt>
                <c:pt idx="4">
                  <c:v>0.61224791462191885</c:v>
                </c:pt>
                <c:pt idx="5">
                  <c:v>0.67177057804953111</c:v>
                </c:pt>
                <c:pt idx="6">
                  <c:v>0.54380645474895517</c:v>
                </c:pt>
                <c:pt idx="7">
                  <c:v>0.39693839365569428</c:v>
                </c:pt>
                <c:pt idx="8">
                  <c:v>0.46998138767308933</c:v>
                </c:pt>
                <c:pt idx="9">
                  <c:v>0.91726766574864693</c:v>
                </c:pt>
                <c:pt idx="10">
                  <c:v>0.45676689574971879</c:v>
                </c:pt>
                <c:pt idx="11">
                  <c:v>0.61229027672662528</c:v>
                </c:pt>
              </c:numCache>
            </c:numRef>
          </c:val>
          <c:extLst>
            <c:ext xmlns:c16="http://schemas.microsoft.com/office/drawing/2014/chart" uri="{C3380CC4-5D6E-409C-BE32-E72D297353CC}">
              <c16:uniqueId val="{00000000-8AC2-4A0D-9B45-330811276BFC}"/>
            </c:ext>
          </c:extLst>
        </c:ser>
        <c:ser>
          <c:idx val="1"/>
          <c:order val="1"/>
          <c:tx>
            <c:strRef>
              <c:f>'Resumo caixa anual'!$A$250</c:f>
              <c:strCache>
                <c:ptCount val="1"/>
                <c:pt idx="0">
                  <c:v>FGTS e PIS-PASEP</c:v>
                </c:pt>
              </c:strCache>
            </c:strRef>
          </c:tx>
          <c:spPr>
            <a:solidFill>
              <a:schemeClr val="accent2"/>
            </a:solidFill>
            <a:ln>
              <a:noFill/>
            </a:ln>
            <a:effectLst/>
          </c:spPr>
          <c:invertIfNegative val="0"/>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anual'!$B$250:$M$250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8AC2-4A0D-9B45-330811276BFC}"/>
            </c:ext>
          </c:extLst>
        </c:ser>
        <c:ser>
          <c:idx val="2"/>
          <c:order val="2"/>
          <c:tx>
            <c:strRef>
              <c:f>'Resumo caixa anual'!$A$251</c:f>
              <c:strCache>
                <c:ptCount val="1"/>
                <c:pt idx="0">
                  <c:v>Governos Estaduais</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anual'!$B$251:$M$251</c:f>
              <c:numCache>
                <c:formatCode>#,##0.00</c:formatCode>
                <c:ptCount val="12"/>
                <c:pt idx="0">
                  <c:v>0.50903260089191527</c:v>
                </c:pt>
                <c:pt idx="1">
                  <c:v>0.48125726480612296</c:v>
                </c:pt>
                <c:pt idx="2">
                  <c:v>0.4794467927144232</c:v>
                </c:pt>
                <c:pt idx="3">
                  <c:v>0.47730845952041007</c:v>
                </c:pt>
                <c:pt idx="4">
                  <c:v>0.48749926903943491</c:v>
                </c:pt>
                <c:pt idx="5">
                  <c:v>0.53980690360047812</c:v>
                </c:pt>
                <c:pt idx="6">
                  <c:v>0.59289667202130747</c:v>
                </c:pt>
                <c:pt idx="7">
                  <c:v>0.51376815458738923</c:v>
                </c:pt>
                <c:pt idx="8">
                  <c:v>0.50660642985014159</c:v>
                </c:pt>
                <c:pt idx="9">
                  <c:v>0.51537434329233034</c:v>
                </c:pt>
                <c:pt idx="10">
                  <c:v>0.52826509208361716</c:v>
                </c:pt>
                <c:pt idx="11">
                  <c:v>0.59679315210423833</c:v>
                </c:pt>
              </c:numCache>
            </c:numRef>
          </c:val>
          <c:extLst>
            <c:ext xmlns:c16="http://schemas.microsoft.com/office/drawing/2014/chart" uri="{C3380CC4-5D6E-409C-BE32-E72D297353CC}">
              <c16:uniqueId val="{00000002-8AC2-4A0D-9B45-330811276BFC}"/>
            </c:ext>
          </c:extLst>
        </c:ser>
        <c:ser>
          <c:idx val="3"/>
          <c:order val="3"/>
          <c:tx>
            <c:strRef>
              <c:f>'Resumo caixa anual'!$A$252</c:f>
              <c:strCache>
                <c:ptCount val="1"/>
                <c:pt idx="0">
                  <c:v>Governos Municipais</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anual'!$B$252:$M$252</c:f>
              <c:numCache>
                <c:formatCode>#,##0.00</c:formatCode>
                <c:ptCount val="12"/>
                <c:pt idx="0">
                  <c:v>0.35467537855738762</c:v>
                </c:pt>
                <c:pt idx="1">
                  <c:v>0.36481719552707625</c:v>
                </c:pt>
                <c:pt idx="2">
                  <c:v>0.40708900306375911</c:v>
                </c:pt>
                <c:pt idx="3">
                  <c:v>0.37494268735046327</c:v>
                </c:pt>
                <c:pt idx="4">
                  <c:v>0.39588299988091169</c:v>
                </c:pt>
                <c:pt idx="5">
                  <c:v>0.53016318819860131</c:v>
                </c:pt>
                <c:pt idx="6">
                  <c:v>0.49275465167176596</c:v>
                </c:pt>
                <c:pt idx="7">
                  <c:v>0.48089760616699284</c:v>
                </c:pt>
                <c:pt idx="8">
                  <c:v>0.50083488203816584</c:v>
                </c:pt>
                <c:pt idx="9">
                  <c:v>0.50787109421130705</c:v>
                </c:pt>
                <c:pt idx="10">
                  <c:v>0.61890264448163146</c:v>
                </c:pt>
                <c:pt idx="11">
                  <c:v>0.63453104943954086</c:v>
                </c:pt>
              </c:numCache>
            </c:numRef>
          </c:val>
          <c:extLst>
            <c:ext xmlns:c16="http://schemas.microsoft.com/office/drawing/2014/chart" uri="{C3380CC4-5D6E-409C-BE32-E72D297353CC}">
              <c16:uniqueId val="{00000003-8AC2-4A0D-9B45-330811276BFC}"/>
            </c:ext>
          </c:extLst>
        </c:ser>
        <c:dLbls>
          <c:showLegendKey val="0"/>
          <c:showVal val="0"/>
          <c:showCatName val="0"/>
          <c:showSerName val="0"/>
          <c:showPercent val="0"/>
          <c:showBubbleSize val="0"/>
        </c:dLbls>
        <c:gapWidth val="150"/>
        <c:overlap val="100"/>
        <c:axId val="681473343"/>
        <c:axId val="681459199"/>
      </c:barChart>
      <c:catAx>
        <c:axId val="6814733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681459199"/>
        <c:crosses val="autoZero"/>
        <c:auto val="1"/>
        <c:lblAlgn val="ctr"/>
        <c:lblOffset val="100"/>
        <c:noMultiLvlLbl val="0"/>
      </c:catAx>
      <c:valAx>
        <c:axId val="6814591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6814733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Investimento Bruto (aquisição líquida de ativos não financeiros)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barChart>
        <c:barDir val="col"/>
        <c:grouping val="stacked"/>
        <c:varyColors val="0"/>
        <c:ser>
          <c:idx val="0"/>
          <c:order val="0"/>
          <c:tx>
            <c:strRef>
              <c:f>'Resumo caixa anual'!$A$256</c:f>
              <c:strCache>
                <c:ptCount val="1"/>
                <c:pt idx="0">
                  <c:v>Governo Central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anual'!$B$256:$M$256</c:f>
              <c:numCache>
                <c:formatCode>#,##0.00</c:formatCode>
                <c:ptCount val="12"/>
                <c:pt idx="0">
                  <c:v>0.76454886635382191</c:v>
                </c:pt>
                <c:pt idx="1">
                  <c:v>0.54568869503784179</c:v>
                </c:pt>
                <c:pt idx="2">
                  <c:v>0.48940475491765995</c:v>
                </c:pt>
                <c:pt idx="3">
                  <c:v>0.52659542863225972</c:v>
                </c:pt>
                <c:pt idx="4">
                  <c:v>0.5600098833799998</c:v>
                </c:pt>
                <c:pt idx="5">
                  <c:v>0.33087165848945266</c:v>
                </c:pt>
                <c:pt idx="6">
                  <c:v>0.39399762308373398</c:v>
                </c:pt>
                <c:pt idx="7">
                  <c:v>0.24164888269806989</c:v>
                </c:pt>
                <c:pt idx="8">
                  <c:v>0.32372235284830791</c:v>
                </c:pt>
                <c:pt idx="9">
                  <c:v>0.24813243693006665</c:v>
                </c:pt>
                <c:pt idx="10">
                  <c:v>0.22704300691108203</c:v>
                </c:pt>
                <c:pt idx="11">
                  <c:v>0.15589878697638915</c:v>
                </c:pt>
              </c:numCache>
            </c:numRef>
          </c:val>
          <c:extLst>
            <c:ext xmlns:c16="http://schemas.microsoft.com/office/drawing/2014/chart" uri="{C3380CC4-5D6E-409C-BE32-E72D297353CC}">
              <c16:uniqueId val="{00000000-D036-41C4-B37D-8FA519F4772C}"/>
            </c:ext>
          </c:extLst>
        </c:ser>
        <c:ser>
          <c:idx val="1"/>
          <c:order val="1"/>
          <c:tx>
            <c:strRef>
              <c:f>'Resumo caixa anual'!$A$257</c:f>
              <c:strCache>
                <c:ptCount val="1"/>
                <c:pt idx="0">
                  <c:v>FGTS e PIS-PASEP</c:v>
                </c:pt>
              </c:strCache>
            </c:strRef>
          </c:tx>
          <c:spPr>
            <a:solidFill>
              <a:schemeClr val="accent2"/>
            </a:solidFill>
            <a:ln>
              <a:noFill/>
            </a:ln>
            <a:effectLst/>
          </c:spPr>
          <c:invertIfNegative val="0"/>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anual'!$B$257:$M$257</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D036-41C4-B37D-8FA519F4772C}"/>
            </c:ext>
          </c:extLst>
        </c:ser>
        <c:ser>
          <c:idx val="2"/>
          <c:order val="2"/>
          <c:tx>
            <c:strRef>
              <c:f>'Resumo caixa anual'!$A$258</c:f>
              <c:strCache>
                <c:ptCount val="1"/>
                <c:pt idx="0">
                  <c:v>Governos Estaduais</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anual'!$B$258:$M$258</c:f>
              <c:numCache>
                <c:formatCode>#,##0.00</c:formatCode>
                <c:ptCount val="12"/>
                <c:pt idx="0">
                  <c:v>1.030950719729687</c:v>
                </c:pt>
                <c:pt idx="1">
                  <c:v>0.67772103745970969</c:v>
                </c:pt>
                <c:pt idx="2">
                  <c:v>0.67246707035958042</c:v>
                </c:pt>
                <c:pt idx="3">
                  <c:v>0.85269589819996472</c:v>
                </c:pt>
                <c:pt idx="4">
                  <c:v>0.99642337887035914</c:v>
                </c:pt>
                <c:pt idx="5">
                  <c:v>0.57348012211808064</c:v>
                </c:pt>
                <c:pt idx="6">
                  <c:v>0.47745436337084296</c:v>
                </c:pt>
                <c:pt idx="7">
                  <c:v>0.46317438461651839</c:v>
                </c:pt>
                <c:pt idx="8">
                  <c:v>0.50084020000139928</c:v>
                </c:pt>
                <c:pt idx="9">
                  <c:v>0.34400879220438768</c:v>
                </c:pt>
                <c:pt idx="10">
                  <c:v>0.38519694517473119</c:v>
                </c:pt>
                <c:pt idx="11">
                  <c:v>0.51999684080160768</c:v>
                </c:pt>
              </c:numCache>
            </c:numRef>
          </c:val>
          <c:extLst>
            <c:ext xmlns:c16="http://schemas.microsoft.com/office/drawing/2014/chart" uri="{C3380CC4-5D6E-409C-BE32-E72D297353CC}">
              <c16:uniqueId val="{00000002-D036-41C4-B37D-8FA519F4772C}"/>
            </c:ext>
          </c:extLst>
        </c:ser>
        <c:ser>
          <c:idx val="3"/>
          <c:order val="3"/>
          <c:tx>
            <c:strRef>
              <c:f>'Resumo caixa anual'!$A$259</c:f>
              <c:strCache>
                <c:ptCount val="1"/>
                <c:pt idx="0">
                  <c:v>Governos Municipais</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anual'!$B$259:$M$259</c:f>
              <c:numCache>
                <c:formatCode>#,##0.00</c:formatCode>
                <c:ptCount val="12"/>
                <c:pt idx="0">
                  <c:v>0.88024338471858654</c:v>
                </c:pt>
                <c:pt idx="1">
                  <c:v>0.84383770434438965</c:v>
                </c:pt>
                <c:pt idx="2">
                  <c:v>0.93329445581610648</c:v>
                </c:pt>
                <c:pt idx="3">
                  <c:v>0.62951204174502418</c:v>
                </c:pt>
                <c:pt idx="4">
                  <c:v>0.71636633665953087</c:v>
                </c:pt>
                <c:pt idx="5">
                  <c:v>0.6488017934196878</c:v>
                </c:pt>
                <c:pt idx="6">
                  <c:v>0.65631597704125966</c:v>
                </c:pt>
                <c:pt idx="7">
                  <c:v>0.36558381192344064</c:v>
                </c:pt>
                <c:pt idx="8">
                  <c:v>0.46021370628436609</c:v>
                </c:pt>
                <c:pt idx="9">
                  <c:v>0.54291381246391612</c:v>
                </c:pt>
                <c:pt idx="10">
                  <c:v>0.79699360147797405</c:v>
                </c:pt>
                <c:pt idx="11">
                  <c:v>0.53453651025578686</c:v>
                </c:pt>
              </c:numCache>
            </c:numRef>
          </c:val>
          <c:extLst>
            <c:ext xmlns:c16="http://schemas.microsoft.com/office/drawing/2014/chart" uri="{C3380CC4-5D6E-409C-BE32-E72D297353CC}">
              <c16:uniqueId val="{00000003-D036-41C4-B37D-8FA519F4772C}"/>
            </c:ext>
          </c:extLst>
        </c:ser>
        <c:dLbls>
          <c:showLegendKey val="0"/>
          <c:showVal val="0"/>
          <c:showCatName val="0"/>
          <c:showSerName val="0"/>
          <c:showPercent val="0"/>
          <c:showBubbleSize val="0"/>
        </c:dLbls>
        <c:gapWidth val="150"/>
        <c:overlap val="100"/>
        <c:axId val="3882031"/>
        <c:axId val="3878287"/>
      </c:barChart>
      <c:catAx>
        <c:axId val="38820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3878287"/>
        <c:crosses val="autoZero"/>
        <c:auto val="1"/>
        <c:lblAlgn val="ctr"/>
        <c:lblOffset val="100"/>
        <c:noMultiLvlLbl val="0"/>
      </c:catAx>
      <c:valAx>
        <c:axId val="38782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38820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Investimento Bruto (aquisição líquida de ativos não financeiros)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pt-BR"/>
        </a:p>
      </c:txPr>
    </c:title>
    <c:autoTitleDeleted val="0"/>
    <c:plotArea>
      <c:layout/>
      <c:areaChart>
        <c:grouping val="stacked"/>
        <c:varyColors val="0"/>
        <c:ser>
          <c:idx val="0"/>
          <c:order val="0"/>
          <c:tx>
            <c:strRef>
              <c:f>'Resumo caixa anual'!$A$256</c:f>
              <c:strCache>
                <c:ptCount val="1"/>
                <c:pt idx="0">
                  <c:v>Governo Central</c:v>
                </c:pt>
              </c:strCache>
            </c:strRef>
          </c:tx>
          <c:spPr>
            <a:solidFill>
              <a:srgbClr val="00B0F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anual'!$B$256:$M$256</c:f>
              <c:numCache>
                <c:formatCode>#,##0.00</c:formatCode>
                <c:ptCount val="12"/>
                <c:pt idx="0">
                  <c:v>0.76454886635382191</c:v>
                </c:pt>
                <c:pt idx="1">
                  <c:v>0.54568869503784179</c:v>
                </c:pt>
                <c:pt idx="2">
                  <c:v>0.48940475491765995</c:v>
                </c:pt>
                <c:pt idx="3">
                  <c:v>0.52659542863225972</c:v>
                </c:pt>
                <c:pt idx="4">
                  <c:v>0.5600098833799998</c:v>
                </c:pt>
                <c:pt idx="5">
                  <c:v>0.33087165848945266</c:v>
                </c:pt>
                <c:pt idx="6">
                  <c:v>0.39399762308373398</c:v>
                </c:pt>
                <c:pt idx="7">
                  <c:v>0.24164888269806989</c:v>
                </c:pt>
                <c:pt idx="8">
                  <c:v>0.32372235284830791</c:v>
                </c:pt>
                <c:pt idx="9">
                  <c:v>0.24813243693006665</c:v>
                </c:pt>
                <c:pt idx="10">
                  <c:v>0.22704300691108203</c:v>
                </c:pt>
                <c:pt idx="11">
                  <c:v>0.15589878697638915</c:v>
                </c:pt>
              </c:numCache>
            </c:numRef>
          </c:val>
          <c:extLst>
            <c:ext xmlns:c16="http://schemas.microsoft.com/office/drawing/2014/chart" uri="{C3380CC4-5D6E-409C-BE32-E72D297353CC}">
              <c16:uniqueId val="{00000000-B0A5-4A43-A09E-2FD7162F4D00}"/>
            </c:ext>
          </c:extLst>
        </c:ser>
        <c:ser>
          <c:idx val="2"/>
          <c:order val="1"/>
          <c:tx>
            <c:strRef>
              <c:f>'Resumo caixa anual'!$A$258</c:f>
              <c:strCache>
                <c:ptCount val="1"/>
                <c:pt idx="0">
                  <c:v>Governos Estaduais</c:v>
                </c:pt>
              </c:strCache>
            </c:strRef>
          </c:tx>
          <c:spPr>
            <a:solidFill>
              <a:srgbClr val="FF00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anual'!$B$258:$M$258</c:f>
              <c:numCache>
                <c:formatCode>#,##0.00</c:formatCode>
                <c:ptCount val="12"/>
                <c:pt idx="0">
                  <c:v>1.030950719729687</c:v>
                </c:pt>
                <c:pt idx="1">
                  <c:v>0.67772103745970969</c:v>
                </c:pt>
                <c:pt idx="2">
                  <c:v>0.67246707035958042</c:v>
                </c:pt>
                <c:pt idx="3">
                  <c:v>0.85269589819996472</c:v>
                </c:pt>
                <c:pt idx="4">
                  <c:v>0.99642337887035914</c:v>
                </c:pt>
                <c:pt idx="5">
                  <c:v>0.57348012211808064</c:v>
                </c:pt>
                <c:pt idx="6">
                  <c:v>0.47745436337084296</c:v>
                </c:pt>
                <c:pt idx="7">
                  <c:v>0.46317438461651839</c:v>
                </c:pt>
                <c:pt idx="8">
                  <c:v>0.50084020000139928</c:v>
                </c:pt>
                <c:pt idx="9">
                  <c:v>0.34400879220438768</c:v>
                </c:pt>
                <c:pt idx="10">
                  <c:v>0.38519694517473119</c:v>
                </c:pt>
                <c:pt idx="11">
                  <c:v>0.51999684080160768</c:v>
                </c:pt>
              </c:numCache>
            </c:numRef>
          </c:val>
          <c:extLst>
            <c:ext xmlns:c16="http://schemas.microsoft.com/office/drawing/2014/chart" uri="{C3380CC4-5D6E-409C-BE32-E72D297353CC}">
              <c16:uniqueId val="{00000002-B0A5-4A43-A09E-2FD7162F4D00}"/>
            </c:ext>
          </c:extLst>
        </c:ser>
        <c:ser>
          <c:idx val="3"/>
          <c:order val="2"/>
          <c:tx>
            <c:strRef>
              <c:f>'Resumo caixa anual'!$A$259</c:f>
              <c:strCache>
                <c:ptCount val="1"/>
                <c:pt idx="0">
                  <c:v>Governos Municipais</c:v>
                </c:pt>
              </c:strCache>
            </c:strRef>
          </c:tx>
          <c:spPr>
            <a:solidFill>
              <a:srgbClr val="00B05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'Resumo caixa anual'!$B$3:$M$3</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'Resumo caixa anual'!$B$259:$M$259</c:f>
              <c:numCache>
                <c:formatCode>#,##0.00</c:formatCode>
                <c:ptCount val="12"/>
                <c:pt idx="0">
                  <c:v>0.88024338471858654</c:v>
                </c:pt>
                <c:pt idx="1">
                  <c:v>0.84383770434438965</c:v>
                </c:pt>
                <c:pt idx="2">
                  <c:v>0.93329445581610648</c:v>
                </c:pt>
                <c:pt idx="3">
                  <c:v>0.62951204174502418</c:v>
                </c:pt>
                <c:pt idx="4">
                  <c:v>0.71636633665953087</c:v>
                </c:pt>
                <c:pt idx="5">
                  <c:v>0.6488017934196878</c:v>
                </c:pt>
                <c:pt idx="6">
                  <c:v>0.65631597704125966</c:v>
                </c:pt>
                <c:pt idx="7">
                  <c:v>0.36558381192344064</c:v>
                </c:pt>
                <c:pt idx="8">
                  <c:v>0.46021370628436609</c:v>
                </c:pt>
                <c:pt idx="9">
                  <c:v>0.54291381246391612</c:v>
                </c:pt>
                <c:pt idx="10">
                  <c:v>0.79699360147797405</c:v>
                </c:pt>
                <c:pt idx="11">
                  <c:v>0.53453651025578686</c:v>
                </c:pt>
              </c:numCache>
            </c:numRef>
          </c:val>
          <c:extLst>
            <c:ext xmlns:c16="http://schemas.microsoft.com/office/drawing/2014/chart" uri="{C3380CC4-5D6E-409C-BE32-E72D297353CC}">
              <c16:uniqueId val="{00000003-B0A5-4A43-A09E-2FD7162F4D00}"/>
            </c:ext>
          </c:extLst>
        </c:ser>
        <c:dLbls>
          <c:showLegendKey val="0"/>
          <c:showVal val="0"/>
          <c:showCatName val="0"/>
          <c:showSerName val="0"/>
          <c:showPercent val="0"/>
          <c:showBubbleSize val="0"/>
        </c:dLbls>
        <c:axId val="3882031"/>
        <c:axId val="3878287"/>
      </c:areaChart>
      <c:catAx>
        <c:axId val="38820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3878287"/>
        <c:crosses val="autoZero"/>
        <c:auto val="1"/>
        <c:lblAlgn val="ctr"/>
        <c:lblOffset val="100"/>
        <c:noMultiLvlLbl val="0"/>
      </c:catAx>
      <c:valAx>
        <c:axId val="38782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crossAx val="388203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pt-BR"/>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chart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chart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chart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chart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chart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chart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chart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chart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chart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chart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chart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chart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chart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chart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chart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chart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chart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chart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chart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chart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chart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chart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chart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chart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chart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chart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chart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chart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chart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DF04250-72AB-44AE-9E1A-8E02B7E7741C}">
  <sheetPr/>
  <sheetViews>
    <sheetView zoomScale="118"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4E988D8-425B-426C-AB67-2B019FF39693}">
  <sheetPr/>
  <sheetViews>
    <sheetView zoomScale="118" workbookViewId="0" zoomToFit="1"/>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49158E08-26EB-495E-9C8E-D7D7F10509E1}">
  <sheetPr/>
  <sheetViews>
    <sheetView zoomScale="118" workbookViewId="0" zoomToFit="1"/>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D3B7AE7A-56DB-489F-A487-2629EE3A02E8}">
  <sheetPr/>
  <sheetViews>
    <sheetView zoomScale="118" workbookViewId="0" zoomToFit="1"/>
  </sheetViews>
  <pageMargins left="0.7" right="0.7" top="0.75" bottom="0.75" header="0.3" footer="0.3"/>
  <drawing r:id="rId1"/>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3BB7A5C3-8288-4660-90EF-8731784FA35B}">
  <sheetPr/>
  <sheetViews>
    <sheetView zoomScale="118" workbookViewId="0" zoomToFit="1"/>
  </sheetViews>
  <pageMargins left="0.7" right="0.7" top="0.75" bottom="0.75" header="0.3" footer="0.3"/>
  <drawing r:id="rId1"/>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8F3C5A5-484F-4428-8491-CBCC578D6E25}">
  <sheetPr/>
  <sheetViews>
    <sheetView zoomScale="118" workbookViewId="0" zoomToFit="1"/>
  </sheetViews>
  <pageMargins left="0.7" right="0.7" top="0.75" bottom="0.75" header="0.3" footer="0.3"/>
  <drawing r:id="rId1"/>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C9D1353-9953-43F8-96C5-C5C7FB5E8EF5}">
  <sheetPr/>
  <sheetViews>
    <sheetView zoomScale="118" workbookViewId="0" zoomToFit="1"/>
  </sheetViews>
  <pageMargins left="0.7" right="0.7" top="0.75" bottom="0.75" header="0.3" footer="0.3"/>
  <drawing r:id="rId1"/>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DB7D611C-CFCC-4A4D-9BFB-657DD6D77177}">
  <sheetPr/>
  <sheetViews>
    <sheetView zoomScale="118" workbookViewId="0" zoomToFit="1"/>
  </sheetViews>
  <pageMargins left="0.7" right="0.7" top="0.75" bottom="0.75" header="0.3" footer="0.3"/>
  <drawing r:id="rId1"/>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CF93D2C-68F4-4125-A610-7B13B6B42656}">
  <sheetPr/>
  <sheetViews>
    <sheetView zoomScale="118" workbookViewId="0" zoomToFit="1"/>
  </sheetViews>
  <pageMargins left="0.7" right="0.7" top="0.75" bottom="0.75" header="0.3" footer="0.3"/>
  <drawing r:id="rId1"/>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518373D-A8AE-4D48-8D64-E8A561FB8E20}">
  <sheetPr/>
  <sheetViews>
    <sheetView zoomScale="118" workbookViewId="0" zoomToFit="1"/>
  </sheetViews>
  <pageMargins left="0.7" right="0.7" top="0.75" bottom="0.75" header="0.3" footer="0.3"/>
  <drawing r:id="rId1"/>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3EA62DBB-97D7-4D0C-AC78-5F2DD18D051C}">
  <sheetPr/>
  <sheetViews>
    <sheetView zoomScale="118" workbookViewId="0" zoomToFit="1"/>
  </sheetViews>
  <pageMargins left="0.7" right="0.7" top="0.75" bottom="0.75" header="0.3" footer="0.3"/>
  <drawing r:id="rId1"/>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4D2C5F0-6A6E-4EF2-9C60-563BB2C5657F}">
  <sheetPr/>
  <sheetViews>
    <sheetView zoomScale="118" workbookViewId="0" zoomToFit="1"/>
  </sheetViews>
  <pageMargins left="0.7" right="0.7" top="0.75" bottom="0.75" header="0.3" footer="0.3"/>
  <drawing r:id="rId1"/>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3C7E4074-0D4C-41D0-8795-85C3983A6747}">
  <sheetPr/>
  <sheetViews>
    <sheetView zoomScale="118" workbookViewId="0" zoomToFit="1"/>
  </sheetViews>
  <pageMargins left="0.7" right="0.7" top="0.75" bottom="0.75" header="0.3" footer="0.3"/>
  <drawing r:id="rId1"/>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6390D19-B797-4C32-907B-38DBF0910DDF}">
  <sheetPr/>
  <sheetViews>
    <sheetView zoomScale="118" workbookViewId="0" zoomToFit="1"/>
  </sheetViews>
  <pageMargins left="0.7" right="0.7" top="0.75" bottom="0.75" header="0.3" footer="0.3"/>
  <drawing r:id="rId1"/>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990BA489-3EBD-4A6C-A1C8-17825DA291D9}">
  <sheetPr/>
  <sheetViews>
    <sheetView zoomScale="118" workbookViewId="0" zoomToFit="1"/>
  </sheetViews>
  <pageMargins left="0.7" right="0.7" top="0.75" bottom="0.75" header="0.3" footer="0.3"/>
  <drawing r:id="rId1"/>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04DCC11-0988-4D95-BBB0-E867DB5BBD4B}">
  <sheetPr/>
  <sheetViews>
    <sheetView zoomScale="118" workbookViewId="0" zoomToFit="1"/>
  </sheetViews>
  <pageMargins left="0.7" right="0.7" top="0.75" bottom="0.75" header="0.3" footer="0.3"/>
  <drawing r:id="rId1"/>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069C7E3-4419-4EA2-9787-55283EF675DD}">
  <sheetPr/>
  <sheetViews>
    <sheetView zoomScale="118" workbookViewId="0" zoomToFit="1"/>
  </sheetViews>
  <pageMargins left="0.7" right="0.7" top="0.75" bottom="0.75" header="0.3" footer="0.3"/>
  <drawing r:id="rId1"/>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33F46A61-7EBD-4EEF-97EB-4D694260B8BF}">
  <sheetPr/>
  <sheetViews>
    <sheetView zoomScale="118" workbookViewId="0" zoomToFit="1"/>
  </sheetViews>
  <pageMargins left="0.7" right="0.7" top="0.75" bottom="0.75" header="0.3" footer="0.3"/>
  <drawing r:id="rId1"/>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2323344-1D8B-4341-A587-5B81D5C40D4F}">
  <sheetPr/>
  <sheetViews>
    <sheetView zoomScale="118" workbookViewId="0" zoomToFit="1"/>
  </sheetViews>
  <pageMargins left="0.7" right="0.7" top="0.75" bottom="0.75" header="0.3" footer="0.3"/>
  <drawing r:id="rId1"/>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4489667-D58D-4F33-9EC6-A42008EFECFD}">
  <sheetPr/>
  <sheetViews>
    <sheetView zoomScale="118" workbookViewId="0" zoomToFit="1"/>
  </sheetViews>
  <pageMargins left="0.7" right="0.7" top="0.75" bottom="0.75" header="0.3" footer="0.3"/>
  <drawing r:id="rId1"/>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8BA78D28-3756-4C2E-BE73-93305ECB90AB}">
  <sheetPr/>
  <sheetViews>
    <sheetView zoomScale="118" workbookViewId="0" zoomToFit="1"/>
  </sheetViews>
  <pageMargins left="0.7" right="0.7" top="0.75" bottom="0.75" header="0.3" footer="0.3"/>
  <drawing r:id="rId1"/>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FCEAC44F-4BAC-4D37-B1D1-017B6E365292}">
  <sheetPr/>
  <sheetViews>
    <sheetView zoomScale="118" workbookViewId="0" zoomToFit="1"/>
  </sheetViews>
  <pageMargins left="0.7" right="0.7" top="0.75" bottom="0.75" header="0.3" footer="0.3"/>
  <drawing r:id="rId1"/>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8E77468-C0E9-43EA-A037-4CD57EF20D24}">
  <sheetPr/>
  <sheetViews>
    <sheetView zoomScale="118" workbookViewId="0" zoomToFit="1"/>
  </sheetViews>
  <pageMargins left="0.7" right="0.7" top="0.75" bottom="0.75" header="0.3" footer="0.3"/>
  <drawing r:id="rId1"/>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FD94856-9D6C-48E6-9328-607A05EEC831}">
  <sheetPr/>
  <sheetViews>
    <sheetView zoomScale="118" workbookViewId="0" zoomToFit="1"/>
  </sheetViews>
  <pageMargins left="0.7" right="0.7" top="0.75" bottom="0.75" header="0.3" footer="0.3"/>
  <drawing r:id="rId1"/>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1343ACC-1EDD-4539-9CFD-FF0ACF948D91}">
  <sheetPr/>
  <sheetViews>
    <sheetView zoomScale="118" workbookViewId="0" zoomToFit="1"/>
  </sheetViews>
  <pageMargins left="0.7" right="0.7" top="0.75" bottom="0.75" header="0.3" footer="0.3"/>
  <drawing r:id="rId1"/>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D7ABC6B2-FE90-4402-9352-404E0B3D3E6F}">
  <sheetPr/>
  <sheetViews>
    <sheetView zoomScale="118" workbookViewId="0" zoomToFit="1"/>
  </sheetViews>
  <pageMargins left="0.7" right="0.7" top="0.75" bottom="0.75" header="0.3" footer="0.3"/>
  <drawing r:id="rId1"/>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8D55052-6F09-4B80-B6C7-FB3880A3939F}">
  <sheetPr/>
  <sheetViews>
    <sheetView zoomScale="118" workbookViewId="0" zoomToFit="1"/>
  </sheetViews>
  <pageMargins left="0.7" right="0.7" top="0.75" bottom="0.75" header="0.3" footer="0.3"/>
  <drawing r:id="rId1"/>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4A8A198F-035C-4C04-A5CF-1D0FC3A90E73}">
  <sheetPr/>
  <sheetViews>
    <sheetView zoomScale="118" workbookViewId="0" zoomToFit="1"/>
  </sheetViews>
  <pageMargins left="0.7" right="0.7" top="0.75" bottom="0.75" header="0.3" footer="0.3"/>
  <drawing r:id="rId1"/>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658053A1-153C-4119-995D-9C02542F00BE}">
  <sheetPr/>
  <sheetViews>
    <sheetView zoomScale="118" workbookViewId="0" zoomToFit="1"/>
  </sheetViews>
  <pageMargins left="0.7" right="0.7" top="0.75" bottom="0.75" header="0.3" footer="0.3"/>
  <drawing r:id="rId1"/>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3E96108C-84DE-432C-BA2E-28B2D0D2AB3E}">
  <sheetPr/>
  <sheetViews>
    <sheetView zoomScale="118" workbookViewId="0" zoomToFit="1"/>
  </sheetViews>
  <pageMargins left="0.7" right="0.7" top="0.75" bottom="0.75" header="0.3" footer="0.3"/>
  <drawing r:id="rId1"/>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44B4159-FF6A-4263-9F2C-771DBC01B646}">
  <sheetPr/>
  <sheetViews>
    <sheetView zoomScale="118" workbookViewId="0" zoomToFit="1"/>
  </sheetViews>
  <pageMargins left="0.7" right="0.7" top="0.75" bottom="0.75" header="0.3" footer="0.3"/>
  <drawing r:id="rId1"/>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A6EB65A-C343-473B-876F-CE696D6890B8}">
  <sheetPr/>
  <sheetViews>
    <sheetView zoomScale="141" workbookViewId="0" zoomToFit="1"/>
  </sheetViews>
  <pageMargins left="0.7" right="0.7" top="0.75" bottom="0.75" header="0.3" footer="0.3"/>
  <drawing r:id="rId1"/>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AD4E3EC-EA94-46CD-8EA1-2E419CB2A91E}">
  <sheetPr>
    <tabColor rgb="FF0070C0"/>
  </sheetPr>
  <sheetViews>
    <sheetView zoomScale="141" workbookViewId="0" zoomToFit="1"/>
  </sheetViews>
  <pageMargins left="0.7" right="0.7" top="0.75" bottom="0.75" header="0.3" footer="0.3"/>
  <drawing r:id="rId1"/>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92A3DCE-ED6D-9C4D-9B58-DE6C262B4C1F}">
  <sheetPr>
    <tabColor rgb="FF0070C0"/>
  </sheetPr>
  <sheetViews>
    <sheetView zoomScale="141"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77FA7BC6-D227-CB82-4018-77527E34617B}"/>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04EC46BA-05D1-1E7C-64AB-FED8C7C2A84A}"/>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44B92C2A-B43D-4156-FF43-BC6F08C8699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5E44752C-83A7-5E65-5269-39A4E16E5F8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44219570-31B6-CB5A-E04D-30CE51410E6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9C3F59FC-FF78-8CB6-A652-17A3865446B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F7AA5ED4-C07B-7A67-D812-3F1F89F1F0F3}"/>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98A3BE2C-14B5-056F-932E-AF1558F13EF7}"/>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EBEAEDFF-6BE8-EE45-1339-3770823A78D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39C24710-407A-F2E0-5F49-EB7423CD8CBB}"/>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F0601CD9-92E0-5915-3C42-86098ECA506B}"/>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B876F258-3A26-40A4-39C0-8373F5E1B95C}"/>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91749D83-09E4-937E-30BF-277E44FF13F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844DFE10-564E-2235-D79A-70DFEAD765F6}"/>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559FD319-45B7-8A77-4803-37EEF90CE16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E7342F01-B576-FC2C-D223-6E81AA3288FC}"/>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928C1418-86B2-9B9A-8751-0010DC8D4556}"/>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9D8C5839-521A-0CD7-E515-2969807F5267}"/>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ED8E0323-6E43-34D0-50C7-777C5A9638CA}"/>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5924A077-703F-3BD0-7A98-A5857480975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CD559F06-C7A7-1F1A-6219-AC3BE99762E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E4FDA520-8FF2-F249-BD6F-C196B67C80C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3.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EECBF1A5-74D2-A285-5131-419304F6808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39E2449E-3086-0155-2AC1-6AF2A2F01B3F}"/>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5.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B9D6EA29-1459-8B89-79F1-54E77A8AFD6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832C503B-4FDD-D4B1-E738-9D481C6936A6}"/>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7.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A986B892-D03F-2F74-D98E-693A0243D727}"/>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EFF0897D-3DBD-CD86-A7CE-A406AD4230D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9.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C5677BF2-5B22-2039-16ED-8A9FC02D3467}"/>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A7862BEE-6753-C57E-BECB-D53CEBC09497}"/>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1.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FCE3D50A-926E-0F0F-6E75-03284AC0C817}"/>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xdr:wsDr xmlns:xdr="http://schemas.openxmlformats.org/drawingml/2006/spreadsheetDrawing" xmlns:a="http://schemas.openxmlformats.org/drawingml/2006/main">
  <xdr:absoluteAnchor>
    <xdr:pos x="0" y="0"/>
    <xdr:ext cx="9655603" cy="6016738"/>
    <xdr:graphicFrame macro="">
      <xdr:nvGraphicFramePr>
        <xdr:cNvPr id="2" name="Chart 1">
          <a:extLst>
            <a:ext uri="{FF2B5EF4-FFF2-40B4-BE49-F238E27FC236}">
              <a16:creationId xmlns:a16="http://schemas.microsoft.com/office/drawing/2014/main" id="{D2CCD2DE-4C8A-E14D-C998-C498D1F45183}"/>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3.xml><?xml version="1.0" encoding="utf-8"?>
<xdr:wsDr xmlns:xdr="http://schemas.openxmlformats.org/drawingml/2006/spreadsheetDrawing" xmlns:a="http://schemas.openxmlformats.org/drawingml/2006/main">
  <xdr:absoluteAnchor>
    <xdr:pos x="0" y="0"/>
    <xdr:ext cx="9654153" cy="6016356"/>
    <xdr:graphicFrame macro="">
      <xdr:nvGraphicFramePr>
        <xdr:cNvPr id="2" name="Chart 1">
          <a:extLst>
            <a:ext uri="{FF2B5EF4-FFF2-40B4-BE49-F238E27FC236}">
              <a16:creationId xmlns:a16="http://schemas.microsoft.com/office/drawing/2014/main" id="{C8A3D596-8A35-7AEA-DF78-D43B9737D2A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xdr:wsDr xmlns:xdr="http://schemas.openxmlformats.org/drawingml/2006/spreadsheetDrawing" xmlns:a="http://schemas.openxmlformats.org/drawingml/2006/main">
  <xdr:absoluteAnchor>
    <xdr:pos x="0" y="0"/>
    <xdr:ext cx="9654153" cy="6016356"/>
    <xdr:graphicFrame macro="">
      <xdr:nvGraphicFramePr>
        <xdr:cNvPr id="2" name="Gráfico 1">
          <a:extLst>
            <a:ext uri="{FF2B5EF4-FFF2-40B4-BE49-F238E27FC236}">
              <a16:creationId xmlns:a16="http://schemas.microsoft.com/office/drawing/2014/main" id="{B96CD806-2958-3DA5-47A3-A2D27399906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Tema do Office">
  <a:themeElements>
    <a:clrScheme name="Escala de Cinza">
      <a:dk1>
        <a:sysClr val="windowText" lastClr="000000"/>
      </a:dk1>
      <a:lt1>
        <a:sysClr val="window" lastClr="FFFFFF"/>
      </a:lt1>
      <a:dk2>
        <a:srgbClr val="000000"/>
      </a:dk2>
      <a:lt2>
        <a:srgbClr val="F8F8F8"/>
      </a:lt2>
      <a:accent1>
        <a:srgbClr val="DDDDDD"/>
      </a:accent1>
      <a:accent2>
        <a:srgbClr val="B2B2B2"/>
      </a:accent2>
      <a:accent3>
        <a:srgbClr val="969696"/>
      </a:accent3>
      <a:accent4>
        <a:srgbClr val="808080"/>
      </a:accent4>
      <a:accent5>
        <a:srgbClr val="5F5F5F"/>
      </a:accent5>
      <a:accent6>
        <a:srgbClr val="4D4D4D"/>
      </a:accent6>
      <a:hlink>
        <a:srgbClr val="5F5F5F"/>
      </a:hlink>
      <a:folHlink>
        <a:srgbClr val="919191"/>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3" Type="http://schemas.openxmlformats.org/officeDocument/2006/relationships/hyperlink" Target="https://www.imf.org/external/Pubs/FT/GFS/Manual/2014/gfsfinal.pdf" TargetMode="External"/><Relationship Id="rId2" Type="http://schemas.openxmlformats.org/officeDocument/2006/relationships/hyperlink" Target="https://www.tesourotransparente.gov.br/publicacoes/manual-de-estatisticas-de-financas-publicas-mefp/2015/30" TargetMode="External"/><Relationship Id="rId1" Type="http://schemas.openxmlformats.org/officeDocument/2006/relationships/hyperlink" Target="https://www.gov.br/tesouronacional/pt-br/estatisticas-fiscais-e-planejamento/estatisticas-fiscais-do-governo-geral" TargetMode="External"/><Relationship Id="rId4" Type="http://schemas.openxmlformats.org/officeDocument/2006/relationships/printerSettings" Target="../printerSettings/printerSettings4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dimension ref="A1:B62"/>
  <sheetViews>
    <sheetView showGridLines="0" topLeftCell="A40" workbookViewId="0">
      <selection activeCell="A3" sqref="A3"/>
    </sheetView>
  </sheetViews>
  <sheetFormatPr baseColWidth="10" defaultColWidth="9.1640625" defaultRowHeight="20" customHeight="1" x14ac:dyDescent="0.2"/>
  <cols>
    <col min="1" max="1" width="8.5" customWidth="1"/>
    <col min="2" max="2" width="130" bestFit="1" customWidth="1"/>
    <col min="3" max="16384" width="9.1640625" style="65"/>
  </cols>
  <sheetData>
    <row r="1" spans="1:2" ht="20" customHeight="1" x14ac:dyDescent="0.2">
      <c r="A1" s="77" t="s">
        <v>390</v>
      </c>
    </row>
    <row r="2" spans="1:2" ht="20" customHeight="1" x14ac:dyDescent="0.2">
      <c r="A2" t="s">
        <v>938</v>
      </c>
    </row>
    <row r="3" spans="1:2" ht="20" customHeight="1" thickBot="1" x14ac:dyDescent="0.25">
      <c r="A3" s="78" t="s">
        <v>722</v>
      </c>
      <c r="B3" s="78"/>
    </row>
    <row r="4" spans="1:2" ht="20" customHeight="1" x14ac:dyDescent="0.2">
      <c r="A4" t="s">
        <v>567</v>
      </c>
      <c r="B4" t="e">
        <f>MID(#REF!,13,98)</f>
        <v>#REF!</v>
      </c>
    </row>
    <row r="5" spans="1:2" ht="20" customHeight="1" x14ac:dyDescent="0.2">
      <c r="A5" t="s">
        <v>568</v>
      </c>
      <c r="B5" t="e">
        <f>MID(#REF!,13,110)</f>
        <v>#REF!</v>
      </c>
    </row>
    <row r="6" spans="1:2" ht="20" customHeight="1" x14ac:dyDescent="0.2">
      <c r="A6" t="s">
        <v>574</v>
      </c>
      <c r="B6" t="str">
        <f>MID('1.3'!A1,13,110)</f>
        <v>Demonstrativo de Operações do Governo Geral por esfera de governo - Brasil - Série Histórica - Trimestral</v>
      </c>
    </row>
    <row r="7" spans="1:2" ht="20" customHeight="1" x14ac:dyDescent="0.2">
      <c r="A7" t="s">
        <v>575</v>
      </c>
      <c r="B7" t="str">
        <f>MID('1.4'!A1,13,120)</f>
        <v>Demonstrativo de Operações de Caixa do Governo Geral por esfera de governo - Brasil - Série Histórica - Trimestral</v>
      </c>
    </row>
    <row r="8" spans="1:2" ht="20" customHeight="1" x14ac:dyDescent="0.2">
      <c r="A8" t="s">
        <v>572</v>
      </c>
      <c r="B8" t="str">
        <f>(MID('1.1.a'!A1,15,120))&amp;" - % PIB"</f>
        <v>Demonstrativo de Operações do Governo Geral por esfera de governo - Brasil - 1º Trimestre de 2022 - % PIB</v>
      </c>
    </row>
    <row r="9" spans="1:2" ht="20" customHeight="1" x14ac:dyDescent="0.2">
      <c r="A9" t="s">
        <v>573</v>
      </c>
      <c r="B9" t="str">
        <f>(MID('1.2.a'!A1,15,120))&amp;" - % PIB"</f>
        <v>Demonstrativo de Operações de Caixa do Governo Geral por esfera de governo - Brasil - 1º Trimestre de 2022 - % PIB</v>
      </c>
    </row>
    <row r="10" spans="1:2" ht="20" customHeight="1" x14ac:dyDescent="0.2">
      <c r="A10" t="s">
        <v>576</v>
      </c>
      <c r="B10" t="str">
        <f>(MID('1.3.a'!A1,15,120))&amp;" - % PIB"</f>
        <v>Demonstrativo de Operações do Governo Geral por esfera de governo - Brasil - Série Histórica - Trimestral - % PIB</v>
      </c>
    </row>
    <row r="11" spans="1:2" ht="20" customHeight="1" x14ac:dyDescent="0.2">
      <c r="A11" t="s">
        <v>577</v>
      </c>
      <c r="B11" t="str">
        <f>(MID('1.4.a'!A1,15,120))&amp;" - % PIB"</f>
        <v>Demonstrativo de Operações de Caixa do Governo Geral por esfera de governo - Brasil - Série Histórica - Trimestral - % PIB</v>
      </c>
    </row>
    <row r="12" spans="1:2" ht="20" customHeight="1" thickBot="1" x14ac:dyDescent="0.25">
      <c r="A12" s="78" t="s">
        <v>642</v>
      </c>
      <c r="B12" s="78"/>
    </row>
    <row r="13" spans="1:2" ht="20" customHeight="1" x14ac:dyDescent="0.2">
      <c r="A13" t="s">
        <v>569</v>
      </c>
      <c r="B13" t="str">
        <f>MID('2.1'!A1,13,110)</f>
        <v>Demonstrativo de Operações do Governo Geral por esfera de governo - Brasil - Anual</v>
      </c>
    </row>
    <row r="14" spans="1:2" ht="20" customHeight="1" x14ac:dyDescent="0.2">
      <c r="A14" t="s">
        <v>727</v>
      </c>
      <c r="B14" t="str">
        <f>MID('2.2'!A1,13,110)</f>
        <v>Receita do Governo Geral por esfera de governo - Brasil - Anual</v>
      </c>
    </row>
    <row r="15" spans="1:2" ht="20" customHeight="1" x14ac:dyDescent="0.2">
      <c r="A15" t="s">
        <v>728</v>
      </c>
      <c r="B15" t="str">
        <f>MID('2.3'!A1,13,110)</f>
        <v>Despesa do Governo Geral por esfera de governo - Brasil - Anual</v>
      </c>
    </row>
    <row r="16" spans="1:2" ht="20" customHeight="1" x14ac:dyDescent="0.2">
      <c r="A16" t="s">
        <v>667</v>
      </c>
      <c r="B16" t="str">
        <f>MID('2.4'!A1,13,110)</f>
        <v>Demonstrativo de Operações de Caixa do Governo Geral por esfera de governo - Brasil - Anual</v>
      </c>
    </row>
    <row r="17" spans="1:2" ht="20" customHeight="1" x14ac:dyDescent="0.2">
      <c r="A17" t="s">
        <v>729</v>
      </c>
      <c r="B17" t="str">
        <f>MID('3.1'!A1,13,110)</f>
        <v>Demonstrativo de Operações do Governo Geral por esfera de governo - Brasil - Série Histórica - Anual</v>
      </c>
    </row>
    <row r="18" spans="1:2" ht="20" customHeight="1" x14ac:dyDescent="0.2">
      <c r="A18" t="s">
        <v>744</v>
      </c>
      <c r="B18" t="str">
        <f>MID('3.2.1'!A1,15,110)</f>
        <v>Receita do Governo Central Orçamentário - Brasil - Série Histórica - Anual</v>
      </c>
    </row>
    <row r="19" spans="1:2" ht="20" customHeight="1" x14ac:dyDescent="0.2">
      <c r="A19" t="s">
        <v>745</v>
      </c>
      <c r="B19" t="str">
        <f>MID('3.2.2'!A1,15,110)</f>
        <v>Receita do Governo Central Consolidado - Brasil - Série Histórica - Anual</v>
      </c>
    </row>
    <row r="20" spans="1:2" ht="20" customHeight="1" x14ac:dyDescent="0.2">
      <c r="A20" t="s">
        <v>746</v>
      </c>
      <c r="B20" t="str">
        <f>MID('3.2.3'!A1,15,110)</f>
        <v>Receita dos Governos Estaduais - Brasil - Série Histórica - Anual</v>
      </c>
    </row>
    <row r="21" spans="1:2" ht="20" customHeight="1" x14ac:dyDescent="0.2">
      <c r="A21" t="s">
        <v>747</v>
      </c>
      <c r="B21" t="str">
        <f>MID('3.2.4'!A1,15,110)</f>
        <v>Receita dos Governos Municipais - Brasil - Série Histórica - Anual</v>
      </c>
    </row>
    <row r="22" spans="1:2" ht="20" customHeight="1" x14ac:dyDescent="0.2">
      <c r="A22" t="s">
        <v>748</v>
      </c>
      <c r="B22" t="str">
        <f>MID('3.2.5'!A1,15,110)</f>
        <v>Receita do Governo Geral - Brasil - Série Histórica - Anual</v>
      </c>
    </row>
    <row r="23" spans="1:2" ht="20" customHeight="1" x14ac:dyDescent="0.2">
      <c r="A23" t="s">
        <v>749</v>
      </c>
      <c r="B23" t="str">
        <f>MID('3.3.1'!A1,15,110)</f>
        <v>Despesa do Governo Central Orçamentário - Brasil - Série Histórica - Anual</v>
      </c>
    </row>
    <row r="24" spans="1:2" ht="20" customHeight="1" x14ac:dyDescent="0.2">
      <c r="A24" t="s">
        <v>750</v>
      </c>
      <c r="B24" t="str">
        <f>MID('3.3.2'!A1,15,110)</f>
        <v>Despesa do Governo Central Consolidado - Brasil - Série Histórica - Anual</v>
      </c>
    </row>
    <row r="25" spans="1:2" ht="20" customHeight="1" x14ac:dyDescent="0.2">
      <c r="A25" t="s">
        <v>751</v>
      </c>
      <c r="B25" t="str">
        <f>MID('3.3.3'!A1,15,110)</f>
        <v>Despesa dos Governos Estaduais - Brasil - Série Histórica - Anual</v>
      </c>
    </row>
    <row r="26" spans="1:2" ht="20" customHeight="1" x14ac:dyDescent="0.2">
      <c r="A26" t="s">
        <v>752</v>
      </c>
      <c r="B26" t="str">
        <f>MID('3.3.4'!A1,15,110)</f>
        <v>Despesa dos Governos Municipais - Brasil - Série Histórica - Anual</v>
      </c>
    </row>
    <row r="27" spans="1:2" ht="20" customHeight="1" x14ac:dyDescent="0.2">
      <c r="A27" t="s">
        <v>753</v>
      </c>
      <c r="B27" t="str">
        <f>MID('3.3.5'!A1,15,110)</f>
        <v>Despesa do Governo Geral - Brasil - Série Histórica - Anual</v>
      </c>
    </row>
    <row r="28" spans="1:2" ht="20" customHeight="1" x14ac:dyDescent="0.2">
      <c r="A28" t="s">
        <v>730</v>
      </c>
      <c r="B28" t="str">
        <f>MID('3.4'!A1,13,110)</f>
        <v>Demonstrativo de Operações de Caixa do Governo Geral por esfera de governo - Brasil - Série Histórica - Anual</v>
      </c>
    </row>
    <row r="29" spans="1:2" ht="20" customHeight="1" x14ac:dyDescent="0.2">
      <c r="A29" t="s">
        <v>883</v>
      </c>
      <c r="B29" t="str">
        <f>MID('3.5'!A1,13,210)</f>
        <v>Ajustes de consolidação das transferências intergovernamentais – Discrepância total e compensação em Outras receitas (14) 1/- Brasil - Série Histórica - Anual</v>
      </c>
    </row>
    <row r="30" spans="1:2" ht="20" customHeight="1" thickBot="1" x14ac:dyDescent="0.25">
      <c r="A30" s="78" t="s">
        <v>643</v>
      </c>
      <c r="B30" s="78"/>
    </row>
    <row r="31" spans="1:2" ht="20" customHeight="1" x14ac:dyDescent="0.2">
      <c r="A31" t="s">
        <v>570</v>
      </c>
      <c r="B31" t="str">
        <f>(MID('2.1.a'!A1,15,120))&amp;" - % PIB"</f>
        <v>Demonstrativo de Operações do Governo Geral por esfera de governo - Brasil - Anual - % PIB</v>
      </c>
    </row>
    <row r="32" spans="1:2" ht="20" customHeight="1" x14ac:dyDescent="0.2">
      <c r="A32" t="s">
        <v>723</v>
      </c>
      <c r="B32" t="str">
        <f>(MID('2.2.a'!$A$1,15,120))&amp;" - % PIB"</f>
        <v>Receita do Governo Geral por esfera de governo - Brasil - Anual - % PIB</v>
      </c>
    </row>
    <row r="33" spans="1:2" ht="20" customHeight="1" x14ac:dyDescent="0.2">
      <c r="A33" t="s">
        <v>731</v>
      </c>
      <c r="B33" t="str">
        <f>(MID('2.3.a'!$A$1,15,120))&amp;" - % PIB"</f>
        <v>Despesa do Governo Geral por esfera de governo - Brasil - Anual - % PIB</v>
      </c>
    </row>
    <row r="34" spans="1:2" ht="20" customHeight="1" x14ac:dyDescent="0.2">
      <c r="A34" t="s">
        <v>724</v>
      </c>
      <c r="B34" t="str">
        <f>(MID('2.4.a'!$A$1,15,120))&amp;" - % PIB"</f>
        <v>Demonstrativo de Operações de Caixa do Governo Geral por esfera de governo - Brasil - Anual - % PIB</v>
      </c>
    </row>
    <row r="35" spans="1:2" ht="20" customHeight="1" x14ac:dyDescent="0.2">
      <c r="A35" t="s">
        <v>732</v>
      </c>
      <c r="B35" t="str">
        <f>(MID('3.1.a'!$A$1,15,120))&amp;" - % PIB"</f>
        <v>Demonstrativo de Operações do Governo Geral por esfera de governo - Brasil - Série Histórica - Anual - % PIB</v>
      </c>
    </row>
    <row r="36" spans="1:2" ht="20" customHeight="1" x14ac:dyDescent="0.2">
      <c r="A36" t="s">
        <v>734</v>
      </c>
      <c r="B36" t="str">
        <f>(MID('3.2.1.a'!$A$1,17,120))&amp;" - % PIB"</f>
        <v>Receita do Governo Central Orçamentário - Brasil - Série Histórica - Anual - % PIB</v>
      </c>
    </row>
    <row r="37" spans="1:2" ht="20" customHeight="1" x14ac:dyDescent="0.2">
      <c r="A37" t="s">
        <v>733</v>
      </c>
      <c r="B37" t="str">
        <f>(MID('3.2.2.a'!$A$1,17,120))&amp;" - % PIB"</f>
        <v>Receita do Governo Central Consolidado - Brasil - Série Histórica - Anual - % PIB</v>
      </c>
    </row>
    <row r="38" spans="1:2" ht="20" customHeight="1" x14ac:dyDescent="0.2">
      <c r="A38" t="s">
        <v>735</v>
      </c>
      <c r="B38" t="str">
        <f>(MID('3.2.3.a'!$A$1,17,120))&amp;" - % PIB"</f>
        <v>Receita dos Governos Estaduais - Brasil - Série Histórica - Anual - % PIB</v>
      </c>
    </row>
    <row r="39" spans="1:2" ht="20" customHeight="1" x14ac:dyDescent="0.2">
      <c r="A39" t="s">
        <v>736</v>
      </c>
      <c r="B39" t="str">
        <f>(MID('3.2.4.a'!$A$1,17,120))&amp;" - % PIB"</f>
        <v>Receita dos Governos Municipais - Brasil - Série Histórica - Anual - % PIB</v>
      </c>
    </row>
    <row r="40" spans="1:2" ht="20" customHeight="1" x14ac:dyDescent="0.2">
      <c r="A40" t="s">
        <v>737</v>
      </c>
      <c r="B40" t="str">
        <f>(MID('3.2.5.a'!$A$1,17,120))&amp;" - % PIB"</f>
        <v>Receita do Governo Geral - Brasil - Série Histórica - Anual - % PIB</v>
      </c>
    </row>
    <row r="41" spans="1:2" ht="20" customHeight="1" x14ac:dyDescent="0.2">
      <c r="A41" t="s">
        <v>738</v>
      </c>
      <c r="B41" t="str">
        <f>(MID('3.3.1.a'!$A$1,17,120))&amp;" - % PIB"</f>
        <v>Despesa do Governo Central Orçamentário - Brasil - Série Histórica - Anual - % PIB</v>
      </c>
    </row>
    <row r="42" spans="1:2" ht="20" customHeight="1" x14ac:dyDescent="0.2">
      <c r="A42" t="s">
        <v>739</v>
      </c>
      <c r="B42" t="str">
        <f>(MID('3.3.2.a'!$A$1,17,120))&amp;" - % PIB"</f>
        <v>Despesa do Governo Central Consolidado - Brasil - Série Histórica - Anual - % PIB</v>
      </c>
    </row>
    <row r="43" spans="1:2" ht="20" customHeight="1" x14ac:dyDescent="0.2">
      <c r="A43" t="s">
        <v>740</v>
      </c>
      <c r="B43" t="str">
        <f>(MID('3.3.3.a'!$A$1,17,120))&amp;" - % PIB"</f>
        <v>Despesa dos Governos Estaduais - Brasil - Série Histórica - Anual - % PIB</v>
      </c>
    </row>
    <row r="44" spans="1:2" ht="20" customHeight="1" x14ac:dyDescent="0.2">
      <c r="A44" t="s">
        <v>741</v>
      </c>
      <c r="B44" t="str">
        <f>(MID('3.3.4.a'!$A$1,17,120))&amp;" - % PIB"</f>
        <v>Despesa dos Governos Municipais - Brasil - Série Histórica - Anual - % PIB</v>
      </c>
    </row>
    <row r="45" spans="1:2" ht="20" customHeight="1" x14ac:dyDescent="0.2">
      <c r="A45" t="s">
        <v>742</v>
      </c>
      <c r="B45" t="str">
        <f>(MID('3.3.5.a'!$A$1,17,120))&amp;" - % PIB"</f>
        <v>Despesa do Governo Geral - Brasil - Série Histórica - Anual - % PIB</v>
      </c>
    </row>
    <row r="46" spans="1:2" ht="20" customHeight="1" x14ac:dyDescent="0.2">
      <c r="A46" t="s">
        <v>743</v>
      </c>
      <c r="B46" t="str">
        <f>(MID('3.4.a'!$A$1,15,120))&amp;" - % PIB"</f>
        <v>Demonstrativo de Operações de Caixa do Governo Geral por esfera de governo - Brasil - Série Histórica - Anual - % PIB</v>
      </c>
    </row>
    <row r="47" spans="1:2" ht="20" customHeight="1" x14ac:dyDescent="0.2">
      <c r="A47" t="s">
        <v>893</v>
      </c>
      <c r="B47" t="str">
        <f>(MID('3.5.a'!$A$1,15,160))&amp;" - % PIB"</f>
        <v>Ajustes de consolidação das transferências intergovernamentais – Discrepância total e compensação em Outras receitas (14) 1/- Brasil - Série Histórica - Anual - % PIB</v>
      </c>
    </row>
    <row r="49" spans="1:2" ht="20" customHeight="1" x14ac:dyDescent="0.2">
      <c r="A49" t="s">
        <v>571</v>
      </c>
    </row>
    <row r="50" spans="1:2" ht="20" customHeight="1" x14ac:dyDescent="0.2">
      <c r="A50" t="s">
        <v>383</v>
      </c>
    </row>
    <row r="56" spans="1:2" ht="20" customHeight="1" x14ac:dyDescent="0.2">
      <c r="A56" s="65"/>
      <c r="B56" s="65"/>
    </row>
    <row r="57" spans="1:2" ht="20" customHeight="1" x14ac:dyDescent="0.2">
      <c r="A57" s="65"/>
      <c r="B57" s="65"/>
    </row>
    <row r="58" spans="1:2" ht="20" customHeight="1" x14ac:dyDescent="0.2">
      <c r="A58" s="65"/>
      <c r="B58" s="65"/>
    </row>
    <row r="59" spans="1:2" ht="20" customHeight="1" x14ac:dyDescent="0.2">
      <c r="A59" s="65"/>
      <c r="B59" s="65"/>
    </row>
    <row r="60" spans="1:2" ht="20" customHeight="1" x14ac:dyDescent="0.2">
      <c r="A60" s="65"/>
      <c r="B60" s="65"/>
    </row>
    <row r="61" spans="1:2" ht="20" customHeight="1" x14ac:dyDescent="0.2">
      <c r="A61" s="65"/>
      <c r="B61" s="65"/>
    </row>
    <row r="62" spans="1:2" ht="20" customHeight="1" x14ac:dyDescent="0.2">
      <c r="A62" s="65"/>
      <c r="B62" s="65"/>
    </row>
  </sheetData>
  <phoneticPr fontId="22" type="noConversion"/>
  <hyperlinks>
    <hyperlink ref="B4" location="'1.1'!A1" display="'1.1'!A1" xr:uid="{8D8AD5BC-AC83-4B96-89C9-26850318128A}"/>
    <hyperlink ref="B5" location="'1.2'!A1" display="'1.2'!A1" xr:uid="{6560F799-515E-4E57-9DF7-EAA1E9C43BB0}"/>
    <hyperlink ref="B6" location="'1.3'!A1" display="'1.3'!A1" xr:uid="{5D380DB8-6B17-4754-BB99-4028E45E14B7}"/>
    <hyperlink ref="B7" location="'1.4'!A1" display="'1.4'!A1" xr:uid="{F4D117F2-D4EF-4F00-A656-21630AD50C21}"/>
    <hyperlink ref="B8" location="'1.1.a'!A1" display="'1.1.a'!A1" xr:uid="{A8B84C1C-65FA-4DE8-B9A3-44F494AEB4DD}"/>
    <hyperlink ref="B9" location="'1.2.a'!A1" display="'1.2.a'!A1" xr:uid="{153D095D-DC4D-4DF6-BF32-0038354A94FF}"/>
    <hyperlink ref="B10" location="'1.3.a'!A1" display="'1.3.a'!A1" xr:uid="{43FD7C85-E05A-440E-BD90-7FE80ABFD837}"/>
    <hyperlink ref="B11" location="'1.4.a'!A1" display="'1.4.a'!A1" xr:uid="{F50AE9D4-5BF5-47B2-9313-082AE9F1A913}"/>
    <hyperlink ref="B13" location="'2.1'!A1" display="'2.1'!A1" xr:uid="{CF739561-3DAF-41EA-8923-006B59EA7997}"/>
    <hyperlink ref="B14" location="'2.2'!A1" display="'2.2'!A1" xr:uid="{1555ED5F-2CE1-4EC2-B8AD-1D1C96B35DFE}"/>
    <hyperlink ref="B15" location="'2.3'!A1" display="'2.3'!A1" xr:uid="{3CBCD45C-9B98-41F5-83DB-E7B86E4C6C19}"/>
    <hyperlink ref="B16" location="'2.4'!A1" display="'2.4'!A1" xr:uid="{D7796E72-8DEC-4455-8862-DFCC7CEAA686}"/>
    <hyperlink ref="B17" location="'3.1'!A1" display="'3.1'!A1" xr:uid="{762F24C3-596B-42BD-BD85-56989291AEA8}"/>
    <hyperlink ref="B18" location="'3.2.1'!A1" display="'3.2.1'!A1" xr:uid="{76301AD9-7A8E-4991-8B31-CF40DDA3151D}"/>
    <hyperlink ref="B19" location="'3.2.2'!A1" display="'3.2.2'!A1" xr:uid="{78802692-837D-4C41-BA39-CA0302CDF6FB}"/>
    <hyperlink ref="B20" location="'3.2.3'!A1" display="'3.2.3'!A1" xr:uid="{9AF69112-BBF0-47CC-8C7C-C79F3468B50F}"/>
    <hyperlink ref="B21" location="'3.3.4'!A1" display="'3.3.4'!A1" xr:uid="{E55644FE-C3FE-42A6-8ABD-202162805B10}"/>
    <hyperlink ref="B22" location="'3.2.5'!A1" display="'3.2.5'!A1" xr:uid="{BA970E21-F149-444C-AB5E-A2E10BC19EF3}"/>
    <hyperlink ref="B23" location="'3.3.1'!A1" display="'3.3.1'!A1" xr:uid="{4BC8A45D-D55C-42AC-B8FC-E3BD7341C690}"/>
    <hyperlink ref="B24" location="'3.3.2'!A1" display="'3.3.2'!A1" xr:uid="{5384E769-25F3-4122-B67A-710983EC9A45}"/>
    <hyperlink ref="B25" location="'3.3.3'!A1" display="'3.3.3'!A1" xr:uid="{CE5909E8-9960-4070-A244-ED19FF3D27BB}"/>
    <hyperlink ref="B26" location="'3.3.4'!A1" display="'3.3.4'!A1" xr:uid="{56553FD4-10C6-4E1C-AC3F-6056457904C2}"/>
    <hyperlink ref="B27" location="'3.3.5'!A1" display="'3.3.5'!A1" xr:uid="{6A282726-39EB-402F-9865-5BB6A525ED09}"/>
    <hyperlink ref="B28" location="'3.4'!A1" display="'3.4'!A1" xr:uid="{9C68C133-DDBB-48F5-AAE9-D911DF7F1D41}"/>
    <hyperlink ref="B31" location="'2.1.a'!A1" display="'2.1.a'!A1" xr:uid="{EF2C4E80-1445-4F7A-832E-E3DC5C40B63F}"/>
    <hyperlink ref="B32" location="'2.2.a'!A1" display="'2.2.a'!A1" xr:uid="{EC96685E-1006-474D-BA5B-4F78435438F9}"/>
    <hyperlink ref="B33" location="'2.3.a'!A1" display="'2.3.a'!A1" xr:uid="{A5BB9D61-81C5-4FA8-8EC5-C934399D6BC0}"/>
    <hyperlink ref="B34" location="'2.4.a'!A1" display="'2.4.a'!A1" xr:uid="{4CEC67B5-E216-4CC8-A470-85555495654D}"/>
    <hyperlink ref="B35" location="'3.1.a'!A1" display="'3.1.a'!A1" xr:uid="{5610A26E-663D-4F9F-B03F-586E6E9EDCEC}"/>
    <hyperlink ref="B36" location="'3.2.1.a'!A1" display="'3.2.1.a'!A1" xr:uid="{87F4A65B-A6A2-4F4D-AE4A-FD19A4BB1D38}"/>
    <hyperlink ref="B37" location="'3.2.2.a'!A1" display="'3.2.2.a'!A1" xr:uid="{D3FCC51E-564E-4A63-BA75-C499015CD975}"/>
    <hyperlink ref="B38" location="'3.2.3.a'!A1" display="'3.2.3.a'!A1" xr:uid="{CF6B4FCF-5333-441F-A1BA-FA6620D2AE42}"/>
    <hyperlink ref="B39" location="'3.2.4.a'!A1" display="'3.2.4.a'!A1" xr:uid="{127730C9-0E32-4BF9-81AA-E74CA22AAA6E}"/>
    <hyperlink ref="B40" location="'3.2.5.a'!A1" display="'3.2.5.a'!A1" xr:uid="{28911D0C-2F72-4AA4-A32F-9D596FBCCD0F}"/>
    <hyperlink ref="B41" location="'3.3.1.a'!A1" display="'3.3.1.a'!A1" xr:uid="{9955E9C4-E477-46FB-9EE1-EA8661A321E4}"/>
    <hyperlink ref="B42" location="'3.3.2.a'!A1" display="'3.3.2.a'!A1" xr:uid="{78F406D2-9263-4BFE-B552-352A655B59F1}"/>
    <hyperlink ref="B43" location="'3.3.3.a'!A1" display="'3.3.3.a'!A1" xr:uid="{5E9A8289-B54D-420B-8A65-BC29F6B6C3C9}"/>
    <hyperlink ref="B44" location="'3.3.4.a'!A1" display="'3.3.4.a'!A1" xr:uid="{9FB7A3AA-0114-4728-A860-E4FE281778D7}"/>
    <hyperlink ref="B45" location="'3.3.5.a'!A1" display="'3.3.5.a'!A1" xr:uid="{0E8CF240-8904-4C4B-B5A9-BBB5485E6EC6}"/>
    <hyperlink ref="B46" location="'3.4.a'!A1" display="'3.4.a'!A1" xr:uid="{C7B6E3D7-96FD-463A-979F-B044C4DCAE84}"/>
    <hyperlink ref="A49" location="Glossario!A1" display="Glossário" xr:uid="{C4DFEFCD-D084-4941-9413-BB105C254B60}"/>
    <hyperlink ref="A50" location="Metadados!A1" display="Metadados" xr:uid="{18ED5405-8D6A-48FB-ABCE-EDE68E07E136}"/>
    <hyperlink ref="B29" location="'3.5'!A1" display="'3.5'!A1" xr:uid="{100CAE06-865C-432D-858B-0DD52D4A97E5}"/>
    <hyperlink ref="B47" location="'3.5.a'!A1" display="'3.5.a'!A1" xr:uid="{BD349DB6-EA4B-415E-BDE2-8902736322CA}"/>
  </hyperlinks>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50CD6-4177-4EFD-AD85-97A3564CF9EE}">
  <dimension ref="A3:AX218"/>
  <sheetViews>
    <sheetView workbookViewId="0">
      <pane xSplit="1" ySplit="3" topLeftCell="AG196" activePane="bottomRight" state="frozen"/>
      <selection pane="topRight" activeCell="B1" sqref="B1"/>
      <selection pane="bottomLeft" activeCell="A4" sqref="A4"/>
      <selection pane="bottomRight" activeCell="A213" activeCellId="1" sqref="A3:AX3 A213:AX217"/>
    </sheetView>
  </sheetViews>
  <sheetFormatPr baseColWidth="10" defaultColWidth="8.83203125" defaultRowHeight="15" x14ac:dyDescent="0.2"/>
  <cols>
    <col min="1" max="1" width="60.5" bestFit="1" customWidth="1"/>
  </cols>
  <sheetData>
    <row r="3" spans="1:50" x14ac:dyDescent="0.2">
      <c r="B3" s="314" t="s">
        <v>671</v>
      </c>
      <c r="C3" s="314" t="s">
        <v>672</v>
      </c>
      <c r="D3" s="314" t="s">
        <v>673</v>
      </c>
      <c r="E3" s="314" t="s">
        <v>674</v>
      </c>
      <c r="F3" s="314" t="s">
        <v>675</v>
      </c>
      <c r="G3" s="314" t="s">
        <v>676</v>
      </c>
      <c r="H3" s="314" t="s">
        <v>677</v>
      </c>
      <c r="I3" s="314" t="s">
        <v>678</v>
      </c>
      <c r="J3" s="314" t="s">
        <v>679</v>
      </c>
      <c r="K3" s="314" t="s">
        <v>680</v>
      </c>
      <c r="L3" s="314" t="s">
        <v>681</v>
      </c>
      <c r="M3" s="314" t="s">
        <v>682</v>
      </c>
      <c r="N3" s="314" t="s">
        <v>683</v>
      </c>
      <c r="O3" s="314" t="s">
        <v>684</v>
      </c>
      <c r="P3" s="314" t="s">
        <v>685</v>
      </c>
      <c r="Q3" s="314" t="s">
        <v>686</v>
      </c>
      <c r="R3" s="314" t="s">
        <v>687</v>
      </c>
      <c r="S3" s="314" t="s">
        <v>688</v>
      </c>
      <c r="T3" s="314" t="s">
        <v>689</v>
      </c>
      <c r="U3" s="314" t="s">
        <v>690</v>
      </c>
      <c r="V3" s="314" t="s">
        <v>691</v>
      </c>
      <c r="W3" s="314" t="s">
        <v>692</v>
      </c>
      <c r="X3" s="314" t="s">
        <v>693</v>
      </c>
      <c r="Y3" s="314" t="s">
        <v>694</v>
      </c>
      <c r="Z3" s="314" t="s">
        <v>695</v>
      </c>
      <c r="AA3" s="314" t="s">
        <v>696</v>
      </c>
      <c r="AB3" s="314" t="s">
        <v>697</v>
      </c>
      <c r="AC3" s="314" t="s">
        <v>698</v>
      </c>
      <c r="AD3" s="314" t="s">
        <v>699</v>
      </c>
      <c r="AE3" s="314" t="s">
        <v>700</v>
      </c>
      <c r="AF3" s="314" t="s">
        <v>701</v>
      </c>
      <c r="AG3" s="314" t="s">
        <v>702</v>
      </c>
      <c r="AH3" s="314" t="s">
        <v>703</v>
      </c>
      <c r="AI3" s="314" t="s">
        <v>704</v>
      </c>
      <c r="AJ3" s="314" t="s">
        <v>705</v>
      </c>
      <c r="AK3" s="314" t="s">
        <v>706</v>
      </c>
      <c r="AL3" s="314" t="s">
        <v>707</v>
      </c>
      <c r="AM3" s="314" t="s">
        <v>708</v>
      </c>
      <c r="AN3" s="314" t="s">
        <v>709</v>
      </c>
      <c r="AO3" s="314" t="s">
        <v>710</v>
      </c>
      <c r="AP3" s="314" t="s">
        <v>711</v>
      </c>
      <c r="AQ3" s="314" t="s">
        <v>712</v>
      </c>
      <c r="AR3" s="314" t="s">
        <v>713</v>
      </c>
      <c r="AS3" s="314" t="s">
        <v>714</v>
      </c>
      <c r="AT3" s="314" t="s">
        <v>894</v>
      </c>
      <c r="AU3" s="314" t="s">
        <v>896</v>
      </c>
      <c r="AV3" s="314" t="s">
        <v>899</v>
      </c>
      <c r="AW3" s="314" t="s">
        <v>900</v>
      </c>
      <c r="AX3" s="314" t="s">
        <v>902</v>
      </c>
    </row>
    <row r="4" spans="1:50" x14ac:dyDescent="0.2">
      <c r="A4" s="318" t="s">
        <v>908</v>
      </c>
      <c r="B4" s="319">
        <f>'1.3.a'!C178</f>
        <v>886397</v>
      </c>
      <c r="C4" s="319">
        <f>'1.3.a'!D178</f>
        <v>944145</v>
      </c>
      <c r="D4" s="319">
        <f>'1.3.a'!E178</f>
        <v>997935</v>
      </c>
      <c r="E4" s="319">
        <f>'1.3.a'!F178</f>
        <v>1057370</v>
      </c>
      <c r="F4" s="319">
        <f>'1.3.a'!G178</f>
        <v>1016531</v>
      </c>
      <c r="G4" s="319">
        <f>'1.3.a'!H178</f>
        <v>1086713</v>
      </c>
      <c r="H4" s="319">
        <f>'1.3.a'!I178</f>
        <v>1112334</v>
      </c>
      <c r="I4" s="319">
        <f>'1.3.a'!J178</f>
        <v>1160804</v>
      </c>
      <c r="J4" s="319">
        <f>'1.3.a'!K178</f>
        <v>1129473</v>
      </c>
      <c r="K4" s="319">
        <f>'1.3.a'!L178</f>
        <v>1183124</v>
      </c>
      <c r="L4" s="319">
        <f>'1.3.a'!M178</f>
        <v>1230449</v>
      </c>
      <c r="M4" s="319">
        <f>'1.3.a'!N178</f>
        <v>1271714</v>
      </c>
      <c r="N4" s="319">
        <f>'1.3.a'!O178</f>
        <v>1241621.7623530701</v>
      </c>
      <c r="O4" s="319">
        <f>'1.3.a'!P178</f>
        <v>1322587.42189788</v>
      </c>
      <c r="P4" s="319">
        <f>'1.3.a'!Q178</f>
        <v>1354133.2242694399</v>
      </c>
      <c r="Q4" s="319">
        <f>'1.3.a'!R178</f>
        <v>1413276.59147961</v>
      </c>
      <c r="R4" s="319">
        <f>'1.3.a'!S178</f>
        <v>1385945.42774165</v>
      </c>
      <c r="S4" s="319">
        <f>'1.3.a'!T178</f>
        <v>1422288.3216935501</v>
      </c>
      <c r="T4" s="319">
        <f>'1.3.a'!U178</f>
        <v>1462126.26615132</v>
      </c>
      <c r="U4" s="319">
        <f>'1.3.a'!V178</f>
        <v>1508592.9844134899</v>
      </c>
      <c r="V4" s="319">
        <f>'1.3.a'!W178</f>
        <v>1456836.78202158</v>
      </c>
      <c r="W4" s="319">
        <f>'1.3.a'!X178</f>
        <v>1480130.8584393701</v>
      </c>
      <c r="X4" s="319">
        <f>'1.3.a'!Y178</f>
        <v>1508219.70856123</v>
      </c>
      <c r="Y4" s="319">
        <f>'1.3.a'!Z178</f>
        <v>1550599.6509778099</v>
      </c>
      <c r="Z4" s="319">
        <f>'1.3.a'!AA178</f>
        <v>1499483.07659026</v>
      </c>
      <c r="AA4" s="319">
        <f>'1.3.a'!AB178</f>
        <v>1558285.5902414799</v>
      </c>
      <c r="AB4" s="319">
        <f>'1.3.a'!AC178</f>
        <v>1577224.2586864701</v>
      </c>
      <c r="AC4" s="319">
        <f>'1.3.a'!AD178</f>
        <v>1634335.07448179</v>
      </c>
      <c r="AD4" s="319">
        <f>'1.3.a'!AE178</f>
        <v>1585969.41472799</v>
      </c>
      <c r="AE4" s="319">
        <f>'1.3.a'!AF178</f>
        <v>1630936.3361506299</v>
      </c>
      <c r="AF4" s="319">
        <f>'1.3.a'!AG178</f>
        <v>1648571.1384443101</v>
      </c>
      <c r="AG4" s="319">
        <f>'1.3.a'!AH178</f>
        <v>1720002.11067706</v>
      </c>
      <c r="AH4" s="319">
        <f>'1.3.a'!AI178</f>
        <v>1680867.42674354</v>
      </c>
      <c r="AI4" s="319">
        <f>'1.3.a'!AJ178</f>
        <v>1733452.7012223899</v>
      </c>
      <c r="AJ4" s="319">
        <f>'1.3.a'!AK178</f>
        <v>1768336.9747238499</v>
      </c>
      <c r="AK4" s="319">
        <f>'1.3.a'!AL178</f>
        <v>1821483.8973102199</v>
      </c>
      <c r="AL4" s="319">
        <f>'1.3.a'!AM178</f>
        <v>1759313</v>
      </c>
      <c r="AM4" s="319">
        <f>'1.3.a'!AN178</f>
        <v>1828764</v>
      </c>
      <c r="AN4" s="319">
        <f>'1.3.a'!AO178</f>
        <v>1880632</v>
      </c>
      <c r="AO4" s="319">
        <f>'1.3.a'!AP178</f>
        <v>1920422</v>
      </c>
      <c r="AP4" s="319">
        <f>'1.3.a'!AQ178</f>
        <v>1845561</v>
      </c>
      <c r="AQ4" s="319">
        <f>'1.3.a'!AR178</f>
        <v>1722448</v>
      </c>
      <c r="AR4" s="319">
        <f>'1.3.a'!AS178</f>
        <v>1888242</v>
      </c>
      <c r="AS4" s="319">
        <f>'1.3.a'!AT178</f>
        <v>2011364</v>
      </c>
      <c r="AT4" s="319">
        <f>'1.3.a'!AU178</f>
        <v>2065955</v>
      </c>
      <c r="AU4" s="319">
        <f>'1.3.a'!AV178</f>
        <v>2140603</v>
      </c>
      <c r="AV4" s="319">
        <f>'1.3.a'!AW178</f>
        <v>2215185</v>
      </c>
      <c r="AW4" s="319">
        <f>'1.3.a'!AX178</f>
        <v>2257747</v>
      </c>
      <c r="AX4" s="319">
        <f>'1.3.a'!AY178</f>
        <v>2249225</v>
      </c>
    </row>
    <row r="6" spans="1:50" x14ac:dyDescent="0.2">
      <c r="A6" s="318" t="s">
        <v>915</v>
      </c>
      <c r="B6" s="319"/>
      <c r="C6" s="319"/>
      <c r="D6" s="319"/>
      <c r="E6" s="319"/>
      <c r="F6" s="319"/>
      <c r="G6" s="319"/>
      <c r="H6" s="319"/>
      <c r="I6" s="319"/>
      <c r="J6" s="319"/>
      <c r="K6" s="319"/>
      <c r="L6" s="319"/>
      <c r="M6" s="319"/>
      <c r="N6" s="319"/>
      <c r="O6" s="319"/>
      <c r="P6" s="319"/>
      <c r="Q6" s="319"/>
      <c r="R6" s="319"/>
      <c r="S6" s="319"/>
      <c r="T6" s="319"/>
      <c r="U6" s="319"/>
      <c r="V6" s="319"/>
      <c r="W6" s="319"/>
      <c r="X6" s="319"/>
      <c r="Y6" s="319"/>
      <c r="Z6" s="319"/>
      <c r="AA6" s="319"/>
      <c r="AB6" s="319"/>
      <c r="AC6" s="319"/>
      <c r="AD6" s="319"/>
      <c r="AE6" s="319"/>
      <c r="AF6" s="319"/>
      <c r="AG6" s="319"/>
      <c r="AH6" s="319"/>
      <c r="AI6" s="319"/>
      <c r="AJ6" s="319"/>
      <c r="AK6" s="319"/>
      <c r="AL6" s="319"/>
      <c r="AM6" s="319"/>
      <c r="AN6" s="319"/>
      <c r="AO6" s="319"/>
      <c r="AP6" s="319"/>
      <c r="AQ6" s="319"/>
      <c r="AR6" s="319"/>
      <c r="AS6" s="319"/>
      <c r="AT6" s="319"/>
      <c r="AU6" s="319"/>
      <c r="AV6" s="319"/>
      <c r="AW6" s="319"/>
      <c r="AX6" s="319"/>
    </row>
    <row r="7" spans="1:50" x14ac:dyDescent="0.2">
      <c r="A7" t="s">
        <v>535</v>
      </c>
      <c r="B7" s="313">
        <f>'1.3'!C5</f>
        <v>240230.16101434996</v>
      </c>
      <c r="C7" s="313">
        <f>'1.3'!D5</f>
        <v>256800.24163533689</v>
      </c>
      <c r="D7" s="313">
        <f>'1.3'!E5</f>
        <v>256578.76201404131</v>
      </c>
      <c r="E7" s="313">
        <f>'1.3'!F5</f>
        <v>303883.63236281555</v>
      </c>
      <c r="F7" s="313">
        <f>'1.3'!G5</f>
        <v>290414.38841458084</v>
      </c>
      <c r="G7" s="313">
        <f>'1.3'!H5</f>
        <v>294018.12017984776</v>
      </c>
      <c r="H7" s="313">
        <f>'1.3'!I5</f>
        <v>288476.47529774869</v>
      </c>
      <c r="I7" s="313">
        <f>'1.3'!J5</f>
        <v>319950.94769982883</v>
      </c>
      <c r="J7" s="313">
        <f>'1.3'!K5</f>
        <v>316976.00424673455</v>
      </c>
      <c r="K7" s="313">
        <f>'1.3'!L5</f>
        <v>322374.19287064229</v>
      </c>
      <c r="L7" s="313">
        <f>'1.3'!M5</f>
        <v>338010.76001498668</v>
      </c>
      <c r="M7" s="313">
        <f>'1.3'!N5</f>
        <v>350228.88510324736</v>
      </c>
      <c r="N7" s="313">
        <f>'1.3'!O5</f>
        <v>336393.29601677833</v>
      </c>
      <c r="O7" s="313">
        <f>'1.3'!P5</f>
        <v>342672.52885861904</v>
      </c>
      <c r="P7" s="313">
        <f>'1.3'!Q5</f>
        <v>329649.31925855263</v>
      </c>
      <c r="Q7" s="313">
        <f>'1.3'!R5</f>
        <v>410499.22886739834</v>
      </c>
      <c r="R7" s="313">
        <f>'1.3'!S5</f>
        <v>378375.16181351274</v>
      </c>
      <c r="S7" s="313">
        <f>'1.3'!T5</f>
        <v>358948.20613398287</v>
      </c>
      <c r="T7" s="313">
        <f>'1.3'!U5</f>
        <v>334916.34812912176</v>
      </c>
      <c r="U7" s="313">
        <f>'1.3'!V5</f>
        <v>387304.58451961365</v>
      </c>
      <c r="V7" s="313">
        <f>'1.3'!W5</f>
        <v>393238.90525905672</v>
      </c>
      <c r="W7" s="313">
        <f>'1.3'!X5</f>
        <v>418546.28279250622</v>
      </c>
      <c r="X7" s="313">
        <f>'1.3'!Y5</f>
        <v>375788.02034790802</v>
      </c>
      <c r="Y7" s="313">
        <f>'1.3'!Z5</f>
        <v>434438.49382353551</v>
      </c>
      <c r="Z7" s="313">
        <f>'1.3'!AA5</f>
        <v>458786.03638579306</v>
      </c>
      <c r="AA7" s="313">
        <f>'1.3'!AB5</f>
        <v>412671.48084360536</v>
      </c>
      <c r="AB7" s="313">
        <f>'1.3'!AC5</f>
        <v>382308.81053240655</v>
      </c>
      <c r="AC7" s="313">
        <f>'1.3'!AD5</f>
        <v>466104.85525906994</v>
      </c>
      <c r="AD7" s="313">
        <f>'1.3'!AE5</f>
        <v>425596.44569660677</v>
      </c>
      <c r="AE7" s="313">
        <f>'1.3'!AF5</f>
        <v>409466.26017144485</v>
      </c>
      <c r="AF7" s="313">
        <f>'1.3'!AG5</f>
        <v>394370.99452899781</v>
      </c>
      <c r="AG7" s="313">
        <f>'1.3'!AH5</f>
        <v>465405.12422209809</v>
      </c>
      <c r="AH7" s="313">
        <f>'1.3'!AI5</f>
        <v>454547.33795812412</v>
      </c>
      <c r="AI7" s="313">
        <f>'1.3'!AJ5</f>
        <v>448386.68234445312</v>
      </c>
      <c r="AJ7" s="313">
        <f>'1.3'!AK5</f>
        <v>456690.73153209704</v>
      </c>
      <c r="AK7" s="313">
        <f>'1.3'!AL5</f>
        <v>508220.67268417904</v>
      </c>
      <c r="AL7" s="313">
        <f>'1.3'!AM5</f>
        <v>486053.76719314069</v>
      </c>
      <c r="AM7" s="313">
        <f>'1.3'!AN5</f>
        <v>463808.51712709508</v>
      </c>
      <c r="AN7" s="313">
        <f>'1.3'!AO5</f>
        <v>454629.53021795209</v>
      </c>
      <c r="AO7" s="313">
        <f>'1.3'!AP5</f>
        <v>590320.84091884573</v>
      </c>
      <c r="AP7" s="313">
        <f>'1.3'!AQ5</f>
        <v>492172.10578461696</v>
      </c>
      <c r="AQ7" s="313">
        <f>'1.3'!AR5</f>
        <v>332121.1511314697</v>
      </c>
      <c r="AR7" s="313">
        <f>'1.3'!AS5</f>
        <v>421855.82351109851</v>
      </c>
      <c r="AS7" s="313">
        <f>'1.3'!AT5</f>
        <v>541236.13683859981</v>
      </c>
      <c r="AT7" s="313">
        <f>'1.3'!AU5</f>
        <v>546693.16724721179</v>
      </c>
      <c r="AU7" s="313">
        <f>'1.3'!AV5</f>
        <v>534887.63189738372</v>
      </c>
      <c r="AV7" s="313">
        <f>'1.3'!AW5</f>
        <v>564298.67850224744</v>
      </c>
      <c r="AW7" s="313">
        <f>'1.3'!AX5</f>
        <v>673463.5774262473</v>
      </c>
      <c r="AX7" s="313">
        <f>'1.3'!AY5</f>
        <v>688745.39414161316</v>
      </c>
    </row>
    <row r="8" spans="1:50" x14ac:dyDescent="0.2">
      <c r="A8" s="11" t="s">
        <v>242</v>
      </c>
      <c r="B8" s="313">
        <f>'1.3'!C6</f>
        <v>132911.48705769971</v>
      </c>
      <c r="C8" s="313">
        <f>'1.3'!D6</f>
        <v>133766.21990075044</v>
      </c>
      <c r="D8" s="313">
        <f>'1.3'!E6</f>
        <v>131039.47122565383</v>
      </c>
      <c r="E8" s="313">
        <f>'1.3'!F6</f>
        <v>155999.54163693893</v>
      </c>
      <c r="F8" s="313">
        <f>'1.3'!G6</f>
        <v>164130.22489320507</v>
      </c>
      <c r="G8" s="313">
        <f>'1.3'!H6</f>
        <v>160188.92959774111</v>
      </c>
      <c r="H8" s="313">
        <f>'1.3'!I6</f>
        <v>157178.52919108959</v>
      </c>
      <c r="I8" s="313">
        <f>'1.3'!J6</f>
        <v>168451.88303173994</v>
      </c>
      <c r="J8" s="313">
        <f>'1.3'!K6</f>
        <v>181761.7110522571</v>
      </c>
      <c r="K8" s="313">
        <f>'1.3'!L6</f>
        <v>169659.01514413935</v>
      </c>
      <c r="L8" s="313">
        <f>'1.3'!M6</f>
        <v>162660.2387724554</v>
      </c>
      <c r="M8" s="313">
        <f>'1.3'!N6</f>
        <v>175990.23123799849</v>
      </c>
      <c r="N8" s="313">
        <f>'1.3'!O6</f>
        <v>190148.6348190436</v>
      </c>
      <c r="O8" s="313">
        <f>'1.3'!P6</f>
        <v>183379.73991100164</v>
      </c>
      <c r="P8" s="313">
        <f>'1.3'!Q6</f>
        <v>168913.66091993416</v>
      </c>
      <c r="Q8" s="313">
        <f>'1.3'!R6</f>
        <v>210665.44915331044</v>
      </c>
      <c r="R8" s="313">
        <f>'1.3'!S6</f>
        <v>208358.31300490658</v>
      </c>
      <c r="S8" s="313">
        <f>'1.3'!T6</f>
        <v>190644.04313266237</v>
      </c>
      <c r="T8" s="313">
        <f>'1.3'!U6</f>
        <v>178226.59459801752</v>
      </c>
      <c r="U8" s="313">
        <f>'1.3'!V6</f>
        <v>202356.11537200346</v>
      </c>
      <c r="V8" s="313">
        <f>'1.3'!W6</f>
        <v>222117.24503794516</v>
      </c>
      <c r="W8" s="313">
        <f>'1.3'!X6</f>
        <v>204225.68017243088</v>
      </c>
      <c r="X8" s="313">
        <f>'1.3'!Y6</f>
        <v>188196.25428471353</v>
      </c>
      <c r="Y8" s="313">
        <f>'1.3'!Z6</f>
        <v>202664.36614420568</v>
      </c>
      <c r="Z8" s="313">
        <f>'1.3'!AA6</f>
        <v>224552.31320585552</v>
      </c>
      <c r="AA8" s="313">
        <f>'1.3'!AB6</f>
        <v>209000.6075755592</v>
      </c>
      <c r="AB8" s="313">
        <f>'1.3'!AC6</f>
        <v>189319.7198215395</v>
      </c>
      <c r="AC8" s="313">
        <f>'1.3'!AD6</f>
        <v>236679.24784755756</v>
      </c>
      <c r="AD8" s="313">
        <f>'1.3'!AE6</f>
        <v>235303.1516994164</v>
      </c>
      <c r="AE8" s="313">
        <f>'1.3'!AF6</f>
        <v>215391.53013855722</v>
      </c>
      <c r="AF8" s="313">
        <f>'1.3'!AG6</f>
        <v>202868.25472964949</v>
      </c>
      <c r="AG8" s="313">
        <f>'1.3'!AH6</f>
        <v>242406.53020327789</v>
      </c>
      <c r="AH8" s="313">
        <f>'1.3'!AI6</f>
        <v>256831.8271277991</v>
      </c>
      <c r="AI8" s="313">
        <f>'1.3'!AJ6</f>
        <v>239076.54542915907</v>
      </c>
      <c r="AJ8" s="313">
        <f>'1.3'!AK6</f>
        <v>228345.88139175787</v>
      </c>
      <c r="AK8" s="313">
        <f>'1.3'!AL6</f>
        <v>252130.56546903445</v>
      </c>
      <c r="AL8" s="313">
        <f>'1.3'!AM6</f>
        <v>272060.27360363794</v>
      </c>
      <c r="AM8" s="313">
        <f>'1.3'!AN6</f>
        <v>243363.71333022873</v>
      </c>
      <c r="AN8" s="313">
        <f>'1.3'!AO6</f>
        <v>237549.73328747111</v>
      </c>
      <c r="AO8" s="313">
        <f>'1.3'!AP6</f>
        <v>262122.54761045607</v>
      </c>
      <c r="AP8" s="313">
        <f>'1.3'!AQ6</f>
        <v>276120.76959708496</v>
      </c>
      <c r="AQ8" s="313">
        <f>'1.3'!AR6</f>
        <v>174494.18734998628</v>
      </c>
      <c r="AR8" s="313">
        <f>'1.3'!AS6</f>
        <v>225792.71417963388</v>
      </c>
      <c r="AS8" s="313">
        <f>'1.3'!AT6</f>
        <v>291486.48567301093</v>
      </c>
      <c r="AT8" s="313">
        <f>'1.3'!AU6</f>
        <v>318905.17148310004</v>
      </c>
      <c r="AU8" s="313">
        <f>'1.3'!AV6</f>
        <v>288995.32902379998</v>
      </c>
      <c r="AV8" s="313">
        <f>'1.3'!AW6</f>
        <v>306856.17026772001</v>
      </c>
      <c r="AW8" s="313">
        <f>'1.3'!AX6</f>
        <v>357146.09590300999</v>
      </c>
      <c r="AX8" s="313">
        <f>'1.3'!AY6</f>
        <v>389492.80146861007</v>
      </c>
    </row>
    <row r="9" spans="1:50" x14ac:dyDescent="0.2">
      <c r="A9" s="317" t="s">
        <v>256</v>
      </c>
      <c r="B9" s="313">
        <f>'1.3'!C7</f>
        <v>64726.068120761178</v>
      </c>
      <c r="C9" s="313">
        <f>'1.3'!D7</f>
        <v>63861.408426926304</v>
      </c>
      <c r="D9" s="313">
        <f>'1.3'!E7</f>
        <v>57451.068201992362</v>
      </c>
      <c r="E9" s="313">
        <f>'1.3'!F7</f>
        <v>72446.061679803097</v>
      </c>
      <c r="F9" s="313">
        <f>'1.3'!G7</f>
        <v>81859.489657630998</v>
      </c>
      <c r="G9" s="313">
        <f>'1.3'!H7</f>
        <v>78985.418042400837</v>
      </c>
      <c r="H9" s="313">
        <f>'1.3'!I7</f>
        <v>71037.416565819702</v>
      </c>
      <c r="I9" s="313">
        <f>'1.3'!J7</f>
        <v>82115.773482974197</v>
      </c>
      <c r="J9" s="313">
        <f>'1.3'!K7</f>
        <v>94744.745212231443</v>
      </c>
      <c r="K9" s="313">
        <f>'1.3'!L7</f>
        <v>81465.792097578931</v>
      </c>
      <c r="L9" s="313">
        <f>'1.3'!M7</f>
        <v>64513.345815452209</v>
      </c>
      <c r="M9" s="313">
        <f>'1.3'!N7</f>
        <v>84211.571626187739</v>
      </c>
      <c r="N9" s="313">
        <f>'1.3'!O7</f>
        <v>99570.14906351149</v>
      </c>
      <c r="O9" s="313">
        <f>'1.3'!P7</f>
        <v>88640.494573898672</v>
      </c>
      <c r="P9" s="313">
        <f>'1.3'!Q7</f>
        <v>73383.315103440051</v>
      </c>
      <c r="Q9" s="313">
        <f>'1.3'!R7</f>
        <v>99166.087260439643</v>
      </c>
      <c r="R9" s="313">
        <f>'1.3'!S7</f>
        <v>107051.25849359663</v>
      </c>
      <c r="S9" s="313">
        <f>'1.3'!T7</f>
        <v>96064.655919762852</v>
      </c>
      <c r="T9" s="313">
        <f>'1.3'!U7</f>
        <v>81642.301749175938</v>
      </c>
      <c r="U9" s="313">
        <f>'1.3'!V7</f>
        <v>97394.852346570187</v>
      </c>
      <c r="V9" s="313">
        <f>'1.3'!W7</f>
        <v>116003.14204173512</v>
      </c>
      <c r="W9" s="313">
        <f>'1.3'!X7</f>
        <v>103481.57177084091</v>
      </c>
      <c r="X9" s="313">
        <f>'1.3'!Y7</f>
        <v>82492.880281763515</v>
      </c>
      <c r="Y9" s="313">
        <f>'1.3'!Z7</f>
        <v>99143.891939727167</v>
      </c>
      <c r="Z9" s="313">
        <f>'1.3'!AA7</f>
        <v>117954.1454219255</v>
      </c>
      <c r="AA9" s="313">
        <f>'1.3'!AB7</f>
        <v>109844.61505102919</v>
      </c>
      <c r="AB9" s="313">
        <f>'1.3'!AC7</f>
        <v>90546.020404999508</v>
      </c>
      <c r="AC9" s="313">
        <f>'1.3'!AD7</f>
        <v>134851.89826249759</v>
      </c>
      <c r="AD9" s="313">
        <f>'1.3'!AE7</f>
        <v>132552.88468415642</v>
      </c>
      <c r="AE9" s="313">
        <f>'1.3'!AF7</f>
        <v>115287.43652531724</v>
      </c>
      <c r="AF9" s="313">
        <f>'1.3'!AG7</f>
        <v>95385.859615809459</v>
      </c>
      <c r="AG9" s="313">
        <f>'1.3'!AH7</f>
        <v>115455.29640984787</v>
      </c>
      <c r="AH9" s="313">
        <f>'1.3'!AI7</f>
        <v>140015.80741707911</v>
      </c>
      <c r="AI9" s="313">
        <f>'1.3'!AJ7</f>
        <v>121062.01208553906</v>
      </c>
      <c r="AJ9" s="313">
        <f>'1.3'!AK7</f>
        <v>102723.67494617787</v>
      </c>
      <c r="AK9" s="313">
        <f>'1.3'!AL7</f>
        <v>126938.36882353449</v>
      </c>
      <c r="AL9" s="313">
        <f>'1.3'!AM7</f>
        <v>153587.74011152791</v>
      </c>
      <c r="AM9" s="313">
        <f>'1.3'!AN7</f>
        <v>126382.35449224871</v>
      </c>
      <c r="AN9" s="313">
        <f>'1.3'!AO7</f>
        <v>116130.60976027112</v>
      </c>
      <c r="AO9" s="313">
        <f>'1.3'!AP7</f>
        <v>139476.41396825609</v>
      </c>
      <c r="AP9" s="313">
        <f>'1.3'!AQ7</f>
        <v>159859.13603684495</v>
      </c>
      <c r="AQ9" s="313">
        <f>'1.3'!AR7</f>
        <v>113737.51069423631</v>
      </c>
      <c r="AR9" s="313">
        <f>'1.3'!AS7</f>
        <v>102296.50873744386</v>
      </c>
      <c r="AS9" s="313">
        <f>'1.3'!AT7</f>
        <v>150682.78533572098</v>
      </c>
      <c r="AT9" s="313">
        <f>'1.3'!AU7</f>
        <v>181930.64826079999</v>
      </c>
      <c r="AU9" s="313">
        <f>'1.3'!AV7</f>
        <v>159694.30579283999</v>
      </c>
      <c r="AV9" s="313">
        <f>'1.3'!AW7</f>
        <v>156778.45202065</v>
      </c>
      <c r="AW9" s="313">
        <f>'1.3'!AX7</f>
        <v>197603.58683112002</v>
      </c>
      <c r="AX9" s="313">
        <f>'1.3'!AY7</f>
        <v>243468.19584477</v>
      </c>
    </row>
    <row r="10" spans="1:50" x14ac:dyDescent="0.2">
      <c r="A10" s="317" t="s">
        <v>257</v>
      </c>
      <c r="B10" s="313">
        <f>'1.3'!C8</f>
        <v>3418.7598611799995</v>
      </c>
      <c r="C10" s="313">
        <f>'1.3'!D8</f>
        <v>3098.22959816</v>
      </c>
      <c r="D10" s="313">
        <f>'1.3'!E8</f>
        <v>2956.8518681300002</v>
      </c>
      <c r="E10" s="313">
        <f>'1.3'!F8</f>
        <v>3057.1909450900002</v>
      </c>
      <c r="F10" s="313">
        <f>'1.3'!G8</f>
        <v>4085.3880010000003</v>
      </c>
      <c r="G10" s="313">
        <f>'1.3'!H8</f>
        <v>3397.6364994400001</v>
      </c>
      <c r="H10" s="313">
        <f>'1.3'!I8</f>
        <v>3703.2068382500001</v>
      </c>
      <c r="I10" s="313">
        <f>'1.3'!J8</f>
        <v>3658.3751847399999</v>
      </c>
      <c r="J10" s="313">
        <f>'1.3'!K8</f>
        <v>4630.9157103900006</v>
      </c>
      <c r="K10" s="313">
        <f>'1.3'!L8</f>
        <v>3922.5615294900003</v>
      </c>
      <c r="L10" s="313">
        <f>'1.3'!M8</f>
        <v>4118.82722337</v>
      </c>
      <c r="M10" s="313">
        <f>'1.3'!N8</f>
        <v>4015.29218365</v>
      </c>
      <c r="N10" s="313">
        <f>'1.3'!O8</f>
        <v>5179.9478516700001</v>
      </c>
      <c r="O10" s="313">
        <f>'1.3'!P8</f>
        <v>4439.2687892000004</v>
      </c>
      <c r="P10" s="313">
        <f>'1.3'!Q8</f>
        <v>4601.0556257500002</v>
      </c>
      <c r="Q10" s="313">
        <f>'1.3'!R8</f>
        <v>4505.0836289099998</v>
      </c>
      <c r="R10" s="313">
        <f>'1.3'!S8</f>
        <v>5791.2034808500002</v>
      </c>
      <c r="S10" s="313">
        <f>'1.3'!T8</f>
        <v>4891.3918439600002</v>
      </c>
      <c r="T10" s="313">
        <f>'1.3'!U8</f>
        <v>5070.87509331</v>
      </c>
      <c r="U10" s="313">
        <f>'1.3'!V8</f>
        <v>4965.84675565</v>
      </c>
      <c r="V10" s="313">
        <f>'1.3'!W8</f>
        <v>6238.7787355199998</v>
      </c>
      <c r="W10" s="313">
        <f>'1.3'!X8</f>
        <v>5188.9354708000001</v>
      </c>
      <c r="X10" s="313">
        <f>'1.3'!Y8</f>
        <v>5283.5051768600006</v>
      </c>
      <c r="Y10" s="313">
        <f>'1.3'!Z8</f>
        <v>4875.9210805900002</v>
      </c>
      <c r="Z10" s="313">
        <f>'1.3'!AA8</f>
        <v>6346.4553467799997</v>
      </c>
      <c r="AA10" s="313">
        <f>'1.3'!AB8</f>
        <v>5370.9234757600007</v>
      </c>
      <c r="AB10" s="313">
        <f>'1.3'!AC8</f>
        <v>5377.4208485199997</v>
      </c>
      <c r="AC10" s="313">
        <f>'1.3'!AD8</f>
        <v>5095.3594969699998</v>
      </c>
      <c r="AD10" s="313">
        <f>'1.3'!AE8</f>
        <v>6473.3912757500002</v>
      </c>
      <c r="AE10" s="313">
        <f>'1.3'!AF8</f>
        <v>5446.5085029100001</v>
      </c>
      <c r="AF10" s="313">
        <f>'1.3'!AG8</f>
        <v>5546.9604904600001</v>
      </c>
      <c r="AG10" s="313">
        <f>'1.3'!AH8</f>
        <v>5265.40410582</v>
      </c>
      <c r="AH10" s="313">
        <f>'1.3'!AI8</f>
        <v>6674.4332882199997</v>
      </c>
      <c r="AI10" s="313">
        <f>'1.3'!AJ8</f>
        <v>5274.7929741099997</v>
      </c>
      <c r="AJ10" s="313">
        <f>'1.3'!AK8</f>
        <v>6306.9677516299998</v>
      </c>
      <c r="AK10" s="313">
        <f>'1.3'!AL8</f>
        <v>6149.0828936500002</v>
      </c>
      <c r="AL10" s="313">
        <f>'1.3'!AM8</f>
        <v>6085.1358180699999</v>
      </c>
      <c r="AM10" s="313">
        <f>'1.3'!AN8</f>
        <v>5815.9127200399998</v>
      </c>
      <c r="AN10" s="313">
        <f>'1.3'!AO8</f>
        <v>5558.211069</v>
      </c>
      <c r="AO10" s="313">
        <f>'1.3'!AP8</f>
        <v>6779.3254970199996</v>
      </c>
      <c r="AP10" s="313">
        <f>'1.3'!AQ8</f>
        <v>5896.7244088099997</v>
      </c>
      <c r="AQ10" s="313">
        <f>'1.3'!AR8</f>
        <v>5135.2508689299993</v>
      </c>
      <c r="AR10" s="313">
        <f>'1.3'!AS8</f>
        <v>5329.68668824</v>
      </c>
      <c r="AS10" s="313">
        <f>'1.3'!AT8</f>
        <v>6907.3330133799991</v>
      </c>
      <c r="AT10" s="313">
        <f>'1.3'!AU8</f>
        <v>6020.3926013199998</v>
      </c>
      <c r="AU10" s="313">
        <f>'1.3'!AV8</f>
        <v>5887.7185180199995</v>
      </c>
      <c r="AV10" s="313">
        <f>'1.3'!AW8</f>
        <v>6072.4424455999997</v>
      </c>
      <c r="AW10" s="313">
        <f>'1.3'!AX8</f>
        <v>8241.1927315299999</v>
      </c>
      <c r="AX10" s="313">
        <f>'1.3'!AY8</f>
        <v>6813.09244279</v>
      </c>
    </row>
    <row r="11" spans="1:50" x14ac:dyDescent="0.2">
      <c r="A11" s="317" t="s">
        <v>258</v>
      </c>
      <c r="B11" s="313">
        <f>'1.3'!C9</f>
        <v>23.984685320000001</v>
      </c>
      <c r="C11" s="313">
        <f>'1.3'!D9</f>
        <v>23.0624775</v>
      </c>
      <c r="D11" s="313">
        <f>'1.3'!E9</f>
        <v>331.72356242000001</v>
      </c>
      <c r="E11" s="313">
        <f>'1.3'!F9</f>
        <v>149.05396891000001</v>
      </c>
      <c r="F11" s="313">
        <f>'1.3'!G9</f>
        <v>27.325320000000001</v>
      </c>
      <c r="G11" s="313">
        <f>'1.3'!H9</f>
        <v>31.628919719999999</v>
      </c>
      <c r="H11" s="313">
        <f>'1.3'!I9</f>
        <v>382.11946041000004</v>
      </c>
      <c r="I11" s="313">
        <f>'1.3'!J9</f>
        <v>161.27158705000002</v>
      </c>
      <c r="J11" s="313">
        <f>'1.3'!K9</f>
        <v>43.606112459999991</v>
      </c>
      <c r="K11" s="313">
        <f>'1.3'!L9</f>
        <v>36.446735070000003</v>
      </c>
      <c r="L11" s="313">
        <f>'1.3'!M9</f>
        <v>428.38584889999993</v>
      </c>
      <c r="M11" s="313">
        <f>'1.3'!N9</f>
        <v>179.12581320000001</v>
      </c>
      <c r="N11" s="313">
        <f>'1.3'!O9</f>
        <v>25.311437039999998</v>
      </c>
      <c r="O11" s="313">
        <f>'1.3'!P9</f>
        <v>37.313470479999999</v>
      </c>
      <c r="P11" s="313">
        <f>'1.3'!Q9</f>
        <v>509.93239149999999</v>
      </c>
      <c r="Q11" s="313">
        <f>'1.3'!R9</f>
        <v>209.69605433000001</v>
      </c>
      <c r="R11" s="313">
        <f>'1.3'!S9</f>
        <v>28.333476599999997</v>
      </c>
      <c r="S11" s="313">
        <f>'1.3'!T9</f>
        <v>26.778366439999999</v>
      </c>
      <c r="T11" s="313">
        <f>'1.3'!U9</f>
        <v>621.19983566999997</v>
      </c>
      <c r="U11" s="313">
        <f>'1.3'!V9</f>
        <v>252.49929900000001</v>
      </c>
      <c r="V11" s="313">
        <f>'1.3'!W9</f>
        <v>35.983099789999997</v>
      </c>
      <c r="W11" s="313">
        <f>'1.3'!X9</f>
        <v>38.283670399999998</v>
      </c>
      <c r="X11" s="313">
        <f>'1.3'!Y9</f>
        <v>743.34426595000002</v>
      </c>
      <c r="Y11" s="313">
        <f>'1.3'!Z9</f>
        <v>312.99463376999995</v>
      </c>
      <c r="Z11" s="313">
        <f>'1.3'!AA9</f>
        <v>47.365913579999997</v>
      </c>
      <c r="AA11" s="313">
        <f>'1.3'!AB9</f>
        <v>39.241837529999998</v>
      </c>
      <c r="AB11" s="313">
        <f>'1.3'!AC9</f>
        <v>759.30479037000009</v>
      </c>
      <c r="AC11" s="313">
        <f>'1.3'!AD9</f>
        <v>313.80637094000002</v>
      </c>
      <c r="AD11" s="313">
        <f>'1.3'!AE9</f>
        <v>43.326505910000002</v>
      </c>
      <c r="AE11" s="313">
        <f>'1.3'!AF9</f>
        <v>46.580759659999998</v>
      </c>
      <c r="AF11" s="313">
        <f>'1.3'!AG9</f>
        <v>877.14349826000011</v>
      </c>
      <c r="AG11" s="313">
        <f>'1.3'!AH9</f>
        <v>346.13808313999999</v>
      </c>
      <c r="AH11" s="313">
        <f>'1.3'!AI9</f>
        <v>30.798606159999999</v>
      </c>
      <c r="AI11" s="313">
        <f>'1.3'!AJ9</f>
        <v>37.846481619999999</v>
      </c>
      <c r="AJ11" s="313">
        <f>'1.3'!AK9</f>
        <v>977.98586060999992</v>
      </c>
      <c r="AK11" s="313">
        <f>'1.3'!AL9</f>
        <v>398.03885842</v>
      </c>
      <c r="AL11" s="313">
        <f>'1.3'!AM9</f>
        <v>59.551016820000001</v>
      </c>
      <c r="AM11" s="313">
        <f>'1.3'!AN9</f>
        <v>51.168533099999998</v>
      </c>
      <c r="AN11" s="313">
        <f>'1.3'!AO9</f>
        <v>1095.5110439900002</v>
      </c>
      <c r="AO11" s="313">
        <f>'1.3'!AP9</f>
        <v>449.84969392000005</v>
      </c>
      <c r="AP11" s="313">
        <f>'1.3'!AQ9</f>
        <v>58.436815530000004</v>
      </c>
      <c r="AQ11" s="313">
        <f>'1.3'!AR9</f>
        <v>26.322685409999998</v>
      </c>
      <c r="AR11" s="313">
        <f>'1.3'!AS9</f>
        <v>1254.5336980099999</v>
      </c>
      <c r="AS11" s="313">
        <f>'1.3'!AT9</f>
        <v>445.65221514000001</v>
      </c>
      <c r="AT11" s="313">
        <f>'1.3'!AU9</f>
        <v>68.296564759999995</v>
      </c>
      <c r="AU11" s="313">
        <f>'1.3'!AV9</f>
        <v>57.994766259999999</v>
      </c>
      <c r="AV11" s="313">
        <f>'1.3'!AW9</f>
        <v>1554.57275273</v>
      </c>
      <c r="AW11" s="313">
        <f>'1.3'!AX9</f>
        <v>505.89973746999999</v>
      </c>
      <c r="AX11" s="313">
        <f>'1.3'!AY9</f>
        <v>90.884013199999998</v>
      </c>
    </row>
    <row r="12" spans="1:50" x14ac:dyDescent="0.2">
      <c r="A12" s="317" t="s">
        <v>264</v>
      </c>
      <c r="B12" s="313">
        <f>'1.3'!C10</f>
        <v>60243.499965028561</v>
      </c>
      <c r="C12" s="313">
        <f>'1.3'!D10</f>
        <v>61784.651414174135</v>
      </c>
      <c r="D12" s="313">
        <f>'1.3'!E10</f>
        <v>64164.594793261487</v>
      </c>
      <c r="E12" s="313">
        <f>'1.3'!F10</f>
        <v>74713.13311363582</v>
      </c>
      <c r="F12" s="313">
        <f>'1.3'!G10</f>
        <v>72018.256927714086</v>
      </c>
      <c r="G12" s="313">
        <f>'1.3'!H10</f>
        <v>71536.096090640247</v>
      </c>
      <c r="H12" s="313">
        <f>'1.3'!I10</f>
        <v>74786.643013749897</v>
      </c>
      <c r="I12" s="313">
        <f>'1.3'!J10</f>
        <v>75185.724451885762</v>
      </c>
      <c r="J12" s="313">
        <f>'1.3'!K10</f>
        <v>76153.851392745666</v>
      </c>
      <c r="K12" s="313">
        <f>'1.3'!L10</f>
        <v>76949.839148390369</v>
      </c>
      <c r="L12" s="313">
        <f>'1.3'!M10</f>
        <v>85445.233476653186</v>
      </c>
      <c r="M12" s="313">
        <f>'1.3'!N10</f>
        <v>78563.039445240764</v>
      </c>
      <c r="N12" s="313">
        <f>'1.3'!O10</f>
        <v>77737.6985271421</v>
      </c>
      <c r="O12" s="313">
        <f>'1.3'!P10</f>
        <v>81385.657453682958</v>
      </c>
      <c r="P12" s="313">
        <f>'1.3'!Q10</f>
        <v>80115.149521634114</v>
      </c>
      <c r="Q12" s="313">
        <f>'1.3'!R10</f>
        <v>96043.739366290829</v>
      </c>
      <c r="R12" s="313">
        <f>'1.3'!S10</f>
        <v>85609.213776539968</v>
      </c>
      <c r="S12" s="313">
        <f>'1.3'!T10</f>
        <v>81178.834240929544</v>
      </c>
      <c r="T12" s="313">
        <f>'1.3'!U10</f>
        <v>81701.285912081585</v>
      </c>
      <c r="U12" s="313">
        <f>'1.3'!V10</f>
        <v>90562.480520153287</v>
      </c>
      <c r="V12" s="313">
        <f>'1.3'!W10</f>
        <v>90203.657598949998</v>
      </c>
      <c r="W12" s="313">
        <f>'1.3'!X10</f>
        <v>85995.703241579991</v>
      </c>
      <c r="X12" s="313">
        <f>'1.3'!Y10</f>
        <v>89285.82604919</v>
      </c>
      <c r="Y12" s="313">
        <f>'1.3'!Z10</f>
        <v>89400.168711898499</v>
      </c>
      <c r="Z12" s="313">
        <f>'1.3'!AA10</f>
        <v>91701.808477649989</v>
      </c>
      <c r="AA12" s="313">
        <f>'1.3'!AB10</f>
        <v>86352.357072949992</v>
      </c>
      <c r="AB12" s="313">
        <f>'1.3'!AC10</f>
        <v>84881.193359120007</v>
      </c>
      <c r="AC12" s="313">
        <f>'1.3'!AD10</f>
        <v>88621.427366669988</v>
      </c>
      <c r="AD12" s="313">
        <f>'1.3'!AE10</f>
        <v>88918.967610129999</v>
      </c>
      <c r="AE12" s="313">
        <f>'1.3'!AF10</f>
        <v>87005.171657810017</v>
      </c>
      <c r="AF12" s="313">
        <f>'1.3'!AG10</f>
        <v>92412.496873350014</v>
      </c>
      <c r="AG12" s="313">
        <f>'1.3'!AH10</f>
        <v>112555.7412439</v>
      </c>
      <c r="AH12" s="313">
        <f>'1.3'!AI10</f>
        <v>100853.26348092999</v>
      </c>
      <c r="AI12" s="313">
        <f>'1.3'!AJ10</f>
        <v>102730.27077737999</v>
      </c>
      <c r="AJ12" s="313">
        <f>'1.3'!AK10</f>
        <v>107044.46714537</v>
      </c>
      <c r="AK12" s="313">
        <f>'1.3'!AL10</f>
        <v>108462.5354588</v>
      </c>
      <c r="AL12" s="313">
        <f>'1.3'!AM10</f>
        <v>102165.07897051</v>
      </c>
      <c r="AM12" s="313">
        <f>'1.3'!AN10</f>
        <v>100819.21598757998</v>
      </c>
      <c r="AN12" s="313">
        <f>'1.3'!AO10</f>
        <v>103439.35510151999</v>
      </c>
      <c r="AO12" s="313">
        <f>'1.3'!AP10</f>
        <v>104267.99057615998</v>
      </c>
      <c r="AP12" s="313">
        <f>'1.3'!AQ10</f>
        <v>99055.364292319995</v>
      </c>
      <c r="AQ12" s="313">
        <f>'1.3'!AR10</f>
        <v>46266.058430880003</v>
      </c>
      <c r="AR12" s="313">
        <f>'1.3'!AS10</f>
        <v>105912.79550193</v>
      </c>
      <c r="AS12" s="313">
        <f>'1.3'!AT10</f>
        <v>119316.14454888998</v>
      </c>
      <c r="AT12" s="313">
        <f>'1.3'!AU10</f>
        <v>115008.15820599</v>
      </c>
      <c r="AU12" s="313">
        <f>'1.3'!AV10</f>
        <v>108605.40361380999</v>
      </c>
      <c r="AV12" s="313">
        <f>'1.3'!AW10</f>
        <v>127323.58244832</v>
      </c>
      <c r="AW12" s="313">
        <f>'1.3'!AX10</f>
        <v>134513.72085205</v>
      </c>
      <c r="AX12" s="313">
        <f>'1.3'!AY10</f>
        <v>124041.99823362002</v>
      </c>
    </row>
    <row r="13" spans="1:50" x14ac:dyDescent="0.2">
      <c r="A13" s="317" t="s">
        <v>273</v>
      </c>
      <c r="B13" s="313">
        <f>'1.3'!C11</f>
        <v>4551.8876155300004</v>
      </c>
      <c r="C13" s="313">
        <f>'1.3'!D11</f>
        <v>4899.0497214999996</v>
      </c>
      <c r="D13" s="313">
        <f>'1.3'!E11</f>
        <v>5729.7133750599996</v>
      </c>
      <c r="E13" s="313">
        <f>'1.3'!F11</f>
        <v>5902.3413927900001</v>
      </c>
      <c r="F13" s="313">
        <f>'1.3'!G11</f>
        <v>5878.7545549999995</v>
      </c>
      <c r="G13" s="313">
        <f>'1.3'!H11</f>
        <v>6109.6272177999999</v>
      </c>
      <c r="H13" s="313">
        <f>'1.3'!I11</f>
        <v>7009.5064577599996</v>
      </c>
      <c r="I13" s="313">
        <f>'1.3'!J11</f>
        <v>7655.1381231800005</v>
      </c>
      <c r="J13" s="313">
        <f>'1.3'!K11</f>
        <v>6927.6759825799991</v>
      </c>
      <c r="K13" s="313">
        <f>'1.3'!L11</f>
        <v>7472.95235082</v>
      </c>
      <c r="L13" s="313">
        <f>'1.3'!M11</f>
        <v>8279.6498375499996</v>
      </c>
      <c r="M13" s="313">
        <f>'1.3'!N11</f>
        <v>8448.6579818000009</v>
      </c>
      <c r="N13" s="313">
        <f>'1.3'!O11</f>
        <v>8181.5663383600004</v>
      </c>
      <c r="O13" s="313">
        <f>'1.3'!P11</f>
        <v>8703.4779683500001</v>
      </c>
      <c r="P13" s="313">
        <f>'1.3'!Q11</f>
        <v>10082.0974219</v>
      </c>
      <c r="Q13" s="313">
        <f>'1.3'!R11</f>
        <v>10011.25210686</v>
      </c>
      <c r="R13" s="313">
        <f>'1.3'!S11</f>
        <v>9722.5318579199993</v>
      </c>
      <c r="S13" s="313">
        <f>'1.3'!T11</f>
        <v>8616.1261037099994</v>
      </c>
      <c r="T13" s="313">
        <f>'1.3'!U11</f>
        <v>9016.078932819999</v>
      </c>
      <c r="U13" s="313">
        <f>'1.3'!V11</f>
        <v>9418.3047556699985</v>
      </c>
      <c r="V13" s="313">
        <f>'1.3'!W11</f>
        <v>10175.539842850001</v>
      </c>
      <c r="W13" s="313">
        <f>'1.3'!X11</f>
        <v>9340.7563944400008</v>
      </c>
      <c r="X13" s="313">
        <f>'1.3'!Y11</f>
        <v>10391.42807661</v>
      </c>
      <c r="Y13" s="313">
        <f>'1.3'!Z11</f>
        <v>9061.6348193699996</v>
      </c>
      <c r="Z13" s="313">
        <f>'1.3'!AA11</f>
        <v>8502.5340561599987</v>
      </c>
      <c r="AA13" s="313">
        <f>'1.3'!AB11</f>
        <v>7392.5659547600007</v>
      </c>
      <c r="AB13" s="313">
        <f>'1.3'!AC11</f>
        <v>7755.7776326699986</v>
      </c>
      <c r="AC13" s="313">
        <f>'1.3'!AD11</f>
        <v>7796.7366385300011</v>
      </c>
      <c r="AD13" s="313">
        <f>'1.3'!AE11</f>
        <v>7314.6281163900003</v>
      </c>
      <c r="AE13" s="313">
        <f>'1.3'!AF11</f>
        <v>7605.8171436500006</v>
      </c>
      <c r="AF13" s="313">
        <f>'1.3'!AG11</f>
        <v>8645.7876653200001</v>
      </c>
      <c r="AG13" s="313">
        <f>'1.3'!AH11</f>
        <v>8783.925930190002</v>
      </c>
      <c r="AH13" s="313">
        <f>'1.3'!AI11</f>
        <v>9257.4397767299997</v>
      </c>
      <c r="AI13" s="313">
        <f>'1.3'!AJ11</f>
        <v>9971.7194741399999</v>
      </c>
      <c r="AJ13" s="313">
        <f>'1.3'!AK11</f>
        <v>11292.43054354</v>
      </c>
      <c r="AK13" s="313">
        <f>'1.3'!AL11</f>
        <v>10182.50624748</v>
      </c>
      <c r="AL13" s="313">
        <f>'1.3'!AM11</f>
        <v>10162.794042609999</v>
      </c>
      <c r="AM13" s="313">
        <f>'1.3'!AN11</f>
        <v>10294.98964632</v>
      </c>
      <c r="AN13" s="313">
        <f>'1.3'!AO11</f>
        <v>11326.02350336</v>
      </c>
      <c r="AO13" s="313">
        <f>'1.3'!AP11</f>
        <v>11148.985827839999</v>
      </c>
      <c r="AP13" s="313">
        <f>'1.3'!AQ11</f>
        <v>11251.09501447</v>
      </c>
      <c r="AQ13" s="313">
        <f>'1.3'!AR11</f>
        <v>9329.0012784700011</v>
      </c>
      <c r="AR13" s="313">
        <f>'1.3'!AS11</f>
        <v>11007.274365220001</v>
      </c>
      <c r="AS13" s="313">
        <f>'1.3'!AT11</f>
        <v>14134.52749515</v>
      </c>
      <c r="AT13" s="313">
        <f>'1.3'!AU11</f>
        <v>15877.656899879999</v>
      </c>
      <c r="AU13" s="313">
        <f>'1.3'!AV11</f>
        <v>14749.84613745</v>
      </c>
      <c r="AV13" s="313">
        <f>'1.3'!AW11</f>
        <v>15127.129016110001</v>
      </c>
      <c r="AW13" s="313">
        <f>'1.3'!AX11</f>
        <v>16281.493947940002</v>
      </c>
      <c r="AX13" s="313">
        <f>'1.3'!AY11</f>
        <v>15078.591627539998</v>
      </c>
    </row>
    <row r="14" spans="1:50" x14ac:dyDescent="0.2">
      <c r="A14" s="317" t="s">
        <v>278</v>
      </c>
      <c r="B14" s="313">
        <f>'1.3'!C12</f>
        <v>-52.713190120000007</v>
      </c>
      <c r="C14" s="313">
        <f>'1.3'!D12</f>
        <v>99.818262489999995</v>
      </c>
      <c r="D14" s="313">
        <f>'1.3'!E12</f>
        <v>405.51942479000002</v>
      </c>
      <c r="E14" s="313">
        <f>'1.3'!F12</f>
        <v>-268.23946329</v>
      </c>
      <c r="F14" s="313">
        <f>'1.3'!G12</f>
        <v>261.01043185999998</v>
      </c>
      <c r="G14" s="313">
        <f>'1.3'!H12</f>
        <v>128.52282774</v>
      </c>
      <c r="H14" s="313">
        <f>'1.3'!I12</f>
        <v>259.63685509999999</v>
      </c>
      <c r="I14" s="313">
        <f>'1.3'!J12</f>
        <v>-324.39979808999999</v>
      </c>
      <c r="J14" s="313">
        <f>'1.3'!K12</f>
        <v>-739.08335815000009</v>
      </c>
      <c r="K14" s="313">
        <f>'1.3'!L12</f>
        <v>-188.57671721000003</v>
      </c>
      <c r="L14" s="313">
        <f>'1.3'!M12</f>
        <v>-125.20342947</v>
      </c>
      <c r="M14" s="313">
        <f>'1.3'!N12</f>
        <v>572.54418792000001</v>
      </c>
      <c r="N14" s="313">
        <f>'1.3'!O12</f>
        <v>-546.03839868</v>
      </c>
      <c r="O14" s="313">
        <f>'1.3'!P12</f>
        <v>173.52765539000001</v>
      </c>
      <c r="P14" s="313">
        <f>'1.3'!Q12</f>
        <v>222.11085571000001</v>
      </c>
      <c r="Q14" s="313">
        <f>'1.3'!R12</f>
        <v>729.59073648000003</v>
      </c>
      <c r="R14" s="313">
        <f>'1.3'!S12</f>
        <v>155.77191940000003</v>
      </c>
      <c r="S14" s="313">
        <f>'1.3'!T12</f>
        <v>-133.74334213999998</v>
      </c>
      <c r="T14" s="313">
        <f>'1.3'!U12</f>
        <v>174.85307496000001</v>
      </c>
      <c r="U14" s="313">
        <f>'1.3'!V12</f>
        <v>-237.86830504000005</v>
      </c>
      <c r="V14" s="313">
        <f>'1.3'!W12</f>
        <v>-539.8562809</v>
      </c>
      <c r="W14" s="313">
        <f>'1.3'!X12</f>
        <v>180.42962437</v>
      </c>
      <c r="X14" s="313">
        <f>'1.3'!Y12</f>
        <v>-0.72956565999998624</v>
      </c>
      <c r="Y14" s="313">
        <f>'1.3'!Z12</f>
        <v>-130.24504114999999</v>
      </c>
      <c r="Z14" s="313">
        <f>'1.3'!AA12</f>
        <v>3.9897600000000002E-3</v>
      </c>
      <c r="AA14" s="313">
        <f>'1.3'!AB12</f>
        <v>0.90418352999999996</v>
      </c>
      <c r="AB14" s="313">
        <f>'1.3'!AC12</f>
        <v>2.7858599999999994E-3</v>
      </c>
      <c r="AC14" s="313">
        <f>'1.3'!AD12</f>
        <v>1.9711950000000002E-2</v>
      </c>
      <c r="AD14" s="313">
        <f>'1.3'!AE12</f>
        <v>-4.649292E-2</v>
      </c>
      <c r="AE14" s="313">
        <f>'1.3'!AF12</f>
        <v>1.5549209999999999E-2</v>
      </c>
      <c r="AF14" s="313">
        <f>'1.3'!AG12</f>
        <v>6.5864499999999998E-3</v>
      </c>
      <c r="AG14" s="313">
        <f>'1.3'!AH12</f>
        <v>2.4430380000000002E-2</v>
      </c>
      <c r="AH14" s="313">
        <f>'1.3'!AI12</f>
        <v>8.4558679999999997E-2</v>
      </c>
      <c r="AI14" s="313">
        <f>'1.3'!AJ12</f>
        <v>-9.6363629999999992E-2</v>
      </c>
      <c r="AJ14" s="313">
        <f>'1.3'!AK12</f>
        <v>0.35514443000000001</v>
      </c>
      <c r="AK14" s="313">
        <f>'1.3'!AL12</f>
        <v>3.3187149999999999E-2</v>
      </c>
      <c r="AL14" s="313">
        <f>'1.3'!AM12</f>
        <v>-2.6355900000000005E-2</v>
      </c>
      <c r="AM14" s="313">
        <f>'1.3'!AN12</f>
        <v>7.1950939999999991E-2</v>
      </c>
      <c r="AN14" s="313">
        <f>'1.3'!AO12</f>
        <v>2.2809330000000003E-2</v>
      </c>
      <c r="AO14" s="313">
        <f>'1.3'!AP12</f>
        <v>-1.7952740000000002E-2</v>
      </c>
      <c r="AP14" s="313">
        <f>'1.3'!AQ12</f>
        <v>1.302911E-2</v>
      </c>
      <c r="AQ14" s="313">
        <f>'1.3'!AR12</f>
        <v>4.3392059999999996E-2</v>
      </c>
      <c r="AR14" s="313">
        <f>'1.3'!AS12</f>
        <v>-8.0848112099999998</v>
      </c>
      <c r="AS14" s="313">
        <f>'1.3'!AT12</f>
        <v>4.3064729999999996E-2</v>
      </c>
      <c r="AT14" s="313">
        <f>'1.3'!AU12</f>
        <v>1.8950349999999998E-2</v>
      </c>
      <c r="AU14" s="313">
        <f>'1.3'!AV12</f>
        <v>6.0195419999999999E-2</v>
      </c>
      <c r="AV14" s="313">
        <f>'1.3'!AW12</f>
        <v>-8.41569E-3</v>
      </c>
      <c r="AW14" s="313">
        <f>'1.3'!AX12</f>
        <v>0.20180290000000001</v>
      </c>
      <c r="AX14" s="313">
        <f>'1.3'!AY12</f>
        <v>3.9306689999999998E-2</v>
      </c>
    </row>
    <row r="15" spans="1:50" x14ac:dyDescent="0.2">
      <c r="A15" s="11" t="s">
        <v>246</v>
      </c>
      <c r="B15" s="313">
        <f>'1.3'!C13</f>
        <v>63975.068147972168</v>
      </c>
      <c r="C15" s="313">
        <f>'1.3'!D13</f>
        <v>69007.478376720872</v>
      </c>
      <c r="D15" s="313">
        <f>'1.3'!E13</f>
        <v>70938.329338737734</v>
      </c>
      <c r="E15" s="313">
        <f>'1.3'!F13</f>
        <v>87517.668570802227</v>
      </c>
      <c r="F15" s="313">
        <f>'1.3'!G13</f>
        <v>73047.187223057917</v>
      </c>
      <c r="G15" s="313">
        <f>'1.3'!H13</f>
        <v>80067.515312377771</v>
      </c>
      <c r="H15" s="313">
        <f>'1.3'!I13</f>
        <v>80072.379840893089</v>
      </c>
      <c r="I15" s="313">
        <f>'1.3'!J13</f>
        <v>98015.531074683211</v>
      </c>
      <c r="J15" s="313">
        <f>'1.3'!K13</f>
        <v>83394.158098678585</v>
      </c>
      <c r="K15" s="313">
        <f>'1.3'!L13</f>
        <v>88579.968552442195</v>
      </c>
      <c r="L15" s="313">
        <f>'1.3'!M13</f>
        <v>87182.1321709154</v>
      </c>
      <c r="M15" s="313">
        <f>'1.3'!N13</f>
        <v>103948.90129692828</v>
      </c>
      <c r="N15" s="313">
        <f>'1.3'!O13</f>
        <v>89643.444041885959</v>
      </c>
      <c r="O15" s="313">
        <f>'1.3'!P13</f>
        <v>96273.798951034114</v>
      </c>
      <c r="P15" s="313">
        <f>'1.3'!Q13</f>
        <v>94267.707315382795</v>
      </c>
      <c r="Q15" s="313">
        <f>'1.3'!R13</f>
        <v>114536.89448012314</v>
      </c>
      <c r="R15" s="313">
        <f>'1.3'!S13</f>
        <v>98013.439097253693</v>
      </c>
      <c r="S15" s="313">
        <f>'1.3'!T13</f>
        <v>102860.15513458857</v>
      </c>
      <c r="T15" s="313">
        <f>'1.3'!U13</f>
        <v>102498.68586615383</v>
      </c>
      <c r="U15" s="313">
        <f>'1.3'!V13</f>
        <v>122306.90574186351</v>
      </c>
      <c r="V15" s="313">
        <f>'1.3'!W13</f>
        <v>101831.94028951369</v>
      </c>
      <c r="W15" s="313">
        <f>'1.3'!X13</f>
        <v>107488.66001874674</v>
      </c>
      <c r="X15" s="313">
        <f>'1.3'!Y13</f>
        <v>103449.60758407129</v>
      </c>
      <c r="Y15" s="313">
        <f>'1.3'!Z13</f>
        <v>123404.63513738674</v>
      </c>
      <c r="Z15" s="313">
        <f>'1.3'!AA13</f>
        <v>106216.48923619001</v>
      </c>
      <c r="AA15" s="313">
        <f>'1.3'!AB13</f>
        <v>111200.18612672904</v>
      </c>
      <c r="AB15" s="313">
        <f>'1.3'!AC13</f>
        <v>107244.77921221097</v>
      </c>
      <c r="AC15" s="313">
        <f>'1.3'!AD13</f>
        <v>133154.11432512203</v>
      </c>
      <c r="AD15" s="313">
        <f>'1.3'!AE13</f>
        <v>110721.41504290895</v>
      </c>
      <c r="AE15" s="313">
        <f>'1.3'!AF13</f>
        <v>121169.59080807684</v>
      </c>
      <c r="AF15" s="313">
        <f>'1.3'!AG13</f>
        <v>117436.72470103652</v>
      </c>
      <c r="AG15" s="313">
        <f>'1.3'!AH13</f>
        <v>143022.01587727928</v>
      </c>
      <c r="AH15" s="313">
        <f>'1.3'!AI13</f>
        <v>120326.42005744707</v>
      </c>
      <c r="AI15" s="313">
        <f>'1.3'!AJ13</f>
        <v>125664.90783701457</v>
      </c>
      <c r="AJ15" s="313">
        <f>'1.3'!AK13</f>
        <v>124084.91119937653</v>
      </c>
      <c r="AK15" s="313">
        <f>'1.3'!AL13</f>
        <v>151046.26022847954</v>
      </c>
      <c r="AL15" s="313">
        <f>'1.3'!AM13</f>
        <v>126044.10817674991</v>
      </c>
      <c r="AM15" s="313">
        <f>'1.3'!AN13</f>
        <v>133427.17523032005</v>
      </c>
      <c r="AN15" s="313">
        <f>'1.3'!AO13</f>
        <v>131876.05732488298</v>
      </c>
      <c r="AO15" s="313">
        <f>'1.3'!AP13</f>
        <v>160531.64178484067</v>
      </c>
      <c r="AP15" s="313">
        <f>'1.3'!AQ13</f>
        <v>132347.593209235</v>
      </c>
      <c r="AQ15" s="313">
        <f>'1.3'!AR13</f>
        <v>102490.986045945</v>
      </c>
      <c r="AR15" s="313">
        <f>'1.3'!AS13</f>
        <v>137302.03290716599</v>
      </c>
      <c r="AS15" s="313">
        <f>'1.3'!AT13</f>
        <v>175709.26884513698</v>
      </c>
      <c r="AT15" s="313">
        <f>'1.3'!AU13</f>
        <v>139688.59228418485</v>
      </c>
      <c r="AU15" s="313">
        <f>'1.3'!AV13</f>
        <v>145568.29189355133</v>
      </c>
      <c r="AV15" s="313">
        <f>'1.3'!AW13</f>
        <v>151438.42948368716</v>
      </c>
      <c r="AW15" s="313">
        <f>'1.3'!AX13</f>
        <v>182799.60771480255</v>
      </c>
      <c r="AX15" s="313">
        <f>'1.3'!AY13</f>
        <v>160295.3171179042</v>
      </c>
    </row>
    <row r="16" spans="1:50" x14ac:dyDescent="0.2">
      <c r="A16" s="11" t="s">
        <v>243</v>
      </c>
      <c r="B16" s="313">
        <f>'1.3'!C14</f>
        <v>53.747499570000002</v>
      </c>
      <c r="C16" s="313">
        <f>'1.3'!D14</f>
        <v>65.61159407000001</v>
      </c>
      <c r="D16" s="313">
        <f>'1.3'!E14</f>
        <v>56.073309100000003</v>
      </c>
      <c r="E16" s="313">
        <f>'1.3'!F14</f>
        <v>117.20808606</v>
      </c>
      <c r="F16" s="313">
        <f>'1.3'!G14</f>
        <v>68.996919719999994</v>
      </c>
      <c r="G16" s="313">
        <f>'1.3'!H14</f>
        <v>68.267333379999997</v>
      </c>
      <c r="H16" s="313">
        <f>'1.3'!I14</f>
        <v>105.28889513</v>
      </c>
      <c r="I16" s="313">
        <f>'1.3'!J14</f>
        <v>230.98275682000002</v>
      </c>
      <c r="J16" s="313">
        <f>'1.3'!K14</f>
        <v>127.95131656000001</v>
      </c>
      <c r="K16" s="313">
        <f>'1.3'!L14</f>
        <v>168.12152147</v>
      </c>
      <c r="L16" s="313">
        <f>'1.3'!M14</f>
        <v>150.0537415</v>
      </c>
      <c r="M16" s="313">
        <f>'1.3'!N14</f>
        <v>200.74036902999998</v>
      </c>
      <c r="N16" s="313">
        <f>'1.3'!O14</f>
        <v>84.115348299999994</v>
      </c>
      <c r="O16" s="313">
        <f>'1.3'!P14</f>
        <v>104.91910686999999</v>
      </c>
      <c r="P16" s="313">
        <f>'1.3'!Q14</f>
        <v>128.97365514000001</v>
      </c>
      <c r="Q16" s="313">
        <f>'1.3'!R14</f>
        <v>99.537835400000006</v>
      </c>
      <c r="R16" s="313">
        <f>'1.3'!S14</f>
        <v>130.08515420000001</v>
      </c>
      <c r="S16" s="313">
        <f>'1.3'!T14</f>
        <v>121.85451045000001</v>
      </c>
      <c r="T16" s="313">
        <f>'1.3'!U14</f>
        <v>134.165918</v>
      </c>
      <c r="U16" s="313">
        <f>'1.3'!V14</f>
        <v>126.60070224</v>
      </c>
      <c r="V16" s="313">
        <f>'1.3'!W14</f>
        <v>134.95048758000001</v>
      </c>
      <c r="W16" s="313">
        <f>'1.3'!X14</f>
        <v>105.50069870999999</v>
      </c>
      <c r="X16" s="313">
        <f>'1.3'!Y14</f>
        <v>156.03648824000001</v>
      </c>
      <c r="Y16" s="313">
        <f>'1.3'!Z14</f>
        <v>162.14906939000002</v>
      </c>
      <c r="Z16" s="313">
        <f>'1.3'!AA14</f>
        <v>110.18390648</v>
      </c>
      <c r="AA16" s="313">
        <f>'1.3'!AB14</f>
        <v>134.55986795000001</v>
      </c>
      <c r="AB16" s="313">
        <f>'1.3'!AC14</f>
        <v>189.10146177999999</v>
      </c>
      <c r="AC16" s="313">
        <f>'1.3'!AD14</f>
        <v>207.77984730000003</v>
      </c>
      <c r="AD16" s="313">
        <f>'1.3'!AE14</f>
        <v>250.71384130000001</v>
      </c>
      <c r="AE16" s="313">
        <f>'1.3'!AF14</f>
        <v>324.85356544999996</v>
      </c>
      <c r="AF16" s="313">
        <f>'1.3'!AG14</f>
        <v>306.22226527999999</v>
      </c>
      <c r="AG16" s="313">
        <f>'1.3'!AH14</f>
        <v>336.73237704000002</v>
      </c>
      <c r="AH16" s="313">
        <f>'1.3'!AI14</f>
        <v>255.81629245999994</v>
      </c>
      <c r="AI16" s="313">
        <f>'1.3'!AJ14</f>
        <v>225.41857594999999</v>
      </c>
      <c r="AJ16" s="313">
        <f>'1.3'!AK14</f>
        <v>206.44680611999996</v>
      </c>
      <c r="AK16" s="313">
        <f>'1.3'!AL14</f>
        <v>228.83574055</v>
      </c>
      <c r="AL16" s="313">
        <f>'1.3'!AM14</f>
        <v>220.76447197000005</v>
      </c>
      <c r="AM16" s="313">
        <f>'1.3'!AN14</f>
        <v>312.92285694999998</v>
      </c>
      <c r="AN16" s="313">
        <f>'1.3'!AO14</f>
        <v>272.10403033</v>
      </c>
      <c r="AO16" s="313">
        <f>'1.3'!AP14</f>
        <v>249.09927968999995</v>
      </c>
      <c r="AP16" s="313">
        <f>'1.3'!AQ14</f>
        <v>142.55509527999999</v>
      </c>
      <c r="AQ16" s="313">
        <f>'1.3'!AR14</f>
        <v>128.12022982999997</v>
      </c>
      <c r="AR16" s="313">
        <f>'1.3'!AS14</f>
        <v>121.48385575</v>
      </c>
      <c r="AS16" s="313">
        <f>'1.3'!AT14</f>
        <v>287.72835386999998</v>
      </c>
      <c r="AT16" s="313">
        <f>'1.3'!AU14</f>
        <v>71.495711150000005</v>
      </c>
      <c r="AU16" s="313">
        <f>'1.3'!AV14</f>
        <v>176.49549866999999</v>
      </c>
      <c r="AV16" s="313">
        <f>'1.3'!AW14</f>
        <v>164.87174483000001</v>
      </c>
      <c r="AW16" s="313">
        <f>'1.3'!AX14</f>
        <v>203.96519490000003</v>
      </c>
      <c r="AX16" s="313">
        <f>'1.3'!AY14</f>
        <v>54.047441939999999</v>
      </c>
    </row>
    <row r="17" spans="1:50" x14ac:dyDescent="0.2">
      <c r="A17" s="11" t="s">
        <v>247</v>
      </c>
      <c r="B17" s="313">
        <f>'1.3'!C15</f>
        <v>43289.858309108065</v>
      </c>
      <c r="C17" s="313">
        <f>'1.3'!D15</f>
        <v>53960.931763795597</v>
      </c>
      <c r="D17" s="313">
        <f>'1.3'!E15</f>
        <v>54544.888140549716</v>
      </c>
      <c r="E17" s="313">
        <f>'1.3'!F15</f>
        <v>60249.214069014401</v>
      </c>
      <c r="F17" s="313">
        <f>'1.3'!G15</f>
        <v>53167.979378597804</v>
      </c>
      <c r="G17" s="313">
        <f>'1.3'!H15</f>
        <v>53693.407936348864</v>
      </c>
      <c r="H17" s="313">
        <f>'1.3'!I15</f>
        <v>51120.277370635988</v>
      </c>
      <c r="I17" s="313">
        <f>'1.3'!J15</f>
        <v>53252.550836585651</v>
      </c>
      <c r="J17" s="313">
        <f>'1.3'!K15</f>
        <v>51692.183779238847</v>
      </c>
      <c r="K17" s="313">
        <f>'1.3'!L15</f>
        <v>63967.087652590766</v>
      </c>
      <c r="L17" s="313">
        <f>'1.3'!M15</f>
        <v>88018.335330115879</v>
      </c>
      <c r="M17" s="313">
        <f>'1.3'!N15</f>
        <v>70089.012199290562</v>
      </c>
      <c r="N17" s="313">
        <f>'1.3'!O15</f>
        <v>56517.101807548766</v>
      </c>
      <c r="O17" s="313">
        <f>'1.3'!P15</f>
        <v>62914.070889713345</v>
      </c>
      <c r="P17" s="313">
        <f>'1.3'!Q15</f>
        <v>66338.977368095715</v>
      </c>
      <c r="Q17" s="313">
        <f>'1.3'!R15</f>
        <v>85197.347398564758</v>
      </c>
      <c r="R17" s="313">
        <f>'1.3'!S15</f>
        <v>71873.324557152475</v>
      </c>
      <c r="S17" s="313">
        <f>'1.3'!T15</f>
        <v>65322.153356281866</v>
      </c>
      <c r="T17" s="313">
        <f>'1.3'!U15</f>
        <v>54056.901746950432</v>
      </c>
      <c r="U17" s="313">
        <f>'1.3'!V15</f>
        <v>62514.962703506695</v>
      </c>
      <c r="V17" s="313">
        <f>'1.3'!W15</f>
        <v>69154.769444017889</v>
      </c>
      <c r="W17" s="313">
        <f>'1.3'!X15</f>
        <v>106726.44190261861</v>
      </c>
      <c r="X17" s="313">
        <f>'1.3'!Y15</f>
        <v>83986.12199088317</v>
      </c>
      <c r="Y17" s="313">
        <f>'1.3'!Z15</f>
        <v>108207.34347255311</v>
      </c>
      <c r="Z17" s="313">
        <f>'1.3'!AA15</f>
        <v>127907.0500372675</v>
      </c>
      <c r="AA17" s="313">
        <f>'1.3'!AB15</f>
        <v>92336.127273367136</v>
      </c>
      <c r="AB17" s="313">
        <f>'1.3'!AC15</f>
        <v>85555.210036876058</v>
      </c>
      <c r="AC17" s="313">
        <f>'1.3'!AD15</f>
        <v>96063.713239090357</v>
      </c>
      <c r="AD17" s="313">
        <f>'1.3'!AE15</f>
        <v>79321.165112981413</v>
      </c>
      <c r="AE17" s="313">
        <f>'1.3'!AF15</f>
        <v>72580.28565936083</v>
      </c>
      <c r="AF17" s="313">
        <f>'1.3'!AG15</f>
        <v>73759.792833031795</v>
      </c>
      <c r="AG17" s="313">
        <f>'1.3'!AH15</f>
        <v>79639.845764500977</v>
      </c>
      <c r="AH17" s="313">
        <f>'1.3'!AI15</f>
        <v>77133.274480417982</v>
      </c>
      <c r="AI17" s="313">
        <f>'1.3'!AJ15</f>
        <v>83419.810502329507</v>
      </c>
      <c r="AJ17" s="313">
        <f>'1.3'!AK15</f>
        <v>104053.49213484261</v>
      </c>
      <c r="AK17" s="313">
        <f>'1.3'!AL15</f>
        <v>104815.01124611503</v>
      </c>
      <c r="AL17" s="313">
        <f>'1.3'!AM15</f>
        <v>87728.620940782828</v>
      </c>
      <c r="AM17" s="313">
        <f>'1.3'!AN15</f>
        <v>86704.705709596354</v>
      </c>
      <c r="AN17" s="313">
        <f>'1.3'!AO15</f>
        <v>84931.635575268039</v>
      </c>
      <c r="AO17" s="313">
        <f>'1.3'!AP15</f>
        <v>167417.55224385898</v>
      </c>
      <c r="AP17" s="313">
        <f>'1.3'!AQ15</f>
        <v>83561.187883017003</v>
      </c>
      <c r="AQ17" s="313">
        <f>'1.3'!AR15</f>
        <v>55007.857505708402</v>
      </c>
      <c r="AR17" s="313">
        <f>'1.3'!AS15</f>
        <v>58639.592568548585</v>
      </c>
      <c r="AS17" s="313">
        <f>'1.3'!AT15</f>
        <v>73752.653966581929</v>
      </c>
      <c r="AT17" s="313">
        <f>'1.3'!AU15</f>
        <v>88027.907768776946</v>
      </c>
      <c r="AU17" s="313">
        <f>'1.3'!AV15</f>
        <v>100147.51548136238</v>
      </c>
      <c r="AV17" s="313">
        <f>'1.3'!AW15</f>
        <v>105839.20700601033</v>
      </c>
      <c r="AW17" s="313">
        <f>'1.3'!AX15</f>
        <v>133313.90861353476</v>
      </c>
      <c r="AX17" s="313">
        <f>'1.3'!AY15</f>
        <v>138903.22811315893</v>
      </c>
    </row>
    <row r="18" spans="1:50" x14ac:dyDescent="0.2">
      <c r="A18" s="317" t="s">
        <v>332</v>
      </c>
      <c r="B18" s="313">
        <f>'1.3'!C16</f>
        <v>27990.291120748065</v>
      </c>
      <c r="C18" s="313">
        <f>'1.3'!D16</f>
        <v>34376.522405415599</v>
      </c>
      <c r="D18" s="313">
        <f>'1.3'!E16</f>
        <v>27971.645691709713</v>
      </c>
      <c r="E18" s="313">
        <f>'1.3'!F16</f>
        <v>41265.643974424398</v>
      </c>
      <c r="F18" s="313">
        <f>'1.3'!G16</f>
        <v>36432.164695627805</v>
      </c>
      <c r="G18" s="313">
        <f>'1.3'!H16</f>
        <v>31696.628711148864</v>
      </c>
      <c r="H18" s="313">
        <f>'1.3'!I16</f>
        <v>28050.725549215989</v>
      </c>
      <c r="I18" s="313">
        <f>'1.3'!J16</f>
        <v>34996.336055035652</v>
      </c>
      <c r="J18" s="313">
        <f>'1.3'!K16</f>
        <v>29435.310319708853</v>
      </c>
      <c r="K18" s="313">
        <f>'1.3'!L16</f>
        <v>42517.15116647078</v>
      </c>
      <c r="L18" s="313">
        <f>'1.3'!M16</f>
        <v>46775.898234765882</v>
      </c>
      <c r="M18" s="313">
        <f>'1.3'!N16</f>
        <v>37125.843569860561</v>
      </c>
      <c r="N18" s="313">
        <f>'1.3'!O16</f>
        <v>35611.140905288761</v>
      </c>
      <c r="O18" s="313">
        <f>'1.3'!P16</f>
        <v>33186.304567663341</v>
      </c>
      <c r="P18" s="313">
        <f>'1.3'!Q16</f>
        <v>37154.908911685721</v>
      </c>
      <c r="Q18" s="313">
        <f>'1.3'!R16</f>
        <v>42437.111283724757</v>
      </c>
      <c r="R18" s="313">
        <f>'1.3'!S16</f>
        <v>46360.06141037248</v>
      </c>
      <c r="S18" s="313">
        <f>'1.3'!T16</f>
        <v>40065.174520221859</v>
      </c>
      <c r="T18" s="313">
        <f>'1.3'!U16</f>
        <v>25578.705916050436</v>
      </c>
      <c r="U18" s="313">
        <f>'1.3'!V16</f>
        <v>40288.747701016699</v>
      </c>
      <c r="V18" s="313">
        <f>'1.3'!W16</f>
        <v>52182.812326827901</v>
      </c>
      <c r="W18" s="313">
        <f>'1.3'!X16</f>
        <v>81837.77017102862</v>
      </c>
      <c r="X18" s="313">
        <f>'1.3'!Y16</f>
        <v>56758.970843873176</v>
      </c>
      <c r="Y18" s="313">
        <f>'1.3'!Z16</f>
        <v>81459.5424313931</v>
      </c>
      <c r="Z18" s="313">
        <f>'1.3'!AA16</f>
        <v>98134.349893547522</v>
      </c>
      <c r="AA18" s="313">
        <f>'1.3'!AB16</f>
        <v>71101.915388987138</v>
      </c>
      <c r="AB18" s="313">
        <f>'1.3'!AC16</f>
        <v>62178.807703726045</v>
      </c>
      <c r="AC18" s="313">
        <f>'1.3'!AD16</f>
        <v>52314.914451300356</v>
      </c>
      <c r="AD18" s="313">
        <f>'1.3'!AE16</f>
        <v>54779.403252751406</v>
      </c>
      <c r="AE18" s="313">
        <f>'1.3'!AF16</f>
        <v>46451.901217490835</v>
      </c>
      <c r="AF18" s="313">
        <f>'1.3'!AG16</f>
        <v>41543.941298641803</v>
      </c>
      <c r="AG18" s="313">
        <f>'1.3'!AH16</f>
        <v>47871.977898140984</v>
      </c>
      <c r="AH18" s="313">
        <f>'1.3'!AI16</f>
        <v>45597.457531847991</v>
      </c>
      <c r="AI18" s="313">
        <f>'1.3'!AJ16</f>
        <v>46481.213876999493</v>
      </c>
      <c r="AJ18" s="313">
        <f>'1.3'!AK16</f>
        <v>64456.313046732634</v>
      </c>
      <c r="AK18" s="313">
        <f>'1.3'!AL16</f>
        <v>61148.459159785016</v>
      </c>
      <c r="AL18" s="313">
        <f>'1.3'!AM16</f>
        <v>56460.202871242829</v>
      </c>
      <c r="AM18" s="313">
        <f>'1.3'!AN16</f>
        <v>50032.425734416349</v>
      </c>
      <c r="AN18" s="313">
        <f>'1.3'!AO16</f>
        <v>43816.660606888028</v>
      </c>
      <c r="AO18" s="313">
        <f>'1.3'!AP16</f>
        <v>42520.380650098981</v>
      </c>
      <c r="AP18" s="313">
        <f>'1.3'!AQ16</f>
        <v>46847.129721696998</v>
      </c>
      <c r="AQ18" s="313">
        <f>'1.3'!AR16</f>
        <v>28657.885470328409</v>
      </c>
      <c r="AR18" s="313">
        <f>'1.3'!AS16</f>
        <v>30601.549023398584</v>
      </c>
      <c r="AS18" s="313">
        <f>'1.3'!AT16</f>
        <v>39362.802340881928</v>
      </c>
      <c r="AT18" s="313">
        <f>'1.3'!AU16</f>
        <v>47463.15984609694</v>
      </c>
      <c r="AU18" s="313">
        <f>'1.3'!AV16</f>
        <v>44303.116364242371</v>
      </c>
      <c r="AV18" s="313">
        <f>'1.3'!AW16</f>
        <v>53405.903012710325</v>
      </c>
      <c r="AW18" s="313">
        <f>'1.3'!AX16</f>
        <v>63626.684097594742</v>
      </c>
      <c r="AX18" s="313">
        <f>'1.3'!AY16</f>
        <v>70350.625789828904</v>
      </c>
    </row>
    <row r="19" spans="1:50" x14ac:dyDescent="0.2">
      <c r="A19" s="317" t="s">
        <v>393</v>
      </c>
      <c r="B19" s="313">
        <f>'1.3'!C17</f>
        <v>15299.567188360001</v>
      </c>
      <c r="C19" s="313">
        <f>'1.3'!D17</f>
        <v>19584.409358379999</v>
      </c>
      <c r="D19" s="313">
        <f>'1.3'!E17</f>
        <v>26573.242448839999</v>
      </c>
      <c r="E19" s="313">
        <f>'1.3'!F17</f>
        <v>18983.570094589999</v>
      </c>
      <c r="F19" s="313">
        <f>'1.3'!G17</f>
        <v>16735.814682970005</v>
      </c>
      <c r="G19" s="313">
        <f>'1.3'!H17</f>
        <v>21996.7792252</v>
      </c>
      <c r="H19" s="313">
        <f>'1.3'!I17</f>
        <v>23069.551821419998</v>
      </c>
      <c r="I19" s="313">
        <f>'1.3'!J17</f>
        <v>18256.214781549992</v>
      </c>
      <c r="J19" s="313">
        <f>'1.3'!K17</f>
        <v>22256.873459529997</v>
      </c>
      <c r="K19" s="313">
        <f>'1.3'!L17</f>
        <v>21449.936486119994</v>
      </c>
      <c r="L19" s="313">
        <f>'1.3'!M17</f>
        <v>41242.437095350004</v>
      </c>
      <c r="M19" s="313">
        <f>'1.3'!N17</f>
        <v>32963.168629430002</v>
      </c>
      <c r="N19" s="313">
        <f>'1.3'!O17</f>
        <v>20905.960902260005</v>
      </c>
      <c r="O19" s="313">
        <f>'1.3'!P17</f>
        <v>29727.766322050004</v>
      </c>
      <c r="P19" s="313">
        <f>'1.3'!Q17</f>
        <v>29184.068456409997</v>
      </c>
      <c r="Q19" s="313">
        <f>'1.3'!R17</f>
        <v>42760.236114839994</v>
      </c>
      <c r="R19" s="313">
        <f>'1.3'!S17</f>
        <v>25513.263146779995</v>
      </c>
      <c r="S19" s="313">
        <f>'1.3'!T17</f>
        <v>25256.97883606</v>
      </c>
      <c r="T19" s="313">
        <f>'1.3'!U17</f>
        <v>28478.195830899997</v>
      </c>
      <c r="U19" s="313">
        <f>'1.3'!V17</f>
        <v>22226.215002489997</v>
      </c>
      <c r="V19" s="313">
        <f>'1.3'!W17</f>
        <v>16971.957117189992</v>
      </c>
      <c r="W19" s="313">
        <f>'1.3'!X17</f>
        <v>24888.671731589991</v>
      </c>
      <c r="X19" s="313">
        <f>'1.3'!Y17</f>
        <v>27227.151147009994</v>
      </c>
      <c r="Y19" s="313">
        <f>'1.3'!Z17</f>
        <v>26747.801041160004</v>
      </c>
      <c r="Z19" s="313">
        <f>'1.3'!AA17</f>
        <v>29772.700143719987</v>
      </c>
      <c r="AA19" s="313">
        <f>'1.3'!AB17</f>
        <v>21234.211884380005</v>
      </c>
      <c r="AB19" s="313">
        <f>'1.3'!AC17</f>
        <v>23376.402333150003</v>
      </c>
      <c r="AC19" s="313">
        <f>'1.3'!AD17</f>
        <v>43748.798787790001</v>
      </c>
      <c r="AD19" s="313">
        <f>'1.3'!AE17</f>
        <v>24541.761860229999</v>
      </c>
      <c r="AE19" s="313">
        <f>'1.3'!AF17</f>
        <v>26128.384441870003</v>
      </c>
      <c r="AF19" s="313">
        <f>'1.3'!AG17</f>
        <v>32215.851534390007</v>
      </c>
      <c r="AG19" s="313">
        <f>'1.3'!AH17</f>
        <v>31767.867866359993</v>
      </c>
      <c r="AH19" s="313">
        <f>'1.3'!AI17</f>
        <v>31535.816948569998</v>
      </c>
      <c r="AI19" s="313">
        <f>'1.3'!AJ17</f>
        <v>36938.596625330007</v>
      </c>
      <c r="AJ19" s="313">
        <f>'1.3'!AK17</f>
        <v>39597.179088109988</v>
      </c>
      <c r="AK19" s="313">
        <f>'1.3'!AL17</f>
        <v>43666.552086330012</v>
      </c>
      <c r="AL19" s="313">
        <f>'1.3'!AM17</f>
        <v>31268.418069539995</v>
      </c>
      <c r="AM19" s="313">
        <f>'1.3'!AN17</f>
        <v>36672.279975180005</v>
      </c>
      <c r="AN19" s="313">
        <f>'1.3'!AO17</f>
        <v>41114.974968380004</v>
      </c>
      <c r="AO19" s="313">
        <f>'1.3'!AP17</f>
        <v>124897.17159375999</v>
      </c>
      <c r="AP19" s="313">
        <f>'1.3'!AQ17</f>
        <v>36714.058161320005</v>
      </c>
      <c r="AQ19" s="313">
        <f>'1.3'!AR17</f>
        <v>26349.97203538</v>
      </c>
      <c r="AR19" s="313">
        <f>'1.3'!AS17</f>
        <v>28038.043545150002</v>
      </c>
      <c r="AS19" s="313">
        <f>'1.3'!AT17</f>
        <v>34389.851625700001</v>
      </c>
      <c r="AT19" s="313">
        <f>'1.3'!AU17</f>
        <v>40564.747922680006</v>
      </c>
      <c r="AU19" s="313">
        <f>'1.3'!AV17</f>
        <v>55844.39911712001</v>
      </c>
      <c r="AV19" s="313">
        <f>'1.3'!AW17</f>
        <v>52433.303993300011</v>
      </c>
      <c r="AW19" s="313">
        <f>'1.3'!AX17</f>
        <v>69687.224515940004</v>
      </c>
      <c r="AX19" s="313">
        <f>'1.3'!AY17</f>
        <v>68552.602323330007</v>
      </c>
    </row>
    <row r="20" spans="1:50" x14ac:dyDescent="0.2">
      <c r="A20" t="s">
        <v>907</v>
      </c>
      <c r="B20" s="313">
        <f>'1.3'!C18</f>
        <v>263314.83432619052</v>
      </c>
      <c r="C20" s="313">
        <f>'1.3'!D18</f>
        <v>281029.38705122075</v>
      </c>
      <c r="D20" s="313">
        <f>'1.3'!E18</f>
        <v>284779.1855353979</v>
      </c>
      <c r="E20" s="313">
        <f>'1.3'!F18</f>
        <v>324807.89736541221</v>
      </c>
      <c r="F20" s="313">
        <f>'1.3'!G18</f>
        <v>306492.41002312518</v>
      </c>
      <c r="G20" s="313">
        <f>'1.3'!H18</f>
        <v>326953.0877458005</v>
      </c>
      <c r="H20" s="313">
        <f>'1.3'!I18</f>
        <v>320396.26626158226</v>
      </c>
      <c r="I20" s="313">
        <f>'1.3'!J18</f>
        <v>357921.8634254887</v>
      </c>
      <c r="J20" s="313">
        <f>'1.3'!K18</f>
        <v>334720.80393548287</v>
      </c>
      <c r="K20" s="313">
        <f>'1.3'!L18</f>
        <v>352463.82707542257</v>
      </c>
      <c r="L20" s="313">
        <f>'1.3'!M18</f>
        <v>347438.67238431942</v>
      </c>
      <c r="M20" s="313">
        <f>'1.3'!N18</f>
        <v>381721.13584596768</v>
      </c>
      <c r="N20" s="313">
        <f>'1.3'!O18</f>
        <v>365372.11189476686</v>
      </c>
      <c r="O20" s="313">
        <f>'1.3'!P18</f>
        <v>385912.51753949514</v>
      </c>
      <c r="P20" s="313">
        <f>'1.3'!Q18</f>
        <v>387090.34601884428</v>
      </c>
      <c r="Q20" s="313">
        <f>'1.3'!R18</f>
        <v>432777.39860386937</v>
      </c>
      <c r="R20" s="313">
        <f>'1.3'!S18</f>
        <v>412919.64611871296</v>
      </c>
      <c r="S20" s="313">
        <f>'1.3'!T18</f>
        <v>408308.79280414002</v>
      </c>
      <c r="T20" s="313">
        <f>'1.3'!U18</f>
        <v>458609.0840445311</v>
      </c>
      <c r="U20" s="313">
        <f>'1.3'!V18</f>
        <v>490101.64515751338</v>
      </c>
      <c r="V20" s="313">
        <f>'1.3'!W18</f>
        <v>512511.43128126953</v>
      </c>
      <c r="W20" s="313">
        <f>'1.3'!X18</f>
        <v>484124.36165534647</v>
      </c>
      <c r="X20" s="313">
        <f>'1.3'!Y18</f>
        <v>562163.24686858337</v>
      </c>
      <c r="Y20" s="313">
        <f>'1.3'!Z18</f>
        <v>544685.79046975891</v>
      </c>
      <c r="Z20" s="313">
        <f>'1.3'!AA18</f>
        <v>529651.88511541858</v>
      </c>
      <c r="AA20" s="313">
        <f>'1.3'!AB18</f>
        <v>499921.33812862064</v>
      </c>
      <c r="AB20" s="313">
        <f>'1.3'!AC18</f>
        <v>530930.63917872345</v>
      </c>
      <c r="AC20" s="313">
        <f>'1.3'!AD18</f>
        <v>601999.29432720819</v>
      </c>
      <c r="AD20" s="313">
        <f>'1.3'!AE18</f>
        <v>537718.55929309921</v>
      </c>
      <c r="AE20" s="313">
        <f>'1.3'!AF18</f>
        <v>547834.08473906841</v>
      </c>
      <c r="AF20" s="313">
        <f>'1.3'!AG18</f>
        <v>534112.66394001199</v>
      </c>
      <c r="AG20" s="313">
        <f>'1.3'!AH18</f>
        <v>583328.93528989982</v>
      </c>
      <c r="AH20" s="313">
        <f>'1.3'!AI18</f>
        <v>552062.39604366722</v>
      </c>
      <c r="AI20" s="313">
        <f>'1.3'!AJ18</f>
        <v>593477.69431313931</v>
      </c>
      <c r="AJ20" s="313">
        <f>'1.3'!AK18</f>
        <v>593246.03877673321</v>
      </c>
      <c r="AK20" s="313">
        <f>'1.3'!AL18</f>
        <v>604434.73911815765</v>
      </c>
      <c r="AL20" s="313">
        <f>'1.3'!AM18</f>
        <v>588785.32912267547</v>
      </c>
      <c r="AM20" s="313">
        <f>'1.3'!AN18</f>
        <v>570852.61087698548</v>
      </c>
      <c r="AN20" s="313">
        <f>'1.3'!AO18</f>
        <v>555775.63325770339</v>
      </c>
      <c r="AO20" s="313">
        <f>'1.3'!AP18</f>
        <v>671533.1957737857</v>
      </c>
      <c r="AP20" s="313">
        <f>'1.3'!AQ18</f>
        <v>558710.74123702978</v>
      </c>
      <c r="AQ20" s="313">
        <f>'1.3'!AR18</f>
        <v>761479.28927739011</v>
      </c>
      <c r="AR20" s="313">
        <f>'1.3'!AS18</f>
        <v>721323.37480414135</v>
      </c>
      <c r="AS20" s="313">
        <f>'1.3'!AT18</f>
        <v>692227.07811723556</v>
      </c>
      <c r="AT20" s="313">
        <f>'1.3'!AU18</f>
        <v>598289.09368020121</v>
      </c>
      <c r="AU20" s="313">
        <f>'1.3'!AV18</f>
        <v>721046.2339790652</v>
      </c>
      <c r="AV20" s="313">
        <f>'1.3'!AW18</f>
        <v>666871.0616719285</v>
      </c>
      <c r="AW20" s="313">
        <f>'1.3'!AX18</f>
        <v>741978.07792614331</v>
      </c>
      <c r="AX20" s="313">
        <f>'1.3'!AY18</f>
        <v>771779.62511885189</v>
      </c>
    </row>
    <row r="21" spans="1:50" x14ac:dyDescent="0.2">
      <c r="A21" s="11" t="s">
        <v>488</v>
      </c>
      <c r="B21" s="313">
        <f>'1.3'!C19</f>
        <v>261864.1867563967</v>
      </c>
      <c r="C21" s="313">
        <f>'1.3'!D19</f>
        <v>278443.68677665433</v>
      </c>
      <c r="D21" s="313">
        <f>'1.3'!E19</f>
        <v>281811.28872424073</v>
      </c>
      <c r="E21" s="313">
        <f>'1.3'!F19</f>
        <v>318940.84218760871</v>
      </c>
      <c r="F21" s="313">
        <f>'1.3'!G19</f>
        <v>307229.03419059823</v>
      </c>
      <c r="G21" s="313">
        <f>'1.3'!H19</f>
        <v>327187.43504253897</v>
      </c>
      <c r="H21" s="313">
        <f>'1.3'!I19</f>
        <v>318870.72839599499</v>
      </c>
      <c r="I21" s="313">
        <f>'1.3'!J19</f>
        <v>355733.24178749247</v>
      </c>
      <c r="J21" s="313">
        <f>'1.3'!K19</f>
        <v>335339.39909413439</v>
      </c>
      <c r="K21" s="313">
        <f>'1.3'!L19</f>
        <v>352097.30875920795</v>
      </c>
      <c r="L21" s="313">
        <f>'1.3'!M19</f>
        <v>346699.29319014127</v>
      </c>
      <c r="M21" s="313">
        <f>'1.3'!N19</f>
        <v>379646.59553626977</v>
      </c>
      <c r="N21" s="313">
        <f>'1.3'!O19</f>
        <v>365341.68808254274</v>
      </c>
      <c r="O21" s="313">
        <f>'1.3'!P19</f>
        <v>385712.9090430002</v>
      </c>
      <c r="P21" s="313">
        <f>'1.3'!Q19</f>
        <v>385255.29212004447</v>
      </c>
      <c r="Q21" s="313">
        <f>'1.3'!R19</f>
        <v>426961.7933239243</v>
      </c>
      <c r="R21" s="313">
        <f>'1.3'!S19</f>
        <v>411272.4779897877</v>
      </c>
      <c r="S21" s="313">
        <f>'1.3'!T19</f>
        <v>404429.82428142196</v>
      </c>
      <c r="T21" s="313">
        <f>'1.3'!U19</f>
        <v>455631.23208445311</v>
      </c>
      <c r="U21" s="313">
        <f>'1.3'!V19</f>
        <v>490583.12180565239</v>
      </c>
      <c r="V21" s="313">
        <f>'1.3'!W19</f>
        <v>513312.67028602248</v>
      </c>
      <c r="W21" s="313">
        <f>'1.3'!X19</f>
        <v>488569.72419717384</v>
      </c>
      <c r="X21" s="313">
        <f>'1.3'!Y19</f>
        <v>563873.93273212085</v>
      </c>
      <c r="Y21" s="313">
        <f>'1.3'!Z19</f>
        <v>543565.14814311499</v>
      </c>
      <c r="Z21" s="313">
        <f>'1.3'!AA19</f>
        <v>532675.60147188045</v>
      </c>
      <c r="AA21" s="313">
        <f>'1.3'!AB19</f>
        <v>503968.72226489731</v>
      </c>
      <c r="AB21" s="313">
        <f>'1.3'!AC19</f>
        <v>534388.23387014959</v>
      </c>
      <c r="AC21" s="313">
        <f>'1.3'!AD19</f>
        <v>601591.21223333105</v>
      </c>
      <c r="AD21" s="313">
        <f>'1.3'!AE19</f>
        <v>542017.11090228567</v>
      </c>
      <c r="AE21" s="313">
        <f>'1.3'!AF19</f>
        <v>552627.59921743022</v>
      </c>
      <c r="AF21" s="313">
        <f>'1.3'!AG19</f>
        <v>538502.04465437192</v>
      </c>
      <c r="AG21" s="313">
        <f>'1.3'!AH19</f>
        <v>587315.74866455107</v>
      </c>
      <c r="AH21" s="313">
        <f>'1.3'!AI19</f>
        <v>556652.83388733875</v>
      </c>
      <c r="AI21" s="313">
        <f>'1.3'!AJ19</f>
        <v>598173.27812032227</v>
      </c>
      <c r="AJ21" s="313">
        <f>'1.3'!AK19</f>
        <v>596060.14552926621</v>
      </c>
      <c r="AK21" s="313">
        <f>'1.3'!AL19</f>
        <v>603450.98703750724</v>
      </c>
      <c r="AL21" s="313">
        <f>'1.3'!AM19</f>
        <v>594152.07084259414</v>
      </c>
      <c r="AM21" s="313">
        <f>'1.3'!AN19</f>
        <v>575996.6023857441</v>
      </c>
      <c r="AN21" s="313">
        <f>'1.3'!AO19</f>
        <v>563641.69050716562</v>
      </c>
      <c r="AO21" s="313">
        <f>'1.3'!AP19</f>
        <v>671993.89148664055</v>
      </c>
      <c r="AP21" s="313">
        <f>'1.3'!AQ19</f>
        <v>564418.42431686819</v>
      </c>
      <c r="AQ21" s="313">
        <f>'1.3'!AR19</f>
        <v>765918.41262018471</v>
      </c>
      <c r="AR21" s="313">
        <f>'1.3'!AS19</f>
        <v>729923.06701159896</v>
      </c>
      <c r="AS21" s="313">
        <f>'1.3'!AT19</f>
        <v>694166.05537924077</v>
      </c>
      <c r="AT21" s="313">
        <f>'1.3'!AU19</f>
        <v>605580.83146321494</v>
      </c>
      <c r="AU21" s="313">
        <f>'1.3'!AV19</f>
        <v>727337.65112117492</v>
      </c>
      <c r="AV21" s="313">
        <f>'1.3'!AW19</f>
        <v>673829.38292906713</v>
      </c>
      <c r="AW21" s="313">
        <f>'1.3'!AX19</f>
        <v>751544.55639749859</v>
      </c>
      <c r="AX21" s="313">
        <f>'1.3'!AY19</f>
        <v>779579.65882774291</v>
      </c>
    </row>
    <row r="22" spans="1:50" x14ac:dyDescent="0.2">
      <c r="A22" s="317" t="s">
        <v>244</v>
      </c>
      <c r="B22" s="313">
        <f>'1.3'!C20</f>
        <v>38286.877672285722</v>
      </c>
      <c r="C22" s="313">
        <f>'1.3'!D20</f>
        <v>39185.812902163016</v>
      </c>
      <c r="D22" s="313">
        <f>'1.3'!E20</f>
        <v>37792.089589917203</v>
      </c>
      <c r="E22" s="313">
        <f>'1.3'!F20</f>
        <v>47445.80438950906</v>
      </c>
      <c r="F22" s="313">
        <f>'1.3'!G20</f>
        <v>39830.546680253996</v>
      </c>
      <c r="G22" s="313">
        <f>'1.3'!H20</f>
        <v>46914.589748213017</v>
      </c>
      <c r="H22" s="313">
        <f>'1.3'!I20</f>
        <v>39645.063912536985</v>
      </c>
      <c r="I22" s="313">
        <f>'1.3'!J20</f>
        <v>48735.353415296995</v>
      </c>
      <c r="J22" s="313">
        <f>'1.3'!K20</f>
        <v>41530.579352814711</v>
      </c>
      <c r="K22" s="313">
        <f>'1.3'!L20</f>
        <v>48162.675087544856</v>
      </c>
      <c r="L22" s="313">
        <f>'1.3'!M20</f>
        <v>41423.217749225434</v>
      </c>
      <c r="M22" s="313">
        <f>'1.3'!N20</f>
        <v>51310.396828364901</v>
      </c>
      <c r="N22" s="313">
        <f>'1.3'!O20</f>
        <v>44713.185764012072</v>
      </c>
      <c r="O22" s="313">
        <f>'1.3'!P20</f>
        <v>53461.638361184057</v>
      </c>
      <c r="P22" s="313">
        <f>'1.3'!Q20</f>
        <v>46166.093484330908</v>
      </c>
      <c r="Q22" s="313">
        <f>'1.3'!R20</f>
        <v>56370.581359648968</v>
      </c>
      <c r="R22" s="313">
        <f>'1.3'!S20</f>
        <v>49465.018432118668</v>
      </c>
      <c r="S22" s="313">
        <f>'1.3'!T20</f>
        <v>55353.701452725109</v>
      </c>
      <c r="T22" s="313">
        <f>'1.3'!U20</f>
        <v>51431.672422396412</v>
      </c>
      <c r="U22" s="313">
        <f>'1.3'!V20</f>
        <v>63059.685681462812</v>
      </c>
      <c r="V22" s="313">
        <f>'1.3'!W20</f>
        <v>55038.816816321676</v>
      </c>
      <c r="W22" s="313">
        <f>'1.3'!X20</f>
        <v>61343.028129996746</v>
      </c>
      <c r="X22" s="313">
        <f>'1.3'!Y20</f>
        <v>56318.774592531277</v>
      </c>
      <c r="Y22" s="313">
        <f>'1.3'!Z20</f>
        <v>68988.952943866258</v>
      </c>
      <c r="Z22" s="313">
        <f>'1.3'!AA20</f>
        <v>56940.483812938008</v>
      </c>
      <c r="AA22" s="313">
        <f>'1.3'!AB20</f>
        <v>61917.547366860003</v>
      </c>
      <c r="AB22" s="313">
        <f>'1.3'!AC20</f>
        <v>57423.766205340005</v>
      </c>
      <c r="AC22" s="313">
        <f>'1.3'!AD20</f>
        <v>75802.377673253999</v>
      </c>
      <c r="AD22" s="313">
        <f>'1.3'!AE20</f>
        <v>63735.159737859474</v>
      </c>
      <c r="AE22" s="313">
        <f>'1.3'!AF20</f>
        <v>73728.073809575289</v>
      </c>
      <c r="AF22" s="313">
        <f>'1.3'!AG20</f>
        <v>63158.929488637354</v>
      </c>
      <c r="AG22" s="313">
        <f>'1.3'!AH20</f>
        <v>76695.847201530807</v>
      </c>
      <c r="AH22" s="313">
        <f>'1.3'!AI20</f>
        <v>70765.342670833998</v>
      </c>
      <c r="AI22" s="313">
        <f>'1.3'!AJ20</f>
        <v>72622.005231971008</v>
      </c>
      <c r="AJ22" s="313">
        <f>'1.3'!AK20</f>
        <v>67476.918437367</v>
      </c>
      <c r="AK22" s="313">
        <f>'1.3'!AL20</f>
        <v>80088.89794948099</v>
      </c>
      <c r="AL22" s="313">
        <f>'1.3'!AM20</f>
        <v>74703.403037726996</v>
      </c>
      <c r="AM22" s="313">
        <f>'1.3'!AN20</f>
        <v>77069.237750061002</v>
      </c>
      <c r="AN22" s="313">
        <f>'1.3'!AO20</f>
        <v>69342.144335167002</v>
      </c>
      <c r="AO22" s="313">
        <f>'1.3'!AP20</f>
        <v>84625.544974208024</v>
      </c>
      <c r="AP22" s="313">
        <f>'1.3'!AQ20</f>
        <v>70984.104700343014</v>
      </c>
      <c r="AQ22" s="313">
        <f>'1.3'!AR20</f>
        <v>79174.560250600989</v>
      </c>
      <c r="AR22" s="313">
        <f>'1.3'!AS20</f>
        <v>68966.898146117004</v>
      </c>
      <c r="AS22" s="313">
        <f>'1.3'!AT20</f>
        <v>82919.234167929011</v>
      </c>
      <c r="AT22" s="313">
        <f>'1.3'!AU20</f>
        <v>71175.480067653989</v>
      </c>
      <c r="AU22" s="313">
        <f>'1.3'!AV20</f>
        <v>84087.199914280005</v>
      </c>
      <c r="AV22" s="313">
        <f>'1.3'!AW20</f>
        <v>70171.345208932995</v>
      </c>
      <c r="AW22" s="313">
        <f>'1.3'!AX20</f>
        <v>84960.832096899991</v>
      </c>
      <c r="AX22" s="313">
        <f>'1.3'!AY20</f>
        <v>72719.681744471003</v>
      </c>
    </row>
    <row r="23" spans="1:50" x14ac:dyDescent="0.2">
      <c r="A23" s="317" t="s">
        <v>245</v>
      </c>
      <c r="B23" s="313">
        <f>'1.3'!C21</f>
        <v>7471.7510768189986</v>
      </c>
      <c r="C23" s="313">
        <f>'1.3'!D21</f>
        <v>8908.3435280710019</v>
      </c>
      <c r="D23" s="313">
        <f>'1.3'!E21</f>
        <v>8749.4332145410008</v>
      </c>
      <c r="E23" s="313">
        <f>'1.3'!F21</f>
        <v>11327.832636764</v>
      </c>
      <c r="F23" s="313">
        <f>'1.3'!G21</f>
        <v>7802.3304704670009</v>
      </c>
      <c r="G23" s="313">
        <f>'1.3'!H21</f>
        <v>8825.4131845909978</v>
      </c>
      <c r="H23" s="313">
        <f>'1.3'!I21</f>
        <v>8779.7788626140027</v>
      </c>
      <c r="I23" s="313">
        <f>'1.3'!J21</f>
        <v>12760.068576338002</v>
      </c>
      <c r="J23" s="313">
        <f>'1.3'!K21</f>
        <v>8111.7725302598064</v>
      </c>
      <c r="K23" s="313">
        <f>'1.3'!L21</f>
        <v>9414.0587149045241</v>
      </c>
      <c r="L23" s="313">
        <f>'1.3'!M21</f>
        <v>10131.413702457445</v>
      </c>
      <c r="M23" s="313">
        <f>'1.3'!N21</f>
        <v>13509.001570310535</v>
      </c>
      <c r="N23" s="313">
        <f>'1.3'!O21</f>
        <v>9343.1371300670016</v>
      </c>
      <c r="O23" s="313">
        <f>'1.3'!P21</f>
        <v>11085.081878804001</v>
      </c>
      <c r="P23" s="313">
        <f>'1.3'!Q21</f>
        <v>11066.394436264996</v>
      </c>
      <c r="Q23" s="313">
        <f>'1.3'!R21</f>
        <v>14840.353742327003</v>
      </c>
      <c r="R23" s="313">
        <f>'1.3'!S21</f>
        <v>10145.408891169001</v>
      </c>
      <c r="S23" s="313">
        <f>'1.3'!T21</f>
        <v>11534.475087948998</v>
      </c>
      <c r="T23" s="313">
        <f>'1.3'!U21</f>
        <v>12712.670246384007</v>
      </c>
      <c r="U23" s="313">
        <f>'1.3'!V21</f>
        <v>16056.617540379004</v>
      </c>
      <c r="V23" s="313">
        <f>'1.3'!W21</f>
        <v>11314.676545937999</v>
      </c>
      <c r="W23" s="313">
        <f>'1.3'!X21</f>
        <v>11946.205580578</v>
      </c>
      <c r="X23" s="313">
        <f>'1.3'!Y21</f>
        <v>13202.276845913002</v>
      </c>
      <c r="Y23" s="313">
        <f>'1.3'!Z21</f>
        <v>16654.296547588994</v>
      </c>
      <c r="Z23" s="313">
        <f>'1.3'!AA21</f>
        <v>11390.022336907999</v>
      </c>
      <c r="AA23" s="313">
        <f>'1.3'!AB21</f>
        <v>12752.991399629002</v>
      </c>
      <c r="AB23" s="313">
        <f>'1.3'!AC21</f>
        <v>12834.481672106005</v>
      </c>
      <c r="AC23" s="313">
        <f>'1.3'!AD21</f>
        <v>19442.258171364996</v>
      </c>
      <c r="AD23" s="313">
        <f>'1.3'!AE21</f>
        <v>10872.373809430415</v>
      </c>
      <c r="AE23" s="313">
        <f>'1.3'!AF21</f>
        <v>13043.961373051323</v>
      </c>
      <c r="AF23" s="313">
        <f>'1.3'!AG21</f>
        <v>12794.001599654955</v>
      </c>
      <c r="AG23" s="313">
        <f>'1.3'!AH21</f>
        <v>16802.416094326629</v>
      </c>
      <c r="AH23" s="313">
        <f>'1.3'!AI21</f>
        <v>12890.325901511002</v>
      </c>
      <c r="AI23" s="313">
        <f>'1.3'!AJ21</f>
        <v>13345.366390304003</v>
      </c>
      <c r="AJ23" s="313">
        <f>'1.3'!AK21</f>
        <v>13946.711814444996</v>
      </c>
      <c r="AK23" s="313">
        <f>'1.3'!AL21</f>
        <v>17270.305788548998</v>
      </c>
      <c r="AL23" s="313">
        <f>'1.3'!AM21</f>
        <v>12465.349399950001</v>
      </c>
      <c r="AM23" s="313">
        <f>'1.3'!AN21</f>
        <v>13527.665942426005</v>
      </c>
      <c r="AN23" s="313">
        <f>'1.3'!AO21</f>
        <v>13752.703710998998</v>
      </c>
      <c r="AO23" s="313">
        <f>'1.3'!AP21</f>
        <v>17247.320822769005</v>
      </c>
      <c r="AP23" s="313">
        <f>'1.3'!AQ21</f>
        <v>12796.184575969004</v>
      </c>
      <c r="AQ23" s="313">
        <f>'1.3'!AR21</f>
        <v>14769.542578787001</v>
      </c>
      <c r="AR23" s="313">
        <f>'1.3'!AS21</f>
        <v>14550.499976606996</v>
      </c>
      <c r="AS23" s="313">
        <f>'1.3'!AT21</f>
        <v>16756.667227734994</v>
      </c>
      <c r="AT23" s="313">
        <f>'1.3'!AU21</f>
        <v>11557.839449636</v>
      </c>
      <c r="AU23" s="313">
        <f>'1.3'!AV21</f>
        <v>15757.577525486999</v>
      </c>
      <c r="AV23" s="313">
        <f>'1.3'!AW21</f>
        <v>15683.143160392003</v>
      </c>
      <c r="AW23" s="313">
        <f>'1.3'!AX21</f>
        <v>20032.694671784</v>
      </c>
      <c r="AX23" s="313">
        <f>'1.3'!AY21</f>
        <v>13984.769398058001</v>
      </c>
    </row>
    <row r="24" spans="1:50" x14ac:dyDescent="0.2">
      <c r="A24" s="317" t="s">
        <v>331</v>
      </c>
      <c r="B24" s="313">
        <f>'1.3'!C22</f>
        <v>4410.6088750271419</v>
      </c>
      <c r="C24" s="313">
        <f>'1.3'!D22</f>
        <v>4524.6856234825009</v>
      </c>
      <c r="D24" s="313">
        <f>'1.3'!E22</f>
        <v>4599.3018614658795</v>
      </c>
      <c r="E24" s="313">
        <f>'1.3'!F22</f>
        <v>4638.4036400244777</v>
      </c>
      <c r="F24" s="313">
        <f>'1.3'!G22</f>
        <v>4785.078633501038</v>
      </c>
      <c r="G24" s="313">
        <f>'1.3'!H22</f>
        <v>4923.7312387854909</v>
      </c>
      <c r="H24" s="313">
        <f>'1.3'!I22</f>
        <v>5001.2237976286806</v>
      </c>
      <c r="I24" s="313">
        <f>'1.3'!J22</f>
        <v>5043.9663300847906</v>
      </c>
      <c r="J24" s="313">
        <f>'1.3'!K22</f>
        <v>5084.0077696744365</v>
      </c>
      <c r="K24" s="313">
        <f>'1.3'!L22</f>
        <v>5205.7286333952998</v>
      </c>
      <c r="L24" s="313">
        <f>'1.3'!M22</f>
        <v>5301.1764145097477</v>
      </c>
      <c r="M24" s="313">
        <f>'1.3'!N22</f>
        <v>5340.087182420516</v>
      </c>
      <c r="N24" s="313">
        <f>'1.3'!O22</f>
        <v>5389.1247200148373</v>
      </c>
      <c r="O24" s="313">
        <f>'1.3'!P22</f>
        <v>5526.1766938210667</v>
      </c>
      <c r="P24" s="313">
        <f>'1.3'!Q22</f>
        <v>5636.2624227811611</v>
      </c>
      <c r="Q24" s="313">
        <f>'1.3'!R22</f>
        <v>5685.436163382934</v>
      </c>
      <c r="R24" s="313">
        <f>'1.3'!S22</f>
        <v>6071.2935095507273</v>
      </c>
      <c r="S24" s="313">
        <f>'1.3'!T22</f>
        <v>6214.8433139629587</v>
      </c>
      <c r="T24" s="313">
        <f>'1.3'!U22</f>
        <v>6315.551974073991</v>
      </c>
      <c r="U24" s="313">
        <f>'1.3'!V22</f>
        <v>6360.9507986319786</v>
      </c>
      <c r="V24" s="313">
        <f>'1.3'!W22</f>
        <v>6751.6271906289603</v>
      </c>
      <c r="W24" s="313">
        <f>'1.3'!X22</f>
        <v>6892.5047209124441</v>
      </c>
      <c r="X24" s="313">
        <f>'1.3'!Y22</f>
        <v>7055.3248010594925</v>
      </c>
      <c r="Y24" s="313">
        <f>'1.3'!Z22</f>
        <v>7154.5432873991031</v>
      </c>
      <c r="Z24" s="313">
        <f>'1.3'!AA22</f>
        <v>7380.3970152448474</v>
      </c>
      <c r="AA24" s="313">
        <f>'1.3'!AB22</f>
        <v>7533.3658259677577</v>
      </c>
      <c r="AB24" s="313">
        <f>'1.3'!AC22</f>
        <v>7643.2722406701578</v>
      </c>
      <c r="AC24" s="313">
        <f>'1.3'!AD22</f>
        <v>7674.9930353819445</v>
      </c>
      <c r="AD24" s="313">
        <f>'1.3'!AE22</f>
        <v>8135.257068975392</v>
      </c>
      <c r="AE24" s="313">
        <f>'1.3'!AF22</f>
        <v>8221.5824978872006</v>
      </c>
      <c r="AF24" s="313">
        <f>'1.3'!AG22</f>
        <v>8399.0556542882387</v>
      </c>
      <c r="AG24" s="313">
        <f>'1.3'!AH22</f>
        <v>8446.8683616394846</v>
      </c>
      <c r="AH24" s="313">
        <f>'1.3'!AI22</f>
        <v>8330.9483495715049</v>
      </c>
      <c r="AI24" s="313">
        <f>'1.3'!AJ22</f>
        <v>8425.6649964109274</v>
      </c>
      <c r="AJ24" s="313">
        <f>'1.3'!AK22</f>
        <v>8575.3687603528415</v>
      </c>
      <c r="AK24" s="313">
        <f>'1.3'!AL22</f>
        <v>8770.5331709275979</v>
      </c>
      <c r="AL24" s="313">
        <f>'1.3'!AM22</f>
        <v>9244.1821103856146</v>
      </c>
      <c r="AM24" s="313">
        <f>'1.3'!AN22</f>
        <v>9083.777244009545</v>
      </c>
      <c r="AN24" s="313">
        <f>'1.3'!AO22</f>
        <v>9182.9149490750824</v>
      </c>
      <c r="AO24" s="313">
        <f>'1.3'!AP22</f>
        <v>9362.1256965297598</v>
      </c>
      <c r="AP24" s="313">
        <f>'1.3'!AQ22</f>
        <v>9124.4092708204771</v>
      </c>
      <c r="AQ24" s="313">
        <f>'1.3'!AR22</f>
        <v>9238.4272439126107</v>
      </c>
      <c r="AR24" s="313">
        <f>'1.3'!AS22</f>
        <v>9490.9134754926981</v>
      </c>
      <c r="AS24" s="313">
        <f>'1.3'!AT22</f>
        <v>9886.2500097742104</v>
      </c>
      <c r="AT24" s="313">
        <f>'1.3'!AU22</f>
        <v>10369.693168677712</v>
      </c>
      <c r="AU24" s="313">
        <f>'1.3'!AV22</f>
        <v>10868.624871152608</v>
      </c>
      <c r="AV24" s="313">
        <f>'1.3'!AW22</f>
        <v>11231.14787777665</v>
      </c>
      <c r="AW24" s="313">
        <f>'1.3'!AX22</f>
        <v>11433.644974934261</v>
      </c>
      <c r="AX24" s="313">
        <f>'1.3'!AY22</f>
        <v>11304.683173332991</v>
      </c>
    </row>
    <row r="25" spans="1:50" x14ac:dyDescent="0.2">
      <c r="A25" s="317" t="s">
        <v>332</v>
      </c>
      <c r="B25" s="313">
        <f>'1.3'!C23</f>
        <v>63557.361241636718</v>
      </c>
      <c r="C25" s="313">
        <f>'1.3'!D23</f>
        <v>67307.083280297622</v>
      </c>
      <c r="D25" s="313">
        <f>'1.3'!E23</f>
        <v>65074.989453895629</v>
      </c>
      <c r="E25" s="313">
        <f>'1.3'!F23</f>
        <v>77867.898208691709</v>
      </c>
      <c r="F25" s="313">
        <f>'1.3'!G23</f>
        <v>83913.816463480529</v>
      </c>
      <c r="G25" s="313">
        <f>'1.3'!H23</f>
        <v>84278.202308551074</v>
      </c>
      <c r="H25" s="313">
        <f>'1.3'!I23</f>
        <v>79242.652709318107</v>
      </c>
      <c r="I25" s="313">
        <f>'1.3'!J23</f>
        <v>84798.68401167533</v>
      </c>
      <c r="J25" s="313">
        <f>'1.3'!K23</f>
        <v>81812.684198023606</v>
      </c>
      <c r="K25" s="313">
        <f>'1.3'!L23</f>
        <v>82247.831159276204</v>
      </c>
      <c r="L25" s="313">
        <f>'1.3'!M23</f>
        <v>79919.205742929204</v>
      </c>
      <c r="M25" s="313">
        <f>'1.3'!N23</f>
        <v>87592.832864972777</v>
      </c>
      <c r="N25" s="313">
        <f>'1.3'!O23</f>
        <v>90875.993899277833</v>
      </c>
      <c r="O25" s="313">
        <f>'1.3'!P23</f>
        <v>86330.724302335992</v>
      </c>
      <c r="P25" s="313">
        <f>'1.3'!Q23</f>
        <v>87085.794606649361</v>
      </c>
      <c r="Q25" s="313">
        <f>'1.3'!R23</f>
        <v>101963.1008720411</v>
      </c>
      <c r="R25" s="313">
        <f>'1.3'!S23</f>
        <v>90246.557116239317</v>
      </c>
      <c r="S25" s="313">
        <f>'1.3'!T23</f>
        <v>89513.652764069426</v>
      </c>
      <c r="T25" s="313">
        <f>'1.3'!U23</f>
        <v>115715.52633989777</v>
      </c>
      <c r="U25" s="313">
        <f>'1.3'!V23</f>
        <v>130676.56578827674</v>
      </c>
      <c r="V25" s="313">
        <f>'1.3'!W23</f>
        <v>187386.21289223147</v>
      </c>
      <c r="W25" s="313">
        <f>'1.3'!X23</f>
        <v>144136.43985388317</v>
      </c>
      <c r="X25" s="313">
        <f>'1.3'!Y23</f>
        <v>225143.29931359857</v>
      </c>
      <c r="Y25" s="313">
        <f>'1.3'!Z23</f>
        <v>143800.96961953881</v>
      </c>
      <c r="Z25" s="313">
        <f>'1.3'!AA23</f>
        <v>166848.95749793609</v>
      </c>
      <c r="AA25" s="313">
        <f>'1.3'!AB23</f>
        <v>141373.52810065783</v>
      </c>
      <c r="AB25" s="313">
        <f>'1.3'!AC23</f>
        <v>157225.71452797993</v>
      </c>
      <c r="AC25" s="313">
        <f>'1.3'!AD23</f>
        <v>141505.00354086855</v>
      </c>
      <c r="AD25" s="313">
        <f>'1.3'!AE23</f>
        <v>150323.37220771931</v>
      </c>
      <c r="AE25" s="313">
        <f>'1.3'!AF23</f>
        <v>143175.04965621582</v>
      </c>
      <c r="AF25" s="313">
        <f>'1.3'!AG23</f>
        <v>137620.87484943247</v>
      </c>
      <c r="AG25" s="313">
        <f>'1.3'!AH23</f>
        <v>145705.21804419142</v>
      </c>
      <c r="AH25" s="313">
        <f>'1.3'!AI23</f>
        <v>134655.74281215455</v>
      </c>
      <c r="AI25" s="313">
        <f>'1.3'!AJ23</f>
        <v>171180.7624200607</v>
      </c>
      <c r="AJ25" s="313">
        <f>'1.3'!AK23</f>
        <v>165414.65996769839</v>
      </c>
      <c r="AK25" s="313">
        <f>'1.3'!AL23</f>
        <v>131858.00588220562</v>
      </c>
      <c r="AL25" s="313">
        <f>'1.3'!AM23</f>
        <v>151560.54845072568</v>
      </c>
      <c r="AM25" s="313">
        <f>'1.3'!AN23</f>
        <v>131583.2692876432</v>
      </c>
      <c r="AN25" s="313">
        <f>'1.3'!AO23</f>
        <v>112644.63477025912</v>
      </c>
      <c r="AO25" s="313">
        <f>'1.3'!AP23</f>
        <v>121756.7902754058</v>
      </c>
      <c r="AP25" s="313">
        <f>'1.3'!AQ23</f>
        <v>112050.73603542926</v>
      </c>
      <c r="AQ25" s="313">
        <f>'1.3'!AR23</f>
        <v>80549.981497821645</v>
      </c>
      <c r="AR25" s="313">
        <f>'1.3'!AS23</f>
        <v>106057.36170975599</v>
      </c>
      <c r="AS25" s="313">
        <f>'1.3'!AT23</f>
        <v>131967.68259679354</v>
      </c>
      <c r="AT25" s="313">
        <f>'1.3'!AU23</f>
        <v>126546.59498407648</v>
      </c>
      <c r="AU25" s="313">
        <f>'1.3'!AV23</f>
        <v>126305.99429999667</v>
      </c>
      <c r="AV25" s="313">
        <f>'1.3'!AW23</f>
        <v>158118.515493766</v>
      </c>
      <c r="AW25" s="313">
        <f>'1.3'!AX23</f>
        <v>190846.89740731317</v>
      </c>
      <c r="AX25" s="313">
        <f>'1.3'!AY23</f>
        <v>205496.67191679502</v>
      </c>
    </row>
    <row r="26" spans="1:50" x14ac:dyDescent="0.2">
      <c r="A26" s="317" t="s">
        <v>248</v>
      </c>
      <c r="B26" s="313">
        <f>'1.3'!C24</f>
        <v>1407.6282416528807</v>
      </c>
      <c r="C26" s="313">
        <f>'1.3'!D24</f>
        <v>1165.8854806905877</v>
      </c>
      <c r="D26" s="313">
        <f>'1.3'!E24</f>
        <v>1289.3134018804249</v>
      </c>
      <c r="E26" s="313">
        <f>'1.3'!F24</f>
        <v>2292.0272591866596</v>
      </c>
      <c r="F26" s="313">
        <f>'1.3'!G24</f>
        <v>3436.808987283488</v>
      </c>
      <c r="G26" s="313">
        <f>'1.3'!H24</f>
        <v>3471.9738969876175</v>
      </c>
      <c r="H26" s="313">
        <f>'1.3'!I24</f>
        <v>2168.7419114174318</v>
      </c>
      <c r="I26" s="313">
        <f>'1.3'!J24</f>
        <v>2814.2883819109807</v>
      </c>
      <c r="J26" s="313">
        <f>'1.3'!K24</f>
        <v>5743.3653601496053</v>
      </c>
      <c r="K26" s="313">
        <f>'1.3'!L24</f>
        <v>4091.6185470165442</v>
      </c>
      <c r="L26" s="313">
        <f>'1.3'!M24</f>
        <v>2252.8551286199386</v>
      </c>
      <c r="M26" s="313">
        <f>'1.3'!N24</f>
        <v>2331.0831007842107</v>
      </c>
      <c r="N26" s="313">
        <f>'1.3'!O24</f>
        <v>3931.775663537022</v>
      </c>
      <c r="O26" s="313">
        <f>'1.3'!P24</f>
        <v>3840.7922540736827</v>
      </c>
      <c r="P26" s="313">
        <f>'1.3'!Q24</f>
        <v>8476.5522026934377</v>
      </c>
      <c r="Q26" s="313">
        <f>'1.3'!R24</f>
        <v>8768.3981795597574</v>
      </c>
      <c r="R26" s="313">
        <f>'1.3'!S24</f>
        <v>8495.7566834251083</v>
      </c>
      <c r="S26" s="313">
        <f>'1.3'!T24</f>
        <v>4672.0953186699317</v>
      </c>
      <c r="T26" s="313">
        <f>'1.3'!U24</f>
        <v>11086.810213031702</v>
      </c>
      <c r="U26" s="313">
        <f>'1.3'!V24</f>
        <v>5520.5635014659911</v>
      </c>
      <c r="V26" s="313">
        <f>'1.3'!W24</f>
        <v>1249.3499809012903</v>
      </c>
      <c r="W26" s="313">
        <f>'1.3'!X24</f>
        <v>5969.5130513454633</v>
      </c>
      <c r="X26" s="313">
        <f>'1.3'!Y24</f>
        <v>4026.43214783759</v>
      </c>
      <c r="Y26" s="313">
        <f>'1.3'!Z24</f>
        <v>13403.757862255654</v>
      </c>
      <c r="Z26" s="313">
        <f>'1.3'!AA24</f>
        <v>13044.135166959999</v>
      </c>
      <c r="AA26" s="313">
        <f>'1.3'!AB24</f>
        <v>1502.0846740500001</v>
      </c>
      <c r="AB26" s="313">
        <f>'1.3'!AC24</f>
        <v>10337.343295550001</v>
      </c>
      <c r="AC26" s="313">
        <f>'1.3'!AD24</f>
        <v>2304.08786925</v>
      </c>
      <c r="AD26" s="313">
        <f>'1.3'!AE24</f>
        <v>9880.1732953499995</v>
      </c>
      <c r="AE26" s="313">
        <f>'1.3'!AF24</f>
        <v>1612.4996502999993</v>
      </c>
      <c r="AF26" s="313">
        <f>'1.3'!AG24</f>
        <v>8705.3375952799997</v>
      </c>
      <c r="AG26" s="313">
        <f>'1.3'!AH24</f>
        <v>1753.5651275500004</v>
      </c>
      <c r="AH26" s="313">
        <f>'1.3'!AI24</f>
        <v>7170.7867029499994</v>
      </c>
      <c r="AI26" s="313">
        <f>'1.3'!AJ24</f>
        <v>1735.3229105800001</v>
      </c>
      <c r="AJ26" s="313">
        <f>'1.3'!AK24</f>
        <v>8207.9274457600004</v>
      </c>
      <c r="AK26" s="313">
        <f>'1.3'!AL24</f>
        <v>6586.6471026800009</v>
      </c>
      <c r="AL26" s="313">
        <f>'1.3'!AM24</f>
        <v>7425.0607557899993</v>
      </c>
      <c r="AM26" s="313">
        <f>'1.3'!AN24</f>
        <v>1410.02453982</v>
      </c>
      <c r="AN26" s="313">
        <f>'1.3'!AO24</f>
        <v>5320.5437528500006</v>
      </c>
      <c r="AO26" s="313">
        <f>'1.3'!AP24</f>
        <v>2277.8425849899995</v>
      </c>
      <c r="AP26" s="313">
        <f>'1.3'!AQ24</f>
        <v>3932.6364254080004</v>
      </c>
      <c r="AQ26" s="313">
        <f>'1.3'!AR24</f>
        <v>2339.7489305499994</v>
      </c>
      <c r="AR26" s="313">
        <f>'1.3'!AS24</f>
        <v>2953.3479480799997</v>
      </c>
      <c r="AS26" s="313">
        <f>'1.3'!AT24</f>
        <v>2060.014806226</v>
      </c>
      <c r="AT26" s="313">
        <f>'1.3'!AU24</f>
        <v>3210.6836106700002</v>
      </c>
      <c r="AU26" s="313">
        <f>'1.3'!AV24</f>
        <v>1757.7783958699999</v>
      </c>
      <c r="AV26" s="313">
        <f>'1.3'!AW24</f>
        <v>4125.9627754699995</v>
      </c>
      <c r="AW26" s="313">
        <f>'1.3'!AX24</f>
        <v>3139.8833469800002</v>
      </c>
      <c r="AX26" s="313">
        <f>'1.3'!AY24</f>
        <v>4682.10966259</v>
      </c>
    </row>
    <row r="27" spans="1:50" x14ac:dyDescent="0.2">
      <c r="A27" s="317" t="s">
        <v>243</v>
      </c>
      <c r="B27" s="313">
        <f>'1.3'!C25</f>
        <v>54332.796931226163</v>
      </c>
      <c r="C27" s="313">
        <f>'1.3'!D25</f>
        <v>62574.361805232315</v>
      </c>
      <c r="D27" s="313">
        <f>'1.3'!E25</f>
        <v>55373.033954069368</v>
      </c>
      <c r="E27" s="313">
        <f>'1.3'!F25</f>
        <v>68275.26212476709</v>
      </c>
      <c r="F27" s="313">
        <f>'1.3'!G25</f>
        <v>64823.841000494984</v>
      </c>
      <c r="G27" s="313">
        <f>'1.3'!H25</f>
        <v>68190.074013749865</v>
      </c>
      <c r="H27" s="313">
        <f>'1.3'!I25</f>
        <v>61773.971123396703</v>
      </c>
      <c r="I27" s="313">
        <f>'1.3'!J25</f>
        <v>81417.405629786168</v>
      </c>
      <c r="J27" s="313">
        <f>'1.3'!K25</f>
        <v>72048.37129037104</v>
      </c>
      <c r="K27" s="313">
        <f>'1.3'!L25</f>
        <v>77890.378347497579</v>
      </c>
      <c r="L27" s="313">
        <f>'1.3'!M25</f>
        <v>69111.643411227997</v>
      </c>
      <c r="M27" s="313">
        <f>'1.3'!N25</f>
        <v>87937.84397298508</v>
      </c>
      <c r="N27" s="313">
        <f>'1.3'!O25</f>
        <v>75172.741928626492</v>
      </c>
      <c r="O27" s="313">
        <f>'1.3'!P25</f>
        <v>83493.788367905639</v>
      </c>
      <c r="P27" s="313">
        <f>'1.3'!Q25</f>
        <v>72892.546963099012</v>
      </c>
      <c r="Q27" s="313">
        <f>'1.3'!R25</f>
        <v>87479.318631778631</v>
      </c>
      <c r="R27" s="313">
        <f>'1.3'!S25</f>
        <v>92655.429910260602</v>
      </c>
      <c r="S27" s="313">
        <f>'1.3'!T25</f>
        <v>89043.410765077861</v>
      </c>
      <c r="T27" s="313">
        <f>'1.3'!U25</f>
        <v>82489.810080164942</v>
      </c>
      <c r="U27" s="313">
        <f>'1.3'!V25</f>
        <v>89778.182625373185</v>
      </c>
      <c r="V27" s="313">
        <f>'1.3'!W25</f>
        <v>92302.912083319097</v>
      </c>
      <c r="W27" s="313">
        <f>'1.3'!X25</f>
        <v>92595.801270781914</v>
      </c>
      <c r="X27" s="313">
        <f>'1.3'!Y25</f>
        <v>79724.837817991502</v>
      </c>
      <c r="Y27" s="313">
        <f>'1.3'!Z25</f>
        <v>96582.004127458145</v>
      </c>
      <c r="Z27" s="313">
        <f>'1.3'!AA25</f>
        <v>92348.728059771471</v>
      </c>
      <c r="AA27" s="313">
        <f>'1.3'!AB25</f>
        <v>94404.170874834192</v>
      </c>
      <c r="AB27" s="313">
        <f>'1.3'!AC25</f>
        <v>86027.894506416487</v>
      </c>
      <c r="AC27" s="313">
        <f>'1.3'!AD25</f>
        <v>132751.8513685886</v>
      </c>
      <c r="AD27" s="313">
        <f>'1.3'!AE25</f>
        <v>99111.928491360421</v>
      </c>
      <c r="AE27" s="313">
        <f>'1.3'!AF25</f>
        <v>97875.77374942704</v>
      </c>
      <c r="AF27" s="313">
        <f>'1.3'!AG25</f>
        <v>92479.047952389898</v>
      </c>
      <c r="AG27" s="313">
        <f>'1.3'!AH25</f>
        <v>113730.37010932928</v>
      </c>
      <c r="AH27" s="313">
        <f>'1.3'!AI25</f>
        <v>109775.17623643912</v>
      </c>
      <c r="AI27" s="313">
        <f>'1.3'!AJ25</f>
        <v>111627.73791157204</v>
      </c>
      <c r="AJ27" s="313">
        <f>'1.3'!AK25</f>
        <v>101615.26867045186</v>
      </c>
      <c r="AK27" s="313">
        <f>'1.3'!AL25</f>
        <v>124554.58293685751</v>
      </c>
      <c r="AL27" s="313">
        <f>'1.3'!AM25</f>
        <v>111676.80205557687</v>
      </c>
      <c r="AM27" s="313">
        <f>'1.3'!AN25</f>
        <v>110179.99371460773</v>
      </c>
      <c r="AN27" s="313">
        <f>'1.3'!AO25</f>
        <v>110446.30968115407</v>
      </c>
      <c r="AO27" s="313">
        <f>'1.3'!AP25</f>
        <v>149433.9797355301</v>
      </c>
      <c r="AP27" s="313">
        <f>'1.3'!AQ25</f>
        <v>121728.76995313496</v>
      </c>
      <c r="AQ27" s="313">
        <f>'1.3'!AR25</f>
        <v>139707.78231762635</v>
      </c>
      <c r="AR27" s="313">
        <f>'1.3'!AS25</f>
        <v>176356.71546974388</v>
      </c>
      <c r="AS27" s="313">
        <f>'1.3'!AT25</f>
        <v>148576.33549570994</v>
      </c>
      <c r="AT27" s="313">
        <f>'1.3'!AU25</f>
        <v>133535.58530236804</v>
      </c>
      <c r="AU27" s="313">
        <f>'1.3'!AV25</f>
        <v>137252.13698120002</v>
      </c>
      <c r="AV27" s="313">
        <f>'1.3'!AW25</f>
        <v>148653.462369941</v>
      </c>
      <c r="AW27" s="313">
        <f>'1.3'!AX25</f>
        <v>176023.495154768</v>
      </c>
      <c r="AX27" s="313">
        <f>'1.3'!AY25</f>
        <v>170246.478116582</v>
      </c>
    </row>
    <row r="28" spans="1:50" x14ac:dyDescent="0.2">
      <c r="A28" s="317" t="s">
        <v>578</v>
      </c>
      <c r="B28" s="313">
        <f>'1.3'!C26</f>
        <v>90737.531497203017</v>
      </c>
      <c r="C28" s="313">
        <f>'1.3'!D26</f>
        <v>92375.459585827994</v>
      </c>
      <c r="D28" s="313">
        <f>'1.3'!E26</f>
        <v>106291.22633214502</v>
      </c>
      <c r="E28" s="313">
        <f>'1.3'!F26</f>
        <v>103270.80202409101</v>
      </c>
      <c r="F28" s="313">
        <f>'1.3'!G26</f>
        <v>99523.343902848006</v>
      </c>
      <c r="G28" s="313">
        <f>'1.3'!H26</f>
        <v>105557.21866800901</v>
      </c>
      <c r="H28" s="313">
        <f>'1.3'!I26</f>
        <v>118055.76015122501</v>
      </c>
      <c r="I28" s="313">
        <f>'1.3'!J26</f>
        <v>112536.742354588</v>
      </c>
      <c r="J28" s="313">
        <f>'1.3'!K26</f>
        <v>112773.10040565676</v>
      </c>
      <c r="K28" s="313">
        <f>'1.3'!L26</f>
        <v>118823.2184813607</v>
      </c>
      <c r="L28" s="313">
        <f>'1.3'!M26</f>
        <v>131908.26532510525</v>
      </c>
      <c r="M28" s="313">
        <f>'1.3'!N26</f>
        <v>126987.34450554688</v>
      </c>
      <c r="N28" s="313">
        <f>'1.3'!O26</f>
        <v>127819.43326124501</v>
      </c>
      <c r="O28" s="313">
        <f>'1.3'!P26</f>
        <v>132123.409931089</v>
      </c>
      <c r="P28" s="313">
        <f>'1.3'!Q26</f>
        <v>149170.340160764</v>
      </c>
      <c r="Q28" s="313">
        <f>'1.3'!R26</f>
        <v>142733.424009493</v>
      </c>
      <c r="R28" s="313">
        <f>'1.3'!S26</f>
        <v>144403.19268334101</v>
      </c>
      <c r="S28" s="313">
        <f>'1.3'!T26</f>
        <v>139344.00897834101</v>
      </c>
      <c r="T28" s="313">
        <f>'1.3'!U26</f>
        <v>165974.05333397497</v>
      </c>
      <c r="U28" s="313">
        <f>'1.3'!V26</f>
        <v>170063.754326411</v>
      </c>
      <c r="V28" s="313">
        <f>'1.3'!W26</f>
        <v>152618.66902343198</v>
      </c>
      <c r="W28" s="313">
        <f>'1.3'!X26</f>
        <v>157867.49684507301</v>
      </c>
      <c r="X28" s="313">
        <f>'1.3'!Y26</f>
        <v>171099.79745298799</v>
      </c>
      <c r="Y28" s="313">
        <f>'1.3'!Z26</f>
        <v>185851.85454567397</v>
      </c>
      <c r="Z28" s="313">
        <f>'1.3'!AA26</f>
        <v>178441.82862838003</v>
      </c>
      <c r="AA28" s="313">
        <f>'1.3'!AB26</f>
        <v>176014.10507588999</v>
      </c>
      <c r="AB28" s="313">
        <f>'1.3'!AC26</f>
        <v>195319.64437647403</v>
      </c>
      <c r="AC28" s="313">
        <f>'1.3'!AD26</f>
        <v>210960.31057789299</v>
      </c>
      <c r="AD28" s="313">
        <f>'1.3'!AE26</f>
        <v>195028.89608870749</v>
      </c>
      <c r="AE28" s="313">
        <f>'1.3'!AF26</f>
        <v>206196.77176582569</v>
      </c>
      <c r="AF28" s="313">
        <f>'1.3'!AG26</f>
        <v>210400.64494603119</v>
      </c>
      <c r="AG28" s="313">
        <f>'1.3'!AH26</f>
        <v>216668.18026374787</v>
      </c>
      <c r="AH28" s="313">
        <f>'1.3'!AI26</f>
        <v>208191.13776770502</v>
      </c>
      <c r="AI28" s="313">
        <f>'1.3'!AJ26</f>
        <v>210224.19842217801</v>
      </c>
      <c r="AJ28" s="313">
        <f>'1.3'!AK26</f>
        <v>221019.567849571</v>
      </c>
      <c r="AK28" s="313">
        <f>'1.3'!AL26</f>
        <v>225256.24080882501</v>
      </c>
      <c r="AL28" s="313">
        <f>'1.3'!AM26</f>
        <v>221197.49257175805</v>
      </c>
      <c r="AM28" s="313">
        <f>'1.3'!AN26</f>
        <v>221210.21092202398</v>
      </c>
      <c r="AN28" s="313">
        <f>'1.3'!AO26</f>
        <v>236441.926136366</v>
      </c>
      <c r="AO28" s="313">
        <f>'1.3'!AP26</f>
        <v>243318.59855484898</v>
      </c>
      <c r="AP28" s="313">
        <f>'1.3'!AQ26</f>
        <v>227259.46379887301</v>
      </c>
      <c r="AQ28" s="313">
        <f>'1.3'!AR26</f>
        <v>430569.64533024904</v>
      </c>
      <c r="AR28" s="313">
        <f>'1.3'!AS26</f>
        <v>342996.15712825896</v>
      </c>
      <c r="AS28" s="313">
        <f>'1.3'!AT26</f>
        <v>292534.72626740404</v>
      </c>
      <c r="AT28" s="313">
        <f>'1.3'!AU26</f>
        <v>239962.56181603798</v>
      </c>
      <c r="AU28" s="313">
        <f>'1.3'!AV26</f>
        <v>336720.071751429</v>
      </c>
      <c r="AV28" s="313">
        <f>'1.3'!AW26</f>
        <v>253894.73665575299</v>
      </c>
      <c r="AW28" s="313">
        <f>'1.3'!AX26</f>
        <v>247451.47284472705</v>
      </c>
      <c r="AX28" s="313">
        <f>'1.3'!AY26</f>
        <v>290854.76878487004</v>
      </c>
    </row>
    <row r="29" spans="1:50" x14ac:dyDescent="0.2">
      <c r="A29" s="317" t="s">
        <v>396</v>
      </c>
      <c r="B29" s="313">
        <f>'1.3'!C27</f>
        <v>1659.6312205460408</v>
      </c>
      <c r="C29" s="313">
        <f>'1.3'!D27</f>
        <v>2402.0545708892469</v>
      </c>
      <c r="D29" s="313">
        <f>'1.3'!E27</f>
        <v>2641.9009163262745</v>
      </c>
      <c r="E29" s="313">
        <f>'1.3'!F27</f>
        <v>3822.8119045747062</v>
      </c>
      <c r="F29" s="313">
        <f>'1.3'!G27</f>
        <v>3113.2680522691762</v>
      </c>
      <c r="G29" s="313">
        <f>'1.3'!H27</f>
        <v>5026.2319836519418</v>
      </c>
      <c r="H29" s="313">
        <f>'1.3'!I27</f>
        <v>4203.5359278580499</v>
      </c>
      <c r="I29" s="313">
        <f>'1.3'!J27</f>
        <v>7626.7330878122648</v>
      </c>
      <c r="J29" s="313">
        <f>'1.3'!K27</f>
        <v>8235.5181871844088</v>
      </c>
      <c r="K29" s="313">
        <f>'1.3'!L27</f>
        <v>6261.7997882122654</v>
      </c>
      <c r="L29" s="313">
        <f>'1.3'!M27</f>
        <v>6651.5157160662111</v>
      </c>
      <c r="M29" s="313">
        <f>'1.3'!N27</f>
        <v>4638.0055108848846</v>
      </c>
      <c r="N29" s="313">
        <f>'1.3'!O27</f>
        <v>8096.295715762426</v>
      </c>
      <c r="O29" s="313">
        <f>'1.3'!P27</f>
        <v>9851.2972537867408</v>
      </c>
      <c r="P29" s="313">
        <f>'1.3'!Q27</f>
        <v>4761.3078434616164</v>
      </c>
      <c r="Q29" s="313">
        <f>'1.3'!R27</f>
        <v>9121.1803656929187</v>
      </c>
      <c r="R29" s="313">
        <f>'1.3'!S27</f>
        <v>9789.8207636832667</v>
      </c>
      <c r="S29" s="313">
        <f>'1.3'!T27</f>
        <v>8753.6366006266617</v>
      </c>
      <c r="T29" s="313">
        <f>'1.3'!U27</f>
        <v>9905.137474529276</v>
      </c>
      <c r="U29" s="313">
        <f>'1.3'!V27</f>
        <v>9066.801543651618</v>
      </c>
      <c r="V29" s="313">
        <f>'1.3'!W27</f>
        <v>6650.4057532500083</v>
      </c>
      <c r="W29" s="313">
        <f>'1.3'!X27</f>
        <v>7818.7347446031199</v>
      </c>
      <c r="X29" s="313">
        <f>'1.3'!Y27</f>
        <v>7303.1897602014778</v>
      </c>
      <c r="Y29" s="313">
        <f>'1.3'!Z27</f>
        <v>11128.769209334034</v>
      </c>
      <c r="Z29" s="313">
        <f>'1.3'!AA27</f>
        <v>6281.048953741989</v>
      </c>
      <c r="AA29" s="313">
        <f>'1.3'!AB27</f>
        <v>8470.9289470085387</v>
      </c>
      <c r="AB29" s="313">
        <f>'1.3'!AC27</f>
        <v>7576.1170456130458</v>
      </c>
      <c r="AC29" s="313">
        <f>'1.3'!AD27</f>
        <v>11150.329996730003</v>
      </c>
      <c r="AD29" s="313">
        <f>'1.3'!AE27</f>
        <v>4929.9502028830484</v>
      </c>
      <c r="AE29" s="313">
        <f>'1.3'!AF27</f>
        <v>8773.8867151479171</v>
      </c>
      <c r="AF29" s="313">
        <f>'1.3'!AG27</f>
        <v>4944.1525686577779</v>
      </c>
      <c r="AG29" s="313">
        <f>'1.3'!AH27</f>
        <v>7513.2834622356277</v>
      </c>
      <c r="AH29" s="313">
        <f>'1.3'!AI27</f>
        <v>4873.3734461735858</v>
      </c>
      <c r="AI29" s="313">
        <f>'1.3'!AJ27</f>
        <v>9012.219837245575</v>
      </c>
      <c r="AJ29" s="313">
        <f>'1.3'!AK27</f>
        <v>9803.7225836200741</v>
      </c>
      <c r="AK29" s="313">
        <f>'1.3'!AL27</f>
        <v>9065.7733979815603</v>
      </c>
      <c r="AL29" s="313">
        <f>'1.3'!AM27</f>
        <v>5879.2324606809088</v>
      </c>
      <c r="AM29" s="313">
        <f>'1.3'!AN27</f>
        <v>11932.422985152594</v>
      </c>
      <c r="AN29" s="313">
        <f>'1.3'!AO27</f>
        <v>6510.5131712952771</v>
      </c>
      <c r="AO29" s="313">
        <f>'1.3'!AP27</f>
        <v>43971.688842358883</v>
      </c>
      <c r="AP29" s="313">
        <f>'1.3'!AQ27</f>
        <v>6542.1195568906232</v>
      </c>
      <c r="AQ29" s="313">
        <f>'1.3'!AR27</f>
        <v>9568.7244706370984</v>
      </c>
      <c r="AR29" s="313">
        <f>'1.3'!AS27</f>
        <v>8551.1731575434897</v>
      </c>
      <c r="AS29" s="313">
        <f>'1.3'!AT27</f>
        <v>9465.1448076691522</v>
      </c>
      <c r="AT29" s="313">
        <f>'1.3'!AU27</f>
        <v>9222.3930640947237</v>
      </c>
      <c r="AU29" s="313">
        <f>'1.3'!AV27</f>
        <v>14588.267381759484</v>
      </c>
      <c r="AV29" s="313">
        <f>'1.3'!AW27</f>
        <v>11951.06938703545</v>
      </c>
      <c r="AW29" s="313">
        <f>'1.3'!AX27</f>
        <v>17655.635900092107</v>
      </c>
      <c r="AX29" s="313">
        <f>'1.3'!AY27</f>
        <v>10290.496031043866</v>
      </c>
    </row>
    <row r="30" spans="1:50" x14ac:dyDescent="0.2">
      <c r="A30" s="11" t="s">
        <v>610</v>
      </c>
      <c r="B30" s="313">
        <f>'1.3'!C28</f>
        <v>1450.6475697938577</v>
      </c>
      <c r="C30" s="313">
        <f>'1.3'!D28</f>
        <v>2585.700274566499</v>
      </c>
      <c r="D30" s="313">
        <f>'1.3'!E28</f>
        <v>2967.8968111571212</v>
      </c>
      <c r="E30" s="313">
        <f>'1.3'!F28</f>
        <v>5867.0551778035224</v>
      </c>
      <c r="F30" s="313">
        <f>'1.3'!G28</f>
        <v>-736.6241674730378</v>
      </c>
      <c r="G30" s="313">
        <f>'1.3'!H28</f>
        <v>-234.34729673849154</v>
      </c>
      <c r="H30" s="313">
        <f>'1.3'!I28</f>
        <v>1525.5378655873201</v>
      </c>
      <c r="I30" s="313">
        <f>'1.3'!J28</f>
        <v>2188.6216379962088</v>
      </c>
      <c r="J30" s="313">
        <f>'1.3'!K28</f>
        <v>-618.59515865150888</v>
      </c>
      <c r="K30" s="313">
        <f>'1.3'!L28</f>
        <v>366.51831621461599</v>
      </c>
      <c r="L30" s="313">
        <f>'1.3'!M28</f>
        <v>739.37919417817136</v>
      </c>
      <c r="M30" s="313">
        <f>'1.3'!N28</f>
        <v>2074.5403096979267</v>
      </c>
      <c r="N30" s="313">
        <f>'1.3'!O28</f>
        <v>30.423812224162702</v>
      </c>
      <c r="O30" s="313">
        <f>'1.3'!P28</f>
        <v>199.60849649493372</v>
      </c>
      <c r="P30" s="313">
        <f>'1.3'!Q28</f>
        <v>1835.0538987998389</v>
      </c>
      <c r="Q30" s="313">
        <f>'1.3'!R28</f>
        <v>5815.6052799450663</v>
      </c>
      <c r="R30" s="313">
        <f>'1.3'!S28</f>
        <v>1647.1681289252733</v>
      </c>
      <c r="S30" s="313">
        <f>'1.3'!T28</f>
        <v>3878.9685227180416</v>
      </c>
      <c r="T30" s="313">
        <f>'1.3'!U28</f>
        <v>2977.851960078011</v>
      </c>
      <c r="U30" s="313">
        <f>'1.3'!V28</f>
        <v>-481.47664813897882</v>
      </c>
      <c r="V30" s="313">
        <f>'1.3'!W28</f>
        <v>-801.2390047529608</v>
      </c>
      <c r="W30" s="313">
        <f>'1.3'!X28</f>
        <v>-4445.3625418274441</v>
      </c>
      <c r="X30" s="313">
        <f>'1.3'!Y28</f>
        <v>-1710.6858635374938</v>
      </c>
      <c r="Y30" s="313">
        <f>'1.3'!Z28</f>
        <v>1120.6423266438971</v>
      </c>
      <c r="Z30" s="313">
        <f>'1.3'!AA28</f>
        <v>-3023.7163564618481</v>
      </c>
      <c r="AA30" s="313">
        <f>'1.3'!AB28</f>
        <v>-4047.384136276758</v>
      </c>
      <c r="AB30" s="313">
        <f>'1.3'!AC28</f>
        <v>-3457.5946914261585</v>
      </c>
      <c r="AC30" s="313">
        <f>'1.3'!AD28</f>
        <v>408.08209387705392</v>
      </c>
      <c r="AD30" s="313">
        <f>'1.3'!AE28</f>
        <v>-4298.5516091863683</v>
      </c>
      <c r="AE30" s="313">
        <f>'1.3'!AF28</f>
        <v>-4793.5144783618998</v>
      </c>
      <c r="AF30" s="313">
        <f>'1.3'!AG28</f>
        <v>-4389.3807143599843</v>
      </c>
      <c r="AG30" s="313">
        <f>'1.3'!AH28</f>
        <v>-3986.8133746513413</v>
      </c>
      <c r="AH30" s="313">
        <f>'1.3'!AI28</f>
        <v>-4590.4378436715051</v>
      </c>
      <c r="AI30" s="313">
        <f>'1.3'!AJ28</f>
        <v>-4695.5838071829276</v>
      </c>
      <c r="AJ30" s="313">
        <f>'1.3'!AK28</f>
        <v>-2814.1067525328399</v>
      </c>
      <c r="AK30" s="313">
        <f>'1.3'!AL28</f>
        <v>983.75208065040431</v>
      </c>
      <c r="AL30" s="313">
        <f>'1.3'!AM28</f>
        <v>-5366.7417199186148</v>
      </c>
      <c r="AM30" s="313">
        <f>'1.3'!AN28</f>
        <v>-5143.9915087585459</v>
      </c>
      <c r="AN30" s="313">
        <f>'1.3'!AO28</f>
        <v>-7866.057249462081</v>
      </c>
      <c r="AO30" s="313">
        <f>'1.3'!AP28</f>
        <v>-460.69571285475831</v>
      </c>
      <c r="AP30" s="313">
        <f>'1.3'!AQ28</f>
        <v>-5707.6830798384763</v>
      </c>
      <c r="AQ30" s="313">
        <f>'1.3'!AR28</f>
        <v>-4439.1233427946099</v>
      </c>
      <c r="AR30" s="313">
        <f>'1.3'!AS28</f>
        <v>-8599.6922074577014</v>
      </c>
      <c r="AS30" s="313">
        <f>'1.3'!AT28</f>
        <v>-1938.9772620052102</v>
      </c>
      <c r="AT30" s="313">
        <f>'1.3'!AU28</f>
        <v>-7291.737783013712</v>
      </c>
      <c r="AU30" s="313">
        <f>'1.3'!AV28</f>
        <v>-6291.4171421096071</v>
      </c>
      <c r="AV30" s="313">
        <f>'1.3'!AW28</f>
        <v>-6958.3212571386484</v>
      </c>
      <c r="AW30" s="313">
        <f>'1.3'!AX28</f>
        <v>-9566.4784713552617</v>
      </c>
      <c r="AX30" s="313">
        <f>'1.3'!AY28</f>
        <v>-7800.0337088909919</v>
      </c>
    </row>
    <row r="31" spans="1:50" x14ac:dyDescent="0.2">
      <c r="A31" s="317" t="s">
        <v>330</v>
      </c>
      <c r="B31" s="313">
        <f>'1.3'!C29</f>
        <v>5985.346484190999</v>
      </c>
      <c r="C31" s="313">
        <f>'1.3'!D29</f>
        <v>7392.5180852489993</v>
      </c>
      <c r="D31" s="313">
        <f>'1.3'!E29</f>
        <v>7747.7515749830018</v>
      </c>
      <c r="E31" s="313">
        <f>'1.3'!F29</f>
        <v>11556.302234618001</v>
      </c>
      <c r="F31" s="313">
        <f>'1.3'!G29</f>
        <v>5042.0885275279998</v>
      </c>
      <c r="G31" s="313">
        <f>'1.3'!H29</f>
        <v>6432.0323988869995</v>
      </c>
      <c r="H31" s="313">
        <f>'1.3'!I29</f>
        <v>6801.7265333260002</v>
      </c>
      <c r="I31" s="313">
        <f>'1.3'!J29</f>
        <v>9620.394781990999</v>
      </c>
      <c r="J31" s="313">
        <f>'1.3'!K29</f>
        <v>5038.2834864429278</v>
      </c>
      <c r="K31" s="313">
        <f>'1.3'!L29</f>
        <v>6123.5951173199155</v>
      </c>
      <c r="L31" s="313">
        <f>'1.3'!M29</f>
        <v>6938.1449107279186</v>
      </c>
      <c r="M31" s="313">
        <f>'1.3'!N29</f>
        <v>8883.5826167484429</v>
      </c>
      <c r="N31" s="313">
        <f>'1.3'!O29</f>
        <v>5940.4778217290004</v>
      </c>
      <c r="O31" s="313">
        <f>'1.3'!P29</f>
        <v>7806.8557261860005</v>
      </c>
      <c r="P31" s="313">
        <f>'1.3'!Q29</f>
        <v>9533.5404899710011</v>
      </c>
      <c r="Q31" s="313">
        <f>'1.3'!R29</f>
        <v>11831.093216027999</v>
      </c>
      <c r="R31" s="313">
        <f>'1.3'!S29</f>
        <v>8622.0788852160003</v>
      </c>
      <c r="S31" s="313">
        <f>'1.3'!T29</f>
        <v>10684.246507030999</v>
      </c>
      <c r="T31" s="313">
        <f>'1.3'!U29</f>
        <v>10947.687704142001</v>
      </c>
      <c r="U31" s="313">
        <f>'1.3'!V29</f>
        <v>11213.221578243001</v>
      </c>
      <c r="V31" s="313">
        <f>'1.3'!W29</f>
        <v>6223.0189305659997</v>
      </c>
      <c r="W31" s="313">
        <f>'1.3'!X29</f>
        <v>6011.0631483450006</v>
      </c>
      <c r="X31" s="313">
        <f>'1.3'!Y29</f>
        <v>6832.7231637619989</v>
      </c>
      <c r="Y31" s="313">
        <f>'1.3'!Z29</f>
        <v>8427.1026010429996</v>
      </c>
      <c r="Z31" s="313">
        <f>'1.3'!AA29</f>
        <v>4799.6704590129993</v>
      </c>
      <c r="AA31" s="313">
        <f>'1.3'!AB29</f>
        <v>5371.0775068209987</v>
      </c>
      <c r="AB31" s="313">
        <f>'1.3'!AC29</f>
        <v>5560.369499213999</v>
      </c>
      <c r="AC31" s="313">
        <f>'1.3'!AD29</f>
        <v>9063.5074749189989</v>
      </c>
      <c r="AD31" s="313">
        <f>'1.3'!AE29</f>
        <v>4310.0337576290231</v>
      </c>
      <c r="AE31" s="313">
        <f>'1.3'!AF29</f>
        <v>5394.3968557852995</v>
      </c>
      <c r="AF31" s="313">
        <f>'1.3'!AG29</f>
        <v>6220.4765355582549</v>
      </c>
      <c r="AG31" s="313">
        <f>'1.3'!AH29</f>
        <v>9404.3490701181436</v>
      </c>
      <c r="AH31" s="313">
        <f>'1.3'!AI29</f>
        <v>4112.7556696900001</v>
      </c>
      <c r="AI31" s="313">
        <f>'1.3'!AJ29</f>
        <v>5746.3796283679994</v>
      </c>
      <c r="AJ31" s="313">
        <f>'1.3'!AK29</f>
        <v>6513.7225031400012</v>
      </c>
      <c r="AK31" s="313">
        <f>'1.3'!AL29</f>
        <v>10322.948658198002</v>
      </c>
      <c r="AL31" s="313">
        <f>'1.3'!AM29</f>
        <v>4283.7958227969993</v>
      </c>
      <c r="AM31" s="313">
        <f>'1.3'!AN29</f>
        <v>5005.6987122909995</v>
      </c>
      <c r="AN31" s="313">
        <f>'1.3'!AO29</f>
        <v>5973.3196087430006</v>
      </c>
      <c r="AO31" s="313">
        <f>'1.3'!AP29</f>
        <v>10133.891027655001</v>
      </c>
      <c r="AP31" s="313">
        <f>'1.3'!AQ29</f>
        <v>3875.329578462</v>
      </c>
      <c r="AQ31" s="313">
        <f>'1.3'!AR29</f>
        <v>5522.2744365180006</v>
      </c>
      <c r="AR31" s="313">
        <f>'1.3'!AS29</f>
        <v>6430.3247813349999</v>
      </c>
      <c r="AS31" s="313">
        <f>'1.3'!AT29</f>
        <v>8702.5774085590001</v>
      </c>
      <c r="AT31" s="313">
        <f>'1.3'!AU29</f>
        <v>3454.6537505439992</v>
      </c>
      <c r="AU31" s="313">
        <f>'1.3'!AV29</f>
        <v>5232.1413724729991</v>
      </c>
      <c r="AV31" s="313">
        <f>'1.3'!AW29</f>
        <v>5666.8006877779999</v>
      </c>
      <c r="AW31" s="313">
        <f>'1.3'!AX29</f>
        <v>8065.7154059289996</v>
      </c>
      <c r="AX31" s="313">
        <f>'1.3'!AY29</f>
        <v>3989.2730172919996</v>
      </c>
    </row>
    <row r="32" spans="1:50" x14ac:dyDescent="0.2">
      <c r="A32" s="317" t="s">
        <v>527</v>
      </c>
      <c r="B32" s="313">
        <f>'1.3'!C30</f>
        <v>124.09003937</v>
      </c>
      <c r="C32" s="313">
        <f>'1.3'!D30</f>
        <v>282.13218719999998</v>
      </c>
      <c r="D32" s="313">
        <f>'1.3'!E30</f>
        <v>180.55290236000002</v>
      </c>
      <c r="E32" s="313">
        <f>'1.3'!F30</f>
        <v>1050.84341679</v>
      </c>
      <c r="F32" s="313">
        <f>'1.3'!G30</f>
        <v>993.63406149999992</v>
      </c>
      <c r="G32" s="313">
        <f>'1.3'!H30</f>
        <v>1742.6484568400001</v>
      </c>
      <c r="H32" s="313">
        <f>'1.3'!I30</f>
        <v>274.96487010999999</v>
      </c>
      <c r="I32" s="313">
        <f>'1.3'!J30</f>
        <v>2387.8068139100001</v>
      </c>
      <c r="J32" s="313">
        <f>'1.3'!K30</f>
        <v>572.87087541999995</v>
      </c>
      <c r="K32" s="313">
        <f>'1.3'!L30</f>
        <v>551.34816770999998</v>
      </c>
      <c r="L32" s="313">
        <f>'1.3'!M30</f>
        <v>897.58930203999989</v>
      </c>
      <c r="M32" s="313">
        <f>'1.3'!N30</f>
        <v>1468.95512463</v>
      </c>
      <c r="N32" s="313">
        <f>'1.3'!O30</f>
        <v>520.92928948999997</v>
      </c>
      <c r="O32" s="313">
        <f>'1.3'!P30</f>
        <v>2081.0705358699997</v>
      </c>
      <c r="P32" s="313">
        <f>'1.3'!Q30</f>
        <v>2062.2241683899997</v>
      </c>
      <c r="Q32" s="313">
        <f>'1.3'!R30</f>
        <v>330.05177270000001</v>
      </c>
      <c r="R32" s="313">
        <f>'1.3'!S30</f>
        <v>903.61724674000004</v>
      </c>
      <c r="S32" s="313">
        <f>'1.3'!T30</f>
        <v>590.43467034999992</v>
      </c>
      <c r="T32" s="313">
        <f>'1.3'!U30</f>
        <v>1654.2837699899999</v>
      </c>
      <c r="U32" s="313">
        <f>'1.3'!V30</f>
        <v>5333.7474277500005</v>
      </c>
      <c r="V32" s="313">
        <f>'1.3'!W30</f>
        <v>272.63074469000003</v>
      </c>
      <c r="W32" s="313">
        <f>'1.3'!X30</f>
        <v>3563.9209692599998</v>
      </c>
      <c r="X32" s="313">
        <f>'1.3'!Y30</f>
        <v>1488.0842262400004</v>
      </c>
      <c r="Y32" s="313">
        <f>'1.3'!Z30</f>
        <v>151.91698700000001</v>
      </c>
      <c r="Z32" s="313">
        <f>'1.3'!AA30</f>
        <v>442.98980023000001</v>
      </c>
      <c r="AA32" s="313">
        <f>'1.3'!AB30</f>
        <v>1885.0958171300001</v>
      </c>
      <c r="AB32" s="313">
        <f>'1.3'!AC30</f>
        <v>1374.6919499699998</v>
      </c>
      <c r="AC32" s="313">
        <f>'1.3'!AD30</f>
        <v>980.4323456599999</v>
      </c>
      <c r="AD32" s="313">
        <f>'1.3'!AE30</f>
        <v>473.32829784</v>
      </c>
      <c r="AE32" s="313">
        <f>'1.3'!AF30</f>
        <v>1966.3288362599997</v>
      </c>
      <c r="AF32" s="313">
        <f>'1.3'!AG30</f>
        <v>2210.8015956299996</v>
      </c>
      <c r="AG32" s="313">
        <f>'1.3'!AH30</f>
        <v>4944.2940831299993</v>
      </c>
      <c r="AH32" s="313">
        <f>'1.3'!AI30</f>
        <v>372.24516378999999</v>
      </c>
      <c r="AI32" s="313">
        <f>'1.3'!AJ30</f>
        <v>2016.29843914</v>
      </c>
      <c r="AJ32" s="313">
        <f>'1.3'!AK30</f>
        <v>752.46049532000006</v>
      </c>
      <c r="AK32" s="313">
        <f>'1.3'!AL30</f>
        <v>568.66340662000005</v>
      </c>
      <c r="AL32" s="313">
        <f>'1.3'!AM30</f>
        <v>406.35543232999999</v>
      </c>
      <c r="AM32" s="313">
        <f>'1.3'!AN30</f>
        <v>1065.91297704</v>
      </c>
      <c r="AN32" s="313">
        <f>'1.3'!AO30</f>
        <v>4656.4619091300001</v>
      </c>
      <c r="AO32" s="313">
        <f>'1.3'!AP30</f>
        <v>1232.4610439799999</v>
      </c>
      <c r="AP32" s="313">
        <f>'1.3'!AQ30</f>
        <v>458.60338748000004</v>
      </c>
      <c r="AQ32" s="313">
        <f>'1.3'!AR30</f>
        <v>722.97053540000002</v>
      </c>
      <c r="AR32" s="313">
        <f>'1.3'!AS30</f>
        <v>5539.1035133000023</v>
      </c>
      <c r="AS32" s="313">
        <f>'1.3'!AT30</f>
        <v>755.30466078999984</v>
      </c>
      <c r="AT32" s="313">
        <f>'1.3'!AU30</f>
        <v>376.69836487999999</v>
      </c>
      <c r="AU32" s="313">
        <f>'1.3'!AV30</f>
        <v>654.93364342999996</v>
      </c>
      <c r="AV32" s="313">
        <f>'1.3'!AW30</f>
        <v>1393.97406714</v>
      </c>
      <c r="AW32" s="313">
        <f>'1.3'!AX30</f>
        <v>6198.5489023499995</v>
      </c>
      <c r="AX32" s="313">
        <f>'1.3'!AY30</f>
        <v>484.62355285000001</v>
      </c>
    </row>
    <row r="33" spans="1:50" x14ac:dyDescent="0.2">
      <c r="A33" s="317" t="s">
        <v>331</v>
      </c>
      <c r="B33" s="313">
        <f>'1.3'!C31</f>
        <v>4410.6088750271419</v>
      </c>
      <c r="C33" s="313">
        <f>'1.3'!D31</f>
        <v>4524.6856234825009</v>
      </c>
      <c r="D33" s="313">
        <f>'1.3'!E31</f>
        <v>4599.3018614658795</v>
      </c>
      <c r="E33" s="313">
        <f>'1.3'!F31</f>
        <v>4638.4036400244777</v>
      </c>
      <c r="F33" s="313">
        <f>'1.3'!G31</f>
        <v>4785.078633501038</v>
      </c>
      <c r="G33" s="313">
        <f>'1.3'!H31</f>
        <v>4923.7312387854909</v>
      </c>
      <c r="H33" s="313">
        <f>'1.3'!I31</f>
        <v>5001.2237976286806</v>
      </c>
      <c r="I33" s="313">
        <f>'1.3'!J31</f>
        <v>5043.9663300847906</v>
      </c>
      <c r="J33" s="313">
        <f>'1.3'!K31</f>
        <v>5084.0077696744365</v>
      </c>
      <c r="K33" s="313">
        <f>'1.3'!L31</f>
        <v>5205.7286333952998</v>
      </c>
      <c r="L33" s="313">
        <f>'1.3'!M31</f>
        <v>5301.1764145097477</v>
      </c>
      <c r="M33" s="313">
        <f>'1.3'!N31</f>
        <v>5340.087182420516</v>
      </c>
      <c r="N33" s="313">
        <f>'1.3'!O31</f>
        <v>5389.1247200148373</v>
      </c>
      <c r="O33" s="313">
        <f>'1.3'!P31</f>
        <v>5526.1766938210667</v>
      </c>
      <c r="P33" s="313">
        <f>'1.3'!Q31</f>
        <v>5636.2624227811611</v>
      </c>
      <c r="Q33" s="313">
        <f>'1.3'!R31</f>
        <v>5685.436163382934</v>
      </c>
      <c r="R33" s="313">
        <f>'1.3'!S31</f>
        <v>6071.2935095507273</v>
      </c>
      <c r="S33" s="313">
        <f>'1.3'!T31</f>
        <v>6214.8433139629587</v>
      </c>
      <c r="T33" s="313">
        <f>'1.3'!U31</f>
        <v>6315.551974073991</v>
      </c>
      <c r="U33" s="313">
        <f>'1.3'!V31</f>
        <v>6360.9507986319786</v>
      </c>
      <c r="V33" s="313">
        <f>'1.3'!W31</f>
        <v>6751.6271906289603</v>
      </c>
      <c r="W33" s="313">
        <f>'1.3'!X31</f>
        <v>6892.5047209124441</v>
      </c>
      <c r="X33" s="313">
        <f>'1.3'!Y31</f>
        <v>7055.3248010594925</v>
      </c>
      <c r="Y33" s="313">
        <f>'1.3'!Z31</f>
        <v>7154.5432873991031</v>
      </c>
      <c r="Z33" s="313">
        <f>'1.3'!AA31</f>
        <v>7380.3970152448474</v>
      </c>
      <c r="AA33" s="313">
        <f>'1.3'!AB31</f>
        <v>7533.3658259677577</v>
      </c>
      <c r="AB33" s="313">
        <f>'1.3'!AC31</f>
        <v>7643.2722406701578</v>
      </c>
      <c r="AC33" s="313">
        <f>'1.3'!AD31</f>
        <v>7674.9930353819445</v>
      </c>
      <c r="AD33" s="313">
        <f>'1.3'!AE31</f>
        <v>8135.257068975392</v>
      </c>
      <c r="AE33" s="313">
        <f>'1.3'!AF31</f>
        <v>8221.5824978872006</v>
      </c>
      <c r="AF33" s="313">
        <f>'1.3'!AG31</f>
        <v>8399.0556542882387</v>
      </c>
      <c r="AG33" s="313">
        <f>'1.3'!AH31</f>
        <v>8446.8683616394846</v>
      </c>
      <c r="AH33" s="313">
        <f>'1.3'!AI31</f>
        <v>8330.9483495715049</v>
      </c>
      <c r="AI33" s="313">
        <f>'1.3'!AJ31</f>
        <v>8425.6649964109274</v>
      </c>
      <c r="AJ33" s="313">
        <f>'1.3'!AK31</f>
        <v>8575.3687603528415</v>
      </c>
      <c r="AK33" s="313">
        <f>'1.3'!AL31</f>
        <v>8770.5331709275979</v>
      </c>
      <c r="AL33" s="313">
        <f>'1.3'!AM31</f>
        <v>9244.1821103856146</v>
      </c>
      <c r="AM33" s="313">
        <f>'1.3'!AN31</f>
        <v>9083.777244009545</v>
      </c>
      <c r="AN33" s="313">
        <f>'1.3'!AO31</f>
        <v>9182.9149490750824</v>
      </c>
      <c r="AO33" s="313">
        <f>'1.3'!AP31</f>
        <v>9362.1256965297598</v>
      </c>
      <c r="AP33" s="313">
        <f>'1.3'!AQ31</f>
        <v>9124.4092708204771</v>
      </c>
      <c r="AQ33" s="313">
        <f>'1.3'!AR31</f>
        <v>9238.4272439126107</v>
      </c>
      <c r="AR33" s="313">
        <f>'1.3'!AS31</f>
        <v>9490.9134754926981</v>
      </c>
      <c r="AS33" s="313">
        <f>'1.3'!AT31</f>
        <v>9886.2500097742104</v>
      </c>
      <c r="AT33" s="313">
        <f>'1.3'!AU31</f>
        <v>10369.693168677712</v>
      </c>
      <c r="AU33" s="313">
        <f>'1.3'!AV31</f>
        <v>10868.624871152608</v>
      </c>
      <c r="AV33" s="313">
        <f>'1.3'!AW31</f>
        <v>11231.14787777665</v>
      </c>
      <c r="AW33" s="313">
        <f>'1.3'!AX31</f>
        <v>11433.644974934261</v>
      </c>
      <c r="AX33" s="313">
        <f>'1.3'!AY31</f>
        <v>11304.683173332991</v>
      </c>
    </row>
    <row r="34" spans="1:50" x14ac:dyDescent="0.2">
      <c r="A34" t="s">
        <v>549</v>
      </c>
      <c r="B34" s="313">
        <f>'1.3'!C32</f>
        <v>-23084.673311840583</v>
      </c>
      <c r="C34" s="313">
        <f>'1.3'!D32</f>
        <v>-24229.14541588389</v>
      </c>
      <c r="D34" s="313">
        <f>'1.3'!E32</f>
        <v>-28200.423521356584</v>
      </c>
      <c r="E34" s="313">
        <f>'1.3'!F32</f>
        <v>-20924.265002596672</v>
      </c>
      <c r="F34" s="313">
        <f>'1.3'!G32</f>
        <v>-16078.021608544368</v>
      </c>
      <c r="G34" s="313">
        <f>'1.3'!H32</f>
        <v>-32934.967565952757</v>
      </c>
      <c r="H34" s="313">
        <f>'1.3'!I32</f>
        <v>-31919.790963833599</v>
      </c>
      <c r="I34" s="313">
        <f>'1.3'!J32</f>
        <v>-37970.915725659899</v>
      </c>
      <c r="J34" s="313">
        <f>'1.3'!K32</f>
        <v>-17744.799688748331</v>
      </c>
      <c r="K34" s="313">
        <f>'1.3'!L32</f>
        <v>-30089.634204780261</v>
      </c>
      <c r="L34" s="313">
        <f>'1.3'!M32</f>
        <v>-9427.9123693327565</v>
      </c>
      <c r="M34" s="313">
        <f>'1.3'!N32</f>
        <v>-31492.250742720338</v>
      </c>
      <c r="N34" s="313">
        <f>'1.3'!O32</f>
        <v>-28978.815877988527</v>
      </c>
      <c r="O34" s="313">
        <f>'1.3'!P32</f>
        <v>-43239.98868087602</v>
      </c>
      <c r="P34" s="313">
        <f>'1.3'!Q32</f>
        <v>-57441.026760291657</v>
      </c>
      <c r="Q34" s="313">
        <f>'1.3'!R32</f>
        <v>-22278.169736471027</v>
      </c>
      <c r="R34" s="313">
        <f>'1.3'!S32</f>
        <v>-34544.484305200196</v>
      </c>
      <c r="S34" s="313">
        <f>'1.3'!T32</f>
        <v>-49360.58667015715</v>
      </c>
      <c r="T34" s="313">
        <f>'1.3'!U32</f>
        <v>-123692.73591540937</v>
      </c>
      <c r="U34" s="313">
        <f>'1.3'!V32</f>
        <v>-102797.0606378997</v>
      </c>
      <c r="V34" s="313">
        <f>'1.3'!W32</f>
        <v>-119272.52602221284</v>
      </c>
      <c r="W34" s="313">
        <f>'1.3'!X32</f>
        <v>-65578.078862840179</v>
      </c>
      <c r="X34" s="313">
        <f>'1.3'!Y32</f>
        <v>-186375.22652067541</v>
      </c>
      <c r="Y34" s="313">
        <f>'1.3'!Z32</f>
        <v>-110247.29664622337</v>
      </c>
      <c r="Z34" s="313">
        <f>'1.3'!AA32</f>
        <v>-70865.848729625504</v>
      </c>
      <c r="AA34" s="313">
        <f>'1.3'!AB32</f>
        <v>-87249.857285015198</v>
      </c>
      <c r="AB34" s="313">
        <f>'1.3'!AC32</f>
        <v>-148621.82864631686</v>
      </c>
      <c r="AC34" s="313">
        <f>'1.3'!AD32</f>
        <v>-135894.43906813813</v>
      </c>
      <c r="AD34" s="313">
        <f>'1.3'!AE32</f>
        <v>-112122.11359649248</v>
      </c>
      <c r="AE34" s="313">
        <f>'1.3'!AF32</f>
        <v>-138367.82456762349</v>
      </c>
      <c r="AF34" s="313">
        <f>'1.3'!AG32</f>
        <v>-139741.66941101413</v>
      </c>
      <c r="AG34" s="313">
        <f>'1.3'!AH32</f>
        <v>-117923.8110678017</v>
      </c>
      <c r="AH34" s="313">
        <f>'1.3'!AI32</f>
        <v>-97515.058085543104</v>
      </c>
      <c r="AI34" s="313">
        <f>'1.3'!AJ32</f>
        <v>-145091.01196868616</v>
      </c>
      <c r="AJ34" s="313">
        <f>'1.3'!AK32</f>
        <v>-136555.30724463626</v>
      </c>
      <c r="AK34" s="313">
        <f>'1.3'!AL32</f>
        <v>-96214.066433978645</v>
      </c>
      <c r="AL34" s="313">
        <f>'1.3'!AM32</f>
        <v>-102731.56192953483</v>
      </c>
      <c r="AM34" s="313">
        <f>'1.3'!AN32</f>
        <v>-107044.09374989045</v>
      </c>
      <c r="AN34" s="313">
        <f>'1.3'!AO32</f>
        <v>-101146.10303975138</v>
      </c>
      <c r="AO34" s="313">
        <f>'1.3'!AP32</f>
        <v>-81212.354854940029</v>
      </c>
      <c r="AP34" s="313">
        <f>'1.3'!AQ32</f>
        <v>-66538.635452412884</v>
      </c>
      <c r="AQ34" s="313">
        <f>'1.3'!AR32</f>
        <v>-429358.13814592035</v>
      </c>
      <c r="AR34" s="313">
        <f>'1.3'!AS32</f>
        <v>-299467.55129304284</v>
      </c>
      <c r="AS34" s="313">
        <f>'1.3'!AT32</f>
        <v>-150990.94127863573</v>
      </c>
      <c r="AT34" s="313">
        <f>'1.3'!AU32</f>
        <v>-51595.926432989392</v>
      </c>
      <c r="AU34" s="313">
        <f>'1.3'!AV32</f>
        <v>-186158.60208168154</v>
      </c>
      <c r="AV34" s="313">
        <f>'1.3'!AW32</f>
        <v>-102572.38316968098</v>
      </c>
      <c r="AW34" s="313">
        <f>'1.3'!AX32</f>
        <v>-68514.500499895948</v>
      </c>
      <c r="AX34" s="313">
        <f>'1.3'!AY32</f>
        <v>-83034.230977238738</v>
      </c>
    </row>
    <row r="35" spans="1:50" x14ac:dyDescent="0.2">
      <c r="A35" t="s">
        <v>917</v>
      </c>
      <c r="B35" s="313">
        <f>'1.3'!C33</f>
        <v>12482.396809048056</v>
      </c>
      <c r="C35" s="313">
        <f>'1.3'!D33</f>
        <v>8701.4154589981481</v>
      </c>
      <c r="D35" s="313">
        <f>'1.3'!E33</f>
        <v>8902.9202408293349</v>
      </c>
      <c r="E35" s="313">
        <f>'1.3'!F33</f>
        <v>15677.989231670654</v>
      </c>
      <c r="F35" s="313">
        <f>'1.3'!G33</f>
        <v>31403.630159308363</v>
      </c>
      <c r="G35" s="313">
        <f>'1.3'!H33</f>
        <v>19646.606031449453</v>
      </c>
      <c r="H35" s="313">
        <f>'1.3'!I33</f>
        <v>19272.136196268533</v>
      </c>
      <c r="I35" s="313">
        <f>'1.3'!J33</f>
        <v>11831.432230979772</v>
      </c>
      <c r="J35" s="313">
        <f>'1.3'!K33</f>
        <v>34632.574189566396</v>
      </c>
      <c r="K35" s="313">
        <f>'1.3'!L33</f>
        <v>9641.0457880251633</v>
      </c>
      <c r="L35" s="313">
        <f>'1.3'!M33</f>
        <v>23715.395138830587</v>
      </c>
      <c r="M35" s="313">
        <f>'1.3'!N33</f>
        <v>18974.738552391893</v>
      </c>
      <c r="N35" s="313">
        <f>'1.3'!O33</f>
        <v>26286.037116000545</v>
      </c>
      <c r="O35" s="313">
        <f>'1.3'!P33</f>
        <v>9904.431053796623</v>
      </c>
      <c r="P35" s="313">
        <f>'1.3'!Q33</f>
        <v>-7510.1410653280182</v>
      </c>
      <c r="Q35" s="313">
        <f>'1.3'!R33</f>
        <v>37247.819851845314</v>
      </c>
      <c r="R35" s="313">
        <f>'1.3'!S33</f>
        <v>9342.0114006666408</v>
      </c>
      <c r="S35" s="313">
        <f>'1.3'!T33</f>
        <v>87.891573690401856</v>
      </c>
      <c r="T35" s="313">
        <f>'1.3'!U33</f>
        <v>-33555.915491562031</v>
      </c>
      <c r="U35" s="313">
        <f>'1.3'!V33</f>
        <v>-12409.242550639668</v>
      </c>
      <c r="V35" s="313">
        <f>'1.3'!W33</f>
        <v>15930.874543190759</v>
      </c>
      <c r="W35" s="313">
        <f>'1.3'!X33</f>
        <v>-3279.4091799856251</v>
      </c>
      <c r="X35" s="313">
        <f>'1.3'!Y33</f>
        <v>-17990.898050950011</v>
      </c>
      <c r="Y35" s="313">
        <f>'1.3'!Z33</f>
        <v>-47905.86945807765</v>
      </c>
      <c r="Z35" s="313">
        <f>'1.3'!AA33</f>
        <v>-2151.2411252369493</v>
      </c>
      <c r="AA35" s="313">
        <f>'1.3'!AB33</f>
        <v>-16978.244573344506</v>
      </c>
      <c r="AB35" s="313">
        <f>'1.3'!AC33</f>
        <v>-53574.921822062999</v>
      </c>
      <c r="AC35" s="313">
        <f>'1.3'!AD33</f>
        <v>-46704.349978569939</v>
      </c>
      <c r="AD35" s="313">
        <f>'1.3'!AE33</f>
        <v>-16578.144641524559</v>
      </c>
      <c r="AE35" s="313">
        <f>'1.3'!AF33</f>
        <v>-41644.6761288985</v>
      </c>
      <c r="AF35" s="313">
        <f>'1.3'!AG33</f>
        <v>-43664.735860223431</v>
      </c>
      <c r="AG35" s="313">
        <f>'1.3'!AH33</f>
        <v>-20090.570921751249</v>
      </c>
      <c r="AH35" s="313">
        <f>'1.3'!AI33</f>
        <v>-8456.7728052365273</v>
      </c>
      <c r="AI35" s="313">
        <f>'1.3'!AJ33</f>
        <v>-20391.46342562497</v>
      </c>
      <c r="AJ35" s="313">
        <f>'1.3'!AK33</f>
        <v>-35596.960323670472</v>
      </c>
      <c r="AK35" s="313">
        <f>'1.3'!AL33</f>
        <v>-25504.519711558038</v>
      </c>
      <c r="AL35" s="313">
        <f>'1.3'!AM33</f>
        <v>-7631.2163500519964</v>
      </c>
      <c r="AM35" s="313">
        <f>'1.3'!AN33</f>
        <v>-25493.25019666359</v>
      </c>
      <c r="AN35" s="313">
        <f>'1.3'!AO33</f>
        <v>-32318.128876380302</v>
      </c>
      <c r="AO35" s="313">
        <f>'1.3'!AP33</f>
        <v>-1975.9452296331874</v>
      </c>
      <c r="AP35" s="313">
        <f>'1.3'!AQ33</f>
        <v>-1335.0291386806057</v>
      </c>
      <c r="AQ35" s="313">
        <f>'1.3'!AR33</f>
        <v>-377466.04211842717</v>
      </c>
      <c r="AR35" s="313">
        <f>'1.3'!AS33</f>
        <v>-224011.73860668542</v>
      </c>
      <c r="AS35" s="313">
        <f>'1.3'!AT33</f>
        <v>-58386.061022724141</v>
      </c>
      <c r="AT35" s="313">
        <f>'1.3'!AU33</f>
        <v>27487.508704990149</v>
      </c>
      <c r="AU35" s="313">
        <f>'1.3'!AV33</f>
        <v>-104155.72414592723</v>
      </c>
      <c r="AV35" s="313">
        <f>'1.3'!AW33</f>
        <v>2140.2293113746855</v>
      </c>
      <c r="AW35" s="313">
        <f>'1.3'!AX33</f>
        <v>58705.712809822464</v>
      </c>
      <c r="AX35" s="313">
        <f>'1.3'!AY33</f>
        <v>52111.815149727365</v>
      </c>
    </row>
    <row r="36" spans="1:50" x14ac:dyDescent="0.2">
      <c r="A36" s="13" t="s">
        <v>918</v>
      </c>
      <c r="B36" s="313"/>
      <c r="C36" s="313"/>
      <c r="D36" s="313"/>
      <c r="E36" s="313"/>
      <c r="F36" s="313"/>
      <c r="G36" s="313"/>
      <c r="H36" s="313"/>
      <c r="I36" s="313"/>
      <c r="J36" s="313"/>
      <c r="K36" s="313"/>
      <c r="L36" s="313"/>
      <c r="M36" s="313"/>
      <c r="N36" s="313"/>
      <c r="O36" s="313"/>
      <c r="P36" s="313"/>
      <c r="Q36" s="313"/>
      <c r="R36" s="313"/>
      <c r="S36" s="313"/>
      <c r="T36" s="313"/>
      <c r="U36" s="313"/>
      <c r="V36" s="313"/>
      <c r="W36" s="313"/>
      <c r="X36" s="313"/>
      <c r="Y36" s="313"/>
      <c r="Z36" s="313"/>
      <c r="AA36" s="313"/>
      <c r="AB36" s="313"/>
      <c r="AC36" s="313"/>
      <c r="AD36" s="313"/>
      <c r="AE36" s="313"/>
      <c r="AF36" s="313"/>
      <c r="AG36" s="313"/>
      <c r="AH36" s="313"/>
      <c r="AI36" s="313"/>
      <c r="AJ36" s="313"/>
      <c r="AK36" s="313"/>
      <c r="AL36" s="313"/>
      <c r="AM36" s="313"/>
      <c r="AN36" s="313"/>
      <c r="AO36" s="313"/>
      <c r="AP36" s="313"/>
      <c r="AQ36" s="313"/>
      <c r="AR36" s="313"/>
      <c r="AS36" s="313"/>
      <c r="AT36" s="313"/>
      <c r="AU36" s="313"/>
      <c r="AV36" s="313"/>
      <c r="AW36" s="313"/>
      <c r="AX36" s="313"/>
    </row>
    <row r="37" spans="1:50" x14ac:dyDescent="0.2">
      <c r="A37" s="11" t="s">
        <v>388</v>
      </c>
      <c r="B37" s="313">
        <f>'1.3'!C35</f>
        <v>5291.2860602669998</v>
      </c>
      <c r="C37" s="313">
        <f>'1.3'!D35</f>
        <v>6759.1500626510006</v>
      </c>
      <c r="D37" s="313">
        <f>'1.3'!E35</f>
        <v>7402.788139323</v>
      </c>
      <c r="E37" s="313">
        <f>'1.3'!F35</f>
        <v>10615.435114100999</v>
      </c>
      <c r="F37" s="313">
        <f>'1.3'!G35</f>
        <v>4724.5936531690004</v>
      </c>
      <c r="G37" s="313">
        <f>'1.3'!H35</f>
        <v>5798.1028810119997</v>
      </c>
      <c r="H37" s="313">
        <f>'1.3'!I35</f>
        <v>6315.0734756680004</v>
      </c>
      <c r="I37" s="313">
        <f>'1.3'!J35</f>
        <v>8659.4906272229982</v>
      </c>
      <c r="J37" s="313">
        <f>'1.3'!K35</f>
        <v>4449.7816719767925</v>
      </c>
      <c r="K37" s="313">
        <f>'1.3'!L35</f>
        <v>5767.2064167082399</v>
      </c>
      <c r="L37" s="313">
        <f>'1.3'!M35</f>
        <v>6677.2977316089236</v>
      </c>
      <c r="M37" s="313">
        <f>'1.3'!N35</f>
        <v>8290.604062319233</v>
      </c>
      <c r="N37" s="313">
        <f>'1.3'!O35</f>
        <v>5717.6325632770004</v>
      </c>
      <c r="O37" s="313">
        <f>'1.3'!P35</f>
        <v>7455.424092756999</v>
      </c>
      <c r="P37" s="313">
        <f>'1.3'!Q35</f>
        <v>8615.2030730679999</v>
      </c>
      <c r="Q37" s="313">
        <f>'1.3'!R35</f>
        <v>11016.367054626</v>
      </c>
      <c r="R37" s="313">
        <f>'1.3'!S35</f>
        <v>8065.4940587330002</v>
      </c>
      <c r="S37" s="313">
        <f>'1.3'!T35</f>
        <v>10087.614758917</v>
      </c>
      <c r="T37" s="313">
        <f>'1.3'!U35</f>
        <v>10513.582619157001</v>
      </c>
      <c r="U37" s="313">
        <f>'1.3'!V35</f>
        <v>10550.321035309002</v>
      </c>
      <c r="V37" s="313">
        <f>'1.3'!W35</f>
        <v>5891.5717668259995</v>
      </c>
      <c r="W37" s="313">
        <f>'1.3'!X35</f>
        <v>5637.5431321599999</v>
      </c>
      <c r="X37" s="313">
        <f>'1.3'!Y35</f>
        <v>5947.225989573999</v>
      </c>
      <c r="Y37" s="313">
        <f>'1.3'!Z35</f>
        <v>7736.4610176440001</v>
      </c>
      <c r="Z37" s="313">
        <f>'1.3'!AA35</f>
        <v>4559.7465102009992</v>
      </c>
      <c r="AA37" s="313">
        <f>'1.3'!AB35</f>
        <v>5057.0000648469995</v>
      </c>
      <c r="AB37" s="313">
        <f>'1.3'!AC35</f>
        <v>5320.9500631709998</v>
      </c>
      <c r="AC37" s="313">
        <f>'1.3'!AD35</f>
        <v>8430.8703206459995</v>
      </c>
      <c r="AD37" s="313">
        <f>'1.3'!AE35</f>
        <v>4151.1318239437824</v>
      </c>
      <c r="AE37" s="313">
        <f>'1.3'!AF35</f>
        <v>4924.064750891559</v>
      </c>
      <c r="AF37" s="313">
        <f>'1.3'!AG35</f>
        <v>5954.261593968914</v>
      </c>
      <c r="AG37" s="313">
        <f>'1.3'!AH35</f>
        <v>8303.8586158515027</v>
      </c>
      <c r="AH37" s="313">
        <f>'1.3'!AI35</f>
        <v>3967.6705778450005</v>
      </c>
      <c r="AI37" s="313">
        <f>'1.3'!AJ35</f>
        <v>5433.7021844399997</v>
      </c>
      <c r="AJ37" s="313">
        <f>'1.3'!AK35</f>
        <v>6240.6986585080012</v>
      </c>
      <c r="AK37" s="313">
        <f>'1.3'!AL35</f>
        <v>9647.5042101300023</v>
      </c>
      <c r="AL37" s="313">
        <f>'1.3'!AM35</f>
        <v>4088.8656813550001</v>
      </c>
      <c r="AM37" s="313">
        <f>'1.3'!AN35</f>
        <v>4752.0321936869996</v>
      </c>
      <c r="AN37" s="313">
        <f>'1.3'!AO35</f>
        <v>5765.1821886360003</v>
      </c>
      <c r="AO37" s="313">
        <f>'1.3'!AP35</f>
        <v>9569.3831977970003</v>
      </c>
      <c r="AP37" s="313">
        <f>'1.3'!AQ35</f>
        <v>3744.2205549539999</v>
      </c>
      <c r="AQ37" s="313">
        <f>'1.3'!AR35</f>
        <v>5109.9587721259995</v>
      </c>
      <c r="AR37" s="313">
        <f>'1.3'!AS35</f>
        <v>6169.480545851</v>
      </c>
      <c r="AS37" s="313">
        <f>'1.3'!AT35</f>
        <v>8125.0360126990008</v>
      </c>
      <c r="AT37" s="313">
        <f>'1.3'!AU35</f>
        <v>3036.59595223</v>
      </c>
      <c r="AU37" s="313">
        <f>'1.3'!AV35</f>
        <v>4791.6774437220001</v>
      </c>
      <c r="AV37" s="313">
        <f>'1.3'!AW35</f>
        <v>5247.8880142609996</v>
      </c>
      <c r="AW37" s="313">
        <f>'1.3'!AX35</f>
        <v>7295.259513130999</v>
      </c>
      <c r="AX37" s="313">
        <f>'1.3'!AY35</f>
        <v>3685.0931865009998</v>
      </c>
    </row>
    <row r="38" spans="1:50" x14ac:dyDescent="0.2">
      <c r="A38" s="11" t="s">
        <v>919</v>
      </c>
      <c r="B38" s="313">
        <f>'1.3'!C36</f>
        <v>-17223.416867019598</v>
      </c>
      <c r="C38" s="313">
        <f>'1.3'!D36</f>
        <v>-17118.759517834893</v>
      </c>
      <c r="D38" s="313">
        <f>'1.3'!E36</f>
        <v>-20633.224848733586</v>
      </c>
      <c r="E38" s="313">
        <f>'1.3'!F36</f>
        <v>-10418.806184768666</v>
      </c>
      <c r="F38" s="313">
        <f>'1.3'!G36</f>
        <v>-12029.567142516356</v>
      </c>
      <c r="G38" s="313">
        <f>'1.3'!H36</f>
        <v>-28245.583623905753</v>
      </c>
      <c r="H38" s="313">
        <f>'1.3'!I36</f>
        <v>-25393.0293006176</v>
      </c>
      <c r="I38" s="313">
        <f>'1.3'!J36</f>
        <v>-30738.327757578896</v>
      </c>
      <c r="J38" s="313">
        <f>'1.3'!K36</f>
        <v>-13279.387077725409</v>
      </c>
      <c r="K38" s="313">
        <f>'1.3'!L36</f>
        <v>-24517.387255170346</v>
      </c>
      <c r="L38" s="313">
        <f>'1.3'!M36</f>
        <v>-3387.3567606448246</v>
      </c>
      <c r="M38" s="313">
        <f>'1.3'!N36</f>
        <v>-24077.623250601915</v>
      </c>
      <c r="N38" s="313">
        <f>'1.3'!O36</f>
        <v>-23559.26734574954</v>
      </c>
      <c r="O38" s="313">
        <f>'1.3'!P36</f>
        <v>-37514.20349056003</v>
      </c>
      <c r="P38" s="313">
        <f>'1.3'!Q36</f>
        <v>-49969.710438710666</v>
      </c>
      <c r="Q38" s="313">
        <f>'1.3'!R36</f>
        <v>-10777.128293143036</v>
      </c>
      <c r="R38" s="313">
        <f>'1.3'!S36</f>
        <v>-26826.022666724224</v>
      </c>
      <c r="S38" s="313">
        <f>'1.3'!T36</f>
        <v>-39266.774833476164</v>
      </c>
      <c r="T38" s="313">
        <f>'1.3'!U36</f>
        <v>-114399.33198125736</v>
      </c>
      <c r="U38" s="313">
        <f>'1.3'!V36</f>
        <v>-96917.586487406705</v>
      </c>
      <c r="V38" s="313">
        <f>'1.3'!W36</f>
        <v>-113322.13783633683</v>
      </c>
      <c r="W38" s="313">
        <f>'1.3'!X36</f>
        <v>-63130.936683755164</v>
      </c>
      <c r="X38" s="313">
        <f>'1.3'!Y36</f>
        <v>-181030.58758315339</v>
      </c>
      <c r="Y38" s="313">
        <f>'1.3'!Z36</f>
        <v>-101972.11103218034</v>
      </c>
      <c r="Z38" s="313">
        <f>'1.3'!AA36</f>
        <v>-66509.168070842541</v>
      </c>
      <c r="AA38" s="313">
        <f>'1.3'!AB36</f>
        <v>-83763.875595324193</v>
      </c>
      <c r="AB38" s="313">
        <f>'1.3'!AC36</f>
        <v>-144436.15109707287</v>
      </c>
      <c r="AC38" s="313">
        <f>'1.3'!AD36</f>
        <v>-127811.36393887912</v>
      </c>
      <c r="AD38" s="313">
        <f>'1.3'!AE36</f>
        <v>-108285.40813670345</v>
      </c>
      <c r="AE38" s="313">
        <f>'1.3'!AF36</f>
        <v>-134939.7565480982</v>
      </c>
      <c r="AF38" s="313">
        <f>'1.3'!AG36</f>
        <v>-135731.99447108584</v>
      </c>
      <c r="AG38" s="313">
        <f>'1.3'!AH36</f>
        <v>-113463.75608081355</v>
      </c>
      <c r="AH38" s="313">
        <f>'1.3'!AI36</f>
        <v>-93774.547579643113</v>
      </c>
      <c r="AI38" s="313">
        <f>'1.3'!AJ36</f>
        <v>-141360.93077945814</v>
      </c>
      <c r="AJ38" s="313">
        <f>'1.3'!AK36</f>
        <v>-130794.04523681627</v>
      </c>
      <c r="AK38" s="313">
        <f>'1.3'!AL36</f>
        <v>-86459.781182400664</v>
      </c>
      <c r="AL38" s="313">
        <f>'1.3'!AM36</f>
        <v>-98854.121539067826</v>
      </c>
      <c r="AM38" s="313">
        <f>'1.3'!AN36</f>
        <v>-103104.30801463945</v>
      </c>
      <c r="AN38" s="313">
        <f>'1.3'!AO36</f>
        <v>-99829.245340138383</v>
      </c>
      <c r="AO38" s="313">
        <f>'1.3'!AP36</f>
        <v>-72310.924871265044</v>
      </c>
      <c r="AP38" s="313">
        <f>'1.3'!AQ36</f>
        <v>-63121.909261430868</v>
      </c>
      <c r="AQ38" s="313">
        <f>'1.3'!AR36</f>
        <v>-424558.83424480236</v>
      </c>
      <c r="AR38" s="313">
        <f>'1.3'!AS36</f>
        <v>-298576.33002500783</v>
      </c>
      <c r="AS38" s="313">
        <f>'1.3'!AT36</f>
        <v>-143043.66853086674</v>
      </c>
      <c r="AT38" s="313">
        <f>'1.3'!AU36</f>
        <v>-48517.971047325409</v>
      </c>
      <c r="AU38" s="313">
        <f>'1.3'!AV36</f>
        <v>-181581.39435263854</v>
      </c>
      <c r="AV38" s="313">
        <f>'1.3'!AW36</f>
        <v>-98299.556549042958</v>
      </c>
      <c r="AW38" s="313">
        <f>'1.3'!AX36</f>
        <v>-66647.333996316942</v>
      </c>
      <c r="AX38" s="313">
        <f>'1.3'!AY36</f>
        <v>-79529.581512796794</v>
      </c>
    </row>
    <row r="39" spans="1:50" x14ac:dyDescent="0.2">
      <c r="A39" s="11" t="s">
        <v>920</v>
      </c>
      <c r="B39" s="313">
        <f>'1.3'!C37</f>
        <v>-21634.025742046739</v>
      </c>
      <c r="C39" s="313">
        <f>'1.3'!D37</f>
        <v>-21643.445141317396</v>
      </c>
      <c r="D39" s="313">
        <f>'1.3'!E37</f>
        <v>-25232.526710199469</v>
      </c>
      <c r="E39" s="313">
        <f>'1.3'!F37</f>
        <v>-15057.209824793143</v>
      </c>
      <c r="F39" s="313">
        <f>'1.3'!G37</f>
        <v>-16814.645776017394</v>
      </c>
      <c r="G39" s="313">
        <f>'1.3'!H37</f>
        <v>-33169.314862691244</v>
      </c>
      <c r="H39" s="313">
        <f>'1.3'!I37</f>
        <v>-30394.253098246278</v>
      </c>
      <c r="I39" s="313">
        <f>'1.3'!J37</f>
        <v>-35782.294087663686</v>
      </c>
      <c r="J39" s="313">
        <f>'1.3'!K37</f>
        <v>-18363.394847399846</v>
      </c>
      <c r="K39" s="313">
        <f>'1.3'!L37</f>
        <v>-29723.115888565648</v>
      </c>
      <c r="L39" s="313">
        <f>'1.3'!M37</f>
        <v>-8688.5331751545746</v>
      </c>
      <c r="M39" s="313">
        <f>'1.3'!N37</f>
        <v>-29417.710433022425</v>
      </c>
      <c r="N39" s="313">
        <f>'1.3'!O37</f>
        <v>-28948.392065764376</v>
      </c>
      <c r="O39" s="313">
        <f>'1.3'!P37</f>
        <v>-43040.380184381094</v>
      </c>
      <c r="P39" s="313">
        <f>'1.3'!Q37</f>
        <v>-55605.972861491828</v>
      </c>
      <c r="Q39" s="313">
        <f>'1.3'!R37</f>
        <v>-16462.564456525972</v>
      </c>
      <c r="R39" s="313">
        <f>'1.3'!S37</f>
        <v>-32897.316176274951</v>
      </c>
      <c r="S39" s="313">
        <f>'1.3'!T37</f>
        <v>-45481.61814743912</v>
      </c>
      <c r="T39" s="313">
        <f>'1.3'!U37</f>
        <v>-120714.88395533134</v>
      </c>
      <c r="U39" s="313">
        <f>'1.3'!V37</f>
        <v>-103278.53728603869</v>
      </c>
      <c r="V39" s="313">
        <f>'1.3'!W37</f>
        <v>-120073.76502696579</v>
      </c>
      <c r="W39" s="313">
        <f>'1.3'!X37</f>
        <v>-70023.44140466761</v>
      </c>
      <c r="X39" s="313">
        <f>'1.3'!Y37</f>
        <v>-188085.91238421289</v>
      </c>
      <c r="Y39" s="313">
        <f>'1.3'!Z37</f>
        <v>-109126.65431957945</v>
      </c>
      <c r="Z39" s="313">
        <f>'1.3'!AA37</f>
        <v>-73889.565086087372</v>
      </c>
      <c r="AA39" s="313">
        <f>'1.3'!AB37</f>
        <v>-91297.241421291954</v>
      </c>
      <c r="AB39" s="313">
        <f>'1.3'!AC37</f>
        <v>-152079.42333774304</v>
      </c>
      <c r="AC39" s="313">
        <f>'1.3'!AD37</f>
        <v>-135486.35697426106</v>
      </c>
      <c r="AD39" s="313">
        <f>'1.3'!AE37</f>
        <v>-116420.66520567884</v>
      </c>
      <c r="AE39" s="313">
        <f>'1.3'!AF37</f>
        <v>-143161.3390459854</v>
      </c>
      <c r="AF39" s="313">
        <f>'1.3'!AG37</f>
        <v>-144131.05012537411</v>
      </c>
      <c r="AG39" s="313">
        <f>'1.3'!AH37</f>
        <v>-121910.62444245303</v>
      </c>
      <c r="AH39" s="313">
        <f>'1.3'!AI37</f>
        <v>-102105.49592921461</v>
      </c>
      <c r="AI39" s="313">
        <f>'1.3'!AJ37</f>
        <v>-149786.59577586909</v>
      </c>
      <c r="AJ39" s="313">
        <f>'1.3'!AK37</f>
        <v>-139369.41399716912</v>
      </c>
      <c r="AK39" s="313">
        <f>'1.3'!AL37</f>
        <v>-95230.314353328256</v>
      </c>
      <c r="AL39" s="313">
        <f>'1.3'!AM37</f>
        <v>-108098.30364945345</v>
      </c>
      <c r="AM39" s="313">
        <f>'1.3'!AN37</f>
        <v>-112188.08525864899</v>
      </c>
      <c r="AN39" s="313">
        <f>'1.3'!AO37</f>
        <v>-109012.16028921347</v>
      </c>
      <c r="AO39" s="313">
        <f>'1.3'!AP37</f>
        <v>-81673.050567794795</v>
      </c>
      <c r="AP39" s="313">
        <f>'1.3'!AQ37</f>
        <v>-72246.318532251345</v>
      </c>
      <c r="AQ39" s="313">
        <f>'1.3'!AR37</f>
        <v>-433797.26148871507</v>
      </c>
      <c r="AR39" s="313">
        <f>'1.3'!AS37</f>
        <v>-308067.24350050057</v>
      </c>
      <c r="AS39" s="313">
        <f>'1.3'!AT37</f>
        <v>-152929.91854064094</v>
      </c>
      <c r="AT39" s="313">
        <f>'1.3'!AU37</f>
        <v>-58887.664216003119</v>
      </c>
      <c r="AU39" s="313">
        <f>'1.3'!AV37</f>
        <v>-192450.01922379114</v>
      </c>
      <c r="AV39" s="313">
        <f>'1.3'!AW37</f>
        <v>-109530.7044268196</v>
      </c>
      <c r="AW39" s="313">
        <f>'1.3'!AX37</f>
        <v>-78080.978971251199</v>
      </c>
      <c r="AX39" s="313">
        <f>'1.3'!AY37</f>
        <v>-90834.264686129784</v>
      </c>
    </row>
    <row r="41" spans="1:50" x14ac:dyDescent="0.2">
      <c r="A41" s="318" t="s">
        <v>916</v>
      </c>
      <c r="B41" s="318"/>
      <c r="C41" s="318"/>
      <c r="D41" s="318"/>
      <c r="E41" s="318"/>
      <c r="F41" s="318"/>
      <c r="G41" s="318"/>
      <c r="H41" s="318"/>
      <c r="I41" s="318"/>
      <c r="J41" s="318"/>
      <c r="K41" s="318"/>
      <c r="L41" s="318"/>
      <c r="M41" s="318"/>
      <c r="N41" s="318"/>
      <c r="O41" s="318"/>
      <c r="P41" s="318"/>
      <c r="Q41" s="318"/>
      <c r="R41" s="318"/>
      <c r="S41" s="318"/>
      <c r="T41" s="318"/>
      <c r="U41" s="318"/>
      <c r="V41" s="318"/>
      <c r="W41" s="318"/>
      <c r="X41" s="318"/>
      <c r="Y41" s="318"/>
      <c r="Z41" s="318"/>
      <c r="AA41" s="318"/>
      <c r="AB41" s="318"/>
      <c r="AC41" s="318"/>
      <c r="AD41" s="318"/>
      <c r="AE41" s="318"/>
      <c r="AF41" s="318"/>
      <c r="AG41" s="318"/>
      <c r="AH41" s="318"/>
      <c r="AI41" s="318"/>
      <c r="AJ41" s="318"/>
      <c r="AK41" s="318"/>
      <c r="AL41" s="318"/>
      <c r="AM41" s="318"/>
      <c r="AN41" s="318"/>
      <c r="AO41" s="318"/>
      <c r="AP41" s="318"/>
      <c r="AQ41" s="318"/>
      <c r="AR41" s="318"/>
      <c r="AS41" s="318"/>
      <c r="AT41" s="318"/>
      <c r="AU41" s="318"/>
      <c r="AV41" s="318"/>
      <c r="AW41" s="318"/>
      <c r="AX41" s="318"/>
    </row>
    <row r="42" spans="1:50" x14ac:dyDescent="0.2">
      <c r="A42" t="s">
        <v>535</v>
      </c>
      <c r="B42" s="313">
        <f>'1.3'!C40-'1.3'!C5</f>
        <v>17295.437182009337</v>
      </c>
      <c r="C42" s="313">
        <f>'1.3'!D40-'1.3'!D5</f>
        <v>16314.927974867984</v>
      </c>
      <c r="D42" s="313">
        <f>'1.3'!E40-'1.3'!E5</f>
        <v>17049.787402003305</v>
      </c>
      <c r="E42" s="313">
        <f>'1.3'!F40-'1.3'!F5</f>
        <v>18896.87079564936</v>
      </c>
      <c r="F42" s="313">
        <f>'1.3'!G40-'1.3'!G5</f>
        <v>19869.492484897899</v>
      </c>
      <c r="G42" s="313">
        <f>'1.3'!H40-'1.3'!H5</f>
        <v>18883.688476431649</v>
      </c>
      <c r="H42" s="313">
        <f>'1.3'!I40-'1.3'!I5</f>
        <v>20290.072855251143</v>
      </c>
      <c r="I42" s="313">
        <f>'1.3'!J40-'1.3'!J5</f>
        <v>22132.657348239271</v>
      </c>
      <c r="J42" s="313">
        <f>'1.3'!K40-'1.3'!K5</f>
        <v>23382.30476348917</v>
      </c>
      <c r="K42" s="313">
        <f>'1.3'!L40-'1.3'!L5</f>
        <v>22224.682944167114</v>
      </c>
      <c r="L42" s="313">
        <f>'1.3'!M40-'1.3'!M5</f>
        <v>22865.008003370895</v>
      </c>
      <c r="M42" s="313">
        <f>'1.3'!N40-'1.3'!N5</f>
        <v>32934.150812162843</v>
      </c>
      <c r="N42" s="313">
        <f>'1.3'!O40-'1.3'!O5</f>
        <v>26289.386123842967</v>
      </c>
      <c r="O42" s="313">
        <f>'1.3'!P40-'1.3'!P5</f>
        <v>25659.181270376081</v>
      </c>
      <c r="P42" s="313">
        <f>'1.3'!Q40-'1.3'!Q5</f>
        <v>26468.048196521238</v>
      </c>
      <c r="Q42" s="313">
        <f>'1.3'!R40-'1.3'!R5</f>
        <v>30355.234120829846</v>
      </c>
      <c r="R42" s="313">
        <f>'1.3'!S40-'1.3'!S5</f>
        <v>30363.235357579833</v>
      </c>
      <c r="S42" s="313">
        <f>'1.3'!T40-'1.3'!T5</f>
        <v>28751.24789269676</v>
      </c>
      <c r="T42" s="313">
        <f>'1.3'!U40-'1.3'!U5</f>
        <v>29421.729491602222</v>
      </c>
      <c r="U42" s="313">
        <f>'1.3'!V40-'1.3'!V5</f>
        <v>34219.153848351212</v>
      </c>
      <c r="V42" s="313">
        <f>'1.3'!W40-'1.3'!W5</f>
        <v>34869.264138077735</v>
      </c>
      <c r="W42" s="313">
        <f>'1.3'!X40-'1.3'!X5</f>
        <v>32366.434382359264</v>
      </c>
      <c r="X42" s="313">
        <f>'1.3'!Y40-'1.3'!Y5</f>
        <v>32420.731421076693</v>
      </c>
      <c r="Y42" s="313">
        <f>'1.3'!Z40-'1.3'!Z5</f>
        <v>32744.037782276282</v>
      </c>
      <c r="Z42" s="313">
        <f>'1.3'!AA40-'1.3'!AA5</f>
        <v>36900.005125946424</v>
      </c>
      <c r="AA42" s="313">
        <f>'1.3'!AB40-'1.3'!AB5</f>
        <v>33848.143266774016</v>
      </c>
      <c r="AB42" s="313">
        <f>'1.3'!AC40-'1.3'!AC5</f>
        <v>34062.280345213716</v>
      </c>
      <c r="AC42" s="313">
        <f>'1.3'!AD40-'1.3'!AD5</f>
        <v>36076.230272005894</v>
      </c>
      <c r="AD42" s="313">
        <f>'1.3'!AE40-'1.3'!AE5</f>
        <v>36913.787415308005</v>
      </c>
      <c r="AE42" s="313">
        <f>'1.3'!AF40-'1.3'!AF5</f>
        <v>33910.302047578967</v>
      </c>
      <c r="AF42" s="313">
        <f>'1.3'!AG40-'1.3'!AG5</f>
        <v>34110.53667904716</v>
      </c>
      <c r="AG42" s="313">
        <f>'1.3'!AH40-'1.3'!AH5</f>
        <v>33836.812428835838</v>
      </c>
      <c r="AH42" s="313">
        <f>'1.3'!AI40-'1.3'!AI5</f>
        <v>34788.323879020056</v>
      </c>
      <c r="AI42" s="313">
        <f>'1.3'!AJ40-'1.3'!AJ5</f>
        <v>31596.841009059979</v>
      </c>
      <c r="AJ42" s="313">
        <f>'1.3'!AK40-'1.3'!AK5</f>
        <v>31471.500298779982</v>
      </c>
      <c r="AK42" s="313">
        <f>'1.3'!AL40-'1.3'!AL5</f>
        <v>37200.011387070059</v>
      </c>
      <c r="AL42" s="313">
        <f>'1.3'!AM40-'1.3'!AM5</f>
        <v>40892.605597716989</v>
      </c>
      <c r="AM42" s="313">
        <f>'1.3'!AN40-'1.3'!AN5</f>
        <v>38171.573349635408</v>
      </c>
      <c r="AN42" s="313">
        <f>'1.3'!AO40-'1.3'!AO5</f>
        <v>37887.001424048562</v>
      </c>
      <c r="AO42" s="313">
        <f>'1.3'!AP40-'1.3'!AP5</f>
        <v>43361.368982579093</v>
      </c>
      <c r="AP42" s="313">
        <f>'1.3'!AQ40-'1.3'!AQ5</f>
        <v>44707.07571904402</v>
      </c>
      <c r="AQ42" s="313">
        <f>'1.3'!AR40-'1.3'!AR5</f>
        <v>30490.149128728022</v>
      </c>
      <c r="AR42" s="313">
        <f>'1.3'!AS40-'1.3'!AS5</f>
        <v>45573.215164043009</v>
      </c>
      <c r="AS42" s="313">
        <f>'1.3'!AT40-'1.3'!AT5</f>
        <v>48116.929988184827</v>
      </c>
      <c r="AT42" s="313">
        <f>'1.3'!AU40-'1.3'!AU5</f>
        <v>35459.474070789991</v>
      </c>
      <c r="AU42" s="313">
        <f>'1.3'!AV40-'1.3'!AV5</f>
        <v>29972.529069020064</v>
      </c>
      <c r="AV42" s="313">
        <f>'1.3'!AW40-'1.3'!AW5</f>
        <v>32294.575791990035</v>
      </c>
      <c r="AW42" s="313">
        <f>'1.3'!AX40-'1.3'!AX5</f>
        <v>42161.824114779942</v>
      </c>
      <c r="AX42" s="313">
        <f>'1.3'!AY40-'1.3'!AY5</f>
        <v>39491.485649549984</v>
      </c>
    </row>
    <row r="43" spans="1:50" x14ac:dyDescent="0.2">
      <c r="A43" s="11" t="s">
        <v>242</v>
      </c>
      <c r="B43" s="313">
        <f>'1.3'!C41-'1.3'!C6</f>
        <v>0</v>
      </c>
      <c r="C43" s="313">
        <f>'1.3'!D41-'1.3'!D6</f>
        <v>0</v>
      </c>
      <c r="D43" s="313">
        <f>'1.3'!E41-'1.3'!E6</f>
        <v>0</v>
      </c>
      <c r="E43" s="313">
        <f>'1.3'!F41-'1.3'!F6</f>
        <v>0</v>
      </c>
      <c r="F43" s="313">
        <f>'1.3'!G41-'1.3'!G6</f>
        <v>0</v>
      </c>
      <c r="G43" s="313">
        <f>'1.3'!H41-'1.3'!H6</f>
        <v>0</v>
      </c>
      <c r="H43" s="313">
        <f>'1.3'!I41-'1.3'!I6</f>
        <v>0</v>
      </c>
      <c r="I43" s="313">
        <f>'1.3'!J41-'1.3'!J6</f>
        <v>0</v>
      </c>
      <c r="J43" s="313">
        <f>'1.3'!K41-'1.3'!K6</f>
        <v>0</v>
      </c>
      <c r="K43" s="313">
        <f>'1.3'!L41-'1.3'!L6</f>
        <v>0</v>
      </c>
      <c r="L43" s="313">
        <f>'1.3'!M41-'1.3'!M6</f>
        <v>0</v>
      </c>
      <c r="M43" s="313">
        <f>'1.3'!N41-'1.3'!N6</f>
        <v>0</v>
      </c>
      <c r="N43" s="313">
        <f>'1.3'!O41-'1.3'!O6</f>
        <v>0</v>
      </c>
      <c r="O43" s="313">
        <f>'1.3'!P41-'1.3'!P6</f>
        <v>0</v>
      </c>
      <c r="P43" s="313">
        <f>'1.3'!Q41-'1.3'!Q6</f>
        <v>0</v>
      </c>
      <c r="Q43" s="313">
        <f>'1.3'!R41-'1.3'!R6</f>
        <v>0</v>
      </c>
      <c r="R43" s="313">
        <f>'1.3'!S41-'1.3'!S6</f>
        <v>0</v>
      </c>
      <c r="S43" s="313">
        <f>'1.3'!T41-'1.3'!T6</f>
        <v>0</v>
      </c>
      <c r="T43" s="313">
        <f>'1.3'!U41-'1.3'!U6</f>
        <v>0</v>
      </c>
      <c r="U43" s="313">
        <f>'1.3'!V41-'1.3'!V6</f>
        <v>0</v>
      </c>
      <c r="V43" s="313">
        <f>'1.3'!W41-'1.3'!W6</f>
        <v>0</v>
      </c>
      <c r="W43" s="313">
        <f>'1.3'!X41-'1.3'!X6</f>
        <v>0</v>
      </c>
      <c r="X43" s="313">
        <f>'1.3'!Y41-'1.3'!Y6</f>
        <v>0</v>
      </c>
      <c r="Y43" s="313">
        <f>'1.3'!Z41-'1.3'!Z6</f>
        <v>0</v>
      </c>
      <c r="Z43" s="313">
        <f>'1.3'!AA41-'1.3'!AA6</f>
        <v>0</v>
      </c>
      <c r="AA43" s="313">
        <f>'1.3'!AB41-'1.3'!AB6</f>
        <v>0</v>
      </c>
      <c r="AB43" s="313">
        <f>'1.3'!AC41-'1.3'!AC6</f>
        <v>0</v>
      </c>
      <c r="AC43" s="313">
        <f>'1.3'!AD41-'1.3'!AD6</f>
        <v>0</v>
      </c>
      <c r="AD43" s="313">
        <f>'1.3'!AE41-'1.3'!AE6</f>
        <v>0</v>
      </c>
      <c r="AE43" s="313">
        <f>'1.3'!AF41-'1.3'!AF6</f>
        <v>0</v>
      </c>
      <c r="AF43" s="313">
        <f>'1.3'!AG41-'1.3'!AG6</f>
        <v>0</v>
      </c>
      <c r="AG43" s="313">
        <f>'1.3'!AH41-'1.3'!AH6</f>
        <v>0</v>
      </c>
      <c r="AH43" s="313">
        <f>'1.3'!AI41-'1.3'!AI6</f>
        <v>0</v>
      </c>
      <c r="AI43" s="313">
        <f>'1.3'!AJ41-'1.3'!AJ6</f>
        <v>0</v>
      </c>
      <c r="AJ43" s="313">
        <f>'1.3'!AK41-'1.3'!AK6</f>
        <v>0</v>
      </c>
      <c r="AK43" s="313">
        <f>'1.3'!AL41-'1.3'!AL6</f>
        <v>0</v>
      </c>
      <c r="AL43" s="313">
        <f>'1.3'!AM41-'1.3'!AM6</f>
        <v>0</v>
      </c>
      <c r="AM43" s="313">
        <f>'1.3'!AN41-'1.3'!AN6</f>
        <v>0</v>
      </c>
      <c r="AN43" s="313">
        <f>'1.3'!AO41-'1.3'!AO6</f>
        <v>0</v>
      </c>
      <c r="AO43" s="313">
        <f>'1.3'!AP41-'1.3'!AP6</f>
        <v>0</v>
      </c>
      <c r="AP43" s="313">
        <f>'1.3'!AQ41-'1.3'!AQ6</f>
        <v>0</v>
      </c>
      <c r="AQ43" s="313">
        <f>'1.3'!AR41-'1.3'!AR6</f>
        <v>0</v>
      </c>
      <c r="AR43" s="313">
        <f>'1.3'!AS41-'1.3'!AS6</f>
        <v>0</v>
      </c>
      <c r="AS43" s="313">
        <f>'1.3'!AT41-'1.3'!AT6</f>
        <v>0</v>
      </c>
      <c r="AT43" s="313">
        <f>'1.3'!AU41-'1.3'!AU6</f>
        <v>0</v>
      </c>
      <c r="AU43" s="313">
        <f>'1.3'!AV41-'1.3'!AV6</f>
        <v>0</v>
      </c>
      <c r="AV43" s="313">
        <f>'1.3'!AW41-'1.3'!AW6</f>
        <v>0</v>
      </c>
      <c r="AW43" s="313">
        <f>'1.3'!AX41-'1.3'!AX6</f>
        <v>0</v>
      </c>
      <c r="AX43" s="313">
        <f>'1.3'!AY41-'1.3'!AY6</f>
        <v>0</v>
      </c>
    </row>
    <row r="44" spans="1:50" x14ac:dyDescent="0.2">
      <c r="A44" s="317" t="s">
        <v>256</v>
      </c>
      <c r="B44" s="313">
        <f>'1.3'!C42-'1.3'!C7</f>
        <v>0</v>
      </c>
      <c r="C44" s="313">
        <f>'1.3'!D42-'1.3'!D7</f>
        <v>0</v>
      </c>
      <c r="D44" s="313">
        <f>'1.3'!E42-'1.3'!E7</f>
        <v>0</v>
      </c>
      <c r="E44" s="313">
        <f>'1.3'!F42-'1.3'!F7</f>
        <v>0</v>
      </c>
      <c r="F44" s="313">
        <f>'1.3'!G42-'1.3'!G7</f>
        <v>0</v>
      </c>
      <c r="G44" s="313">
        <f>'1.3'!H42-'1.3'!H7</f>
        <v>0</v>
      </c>
      <c r="H44" s="313">
        <f>'1.3'!I42-'1.3'!I7</f>
        <v>0</v>
      </c>
      <c r="I44" s="313">
        <f>'1.3'!J42-'1.3'!J7</f>
        <v>0</v>
      </c>
      <c r="J44" s="313">
        <f>'1.3'!K42-'1.3'!K7</f>
        <v>0</v>
      </c>
      <c r="K44" s="313">
        <f>'1.3'!L42-'1.3'!L7</f>
        <v>0</v>
      </c>
      <c r="L44" s="313">
        <f>'1.3'!M42-'1.3'!M7</f>
        <v>0</v>
      </c>
      <c r="M44" s="313">
        <f>'1.3'!N42-'1.3'!N7</f>
        <v>0</v>
      </c>
      <c r="N44" s="313">
        <f>'1.3'!O42-'1.3'!O7</f>
        <v>0</v>
      </c>
      <c r="O44" s="313">
        <f>'1.3'!P42-'1.3'!P7</f>
        <v>0</v>
      </c>
      <c r="P44" s="313">
        <f>'1.3'!Q42-'1.3'!Q7</f>
        <v>0</v>
      </c>
      <c r="Q44" s="313">
        <f>'1.3'!R42-'1.3'!R7</f>
        <v>0</v>
      </c>
      <c r="R44" s="313">
        <f>'1.3'!S42-'1.3'!S7</f>
        <v>0</v>
      </c>
      <c r="S44" s="313">
        <f>'1.3'!T42-'1.3'!T7</f>
        <v>0</v>
      </c>
      <c r="T44" s="313">
        <f>'1.3'!U42-'1.3'!U7</f>
        <v>0</v>
      </c>
      <c r="U44" s="313">
        <f>'1.3'!V42-'1.3'!V7</f>
        <v>0</v>
      </c>
      <c r="V44" s="313">
        <f>'1.3'!W42-'1.3'!W7</f>
        <v>0</v>
      </c>
      <c r="W44" s="313">
        <f>'1.3'!X42-'1.3'!X7</f>
        <v>0</v>
      </c>
      <c r="X44" s="313">
        <f>'1.3'!Y42-'1.3'!Y7</f>
        <v>0</v>
      </c>
      <c r="Y44" s="313">
        <f>'1.3'!Z42-'1.3'!Z7</f>
        <v>0</v>
      </c>
      <c r="Z44" s="313">
        <f>'1.3'!AA42-'1.3'!AA7</f>
        <v>0</v>
      </c>
      <c r="AA44" s="313">
        <f>'1.3'!AB42-'1.3'!AB7</f>
        <v>0</v>
      </c>
      <c r="AB44" s="313">
        <f>'1.3'!AC42-'1.3'!AC7</f>
        <v>0</v>
      </c>
      <c r="AC44" s="313">
        <f>'1.3'!AD42-'1.3'!AD7</f>
        <v>0</v>
      </c>
      <c r="AD44" s="313">
        <f>'1.3'!AE42-'1.3'!AE7</f>
        <v>0</v>
      </c>
      <c r="AE44" s="313">
        <f>'1.3'!AF42-'1.3'!AF7</f>
        <v>0</v>
      </c>
      <c r="AF44" s="313">
        <f>'1.3'!AG42-'1.3'!AG7</f>
        <v>0</v>
      </c>
      <c r="AG44" s="313">
        <f>'1.3'!AH42-'1.3'!AH7</f>
        <v>0</v>
      </c>
      <c r="AH44" s="313">
        <f>'1.3'!AI42-'1.3'!AI7</f>
        <v>0</v>
      </c>
      <c r="AI44" s="313">
        <f>'1.3'!AJ42-'1.3'!AJ7</f>
        <v>0</v>
      </c>
      <c r="AJ44" s="313">
        <f>'1.3'!AK42-'1.3'!AK7</f>
        <v>0</v>
      </c>
      <c r="AK44" s="313">
        <f>'1.3'!AL42-'1.3'!AL7</f>
        <v>0</v>
      </c>
      <c r="AL44" s="313">
        <f>'1.3'!AM42-'1.3'!AM7</f>
        <v>0</v>
      </c>
      <c r="AM44" s="313">
        <f>'1.3'!AN42-'1.3'!AN7</f>
        <v>0</v>
      </c>
      <c r="AN44" s="313">
        <f>'1.3'!AO42-'1.3'!AO7</f>
        <v>0</v>
      </c>
      <c r="AO44" s="313">
        <f>'1.3'!AP42-'1.3'!AP7</f>
        <v>0</v>
      </c>
      <c r="AP44" s="313">
        <f>'1.3'!AQ42-'1.3'!AQ7</f>
        <v>0</v>
      </c>
      <c r="AQ44" s="313">
        <f>'1.3'!AR42-'1.3'!AR7</f>
        <v>0</v>
      </c>
      <c r="AR44" s="313">
        <f>'1.3'!AS42-'1.3'!AS7</f>
        <v>0</v>
      </c>
      <c r="AS44" s="313">
        <f>'1.3'!AT42-'1.3'!AT7</f>
        <v>0</v>
      </c>
      <c r="AT44" s="313">
        <f>'1.3'!AU42-'1.3'!AU7</f>
        <v>0</v>
      </c>
      <c r="AU44" s="313">
        <f>'1.3'!AV42-'1.3'!AV7</f>
        <v>0</v>
      </c>
      <c r="AV44" s="313">
        <f>'1.3'!AW42-'1.3'!AW7</f>
        <v>0</v>
      </c>
      <c r="AW44" s="313">
        <f>'1.3'!AX42-'1.3'!AX7</f>
        <v>0</v>
      </c>
      <c r="AX44" s="313">
        <f>'1.3'!AY42-'1.3'!AY7</f>
        <v>0</v>
      </c>
    </row>
    <row r="45" spans="1:50" x14ac:dyDescent="0.2">
      <c r="A45" s="317" t="s">
        <v>257</v>
      </c>
      <c r="B45" s="313">
        <f>'1.3'!C43-'1.3'!C8</f>
        <v>0</v>
      </c>
      <c r="C45" s="313">
        <f>'1.3'!D43-'1.3'!D8</f>
        <v>0</v>
      </c>
      <c r="D45" s="313">
        <f>'1.3'!E43-'1.3'!E8</f>
        <v>0</v>
      </c>
      <c r="E45" s="313">
        <f>'1.3'!F43-'1.3'!F8</f>
        <v>0</v>
      </c>
      <c r="F45" s="313">
        <f>'1.3'!G43-'1.3'!G8</f>
        <v>0</v>
      </c>
      <c r="G45" s="313">
        <f>'1.3'!H43-'1.3'!H8</f>
        <v>0</v>
      </c>
      <c r="H45" s="313">
        <f>'1.3'!I43-'1.3'!I8</f>
        <v>0</v>
      </c>
      <c r="I45" s="313">
        <f>'1.3'!J43-'1.3'!J8</f>
        <v>0</v>
      </c>
      <c r="J45" s="313">
        <f>'1.3'!K43-'1.3'!K8</f>
        <v>0</v>
      </c>
      <c r="K45" s="313">
        <f>'1.3'!L43-'1.3'!L8</f>
        <v>0</v>
      </c>
      <c r="L45" s="313">
        <f>'1.3'!M43-'1.3'!M8</f>
        <v>0</v>
      </c>
      <c r="M45" s="313">
        <f>'1.3'!N43-'1.3'!N8</f>
        <v>0</v>
      </c>
      <c r="N45" s="313">
        <f>'1.3'!O43-'1.3'!O8</f>
        <v>0</v>
      </c>
      <c r="O45" s="313">
        <f>'1.3'!P43-'1.3'!P8</f>
        <v>0</v>
      </c>
      <c r="P45" s="313">
        <f>'1.3'!Q43-'1.3'!Q8</f>
        <v>0</v>
      </c>
      <c r="Q45" s="313">
        <f>'1.3'!R43-'1.3'!R8</f>
        <v>0</v>
      </c>
      <c r="R45" s="313">
        <f>'1.3'!S43-'1.3'!S8</f>
        <v>0</v>
      </c>
      <c r="S45" s="313">
        <f>'1.3'!T43-'1.3'!T8</f>
        <v>0</v>
      </c>
      <c r="T45" s="313">
        <f>'1.3'!U43-'1.3'!U8</f>
        <v>0</v>
      </c>
      <c r="U45" s="313">
        <f>'1.3'!V43-'1.3'!V8</f>
        <v>0</v>
      </c>
      <c r="V45" s="313">
        <f>'1.3'!W43-'1.3'!W8</f>
        <v>0</v>
      </c>
      <c r="W45" s="313">
        <f>'1.3'!X43-'1.3'!X8</f>
        <v>0</v>
      </c>
      <c r="X45" s="313">
        <f>'1.3'!Y43-'1.3'!Y8</f>
        <v>0</v>
      </c>
      <c r="Y45" s="313">
        <f>'1.3'!Z43-'1.3'!Z8</f>
        <v>0</v>
      </c>
      <c r="Z45" s="313">
        <f>'1.3'!AA43-'1.3'!AA8</f>
        <v>0</v>
      </c>
      <c r="AA45" s="313">
        <f>'1.3'!AB43-'1.3'!AB8</f>
        <v>0</v>
      </c>
      <c r="AB45" s="313">
        <f>'1.3'!AC43-'1.3'!AC8</f>
        <v>0</v>
      </c>
      <c r="AC45" s="313">
        <f>'1.3'!AD43-'1.3'!AD8</f>
        <v>0</v>
      </c>
      <c r="AD45" s="313">
        <f>'1.3'!AE43-'1.3'!AE8</f>
        <v>0</v>
      </c>
      <c r="AE45" s="313">
        <f>'1.3'!AF43-'1.3'!AF8</f>
        <v>0</v>
      </c>
      <c r="AF45" s="313">
        <f>'1.3'!AG43-'1.3'!AG8</f>
        <v>0</v>
      </c>
      <c r="AG45" s="313">
        <f>'1.3'!AH43-'1.3'!AH8</f>
        <v>0</v>
      </c>
      <c r="AH45" s="313">
        <f>'1.3'!AI43-'1.3'!AI8</f>
        <v>0</v>
      </c>
      <c r="AI45" s="313">
        <f>'1.3'!AJ43-'1.3'!AJ8</f>
        <v>0</v>
      </c>
      <c r="AJ45" s="313">
        <f>'1.3'!AK43-'1.3'!AK8</f>
        <v>0</v>
      </c>
      <c r="AK45" s="313">
        <f>'1.3'!AL43-'1.3'!AL8</f>
        <v>0</v>
      </c>
      <c r="AL45" s="313">
        <f>'1.3'!AM43-'1.3'!AM8</f>
        <v>0</v>
      </c>
      <c r="AM45" s="313">
        <f>'1.3'!AN43-'1.3'!AN8</f>
        <v>0</v>
      </c>
      <c r="AN45" s="313">
        <f>'1.3'!AO43-'1.3'!AO8</f>
        <v>0</v>
      </c>
      <c r="AO45" s="313">
        <f>'1.3'!AP43-'1.3'!AP8</f>
        <v>0</v>
      </c>
      <c r="AP45" s="313">
        <f>'1.3'!AQ43-'1.3'!AQ8</f>
        <v>0</v>
      </c>
      <c r="AQ45" s="313">
        <f>'1.3'!AR43-'1.3'!AR8</f>
        <v>0</v>
      </c>
      <c r="AR45" s="313">
        <f>'1.3'!AS43-'1.3'!AS8</f>
        <v>0</v>
      </c>
      <c r="AS45" s="313">
        <f>'1.3'!AT43-'1.3'!AT8</f>
        <v>0</v>
      </c>
      <c r="AT45" s="313">
        <f>'1.3'!AU43-'1.3'!AU8</f>
        <v>0</v>
      </c>
      <c r="AU45" s="313">
        <f>'1.3'!AV43-'1.3'!AV8</f>
        <v>0</v>
      </c>
      <c r="AV45" s="313">
        <f>'1.3'!AW43-'1.3'!AW8</f>
        <v>0</v>
      </c>
      <c r="AW45" s="313">
        <f>'1.3'!AX43-'1.3'!AX8</f>
        <v>0</v>
      </c>
      <c r="AX45" s="313">
        <f>'1.3'!AY43-'1.3'!AY8</f>
        <v>0</v>
      </c>
    </row>
    <row r="46" spans="1:50" x14ac:dyDescent="0.2">
      <c r="A46" s="317" t="s">
        <v>258</v>
      </c>
      <c r="B46" s="313">
        <f>'1.3'!C44-'1.3'!C9</f>
        <v>0</v>
      </c>
      <c r="C46" s="313">
        <f>'1.3'!D44-'1.3'!D9</f>
        <v>0</v>
      </c>
      <c r="D46" s="313">
        <f>'1.3'!E44-'1.3'!E9</f>
        <v>0</v>
      </c>
      <c r="E46" s="313">
        <f>'1.3'!F44-'1.3'!F9</f>
        <v>0</v>
      </c>
      <c r="F46" s="313">
        <f>'1.3'!G44-'1.3'!G9</f>
        <v>0</v>
      </c>
      <c r="G46" s="313">
        <f>'1.3'!H44-'1.3'!H9</f>
        <v>0</v>
      </c>
      <c r="H46" s="313">
        <f>'1.3'!I44-'1.3'!I9</f>
        <v>0</v>
      </c>
      <c r="I46" s="313">
        <f>'1.3'!J44-'1.3'!J9</f>
        <v>0</v>
      </c>
      <c r="J46" s="313">
        <f>'1.3'!K44-'1.3'!K9</f>
        <v>0</v>
      </c>
      <c r="K46" s="313">
        <f>'1.3'!L44-'1.3'!L9</f>
        <v>0</v>
      </c>
      <c r="L46" s="313">
        <f>'1.3'!M44-'1.3'!M9</f>
        <v>0</v>
      </c>
      <c r="M46" s="313">
        <f>'1.3'!N44-'1.3'!N9</f>
        <v>0</v>
      </c>
      <c r="N46" s="313">
        <f>'1.3'!O44-'1.3'!O9</f>
        <v>0</v>
      </c>
      <c r="O46" s="313">
        <f>'1.3'!P44-'1.3'!P9</f>
        <v>0</v>
      </c>
      <c r="P46" s="313">
        <f>'1.3'!Q44-'1.3'!Q9</f>
        <v>0</v>
      </c>
      <c r="Q46" s="313">
        <f>'1.3'!R44-'1.3'!R9</f>
        <v>0</v>
      </c>
      <c r="R46" s="313">
        <f>'1.3'!S44-'1.3'!S9</f>
        <v>0</v>
      </c>
      <c r="S46" s="313">
        <f>'1.3'!T44-'1.3'!T9</f>
        <v>0</v>
      </c>
      <c r="T46" s="313">
        <f>'1.3'!U44-'1.3'!U9</f>
        <v>0</v>
      </c>
      <c r="U46" s="313">
        <f>'1.3'!V44-'1.3'!V9</f>
        <v>0</v>
      </c>
      <c r="V46" s="313">
        <f>'1.3'!W44-'1.3'!W9</f>
        <v>0</v>
      </c>
      <c r="W46" s="313">
        <f>'1.3'!X44-'1.3'!X9</f>
        <v>0</v>
      </c>
      <c r="X46" s="313">
        <f>'1.3'!Y44-'1.3'!Y9</f>
        <v>0</v>
      </c>
      <c r="Y46" s="313">
        <f>'1.3'!Z44-'1.3'!Z9</f>
        <v>0</v>
      </c>
      <c r="Z46" s="313">
        <f>'1.3'!AA44-'1.3'!AA9</f>
        <v>0</v>
      </c>
      <c r="AA46" s="313">
        <f>'1.3'!AB44-'1.3'!AB9</f>
        <v>0</v>
      </c>
      <c r="AB46" s="313">
        <f>'1.3'!AC44-'1.3'!AC9</f>
        <v>0</v>
      </c>
      <c r="AC46" s="313">
        <f>'1.3'!AD44-'1.3'!AD9</f>
        <v>0</v>
      </c>
      <c r="AD46" s="313">
        <f>'1.3'!AE44-'1.3'!AE9</f>
        <v>0</v>
      </c>
      <c r="AE46" s="313">
        <f>'1.3'!AF44-'1.3'!AF9</f>
        <v>0</v>
      </c>
      <c r="AF46" s="313">
        <f>'1.3'!AG44-'1.3'!AG9</f>
        <v>0</v>
      </c>
      <c r="AG46" s="313">
        <f>'1.3'!AH44-'1.3'!AH9</f>
        <v>0</v>
      </c>
      <c r="AH46" s="313">
        <f>'1.3'!AI44-'1.3'!AI9</f>
        <v>0</v>
      </c>
      <c r="AI46" s="313">
        <f>'1.3'!AJ44-'1.3'!AJ9</f>
        <v>0</v>
      </c>
      <c r="AJ46" s="313">
        <f>'1.3'!AK44-'1.3'!AK9</f>
        <v>0</v>
      </c>
      <c r="AK46" s="313">
        <f>'1.3'!AL44-'1.3'!AL9</f>
        <v>0</v>
      </c>
      <c r="AL46" s="313">
        <f>'1.3'!AM44-'1.3'!AM9</f>
        <v>0</v>
      </c>
      <c r="AM46" s="313">
        <f>'1.3'!AN44-'1.3'!AN9</f>
        <v>0</v>
      </c>
      <c r="AN46" s="313">
        <f>'1.3'!AO44-'1.3'!AO9</f>
        <v>0</v>
      </c>
      <c r="AO46" s="313">
        <f>'1.3'!AP44-'1.3'!AP9</f>
        <v>0</v>
      </c>
      <c r="AP46" s="313">
        <f>'1.3'!AQ44-'1.3'!AQ9</f>
        <v>0</v>
      </c>
      <c r="AQ46" s="313">
        <f>'1.3'!AR44-'1.3'!AR9</f>
        <v>0</v>
      </c>
      <c r="AR46" s="313">
        <f>'1.3'!AS44-'1.3'!AS9</f>
        <v>0</v>
      </c>
      <c r="AS46" s="313">
        <f>'1.3'!AT44-'1.3'!AT9</f>
        <v>0</v>
      </c>
      <c r="AT46" s="313">
        <f>'1.3'!AU44-'1.3'!AU9</f>
        <v>0</v>
      </c>
      <c r="AU46" s="313">
        <f>'1.3'!AV44-'1.3'!AV9</f>
        <v>0</v>
      </c>
      <c r="AV46" s="313">
        <f>'1.3'!AW44-'1.3'!AW9</f>
        <v>0</v>
      </c>
      <c r="AW46" s="313">
        <f>'1.3'!AX44-'1.3'!AX9</f>
        <v>0</v>
      </c>
      <c r="AX46" s="313">
        <f>'1.3'!AY44-'1.3'!AY9</f>
        <v>0</v>
      </c>
    </row>
    <row r="47" spans="1:50" x14ac:dyDescent="0.2">
      <c r="A47" s="317" t="s">
        <v>264</v>
      </c>
      <c r="B47" s="313">
        <f>'1.3'!C45-'1.3'!C10</f>
        <v>0</v>
      </c>
      <c r="C47" s="313">
        <f>'1.3'!D45-'1.3'!D10</f>
        <v>0</v>
      </c>
      <c r="D47" s="313">
        <f>'1.3'!E45-'1.3'!E10</f>
        <v>0</v>
      </c>
      <c r="E47" s="313">
        <f>'1.3'!F45-'1.3'!F10</f>
        <v>0</v>
      </c>
      <c r="F47" s="313">
        <f>'1.3'!G45-'1.3'!G10</f>
        <v>0</v>
      </c>
      <c r="G47" s="313">
        <f>'1.3'!H45-'1.3'!H10</f>
        <v>0</v>
      </c>
      <c r="H47" s="313">
        <f>'1.3'!I45-'1.3'!I10</f>
        <v>0</v>
      </c>
      <c r="I47" s="313">
        <f>'1.3'!J45-'1.3'!J10</f>
        <v>0</v>
      </c>
      <c r="J47" s="313">
        <f>'1.3'!K45-'1.3'!K10</f>
        <v>0</v>
      </c>
      <c r="K47" s="313">
        <f>'1.3'!L45-'1.3'!L10</f>
        <v>0</v>
      </c>
      <c r="L47" s="313">
        <f>'1.3'!M45-'1.3'!M10</f>
        <v>0</v>
      </c>
      <c r="M47" s="313">
        <f>'1.3'!N45-'1.3'!N10</f>
        <v>0</v>
      </c>
      <c r="N47" s="313">
        <f>'1.3'!O45-'1.3'!O10</f>
        <v>0</v>
      </c>
      <c r="O47" s="313">
        <f>'1.3'!P45-'1.3'!P10</f>
        <v>0</v>
      </c>
      <c r="P47" s="313">
        <f>'1.3'!Q45-'1.3'!Q10</f>
        <v>0</v>
      </c>
      <c r="Q47" s="313">
        <f>'1.3'!R45-'1.3'!R10</f>
        <v>0</v>
      </c>
      <c r="R47" s="313">
        <f>'1.3'!S45-'1.3'!S10</f>
        <v>0</v>
      </c>
      <c r="S47" s="313">
        <f>'1.3'!T45-'1.3'!T10</f>
        <v>0</v>
      </c>
      <c r="T47" s="313">
        <f>'1.3'!U45-'1.3'!U10</f>
        <v>0</v>
      </c>
      <c r="U47" s="313">
        <f>'1.3'!V45-'1.3'!V10</f>
        <v>0</v>
      </c>
      <c r="V47" s="313">
        <f>'1.3'!W45-'1.3'!W10</f>
        <v>0</v>
      </c>
      <c r="W47" s="313">
        <f>'1.3'!X45-'1.3'!X10</f>
        <v>0</v>
      </c>
      <c r="X47" s="313">
        <f>'1.3'!Y45-'1.3'!Y10</f>
        <v>0</v>
      </c>
      <c r="Y47" s="313">
        <f>'1.3'!Z45-'1.3'!Z10</f>
        <v>0</v>
      </c>
      <c r="Z47" s="313">
        <f>'1.3'!AA45-'1.3'!AA10</f>
        <v>0</v>
      </c>
      <c r="AA47" s="313">
        <f>'1.3'!AB45-'1.3'!AB10</f>
        <v>0</v>
      </c>
      <c r="AB47" s="313">
        <f>'1.3'!AC45-'1.3'!AC10</f>
        <v>0</v>
      </c>
      <c r="AC47" s="313">
        <f>'1.3'!AD45-'1.3'!AD10</f>
        <v>0</v>
      </c>
      <c r="AD47" s="313">
        <f>'1.3'!AE45-'1.3'!AE10</f>
        <v>0</v>
      </c>
      <c r="AE47" s="313">
        <f>'1.3'!AF45-'1.3'!AF10</f>
        <v>0</v>
      </c>
      <c r="AF47" s="313">
        <f>'1.3'!AG45-'1.3'!AG10</f>
        <v>0</v>
      </c>
      <c r="AG47" s="313">
        <f>'1.3'!AH45-'1.3'!AH10</f>
        <v>0</v>
      </c>
      <c r="AH47" s="313">
        <f>'1.3'!AI45-'1.3'!AI10</f>
        <v>0</v>
      </c>
      <c r="AI47" s="313">
        <f>'1.3'!AJ45-'1.3'!AJ10</f>
        <v>0</v>
      </c>
      <c r="AJ47" s="313">
        <f>'1.3'!AK45-'1.3'!AK10</f>
        <v>0</v>
      </c>
      <c r="AK47" s="313">
        <f>'1.3'!AL45-'1.3'!AL10</f>
        <v>0</v>
      </c>
      <c r="AL47" s="313">
        <f>'1.3'!AM45-'1.3'!AM10</f>
        <v>0</v>
      </c>
      <c r="AM47" s="313">
        <f>'1.3'!AN45-'1.3'!AN10</f>
        <v>0</v>
      </c>
      <c r="AN47" s="313">
        <f>'1.3'!AO45-'1.3'!AO10</f>
        <v>0</v>
      </c>
      <c r="AO47" s="313">
        <f>'1.3'!AP45-'1.3'!AP10</f>
        <v>0</v>
      </c>
      <c r="AP47" s="313">
        <f>'1.3'!AQ45-'1.3'!AQ10</f>
        <v>0</v>
      </c>
      <c r="AQ47" s="313">
        <f>'1.3'!AR45-'1.3'!AR10</f>
        <v>0</v>
      </c>
      <c r="AR47" s="313">
        <f>'1.3'!AS45-'1.3'!AS10</f>
        <v>0</v>
      </c>
      <c r="AS47" s="313">
        <f>'1.3'!AT45-'1.3'!AT10</f>
        <v>0</v>
      </c>
      <c r="AT47" s="313">
        <f>'1.3'!AU45-'1.3'!AU10</f>
        <v>0</v>
      </c>
      <c r="AU47" s="313">
        <f>'1.3'!AV45-'1.3'!AV10</f>
        <v>0</v>
      </c>
      <c r="AV47" s="313">
        <f>'1.3'!AW45-'1.3'!AW10</f>
        <v>0</v>
      </c>
      <c r="AW47" s="313">
        <f>'1.3'!AX45-'1.3'!AX10</f>
        <v>0</v>
      </c>
      <c r="AX47" s="313">
        <f>'1.3'!AY45-'1.3'!AY10</f>
        <v>0</v>
      </c>
    </row>
    <row r="48" spans="1:50" x14ac:dyDescent="0.2">
      <c r="A48" s="317" t="s">
        <v>273</v>
      </c>
      <c r="B48" s="313">
        <f>'1.3'!C46-'1.3'!C11</f>
        <v>0</v>
      </c>
      <c r="C48" s="313">
        <f>'1.3'!D46-'1.3'!D11</f>
        <v>0</v>
      </c>
      <c r="D48" s="313">
        <f>'1.3'!E46-'1.3'!E11</f>
        <v>0</v>
      </c>
      <c r="E48" s="313">
        <f>'1.3'!F46-'1.3'!F11</f>
        <v>0</v>
      </c>
      <c r="F48" s="313">
        <f>'1.3'!G46-'1.3'!G11</f>
        <v>0</v>
      </c>
      <c r="G48" s="313">
        <f>'1.3'!H46-'1.3'!H11</f>
        <v>0</v>
      </c>
      <c r="H48" s="313">
        <f>'1.3'!I46-'1.3'!I11</f>
        <v>0</v>
      </c>
      <c r="I48" s="313">
        <f>'1.3'!J46-'1.3'!J11</f>
        <v>0</v>
      </c>
      <c r="J48" s="313">
        <f>'1.3'!K46-'1.3'!K11</f>
        <v>0</v>
      </c>
      <c r="K48" s="313">
        <f>'1.3'!L46-'1.3'!L11</f>
        <v>0</v>
      </c>
      <c r="L48" s="313">
        <f>'1.3'!M46-'1.3'!M11</f>
        <v>0</v>
      </c>
      <c r="M48" s="313">
        <f>'1.3'!N46-'1.3'!N11</f>
        <v>0</v>
      </c>
      <c r="N48" s="313">
        <f>'1.3'!O46-'1.3'!O11</f>
        <v>0</v>
      </c>
      <c r="O48" s="313">
        <f>'1.3'!P46-'1.3'!P11</f>
        <v>0</v>
      </c>
      <c r="P48" s="313">
        <f>'1.3'!Q46-'1.3'!Q11</f>
        <v>0</v>
      </c>
      <c r="Q48" s="313">
        <f>'1.3'!R46-'1.3'!R11</f>
        <v>0</v>
      </c>
      <c r="R48" s="313">
        <f>'1.3'!S46-'1.3'!S11</f>
        <v>0</v>
      </c>
      <c r="S48" s="313">
        <f>'1.3'!T46-'1.3'!T11</f>
        <v>0</v>
      </c>
      <c r="T48" s="313">
        <f>'1.3'!U46-'1.3'!U11</f>
        <v>0</v>
      </c>
      <c r="U48" s="313">
        <f>'1.3'!V46-'1.3'!V11</f>
        <v>0</v>
      </c>
      <c r="V48" s="313">
        <f>'1.3'!W46-'1.3'!W11</f>
        <v>0</v>
      </c>
      <c r="W48" s="313">
        <f>'1.3'!X46-'1.3'!X11</f>
        <v>0</v>
      </c>
      <c r="X48" s="313">
        <f>'1.3'!Y46-'1.3'!Y11</f>
        <v>0</v>
      </c>
      <c r="Y48" s="313">
        <f>'1.3'!Z46-'1.3'!Z11</f>
        <v>0</v>
      </c>
      <c r="Z48" s="313">
        <f>'1.3'!AA46-'1.3'!AA11</f>
        <v>0</v>
      </c>
      <c r="AA48" s="313">
        <f>'1.3'!AB46-'1.3'!AB11</f>
        <v>0</v>
      </c>
      <c r="AB48" s="313">
        <f>'1.3'!AC46-'1.3'!AC11</f>
        <v>0</v>
      </c>
      <c r="AC48" s="313">
        <f>'1.3'!AD46-'1.3'!AD11</f>
        <v>0</v>
      </c>
      <c r="AD48" s="313">
        <f>'1.3'!AE46-'1.3'!AE11</f>
        <v>0</v>
      </c>
      <c r="AE48" s="313">
        <f>'1.3'!AF46-'1.3'!AF11</f>
        <v>0</v>
      </c>
      <c r="AF48" s="313">
        <f>'1.3'!AG46-'1.3'!AG11</f>
        <v>0</v>
      </c>
      <c r="AG48" s="313">
        <f>'1.3'!AH46-'1.3'!AH11</f>
        <v>0</v>
      </c>
      <c r="AH48" s="313">
        <f>'1.3'!AI46-'1.3'!AI11</f>
        <v>0</v>
      </c>
      <c r="AI48" s="313">
        <f>'1.3'!AJ46-'1.3'!AJ11</f>
        <v>0</v>
      </c>
      <c r="AJ48" s="313">
        <f>'1.3'!AK46-'1.3'!AK11</f>
        <v>0</v>
      </c>
      <c r="AK48" s="313">
        <f>'1.3'!AL46-'1.3'!AL11</f>
        <v>0</v>
      </c>
      <c r="AL48" s="313">
        <f>'1.3'!AM46-'1.3'!AM11</f>
        <v>0</v>
      </c>
      <c r="AM48" s="313">
        <f>'1.3'!AN46-'1.3'!AN11</f>
        <v>0</v>
      </c>
      <c r="AN48" s="313">
        <f>'1.3'!AO46-'1.3'!AO11</f>
        <v>0</v>
      </c>
      <c r="AO48" s="313">
        <f>'1.3'!AP46-'1.3'!AP11</f>
        <v>0</v>
      </c>
      <c r="AP48" s="313">
        <f>'1.3'!AQ46-'1.3'!AQ11</f>
        <v>0</v>
      </c>
      <c r="AQ48" s="313">
        <f>'1.3'!AR46-'1.3'!AR11</f>
        <v>0</v>
      </c>
      <c r="AR48" s="313">
        <f>'1.3'!AS46-'1.3'!AS11</f>
        <v>0</v>
      </c>
      <c r="AS48" s="313">
        <f>'1.3'!AT46-'1.3'!AT11</f>
        <v>0</v>
      </c>
      <c r="AT48" s="313">
        <f>'1.3'!AU46-'1.3'!AU11</f>
        <v>0</v>
      </c>
      <c r="AU48" s="313">
        <f>'1.3'!AV46-'1.3'!AV11</f>
        <v>0</v>
      </c>
      <c r="AV48" s="313">
        <f>'1.3'!AW46-'1.3'!AW11</f>
        <v>0</v>
      </c>
      <c r="AW48" s="313">
        <f>'1.3'!AX46-'1.3'!AX11</f>
        <v>0</v>
      </c>
      <c r="AX48" s="313">
        <f>'1.3'!AY46-'1.3'!AY11</f>
        <v>0</v>
      </c>
    </row>
    <row r="49" spans="1:50" x14ac:dyDescent="0.2">
      <c r="A49" s="317" t="s">
        <v>278</v>
      </c>
      <c r="B49" s="313">
        <f>'1.3'!C47-'1.3'!C12</f>
        <v>0</v>
      </c>
      <c r="C49" s="313">
        <f>'1.3'!D47-'1.3'!D12</f>
        <v>0</v>
      </c>
      <c r="D49" s="313">
        <f>'1.3'!E47-'1.3'!E12</f>
        <v>0</v>
      </c>
      <c r="E49" s="313">
        <f>'1.3'!F47-'1.3'!F12</f>
        <v>0</v>
      </c>
      <c r="F49" s="313">
        <f>'1.3'!G47-'1.3'!G12</f>
        <v>0</v>
      </c>
      <c r="G49" s="313">
        <f>'1.3'!H47-'1.3'!H12</f>
        <v>0</v>
      </c>
      <c r="H49" s="313">
        <f>'1.3'!I47-'1.3'!I12</f>
        <v>0</v>
      </c>
      <c r="I49" s="313">
        <f>'1.3'!J47-'1.3'!J12</f>
        <v>0</v>
      </c>
      <c r="J49" s="313">
        <f>'1.3'!K47-'1.3'!K12</f>
        <v>0</v>
      </c>
      <c r="K49" s="313">
        <f>'1.3'!L47-'1.3'!L12</f>
        <v>0</v>
      </c>
      <c r="L49" s="313">
        <f>'1.3'!M47-'1.3'!M12</f>
        <v>0</v>
      </c>
      <c r="M49" s="313">
        <f>'1.3'!N47-'1.3'!N12</f>
        <v>0</v>
      </c>
      <c r="N49" s="313">
        <f>'1.3'!O47-'1.3'!O12</f>
        <v>0</v>
      </c>
      <c r="O49" s="313">
        <f>'1.3'!P47-'1.3'!P12</f>
        <v>0</v>
      </c>
      <c r="P49" s="313">
        <f>'1.3'!Q47-'1.3'!Q12</f>
        <v>0</v>
      </c>
      <c r="Q49" s="313">
        <f>'1.3'!R47-'1.3'!R12</f>
        <v>0</v>
      </c>
      <c r="R49" s="313">
        <f>'1.3'!S47-'1.3'!S12</f>
        <v>0</v>
      </c>
      <c r="S49" s="313">
        <f>'1.3'!T47-'1.3'!T12</f>
        <v>0</v>
      </c>
      <c r="T49" s="313">
        <f>'1.3'!U47-'1.3'!U12</f>
        <v>0</v>
      </c>
      <c r="U49" s="313">
        <f>'1.3'!V47-'1.3'!V12</f>
        <v>0</v>
      </c>
      <c r="V49" s="313">
        <f>'1.3'!W47-'1.3'!W12</f>
        <v>0</v>
      </c>
      <c r="W49" s="313">
        <f>'1.3'!X47-'1.3'!X12</f>
        <v>0</v>
      </c>
      <c r="X49" s="313">
        <f>'1.3'!Y47-'1.3'!Y12</f>
        <v>0</v>
      </c>
      <c r="Y49" s="313">
        <f>'1.3'!Z47-'1.3'!Z12</f>
        <v>0</v>
      </c>
      <c r="Z49" s="313">
        <f>'1.3'!AA47-'1.3'!AA12</f>
        <v>0</v>
      </c>
      <c r="AA49" s="313">
        <f>'1.3'!AB47-'1.3'!AB12</f>
        <v>0</v>
      </c>
      <c r="AB49" s="313">
        <f>'1.3'!AC47-'1.3'!AC12</f>
        <v>0</v>
      </c>
      <c r="AC49" s="313">
        <f>'1.3'!AD47-'1.3'!AD12</f>
        <v>0</v>
      </c>
      <c r="AD49" s="313">
        <f>'1.3'!AE47-'1.3'!AE12</f>
        <v>0</v>
      </c>
      <c r="AE49" s="313">
        <f>'1.3'!AF47-'1.3'!AF12</f>
        <v>0</v>
      </c>
      <c r="AF49" s="313">
        <f>'1.3'!AG47-'1.3'!AG12</f>
        <v>0</v>
      </c>
      <c r="AG49" s="313">
        <f>'1.3'!AH47-'1.3'!AH12</f>
        <v>0</v>
      </c>
      <c r="AH49" s="313">
        <f>'1.3'!AI47-'1.3'!AI12</f>
        <v>0</v>
      </c>
      <c r="AI49" s="313">
        <f>'1.3'!AJ47-'1.3'!AJ12</f>
        <v>0</v>
      </c>
      <c r="AJ49" s="313">
        <f>'1.3'!AK47-'1.3'!AK12</f>
        <v>0</v>
      </c>
      <c r="AK49" s="313">
        <f>'1.3'!AL47-'1.3'!AL12</f>
        <v>0</v>
      </c>
      <c r="AL49" s="313">
        <f>'1.3'!AM47-'1.3'!AM12</f>
        <v>0</v>
      </c>
      <c r="AM49" s="313">
        <f>'1.3'!AN47-'1.3'!AN12</f>
        <v>0</v>
      </c>
      <c r="AN49" s="313">
        <f>'1.3'!AO47-'1.3'!AO12</f>
        <v>0</v>
      </c>
      <c r="AO49" s="313">
        <f>'1.3'!AP47-'1.3'!AP12</f>
        <v>0</v>
      </c>
      <c r="AP49" s="313">
        <f>'1.3'!AQ47-'1.3'!AQ12</f>
        <v>0</v>
      </c>
      <c r="AQ49" s="313">
        <f>'1.3'!AR47-'1.3'!AR12</f>
        <v>0</v>
      </c>
      <c r="AR49" s="313">
        <f>'1.3'!AS47-'1.3'!AS12</f>
        <v>0</v>
      </c>
      <c r="AS49" s="313">
        <f>'1.3'!AT47-'1.3'!AT12</f>
        <v>0</v>
      </c>
      <c r="AT49" s="313">
        <f>'1.3'!AU47-'1.3'!AU12</f>
        <v>0</v>
      </c>
      <c r="AU49" s="313">
        <f>'1.3'!AV47-'1.3'!AV12</f>
        <v>0</v>
      </c>
      <c r="AV49" s="313">
        <f>'1.3'!AW47-'1.3'!AW12</f>
        <v>0</v>
      </c>
      <c r="AW49" s="313">
        <f>'1.3'!AX47-'1.3'!AX12</f>
        <v>0</v>
      </c>
      <c r="AX49" s="313">
        <f>'1.3'!AY47-'1.3'!AY12</f>
        <v>0</v>
      </c>
    </row>
    <row r="50" spans="1:50" x14ac:dyDescent="0.2">
      <c r="A50" s="11" t="s">
        <v>246</v>
      </c>
      <c r="B50" s="313">
        <f>'1.3'!C48-'1.3'!C13</f>
        <v>15969.472741880003</v>
      </c>
      <c r="C50" s="313">
        <f>'1.3'!D48-'1.3'!D13</f>
        <v>14998.33725514001</v>
      </c>
      <c r="D50" s="313">
        <f>'1.3'!E48-'1.3'!E13</f>
        <v>15802.356547749994</v>
      </c>
      <c r="E50" s="313">
        <f>'1.3'!F48-'1.3'!F13</f>
        <v>17408.843171</v>
      </c>
      <c r="F50" s="313">
        <f>'1.3'!G48-'1.3'!G13</f>
        <v>18542.978092930003</v>
      </c>
      <c r="G50" s="313">
        <f>'1.3'!H48-'1.3'!H13</f>
        <v>17751.187156130007</v>
      </c>
      <c r="H50" s="313">
        <f>'1.3'!I48-'1.3'!I13</f>
        <v>18496.828557380009</v>
      </c>
      <c r="I50" s="313">
        <f>'1.3'!J48-'1.3'!J13</f>
        <v>20258.363717839995</v>
      </c>
      <c r="J50" s="313">
        <f>'1.3'!K48-'1.3'!K13</f>
        <v>21549.151349740001</v>
      </c>
      <c r="K50" s="313">
        <f>'1.3'!L48-'1.3'!L13</f>
        <v>20447.242084640005</v>
      </c>
      <c r="L50" s="313">
        <f>'1.3'!M48-'1.3'!M13</f>
        <v>21066.811527950005</v>
      </c>
      <c r="M50" s="313">
        <f>'1.3'!N48-'1.3'!N13</f>
        <v>23125.933729760014</v>
      </c>
      <c r="N50" s="313">
        <f>'1.3'!O48-'1.3'!O13</f>
        <v>24310.857009140018</v>
      </c>
      <c r="O50" s="313">
        <f>'1.3'!P48-'1.3'!P13</f>
        <v>23426.855121639994</v>
      </c>
      <c r="P50" s="313">
        <f>'1.3'!Q48-'1.3'!Q13</f>
        <v>24087.284073920004</v>
      </c>
      <c r="Q50" s="313">
        <f>'1.3'!R48-'1.3'!R13</f>
        <v>26322.804429399999</v>
      </c>
      <c r="R50" s="313">
        <f>'1.3'!S48-'1.3'!S13</f>
        <v>27398.463600870018</v>
      </c>
      <c r="S50" s="313">
        <f>'1.3'!T48-'1.3'!T13</f>
        <v>25858.448018580006</v>
      </c>
      <c r="T50" s="313">
        <f>'1.3'!U48-'1.3'!U13</f>
        <v>26583.754712749986</v>
      </c>
      <c r="U50" s="313">
        <f>'1.3'!V48-'1.3'!V13</f>
        <v>29018.045371320011</v>
      </c>
      <c r="V50" s="313">
        <f>'1.3'!W48-'1.3'!W13</f>
        <v>30103.194327839985</v>
      </c>
      <c r="W50" s="313">
        <f>'1.3'!X48-'1.3'!X13</f>
        <v>28443.379959570011</v>
      </c>
      <c r="X50" s="313">
        <f>'1.3'!Y48-'1.3'!Y13</f>
        <v>28721.453376699996</v>
      </c>
      <c r="Y50" s="313">
        <f>'1.3'!Z48-'1.3'!Z13</f>
        <v>31268.158882290008</v>
      </c>
      <c r="Z50" s="313">
        <f>'1.3'!AA48-'1.3'!AA13</f>
        <v>32301.06517545</v>
      </c>
      <c r="AA50" s="313">
        <f>'1.3'!AB48-'1.3'!AB13</f>
        <v>29601.136449569982</v>
      </c>
      <c r="AB50" s="313">
        <f>'1.3'!AC48-'1.3'!AC13</f>
        <v>30299.285783820029</v>
      </c>
      <c r="AC50" s="313">
        <f>'1.3'!AD48-'1.3'!AD13</f>
        <v>32040.797706159996</v>
      </c>
      <c r="AD50" s="313">
        <f>'1.3'!AE48-'1.3'!AE13</f>
        <v>33761.645438309992</v>
      </c>
      <c r="AE50" s="313">
        <f>'1.3'!AF48-'1.3'!AF13</f>
        <v>30984.242699969996</v>
      </c>
      <c r="AF50" s="313">
        <f>'1.3'!AG48-'1.3'!AG13</f>
        <v>31310.509390249994</v>
      </c>
      <c r="AG50" s="313">
        <f>'1.3'!AH48-'1.3'!AH13</f>
        <v>32676.052156419988</v>
      </c>
      <c r="AH50" s="313">
        <f>'1.3'!AI48-'1.3'!AI13</f>
        <v>32553.632383070013</v>
      </c>
      <c r="AI50" s="313">
        <f>'1.3'!AJ48-'1.3'!AJ13</f>
        <v>30114.298930109988</v>
      </c>
      <c r="AJ50" s="313">
        <f>'1.3'!AK48-'1.3'!AK13</f>
        <v>30161.401859549995</v>
      </c>
      <c r="AK50" s="313">
        <f>'1.3'!AL48-'1.3'!AL13</f>
        <v>32870.87543521999</v>
      </c>
      <c r="AL50" s="313">
        <f>'1.3'!AM48-'1.3'!AM13</f>
        <v>34441.372114170008</v>
      </c>
      <c r="AM50" s="313">
        <f>'1.3'!AN48-'1.3'!AN13</f>
        <v>31919.43930048999</v>
      </c>
      <c r="AN50" s="313">
        <f>'1.3'!AO48-'1.3'!AO13</f>
        <v>32567.872896610002</v>
      </c>
      <c r="AO50" s="313">
        <f>'1.3'!AP48-'1.3'!AP13</f>
        <v>35393.486452509998</v>
      </c>
      <c r="AP50" s="313">
        <f>'1.3'!AQ48-'1.3'!AQ13</f>
        <v>34809.668568931113</v>
      </c>
      <c r="AQ50" s="313">
        <f>'1.3'!AR48-'1.3'!AR13</f>
        <v>20057.596972540923</v>
      </c>
      <c r="AR50" s="313">
        <f>'1.3'!AS48-'1.3'!AS13</f>
        <v>34911.394782758172</v>
      </c>
      <c r="AS50" s="313">
        <f>'1.3'!AT48-'1.3'!AT13</f>
        <v>37760.7546757698</v>
      </c>
      <c r="AT50" s="313">
        <f>'1.3'!AU48-'1.3'!AU13</f>
        <v>34933.48691295</v>
      </c>
      <c r="AU50" s="313">
        <f>'1.3'!AV48-'1.3'!AV13</f>
        <v>29428.003122339986</v>
      </c>
      <c r="AV50" s="313">
        <f>'1.3'!AW48-'1.3'!AW13</f>
        <v>31499.809214079985</v>
      </c>
      <c r="AW50" s="313">
        <f>'1.3'!AX48-'1.3'!AX13</f>
        <v>41366.009098740004</v>
      </c>
      <c r="AX50" s="313">
        <f>'1.3'!AY48-'1.3'!AY13</f>
        <v>39491.485649549984</v>
      </c>
    </row>
    <row r="51" spans="1:50" x14ac:dyDescent="0.2">
      <c r="A51" s="11" t="s">
        <v>243</v>
      </c>
      <c r="B51" s="313">
        <f>'1.3'!C49-'1.3'!C14</f>
        <v>0</v>
      </c>
      <c r="C51" s="313">
        <f>'1.3'!D49-'1.3'!D14</f>
        <v>0</v>
      </c>
      <c r="D51" s="313">
        <f>'1.3'!E49-'1.3'!E14</f>
        <v>0</v>
      </c>
      <c r="E51" s="313">
        <f>'1.3'!F49-'1.3'!F14</f>
        <v>0</v>
      </c>
      <c r="F51" s="313">
        <f>'1.3'!G49-'1.3'!G14</f>
        <v>0</v>
      </c>
      <c r="G51" s="313">
        <f>'1.3'!H49-'1.3'!H14</f>
        <v>0</v>
      </c>
      <c r="H51" s="313">
        <f>'1.3'!I49-'1.3'!I14</f>
        <v>0</v>
      </c>
      <c r="I51" s="313">
        <f>'1.3'!J49-'1.3'!J14</f>
        <v>0</v>
      </c>
      <c r="J51" s="313">
        <f>'1.3'!K49-'1.3'!K14</f>
        <v>0</v>
      </c>
      <c r="K51" s="313">
        <f>'1.3'!L49-'1.3'!L14</f>
        <v>0</v>
      </c>
      <c r="L51" s="313">
        <f>'1.3'!M49-'1.3'!M14</f>
        <v>0</v>
      </c>
      <c r="M51" s="313">
        <f>'1.3'!N49-'1.3'!N14</f>
        <v>0</v>
      </c>
      <c r="N51" s="313">
        <f>'1.3'!O49-'1.3'!O14</f>
        <v>0</v>
      </c>
      <c r="O51" s="313">
        <f>'1.3'!P49-'1.3'!P14</f>
        <v>0</v>
      </c>
      <c r="P51" s="313">
        <f>'1.3'!Q49-'1.3'!Q14</f>
        <v>0</v>
      </c>
      <c r="Q51" s="313">
        <f>'1.3'!R49-'1.3'!R14</f>
        <v>0</v>
      </c>
      <c r="R51" s="313">
        <f>'1.3'!S49-'1.3'!S14</f>
        <v>0</v>
      </c>
      <c r="S51" s="313">
        <f>'1.3'!T49-'1.3'!T14</f>
        <v>0</v>
      </c>
      <c r="T51" s="313">
        <f>'1.3'!U49-'1.3'!U14</f>
        <v>0</v>
      </c>
      <c r="U51" s="313">
        <f>'1.3'!V49-'1.3'!V14</f>
        <v>0</v>
      </c>
      <c r="V51" s="313">
        <f>'1.3'!W49-'1.3'!W14</f>
        <v>0</v>
      </c>
      <c r="W51" s="313">
        <f>'1.3'!X49-'1.3'!X14</f>
        <v>0</v>
      </c>
      <c r="X51" s="313">
        <f>'1.3'!Y49-'1.3'!Y14</f>
        <v>0</v>
      </c>
      <c r="Y51" s="313">
        <f>'1.3'!Z49-'1.3'!Z14</f>
        <v>0</v>
      </c>
      <c r="Z51" s="313">
        <f>'1.3'!AA49-'1.3'!AA14</f>
        <v>0</v>
      </c>
      <c r="AA51" s="313">
        <f>'1.3'!AB49-'1.3'!AB14</f>
        <v>0</v>
      </c>
      <c r="AB51" s="313">
        <f>'1.3'!AC49-'1.3'!AC14</f>
        <v>0</v>
      </c>
      <c r="AC51" s="313">
        <f>'1.3'!AD49-'1.3'!AD14</f>
        <v>0</v>
      </c>
      <c r="AD51" s="313">
        <f>'1.3'!AE49-'1.3'!AE14</f>
        <v>0</v>
      </c>
      <c r="AE51" s="313">
        <f>'1.3'!AF49-'1.3'!AF14</f>
        <v>0</v>
      </c>
      <c r="AF51" s="313">
        <f>'1.3'!AG49-'1.3'!AG14</f>
        <v>0</v>
      </c>
      <c r="AG51" s="313">
        <f>'1.3'!AH49-'1.3'!AH14</f>
        <v>0</v>
      </c>
      <c r="AH51" s="313">
        <f>'1.3'!AI49-'1.3'!AI14</f>
        <v>0</v>
      </c>
      <c r="AI51" s="313">
        <f>'1.3'!AJ49-'1.3'!AJ14</f>
        <v>0</v>
      </c>
      <c r="AJ51" s="313">
        <f>'1.3'!AK49-'1.3'!AK14</f>
        <v>0</v>
      </c>
      <c r="AK51" s="313">
        <f>'1.3'!AL49-'1.3'!AL14</f>
        <v>0</v>
      </c>
      <c r="AL51" s="313">
        <f>'1.3'!AM49-'1.3'!AM14</f>
        <v>0</v>
      </c>
      <c r="AM51" s="313">
        <f>'1.3'!AN49-'1.3'!AN14</f>
        <v>0</v>
      </c>
      <c r="AN51" s="313">
        <f>'1.3'!AO49-'1.3'!AO14</f>
        <v>0</v>
      </c>
      <c r="AO51" s="313">
        <f>'1.3'!AP49-'1.3'!AP14</f>
        <v>0</v>
      </c>
      <c r="AP51" s="313">
        <f>'1.3'!AQ49-'1.3'!AQ14</f>
        <v>0</v>
      </c>
      <c r="AQ51" s="313">
        <f>'1.3'!AR49-'1.3'!AR14</f>
        <v>0</v>
      </c>
      <c r="AR51" s="313">
        <f>'1.3'!AS49-'1.3'!AS14</f>
        <v>0</v>
      </c>
      <c r="AS51" s="313">
        <f>'1.3'!AT49-'1.3'!AT14</f>
        <v>0</v>
      </c>
      <c r="AT51" s="313">
        <f>'1.3'!AU49-'1.3'!AU14</f>
        <v>0</v>
      </c>
      <c r="AU51" s="313">
        <f>'1.3'!AV49-'1.3'!AV14</f>
        <v>0</v>
      </c>
      <c r="AV51" s="313">
        <f>'1.3'!AW49-'1.3'!AW14</f>
        <v>0</v>
      </c>
      <c r="AW51" s="313">
        <f>'1.3'!AX49-'1.3'!AX14</f>
        <v>0</v>
      </c>
      <c r="AX51" s="313">
        <f>'1.3'!AY49-'1.3'!AY14</f>
        <v>0</v>
      </c>
    </row>
    <row r="52" spans="1:50" x14ac:dyDescent="0.2">
      <c r="A52" s="11" t="s">
        <v>247</v>
      </c>
      <c r="B52" s="313">
        <f>'1.3'!C50-'1.3'!C15</f>
        <v>1325.9644401293408</v>
      </c>
      <c r="C52" s="313">
        <f>'1.3'!D50-'1.3'!D15</f>
        <v>1316.5907197279666</v>
      </c>
      <c r="D52" s="313">
        <f>'1.3'!E50-'1.3'!E15</f>
        <v>1247.4308542533181</v>
      </c>
      <c r="E52" s="313">
        <f>'1.3'!F50-'1.3'!F15</f>
        <v>1488.027624649374</v>
      </c>
      <c r="F52" s="313">
        <f>'1.3'!G50-'1.3'!G15</f>
        <v>1326.5143919679176</v>
      </c>
      <c r="G52" s="313">
        <f>'1.3'!H50-'1.3'!H15</f>
        <v>1132.5013203016642</v>
      </c>
      <c r="H52" s="313">
        <f>'1.3'!I50-'1.3'!I15</f>
        <v>1793.2442978711624</v>
      </c>
      <c r="I52" s="313">
        <f>'1.3'!J50-'1.3'!J15</f>
        <v>1874.2936303992537</v>
      </c>
      <c r="J52" s="313">
        <f>'1.3'!K50-'1.3'!K15</f>
        <v>1833.1534137492199</v>
      </c>
      <c r="K52" s="313">
        <f>'1.3'!L50-'1.3'!L15</f>
        <v>1777.4408595270943</v>
      </c>
      <c r="L52" s="313">
        <f>'1.3'!M50-'1.3'!M15</f>
        <v>1798.1964754208602</v>
      </c>
      <c r="M52" s="313">
        <f>'1.3'!N50-'1.3'!N15</f>
        <v>9808.2170824028435</v>
      </c>
      <c r="N52" s="313">
        <f>'1.3'!O50-'1.3'!O15</f>
        <v>1978.5291147030002</v>
      </c>
      <c r="O52" s="313">
        <f>'1.3'!P50-'1.3'!P15</f>
        <v>2232.3261487359996</v>
      </c>
      <c r="P52" s="313">
        <f>'1.3'!Q50-'1.3'!Q15</f>
        <v>2380.7641226012202</v>
      </c>
      <c r="Q52" s="313">
        <f>'1.3'!R50-'1.3'!R15</f>
        <v>4032.4296914297738</v>
      </c>
      <c r="R52" s="313">
        <f>'1.3'!S50-'1.3'!S15</f>
        <v>2964.7717567098152</v>
      </c>
      <c r="S52" s="313">
        <f>'1.3'!T50-'1.3'!T15</f>
        <v>2892.7998741168412</v>
      </c>
      <c r="T52" s="313">
        <f>'1.3'!U50-'1.3'!U15</f>
        <v>2837.9747788522</v>
      </c>
      <c r="U52" s="313">
        <f>'1.3'!V50-'1.3'!V15</f>
        <v>5201.1084770311572</v>
      </c>
      <c r="V52" s="313">
        <f>'1.3'!W50-'1.3'!W15</f>
        <v>4766.069810237721</v>
      </c>
      <c r="W52" s="313">
        <f>'1.3'!X50-'1.3'!X15</f>
        <v>3923.0544227892096</v>
      </c>
      <c r="X52" s="313">
        <f>'1.3'!Y50-'1.3'!Y15</f>
        <v>3699.2780443767842</v>
      </c>
      <c r="Y52" s="313">
        <f>'1.3'!Z50-'1.3'!Z15</f>
        <v>1475.8788999863027</v>
      </c>
      <c r="Z52" s="313">
        <f>'1.3'!AA50-'1.3'!AA15</f>
        <v>4598.9399504964531</v>
      </c>
      <c r="AA52" s="313">
        <f>'1.3'!AB50-'1.3'!AB15</f>
        <v>4247.0068172039755</v>
      </c>
      <c r="AB52" s="313">
        <f>'1.3'!AC50-'1.3'!AC15</f>
        <v>3762.994561393687</v>
      </c>
      <c r="AC52" s="313">
        <f>'1.3'!AD50-'1.3'!AD15</f>
        <v>4035.4325658458838</v>
      </c>
      <c r="AD52" s="313">
        <f>'1.3'!AE50-'1.3'!AE15</f>
        <v>3152.1419769979984</v>
      </c>
      <c r="AE52" s="313">
        <f>'1.3'!AF50-'1.3'!AF15</f>
        <v>2926.0593476089562</v>
      </c>
      <c r="AF52" s="313">
        <f>'1.3'!AG50-'1.3'!AG15</f>
        <v>2800.0272887972242</v>
      </c>
      <c r="AG52" s="313">
        <f>'1.3'!AH50-'1.3'!AH15</f>
        <v>1160.7602724158496</v>
      </c>
      <c r="AH52" s="313">
        <f>'1.3'!AI50-'1.3'!AI15</f>
        <v>2234.6914959500136</v>
      </c>
      <c r="AI52" s="313">
        <f>'1.3'!AJ50-'1.3'!AJ15</f>
        <v>1482.5420789499913</v>
      </c>
      <c r="AJ52" s="313">
        <f>'1.3'!AK50-'1.3'!AK15</f>
        <v>1310.0984392300161</v>
      </c>
      <c r="AK52" s="313">
        <f>'1.3'!AL50-'1.3'!AL15</f>
        <v>4329.1359518499958</v>
      </c>
      <c r="AL52" s="313">
        <f>'1.3'!AM50-'1.3'!AM15</f>
        <v>6451.2334835469665</v>
      </c>
      <c r="AM52" s="313">
        <f>'1.3'!AN50-'1.3'!AN15</f>
        <v>6252.1340491453739</v>
      </c>
      <c r="AN52" s="313">
        <f>'1.3'!AO50-'1.3'!AO15</f>
        <v>5319.1285274385591</v>
      </c>
      <c r="AO52" s="313">
        <f>'1.3'!AP50-'1.3'!AP15</f>
        <v>7967.8825300690951</v>
      </c>
      <c r="AP52" s="313">
        <f>'1.3'!AQ50-'1.3'!AQ15</f>
        <v>9897.4071501129947</v>
      </c>
      <c r="AQ52" s="313">
        <f>'1.3'!AR50-'1.3'!AR15</f>
        <v>10432.552156187121</v>
      </c>
      <c r="AR52" s="313">
        <f>'1.3'!AS50-'1.3'!AS15</f>
        <v>10661.820381284881</v>
      </c>
      <c r="AS52" s="313">
        <f>'1.3'!AT50-'1.3'!AT15</f>
        <v>10356.175312415013</v>
      </c>
      <c r="AT52" s="313">
        <f>'1.3'!AU50-'1.3'!AU15</f>
        <v>525.98715784000524</v>
      </c>
      <c r="AU52" s="313">
        <f>'1.3'!AV50-'1.3'!AV15</f>
        <v>544.52594668000529</v>
      </c>
      <c r="AV52" s="313">
        <f>'1.3'!AW50-'1.3'!AW15</f>
        <v>794.76657791000616</v>
      </c>
      <c r="AW52" s="313">
        <f>'1.3'!AX50-'1.3'!AX15</f>
        <v>795.81501603999641</v>
      </c>
      <c r="AX52" s="313">
        <f>'1.3'!AY50-'1.3'!AY15</f>
        <v>0</v>
      </c>
    </row>
    <row r="53" spans="1:50" x14ac:dyDescent="0.2">
      <c r="A53" s="317" t="s">
        <v>332</v>
      </c>
      <c r="B53" s="313">
        <f>'1.3'!C51-'1.3'!C16</f>
        <v>1141.2290615593374</v>
      </c>
      <c r="C53" s="313">
        <f>'1.3'!D51-'1.3'!D16</f>
        <v>1122.0503872179688</v>
      </c>
      <c r="D53" s="313">
        <f>'1.3'!E51-'1.3'!E16</f>
        <v>1049.1229298633116</v>
      </c>
      <c r="E53" s="313">
        <f>'1.3'!F51-'1.3'!F16</f>
        <v>1173.0333055093724</v>
      </c>
      <c r="F53" s="313">
        <f>'1.3'!G51-'1.3'!G16</f>
        <v>1138.0449303279092</v>
      </c>
      <c r="G53" s="313">
        <f>'1.3'!H51-'1.3'!H16</f>
        <v>922.75764936166161</v>
      </c>
      <c r="H53" s="313">
        <f>'1.3'!I51-'1.3'!I16</f>
        <v>1479.7794635811661</v>
      </c>
      <c r="I53" s="313">
        <f>'1.3'!J51-'1.3'!J16</f>
        <v>1580.4292073092656</v>
      </c>
      <c r="J53" s="313">
        <f>'1.3'!K51-'1.3'!K16</f>
        <v>1603.6734061692077</v>
      </c>
      <c r="K53" s="313">
        <f>'1.3'!L51-'1.3'!L16</f>
        <v>1535.7222521170916</v>
      </c>
      <c r="L53" s="313">
        <f>'1.3'!M51-'1.3'!M16</f>
        <v>1526.1789541908656</v>
      </c>
      <c r="M53" s="313">
        <f>'1.3'!N51-'1.3'!N16</f>
        <v>2089.2324816128385</v>
      </c>
      <c r="N53" s="313">
        <f>'1.3'!O51-'1.3'!O16</f>
        <v>1651.2289694229985</v>
      </c>
      <c r="O53" s="313">
        <f>'1.3'!P51-'1.3'!P16</f>
        <v>1848.82539369601</v>
      </c>
      <c r="P53" s="313">
        <f>'1.3'!Q51-'1.3'!Q16</f>
        <v>2003.2800200012134</v>
      </c>
      <c r="Q53" s="313">
        <f>'1.3'!R51-'1.3'!R16</f>
        <v>2563.8671320997819</v>
      </c>
      <c r="R53" s="313">
        <f>'1.3'!S51-'1.3'!S16</f>
        <v>2301.0963933998137</v>
      </c>
      <c r="S53" s="313">
        <f>'1.3'!T51-'1.3'!T16</f>
        <v>2171.341341716834</v>
      </c>
      <c r="T53" s="313">
        <f>'1.3'!U51-'1.3'!U16</f>
        <v>2036.1658491521994</v>
      </c>
      <c r="U53" s="313">
        <f>'1.3'!V51-'1.3'!V16</f>
        <v>2307.9324469711501</v>
      </c>
      <c r="V53" s="313">
        <f>'1.3'!W51-'1.3'!W16</f>
        <v>3089.4535516577162</v>
      </c>
      <c r="W53" s="313">
        <f>'1.3'!X51-'1.3'!X16</f>
        <v>2888.1237810092134</v>
      </c>
      <c r="X53" s="313">
        <f>'1.3'!Y51-'1.3'!Y16</f>
        <v>2582.2023637467646</v>
      </c>
      <c r="Y53" s="313">
        <f>'1.3'!Z51-'1.3'!Z16</f>
        <v>-162.3348017436947</v>
      </c>
      <c r="Z53" s="313">
        <f>'1.3'!AA51-'1.3'!AA16</f>
        <v>4120.5641013864515</v>
      </c>
      <c r="AA53" s="313">
        <f>'1.3'!AB51-'1.3'!AB16</f>
        <v>3842.8699334239645</v>
      </c>
      <c r="AB53" s="313">
        <f>'1.3'!AC51-'1.3'!AC16</f>
        <v>3139.8914198137136</v>
      </c>
      <c r="AC53" s="313">
        <f>'1.3'!AD51-'1.3'!AD16</f>
        <v>3034.1844443758746</v>
      </c>
      <c r="AD53" s="313">
        <f>'1.3'!AE51-'1.3'!AE16</f>
        <v>2327.879005818002</v>
      </c>
      <c r="AE53" s="313">
        <f>'1.3'!AF51-'1.3'!AF16</f>
        <v>2345.1016095589439</v>
      </c>
      <c r="AF53" s="313">
        <f>'1.3'!AG51-'1.3'!AG16</f>
        <v>2265.7972767872125</v>
      </c>
      <c r="AG53" s="313">
        <f>'1.3'!AH51-'1.3'!AH16</f>
        <v>829.87099365583708</v>
      </c>
      <c r="AH53" s="313">
        <f>'1.3'!AI51-'1.3'!AI16</f>
        <v>1832.3603758099998</v>
      </c>
      <c r="AI53" s="313">
        <f>'1.3'!AJ51-'1.3'!AJ16</f>
        <v>1095.9233231100079</v>
      </c>
      <c r="AJ53" s="313">
        <f>'1.3'!AK51-'1.3'!AK16</f>
        <v>555.31945619999897</v>
      </c>
      <c r="AK53" s="313">
        <f>'1.3'!AL51-'1.3'!AL16</f>
        <v>3123.2487994100011</v>
      </c>
      <c r="AL53" s="313">
        <f>'1.3'!AM51-'1.3'!AM16</f>
        <v>1823.4644838799068</v>
      </c>
      <c r="AM53" s="313">
        <f>'1.3'!AN51-'1.3'!AN16</f>
        <v>2077.4880236356985</v>
      </c>
      <c r="AN53" s="313">
        <f>'1.3'!AO51-'1.3'!AO16</f>
        <v>1006.6174827317009</v>
      </c>
      <c r="AO53" s="313">
        <f>'1.3'!AP51-'1.3'!AP16</f>
        <v>2164.2655999526833</v>
      </c>
      <c r="AP53" s="313">
        <f>'1.3'!AQ51-'1.3'!AQ16</f>
        <v>890.75780324520019</v>
      </c>
      <c r="AQ53" s="313">
        <f>'1.3'!AR51-'1.3'!AR16</f>
        <v>23.747464893411234</v>
      </c>
      <c r="AR53" s="313">
        <f>'1.3'!AS51-'1.3'!AS16</f>
        <v>1233.4908196111428</v>
      </c>
      <c r="AS53" s="313">
        <f>'1.3'!AT51-'1.3'!AT16</f>
        <v>275.8859122502472</v>
      </c>
      <c r="AT53" s="313">
        <f>'1.3'!AU51-'1.3'!AU16</f>
        <v>123.76122442999622</v>
      </c>
      <c r="AU53" s="313">
        <f>'1.3'!AV51-'1.3'!AV16</f>
        <v>173.46961225000268</v>
      </c>
      <c r="AV53" s="313">
        <f>'1.3'!AW51-'1.3'!AW16</f>
        <v>384.1018270200002</v>
      </c>
      <c r="AW53" s="313">
        <f>'1.3'!AX51-'1.3'!AX16</f>
        <v>340.04829406998761</v>
      </c>
      <c r="AX53" s="313">
        <f>'1.3'!AY51-'1.3'!AY16</f>
        <v>0</v>
      </c>
    </row>
    <row r="54" spans="1:50" x14ac:dyDescent="0.2">
      <c r="A54" s="317" t="s">
        <v>393</v>
      </c>
      <c r="B54" s="313">
        <f>'1.3'!C52-'1.3'!C17</f>
        <v>184.73537856999974</v>
      </c>
      <c r="C54" s="313">
        <f>'1.3'!D52-'1.3'!D17</f>
        <v>194.54033251000146</v>
      </c>
      <c r="D54" s="313">
        <f>'1.3'!E52-'1.3'!E17</f>
        <v>198.30792438999924</v>
      </c>
      <c r="E54" s="313">
        <f>'1.3'!F52-'1.3'!F17</f>
        <v>314.99431913999797</v>
      </c>
      <c r="F54" s="313">
        <f>'1.3'!G52-'1.3'!G17</f>
        <v>188.4694616400011</v>
      </c>
      <c r="G54" s="313">
        <f>'1.3'!H52-'1.3'!H17</f>
        <v>209.74367093999899</v>
      </c>
      <c r="H54" s="313">
        <f>'1.3'!I52-'1.3'!I17</f>
        <v>313.46483429</v>
      </c>
      <c r="I54" s="313">
        <f>'1.3'!J52-'1.3'!J17</f>
        <v>293.86442309000267</v>
      </c>
      <c r="J54" s="313">
        <f>'1.3'!K52-'1.3'!K17</f>
        <v>229.48000758000126</v>
      </c>
      <c r="K54" s="313">
        <f>'1.3'!L52-'1.3'!L17</f>
        <v>241.71860740999909</v>
      </c>
      <c r="L54" s="313">
        <f>'1.3'!M52-'1.3'!M17</f>
        <v>272.0175212299946</v>
      </c>
      <c r="M54" s="313">
        <f>'1.3'!N52-'1.3'!N17</f>
        <v>7718.9846007899978</v>
      </c>
      <c r="N54" s="313">
        <f>'1.3'!O52-'1.3'!O17</f>
        <v>327.30014527999811</v>
      </c>
      <c r="O54" s="313">
        <f>'1.3'!P52-'1.3'!P17</f>
        <v>383.50075503999687</v>
      </c>
      <c r="P54" s="313">
        <f>'1.3'!Q52-'1.3'!Q17</f>
        <v>377.48410259999946</v>
      </c>
      <c r="Q54" s="313">
        <f>'1.3'!R52-'1.3'!R17</f>
        <v>1468.5625593299919</v>
      </c>
      <c r="R54" s="313">
        <f>'1.3'!S52-'1.3'!S17</f>
        <v>663.67536331000156</v>
      </c>
      <c r="S54" s="313">
        <f>'1.3'!T52-'1.3'!T17</f>
        <v>721.45853239999997</v>
      </c>
      <c r="T54" s="313">
        <f>'1.3'!U52-'1.3'!U17</f>
        <v>801.80892970000423</v>
      </c>
      <c r="U54" s="313">
        <f>'1.3'!V52-'1.3'!V17</f>
        <v>2893.1760300599999</v>
      </c>
      <c r="V54" s="313">
        <f>'1.3'!W52-'1.3'!W17</f>
        <v>1676.6162585800012</v>
      </c>
      <c r="W54" s="313">
        <f>'1.3'!X52-'1.3'!X17</f>
        <v>1034.9306417799999</v>
      </c>
      <c r="X54" s="313">
        <f>'1.3'!Y52-'1.3'!Y17</f>
        <v>1117.0756806299978</v>
      </c>
      <c r="Y54" s="313">
        <f>'1.3'!Z52-'1.3'!Z17</f>
        <v>1638.213701730001</v>
      </c>
      <c r="Z54" s="313">
        <f>'1.3'!AA52-'1.3'!AA17</f>
        <v>478.37584911000158</v>
      </c>
      <c r="AA54" s="313">
        <f>'1.3'!AB52-'1.3'!AB17</f>
        <v>404.13688378000006</v>
      </c>
      <c r="AB54" s="313">
        <f>'1.3'!AC52-'1.3'!AC17</f>
        <v>623.10314157999892</v>
      </c>
      <c r="AC54" s="313">
        <f>'1.3'!AD52-'1.3'!AD17</f>
        <v>1001.2481214700092</v>
      </c>
      <c r="AD54" s="313">
        <f>'1.3'!AE52-'1.3'!AE17</f>
        <v>824.26297118000002</v>
      </c>
      <c r="AE54" s="313">
        <f>'1.3'!AF52-'1.3'!AF17</f>
        <v>580.95773804999772</v>
      </c>
      <c r="AF54" s="313">
        <f>'1.3'!AG52-'1.3'!AG17</f>
        <v>534.23001201000079</v>
      </c>
      <c r="AG54" s="313">
        <f>'1.3'!AH52-'1.3'!AH17</f>
        <v>330.88927876000162</v>
      </c>
      <c r="AH54" s="313">
        <f>'1.3'!AI52-'1.3'!AI17</f>
        <v>402.33112013999926</v>
      </c>
      <c r="AI54" s="313">
        <f>'1.3'!AJ52-'1.3'!AJ17</f>
        <v>386.6187558399979</v>
      </c>
      <c r="AJ54" s="313">
        <f>'1.3'!AK52-'1.3'!AK17</f>
        <v>754.77898303000256</v>
      </c>
      <c r="AK54" s="313">
        <f>'1.3'!AL52-'1.3'!AL17</f>
        <v>1205.8871524399947</v>
      </c>
      <c r="AL54" s="313">
        <f>'1.3'!AM52-'1.3'!AM17</f>
        <v>4627.7689996670706</v>
      </c>
      <c r="AM54" s="313">
        <f>'1.3'!AN52-'1.3'!AN17</f>
        <v>4174.6460255096681</v>
      </c>
      <c r="AN54" s="313">
        <f>'1.3'!AO52-'1.3'!AO17</f>
        <v>4312.5110447068655</v>
      </c>
      <c r="AO54" s="313">
        <f>'1.3'!AP52-'1.3'!AP17</f>
        <v>5803.61693011639</v>
      </c>
      <c r="AP54" s="313">
        <f>'1.3'!AQ52-'1.3'!AQ17</f>
        <v>9006.6493468677945</v>
      </c>
      <c r="AQ54" s="313">
        <f>'1.3'!AR52-'1.3'!AR17</f>
        <v>10408.804691293699</v>
      </c>
      <c r="AR54" s="313">
        <f>'1.3'!AS52-'1.3'!AS17</f>
        <v>9428.3295616737378</v>
      </c>
      <c r="AS54" s="313">
        <f>'1.3'!AT52-'1.3'!AT17</f>
        <v>10080.289400164766</v>
      </c>
      <c r="AT54" s="313">
        <f>'1.3'!AU52-'1.3'!AU17</f>
        <v>402.22593340999447</v>
      </c>
      <c r="AU54" s="313">
        <f>'1.3'!AV52-'1.3'!AV17</f>
        <v>371.05633442999533</v>
      </c>
      <c r="AV54" s="313">
        <f>'1.3'!AW52-'1.3'!AW17</f>
        <v>410.66475089000596</v>
      </c>
      <c r="AW54" s="313">
        <f>'1.3'!AX52-'1.3'!AX17</f>
        <v>455.7667219700088</v>
      </c>
      <c r="AX54" s="313">
        <f>'1.3'!AY52-'1.3'!AY17</f>
        <v>0</v>
      </c>
    </row>
    <row r="55" spans="1:50" x14ac:dyDescent="0.2">
      <c r="A55" t="s">
        <v>907</v>
      </c>
      <c r="B55" s="313">
        <f>'1.3'!C53-'1.3'!C18</f>
        <v>11978.869987516606</v>
      </c>
      <c r="C55" s="313">
        <f>'1.3'!D53-'1.3'!D18</f>
        <v>12838.058250773</v>
      </c>
      <c r="D55" s="313">
        <f>'1.3'!E53-'1.3'!E18</f>
        <v>14308.388444627693</v>
      </c>
      <c r="E55" s="313">
        <f>'1.3'!F53-'1.3'!F18</f>
        <v>12826.17249493266</v>
      </c>
      <c r="F55" s="313">
        <f>'1.3'!G53-'1.3'!G18</f>
        <v>13306.234281635785</v>
      </c>
      <c r="G55" s="313">
        <f>'1.3'!H53-'1.3'!H18</f>
        <v>15511.381828465383</v>
      </c>
      <c r="H55" s="313">
        <f>'1.3'!I53-'1.3'!I18</f>
        <v>17412.988138345885</v>
      </c>
      <c r="I55" s="313">
        <f>'1.3'!J53-'1.3'!J18</f>
        <v>14839.825264683052</v>
      </c>
      <c r="J55" s="313">
        <f>'1.3'!K53-'1.3'!K18</f>
        <v>15927.554756020138</v>
      </c>
      <c r="K55" s="313">
        <f>'1.3'!L53-'1.3'!L18</f>
        <v>17439.538459107687</v>
      </c>
      <c r="L55" s="313">
        <f>'1.3'!M53-'1.3'!M18</f>
        <v>17554.539328000334</v>
      </c>
      <c r="M55" s="313">
        <f>'1.3'!N53-'1.3'!N18</f>
        <v>17957.730027371843</v>
      </c>
      <c r="N55" s="313">
        <f>'1.3'!O53-'1.3'!O18</f>
        <v>17599.866029759462</v>
      </c>
      <c r="O55" s="313">
        <f>'1.3'!P53-'1.3'!P18</f>
        <v>21021.331084925157</v>
      </c>
      <c r="P55" s="313">
        <f>'1.3'!Q53-'1.3'!Q18</f>
        <v>21428.095804846671</v>
      </c>
      <c r="Q55" s="313">
        <f>'1.3'!R53-'1.3'!R18</f>
        <v>20755.061490898719</v>
      </c>
      <c r="R55" s="313">
        <f>'1.3'!S53-'1.3'!S18</f>
        <v>20697.051197687455</v>
      </c>
      <c r="S55" s="313">
        <f>'1.3'!T53-'1.3'!T18</f>
        <v>22361.480868984479</v>
      </c>
      <c r="T55" s="313">
        <f>'1.3'!U53-'1.3'!U18</f>
        <v>24131.478026894561</v>
      </c>
      <c r="U55" s="313">
        <f>'1.3'!V53-'1.3'!V18</f>
        <v>24168.855132903496</v>
      </c>
      <c r="V55" s="313">
        <f>'1.3'!W53-'1.3'!W18</f>
        <v>22567.604334807256</v>
      </c>
      <c r="W55" s="313">
        <f>'1.3'!X53-'1.3'!X18</f>
        <v>26065.775458486169</v>
      </c>
      <c r="X55" s="313">
        <f>'1.3'!Y53-'1.3'!Y18</f>
        <v>27139.397235770011</v>
      </c>
      <c r="Y55" s="313">
        <f>'1.3'!Z53-'1.3'!Z18</f>
        <v>28815.311338196509</v>
      </c>
      <c r="Z55" s="313">
        <f>'1.3'!AA53-'1.3'!AA18</f>
        <v>26391.593466716586</v>
      </c>
      <c r="AA55" s="313">
        <f>'1.3'!AB53-'1.3'!AB18</f>
        <v>26828.511479979148</v>
      </c>
      <c r="AB55" s="313">
        <f>'1.3'!AC53-'1.3'!AC18</f>
        <v>31559.930852660793</v>
      </c>
      <c r="AC55" s="313">
        <f>'1.3'!AD53-'1.3'!AD18</f>
        <v>30374.361609773245</v>
      </c>
      <c r="AD55" s="313">
        <f>'1.3'!AE53-'1.3'!AE18</f>
        <v>36810.061732096714</v>
      </c>
      <c r="AE55" s="313">
        <f>'1.3'!AF53-'1.3'!AF18</f>
        <v>63789.14365394169</v>
      </c>
      <c r="AF55" s="313">
        <f>'1.3'!AG53-'1.3'!AG18</f>
        <v>34855.344612535555</v>
      </c>
      <c r="AG55" s="313">
        <f>'1.3'!AH53-'1.3'!AH18</f>
        <v>31164.58033782593</v>
      </c>
      <c r="AH55" s="313">
        <f>'1.3'!AI53-'1.3'!AI18</f>
        <v>30314.855031799991</v>
      </c>
      <c r="AI55" s="313">
        <f>'1.3'!AJ53-'1.3'!AJ18</f>
        <v>31277.994767730008</v>
      </c>
      <c r="AJ55" s="313">
        <f>'1.3'!AK53-'1.3'!AK18</f>
        <v>40947.000165820122</v>
      </c>
      <c r="AK55" s="313">
        <f>'1.3'!AL53-'1.3'!AL18</f>
        <v>26371.048158179969</v>
      </c>
      <c r="AL55" s="313">
        <f>'1.3'!AM53-'1.3'!AM18</f>
        <v>30270.803134116228</v>
      </c>
      <c r="AM55" s="313">
        <f>'1.3'!AN53-'1.3'!AN18</f>
        <v>30846.690131927026</v>
      </c>
      <c r="AN55" s="313">
        <f>'1.3'!AO53-'1.3'!AO18</f>
        <v>42975.42466444301</v>
      </c>
      <c r="AO55" s="313">
        <f>'1.3'!AP53-'1.3'!AP18</f>
        <v>60613.288583593909</v>
      </c>
      <c r="AP55" s="313">
        <f>'1.3'!AQ53-'1.3'!AQ18</f>
        <v>40233.724556088098</v>
      </c>
      <c r="AQ55" s="313">
        <f>'1.3'!AR53-'1.3'!AR18</f>
        <v>47994.593861003988</v>
      </c>
      <c r="AR55" s="313">
        <f>'1.3'!AS53-'1.3'!AS18</f>
        <v>43563.87563902582</v>
      </c>
      <c r="AS55" s="313">
        <f>'1.3'!AT53-'1.3'!AT18</f>
        <v>42043.121943882201</v>
      </c>
      <c r="AT55" s="313">
        <f>'1.3'!AU53-'1.3'!AU18</f>
        <v>29502.515299870051</v>
      </c>
      <c r="AU55" s="313">
        <f>'1.3'!AV53-'1.3'!AV18</f>
        <v>26645.046516080038</v>
      </c>
      <c r="AV55" s="313">
        <f>'1.3'!AW53-'1.3'!AW18</f>
        <v>27436.721619260032</v>
      </c>
      <c r="AW55" s="313">
        <f>'1.3'!AX53-'1.3'!AX18</f>
        <v>27642.121318849968</v>
      </c>
      <c r="AX55" s="313">
        <f>'1.3'!AY53-'1.3'!AY18</f>
        <v>32223.078131509945</v>
      </c>
    </row>
    <row r="56" spans="1:50" x14ac:dyDescent="0.2">
      <c r="A56" s="11" t="s">
        <v>488</v>
      </c>
      <c r="B56" s="313">
        <f>'1.3'!C54-'1.3'!C19</f>
        <v>11978.869987516577</v>
      </c>
      <c r="C56" s="313">
        <f>'1.3'!D54-'1.3'!D19</f>
        <v>12838.058250772941</v>
      </c>
      <c r="D56" s="313">
        <f>'1.3'!E54-'1.3'!E19</f>
        <v>14308.38844462781</v>
      </c>
      <c r="E56" s="313">
        <f>'1.3'!F54-'1.3'!F19</f>
        <v>12826.17249493266</v>
      </c>
      <c r="F56" s="313">
        <f>'1.3'!G54-'1.3'!G19</f>
        <v>13306.234281635785</v>
      </c>
      <c r="G56" s="313">
        <f>'1.3'!H54-'1.3'!H19</f>
        <v>15511.381828465383</v>
      </c>
      <c r="H56" s="313">
        <f>'1.3'!I54-'1.3'!I19</f>
        <v>17412.988138345769</v>
      </c>
      <c r="I56" s="313">
        <f>'1.3'!J54-'1.3'!J19</f>
        <v>14839.82526468311</v>
      </c>
      <c r="J56" s="313">
        <f>'1.3'!K54-'1.3'!K19</f>
        <v>15927.554756020138</v>
      </c>
      <c r="K56" s="313">
        <f>'1.3'!L54-'1.3'!L19</f>
        <v>17439.538459107687</v>
      </c>
      <c r="L56" s="313">
        <f>'1.3'!M54-'1.3'!M19</f>
        <v>17554.539328000334</v>
      </c>
      <c r="M56" s="313">
        <f>'1.3'!N54-'1.3'!N19</f>
        <v>17957.730027371843</v>
      </c>
      <c r="N56" s="313">
        <f>'1.3'!O54-'1.3'!O19</f>
        <v>17599.866029759403</v>
      </c>
      <c r="O56" s="313">
        <f>'1.3'!P54-'1.3'!P19</f>
        <v>21021.331084925157</v>
      </c>
      <c r="P56" s="313">
        <f>'1.3'!Q54-'1.3'!Q19</f>
        <v>21428.095804846613</v>
      </c>
      <c r="Q56" s="313">
        <f>'1.3'!R54-'1.3'!R19</f>
        <v>20755.061490898661</v>
      </c>
      <c r="R56" s="313">
        <f>'1.3'!S54-'1.3'!S19</f>
        <v>20697.051197687513</v>
      </c>
      <c r="S56" s="313">
        <f>'1.3'!T54-'1.3'!T19</f>
        <v>22361.480868984479</v>
      </c>
      <c r="T56" s="313">
        <f>'1.3'!U54-'1.3'!U19</f>
        <v>24131.478026894503</v>
      </c>
      <c r="U56" s="313">
        <f>'1.3'!V54-'1.3'!V19</f>
        <v>24168.855132903438</v>
      </c>
      <c r="V56" s="313">
        <f>'1.3'!W54-'1.3'!W19</f>
        <v>22567.604334807256</v>
      </c>
      <c r="W56" s="313">
        <f>'1.3'!X54-'1.3'!X19</f>
        <v>26065.775458486285</v>
      </c>
      <c r="X56" s="313">
        <f>'1.3'!Y54-'1.3'!Y19</f>
        <v>27139.397235770011</v>
      </c>
      <c r="Y56" s="313">
        <f>'1.3'!Z54-'1.3'!Z19</f>
        <v>28815.311338196509</v>
      </c>
      <c r="Z56" s="313">
        <f>'1.3'!AA54-'1.3'!AA19</f>
        <v>26391.593466716702</v>
      </c>
      <c r="AA56" s="313">
        <f>'1.3'!AB54-'1.3'!AB19</f>
        <v>26828.511479979265</v>
      </c>
      <c r="AB56" s="313">
        <f>'1.3'!AC54-'1.3'!AC19</f>
        <v>31559.930852660793</v>
      </c>
      <c r="AC56" s="313">
        <f>'1.3'!AD54-'1.3'!AD19</f>
        <v>30374.361609773245</v>
      </c>
      <c r="AD56" s="313">
        <f>'1.3'!AE54-'1.3'!AE19</f>
        <v>36810.061732096598</v>
      </c>
      <c r="AE56" s="313">
        <f>'1.3'!AF54-'1.3'!AF19</f>
        <v>63789.143653941806</v>
      </c>
      <c r="AF56" s="313">
        <f>'1.3'!AG54-'1.3'!AG19</f>
        <v>34855.344612535555</v>
      </c>
      <c r="AG56" s="313">
        <f>'1.3'!AH54-'1.3'!AH19</f>
        <v>31164.580337826046</v>
      </c>
      <c r="AH56" s="313">
        <f>'1.3'!AI54-'1.3'!AI19</f>
        <v>30314.855031799991</v>
      </c>
      <c r="AI56" s="313">
        <f>'1.3'!AJ54-'1.3'!AJ19</f>
        <v>31277.994767730008</v>
      </c>
      <c r="AJ56" s="313">
        <f>'1.3'!AK54-'1.3'!AK19</f>
        <v>40947.000165820005</v>
      </c>
      <c r="AK56" s="313">
        <f>'1.3'!AL54-'1.3'!AL19</f>
        <v>26371.048158180085</v>
      </c>
      <c r="AL56" s="313">
        <f>'1.3'!AM54-'1.3'!AM19</f>
        <v>30270.803134116228</v>
      </c>
      <c r="AM56" s="313">
        <f>'1.3'!AN54-'1.3'!AN19</f>
        <v>30846.690131926909</v>
      </c>
      <c r="AN56" s="313">
        <f>'1.3'!AO54-'1.3'!AO19</f>
        <v>42975.424664442893</v>
      </c>
      <c r="AO56" s="313">
        <f>'1.3'!AP54-'1.3'!AP19</f>
        <v>60613.288583593792</v>
      </c>
      <c r="AP56" s="313">
        <f>'1.3'!AQ54-'1.3'!AQ19</f>
        <v>40233.724556088215</v>
      </c>
      <c r="AQ56" s="313">
        <f>'1.3'!AR54-'1.3'!AR19</f>
        <v>47994.593861003988</v>
      </c>
      <c r="AR56" s="313">
        <f>'1.3'!AS54-'1.3'!AS19</f>
        <v>43563.875639025937</v>
      </c>
      <c r="AS56" s="313">
        <f>'1.3'!AT54-'1.3'!AT19</f>
        <v>42043.121943882084</v>
      </c>
      <c r="AT56" s="313">
        <f>'1.3'!AU54-'1.3'!AU19</f>
        <v>29502.515299869934</v>
      </c>
      <c r="AU56" s="313">
        <f>'1.3'!AV54-'1.3'!AV19</f>
        <v>26645.046516079921</v>
      </c>
      <c r="AV56" s="313">
        <f>'1.3'!AW54-'1.3'!AW19</f>
        <v>27436.721619260032</v>
      </c>
      <c r="AW56" s="313">
        <f>'1.3'!AX54-'1.3'!AX19</f>
        <v>27642.121318849968</v>
      </c>
      <c r="AX56" s="313">
        <f>'1.3'!AY54-'1.3'!AY19</f>
        <v>32223.078131509945</v>
      </c>
    </row>
    <row r="57" spans="1:50" x14ac:dyDescent="0.2">
      <c r="A57" s="317" t="s">
        <v>244</v>
      </c>
      <c r="B57" s="313">
        <f>'1.3'!C55-'1.3'!C20</f>
        <v>0</v>
      </c>
      <c r="C57" s="313">
        <f>'1.3'!D55-'1.3'!D20</f>
        <v>0</v>
      </c>
      <c r="D57" s="313">
        <f>'1.3'!E55-'1.3'!E20</f>
        <v>0</v>
      </c>
      <c r="E57" s="313">
        <f>'1.3'!F55-'1.3'!F20</f>
        <v>0</v>
      </c>
      <c r="F57" s="313">
        <f>'1.3'!G55-'1.3'!G20</f>
        <v>0</v>
      </c>
      <c r="G57" s="313">
        <f>'1.3'!H55-'1.3'!H20</f>
        <v>0</v>
      </c>
      <c r="H57" s="313">
        <f>'1.3'!I55-'1.3'!I20</f>
        <v>0</v>
      </c>
      <c r="I57" s="313">
        <f>'1.3'!J55-'1.3'!J20</f>
        <v>0</v>
      </c>
      <c r="J57" s="313">
        <f>'1.3'!K55-'1.3'!K20</f>
        <v>0</v>
      </c>
      <c r="K57" s="313">
        <f>'1.3'!L55-'1.3'!L20</f>
        <v>0</v>
      </c>
      <c r="L57" s="313">
        <f>'1.3'!M55-'1.3'!M20</f>
        <v>0</v>
      </c>
      <c r="M57" s="313">
        <f>'1.3'!N55-'1.3'!N20</f>
        <v>0</v>
      </c>
      <c r="N57" s="313">
        <f>'1.3'!O55-'1.3'!O20</f>
        <v>0</v>
      </c>
      <c r="O57" s="313">
        <f>'1.3'!P55-'1.3'!P20</f>
        <v>0</v>
      </c>
      <c r="P57" s="313">
        <f>'1.3'!Q55-'1.3'!Q20</f>
        <v>0</v>
      </c>
      <c r="Q57" s="313">
        <f>'1.3'!R55-'1.3'!R20</f>
        <v>0</v>
      </c>
      <c r="R57" s="313">
        <f>'1.3'!S55-'1.3'!S20</f>
        <v>0</v>
      </c>
      <c r="S57" s="313">
        <f>'1.3'!T55-'1.3'!T20</f>
        <v>0</v>
      </c>
      <c r="T57" s="313">
        <f>'1.3'!U55-'1.3'!U20</f>
        <v>0</v>
      </c>
      <c r="U57" s="313">
        <f>'1.3'!V55-'1.3'!V20</f>
        <v>0</v>
      </c>
      <c r="V57" s="313">
        <f>'1.3'!W55-'1.3'!W20</f>
        <v>0</v>
      </c>
      <c r="W57" s="313">
        <f>'1.3'!X55-'1.3'!X20</f>
        <v>0</v>
      </c>
      <c r="X57" s="313">
        <f>'1.3'!Y55-'1.3'!Y20</f>
        <v>0</v>
      </c>
      <c r="Y57" s="313">
        <f>'1.3'!Z55-'1.3'!Z20</f>
        <v>0</v>
      </c>
      <c r="Z57" s="313">
        <f>'1.3'!AA55-'1.3'!AA20</f>
        <v>0</v>
      </c>
      <c r="AA57" s="313">
        <f>'1.3'!AB55-'1.3'!AB20</f>
        <v>0</v>
      </c>
      <c r="AB57" s="313">
        <f>'1.3'!AC55-'1.3'!AC20</f>
        <v>0</v>
      </c>
      <c r="AC57" s="313">
        <f>'1.3'!AD55-'1.3'!AD20</f>
        <v>0</v>
      </c>
      <c r="AD57" s="313">
        <f>'1.3'!AE55-'1.3'!AE20</f>
        <v>0</v>
      </c>
      <c r="AE57" s="313">
        <f>'1.3'!AF55-'1.3'!AF20</f>
        <v>0</v>
      </c>
      <c r="AF57" s="313">
        <f>'1.3'!AG55-'1.3'!AG20</f>
        <v>0</v>
      </c>
      <c r="AG57" s="313">
        <f>'1.3'!AH55-'1.3'!AH20</f>
        <v>0</v>
      </c>
      <c r="AH57" s="313">
        <f>'1.3'!AI55-'1.3'!AI20</f>
        <v>0</v>
      </c>
      <c r="AI57" s="313">
        <f>'1.3'!AJ55-'1.3'!AJ20</f>
        <v>0</v>
      </c>
      <c r="AJ57" s="313">
        <f>'1.3'!AK55-'1.3'!AK20</f>
        <v>0</v>
      </c>
      <c r="AK57" s="313">
        <f>'1.3'!AL55-'1.3'!AL20</f>
        <v>0</v>
      </c>
      <c r="AL57" s="313">
        <f>'1.3'!AM55-'1.3'!AM20</f>
        <v>0</v>
      </c>
      <c r="AM57" s="313">
        <f>'1.3'!AN55-'1.3'!AN20</f>
        <v>0</v>
      </c>
      <c r="AN57" s="313">
        <f>'1.3'!AO55-'1.3'!AO20</f>
        <v>0</v>
      </c>
      <c r="AO57" s="313">
        <f>'1.3'!AP55-'1.3'!AP20</f>
        <v>0</v>
      </c>
      <c r="AP57" s="313">
        <f>'1.3'!AQ55-'1.3'!AQ20</f>
        <v>0</v>
      </c>
      <c r="AQ57" s="313">
        <f>'1.3'!AR55-'1.3'!AR20</f>
        <v>0</v>
      </c>
      <c r="AR57" s="313">
        <f>'1.3'!AS55-'1.3'!AS20</f>
        <v>0</v>
      </c>
      <c r="AS57" s="313">
        <f>'1.3'!AT55-'1.3'!AT20</f>
        <v>0</v>
      </c>
      <c r="AT57" s="313">
        <f>'1.3'!AU55-'1.3'!AU20</f>
        <v>0</v>
      </c>
      <c r="AU57" s="313">
        <f>'1.3'!AV55-'1.3'!AV20</f>
        <v>0</v>
      </c>
      <c r="AV57" s="313">
        <f>'1.3'!AW55-'1.3'!AW20</f>
        <v>0</v>
      </c>
      <c r="AW57" s="313">
        <f>'1.3'!AX55-'1.3'!AX20</f>
        <v>0</v>
      </c>
      <c r="AX57" s="313">
        <f>'1.3'!AY55-'1.3'!AY20</f>
        <v>0</v>
      </c>
    </row>
    <row r="58" spans="1:50" x14ac:dyDescent="0.2">
      <c r="A58" s="317" t="s">
        <v>245</v>
      </c>
      <c r="B58" s="313">
        <f>'1.3'!C56-'1.3'!C21</f>
        <v>648.55153113513188</v>
      </c>
      <c r="C58" s="313">
        <f>'1.3'!D56-'1.3'!D21</f>
        <v>669.10181120683228</v>
      </c>
      <c r="D58" s="313">
        <f>'1.3'!E56-'1.3'!E21</f>
        <v>706.78063728824964</v>
      </c>
      <c r="E58" s="313">
        <f>'1.3'!F56-'1.3'!F21</f>
        <v>724.17069393978818</v>
      </c>
      <c r="F58" s="313">
        <f>'1.3'!G56-'1.3'!G21</f>
        <v>738.29096572078561</v>
      </c>
      <c r="G58" s="313">
        <f>'1.3'!H56-'1.3'!H21</f>
        <v>1102.3334535038866</v>
      </c>
      <c r="H58" s="313">
        <f>'1.3'!I56-'1.3'!I21</f>
        <v>814.7224186084095</v>
      </c>
      <c r="I58" s="313">
        <f>'1.3'!J56-'1.3'!J21</f>
        <v>808.98129896691898</v>
      </c>
      <c r="J58" s="313">
        <f>'1.3'!K56-'1.3'!K21</f>
        <v>813.78695130203778</v>
      </c>
      <c r="K58" s="313">
        <f>'1.3'!L56-'1.3'!L21</f>
        <v>853.11697765363533</v>
      </c>
      <c r="L58" s="313">
        <f>'1.3'!M56-'1.3'!M21</f>
        <v>889.70630922522832</v>
      </c>
      <c r="M58" s="313">
        <f>'1.3'!N56-'1.3'!N21</f>
        <v>899.94546491909932</v>
      </c>
      <c r="N58" s="313">
        <f>'1.3'!O56-'1.3'!O21</f>
        <v>898.05297893083662</v>
      </c>
      <c r="O58" s="313">
        <f>'1.3'!P56-'1.3'!P21</f>
        <v>931.74323498091871</v>
      </c>
      <c r="P58" s="313">
        <f>'1.3'!Q56-'1.3'!Q21</f>
        <v>965.64865887669475</v>
      </c>
      <c r="Q58" s="313">
        <f>'1.3'!R56-'1.3'!R21</f>
        <v>1003.8835751915485</v>
      </c>
      <c r="R58" s="313">
        <f>'1.3'!S56-'1.3'!S21</f>
        <v>1039.9496268409603</v>
      </c>
      <c r="S58" s="313">
        <f>'1.3'!T56-'1.3'!T21</f>
        <v>1058.5698594598434</v>
      </c>
      <c r="T58" s="313">
        <f>'1.3'!U56-'1.3'!U21</f>
        <v>1054.2931968030607</v>
      </c>
      <c r="U58" s="313">
        <f>'1.3'!V56-'1.3'!V21</f>
        <v>1078.1399174161379</v>
      </c>
      <c r="V58" s="313">
        <f>'1.3'!W56-'1.3'!W21</f>
        <v>1089.9294976264737</v>
      </c>
      <c r="W58" s="313">
        <f>'1.3'!X56-'1.3'!X21</f>
        <v>1110.9391171664556</v>
      </c>
      <c r="X58" s="313">
        <f>'1.3'!Y56-'1.3'!Y21</f>
        <v>1183.4174951269706</v>
      </c>
      <c r="Y58" s="313">
        <f>'1.3'!Z56-'1.3'!Z21</f>
        <v>1194.4891143300956</v>
      </c>
      <c r="Z58" s="313">
        <f>'1.3'!AA56-'1.3'!AA21</f>
        <v>1216.6655045095922</v>
      </c>
      <c r="AA58" s="313">
        <f>'1.3'!AB56-'1.3'!AB21</f>
        <v>1239.6515188331523</v>
      </c>
      <c r="AB58" s="313">
        <f>'1.3'!AC56-'1.3'!AC21</f>
        <v>1291.0167173255177</v>
      </c>
      <c r="AC58" s="313">
        <f>'1.3'!AD56-'1.3'!AD21</f>
        <v>1257.2133253417378</v>
      </c>
      <c r="AD58" s="313">
        <f>'1.3'!AE56-'1.3'!AE21</f>
        <v>1327.0339852088819</v>
      </c>
      <c r="AE58" s="313">
        <f>'1.3'!AF56-'1.3'!AF21</f>
        <v>1283.0811909242329</v>
      </c>
      <c r="AF58" s="313">
        <f>'1.3'!AG56-'1.3'!AG21</f>
        <v>1302.2425341188155</v>
      </c>
      <c r="AG58" s="313">
        <f>'1.3'!AH56-'1.3'!AH21</f>
        <v>1274.3927719780695</v>
      </c>
      <c r="AH58" s="313">
        <f>'1.3'!AI56-'1.3'!AI21</f>
        <v>1385.4256834799999</v>
      </c>
      <c r="AI58" s="313">
        <f>'1.3'!AJ56-'1.3'!AJ21</f>
        <v>1330.6762692399971</v>
      </c>
      <c r="AJ58" s="313">
        <f>'1.3'!AK56-'1.3'!AK21</f>
        <v>1852.2019063500011</v>
      </c>
      <c r="AK58" s="313">
        <f>'1.3'!AL56-'1.3'!AL21</f>
        <v>1326.6898852599988</v>
      </c>
      <c r="AL58" s="313">
        <f>'1.3'!AM56-'1.3'!AM21</f>
        <v>1475.0303002015989</v>
      </c>
      <c r="AM58" s="313">
        <f>'1.3'!AN56-'1.3'!AN21</f>
        <v>1482.1256800240008</v>
      </c>
      <c r="AN58" s="313">
        <f>'1.3'!AO56-'1.3'!AO21</f>
        <v>1573.4891255297462</v>
      </c>
      <c r="AO58" s="313">
        <f>'1.3'!AP56-'1.3'!AP21</f>
        <v>1516.6449553046514</v>
      </c>
      <c r="AP58" s="313">
        <f>'1.3'!AQ56-'1.3'!AQ21</f>
        <v>937.70305001418819</v>
      </c>
      <c r="AQ58" s="313">
        <f>'1.3'!AR56-'1.3'!AR21</f>
        <v>945.34132013675116</v>
      </c>
      <c r="AR58" s="313">
        <f>'1.3'!AS56-'1.3'!AS21</f>
        <v>932.18708185868854</v>
      </c>
      <c r="AS58" s="313">
        <f>'1.3'!AT56-'1.3'!AT21</f>
        <v>963.2535479903745</v>
      </c>
      <c r="AT58" s="313">
        <f>'1.3'!AU56-'1.3'!AU21</f>
        <v>674.98488253999858</v>
      </c>
      <c r="AU58" s="313">
        <f>'1.3'!AV56-'1.3'!AV21</f>
        <v>688.89064529999814</v>
      </c>
      <c r="AV58" s="313">
        <f>'1.3'!AW56-'1.3'!AW21</f>
        <v>677.05841447000057</v>
      </c>
      <c r="AW58" s="313">
        <f>'1.3'!AX56-'1.3'!AX21</f>
        <v>454.92156061999776</v>
      </c>
      <c r="AX58" s="313">
        <f>'1.3'!AY56-'1.3'!AY21</f>
        <v>0</v>
      </c>
    </row>
    <row r="59" spans="1:50" x14ac:dyDescent="0.2">
      <c r="A59" s="317" t="s">
        <v>331</v>
      </c>
      <c r="B59" s="313">
        <f>'1.3'!C57-'1.3'!C22</f>
        <v>0</v>
      </c>
      <c r="C59" s="313">
        <f>'1.3'!D57-'1.3'!D22</f>
        <v>0</v>
      </c>
      <c r="D59" s="313">
        <f>'1.3'!E57-'1.3'!E22</f>
        <v>0</v>
      </c>
      <c r="E59" s="313">
        <f>'1.3'!F57-'1.3'!F22</f>
        <v>0</v>
      </c>
      <c r="F59" s="313">
        <f>'1.3'!G57-'1.3'!G22</f>
        <v>0</v>
      </c>
      <c r="G59" s="313">
        <f>'1.3'!H57-'1.3'!H22</f>
        <v>0</v>
      </c>
      <c r="H59" s="313">
        <f>'1.3'!I57-'1.3'!I22</f>
        <v>0</v>
      </c>
      <c r="I59" s="313">
        <f>'1.3'!J57-'1.3'!J22</f>
        <v>0</v>
      </c>
      <c r="J59" s="313">
        <f>'1.3'!K57-'1.3'!K22</f>
        <v>0</v>
      </c>
      <c r="K59" s="313">
        <f>'1.3'!L57-'1.3'!L22</f>
        <v>0</v>
      </c>
      <c r="L59" s="313">
        <f>'1.3'!M57-'1.3'!M22</f>
        <v>0</v>
      </c>
      <c r="M59" s="313">
        <f>'1.3'!N57-'1.3'!N22</f>
        <v>0</v>
      </c>
      <c r="N59" s="313">
        <f>'1.3'!O57-'1.3'!O22</f>
        <v>0</v>
      </c>
      <c r="O59" s="313">
        <f>'1.3'!P57-'1.3'!P22</f>
        <v>0</v>
      </c>
      <c r="P59" s="313">
        <f>'1.3'!Q57-'1.3'!Q22</f>
        <v>0</v>
      </c>
      <c r="Q59" s="313">
        <f>'1.3'!R57-'1.3'!R22</f>
        <v>0</v>
      </c>
      <c r="R59" s="313">
        <f>'1.3'!S57-'1.3'!S22</f>
        <v>0</v>
      </c>
      <c r="S59" s="313">
        <f>'1.3'!T57-'1.3'!T22</f>
        <v>0</v>
      </c>
      <c r="T59" s="313">
        <f>'1.3'!U57-'1.3'!U22</f>
        <v>0</v>
      </c>
      <c r="U59" s="313">
        <f>'1.3'!V57-'1.3'!V22</f>
        <v>0</v>
      </c>
      <c r="V59" s="313">
        <f>'1.3'!W57-'1.3'!W22</f>
        <v>0</v>
      </c>
      <c r="W59" s="313">
        <f>'1.3'!X57-'1.3'!X22</f>
        <v>0</v>
      </c>
      <c r="X59" s="313">
        <f>'1.3'!Y57-'1.3'!Y22</f>
        <v>0</v>
      </c>
      <c r="Y59" s="313">
        <f>'1.3'!Z57-'1.3'!Z22</f>
        <v>0</v>
      </c>
      <c r="Z59" s="313">
        <f>'1.3'!AA57-'1.3'!AA22</f>
        <v>0</v>
      </c>
      <c r="AA59" s="313">
        <f>'1.3'!AB57-'1.3'!AB22</f>
        <v>0</v>
      </c>
      <c r="AB59" s="313">
        <f>'1.3'!AC57-'1.3'!AC22</f>
        <v>0</v>
      </c>
      <c r="AC59" s="313">
        <f>'1.3'!AD57-'1.3'!AD22</f>
        <v>0</v>
      </c>
      <c r="AD59" s="313">
        <f>'1.3'!AE57-'1.3'!AE22</f>
        <v>0</v>
      </c>
      <c r="AE59" s="313">
        <f>'1.3'!AF57-'1.3'!AF22</f>
        <v>0</v>
      </c>
      <c r="AF59" s="313">
        <f>'1.3'!AG57-'1.3'!AG22</f>
        <v>0</v>
      </c>
      <c r="AG59" s="313">
        <f>'1.3'!AH57-'1.3'!AH22</f>
        <v>0</v>
      </c>
      <c r="AH59" s="313">
        <f>'1.3'!AI57-'1.3'!AI22</f>
        <v>0</v>
      </c>
      <c r="AI59" s="313">
        <f>'1.3'!AJ57-'1.3'!AJ22</f>
        <v>0</v>
      </c>
      <c r="AJ59" s="313">
        <f>'1.3'!AK57-'1.3'!AK22</f>
        <v>0</v>
      </c>
      <c r="AK59" s="313">
        <f>'1.3'!AL57-'1.3'!AL22</f>
        <v>0</v>
      </c>
      <c r="AL59" s="313">
        <f>'1.3'!AM57-'1.3'!AM22</f>
        <v>0</v>
      </c>
      <c r="AM59" s="313">
        <f>'1.3'!AN57-'1.3'!AN22</f>
        <v>0</v>
      </c>
      <c r="AN59" s="313">
        <f>'1.3'!AO57-'1.3'!AO22</f>
        <v>0</v>
      </c>
      <c r="AO59" s="313">
        <f>'1.3'!AP57-'1.3'!AP22</f>
        <v>0</v>
      </c>
      <c r="AP59" s="313">
        <f>'1.3'!AQ57-'1.3'!AQ22</f>
        <v>0</v>
      </c>
      <c r="AQ59" s="313">
        <f>'1.3'!AR57-'1.3'!AR22</f>
        <v>0</v>
      </c>
      <c r="AR59" s="313">
        <f>'1.3'!AS57-'1.3'!AS22</f>
        <v>0</v>
      </c>
      <c r="AS59" s="313">
        <f>'1.3'!AT57-'1.3'!AT22</f>
        <v>0</v>
      </c>
      <c r="AT59" s="313">
        <f>'1.3'!AU57-'1.3'!AU22</f>
        <v>0</v>
      </c>
      <c r="AU59" s="313">
        <f>'1.3'!AV57-'1.3'!AV22</f>
        <v>0</v>
      </c>
      <c r="AV59" s="313">
        <f>'1.3'!AW57-'1.3'!AW22</f>
        <v>0</v>
      </c>
      <c r="AW59" s="313">
        <f>'1.3'!AX57-'1.3'!AX22</f>
        <v>0</v>
      </c>
      <c r="AX59" s="313">
        <f>'1.3'!AY57-'1.3'!AY22</f>
        <v>0</v>
      </c>
    </row>
    <row r="60" spans="1:50" x14ac:dyDescent="0.2">
      <c r="A60" s="317" t="s">
        <v>332</v>
      </c>
      <c r="B60" s="313">
        <f>'1.3'!C58-'1.3'!C23</f>
        <v>-342.96285470930889</v>
      </c>
      <c r="C60" s="313">
        <f>'1.3'!D58-'1.3'!D23</f>
        <v>-230.53121127627674</v>
      </c>
      <c r="D60" s="313">
        <f>'1.3'!E58-'1.3'!E23</f>
        <v>29.59146149425942</v>
      </c>
      <c r="E60" s="313">
        <f>'1.3'!F58-'1.3'!F23</f>
        <v>-991.06802807867643</v>
      </c>
      <c r="F60" s="313">
        <f>'1.3'!G58-'1.3'!G23</f>
        <v>-825.99935962371819</v>
      </c>
      <c r="G60" s="313">
        <f>'1.3'!H58-'1.3'!H23</f>
        <v>-283.05414250584727</v>
      </c>
      <c r="H60" s="313">
        <f>'1.3'!I58-'1.3'!I23</f>
        <v>1301.2242779458902</v>
      </c>
      <c r="I60" s="313">
        <f>'1.3'!J58-'1.3'!J23</f>
        <v>-1100.0341574763443</v>
      </c>
      <c r="J60" s="313">
        <f>'1.3'!K58-'1.3'!K23</f>
        <v>-220.42724363588786</v>
      </c>
      <c r="K60" s="313">
        <f>'1.3'!L58-'1.3'!L23</f>
        <v>152.81251346306817</v>
      </c>
      <c r="L60" s="313">
        <f>'1.3'!M58-'1.3'!M23</f>
        <v>-114.02011615356605</v>
      </c>
      <c r="M60" s="313">
        <f>'1.3'!N58-'1.3'!N23</f>
        <v>-326.43414652360661</v>
      </c>
      <c r="N60" s="313">
        <f>'1.3'!O58-'1.3'!O23</f>
        <v>-522.71664188519935</v>
      </c>
      <c r="O60" s="313">
        <f>'1.3'!P58-'1.3'!P23</f>
        <v>492.55469008603541</v>
      </c>
      <c r="P60" s="313">
        <f>'1.3'!Q58-'1.3'!Q23</f>
        <v>541.16752357933728</v>
      </c>
      <c r="Q60" s="313">
        <f>'1.3'!R58-'1.3'!R23</f>
        <v>-48.084143210173352</v>
      </c>
      <c r="R60" s="313">
        <f>'1.3'!S58-'1.3'!S23</f>
        <v>-427.50590782608197</v>
      </c>
      <c r="S60" s="313">
        <f>'1.3'!T58-'1.3'!T23</f>
        <v>-128.10393466401729</v>
      </c>
      <c r="T60" s="313">
        <f>'1.3'!U58-'1.3'!U23</f>
        <v>421.4132704276708</v>
      </c>
      <c r="U60" s="313">
        <f>'1.3'!V58-'1.3'!V23</f>
        <v>35.917186472433968</v>
      </c>
      <c r="V60" s="313">
        <f>'1.3'!W58-'1.3'!W23</f>
        <v>-1173.0382781996159</v>
      </c>
      <c r="W60" s="313">
        <f>'1.3'!X58-'1.3'!X23</f>
        <v>-652.00310669859755</v>
      </c>
      <c r="X60" s="313">
        <f>'1.3'!Y58-'1.3'!Y23</f>
        <v>114.63116489551612</v>
      </c>
      <c r="Y60" s="313">
        <f>'1.3'!Z58-'1.3'!Z23</f>
        <v>1458.0808238727041</v>
      </c>
      <c r="Z60" s="313">
        <f>'1.3'!AA58-'1.3'!AA23</f>
        <v>-800.49552733043674</v>
      </c>
      <c r="AA60" s="313">
        <f>'1.3'!AB58-'1.3'!AB23</f>
        <v>-2985.9044428317575</v>
      </c>
      <c r="AB60" s="313">
        <f>'1.3'!AC58-'1.3'!AC23</f>
        <v>3490.7843848038174</v>
      </c>
      <c r="AC60" s="313">
        <f>'1.3'!AD58-'1.3'!AD23</f>
        <v>258.40663199831033</v>
      </c>
      <c r="AD60" s="313">
        <f>'1.3'!AE58-'1.3'!AE23</f>
        <v>-1237.8158472639625</v>
      </c>
      <c r="AE60" s="313">
        <f>'1.3'!AF58-'1.3'!AF23</f>
        <v>-622.44016069572535</v>
      </c>
      <c r="AF60" s="313">
        <f>'1.3'!AG58-'1.3'!AG23</f>
        <v>-639.98003445981885</v>
      </c>
      <c r="AG60" s="313">
        <f>'1.3'!AH58-'1.3'!AH23</f>
        <v>-689.84963804046856</v>
      </c>
      <c r="AH60" s="313">
        <f>'1.3'!AI58-'1.3'!AI23</f>
        <v>-1136.2905878500023</v>
      </c>
      <c r="AI60" s="313">
        <f>'1.3'!AJ58-'1.3'!AJ23</f>
        <v>-868.71476974000689</v>
      </c>
      <c r="AJ60" s="313">
        <f>'1.3'!AK58-'1.3'!AK23</f>
        <v>-1440.9335474999971</v>
      </c>
      <c r="AK60" s="313">
        <f>'1.3'!AL58-'1.3'!AL23</f>
        <v>-1536.2466307799914</v>
      </c>
      <c r="AL60" s="313">
        <f>'1.3'!AM58-'1.3'!AM23</f>
        <v>-1747.7537455753773</v>
      </c>
      <c r="AM60" s="313">
        <f>'1.3'!AN58-'1.3'!AN23</f>
        <v>-1351.6449452670058</v>
      </c>
      <c r="AN60" s="313">
        <f>'1.3'!AO58-'1.3'!AO23</f>
        <v>-2019.9698146368319</v>
      </c>
      <c r="AO60" s="313">
        <f>'1.3'!AP58-'1.3'!AP23</f>
        <v>-739.32531556075264</v>
      </c>
      <c r="AP60" s="313">
        <f>'1.3'!AQ58-'1.3'!AQ23</f>
        <v>-2530.6797200189321</v>
      </c>
      <c r="AQ60" s="313">
        <f>'1.3'!AR58-'1.3'!AR23</f>
        <v>-1118.145964013238</v>
      </c>
      <c r="AR60" s="313">
        <f>'1.3'!AS58-'1.3'!AS23</f>
        <v>-920.96528149949154</v>
      </c>
      <c r="AS60" s="313">
        <f>'1.3'!AT58-'1.3'!AT23</f>
        <v>-2306.0630344683304</v>
      </c>
      <c r="AT60" s="313">
        <f>'1.3'!AU58-'1.3'!AU23</f>
        <v>-1924.1710970899876</v>
      </c>
      <c r="AU60" s="313">
        <f>'1.3'!AV58-'1.3'!AV23</f>
        <v>-3298.379930340001</v>
      </c>
      <c r="AV60" s="313">
        <f>'1.3'!AW58-'1.3'!AW23</f>
        <v>-3004.5396686099994</v>
      </c>
      <c r="AW60" s="313">
        <f>'1.3'!AX58-'1.3'!AX23</f>
        <v>-2780.4966679899953</v>
      </c>
      <c r="AX60" s="313">
        <f>'1.3'!AY58-'1.3'!AY23</f>
        <v>0</v>
      </c>
    </row>
    <row r="61" spans="1:50" x14ac:dyDescent="0.2">
      <c r="A61" s="317" t="s">
        <v>248</v>
      </c>
      <c r="B61" s="313">
        <f>'1.3'!C59-'1.3'!C24</f>
        <v>0</v>
      </c>
      <c r="C61" s="313">
        <f>'1.3'!D59-'1.3'!D24</f>
        <v>0</v>
      </c>
      <c r="D61" s="313">
        <f>'1.3'!E59-'1.3'!E24</f>
        <v>0</v>
      </c>
      <c r="E61" s="313">
        <f>'1.3'!F59-'1.3'!F24</f>
        <v>0</v>
      </c>
      <c r="F61" s="313">
        <f>'1.3'!G59-'1.3'!G24</f>
        <v>0</v>
      </c>
      <c r="G61" s="313">
        <f>'1.3'!H59-'1.3'!H24</f>
        <v>0</v>
      </c>
      <c r="H61" s="313">
        <f>'1.3'!I59-'1.3'!I24</f>
        <v>0</v>
      </c>
      <c r="I61" s="313">
        <f>'1.3'!J59-'1.3'!J24</f>
        <v>0</v>
      </c>
      <c r="J61" s="313">
        <f>'1.3'!K59-'1.3'!K24</f>
        <v>0</v>
      </c>
      <c r="K61" s="313">
        <f>'1.3'!L59-'1.3'!L24</f>
        <v>0</v>
      </c>
      <c r="L61" s="313">
        <f>'1.3'!M59-'1.3'!M24</f>
        <v>0</v>
      </c>
      <c r="M61" s="313">
        <f>'1.3'!N59-'1.3'!N24</f>
        <v>0</v>
      </c>
      <c r="N61" s="313">
        <f>'1.3'!O59-'1.3'!O24</f>
        <v>0</v>
      </c>
      <c r="O61" s="313">
        <f>'1.3'!P59-'1.3'!P24</f>
        <v>0</v>
      </c>
      <c r="P61" s="313">
        <f>'1.3'!Q59-'1.3'!Q24</f>
        <v>0</v>
      </c>
      <c r="Q61" s="313">
        <f>'1.3'!R59-'1.3'!R24</f>
        <v>0</v>
      </c>
      <c r="R61" s="313">
        <f>'1.3'!S59-'1.3'!S24</f>
        <v>0</v>
      </c>
      <c r="S61" s="313">
        <f>'1.3'!T59-'1.3'!T24</f>
        <v>0</v>
      </c>
      <c r="T61" s="313">
        <f>'1.3'!U59-'1.3'!U24</f>
        <v>0</v>
      </c>
      <c r="U61" s="313">
        <f>'1.3'!V59-'1.3'!V24</f>
        <v>0</v>
      </c>
      <c r="V61" s="313">
        <f>'1.3'!W59-'1.3'!W24</f>
        <v>0</v>
      </c>
      <c r="W61" s="313">
        <f>'1.3'!X59-'1.3'!X24</f>
        <v>0</v>
      </c>
      <c r="X61" s="313">
        <f>'1.3'!Y59-'1.3'!Y24</f>
        <v>0</v>
      </c>
      <c r="Y61" s="313">
        <f>'1.3'!Z59-'1.3'!Z24</f>
        <v>0</v>
      </c>
      <c r="Z61" s="313">
        <f>'1.3'!AA59-'1.3'!AA24</f>
        <v>0</v>
      </c>
      <c r="AA61" s="313">
        <f>'1.3'!AB59-'1.3'!AB24</f>
        <v>0</v>
      </c>
      <c r="AB61" s="313">
        <f>'1.3'!AC59-'1.3'!AC24</f>
        <v>0</v>
      </c>
      <c r="AC61" s="313">
        <f>'1.3'!AD59-'1.3'!AD24</f>
        <v>0</v>
      </c>
      <c r="AD61" s="313">
        <f>'1.3'!AE59-'1.3'!AE24</f>
        <v>0</v>
      </c>
      <c r="AE61" s="313">
        <f>'1.3'!AF59-'1.3'!AF24</f>
        <v>0</v>
      </c>
      <c r="AF61" s="313">
        <f>'1.3'!AG59-'1.3'!AG24</f>
        <v>0</v>
      </c>
      <c r="AG61" s="313">
        <f>'1.3'!AH59-'1.3'!AH24</f>
        <v>0</v>
      </c>
      <c r="AH61" s="313">
        <f>'1.3'!AI59-'1.3'!AI24</f>
        <v>0</v>
      </c>
      <c r="AI61" s="313">
        <f>'1.3'!AJ59-'1.3'!AJ24</f>
        <v>0</v>
      </c>
      <c r="AJ61" s="313">
        <f>'1.3'!AK59-'1.3'!AK24</f>
        <v>0</v>
      </c>
      <c r="AK61" s="313">
        <f>'1.3'!AL59-'1.3'!AL24</f>
        <v>0</v>
      </c>
      <c r="AL61" s="313">
        <f>'1.3'!AM59-'1.3'!AM24</f>
        <v>0</v>
      </c>
      <c r="AM61" s="313">
        <f>'1.3'!AN59-'1.3'!AN24</f>
        <v>0</v>
      </c>
      <c r="AN61" s="313">
        <f>'1.3'!AO59-'1.3'!AO24</f>
        <v>0</v>
      </c>
      <c r="AO61" s="313">
        <f>'1.3'!AP59-'1.3'!AP24</f>
        <v>0</v>
      </c>
      <c r="AP61" s="313">
        <f>'1.3'!AQ59-'1.3'!AQ24</f>
        <v>0</v>
      </c>
      <c r="AQ61" s="313">
        <f>'1.3'!AR59-'1.3'!AR24</f>
        <v>0</v>
      </c>
      <c r="AR61" s="313">
        <f>'1.3'!AS59-'1.3'!AS24</f>
        <v>0</v>
      </c>
      <c r="AS61" s="313">
        <f>'1.3'!AT59-'1.3'!AT24</f>
        <v>0</v>
      </c>
      <c r="AT61" s="313">
        <f>'1.3'!AU59-'1.3'!AU24</f>
        <v>0</v>
      </c>
      <c r="AU61" s="313">
        <f>'1.3'!AV59-'1.3'!AV24</f>
        <v>0</v>
      </c>
      <c r="AV61" s="313">
        <f>'1.3'!AW59-'1.3'!AW24</f>
        <v>0</v>
      </c>
      <c r="AW61" s="313">
        <f>'1.3'!AX59-'1.3'!AX24</f>
        <v>0</v>
      </c>
      <c r="AX61" s="313">
        <f>'1.3'!AY59-'1.3'!AY24</f>
        <v>0</v>
      </c>
    </row>
    <row r="62" spans="1:50" x14ac:dyDescent="0.2">
      <c r="A62" s="317" t="s">
        <v>243</v>
      </c>
      <c r="B62" s="313">
        <f>'1.3'!C60-'1.3'!C25</f>
        <v>0</v>
      </c>
      <c r="C62" s="313">
        <f>'1.3'!D60-'1.3'!D25</f>
        <v>0</v>
      </c>
      <c r="D62" s="313">
        <f>'1.3'!E60-'1.3'!E25</f>
        <v>0</v>
      </c>
      <c r="E62" s="313">
        <f>'1.3'!F60-'1.3'!F25</f>
        <v>0</v>
      </c>
      <c r="F62" s="313">
        <f>'1.3'!G60-'1.3'!G25</f>
        <v>0</v>
      </c>
      <c r="G62" s="313">
        <f>'1.3'!H60-'1.3'!H25</f>
        <v>0</v>
      </c>
      <c r="H62" s="313">
        <f>'1.3'!I60-'1.3'!I25</f>
        <v>0</v>
      </c>
      <c r="I62" s="313">
        <f>'1.3'!J60-'1.3'!J25</f>
        <v>0</v>
      </c>
      <c r="J62" s="313">
        <f>'1.3'!K60-'1.3'!K25</f>
        <v>0</v>
      </c>
      <c r="K62" s="313">
        <f>'1.3'!L60-'1.3'!L25</f>
        <v>0</v>
      </c>
      <c r="L62" s="313">
        <f>'1.3'!M60-'1.3'!M25</f>
        <v>0</v>
      </c>
      <c r="M62" s="313">
        <f>'1.3'!N60-'1.3'!N25</f>
        <v>0</v>
      </c>
      <c r="N62" s="313">
        <f>'1.3'!O60-'1.3'!O25</f>
        <v>0</v>
      </c>
      <c r="O62" s="313">
        <f>'1.3'!P60-'1.3'!P25</f>
        <v>0</v>
      </c>
      <c r="P62" s="313">
        <f>'1.3'!Q60-'1.3'!Q25</f>
        <v>0</v>
      </c>
      <c r="Q62" s="313">
        <f>'1.3'!R60-'1.3'!R25</f>
        <v>0</v>
      </c>
      <c r="R62" s="313">
        <f>'1.3'!S60-'1.3'!S25</f>
        <v>0</v>
      </c>
      <c r="S62" s="313">
        <f>'1.3'!T60-'1.3'!T25</f>
        <v>0</v>
      </c>
      <c r="T62" s="313">
        <f>'1.3'!U60-'1.3'!U25</f>
        <v>0</v>
      </c>
      <c r="U62" s="313">
        <f>'1.3'!V60-'1.3'!V25</f>
        <v>0</v>
      </c>
      <c r="V62" s="313">
        <f>'1.3'!W60-'1.3'!W25</f>
        <v>0</v>
      </c>
      <c r="W62" s="313">
        <f>'1.3'!X60-'1.3'!X25</f>
        <v>0</v>
      </c>
      <c r="X62" s="313">
        <f>'1.3'!Y60-'1.3'!Y25</f>
        <v>0</v>
      </c>
      <c r="Y62" s="313">
        <f>'1.3'!Z60-'1.3'!Z25</f>
        <v>0</v>
      </c>
      <c r="Z62" s="313">
        <f>'1.3'!AA60-'1.3'!AA25</f>
        <v>0</v>
      </c>
      <c r="AA62" s="313">
        <f>'1.3'!AB60-'1.3'!AB25</f>
        <v>0</v>
      </c>
      <c r="AB62" s="313">
        <f>'1.3'!AC60-'1.3'!AC25</f>
        <v>0</v>
      </c>
      <c r="AC62" s="313">
        <f>'1.3'!AD60-'1.3'!AD25</f>
        <v>0</v>
      </c>
      <c r="AD62" s="313">
        <f>'1.3'!AE60-'1.3'!AE25</f>
        <v>0</v>
      </c>
      <c r="AE62" s="313">
        <f>'1.3'!AF60-'1.3'!AF25</f>
        <v>0</v>
      </c>
      <c r="AF62" s="313">
        <f>'1.3'!AG60-'1.3'!AG25</f>
        <v>0</v>
      </c>
      <c r="AG62" s="313">
        <f>'1.3'!AH60-'1.3'!AH25</f>
        <v>0</v>
      </c>
      <c r="AH62" s="313">
        <f>'1.3'!AI60-'1.3'!AI25</f>
        <v>0</v>
      </c>
      <c r="AI62" s="313">
        <f>'1.3'!AJ60-'1.3'!AJ25</f>
        <v>0</v>
      </c>
      <c r="AJ62" s="313">
        <f>'1.3'!AK60-'1.3'!AK25</f>
        <v>0</v>
      </c>
      <c r="AK62" s="313">
        <f>'1.3'!AL60-'1.3'!AL25</f>
        <v>0</v>
      </c>
      <c r="AL62" s="313">
        <f>'1.3'!AM60-'1.3'!AM25</f>
        <v>0</v>
      </c>
      <c r="AM62" s="313">
        <f>'1.3'!AN60-'1.3'!AN25</f>
        <v>0</v>
      </c>
      <c r="AN62" s="313">
        <f>'1.3'!AO60-'1.3'!AO25</f>
        <v>0</v>
      </c>
      <c r="AO62" s="313">
        <f>'1.3'!AP60-'1.3'!AP25</f>
        <v>0</v>
      </c>
      <c r="AP62" s="313">
        <f>'1.3'!AQ60-'1.3'!AQ25</f>
        <v>0</v>
      </c>
      <c r="AQ62" s="313">
        <f>'1.3'!AR60-'1.3'!AR25</f>
        <v>0</v>
      </c>
      <c r="AR62" s="313">
        <f>'1.3'!AS60-'1.3'!AS25</f>
        <v>0</v>
      </c>
      <c r="AS62" s="313">
        <f>'1.3'!AT60-'1.3'!AT25</f>
        <v>0</v>
      </c>
      <c r="AT62" s="313">
        <f>'1.3'!AU60-'1.3'!AU25</f>
        <v>0</v>
      </c>
      <c r="AU62" s="313">
        <f>'1.3'!AV60-'1.3'!AV25</f>
        <v>0</v>
      </c>
      <c r="AV62" s="313">
        <f>'1.3'!AW60-'1.3'!AW25</f>
        <v>0</v>
      </c>
      <c r="AW62" s="313">
        <f>'1.3'!AX60-'1.3'!AX25</f>
        <v>0</v>
      </c>
      <c r="AX62" s="313">
        <f>'1.3'!AY60-'1.3'!AY25</f>
        <v>0</v>
      </c>
    </row>
    <row r="63" spans="1:50" x14ac:dyDescent="0.2">
      <c r="A63" s="317" t="s">
        <v>578</v>
      </c>
      <c r="B63" s="313">
        <f>'1.3'!C61-'1.3'!C26</f>
        <v>11673.281311090745</v>
      </c>
      <c r="C63" s="313">
        <f>'1.3'!D61-'1.3'!D26</f>
        <v>12399.487650842406</v>
      </c>
      <c r="D63" s="313">
        <f>'1.3'!E61-'1.3'!E26</f>
        <v>13572.016345845259</v>
      </c>
      <c r="E63" s="313">
        <f>'1.3'!F61-'1.3'!F26</f>
        <v>13093.069829071552</v>
      </c>
      <c r="F63" s="313">
        <f>'1.3'!G61-'1.3'!G26</f>
        <v>13393.942675538681</v>
      </c>
      <c r="G63" s="313">
        <f>'1.3'!H61-'1.3'!H26</f>
        <v>14692.102517467312</v>
      </c>
      <c r="H63" s="313">
        <f>'1.3'!I61-'1.3'!I26</f>
        <v>15297.041441791531</v>
      </c>
      <c r="I63" s="313">
        <f>'1.3'!J61-'1.3'!J26</f>
        <v>15130.878123192466</v>
      </c>
      <c r="J63" s="313">
        <f>'1.3'!K61-'1.3'!K26</f>
        <v>15334.195048354013</v>
      </c>
      <c r="K63" s="313">
        <f>'1.3'!L61-'1.3'!L26</f>
        <v>16433.608967990964</v>
      </c>
      <c r="L63" s="313">
        <f>'1.3'!M61-'1.3'!M26</f>
        <v>16778.853134928679</v>
      </c>
      <c r="M63" s="313">
        <f>'1.3'!N61-'1.3'!N26</f>
        <v>17384.218708976347</v>
      </c>
      <c r="N63" s="313">
        <f>'1.3'!O61-'1.3'!O26</f>
        <v>17224.529692713826</v>
      </c>
      <c r="O63" s="313">
        <f>'1.3'!P61-'1.3'!P26</f>
        <v>19597.033159858285</v>
      </c>
      <c r="P63" s="313">
        <f>'1.3'!Q61-'1.3'!Q26</f>
        <v>19921.279622390604</v>
      </c>
      <c r="Q63" s="313">
        <f>'1.3'!R61-'1.3'!R26</f>
        <v>19799.262058917346</v>
      </c>
      <c r="R63" s="313">
        <f>'1.3'!S61-'1.3'!S26</f>
        <v>20084.607478672609</v>
      </c>
      <c r="S63" s="313">
        <f>'1.3'!T61-'1.3'!T26</f>
        <v>21431.014944188675</v>
      </c>
      <c r="T63" s="313">
        <f>'1.3'!U61-'1.3'!U26</f>
        <v>22655.771559663786</v>
      </c>
      <c r="U63" s="313">
        <f>'1.3'!V61-'1.3'!V26</f>
        <v>23054.798029014928</v>
      </c>
      <c r="V63" s="313">
        <f>'1.3'!W61-'1.3'!W26</f>
        <v>22650.713115380466</v>
      </c>
      <c r="W63" s="313">
        <f>'1.3'!X61-'1.3'!X26</f>
        <v>25606.839448018349</v>
      </c>
      <c r="X63" s="313">
        <f>'1.3'!Y61-'1.3'!Y26</f>
        <v>25841.348575747426</v>
      </c>
      <c r="Y63" s="313">
        <f>'1.3'!Z61-'1.3'!Z26</f>
        <v>26162.7413999938</v>
      </c>
      <c r="Z63" s="313">
        <f>'1.3'!AA61-'1.3'!AA26</f>
        <v>25975.423489537468</v>
      </c>
      <c r="AA63" s="313">
        <f>'1.3'!AB61-'1.3'!AB26</f>
        <v>28574.76440397781</v>
      </c>
      <c r="AB63" s="313">
        <f>'1.3'!AC61-'1.3'!AC26</f>
        <v>26778.129750531429</v>
      </c>
      <c r="AC63" s="313">
        <f>'1.3'!AD61-'1.3'!AD26</f>
        <v>28858.741652433237</v>
      </c>
      <c r="AD63" s="313">
        <f>'1.3'!AE61-'1.3'!AE26</f>
        <v>36720.843594151753</v>
      </c>
      <c r="AE63" s="313">
        <f>'1.3'!AF61-'1.3'!AF26</f>
        <v>63128.502623713226</v>
      </c>
      <c r="AF63" s="313">
        <f>'1.3'!AG61-'1.3'!AG26</f>
        <v>34193.082112876611</v>
      </c>
      <c r="AG63" s="313">
        <f>'1.3'!AH61-'1.3'!AH26</f>
        <v>30580.037203888409</v>
      </c>
      <c r="AH63" s="313">
        <f>'1.3'!AI61-'1.3'!AI26</f>
        <v>30065.719936170004</v>
      </c>
      <c r="AI63" s="313">
        <f>'1.3'!AJ61-'1.3'!AJ26</f>
        <v>30816.033268229978</v>
      </c>
      <c r="AJ63" s="313">
        <f>'1.3'!AK61-'1.3'!AK26</f>
        <v>40535.731806969969</v>
      </c>
      <c r="AK63" s="313">
        <f>'1.3'!AL61-'1.3'!AL26</f>
        <v>26580.604903699976</v>
      </c>
      <c r="AL63" s="313">
        <f>'1.3'!AM61-'1.3'!AM26</f>
        <v>30543.52657948999</v>
      </c>
      <c r="AM63" s="313">
        <f>'1.3'!AN61-'1.3'!AN26</f>
        <v>30716.209397170023</v>
      </c>
      <c r="AN63" s="313">
        <f>'1.3'!AO61-'1.3'!AO26</f>
        <v>43421.905353550013</v>
      </c>
      <c r="AO63" s="313">
        <f>'1.3'!AP61-'1.3'!AP26</f>
        <v>59835.968943850021</v>
      </c>
      <c r="AP63" s="313">
        <f>'1.3'!AQ61-'1.3'!AQ26</f>
        <v>41826.701226092875</v>
      </c>
      <c r="AQ63" s="313">
        <f>'1.3'!AR61-'1.3'!AR26</f>
        <v>48167.398504880432</v>
      </c>
      <c r="AR63" s="313">
        <f>'1.3'!AS61-'1.3'!AS26</f>
        <v>43552.653838666738</v>
      </c>
      <c r="AS63" s="313">
        <f>'1.3'!AT61-'1.3'!AT26</f>
        <v>43385.931430360011</v>
      </c>
      <c r="AT63" s="313">
        <f>'1.3'!AU61-'1.3'!AU26</f>
        <v>30751.701514420041</v>
      </c>
      <c r="AU63" s="313">
        <f>'1.3'!AV61-'1.3'!AV26</f>
        <v>29254.535801119986</v>
      </c>
      <c r="AV63" s="313">
        <f>'1.3'!AW61-'1.3'!AW26</f>
        <v>29764.202873400063</v>
      </c>
      <c r="AW63" s="313">
        <f>'1.3'!AX61-'1.3'!AX26</f>
        <v>29967.696426220005</v>
      </c>
      <c r="AX63" s="313">
        <f>'1.3'!AY61-'1.3'!AY26</f>
        <v>32223.078131509945</v>
      </c>
    </row>
    <row r="64" spans="1:50" x14ac:dyDescent="0.2">
      <c r="A64" s="317" t="s">
        <v>396</v>
      </c>
      <c r="B64" s="313">
        <f>'1.3'!C62-'1.3'!C27</f>
        <v>0</v>
      </c>
      <c r="C64" s="313">
        <f>'1.3'!D62-'1.3'!D27</f>
        <v>0</v>
      </c>
      <c r="D64" s="313">
        <f>'1.3'!E62-'1.3'!E27</f>
        <v>0</v>
      </c>
      <c r="E64" s="313">
        <f>'1.3'!F62-'1.3'!F27</f>
        <v>0</v>
      </c>
      <c r="F64" s="313">
        <f>'1.3'!G62-'1.3'!G27</f>
        <v>0</v>
      </c>
      <c r="G64" s="313">
        <f>'1.3'!H62-'1.3'!H27</f>
        <v>0</v>
      </c>
      <c r="H64" s="313">
        <f>'1.3'!I62-'1.3'!I27</f>
        <v>0</v>
      </c>
      <c r="I64" s="313">
        <f>'1.3'!J62-'1.3'!J27</f>
        <v>0</v>
      </c>
      <c r="J64" s="313">
        <f>'1.3'!K62-'1.3'!K27</f>
        <v>0</v>
      </c>
      <c r="K64" s="313">
        <f>'1.3'!L62-'1.3'!L27</f>
        <v>0</v>
      </c>
      <c r="L64" s="313">
        <f>'1.3'!M62-'1.3'!M27</f>
        <v>0</v>
      </c>
      <c r="M64" s="313">
        <f>'1.3'!N62-'1.3'!N27</f>
        <v>0</v>
      </c>
      <c r="N64" s="313">
        <f>'1.3'!O62-'1.3'!O27</f>
        <v>0</v>
      </c>
      <c r="O64" s="313">
        <f>'1.3'!P62-'1.3'!P27</f>
        <v>0</v>
      </c>
      <c r="P64" s="313">
        <f>'1.3'!Q62-'1.3'!Q27</f>
        <v>0</v>
      </c>
      <c r="Q64" s="313">
        <f>'1.3'!R62-'1.3'!R27</f>
        <v>0</v>
      </c>
      <c r="R64" s="313">
        <f>'1.3'!S62-'1.3'!S27</f>
        <v>0</v>
      </c>
      <c r="S64" s="313">
        <f>'1.3'!T62-'1.3'!T27</f>
        <v>0</v>
      </c>
      <c r="T64" s="313">
        <f>'1.3'!U62-'1.3'!U27</f>
        <v>0</v>
      </c>
      <c r="U64" s="313">
        <f>'1.3'!V62-'1.3'!V27</f>
        <v>0</v>
      </c>
      <c r="V64" s="313">
        <f>'1.3'!W62-'1.3'!W27</f>
        <v>0</v>
      </c>
      <c r="W64" s="313">
        <f>'1.3'!X62-'1.3'!X27</f>
        <v>0</v>
      </c>
      <c r="X64" s="313">
        <f>'1.3'!Y62-'1.3'!Y27</f>
        <v>0</v>
      </c>
      <c r="Y64" s="313">
        <f>'1.3'!Z62-'1.3'!Z27</f>
        <v>0</v>
      </c>
      <c r="Z64" s="313">
        <f>'1.3'!AA62-'1.3'!AA27</f>
        <v>0</v>
      </c>
      <c r="AA64" s="313">
        <f>'1.3'!AB62-'1.3'!AB27</f>
        <v>0</v>
      </c>
      <c r="AB64" s="313">
        <f>'1.3'!AC62-'1.3'!AC27</f>
        <v>0</v>
      </c>
      <c r="AC64" s="313">
        <f>'1.3'!AD62-'1.3'!AD27</f>
        <v>0</v>
      </c>
      <c r="AD64" s="313">
        <f>'1.3'!AE62-'1.3'!AE27</f>
        <v>0</v>
      </c>
      <c r="AE64" s="313">
        <f>'1.3'!AF62-'1.3'!AF27</f>
        <v>0</v>
      </c>
      <c r="AF64" s="313">
        <f>'1.3'!AG62-'1.3'!AG27</f>
        <v>0</v>
      </c>
      <c r="AG64" s="313">
        <f>'1.3'!AH62-'1.3'!AH27</f>
        <v>0</v>
      </c>
      <c r="AH64" s="313">
        <f>'1.3'!AI62-'1.3'!AI27</f>
        <v>0</v>
      </c>
      <c r="AI64" s="313">
        <f>'1.3'!AJ62-'1.3'!AJ27</f>
        <v>0</v>
      </c>
      <c r="AJ64" s="313">
        <f>'1.3'!AK62-'1.3'!AK27</f>
        <v>0</v>
      </c>
      <c r="AK64" s="313">
        <f>'1.3'!AL62-'1.3'!AL27</f>
        <v>0</v>
      </c>
      <c r="AL64" s="313">
        <f>'1.3'!AM62-'1.3'!AM27</f>
        <v>0</v>
      </c>
      <c r="AM64" s="313">
        <f>'1.3'!AN62-'1.3'!AN27</f>
        <v>0</v>
      </c>
      <c r="AN64" s="313">
        <f>'1.3'!AO62-'1.3'!AO27</f>
        <v>0</v>
      </c>
      <c r="AO64" s="313">
        <f>'1.3'!AP62-'1.3'!AP27</f>
        <v>0</v>
      </c>
      <c r="AP64" s="313">
        <f>'1.3'!AQ62-'1.3'!AQ27</f>
        <v>0</v>
      </c>
      <c r="AQ64" s="313">
        <f>'1.3'!AR62-'1.3'!AR27</f>
        <v>0</v>
      </c>
      <c r="AR64" s="313">
        <f>'1.3'!AS62-'1.3'!AS27</f>
        <v>0</v>
      </c>
      <c r="AS64" s="313">
        <f>'1.3'!AT62-'1.3'!AT27</f>
        <v>0</v>
      </c>
      <c r="AT64" s="313">
        <f>'1.3'!AU62-'1.3'!AU27</f>
        <v>0</v>
      </c>
      <c r="AU64" s="313">
        <f>'1.3'!AV62-'1.3'!AV27</f>
        <v>0</v>
      </c>
      <c r="AV64" s="313">
        <f>'1.3'!AW62-'1.3'!AW27</f>
        <v>0</v>
      </c>
      <c r="AW64" s="313">
        <f>'1.3'!AX62-'1.3'!AX27</f>
        <v>0</v>
      </c>
      <c r="AX64" s="313">
        <f>'1.3'!AY62-'1.3'!AY27</f>
        <v>0</v>
      </c>
    </row>
    <row r="65" spans="1:50" x14ac:dyDescent="0.2">
      <c r="A65" s="11" t="s">
        <v>610</v>
      </c>
      <c r="B65" s="313">
        <f>'1.3'!C63-'1.3'!C28</f>
        <v>0</v>
      </c>
      <c r="C65" s="313">
        <f>'1.3'!D63-'1.3'!D28</f>
        <v>0</v>
      </c>
      <c r="D65" s="313">
        <f>'1.3'!E63-'1.3'!E28</f>
        <v>0</v>
      </c>
      <c r="E65" s="313">
        <f>'1.3'!F63-'1.3'!F28</f>
        <v>0</v>
      </c>
      <c r="F65" s="313">
        <f>'1.3'!G63-'1.3'!G28</f>
        <v>0</v>
      </c>
      <c r="G65" s="313">
        <f>'1.3'!H63-'1.3'!H28</f>
        <v>0</v>
      </c>
      <c r="H65" s="313">
        <f>'1.3'!I63-'1.3'!I28</f>
        <v>0</v>
      </c>
      <c r="I65" s="313">
        <f>'1.3'!J63-'1.3'!J28</f>
        <v>0</v>
      </c>
      <c r="J65" s="313">
        <f>'1.3'!K63-'1.3'!K28</f>
        <v>0</v>
      </c>
      <c r="K65" s="313">
        <f>'1.3'!L63-'1.3'!L28</f>
        <v>0</v>
      </c>
      <c r="L65" s="313">
        <f>'1.3'!M63-'1.3'!M28</f>
        <v>0</v>
      </c>
      <c r="M65" s="313">
        <f>'1.3'!N63-'1.3'!N28</f>
        <v>0</v>
      </c>
      <c r="N65" s="313">
        <f>'1.3'!O63-'1.3'!O28</f>
        <v>0</v>
      </c>
      <c r="O65" s="313">
        <f>'1.3'!P63-'1.3'!P28</f>
        <v>0</v>
      </c>
      <c r="P65" s="313">
        <f>'1.3'!Q63-'1.3'!Q28</f>
        <v>0</v>
      </c>
      <c r="Q65" s="313">
        <f>'1.3'!R63-'1.3'!R28</f>
        <v>0</v>
      </c>
      <c r="R65" s="313">
        <f>'1.3'!S63-'1.3'!S28</f>
        <v>0</v>
      </c>
      <c r="S65" s="313">
        <f>'1.3'!T63-'1.3'!T28</f>
        <v>0</v>
      </c>
      <c r="T65" s="313">
        <f>'1.3'!U63-'1.3'!U28</f>
        <v>0</v>
      </c>
      <c r="U65" s="313">
        <f>'1.3'!V63-'1.3'!V28</f>
        <v>0</v>
      </c>
      <c r="V65" s="313">
        <f>'1.3'!W63-'1.3'!W28</f>
        <v>0</v>
      </c>
      <c r="W65" s="313">
        <f>'1.3'!X63-'1.3'!X28</f>
        <v>0</v>
      </c>
      <c r="X65" s="313">
        <f>'1.3'!Y63-'1.3'!Y28</f>
        <v>0</v>
      </c>
      <c r="Y65" s="313">
        <f>'1.3'!Z63-'1.3'!Z28</f>
        <v>0</v>
      </c>
      <c r="Z65" s="313">
        <f>'1.3'!AA63-'1.3'!AA28</f>
        <v>0</v>
      </c>
      <c r="AA65" s="313">
        <f>'1.3'!AB63-'1.3'!AB28</f>
        <v>0</v>
      </c>
      <c r="AB65" s="313">
        <f>'1.3'!AC63-'1.3'!AC28</f>
        <v>0</v>
      </c>
      <c r="AC65" s="313">
        <f>'1.3'!AD63-'1.3'!AD28</f>
        <v>0</v>
      </c>
      <c r="AD65" s="313">
        <f>'1.3'!AE63-'1.3'!AE28</f>
        <v>0</v>
      </c>
      <c r="AE65" s="313">
        <f>'1.3'!AF63-'1.3'!AF28</f>
        <v>0</v>
      </c>
      <c r="AF65" s="313">
        <f>'1.3'!AG63-'1.3'!AG28</f>
        <v>0</v>
      </c>
      <c r="AG65" s="313">
        <f>'1.3'!AH63-'1.3'!AH28</f>
        <v>0</v>
      </c>
      <c r="AH65" s="313">
        <f>'1.3'!AI63-'1.3'!AI28</f>
        <v>0</v>
      </c>
      <c r="AI65" s="313">
        <f>'1.3'!AJ63-'1.3'!AJ28</f>
        <v>0</v>
      </c>
      <c r="AJ65" s="313">
        <f>'1.3'!AK63-'1.3'!AK28</f>
        <v>0</v>
      </c>
      <c r="AK65" s="313">
        <f>'1.3'!AL63-'1.3'!AL28</f>
        <v>0</v>
      </c>
      <c r="AL65" s="313">
        <f>'1.3'!AM63-'1.3'!AM28</f>
        <v>0</v>
      </c>
      <c r="AM65" s="313">
        <f>'1.3'!AN63-'1.3'!AN28</f>
        <v>0</v>
      </c>
      <c r="AN65" s="313">
        <f>'1.3'!AO63-'1.3'!AO28</f>
        <v>0</v>
      </c>
      <c r="AO65" s="313">
        <f>'1.3'!AP63-'1.3'!AP28</f>
        <v>0</v>
      </c>
      <c r="AP65" s="313">
        <f>'1.3'!AQ63-'1.3'!AQ28</f>
        <v>0</v>
      </c>
      <c r="AQ65" s="313">
        <f>'1.3'!AR63-'1.3'!AR28</f>
        <v>0</v>
      </c>
      <c r="AR65" s="313">
        <f>'1.3'!AS63-'1.3'!AS28</f>
        <v>0</v>
      </c>
      <c r="AS65" s="313">
        <f>'1.3'!AT63-'1.3'!AT28</f>
        <v>0</v>
      </c>
      <c r="AT65" s="313">
        <f>'1.3'!AU63-'1.3'!AU28</f>
        <v>0</v>
      </c>
      <c r="AU65" s="313">
        <f>'1.3'!AV63-'1.3'!AV28</f>
        <v>0</v>
      </c>
      <c r="AV65" s="313">
        <f>'1.3'!AW63-'1.3'!AW28</f>
        <v>0</v>
      </c>
      <c r="AW65" s="313">
        <f>'1.3'!AX63-'1.3'!AX28</f>
        <v>0</v>
      </c>
      <c r="AX65" s="313">
        <f>'1.3'!AY63-'1.3'!AY28</f>
        <v>0</v>
      </c>
    </row>
    <row r="66" spans="1:50" x14ac:dyDescent="0.2">
      <c r="A66" s="317" t="s">
        <v>330</v>
      </c>
      <c r="B66" s="313">
        <f>'1.3'!C64-'1.3'!C29</f>
        <v>0</v>
      </c>
      <c r="C66" s="313">
        <f>'1.3'!D64-'1.3'!D29</f>
        <v>0</v>
      </c>
      <c r="D66" s="313">
        <f>'1.3'!E64-'1.3'!E29</f>
        <v>0</v>
      </c>
      <c r="E66" s="313">
        <f>'1.3'!F64-'1.3'!F29</f>
        <v>0</v>
      </c>
      <c r="F66" s="313">
        <f>'1.3'!G64-'1.3'!G29</f>
        <v>0</v>
      </c>
      <c r="G66" s="313">
        <f>'1.3'!H64-'1.3'!H29</f>
        <v>0</v>
      </c>
      <c r="H66" s="313">
        <f>'1.3'!I64-'1.3'!I29</f>
        <v>0</v>
      </c>
      <c r="I66" s="313">
        <f>'1.3'!J64-'1.3'!J29</f>
        <v>0</v>
      </c>
      <c r="J66" s="313">
        <f>'1.3'!K64-'1.3'!K29</f>
        <v>0</v>
      </c>
      <c r="K66" s="313">
        <f>'1.3'!L64-'1.3'!L29</f>
        <v>0</v>
      </c>
      <c r="L66" s="313">
        <f>'1.3'!M64-'1.3'!M29</f>
        <v>0</v>
      </c>
      <c r="M66" s="313">
        <f>'1.3'!N64-'1.3'!N29</f>
        <v>0</v>
      </c>
      <c r="N66" s="313">
        <f>'1.3'!O64-'1.3'!O29</f>
        <v>0</v>
      </c>
      <c r="O66" s="313">
        <f>'1.3'!P64-'1.3'!P29</f>
        <v>0</v>
      </c>
      <c r="P66" s="313">
        <f>'1.3'!Q64-'1.3'!Q29</f>
        <v>0</v>
      </c>
      <c r="Q66" s="313">
        <f>'1.3'!R64-'1.3'!R29</f>
        <v>0</v>
      </c>
      <c r="R66" s="313">
        <f>'1.3'!S64-'1.3'!S29</f>
        <v>0</v>
      </c>
      <c r="S66" s="313">
        <f>'1.3'!T64-'1.3'!T29</f>
        <v>0</v>
      </c>
      <c r="T66" s="313">
        <f>'1.3'!U64-'1.3'!U29</f>
        <v>0</v>
      </c>
      <c r="U66" s="313">
        <f>'1.3'!V64-'1.3'!V29</f>
        <v>0</v>
      </c>
      <c r="V66" s="313">
        <f>'1.3'!W64-'1.3'!W29</f>
        <v>0</v>
      </c>
      <c r="W66" s="313">
        <f>'1.3'!X64-'1.3'!X29</f>
        <v>0</v>
      </c>
      <c r="X66" s="313">
        <f>'1.3'!Y64-'1.3'!Y29</f>
        <v>0</v>
      </c>
      <c r="Y66" s="313">
        <f>'1.3'!Z64-'1.3'!Z29</f>
        <v>0</v>
      </c>
      <c r="Z66" s="313">
        <f>'1.3'!AA64-'1.3'!AA29</f>
        <v>0</v>
      </c>
      <c r="AA66" s="313">
        <f>'1.3'!AB64-'1.3'!AB29</f>
        <v>0</v>
      </c>
      <c r="AB66" s="313">
        <f>'1.3'!AC64-'1.3'!AC29</f>
        <v>0</v>
      </c>
      <c r="AC66" s="313">
        <f>'1.3'!AD64-'1.3'!AD29</f>
        <v>0</v>
      </c>
      <c r="AD66" s="313">
        <f>'1.3'!AE64-'1.3'!AE29</f>
        <v>0</v>
      </c>
      <c r="AE66" s="313">
        <f>'1.3'!AF64-'1.3'!AF29</f>
        <v>0</v>
      </c>
      <c r="AF66" s="313">
        <f>'1.3'!AG64-'1.3'!AG29</f>
        <v>0</v>
      </c>
      <c r="AG66" s="313">
        <f>'1.3'!AH64-'1.3'!AH29</f>
        <v>0</v>
      </c>
      <c r="AH66" s="313">
        <f>'1.3'!AI64-'1.3'!AI29</f>
        <v>0</v>
      </c>
      <c r="AI66" s="313">
        <f>'1.3'!AJ64-'1.3'!AJ29</f>
        <v>0</v>
      </c>
      <c r="AJ66" s="313">
        <f>'1.3'!AK64-'1.3'!AK29</f>
        <v>0</v>
      </c>
      <c r="AK66" s="313">
        <f>'1.3'!AL64-'1.3'!AL29</f>
        <v>0</v>
      </c>
      <c r="AL66" s="313">
        <f>'1.3'!AM64-'1.3'!AM29</f>
        <v>0</v>
      </c>
      <c r="AM66" s="313">
        <f>'1.3'!AN64-'1.3'!AN29</f>
        <v>0</v>
      </c>
      <c r="AN66" s="313">
        <f>'1.3'!AO64-'1.3'!AO29</f>
        <v>0</v>
      </c>
      <c r="AO66" s="313">
        <f>'1.3'!AP64-'1.3'!AP29</f>
        <v>0</v>
      </c>
      <c r="AP66" s="313">
        <f>'1.3'!AQ64-'1.3'!AQ29</f>
        <v>0</v>
      </c>
      <c r="AQ66" s="313">
        <f>'1.3'!AR64-'1.3'!AR29</f>
        <v>0</v>
      </c>
      <c r="AR66" s="313">
        <f>'1.3'!AS64-'1.3'!AS29</f>
        <v>0</v>
      </c>
      <c r="AS66" s="313">
        <f>'1.3'!AT64-'1.3'!AT29</f>
        <v>0</v>
      </c>
      <c r="AT66" s="313">
        <f>'1.3'!AU64-'1.3'!AU29</f>
        <v>0</v>
      </c>
      <c r="AU66" s="313">
        <f>'1.3'!AV64-'1.3'!AV29</f>
        <v>0</v>
      </c>
      <c r="AV66" s="313">
        <f>'1.3'!AW64-'1.3'!AW29</f>
        <v>0</v>
      </c>
      <c r="AW66" s="313">
        <f>'1.3'!AX64-'1.3'!AX29</f>
        <v>0</v>
      </c>
      <c r="AX66" s="313">
        <f>'1.3'!AY64-'1.3'!AY29</f>
        <v>0</v>
      </c>
    </row>
    <row r="67" spans="1:50" x14ac:dyDescent="0.2">
      <c r="A67" s="317" t="s">
        <v>527</v>
      </c>
      <c r="B67" s="313">
        <f>'1.3'!C65-'1.3'!C30</f>
        <v>0</v>
      </c>
      <c r="C67" s="313">
        <f>'1.3'!D65-'1.3'!D30</f>
        <v>0</v>
      </c>
      <c r="D67" s="313">
        <f>'1.3'!E65-'1.3'!E30</f>
        <v>0</v>
      </c>
      <c r="E67" s="313">
        <f>'1.3'!F65-'1.3'!F30</f>
        <v>0</v>
      </c>
      <c r="F67" s="313">
        <f>'1.3'!G65-'1.3'!G30</f>
        <v>0</v>
      </c>
      <c r="G67" s="313">
        <f>'1.3'!H65-'1.3'!H30</f>
        <v>0</v>
      </c>
      <c r="H67" s="313">
        <f>'1.3'!I65-'1.3'!I30</f>
        <v>0</v>
      </c>
      <c r="I67" s="313">
        <f>'1.3'!J65-'1.3'!J30</f>
        <v>0</v>
      </c>
      <c r="J67" s="313">
        <f>'1.3'!K65-'1.3'!K30</f>
        <v>0</v>
      </c>
      <c r="K67" s="313">
        <f>'1.3'!L65-'1.3'!L30</f>
        <v>0</v>
      </c>
      <c r="L67" s="313">
        <f>'1.3'!M65-'1.3'!M30</f>
        <v>0</v>
      </c>
      <c r="M67" s="313">
        <f>'1.3'!N65-'1.3'!N30</f>
        <v>0</v>
      </c>
      <c r="N67" s="313">
        <f>'1.3'!O65-'1.3'!O30</f>
        <v>0</v>
      </c>
      <c r="O67" s="313">
        <f>'1.3'!P65-'1.3'!P30</f>
        <v>0</v>
      </c>
      <c r="P67" s="313">
        <f>'1.3'!Q65-'1.3'!Q30</f>
        <v>0</v>
      </c>
      <c r="Q67" s="313">
        <f>'1.3'!R65-'1.3'!R30</f>
        <v>0</v>
      </c>
      <c r="R67" s="313">
        <f>'1.3'!S65-'1.3'!S30</f>
        <v>0</v>
      </c>
      <c r="S67" s="313">
        <f>'1.3'!T65-'1.3'!T30</f>
        <v>0</v>
      </c>
      <c r="T67" s="313">
        <f>'1.3'!U65-'1.3'!U30</f>
        <v>0</v>
      </c>
      <c r="U67" s="313">
        <f>'1.3'!V65-'1.3'!V30</f>
        <v>0</v>
      </c>
      <c r="V67" s="313">
        <f>'1.3'!W65-'1.3'!W30</f>
        <v>0</v>
      </c>
      <c r="W67" s="313">
        <f>'1.3'!X65-'1.3'!X30</f>
        <v>0</v>
      </c>
      <c r="X67" s="313">
        <f>'1.3'!Y65-'1.3'!Y30</f>
        <v>0</v>
      </c>
      <c r="Y67" s="313">
        <f>'1.3'!Z65-'1.3'!Z30</f>
        <v>0</v>
      </c>
      <c r="Z67" s="313">
        <f>'1.3'!AA65-'1.3'!AA30</f>
        <v>0</v>
      </c>
      <c r="AA67" s="313">
        <f>'1.3'!AB65-'1.3'!AB30</f>
        <v>0</v>
      </c>
      <c r="AB67" s="313">
        <f>'1.3'!AC65-'1.3'!AC30</f>
        <v>0</v>
      </c>
      <c r="AC67" s="313">
        <f>'1.3'!AD65-'1.3'!AD30</f>
        <v>0</v>
      </c>
      <c r="AD67" s="313">
        <f>'1.3'!AE65-'1.3'!AE30</f>
        <v>0</v>
      </c>
      <c r="AE67" s="313">
        <f>'1.3'!AF65-'1.3'!AF30</f>
        <v>0</v>
      </c>
      <c r="AF67" s="313">
        <f>'1.3'!AG65-'1.3'!AG30</f>
        <v>0</v>
      </c>
      <c r="AG67" s="313">
        <f>'1.3'!AH65-'1.3'!AH30</f>
        <v>0</v>
      </c>
      <c r="AH67" s="313">
        <f>'1.3'!AI65-'1.3'!AI30</f>
        <v>0</v>
      </c>
      <c r="AI67" s="313">
        <f>'1.3'!AJ65-'1.3'!AJ30</f>
        <v>0</v>
      </c>
      <c r="AJ67" s="313">
        <f>'1.3'!AK65-'1.3'!AK30</f>
        <v>0</v>
      </c>
      <c r="AK67" s="313">
        <f>'1.3'!AL65-'1.3'!AL30</f>
        <v>0</v>
      </c>
      <c r="AL67" s="313">
        <f>'1.3'!AM65-'1.3'!AM30</f>
        <v>0</v>
      </c>
      <c r="AM67" s="313">
        <f>'1.3'!AN65-'1.3'!AN30</f>
        <v>0</v>
      </c>
      <c r="AN67" s="313">
        <f>'1.3'!AO65-'1.3'!AO30</f>
        <v>0</v>
      </c>
      <c r="AO67" s="313">
        <f>'1.3'!AP65-'1.3'!AP30</f>
        <v>0</v>
      </c>
      <c r="AP67" s="313">
        <f>'1.3'!AQ65-'1.3'!AQ30</f>
        <v>0</v>
      </c>
      <c r="AQ67" s="313">
        <f>'1.3'!AR65-'1.3'!AR30</f>
        <v>0</v>
      </c>
      <c r="AR67" s="313">
        <f>'1.3'!AS65-'1.3'!AS30</f>
        <v>0</v>
      </c>
      <c r="AS67" s="313">
        <f>'1.3'!AT65-'1.3'!AT30</f>
        <v>0</v>
      </c>
      <c r="AT67" s="313">
        <f>'1.3'!AU65-'1.3'!AU30</f>
        <v>0</v>
      </c>
      <c r="AU67" s="313">
        <f>'1.3'!AV65-'1.3'!AV30</f>
        <v>0</v>
      </c>
      <c r="AV67" s="313">
        <f>'1.3'!AW65-'1.3'!AW30</f>
        <v>0</v>
      </c>
      <c r="AW67" s="313">
        <f>'1.3'!AX65-'1.3'!AX30</f>
        <v>0</v>
      </c>
      <c r="AX67" s="313">
        <f>'1.3'!AY65-'1.3'!AY30</f>
        <v>0</v>
      </c>
    </row>
    <row r="68" spans="1:50" x14ac:dyDescent="0.2">
      <c r="A68" s="317" t="s">
        <v>331</v>
      </c>
      <c r="B68" s="313">
        <f>'1.3'!C66-'1.3'!C31</f>
        <v>0</v>
      </c>
      <c r="C68" s="313">
        <f>'1.3'!D66-'1.3'!D31</f>
        <v>0</v>
      </c>
      <c r="D68" s="313">
        <f>'1.3'!E66-'1.3'!E31</f>
        <v>0</v>
      </c>
      <c r="E68" s="313">
        <f>'1.3'!F66-'1.3'!F31</f>
        <v>0</v>
      </c>
      <c r="F68" s="313">
        <f>'1.3'!G66-'1.3'!G31</f>
        <v>0</v>
      </c>
      <c r="G68" s="313">
        <f>'1.3'!H66-'1.3'!H31</f>
        <v>0</v>
      </c>
      <c r="H68" s="313">
        <f>'1.3'!I66-'1.3'!I31</f>
        <v>0</v>
      </c>
      <c r="I68" s="313">
        <f>'1.3'!J66-'1.3'!J31</f>
        <v>0</v>
      </c>
      <c r="J68" s="313">
        <f>'1.3'!K66-'1.3'!K31</f>
        <v>0</v>
      </c>
      <c r="K68" s="313">
        <f>'1.3'!L66-'1.3'!L31</f>
        <v>0</v>
      </c>
      <c r="L68" s="313">
        <f>'1.3'!M66-'1.3'!M31</f>
        <v>0</v>
      </c>
      <c r="M68" s="313">
        <f>'1.3'!N66-'1.3'!N31</f>
        <v>0</v>
      </c>
      <c r="N68" s="313">
        <f>'1.3'!O66-'1.3'!O31</f>
        <v>0</v>
      </c>
      <c r="O68" s="313">
        <f>'1.3'!P66-'1.3'!P31</f>
        <v>0</v>
      </c>
      <c r="P68" s="313">
        <f>'1.3'!Q66-'1.3'!Q31</f>
        <v>0</v>
      </c>
      <c r="Q68" s="313">
        <f>'1.3'!R66-'1.3'!R31</f>
        <v>0</v>
      </c>
      <c r="R68" s="313">
        <f>'1.3'!S66-'1.3'!S31</f>
        <v>0</v>
      </c>
      <c r="S68" s="313">
        <f>'1.3'!T66-'1.3'!T31</f>
        <v>0</v>
      </c>
      <c r="T68" s="313">
        <f>'1.3'!U66-'1.3'!U31</f>
        <v>0</v>
      </c>
      <c r="U68" s="313">
        <f>'1.3'!V66-'1.3'!V31</f>
        <v>0</v>
      </c>
      <c r="V68" s="313">
        <f>'1.3'!W66-'1.3'!W31</f>
        <v>0</v>
      </c>
      <c r="W68" s="313">
        <f>'1.3'!X66-'1.3'!X31</f>
        <v>0</v>
      </c>
      <c r="X68" s="313">
        <f>'1.3'!Y66-'1.3'!Y31</f>
        <v>0</v>
      </c>
      <c r="Y68" s="313">
        <f>'1.3'!Z66-'1.3'!Z31</f>
        <v>0</v>
      </c>
      <c r="Z68" s="313">
        <f>'1.3'!AA66-'1.3'!AA31</f>
        <v>0</v>
      </c>
      <c r="AA68" s="313">
        <f>'1.3'!AB66-'1.3'!AB31</f>
        <v>0</v>
      </c>
      <c r="AB68" s="313">
        <f>'1.3'!AC66-'1.3'!AC31</f>
        <v>0</v>
      </c>
      <c r="AC68" s="313">
        <f>'1.3'!AD66-'1.3'!AD31</f>
        <v>0</v>
      </c>
      <c r="AD68" s="313">
        <f>'1.3'!AE66-'1.3'!AE31</f>
        <v>0</v>
      </c>
      <c r="AE68" s="313">
        <f>'1.3'!AF66-'1.3'!AF31</f>
        <v>0</v>
      </c>
      <c r="AF68" s="313">
        <f>'1.3'!AG66-'1.3'!AG31</f>
        <v>0</v>
      </c>
      <c r="AG68" s="313">
        <f>'1.3'!AH66-'1.3'!AH31</f>
        <v>0</v>
      </c>
      <c r="AH68" s="313">
        <f>'1.3'!AI66-'1.3'!AI31</f>
        <v>0</v>
      </c>
      <c r="AI68" s="313">
        <f>'1.3'!AJ66-'1.3'!AJ31</f>
        <v>0</v>
      </c>
      <c r="AJ68" s="313">
        <f>'1.3'!AK66-'1.3'!AK31</f>
        <v>0</v>
      </c>
      <c r="AK68" s="313">
        <f>'1.3'!AL66-'1.3'!AL31</f>
        <v>0</v>
      </c>
      <c r="AL68" s="313">
        <f>'1.3'!AM66-'1.3'!AM31</f>
        <v>0</v>
      </c>
      <c r="AM68" s="313">
        <f>'1.3'!AN66-'1.3'!AN31</f>
        <v>0</v>
      </c>
      <c r="AN68" s="313">
        <f>'1.3'!AO66-'1.3'!AO31</f>
        <v>0</v>
      </c>
      <c r="AO68" s="313">
        <f>'1.3'!AP66-'1.3'!AP31</f>
        <v>0</v>
      </c>
      <c r="AP68" s="313">
        <f>'1.3'!AQ66-'1.3'!AQ31</f>
        <v>0</v>
      </c>
      <c r="AQ68" s="313">
        <f>'1.3'!AR66-'1.3'!AR31</f>
        <v>0</v>
      </c>
      <c r="AR68" s="313">
        <f>'1.3'!AS66-'1.3'!AS31</f>
        <v>0</v>
      </c>
      <c r="AS68" s="313">
        <f>'1.3'!AT66-'1.3'!AT31</f>
        <v>0</v>
      </c>
      <c r="AT68" s="313">
        <f>'1.3'!AU66-'1.3'!AU31</f>
        <v>0</v>
      </c>
      <c r="AU68" s="313">
        <f>'1.3'!AV66-'1.3'!AV31</f>
        <v>0</v>
      </c>
      <c r="AV68" s="313">
        <f>'1.3'!AW66-'1.3'!AW31</f>
        <v>0</v>
      </c>
      <c r="AW68" s="313">
        <f>'1.3'!AX66-'1.3'!AX31</f>
        <v>0</v>
      </c>
      <c r="AX68" s="313">
        <f>'1.3'!AY66-'1.3'!AY31</f>
        <v>0</v>
      </c>
    </row>
    <row r="69" spans="1:50" x14ac:dyDescent="0.2">
      <c r="A69" t="s">
        <v>549</v>
      </c>
      <c r="B69" s="313">
        <f>'1.3'!C67-'1.3'!C32</f>
        <v>5316.5671944927453</v>
      </c>
      <c r="C69" s="313">
        <f>'1.3'!D67-'1.3'!D32</f>
        <v>3476.8697240949987</v>
      </c>
      <c r="D69" s="313">
        <f>'1.3'!E67-'1.3'!E32</f>
        <v>2741.3989573755534</v>
      </c>
      <c r="E69" s="313">
        <f>'1.3'!F67-'1.3'!F32</f>
        <v>6070.6983007167</v>
      </c>
      <c r="F69" s="313">
        <f>'1.3'!G67-'1.3'!G32</f>
        <v>6563.2582032621576</v>
      </c>
      <c r="G69" s="313">
        <f>'1.3'!H67-'1.3'!H32</f>
        <v>3372.3066479662957</v>
      </c>
      <c r="H69" s="313">
        <f>'1.3'!I67-'1.3'!I32</f>
        <v>2877.0847169053304</v>
      </c>
      <c r="I69" s="313">
        <f>'1.3'!J67-'1.3'!J32</f>
        <v>7292.8320835561899</v>
      </c>
      <c r="J69" s="313">
        <f>'1.3'!K67-'1.3'!K32</f>
        <v>7454.7500074690615</v>
      </c>
      <c r="K69" s="313">
        <f>'1.3'!L67-'1.3'!L32</f>
        <v>4785.1444850594271</v>
      </c>
      <c r="L69" s="313">
        <f>'1.3'!M67-'1.3'!M32</f>
        <v>5310.4686753705173</v>
      </c>
      <c r="M69" s="313">
        <f>'1.3'!N67-'1.3'!N32</f>
        <v>14976.420784791</v>
      </c>
      <c r="N69" s="313">
        <f>'1.3'!O67-'1.3'!O32</f>
        <v>8689.5200940835639</v>
      </c>
      <c r="O69" s="313">
        <f>'1.3'!P67-'1.3'!P32</f>
        <v>4637.8501854508067</v>
      </c>
      <c r="P69" s="313">
        <f>'1.3'!Q67-'1.3'!Q32</f>
        <v>5039.952391674582</v>
      </c>
      <c r="Q69" s="313">
        <f>'1.3'!R67-'1.3'!R32</f>
        <v>9600.1726299310976</v>
      </c>
      <c r="R69" s="313">
        <f>'1.3'!S67-'1.3'!S32</f>
        <v>9666.1841598923056</v>
      </c>
      <c r="S69" s="313">
        <f>'1.3'!T67-'1.3'!T32</f>
        <v>6389.7670237123093</v>
      </c>
      <c r="T69" s="313">
        <f>'1.3'!U67-'1.3'!U32</f>
        <v>5290.2514647077041</v>
      </c>
      <c r="U69" s="313">
        <f>'1.3'!V67-'1.3'!V32</f>
        <v>10050.298715447629</v>
      </c>
      <c r="V69" s="313">
        <f>'1.3'!W67-'1.3'!W32</f>
        <v>12301.659803270435</v>
      </c>
      <c r="W69" s="313">
        <f>'1.3'!X67-'1.3'!X32</f>
        <v>6300.6589238729939</v>
      </c>
      <c r="X69" s="313">
        <f>'1.3'!Y67-'1.3'!Y32</f>
        <v>5281.3341853068268</v>
      </c>
      <c r="Y69" s="313">
        <f>'1.3'!Z67-'1.3'!Z32</f>
        <v>3928.7264440797153</v>
      </c>
      <c r="Z69" s="313">
        <f>'1.3'!AA67-'1.3'!AA32</f>
        <v>10508.411659229736</v>
      </c>
      <c r="AA69" s="313">
        <f>'1.3'!AB67-'1.3'!AB32</f>
        <v>7019.631786794751</v>
      </c>
      <c r="AB69" s="313">
        <f>'1.3'!AC67-'1.3'!AC32</f>
        <v>2502.349492552923</v>
      </c>
      <c r="AC69" s="313">
        <f>'1.3'!AD67-'1.3'!AD32</f>
        <v>5701.8686622325622</v>
      </c>
      <c r="AD69" s="313">
        <f>'1.3'!AE67-'1.3'!AE32</f>
        <v>103.72568321131985</v>
      </c>
      <c r="AE69" s="313">
        <f>'1.3'!AF67-'1.3'!AF32</f>
        <v>-29878.841606362839</v>
      </c>
      <c r="AF69" s="313">
        <f>'1.3'!AG67-'1.3'!AG32</f>
        <v>-744.80793348836596</v>
      </c>
      <c r="AG69" s="313">
        <f>'1.3'!AH67-'1.3'!AH32</f>
        <v>2672.2320910098497</v>
      </c>
      <c r="AH69" s="313">
        <f>'1.3'!AI67-'1.3'!AI32</f>
        <v>4473.4688472200069</v>
      </c>
      <c r="AI69" s="313">
        <f>'1.3'!AJ67-'1.3'!AJ32</f>
        <v>318.84624132997124</v>
      </c>
      <c r="AJ69" s="313">
        <f>'1.3'!AK67-'1.3'!AK32</f>
        <v>-9475.4998670399946</v>
      </c>
      <c r="AK69" s="313">
        <f>'1.3'!AL67-'1.3'!AL32</f>
        <v>10828.963228890032</v>
      </c>
      <c r="AL69" s="313">
        <f>'1.3'!AM67-'1.3'!AM32</f>
        <v>10621.802463600732</v>
      </c>
      <c r="AM69" s="313">
        <f>'1.3'!AN67-'1.3'!AN32</f>
        <v>7324.8832177083823</v>
      </c>
      <c r="AN69" s="313">
        <f>'1.3'!AO67-'1.3'!AO32</f>
        <v>-5088.4232403943315</v>
      </c>
      <c r="AO69" s="313">
        <f>'1.3'!AP67-'1.3'!AP32</f>
        <v>-17251.919601014815</v>
      </c>
      <c r="AP69" s="313">
        <f>'1.3'!AQ67-'1.3'!AQ32</f>
        <v>4473.3511629559507</v>
      </c>
      <c r="AQ69" s="313">
        <f>'1.3'!AR67-'1.3'!AR32</f>
        <v>-17504.444732276024</v>
      </c>
      <c r="AR69" s="313">
        <f>'1.3'!AS67-'1.3'!AS32</f>
        <v>2009.3395250172471</v>
      </c>
      <c r="AS69" s="313">
        <f>'1.3'!AT67-'1.3'!AT32</f>
        <v>6073.8080443026847</v>
      </c>
      <c r="AT69" s="313">
        <f>'1.3'!AU67-'1.3'!AU32</f>
        <v>5956.9587709199986</v>
      </c>
      <c r="AU69" s="313">
        <f>'1.3'!AV67-'1.3'!AV32</f>
        <v>3327.482552940055</v>
      </c>
      <c r="AV69" s="313">
        <f>'1.3'!AW67-'1.3'!AW32</f>
        <v>4857.8541727300035</v>
      </c>
      <c r="AW69" s="313">
        <f>'1.3'!AX67-'1.3'!AX32</f>
        <v>14519.702795930003</v>
      </c>
      <c r="AX69" s="313">
        <f>'1.3'!AY67-'1.3'!AY32</f>
        <v>7268.4075180400396</v>
      </c>
    </row>
    <row r="70" spans="1:50" x14ac:dyDescent="0.2">
      <c r="A70" t="s">
        <v>917</v>
      </c>
      <c r="B70" s="313">
        <f>'1.3'!C68-'1.3'!C33</f>
        <v>3832.3752782241281</v>
      </c>
      <c r="C70" s="313">
        <f>'1.3'!D68-'1.3'!D33</f>
        <v>2124.2881256007531</v>
      </c>
      <c r="D70" s="313">
        <f>'1.3'!E68-'1.3'!E33</f>
        <v>1721.8674890065158</v>
      </c>
      <c r="E70" s="313">
        <f>'1.3'!F68-'1.3'!F33</f>
        <v>3906.5969671286439</v>
      </c>
      <c r="F70" s="313">
        <f>'1.3'!G68-'1.3'!G33</f>
        <v>4599.2139133105229</v>
      </c>
      <c r="G70" s="313">
        <f>'1.3'!H68-'1.3'!H33</f>
        <v>2166.4948560987978</v>
      </c>
      <c r="H70" s="313">
        <f>'1.3'!I68-'1.3'!I33</f>
        <v>2698.5295312700473</v>
      </c>
      <c r="I70" s="313">
        <f>'1.3'!J68-'1.3'!J33</f>
        <v>4612.3687187705946</v>
      </c>
      <c r="J70" s="313">
        <f>'1.3'!K68-'1.3'!K33</f>
        <v>5630.6493576639914</v>
      </c>
      <c r="K70" s="313">
        <f>'1.3'!L68-'1.3'!L33</f>
        <v>3402.2347464054037</v>
      </c>
      <c r="L70" s="313">
        <f>'1.3'!M68-'1.3'!M33</f>
        <v>3670.2696050260856</v>
      </c>
      <c r="M70" s="313">
        <f>'1.3'!N68-'1.3'!N33</f>
        <v>12560.754156654541</v>
      </c>
      <c r="N70" s="313">
        <f>'1.3'!O68-'1.3'!O33</f>
        <v>6515.5744827753515</v>
      </c>
      <c r="O70" s="313">
        <f>'1.3'!P68-'1.3'!P33</f>
        <v>3281.5794818408467</v>
      </c>
      <c r="P70" s="313">
        <f>'1.3'!Q68-'1.3'!Q33</f>
        <v>3577.8398952527205</v>
      </c>
      <c r="Q70" s="313">
        <f>'1.3'!R68-'1.3'!R33</f>
        <v>6988.2213546211278</v>
      </c>
      <c r="R70" s="313">
        <f>'1.3'!S68-'1.3'!S33</f>
        <v>6937.5818586663954</v>
      </c>
      <c r="S70" s="313">
        <f>'1.3'!T68-'1.3'!T33</f>
        <v>4090.3217473314726</v>
      </c>
      <c r="T70" s="313">
        <f>'1.3'!U68-'1.3'!U33</f>
        <v>3675.4988859831647</v>
      </c>
      <c r="U70" s="313">
        <f>'1.3'!V68-'1.3'!V33</f>
        <v>7778.2834549489344</v>
      </c>
      <c r="V70" s="313">
        <f>'1.3'!W68-'1.3'!W33</f>
        <v>8039.1679734130885</v>
      </c>
      <c r="W70" s="313">
        <f>'1.3'!X68-'1.3'!X33</f>
        <v>2760.5320361651684</v>
      </c>
      <c r="X70" s="313">
        <f>'1.3'!Y68-'1.3'!Y33</f>
        <v>2813.7629864555929</v>
      </c>
      <c r="Y70" s="313">
        <f>'1.3'!Z68-'1.3'!Z33</f>
        <v>5549.1420696961286</v>
      </c>
      <c r="Z70" s="313">
        <f>'1.3'!AA68-'1.3'!AA33</f>
        <v>5587.3520305128768</v>
      </c>
      <c r="AA70" s="313">
        <f>'1.3'!AB68-'1.3'!AB33</f>
        <v>190.85741053902893</v>
      </c>
      <c r="AB70" s="313">
        <f>'1.3'!AC68-'1.3'!AC33</f>
        <v>2853.2424575430487</v>
      </c>
      <c r="AC70" s="313">
        <f>'1.3'!AD68-'1.3'!AD33</f>
        <v>2926.090849855027</v>
      </c>
      <c r="AD70" s="313">
        <f>'1.3'!AE68-'1.3'!AE33</f>
        <v>-3461.9691698706447</v>
      </c>
      <c r="AE70" s="313">
        <f>'1.3'!AF68-'1.3'!AF33</f>
        <v>-32846.383376617508</v>
      </c>
      <c r="AF70" s="313">
        <f>'1.3'!AG68-'1.3'!AG33</f>
        <v>-3650.5852447354409</v>
      </c>
      <c r="AG70" s="313">
        <f>'1.3'!AH68-'1.3'!AH33</f>
        <v>1152.5114593135513</v>
      </c>
      <c r="AH70" s="313">
        <f>'1.3'!AI68-'1.3'!AI33</f>
        <v>1504.8178835599829</v>
      </c>
      <c r="AI70" s="313">
        <f>'1.3'!AJ68-'1.3'!AJ33</f>
        <v>-1645.7918515200145</v>
      </c>
      <c r="AJ70" s="313">
        <f>'1.3'!AK68-'1.3'!AK33</f>
        <v>-11471.75287074002</v>
      </c>
      <c r="AK70" s="313">
        <f>'1.3'!AL68-'1.3'!AL33</f>
        <v>6169.4677987000032</v>
      </c>
      <c r="AL70" s="313">
        <f>'1.3'!AM68-'1.3'!AM33</f>
        <v>7050.5842341454554</v>
      </c>
      <c r="AM70" s="313">
        <f>'1.3'!AN68-'1.3'!AN33</f>
        <v>3895.7502488056634</v>
      </c>
      <c r="AN70" s="313">
        <f>'1.3'!AO68-'1.3'!AO33</f>
        <v>-8115.0105377628643</v>
      </c>
      <c r="AO70" s="313">
        <f>'1.3'!AP68-'1.3'!AP33</f>
        <v>-20155.510516528273</v>
      </c>
      <c r="AP70" s="313">
        <f>'1.3'!AQ68-'1.3'!AQ33</f>
        <v>1051.9136396918329</v>
      </c>
      <c r="AQ70" s="313">
        <f>'1.3'!AR68-'1.3'!AR33</f>
        <v>-18646.338161182532</v>
      </c>
      <c r="AR70" s="313">
        <f>'1.3'!AS68-'1.3'!AS33</f>
        <v>-145.11657609339454</v>
      </c>
      <c r="AS70" s="313">
        <f>'1.3'!AT68-'1.3'!AT33</f>
        <v>3491.8590975840925</v>
      </c>
      <c r="AT70" s="313">
        <f>'1.3'!AU68-'1.3'!AU33</f>
        <v>3909.0264494000003</v>
      </c>
      <c r="AU70" s="313">
        <f>'1.3'!AV68-'1.3'!AV33</f>
        <v>-144.36698964991956</v>
      </c>
      <c r="AV70" s="313">
        <f>'1.3'!AW68-'1.3'!AW33</f>
        <v>1469.2126771000039</v>
      </c>
      <c r="AW70" s="313">
        <f>'1.3'!AX68-'1.3'!AX33</f>
        <v>11399.157833869976</v>
      </c>
      <c r="AX70" s="313">
        <f>'1.3'!AY68-'1.3'!AY33</f>
        <v>7268.4075180400687</v>
      </c>
    </row>
    <row r="71" spans="1:50" x14ac:dyDescent="0.2">
      <c r="A71" s="13" t="s">
        <v>918</v>
      </c>
      <c r="B71" s="313"/>
      <c r="C71" s="313"/>
      <c r="D71" s="313"/>
      <c r="E71" s="313"/>
      <c r="F71" s="313"/>
      <c r="G71" s="313"/>
      <c r="H71" s="313"/>
      <c r="I71" s="313"/>
      <c r="J71" s="313"/>
      <c r="K71" s="313"/>
      <c r="L71" s="313"/>
      <c r="M71" s="313"/>
      <c r="N71" s="313"/>
      <c r="O71" s="313"/>
      <c r="P71" s="313"/>
      <c r="Q71" s="313"/>
      <c r="R71" s="313"/>
      <c r="S71" s="313"/>
      <c r="T71" s="313"/>
      <c r="U71" s="313"/>
      <c r="V71" s="313"/>
      <c r="W71" s="313"/>
      <c r="X71" s="313"/>
      <c r="Y71" s="313"/>
      <c r="Z71" s="313"/>
      <c r="AA71" s="313"/>
      <c r="AB71" s="313"/>
      <c r="AC71" s="313"/>
      <c r="AD71" s="313"/>
      <c r="AE71" s="313"/>
      <c r="AF71" s="313"/>
      <c r="AG71" s="313"/>
      <c r="AH71" s="313"/>
      <c r="AI71" s="313"/>
      <c r="AJ71" s="313"/>
      <c r="AK71" s="313"/>
      <c r="AL71" s="313"/>
      <c r="AM71" s="313"/>
      <c r="AN71" s="313"/>
      <c r="AO71" s="313"/>
      <c r="AP71" s="313"/>
      <c r="AQ71" s="313"/>
      <c r="AR71" s="313"/>
      <c r="AS71" s="313"/>
      <c r="AT71" s="313"/>
      <c r="AU71" s="313"/>
      <c r="AV71" s="313"/>
      <c r="AW71" s="313"/>
      <c r="AX71" s="313"/>
    </row>
    <row r="72" spans="1:50" x14ac:dyDescent="0.2">
      <c r="A72" s="11" t="s">
        <v>388</v>
      </c>
      <c r="B72" s="313">
        <f>'1.3'!C70-'1.3'!C35</f>
        <v>0</v>
      </c>
      <c r="C72" s="313">
        <f>'1.3'!D70-'1.3'!D35</f>
        <v>0</v>
      </c>
      <c r="D72" s="313">
        <f>'1.3'!E70-'1.3'!E35</f>
        <v>0</v>
      </c>
      <c r="E72" s="313">
        <f>'1.3'!F70-'1.3'!F35</f>
        <v>0</v>
      </c>
      <c r="F72" s="313">
        <f>'1.3'!G70-'1.3'!G35</f>
        <v>0</v>
      </c>
      <c r="G72" s="313">
        <f>'1.3'!H70-'1.3'!H35</f>
        <v>0</v>
      </c>
      <c r="H72" s="313">
        <f>'1.3'!I70-'1.3'!I35</f>
        <v>0</v>
      </c>
      <c r="I72" s="313">
        <f>'1.3'!J70-'1.3'!J35</f>
        <v>0</v>
      </c>
      <c r="J72" s="313">
        <f>'1.3'!K70-'1.3'!K35</f>
        <v>0</v>
      </c>
      <c r="K72" s="313">
        <f>'1.3'!L70-'1.3'!L35</f>
        <v>0</v>
      </c>
      <c r="L72" s="313">
        <f>'1.3'!M70-'1.3'!M35</f>
        <v>0</v>
      </c>
      <c r="M72" s="313">
        <f>'1.3'!N70-'1.3'!N35</f>
        <v>0</v>
      </c>
      <c r="N72" s="313">
        <f>'1.3'!O70-'1.3'!O35</f>
        <v>0</v>
      </c>
      <c r="O72" s="313">
        <f>'1.3'!P70-'1.3'!P35</f>
        <v>0</v>
      </c>
      <c r="P72" s="313">
        <f>'1.3'!Q70-'1.3'!Q35</f>
        <v>0</v>
      </c>
      <c r="Q72" s="313">
        <f>'1.3'!R70-'1.3'!R35</f>
        <v>0</v>
      </c>
      <c r="R72" s="313">
        <f>'1.3'!S70-'1.3'!S35</f>
        <v>0</v>
      </c>
      <c r="S72" s="313">
        <f>'1.3'!T70-'1.3'!T35</f>
        <v>0</v>
      </c>
      <c r="T72" s="313">
        <f>'1.3'!U70-'1.3'!U35</f>
        <v>0</v>
      </c>
      <c r="U72" s="313">
        <f>'1.3'!V70-'1.3'!V35</f>
        <v>0</v>
      </c>
      <c r="V72" s="313">
        <f>'1.3'!W70-'1.3'!W35</f>
        <v>0</v>
      </c>
      <c r="W72" s="313">
        <f>'1.3'!X70-'1.3'!X35</f>
        <v>0</v>
      </c>
      <c r="X72" s="313">
        <f>'1.3'!Y70-'1.3'!Y35</f>
        <v>0</v>
      </c>
      <c r="Y72" s="313">
        <f>'1.3'!Z70-'1.3'!Z35</f>
        <v>0</v>
      </c>
      <c r="Z72" s="313">
        <f>'1.3'!AA70-'1.3'!AA35</f>
        <v>0</v>
      </c>
      <c r="AA72" s="313">
        <f>'1.3'!AB70-'1.3'!AB35</f>
        <v>0</v>
      </c>
      <c r="AB72" s="313">
        <f>'1.3'!AC70-'1.3'!AC35</f>
        <v>0</v>
      </c>
      <c r="AC72" s="313">
        <f>'1.3'!AD70-'1.3'!AD35</f>
        <v>0</v>
      </c>
      <c r="AD72" s="313">
        <f>'1.3'!AE70-'1.3'!AE35</f>
        <v>0</v>
      </c>
      <c r="AE72" s="313">
        <f>'1.3'!AF70-'1.3'!AF35</f>
        <v>0</v>
      </c>
      <c r="AF72" s="313">
        <f>'1.3'!AG70-'1.3'!AG35</f>
        <v>0</v>
      </c>
      <c r="AG72" s="313">
        <f>'1.3'!AH70-'1.3'!AH35</f>
        <v>0</v>
      </c>
      <c r="AH72" s="313">
        <f>'1.3'!AI70-'1.3'!AI35</f>
        <v>0</v>
      </c>
      <c r="AI72" s="313">
        <f>'1.3'!AJ70-'1.3'!AJ35</f>
        <v>0</v>
      </c>
      <c r="AJ72" s="313">
        <f>'1.3'!AK70-'1.3'!AK35</f>
        <v>0</v>
      </c>
      <c r="AK72" s="313">
        <f>'1.3'!AL70-'1.3'!AL35</f>
        <v>0</v>
      </c>
      <c r="AL72" s="313">
        <f>'1.3'!AM70-'1.3'!AM35</f>
        <v>0</v>
      </c>
      <c r="AM72" s="313">
        <f>'1.3'!AN70-'1.3'!AN35</f>
        <v>0</v>
      </c>
      <c r="AN72" s="313">
        <f>'1.3'!AO70-'1.3'!AO35</f>
        <v>0</v>
      </c>
      <c r="AO72" s="313">
        <f>'1.3'!AP70-'1.3'!AP35</f>
        <v>0</v>
      </c>
      <c r="AP72" s="313">
        <f>'1.3'!AQ70-'1.3'!AQ35</f>
        <v>0</v>
      </c>
      <c r="AQ72" s="313">
        <f>'1.3'!AR70-'1.3'!AR35</f>
        <v>0</v>
      </c>
      <c r="AR72" s="313">
        <f>'1.3'!AS70-'1.3'!AS35</f>
        <v>0</v>
      </c>
      <c r="AS72" s="313">
        <f>'1.3'!AT70-'1.3'!AT35</f>
        <v>0</v>
      </c>
      <c r="AT72" s="313">
        <f>'1.3'!AU70-'1.3'!AU35</f>
        <v>0</v>
      </c>
      <c r="AU72" s="313">
        <f>'1.3'!AV70-'1.3'!AV35</f>
        <v>0</v>
      </c>
      <c r="AV72" s="313">
        <f>'1.3'!AW70-'1.3'!AW35</f>
        <v>0</v>
      </c>
      <c r="AW72" s="313">
        <f>'1.3'!AX70-'1.3'!AX35</f>
        <v>0</v>
      </c>
      <c r="AX72" s="313">
        <f>'1.3'!AY70-'1.3'!AY35</f>
        <v>0</v>
      </c>
    </row>
    <row r="73" spans="1:50" x14ac:dyDescent="0.2">
      <c r="A73" s="11" t="s">
        <v>919</v>
      </c>
      <c r="B73" s="313">
        <f>'1.3'!C71-'1.3'!C36</f>
        <v>5316.5671944927599</v>
      </c>
      <c r="C73" s="313">
        <f>'1.3'!D71-'1.3'!D36</f>
        <v>3476.8697240949969</v>
      </c>
      <c r="D73" s="313">
        <f>'1.3'!E71-'1.3'!E36</f>
        <v>2741.3989573755352</v>
      </c>
      <c r="E73" s="313">
        <f>'1.3'!F71-'1.3'!F36</f>
        <v>6070.6983007166864</v>
      </c>
      <c r="F73" s="313">
        <f>'1.3'!G71-'1.3'!G36</f>
        <v>6563.258203262114</v>
      </c>
      <c r="G73" s="313">
        <f>'1.3'!H71-'1.3'!H36</f>
        <v>3372.3066479662957</v>
      </c>
      <c r="H73" s="313">
        <f>'1.3'!I71-'1.3'!I36</f>
        <v>2877.0847169053632</v>
      </c>
      <c r="I73" s="313">
        <f>'1.3'!J71-'1.3'!J36</f>
        <v>7292.8320835562045</v>
      </c>
      <c r="J73" s="313">
        <f>'1.3'!K71-'1.3'!K36</f>
        <v>7454.7500074690315</v>
      </c>
      <c r="K73" s="313">
        <f>'1.3'!L71-'1.3'!L36</f>
        <v>4785.1444850594125</v>
      </c>
      <c r="L73" s="313">
        <f>'1.3'!M71-'1.3'!M36</f>
        <v>5310.4686753705446</v>
      </c>
      <c r="M73" s="313">
        <f>'1.3'!N71-'1.3'!N36</f>
        <v>14976.420784791022</v>
      </c>
      <c r="N73" s="313">
        <f>'1.3'!O71-'1.3'!O36</f>
        <v>8689.5200940835366</v>
      </c>
      <c r="O73" s="313">
        <f>'1.3'!P71-'1.3'!P36</f>
        <v>4637.850185450865</v>
      </c>
      <c r="P73" s="313">
        <f>'1.3'!Q71-'1.3'!Q36</f>
        <v>5039.9523916746111</v>
      </c>
      <c r="Q73" s="313">
        <f>'1.3'!R71-'1.3'!R36</f>
        <v>9600.1726299311977</v>
      </c>
      <c r="R73" s="313">
        <f>'1.3'!S71-'1.3'!S36</f>
        <v>9666.1841598923056</v>
      </c>
      <c r="S73" s="313">
        <f>'1.3'!T71-'1.3'!T36</f>
        <v>6389.7670237123093</v>
      </c>
      <c r="T73" s="313">
        <f>'1.3'!U71-'1.3'!U36</f>
        <v>5290.2514647077187</v>
      </c>
      <c r="U73" s="313">
        <f>'1.3'!V71-'1.3'!V36</f>
        <v>10050.298715447716</v>
      </c>
      <c r="V73" s="313">
        <f>'1.3'!W71-'1.3'!W36</f>
        <v>12301.659803270508</v>
      </c>
      <c r="W73" s="313">
        <f>'1.3'!X71-'1.3'!X36</f>
        <v>6300.6589238729648</v>
      </c>
      <c r="X73" s="313">
        <f>'1.3'!Y71-'1.3'!Y36</f>
        <v>5281.3341853067395</v>
      </c>
      <c r="Y73" s="313">
        <f>'1.3'!Z71-'1.3'!Z36</f>
        <v>3928.7264440797444</v>
      </c>
      <c r="Z73" s="313">
        <f>'1.3'!AA71-'1.3'!AA36</f>
        <v>10508.411659229721</v>
      </c>
      <c r="AA73" s="313">
        <f>'1.3'!AB71-'1.3'!AB36</f>
        <v>7019.631786794751</v>
      </c>
      <c r="AB73" s="313">
        <f>'1.3'!AC71-'1.3'!AC36</f>
        <v>2502.349492552923</v>
      </c>
      <c r="AC73" s="313">
        <f>'1.3'!AD71-'1.3'!AD36</f>
        <v>5701.8686622326059</v>
      </c>
      <c r="AD73" s="313">
        <f>'1.3'!AE71-'1.3'!AE36</f>
        <v>103.72568321134895</v>
      </c>
      <c r="AE73" s="313">
        <f>'1.3'!AF71-'1.3'!AF36</f>
        <v>-29878.84160636281</v>
      </c>
      <c r="AF73" s="313">
        <f>'1.3'!AG71-'1.3'!AG36</f>
        <v>-744.80793348842417</v>
      </c>
      <c r="AG73" s="313">
        <f>'1.3'!AH71-'1.3'!AH36</f>
        <v>2672.2320910098497</v>
      </c>
      <c r="AH73" s="313">
        <f>'1.3'!AI71-'1.3'!AI36</f>
        <v>4473.4688472200505</v>
      </c>
      <c r="AI73" s="313">
        <f>'1.3'!AJ71-'1.3'!AJ36</f>
        <v>318.84624132988392</v>
      </c>
      <c r="AJ73" s="313">
        <f>'1.3'!AK71-'1.3'!AK36</f>
        <v>-9475.4998670400964</v>
      </c>
      <c r="AK73" s="313">
        <f>'1.3'!AL71-'1.3'!AL36</f>
        <v>10828.963228890032</v>
      </c>
      <c r="AL73" s="313">
        <f>'1.3'!AM71-'1.3'!AM36</f>
        <v>10621.802463600761</v>
      </c>
      <c r="AM73" s="313">
        <f>'1.3'!AN71-'1.3'!AN36</f>
        <v>7324.8832177084696</v>
      </c>
      <c r="AN73" s="313">
        <f>'1.3'!AO71-'1.3'!AO36</f>
        <v>-5088.4232403943897</v>
      </c>
      <c r="AO73" s="313">
        <f>'1.3'!AP71-'1.3'!AP36</f>
        <v>-17251.919601014713</v>
      </c>
      <c r="AP73" s="313">
        <f>'1.3'!AQ71-'1.3'!AQ36</f>
        <v>4473.3511629559216</v>
      </c>
      <c r="AQ73" s="313">
        <f>'1.3'!AR71-'1.3'!AR36</f>
        <v>-17504.444732276024</v>
      </c>
      <c r="AR73" s="313">
        <f>'1.3'!AS71-'1.3'!AS36</f>
        <v>2009.3395250171307</v>
      </c>
      <c r="AS73" s="313">
        <f>'1.3'!AT71-'1.3'!AT36</f>
        <v>6073.8080443027138</v>
      </c>
      <c r="AT73" s="313">
        <f>'1.3'!AU71-'1.3'!AU36</f>
        <v>5956.9587709200277</v>
      </c>
      <c r="AU73" s="313">
        <f>'1.3'!AV71-'1.3'!AV36</f>
        <v>3327.4825529400841</v>
      </c>
      <c r="AV73" s="313">
        <f>'1.3'!AW71-'1.3'!AW36</f>
        <v>4857.8541727299162</v>
      </c>
      <c r="AW73" s="313">
        <f>'1.3'!AX71-'1.3'!AX36</f>
        <v>14519.702795929887</v>
      </c>
      <c r="AX73" s="313">
        <f>'1.3'!AY71-'1.3'!AY36</f>
        <v>7268.4075180400687</v>
      </c>
    </row>
    <row r="74" spans="1:50" x14ac:dyDescent="0.2">
      <c r="A74" s="11" t="s">
        <v>920</v>
      </c>
      <c r="B74" s="313">
        <f>'1.3'!C72-'1.3'!C37</f>
        <v>5316.5671944927599</v>
      </c>
      <c r="C74" s="313">
        <f>'1.3'!D72-'1.3'!D37</f>
        <v>3476.8697240949987</v>
      </c>
      <c r="D74" s="313">
        <f>'1.3'!E72-'1.3'!E37</f>
        <v>2741.3989573755389</v>
      </c>
      <c r="E74" s="313">
        <f>'1.3'!F72-'1.3'!F37</f>
        <v>6070.6983007166855</v>
      </c>
      <c r="F74" s="313">
        <f>'1.3'!G72-'1.3'!G37</f>
        <v>6563.258203262114</v>
      </c>
      <c r="G74" s="313">
        <f>'1.3'!H72-'1.3'!H37</f>
        <v>3372.3066479662957</v>
      </c>
      <c r="H74" s="313">
        <f>'1.3'!I72-'1.3'!I37</f>
        <v>2877.0847169053595</v>
      </c>
      <c r="I74" s="313">
        <f>'1.3'!J72-'1.3'!J37</f>
        <v>7292.8320835562045</v>
      </c>
      <c r="J74" s="313">
        <f>'1.3'!K72-'1.3'!K37</f>
        <v>7454.7500074690324</v>
      </c>
      <c r="K74" s="313">
        <f>'1.3'!L72-'1.3'!L37</f>
        <v>4785.1444850594125</v>
      </c>
      <c r="L74" s="313">
        <f>'1.3'!M72-'1.3'!M37</f>
        <v>5310.4686753705464</v>
      </c>
      <c r="M74" s="313">
        <f>'1.3'!N72-'1.3'!N37</f>
        <v>14976.420784791015</v>
      </c>
      <c r="N74" s="313">
        <f>'1.3'!O72-'1.3'!O37</f>
        <v>8689.5200940835348</v>
      </c>
      <c r="O74" s="313">
        <f>'1.3'!P72-'1.3'!P37</f>
        <v>4637.850185450865</v>
      </c>
      <c r="P74" s="313">
        <f>'1.3'!Q72-'1.3'!Q37</f>
        <v>5039.9523916746111</v>
      </c>
      <c r="Q74" s="313">
        <f>'1.3'!R72-'1.3'!R37</f>
        <v>9600.1726299311995</v>
      </c>
      <c r="R74" s="313">
        <f>'1.3'!S72-'1.3'!S37</f>
        <v>9666.1841598923056</v>
      </c>
      <c r="S74" s="313">
        <f>'1.3'!T72-'1.3'!T37</f>
        <v>6389.7670237123093</v>
      </c>
      <c r="T74" s="313">
        <f>'1.3'!U72-'1.3'!U37</f>
        <v>5290.2514647077187</v>
      </c>
      <c r="U74" s="313">
        <f>'1.3'!V72-'1.3'!V37</f>
        <v>10050.298715447716</v>
      </c>
      <c r="V74" s="313">
        <f>'1.3'!W72-'1.3'!W37</f>
        <v>12301.659803270508</v>
      </c>
      <c r="W74" s="313">
        <f>'1.3'!X72-'1.3'!X37</f>
        <v>6300.6589238729648</v>
      </c>
      <c r="X74" s="313">
        <f>'1.3'!Y72-'1.3'!Y37</f>
        <v>5281.3341853067395</v>
      </c>
      <c r="Y74" s="313">
        <f>'1.3'!Z72-'1.3'!Z37</f>
        <v>3928.7264440797444</v>
      </c>
      <c r="Z74" s="313">
        <f>'1.3'!AA72-'1.3'!AA37</f>
        <v>10508.411659229707</v>
      </c>
      <c r="AA74" s="313">
        <f>'1.3'!AB72-'1.3'!AB37</f>
        <v>7019.631786794751</v>
      </c>
      <c r="AB74" s="313">
        <f>'1.3'!AC72-'1.3'!AC37</f>
        <v>2502.349492552923</v>
      </c>
      <c r="AC74" s="313">
        <f>'1.3'!AD72-'1.3'!AD37</f>
        <v>5701.8686622325913</v>
      </c>
      <c r="AD74" s="313">
        <f>'1.3'!AE72-'1.3'!AE37</f>
        <v>103.72568321134895</v>
      </c>
      <c r="AE74" s="313">
        <f>'1.3'!AF72-'1.3'!AF37</f>
        <v>-29878.84160636281</v>
      </c>
      <c r="AF74" s="313">
        <f>'1.3'!AG72-'1.3'!AG37</f>
        <v>-744.80793348839507</v>
      </c>
      <c r="AG74" s="313">
        <f>'1.3'!AH72-'1.3'!AH37</f>
        <v>2672.2320910098497</v>
      </c>
      <c r="AH74" s="313">
        <f>'1.3'!AI72-'1.3'!AI37</f>
        <v>4473.468847220036</v>
      </c>
      <c r="AI74" s="313">
        <f>'1.3'!AJ72-'1.3'!AJ37</f>
        <v>318.84624132991303</v>
      </c>
      <c r="AJ74" s="313">
        <f>'1.3'!AK72-'1.3'!AK37</f>
        <v>-9475.4998670400819</v>
      </c>
      <c r="AK74" s="313">
        <f>'1.3'!AL72-'1.3'!AL37</f>
        <v>10828.963228890032</v>
      </c>
      <c r="AL74" s="313">
        <f>'1.3'!AM72-'1.3'!AM37</f>
        <v>10621.802463600761</v>
      </c>
      <c r="AM74" s="313">
        <f>'1.3'!AN72-'1.3'!AN37</f>
        <v>7324.8832177084696</v>
      </c>
      <c r="AN74" s="313">
        <f>'1.3'!AO72-'1.3'!AO37</f>
        <v>-5088.4232403943897</v>
      </c>
      <c r="AO74" s="313">
        <f>'1.3'!AP72-'1.3'!AP37</f>
        <v>-17251.919601014728</v>
      </c>
      <c r="AP74" s="313">
        <f>'1.3'!AQ72-'1.3'!AQ37</f>
        <v>4473.3511629559216</v>
      </c>
      <c r="AQ74" s="313">
        <f>'1.3'!AR72-'1.3'!AR37</f>
        <v>-17504.444732275908</v>
      </c>
      <c r="AR74" s="313">
        <f>'1.3'!AS72-'1.3'!AS37</f>
        <v>2009.3395250171889</v>
      </c>
      <c r="AS74" s="313">
        <f>'1.3'!AT72-'1.3'!AT37</f>
        <v>6073.8080443027138</v>
      </c>
      <c r="AT74" s="313">
        <f>'1.3'!AU72-'1.3'!AU37</f>
        <v>5956.9587709200277</v>
      </c>
      <c r="AU74" s="313">
        <f>'1.3'!AV72-'1.3'!AV37</f>
        <v>3327.4825529400841</v>
      </c>
      <c r="AV74" s="313">
        <f>'1.3'!AW72-'1.3'!AW37</f>
        <v>4857.8541727299162</v>
      </c>
      <c r="AW74" s="313">
        <f>'1.3'!AX72-'1.3'!AX37</f>
        <v>14519.702795929887</v>
      </c>
      <c r="AX74" s="313">
        <f>'1.3'!AY72-'1.3'!AY37</f>
        <v>7268.4075180400687</v>
      </c>
    </row>
    <row r="76" spans="1:50" x14ac:dyDescent="0.2">
      <c r="A76" s="318" t="s">
        <v>225</v>
      </c>
      <c r="B76" s="318"/>
      <c r="C76" s="318"/>
      <c r="D76" s="318"/>
      <c r="E76" s="318"/>
      <c r="F76" s="318"/>
      <c r="G76" s="318"/>
      <c r="H76" s="318"/>
      <c r="I76" s="318"/>
      <c r="J76" s="318"/>
      <c r="K76" s="318"/>
      <c r="L76" s="318"/>
      <c r="M76" s="318"/>
      <c r="N76" s="318"/>
      <c r="O76" s="318"/>
      <c r="P76" s="318"/>
      <c r="Q76" s="318"/>
      <c r="R76" s="318"/>
      <c r="S76" s="318"/>
      <c r="T76" s="318"/>
      <c r="U76" s="318"/>
      <c r="V76" s="318"/>
      <c r="W76" s="318"/>
      <c r="X76" s="318"/>
      <c r="Y76" s="318"/>
      <c r="Z76" s="318"/>
      <c r="AA76" s="318"/>
      <c r="AB76" s="318"/>
      <c r="AC76" s="318"/>
      <c r="AD76" s="318"/>
      <c r="AE76" s="318"/>
      <c r="AF76" s="318"/>
      <c r="AG76" s="318"/>
      <c r="AH76" s="318"/>
      <c r="AI76" s="318"/>
      <c r="AJ76" s="318"/>
      <c r="AK76" s="318"/>
      <c r="AL76" s="318"/>
      <c r="AM76" s="318"/>
      <c r="AN76" s="318"/>
      <c r="AO76" s="318"/>
      <c r="AP76" s="318"/>
      <c r="AQ76" s="318"/>
      <c r="AR76" s="318"/>
      <c r="AS76" s="318"/>
      <c r="AT76" s="318"/>
      <c r="AU76" s="318"/>
      <c r="AV76" s="318"/>
      <c r="AW76" s="318"/>
      <c r="AX76" s="318"/>
    </row>
    <row r="77" spans="1:50" x14ac:dyDescent="0.2">
      <c r="A77" t="s">
        <v>535</v>
      </c>
      <c r="B77" s="313">
        <f>'1.3'!C75</f>
        <v>115267.27321573722</v>
      </c>
      <c r="C77" s="313">
        <f>'1.3'!D75</f>
        <v>119295.24322589829</v>
      </c>
      <c r="D77" s="313">
        <f>'1.3'!E75</f>
        <v>116976.36474919668</v>
      </c>
      <c r="E77" s="313">
        <f>'1.3'!F75</f>
        <v>125774.25245926291</v>
      </c>
      <c r="F77" s="313">
        <f>'1.3'!G75</f>
        <v>131843.58183323909</v>
      </c>
      <c r="G77" s="313">
        <f>'1.3'!H75</f>
        <v>129458.08090245552</v>
      </c>
      <c r="H77" s="313">
        <f>'1.3'!I75</f>
        <v>127329.98260610423</v>
      </c>
      <c r="I77" s="313">
        <f>'1.3'!J75</f>
        <v>142231.35700747237</v>
      </c>
      <c r="J77" s="313">
        <f>'1.3'!K75</f>
        <v>145238.01098986814</v>
      </c>
      <c r="K77" s="313">
        <f>'1.3'!L75</f>
        <v>141628.48507059706</v>
      </c>
      <c r="L77" s="313">
        <f>'1.3'!M75</f>
        <v>139492.84409327488</v>
      </c>
      <c r="M77" s="313">
        <f>'1.3'!N75</f>
        <v>154186.72211382134</v>
      </c>
      <c r="N77" s="313">
        <f>'1.3'!O75</f>
        <v>157319.71192016875</v>
      </c>
      <c r="O77" s="313">
        <f>'1.3'!P75</f>
        <v>159360.91373140484</v>
      </c>
      <c r="P77" s="313">
        <f>'1.3'!Q75</f>
        <v>152531.7425149153</v>
      </c>
      <c r="Q77" s="313">
        <f>'1.3'!R75</f>
        <v>173604.81042538225</v>
      </c>
      <c r="R77" s="313">
        <f>'1.3'!S75</f>
        <v>179675.74164537655</v>
      </c>
      <c r="S77" s="313">
        <f>'1.3'!T75</f>
        <v>165111.84990547705</v>
      </c>
      <c r="T77" s="313">
        <f>'1.3'!U75</f>
        <v>167291.37976509769</v>
      </c>
      <c r="U77" s="313">
        <f>'1.3'!V75</f>
        <v>181757.30210458001</v>
      </c>
      <c r="V77" s="313">
        <f>'1.3'!W75</f>
        <v>185082.25778210335</v>
      </c>
      <c r="W77" s="313">
        <f>'1.3'!X75</f>
        <v>183569.00729797967</v>
      </c>
      <c r="X77" s="313">
        <f>'1.3'!Y75</f>
        <v>172757.66788126374</v>
      </c>
      <c r="Y77" s="313">
        <f>'1.3'!Z75</f>
        <v>191546.21969330753</v>
      </c>
      <c r="Z77" s="313">
        <f>'1.3'!AA75</f>
        <v>195288.62356903206</v>
      </c>
      <c r="AA77" s="313">
        <f>'1.3'!AB75</f>
        <v>183854.03130703288</v>
      </c>
      <c r="AB77" s="313">
        <f>'1.3'!AC75</f>
        <v>180408.92425155709</v>
      </c>
      <c r="AC77" s="313">
        <f>'1.3'!AD75</f>
        <v>206550.73766002618</v>
      </c>
      <c r="AD77" s="313">
        <f>'1.3'!AE75</f>
        <v>206150.67454982334</v>
      </c>
      <c r="AE77" s="313">
        <f>'1.3'!AF75</f>
        <v>195278.09092554456</v>
      </c>
      <c r="AF77" s="313">
        <f>'1.3'!AG75</f>
        <v>190513.78573805909</v>
      </c>
      <c r="AG77" s="313">
        <f>'1.3'!AH75</f>
        <v>208668.56833941804</v>
      </c>
      <c r="AH77" s="313">
        <f>'1.3'!AI75</f>
        <v>215745.70589096841</v>
      </c>
      <c r="AI77" s="313">
        <f>'1.3'!AJ75</f>
        <v>209321.77454486658</v>
      </c>
      <c r="AJ77" s="313">
        <f>'1.3'!AK75</f>
        <v>204932.34706169838</v>
      </c>
      <c r="AK77" s="313">
        <f>'1.3'!AL75</f>
        <v>227541.8350734126</v>
      </c>
      <c r="AL77" s="313">
        <f>'1.3'!AM75</f>
        <v>232694.54867097302</v>
      </c>
      <c r="AM77" s="313">
        <f>'1.3'!AN75</f>
        <v>225903.22803087294</v>
      </c>
      <c r="AN77" s="313">
        <f>'1.3'!AO75</f>
        <v>220854.15399307266</v>
      </c>
      <c r="AO77" s="313">
        <f>'1.3'!AP75</f>
        <v>244796.86224623176</v>
      </c>
      <c r="AP77" s="313">
        <f>'1.3'!AQ75</f>
        <v>244376.44842938299</v>
      </c>
      <c r="AQ77" s="313">
        <f>'1.3'!AR75</f>
        <v>205478.52527567884</v>
      </c>
      <c r="AR77" s="313">
        <f>'1.3'!AS75</f>
        <v>254742.52649455852</v>
      </c>
      <c r="AS77" s="313">
        <f>'1.3'!AT75</f>
        <v>270579.71386964049</v>
      </c>
      <c r="AT77" s="313">
        <f>'1.3'!AU75</f>
        <v>274774.18695669342</v>
      </c>
      <c r="AU77" s="313">
        <f>'1.3'!AV75</f>
        <v>265593.95817255927</v>
      </c>
      <c r="AV77" s="313">
        <f>'1.3'!AW75</f>
        <v>299911.59043511923</v>
      </c>
      <c r="AW77" s="313">
        <f>'1.3'!AX75</f>
        <v>317848.73867598682</v>
      </c>
      <c r="AX77" s="313">
        <f>'1.3'!AY75</f>
        <v>326003.456988024</v>
      </c>
    </row>
    <row r="78" spans="1:50" x14ac:dyDescent="0.2">
      <c r="A78" s="11" t="s">
        <v>242</v>
      </c>
      <c r="B78" s="313">
        <f>'1.3'!C76</f>
        <v>76194.661305318936</v>
      </c>
      <c r="C78" s="313">
        <f>'1.3'!D76</f>
        <v>73868.065473875147</v>
      </c>
      <c r="D78" s="313">
        <f>'1.3'!E76</f>
        <v>74581.443128697996</v>
      </c>
      <c r="E78" s="313">
        <f>'1.3'!F76</f>
        <v>76847.434453282476</v>
      </c>
      <c r="F78" s="313">
        <f>'1.3'!G76</f>
        <v>86081.300968747877</v>
      </c>
      <c r="G78" s="313">
        <f>'1.3'!H76</f>
        <v>80695.425865660291</v>
      </c>
      <c r="H78" s="313">
        <f>'1.3'!I76</f>
        <v>82200.816440088543</v>
      </c>
      <c r="I78" s="313">
        <f>'1.3'!J76</f>
        <v>86069.405226640491</v>
      </c>
      <c r="J78" s="313">
        <f>'1.3'!K76</f>
        <v>94541.61821687124</v>
      </c>
      <c r="K78" s="313">
        <f>'1.3'!L76</f>
        <v>89588.419679063809</v>
      </c>
      <c r="L78" s="313">
        <f>'1.3'!M76</f>
        <v>89955.292109790404</v>
      </c>
      <c r="M78" s="313">
        <f>'1.3'!N76</f>
        <v>95331.015023652581</v>
      </c>
      <c r="N78" s="313">
        <f>'1.3'!O76</f>
        <v>103766.00354754108</v>
      </c>
      <c r="O78" s="313">
        <f>'1.3'!P76</f>
        <v>100043.93037223739</v>
      </c>
      <c r="P78" s="313">
        <f>'1.3'!Q76</f>
        <v>100007.49558575617</v>
      </c>
      <c r="Q78" s="313">
        <f>'1.3'!R76</f>
        <v>107001.75799532334</v>
      </c>
      <c r="R78" s="313">
        <f>'1.3'!S76</f>
        <v>115464.83817274503</v>
      </c>
      <c r="S78" s="313">
        <f>'1.3'!T76</f>
        <v>104523.38829165538</v>
      </c>
      <c r="T78" s="313">
        <f>'1.3'!U76</f>
        <v>104546.09383114561</v>
      </c>
      <c r="U78" s="313">
        <f>'1.3'!V76</f>
        <v>112977.46177798376</v>
      </c>
      <c r="V78" s="313">
        <f>'1.3'!W76</f>
        <v>119711.34266649888</v>
      </c>
      <c r="W78" s="313">
        <f>'1.3'!X76</f>
        <v>112002.1571258872</v>
      </c>
      <c r="X78" s="313">
        <f>'1.3'!Y76</f>
        <v>109959.35954414219</v>
      </c>
      <c r="Y78" s="313">
        <f>'1.3'!Z76</f>
        <v>114670.87806341253</v>
      </c>
      <c r="Z78" s="313">
        <f>'1.3'!AA76</f>
        <v>129674.05262924056</v>
      </c>
      <c r="AA78" s="313">
        <f>'1.3'!AB76</f>
        <v>114987.73471730048</v>
      </c>
      <c r="AB78" s="313">
        <f>'1.3'!AC76</f>
        <v>114173.46117462768</v>
      </c>
      <c r="AC78" s="313">
        <f>'1.3'!AD76</f>
        <v>119611.16966781126</v>
      </c>
      <c r="AD78" s="313">
        <f>'1.3'!AE76</f>
        <v>136048.35805746709</v>
      </c>
      <c r="AE78" s="313">
        <f>'1.3'!AF76</f>
        <v>123623.04286568367</v>
      </c>
      <c r="AF78" s="313">
        <f>'1.3'!AG76</f>
        <v>123545.43709474866</v>
      </c>
      <c r="AG78" s="313">
        <f>'1.3'!AH76</f>
        <v>128302.43753592046</v>
      </c>
      <c r="AH78" s="313">
        <f>'1.3'!AI76</f>
        <v>143970.01967569231</v>
      </c>
      <c r="AI78" s="313">
        <f>'1.3'!AJ76</f>
        <v>133629.0537358658</v>
      </c>
      <c r="AJ78" s="313">
        <f>'1.3'!AK76</f>
        <v>133533.41523085491</v>
      </c>
      <c r="AK78" s="313">
        <f>'1.3'!AL76</f>
        <v>140412.50822805701</v>
      </c>
      <c r="AL78" s="313">
        <f>'1.3'!AM76</f>
        <v>153709.01759800216</v>
      </c>
      <c r="AM78" s="313">
        <f>'1.3'!AN76</f>
        <v>142656.47313725314</v>
      </c>
      <c r="AN78" s="313">
        <f>'1.3'!AO76</f>
        <v>142554.08453971785</v>
      </c>
      <c r="AO78" s="313">
        <f>'1.3'!AP76</f>
        <v>149827.59100092697</v>
      </c>
      <c r="AP78" s="313">
        <f>'1.3'!AQ76</f>
        <v>165497.09057116747</v>
      </c>
      <c r="AQ78" s="313">
        <f>'1.3'!AR76</f>
        <v>117576.91998079525</v>
      </c>
      <c r="AR78" s="313">
        <f>'1.3'!AS76</f>
        <v>147304.15550923071</v>
      </c>
      <c r="AS78" s="313">
        <f>'1.3'!AT76</f>
        <v>171835.16442757656</v>
      </c>
      <c r="AT78" s="313">
        <f>'1.3'!AU76</f>
        <v>188239.94474169286</v>
      </c>
      <c r="AU78" s="313">
        <f>'1.3'!AV76</f>
        <v>172036.43149447325</v>
      </c>
      <c r="AV78" s="313">
        <f>'1.3'!AW76</f>
        <v>192053.74594765794</v>
      </c>
      <c r="AW78" s="313">
        <f>'1.3'!AX76</f>
        <v>198855.19003023594</v>
      </c>
      <c r="AX78" s="313">
        <f>'1.3'!AY76</f>
        <v>212689.4865479726</v>
      </c>
    </row>
    <row r="79" spans="1:50" x14ac:dyDescent="0.2">
      <c r="A79" s="317" t="s">
        <v>256</v>
      </c>
      <c r="B79" s="313">
        <f>'1.3'!C77</f>
        <v>0</v>
      </c>
      <c r="C79" s="313">
        <f>'1.3'!D77</f>
        <v>0</v>
      </c>
      <c r="D79" s="313">
        <f>'1.3'!E77</f>
        <v>0</v>
      </c>
      <c r="E79" s="313">
        <f>'1.3'!F77</f>
        <v>0</v>
      </c>
      <c r="F79" s="313">
        <f>'1.3'!G77</f>
        <v>0</v>
      </c>
      <c r="G79" s="313">
        <f>'1.3'!H77</f>
        <v>0</v>
      </c>
      <c r="H79" s="313">
        <f>'1.3'!I77</f>
        <v>0</v>
      </c>
      <c r="I79" s="313">
        <f>'1.3'!J77</f>
        <v>0</v>
      </c>
      <c r="J79" s="313">
        <f>'1.3'!K77</f>
        <v>0</v>
      </c>
      <c r="K79" s="313">
        <f>'1.3'!L77</f>
        <v>0</v>
      </c>
      <c r="L79" s="313">
        <f>'1.3'!M77</f>
        <v>0</v>
      </c>
      <c r="M79" s="313">
        <f>'1.3'!N77</f>
        <v>0</v>
      </c>
      <c r="N79" s="313">
        <f>'1.3'!O77</f>
        <v>0</v>
      </c>
      <c r="O79" s="313">
        <f>'1.3'!P77</f>
        <v>0</v>
      </c>
      <c r="P79" s="313">
        <f>'1.3'!Q77</f>
        <v>0</v>
      </c>
      <c r="Q79" s="313">
        <f>'1.3'!R77</f>
        <v>0</v>
      </c>
      <c r="R79" s="313">
        <f>'1.3'!S77</f>
        <v>0</v>
      </c>
      <c r="S79" s="313">
        <f>'1.3'!T77</f>
        <v>0</v>
      </c>
      <c r="T79" s="313">
        <f>'1.3'!U77</f>
        <v>0</v>
      </c>
      <c r="U79" s="313">
        <f>'1.3'!V77</f>
        <v>0</v>
      </c>
      <c r="V79" s="313">
        <f>'1.3'!W77</f>
        <v>0</v>
      </c>
      <c r="W79" s="313">
        <f>'1.3'!X77</f>
        <v>0</v>
      </c>
      <c r="X79" s="313">
        <f>'1.3'!Y77</f>
        <v>0</v>
      </c>
      <c r="Y79" s="313">
        <f>'1.3'!Z77</f>
        <v>0</v>
      </c>
      <c r="Z79" s="313">
        <f>'1.3'!AA77</f>
        <v>0</v>
      </c>
      <c r="AA79" s="313">
        <f>'1.3'!AB77</f>
        <v>0</v>
      </c>
      <c r="AB79" s="313">
        <f>'1.3'!AC77</f>
        <v>0</v>
      </c>
      <c r="AC79" s="313">
        <f>'1.3'!AD77</f>
        <v>0</v>
      </c>
      <c r="AD79" s="313">
        <f>'1.3'!AE77</f>
        <v>0</v>
      </c>
      <c r="AE79" s="313">
        <f>'1.3'!AF77</f>
        <v>0</v>
      </c>
      <c r="AF79" s="313">
        <f>'1.3'!AG77</f>
        <v>0</v>
      </c>
      <c r="AG79" s="313">
        <f>'1.3'!AH77</f>
        <v>0</v>
      </c>
      <c r="AH79" s="313">
        <f>'1.3'!AI77</f>
        <v>0</v>
      </c>
      <c r="AI79" s="313">
        <f>'1.3'!AJ77</f>
        <v>0</v>
      </c>
      <c r="AJ79" s="313">
        <f>'1.3'!AK77</f>
        <v>0</v>
      </c>
      <c r="AK79" s="313">
        <f>'1.3'!AL77</f>
        <v>0</v>
      </c>
      <c r="AL79" s="313">
        <f>'1.3'!AM77</f>
        <v>0</v>
      </c>
      <c r="AM79" s="313">
        <f>'1.3'!AN77</f>
        <v>0</v>
      </c>
      <c r="AN79" s="313">
        <f>'1.3'!AO77</f>
        <v>0</v>
      </c>
      <c r="AO79" s="313">
        <f>'1.3'!AP77</f>
        <v>0</v>
      </c>
      <c r="AP79" s="313">
        <f>'1.3'!AQ77</f>
        <v>0</v>
      </c>
      <c r="AQ79" s="313">
        <f>'1.3'!AR77</f>
        <v>0</v>
      </c>
      <c r="AR79" s="313">
        <f>'1.3'!AS77</f>
        <v>0</v>
      </c>
      <c r="AS79" s="313">
        <f>'1.3'!AT77</f>
        <v>0</v>
      </c>
      <c r="AT79" s="313">
        <f>'1.3'!AU77</f>
        <v>0</v>
      </c>
      <c r="AU79" s="313">
        <f>'1.3'!AV77</f>
        <v>0</v>
      </c>
      <c r="AV79" s="313">
        <f>'1.3'!AW77</f>
        <v>0</v>
      </c>
      <c r="AW79" s="313">
        <f>'1.3'!AX77</f>
        <v>0</v>
      </c>
      <c r="AX79" s="313">
        <f>'1.3'!AY77</f>
        <v>0</v>
      </c>
    </row>
    <row r="80" spans="1:50" x14ac:dyDescent="0.2">
      <c r="A80" s="317" t="s">
        <v>257</v>
      </c>
      <c r="B80" s="313">
        <f>'1.3'!C78</f>
        <v>0</v>
      </c>
      <c r="C80" s="313">
        <f>'1.3'!D78</f>
        <v>0</v>
      </c>
      <c r="D80" s="313">
        <f>'1.3'!E78</f>
        <v>0</v>
      </c>
      <c r="E80" s="313">
        <f>'1.3'!F78</f>
        <v>0</v>
      </c>
      <c r="F80" s="313">
        <f>'1.3'!G78</f>
        <v>0</v>
      </c>
      <c r="G80" s="313">
        <f>'1.3'!H78</f>
        <v>0</v>
      </c>
      <c r="H80" s="313">
        <f>'1.3'!I78</f>
        <v>0</v>
      </c>
      <c r="I80" s="313">
        <f>'1.3'!J78</f>
        <v>0</v>
      </c>
      <c r="J80" s="313">
        <f>'1.3'!K78</f>
        <v>0</v>
      </c>
      <c r="K80" s="313">
        <f>'1.3'!L78</f>
        <v>0</v>
      </c>
      <c r="L80" s="313">
        <f>'1.3'!M78</f>
        <v>0</v>
      </c>
      <c r="M80" s="313">
        <f>'1.3'!N78</f>
        <v>0</v>
      </c>
      <c r="N80" s="313">
        <f>'1.3'!O78</f>
        <v>0</v>
      </c>
      <c r="O80" s="313">
        <f>'1.3'!P78</f>
        <v>0</v>
      </c>
      <c r="P80" s="313">
        <f>'1.3'!Q78</f>
        <v>0</v>
      </c>
      <c r="Q80" s="313">
        <f>'1.3'!R78</f>
        <v>0</v>
      </c>
      <c r="R80" s="313">
        <f>'1.3'!S78</f>
        <v>0</v>
      </c>
      <c r="S80" s="313">
        <f>'1.3'!T78</f>
        <v>0</v>
      </c>
      <c r="T80" s="313">
        <f>'1.3'!U78</f>
        <v>0</v>
      </c>
      <c r="U80" s="313">
        <f>'1.3'!V78</f>
        <v>0</v>
      </c>
      <c r="V80" s="313">
        <f>'1.3'!W78</f>
        <v>0</v>
      </c>
      <c r="W80" s="313">
        <f>'1.3'!X78</f>
        <v>0</v>
      </c>
      <c r="X80" s="313">
        <f>'1.3'!Y78</f>
        <v>0</v>
      </c>
      <c r="Y80" s="313">
        <f>'1.3'!Z78</f>
        <v>0</v>
      </c>
      <c r="Z80" s="313">
        <f>'1.3'!AA78</f>
        <v>0</v>
      </c>
      <c r="AA80" s="313">
        <f>'1.3'!AB78</f>
        <v>0</v>
      </c>
      <c r="AB80" s="313">
        <f>'1.3'!AC78</f>
        <v>0</v>
      </c>
      <c r="AC80" s="313">
        <f>'1.3'!AD78</f>
        <v>0</v>
      </c>
      <c r="AD80" s="313">
        <f>'1.3'!AE78</f>
        <v>0</v>
      </c>
      <c r="AE80" s="313">
        <f>'1.3'!AF78</f>
        <v>0</v>
      </c>
      <c r="AF80" s="313">
        <f>'1.3'!AG78</f>
        <v>0</v>
      </c>
      <c r="AG80" s="313">
        <f>'1.3'!AH78</f>
        <v>0</v>
      </c>
      <c r="AH80" s="313">
        <f>'1.3'!AI78</f>
        <v>0</v>
      </c>
      <c r="AI80" s="313">
        <f>'1.3'!AJ78</f>
        <v>0</v>
      </c>
      <c r="AJ80" s="313">
        <f>'1.3'!AK78</f>
        <v>0</v>
      </c>
      <c r="AK80" s="313">
        <f>'1.3'!AL78</f>
        <v>0</v>
      </c>
      <c r="AL80" s="313">
        <f>'1.3'!AM78</f>
        <v>0</v>
      </c>
      <c r="AM80" s="313">
        <f>'1.3'!AN78</f>
        <v>0</v>
      </c>
      <c r="AN80" s="313">
        <f>'1.3'!AO78</f>
        <v>0</v>
      </c>
      <c r="AO80" s="313">
        <f>'1.3'!AP78</f>
        <v>0</v>
      </c>
      <c r="AP80" s="313">
        <f>'1.3'!AQ78</f>
        <v>0</v>
      </c>
      <c r="AQ80" s="313">
        <f>'1.3'!AR78</f>
        <v>0</v>
      </c>
      <c r="AR80" s="313">
        <f>'1.3'!AS78</f>
        <v>0</v>
      </c>
      <c r="AS80" s="313">
        <f>'1.3'!AT78</f>
        <v>0</v>
      </c>
      <c r="AT80" s="313">
        <f>'1.3'!AU78</f>
        <v>0</v>
      </c>
      <c r="AU80" s="313">
        <f>'1.3'!AV78</f>
        <v>0</v>
      </c>
      <c r="AV80" s="313">
        <f>'1.3'!AW78</f>
        <v>0</v>
      </c>
      <c r="AW80" s="313">
        <f>'1.3'!AX78</f>
        <v>0</v>
      </c>
      <c r="AX80" s="313">
        <f>'1.3'!AY78</f>
        <v>0</v>
      </c>
    </row>
    <row r="81" spans="1:50" x14ac:dyDescent="0.2">
      <c r="A81" s="317" t="s">
        <v>258</v>
      </c>
      <c r="B81" s="313">
        <f>'1.3'!C79</f>
        <v>12009.214250745626</v>
      </c>
      <c r="C81" s="313">
        <f>'1.3'!D79</f>
        <v>5473.1489623324251</v>
      </c>
      <c r="D81" s="313">
        <f>'1.3'!E79</f>
        <v>3746.7089832296415</v>
      </c>
      <c r="E81" s="313">
        <f>'1.3'!F79</f>
        <v>3303.1850911823085</v>
      </c>
      <c r="F81" s="313">
        <f>'1.3'!G79</f>
        <v>13714.204429919964</v>
      </c>
      <c r="G81" s="313">
        <f>'1.3'!H79</f>
        <v>5905.2588531469637</v>
      </c>
      <c r="H81" s="313">
        <f>'1.3'!I79</f>
        <v>4205.7874222927139</v>
      </c>
      <c r="I81" s="313">
        <f>'1.3'!J79</f>
        <v>3766.5878614303542</v>
      </c>
      <c r="J81" s="313">
        <f>'1.3'!K79</f>
        <v>15350.572404371838</v>
      </c>
      <c r="K81" s="313">
        <f>'1.3'!L79</f>
        <v>6840.5643585592261</v>
      </c>
      <c r="L81" s="313">
        <f>'1.3'!M79</f>
        <v>4929.1560254920478</v>
      </c>
      <c r="M81" s="313">
        <f>'1.3'!N79</f>
        <v>4135.0741355068876</v>
      </c>
      <c r="N81" s="313">
        <f>'1.3'!O79</f>
        <v>16564.131407630073</v>
      </c>
      <c r="O81" s="313">
        <f>'1.3'!P79</f>
        <v>7563.9221872627058</v>
      </c>
      <c r="P81" s="313">
        <f>'1.3'!Q79</f>
        <v>5354.7345143451876</v>
      </c>
      <c r="Q81" s="313">
        <f>'1.3'!R79</f>
        <v>4842.5772026020377</v>
      </c>
      <c r="R81" s="313">
        <f>'1.3'!S79</f>
        <v>18408.132486106824</v>
      </c>
      <c r="S81" s="313">
        <f>'1.3'!T79</f>
        <v>7951.9806646821435</v>
      </c>
      <c r="T81" s="313">
        <f>'1.3'!U79</f>
        <v>6392.6627280633347</v>
      </c>
      <c r="U81" s="313">
        <f>'1.3'!V79</f>
        <v>5331.123877807694</v>
      </c>
      <c r="V81" s="313">
        <f>'1.3'!W79</f>
        <v>19912.339080315291</v>
      </c>
      <c r="W81" s="313">
        <f>'1.3'!X79</f>
        <v>10230.964126028275</v>
      </c>
      <c r="X81" s="313">
        <f>'1.3'!Y79</f>
        <v>6784.8473069949341</v>
      </c>
      <c r="Y81" s="313">
        <f>'1.3'!Z79</f>
        <v>6749.1624019814981</v>
      </c>
      <c r="Z81" s="313">
        <f>'1.3'!AA79</f>
        <v>24227.807588266623</v>
      </c>
      <c r="AA81" s="313">
        <f>'1.3'!AB79</f>
        <v>9694.7957849380273</v>
      </c>
      <c r="AB81" s="313">
        <f>'1.3'!AC79</f>
        <v>6764.0273266259683</v>
      </c>
      <c r="AC81" s="313">
        <f>'1.3'!AD79</f>
        <v>6791.1759184293805</v>
      </c>
      <c r="AD81" s="313">
        <f>'1.3'!AE79</f>
        <v>23835.985408162473</v>
      </c>
      <c r="AE81" s="313">
        <f>'1.3'!AF79</f>
        <v>10302.489676896595</v>
      </c>
      <c r="AF81" s="313">
        <f>'1.3'!AG79</f>
        <v>7952.0322784884556</v>
      </c>
      <c r="AG81" s="313">
        <f>'1.3'!AH79</f>
        <v>6689.9400284824769</v>
      </c>
      <c r="AH81" s="313">
        <f>'1.3'!AI79</f>
        <v>24924.635910727229</v>
      </c>
      <c r="AI81" s="313">
        <f>'1.3'!AJ79</f>
        <v>11287.754675783064</v>
      </c>
      <c r="AJ81" s="313">
        <f>'1.3'!AK79</f>
        <v>8158.582171088261</v>
      </c>
      <c r="AK81" s="313">
        <f>'1.3'!AL79</f>
        <v>7419.8414800714618</v>
      </c>
      <c r="AL81" s="313">
        <f>'1.3'!AM79</f>
        <v>26824.680279098891</v>
      </c>
      <c r="AM81" s="313">
        <f>'1.3'!AN79</f>
        <v>12266.279183006331</v>
      </c>
      <c r="AN81" s="313">
        <f>'1.3'!AO79</f>
        <v>8925.5513127667364</v>
      </c>
      <c r="AO81" s="313">
        <f>'1.3'!AP79</f>
        <v>8189.1083298780422</v>
      </c>
      <c r="AP81" s="313">
        <f>'1.3'!AQ79</f>
        <v>28974.211359687433</v>
      </c>
      <c r="AQ81" s="313">
        <f>'1.3'!AR79</f>
        <v>9380.1220712312388</v>
      </c>
      <c r="AR81" s="313">
        <f>'1.3'!AS79</f>
        <v>9750.5789626091755</v>
      </c>
      <c r="AS81" s="313">
        <f>'1.3'!AT79</f>
        <v>10227.462801152151</v>
      </c>
      <c r="AT81" s="313">
        <f>'1.3'!AU79</f>
        <v>31126.885256977796</v>
      </c>
      <c r="AU81" s="313">
        <f>'1.3'!AV79</f>
        <v>13229.022101998327</v>
      </c>
      <c r="AV81" s="313">
        <f>'1.3'!AW79</f>
        <v>11061.718291601508</v>
      </c>
      <c r="AW81" s="313">
        <f>'1.3'!AX79</f>
        <v>10833.756349612369</v>
      </c>
      <c r="AX81" s="313">
        <f>'1.3'!AY79</f>
        <v>33058.098686040001</v>
      </c>
    </row>
    <row r="82" spans="1:50" x14ac:dyDescent="0.2">
      <c r="A82" s="317" t="s">
        <v>264</v>
      </c>
      <c r="B82" s="313">
        <f>'1.3'!C80</f>
        <v>64185.447054573313</v>
      </c>
      <c r="C82" s="313">
        <f>'1.3'!D80</f>
        <v>68394.916511542717</v>
      </c>
      <c r="D82" s="313">
        <f>'1.3'!E80</f>
        <v>70834.734145468348</v>
      </c>
      <c r="E82" s="313">
        <f>'1.3'!F80</f>
        <v>73544.249362100163</v>
      </c>
      <c r="F82" s="313">
        <f>'1.3'!G80</f>
        <v>72367.096538827915</v>
      </c>
      <c r="G82" s="313">
        <f>'1.3'!H80</f>
        <v>74790.167012513324</v>
      </c>
      <c r="H82" s="313">
        <f>'1.3'!I80</f>
        <v>77995.029017795823</v>
      </c>
      <c r="I82" s="313">
        <f>'1.3'!J80</f>
        <v>82302.81736521014</v>
      </c>
      <c r="J82" s="313">
        <f>'1.3'!K80</f>
        <v>79191.045812499404</v>
      </c>
      <c r="K82" s="313">
        <f>'1.3'!L80</f>
        <v>82747.855320504576</v>
      </c>
      <c r="L82" s="313">
        <f>'1.3'!M80</f>
        <v>85026.136084298356</v>
      </c>
      <c r="M82" s="313">
        <f>'1.3'!N80</f>
        <v>91195.940888145691</v>
      </c>
      <c r="N82" s="313">
        <f>'1.3'!O80</f>
        <v>87201.872139911007</v>
      </c>
      <c r="O82" s="313">
        <f>'1.3'!P80</f>
        <v>92480.008184974678</v>
      </c>
      <c r="P82" s="313">
        <f>'1.3'!Q80</f>
        <v>94652.761071410991</v>
      </c>
      <c r="Q82" s="313">
        <f>'1.3'!R80</f>
        <v>102159.18079272129</v>
      </c>
      <c r="R82" s="313">
        <f>'1.3'!S80</f>
        <v>97056.705686638204</v>
      </c>
      <c r="S82" s="313">
        <f>'1.3'!T80</f>
        <v>96571.407626973247</v>
      </c>
      <c r="T82" s="313">
        <f>'1.3'!U80</f>
        <v>98153.431103082272</v>
      </c>
      <c r="U82" s="313">
        <f>'1.3'!V80</f>
        <v>107646.33790017606</v>
      </c>
      <c r="V82" s="313">
        <f>'1.3'!W80</f>
        <v>99799.003586183593</v>
      </c>
      <c r="W82" s="313">
        <f>'1.3'!X80</f>
        <v>101771.19299985892</v>
      </c>
      <c r="X82" s="313">
        <f>'1.3'!Y80</f>
        <v>103174.51223714725</v>
      </c>
      <c r="Y82" s="313">
        <f>'1.3'!Z80</f>
        <v>107921.71566143104</v>
      </c>
      <c r="Z82" s="313">
        <f>'1.3'!AA80</f>
        <v>105446.24504097392</v>
      </c>
      <c r="AA82" s="313">
        <f>'1.3'!AB80</f>
        <v>105292.93893236245</v>
      </c>
      <c r="AB82" s="313">
        <f>'1.3'!AC80</f>
        <v>107409.43384800172</v>
      </c>
      <c r="AC82" s="313">
        <f>'1.3'!AD80</f>
        <v>112819.99374938189</v>
      </c>
      <c r="AD82" s="313">
        <f>'1.3'!AE80</f>
        <v>112212.37264930463</v>
      </c>
      <c r="AE82" s="313">
        <f>'1.3'!AF80</f>
        <v>113320.55318878707</v>
      </c>
      <c r="AF82" s="313">
        <f>'1.3'!AG80</f>
        <v>115593.40481626021</v>
      </c>
      <c r="AG82" s="313">
        <f>'1.3'!AH80</f>
        <v>121612.49750743798</v>
      </c>
      <c r="AH82" s="313">
        <f>'1.3'!AI80</f>
        <v>119045.38376496508</v>
      </c>
      <c r="AI82" s="313">
        <f>'1.3'!AJ80</f>
        <v>122341.29906008273</v>
      </c>
      <c r="AJ82" s="313">
        <f>'1.3'!AK80</f>
        <v>125374.83305976664</v>
      </c>
      <c r="AK82" s="313">
        <f>'1.3'!AL80</f>
        <v>132992.66674798555</v>
      </c>
      <c r="AL82" s="313">
        <f>'1.3'!AM80</f>
        <v>126884.33731890326</v>
      </c>
      <c r="AM82" s="313">
        <f>'1.3'!AN80</f>
        <v>130390.19395424682</v>
      </c>
      <c r="AN82" s="313">
        <f>'1.3'!AO80</f>
        <v>133628.53322695111</v>
      </c>
      <c r="AO82" s="313">
        <f>'1.3'!AP80</f>
        <v>141638.48267104893</v>
      </c>
      <c r="AP82" s="313">
        <f>'1.3'!AQ80</f>
        <v>136522.87921148003</v>
      </c>
      <c r="AQ82" s="313">
        <f>'1.3'!AR80</f>
        <v>108196.79790956402</v>
      </c>
      <c r="AR82" s="313">
        <f>'1.3'!AS80</f>
        <v>137553.57654662154</v>
      </c>
      <c r="AS82" s="313">
        <f>'1.3'!AT80</f>
        <v>161607.70162642442</v>
      </c>
      <c r="AT82" s="313">
        <f>'1.3'!AU80</f>
        <v>157113.05948471508</v>
      </c>
      <c r="AU82" s="313">
        <f>'1.3'!AV80</f>
        <v>158807.40939247492</v>
      </c>
      <c r="AV82" s="313">
        <f>'1.3'!AW80</f>
        <v>180992.02765605642</v>
      </c>
      <c r="AW82" s="313">
        <f>'1.3'!AX80</f>
        <v>188021.43368062357</v>
      </c>
      <c r="AX82" s="313">
        <f>'1.3'!AY80</f>
        <v>179631.3878619326</v>
      </c>
    </row>
    <row r="83" spans="1:50" x14ac:dyDescent="0.2">
      <c r="A83" s="317" t="s">
        <v>273</v>
      </c>
      <c r="B83" s="313">
        <f>'1.3'!C81</f>
        <v>0</v>
      </c>
      <c r="C83" s="313">
        <f>'1.3'!D81</f>
        <v>0</v>
      </c>
      <c r="D83" s="313">
        <f>'1.3'!E81</f>
        <v>0</v>
      </c>
      <c r="E83" s="313">
        <f>'1.3'!F81</f>
        <v>0</v>
      </c>
      <c r="F83" s="313">
        <f>'1.3'!G81</f>
        <v>0</v>
      </c>
      <c r="G83" s="313">
        <f>'1.3'!H81</f>
        <v>0</v>
      </c>
      <c r="H83" s="313">
        <f>'1.3'!I81</f>
        <v>0</v>
      </c>
      <c r="I83" s="313">
        <f>'1.3'!J81</f>
        <v>0</v>
      </c>
      <c r="J83" s="313">
        <f>'1.3'!K81</f>
        <v>0</v>
      </c>
      <c r="K83" s="313">
        <f>'1.3'!L81</f>
        <v>0</v>
      </c>
      <c r="L83" s="313">
        <f>'1.3'!M81</f>
        <v>0</v>
      </c>
      <c r="M83" s="313">
        <f>'1.3'!N81</f>
        <v>0</v>
      </c>
      <c r="N83" s="313">
        <f>'1.3'!O81</f>
        <v>0</v>
      </c>
      <c r="O83" s="313">
        <f>'1.3'!P81</f>
        <v>0</v>
      </c>
      <c r="P83" s="313">
        <f>'1.3'!Q81</f>
        <v>0</v>
      </c>
      <c r="Q83" s="313">
        <f>'1.3'!R81</f>
        <v>0</v>
      </c>
      <c r="R83" s="313">
        <f>'1.3'!S81</f>
        <v>0</v>
      </c>
      <c r="S83" s="313">
        <f>'1.3'!T81</f>
        <v>0</v>
      </c>
      <c r="T83" s="313">
        <f>'1.3'!U81</f>
        <v>0</v>
      </c>
      <c r="U83" s="313">
        <f>'1.3'!V81</f>
        <v>0</v>
      </c>
      <c r="V83" s="313">
        <f>'1.3'!W81</f>
        <v>0</v>
      </c>
      <c r="W83" s="313">
        <f>'1.3'!X81</f>
        <v>0</v>
      </c>
      <c r="X83" s="313">
        <f>'1.3'!Y81</f>
        <v>0</v>
      </c>
      <c r="Y83" s="313">
        <f>'1.3'!Z81</f>
        <v>0</v>
      </c>
      <c r="Z83" s="313">
        <f>'1.3'!AA81</f>
        <v>0</v>
      </c>
      <c r="AA83" s="313">
        <f>'1.3'!AB81</f>
        <v>0</v>
      </c>
      <c r="AB83" s="313">
        <f>'1.3'!AC81</f>
        <v>0</v>
      </c>
      <c r="AC83" s="313">
        <f>'1.3'!AD81</f>
        <v>0</v>
      </c>
      <c r="AD83" s="313">
        <f>'1.3'!AE81</f>
        <v>0</v>
      </c>
      <c r="AE83" s="313">
        <f>'1.3'!AF81</f>
        <v>0</v>
      </c>
      <c r="AF83" s="313">
        <f>'1.3'!AG81</f>
        <v>0</v>
      </c>
      <c r="AG83" s="313">
        <f>'1.3'!AH81</f>
        <v>0</v>
      </c>
      <c r="AH83" s="313">
        <f>'1.3'!AI81</f>
        <v>0</v>
      </c>
      <c r="AI83" s="313">
        <f>'1.3'!AJ81</f>
        <v>0</v>
      </c>
      <c r="AJ83" s="313">
        <f>'1.3'!AK81</f>
        <v>0</v>
      </c>
      <c r="AK83" s="313">
        <f>'1.3'!AL81</f>
        <v>0</v>
      </c>
      <c r="AL83" s="313">
        <f>'1.3'!AM81</f>
        <v>0</v>
      </c>
      <c r="AM83" s="313">
        <f>'1.3'!AN81</f>
        <v>0</v>
      </c>
      <c r="AN83" s="313">
        <f>'1.3'!AO81</f>
        <v>0</v>
      </c>
      <c r="AO83" s="313">
        <f>'1.3'!AP81</f>
        <v>0</v>
      </c>
      <c r="AP83" s="313">
        <f>'1.3'!AQ81</f>
        <v>0</v>
      </c>
      <c r="AQ83" s="313">
        <f>'1.3'!AR81</f>
        <v>0</v>
      </c>
      <c r="AR83" s="313">
        <f>'1.3'!AS81</f>
        <v>0</v>
      </c>
      <c r="AS83" s="313">
        <f>'1.3'!AT81</f>
        <v>0</v>
      </c>
      <c r="AT83" s="313">
        <f>'1.3'!AU81</f>
        <v>0</v>
      </c>
      <c r="AU83" s="313">
        <f>'1.3'!AV81</f>
        <v>0</v>
      </c>
      <c r="AV83" s="313">
        <f>'1.3'!AW81</f>
        <v>0</v>
      </c>
      <c r="AW83" s="313">
        <f>'1.3'!AX81</f>
        <v>0</v>
      </c>
      <c r="AX83" s="313">
        <f>'1.3'!AY81</f>
        <v>0</v>
      </c>
    </row>
    <row r="84" spans="1:50" x14ac:dyDescent="0.2">
      <c r="A84" s="317" t="s">
        <v>278</v>
      </c>
      <c r="B84" s="313">
        <f>'1.3'!C82</f>
        <v>0</v>
      </c>
      <c r="C84" s="313">
        <f>'1.3'!D82</f>
        <v>0</v>
      </c>
      <c r="D84" s="313">
        <f>'1.3'!E82</f>
        <v>0</v>
      </c>
      <c r="E84" s="313">
        <f>'1.3'!F82</f>
        <v>0</v>
      </c>
      <c r="F84" s="313">
        <f>'1.3'!G82</f>
        <v>0</v>
      </c>
      <c r="G84" s="313">
        <f>'1.3'!H82</f>
        <v>0</v>
      </c>
      <c r="H84" s="313">
        <f>'1.3'!I82</f>
        <v>0</v>
      </c>
      <c r="I84" s="313">
        <f>'1.3'!J82</f>
        <v>0</v>
      </c>
      <c r="J84" s="313">
        <f>'1.3'!K82</f>
        <v>0</v>
      </c>
      <c r="K84" s="313">
        <f>'1.3'!L82</f>
        <v>0</v>
      </c>
      <c r="L84" s="313">
        <f>'1.3'!M82</f>
        <v>0</v>
      </c>
      <c r="M84" s="313">
        <f>'1.3'!N82</f>
        <v>0</v>
      </c>
      <c r="N84" s="313">
        <f>'1.3'!O82</f>
        <v>0</v>
      </c>
      <c r="O84" s="313">
        <f>'1.3'!P82</f>
        <v>0</v>
      </c>
      <c r="P84" s="313">
        <f>'1.3'!Q82</f>
        <v>0</v>
      </c>
      <c r="Q84" s="313">
        <f>'1.3'!R82</f>
        <v>0</v>
      </c>
      <c r="R84" s="313">
        <f>'1.3'!S82</f>
        <v>0</v>
      </c>
      <c r="S84" s="313">
        <f>'1.3'!T82</f>
        <v>0</v>
      </c>
      <c r="T84" s="313">
        <f>'1.3'!U82</f>
        <v>0</v>
      </c>
      <c r="U84" s="313">
        <f>'1.3'!V82</f>
        <v>0</v>
      </c>
      <c r="V84" s="313">
        <f>'1.3'!W82</f>
        <v>0</v>
      </c>
      <c r="W84" s="313">
        <f>'1.3'!X82</f>
        <v>0</v>
      </c>
      <c r="X84" s="313">
        <f>'1.3'!Y82</f>
        <v>0</v>
      </c>
      <c r="Y84" s="313">
        <f>'1.3'!Z82</f>
        <v>0</v>
      </c>
      <c r="Z84" s="313">
        <f>'1.3'!AA82</f>
        <v>0</v>
      </c>
      <c r="AA84" s="313">
        <f>'1.3'!AB82</f>
        <v>0</v>
      </c>
      <c r="AB84" s="313">
        <f>'1.3'!AC82</f>
        <v>0</v>
      </c>
      <c r="AC84" s="313">
        <f>'1.3'!AD82</f>
        <v>0</v>
      </c>
      <c r="AD84" s="313">
        <f>'1.3'!AE82</f>
        <v>0</v>
      </c>
      <c r="AE84" s="313">
        <f>'1.3'!AF82</f>
        <v>0</v>
      </c>
      <c r="AF84" s="313">
        <f>'1.3'!AG82</f>
        <v>0</v>
      </c>
      <c r="AG84" s="313">
        <f>'1.3'!AH82</f>
        <v>0</v>
      </c>
      <c r="AH84" s="313">
        <f>'1.3'!AI82</f>
        <v>0</v>
      </c>
      <c r="AI84" s="313">
        <f>'1.3'!AJ82</f>
        <v>0</v>
      </c>
      <c r="AJ84" s="313">
        <f>'1.3'!AK82</f>
        <v>0</v>
      </c>
      <c r="AK84" s="313">
        <f>'1.3'!AL82</f>
        <v>0</v>
      </c>
      <c r="AL84" s="313">
        <f>'1.3'!AM82</f>
        <v>0</v>
      </c>
      <c r="AM84" s="313">
        <f>'1.3'!AN82</f>
        <v>0</v>
      </c>
      <c r="AN84" s="313">
        <f>'1.3'!AO82</f>
        <v>0</v>
      </c>
      <c r="AO84" s="313">
        <f>'1.3'!AP82</f>
        <v>0</v>
      </c>
      <c r="AP84" s="313">
        <f>'1.3'!AQ82</f>
        <v>0</v>
      </c>
      <c r="AQ84" s="313">
        <f>'1.3'!AR82</f>
        <v>0</v>
      </c>
      <c r="AR84" s="313">
        <f>'1.3'!AS82</f>
        <v>0</v>
      </c>
      <c r="AS84" s="313">
        <f>'1.3'!AT82</f>
        <v>0</v>
      </c>
      <c r="AT84" s="313">
        <f>'1.3'!AU82</f>
        <v>0</v>
      </c>
      <c r="AU84" s="313">
        <f>'1.3'!AV82</f>
        <v>0</v>
      </c>
      <c r="AV84" s="313">
        <f>'1.3'!AW82</f>
        <v>0</v>
      </c>
      <c r="AW84" s="313">
        <f>'1.3'!AX82</f>
        <v>0</v>
      </c>
      <c r="AX84" s="313">
        <f>'1.3'!AY82</f>
        <v>0</v>
      </c>
    </row>
    <row r="85" spans="1:50" x14ac:dyDescent="0.2">
      <c r="A85" s="11" t="s">
        <v>246</v>
      </c>
      <c r="B85" s="313">
        <f>'1.3'!C83</f>
        <v>7257.771365725629</v>
      </c>
      <c r="C85" s="313">
        <f>'1.3'!D83</f>
        <v>8122.926409344459</v>
      </c>
      <c r="D85" s="313">
        <f>'1.3'!E83</f>
        <v>8010.8730261550591</v>
      </c>
      <c r="E85" s="313">
        <f>'1.3'!F83</f>
        <v>10917.220924450028</v>
      </c>
      <c r="F85" s="313">
        <f>'1.3'!G83</f>
        <v>8439.5958701265936</v>
      </c>
      <c r="G85" s="313">
        <f>'1.3'!H83</f>
        <v>9196.6587889266157</v>
      </c>
      <c r="H85" s="313">
        <f>'1.3'!I83</f>
        <v>9664.8372310050509</v>
      </c>
      <c r="I85" s="313">
        <f>'1.3'!J83</f>
        <v>12021.654819351748</v>
      </c>
      <c r="J85" s="313">
        <f>'1.3'!K83</f>
        <v>9694.4954594188566</v>
      </c>
      <c r="K85" s="313">
        <f>'1.3'!L83</f>
        <v>10103.598730025848</v>
      </c>
      <c r="L85" s="313">
        <f>'1.3'!M83</f>
        <v>10017.263810194378</v>
      </c>
      <c r="M85" s="313">
        <f>'1.3'!N83</f>
        <v>15465.969728970929</v>
      </c>
      <c r="N85" s="313">
        <f>'1.3'!O83</f>
        <v>10879.154336841404</v>
      </c>
      <c r="O85" s="313">
        <f>'1.3'!P83</f>
        <v>11944.865054457981</v>
      </c>
      <c r="P85" s="313">
        <f>'1.3'!Q83</f>
        <v>12873.262111042408</v>
      </c>
      <c r="Q85" s="313">
        <f>'1.3'!R83</f>
        <v>15633.819154018203</v>
      </c>
      <c r="R85" s="313">
        <f>'1.3'!S83</f>
        <v>14751.300297559796</v>
      </c>
      <c r="S85" s="313">
        <f>'1.3'!T83</f>
        <v>13167.826475721718</v>
      </c>
      <c r="T85" s="313">
        <f>'1.3'!U83</f>
        <v>14762.727227910449</v>
      </c>
      <c r="U85" s="313">
        <f>'1.3'!V83</f>
        <v>17783.912559598029</v>
      </c>
      <c r="V85" s="313">
        <f>'1.3'!W83</f>
        <v>14881.366921831635</v>
      </c>
      <c r="W85" s="313">
        <f>'1.3'!X83</f>
        <v>15676.524951755277</v>
      </c>
      <c r="X85" s="313">
        <f>'1.3'!Y83</f>
        <v>15574.138880345869</v>
      </c>
      <c r="Y85" s="313">
        <f>'1.3'!Z83</f>
        <v>19507.720053767232</v>
      </c>
      <c r="Z85" s="313">
        <f>'1.3'!AA83</f>
        <v>14921.703541546038</v>
      </c>
      <c r="AA85" s="313">
        <f>'1.3'!AB83</f>
        <v>16372.675347553279</v>
      </c>
      <c r="AB85" s="313">
        <f>'1.3'!AC83</f>
        <v>16647.227878660036</v>
      </c>
      <c r="AC85" s="313">
        <f>'1.3'!AD83</f>
        <v>20762.415987000641</v>
      </c>
      <c r="AD85" s="313">
        <f>'1.3'!AE83</f>
        <v>15698.588750416428</v>
      </c>
      <c r="AE85" s="313">
        <f>'1.3'!AF83</f>
        <v>17421.444092607824</v>
      </c>
      <c r="AF85" s="313">
        <f>'1.3'!AG83</f>
        <v>17989.293115767876</v>
      </c>
      <c r="AG85" s="313">
        <f>'1.3'!AH83</f>
        <v>21279.135659017877</v>
      </c>
      <c r="AH85" s="313">
        <f>'1.3'!AI83</f>
        <v>16976.354166615962</v>
      </c>
      <c r="AI85" s="313">
        <f>'1.3'!AJ83</f>
        <v>17981.863315160932</v>
      </c>
      <c r="AJ85" s="313">
        <f>'1.3'!AK83</f>
        <v>18573.444159899431</v>
      </c>
      <c r="AK85" s="313">
        <f>'1.3'!AL83</f>
        <v>23625.936447353684</v>
      </c>
      <c r="AL85" s="313">
        <f>'1.3'!AM83</f>
        <v>18994.841127901214</v>
      </c>
      <c r="AM85" s="313">
        <f>'1.3'!AN83</f>
        <v>20123.857666486962</v>
      </c>
      <c r="AN85" s="313">
        <f>'1.3'!AO83</f>
        <v>20768.269093070325</v>
      </c>
      <c r="AO85" s="313">
        <f>'1.3'!AP83</f>
        <v>26341.182255041509</v>
      </c>
      <c r="AP85" s="313">
        <f>'1.3'!AQ83</f>
        <v>17077.799335139174</v>
      </c>
      <c r="AQ85" s="313">
        <f>'1.3'!AR83</f>
        <v>18492.086589034843</v>
      </c>
      <c r="AR85" s="313">
        <f>'1.3'!AS83</f>
        <v>19871.895162451394</v>
      </c>
      <c r="AS85" s="313">
        <f>'1.3'!AT83</f>
        <v>26158.734188464587</v>
      </c>
      <c r="AT85" s="313">
        <f>'1.3'!AU83</f>
        <v>20606.663549546232</v>
      </c>
      <c r="AU85" s="313">
        <f>'1.3'!AV83</f>
        <v>21682.796389246127</v>
      </c>
      <c r="AV85" s="313">
        <f>'1.3'!AW83</f>
        <v>21565.746355863281</v>
      </c>
      <c r="AW85" s="313">
        <f>'1.3'!AX83</f>
        <v>27445.89266082436</v>
      </c>
      <c r="AX85" s="313">
        <f>'1.3'!AY83</f>
        <v>24094.422391554101</v>
      </c>
    </row>
    <row r="86" spans="1:50" x14ac:dyDescent="0.2">
      <c r="A86" s="11" t="s">
        <v>243</v>
      </c>
      <c r="B86" s="313">
        <f>'1.3'!C84</f>
        <v>24139.423204782986</v>
      </c>
      <c r="C86" s="313">
        <f>'1.3'!D84</f>
        <v>29278.931578548796</v>
      </c>
      <c r="D86" s="313">
        <f>'1.3'!E84</f>
        <v>26000.363081194355</v>
      </c>
      <c r="E86" s="313">
        <f>'1.3'!F84</f>
        <v>30616.957526764694</v>
      </c>
      <c r="F86" s="313">
        <f>'1.3'!G84</f>
        <v>28188.527067002535</v>
      </c>
      <c r="G86" s="313">
        <f>'1.3'!H84</f>
        <v>31710.340616363377</v>
      </c>
      <c r="H86" s="313">
        <f>'1.3'!I84</f>
        <v>25284.161303742178</v>
      </c>
      <c r="I86" s="313">
        <f>'1.3'!J84</f>
        <v>36368.022853174654</v>
      </c>
      <c r="J86" s="313">
        <f>'1.3'!K84</f>
        <v>31776.241135984292</v>
      </c>
      <c r="K86" s="313">
        <f>'1.3'!L84</f>
        <v>34248.727766387638</v>
      </c>
      <c r="L86" s="313">
        <f>'1.3'!M84</f>
        <v>29540.473042623118</v>
      </c>
      <c r="M86" s="313">
        <f>'1.3'!N84</f>
        <v>35197.29439990408</v>
      </c>
      <c r="N86" s="313">
        <f>'1.3'!O84</f>
        <v>32948.189241347878</v>
      </c>
      <c r="O86" s="313">
        <f>'1.3'!P84</f>
        <v>35307.288680379672</v>
      </c>
      <c r="P86" s="313">
        <f>'1.3'!Q84</f>
        <v>30123.22908790188</v>
      </c>
      <c r="Q86" s="313">
        <f>'1.3'!R84</f>
        <v>37417.716866911484</v>
      </c>
      <c r="R86" s="313">
        <f>'1.3'!S84</f>
        <v>39110.888754130901</v>
      </c>
      <c r="S86" s="313">
        <f>'1.3'!T84</f>
        <v>37112.313725459237</v>
      </c>
      <c r="T86" s="313">
        <f>'1.3'!U84</f>
        <v>36153.914228357899</v>
      </c>
      <c r="U86" s="313">
        <f>'1.3'!V84</f>
        <v>38067.335906238739</v>
      </c>
      <c r="V86" s="313">
        <f>'1.3'!W84</f>
        <v>37596.918367475853</v>
      </c>
      <c r="W86" s="313">
        <f>'1.3'!X84</f>
        <v>38340.306619854891</v>
      </c>
      <c r="X86" s="313">
        <f>'1.3'!Y84</f>
        <v>31328.659722925062</v>
      </c>
      <c r="Y86" s="313">
        <f>'1.3'!Z84</f>
        <v>40867.505019421595</v>
      </c>
      <c r="Z86" s="313">
        <f>'1.3'!AA84</f>
        <v>36286.654563938275</v>
      </c>
      <c r="AA86" s="313">
        <f>'1.3'!AB84</f>
        <v>40571.211039839975</v>
      </c>
      <c r="AB86" s="313">
        <f>'1.3'!AC84</f>
        <v>36050.171767903412</v>
      </c>
      <c r="AC86" s="313">
        <f>'1.3'!AD84</f>
        <v>51554.734203498039</v>
      </c>
      <c r="AD86" s="313">
        <f>'1.3'!AE84</f>
        <v>38387.385776310373</v>
      </c>
      <c r="AE86" s="313">
        <f>'1.3'!AF84</f>
        <v>40142.117056936666</v>
      </c>
      <c r="AF86" s="313">
        <f>'1.3'!AG84</f>
        <v>35719.738251191091</v>
      </c>
      <c r="AG86" s="313">
        <f>'1.3'!AH84</f>
        <v>45229.127339258943</v>
      </c>
      <c r="AH86" s="313">
        <f>'1.3'!AI84</f>
        <v>42411.519007369418</v>
      </c>
      <c r="AI86" s="313">
        <f>'1.3'!AJ84</f>
        <v>45577.35667747174</v>
      </c>
      <c r="AJ86" s="313">
        <f>'1.3'!AK84</f>
        <v>40084.982792964067</v>
      </c>
      <c r="AK86" s="313">
        <f>'1.3'!AL84</f>
        <v>50729.824698492826</v>
      </c>
      <c r="AL86" s="313">
        <f>'1.3'!AM84</f>
        <v>45801.246311533228</v>
      </c>
      <c r="AM86" s="313">
        <f>'1.3'!AN84</f>
        <v>49178.032056497628</v>
      </c>
      <c r="AN86" s="313">
        <f>'1.3'!AO84</f>
        <v>42859.765447050137</v>
      </c>
      <c r="AO86" s="313">
        <f>'1.3'!AP84</f>
        <v>53955.431666419543</v>
      </c>
      <c r="AP86" s="313">
        <f>'1.3'!AQ84</f>
        <v>46418.986543385727</v>
      </c>
      <c r="AQ86" s="313">
        <f>'1.3'!AR84</f>
        <v>57043.608171087457</v>
      </c>
      <c r="AR86" s="313">
        <f>'1.3'!AS84</f>
        <v>74799.251673706618</v>
      </c>
      <c r="AS86" s="313">
        <f>'1.3'!AT84</f>
        <v>58492.159271904871</v>
      </c>
      <c r="AT86" s="313">
        <f>'1.3'!AU84</f>
        <v>51552.925492965369</v>
      </c>
      <c r="AU86" s="313">
        <f>'1.3'!AV84</f>
        <v>55242.466600271895</v>
      </c>
      <c r="AV86" s="313">
        <f>'1.3'!AW84</f>
        <v>52085.700451359633</v>
      </c>
      <c r="AW86" s="313">
        <f>'1.3'!AX84</f>
        <v>67824.025351715158</v>
      </c>
      <c r="AX86" s="313">
        <f>'1.3'!AY84</f>
        <v>69290.385763106577</v>
      </c>
    </row>
    <row r="87" spans="1:50" x14ac:dyDescent="0.2">
      <c r="A87" s="11" t="s">
        <v>247</v>
      </c>
      <c r="B87" s="313">
        <f>'1.3'!C85</f>
        <v>7675.4173399096799</v>
      </c>
      <c r="C87" s="313">
        <f>'1.3'!D85</f>
        <v>8025.3197641298702</v>
      </c>
      <c r="D87" s="313">
        <f>'1.3'!E85</f>
        <v>8383.6855131492575</v>
      </c>
      <c r="E87" s="313">
        <f>'1.3'!F85</f>
        <v>7392.6395547657148</v>
      </c>
      <c r="F87" s="313">
        <f>'1.3'!G85</f>
        <v>9134.15792736209</v>
      </c>
      <c r="G87" s="313">
        <f>'1.3'!H85</f>
        <v>7855.6556315052239</v>
      </c>
      <c r="H87" s="313">
        <f>'1.3'!I85</f>
        <v>10180.167631268458</v>
      </c>
      <c r="I87" s="313">
        <f>'1.3'!J85</f>
        <v>7772.274108305468</v>
      </c>
      <c r="J87" s="313">
        <f>'1.3'!K85</f>
        <v>9225.656177593748</v>
      </c>
      <c r="K87" s="313">
        <f>'1.3'!L85</f>
        <v>7687.7388951197854</v>
      </c>
      <c r="L87" s="313">
        <f>'1.3'!M85</f>
        <v>9979.815130666977</v>
      </c>
      <c r="M87" s="313">
        <f>'1.3'!N85</f>
        <v>8192.4429612937402</v>
      </c>
      <c r="N87" s="313">
        <f>'1.3'!O85</f>
        <v>9726.3647944383974</v>
      </c>
      <c r="O87" s="313">
        <f>'1.3'!P85</f>
        <v>12064.82962432977</v>
      </c>
      <c r="P87" s="313">
        <f>'1.3'!Q85</f>
        <v>9527.7557302148471</v>
      </c>
      <c r="Q87" s="313">
        <f>'1.3'!R85</f>
        <v>13551.51640912923</v>
      </c>
      <c r="R87" s="313">
        <f>'1.3'!S85</f>
        <v>10348.714420940816</v>
      </c>
      <c r="S87" s="313">
        <f>'1.3'!T85</f>
        <v>10308.32141264072</v>
      </c>
      <c r="T87" s="313">
        <f>'1.3'!U85</f>
        <v>11828.644477683743</v>
      </c>
      <c r="U87" s="313">
        <f>'1.3'!V85</f>
        <v>12928.59186075947</v>
      </c>
      <c r="V87" s="313">
        <f>'1.3'!W85</f>
        <v>12892.629826296952</v>
      </c>
      <c r="W87" s="313">
        <f>'1.3'!X85</f>
        <v>17550.018600482304</v>
      </c>
      <c r="X87" s="313">
        <f>'1.3'!Y85</f>
        <v>15895.50973385062</v>
      </c>
      <c r="Y87" s="313">
        <f>'1.3'!Z85</f>
        <v>16500.116556706165</v>
      </c>
      <c r="Z87" s="313">
        <f>'1.3'!AA85</f>
        <v>14406.212834307185</v>
      </c>
      <c r="AA87" s="313">
        <f>'1.3'!AB85</f>
        <v>11922.410202339141</v>
      </c>
      <c r="AB87" s="313">
        <f>'1.3'!AC85</f>
        <v>13538.063430365968</v>
      </c>
      <c r="AC87" s="313">
        <f>'1.3'!AD85</f>
        <v>14622.417801716243</v>
      </c>
      <c r="AD87" s="313">
        <f>'1.3'!AE85</f>
        <v>16016.341965629446</v>
      </c>
      <c r="AE87" s="313">
        <f>'1.3'!AF85</f>
        <v>14091.48691031638</v>
      </c>
      <c r="AF87" s="313">
        <f>'1.3'!AG85</f>
        <v>13259.317276351445</v>
      </c>
      <c r="AG87" s="313">
        <f>'1.3'!AH85</f>
        <v>13857.867805220782</v>
      </c>
      <c r="AH87" s="313">
        <f>'1.3'!AI85</f>
        <v>12387.813041290739</v>
      </c>
      <c r="AI87" s="313">
        <f>'1.3'!AJ85</f>
        <v>12133.500816368094</v>
      </c>
      <c r="AJ87" s="313">
        <f>'1.3'!AK85</f>
        <v>12740.504877979976</v>
      </c>
      <c r="AK87" s="313">
        <f>'1.3'!AL85</f>
        <v>12773.565699509076</v>
      </c>
      <c r="AL87" s="313">
        <f>'1.3'!AM85</f>
        <v>14189.44363353641</v>
      </c>
      <c r="AM87" s="313">
        <f>'1.3'!AN85</f>
        <v>13944.865170635223</v>
      </c>
      <c r="AN87" s="313">
        <f>'1.3'!AO85</f>
        <v>14672.034913234342</v>
      </c>
      <c r="AO87" s="313">
        <f>'1.3'!AP85</f>
        <v>14672.657323843745</v>
      </c>
      <c r="AP87" s="313">
        <f>'1.3'!AQ85</f>
        <v>15382.571979690632</v>
      </c>
      <c r="AQ87" s="313">
        <f>'1.3'!AR85</f>
        <v>12365.910534761302</v>
      </c>
      <c r="AR87" s="313">
        <f>'1.3'!AS85</f>
        <v>12767.224149169786</v>
      </c>
      <c r="AS87" s="313">
        <f>'1.3'!AT85</f>
        <v>14093.65598169445</v>
      </c>
      <c r="AT87" s="313">
        <f>'1.3'!AU85</f>
        <v>14374.653172488994</v>
      </c>
      <c r="AU87" s="313">
        <f>'1.3'!AV85</f>
        <v>16632.263688568008</v>
      </c>
      <c r="AV87" s="313">
        <f>'1.3'!AW85</f>
        <v>34206.397680238362</v>
      </c>
      <c r="AW87" s="313">
        <f>'1.3'!AX85</f>
        <v>23723.630633211425</v>
      </c>
      <c r="AX87" s="313">
        <f>'1.3'!AY85</f>
        <v>19929.162285390732</v>
      </c>
    </row>
    <row r="88" spans="1:50" x14ac:dyDescent="0.2">
      <c r="A88" s="317" t="s">
        <v>332</v>
      </c>
      <c r="B88" s="313">
        <f>'1.3'!C86</f>
        <v>838.82098629258667</v>
      </c>
      <c r="C88" s="313">
        <f>'1.3'!D86</f>
        <v>957.82946219989412</v>
      </c>
      <c r="D88" s="313">
        <f>'1.3'!E86</f>
        <v>1083.7070740595641</v>
      </c>
      <c r="E88" s="313">
        <f>'1.3'!F86</f>
        <v>1118.0993817878234</v>
      </c>
      <c r="F88" s="313">
        <f>'1.3'!G86</f>
        <v>1120.8592812180555</v>
      </c>
      <c r="G88" s="313">
        <f>'1.3'!H86</f>
        <v>1198.6675027925032</v>
      </c>
      <c r="H88" s="313">
        <f>'1.3'!I86</f>
        <v>1422.2889054749326</v>
      </c>
      <c r="I88" s="313">
        <f>'1.3'!J86</f>
        <v>1205.4162920057533</v>
      </c>
      <c r="J88" s="313">
        <f>'1.3'!K86</f>
        <v>1132.8576010400279</v>
      </c>
      <c r="K88" s="313">
        <f>'1.3'!L86</f>
        <v>1073.3463189143674</v>
      </c>
      <c r="L88" s="313">
        <f>'1.3'!M86</f>
        <v>932.53365466689627</v>
      </c>
      <c r="M88" s="313">
        <f>'1.3'!N86</f>
        <v>798.99358393008924</v>
      </c>
      <c r="N88" s="313">
        <f>'1.3'!O86</f>
        <v>901.49504079431313</v>
      </c>
      <c r="O88" s="313">
        <f>'1.3'!P86</f>
        <v>1055.2368173024422</v>
      </c>
      <c r="P88" s="313">
        <f>'1.3'!Q86</f>
        <v>1252.4014284388802</v>
      </c>
      <c r="Q88" s="313">
        <f>'1.3'!R86</f>
        <v>1384.1141159905026</v>
      </c>
      <c r="R88" s="313">
        <f>'1.3'!S86</f>
        <v>1538.564769501095</v>
      </c>
      <c r="S88" s="313">
        <f>'1.3'!T86</f>
        <v>1649.7606243092566</v>
      </c>
      <c r="T88" s="313">
        <f>'1.3'!U86</f>
        <v>1717.2184229345451</v>
      </c>
      <c r="U88" s="313">
        <f>'1.3'!V86</f>
        <v>1629.4410506439067</v>
      </c>
      <c r="V88" s="313">
        <f>'1.3'!W86</f>
        <v>1764.5202631403336</v>
      </c>
      <c r="W88" s="313">
        <f>'1.3'!X86</f>
        <v>1879.0702828731198</v>
      </c>
      <c r="X88" s="313">
        <f>'1.3'!Y86</f>
        <v>1947.0723482984345</v>
      </c>
      <c r="Y88" s="313">
        <f>'1.3'!Z86</f>
        <v>1706.0317531522735</v>
      </c>
      <c r="Z88" s="313">
        <f>'1.3'!AA86</f>
        <v>1552.9497187386007</v>
      </c>
      <c r="AA88" s="313">
        <f>'1.3'!AB86</f>
        <v>1585.0584502642646</v>
      </c>
      <c r="AB88" s="313">
        <f>'1.3'!AC86</f>
        <v>1597.9718285446602</v>
      </c>
      <c r="AC88" s="313">
        <f>'1.3'!AD86</f>
        <v>1415.1855224607339</v>
      </c>
      <c r="AD88" s="313">
        <f>'1.3'!AE86</f>
        <v>1492.8910270221718</v>
      </c>
      <c r="AE88" s="313">
        <f>'1.3'!AF86</f>
        <v>1307.9319383554166</v>
      </c>
      <c r="AF88" s="313">
        <f>'1.3'!AG86</f>
        <v>1118.2308549323343</v>
      </c>
      <c r="AG88" s="313">
        <f>'1.3'!AH86</f>
        <v>885.83260333471594</v>
      </c>
      <c r="AH88" s="313">
        <f>'1.3'!AI86</f>
        <v>842.49149894615903</v>
      </c>
      <c r="AI88" s="313">
        <f>'1.3'!AJ86</f>
        <v>816.45913086682526</v>
      </c>
      <c r="AJ88" s="313">
        <f>'1.3'!AK86</f>
        <v>766.29678102188927</v>
      </c>
      <c r="AK88" s="313">
        <f>'1.3'!AL86</f>
        <v>658.95898638110157</v>
      </c>
      <c r="AL88" s="313">
        <f>'1.3'!AM86</f>
        <v>688.90537424507022</v>
      </c>
      <c r="AM88" s="313">
        <f>'1.3'!AN86</f>
        <v>702.32080933130135</v>
      </c>
      <c r="AN88" s="313">
        <f>'1.3'!AO86</f>
        <v>635.72930802000883</v>
      </c>
      <c r="AO88" s="313">
        <f>'1.3'!AP86</f>
        <v>489.77138905389137</v>
      </c>
      <c r="AP88" s="313">
        <f>'1.3'!AQ86</f>
        <v>422.95071527692221</v>
      </c>
      <c r="AQ88" s="313">
        <f>'1.3'!AR86</f>
        <v>296.58356301468643</v>
      </c>
      <c r="AR88" s="313">
        <f>'1.3'!AS86</f>
        <v>270.71796568916568</v>
      </c>
      <c r="AS88" s="313">
        <f>'1.3'!AT86</f>
        <v>318.00517412006229</v>
      </c>
      <c r="AT88" s="313">
        <f>'1.3'!AU86</f>
        <v>399.65347411859494</v>
      </c>
      <c r="AU88" s="313">
        <f>'1.3'!AV86</f>
        <v>730.51490506860091</v>
      </c>
      <c r="AV88" s="313">
        <f>'1.3'!AW86</f>
        <v>1420.8576571619126</v>
      </c>
      <c r="AW88" s="313">
        <f>'1.3'!AX86</f>
        <v>2485.7419388889693</v>
      </c>
      <c r="AX88" s="313">
        <f>'1.3'!AY86</f>
        <v>3720.8811618224686</v>
      </c>
    </row>
    <row r="89" spans="1:50" x14ac:dyDescent="0.2">
      <c r="A89" s="317" t="s">
        <v>393</v>
      </c>
      <c r="B89" s="313">
        <f>'1.3'!C87</f>
        <v>6836.596353617093</v>
      </c>
      <c r="C89" s="313">
        <f>'1.3'!D87</f>
        <v>7067.4903019299763</v>
      </c>
      <c r="D89" s="313">
        <f>'1.3'!E87</f>
        <v>7299.978439089693</v>
      </c>
      <c r="E89" s="313">
        <f>'1.3'!F87</f>
        <v>6274.5401729778914</v>
      </c>
      <c r="F89" s="313">
        <f>'1.3'!G87</f>
        <v>8013.2986461440341</v>
      </c>
      <c r="G89" s="313">
        <f>'1.3'!H87</f>
        <v>6656.9881287127209</v>
      </c>
      <c r="H89" s="313">
        <f>'1.3'!I87</f>
        <v>8757.8787257935255</v>
      </c>
      <c r="I89" s="313">
        <f>'1.3'!J87</f>
        <v>6566.8578162997146</v>
      </c>
      <c r="J89" s="313">
        <f>'1.3'!K87</f>
        <v>8092.7985765537196</v>
      </c>
      <c r="K89" s="313">
        <f>'1.3'!L87</f>
        <v>6614.3925762054178</v>
      </c>
      <c r="L89" s="313">
        <f>'1.3'!M87</f>
        <v>9047.2814760000801</v>
      </c>
      <c r="M89" s="313">
        <f>'1.3'!N87</f>
        <v>7393.4493773636514</v>
      </c>
      <c r="N89" s="313">
        <f>'1.3'!O87</f>
        <v>8824.869753644085</v>
      </c>
      <c r="O89" s="313">
        <f>'1.3'!P87</f>
        <v>11009.592807027328</v>
      </c>
      <c r="P89" s="313">
        <f>'1.3'!Q87</f>
        <v>8275.3543017759675</v>
      </c>
      <c r="Q89" s="313">
        <f>'1.3'!R87</f>
        <v>12167.402293138728</v>
      </c>
      <c r="R89" s="313">
        <f>'1.3'!S87</f>
        <v>8810.1496514397204</v>
      </c>
      <c r="S89" s="313">
        <f>'1.3'!T87</f>
        <v>8658.5607883314642</v>
      </c>
      <c r="T89" s="313">
        <f>'1.3'!U87</f>
        <v>10111.426054749198</v>
      </c>
      <c r="U89" s="313">
        <f>'1.3'!V87</f>
        <v>11299.150810115563</v>
      </c>
      <c r="V89" s="313">
        <f>'1.3'!W87</f>
        <v>11128.109563156619</v>
      </c>
      <c r="W89" s="313">
        <f>'1.3'!X87</f>
        <v>15670.948317609185</v>
      </c>
      <c r="X89" s="313">
        <f>'1.3'!Y87</f>
        <v>13948.437385552186</v>
      </c>
      <c r="Y89" s="313">
        <f>'1.3'!Z87</f>
        <v>14794.084803553891</v>
      </c>
      <c r="Z89" s="313">
        <f>'1.3'!AA87</f>
        <v>12853.263115568585</v>
      </c>
      <c r="AA89" s="313">
        <f>'1.3'!AB87</f>
        <v>10337.351752074876</v>
      </c>
      <c r="AB89" s="313">
        <f>'1.3'!AC87</f>
        <v>11940.091601821308</v>
      </c>
      <c r="AC89" s="313">
        <f>'1.3'!AD87</f>
        <v>13207.23227925551</v>
      </c>
      <c r="AD89" s="313">
        <f>'1.3'!AE87</f>
        <v>14523.450938607275</v>
      </c>
      <c r="AE89" s="313">
        <f>'1.3'!AF87</f>
        <v>12783.554971960963</v>
      </c>
      <c r="AF89" s="313">
        <f>'1.3'!AG87</f>
        <v>12141.08642141911</v>
      </c>
      <c r="AG89" s="313">
        <f>'1.3'!AH87</f>
        <v>12972.035201886065</v>
      </c>
      <c r="AH89" s="313">
        <f>'1.3'!AI87</f>
        <v>11545.32154234458</v>
      </c>
      <c r="AI89" s="313">
        <f>'1.3'!AJ87</f>
        <v>11317.041685501268</v>
      </c>
      <c r="AJ89" s="313">
        <f>'1.3'!AK87</f>
        <v>11974.208096958087</v>
      </c>
      <c r="AK89" s="313">
        <f>'1.3'!AL87</f>
        <v>12114.606713127974</v>
      </c>
      <c r="AL89" s="313">
        <f>'1.3'!AM87</f>
        <v>13500.538259291339</v>
      </c>
      <c r="AM89" s="313">
        <f>'1.3'!AN87</f>
        <v>13242.544361303922</v>
      </c>
      <c r="AN89" s="313">
        <f>'1.3'!AO87</f>
        <v>14036.305605214333</v>
      </c>
      <c r="AO89" s="313">
        <f>'1.3'!AP87</f>
        <v>14182.885934789854</v>
      </c>
      <c r="AP89" s="313">
        <f>'1.3'!AQ87</f>
        <v>14959.62126441371</v>
      </c>
      <c r="AQ89" s="313">
        <f>'1.3'!AR87</f>
        <v>12069.326971746616</v>
      </c>
      <c r="AR89" s="313">
        <f>'1.3'!AS87</f>
        <v>12496.50618348062</v>
      </c>
      <c r="AS89" s="313">
        <f>'1.3'!AT87</f>
        <v>13775.650807574388</v>
      </c>
      <c r="AT89" s="313">
        <f>'1.3'!AU87</f>
        <v>13974.999698370399</v>
      </c>
      <c r="AU89" s="313">
        <f>'1.3'!AV87</f>
        <v>15901.748783499406</v>
      </c>
      <c r="AV89" s="313">
        <f>'1.3'!AW87</f>
        <v>32785.54002307645</v>
      </c>
      <c r="AW89" s="313">
        <f>'1.3'!AX87</f>
        <v>21237.888694322457</v>
      </c>
      <c r="AX89" s="313">
        <f>'1.3'!AY87</f>
        <v>16208.281123568264</v>
      </c>
    </row>
    <row r="90" spans="1:50" x14ac:dyDescent="0.2">
      <c r="A90" t="s">
        <v>907</v>
      </c>
      <c r="B90" s="313">
        <f>'1.3'!C88</f>
        <v>120895.87023554498</v>
      </c>
      <c r="C90" s="313">
        <f>'1.3'!D88</f>
        <v>126083.15340998252</v>
      </c>
      <c r="D90" s="313">
        <f>'1.3'!E88</f>
        <v>124220.06348740296</v>
      </c>
      <c r="E90" s="313">
        <f>'1.3'!F88</f>
        <v>147738.91245577147</v>
      </c>
      <c r="F90" s="313">
        <f>'1.3'!G88</f>
        <v>130577.38760437773</v>
      </c>
      <c r="G90" s="313">
        <f>'1.3'!H88</f>
        <v>128636.38542010933</v>
      </c>
      <c r="H90" s="313">
        <f>'1.3'!I88</f>
        <v>127467.06491389565</v>
      </c>
      <c r="I90" s="313">
        <f>'1.3'!J88</f>
        <v>154427.98898325989</v>
      </c>
      <c r="J90" s="313">
        <f>'1.3'!K88</f>
        <v>138219.08895253701</v>
      </c>
      <c r="K90" s="313">
        <f>'1.3'!L88</f>
        <v>148586.86544240598</v>
      </c>
      <c r="L90" s="313">
        <f>'1.3'!M88</f>
        <v>158934.53568069916</v>
      </c>
      <c r="M90" s="313">
        <f>'1.3'!N88</f>
        <v>163181.98641021072</v>
      </c>
      <c r="N90" s="313">
        <f>'1.3'!O88</f>
        <v>158706.49069865016</v>
      </c>
      <c r="O90" s="313">
        <f>'1.3'!P88</f>
        <v>160098.42991366464</v>
      </c>
      <c r="P90" s="313">
        <f>'1.3'!Q88</f>
        <v>168080.41573812399</v>
      </c>
      <c r="Q90" s="313">
        <f>'1.3'!R88</f>
        <v>196491.18205269743</v>
      </c>
      <c r="R90" s="313">
        <f>'1.3'!S88</f>
        <v>183378.26130454062</v>
      </c>
      <c r="S90" s="313">
        <f>'1.3'!T88</f>
        <v>181063.56035330595</v>
      </c>
      <c r="T90" s="313">
        <f>'1.3'!U88</f>
        <v>182408.47396385451</v>
      </c>
      <c r="U90" s="313">
        <f>'1.3'!V88</f>
        <v>199019.08428317693</v>
      </c>
      <c r="V90" s="313">
        <f>'1.3'!W88</f>
        <v>181181.03433595737</v>
      </c>
      <c r="W90" s="313">
        <f>'1.3'!X88</f>
        <v>194666.90484810545</v>
      </c>
      <c r="X90" s="313">
        <f>'1.3'!Y88</f>
        <v>193963.9007894347</v>
      </c>
      <c r="Y90" s="313">
        <f>'1.3'!Z88</f>
        <v>233092.14296199084</v>
      </c>
      <c r="Z90" s="313">
        <f>'1.3'!AA88</f>
        <v>202340.72278413892</v>
      </c>
      <c r="AA90" s="313">
        <f>'1.3'!AB88</f>
        <v>205124.30816911158</v>
      </c>
      <c r="AB90" s="313">
        <f>'1.3'!AC88</f>
        <v>198414.82855789131</v>
      </c>
      <c r="AC90" s="313">
        <f>'1.3'!AD88</f>
        <v>224919.22776106844</v>
      </c>
      <c r="AD90" s="313">
        <f>'1.3'!AE88</f>
        <v>203764.88269558866</v>
      </c>
      <c r="AE90" s="313">
        <f>'1.3'!AF88</f>
        <v>201277.94094469206</v>
      </c>
      <c r="AF90" s="313">
        <f>'1.3'!AG88</f>
        <v>200942.77254419363</v>
      </c>
      <c r="AG90" s="313">
        <f>'1.3'!AH88</f>
        <v>239288.60591470014</v>
      </c>
      <c r="AH90" s="313">
        <f>'1.3'!AI88</f>
        <v>209296.29032069718</v>
      </c>
      <c r="AI90" s="313">
        <f>'1.3'!AJ88</f>
        <v>214883.5858364148</v>
      </c>
      <c r="AJ90" s="313">
        <f>'1.3'!AK88</f>
        <v>223561.52917013163</v>
      </c>
      <c r="AK90" s="313">
        <f>'1.3'!AL88</f>
        <v>249052.78075602918</v>
      </c>
      <c r="AL90" s="313">
        <f>'1.3'!AM88</f>
        <v>219461.96163252261</v>
      </c>
      <c r="AM90" s="313">
        <f>'1.3'!AN88</f>
        <v>229514.10366177073</v>
      </c>
      <c r="AN90" s="313">
        <f>'1.3'!AO88</f>
        <v>222456.33956480393</v>
      </c>
      <c r="AO90" s="313">
        <f>'1.3'!AP88</f>
        <v>251016.93599909559</v>
      </c>
      <c r="AP90" s="313">
        <f>'1.3'!AQ88</f>
        <v>219985.75721792417</v>
      </c>
      <c r="AQ90" s="313">
        <f>'1.3'!AR88</f>
        <v>212965.62767610574</v>
      </c>
      <c r="AR90" s="313">
        <f>'1.3'!AS88</f>
        <v>224128.6451411735</v>
      </c>
      <c r="AS90" s="313">
        <f>'1.3'!AT88</f>
        <v>289928.08006854577</v>
      </c>
      <c r="AT90" s="313">
        <f>'1.3'!AU88</f>
        <v>230434.41974710813</v>
      </c>
      <c r="AU90" s="313">
        <f>'1.3'!AV88</f>
        <v>247190.4275509576</v>
      </c>
      <c r="AV90" s="313">
        <f>'1.3'!AW88</f>
        <v>262636.52082588617</v>
      </c>
      <c r="AW90" s="313">
        <f>'1.3'!AX88</f>
        <v>347704.08735829603</v>
      </c>
      <c r="AX90" s="313">
        <f>'1.3'!AY88</f>
        <v>281460.73901901592</v>
      </c>
    </row>
    <row r="91" spans="1:50" x14ac:dyDescent="0.2">
      <c r="A91" s="11" t="s">
        <v>488</v>
      </c>
      <c r="B91" s="313">
        <f>'1.3'!C89</f>
        <v>118325.45788576324</v>
      </c>
      <c r="C91" s="313">
        <f>'1.3'!D89</f>
        <v>120060.32389487216</v>
      </c>
      <c r="D91" s="313">
        <f>'1.3'!E89</f>
        <v>116768.47450636586</v>
      </c>
      <c r="E91" s="313">
        <f>'1.3'!F89</f>
        <v>138867.65088610817</v>
      </c>
      <c r="F91" s="313">
        <f>'1.3'!G89</f>
        <v>130188.14365597264</v>
      </c>
      <c r="G91" s="313">
        <f>'1.3'!H89</f>
        <v>125772.6248954091</v>
      </c>
      <c r="H91" s="313">
        <f>'1.3'!I89</f>
        <v>124212.71373235565</v>
      </c>
      <c r="I91" s="313">
        <f>'1.3'!J89</f>
        <v>147158.99051729523</v>
      </c>
      <c r="J91" s="313">
        <f>'1.3'!K89</f>
        <v>138238.26583445258</v>
      </c>
      <c r="K91" s="313">
        <f>'1.3'!L89</f>
        <v>146440.11297295536</v>
      </c>
      <c r="L91" s="313">
        <f>'1.3'!M89</f>
        <v>155762.13512700054</v>
      </c>
      <c r="M91" s="313">
        <f>'1.3'!N89</f>
        <v>156048.15775177354</v>
      </c>
      <c r="N91" s="313">
        <f>'1.3'!O89</f>
        <v>158521.02894240481</v>
      </c>
      <c r="O91" s="313">
        <f>'1.3'!P89</f>
        <v>154583.99183035392</v>
      </c>
      <c r="P91" s="313">
        <f>'1.3'!Q89</f>
        <v>161569.93126869632</v>
      </c>
      <c r="Q91" s="313">
        <f>'1.3'!R89</f>
        <v>184834.42137739118</v>
      </c>
      <c r="R91" s="313">
        <f>'1.3'!S89</f>
        <v>179425.91541481274</v>
      </c>
      <c r="S91" s="313">
        <f>'1.3'!T89</f>
        <v>173636.54083762877</v>
      </c>
      <c r="T91" s="313">
        <f>'1.3'!U89</f>
        <v>173823.01283071161</v>
      </c>
      <c r="U91" s="313">
        <f>'1.3'!V89</f>
        <v>190595.04874887437</v>
      </c>
      <c r="V91" s="313">
        <f>'1.3'!W89</f>
        <v>183287.01514009709</v>
      </c>
      <c r="W91" s="313">
        <f>'1.3'!X89</f>
        <v>194468.64247966534</v>
      </c>
      <c r="X91" s="313">
        <f>'1.3'!Y89</f>
        <v>193489.31380977968</v>
      </c>
      <c r="Y91" s="313">
        <f>'1.3'!Z89</f>
        <v>229330.86424391626</v>
      </c>
      <c r="Z91" s="313">
        <f>'1.3'!AA89</f>
        <v>205327.72714795658</v>
      </c>
      <c r="AA91" s="313">
        <f>'1.3'!AB89</f>
        <v>206246.82191328029</v>
      </c>
      <c r="AB91" s="313">
        <f>'1.3'!AC89</f>
        <v>199514.36319426339</v>
      </c>
      <c r="AC91" s="313">
        <f>'1.3'!AD89</f>
        <v>224877.77481634167</v>
      </c>
      <c r="AD91" s="313">
        <f>'1.3'!AE89</f>
        <v>206764.04985707512</v>
      </c>
      <c r="AE91" s="313">
        <f>'1.3'!AF89</f>
        <v>203319.90843727716</v>
      </c>
      <c r="AF91" s="313">
        <f>'1.3'!AG89</f>
        <v>201442.32180874748</v>
      </c>
      <c r="AG91" s="313">
        <f>'1.3'!AH89</f>
        <v>236858.77006971324</v>
      </c>
      <c r="AH91" s="313">
        <f>'1.3'!AI89</f>
        <v>212804.50609862784</v>
      </c>
      <c r="AI91" s="313">
        <f>'1.3'!AJ89</f>
        <v>215956.88854946973</v>
      </c>
      <c r="AJ91" s="313">
        <f>'1.3'!AK89</f>
        <v>223934.0974713508</v>
      </c>
      <c r="AK91" s="313">
        <f>'1.3'!AL89</f>
        <v>246947.50452192652</v>
      </c>
      <c r="AL91" s="313">
        <f>'1.3'!AM89</f>
        <v>225304.93478145904</v>
      </c>
      <c r="AM91" s="313">
        <f>'1.3'!AN89</f>
        <v>233308.88141691335</v>
      </c>
      <c r="AN91" s="313">
        <f>'1.3'!AO89</f>
        <v>225727.36629284898</v>
      </c>
      <c r="AO91" s="313">
        <f>'1.3'!AP89</f>
        <v>252505.75120039147</v>
      </c>
      <c r="AP91" s="313">
        <f>'1.3'!AQ89</f>
        <v>226285.38642814636</v>
      </c>
      <c r="AQ91" s="313">
        <f>'1.3'!AR89</f>
        <v>216894.76221846716</v>
      </c>
      <c r="AR91" s="313">
        <f>'1.3'!AS89</f>
        <v>228434.93591948214</v>
      </c>
      <c r="AS91" s="313">
        <f>'1.3'!AT89</f>
        <v>288516.59326388349</v>
      </c>
      <c r="AT91" s="313">
        <f>'1.3'!AU89</f>
        <v>237094.42220168974</v>
      </c>
      <c r="AU91" s="313">
        <f>'1.3'!AV89</f>
        <v>251042.15613665804</v>
      </c>
      <c r="AV91" s="313">
        <f>'1.3'!AW89</f>
        <v>263728.28476979205</v>
      </c>
      <c r="AW91" s="313">
        <f>'1.3'!AX89</f>
        <v>333193.4002147002</v>
      </c>
      <c r="AX91" s="313">
        <f>'1.3'!AY89</f>
        <v>280998.52346502466</v>
      </c>
    </row>
    <row r="92" spans="1:50" x14ac:dyDescent="0.2">
      <c r="A92" s="317" t="s">
        <v>244</v>
      </c>
      <c r="B92" s="313">
        <f>'1.3'!C90</f>
        <v>40774.325650464823</v>
      </c>
      <c r="C92" s="313">
        <f>'1.3'!D90</f>
        <v>40516.468054893558</v>
      </c>
      <c r="D92" s="313">
        <f>'1.3'!E90</f>
        <v>39010.453118125195</v>
      </c>
      <c r="E92" s="313">
        <f>'1.3'!F90</f>
        <v>48517.148035205741</v>
      </c>
      <c r="F92" s="313">
        <f>'1.3'!G90</f>
        <v>46317.285634822365</v>
      </c>
      <c r="G92" s="313">
        <f>'1.3'!H90</f>
        <v>45429.05309567014</v>
      </c>
      <c r="H92" s="313">
        <f>'1.3'!I90</f>
        <v>46326.403425819044</v>
      </c>
      <c r="I92" s="313">
        <f>'1.3'!J90</f>
        <v>51931.315098648469</v>
      </c>
      <c r="J92" s="313">
        <f>'1.3'!K90</f>
        <v>51994.143548442145</v>
      </c>
      <c r="K92" s="313">
        <f>'1.3'!L90</f>
        <v>50572.265054702199</v>
      </c>
      <c r="L92" s="313">
        <f>'1.3'!M90</f>
        <v>52558.477351523499</v>
      </c>
      <c r="M92" s="313">
        <f>'1.3'!N90</f>
        <v>58594.800270198306</v>
      </c>
      <c r="N92" s="313">
        <f>'1.3'!O90</f>
        <v>58279.554596004535</v>
      </c>
      <c r="O92" s="313">
        <f>'1.3'!P90</f>
        <v>57302.043781489367</v>
      </c>
      <c r="P92" s="313">
        <f>'1.3'!Q90</f>
        <v>59409.653556856698</v>
      </c>
      <c r="Q92" s="313">
        <f>'1.3'!R90</f>
        <v>67807.309280789428</v>
      </c>
      <c r="R92" s="313">
        <f>'1.3'!S90</f>
        <v>65854.275841611234</v>
      </c>
      <c r="S92" s="313">
        <f>'1.3'!T90</f>
        <v>63776.269799635891</v>
      </c>
      <c r="T92" s="313">
        <f>'1.3'!U90</f>
        <v>65529.471327392166</v>
      </c>
      <c r="U92" s="313">
        <f>'1.3'!V90</f>
        <v>71008.953099740684</v>
      </c>
      <c r="V92" s="313">
        <f>'1.3'!W90</f>
        <v>66072.907438500231</v>
      </c>
      <c r="W92" s="313">
        <f>'1.3'!X90</f>
        <v>70729.5113382196</v>
      </c>
      <c r="X92" s="313">
        <f>'1.3'!Y90</f>
        <v>69355.268522147482</v>
      </c>
      <c r="Y92" s="313">
        <f>'1.3'!Z90</f>
        <v>84568.552342522715</v>
      </c>
      <c r="Z92" s="313">
        <f>'1.3'!AA90</f>
        <v>69325.832639652348</v>
      </c>
      <c r="AA92" s="313">
        <f>'1.3'!AB90</f>
        <v>74128.516038361573</v>
      </c>
      <c r="AB92" s="313">
        <f>'1.3'!AC90</f>
        <v>69234.661431916058</v>
      </c>
      <c r="AC92" s="313">
        <f>'1.3'!AD90</f>
        <v>88071.392273229983</v>
      </c>
      <c r="AD92" s="313">
        <f>'1.3'!AE90</f>
        <v>72276.689293300282</v>
      </c>
      <c r="AE92" s="313">
        <f>'1.3'!AF90</f>
        <v>75982.183029209467</v>
      </c>
      <c r="AF92" s="313">
        <f>'1.3'!AG90</f>
        <v>75062.804794010619</v>
      </c>
      <c r="AG92" s="313">
        <f>'1.3'!AH90</f>
        <v>91782.250146769627</v>
      </c>
      <c r="AH92" s="313">
        <f>'1.3'!AI90</f>
        <v>77900.542221076699</v>
      </c>
      <c r="AI92" s="313">
        <f>'1.3'!AJ90</f>
        <v>78695.214860364969</v>
      </c>
      <c r="AJ92" s="313">
        <f>'1.3'!AK90</f>
        <v>78553.951462144425</v>
      </c>
      <c r="AK92" s="313">
        <f>'1.3'!AL90</f>
        <v>92396.121445753859</v>
      </c>
      <c r="AL92" s="313">
        <f>'1.3'!AM90</f>
        <v>81905.815317395987</v>
      </c>
      <c r="AM92" s="313">
        <f>'1.3'!AN90</f>
        <v>82732.824759719806</v>
      </c>
      <c r="AN92" s="313">
        <f>'1.3'!AO90</f>
        <v>82598.757667119964</v>
      </c>
      <c r="AO92" s="313">
        <f>'1.3'!AP90</f>
        <v>97178.632122874275</v>
      </c>
      <c r="AP92" s="313">
        <f>'1.3'!AQ90</f>
        <v>77070.012212567701</v>
      </c>
      <c r="AQ92" s="313">
        <f>'1.3'!AR90</f>
        <v>79354.015979188436</v>
      </c>
      <c r="AR92" s="313">
        <f>'1.3'!AS90</f>
        <v>81558.826365663481</v>
      </c>
      <c r="AS92" s="313">
        <f>'1.3'!AT90</f>
        <v>104516.29346939037</v>
      </c>
      <c r="AT92" s="313">
        <f>'1.3'!AU90</f>
        <v>81720.318024386099</v>
      </c>
      <c r="AU92" s="313">
        <f>'1.3'!AV90</f>
        <v>86625.547925433639</v>
      </c>
      <c r="AV92" s="313">
        <f>'1.3'!AW90</f>
        <v>87952.023250994767</v>
      </c>
      <c r="AW92" s="313">
        <f>'1.3'!AX90</f>
        <v>117723.9171035598</v>
      </c>
      <c r="AX92" s="313">
        <f>'1.3'!AY90</f>
        <v>89431.332431544521</v>
      </c>
    </row>
    <row r="93" spans="1:50" x14ac:dyDescent="0.2">
      <c r="A93" s="317" t="s">
        <v>245</v>
      </c>
      <c r="B93" s="313">
        <f>'1.3'!C91</f>
        <v>15703.687068430396</v>
      </c>
      <c r="C93" s="313">
        <f>'1.3'!D91</f>
        <v>16165.313214416252</v>
      </c>
      <c r="D93" s="313">
        <f>'1.3'!E91</f>
        <v>17722.959648520442</v>
      </c>
      <c r="E93" s="313">
        <f>'1.3'!F91</f>
        <v>17796.97343360844</v>
      </c>
      <c r="F93" s="313">
        <f>'1.3'!G91</f>
        <v>15478.173522363777</v>
      </c>
      <c r="G93" s="313">
        <f>'1.3'!H91</f>
        <v>16633.29004207773</v>
      </c>
      <c r="H93" s="313">
        <f>'1.3'!I91</f>
        <v>18116.372691085558</v>
      </c>
      <c r="I93" s="313">
        <f>'1.3'!J91</f>
        <v>21479.77810504294</v>
      </c>
      <c r="J93" s="313">
        <f>'1.3'!K91</f>
        <v>17943.84263430467</v>
      </c>
      <c r="K93" s="313">
        <f>'1.3'!L91</f>
        <v>19392.10922677955</v>
      </c>
      <c r="L93" s="313">
        <f>'1.3'!M91</f>
        <v>20630.457738883862</v>
      </c>
      <c r="M93" s="313">
        <f>'1.3'!N91</f>
        <v>23304.915946892223</v>
      </c>
      <c r="N93" s="313">
        <f>'1.3'!O91</f>
        <v>19728.901642651839</v>
      </c>
      <c r="O93" s="313">
        <f>'1.3'!P91</f>
        <v>22750.022148097338</v>
      </c>
      <c r="P93" s="313">
        <f>'1.3'!Q91</f>
        <v>23607.341770582982</v>
      </c>
      <c r="Q93" s="313">
        <f>'1.3'!R91</f>
        <v>25717.176418077855</v>
      </c>
      <c r="R93" s="313">
        <f>'1.3'!S91</f>
        <v>22369.036244275943</v>
      </c>
      <c r="S93" s="313">
        <f>'1.3'!T91</f>
        <v>24050.394612231532</v>
      </c>
      <c r="T93" s="313">
        <f>'1.3'!U91</f>
        <v>25336.844733048896</v>
      </c>
      <c r="U93" s="313">
        <f>'1.3'!V91</f>
        <v>24989.863973683627</v>
      </c>
      <c r="V93" s="313">
        <f>'1.3'!W91</f>
        <v>18534.903807170977</v>
      </c>
      <c r="W93" s="313">
        <f>'1.3'!X91</f>
        <v>22756.603575460394</v>
      </c>
      <c r="X93" s="313">
        <f>'1.3'!Y91</f>
        <v>24411.652799006886</v>
      </c>
      <c r="Y93" s="313">
        <f>'1.3'!Z91</f>
        <v>27418.25821057173</v>
      </c>
      <c r="Z93" s="313">
        <f>'1.3'!AA91</f>
        <v>19248.683203493038</v>
      </c>
      <c r="AA93" s="313">
        <f>'1.3'!AB91</f>
        <v>24794.296929479402</v>
      </c>
      <c r="AB93" s="313">
        <f>'1.3'!AC91</f>
        <v>24161.913858576278</v>
      </c>
      <c r="AC93" s="313">
        <f>'1.3'!AD91</f>
        <v>29622.932429501292</v>
      </c>
      <c r="AD93" s="313">
        <f>'1.3'!AE91</f>
        <v>20930.428516565284</v>
      </c>
      <c r="AE93" s="313">
        <f>'1.3'!AF91</f>
        <v>26065.065287066325</v>
      </c>
      <c r="AF93" s="313">
        <f>'1.3'!AG91</f>
        <v>26103.128464622645</v>
      </c>
      <c r="AG93" s="313">
        <f>'1.3'!AH91</f>
        <v>32207.484142355752</v>
      </c>
      <c r="AH93" s="313">
        <f>'1.3'!AI91</f>
        <v>23599.039311264674</v>
      </c>
      <c r="AI93" s="313">
        <f>'1.3'!AJ91</f>
        <v>26936.020649592869</v>
      </c>
      <c r="AJ93" s="313">
        <f>'1.3'!AK91</f>
        <v>28223.906150550352</v>
      </c>
      <c r="AK93" s="313">
        <f>'1.3'!AL91</f>
        <v>31623.457332522088</v>
      </c>
      <c r="AL93" s="313">
        <f>'1.3'!AM91</f>
        <v>24833.097592149745</v>
      </c>
      <c r="AM93" s="313">
        <f>'1.3'!AN91</f>
        <v>28344.578807333404</v>
      </c>
      <c r="AN93" s="313">
        <f>'1.3'!AO91</f>
        <v>29699.811361970729</v>
      </c>
      <c r="AO93" s="313">
        <f>'1.3'!AP91</f>
        <v>33277.134368976134</v>
      </c>
      <c r="AP93" s="313">
        <f>'1.3'!AQ91</f>
        <v>23821.870734203243</v>
      </c>
      <c r="AQ93" s="313">
        <f>'1.3'!AR91</f>
        <v>27595.971547303801</v>
      </c>
      <c r="AR93" s="313">
        <f>'1.3'!AS91</f>
        <v>27989.93083727852</v>
      </c>
      <c r="AS93" s="313">
        <f>'1.3'!AT91</f>
        <v>39261.923644314425</v>
      </c>
      <c r="AT93" s="313">
        <f>'1.3'!AU91</f>
        <v>26374.993756585372</v>
      </c>
      <c r="AU93" s="313">
        <f>'1.3'!AV91</f>
        <v>33684.541446790412</v>
      </c>
      <c r="AV93" s="313">
        <f>'1.3'!AW91</f>
        <v>35067.536273798869</v>
      </c>
      <c r="AW93" s="313">
        <f>'1.3'!AX91</f>
        <v>50631.069024672819</v>
      </c>
      <c r="AX93" s="313">
        <f>'1.3'!AY91</f>
        <v>30620.081675987451</v>
      </c>
    </row>
    <row r="94" spans="1:50" x14ac:dyDescent="0.2">
      <c r="A94" s="317" t="s">
        <v>331</v>
      </c>
      <c r="B94" s="313">
        <f>'1.3'!C92</f>
        <v>4358.4281174125035</v>
      </c>
      <c r="C94" s="313">
        <f>'1.3'!D92</f>
        <v>4471.1552537555026</v>
      </c>
      <c r="D94" s="313">
        <f>'1.3'!E92</f>
        <v>4544.8887265836274</v>
      </c>
      <c r="E94" s="313">
        <f>'1.3'!F92</f>
        <v>4583.5279022483664</v>
      </c>
      <c r="F94" s="313">
        <f>'1.3'!G92</f>
        <v>4854.3573866235092</v>
      </c>
      <c r="G94" s="313">
        <f>'1.3'!H92</f>
        <v>4995.0174154733841</v>
      </c>
      <c r="H94" s="313">
        <f>'1.3'!I92</f>
        <v>5073.6319178130389</v>
      </c>
      <c r="I94" s="313">
        <f>'1.3'!J92</f>
        <v>5116.9932800900679</v>
      </c>
      <c r="J94" s="313">
        <f>'1.3'!K92</f>
        <v>5303.0978756534314</v>
      </c>
      <c r="K94" s="313">
        <f>'1.3'!L92</f>
        <v>5430.0641752863976</v>
      </c>
      <c r="L94" s="313">
        <f>'1.3'!M92</f>
        <v>5529.6251807362914</v>
      </c>
      <c r="M94" s="313">
        <f>'1.3'!N92</f>
        <v>5570.2127683238796</v>
      </c>
      <c r="N94" s="313">
        <f>'1.3'!O92</f>
        <v>6192.2707973692095</v>
      </c>
      <c r="O94" s="313">
        <f>'1.3'!P92</f>
        <v>6349.7477494186296</v>
      </c>
      <c r="P94" s="313">
        <f>'1.3'!Q92</f>
        <v>6476.2396530323995</v>
      </c>
      <c r="Q94" s="313">
        <f>'1.3'!R92</f>
        <v>6532.7418001797614</v>
      </c>
      <c r="R94" s="313">
        <f>'1.3'!S92</f>
        <v>6890.371877943342</v>
      </c>
      <c r="S94" s="313">
        <f>'1.3'!T92</f>
        <v>7053.2879902759669</v>
      </c>
      <c r="T94" s="313">
        <f>'1.3'!U92</f>
        <v>7167.5832583935107</v>
      </c>
      <c r="U94" s="313">
        <f>'1.3'!V92</f>
        <v>7219.106839576657</v>
      </c>
      <c r="V94" s="313">
        <f>'1.3'!W92</f>
        <v>7805.3115231364673</v>
      </c>
      <c r="W94" s="313">
        <f>'1.3'!X92</f>
        <v>7968.1749306419752</v>
      </c>
      <c r="X94" s="313">
        <f>'1.3'!Y92</f>
        <v>8156.4053248695609</v>
      </c>
      <c r="Y94" s="313">
        <f>'1.3'!Z92</f>
        <v>8271.1082213519967</v>
      </c>
      <c r="Z94" s="313">
        <f>'1.3'!AA92</f>
        <v>8575.0351610872185</v>
      </c>
      <c r="AA94" s="313">
        <f>'1.3'!AB92</f>
        <v>8752.7644794137541</v>
      </c>
      <c r="AB94" s="313">
        <f>'1.3'!AC92</f>
        <v>8880.4610475733534</v>
      </c>
      <c r="AC94" s="313">
        <f>'1.3'!AD92</f>
        <v>8917.3163724873593</v>
      </c>
      <c r="AD94" s="313">
        <f>'1.3'!AE92</f>
        <v>8737.7213674612758</v>
      </c>
      <c r="AE94" s="313">
        <f>'1.3'!AF92</f>
        <v>8830.4397091636565</v>
      </c>
      <c r="AF94" s="313">
        <f>'1.3'!AG92</f>
        <v>9021.0558111120463</v>
      </c>
      <c r="AG94" s="313">
        <f>'1.3'!AH92</f>
        <v>9072.409334561522</v>
      </c>
      <c r="AH94" s="313">
        <f>'1.3'!AI92</f>
        <v>9357.5327004371993</v>
      </c>
      <c r="AI94" s="313">
        <f>'1.3'!AJ92</f>
        <v>9463.9208429253522</v>
      </c>
      <c r="AJ94" s="313">
        <f>'1.3'!AK92</f>
        <v>9632.0719114092935</v>
      </c>
      <c r="AK94" s="313">
        <f>'1.3'!AL92</f>
        <v>9851.2855323902459</v>
      </c>
      <c r="AL94" s="313">
        <f>'1.3'!AM92</f>
        <v>10162.257528394242</v>
      </c>
      <c r="AM94" s="313">
        <f>'1.3'!AN92</f>
        <v>9985.922235400616</v>
      </c>
      <c r="AN94" s="313">
        <f>'1.3'!AO92</f>
        <v>10094.905688735891</v>
      </c>
      <c r="AO94" s="313">
        <f>'1.3'!AP92</f>
        <v>10291.914547469252</v>
      </c>
      <c r="AP94" s="313">
        <f>'1.3'!AQ92</f>
        <v>10248.88270798492</v>
      </c>
      <c r="AQ94" s="313">
        <f>'1.3'!AR92</f>
        <v>10376.952021640156</v>
      </c>
      <c r="AR94" s="313">
        <f>'1.3'!AS92</f>
        <v>10660.554137244595</v>
      </c>
      <c r="AS94" s="313">
        <f>'1.3'!AT92</f>
        <v>11104.611133130327</v>
      </c>
      <c r="AT94" s="313">
        <f>'1.3'!AU92</f>
        <v>11647.632832893927</v>
      </c>
      <c r="AU94" s="313">
        <f>'1.3'!AV92</f>
        <v>12208.051852491524</v>
      </c>
      <c r="AV94" s="313">
        <f>'1.3'!AW92</f>
        <v>12615.251449041598</v>
      </c>
      <c r="AW94" s="313">
        <f>'1.3'!AX92</f>
        <v>12842.703872083686</v>
      </c>
      <c r="AX94" s="313">
        <f>'1.3'!AY92</f>
        <v>12697.849083220955</v>
      </c>
    </row>
    <row r="95" spans="1:50" x14ac:dyDescent="0.2">
      <c r="A95" s="317" t="s">
        <v>332</v>
      </c>
      <c r="B95" s="313">
        <f>'1.3'!C93</f>
        <v>12781.994285743323</v>
      </c>
      <c r="C95" s="313">
        <f>'1.3'!D93</f>
        <v>16429.00102632026</v>
      </c>
      <c r="D95" s="313">
        <f>'1.3'!E93</f>
        <v>12056.08567031368</v>
      </c>
      <c r="E95" s="313">
        <f>'1.3'!F93</f>
        <v>20134.22805373052</v>
      </c>
      <c r="F95" s="313">
        <f>'1.3'!G93</f>
        <v>15407.836420690788</v>
      </c>
      <c r="G95" s="313">
        <f>'1.3'!H93</f>
        <v>11061.631032456671</v>
      </c>
      <c r="H95" s="313">
        <f>'1.3'!I93</f>
        <v>9021.4573994219372</v>
      </c>
      <c r="I95" s="313">
        <f>'1.3'!J93</f>
        <v>13113.173003128224</v>
      </c>
      <c r="J95" s="313">
        <f>'1.3'!K93</f>
        <v>7628.8335878242942</v>
      </c>
      <c r="K95" s="313">
        <f>'1.3'!L93</f>
        <v>17166.785735292477</v>
      </c>
      <c r="L95" s="313">
        <f>'1.3'!M93</f>
        <v>21376.757379672737</v>
      </c>
      <c r="M95" s="313">
        <f>'1.3'!N93</f>
        <v>10820.460693543664</v>
      </c>
      <c r="N95" s="313">
        <f>'1.3'!O93</f>
        <v>12254.590784931475</v>
      </c>
      <c r="O95" s="313">
        <f>'1.3'!P93</f>
        <v>10281.318017538089</v>
      </c>
      <c r="P95" s="313">
        <f>'1.3'!Q93</f>
        <v>13518.982985520592</v>
      </c>
      <c r="Q95" s="313">
        <f>'1.3'!R93</f>
        <v>18056.089224230949</v>
      </c>
      <c r="R95" s="313">
        <f>'1.3'!S93</f>
        <v>16593.63209854289</v>
      </c>
      <c r="S95" s="313">
        <f>'1.3'!T93</f>
        <v>15061.860598314714</v>
      </c>
      <c r="T95" s="313">
        <f>'1.3'!U93</f>
        <v>4217.1052626259116</v>
      </c>
      <c r="U95" s="313">
        <f>'1.3'!V93</f>
        <v>17130.651599272049</v>
      </c>
      <c r="V95" s="313">
        <f>'1.3'!W93</f>
        <v>17549.82821833928</v>
      </c>
      <c r="W95" s="313">
        <f>'1.3'!X93</f>
        <v>21431.114972622068</v>
      </c>
      <c r="X95" s="313">
        <f>'1.3'!Y93</f>
        <v>19864.351936644343</v>
      </c>
      <c r="Y95" s="313">
        <f>'1.3'!Z93</f>
        <v>30786.739013862691</v>
      </c>
      <c r="Z95" s="313">
        <f>'1.3'!AA93</f>
        <v>23742.259836200763</v>
      </c>
      <c r="AA95" s="313">
        <f>'1.3'!AB93</f>
        <v>19620.154262851131</v>
      </c>
      <c r="AB95" s="313">
        <f>'1.3'!AC93</f>
        <v>22542.321555642546</v>
      </c>
      <c r="AC95" s="313">
        <f>'1.3'!AD93</f>
        <v>14438.025190923254</v>
      </c>
      <c r="AD95" s="313">
        <f>'1.3'!AE93</f>
        <v>19399.642597911414</v>
      </c>
      <c r="AE95" s="313">
        <f>'1.3'!AF93</f>
        <v>11222.88143330134</v>
      </c>
      <c r="AF95" s="313">
        <f>'1.3'!AG93</f>
        <v>9500.8946466539473</v>
      </c>
      <c r="AG95" s="313">
        <f>'1.3'!AH93</f>
        <v>14189.717162347777</v>
      </c>
      <c r="AH95" s="313">
        <f>'1.3'!AI93</f>
        <v>14733.354663282105</v>
      </c>
      <c r="AI95" s="313">
        <f>'1.3'!AJ93</f>
        <v>13425.411364589745</v>
      </c>
      <c r="AJ95" s="313">
        <f>'1.3'!AK93</f>
        <v>19432.503107916345</v>
      </c>
      <c r="AK95" s="313">
        <f>'1.3'!AL93</f>
        <v>13147.43401014723</v>
      </c>
      <c r="AL95" s="313">
        <f>'1.3'!AM93</f>
        <v>12033.679969523957</v>
      </c>
      <c r="AM95" s="313">
        <f>'1.3'!AN93</f>
        <v>12806.274276462318</v>
      </c>
      <c r="AN95" s="313">
        <f>'1.3'!AO93</f>
        <v>12408.900268682488</v>
      </c>
      <c r="AO95" s="313">
        <f>'1.3'!AP93</f>
        <v>11858.660135264057</v>
      </c>
      <c r="AP95" s="313">
        <f>'1.3'!AQ93</f>
        <v>10425.223172556876</v>
      </c>
      <c r="AQ95" s="313">
        <f>'1.3'!AR93</f>
        <v>8846.405204177061</v>
      </c>
      <c r="AR95" s="313">
        <f>'1.3'!AS93</f>
        <v>8633.9832075358936</v>
      </c>
      <c r="AS95" s="313">
        <f>'1.3'!AT93</f>
        <v>8439.2578630393928</v>
      </c>
      <c r="AT95" s="313">
        <f>'1.3'!AU93</f>
        <v>7170.9406115486117</v>
      </c>
      <c r="AU95" s="313">
        <f>'1.3'!AV93</f>
        <v>8615.5698402191229</v>
      </c>
      <c r="AV95" s="313">
        <f>'1.3'!AW93</f>
        <v>9274.618993406204</v>
      </c>
      <c r="AW95" s="313">
        <f>'1.3'!AX93</f>
        <v>11911.826855948786</v>
      </c>
      <c r="AX95" s="313">
        <f>'1.3'!AY93</f>
        <v>19121.316921506099</v>
      </c>
    </row>
    <row r="96" spans="1:50" x14ac:dyDescent="0.2">
      <c r="A96" s="317" t="s">
        <v>248</v>
      </c>
      <c r="B96" s="313">
        <f>'1.3'!C94</f>
        <v>131.77820476853776</v>
      </c>
      <c r="C96" s="313">
        <f>'1.3'!D94</f>
        <v>102.87102350551903</v>
      </c>
      <c r="D96" s="313">
        <f>'1.3'!E94</f>
        <v>86.474303898331755</v>
      </c>
      <c r="E96" s="313">
        <f>'1.3'!F94</f>
        <v>88.621276560194232</v>
      </c>
      <c r="F96" s="313">
        <f>'1.3'!G94</f>
        <v>128.96759445038154</v>
      </c>
      <c r="G96" s="313">
        <f>'1.3'!H94</f>
        <v>93.351646999117179</v>
      </c>
      <c r="H96" s="313">
        <f>'1.3'!I94</f>
        <v>64.705148379764907</v>
      </c>
      <c r="I96" s="313">
        <f>'1.3'!J94</f>
        <v>134.5434964107364</v>
      </c>
      <c r="J96" s="313">
        <f>'1.3'!K94</f>
        <v>36.863662336534418</v>
      </c>
      <c r="K96" s="313">
        <f>'1.3'!L94</f>
        <v>71.76091918968784</v>
      </c>
      <c r="L96" s="313">
        <f>'1.3'!M94</f>
        <v>102.73434203988329</v>
      </c>
      <c r="M96" s="313">
        <f>'1.3'!N94</f>
        <v>228.11443952389445</v>
      </c>
      <c r="N96" s="313">
        <f>'1.3'!O94</f>
        <v>105.83017018847475</v>
      </c>
      <c r="O96" s="313">
        <f>'1.3'!P94</f>
        <v>281.72770924443614</v>
      </c>
      <c r="P96" s="313">
        <f>'1.3'!Q94</f>
        <v>142.03946960326743</v>
      </c>
      <c r="Q96" s="313">
        <f>'1.3'!R94</f>
        <v>160.19959607382171</v>
      </c>
      <c r="R96" s="313">
        <f>'1.3'!S94</f>
        <v>204.30692187896432</v>
      </c>
      <c r="S96" s="313">
        <f>'1.3'!T94</f>
        <v>137.37971783834755</v>
      </c>
      <c r="T96" s="313">
        <f>'1.3'!U94</f>
        <v>129.33740790600444</v>
      </c>
      <c r="U96" s="313">
        <f>'1.3'!V94</f>
        <v>142.79457277668371</v>
      </c>
      <c r="V96" s="313">
        <f>'1.3'!W94</f>
        <v>210.22287374271068</v>
      </c>
      <c r="W96" s="313">
        <f>'1.3'!X94</f>
        <v>141.57264531342747</v>
      </c>
      <c r="X96" s="313">
        <f>'1.3'!Y94</f>
        <v>122.52216376442549</v>
      </c>
      <c r="Y96" s="313">
        <f>'1.3'!Z94</f>
        <v>157.10379606943653</v>
      </c>
      <c r="Z96" s="313">
        <f>'1.3'!AA94</f>
        <v>198.60069162055672</v>
      </c>
      <c r="AA96" s="313">
        <f>'1.3'!AB94</f>
        <v>197.34452037579533</v>
      </c>
      <c r="AB96" s="313">
        <f>'1.3'!AC94</f>
        <v>170.88230925766035</v>
      </c>
      <c r="AC96" s="313">
        <f>'1.3'!AD94</f>
        <v>926.60640582598751</v>
      </c>
      <c r="AD96" s="313">
        <f>'1.3'!AE94</f>
        <v>348.10838990351755</v>
      </c>
      <c r="AE96" s="313">
        <f>'1.3'!AF94</f>
        <v>443.04477244215627</v>
      </c>
      <c r="AF96" s="313">
        <f>'1.3'!AG94</f>
        <v>427.08202579346437</v>
      </c>
      <c r="AG96" s="313">
        <f>'1.3'!AH94</f>
        <v>461.48159377086182</v>
      </c>
      <c r="AH96" s="313">
        <f>'1.3'!AI94</f>
        <v>385.91251596249322</v>
      </c>
      <c r="AI96" s="313">
        <f>'1.3'!AJ94</f>
        <v>389.4796589169527</v>
      </c>
      <c r="AJ96" s="313">
        <f>'1.3'!AK94</f>
        <v>325.43220687274567</v>
      </c>
      <c r="AK96" s="313">
        <f>'1.3'!AL94</f>
        <v>549.39319072780813</v>
      </c>
      <c r="AL96" s="313">
        <f>'1.3'!AM94</f>
        <v>346.62666500220723</v>
      </c>
      <c r="AM96" s="313">
        <f>'1.3'!AN94</f>
        <v>349.83067320289121</v>
      </c>
      <c r="AN96" s="313">
        <f>'1.3'!AO94</f>
        <v>292.30324461301376</v>
      </c>
      <c r="AO96" s="313">
        <f>'1.3'!AP94</f>
        <v>493.46502536188797</v>
      </c>
      <c r="AP96" s="313">
        <f>'1.3'!AQ94</f>
        <v>318.25705142837154</v>
      </c>
      <c r="AQ96" s="313">
        <f>'1.3'!AR94</f>
        <v>258.28162427766028</v>
      </c>
      <c r="AR96" s="313">
        <f>'1.3'!AS94</f>
        <v>219.03939439039689</v>
      </c>
      <c r="AS96" s="313">
        <f>'1.3'!AT94</f>
        <v>660.98288022357121</v>
      </c>
      <c r="AT96" s="313">
        <f>'1.3'!AU94</f>
        <v>244.76020527676241</v>
      </c>
      <c r="AU96" s="313">
        <f>'1.3'!AV94</f>
        <v>340.53772914007357</v>
      </c>
      <c r="AV96" s="313">
        <f>'1.3'!AW94</f>
        <v>184.09291064564653</v>
      </c>
      <c r="AW96" s="313">
        <f>'1.3'!AX94</f>
        <v>285.49008167157501</v>
      </c>
      <c r="AX96" s="313">
        <f>'1.3'!AY94</f>
        <v>317.05953606982922</v>
      </c>
    </row>
    <row r="97" spans="1:50" x14ac:dyDescent="0.2">
      <c r="A97" s="317" t="s">
        <v>243</v>
      </c>
      <c r="B97" s="313">
        <f>'1.3'!C95</f>
        <v>25597.227862440312</v>
      </c>
      <c r="C97" s="313">
        <f>'1.3'!D95</f>
        <v>20158.84385889124</v>
      </c>
      <c r="D97" s="313">
        <f>'1.3'!E95</f>
        <v>21930.669856366469</v>
      </c>
      <c r="E97" s="313">
        <f>'1.3'!F95</f>
        <v>20799.124721515789</v>
      </c>
      <c r="F97" s="313">
        <f>'1.3'!G95</f>
        <v>27664.804783046951</v>
      </c>
      <c r="G97" s="313">
        <f>'1.3'!H95</f>
        <v>23080.084119500822</v>
      </c>
      <c r="H97" s="313">
        <f>'1.3'!I95</f>
        <v>20947.828305603049</v>
      </c>
      <c r="I97" s="313">
        <f>'1.3'!J95</f>
        <v>23749.307191506676</v>
      </c>
      <c r="J97" s="313">
        <f>'1.3'!K95</f>
        <v>32655.347743616461</v>
      </c>
      <c r="K97" s="313">
        <f>'1.3'!L95</f>
        <v>25318.794651266147</v>
      </c>
      <c r="L97" s="313">
        <f>'1.3'!M95</f>
        <v>25833.550574482375</v>
      </c>
      <c r="M97" s="313">
        <f>'1.3'!N95</f>
        <v>22985.579519053805</v>
      </c>
      <c r="N97" s="313">
        <f>'1.3'!O95</f>
        <v>34091.728867457285</v>
      </c>
      <c r="O97" s="313">
        <f>'1.3'!P95</f>
        <v>24881.622620724913</v>
      </c>
      <c r="P97" s="313">
        <f>'1.3'!Q95</f>
        <v>25961.51726841991</v>
      </c>
      <c r="Q97" s="313">
        <f>'1.3'!R95</f>
        <v>29983.326933155411</v>
      </c>
      <c r="R97" s="313">
        <f>'1.3'!S95</f>
        <v>33267.540645667075</v>
      </c>
      <c r="S97" s="313">
        <f>'1.3'!T95</f>
        <v>28332.754865343279</v>
      </c>
      <c r="T97" s="313">
        <f>'1.3'!U95</f>
        <v>33116.540142506994</v>
      </c>
      <c r="U97" s="313">
        <f>'1.3'!V95</f>
        <v>32164.725275662648</v>
      </c>
      <c r="V97" s="313">
        <f>'1.3'!W95</f>
        <v>38009.87446428019</v>
      </c>
      <c r="W97" s="313">
        <f>'1.3'!X95</f>
        <v>29558.601272394611</v>
      </c>
      <c r="X97" s="313">
        <f>'1.3'!Y95</f>
        <v>29312.829132355488</v>
      </c>
      <c r="Y97" s="313">
        <f>'1.3'!Z95</f>
        <v>32604.761626399712</v>
      </c>
      <c r="Z97" s="313">
        <f>'1.3'!AA95</f>
        <v>42938.821199922306</v>
      </c>
      <c r="AA97" s="313">
        <f>'1.3'!AB95</f>
        <v>33627.035074543877</v>
      </c>
      <c r="AB97" s="313">
        <f>'1.3'!AC95</f>
        <v>31895.86767827774</v>
      </c>
      <c r="AC97" s="313">
        <f>'1.3'!AD95</f>
        <v>27337.198239348614</v>
      </c>
      <c r="AD97" s="313">
        <f>'1.3'!AE95</f>
        <v>41862.724920807486</v>
      </c>
      <c r="AE97" s="313">
        <f>'1.3'!AF95</f>
        <v>33193.542945180765</v>
      </c>
      <c r="AF97" s="313">
        <f>'1.3'!AG95</f>
        <v>33480.340711787139</v>
      </c>
      <c r="AG97" s="313">
        <f>'1.3'!AH95</f>
        <v>33044.495895564665</v>
      </c>
      <c r="AH97" s="313">
        <f>'1.3'!AI95</f>
        <v>41141.446399787877</v>
      </c>
      <c r="AI97" s="313">
        <f>'1.3'!AJ95</f>
        <v>35716.063074255144</v>
      </c>
      <c r="AJ97" s="313">
        <f>'1.3'!AK95</f>
        <v>36102.712576745056</v>
      </c>
      <c r="AK97" s="313">
        <f>'1.3'!AL95</f>
        <v>39014.223334299386</v>
      </c>
      <c r="AL97" s="313">
        <f>'1.3'!AM95</f>
        <v>46767.525650715077</v>
      </c>
      <c r="AM97" s="313">
        <f>'1.3'!AN95</f>
        <v>44308.353775278127</v>
      </c>
      <c r="AN97" s="313">
        <f>'1.3'!AO95</f>
        <v>35477.482730282514</v>
      </c>
      <c r="AO97" s="313">
        <f>'1.3'!AP95</f>
        <v>34922.245527144289</v>
      </c>
      <c r="AP97" s="313">
        <f>'1.3'!AQ95</f>
        <v>49017.261135787398</v>
      </c>
      <c r="AQ97" s="313">
        <f>'1.3'!AR95</f>
        <v>33258.993404171859</v>
      </c>
      <c r="AR97" s="313">
        <f>'1.3'!AS95</f>
        <v>40679.823946750315</v>
      </c>
      <c r="AS97" s="313">
        <f>'1.3'!AT95</f>
        <v>47974.304287390441</v>
      </c>
      <c r="AT97" s="313">
        <f>'1.3'!AU95</f>
        <v>53529.545259805884</v>
      </c>
      <c r="AU97" s="313">
        <f>'1.3'!AV95</f>
        <v>47959.260353172656</v>
      </c>
      <c r="AV97" s="313">
        <f>'1.3'!AW95</f>
        <v>52552.917550266029</v>
      </c>
      <c r="AW97" s="313">
        <f>'1.3'!AX95</f>
        <v>60027.048854310073</v>
      </c>
      <c r="AX97" s="313">
        <f>'1.3'!AY95</f>
        <v>62278.975987804391</v>
      </c>
    </row>
    <row r="98" spans="1:50" x14ac:dyDescent="0.2">
      <c r="A98" s="317" t="s">
        <v>578</v>
      </c>
      <c r="B98" s="313">
        <f>'1.3'!C96</f>
        <v>17537.381983226533</v>
      </c>
      <c r="C98" s="313">
        <f>'1.3'!D96</f>
        <v>16084.378466680158</v>
      </c>
      <c r="D98" s="313">
        <f>'1.3'!E96</f>
        <v>15764.830682015696</v>
      </c>
      <c r="E98" s="313">
        <f>'1.3'!F96</f>
        <v>20649.556233872809</v>
      </c>
      <c r="F98" s="313">
        <f>'1.3'!G96</f>
        <v>18933.589584390171</v>
      </c>
      <c r="G98" s="313">
        <f>'1.3'!H96</f>
        <v>18956.917515734782</v>
      </c>
      <c r="H98" s="313">
        <f>'1.3'!I96</f>
        <v>18858.986085862507</v>
      </c>
      <c r="I98" s="313">
        <f>'1.3'!J96</f>
        <v>22990.795894002516</v>
      </c>
      <c r="J98" s="313">
        <f>'1.3'!K96</f>
        <v>21240.389771261347</v>
      </c>
      <c r="K98" s="313">
        <f>'1.3'!L96</f>
        <v>22373.217785547473</v>
      </c>
      <c r="L98" s="313">
        <f>'1.3'!M96</f>
        <v>22839.596388631329</v>
      </c>
      <c r="M98" s="313">
        <f>'1.3'!N96</f>
        <v>25848.423887327557</v>
      </c>
      <c r="N98" s="313">
        <f>'1.3'!O96</f>
        <v>24226.794791044103</v>
      </c>
      <c r="O98" s="313">
        <f>'1.3'!P96</f>
        <v>24928.365446654698</v>
      </c>
      <c r="P98" s="313">
        <f>'1.3'!Q96</f>
        <v>24634.614320819564</v>
      </c>
      <c r="Q98" s="313">
        <f>'1.3'!R96</f>
        <v>30237.065633441631</v>
      </c>
      <c r="R98" s="313">
        <f>'1.3'!S96</f>
        <v>29499.648890944813</v>
      </c>
      <c r="S98" s="313">
        <f>'1.3'!T96</f>
        <v>27895.70974718226</v>
      </c>
      <c r="T98" s="313">
        <f>'1.3'!U96</f>
        <v>29680.802197754187</v>
      </c>
      <c r="U98" s="313">
        <f>'1.3'!V96</f>
        <v>30215.173682978697</v>
      </c>
      <c r="V98" s="313">
        <f>'1.3'!W96</f>
        <v>29876.789911785374</v>
      </c>
      <c r="W98" s="313">
        <f>'1.3'!X96</f>
        <v>32574.850761507598</v>
      </c>
      <c r="X98" s="313">
        <f>'1.3'!Y96</f>
        <v>33117.348389005158</v>
      </c>
      <c r="Y98" s="313">
        <f>'1.3'!Z96</f>
        <v>36397.873575201869</v>
      </c>
      <c r="Z98" s="313">
        <f>'1.3'!AA96</f>
        <v>35130.376084218973</v>
      </c>
      <c r="AA98" s="313">
        <f>'1.3'!AB96</f>
        <v>34869.134287651883</v>
      </c>
      <c r="AB98" s="313">
        <f>'1.3'!AC96</f>
        <v>33117.719589872693</v>
      </c>
      <c r="AC98" s="313">
        <f>'1.3'!AD96</f>
        <v>41677.440199436467</v>
      </c>
      <c r="AD98" s="313">
        <f>'1.3'!AE96</f>
        <v>39206.297696225673</v>
      </c>
      <c r="AE98" s="313">
        <f>'1.3'!AF96</f>
        <v>35848.361836310767</v>
      </c>
      <c r="AF98" s="313">
        <f>'1.3'!AG96</f>
        <v>38693.664120595771</v>
      </c>
      <c r="AG98" s="313">
        <f>'1.3'!AH96</f>
        <v>45825.868927477779</v>
      </c>
      <c r="AH98" s="313">
        <f>'1.3'!AI96</f>
        <v>41449.494508006406</v>
      </c>
      <c r="AI98" s="313">
        <f>'1.3'!AJ96</f>
        <v>41063.298829543928</v>
      </c>
      <c r="AJ98" s="313">
        <f>'1.3'!AK96</f>
        <v>41523.735148412503</v>
      </c>
      <c r="AK98" s="313">
        <f>'1.3'!AL96</f>
        <v>48894.33859002719</v>
      </c>
      <c r="AL98" s="313">
        <f>'1.3'!AM96</f>
        <v>45077.929811015791</v>
      </c>
      <c r="AM98" s="313">
        <f>'1.3'!AN96</f>
        <v>44657.02540710914</v>
      </c>
      <c r="AN98" s="313">
        <f>'1.3'!AO96</f>
        <v>45157.04468018558</v>
      </c>
      <c r="AO98" s="313">
        <f>'1.3'!AP96</f>
        <v>53172.669478299431</v>
      </c>
      <c r="AP98" s="313">
        <f>'1.3'!AQ96</f>
        <v>47025.526245623529</v>
      </c>
      <c r="AQ98" s="313">
        <f>'1.3'!AR96</f>
        <v>48365.198249072426</v>
      </c>
      <c r="AR98" s="313">
        <f>'1.3'!AS96</f>
        <v>49090.689011758594</v>
      </c>
      <c r="AS98" s="313">
        <f>'1.3'!AT96</f>
        <v>64077.02711831544</v>
      </c>
      <c r="AT98" s="313">
        <f>'1.3'!AU96</f>
        <v>46975.164059167822</v>
      </c>
      <c r="AU98" s="313">
        <f>'1.3'!AV96</f>
        <v>51211.231250515135</v>
      </c>
      <c r="AV98" s="313">
        <f>'1.3'!AW96</f>
        <v>51950.441375477152</v>
      </c>
      <c r="AW98" s="313">
        <f>'1.3'!AX96</f>
        <v>62368.312477824489</v>
      </c>
      <c r="AX98" s="313">
        <f>'1.3'!AY96</f>
        <v>53370.167087051137</v>
      </c>
    </row>
    <row r="99" spans="1:50" x14ac:dyDescent="0.2">
      <c r="A99" s="317" t="s">
        <v>396</v>
      </c>
      <c r="B99" s="313">
        <f>'1.3'!C97</f>
        <v>1440.6347132768317</v>
      </c>
      <c r="C99" s="313">
        <f>'1.3'!D97</f>
        <v>6132.2929964096693</v>
      </c>
      <c r="D99" s="313">
        <f>'1.3'!E97</f>
        <v>5652.1125005424319</v>
      </c>
      <c r="E99" s="313">
        <f>'1.3'!F97</f>
        <v>6298.4712293662997</v>
      </c>
      <c r="F99" s="313">
        <f>'1.3'!G97</f>
        <v>1403.128729584721</v>
      </c>
      <c r="G99" s="313">
        <f>'1.3'!H97</f>
        <v>5523.2800274964502</v>
      </c>
      <c r="H99" s="313">
        <f>'1.3'!I97</f>
        <v>5803.3287583707552</v>
      </c>
      <c r="I99" s="313">
        <f>'1.3'!J97</f>
        <v>8643.0844484655736</v>
      </c>
      <c r="J99" s="313">
        <f>'1.3'!K97</f>
        <v>1435.7470110137124</v>
      </c>
      <c r="K99" s="313">
        <f>'1.3'!L97</f>
        <v>6115.1154248914509</v>
      </c>
      <c r="L99" s="313">
        <f>'1.3'!M97</f>
        <v>6890.9361710305548</v>
      </c>
      <c r="M99" s="313">
        <f>'1.3'!N97</f>
        <v>8695.6502269102239</v>
      </c>
      <c r="N99" s="313">
        <f>'1.3'!O97</f>
        <v>3641.3572927578707</v>
      </c>
      <c r="O99" s="313">
        <f>'1.3'!P97</f>
        <v>7809.1443571864365</v>
      </c>
      <c r="P99" s="313">
        <f>'1.3'!Q97</f>
        <v>7819.5422438609003</v>
      </c>
      <c r="Q99" s="313">
        <f>'1.3'!R97</f>
        <v>6340.512491442284</v>
      </c>
      <c r="R99" s="313">
        <f>'1.3'!S97</f>
        <v>4747.1028939484559</v>
      </c>
      <c r="S99" s="313">
        <f>'1.3'!T97</f>
        <v>7328.8835068067683</v>
      </c>
      <c r="T99" s="313">
        <f>'1.3'!U97</f>
        <v>8645.3285010839609</v>
      </c>
      <c r="U99" s="313">
        <f>'1.3'!V97</f>
        <v>7723.7797051833059</v>
      </c>
      <c r="V99" s="313">
        <f>'1.3'!W97</f>
        <v>5227.1769031418562</v>
      </c>
      <c r="W99" s="313">
        <f>'1.3'!X97</f>
        <v>9308.2129835056639</v>
      </c>
      <c r="X99" s="313">
        <f>'1.3'!Y97</f>
        <v>9148.935541986355</v>
      </c>
      <c r="Y99" s="313">
        <f>'1.3'!Z97</f>
        <v>9126.4674579361345</v>
      </c>
      <c r="Z99" s="313">
        <f>'1.3'!AA97</f>
        <v>6168.1183317613868</v>
      </c>
      <c r="AA99" s="313">
        <f>'1.3'!AB97</f>
        <v>10257.576320602862</v>
      </c>
      <c r="AB99" s="313">
        <f>'1.3'!AC97</f>
        <v>9510.5357231470589</v>
      </c>
      <c r="AC99" s="313">
        <f>'1.3'!AD97</f>
        <v>13886.863705588688</v>
      </c>
      <c r="AD99" s="313">
        <f>'1.3'!AE97</f>
        <v>4002.4370749002023</v>
      </c>
      <c r="AE99" s="313">
        <f>'1.3'!AF97</f>
        <v>11734.389424602674</v>
      </c>
      <c r="AF99" s="313">
        <f>'1.3'!AG97</f>
        <v>9153.3512341718288</v>
      </c>
      <c r="AG99" s="313">
        <f>'1.3'!AH97</f>
        <v>10275.062866865293</v>
      </c>
      <c r="AH99" s="313">
        <f>'1.3'!AI97</f>
        <v>4237.1837788103721</v>
      </c>
      <c r="AI99" s="313">
        <f>'1.3'!AJ97</f>
        <v>10267.479269280771</v>
      </c>
      <c r="AJ99" s="313">
        <f>'1.3'!AK97</f>
        <v>10139.784907300123</v>
      </c>
      <c r="AK99" s="313">
        <f>'1.3'!AL97</f>
        <v>11471.251086058732</v>
      </c>
      <c r="AL99" s="313">
        <f>'1.3'!AM97</f>
        <v>4178.0022472620585</v>
      </c>
      <c r="AM99" s="313">
        <f>'1.3'!AN97</f>
        <v>10124.071482407011</v>
      </c>
      <c r="AN99" s="313">
        <f>'1.3'!AO97</f>
        <v>9998.160651258775</v>
      </c>
      <c r="AO99" s="313">
        <f>'1.3'!AP97</f>
        <v>11311.02999500216</v>
      </c>
      <c r="AP99" s="313">
        <f>'1.3'!AQ97</f>
        <v>8358.3531679943371</v>
      </c>
      <c r="AQ99" s="313">
        <f>'1.3'!AR97</f>
        <v>8838.9441886357745</v>
      </c>
      <c r="AR99" s="313">
        <f>'1.3'!AS97</f>
        <v>9602.0890188603425</v>
      </c>
      <c r="AS99" s="313">
        <f>'1.3'!AT97</f>
        <v>12482.192868079546</v>
      </c>
      <c r="AT99" s="313">
        <f>'1.3'!AU97</f>
        <v>9431.0674520252705</v>
      </c>
      <c r="AU99" s="313">
        <f>'1.3'!AV97</f>
        <v>10397.415738895468</v>
      </c>
      <c r="AV99" s="313">
        <f>'1.3'!AW97</f>
        <v>14131.402966161762</v>
      </c>
      <c r="AW99" s="313">
        <f>'1.3'!AX97</f>
        <v>17403.031944628976</v>
      </c>
      <c r="AX99" s="313">
        <f>'1.3'!AY97</f>
        <v>13161.740741840265</v>
      </c>
    </row>
    <row r="100" spans="1:50" x14ac:dyDescent="0.2">
      <c r="A100" s="11" t="s">
        <v>610</v>
      </c>
      <c r="B100" s="313">
        <f>'1.3'!C98</f>
        <v>2570.4123497817382</v>
      </c>
      <c r="C100" s="313">
        <f>'1.3'!D98</f>
        <v>6022.8295151103621</v>
      </c>
      <c r="D100" s="313">
        <f>'1.3'!E98</f>
        <v>7451.5889810371027</v>
      </c>
      <c r="E100" s="313">
        <f>'1.3'!F98</f>
        <v>8871.2615696632893</v>
      </c>
      <c r="F100" s="313">
        <f>'1.3'!G98</f>
        <v>389.24394840509194</v>
      </c>
      <c r="G100" s="313">
        <f>'1.3'!H98</f>
        <v>2863.7605247002321</v>
      </c>
      <c r="H100" s="313">
        <f>'1.3'!I98</f>
        <v>3254.3511815400025</v>
      </c>
      <c r="I100" s="313">
        <f>'1.3'!J98</f>
        <v>7268.9984659646707</v>
      </c>
      <c r="J100" s="313">
        <f>'1.3'!K98</f>
        <v>-19.176881915582271</v>
      </c>
      <c r="K100" s="313">
        <f>'1.3'!L98</f>
        <v>2146.752469450611</v>
      </c>
      <c r="L100" s="313">
        <f>'1.3'!M98</f>
        <v>3172.4005536986097</v>
      </c>
      <c r="M100" s="313">
        <f>'1.3'!N98</f>
        <v>7133.828658437169</v>
      </c>
      <c r="N100" s="313">
        <f>'1.3'!O98</f>
        <v>185.46175624536318</v>
      </c>
      <c r="O100" s="313">
        <f>'1.3'!P98</f>
        <v>5514.4380833107152</v>
      </c>
      <c r="P100" s="313">
        <f>'1.3'!Q98</f>
        <v>6510.4844694276662</v>
      </c>
      <c r="Q100" s="313">
        <f>'1.3'!R98</f>
        <v>11656.760675306252</v>
      </c>
      <c r="R100" s="313">
        <f>'1.3'!S98</f>
        <v>3952.3458897278833</v>
      </c>
      <c r="S100" s="313">
        <f>'1.3'!T98</f>
        <v>7427.0195156771824</v>
      </c>
      <c r="T100" s="313">
        <f>'1.3'!U98</f>
        <v>8585.4611331429114</v>
      </c>
      <c r="U100" s="313">
        <f>'1.3'!V98</f>
        <v>8424.0355343025476</v>
      </c>
      <c r="V100" s="313">
        <f>'1.3'!W98</f>
        <v>-2105.9808041397127</v>
      </c>
      <c r="W100" s="313">
        <f>'1.3'!X98</f>
        <v>198.26236844011146</v>
      </c>
      <c r="X100" s="313">
        <f>'1.3'!Y98</f>
        <v>474.58697965502961</v>
      </c>
      <c r="Y100" s="313">
        <f>'1.3'!Z98</f>
        <v>3761.2787180745672</v>
      </c>
      <c r="Z100" s="313">
        <f>'1.3'!AA98</f>
        <v>-2987.0043638176539</v>
      </c>
      <c r="AA100" s="313">
        <f>'1.3'!AB98</f>
        <v>-1122.5137441687084</v>
      </c>
      <c r="AB100" s="313">
        <f>'1.3'!AC98</f>
        <v>-1099.5346363720919</v>
      </c>
      <c r="AC100" s="313">
        <f>'1.3'!AD98</f>
        <v>41.452944726768692</v>
      </c>
      <c r="AD100" s="313">
        <f>'1.3'!AE98</f>
        <v>-2999.1671614864708</v>
      </c>
      <c r="AE100" s="313">
        <f>'1.3'!AF98</f>
        <v>-2041.9674925850904</v>
      </c>
      <c r="AF100" s="313">
        <f>'1.3'!AG98</f>
        <v>-499.54926455384157</v>
      </c>
      <c r="AG100" s="313">
        <f>'1.3'!AH98</f>
        <v>2429.8358449868974</v>
      </c>
      <c r="AH100" s="313">
        <f>'1.3'!AI98</f>
        <v>-3508.2157779306544</v>
      </c>
      <c r="AI100" s="313">
        <f>'1.3'!AJ98</f>
        <v>-1073.3027130549326</v>
      </c>
      <c r="AJ100" s="313">
        <f>'1.3'!AK98</f>
        <v>-372.56830121917119</v>
      </c>
      <c r="AK100" s="313">
        <f>'1.3'!AL98</f>
        <v>2105.2762341026719</v>
      </c>
      <c r="AL100" s="313">
        <f>'1.3'!AM98</f>
        <v>-5842.9731489364367</v>
      </c>
      <c r="AM100" s="313">
        <f>'1.3'!AN98</f>
        <v>-3794.7777551426188</v>
      </c>
      <c r="AN100" s="313">
        <f>'1.3'!AO98</f>
        <v>-3271.0267280450607</v>
      </c>
      <c r="AO100" s="313">
        <f>'1.3'!AP98</f>
        <v>-1488.8152012958872</v>
      </c>
      <c r="AP100" s="313">
        <f>'1.3'!AQ98</f>
        <v>-6299.6292102221805</v>
      </c>
      <c r="AQ100" s="313">
        <f>'1.3'!AR98</f>
        <v>-3929.1345423614293</v>
      </c>
      <c r="AR100" s="313">
        <f>'1.3'!AS98</f>
        <v>-4306.2907783086384</v>
      </c>
      <c r="AS100" s="313">
        <f>'1.3'!AT98</f>
        <v>1411.4868046622487</v>
      </c>
      <c r="AT100" s="313">
        <f>'1.3'!AU98</f>
        <v>-6660.0024545815977</v>
      </c>
      <c r="AU100" s="313">
        <f>'1.3'!AV98</f>
        <v>-3851.7285857004426</v>
      </c>
      <c r="AV100" s="313">
        <f>'1.3'!AW98</f>
        <v>-1091.7639439059058</v>
      </c>
      <c r="AW100" s="313">
        <f>'1.3'!AX98</f>
        <v>14510.687143595849</v>
      </c>
      <c r="AX100" s="313">
        <f>'1.3'!AY98</f>
        <v>462.21555399124554</v>
      </c>
    </row>
    <row r="101" spans="1:50" x14ac:dyDescent="0.2">
      <c r="A101" s="317" t="s">
        <v>330</v>
      </c>
      <c r="B101" s="313">
        <f>'1.3'!C99</f>
        <v>7006.2196142259927</v>
      </c>
      <c r="C101" s="313">
        <f>'1.3'!D99</f>
        <v>10567.62079589608</v>
      </c>
      <c r="D101" s="313">
        <f>'1.3'!E99</f>
        <v>12143.978521681254</v>
      </c>
      <c r="E101" s="313">
        <f>'1.3'!F99</f>
        <v>13570.577308959166</v>
      </c>
      <c r="F101" s="313">
        <f>'1.3'!G99</f>
        <v>5320.2746813022732</v>
      </c>
      <c r="G101" s="313">
        <f>'1.3'!H99</f>
        <v>7913.0505317235238</v>
      </c>
      <c r="H101" s="313">
        <f>'1.3'!I99</f>
        <v>8408.3149085491987</v>
      </c>
      <c r="I101" s="313">
        <f>'1.3'!J99</f>
        <v>12923.707649405002</v>
      </c>
      <c r="J101" s="313">
        <f>'1.3'!K99</f>
        <v>5339.4190469655532</v>
      </c>
      <c r="K101" s="313">
        <f>'1.3'!L99</f>
        <v>7649.7582540362828</v>
      </c>
      <c r="L101" s="313">
        <f>'1.3'!M99</f>
        <v>8846.158509026267</v>
      </c>
      <c r="M101" s="313">
        <f>'1.3'!N99</f>
        <v>12806.810745182704</v>
      </c>
      <c r="N101" s="313">
        <f>'1.3'!O99</f>
        <v>6405.267669906184</v>
      </c>
      <c r="O101" s="313">
        <f>'1.3'!P99</f>
        <v>12012.130754739939</v>
      </c>
      <c r="P101" s="313">
        <f>'1.3'!Q99</f>
        <v>13114.230939247453</v>
      </c>
      <c r="Q101" s="313">
        <f>'1.3'!R99</f>
        <v>18293.586284676421</v>
      </c>
      <c r="R101" s="313">
        <f>'1.3'!S99</f>
        <v>10873.535617618632</v>
      </c>
      <c r="S101" s="313">
        <f>'1.3'!T99</f>
        <v>14544.070525844332</v>
      </c>
      <c r="T101" s="313">
        <f>'1.3'!U99</f>
        <v>15832.628986400607</v>
      </c>
      <c r="U101" s="313">
        <f>'1.3'!V99</f>
        <v>15902.594004436431</v>
      </c>
      <c r="V101" s="313">
        <f>'1.3'!W99</f>
        <v>5735.6999911001512</v>
      </c>
      <c r="W101" s="313">
        <f>'1.3'!X99</f>
        <v>8188.061582143564</v>
      </c>
      <c r="X101" s="313">
        <f>'1.3'!Y99</f>
        <v>8766.1233169087645</v>
      </c>
      <c r="Y101" s="313">
        <f>'1.3'!Z99</f>
        <v>12106.588270637516</v>
      </c>
      <c r="Z101" s="313">
        <f>'1.3'!AA99</f>
        <v>5607.809244319059</v>
      </c>
      <c r="AA101" s="313">
        <f>'1.3'!AB99</f>
        <v>7722.2388124752406</v>
      </c>
      <c r="AB101" s="313">
        <f>'1.3'!AC99</f>
        <v>7869.067330421829</v>
      </c>
      <c r="AC101" s="313">
        <f>'1.3'!AD99</f>
        <v>9150.4788966938704</v>
      </c>
      <c r="AD101" s="313">
        <f>'1.3'!AE99</f>
        <v>5791.8527240414742</v>
      </c>
      <c r="AE101" s="313">
        <f>'1.3'!AF99</f>
        <v>6902.8125918278301</v>
      </c>
      <c r="AF101" s="313">
        <f>'1.3'!AG99</f>
        <v>8574.0527735064661</v>
      </c>
      <c r="AG101" s="313">
        <f>'1.3'!AH99</f>
        <v>11678.891166574225</v>
      </c>
      <c r="AH101" s="313">
        <f>'1.3'!AI99</f>
        <v>5903.4129379746619</v>
      </c>
      <c r="AI101" s="313">
        <f>'1.3'!AJ99</f>
        <v>8484.6784480700644</v>
      </c>
      <c r="AJ101" s="313">
        <f>'1.3'!AK99</f>
        <v>9392.6670855289249</v>
      </c>
      <c r="AK101" s="313">
        <f>'1.3'!AL99</f>
        <v>12157.932522816354</v>
      </c>
      <c r="AL101" s="313">
        <f>'1.3'!AM99</f>
        <v>4374.8225813234603</v>
      </c>
      <c r="AM101" s="313">
        <f>'1.3'!AN99</f>
        <v>6287.7124232851211</v>
      </c>
      <c r="AN101" s="313">
        <f>'1.3'!AO99</f>
        <v>6960.5925413584737</v>
      </c>
      <c r="AO101" s="313">
        <f>'1.3'!AP99</f>
        <v>9009.8385970729432</v>
      </c>
      <c r="AP101" s="313">
        <f>'1.3'!AQ99</f>
        <v>4033.7584293155392</v>
      </c>
      <c r="AQ101" s="313">
        <f>'1.3'!AR99</f>
        <v>6466.3535015459265</v>
      </c>
      <c r="AR101" s="313">
        <f>'1.3'!AS99</f>
        <v>6381.8691856653568</v>
      </c>
      <c r="AS101" s="313">
        <f>'1.3'!AT99</f>
        <v>12662.962526763176</v>
      </c>
      <c r="AT101" s="313">
        <f>'1.3'!AU99</f>
        <v>5127.9705104673003</v>
      </c>
      <c r="AU101" s="313">
        <f>'1.3'!AV99</f>
        <v>8507.7797264548208</v>
      </c>
      <c r="AV101" s="313">
        <f>'1.3'!AW99</f>
        <v>11639.809114761898</v>
      </c>
      <c r="AW101" s="313">
        <f>'1.3'!AX99</f>
        <v>27525.888310044618</v>
      </c>
      <c r="AX101" s="313">
        <f>'1.3'!AY99</f>
        <v>13241.695837756701</v>
      </c>
    </row>
    <row r="102" spans="1:50" x14ac:dyDescent="0.2">
      <c r="A102" s="317" t="s">
        <v>527</v>
      </c>
      <c r="B102" s="313">
        <f>'1.3'!C100</f>
        <v>77.379147031750747</v>
      </c>
      <c r="C102" s="313">
        <f>'1.3'!D100</f>
        <v>73.636027030214834</v>
      </c>
      <c r="D102" s="313">
        <f>'1.3'!E100</f>
        <v>147.50081406052357</v>
      </c>
      <c r="E102" s="313">
        <f>'1.3'!F100</f>
        <v>115.78783704751086</v>
      </c>
      <c r="F102" s="313">
        <f>'1.3'!G100</f>
        <v>76.673346273672223</v>
      </c>
      <c r="G102" s="313">
        <f>'1.3'!H100</f>
        <v>54.272591549907325</v>
      </c>
      <c r="H102" s="313">
        <f>'1.3'!I100</f>
        <v>80.331809196156684</v>
      </c>
      <c r="I102" s="313">
        <f>'1.3'!J100</f>
        <v>537.71590335026372</v>
      </c>
      <c r="J102" s="313">
        <f>'1.3'!K100</f>
        <v>55.498053227704503</v>
      </c>
      <c r="K102" s="313">
        <f>'1.3'!L100</f>
        <v>72.941609299274148</v>
      </c>
      <c r="L102" s="313">
        <f>'1.3'!M100</f>
        <v>144.13277459136634</v>
      </c>
      <c r="M102" s="313">
        <f>'1.3'!N100</f>
        <v>102.76931842165507</v>
      </c>
      <c r="N102" s="313">
        <f>'1.3'!O100</f>
        <v>27.53511629161105</v>
      </c>
      <c r="O102" s="313">
        <f>'1.3'!P100</f>
        <v>147.94492201059364</v>
      </c>
      <c r="P102" s="313">
        <f>'1.3'!Q100</f>
        <v>127.50681678738614</v>
      </c>
      <c r="Q102" s="313">
        <f>'1.3'!R100</f>
        <v>104.08380919040917</v>
      </c>
      <c r="R102" s="313">
        <f>'1.3'!S100</f>
        <v>30.817849947407037</v>
      </c>
      <c r="S102" s="313">
        <f>'1.3'!T100</f>
        <v>63.763019891183646</v>
      </c>
      <c r="T102" s="313">
        <f>'1.3'!U100</f>
        <v>79.584594864182947</v>
      </c>
      <c r="U102" s="313">
        <f>'1.3'!V100</f>
        <v>259.45163055722639</v>
      </c>
      <c r="V102" s="313">
        <f>'1.3'!W100</f>
        <v>36.369272103396803</v>
      </c>
      <c r="W102" s="313">
        <f>'1.3'!X100</f>
        <v>21.624283061477222</v>
      </c>
      <c r="X102" s="313">
        <f>'1.3'!Y100</f>
        <v>135.13101238417363</v>
      </c>
      <c r="Y102" s="313">
        <f>'1.3'!Z100</f>
        <v>74.201331210952276</v>
      </c>
      <c r="Z102" s="313">
        <f>'1.3'!AA100</f>
        <v>19.778447049494474</v>
      </c>
      <c r="AA102" s="313">
        <f>'1.3'!AB100</f>
        <v>91.988077230195088</v>
      </c>
      <c r="AB102" s="313">
        <f>'1.3'!AC100</f>
        <v>88.140919220567795</v>
      </c>
      <c r="AC102" s="313">
        <f>'1.3'!AD100</f>
        <v>191.70957947974264</v>
      </c>
      <c r="AD102" s="313">
        <f>'1.3'!AE100</f>
        <v>53.298518066668954</v>
      </c>
      <c r="AE102" s="313">
        <f>'1.3'!AF100</f>
        <v>114.34037524926411</v>
      </c>
      <c r="AF102" s="313">
        <f>'1.3'!AG100</f>
        <v>52.54622694826147</v>
      </c>
      <c r="AG102" s="313">
        <f>'1.3'!AH100</f>
        <v>176.64598702580551</v>
      </c>
      <c r="AH102" s="313">
        <f>'1.3'!AI100</f>
        <v>54.096015468116903</v>
      </c>
      <c r="AI102" s="313">
        <f>'1.3'!AJ100</f>
        <v>94.060318199644414</v>
      </c>
      <c r="AJ102" s="313">
        <f>'1.3'!AK100</f>
        <v>133.16347533880199</v>
      </c>
      <c r="AK102" s="313">
        <f>'1.3'!AL100</f>
        <v>201.37075632343652</v>
      </c>
      <c r="AL102" s="313">
        <f>'1.3'!AM100</f>
        <v>55.538201865654329</v>
      </c>
      <c r="AM102" s="313">
        <f>'1.3'!AN100</f>
        <v>96.567943027124002</v>
      </c>
      <c r="AN102" s="313">
        <f>'1.3'!AO100</f>
        <v>136.71358066764307</v>
      </c>
      <c r="AO102" s="313">
        <f>'1.3'!AP100</f>
        <v>206.73925089957862</v>
      </c>
      <c r="AP102" s="313">
        <f>'1.3'!AQ100</f>
        <v>84.504931552799988</v>
      </c>
      <c r="AQ102" s="313">
        <f>'1.3'!AR100</f>
        <v>18.536022267199996</v>
      </c>
      <c r="AR102" s="313">
        <f>'1.3'!AS100</f>
        <v>27.6058267294</v>
      </c>
      <c r="AS102" s="313">
        <f>'1.3'!AT100</f>
        <v>146.86458897059998</v>
      </c>
      <c r="AT102" s="313">
        <f>'1.3'!AU100</f>
        <v>140.34013215497055</v>
      </c>
      <c r="AU102" s="313">
        <f>'1.3'!AV100</f>
        <v>151.45645966373939</v>
      </c>
      <c r="AV102" s="313">
        <f>'1.3'!AW100</f>
        <v>116.32160962620591</v>
      </c>
      <c r="AW102" s="313">
        <f>'1.3'!AX100</f>
        <v>172.49729436508412</v>
      </c>
      <c r="AX102" s="313">
        <f>'1.3'!AY100</f>
        <v>81.63120054449999</v>
      </c>
    </row>
    <row r="103" spans="1:50" x14ac:dyDescent="0.2">
      <c r="A103" s="317" t="s">
        <v>331</v>
      </c>
      <c r="B103" s="313">
        <f>'1.3'!C101</f>
        <v>4358.4281174125035</v>
      </c>
      <c r="C103" s="313">
        <f>'1.3'!D101</f>
        <v>4471.1552537555026</v>
      </c>
      <c r="D103" s="313">
        <f>'1.3'!E101</f>
        <v>4544.8887265836274</v>
      </c>
      <c r="E103" s="313">
        <f>'1.3'!F101</f>
        <v>4583.5279022483664</v>
      </c>
      <c r="F103" s="313">
        <f>'1.3'!G101</f>
        <v>4854.3573866235092</v>
      </c>
      <c r="G103" s="313">
        <f>'1.3'!H101</f>
        <v>4995.0174154733841</v>
      </c>
      <c r="H103" s="313">
        <f>'1.3'!I101</f>
        <v>5073.6319178130389</v>
      </c>
      <c r="I103" s="313">
        <f>'1.3'!J101</f>
        <v>5116.9932800900679</v>
      </c>
      <c r="J103" s="313">
        <f>'1.3'!K101</f>
        <v>5303.0978756534314</v>
      </c>
      <c r="K103" s="313">
        <f>'1.3'!L101</f>
        <v>5430.0641752863976</v>
      </c>
      <c r="L103" s="313">
        <f>'1.3'!M101</f>
        <v>5529.6251807362914</v>
      </c>
      <c r="M103" s="313">
        <f>'1.3'!N101</f>
        <v>5570.2127683238796</v>
      </c>
      <c r="N103" s="313">
        <f>'1.3'!O101</f>
        <v>6192.2707973692095</v>
      </c>
      <c r="O103" s="313">
        <f>'1.3'!P101</f>
        <v>6349.7477494186296</v>
      </c>
      <c r="P103" s="313">
        <f>'1.3'!Q101</f>
        <v>6476.2396530323995</v>
      </c>
      <c r="Q103" s="313">
        <f>'1.3'!R101</f>
        <v>6532.7418001797614</v>
      </c>
      <c r="R103" s="313">
        <f>'1.3'!S101</f>
        <v>6890.371877943342</v>
      </c>
      <c r="S103" s="313">
        <f>'1.3'!T101</f>
        <v>7053.2879902759669</v>
      </c>
      <c r="T103" s="313">
        <f>'1.3'!U101</f>
        <v>7167.5832583935107</v>
      </c>
      <c r="U103" s="313">
        <f>'1.3'!V101</f>
        <v>7219.106839576657</v>
      </c>
      <c r="V103" s="313">
        <f>'1.3'!W101</f>
        <v>7805.3115231364673</v>
      </c>
      <c r="W103" s="313">
        <f>'1.3'!X101</f>
        <v>7968.1749306419752</v>
      </c>
      <c r="X103" s="313">
        <f>'1.3'!Y101</f>
        <v>8156.4053248695609</v>
      </c>
      <c r="Y103" s="313">
        <f>'1.3'!Z101</f>
        <v>8271.1082213519967</v>
      </c>
      <c r="Z103" s="313">
        <f>'1.3'!AA101</f>
        <v>8575.0351610872185</v>
      </c>
      <c r="AA103" s="313">
        <f>'1.3'!AB101</f>
        <v>8752.7644794137541</v>
      </c>
      <c r="AB103" s="313">
        <f>'1.3'!AC101</f>
        <v>8880.4610475733534</v>
      </c>
      <c r="AC103" s="313">
        <f>'1.3'!AD101</f>
        <v>8917.3163724873593</v>
      </c>
      <c r="AD103" s="313">
        <f>'1.3'!AE101</f>
        <v>8737.7213674612758</v>
      </c>
      <c r="AE103" s="313">
        <f>'1.3'!AF101</f>
        <v>8830.4397091636565</v>
      </c>
      <c r="AF103" s="313">
        <f>'1.3'!AG101</f>
        <v>9021.0558111120463</v>
      </c>
      <c r="AG103" s="313">
        <f>'1.3'!AH101</f>
        <v>9072.409334561522</v>
      </c>
      <c r="AH103" s="313">
        <f>'1.3'!AI101</f>
        <v>9357.5327004371993</v>
      </c>
      <c r="AI103" s="313">
        <f>'1.3'!AJ101</f>
        <v>9463.9208429253522</v>
      </c>
      <c r="AJ103" s="313">
        <f>'1.3'!AK101</f>
        <v>9632.0719114092935</v>
      </c>
      <c r="AK103" s="313">
        <f>'1.3'!AL101</f>
        <v>9851.2855323902459</v>
      </c>
      <c r="AL103" s="313">
        <f>'1.3'!AM101</f>
        <v>10162.257528394242</v>
      </c>
      <c r="AM103" s="313">
        <f>'1.3'!AN101</f>
        <v>9985.922235400616</v>
      </c>
      <c r="AN103" s="313">
        <f>'1.3'!AO101</f>
        <v>10094.905688735891</v>
      </c>
      <c r="AO103" s="313">
        <f>'1.3'!AP101</f>
        <v>10291.914547469252</v>
      </c>
      <c r="AP103" s="313">
        <f>'1.3'!AQ101</f>
        <v>10248.88270798492</v>
      </c>
      <c r="AQ103" s="313">
        <f>'1.3'!AR101</f>
        <v>10376.952021640156</v>
      </c>
      <c r="AR103" s="313">
        <f>'1.3'!AS101</f>
        <v>10660.554137244595</v>
      </c>
      <c r="AS103" s="313">
        <f>'1.3'!AT101</f>
        <v>11104.611133130327</v>
      </c>
      <c r="AT103" s="313">
        <f>'1.3'!AU101</f>
        <v>11647.632832893927</v>
      </c>
      <c r="AU103" s="313">
        <f>'1.3'!AV101</f>
        <v>12208.051852491524</v>
      </c>
      <c r="AV103" s="313">
        <f>'1.3'!AW101</f>
        <v>12615.251449041598</v>
      </c>
      <c r="AW103" s="313">
        <f>'1.3'!AX101</f>
        <v>12842.703872083686</v>
      </c>
      <c r="AX103" s="313">
        <f>'1.3'!AY101</f>
        <v>12697.849083220955</v>
      </c>
    </row>
    <row r="104" spans="1:50" x14ac:dyDescent="0.2">
      <c r="A104" t="s">
        <v>549</v>
      </c>
      <c r="B104" s="313">
        <f>'1.3'!C102</f>
        <v>-5628.5970198077557</v>
      </c>
      <c r="C104" s="313">
        <f>'1.3'!D102</f>
        <v>-6787.9101840842341</v>
      </c>
      <c r="D104" s="313">
        <f>'1.3'!E102</f>
        <v>-7243.6987382062798</v>
      </c>
      <c r="E104" s="313">
        <f>'1.3'!F102</f>
        <v>-21964.659996508562</v>
      </c>
      <c r="F104" s="313">
        <f>'1.3'!G102</f>
        <v>1266.1942288613645</v>
      </c>
      <c r="G104" s="313">
        <f>'1.3'!H102</f>
        <v>821.6954823461856</v>
      </c>
      <c r="H104" s="313">
        <f>'1.3'!I102</f>
        <v>-137.08230779142468</v>
      </c>
      <c r="I104" s="313">
        <f>'1.3'!J102</f>
        <v>-12196.631975787517</v>
      </c>
      <c r="J104" s="313">
        <f>'1.3'!K102</f>
        <v>7018.9220373311255</v>
      </c>
      <c r="K104" s="313">
        <f>'1.3'!L102</f>
        <v>-6958.3803718089184</v>
      </c>
      <c r="L104" s="313">
        <f>'1.3'!M102</f>
        <v>-19441.691587424284</v>
      </c>
      <c r="M104" s="313">
        <f>'1.3'!N102</f>
        <v>-8995.2642963893886</v>
      </c>
      <c r="N104" s="313">
        <f>'1.3'!O102</f>
        <v>-1386.7787784814136</v>
      </c>
      <c r="O104" s="313">
        <f>'1.3'!P102</f>
        <v>-737.51618225980201</v>
      </c>
      <c r="P104" s="313">
        <f>'1.3'!Q102</f>
        <v>-15548.673223208694</v>
      </c>
      <c r="Q104" s="313">
        <f>'1.3'!R102</f>
        <v>-22886.37162731518</v>
      </c>
      <c r="R104" s="313">
        <f>'1.3'!S102</f>
        <v>-3702.5196591640706</v>
      </c>
      <c r="S104" s="313">
        <f>'1.3'!T102</f>
        <v>-15951.710447828897</v>
      </c>
      <c r="T104" s="313">
        <f>'1.3'!U102</f>
        <v>-15117.094198756822</v>
      </c>
      <c r="U104" s="313">
        <f>'1.3'!V102</f>
        <v>-17261.782178596914</v>
      </c>
      <c r="V104" s="313">
        <f>'1.3'!W102</f>
        <v>3901.2234461459739</v>
      </c>
      <c r="W104" s="313">
        <f>'1.3'!X102</f>
        <v>-11097.897550125781</v>
      </c>
      <c r="X104" s="313">
        <f>'1.3'!Y102</f>
        <v>-21206.232908170961</v>
      </c>
      <c r="Y104" s="313">
        <f>'1.3'!Z102</f>
        <v>-41545.923268683313</v>
      </c>
      <c r="Z104" s="313">
        <f>'1.3'!AA102</f>
        <v>-7052.099215106864</v>
      </c>
      <c r="AA104" s="313">
        <f>'1.3'!AB102</f>
        <v>-21270.276862078696</v>
      </c>
      <c r="AB104" s="313">
        <f>'1.3'!AC102</f>
        <v>-18005.904306334211</v>
      </c>
      <c r="AC104" s="313">
        <f>'1.3'!AD102</f>
        <v>-18368.490101042262</v>
      </c>
      <c r="AD104" s="313">
        <f>'1.3'!AE102</f>
        <v>2385.7918542346742</v>
      </c>
      <c r="AE104" s="313">
        <f>'1.3'!AF102</f>
        <v>-5999.8500191475032</v>
      </c>
      <c r="AF104" s="313">
        <f>'1.3'!AG102</f>
        <v>-10428.986806134548</v>
      </c>
      <c r="AG104" s="313">
        <f>'1.3'!AH102</f>
        <v>-30620.037575282098</v>
      </c>
      <c r="AH104" s="313">
        <f>'1.3'!AI102</f>
        <v>6449.4155702712305</v>
      </c>
      <c r="AI104" s="313">
        <f>'1.3'!AJ102</f>
        <v>-5561.8112915482197</v>
      </c>
      <c r="AJ104" s="313">
        <f>'1.3'!AK102</f>
        <v>-18629.182108433248</v>
      </c>
      <c r="AK104" s="313">
        <f>'1.3'!AL102</f>
        <v>-21510.945682616584</v>
      </c>
      <c r="AL104" s="313">
        <f>'1.3'!AM102</f>
        <v>13232.587038450409</v>
      </c>
      <c r="AM104" s="313">
        <f>'1.3'!AN102</f>
        <v>-3610.87563089779</v>
      </c>
      <c r="AN104" s="313">
        <f>'1.3'!AO102</f>
        <v>-1602.1855717312719</v>
      </c>
      <c r="AO104" s="313">
        <f>'1.3'!AP102</f>
        <v>-6220.0737528638274</v>
      </c>
      <c r="AP104" s="313">
        <f>'1.3'!AQ102</f>
        <v>24390.691211458819</v>
      </c>
      <c r="AQ104" s="313">
        <f>'1.3'!AR102</f>
        <v>-7487.1024004268984</v>
      </c>
      <c r="AR104" s="313">
        <f>'1.3'!AS102</f>
        <v>30613.881353385019</v>
      </c>
      <c r="AS104" s="313">
        <f>'1.3'!AT102</f>
        <v>-19348.366198905278</v>
      </c>
      <c r="AT104" s="313">
        <f>'1.3'!AU102</f>
        <v>44339.76720958529</v>
      </c>
      <c r="AU104" s="313">
        <f>'1.3'!AV102</f>
        <v>18403.530621601676</v>
      </c>
      <c r="AV104" s="313">
        <f>'1.3'!AW102</f>
        <v>37275.069609233062</v>
      </c>
      <c r="AW104" s="313">
        <f>'1.3'!AX102</f>
        <v>-29855.34868230921</v>
      </c>
      <c r="AX104" s="313">
        <f>'1.3'!AY102</f>
        <v>44542.717969008081</v>
      </c>
    </row>
    <row r="105" spans="1:50" x14ac:dyDescent="0.2">
      <c r="A105" t="s">
        <v>917</v>
      </c>
      <c r="B105" s="313">
        <f>'1.3'!C103</f>
        <v>6314.5762796429772</v>
      </c>
      <c r="C105" s="313">
        <f>'1.3'!D103</f>
        <v>8683.2613800361287</v>
      </c>
      <c r="D105" s="313">
        <f>'1.3'!E103</f>
        <v>3728.6798580478353</v>
      </c>
      <c r="E105" s="313">
        <f>'1.3'!F103</f>
        <v>-2948.5313245658617</v>
      </c>
      <c r="F105" s="313">
        <f>'1.3'!G103</f>
        <v>15553.171368334093</v>
      </c>
      <c r="G105" s="313">
        <f>'1.3'!H103</f>
        <v>10684.65901201035</v>
      </c>
      <c r="H105" s="313">
        <f>'1.3'!I103</f>
        <v>7462.086186155575</v>
      </c>
      <c r="I105" s="313">
        <f>'1.3'!J103</f>
        <v>-288.87526466502459</v>
      </c>
      <c r="J105" s="313">
        <f>'1.3'!K103</f>
        <v>13514.898024115406</v>
      </c>
      <c r="K105" s="313">
        <f>'1.3'!L103</f>
        <v>9135.0590445691778</v>
      </c>
      <c r="L105" s="313">
        <f>'1.3'!M103</f>
        <v>1002.5321375815547</v>
      </c>
      <c r="M105" s="313">
        <f>'1.3'!N103</f>
        <v>1026.2028132241685</v>
      </c>
      <c r="N105" s="313">
        <f>'1.3'!O103</f>
        <v>9966.3169656557438</v>
      </c>
      <c r="O105" s="313">
        <f>'1.3'!P103</f>
        <v>8488.5650179758377</v>
      </c>
      <c r="P105" s="313">
        <f>'1.3'!Q103</f>
        <v>-3282.091666126973</v>
      </c>
      <c r="Q105" s="313">
        <f>'1.3'!R103</f>
        <v>-6214.3965190747404</v>
      </c>
      <c r="R105" s="313">
        <f>'1.3'!S103</f>
        <v>11352.547669877706</v>
      </c>
      <c r="S105" s="313">
        <f>'1.3'!T103</f>
        <v>-2539.6104738234135</v>
      </c>
      <c r="T105" s="313">
        <f>'1.3'!U103</f>
        <v>-12617.207359065476</v>
      </c>
      <c r="U105" s="313">
        <f>'1.3'!V103</f>
        <v>-1760.571629968792</v>
      </c>
      <c r="V105" s="313">
        <f>'1.3'!W103</f>
        <v>19686.531401344924</v>
      </c>
      <c r="W105" s="313">
        <f>'1.3'!X103</f>
        <v>8454.1471396231791</v>
      </c>
      <c r="X105" s="313">
        <f>'1.3'!Y103</f>
        <v>-3288.9533198250574</v>
      </c>
      <c r="Y105" s="313">
        <f>'1.3'!Z103</f>
        <v>-12465.216007972893</v>
      </c>
      <c r="Z105" s="313">
        <f>'1.3'!AA103</f>
        <v>15137.210902355291</v>
      </c>
      <c r="AA105" s="313">
        <f>'1.3'!AB103</f>
        <v>-3235.1810494918318</v>
      </c>
      <c r="AB105" s="313">
        <f>'1.3'!AC103</f>
        <v>2938.4454207636882</v>
      </c>
      <c r="AC105" s="313">
        <f>'1.3'!AD103</f>
        <v>-5345.6504325797432</v>
      </c>
      <c r="AD105" s="313">
        <f>'1.3'!AE103</f>
        <v>20292.543425123906</v>
      </c>
      <c r="AE105" s="313">
        <f>'1.3'!AF103</f>
        <v>3915.0994757984299</v>
      </c>
      <c r="AF105" s="313">
        <f>'1.3'!AG103</f>
        <v>-2046.3230144129484</v>
      </c>
      <c r="AG105" s="313">
        <f>'1.3'!AH103</f>
        <v>-17316.153016269032</v>
      </c>
      <c r="AH105" s="313">
        <f>'1.3'!AI103</f>
        <v>20340.278734607185</v>
      </c>
      <c r="AI105" s="313">
        <f>'1.3'!AJ103</f>
        <v>7047.1409421746794</v>
      </c>
      <c r="AJ105" s="313">
        <f>'1.3'!AK103</f>
        <v>37.024218461214332</v>
      </c>
      <c r="AK105" s="313">
        <f>'1.3'!AL103</f>
        <v>-9022.4706588504487</v>
      </c>
      <c r="AL105" s="313">
        <f>'1.3'!AM103</f>
        <v>24577.361633729277</v>
      </c>
      <c r="AM105" s="313">
        <f>'1.3'!AN103</f>
        <v>8493.0778362332203</v>
      </c>
      <c r="AN105" s="313">
        <f>'1.3'!AO103</f>
        <v>10170.985388931207</v>
      </c>
      <c r="AO105" s="313">
        <f>'1.3'!AP103</f>
        <v>5148.8149933463428</v>
      </c>
      <c r="AP105" s="313">
        <f>'1.3'!AQ103</f>
        <v>34392.963668738754</v>
      </c>
      <c r="AQ105" s="313">
        <f>'1.3'!AR103</f>
        <v>1062.7192407354596</v>
      </c>
      <c r="AR105" s="313">
        <f>'1.3'!AS103</f>
        <v>38977.146595231752</v>
      </c>
      <c r="AS105" s="313">
        <f>'1.3'!AT103</f>
        <v>-11227.113509985968</v>
      </c>
      <c r="AT105" s="313">
        <f>'1.3'!AU103</f>
        <v>51111.054347015277</v>
      </c>
      <c r="AU105" s="313">
        <f>'1.3'!AV103</f>
        <v>26288.585556752194</v>
      </c>
      <c r="AV105" s="313">
        <f>'1.3'!AW103</f>
        <v>45128.830945477384</v>
      </c>
      <c r="AW105" s="313">
        <f>'1.3'!AX103</f>
        <v>-20429.263765249401</v>
      </c>
      <c r="AX105" s="313">
        <f>'1.3'!AY103</f>
        <v>59943.153728691686</v>
      </c>
    </row>
    <row r="106" spans="1:50" x14ac:dyDescent="0.2">
      <c r="A106" s="13" t="s">
        <v>918</v>
      </c>
      <c r="B106" s="313">
        <f>'1.3'!C104</f>
        <v>0</v>
      </c>
      <c r="C106" s="313">
        <f>'1.3'!D104</f>
        <v>0</v>
      </c>
      <c r="D106" s="313">
        <f>'1.3'!E104</f>
        <v>0</v>
      </c>
      <c r="E106" s="313">
        <f>'1.3'!F104</f>
        <v>0</v>
      </c>
      <c r="F106" s="313">
        <f>'1.3'!G104</f>
        <v>0</v>
      </c>
      <c r="G106" s="313">
        <f>'1.3'!H104</f>
        <v>0</v>
      </c>
      <c r="H106" s="313">
        <f>'1.3'!I104</f>
        <v>0</v>
      </c>
      <c r="I106" s="313">
        <f>'1.3'!J104</f>
        <v>0</v>
      </c>
      <c r="J106" s="313">
        <f>'1.3'!K104</f>
        <v>0</v>
      </c>
      <c r="K106" s="313">
        <f>'1.3'!L104</f>
        <v>0</v>
      </c>
      <c r="L106" s="313">
        <f>'1.3'!M104</f>
        <v>0</v>
      </c>
      <c r="M106" s="313">
        <f>'1.3'!N104</f>
        <v>0</v>
      </c>
      <c r="N106" s="313">
        <f>'1.3'!O104</f>
        <v>0</v>
      </c>
      <c r="O106" s="313">
        <f>'1.3'!P104</f>
        <v>0</v>
      </c>
      <c r="P106" s="313">
        <f>'1.3'!Q104</f>
        <v>0</v>
      </c>
      <c r="Q106" s="313">
        <f>'1.3'!R104</f>
        <v>0</v>
      </c>
      <c r="R106" s="313">
        <f>'1.3'!S104</f>
        <v>0</v>
      </c>
      <c r="S106" s="313">
        <f>'1.3'!T104</f>
        <v>0</v>
      </c>
      <c r="T106" s="313">
        <f>'1.3'!U104</f>
        <v>0</v>
      </c>
      <c r="U106" s="313">
        <f>'1.3'!V104</f>
        <v>0</v>
      </c>
      <c r="V106" s="313">
        <f>'1.3'!W104</f>
        <v>0</v>
      </c>
      <c r="W106" s="313">
        <f>'1.3'!X104</f>
        <v>0</v>
      </c>
      <c r="X106" s="313">
        <f>'1.3'!Y104</f>
        <v>0</v>
      </c>
      <c r="Y106" s="313">
        <f>'1.3'!Z104</f>
        <v>0</v>
      </c>
      <c r="Z106" s="313">
        <f>'1.3'!AA104</f>
        <v>0</v>
      </c>
      <c r="AA106" s="313">
        <f>'1.3'!AB104</f>
        <v>0</v>
      </c>
      <c r="AB106" s="313">
        <f>'1.3'!AC104</f>
        <v>0</v>
      </c>
      <c r="AC106" s="313">
        <f>'1.3'!AD104</f>
        <v>0</v>
      </c>
      <c r="AD106" s="313">
        <f>'1.3'!AE104</f>
        <v>0</v>
      </c>
      <c r="AE106" s="313">
        <f>'1.3'!AF104</f>
        <v>0</v>
      </c>
      <c r="AF106" s="313">
        <f>'1.3'!AG104</f>
        <v>0</v>
      </c>
      <c r="AG106" s="313">
        <f>'1.3'!AH104</f>
        <v>0</v>
      </c>
      <c r="AH106" s="313">
        <f>'1.3'!AI104</f>
        <v>0</v>
      </c>
      <c r="AI106" s="313">
        <f>'1.3'!AJ104</f>
        <v>0</v>
      </c>
      <c r="AJ106" s="313">
        <f>'1.3'!AK104</f>
        <v>0</v>
      </c>
      <c r="AK106" s="313">
        <f>'1.3'!AL104</f>
        <v>0</v>
      </c>
      <c r="AL106" s="313">
        <f>'1.3'!AM104</f>
        <v>0</v>
      </c>
      <c r="AM106" s="313">
        <f>'1.3'!AN104</f>
        <v>0</v>
      </c>
      <c r="AN106" s="313">
        <f>'1.3'!AO104</f>
        <v>0</v>
      </c>
      <c r="AO106" s="313">
        <f>'1.3'!AP104</f>
        <v>0</v>
      </c>
      <c r="AP106" s="313">
        <f>'1.3'!AQ104</f>
        <v>0</v>
      </c>
      <c r="AQ106" s="313">
        <f>'1.3'!AR104</f>
        <v>0</v>
      </c>
      <c r="AR106" s="313">
        <f>'1.3'!AS104</f>
        <v>0</v>
      </c>
      <c r="AS106" s="313">
        <f>'1.3'!AT104</f>
        <v>0</v>
      </c>
      <c r="AT106" s="313">
        <f>'1.3'!AU104</f>
        <v>0</v>
      </c>
      <c r="AU106" s="313">
        <f>'1.3'!AV104</f>
        <v>0</v>
      </c>
      <c r="AV106" s="313">
        <f>'1.3'!AW104</f>
        <v>0</v>
      </c>
      <c r="AW106" s="313">
        <f>'1.3'!AX104</f>
        <v>0</v>
      </c>
      <c r="AX106" s="313">
        <f>'1.3'!AY104</f>
        <v>0</v>
      </c>
    </row>
    <row r="107" spans="1:50" x14ac:dyDescent="0.2">
      <c r="A107" s="11" t="s">
        <v>388</v>
      </c>
      <c r="B107" s="313"/>
      <c r="C107" s="313"/>
      <c r="D107" s="313"/>
      <c r="E107" s="313"/>
      <c r="F107" s="313"/>
      <c r="G107" s="313"/>
      <c r="H107" s="313"/>
      <c r="I107" s="313"/>
      <c r="J107" s="313"/>
      <c r="K107" s="313"/>
      <c r="L107" s="313"/>
      <c r="M107" s="313"/>
      <c r="N107" s="313"/>
      <c r="O107" s="313"/>
      <c r="P107" s="313"/>
      <c r="Q107" s="313"/>
      <c r="R107" s="313"/>
      <c r="S107" s="313"/>
      <c r="T107" s="313"/>
      <c r="U107" s="313"/>
      <c r="V107" s="313"/>
      <c r="W107" s="313"/>
      <c r="X107" s="313"/>
      <c r="Y107" s="313"/>
      <c r="Z107" s="313"/>
      <c r="AA107" s="313"/>
      <c r="AB107" s="313"/>
      <c r="AC107" s="313"/>
      <c r="AD107" s="313"/>
      <c r="AE107" s="313"/>
      <c r="AF107" s="313"/>
      <c r="AG107" s="313"/>
      <c r="AH107" s="313"/>
      <c r="AI107" s="313"/>
      <c r="AJ107" s="313"/>
      <c r="AK107" s="313"/>
      <c r="AL107" s="313"/>
      <c r="AM107" s="313"/>
      <c r="AN107" s="313"/>
      <c r="AO107" s="313"/>
      <c r="AP107" s="313"/>
      <c r="AQ107" s="313"/>
      <c r="AR107" s="313"/>
      <c r="AS107" s="313"/>
      <c r="AT107" s="313"/>
      <c r="AU107" s="313"/>
      <c r="AV107" s="313"/>
      <c r="AW107" s="313"/>
      <c r="AX107" s="313"/>
    </row>
    <row r="108" spans="1:50" x14ac:dyDescent="0.2">
      <c r="A108" s="11" t="s">
        <v>919</v>
      </c>
      <c r="B108" s="313">
        <f>'1.3'!C106</f>
        <v>1300.2434473864823</v>
      </c>
      <c r="C108" s="313">
        <f>'1.3'!D106</f>
        <v>3706.0745847816352</v>
      </c>
      <c r="D108" s="313">
        <f>'1.3'!E106</f>
        <v>4752.7789694144485</v>
      </c>
      <c r="E108" s="313">
        <f>'1.3'!F106</f>
        <v>-8509.8705245968958</v>
      </c>
      <c r="F108" s="313">
        <f>'1.3'!G106</f>
        <v>6509.7955638899584</v>
      </c>
      <c r="G108" s="313">
        <f>'1.3'!H106</f>
        <v>8680.4734225198044</v>
      </c>
      <c r="H108" s="313">
        <f>'1.3'!I106</f>
        <v>8190.9007915616121</v>
      </c>
      <c r="I108" s="313">
        <f>'1.3'!J106</f>
        <v>189.35977026720866</v>
      </c>
      <c r="J108" s="313">
        <f>'1.3'!K106</f>
        <v>12302.843031068987</v>
      </c>
      <c r="K108" s="313">
        <f>'1.3'!L106</f>
        <v>618.43627292809288</v>
      </c>
      <c r="L108" s="313">
        <f>'1.3'!M106</f>
        <v>-10739.66585298937</v>
      </c>
      <c r="M108" s="313">
        <f>'1.3'!N106</f>
        <v>3708.7771303716727</v>
      </c>
      <c r="N108" s="313">
        <f>'1.3'!O106</f>
        <v>4990.9537751331454</v>
      </c>
      <c r="O108" s="313">
        <f>'1.3'!P106</f>
        <v>11126.669650469556</v>
      </c>
      <c r="P108" s="313">
        <f>'1.3'!Q106</f>
        <v>-2561.9491007486258</v>
      </c>
      <c r="Q108" s="313">
        <f>'1.3'!R106</f>
        <v>-4696.8691518291616</v>
      </c>
      <c r="R108" s="313">
        <f>'1.3'!S106</f>
        <v>7140.1981085071475</v>
      </c>
      <c r="S108" s="313">
        <f>'1.3'!T106</f>
        <v>-1471.4029418757491</v>
      </c>
      <c r="T108" s="313">
        <f>'1.3'!U106</f>
        <v>635.95019277959273</v>
      </c>
      <c r="U108" s="313">
        <f>'1.3'!V106</f>
        <v>-1618.6398047176981</v>
      </c>
      <c r="V108" s="313">
        <f>'1.3'!W106</f>
        <v>9600.5541651427229</v>
      </c>
      <c r="W108" s="313">
        <f>'1.3'!X106</f>
        <v>-2931.4602510437016</v>
      </c>
      <c r="X108" s="313">
        <f>'1.3'!Y106</f>
        <v>-12575.240603646376</v>
      </c>
      <c r="Y108" s="313">
        <f>'1.3'!Z106</f>
        <v>-29513.536329256734</v>
      </c>
      <c r="Z108" s="313">
        <f>'1.3'!AA106</f>
        <v>-1464.0684178373031</v>
      </c>
      <c r="AA108" s="313">
        <f>'1.3'!AB106</f>
        <v>-13640.026126833653</v>
      </c>
      <c r="AB108" s="313">
        <f>'1.3'!AC106</f>
        <v>-10224.977895132946</v>
      </c>
      <c r="AC108" s="313">
        <f>'1.3'!AD106</f>
        <v>-9409.720783828132</v>
      </c>
      <c r="AD108" s="313">
        <f>'1.3'!AE106</f>
        <v>8124.3460602094892</v>
      </c>
      <c r="AE108" s="313">
        <f>'1.3'!AF106</f>
        <v>788.62219743105379</v>
      </c>
      <c r="AF108" s="313">
        <f>'1.3'!AG106</f>
        <v>-1907.4802595763485</v>
      </c>
      <c r="AG108" s="313">
        <f>'1.3'!AH106</f>
        <v>-19117.792395733679</v>
      </c>
      <c r="AH108" s="313">
        <f>'1.3'!AI106</f>
        <v>12298.732492777772</v>
      </c>
      <c r="AI108" s="313">
        <f>'1.3'!AJ106</f>
        <v>2828.8068383222017</v>
      </c>
      <c r="AJ108" s="313">
        <f>'1.3'!AK106</f>
        <v>-9369.6784982431273</v>
      </c>
      <c r="AK108" s="313">
        <f>'1.3'!AL106</f>
        <v>-9554.3839161236701</v>
      </c>
      <c r="AL108" s="313">
        <f>'1.3'!AM106</f>
        <v>17551.871417908216</v>
      </c>
      <c r="AM108" s="313">
        <f>'1.3'!AN106</f>
        <v>2580.2688493602</v>
      </c>
      <c r="AN108" s="313">
        <f>'1.3'!AO106</f>
        <v>5221.6933889595693</v>
      </c>
      <c r="AO108" s="313">
        <f>'1.3'!AP106</f>
        <v>2583.0255933095359</v>
      </c>
      <c r="AP108" s="313">
        <f>'1.3'!AQ106</f>
        <v>28339.944709221549</v>
      </c>
      <c r="AQ108" s="313">
        <f>'1.3'!AR106</f>
        <v>-1039.284921148168</v>
      </c>
      <c r="AR108" s="313">
        <f>'1.3'!AS106</f>
        <v>36968.144712320973</v>
      </c>
      <c r="AS108" s="313">
        <f>'1.3'!AT106</f>
        <v>-6832.2682611126784</v>
      </c>
      <c r="AT108" s="313">
        <f>'1.3'!AU106</f>
        <v>49327.397587897605</v>
      </c>
      <c r="AU108" s="313">
        <f>'1.3'!AV106</f>
        <v>26759.853888392754</v>
      </c>
      <c r="AV108" s="313">
        <f>'1.3'!AW106</f>
        <v>48798.557114368778</v>
      </c>
      <c r="AW108" s="313">
        <f>'1.3'!AX106</f>
        <v>-2501.9576666296925</v>
      </c>
      <c r="AX108" s="313">
        <f>'1.3'!AY106</f>
        <v>57702.782606220302</v>
      </c>
    </row>
    <row r="109" spans="1:50" x14ac:dyDescent="0.2">
      <c r="A109" s="11" t="s">
        <v>920</v>
      </c>
      <c r="B109" s="313">
        <f>'1.3'!C107</f>
        <v>-3058.1846700260212</v>
      </c>
      <c r="C109" s="313">
        <f>'1.3'!D107</f>
        <v>-765.08066897386743</v>
      </c>
      <c r="D109" s="313">
        <f>'1.3'!E107</f>
        <v>207.89024283082108</v>
      </c>
      <c r="E109" s="313">
        <f>'1.3'!F107</f>
        <v>-13093.398426845262</v>
      </c>
      <c r="F109" s="313">
        <f>'1.3'!G107</f>
        <v>1655.4381772664492</v>
      </c>
      <c r="G109" s="313">
        <f>'1.3'!H107</f>
        <v>3685.4560070464213</v>
      </c>
      <c r="H109" s="313">
        <f>'1.3'!I107</f>
        <v>3117.2688737485732</v>
      </c>
      <c r="I109" s="313">
        <f>'1.3'!J107</f>
        <v>-4927.6335098228592</v>
      </c>
      <c r="J109" s="313">
        <f>'1.3'!K107</f>
        <v>6999.7451554155559</v>
      </c>
      <c r="K109" s="313">
        <f>'1.3'!L107</f>
        <v>-4811.6279023583047</v>
      </c>
      <c r="L109" s="313">
        <f>'1.3'!M107</f>
        <v>-16269.291033725662</v>
      </c>
      <c r="M109" s="313">
        <f>'1.3'!N107</f>
        <v>-1861.4356379522069</v>
      </c>
      <c r="N109" s="313">
        <f>'1.3'!O107</f>
        <v>-1201.3170222360641</v>
      </c>
      <c r="O109" s="313">
        <f>'1.3'!P107</f>
        <v>4776.921901050926</v>
      </c>
      <c r="P109" s="313">
        <f>'1.3'!Q107</f>
        <v>-9038.1887537810253</v>
      </c>
      <c r="Q109" s="313">
        <f>'1.3'!R107</f>
        <v>-11229.610952008923</v>
      </c>
      <c r="R109" s="313">
        <f>'1.3'!S107</f>
        <v>249.82623056380544</v>
      </c>
      <c r="S109" s="313">
        <f>'1.3'!T107</f>
        <v>-8524.690932151716</v>
      </c>
      <c r="T109" s="313">
        <f>'1.3'!U107</f>
        <v>-6531.633065613918</v>
      </c>
      <c r="U109" s="313">
        <f>'1.3'!V107</f>
        <v>-8837.7466442943551</v>
      </c>
      <c r="V109" s="313">
        <f>'1.3'!W107</f>
        <v>1795.2426420062548</v>
      </c>
      <c r="W109" s="313">
        <f>'1.3'!X107</f>
        <v>-10899.635181685677</v>
      </c>
      <c r="X109" s="313">
        <f>'1.3'!Y107</f>
        <v>-20731.645928515936</v>
      </c>
      <c r="Y109" s="313">
        <f>'1.3'!Z107</f>
        <v>-37784.644550608733</v>
      </c>
      <c r="Z109" s="313">
        <f>'1.3'!AA107</f>
        <v>-10039.103578924522</v>
      </c>
      <c r="AA109" s="313">
        <f>'1.3'!AB107</f>
        <v>-22392.790606247407</v>
      </c>
      <c r="AB109" s="313">
        <f>'1.3'!AC107</f>
        <v>-19105.4389427063</v>
      </c>
      <c r="AC109" s="313">
        <f>'1.3'!AD107</f>
        <v>-18327.037156315491</v>
      </c>
      <c r="AD109" s="313">
        <f>'1.3'!AE107</f>
        <v>-613.37530725178658</v>
      </c>
      <c r="AE109" s="313">
        <f>'1.3'!AF107</f>
        <v>-8041.8175117326027</v>
      </c>
      <c r="AF109" s="313">
        <f>'1.3'!AG107</f>
        <v>-10928.536070688395</v>
      </c>
      <c r="AG109" s="313">
        <f>'1.3'!AH107</f>
        <v>-28190.201730295201</v>
      </c>
      <c r="AH109" s="313">
        <f>'1.3'!AI107</f>
        <v>2941.1997923405725</v>
      </c>
      <c r="AI109" s="313">
        <f>'1.3'!AJ107</f>
        <v>-6635.1140046031505</v>
      </c>
      <c r="AJ109" s="313">
        <f>'1.3'!AK107</f>
        <v>-19001.750409652421</v>
      </c>
      <c r="AK109" s="313">
        <f>'1.3'!AL107</f>
        <v>-19405.669448513916</v>
      </c>
      <c r="AL109" s="313">
        <f>'1.3'!AM107</f>
        <v>7389.6138895139738</v>
      </c>
      <c r="AM109" s="313">
        <f>'1.3'!AN107</f>
        <v>-7405.6533860404161</v>
      </c>
      <c r="AN109" s="313">
        <f>'1.3'!AO107</f>
        <v>-4873.2122997763217</v>
      </c>
      <c r="AO109" s="313">
        <f>'1.3'!AP107</f>
        <v>-7708.8889541597164</v>
      </c>
      <c r="AP109" s="313">
        <f>'1.3'!AQ107</f>
        <v>18091.062001236627</v>
      </c>
      <c r="AQ109" s="313">
        <f>'1.3'!AR107</f>
        <v>-11416.236942788324</v>
      </c>
      <c r="AR109" s="313">
        <f>'1.3'!AS107</f>
        <v>26307.590575076378</v>
      </c>
      <c r="AS109" s="313">
        <f>'1.3'!AT107</f>
        <v>-17936.879394243006</v>
      </c>
      <c r="AT109" s="313">
        <f>'1.3'!AU107</f>
        <v>37679.764755003678</v>
      </c>
      <c r="AU109" s="313">
        <f>'1.3'!AV107</f>
        <v>14551.80203590123</v>
      </c>
      <c r="AV109" s="313">
        <f>'1.3'!AW107</f>
        <v>36183.305665327178</v>
      </c>
      <c r="AW109" s="313">
        <f>'1.3'!AX107</f>
        <v>-15344.661538713379</v>
      </c>
      <c r="AX109" s="313">
        <f>'1.3'!AY107</f>
        <v>45004.933522999345</v>
      </c>
    </row>
    <row r="111" spans="1:50" x14ac:dyDescent="0.2">
      <c r="A111" s="318" t="s">
        <v>227</v>
      </c>
      <c r="B111" s="318"/>
      <c r="C111" s="318"/>
      <c r="D111" s="318"/>
      <c r="E111" s="318"/>
      <c r="F111" s="318"/>
      <c r="G111" s="318"/>
      <c r="H111" s="318"/>
      <c r="I111" s="318"/>
      <c r="J111" s="318"/>
      <c r="K111" s="318"/>
      <c r="L111" s="318"/>
      <c r="M111" s="318"/>
      <c r="N111" s="318"/>
      <c r="O111" s="318"/>
      <c r="P111" s="318"/>
      <c r="Q111" s="318"/>
      <c r="R111" s="318"/>
      <c r="S111" s="318"/>
      <c r="T111" s="318"/>
      <c r="U111" s="318"/>
      <c r="V111" s="318"/>
      <c r="W111" s="318"/>
      <c r="X111" s="318"/>
      <c r="Y111" s="318"/>
      <c r="Z111" s="318"/>
      <c r="AA111" s="318"/>
      <c r="AB111" s="318"/>
      <c r="AC111" s="318"/>
      <c r="AD111" s="318"/>
      <c r="AE111" s="318"/>
      <c r="AF111" s="318"/>
      <c r="AG111" s="318"/>
      <c r="AH111" s="318"/>
      <c r="AI111" s="318"/>
      <c r="AJ111" s="318"/>
      <c r="AK111" s="318"/>
      <c r="AL111" s="318"/>
      <c r="AM111" s="318"/>
      <c r="AN111" s="318"/>
      <c r="AO111" s="318"/>
      <c r="AP111" s="318"/>
      <c r="AQ111" s="318"/>
      <c r="AR111" s="318"/>
      <c r="AS111" s="318"/>
      <c r="AT111" s="318"/>
      <c r="AU111" s="318"/>
      <c r="AV111" s="318"/>
      <c r="AW111" s="318"/>
      <c r="AX111" s="318"/>
    </row>
    <row r="112" spans="1:50" x14ac:dyDescent="0.2">
      <c r="A112" t="s">
        <v>535</v>
      </c>
      <c r="B112" s="313">
        <f>'1.3'!C110</f>
        <v>82552.888108971165</v>
      </c>
      <c r="C112" s="313">
        <f>'1.3'!D110</f>
        <v>74679.964274930739</v>
      </c>
      <c r="D112" s="313">
        <f>'1.3'!E110</f>
        <v>74135.965766460198</v>
      </c>
      <c r="E112" s="313">
        <f>'1.3'!F110</f>
        <v>82726.772805684799</v>
      </c>
      <c r="F112" s="313">
        <f>'1.3'!G110</f>
        <v>94900.918795620848</v>
      </c>
      <c r="G112" s="313">
        <f>'1.3'!H110</f>
        <v>85165.251485575645</v>
      </c>
      <c r="H112" s="313">
        <f>'1.3'!I110</f>
        <v>83575.616085211121</v>
      </c>
      <c r="I112" s="313">
        <f>'1.3'!J110</f>
        <v>97803.414945790995</v>
      </c>
      <c r="J112" s="313">
        <f>'1.3'!K110</f>
        <v>107802.73360541454</v>
      </c>
      <c r="K112" s="313">
        <f>'1.3'!L110</f>
        <v>97628.229128146151</v>
      </c>
      <c r="L112" s="313">
        <f>'1.3'!M110</f>
        <v>94267.452340653967</v>
      </c>
      <c r="M112" s="313">
        <f>'1.3'!N110</f>
        <v>108066.90572585943</v>
      </c>
      <c r="N112" s="313">
        <f>'1.3'!O110</f>
        <v>113247.36547949974</v>
      </c>
      <c r="O112" s="313">
        <f>'1.3'!P110</f>
        <v>105604.71561666114</v>
      </c>
      <c r="P112" s="313">
        <f>'1.3'!Q110</f>
        <v>101253.42029095745</v>
      </c>
      <c r="Q112" s="313">
        <f>'1.3'!R110</f>
        <v>113876.32055274954</v>
      </c>
      <c r="R112" s="313">
        <f>'1.3'!S110</f>
        <v>130040.52366431941</v>
      </c>
      <c r="S112" s="313">
        <f>'1.3'!T110</f>
        <v>114960.33081295252</v>
      </c>
      <c r="T112" s="313">
        <f>'1.3'!U110</f>
        <v>115309.61971095965</v>
      </c>
      <c r="U112" s="313">
        <f>'1.3'!V110</f>
        <v>124233.60947553212</v>
      </c>
      <c r="V112" s="313">
        <f>'1.3'!W110</f>
        <v>139731.6999295268</v>
      </c>
      <c r="W112" s="313">
        <f>'1.3'!X110</f>
        <v>122743.4677953889</v>
      </c>
      <c r="X112" s="313">
        <f>'1.3'!Y110</f>
        <v>115432.0301131726</v>
      </c>
      <c r="Y112" s="313">
        <f>'1.3'!Z110</f>
        <v>138604.51236078114</v>
      </c>
      <c r="Z112" s="313">
        <f>'1.3'!AA110</f>
        <v>149689.5336543197</v>
      </c>
      <c r="AA112" s="313">
        <f>'1.3'!AB110</f>
        <v>134615.32971098906</v>
      </c>
      <c r="AB112" s="313">
        <f>'1.3'!AC110</f>
        <v>125198.71869883126</v>
      </c>
      <c r="AC112" s="313">
        <f>'1.3'!AD110</f>
        <v>149408.51091305033</v>
      </c>
      <c r="AD112" s="313">
        <f>'1.3'!AE110</f>
        <v>156826.76209589024</v>
      </c>
      <c r="AE112" s="313">
        <f>'1.3'!AF110</f>
        <v>135587.77449531693</v>
      </c>
      <c r="AF112" s="313">
        <f>'1.3'!AG110</f>
        <v>136102.36193434053</v>
      </c>
      <c r="AG112" s="313">
        <f>'1.3'!AH110</f>
        <v>147795.92335699283</v>
      </c>
      <c r="AH112" s="313">
        <f>'1.3'!AI110</f>
        <v>166966.37595006288</v>
      </c>
      <c r="AI112" s="313">
        <f>'1.3'!AJ110</f>
        <v>152309.13146488671</v>
      </c>
      <c r="AJ112" s="313">
        <f>'1.3'!AK110</f>
        <v>145944.52935586983</v>
      </c>
      <c r="AK112" s="313">
        <f>'1.3'!AL110</f>
        <v>163317.28131241645</v>
      </c>
      <c r="AL112" s="313">
        <f>'1.3'!AM110</f>
        <v>179871.67322407968</v>
      </c>
      <c r="AM112" s="313">
        <f>'1.3'!AN110</f>
        <v>163093.16359776884</v>
      </c>
      <c r="AN112" s="313">
        <f>'1.3'!AO110</f>
        <v>159477.45834177485</v>
      </c>
      <c r="AO112" s="313">
        <f>'1.3'!AP110</f>
        <v>188534.52602518693</v>
      </c>
      <c r="AP112" s="313">
        <f>'1.3'!AQ110</f>
        <v>208446.00068348576</v>
      </c>
      <c r="AQ112" s="313">
        <f>'1.3'!AR110</f>
        <v>158033.84037047203</v>
      </c>
      <c r="AR112" s="313">
        <f>'1.3'!AS110</f>
        <v>197243.33489149326</v>
      </c>
      <c r="AS112" s="313">
        <f>'1.3'!AT110</f>
        <v>189127.11910986039</v>
      </c>
      <c r="AT112" s="313">
        <f>'1.3'!AU110</f>
        <v>219866.59895154738</v>
      </c>
      <c r="AU112" s="313">
        <f>'1.3'!AV110</f>
        <v>189262.75638334599</v>
      </c>
      <c r="AV112" s="313">
        <f>'1.3'!AW110</f>
        <v>219480.75694813929</v>
      </c>
      <c r="AW112" s="313">
        <f>'1.3'!AX110</f>
        <v>234744.95260566738</v>
      </c>
      <c r="AX112" s="313">
        <f>'1.3'!AY110</f>
        <v>244246.3677312317</v>
      </c>
    </row>
    <row r="113" spans="1:50" x14ac:dyDescent="0.2">
      <c r="A113" s="11" t="s">
        <v>242</v>
      </c>
      <c r="B113" s="313">
        <f>'1.3'!C111</f>
        <v>17666.528532968674</v>
      </c>
      <c r="C113" s="313">
        <f>'1.3'!D111</f>
        <v>13621.61931074872</v>
      </c>
      <c r="D113" s="313">
        <f>'1.3'!E111</f>
        <v>13917.041863352044</v>
      </c>
      <c r="E113" s="313">
        <f>'1.3'!F111</f>
        <v>15001.724982146896</v>
      </c>
      <c r="F113" s="313">
        <f>'1.3'!G111</f>
        <v>20680.843597340965</v>
      </c>
      <c r="G113" s="313">
        <f>'1.3'!H111</f>
        <v>16006.193486318509</v>
      </c>
      <c r="H113" s="313">
        <f>'1.3'!I111</f>
        <v>15650.213047049501</v>
      </c>
      <c r="I113" s="313">
        <f>'1.3'!J111</f>
        <v>17586.296343426769</v>
      </c>
      <c r="J113" s="313">
        <f>'1.3'!K111</f>
        <v>23454.513653325979</v>
      </c>
      <c r="K113" s="313">
        <f>'1.3'!L111</f>
        <v>17977.771655694309</v>
      </c>
      <c r="L113" s="313">
        <f>'1.3'!M111</f>
        <v>17757.41453425341</v>
      </c>
      <c r="M113" s="313">
        <f>'1.3'!N111</f>
        <v>19846.161612330485</v>
      </c>
      <c r="N113" s="313">
        <f>'1.3'!O111</f>
        <v>25624.453824396405</v>
      </c>
      <c r="O113" s="313">
        <f>'1.3'!P111</f>
        <v>20600.013063226121</v>
      </c>
      <c r="P113" s="313">
        <f>'1.3'!Q111</f>
        <v>20165.287660995426</v>
      </c>
      <c r="Q113" s="313">
        <f>'1.3'!R111</f>
        <v>21380.477568374969</v>
      </c>
      <c r="R113" s="313">
        <f>'1.3'!S111</f>
        <v>28821.517993225774</v>
      </c>
      <c r="S113" s="313">
        <f>'1.3'!T111</f>
        <v>22494.518349001191</v>
      </c>
      <c r="T113" s="313">
        <f>'1.3'!U111</f>
        <v>22515.834442466377</v>
      </c>
      <c r="U113" s="313">
        <f>'1.3'!V111</f>
        <v>23874.834960142016</v>
      </c>
      <c r="V113" s="313">
        <f>'1.3'!W111</f>
        <v>31098.077973054216</v>
      </c>
      <c r="W113" s="313">
        <f>'1.3'!X111</f>
        <v>24323.71733896872</v>
      </c>
      <c r="X113" s="313">
        <f>'1.3'!Y111</f>
        <v>23126.723736387095</v>
      </c>
      <c r="Y113" s="313">
        <f>'1.3'!Z111</f>
        <v>26549.098148567351</v>
      </c>
      <c r="Z113" s="313">
        <f>'1.3'!AA111</f>
        <v>32791.436339782609</v>
      </c>
      <c r="AA113" s="313">
        <f>'1.3'!AB111</f>
        <v>25808.233430741406</v>
      </c>
      <c r="AB113" s="313">
        <f>'1.3'!AC111</f>
        <v>24435.210629645291</v>
      </c>
      <c r="AC113" s="313">
        <f>'1.3'!AD111</f>
        <v>24900.0252622564</v>
      </c>
      <c r="AD113" s="313">
        <f>'1.3'!AE111</f>
        <v>34168.368708017326</v>
      </c>
      <c r="AE113" s="313">
        <f>'1.3'!AF111</f>
        <v>27132.305457844879</v>
      </c>
      <c r="AF113" s="313">
        <f>'1.3'!AG111</f>
        <v>26703.142921090002</v>
      </c>
      <c r="AG113" s="313">
        <f>'1.3'!AH111</f>
        <v>27917.254036448714</v>
      </c>
      <c r="AH113" s="313">
        <f>'1.3'!AI111</f>
        <v>37595.932766931815</v>
      </c>
      <c r="AI113" s="313">
        <f>'1.3'!AJ111</f>
        <v>31344.081403118311</v>
      </c>
      <c r="AJ113" s="313">
        <f>'1.3'!AK111</f>
        <v>30449.235615194222</v>
      </c>
      <c r="AK113" s="313">
        <f>'1.3'!AL111</f>
        <v>30823.77361026068</v>
      </c>
      <c r="AL113" s="313">
        <f>'1.3'!AM111</f>
        <v>42121.217691577389</v>
      </c>
      <c r="AM113" s="313">
        <f>'1.3'!AN111</f>
        <v>34638.444823816302</v>
      </c>
      <c r="AN113" s="313">
        <f>'1.3'!AO111</f>
        <v>33648.315099401341</v>
      </c>
      <c r="AO113" s="313">
        <f>'1.3'!AP111</f>
        <v>34321.546289679492</v>
      </c>
      <c r="AP113" s="313">
        <f>'1.3'!AQ111</f>
        <v>46866.583764492243</v>
      </c>
      <c r="AQ113" s="313">
        <f>'1.3'!AR111</f>
        <v>28639.164234195254</v>
      </c>
      <c r="AR113" s="313">
        <f>'1.3'!AS111</f>
        <v>35468.293259181883</v>
      </c>
      <c r="AS113" s="313">
        <f>'1.3'!AT111</f>
        <v>35455.492967124897</v>
      </c>
      <c r="AT113" s="313">
        <f>'1.3'!AU111</f>
        <v>51009.780146000005</v>
      </c>
      <c r="AU113" s="313">
        <f>'1.3'!AV111</f>
        <v>39016.713979</v>
      </c>
      <c r="AV113" s="313">
        <f>'1.3'!AW111</f>
        <v>43238.859420000001</v>
      </c>
      <c r="AW113" s="313">
        <f>'1.3'!AX111</f>
        <v>45064.797959999996</v>
      </c>
      <c r="AX113" s="313">
        <f>'1.3'!AY111</f>
        <v>57762.534468892511</v>
      </c>
    </row>
    <row r="114" spans="1:50" x14ac:dyDescent="0.2">
      <c r="A114" s="317" t="s">
        <v>256</v>
      </c>
      <c r="B114" s="313">
        <f>'1.3'!C112</f>
        <v>0</v>
      </c>
      <c r="C114" s="313">
        <f>'1.3'!D112</f>
        <v>0</v>
      </c>
      <c r="D114" s="313">
        <f>'1.3'!E112</f>
        <v>0</v>
      </c>
      <c r="E114" s="313">
        <f>'1.3'!F112</f>
        <v>0</v>
      </c>
      <c r="F114" s="313">
        <f>'1.3'!G112</f>
        <v>0</v>
      </c>
      <c r="G114" s="313">
        <f>'1.3'!H112</f>
        <v>0</v>
      </c>
      <c r="H114" s="313">
        <f>'1.3'!I112</f>
        <v>0</v>
      </c>
      <c r="I114" s="313">
        <f>'1.3'!J112</f>
        <v>0</v>
      </c>
      <c r="J114" s="313">
        <f>'1.3'!K112</f>
        <v>0</v>
      </c>
      <c r="K114" s="313">
        <f>'1.3'!L112</f>
        <v>0</v>
      </c>
      <c r="L114" s="313">
        <f>'1.3'!M112</f>
        <v>0</v>
      </c>
      <c r="M114" s="313">
        <f>'1.3'!N112</f>
        <v>0</v>
      </c>
      <c r="N114" s="313">
        <f>'1.3'!O112</f>
        <v>0</v>
      </c>
      <c r="O114" s="313">
        <f>'1.3'!P112</f>
        <v>0</v>
      </c>
      <c r="P114" s="313">
        <f>'1.3'!Q112</f>
        <v>0</v>
      </c>
      <c r="Q114" s="313">
        <f>'1.3'!R112</f>
        <v>0</v>
      </c>
      <c r="R114" s="313">
        <f>'1.3'!S112</f>
        <v>0</v>
      </c>
      <c r="S114" s="313">
        <f>'1.3'!T112</f>
        <v>0</v>
      </c>
      <c r="T114" s="313">
        <f>'1.3'!U112</f>
        <v>0</v>
      </c>
      <c r="U114" s="313">
        <f>'1.3'!V112</f>
        <v>0</v>
      </c>
      <c r="V114" s="313">
        <f>'1.3'!W112</f>
        <v>0</v>
      </c>
      <c r="W114" s="313">
        <f>'1.3'!X112</f>
        <v>0</v>
      </c>
      <c r="X114" s="313">
        <f>'1.3'!Y112</f>
        <v>0</v>
      </c>
      <c r="Y114" s="313">
        <f>'1.3'!Z112</f>
        <v>0</v>
      </c>
      <c r="Z114" s="313">
        <f>'1.3'!AA112</f>
        <v>0</v>
      </c>
      <c r="AA114" s="313">
        <f>'1.3'!AB112</f>
        <v>0</v>
      </c>
      <c r="AB114" s="313">
        <f>'1.3'!AC112</f>
        <v>0</v>
      </c>
      <c r="AC114" s="313">
        <f>'1.3'!AD112</f>
        <v>0</v>
      </c>
      <c r="AD114" s="313">
        <f>'1.3'!AE112</f>
        <v>0</v>
      </c>
      <c r="AE114" s="313">
        <f>'1.3'!AF112</f>
        <v>0</v>
      </c>
      <c r="AF114" s="313">
        <f>'1.3'!AG112</f>
        <v>0</v>
      </c>
      <c r="AG114" s="313">
        <f>'1.3'!AH112</f>
        <v>0</v>
      </c>
      <c r="AH114" s="313">
        <f>'1.3'!AI112</f>
        <v>0</v>
      </c>
      <c r="AI114" s="313">
        <f>'1.3'!AJ112</f>
        <v>0</v>
      </c>
      <c r="AJ114" s="313">
        <f>'1.3'!AK112</f>
        <v>0</v>
      </c>
      <c r="AK114" s="313">
        <f>'1.3'!AL112</f>
        <v>0</v>
      </c>
      <c r="AL114" s="313">
        <f>'1.3'!AM112</f>
        <v>0</v>
      </c>
      <c r="AM114" s="313">
        <f>'1.3'!AN112</f>
        <v>0</v>
      </c>
      <c r="AN114" s="313">
        <f>'1.3'!AO112</f>
        <v>0</v>
      </c>
      <c r="AO114" s="313">
        <f>'1.3'!AP112</f>
        <v>0</v>
      </c>
      <c r="AP114" s="313">
        <f>'1.3'!AQ112</f>
        <v>0</v>
      </c>
      <c r="AQ114" s="313">
        <f>'1.3'!AR112</f>
        <v>0</v>
      </c>
      <c r="AR114" s="313">
        <f>'1.3'!AS112</f>
        <v>0</v>
      </c>
      <c r="AS114" s="313">
        <f>'1.3'!AT112</f>
        <v>0</v>
      </c>
      <c r="AT114" s="313">
        <f>'1.3'!AU112</f>
        <v>0</v>
      </c>
      <c r="AU114" s="313">
        <f>'1.3'!AV112</f>
        <v>0</v>
      </c>
      <c r="AV114" s="313">
        <f>'1.3'!AW112</f>
        <v>0</v>
      </c>
      <c r="AW114" s="313">
        <f>'1.3'!AX112</f>
        <v>0</v>
      </c>
      <c r="AX114" s="313">
        <f>'1.3'!AY112</f>
        <v>0</v>
      </c>
    </row>
    <row r="115" spans="1:50" x14ac:dyDescent="0.2">
      <c r="A115" s="317" t="s">
        <v>257</v>
      </c>
      <c r="B115" s="313">
        <f>'1.3'!C113</f>
        <v>0</v>
      </c>
      <c r="C115" s="313">
        <f>'1.3'!D113</f>
        <v>0</v>
      </c>
      <c r="D115" s="313">
        <f>'1.3'!E113</f>
        <v>0</v>
      </c>
      <c r="E115" s="313">
        <f>'1.3'!F113</f>
        <v>0</v>
      </c>
      <c r="F115" s="313">
        <f>'1.3'!G113</f>
        <v>0</v>
      </c>
      <c r="G115" s="313">
        <f>'1.3'!H113</f>
        <v>0</v>
      </c>
      <c r="H115" s="313">
        <f>'1.3'!I113</f>
        <v>0</v>
      </c>
      <c r="I115" s="313">
        <f>'1.3'!J113</f>
        <v>0</v>
      </c>
      <c r="J115" s="313">
        <f>'1.3'!K113</f>
        <v>0</v>
      </c>
      <c r="K115" s="313">
        <f>'1.3'!L113</f>
        <v>0</v>
      </c>
      <c r="L115" s="313">
        <f>'1.3'!M113</f>
        <v>0</v>
      </c>
      <c r="M115" s="313">
        <f>'1.3'!N113</f>
        <v>0</v>
      </c>
      <c r="N115" s="313">
        <f>'1.3'!O113</f>
        <v>0</v>
      </c>
      <c r="O115" s="313">
        <f>'1.3'!P113</f>
        <v>0</v>
      </c>
      <c r="P115" s="313">
        <f>'1.3'!Q113</f>
        <v>0</v>
      </c>
      <c r="Q115" s="313">
        <f>'1.3'!R113</f>
        <v>0</v>
      </c>
      <c r="R115" s="313">
        <f>'1.3'!S113</f>
        <v>0</v>
      </c>
      <c r="S115" s="313">
        <f>'1.3'!T113</f>
        <v>0</v>
      </c>
      <c r="T115" s="313">
        <f>'1.3'!U113</f>
        <v>0</v>
      </c>
      <c r="U115" s="313">
        <f>'1.3'!V113</f>
        <v>0</v>
      </c>
      <c r="V115" s="313">
        <f>'1.3'!W113</f>
        <v>0</v>
      </c>
      <c r="W115" s="313">
        <f>'1.3'!X113</f>
        <v>0</v>
      </c>
      <c r="X115" s="313">
        <f>'1.3'!Y113</f>
        <v>0</v>
      </c>
      <c r="Y115" s="313">
        <f>'1.3'!Z113</f>
        <v>0</v>
      </c>
      <c r="Z115" s="313">
        <f>'1.3'!AA113</f>
        <v>0</v>
      </c>
      <c r="AA115" s="313">
        <f>'1.3'!AB113</f>
        <v>0</v>
      </c>
      <c r="AB115" s="313">
        <f>'1.3'!AC113</f>
        <v>0</v>
      </c>
      <c r="AC115" s="313">
        <f>'1.3'!AD113</f>
        <v>0</v>
      </c>
      <c r="AD115" s="313">
        <f>'1.3'!AE113</f>
        <v>0</v>
      </c>
      <c r="AE115" s="313">
        <f>'1.3'!AF113</f>
        <v>0</v>
      </c>
      <c r="AF115" s="313">
        <f>'1.3'!AG113</f>
        <v>0</v>
      </c>
      <c r="AG115" s="313">
        <f>'1.3'!AH113</f>
        <v>0</v>
      </c>
      <c r="AH115" s="313">
        <f>'1.3'!AI113</f>
        <v>0</v>
      </c>
      <c r="AI115" s="313">
        <f>'1.3'!AJ113</f>
        <v>0</v>
      </c>
      <c r="AJ115" s="313">
        <f>'1.3'!AK113</f>
        <v>0</v>
      </c>
      <c r="AK115" s="313">
        <f>'1.3'!AL113</f>
        <v>0</v>
      </c>
      <c r="AL115" s="313">
        <f>'1.3'!AM113</f>
        <v>0</v>
      </c>
      <c r="AM115" s="313">
        <f>'1.3'!AN113</f>
        <v>0</v>
      </c>
      <c r="AN115" s="313">
        <f>'1.3'!AO113</f>
        <v>0</v>
      </c>
      <c r="AO115" s="313">
        <f>'1.3'!AP113</f>
        <v>0</v>
      </c>
      <c r="AP115" s="313">
        <f>'1.3'!AQ113</f>
        <v>0</v>
      </c>
      <c r="AQ115" s="313">
        <f>'1.3'!AR113</f>
        <v>0</v>
      </c>
      <c r="AR115" s="313">
        <f>'1.3'!AS113</f>
        <v>0</v>
      </c>
      <c r="AS115" s="313">
        <f>'1.3'!AT113</f>
        <v>0</v>
      </c>
      <c r="AT115" s="313">
        <f>'1.3'!AU113</f>
        <v>0</v>
      </c>
      <c r="AU115" s="313">
        <f>'1.3'!AV113</f>
        <v>0</v>
      </c>
      <c r="AV115" s="313">
        <f>'1.3'!AW113</f>
        <v>0</v>
      </c>
      <c r="AW115" s="313">
        <f>'1.3'!AX113</f>
        <v>0</v>
      </c>
      <c r="AX115" s="313">
        <f>'1.3'!AY113</f>
        <v>0</v>
      </c>
    </row>
    <row r="116" spans="1:50" x14ac:dyDescent="0.2">
      <c r="A116" s="317" t="s">
        <v>258</v>
      </c>
      <c r="B116" s="313">
        <f>'1.3'!C114</f>
        <v>9381.59670247346</v>
      </c>
      <c r="C116" s="313">
        <f>'1.3'!D114</f>
        <v>5039.5001948921126</v>
      </c>
      <c r="D116" s="313">
        <f>'1.3'!E114</f>
        <v>4826.6221746777101</v>
      </c>
      <c r="E116" s="313">
        <f>'1.3'!F114</f>
        <v>4771.0890735144494</v>
      </c>
      <c r="F116" s="313">
        <f>'1.3'!G114</f>
        <v>10830.63081042984</v>
      </c>
      <c r="G116" s="313">
        <f>'1.3'!H114</f>
        <v>5893.2031979416952</v>
      </c>
      <c r="H116" s="313">
        <f>'1.3'!I114</f>
        <v>5476.3522238848673</v>
      </c>
      <c r="I116" s="313">
        <f>'1.3'!J114</f>
        <v>5635.8377520124814</v>
      </c>
      <c r="J116" s="313">
        <f>'1.3'!K114</f>
        <v>12174.014372626723</v>
      </c>
      <c r="K116" s="313">
        <f>'1.3'!L114</f>
        <v>6481.1959978763034</v>
      </c>
      <c r="L116" s="313">
        <f>'1.3'!M114</f>
        <v>6041.2507475751054</v>
      </c>
      <c r="M116" s="313">
        <f>'1.3'!N114</f>
        <v>6075.2632262224179</v>
      </c>
      <c r="N116" s="313">
        <f>'1.3'!O114</f>
        <v>13456.841518667577</v>
      </c>
      <c r="O116" s="313">
        <f>'1.3'!P114</f>
        <v>7884.6257469594948</v>
      </c>
      <c r="P116" s="313">
        <f>'1.3'!Q114</f>
        <v>7000.423113352279</v>
      </c>
      <c r="Q116" s="313">
        <f>'1.3'!R114</f>
        <v>6723.147735978675</v>
      </c>
      <c r="R116" s="313">
        <f>'1.3'!S114</f>
        <v>14633.310691431894</v>
      </c>
      <c r="S116" s="313">
        <f>'1.3'!T114</f>
        <v>8324.0935224931272</v>
      </c>
      <c r="T116" s="313">
        <f>'1.3'!U114</f>
        <v>7899.1993189131945</v>
      </c>
      <c r="U116" s="313">
        <f>'1.3'!V114</f>
        <v>7572.4109398696646</v>
      </c>
      <c r="V116" s="313">
        <f>'1.3'!W114</f>
        <v>16246.113971156288</v>
      </c>
      <c r="W116" s="313">
        <f>'1.3'!X114</f>
        <v>9230.2722273604377</v>
      </c>
      <c r="X116" s="313">
        <f>'1.3'!Y114</f>
        <v>7998.4365635742879</v>
      </c>
      <c r="Y116" s="313">
        <f>'1.3'!Z114</f>
        <v>8289.7762750285365</v>
      </c>
      <c r="Z116" s="313">
        <f>'1.3'!AA114</f>
        <v>16893.462666009662</v>
      </c>
      <c r="AA116" s="313">
        <f>'1.3'!AB114</f>
        <v>9851.8995847464503</v>
      </c>
      <c r="AB116" s="313">
        <f>'1.3'!AC114</f>
        <v>8692.4095454583112</v>
      </c>
      <c r="AC116" s="313">
        <f>'1.3'!AD114</f>
        <v>8607.2762708240953</v>
      </c>
      <c r="AD116" s="313">
        <f>'1.3'!AE114</f>
        <v>18320.25691014983</v>
      </c>
      <c r="AE116" s="313">
        <f>'1.3'!AF114</f>
        <v>10876.417071580137</v>
      </c>
      <c r="AF116" s="313">
        <f>'1.3'!AG114</f>
        <v>10030.816732708894</v>
      </c>
      <c r="AG116" s="313">
        <f>'1.3'!AH114</f>
        <v>9436.6455754501822</v>
      </c>
      <c r="AH116" s="313">
        <f>'1.3'!AI114</f>
        <v>19899.505866742511</v>
      </c>
      <c r="AI116" s="313">
        <f>'1.3'!AJ114</f>
        <v>12740.054911824405</v>
      </c>
      <c r="AJ116" s="313">
        <f>'1.3'!AK114</f>
        <v>11484.199043796885</v>
      </c>
      <c r="AK116" s="313">
        <f>'1.3'!AL114</f>
        <v>10742.2202637187</v>
      </c>
      <c r="AL116" s="313">
        <f>'1.3'!AM114</f>
        <v>21821.814513197576</v>
      </c>
      <c r="AM116" s="313">
        <f>'1.3'!AN114</f>
        <v>13496.154787483054</v>
      </c>
      <c r="AN116" s="313">
        <f>'1.3'!AO114</f>
        <v>12625.955435664682</v>
      </c>
      <c r="AO116" s="313">
        <f>'1.3'!AP114</f>
        <v>12039.431993472581</v>
      </c>
      <c r="AP116" s="313">
        <f>'1.3'!AQ114</f>
        <v>23847.3373622502</v>
      </c>
      <c r="AQ116" s="313">
        <f>'1.3'!AR114</f>
        <v>11107.622144090017</v>
      </c>
      <c r="AR116" s="313">
        <f>'1.3'!AS114</f>
        <v>13597.684145066243</v>
      </c>
      <c r="AS116" s="313">
        <f>'1.3'!AT114</f>
        <v>13052.278933031943</v>
      </c>
      <c r="AT116" s="313">
        <f>'1.3'!AU114</f>
        <v>26904.214217000001</v>
      </c>
      <c r="AU116" s="313">
        <f>'1.3'!AV114</f>
        <v>16113.525444999999</v>
      </c>
      <c r="AV116" s="313">
        <f>'1.3'!AW114</f>
        <v>16353.480414</v>
      </c>
      <c r="AW116" s="313">
        <f>'1.3'!AX114</f>
        <v>15644.591641999999</v>
      </c>
      <c r="AX116" s="313">
        <f>'1.3'!AY114</f>
        <v>29449.318600519087</v>
      </c>
    </row>
    <row r="117" spans="1:50" x14ac:dyDescent="0.2">
      <c r="A117" s="317" t="s">
        <v>264</v>
      </c>
      <c r="B117" s="313">
        <f>'1.3'!C115</f>
        <v>8284.9318304952158</v>
      </c>
      <c r="C117" s="313">
        <f>'1.3'!D115</f>
        <v>8582.1191158566071</v>
      </c>
      <c r="D117" s="313">
        <f>'1.3'!E115</f>
        <v>9090.4196886743339</v>
      </c>
      <c r="E117" s="313">
        <f>'1.3'!F115</f>
        <v>10230.635908632446</v>
      </c>
      <c r="F117" s="313">
        <f>'1.3'!G115</f>
        <v>9850.2127869111264</v>
      </c>
      <c r="G117" s="313">
        <f>'1.3'!H115</f>
        <v>10112.990288376814</v>
      </c>
      <c r="H117" s="313">
        <f>'1.3'!I115</f>
        <v>10173.860823164634</v>
      </c>
      <c r="I117" s="313">
        <f>'1.3'!J115</f>
        <v>11950.458591414288</v>
      </c>
      <c r="J117" s="313">
        <f>'1.3'!K115</f>
        <v>11280.499280699258</v>
      </c>
      <c r="K117" s="313">
        <f>'1.3'!L115</f>
        <v>11496.575657818006</v>
      </c>
      <c r="L117" s="313">
        <f>'1.3'!M115</f>
        <v>11716.163786678306</v>
      </c>
      <c r="M117" s="313">
        <f>'1.3'!N115</f>
        <v>13770.898386108069</v>
      </c>
      <c r="N117" s="313">
        <f>'1.3'!O115</f>
        <v>12167.612305728828</v>
      </c>
      <c r="O117" s="313">
        <f>'1.3'!P115</f>
        <v>12715.387316266628</v>
      </c>
      <c r="P117" s="313">
        <f>'1.3'!Q115</f>
        <v>13164.864547643145</v>
      </c>
      <c r="Q117" s="313">
        <f>'1.3'!R115</f>
        <v>14657.329832396295</v>
      </c>
      <c r="R117" s="313">
        <f>'1.3'!S115</f>
        <v>14188.207301793882</v>
      </c>
      <c r="S117" s="313">
        <f>'1.3'!T115</f>
        <v>14170.424826508066</v>
      </c>
      <c r="T117" s="313">
        <f>'1.3'!U115</f>
        <v>14616.635123553182</v>
      </c>
      <c r="U117" s="313">
        <f>'1.3'!V115</f>
        <v>16302.42402027235</v>
      </c>
      <c r="V117" s="313">
        <f>'1.3'!W115</f>
        <v>14851.964001897928</v>
      </c>
      <c r="W117" s="313">
        <f>'1.3'!X115</f>
        <v>15093.445111608282</v>
      </c>
      <c r="X117" s="313">
        <f>'1.3'!Y115</f>
        <v>15128.287172812808</v>
      </c>
      <c r="Y117" s="313">
        <f>'1.3'!Z115</f>
        <v>18259.321873538815</v>
      </c>
      <c r="Z117" s="313">
        <f>'1.3'!AA115</f>
        <v>15897.973673772944</v>
      </c>
      <c r="AA117" s="313">
        <f>'1.3'!AB115</f>
        <v>15956.333845994957</v>
      </c>
      <c r="AB117" s="313">
        <f>'1.3'!AC115</f>
        <v>15742.801084186978</v>
      </c>
      <c r="AC117" s="313">
        <f>'1.3'!AD115</f>
        <v>16292.748991432307</v>
      </c>
      <c r="AD117" s="313">
        <f>'1.3'!AE115</f>
        <v>15848.111797867499</v>
      </c>
      <c r="AE117" s="313">
        <f>'1.3'!AF115</f>
        <v>16255.88838626474</v>
      </c>
      <c r="AF117" s="313">
        <f>'1.3'!AG115</f>
        <v>16672.326188381106</v>
      </c>
      <c r="AG117" s="313">
        <f>'1.3'!AH115</f>
        <v>18480.60846099853</v>
      </c>
      <c r="AH117" s="313">
        <f>'1.3'!AI115</f>
        <v>17696.426900189308</v>
      </c>
      <c r="AI117" s="313">
        <f>'1.3'!AJ115</f>
        <v>18604.026491293906</v>
      </c>
      <c r="AJ117" s="313">
        <f>'1.3'!AK115</f>
        <v>18965.036571397337</v>
      </c>
      <c r="AK117" s="313">
        <f>'1.3'!AL115</f>
        <v>20081.553346541979</v>
      </c>
      <c r="AL117" s="313">
        <f>'1.3'!AM115</f>
        <v>20299.403178379813</v>
      </c>
      <c r="AM117" s="313">
        <f>'1.3'!AN115</f>
        <v>21142.290036333252</v>
      </c>
      <c r="AN117" s="313">
        <f>'1.3'!AO115</f>
        <v>21022.359663736657</v>
      </c>
      <c r="AO117" s="313">
        <f>'1.3'!AP115</f>
        <v>22282.114296206913</v>
      </c>
      <c r="AP117" s="313">
        <f>'1.3'!AQ115</f>
        <v>23019.246402242043</v>
      </c>
      <c r="AQ117" s="313">
        <f>'1.3'!AR115</f>
        <v>17531.542090105235</v>
      </c>
      <c r="AR117" s="313">
        <f>'1.3'!AS115</f>
        <v>21870.609114115639</v>
      </c>
      <c r="AS117" s="313">
        <f>'1.3'!AT115</f>
        <v>22403.214034092955</v>
      </c>
      <c r="AT117" s="313">
        <f>'1.3'!AU115</f>
        <v>24105.565929</v>
      </c>
      <c r="AU117" s="313">
        <f>'1.3'!AV115</f>
        <v>22903.188534000001</v>
      </c>
      <c r="AV117" s="313">
        <f>'1.3'!AW115</f>
        <v>26885.379005999999</v>
      </c>
      <c r="AW117" s="313">
        <f>'1.3'!AX115</f>
        <v>29420.206317999997</v>
      </c>
      <c r="AX117" s="313">
        <f>'1.3'!AY115</f>
        <v>28313.215868373423</v>
      </c>
    </row>
    <row r="118" spans="1:50" x14ac:dyDescent="0.2">
      <c r="A118" s="317" t="s">
        <v>273</v>
      </c>
      <c r="B118" s="313">
        <f>'1.3'!C116</f>
        <v>0</v>
      </c>
      <c r="C118" s="313">
        <f>'1.3'!D116</f>
        <v>0</v>
      </c>
      <c r="D118" s="313">
        <f>'1.3'!E116</f>
        <v>0</v>
      </c>
      <c r="E118" s="313">
        <f>'1.3'!F116</f>
        <v>0</v>
      </c>
      <c r="F118" s="313">
        <f>'1.3'!G116</f>
        <v>0</v>
      </c>
      <c r="G118" s="313">
        <f>'1.3'!H116</f>
        <v>0</v>
      </c>
      <c r="H118" s="313">
        <f>'1.3'!I116</f>
        <v>0</v>
      </c>
      <c r="I118" s="313">
        <f>'1.3'!J116</f>
        <v>0</v>
      </c>
      <c r="J118" s="313">
        <f>'1.3'!K116</f>
        <v>0</v>
      </c>
      <c r="K118" s="313">
        <f>'1.3'!L116</f>
        <v>0</v>
      </c>
      <c r="L118" s="313">
        <f>'1.3'!M116</f>
        <v>0</v>
      </c>
      <c r="M118" s="313">
        <f>'1.3'!N116</f>
        <v>0</v>
      </c>
      <c r="N118" s="313">
        <f>'1.3'!O116</f>
        <v>0</v>
      </c>
      <c r="O118" s="313">
        <f>'1.3'!P116</f>
        <v>0</v>
      </c>
      <c r="P118" s="313">
        <f>'1.3'!Q116</f>
        <v>0</v>
      </c>
      <c r="Q118" s="313">
        <f>'1.3'!R116</f>
        <v>0</v>
      </c>
      <c r="R118" s="313">
        <f>'1.3'!S116</f>
        <v>0</v>
      </c>
      <c r="S118" s="313">
        <f>'1.3'!T116</f>
        <v>0</v>
      </c>
      <c r="T118" s="313">
        <f>'1.3'!U116</f>
        <v>0</v>
      </c>
      <c r="U118" s="313">
        <f>'1.3'!V116</f>
        <v>0</v>
      </c>
      <c r="V118" s="313">
        <f>'1.3'!W116</f>
        <v>0</v>
      </c>
      <c r="W118" s="313">
        <f>'1.3'!X116</f>
        <v>0</v>
      </c>
      <c r="X118" s="313">
        <f>'1.3'!Y116</f>
        <v>0</v>
      </c>
      <c r="Y118" s="313">
        <f>'1.3'!Z116</f>
        <v>0</v>
      </c>
      <c r="Z118" s="313">
        <f>'1.3'!AA116</f>
        <v>0</v>
      </c>
      <c r="AA118" s="313">
        <f>'1.3'!AB116</f>
        <v>0</v>
      </c>
      <c r="AB118" s="313">
        <f>'1.3'!AC116</f>
        <v>0</v>
      </c>
      <c r="AC118" s="313">
        <f>'1.3'!AD116</f>
        <v>0</v>
      </c>
      <c r="AD118" s="313">
        <f>'1.3'!AE116</f>
        <v>0</v>
      </c>
      <c r="AE118" s="313">
        <f>'1.3'!AF116</f>
        <v>0</v>
      </c>
      <c r="AF118" s="313">
        <f>'1.3'!AG116</f>
        <v>0</v>
      </c>
      <c r="AG118" s="313">
        <f>'1.3'!AH116</f>
        <v>0</v>
      </c>
      <c r="AH118" s="313">
        <f>'1.3'!AI116</f>
        <v>0</v>
      </c>
      <c r="AI118" s="313">
        <f>'1.3'!AJ116</f>
        <v>0</v>
      </c>
      <c r="AJ118" s="313">
        <f>'1.3'!AK116</f>
        <v>0</v>
      </c>
      <c r="AK118" s="313">
        <f>'1.3'!AL116</f>
        <v>0</v>
      </c>
      <c r="AL118" s="313">
        <f>'1.3'!AM116</f>
        <v>0</v>
      </c>
      <c r="AM118" s="313">
        <f>'1.3'!AN116</f>
        <v>0</v>
      </c>
      <c r="AN118" s="313">
        <f>'1.3'!AO116</f>
        <v>0</v>
      </c>
      <c r="AO118" s="313">
        <f>'1.3'!AP116</f>
        <v>0</v>
      </c>
      <c r="AP118" s="313">
        <f>'1.3'!AQ116</f>
        <v>0</v>
      </c>
      <c r="AQ118" s="313">
        <f>'1.3'!AR116</f>
        <v>0</v>
      </c>
      <c r="AR118" s="313">
        <f>'1.3'!AS116</f>
        <v>0</v>
      </c>
      <c r="AS118" s="313">
        <f>'1.3'!AT116</f>
        <v>0</v>
      </c>
      <c r="AT118" s="313">
        <f>'1.3'!AU116</f>
        <v>0</v>
      </c>
      <c r="AU118" s="313">
        <f>'1.3'!AV116</f>
        <v>0</v>
      </c>
      <c r="AV118" s="313">
        <f>'1.3'!AW116</f>
        <v>0</v>
      </c>
      <c r="AW118" s="313">
        <f>'1.3'!AX116</f>
        <v>0</v>
      </c>
      <c r="AX118" s="313">
        <f>'1.3'!AY116</f>
        <v>0</v>
      </c>
    </row>
    <row r="119" spans="1:50" x14ac:dyDescent="0.2">
      <c r="A119" s="317" t="s">
        <v>278</v>
      </c>
      <c r="B119" s="313">
        <f>'1.3'!C117</f>
        <v>0</v>
      </c>
      <c r="C119" s="313">
        <f>'1.3'!D117</f>
        <v>0</v>
      </c>
      <c r="D119" s="313">
        <f>'1.3'!E117</f>
        <v>0</v>
      </c>
      <c r="E119" s="313">
        <f>'1.3'!F117</f>
        <v>0</v>
      </c>
      <c r="F119" s="313">
        <f>'1.3'!G117</f>
        <v>0</v>
      </c>
      <c r="G119" s="313">
        <f>'1.3'!H117</f>
        <v>0</v>
      </c>
      <c r="H119" s="313">
        <f>'1.3'!I117</f>
        <v>0</v>
      </c>
      <c r="I119" s="313">
        <f>'1.3'!J117</f>
        <v>0</v>
      </c>
      <c r="J119" s="313">
        <f>'1.3'!K117</f>
        <v>0</v>
      </c>
      <c r="K119" s="313">
        <f>'1.3'!L117</f>
        <v>0</v>
      </c>
      <c r="L119" s="313">
        <f>'1.3'!M117</f>
        <v>0</v>
      </c>
      <c r="M119" s="313">
        <f>'1.3'!N117</f>
        <v>0</v>
      </c>
      <c r="N119" s="313">
        <f>'1.3'!O117</f>
        <v>0</v>
      </c>
      <c r="O119" s="313">
        <f>'1.3'!P117</f>
        <v>0</v>
      </c>
      <c r="P119" s="313">
        <f>'1.3'!Q117</f>
        <v>0</v>
      </c>
      <c r="Q119" s="313">
        <f>'1.3'!R117</f>
        <v>0</v>
      </c>
      <c r="R119" s="313">
        <f>'1.3'!S117</f>
        <v>0</v>
      </c>
      <c r="S119" s="313">
        <f>'1.3'!T117</f>
        <v>0</v>
      </c>
      <c r="T119" s="313">
        <f>'1.3'!U117</f>
        <v>0</v>
      </c>
      <c r="U119" s="313">
        <f>'1.3'!V117</f>
        <v>0</v>
      </c>
      <c r="V119" s="313">
        <f>'1.3'!W117</f>
        <v>0</v>
      </c>
      <c r="W119" s="313">
        <f>'1.3'!X117</f>
        <v>0</v>
      </c>
      <c r="X119" s="313">
        <f>'1.3'!Y117</f>
        <v>0</v>
      </c>
      <c r="Y119" s="313">
        <f>'1.3'!Z117</f>
        <v>0</v>
      </c>
      <c r="Z119" s="313">
        <f>'1.3'!AA117</f>
        <v>0</v>
      </c>
      <c r="AA119" s="313">
        <f>'1.3'!AB117</f>
        <v>0</v>
      </c>
      <c r="AB119" s="313">
        <f>'1.3'!AC117</f>
        <v>0</v>
      </c>
      <c r="AC119" s="313">
        <f>'1.3'!AD117</f>
        <v>0</v>
      </c>
      <c r="AD119" s="313">
        <f>'1.3'!AE117</f>
        <v>0</v>
      </c>
      <c r="AE119" s="313">
        <f>'1.3'!AF117</f>
        <v>0</v>
      </c>
      <c r="AF119" s="313">
        <f>'1.3'!AG117</f>
        <v>0</v>
      </c>
      <c r="AG119" s="313">
        <f>'1.3'!AH117</f>
        <v>0</v>
      </c>
      <c r="AH119" s="313">
        <f>'1.3'!AI117</f>
        <v>0</v>
      </c>
      <c r="AI119" s="313">
        <f>'1.3'!AJ117</f>
        <v>0</v>
      </c>
      <c r="AJ119" s="313">
        <f>'1.3'!AK117</f>
        <v>0</v>
      </c>
      <c r="AK119" s="313">
        <f>'1.3'!AL117</f>
        <v>0</v>
      </c>
      <c r="AL119" s="313">
        <f>'1.3'!AM117</f>
        <v>0</v>
      </c>
      <c r="AM119" s="313">
        <f>'1.3'!AN117</f>
        <v>0</v>
      </c>
      <c r="AN119" s="313">
        <f>'1.3'!AO117</f>
        <v>0</v>
      </c>
      <c r="AO119" s="313">
        <f>'1.3'!AP117</f>
        <v>0</v>
      </c>
      <c r="AP119" s="313">
        <f>'1.3'!AQ117</f>
        <v>0</v>
      </c>
      <c r="AQ119" s="313">
        <f>'1.3'!AR117</f>
        <v>0</v>
      </c>
      <c r="AR119" s="313">
        <f>'1.3'!AS117</f>
        <v>0</v>
      </c>
      <c r="AS119" s="313">
        <f>'1.3'!AT117</f>
        <v>0</v>
      </c>
      <c r="AT119" s="313">
        <f>'1.3'!AU117</f>
        <v>0</v>
      </c>
      <c r="AU119" s="313">
        <f>'1.3'!AV117</f>
        <v>0</v>
      </c>
      <c r="AV119" s="313">
        <f>'1.3'!AW117</f>
        <v>0</v>
      </c>
      <c r="AW119" s="313">
        <f>'1.3'!AX117</f>
        <v>0</v>
      </c>
      <c r="AX119" s="313">
        <f>'1.3'!AY117</f>
        <v>0</v>
      </c>
    </row>
    <row r="120" spans="1:50" x14ac:dyDescent="0.2">
      <c r="A120" s="11" t="s">
        <v>246</v>
      </c>
      <c r="B120" s="313">
        <f>'1.3'!C118</f>
        <v>2892.4830643289079</v>
      </c>
      <c r="C120" s="313">
        <f>'1.3'!D118</f>
        <v>2882.8122061647809</v>
      </c>
      <c r="D120" s="313">
        <f>'1.3'!E118</f>
        <v>2849.7833909810397</v>
      </c>
      <c r="E120" s="313">
        <f>'1.3'!F118</f>
        <v>3471.270878405272</v>
      </c>
      <c r="F120" s="313">
        <f>'1.3'!G118</f>
        <v>3799.3124737518037</v>
      </c>
      <c r="G120" s="313">
        <f>'1.3'!H118</f>
        <v>3668.1387586534856</v>
      </c>
      <c r="H120" s="313">
        <f>'1.3'!I118</f>
        <v>3671.4148802613281</v>
      </c>
      <c r="I120" s="313">
        <f>'1.3'!J118</f>
        <v>4467.1504219754825</v>
      </c>
      <c r="J120" s="313">
        <f>'1.3'!K118</f>
        <v>4334.4717582679314</v>
      </c>
      <c r="K120" s="313">
        <f>'1.3'!L118</f>
        <v>4272.9719337817387</v>
      </c>
      <c r="L120" s="313">
        <f>'1.3'!M118</f>
        <v>4039.175394401901</v>
      </c>
      <c r="M120" s="313">
        <f>'1.3'!N118</f>
        <v>5104.0292844975193</v>
      </c>
      <c r="N120" s="313">
        <f>'1.3'!O118</f>
        <v>5027.2993672686534</v>
      </c>
      <c r="O120" s="313">
        <f>'1.3'!P118</f>
        <v>5103.5279589629527</v>
      </c>
      <c r="P120" s="313">
        <f>'1.3'!Q118</f>
        <v>4873.5856897493513</v>
      </c>
      <c r="Q120" s="313">
        <f>'1.3'!R118</f>
        <v>5904.4964832162841</v>
      </c>
      <c r="R120" s="313">
        <f>'1.3'!S118</f>
        <v>5818.6121034066073</v>
      </c>
      <c r="S120" s="313">
        <f>'1.3'!T118</f>
        <v>5572.1271944921191</v>
      </c>
      <c r="T120" s="313">
        <f>'1.3'!U118</f>
        <v>5580.05878749563</v>
      </c>
      <c r="U120" s="313">
        <f>'1.3'!V118</f>
        <v>6412.5673379857135</v>
      </c>
      <c r="V120" s="313">
        <f>'1.3'!W118</f>
        <v>6868.0307070374738</v>
      </c>
      <c r="W120" s="313">
        <f>'1.3'!X118</f>
        <v>6286.2974415658246</v>
      </c>
      <c r="X120" s="313">
        <f>'1.3'!Y118</f>
        <v>5981.0264675676635</v>
      </c>
      <c r="Y120" s="313">
        <f>'1.3'!Z118</f>
        <v>7467.5923559670591</v>
      </c>
      <c r="Z120" s="313">
        <f>'1.3'!AA118</f>
        <v>7428.1706913650814</v>
      </c>
      <c r="AA120" s="313">
        <f>'1.3'!AB118</f>
        <v>6876.8258953672439</v>
      </c>
      <c r="AB120" s="313">
        <f>'1.3'!AC118</f>
        <v>6607.5144690793932</v>
      </c>
      <c r="AC120" s="313">
        <f>'1.3'!AD118</f>
        <v>8797.1014846068829</v>
      </c>
      <c r="AD120" s="313">
        <f>'1.3'!AE118</f>
        <v>8127.1729248997244</v>
      </c>
      <c r="AE120" s="313">
        <f>'1.3'!AF118</f>
        <v>7557.1420917200558</v>
      </c>
      <c r="AF120" s="313">
        <f>'1.3'!AG118</f>
        <v>7472.219651436053</v>
      </c>
      <c r="AG120" s="313">
        <f>'1.3'!AH118</f>
        <v>8871.6518293569643</v>
      </c>
      <c r="AH120" s="313">
        <f>'1.3'!AI118</f>
        <v>8559.2950520824852</v>
      </c>
      <c r="AI120" s="313">
        <f>'1.3'!AJ118</f>
        <v>8243.378642706939</v>
      </c>
      <c r="AJ120" s="313">
        <f>'1.3'!AK118</f>
        <v>7885.3815783448099</v>
      </c>
      <c r="AK120" s="313">
        <f>'1.3'!AL118</f>
        <v>9492.0732038169663</v>
      </c>
      <c r="AL120" s="313">
        <f>'1.3'!AM118</f>
        <v>9379.2507248432776</v>
      </c>
      <c r="AM120" s="313">
        <f>'1.3'!AN118</f>
        <v>9132.3407121626042</v>
      </c>
      <c r="AN120" s="313">
        <f>'1.3'!AO118</f>
        <v>8988.4073439898857</v>
      </c>
      <c r="AO120" s="313">
        <f>'1.3'!AP118</f>
        <v>11106.227823184232</v>
      </c>
      <c r="AP120" s="313">
        <f>'1.3'!AQ118</f>
        <v>9757.3157941164682</v>
      </c>
      <c r="AQ120" s="313">
        <f>'1.3'!AR118</f>
        <v>8916.142687047608</v>
      </c>
      <c r="AR120" s="313">
        <f>'1.3'!AS118</f>
        <v>9679.7042960131876</v>
      </c>
      <c r="AS120" s="313">
        <f>'1.3'!AT118</f>
        <v>12500.022631232438</v>
      </c>
      <c r="AT120" s="313">
        <f>'1.3'!AU118</f>
        <v>9575.5608819999998</v>
      </c>
      <c r="AU120" s="313">
        <f>'1.3'!AV118</f>
        <v>10093.232249000001</v>
      </c>
      <c r="AV120" s="313">
        <f>'1.3'!AW118</f>
        <v>10286.264268000001</v>
      </c>
      <c r="AW120" s="313">
        <f>'1.3'!AX118</f>
        <v>14553.627001999999</v>
      </c>
      <c r="AX120" s="313">
        <f>'1.3'!AY118</f>
        <v>11640.07193593091</v>
      </c>
    </row>
    <row r="121" spans="1:50" x14ac:dyDescent="0.2">
      <c r="A121" s="11" t="s">
        <v>243</v>
      </c>
      <c r="B121" s="313">
        <f>'1.3'!C119</f>
        <v>55898.447077361714</v>
      </c>
      <c r="C121" s="313">
        <f>'1.3'!D119</f>
        <v>53517.221195749051</v>
      </c>
      <c r="D121" s="313">
        <f>'1.3'!E119</f>
        <v>51440.799174519423</v>
      </c>
      <c r="E121" s="313">
        <f>'1.3'!F119</f>
        <v>58670.857063302952</v>
      </c>
      <c r="F121" s="313">
        <f>'1.3'!G119</f>
        <v>64415.821495785698</v>
      </c>
      <c r="G121" s="313">
        <f>'1.3'!H119</f>
        <v>59573.648579382483</v>
      </c>
      <c r="H121" s="313">
        <f>'1.3'!I119</f>
        <v>57460.508514199137</v>
      </c>
      <c r="I121" s="313">
        <f>'1.3'!J119</f>
        <v>68688.18937547176</v>
      </c>
      <c r="J121" s="313">
        <f>'1.3'!K119</f>
        <v>72866.01417811685</v>
      </c>
      <c r="K121" s="313">
        <f>'1.3'!L119</f>
        <v>68886.280217340493</v>
      </c>
      <c r="L121" s="313">
        <f>'1.3'!M119</f>
        <v>65491.022945466953</v>
      </c>
      <c r="M121" s="313">
        <f>'1.3'!N119</f>
        <v>75586.280235649625</v>
      </c>
      <c r="N121" s="313">
        <f>'1.3'!O119</f>
        <v>76548.747954000763</v>
      </c>
      <c r="O121" s="313">
        <f>'1.3'!P119</f>
        <v>73506.968938748905</v>
      </c>
      <c r="P121" s="313">
        <f>'1.3'!Q119</f>
        <v>68927.921373044417</v>
      </c>
      <c r="Q121" s="313">
        <f>'1.3'!R119</f>
        <v>79978.743802459605</v>
      </c>
      <c r="R121" s="313">
        <f>'1.3'!S119</f>
        <v>86643.048028258781</v>
      </c>
      <c r="S121" s="313">
        <f>'1.3'!T119</f>
        <v>79989.978497431061</v>
      </c>
      <c r="T121" s="313">
        <f>'1.3'!U119</f>
        <v>79637.553087000502</v>
      </c>
      <c r="U121" s="313">
        <f>'1.3'!V119</f>
        <v>83944.16321721932</v>
      </c>
      <c r="V121" s="313">
        <f>'1.3'!W119</f>
        <v>92820.68987070104</v>
      </c>
      <c r="W121" s="313">
        <f>'1.3'!X119</f>
        <v>84157.963340061426</v>
      </c>
      <c r="X121" s="313">
        <f>'1.3'!Y119</f>
        <v>78036.788558336892</v>
      </c>
      <c r="Y121" s="313">
        <f>'1.3'!Z119</f>
        <v>88727.746341340811</v>
      </c>
      <c r="Z121" s="313">
        <f>'1.3'!AA119</f>
        <v>98609.2505351687</v>
      </c>
      <c r="AA121" s="313">
        <f>'1.3'!AB119</f>
        <v>88249.285236288677</v>
      </c>
      <c r="AB121" s="313">
        <f>'1.3'!AC119</f>
        <v>82262.093087926914</v>
      </c>
      <c r="AC121" s="313">
        <f>'1.3'!AD119</f>
        <v>107797.66859660509</v>
      </c>
      <c r="AD121" s="313">
        <f>'1.3'!AE119</f>
        <v>102128.24110857325</v>
      </c>
      <c r="AE121" s="313">
        <f>'1.3'!AF119</f>
        <v>91031.54905851277</v>
      </c>
      <c r="AF121" s="313">
        <f>'1.3'!AG119</f>
        <v>90328.004683587365</v>
      </c>
      <c r="AG121" s="313">
        <f>'1.3'!AH119</f>
        <v>102011.90168936824</v>
      </c>
      <c r="AH121" s="313">
        <f>'1.3'!AI119</f>
        <v>108855.71162803895</v>
      </c>
      <c r="AI121" s="313">
        <f>'1.3'!AJ119</f>
        <v>102573.35918177673</v>
      </c>
      <c r="AJ121" s="313">
        <f>'1.3'!AK119</f>
        <v>97564.400512242064</v>
      </c>
      <c r="AK121" s="313">
        <f>'1.3'!AL119</f>
        <v>112798.57676995487</v>
      </c>
      <c r="AL121" s="313">
        <f>'1.3'!AM119</f>
        <v>113004.47989008193</v>
      </c>
      <c r="AM121" s="313">
        <f>'1.3'!AN119</f>
        <v>105706.58101061598</v>
      </c>
      <c r="AN121" s="313">
        <f>'1.3'!AO119</f>
        <v>103333.98126924728</v>
      </c>
      <c r="AO121" s="313">
        <f>'1.3'!AP119</f>
        <v>129217.552129385</v>
      </c>
      <c r="AP121" s="313">
        <f>'1.3'!AQ119</f>
        <v>124581.19707673683</v>
      </c>
      <c r="AQ121" s="313">
        <f>'1.3'!AR119</f>
        <v>116026.7717448895</v>
      </c>
      <c r="AR121" s="313">
        <f>'1.3'!AS119</f>
        <v>143132.97061280155</v>
      </c>
      <c r="AS121" s="313">
        <f>'1.3'!AT119</f>
        <v>136707.14036027071</v>
      </c>
      <c r="AT121" s="313">
        <f>'1.3'!AU119</f>
        <v>134948.01348081528</v>
      </c>
      <c r="AU121" s="313">
        <f>'1.3'!AV119</f>
        <v>130026.87685593395</v>
      </c>
      <c r="AV121" s="313">
        <f>'1.3'!AW119</f>
        <v>148959.42594531458</v>
      </c>
      <c r="AW121" s="313">
        <f>'1.3'!AX119</f>
        <v>168027.87135499882</v>
      </c>
      <c r="AX121" s="313">
        <f>'1.3'!AY119</f>
        <v>164018.70336188047</v>
      </c>
    </row>
    <row r="122" spans="1:50" x14ac:dyDescent="0.2">
      <c r="A122" s="11" t="s">
        <v>247</v>
      </c>
      <c r="B122" s="313">
        <f>'1.3'!C120</f>
        <v>6095.4294343118727</v>
      </c>
      <c r="C122" s="313">
        <f>'1.3'!D120</f>
        <v>4658.3115622681744</v>
      </c>
      <c r="D122" s="313">
        <f>'1.3'!E120</f>
        <v>5928.3413376076896</v>
      </c>
      <c r="E122" s="313">
        <f>'1.3'!F120</f>
        <v>5582.9198818296645</v>
      </c>
      <c r="F122" s="313">
        <f>'1.3'!G120</f>
        <v>6004.9412287423802</v>
      </c>
      <c r="G122" s="313">
        <f>'1.3'!H120</f>
        <v>5917.2706612211596</v>
      </c>
      <c r="H122" s="313">
        <f>'1.3'!I120</f>
        <v>6793.4796437011537</v>
      </c>
      <c r="I122" s="313">
        <f>'1.3'!J120</f>
        <v>7061.7788049169958</v>
      </c>
      <c r="J122" s="313">
        <f>'1.3'!K120</f>
        <v>7147.7340157037779</v>
      </c>
      <c r="K122" s="313">
        <f>'1.3'!L120</f>
        <v>6491.2053213296031</v>
      </c>
      <c r="L122" s="313">
        <f>'1.3'!M120</f>
        <v>6979.8394665317028</v>
      </c>
      <c r="M122" s="313">
        <f>'1.3'!N120</f>
        <v>7530.4345933817985</v>
      </c>
      <c r="N122" s="313">
        <f>'1.3'!O120</f>
        <v>6046.8643338339198</v>
      </c>
      <c r="O122" s="313">
        <f>'1.3'!P120</f>
        <v>6394.2056557231554</v>
      </c>
      <c r="P122" s="313">
        <f>'1.3'!Q120</f>
        <v>7286.6255671682584</v>
      </c>
      <c r="Q122" s="313">
        <f>'1.3'!R120</f>
        <v>6612.6026986986881</v>
      </c>
      <c r="R122" s="313">
        <f>'1.3'!S120</f>
        <v>8757.3455394282555</v>
      </c>
      <c r="S122" s="313">
        <f>'1.3'!T120</f>
        <v>6903.7067720281675</v>
      </c>
      <c r="T122" s="313">
        <f>'1.3'!U120</f>
        <v>7576.17339399714</v>
      </c>
      <c r="U122" s="313">
        <f>'1.3'!V120</f>
        <v>10002.043960185063</v>
      </c>
      <c r="V122" s="313">
        <f>'1.3'!W120</f>
        <v>8944.9013787340664</v>
      </c>
      <c r="W122" s="313">
        <f>'1.3'!X120</f>
        <v>7975.4896747929306</v>
      </c>
      <c r="X122" s="313">
        <f>'1.3'!Y120</f>
        <v>8287.4913508809532</v>
      </c>
      <c r="Y122" s="313">
        <f>'1.3'!Z120</f>
        <v>15860.075514905904</v>
      </c>
      <c r="Z122" s="313">
        <f>'1.3'!AA120</f>
        <v>10860.676088003327</v>
      </c>
      <c r="AA122" s="313">
        <f>'1.3'!AB120</f>
        <v>13680.985148591744</v>
      </c>
      <c r="AB122" s="313">
        <f>'1.3'!AC120</f>
        <v>11893.900512179665</v>
      </c>
      <c r="AC122" s="313">
        <f>'1.3'!AD120</f>
        <v>7913.7155695819592</v>
      </c>
      <c r="AD122" s="313">
        <f>'1.3'!AE120</f>
        <v>12402.979354399966</v>
      </c>
      <c r="AE122" s="313">
        <f>'1.3'!AF120</f>
        <v>9866.7778872392264</v>
      </c>
      <c r="AF122" s="313">
        <f>'1.3'!AG120</f>
        <v>11598.994678227114</v>
      </c>
      <c r="AG122" s="313">
        <f>'1.3'!AH120</f>
        <v>8995.1158018189162</v>
      </c>
      <c r="AH122" s="313">
        <f>'1.3'!AI120</f>
        <v>11955.436503009641</v>
      </c>
      <c r="AI122" s="313">
        <f>'1.3'!AJ120</f>
        <v>10148.312237284716</v>
      </c>
      <c r="AJ122" s="313">
        <f>'1.3'!AK120</f>
        <v>10045.511650088742</v>
      </c>
      <c r="AK122" s="313">
        <f>'1.3'!AL120</f>
        <v>10202.857728383944</v>
      </c>
      <c r="AL122" s="313">
        <f>'1.3'!AM120</f>
        <v>15366.724917577088</v>
      </c>
      <c r="AM122" s="313">
        <f>'1.3'!AN120</f>
        <v>13615.797051173962</v>
      </c>
      <c r="AN122" s="313">
        <f>'1.3'!AO120</f>
        <v>13506.754629136358</v>
      </c>
      <c r="AO122" s="313">
        <f>'1.3'!AP120</f>
        <v>13889.199782938189</v>
      </c>
      <c r="AP122" s="313">
        <f>'1.3'!AQ120</f>
        <v>27240.904048140219</v>
      </c>
      <c r="AQ122" s="313">
        <f>'1.3'!AR120</f>
        <v>4451.7617043396849</v>
      </c>
      <c r="AR122" s="313">
        <f>'1.3'!AS120</f>
        <v>8962.3667234966451</v>
      </c>
      <c r="AS122" s="313">
        <f>'1.3'!AT120</f>
        <v>4464.4631512323504</v>
      </c>
      <c r="AT122" s="313">
        <f>'1.3'!AU120</f>
        <v>24333.244442732095</v>
      </c>
      <c r="AU122" s="313">
        <f>'1.3'!AV120</f>
        <v>10125.933299412009</v>
      </c>
      <c r="AV122" s="313">
        <f>'1.3'!AW120</f>
        <v>16996.207314824711</v>
      </c>
      <c r="AW122" s="313">
        <f>'1.3'!AX120</f>
        <v>7098.6562886685833</v>
      </c>
      <c r="AX122" s="313">
        <f>'1.3'!AY120</f>
        <v>10825.057964527792</v>
      </c>
    </row>
    <row r="123" spans="1:50" x14ac:dyDescent="0.2">
      <c r="A123" s="317" t="s">
        <v>332</v>
      </c>
      <c r="B123" s="313">
        <f>'1.3'!C121</f>
        <v>1476.54109231537</v>
      </c>
      <c r="C123" s="313">
        <f>'1.3'!D121</f>
        <v>1457.2259285380349</v>
      </c>
      <c r="D123" s="313">
        <f>'1.3'!E121</f>
        <v>1545.0546575110363</v>
      </c>
      <c r="E123" s="313">
        <f>'1.3'!F121</f>
        <v>2151.1783216355579</v>
      </c>
      <c r="F123" s="313">
        <f>'1.3'!G121</f>
        <v>1066.2665098437949</v>
      </c>
      <c r="G123" s="313">
        <f>'1.3'!H121</f>
        <v>2060.3815301972222</v>
      </c>
      <c r="H123" s="313">
        <f>'1.3'!I121</f>
        <v>2465.1416589317423</v>
      </c>
      <c r="I123" s="313">
        <f>'1.3'!J121</f>
        <v>3515.2103010272413</v>
      </c>
      <c r="J123" s="313">
        <f>'1.3'!K121</f>
        <v>2639.4783247273795</v>
      </c>
      <c r="K123" s="313">
        <f>'1.3'!L121</f>
        <v>3114.5438393443228</v>
      </c>
      <c r="L123" s="313">
        <f>'1.3'!M121</f>
        <v>2932.9574285661479</v>
      </c>
      <c r="M123" s="313">
        <f>'1.3'!N121</f>
        <v>4008.020407362148</v>
      </c>
      <c r="N123" s="313">
        <f>'1.3'!O121</f>
        <v>802.86319322790155</v>
      </c>
      <c r="O123" s="313">
        <f>'1.3'!P121</f>
        <v>1320.3353189248285</v>
      </c>
      <c r="P123" s="313">
        <f>'1.3'!Q121</f>
        <v>1806.0106331912993</v>
      </c>
      <c r="Q123" s="313">
        <f>'1.3'!R121</f>
        <v>2700.7908546559702</v>
      </c>
      <c r="R123" s="313">
        <f>'1.3'!S121</f>
        <v>2708.5633598113495</v>
      </c>
      <c r="S123" s="313">
        <f>'1.3'!T121</f>
        <v>2344.8277455016287</v>
      </c>
      <c r="T123" s="313">
        <f>'1.3'!U121</f>
        <v>2642.3507715141664</v>
      </c>
      <c r="U123" s="313">
        <f>'1.3'!V121</f>
        <v>3968.0033007728512</v>
      </c>
      <c r="V123" s="313">
        <f>'1.3'!W121</f>
        <v>2871.7044862218609</v>
      </c>
      <c r="W123" s="313">
        <f>'1.3'!X121</f>
        <v>1544.174033167119</v>
      </c>
      <c r="X123" s="313">
        <f>'1.3'!Y121</f>
        <v>2339.7945975668977</v>
      </c>
      <c r="Y123" s="313">
        <f>'1.3'!Z121</f>
        <v>7146.7658232541526</v>
      </c>
      <c r="Z123" s="313">
        <f>'1.3'!AA121</f>
        <v>3304.5267345365737</v>
      </c>
      <c r="AA123" s="313">
        <f>'1.3'!AB121</f>
        <v>6568.9819846358932</v>
      </c>
      <c r="AB123" s="313">
        <f>'1.3'!AC121</f>
        <v>4320.5706300071533</v>
      </c>
      <c r="AC123" s="313">
        <f>'1.3'!AD121</f>
        <v>3429.309911750358</v>
      </c>
      <c r="AD123" s="313">
        <f>'1.3'!AE121</f>
        <v>5119.1803809581634</v>
      </c>
      <c r="AE123" s="313">
        <f>'1.3'!AF121</f>
        <v>4508.2927459383554</v>
      </c>
      <c r="AF123" s="313">
        <f>'1.3'!AG121</f>
        <v>3556.0425126130867</v>
      </c>
      <c r="AG123" s="313">
        <f>'1.3'!AH121</f>
        <v>2052.4843604903945</v>
      </c>
      <c r="AH123" s="313">
        <f>'1.3'!AI121</f>
        <v>3595.7862633195323</v>
      </c>
      <c r="AI123" s="313">
        <f>'1.3'!AJ121</f>
        <v>2420.9341760041721</v>
      </c>
      <c r="AJ123" s="313">
        <f>'1.3'!AK121</f>
        <v>3235.1334547981833</v>
      </c>
      <c r="AK123" s="313">
        <f>'1.3'!AL121</f>
        <v>3693.563235218126</v>
      </c>
      <c r="AL123" s="313">
        <f>'1.3'!AM121</f>
        <v>3023.8670311178612</v>
      </c>
      <c r="AM123" s="313">
        <f>'1.3'!AN121</f>
        <v>4787.7277988112919</v>
      </c>
      <c r="AN123" s="313">
        <f>'1.3'!AO121</f>
        <v>4238.9126881283373</v>
      </c>
      <c r="AO123" s="313">
        <f>'1.3'!AP121</f>
        <v>4156.3846724025043</v>
      </c>
      <c r="AP123" s="313">
        <f>'1.3'!AQ121</f>
        <v>2242.8969223212857</v>
      </c>
      <c r="AQ123" s="313">
        <f>'1.3'!AR121</f>
        <v>2519.3353851194875</v>
      </c>
      <c r="AR123" s="313">
        <f>'1.3'!AS121</f>
        <v>2560.3633518011529</v>
      </c>
      <c r="AS123" s="313">
        <f>'1.3'!AT121</f>
        <v>3381.1845678161726</v>
      </c>
      <c r="AT123" s="313">
        <f>'1.3'!AU121</f>
        <v>2507.6076635473542</v>
      </c>
      <c r="AU123" s="313">
        <f>'1.3'!AV121</f>
        <v>2853.2359263459512</v>
      </c>
      <c r="AV123" s="313">
        <f>'1.3'!AW121</f>
        <v>2888.0588971392881</v>
      </c>
      <c r="AW123" s="313">
        <f>'1.3'!AX121</f>
        <v>3793.8099836674</v>
      </c>
      <c r="AX123" s="313">
        <f>'1.3'!AY121</f>
        <v>2617.3698464477616</v>
      </c>
    </row>
    <row r="124" spans="1:50" x14ac:dyDescent="0.2">
      <c r="A124" s="317" t="s">
        <v>393</v>
      </c>
      <c r="B124" s="313">
        <f>'1.3'!C122</f>
        <v>4618.8883419965023</v>
      </c>
      <c r="C124" s="313">
        <f>'1.3'!D122</f>
        <v>3201.0856337301393</v>
      </c>
      <c r="D124" s="313">
        <f>'1.3'!E122</f>
        <v>4383.2866800966531</v>
      </c>
      <c r="E124" s="313">
        <f>'1.3'!F122</f>
        <v>3431.7415601941066</v>
      </c>
      <c r="F124" s="313">
        <f>'1.3'!G122</f>
        <v>4938.6747188985855</v>
      </c>
      <c r="G124" s="313">
        <f>'1.3'!H122</f>
        <v>3856.8891310239374</v>
      </c>
      <c r="H124" s="313">
        <f>'1.3'!I122</f>
        <v>4328.3379847694114</v>
      </c>
      <c r="I124" s="313">
        <f>'1.3'!J122</f>
        <v>3546.5685038897545</v>
      </c>
      <c r="J124" s="313">
        <f>'1.3'!K122</f>
        <v>4508.2556909763989</v>
      </c>
      <c r="K124" s="313">
        <f>'1.3'!L122</f>
        <v>3376.6614819852803</v>
      </c>
      <c r="L124" s="313">
        <f>'1.3'!M122</f>
        <v>4046.8820379655549</v>
      </c>
      <c r="M124" s="313">
        <f>'1.3'!N122</f>
        <v>3522.4141860196505</v>
      </c>
      <c r="N124" s="313">
        <f>'1.3'!O122</f>
        <v>5244.0011406060185</v>
      </c>
      <c r="O124" s="313">
        <f>'1.3'!P122</f>
        <v>5073.8703367983271</v>
      </c>
      <c r="P124" s="313">
        <f>'1.3'!Q122</f>
        <v>5480.614933976959</v>
      </c>
      <c r="Q124" s="313">
        <f>'1.3'!R122</f>
        <v>3911.8118440427179</v>
      </c>
      <c r="R124" s="313">
        <f>'1.3'!S122</f>
        <v>6048.7821796169064</v>
      </c>
      <c r="S124" s="313">
        <f>'1.3'!T122</f>
        <v>4558.8790265265388</v>
      </c>
      <c r="T124" s="313">
        <f>'1.3'!U122</f>
        <v>4933.8226224829741</v>
      </c>
      <c r="U124" s="313">
        <f>'1.3'!V122</f>
        <v>6034.0406594122123</v>
      </c>
      <c r="V124" s="313">
        <f>'1.3'!W122</f>
        <v>6073.1968925122055</v>
      </c>
      <c r="W124" s="313">
        <f>'1.3'!X122</f>
        <v>6431.3156416258116</v>
      </c>
      <c r="X124" s="313">
        <f>'1.3'!Y122</f>
        <v>5947.696753314056</v>
      </c>
      <c r="Y124" s="313">
        <f>'1.3'!Z122</f>
        <v>8713.3096916517516</v>
      </c>
      <c r="Z124" s="313">
        <f>'1.3'!AA122</f>
        <v>7556.1493534667534</v>
      </c>
      <c r="AA124" s="313">
        <f>'1.3'!AB122</f>
        <v>7112.0031639558511</v>
      </c>
      <c r="AB124" s="313">
        <f>'1.3'!AC122</f>
        <v>7573.329882172512</v>
      </c>
      <c r="AC124" s="313">
        <f>'1.3'!AD122</f>
        <v>4484.4056578316013</v>
      </c>
      <c r="AD124" s="313">
        <f>'1.3'!AE122</f>
        <v>7283.7989734418024</v>
      </c>
      <c r="AE124" s="313">
        <f>'1.3'!AF122</f>
        <v>5358.485141300871</v>
      </c>
      <c r="AF124" s="313">
        <f>'1.3'!AG122</f>
        <v>8042.9521656140278</v>
      </c>
      <c r="AG124" s="313">
        <f>'1.3'!AH122</f>
        <v>6942.6314413285218</v>
      </c>
      <c r="AH124" s="313">
        <f>'1.3'!AI122</f>
        <v>8359.6502396901087</v>
      </c>
      <c r="AI124" s="313">
        <f>'1.3'!AJ122</f>
        <v>7727.378061280544</v>
      </c>
      <c r="AJ124" s="313">
        <f>'1.3'!AK122</f>
        <v>6810.3781952905583</v>
      </c>
      <c r="AK124" s="313">
        <f>'1.3'!AL122</f>
        <v>6509.2944931658185</v>
      </c>
      <c r="AL124" s="313">
        <f>'1.3'!AM122</f>
        <v>12342.857886459227</v>
      </c>
      <c r="AM124" s="313">
        <f>'1.3'!AN122</f>
        <v>8828.0692523626713</v>
      </c>
      <c r="AN124" s="313">
        <f>'1.3'!AO122</f>
        <v>9267.8419410080205</v>
      </c>
      <c r="AO124" s="313">
        <f>'1.3'!AP122</f>
        <v>9732.8151105356847</v>
      </c>
      <c r="AP124" s="313">
        <f>'1.3'!AQ122</f>
        <v>24998.007125818935</v>
      </c>
      <c r="AQ124" s="313">
        <f>'1.3'!AR122</f>
        <v>1932.4263192201975</v>
      </c>
      <c r="AR124" s="313">
        <f>'1.3'!AS122</f>
        <v>6402.0033716954922</v>
      </c>
      <c r="AS124" s="313">
        <f>'1.3'!AT122</f>
        <v>1083.2785834161778</v>
      </c>
      <c r="AT124" s="313">
        <f>'1.3'!AU122</f>
        <v>21825.636779184741</v>
      </c>
      <c r="AU124" s="313">
        <f>'1.3'!AV122</f>
        <v>7272.6973730660575</v>
      </c>
      <c r="AV124" s="313">
        <f>'1.3'!AW122</f>
        <v>14108.148417685423</v>
      </c>
      <c r="AW124" s="313">
        <f>'1.3'!AX122</f>
        <v>3304.8463050011833</v>
      </c>
      <c r="AX124" s="313">
        <f>'1.3'!AY122</f>
        <v>8207.6881180800301</v>
      </c>
    </row>
    <row r="125" spans="1:50" x14ac:dyDescent="0.2">
      <c r="A125" t="s">
        <v>907</v>
      </c>
      <c r="B125" s="313">
        <f>'1.3'!C123</f>
        <v>65601.504134764211</v>
      </c>
      <c r="C125" s="313">
        <f>'1.3'!D123</f>
        <v>75758.273235094632</v>
      </c>
      <c r="D125" s="313">
        <f>'1.3'!E123</f>
        <v>77370.12915487359</v>
      </c>
      <c r="E125" s="313">
        <f>'1.3'!F123</f>
        <v>95395.406877795263</v>
      </c>
      <c r="F125" s="313">
        <f>'1.3'!G123</f>
        <v>71738.559230062179</v>
      </c>
      <c r="G125" s="313">
        <f>'1.3'!H123</f>
        <v>86322.672080629069</v>
      </c>
      <c r="H125" s="313">
        <f>'1.3'!I123</f>
        <v>87292.892352433308</v>
      </c>
      <c r="I125" s="313">
        <f>'1.3'!J123</f>
        <v>106912.47711444659</v>
      </c>
      <c r="J125" s="313">
        <f>'1.3'!K123</f>
        <v>83751.463127881725</v>
      </c>
      <c r="K125" s="313">
        <f>'1.3'!L123</f>
        <v>101114.43978638548</v>
      </c>
      <c r="L125" s="313">
        <f>'1.3'!M123</f>
        <v>101876.43239731425</v>
      </c>
      <c r="M125" s="313">
        <f>'1.3'!N123</f>
        <v>117102.68059367272</v>
      </c>
      <c r="N125" s="313">
        <f>'1.3'!O123</f>
        <v>82181.030855558274</v>
      </c>
      <c r="O125" s="313">
        <f>'1.3'!P123</f>
        <v>103083.41316581941</v>
      </c>
      <c r="P125" s="313">
        <f>'1.3'!Q123</f>
        <v>105371.21762196851</v>
      </c>
      <c r="Q125" s="313">
        <f>'1.3'!R123</f>
        <v>133303.89477685408</v>
      </c>
      <c r="R125" s="313">
        <f>'1.3'!S123</f>
        <v>101951.19340636484</v>
      </c>
      <c r="S125" s="313">
        <f>'1.3'!T123</f>
        <v>119234.05865200206</v>
      </c>
      <c r="T125" s="313">
        <f>'1.3'!U123</f>
        <v>120891.27126079799</v>
      </c>
      <c r="U125" s="313">
        <f>'1.3'!V123</f>
        <v>142664.93766595548</v>
      </c>
      <c r="V125" s="313">
        <f>'1.3'!W123</f>
        <v>110584.73944350916</v>
      </c>
      <c r="W125" s="313">
        <f>'1.3'!X123</f>
        <v>129620.66239739707</v>
      </c>
      <c r="X125" s="313">
        <f>'1.3'!Y123</f>
        <v>128882.44073358798</v>
      </c>
      <c r="Y125" s="313">
        <f>'1.3'!Z123</f>
        <v>152493.50841170477</v>
      </c>
      <c r="Z125" s="313">
        <f>'1.3'!AA123</f>
        <v>120419.04963479159</v>
      </c>
      <c r="AA125" s="313">
        <f>'1.3'!AB123</f>
        <v>141439.5170189089</v>
      </c>
      <c r="AB125" s="313">
        <f>'1.3'!AC123</f>
        <v>135946.41695651089</v>
      </c>
      <c r="AC125" s="313">
        <f>'1.3'!AD123</f>
        <v>154736.09046791383</v>
      </c>
      <c r="AD125" s="313">
        <f>'1.3'!AE123</f>
        <v>116345.01586669849</v>
      </c>
      <c r="AE125" s="313">
        <f>'1.3'!AF123</f>
        <v>136060.53679920422</v>
      </c>
      <c r="AF125" s="313">
        <f>'1.3'!AG123</f>
        <v>131557.23741372267</v>
      </c>
      <c r="AG125" s="313">
        <f>'1.3'!AH123</f>
        <v>164372.56268750763</v>
      </c>
      <c r="AH125" s="313">
        <f>'1.3'!AI123</f>
        <v>129658.61353501258</v>
      </c>
      <c r="AI125" s="313">
        <f>'1.3'!AJ123</f>
        <v>148776.4792529504</v>
      </c>
      <c r="AJ125" s="313">
        <f>'1.3'!AK123</f>
        <v>148849.07335880474</v>
      </c>
      <c r="AK125" s="313">
        <f>'1.3'!AL123</f>
        <v>176224.33436422161</v>
      </c>
      <c r="AL125" s="313">
        <f>'1.3'!AM123</f>
        <v>143456.50796694012</v>
      </c>
      <c r="AM125" s="313">
        <f>'1.3'!AN123</f>
        <v>162542.5560204034</v>
      </c>
      <c r="AN125" s="313">
        <f>'1.3'!AO123</f>
        <v>162407.64485511798</v>
      </c>
      <c r="AO125" s="313">
        <f>'1.3'!AP123</f>
        <v>191238.31667851668</v>
      </c>
      <c r="AP125" s="313">
        <f>'1.3'!AQ123</f>
        <v>159302.12849454404</v>
      </c>
      <c r="AQ125" s="313">
        <f>'1.3'!AR123</f>
        <v>169427.82160652181</v>
      </c>
      <c r="AR125" s="313">
        <f>'1.3'!AS123</f>
        <v>175119.27315801199</v>
      </c>
      <c r="AS125" s="313">
        <f>'1.3'!AT123</f>
        <v>219486.1777604697</v>
      </c>
      <c r="AT125" s="313">
        <f>'1.3'!AU123</f>
        <v>156817.05411578444</v>
      </c>
      <c r="AU125" s="313">
        <f>'1.3'!AV123</f>
        <v>183788.98552882063</v>
      </c>
      <c r="AV125" s="313">
        <f>'1.3'!AW123</f>
        <v>183025.25683828577</v>
      </c>
      <c r="AW125" s="313">
        <f>'1.3'!AX123</f>
        <v>236890.37796075875</v>
      </c>
      <c r="AX125" s="313">
        <f>'1.3'!AY123</f>
        <v>190018.82439645045</v>
      </c>
    </row>
    <row r="126" spans="1:50" x14ac:dyDescent="0.2">
      <c r="A126" s="11" t="s">
        <v>488</v>
      </c>
      <c r="B126" s="313">
        <f>'1.3'!C124</f>
        <v>61962.289861313111</v>
      </c>
      <c r="C126" s="313">
        <f>'1.3'!D124</f>
        <v>72312.340967702243</v>
      </c>
      <c r="D126" s="313">
        <f>'1.3'!E124</f>
        <v>72129.441817169252</v>
      </c>
      <c r="E126" s="313">
        <f>'1.3'!F124</f>
        <v>88044.329598557437</v>
      </c>
      <c r="F126" s="313">
        <f>'1.3'!G124</f>
        <v>69020.56499532357</v>
      </c>
      <c r="G126" s="313">
        <f>'1.3'!H124</f>
        <v>82384.926003444183</v>
      </c>
      <c r="H126" s="313">
        <f>'1.3'!I124</f>
        <v>82255.219929696497</v>
      </c>
      <c r="I126" s="313">
        <f>'1.3'!J124</f>
        <v>99017.547008353024</v>
      </c>
      <c r="J126" s="313">
        <f>'1.3'!K124</f>
        <v>79813.611536572673</v>
      </c>
      <c r="K126" s="313">
        <f>'1.3'!L124</f>
        <v>95549.467958143257</v>
      </c>
      <c r="L126" s="313">
        <f>'1.3'!M124</f>
        <v>95047.109243190032</v>
      </c>
      <c r="M126" s="313">
        <f>'1.3'!N124</f>
        <v>108963.34249257663</v>
      </c>
      <c r="N126" s="313">
        <f>'1.3'!O124</f>
        <v>81634.705388922361</v>
      </c>
      <c r="O126" s="313">
        <f>'1.3'!P124</f>
        <v>101743.27551574331</v>
      </c>
      <c r="P126" s="313">
        <f>'1.3'!Q124</f>
        <v>103332.54832832134</v>
      </c>
      <c r="Q126" s="313">
        <f>'1.3'!R124</f>
        <v>126151.78854716761</v>
      </c>
      <c r="R126" s="313">
        <f>'1.3'!S124</f>
        <v>100010.61656214611</v>
      </c>
      <c r="S126" s="313">
        <f>'1.3'!T124</f>
        <v>115933.2088874616</v>
      </c>
      <c r="T126" s="313">
        <f>'1.3'!U124</f>
        <v>116160.72656864388</v>
      </c>
      <c r="U126" s="313">
        <f>'1.3'!V124</f>
        <v>135481.03081744362</v>
      </c>
      <c r="V126" s="313">
        <f>'1.3'!W124</f>
        <v>109039.91212903078</v>
      </c>
      <c r="W126" s="313">
        <f>'1.3'!X124</f>
        <v>126932.79842900546</v>
      </c>
      <c r="X126" s="313">
        <f>'1.3'!Y124</f>
        <v>126405.50529936652</v>
      </c>
      <c r="Y126" s="313">
        <f>'1.3'!Z124</f>
        <v>147591.46122760174</v>
      </c>
      <c r="Z126" s="313">
        <f>'1.3'!AA124</f>
        <v>119171.0864155419</v>
      </c>
      <c r="AA126" s="313">
        <f>'1.3'!AB124</f>
        <v>138717.35812494677</v>
      </c>
      <c r="AB126" s="313">
        <f>'1.3'!AC124</f>
        <v>133793.50150121775</v>
      </c>
      <c r="AC126" s="313">
        <f>'1.3'!AD124</f>
        <v>151517.76769788115</v>
      </c>
      <c r="AD126" s="313">
        <f>'1.3'!AE124</f>
        <v>119192.13989848795</v>
      </c>
      <c r="AE126" s="313">
        <f>'1.3'!AF124</f>
        <v>139422.19636325823</v>
      </c>
      <c r="AF126" s="313">
        <f>'1.3'!AG124</f>
        <v>134037.38666897157</v>
      </c>
      <c r="AG126" s="313">
        <f>'1.3'!AH124</f>
        <v>164140.91689917879</v>
      </c>
      <c r="AH126" s="313">
        <f>'1.3'!AI124</f>
        <v>131520.00752189307</v>
      </c>
      <c r="AI126" s="313">
        <f>'1.3'!AJ124</f>
        <v>150400.95551081913</v>
      </c>
      <c r="AJ126" s="313">
        <f>'1.3'!AK124</f>
        <v>149294.97691103519</v>
      </c>
      <c r="AK126" s="313">
        <f>'1.3'!AL124</f>
        <v>174071.46023617411</v>
      </c>
      <c r="AL126" s="313">
        <f>'1.3'!AM124</f>
        <v>144234.20431380882</v>
      </c>
      <c r="AM126" s="313">
        <f>'1.3'!AN124</f>
        <v>163623.8235573144</v>
      </c>
      <c r="AN126" s="313">
        <f>'1.3'!AO124</f>
        <v>161949.42639389829</v>
      </c>
      <c r="AO126" s="313">
        <f>'1.3'!AP124</f>
        <v>186963.03989020357</v>
      </c>
      <c r="AP126" s="313">
        <f>'1.3'!AQ124</f>
        <v>157279.5820752685</v>
      </c>
      <c r="AQ126" s="313">
        <f>'1.3'!AR124</f>
        <v>167720.23786098522</v>
      </c>
      <c r="AR126" s="313">
        <f>'1.3'!AS124</f>
        <v>170667.87303139427</v>
      </c>
      <c r="AS126" s="313">
        <f>'1.3'!AT124</f>
        <v>210133.04935889019</v>
      </c>
      <c r="AT126" s="313">
        <f>'1.3'!AU124</f>
        <v>157511.1964785234</v>
      </c>
      <c r="AU126" s="313">
        <f>'1.3'!AV124</f>
        <v>186811.18965117185</v>
      </c>
      <c r="AV126" s="313">
        <f>'1.3'!AW124</f>
        <v>185647.81888306193</v>
      </c>
      <c r="AW126" s="313">
        <f>'1.3'!AX124</f>
        <v>231923.81979851221</v>
      </c>
      <c r="AX126" s="313">
        <f>'1.3'!AY124</f>
        <v>194174.37007798653</v>
      </c>
    </row>
    <row r="127" spans="1:50" x14ac:dyDescent="0.2">
      <c r="A127" s="317" t="s">
        <v>244</v>
      </c>
      <c r="B127" s="313">
        <f>'1.3'!C125</f>
        <v>29752.781399706168</v>
      </c>
      <c r="C127" s="313">
        <f>'1.3'!D125</f>
        <v>32260.575661112707</v>
      </c>
      <c r="D127" s="313">
        <f>'1.3'!E125</f>
        <v>32067.025119276346</v>
      </c>
      <c r="E127" s="313">
        <f>'1.3'!F125</f>
        <v>40431.100960935975</v>
      </c>
      <c r="F127" s="313">
        <f>'1.3'!G125</f>
        <v>32941.654386929877</v>
      </c>
      <c r="G127" s="313">
        <f>'1.3'!H125</f>
        <v>37040.059331779223</v>
      </c>
      <c r="H127" s="313">
        <f>'1.3'!I125</f>
        <v>37155.872296203874</v>
      </c>
      <c r="I127" s="313">
        <f>'1.3'!J125</f>
        <v>47397.567585192744</v>
      </c>
      <c r="J127" s="313">
        <f>'1.3'!K125</f>
        <v>38151.428453959787</v>
      </c>
      <c r="K127" s="313">
        <f>'1.3'!L125</f>
        <v>43618.669268429061</v>
      </c>
      <c r="L127" s="313">
        <f>'1.3'!M125</f>
        <v>42633.228166565263</v>
      </c>
      <c r="M127" s="313">
        <f>'1.3'!N125</f>
        <v>52960.932411451198</v>
      </c>
      <c r="N127" s="313">
        <f>'1.3'!O125</f>
        <v>42935.624166723486</v>
      </c>
      <c r="O127" s="313">
        <f>'1.3'!P125</f>
        <v>49067.34374687948</v>
      </c>
      <c r="P127" s="313">
        <f>'1.3'!Q125</f>
        <v>49217.300853350374</v>
      </c>
      <c r="Q127" s="313">
        <f>'1.3'!R125</f>
        <v>60112.603064827344</v>
      </c>
      <c r="R127" s="313">
        <f>'1.3'!S125</f>
        <v>49440.662685916221</v>
      </c>
      <c r="S127" s="313">
        <f>'1.3'!T125</f>
        <v>54001.494624560924</v>
      </c>
      <c r="T127" s="313">
        <f>'1.3'!U125</f>
        <v>54031.848171144193</v>
      </c>
      <c r="U127" s="313">
        <f>'1.3'!V125</f>
        <v>65819.291054667454</v>
      </c>
      <c r="V127" s="313">
        <f>'1.3'!W125</f>
        <v>53465.896086954177</v>
      </c>
      <c r="W127" s="313">
        <f>'1.3'!X125</f>
        <v>58009.702806717949</v>
      </c>
      <c r="X127" s="313">
        <f>'1.3'!Y125</f>
        <v>58382.467912158798</v>
      </c>
      <c r="Y127" s="313">
        <f>'1.3'!Z125</f>
        <v>72309.648216456466</v>
      </c>
      <c r="Z127" s="313">
        <f>'1.3'!AA125</f>
        <v>57977.571940710288</v>
      </c>
      <c r="AA127" s="313">
        <f>'1.3'!AB125</f>
        <v>63412.836224498169</v>
      </c>
      <c r="AB127" s="313">
        <f>'1.3'!AC125</f>
        <v>63000.970241330419</v>
      </c>
      <c r="AC127" s="313">
        <f>'1.3'!AD125</f>
        <v>77721.175152463737</v>
      </c>
      <c r="AD127" s="313">
        <f>'1.3'!AE125</f>
        <v>61167.903830812655</v>
      </c>
      <c r="AE127" s="313">
        <f>'1.3'!AF125</f>
        <v>68089.017358032055</v>
      </c>
      <c r="AF127" s="313">
        <f>'1.3'!AG125</f>
        <v>63784.382873773946</v>
      </c>
      <c r="AG127" s="313">
        <f>'1.3'!AH125</f>
        <v>82483.643701050823</v>
      </c>
      <c r="AH127" s="313">
        <f>'1.3'!AI125</f>
        <v>65438.917825402445</v>
      </c>
      <c r="AI127" s="313">
        <f>'1.3'!AJ125</f>
        <v>70131.047552360833</v>
      </c>
      <c r="AJ127" s="313">
        <f>'1.3'!AK125</f>
        <v>68883.468356852332</v>
      </c>
      <c r="AK127" s="313">
        <f>'1.3'!AL125</f>
        <v>87505.865915396906</v>
      </c>
      <c r="AL127" s="313">
        <f>'1.3'!AM125</f>
        <v>70576.017496722663</v>
      </c>
      <c r="AM127" s="313">
        <f>'1.3'!AN125</f>
        <v>75927.358370556816</v>
      </c>
      <c r="AN127" s="313">
        <f>'1.3'!AO125</f>
        <v>75341.03420555401</v>
      </c>
      <c r="AO127" s="313">
        <f>'1.3'!AP125</f>
        <v>91927.553916449935</v>
      </c>
      <c r="AP127" s="313">
        <f>'1.3'!AQ125</f>
        <v>76741.869465246447</v>
      </c>
      <c r="AQ127" s="313">
        <f>'1.3'!AR125</f>
        <v>78298.040696251453</v>
      </c>
      <c r="AR127" s="313">
        <f>'1.3'!AS125</f>
        <v>78568.971717252323</v>
      </c>
      <c r="AS127" s="313">
        <f>'1.3'!AT125</f>
        <v>101902.83271332725</v>
      </c>
      <c r="AT127" s="313">
        <f>'1.3'!AU125</f>
        <v>75862.436021999994</v>
      </c>
      <c r="AU127" s="313">
        <f>'1.3'!AV125</f>
        <v>82314.617146000004</v>
      </c>
      <c r="AV127" s="313">
        <f>'1.3'!AW125</f>
        <v>80677.579217999999</v>
      </c>
      <c r="AW127" s="313">
        <f>'1.3'!AX125</f>
        <v>105456.70965600001</v>
      </c>
      <c r="AX127" s="313">
        <f>'1.3'!AY125</f>
        <v>91349.169093197459</v>
      </c>
    </row>
    <row r="128" spans="1:50" x14ac:dyDescent="0.2">
      <c r="A128" s="317" t="s">
        <v>245</v>
      </c>
      <c r="B128" s="313">
        <f>'1.3'!C126</f>
        <v>20590.082716326542</v>
      </c>
      <c r="C128" s="313">
        <f>'1.3'!D126</f>
        <v>25284.689274993067</v>
      </c>
      <c r="D128" s="313">
        <f>'1.3'!E126</f>
        <v>25871.023265011794</v>
      </c>
      <c r="E128" s="313">
        <f>'1.3'!F126</f>
        <v>30695.807003225607</v>
      </c>
      <c r="F128" s="313">
        <f>'1.3'!G126</f>
        <v>22635.044406314657</v>
      </c>
      <c r="G128" s="313">
        <f>'1.3'!H126</f>
        <v>29625.883878521854</v>
      </c>
      <c r="H128" s="313">
        <f>'1.3'!I126</f>
        <v>29588.663019145872</v>
      </c>
      <c r="I128" s="313">
        <f>'1.3'!J126</f>
        <v>33889.540214411616</v>
      </c>
      <c r="J128" s="313">
        <f>'1.3'!K126</f>
        <v>26562.844100054157</v>
      </c>
      <c r="K128" s="313">
        <f>'1.3'!L126</f>
        <v>32743.546294050913</v>
      </c>
      <c r="L128" s="313">
        <f>'1.3'!M126</f>
        <v>32475.745650841269</v>
      </c>
      <c r="M128" s="313">
        <f>'1.3'!N126</f>
        <v>36313.385640545661</v>
      </c>
      <c r="N128" s="313">
        <f>'1.3'!O126</f>
        <v>23304.324204069064</v>
      </c>
      <c r="O128" s="313">
        <f>'1.3'!P126</f>
        <v>33171.254749606705</v>
      </c>
      <c r="P128" s="313">
        <f>'1.3'!Q126</f>
        <v>33487.337445131292</v>
      </c>
      <c r="Q128" s="313">
        <f>'1.3'!R126</f>
        <v>41337.680986215928</v>
      </c>
      <c r="R128" s="313">
        <f>'1.3'!S126</f>
        <v>30355.194689649266</v>
      </c>
      <c r="S128" s="313">
        <f>'1.3'!T126</f>
        <v>38524.878172885183</v>
      </c>
      <c r="T128" s="313">
        <f>'1.3'!U126</f>
        <v>40106.429413928963</v>
      </c>
      <c r="U128" s="313">
        <f>'1.3'!V126</f>
        <v>43557.096114440566</v>
      </c>
      <c r="V128" s="313">
        <f>'1.3'!W126</f>
        <v>31492.188532282758</v>
      </c>
      <c r="W128" s="313">
        <f>'1.3'!X126</f>
        <v>39728.490405708792</v>
      </c>
      <c r="X128" s="313">
        <f>'1.3'!Y126</f>
        <v>39490.589474089589</v>
      </c>
      <c r="Y128" s="313">
        <f>'1.3'!Z126</f>
        <v>42474.833807961855</v>
      </c>
      <c r="Z128" s="313">
        <f>'1.3'!AA126</f>
        <v>34526.032326543143</v>
      </c>
      <c r="AA128" s="313">
        <f>'1.3'!AB126</f>
        <v>45368.245649553806</v>
      </c>
      <c r="AB128" s="313">
        <f>'1.3'!AC126</f>
        <v>42148.935182875852</v>
      </c>
      <c r="AC128" s="313">
        <f>'1.3'!AD126</f>
        <v>43647.886848771181</v>
      </c>
      <c r="AD128" s="313">
        <f>'1.3'!AE126</f>
        <v>32443.611811804349</v>
      </c>
      <c r="AE128" s="313">
        <f>'1.3'!AF126</f>
        <v>41221.070679234377</v>
      </c>
      <c r="AF128" s="313">
        <f>'1.3'!AG126</f>
        <v>40698.010018098474</v>
      </c>
      <c r="AG128" s="313">
        <f>'1.3'!AH126</f>
        <v>47675.048404595807</v>
      </c>
      <c r="AH128" s="313">
        <f>'1.3'!AI126</f>
        <v>37570.112849387115</v>
      </c>
      <c r="AI128" s="313">
        <f>'1.3'!AJ126</f>
        <v>47270.138422178934</v>
      </c>
      <c r="AJ128" s="313">
        <f>'1.3'!AK126</f>
        <v>47233.109623515746</v>
      </c>
      <c r="AK128" s="313">
        <f>'1.3'!AL126</f>
        <v>50963.005138468179</v>
      </c>
      <c r="AL128" s="313">
        <f>'1.3'!AM126</f>
        <v>42728.047005376822</v>
      </c>
      <c r="AM128" s="313">
        <f>'1.3'!AN126</f>
        <v>52237.864138178986</v>
      </c>
      <c r="AN128" s="313">
        <f>'1.3'!AO126</f>
        <v>51651.537873425732</v>
      </c>
      <c r="AO128" s="313">
        <f>'1.3'!AP126</f>
        <v>56372.079832979463</v>
      </c>
      <c r="AP128" s="313">
        <f>'1.3'!AQ126</f>
        <v>45131.729786022697</v>
      </c>
      <c r="AQ128" s="313">
        <f>'1.3'!AR126</f>
        <v>50683.600529025491</v>
      </c>
      <c r="AR128" s="313">
        <f>'1.3'!AS126</f>
        <v>52716.947058026512</v>
      </c>
      <c r="AS128" s="313">
        <f>'1.3'!AT126</f>
        <v>62201.005938031281</v>
      </c>
      <c r="AT128" s="313">
        <f>'1.3'!AU126</f>
        <v>45310.863598999997</v>
      </c>
      <c r="AU128" s="313">
        <f>'1.3'!AV126</f>
        <v>59522.555474000001</v>
      </c>
      <c r="AV128" s="313">
        <f>'1.3'!AW126</f>
        <v>59934.136942999998</v>
      </c>
      <c r="AW128" s="313">
        <f>'1.3'!AX126</f>
        <v>73743.307488999999</v>
      </c>
      <c r="AX128" s="313">
        <f>'1.3'!AY126</f>
        <v>56836.729691059816</v>
      </c>
    </row>
    <row r="129" spans="1:50" x14ac:dyDescent="0.2">
      <c r="A129" s="317" t="s">
        <v>331</v>
      </c>
      <c r="B129" s="313">
        <f>'1.3'!C127</f>
        <v>3525.9630075603545</v>
      </c>
      <c r="C129" s="313">
        <f>'1.3'!D127</f>
        <v>3617.159122761997</v>
      </c>
      <c r="D129" s="313">
        <f>'1.3'!E127</f>
        <v>3676.8094119504926</v>
      </c>
      <c r="E129" s="313">
        <f>'1.3'!F127</f>
        <v>3708.0684577271559</v>
      </c>
      <c r="F129" s="313">
        <f>'1.3'!G127</f>
        <v>4130.4605993894002</v>
      </c>
      <c r="G129" s="313">
        <f>'1.3'!H127</f>
        <v>4250.1449696985046</v>
      </c>
      <c r="H129" s="313">
        <f>'1.3'!I127</f>
        <v>4317.036234307353</v>
      </c>
      <c r="I129" s="313">
        <f>'1.3'!J127</f>
        <v>4353.9314161319635</v>
      </c>
      <c r="J129" s="313">
        <f>'1.3'!K127</f>
        <v>4899.8943546721321</v>
      </c>
      <c r="K129" s="313">
        <f>'1.3'!L127</f>
        <v>5017.2071913183026</v>
      </c>
      <c r="L129" s="313">
        <f>'1.3'!M127</f>
        <v>5109.1984047539599</v>
      </c>
      <c r="M129" s="313">
        <f>'1.3'!N127</f>
        <v>5146.7000492556044</v>
      </c>
      <c r="N129" s="313">
        <f>'1.3'!O127</f>
        <v>5405.6044826159532</v>
      </c>
      <c r="O129" s="313">
        <f>'1.3'!P127</f>
        <v>5543.0755567603046</v>
      </c>
      <c r="P129" s="313">
        <f>'1.3'!Q127</f>
        <v>5653.4979241864385</v>
      </c>
      <c r="Q129" s="313">
        <f>'1.3'!R127</f>
        <v>5702.8220364373046</v>
      </c>
      <c r="R129" s="313">
        <f>'1.3'!S127</f>
        <v>6028.3346125059315</v>
      </c>
      <c r="S129" s="313">
        <f>'1.3'!T127</f>
        <v>6170.8686957610744</v>
      </c>
      <c r="T129" s="313">
        <f>'1.3'!U127</f>
        <v>6270.8647675325001</v>
      </c>
      <c r="U129" s="313">
        <f>'1.3'!V127</f>
        <v>6315.9423617913653</v>
      </c>
      <c r="V129" s="313">
        <f>'1.3'!W127</f>
        <v>6674.0612862345724</v>
      </c>
      <c r="W129" s="313">
        <f>'1.3'!X127</f>
        <v>6813.3203484455807</v>
      </c>
      <c r="X129" s="313">
        <f>'1.3'!Y127</f>
        <v>6974.2698740709448</v>
      </c>
      <c r="Y129" s="313">
        <f>'1.3'!Z127</f>
        <v>7072.3484912489012</v>
      </c>
      <c r="Z129" s="313">
        <f>'1.3'!AA127</f>
        <v>7528.9146004914637</v>
      </c>
      <c r="AA129" s="313">
        <f>'1.3'!AB127</f>
        <v>7684.9616410629442</v>
      </c>
      <c r="AB129" s="313">
        <f>'1.3'!AC127</f>
        <v>7797.0797301889552</v>
      </c>
      <c r="AC129" s="313">
        <f>'1.3'!AD127</f>
        <v>7829.4388504302469</v>
      </c>
      <c r="AD129" s="313">
        <f>'1.3'!AE127</f>
        <v>7972.5278874072583</v>
      </c>
      <c r="AE129" s="313">
        <f>'1.3'!AF127</f>
        <v>8057.1265526438392</v>
      </c>
      <c r="AF129" s="313">
        <f>'1.3'!AG127</f>
        <v>8231.0497214726875</v>
      </c>
      <c r="AG129" s="313">
        <f>'1.3'!AH127</f>
        <v>8277.9060333873967</v>
      </c>
      <c r="AH129" s="313">
        <f>'1.3'!AI127</f>
        <v>8380.0896141572102</v>
      </c>
      <c r="AI129" s="313">
        <f>'1.3'!AJ127</f>
        <v>8475.364960391671</v>
      </c>
      <c r="AJ129" s="313">
        <f>'1.3'!AK127</f>
        <v>8625.9517729331747</v>
      </c>
      <c r="AK129" s="313">
        <f>'1.3'!AL127</f>
        <v>8822.2673880929724</v>
      </c>
      <c r="AL129" s="313">
        <f>'1.3'!AM127</f>
        <v>9434.4659012836328</v>
      </c>
      <c r="AM129" s="313">
        <f>'1.3'!AN127</f>
        <v>9270.7592343060551</v>
      </c>
      <c r="AN129" s="313">
        <f>'1.3'!AO127</f>
        <v>9371.9376064761072</v>
      </c>
      <c r="AO129" s="313">
        <f>'1.3'!AP127</f>
        <v>9554.8372579342031</v>
      </c>
      <c r="AP129" s="313">
        <f>'1.3'!AQ127</f>
        <v>10111.557205445808</v>
      </c>
      <c r="AQ129" s="313">
        <f>'1.3'!AR127</f>
        <v>10237.910509331137</v>
      </c>
      <c r="AR129" s="313">
        <f>'1.3'!AS127</f>
        <v>10517.712620178356</v>
      </c>
      <c r="AS129" s="313">
        <f>'1.3'!AT127</f>
        <v>10955.819665044695</v>
      </c>
      <c r="AT129" s="313">
        <f>'1.3'!AU127</f>
        <v>11491.565378738947</v>
      </c>
      <c r="AU129" s="313">
        <f>'1.3'!AV127</f>
        <v>12044.47530435123</v>
      </c>
      <c r="AV129" s="313">
        <f>'1.3'!AW127</f>
        <v>12446.218804776174</v>
      </c>
      <c r="AW129" s="313">
        <f>'1.3'!AX127</f>
        <v>12670.623576753464</v>
      </c>
      <c r="AX129" s="313">
        <f>'1.3'!AY127</f>
        <v>12527.709707427284</v>
      </c>
    </row>
    <row r="130" spans="1:50" x14ac:dyDescent="0.2">
      <c r="A130" s="317" t="s">
        <v>332</v>
      </c>
      <c r="B130" s="313">
        <f>'1.3'!C128</f>
        <v>2333.0378883870667</v>
      </c>
      <c r="C130" s="313">
        <f>'1.3'!D128</f>
        <v>2907.7549054741144</v>
      </c>
      <c r="D130" s="313">
        <f>'1.3'!E128</f>
        <v>2290.5213508894453</v>
      </c>
      <c r="E130" s="313">
        <f>'1.3'!F128</f>
        <v>3451.6343829076509</v>
      </c>
      <c r="F130" s="313">
        <f>'1.3'!G128</f>
        <v>2785.0716880430591</v>
      </c>
      <c r="G130" s="313">
        <f>'1.3'!H128</f>
        <v>2160.6315302397552</v>
      </c>
      <c r="H130" s="313">
        <f>'1.3'!I128</f>
        <v>1814.9399203029939</v>
      </c>
      <c r="I130" s="313">
        <f>'1.3'!J128</f>
        <v>2512.6430768022155</v>
      </c>
      <c r="J130" s="313">
        <f>'1.3'!K128</f>
        <v>1647.5208706539652</v>
      </c>
      <c r="K130" s="313">
        <f>'1.3'!L128</f>
        <v>3110.2400958280809</v>
      </c>
      <c r="L130" s="313">
        <f>'1.3'!M128</f>
        <v>3838.4381486727302</v>
      </c>
      <c r="M130" s="313">
        <f>'1.3'!N128</f>
        <v>2213.4599877357095</v>
      </c>
      <c r="N130" s="313">
        <f>'1.3'!O128</f>
        <v>2473.6228878593001</v>
      </c>
      <c r="O130" s="313">
        <f>'1.3'!P128</f>
        <v>2138.7374506374072</v>
      </c>
      <c r="P130" s="313">
        <f>'1.3'!Q128</f>
        <v>2709.3098448529777</v>
      </c>
      <c r="Q130" s="313">
        <f>'1.3'!R128</f>
        <v>3474.3656233581728</v>
      </c>
      <c r="R130" s="313">
        <f>'1.3'!S128</f>
        <v>3293.8078223821135</v>
      </c>
      <c r="S130" s="313">
        <f>'1.3'!T128</f>
        <v>3040.0140852551044</v>
      </c>
      <c r="T130" s="313">
        <f>'1.3'!U128</f>
        <v>1128.4763997080786</v>
      </c>
      <c r="U130" s="313">
        <f>'1.3'!V128</f>
        <v>3303.1396499969651</v>
      </c>
      <c r="V130" s="313">
        <f>'1.3'!W128</f>
        <v>3300.8568459017411</v>
      </c>
      <c r="W130" s="313">
        <f>'1.3'!X128</f>
        <v>4120.1311209027263</v>
      </c>
      <c r="X130" s="313">
        <f>'1.3'!Y128</f>
        <v>3666.0089256545189</v>
      </c>
      <c r="Y130" s="313">
        <f>'1.3'!Z128</f>
        <v>6013.4404588946372</v>
      </c>
      <c r="Z130" s="313">
        <f>'1.3'!AA128</f>
        <v>3968.4937086464106</v>
      </c>
      <c r="AA130" s="313">
        <f>'1.3'!AB128</f>
        <v>1899.3580934107486</v>
      </c>
      <c r="AB130" s="313">
        <f>'1.3'!AC128</f>
        <v>1927.7860931614641</v>
      </c>
      <c r="AC130" s="313">
        <f>'1.3'!AD128</f>
        <v>1645.9497907323005</v>
      </c>
      <c r="AD130" s="313">
        <f>'1.3'!AE128</f>
        <v>1676.5043004989386</v>
      </c>
      <c r="AE130" s="313">
        <f>'1.3'!AF128</f>
        <v>1292.4579652853067</v>
      </c>
      <c r="AF130" s="313">
        <f>'1.3'!AG128</f>
        <v>981.75700109192815</v>
      </c>
      <c r="AG130" s="313">
        <f>'1.3'!AH128</f>
        <v>1223.8820070532784</v>
      </c>
      <c r="AH130" s="313">
        <f>'1.3'!AI128</f>
        <v>1264.2925540552712</v>
      </c>
      <c r="AI130" s="313">
        <f>'1.3'!AJ128</f>
        <v>1209.0693637545323</v>
      </c>
      <c r="AJ130" s="313">
        <f>'1.3'!AK128</f>
        <v>1595.4470414388711</v>
      </c>
      <c r="AK130" s="313">
        <f>'1.3'!AL128</f>
        <v>1282.916976014511</v>
      </c>
      <c r="AL130" s="313">
        <f>'1.3'!AM128</f>
        <v>1166.7268084628668</v>
      </c>
      <c r="AM130" s="313">
        <f>'1.3'!AN128</f>
        <v>1299.9768489356784</v>
      </c>
      <c r="AN130" s="313">
        <f>'1.3'!AO128</f>
        <v>1186.2834317552129</v>
      </c>
      <c r="AO130" s="313">
        <f>'1.3'!AP128</f>
        <v>1205.8712911593414</v>
      </c>
      <c r="AP130" s="313">
        <f>'1.3'!AQ128</f>
        <v>1231.4183566651398</v>
      </c>
      <c r="AQ130" s="313">
        <f>'1.3'!AR128</f>
        <v>1219.4143399964473</v>
      </c>
      <c r="AR130" s="313">
        <f>'1.3'!AS128</f>
        <v>1247.871937087114</v>
      </c>
      <c r="AS130" s="313">
        <f>'1.3'!AT128</f>
        <v>1307.4741670053261</v>
      </c>
      <c r="AT130" s="313">
        <f>'1.3'!AU128</f>
        <v>1221.1039027844722</v>
      </c>
      <c r="AU130" s="313">
        <f>'1.3'!AV128</f>
        <v>1253.9349428206579</v>
      </c>
      <c r="AV130" s="313">
        <f>'1.3'!AW128</f>
        <v>1418.1007542857465</v>
      </c>
      <c r="AW130" s="313">
        <f>'1.3'!AX128</f>
        <v>1230.7380217587622</v>
      </c>
      <c r="AX130" s="313">
        <f>'1.3'!AY128</f>
        <v>1910.0752312952573</v>
      </c>
    </row>
    <row r="131" spans="1:50" x14ac:dyDescent="0.2">
      <c r="A131" s="317" t="s">
        <v>248</v>
      </c>
      <c r="B131" s="313">
        <f>'1.3'!C129</f>
        <v>28.767368142704946</v>
      </c>
      <c r="C131" s="313">
        <f>'1.3'!D129</f>
        <v>35.326580175242917</v>
      </c>
      <c r="D131" s="313">
        <f>'1.3'!E129</f>
        <v>36.159152179373024</v>
      </c>
      <c r="E131" s="313">
        <f>'1.3'!F129</f>
        <v>42.873208212679131</v>
      </c>
      <c r="F131" s="313">
        <f>'1.3'!G129</f>
        <v>33.160861894336136</v>
      </c>
      <c r="G131" s="313">
        <f>'1.3'!H129</f>
        <v>43.361785861831883</v>
      </c>
      <c r="H131" s="313">
        <f>'1.3'!I129</f>
        <v>43.277225862101325</v>
      </c>
      <c r="I131" s="313">
        <f>'1.3'!J129</f>
        <v>49.670226841730653</v>
      </c>
      <c r="J131" s="313">
        <f>'1.3'!K129</f>
        <v>32.719371068291331</v>
      </c>
      <c r="K131" s="313">
        <f>'1.3'!L129</f>
        <v>40.48227608449394</v>
      </c>
      <c r="L131" s="313">
        <f>'1.3'!M129</f>
        <v>40.217120083940507</v>
      </c>
      <c r="M131" s="313">
        <f>'1.3'!N129</f>
        <v>44.68903709327423</v>
      </c>
      <c r="N131" s="313">
        <f>'1.3'!O129</f>
        <v>44.480714934000297</v>
      </c>
      <c r="O131" s="313">
        <f>'1.3'!P129</f>
        <v>62.776246906853707</v>
      </c>
      <c r="P131" s="313">
        <f>'1.3'!Q129</f>
        <v>63.552523905701875</v>
      </c>
      <c r="Q131" s="313">
        <f>'1.3'!R129</f>
        <v>78.553218883444117</v>
      </c>
      <c r="R131" s="313">
        <f>'1.3'!S129</f>
        <v>52.477190984101178</v>
      </c>
      <c r="S131" s="313">
        <f>'1.3'!T129</f>
        <v>66.75548197977534</v>
      </c>
      <c r="T131" s="313">
        <f>'1.3'!U129</f>
        <v>69.382286978979494</v>
      </c>
      <c r="U131" s="313">
        <f>'1.3'!V129</f>
        <v>75.440813977143975</v>
      </c>
      <c r="V131" s="313">
        <f>'1.3'!W129</f>
        <v>49.439597045170352</v>
      </c>
      <c r="W131" s="313">
        <f>'1.3'!X129</f>
        <v>62.512161057114064</v>
      </c>
      <c r="X131" s="313">
        <f>'1.3'!Y129</f>
        <v>62.208952056837028</v>
      </c>
      <c r="Y131" s="313">
        <f>'1.3'!Z129</f>
        <v>66.632466060878571</v>
      </c>
      <c r="Z131" s="313">
        <f>'1.3'!AA129</f>
        <v>70.030720135802369</v>
      </c>
      <c r="AA131" s="313">
        <f>'1.3'!AB129</f>
        <v>91.59523617761991</v>
      </c>
      <c r="AB131" s="313">
        <f>'1.3'!AC129</f>
        <v>85.289767165392448</v>
      </c>
      <c r="AC131" s="313">
        <f>'1.3'!AD129</f>
        <v>88.277024171185289</v>
      </c>
      <c r="AD131" s="313">
        <f>'1.3'!AE129</f>
        <v>68.017077865803387</v>
      </c>
      <c r="AE131" s="313">
        <f>'1.3'!AF129</f>
        <v>86.364100829605007</v>
      </c>
      <c r="AF131" s="313">
        <f>'1.3'!AG129</f>
        <v>85.262578831778299</v>
      </c>
      <c r="AG131" s="313">
        <f>'1.3'!AH129</f>
        <v>99.943362802813326</v>
      </c>
      <c r="AH131" s="313">
        <f>'1.3'!AI129</f>
        <v>75.246292106684592</v>
      </c>
      <c r="AI131" s="313">
        <f>'1.3'!AJ129</f>
        <v>94.75462613434361</v>
      </c>
      <c r="AJ131" s="313">
        <f>'1.3'!AK129</f>
        <v>94.571740134084322</v>
      </c>
      <c r="AK131" s="313">
        <f>'1.3'!AL129</f>
        <v>102.19134514488744</v>
      </c>
      <c r="AL131" s="313">
        <f>'1.3'!AM129</f>
        <v>82.697129247317918</v>
      </c>
      <c r="AM131" s="313">
        <f>'1.3'!AN129</f>
        <v>101.30031444642049</v>
      </c>
      <c r="AN131" s="313">
        <f>'1.3'!AO129</f>
        <v>100.07322629863039</v>
      </c>
      <c r="AO131" s="313">
        <f>'1.3'!AP129</f>
        <v>109.22365987763122</v>
      </c>
      <c r="AP131" s="313">
        <f>'1.3'!AQ129</f>
        <v>200.02790701722876</v>
      </c>
      <c r="AQ131" s="313">
        <f>'1.3'!AR129</f>
        <v>222.27963601914533</v>
      </c>
      <c r="AR131" s="313">
        <f>'1.3'!AS129</f>
        <v>232.33776102001167</v>
      </c>
      <c r="AS131" s="313">
        <f>'1.3'!AT129</f>
        <v>274.16488402361432</v>
      </c>
      <c r="AT131" s="313">
        <f>'1.3'!AU129</f>
        <v>199.16354799999999</v>
      </c>
      <c r="AU131" s="313">
        <f>'1.3'!AV129</f>
        <v>262.21282500000001</v>
      </c>
      <c r="AV131" s="313">
        <f>'1.3'!AW129</f>
        <v>263.973682</v>
      </c>
      <c r="AW131" s="313">
        <f>'1.3'!AX129</f>
        <v>325.29099600000001</v>
      </c>
      <c r="AX131" s="313">
        <f>'1.3'!AY129</f>
        <v>250.71395683391978</v>
      </c>
    </row>
    <row r="132" spans="1:50" x14ac:dyDescent="0.2">
      <c r="A132" s="317" t="s">
        <v>243</v>
      </c>
      <c r="B132" s="313">
        <f>'1.3'!C130</f>
        <v>394.11561030801994</v>
      </c>
      <c r="C132" s="313">
        <f>'1.3'!D130</f>
        <v>483.96226608259627</v>
      </c>
      <c r="D132" s="313">
        <f>'1.3'!E130</f>
        <v>494.08412173098606</v>
      </c>
      <c r="E132" s="313">
        <f>'1.3'!F130</f>
        <v>588.64784729562803</v>
      </c>
      <c r="F132" s="313">
        <f>'1.3'!G130</f>
        <v>311.10606500252402</v>
      </c>
      <c r="G132" s="313">
        <f>'1.3'!H130</f>
        <v>410.54396669166209</v>
      </c>
      <c r="H132" s="313">
        <f>'1.3'!I130</f>
        <v>408.48773600673434</v>
      </c>
      <c r="I132" s="313">
        <f>'1.3'!J130</f>
        <v>468.05711105767983</v>
      </c>
      <c r="J132" s="313">
        <f>'1.3'!K130</f>
        <v>360.75560016314432</v>
      </c>
      <c r="K132" s="313">
        <f>'1.3'!L130</f>
        <v>445.0322751138051</v>
      </c>
      <c r="L132" s="313">
        <f>'1.3'!M130</f>
        <v>443.30273222023459</v>
      </c>
      <c r="M132" s="313">
        <f>'1.3'!N130</f>
        <v>491.32585666668587</v>
      </c>
      <c r="N132" s="313">
        <f>'1.3'!O130</f>
        <v>542.70980932655812</v>
      </c>
      <c r="O132" s="313">
        <f>'1.3'!P130</f>
        <v>764.39926166681016</v>
      </c>
      <c r="P132" s="313">
        <f>'1.3'!Q130</f>
        <v>774.75046229765428</v>
      </c>
      <c r="Q132" s="313">
        <f>'1.3'!R130</f>
        <v>957.05047243624756</v>
      </c>
      <c r="R132" s="313">
        <f>'1.3'!S130</f>
        <v>670.67911388499135</v>
      </c>
      <c r="S132" s="313">
        <f>'1.3'!T130</f>
        <v>852.19871088293439</v>
      </c>
      <c r="T132" s="313">
        <f>'1.3'!U130</f>
        <v>888.6442384172941</v>
      </c>
      <c r="U132" s="313">
        <f>'1.3'!V130</f>
        <v>961.08272255567033</v>
      </c>
      <c r="V132" s="313">
        <f>'1.3'!W130</f>
        <v>912.61837342844933</v>
      </c>
      <c r="W132" s="313">
        <f>'1.3'!X130</f>
        <v>1145.0274452178112</v>
      </c>
      <c r="X132" s="313">
        <f>'1.3'!Y130</f>
        <v>1141.748258193197</v>
      </c>
      <c r="Y132" s="313">
        <f>'1.3'!Z130</f>
        <v>1226.3253537314324</v>
      </c>
      <c r="Z132" s="313">
        <f>'1.3'!AA130</f>
        <v>1098.8417516703191</v>
      </c>
      <c r="AA132" s="313">
        <f>'1.3'!AB130</f>
        <v>1441.2292718974272</v>
      </c>
      <c r="AB132" s="313">
        <f>'1.3'!AC130</f>
        <v>1339.7317607726679</v>
      </c>
      <c r="AC132" s="313">
        <f>'1.3'!AD130</f>
        <v>1387.9982728244456</v>
      </c>
      <c r="AD132" s="313">
        <f>'1.3'!AE130</f>
        <v>999.43289764058488</v>
      </c>
      <c r="AE132" s="313">
        <f>'1.3'!AF130</f>
        <v>1270.5207025840753</v>
      </c>
      <c r="AF132" s="313">
        <f>'1.3'!AG130</f>
        <v>1253.9364103337584</v>
      </c>
      <c r="AG132" s="313">
        <f>'1.3'!AH130</f>
        <v>1469.2510844893318</v>
      </c>
      <c r="AH132" s="313">
        <f>'1.3'!AI130</f>
        <v>1135.7038523421293</v>
      </c>
      <c r="AI132" s="313">
        <f>'1.3'!AJ130</f>
        <v>1429.3170932610178</v>
      </c>
      <c r="AJ132" s="313">
        <f>'1.3'!AK130</f>
        <v>1422.8953843026834</v>
      </c>
      <c r="AK132" s="313">
        <f>'1.3'!AL130</f>
        <v>1545.9205641868093</v>
      </c>
      <c r="AL132" s="313">
        <f>'1.3'!AM130</f>
        <v>698.9229912355396</v>
      </c>
      <c r="AM132" s="313">
        <f>'1.3'!AN130</f>
        <v>867.46640317020535</v>
      </c>
      <c r="AN132" s="313">
        <f>'1.3'!AO130</f>
        <v>851.96984720225782</v>
      </c>
      <c r="AO132" s="313">
        <f>'1.3'!AP130</f>
        <v>929.79633790894729</v>
      </c>
      <c r="AP132" s="313">
        <f>'1.3'!AQ130</f>
        <v>947.66465686392189</v>
      </c>
      <c r="AQ132" s="313">
        <f>'1.3'!AR130</f>
        <v>1060.2052243349615</v>
      </c>
      <c r="AR132" s="313">
        <f>'1.3'!AS130</f>
        <v>1104.6837728024734</v>
      </c>
      <c r="AS132" s="313">
        <f>'1.3'!AT130</f>
        <v>1303.4934564352036</v>
      </c>
      <c r="AT132" s="313">
        <f>'1.3'!AU130</f>
        <v>902.57476399999996</v>
      </c>
      <c r="AU132" s="313">
        <f>'1.3'!AV130</f>
        <v>1241.320489</v>
      </c>
      <c r="AV132" s="313">
        <f>'1.3'!AW130</f>
        <v>1236.8955209999999</v>
      </c>
      <c r="AW132" s="313">
        <f>'1.3'!AX130</f>
        <v>1544.9252759999999</v>
      </c>
      <c r="AX132" s="313">
        <f>'1.3'!AY130</f>
        <v>1090.1582041826607</v>
      </c>
    </row>
    <row r="133" spans="1:50" x14ac:dyDescent="0.2">
      <c r="A133" s="317" t="s">
        <v>578</v>
      </c>
      <c r="B133" s="313">
        <f>'1.3'!C131</f>
        <v>3536.9303799633262</v>
      </c>
      <c r="C133" s="313">
        <f>'1.3'!D131</f>
        <v>3869.1906907491625</v>
      </c>
      <c r="D133" s="313">
        <f>'1.3'!E131</f>
        <v>3854.2960354981669</v>
      </c>
      <c r="E133" s="313">
        <f>'1.3'!F131</f>
        <v>4837.872498746804</v>
      </c>
      <c r="F133" s="313">
        <f>'1.3'!G131</f>
        <v>3886.1763810327375</v>
      </c>
      <c r="G133" s="313">
        <f>'1.3'!H131</f>
        <v>4422.9641182813211</v>
      </c>
      <c r="H133" s="313">
        <f>'1.3'!I131</f>
        <v>4435.7595197975561</v>
      </c>
      <c r="I133" s="313">
        <f>'1.3'!J131</f>
        <v>5607.7572086303271</v>
      </c>
      <c r="J133" s="313">
        <f>'1.3'!K131</f>
        <v>4616.8296146080347</v>
      </c>
      <c r="K133" s="313">
        <f>'1.3'!L131</f>
        <v>5307.2070388440898</v>
      </c>
      <c r="L133" s="313">
        <f>'1.3'!M131</f>
        <v>5193.924113378238</v>
      </c>
      <c r="M133" s="313">
        <f>'1.3'!N131</f>
        <v>6400.7149141278969</v>
      </c>
      <c r="N133" s="313">
        <f>'1.3'!O131</f>
        <v>5023.9164683102799</v>
      </c>
      <c r="O133" s="313">
        <f>'1.3'!P131</f>
        <v>5828.5654964499536</v>
      </c>
      <c r="P133" s="313">
        <f>'1.3'!Q131</f>
        <v>5853.3882231815687</v>
      </c>
      <c r="Q133" s="313">
        <f>'1.3'!R131</f>
        <v>7143.4292183961006</v>
      </c>
      <c r="R133" s="313">
        <f>'1.3'!S131</f>
        <v>6477.6832707981639</v>
      </c>
      <c r="S133" s="313">
        <f>'1.3'!T131</f>
        <v>7143.3919598022285</v>
      </c>
      <c r="T133" s="313">
        <f>'1.3'!U131</f>
        <v>7179.7833871773528</v>
      </c>
      <c r="U133" s="313">
        <f>'1.3'!V131</f>
        <v>8660.2765832927053</v>
      </c>
      <c r="V133" s="313">
        <f>'1.3'!W131</f>
        <v>7328.1046929308322</v>
      </c>
      <c r="W133" s="313">
        <f>'1.3'!X131</f>
        <v>8030.3119368976031</v>
      </c>
      <c r="X133" s="313">
        <f>'1.3'!Y131</f>
        <v>8082.2481949048943</v>
      </c>
      <c r="Y133" s="313">
        <f>'1.3'!Z131</f>
        <v>9899.9480673890102</v>
      </c>
      <c r="Z133" s="313">
        <f>'1.3'!AA131</f>
        <v>8553.6039433552414</v>
      </c>
      <c r="AA133" s="313">
        <f>'1.3'!AB131</f>
        <v>9453.6060479954504</v>
      </c>
      <c r="AB133" s="313">
        <f>'1.3'!AC131</f>
        <v>9362.034572862176</v>
      </c>
      <c r="AC133" s="313">
        <f>'1.3'!AD131</f>
        <v>11413.429176438283</v>
      </c>
      <c r="AD133" s="313">
        <f>'1.3'!AE131</f>
        <v>9793.2968901826662</v>
      </c>
      <c r="AE133" s="313">
        <f>'1.3'!AF131</f>
        <v>10955.704413445286</v>
      </c>
      <c r="AF133" s="313">
        <f>'1.3'!AG131</f>
        <v>10303.987616940667</v>
      </c>
      <c r="AG133" s="313">
        <f>'1.3'!AH131</f>
        <v>13245.273972447025</v>
      </c>
      <c r="AH133" s="313">
        <f>'1.3'!AI131</f>
        <v>11075.781254502779</v>
      </c>
      <c r="AI133" s="313">
        <f>'1.3'!AJ131</f>
        <v>11953.45508099743</v>
      </c>
      <c r="AJ133" s="313">
        <f>'1.3'!AK131</f>
        <v>11761.429265402803</v>
      </c>
      <c r="AK133" s="313">
        <f>'1.3'!AL131</f>
        <v>14808.823273458343</v>
      </c>
      <c r="AL133" s="313">
        <f>'1.3'!AM131</f>
        <v>12552.224938919033</v>
      </c>
      <c r="AM133" s="313">
        <f>'1.3'!AN131</f>
        <v>13567.501840618042</v>
      </c>
      <c r="AN133" s="313">
        <f>'1.3'!AO131</f>
        <v>13465.654822469665</v>
      </c>
      <c r="AO133" s="313">
        <f>'1.3'!AP131</f>
        <v>16351.473991636978</v>
      </c>
      <c r="AP133" s="313">
        <f>'1.3'!AQ131</f>
        <v>13968.181374935974</v>
      </c>
      <c r="AQ133" s="313">
        <f>'1.3'!AR131</f>
        <v>14325.435569933668</v>
      </c>
      <c r="AR133" s="313">
        <f>'1.3'!AS131</f>
        <v>14410.463382932967</v>
      </c>
      <c r="AS133" s="313">
        <f>'1.3'!AT131</f>
        <v>18583.138963914502</v>
      </c>
      <c r="AT133" s="313">
        <f>'1.3'!AU131</f>
        <v>13805.664208</v>
      </c>
      <c r="AU133" s="313">
        <f>'1.3'!AV131</f>
        <v>15163.690881</v>
      </c>
      <c r="AV133" s="313">
        <f>'1.3'!AW131</f>
        <v>14888.749091</v>
      </c>
      <c r="AW133" s="313">
        <f>'1.3'!AX131</f>
        <v>19393.567427000002</v>
      </c>
      <c r="AX133" s="313">
        <f>'1.3'!AY131</f>
        <v>16676.699178369578</v>
      </c>
    </row>
    <row r="134" spans="1:50" x14ac:dyDescent="0.2">
      <c r="A134" s="317" t="s">
        <v>396</v>
      </c>
      <c r="B134" s="313">
        <f>'1.3'!C132</f>
        <v>1800.6114909189307</v>
      </c>
      <c r="C134" s="313">
        <f>'1.3'!D132</f>
        <v>3853.6824663533689</v>
      </c>
      <c r="D134" s="313">
        <f>'1.3'!E132</f>
        <v>3839.5233606326487</v>
      </c>
      <c r="E134" s="313">
        <f>'1.3'!F132</f>
        <v>4288.3252395059408</v>
      </c>
      <c r="F134" s="313">
        <f>'1.3'!G132</f>
        <v>2297.8906067169746</v>
      </c>
      <c r="G134" s="313">
        <f>'1.3'!H132</f>
        <v>4431.336422370021</v>
      </c>
      <c r="H134" s="313">
        <f>'1.3'!I132</f>
        <v>4491.1839780700202</v>
      </c>
      <c r="I134" s="313">
        <f>'1.3'!J132</f>
        <v>4738.3801692847546</v>
      </c>
      <c r="J134" s="313">
        <f>'1.3'!K132</f>
        <v>3541.6191713931476</v>
      </c>
      <c r="K134" s="313">
        <f>'1.3'!L132</f>
        <v>5267.0835184745138</v>
      </c>
      <c r="L134" s="313">
        <f>'1.3'!M132</f>
        <v>5313.0549066743988</v>
      </c>
      <c r="M134" s="313">
        <f>'1.3'!N132</f>
        <v>5392.1345957005915</v>
      </c>
      <c r="N134" s="313">
        <f>'1.3'!O132</f>
        <v>1904.4226550837263</v>
      </c>
      <c r="O134" s="313">
        <f>'1.3'!P132</f>
        <v>5167.1230068357954</v>
      </c>
      <c r="P134" s="313">
        <f>'1.3'!Q132</f>
        <v>5573.4110514153317</v>
      </c>
      <c r="Q134" s="313">
        <f>'1.3'!R132</f>
        <v>7345.2839266130477</v>
      </c>
      <c r="R134" s="313">
        <f>'1.3'!S132</f>
        <v>3691.777176025324</v>
      </c>
      <c r="S134" s="313">
        <f>'1.3'!T132</f>
        <v>6133.6071563343721</v>
      </c>
      <c r="T134" s="313">
        <f>'1.3'!U132</f>
        <v>6485.2979037565237</v>
      </c>
      <c r="U134" s="313">
        <f>'1.3'!V132</f>
        <v>6788.7615167217218</v>
      </c>
      <c r="V134" s="313">
        <f>'1.3'!W132</f>
        <v>5816.7467142530813</v>
      </c>
      <c r="W134" s="313">
        <f>'1.3'!X132</f>
        <v>9023.3022040578981</v>
      </c>
      <c r="X134" s="313">
        <f>'1.3'!Y132</f>
        <v>8605.9637082377321</v>
      </c>
      <c r="Y134" s="313">
        <f>'1.3'!Z132</f>
        <v>8528.2843658585552</v>
      </c>
      <c r="Z134" s="313">
        <f>'1.3'!AA132</f>
        <v>5447.5974239892321</v>
      </c>
      <c r="AA134" s="313">
        <f>'1.3'!AB132</f>
        <v>9365.5259603506329</v>
      </c>
      <c r="AB134" s="313">
        <f>'1.3'!AC132</f>
        <v>8131.6741528608127</v>
      </c>
      <c r="AC134" s="313">
        <f>'1.3'!AD132</f>
        <v>7783.6125820498128</v>
      </c>
      <c r="AD134" s="313">
        <f>'1.3'!AE132</f>
        <v>5070.8452022756946</v>
      </c>
      <c r="AE134" s="313">
        <f>'1.3'!AF132</f>
        <v>8449.9345912036661</v>
      </c>
      <c r="AF134" s="313">
        <f>'1.3'!AG132</f>
        <v>8699.0004484283163</v>
      </c>
      <c r="AG134" s="313">
        <f>'1.3'!AH132</f>
        <v>9665.9683333522898</v>
      </c>
      <c r="AH134" s="313">
        <f>'1.3'!AI132</f>
        <v>6579.8632799394163</v>
      </c>
      <c r="AI134" s="313">
        <f>'1.3'!AJ132</f>
        <v>9837.8084117403741</v>
      </c>
      <c r="AJ134" s="313">
        <f>'1.3'!AK132</f>
        <v>9678.1037264554998</v>
      </c>
      <c r="AK134" s="313">
        <f>'1.3'!AL132</f>
        <v>9040.4696354115058</v>
      </c>
      <c r="AL134" s="313">
        <f>'1.3'!AM132</f>
        <v>6995.102042560974</v>
      </c>
      <c r="AM134" s="313">
        <f>'1.3'!AN132</f>
        <v>10351.596407102212</v>
      </c>
      <c r="AN134" s="313">
        <f>'1.3'!AO132</f>
        <v>9980.9353807166608</v>
      </c>
      <c r="AO134" s="313">
        <f>'1.3'!AP132</f>
        <v>10512.203602257056</v>
      </c>
      <c r="AP134" s="313">
        <f>'1.3'!AQ132</f>
        <v>8947.1333230712316</v>
      </c>
      <c r="AQ134" s="313">
        <f>'1.3'!AR132</f>
        <v>11673.351356092937</v>
      </c>
      <c r="AR134" s="313">
        <f>'1.3'!AS132</f>
        <v>11868.884782094492</v>
      </c>
      <c r="AS134" s="313">
        <f>'1.3'!AT132</f>
        <v>13605.119571108315</v>
      </c>
      <c r="AT134" s="313">
        <f>'1.3'!AU132</f>
        <v>8717.8250559999997</v>
      </c>
      <c r="AU134" s="313">
        <f>'1.3'!AV132</f>
        <v>15008.382589000001</v>
      </c>
      <c r="AV134" s="313">
        <f>'1.3'!AW132</f>
        <v>14782.164869</v>
      </c>
      <c r="AW134" s="313">
        <f>'1.3'!AX132</f>
        <v>17558.657356</v>
      </c>
      <c r="AX134" s="313">
        <f>'1.3'!AY132</f>
        <v>13533.115015620575</v>
      </c>
    </row>
    <row r="135" spans="1:50" x14ac:dyDescent="0.2">
      <c r="A135" s="11" t="s">
        <v>610</v>
      </c>
      <c r="B135" s="313">
        <f>'1.3'!C133</f>
        <v>3639.2142734511044</v>
      </c>
      <c r="C135" s="313">
        <f>'1.3'!D133</f>
        <v>3445.932267392383</v>
      </c>
      <c r="D135" s="313">
        <f>'1.3'!E133</f>
        <v>5240.6873377043394</v>
      </c>
      <c r="E135" s="313">
        <f>'1.3'!F133</f>
        <v>7351.0772792378239</v>
      </c>
      <c r="F135" s="313">
        <f>'1.3'!G133</f>
        <v>2717.9942347386132</v>
      </c>
      <c r="G135" s="313">
        <f>'1.3'!H133</f>
        <v>3937.7460771848855</v>
      </c>
      <c r="H135" s="313">
        <f>'1.3'!I133</f>
        <v>5037.6724227368095</v>
      </c>
      <c r="I135" s="313">
        <f>'1.3'!J133</f>
        <v>7894.930106093565</v>
      </c>
      <c r="J135" s="313">
        <f>'1.3'!K133</f>
        <v>3937.8515913090514</v>
      </c>
      <c r="K135" s="313">
        <f>'1.3'!L133</f>
        <v>5564.9718282422273</v>
      </c>
      <c r="L135" s="313">
        <f>'1.3'!M133</f>
        <v>6829.3231541242176</v>
      </c>
      <c r="M135" s="313">
        <f>'1.3'!N133</f>
        <v>8139.3381010960848</v>
      </c>
      <c r="N135" s="313">
        <f>'1.3'!O133</f>
        <v>546.32546663591438</v>
      </c>
      <c r="O135" s="313">
        <f>'1.3'!P133</f>
        <v>1340.1376500761007</v>
      </c>
      <c r="P135" s="313">
        <f>'1.3'!Q133</f>
        <v>2038.66929364716</v>
      </c>
      <c r="Q135" s="313">
        <f>'1.3'!R133</f>
        <v>7152.1062296864548</v>
      </c>
      <c r="R135" s="313">
        <f>'1.3'!S133</f>
        <v>1940.5768442187273</v>
      </c>
      <c r="S135" s="313">
        <f>'1.3'!T133</f>
        <v>3300.8497645404614</v>
      </c>
      <c r="T135" s="313">
        <f>'1.3'!U133</f>
        <v>4730.5446921541143</v>
      </c>
      <c r="U135" s="313">
        <f>'1.3'!V133</f>
        <v>7183.9068485118751</v>
      </c>
      <c r="V135" s="313">
        <f>'1.3'!W133</f>
        <v>1544.8273144783807</v>
      </c>
      <c r="W135" s="313">
        <f>'1.3'!X133</f>
        <v>2687.8639683916153</v>
      </c>
      <c r="X135" s="313">
        <f>'1.3'!Y133</f>
        <v>2476.9354342214638</v>
      </c>
      <c r="Y135" s="313">
        <f>'1.3'!Z133</f>
        <v>4902.0471841030349</v>
      </c>
      <c r="Z135" s="313">
        <f>'1.3'!AA133</f>
        <v>1247.9632192496956</v>
      </c>
      <c r="AA135" s="313">
        <f>'1.3'!AB133</f>
        <v>2722.158893962127</v>
      </c>
      <c r="AB135" s="313">
        <f>'1.3'!AC133</f>
        <v>2152.9154552931313</v>
      </c>
      <c r="AC135" s="313">
        <f>'1.3'!AD133</f>
        <v>3218.3227700326961</v>
      </c>
      <c r="AD135" s="313">
        <f>'1.3'!AE133</f>
        <v>-2847.124031789459</v>
      </c>
      <c r="AE135" s="313">
        <f>'1.3'!AF133</f>
        <v>-3361.6595640540154</v>
      </c>
      <c r="AF135" s="313">
        <f>'1.3'!AG133</f>
        <v>-2480.1492552488953</v>
      </c>
      <c r="AG135" s="313">
        <f>'1.3'!AH133</f>
        <v>231.64578832882762</v>
      </c>
      <c r="AH135" s="313">
        <f>'1.3'!AI133</f>
        <v>-1861.3939868804864</v>
      </c>
      <c r="AI135" s="313">
        <f>'1.3'!AJ133</f>
        <v>-1624.4762578687078</v>
      </c>
      <c r="AJ135" s="313">
        <f>'1.3'!AK133</f>
        <v>-445.90355223045844</v>
      </c>
      <c r="AK135" s="313">
        <f>'1.3'!AL133</f>
        <v>2152.8741280474787</v>
      </c>
      <c r="AL135" s="313">
        <f>'1.3'!AM133</f>
        <v>-777.69634686869904</v>
      </c>
      <c r="AM135" s="313">
        <f>'1.3'!AN133</f>
        <v>-1081.2675369109938</v>
      </c>
      <c r="AN135" s="313">
        <f>'1.3'!AO133</f>
        <v>458.21846121967792</v>
      </c>
      <c r="AO135" s="313">
        <f>'1.3'!AP133</f>
        <v>4275.2767883131219</v>
      </c>
      <c r="AP135" s="313">
        <f>'1.3'!AQ133</f>
        <v>2022.5464192755517</v>
      </c>
      <c r="AQ135" s="313">
        <f>'1.3'!AR133</f>
        <v>1707.5837455366072</v>
      </c>
      <c r="AR135" s="313">
        <f>'1.3'!AS133</f>
        <v>4451.4001266177329</v>
      </c>
      <c r="AS135" s="313">
        <f>'1.3'!AT133</f>
        <v>9353.12840157951</v>
      </c>
      <c r="AT135" s="313">
        <f>'1.3'!AU133</f>
        <v>-694.14236273894676</v>
      </c>
      <c r="AU135" s="313">
        <f>'1.3'!AV133</f>
        <v>-3022.2041223512297</v>
      </c>
      <c r="AV135" s="313">
        <f>'1.3'!AW133</f>
        <v>-2622.5620447761739</v>
      </c>
      <c r="AW135" s="313">
        <f>'1.3'!AX133</f>
        <v>4966.5581622465361</v>
      </c>
      <c r="AX135" s="313">
        <f>'1.3'!AY133</f>
        <v>-4155.5456815360831</v>
      </c>
    </row>
    <row r="136" spans="1:50" x14ac:dyDescent="0.2">
      <c r="A136" s="317" t="s">
        <v>330</v>
      </c>
      <c r="B136" s="313">
        <f>'1.3'!C134</f>
        <v>7210.1229789741692</v>
      </c>
      <c r="C136" s="313">
        <f>'1.3'!D134</f>
        <v>7137.7521840924373</v>
      </c>
      <c r="D136" s="313">
        <f>'1.3'!E134</f>
        <v>9022.5474575676762</v>
      </c>
      <c r="E136" s="313">
        <f>'1.3'!F134</f>
        <v>11328.669262741369</v>
      </c>
      <c r="F136" s="313">
        <f>'1.3'!G134</f>
        <v>7087.8415771068467</v>
      </c>
      <c r="G136" s="313">
        <f>'1.3'!H134</f>
        <v>8290.288183874336</v>
      </c>
      <c r="H136" s="313">
        <f>'1.3'!I134</f>
        <v>9505.4891820308294</v>
      </c>
      <c r="I136" s="313">
        <f>'1.3'!J134</f>
        <v>12434.863275209082</v>
      </c>
      <c r="J136" s="313">
        <f>'1.3'!K134</f>
        <v>8932.8947009563581</v>
      </c>
      <c r="K136" s="313">
        <f>'1.3'!L134</f>
        <v>10646.816458543664</v>
      </c>
      <c r="L136" s="313">
        <f>'1.3'!M134</f>
        <v>12342.13417577287</v>
      </c>
      <c r="M136" s="313">
        <f>'1.3'!N134</f>
        <v>13450.850339308687</v>
      </c>
      <c r="N136" s="313">
        <f>'1.3'!O134</f>
        <v>5983.7646892223147</v>
      </c>
      <c r="O136" s="313">
        <f>'1.3'!P134</f>
        <v>6979.6521197468783</v>
      </c>
      <c r="P136" s="313">
        <f>'1.3'!Q134</f>
        <v>7834.0481067018864</v>
      </c>
      <c r="Q136" s="313">
        <f>'1.3'!R134</f>
        <v>13069.515999924552</v>
      </c>
      <c r="R136" s="313">
        <f>'1.3'!S134</f>
        <v>8215.4685646528724</v>
      </c>
      <c r="S136" s="313">
        <f>'1.3'!T134</f>
        <v>9946.0854261634213</v>
      </c>
      <c r="T136" s="313">
        <f>'1.3'!U134</f>
        <v>11258.603156611731</v>
      </c>
      <c r="U136" s="313">
        <f>'1.3'!V134</f>
        <v>13758.178643228026</v>
      </c>
      <c r="V136" s="313">
        <f>'1.3'!W134</f>
        <v>8324.4942966994058</v>
      </c>
      <c r="W136" s="313">
        <f>'1.3'!X134</f>
        <v>9632.0077278204153</v>
      </c>
      <c r="X136" s="313">
        <f>'1.3'!Y134</f>
        <v>9753.888839253581</v>
      </c>
      <c r="Y136" s="313">
        <f>'1.3'!Z134</f>
        <v>12214.852606321092</v>
      </c>
      <c r="Z136" s="313">
        <f>'1.3'!AA134</f>
        <v>8884.4445666531337</v>
      </c>
      <c r="AA136" s="313">
        <f>'1.3'!AB134</f>
        <v>10519.034013933488</v>
      </c>
      <c r="AB136" s="313">
        <f>'1.3'!AC134</f>
        <v>10034.001082413341</v>
      </c>
      <c r="AC136" s="313">
        <f>'1.3'!AD134</f>
        <v>11453.027573131298</v>
      </c>
      <c r="AD136" s="313">
        <f>'1.3'!AE134</f>
        <v>5190.5726606125572</v>
      </c>
      <c r="AE136" s="313">
        <f>'1.3'!AF134</f>
        <v>4834.8211705786143</v>
      </c>
      <c r="AF136" s="313">
        <f>'1.3'!AG134</f>
        <v>5861.8782702148646</v>
      </c>
      <c r="AG136" s="313">
        <f>'1.3'!AH134</f>
        <v>8691.3153397016031</v>
      </c>
      <c r="AH136" s="313">
        <f>'1.3'!AI134</f>
        <v>6692.9907005387277</v>
      </c>
      <c r="AI136" s="313">
        <f>'1.3'!AJ134</f>
        <v>7066.13064684652</v>
      </c>
      <c r="AJ136" s="313">
        <f>'1.3'!AK134</f>
        <v>8252.0289548109195</v>
      </c>
      <c r="AK136" s="313">
        <f>'1.3'!AL134</f>
        <v>11205.471340486687</v>
      </c>
      <c r="AL136" s="313">
        <f>'1.3'!AM134</f>
        <v>8801.3995393740315</v>
      </c>
      <c r="AM136" s="313">
        <f>'1.3'!AN134</f>
        <v>8347.7311595229421</v>
      </c>
      <c r="AN136" s="313">
        <f>'1.3'!AO134</f>
        <v>9990.5322756197202</v>
      </c>
      <c r="AO136" s="313">
        <f>'1.3'!AP134</f>
        <v>14138.886392396411</v>
      </c>
      <c r="AP136" s="313">
        <f>'1.3'!AQ134</f>
        <v>12405.119797003988</v>
      </c>
      <c r="AQ136" s="313">
        <f>'1.3'!AR134</f>
        <v>12076.039751003884</v>
      </c>
      <c r="AR136" s="313">
        <f>'1.3'!AS134</f>
        <v>15169.323350004877</v>
      </c>
      <c r="AS136" s="313">
        <f>'1.3'!AT134</f>
        <v>20675.67960200665</v>
      </c>
      <c r="AT136" s="313">
        <f>'1.3'!AU134</f>
        <v>10870.652725</v>
      </c>
      <c r="AU136" s="313">
        <f>'1.3'!AV134</f>
        <v>9172.9016599999995</v>
      </c>
      <c r="AV136" s="313">
        <f>'1.3'!AW134</f>
        <v>10021.375585</v>
      </c>
      <c r="AW136" s="313">
        <f>'1.3'!AX134</f>
        <v>17869.440112</v>
      </c>
      <c r="AX136" s="313">
        <f>'1.3'!AY134</f>
        <v>8535.5290321100401</v>
      </c>
    </row>
    <row r="137" spans="1:50" x14ac:dyDescent="0.2">
      <c r="A137" s="317" t="s">
        <v>527</v>
      </c>
      <c r="B137" s="313">
        <f>'1.3'!C135</f>
        <v>44.945697962710533</v>
      </c>
      <c r="C137" s="313">
        <f>'1.3'!D135</f>
        <v>74.660793938057225</v>
      </c>
      <c r="D137" s="313">
        <f>'1.3'!E135</f>
        <v>105.05070791284406</v>
      </c>
      <c r="E137" s="313">
        <f>'1.3'!F135</f>
        <v>269.52352577638823</v>
      </c>
      <c r="F137" s="313">
        <f>'1.3'!G135</f>
        <v>239.38674297883301</v>
      </c>
      <c r="G137" s="313">
        <f>'1.3'!H135</f>
        <v>102.39713699094587</v>
      </c>
      <c r="H137" s="313">
        <f>'1.3'!I135</f>
        <v>150.78052498666773</v>
      </c>
      <c r="I137" s="313">
        <f>'1.3'!J135</f>
        <v>186.00175298355339</v>
      </c>
      <c r="J137" s="313">
        <f>'1.3'!K135</f>
        <v>95.148754975174413</v>
      </c>
      <c r="K137" s="313">
        <f>'1.3'!L135</f>
        <v>64.637438983135226</v>
      </c>
      <c r="L137" s="313">
        <f>'1.3'!M135</f>
        <v>403.61261689469205</v>
      </c>
      <c r="M137" s="313">
        <f>'1.3'!N135</f>
        <v>164.81218895699828</v>
      </c>
      <c r="N137" s="313">
        <f>'1.3'!O135</f>
        <v>31.834739970446908</v>
      </c>
      <c r="O137" s="313">
        <f>'1.3'!P135</f>
        <v>96.438912910473007</v>
      </c>
      <c r="P137" s="313">
        <f>'1.3'!Q135</f>
        <v>141.88088886828797</v>
      </c>
      <c r="Q137" s="313">
        <f>'1.3'!R135</f>
        <v>214.58773380079211</v>
      </c>
      <c r="R137" s="313">
        <f>'1.3'!S135</f>
        <v>246.55710792821321</v>
      </c>
      <c r="S137" s="313">
        <f>'1.3'!T135</f>
        <v>474.36696586188481</v>
      </c>
      <c r="T137" s="313">
        <f>'1.3'!U135</f>
        <v>257.19369692511629</v>
      </c>
      <c r="U137" s="313">
        <f>'1.3'!V135</f>
        <v>258.32943292478564</v>
      </c>
      <c r="V137" s="313">
        <f>'1.3'!W135</f>
        <v>105.60569598645331</v>
      </c>
      <c r="W137" s="313">
        <f>'1.3'!X135</f>
        <v>130.82341098321851</v>
      </c>
      <c r="X137" s="313">
        <f>'1.3'!Y135</f>
        <v>302.68353096117301</v>
      </c>
      <c r="Y137" s="313">
        <f>'1.3'!Z135</f>
        <v>240.45693096915514</v>
      </c>
      <c r="Z137" s="313">
        <f>'1.3'!AA135</f>
        <v>107.56674691197385</v>
      </c>
      <c r="AA137" s="313">
        <f>'1.3'!AB135</f>
        <v>111.91347890841675</v>
      </c>
      <c r="AB137" s="313">
        <f>'1.3'!AC135</f>
        <v>84.00589693125464</v>
      </c>
      <c r="AC137" s="313">
        <f>'1.3'!AD135</f>
        <v>405.26595266835477</v>
      </c>
      <c r="AD137" s="313">
        <f>'1.3'!AE135</f>
        <v>65.168804994757821</v>
      </c>
      <c r="AE137" s="313">
        <f>'1.3'!AF135</f>
        <v>139.35418198879034</v>
      </c>
      <c r="AF137" s="313">
        <f>'1.3'!AG135</f>
        <v>110.97780399107293</v>
      </c>
      <c r="AG137" s="313">
        <f>'1.3'!AH135</f>
        <v>181.76351798537891</v>
      </c>
      <c r="AH137" s="313">
        <f>'1.3'!AI135</f>
        <v>174.29507326200405</v>
      </c>
      <c r="AI137" s="313">
        <f>'1.3'!AJ135</f>
        <v>215.24194432355625</v>
      </c>
      <c r="AJ137" s="313">
        <f>'1.3'!AK135</f>
        <v>71.980734108202967</v>
      </c>
      <c r="AK137" s="313">
        <f>'1.3'!AL135</f>
        <v>230.32982434623668</v>
      </c>
      <c r="AL137" s="313">
        <f>'1.3'!AM135</f>
        <v>144.62998495909861</v>
      </c>
      <c r="AM137" s="313">
        <f>'1.3'!AN135</f>
        <v>158.23946212788064</v>
      </c>
      <c r="AN137" s="313">
        <f>'1.3'!AO135</f>
        <v>160.37620792393523</v>
      </c>
      <c r="AO137" s="313">
        <f>'1.3'!AP135</f>
        <v>308.77234614908559</v>
      </c>
      <c r="AP137" s="313">
        <f>'1.3'!AQ135</f>
        <v>271.01617228262802</v>
      </c>
      <c r="AQ137" s="313">
        <f>'1.3'!AR135</f>
        <v>130.54549613613878</v>
      </c>
      <c r="AR137" s="313">
        <f>'1.3'!AS135</f>
        <v>200.21060320878877</v>
      </c>
      <c r="AS137" s="313">
        <f>'1.3'!AT135</f>
        <v>366.73153538244441</v>
      </c>
      <c r="AT137" s="313">
        <f>'1.3'!AU135</f>
        <v>73.229709</v>
      </c>
      <c r="AU137" s="313">
        <f>'1.3'!AV135</f>
        <v>150.63047800000001</v>
      </c>
      <c r="AV137" s="313">
        <f>'1.3'!AW135</f>
        <v>197.71882500000001</v>
      </c>
      <c r="AW137" s="313">
        <f>'1.3'!AX135</f>
        <v>232.25837300000001</v>
      </c>
      <c r="AX137" s="313">
        <f>'1.3'!AY135</f>
        <v>163.36500621883985</v>
      </c>
    </row>
    <row r="138" spans="1:50" x14ac:dyDescent="0.2">
      <c r="A138" s="317" t="s">
        <v>331</v>
      </c>
      <c r="B138" s="313">
        <f>'1.3'!C136</f>
        <v>3525.9630075603545</v>
      </c>
      <c r="C138" s="313">
        <f>'1.3'!D136</f>
        <v>3617.159122761997</v>
      </c>
      <c r="D138" s="313">
        <f>'1.3'!E136</f>
        <v>3676.8094119504926</v>
      </c>
      <c r="E138" s="313">
        <f>'1.3'!F136</f>
        <v>3708.0684577271559</v>
      </c>
      <c r="F138" s="313">
        <f>'1.3'!G136</f>
        <v>4130.4605993894002</v>
      </c>
      <c r="G138" s="313">
        <f>'1.3'!H136</f>
        <v>4250.1449696985046</v>
      </c>
      <c r="H138" s="313">
        <f>'1.3'!I136</f>
        <v>4317.036234307353</v>
      </c>
      <c r="I138" s="313">
        <f>'1.3'!J136</f>
        <v>4353.9314161319635</v>
      </c>
      <c r="J138" s="313">
        <f>'1.3'!K136</f>
        <v>4899.8943546721321</v>
      </c>
      <c r="K138" s="313">
        <f>'1.3'!L136</f>
        <v>5017.2071913183026</v>
      </c>
      <c r="L138" s="313">
        <f>'1.3'!M136</f>
        <v>5109.1984047539599</v>
      </c>
      <c r="M138" s="313">
        <f>'1.3'!N136</f>
        <v>5146.7000492556044</v>
      </c>
      <c r="N138" s="313">
        <f>'1.3'!O136</f>
        <v>5405.6044826159532</v>
      </c>
      <c r="O138" s="313">
        <f>'1.3'!P136</f>
        <v>5543.0755567603046</v>
      </c>
      <c r="P138" s="313">
        <f>'1.3'!Q136</f>
        <v>5653.4979241864385</v>
      </c>
      <c r="Q138" s="313">
        <f>'1.3'!R136</f>
        <v>5702.8220364373046</v>
      </c>
      <c r="R138" s="313">
        <f>'1.3'!S136</f>
        <v>6028.3346125059315</v>
      </c>
      <c r="S138" s="313">
        <f>'1.3'!T136</f>
        <v>6170.8686957610744</v>
      </c>
      <c r="T138" s="313">
        <f>'1.3'!U136</f>
        <v>6270.8647675325001</v>
      </c>
      <c r="U138" s="313">
        <f>'1.3'!V136</f>
        <v>6315.9423617913653</v>
      </c>
      <c r="V138" s="313">
        <f>'1.3'!W136</f>
        <v>6674.0612862345724</v>
      </c>
      <c r="W138" s="313">
        <f>'1.3'!X136</f>
        <v>6813.3203484455807</v>
      </c>
      <c r="X138" s="313">
        <f>'1.3'!Y136</f>
        <v>6974.2698740709448</v>
      </c>
      <c r="Y138" s="313">
        <f>'1.3'!Z136</f>
        <v>7072.3484912489012</v>
      </c>
      <c r="Z138" s="313">
        <f>'1.3'!AA136</f>
        <v>7528.9146004914637</v>
      </c>
      <c r="AA138" s="313">
        <f>'1.3'!AB136</f>
        <v>7684.9616410629442</v>
      </c>
      <c r="AB138" s="313">
        <f>'1.3'!AC136</f>
        <v>7797.0797301889552</v>
      </c>
      <c r="AC138" s="313">
        <f>'1.3'!AD136</f>
        <v>7829.4388504302469</v>
      </c>
      <c r="AD138" s="313">
        <f>'1.3'!AE136</f>
        <v>7972.5278874072583</v>
      </c>
      <c r="AE138" s="313">
        <f>'1.3'!AF136</f>
        <v>8057.1265526438392</v>
      </c>
      <c r="AF138" s="313">
        <f>'1.3'!AG136</f>
        <v>8231.0497214726875</v>
      </c>
      <c r="AG138" s="313">
        <f>'1.3'!AH136</f>
        <v>8277.9060333873967</v>
      </c>
      <c r="AH138" s="313">
        <f>'1.3'!AI136</f>
        <v>8380.0896141572102</v>
      </c>
      <c r="AI138" s="313">
        <f>'1.3'!AJ136</f>
        <v>8475.364960391671</v>
      </c>
      <c r="AJ138" s="313">
        <f>'1.3'!AK136</f>
        <v>8625.9517729331747</v>
      </c>
      <c r="AK138" s="313">
        <f>'1.3'!AL136</f>
        <v>8822.2673880929724</v>
      </c>
      <c r="AL138" s="313">
        <f>'1.3'!AM136</f>
        <v>9434.4659012836328</v>
      </c>
      <c r="AM138" s="313">
        <f>'1.3'!AN136</f>
        <v>9270.7592343060551</v>
      </c>
      <c r="AN138" s="313">
        <f>'1.3'!AO136</f>
        <v>9371.9376064761072</v>
      </c>
      <c r="AO138" s="313">
        <f>'1.3'!AP136</f>
        <v>9554.8372579342031</v>
      </c>
      <c r="AP138" s="313">
        <f>'1.3'!AQ136</f>
        <v>10111.557205445808</v>
      </c>
      <c r="AQ138" s="313">
        <f>'1.3'!AR136</f>
        <v>10237.910509331137</v>
      </c>
      <c r="AR138" s="313">
        <f>'1.3'!AS136</f>
        <v>10517.712620178356</v>
      </c>
      <c r="AS138" s="313">
        <f>'1.3'!AT136</f>
        <v>10955.819665044695</v>
      </c>
      <c r="AT138" s="313">
        <f>'1.3'!AU136</f>
        <v>11491.565378738947</v>
      </c>
      <c r="AU138" s="313">
        <f>'1.3'!AV136</f>
        <v>12044.47530435123</v>
      </c>
      <c r="AV138" s="313">
        <f>'1.3'!AW136</f>
        <v>12446.218804776174</v>
      </c>
      <c r="AW138" s="313">
        <f>'1.3'!AX136</f>
        <v>12670.623576753464</v>
      </c>
      <c r="AX138" s="313">
        <f>'1.3'!AY136</f>
        <v>12527.709707427284</v>
      </c>
    </row>
    <row r="139" spans="1:50" x14ac:dyDescent="0.2">
      <c r="A139" t="s">
        <v>549</v>
      </c>
      <c r="B139" s="313">
        <f>'1.3'!C137</f>
        <v>16951.383974206954</v>
      </c>
      <c r="C139" s="313">
        <f>'1.3'!D137</f>
        <v>-1078.3089601638931</v>
      </c>
      <c r="D139" s="313">
        <f>'1.3'!E137</f>
        <v>-3234.1633884133917</v>
      </c>
      <c r="E139" s="313">
        <f>'1.3'!F137</f>
        <v>-12668.634072110464</v>
      </c>
      <c r="F139" s="313">
        <f>'1.3'!G137</f>
        <v>23162.359565558669</v>
      </c>
      <c r="G139" s="313">
        <f>'1.3'!H137</f>
        <v>-1157.4205950534233</v>
      </c>
      <c r="H139" s="313">
        <f>'1.3'!I137</f>
        <v>-3717.276267222187</v>
      </c>
      <c r="I139" s="313">
        <f>'1.3'!J137</f>
        <v>-9109.0621686555969</v>
      </c>
      <c r="J139" s="313">
        <f>'1.3'!K137</f>
        <v>24051.270477532817</v>
      </c>
      <c r="K139" s="313">
        <f>'1.3'!L137</f>
        <v>-3486.2106582393317</v>
      </c>
      <c r="L139" s="313">
        <f>'1.3'!M137</f>
        <v>-7608.9800566602789</v>
      </c>
      <c r="M139" s="313">
        <f>'1.3'!N137</f>
        <v>-9035.7748678132921</v>
      </c>
      <c r="N139" s="313">
        <f>'1.3'!O137</f>
        <v>31066.334623941468</v>
      </c>
      <c r="O139" s="313">
        <f>'1.3'!P137</f>
        <v>2521.3024508417293</v>
      </c>
      <c r="P139" s="313">
        <f>'1.3'!Q137</f>
        <v>-4117.7973310110538</v>
      </c>
      <c r="Q139" s="313">
        <f>'1.3'!R137</f>
        <v>-19427.574224104537</v>
      </c>
      <c r="R139" s="313">
        <f>'1.3'!S137</f>
        <v>28089.330257954571</v>
      </c>
      <c r="S139" s="313">
        <f>'1.3'!T137</f>
        <v>-4273.7278390495339</v>
      </c>
      <c r="T139" s="313">
        <f>'1.3'!U137</f>
        <v>-5581.6515498383378</v>
      </c>
      <c r="U139" s="313">
        <f>'1.3'!V137</f>
        <v>-18431.328190423359</v>
      </c>
      <c r="V139" s="313">
        <f>'1.3'!W137</f>
        <v>29146.960486017648</v>
      </c>
      <c r="W139" s="313">
        <f>'1.3'!X137</f>
        <v>-6877.1946020081668</v>
      </c>
      <c r="X139" s="313">
        <f>'1.3'!Y137</f>
        <v>-13450.41062041538</v>
      </c>
      <c r="Y139" s="313">
        <f>'1.3'!Z137</f>
        <v>-13888.996050923626</v>
      </c>
      <c r="Z139" s="313">
        <f>'1.3'!AA137</f>
        <v>29270.484019528114</v>
      </c>
      <c r="AA139" s="313">
        <f>'1.3'!AB137</f>
        <v>-6824.1873079198413</v>
      </c>
      <c r="AB139" s="313">
        <f>'1.3'!AC137</f>
        <v>-10747.698257679629</v>
      </c>
      <c r="AC139" s="313">
        <f>'1.3'!AD137</f>
        <v>-5327.5795548635069</v>
      </c>
      <c r="AD139" s="313">
        <f>'1.3'!AE137</f>
        <v>40481.746229191747</v>
      </c>
      <c r="AE139" s="313">
        <f>'1.3'!AF137</f>
        <v>-472.76230388728436</v>
      </c>
      <c r="AF139" s="313">
        <f>'1.3'!AG137</f>
        <v>4545.1245206178573</v>
      </c>
      <c r="AG139" s="313">
        <f>'1.3'!AH137</f>
        <v>-16576.639330514794</v>
      </c>
      <c r="AH139" s="313">
        <f>'1.3'!AI137</f>
        <v>37307.762415050296</v>
      </c>
      <c r="AI139" s="313">
        <f>'1.3'!AJ137</f>
        <v>3532.6522119363071</v>
      </c>
      <c r="AJ139" s="313">
        <f>'1.3'!AK137</f>
        <v>-2904.544002934912</v>
      </c>
      <c r="AK139" s="313">
        <f>'1.3'!AL137</f>
        <v>-12907.053051805153</v>
      </c>
      <c r="AL139" s="313">
        <f>'1.3'!AM137</f>
        <v>36415.165257139568</v>
      </c>
      <c r="AM139" s="313">
        <f>'1.3'!AN137</f>
        <v>550.60757736544474</v>
      </c>
      <c r="AN139" s="313">
        <f>'1.3'!AO137</f>
        <v>-2930.1865133431274</v>
      </c>
      <c r="AO139" s="313">
        <f>'1.3'!AP137</f>
        <v>-2703.7906533297501</v>
      </c>
      <c r="AP139" s="313">
        <f>'1.3'!AQ137</f>
        <v>49143.872188941721</v>
      </c>
      <c r="AQ139" s="313">
        <f>'1.3'!AR137</f>
        <v>-11393.981236049789</v>
      </c>
      <c r="AR139" s="313">
        <f>'1.3'!AS137</f>
        <v>22124.06173348127</v>
      </c>
      <c r="AS139" s="313">
        <f>'1.3'!AT137</f>
        <v>-30359.05865060931</v>
      </c>
      <c r="AT139" s="313">
        <f>'1.3'!AU137</f>
        <v>63049.544835762936</v>
      </c>
      <c r="AU139" s="313">
        <f>'1.3'!AV137</f>
        <v>5473.7708545253554</v>
      </c>
      <c r="AV139" s="313">
        <f>'1.3'!AW137</f>
        <v>36455.500109853514</v>
      </c>
      <c r="AW139" s="313">
        <f>'1.3'!AX137</f>
        <v>-2145.4253550913709</v>
      </c>
      <c r="AX139" s="313">
        <f>'1.3'!AY137</f>
        <v>54227.54333478125</v>
      </c>
    </row>
    <row r="140" spans="1:50" x14ac:dyDescent="0.2">
      <c r="A140" t="s">
        <v>917</v>
      </c>
      <c r="B140" s="313">
        <f>'1.3'!C138</f>
        <v>17807.880770278651</v>
      </c>
      <c r="C140" s="313">
        <f>'1.3'!D138</f>
        <v>372.22001677218941</v>
      </c>
      <c r="D140" s="313">
        <f>'1.3'!E138</f>
        <v>-2488.6966950349743</v>
      </c>
      <c r="E140" s="313">
        <f>'1.3'!F138</f>
        <v>-11368.178010838368</v>
      </c>
      <c r="F140" s="313">
        <f>'1.3'!G138</f>
        <v>24881.164743757923</v>
      </c>
      <c r="G140" s="313">
        <f>'1.3'!H138</f>
        <v>-1057.1705950108881</v>
      </c>
      <c r="H140" s="313">
        <f>'1.3'!I138</f>
        <v>-4367.478005850935</v>
      </c>
      <c r="I140" s="313">
        <f>'1.3'!J138</f>
        <v>-10111.629392880626</v>
      </c>
      <c r="J140" s="313">
        <f>'1.3'!K138</f>
        <v>23059.313023459414</v>
      </c>
      <c r="K140" s="313">
        <f>'1.3'!L138</f>
        <v>-3490.5144017555722</v>
      </c>
      <c r="L140" s="313">
        <f>'1.3'!M138</f>
        <v>-6703.4993365536939</v>
      </c>
      <c r="M140" s="313">
        <f>'1.3'!N138</f>
        <v>-10830.335287439724</v>
      </c>
      <c r="N140" s="313">
        <f>'1.3'!O138</f>
        <v>32737.094318572868</v>
      </c>
      <c r="O140" s="313">
        <f>'1.3'!P138</f>
        <v>3339.7045825543028</v>
      </c>
      <c r="P140" s="313">
        <f>'1.3'!Q138</f>
        <v>-3214.4981193493732</v>
      </c>
      <c r="Q140" s="313">
        <f>'1.3'!R138</f>
        <v>-18653.999455402343</v>
      </c>
      <c r="R140" s="313">
        <f>'1.3'!S138</f>
        <v>28674.574720525328</v>
      </c>
      <c r="S140" s="313">
        <f>'1.3'!T138</f>
        <v>-3578.5414992960723</v>
      </c>
      <c r="T140" s="313">
        <f>'1.3'!U138</f>
        <v>-7095.5259216444247</v>
      </c>
      <c r="U140" s="313">
        <f>'1.3'!V138</f>
        <v>-19096.191841199237</v>
      </c>
      <c r="V140" s="313">
        <f>'1.3'!W138</f>
        <v>29576.112845697528</v>
      </c>
      <c r="W140" s="313">
        <f>'1.3'!X138</f>
        <v>-4301.237514272565</v>
      </c>
      <c r="X140" s="313">
        <f>'1.3'!Y138</f>
        <v>-12124.196292327761</v>
      </c>
      <c r="Y140" s="313">
        <f>'1.3'!Z138</f>
        <v>-15022.321415283135</v>
      </c>
      <c r="Z140" s="313">
        <f>'1.3'!AA138</f>
        <v>29934.450993637947</v>
      </c>
      <c r="AA140" s="313">
        <f>'1.3'!AB138</f>
        <v>-11493.81119914497</v>
      </c>
      <c r="AB140" s="313">
        <f>'1.3'!AC138</f>
        <v>-13140.482794525306</v>
      </c>
      <c r="AC140" s="313">
        <f>'1.3'!AD138</f>
        <v>-7110.9396758815565</v>
      </c>
      <c r="AD140" s="313">
        <f>'1.3'!AE138</f>
        <v>37039.070148732528</v>
      </c>
      <c r="AE140" s="313">
        <f>'1.3'!AF138</f>
        <v>-3688.5970845403208</v>
      </c>
      <c r="AF140" s="313">
        <f>'1.3'!AG138</f>
        <v>1970.8390090967005</v>
      </c>
      <c r="AG140" s="313">
        <f>'1.3'!AH138</f>
        <v>-17405.241683951928</v>
      </c>
      <c r="AH140" s="313">
        <f>'1.3'!AI138</f>
        <v>34976.268705786046</v>
      </c>
      <c r="AI140" s="313">
        <f>'1.3'!AJ138</f>
        <v>2320.7873996866692</v>
      </c>
      <c r="AJ140" s="313">
        <f>'1.3'!AK138</f>
        <v>-4544.2304162942455</v>
      </c>
      <c r="AK140" s="313">
        <f>'1.3'!AL138</f>
        <v>-15317.699311008764</v>
      </c>
      <c r="AL140" s="313">
        <f>'1.3'!AM138</f>
        <v>34558.02503448457</v>
      </c>
      <c r="AM140" s="313">
        <f>'1.3'!AN138</f>
        <v>-2937.1433725101815</v>
      </c>
      <c r="AN140" s="313">
        <f>'1.3'!AO138</f>
        <v>-5982.8157697162533</v>
      </c>
      <c r="AO140" s="313">
        <f>'1.3'!AP138</f>
        <v>-5654.3040345729096</v>
      </c>
      <c r="AP140" s="313">
        <f>'1.3'!AQ138</f>
        <v>48132.393623285578</v>
      </c>
      <c r="AQ140" s="313">
        <f>'1.3'!AR138</f>
        <v>-12693.902281172836</v>
      </c>
      <c r="AR140" s="313">
        <f>'1.3'!AS138</f>
        <v>20811.570318767248</v>
      </c>
      <c r="AS140" s="313">
        <f>'1.3'!AT138</f>
        <v>-32432.769051420153</v>
      </c>
      <c r="AT140" s="313">
        <f>'1.3'!AU138</f>
        <v>61763.041075000045</v>
      </c>
      <c r="AU140" s="313">
        <f>'1.3'!AV138</f>
        <v>3874.4698710000666</v>
      </c>
      <c r="AV140" s="313">
        <f>'1.3'!AW138</f>
        <v>34985.541966999968</v>
      </c>
      <c r="AW140" s="313">
        <f>'1.3'!AX138</f>
        <v>-4708.4973170000012</v>
      </c>
      <c r="AX140" s="313">
        <f>'1.3'!AY138</f>
        <v>53520.248719628755</v>
      </c>
    </row>
    <row r="141" spans="1:50" x14ac:dyDescent="0.2">
      <c r="A141" s="13" t="s">
        <v>918</v>
      </c>
      <c r="B141" s="313"/>
      <c r="C141" s="313"/>
      <c r="D141" s="313"/>
      <c r="E141" s="313"/>
      <c r="F141" s="313"/>
      <c r="G141" s="313"/>
      <c r="H141" s="313"/>
      <c r="I141" s="313"/>
      <c r="J141" s="313"/>
      <c r="K141" s="313"/>
      <c r="L141" s="313"/>
      <c r="M141" s="313"/>
      <c r="N141" s="313"/>
      <c r="O141" s="313"/>
      <c r="P141" s="313"/>
      <c r="Q141" s="313"/>
      <c r="R141" s="313"/>
      <c r="S141" s="313"/>
      <c r="T141" s="313"/>
      <c r="U141" s="313"/>
      <c r="V141" s="313"/>
      <c r="W141" s="313"/>
      <c r="X141" s="313"/>
      <c r="Y141" s="313"/>
      <c r="Z141" s="313"/>
      <c r="AA141" s="313"/>
      <c r="AB141" s="313"/>
      <c r="AC141" s="313"/>
      <c r="AD141" s="313"/>
      <c r="AE141" s="313"/>
      <c r="AF141" s="313"/>
      <c r="AG141" s="313"/>
      <c r="AH141" s="313"/>
      <c r="AI141" s="313"/>
      <c r="AJ141" s="313"/>
      <c r="AK141" s="313"/>
      <c r="AL141" s="313"/>
      <c r="AM141" s="313"/>
      <c r="AN141" s="313"/>
      <c r="AO141" s="313"/>
      <c r="AP141" s="313"/>
      <c r="AQ141" s="313"/>
      <c r="AR141" s="313"/>
      <c r="AS141" s="313"/>
      <c r="AT141" s="313"/>
      <c r="AU141" s="313"/>
      <c r="AV141" s="313"/>
      <c r="AW141" s="313"/>
      <c r="AX141" s="313"/>
    </row>
    <row r="142" spans="1:50" x14ac:dyDescent="0.2">
      <c r="A142" s="11" t="s">
        <v>388</v>
      </c>
      <c r="B142" s="313" t="str">
        <f>'1.3'!C140</f>
        <v>n.d.</v>
      </c>
      <c r="C142" s="313" t="str">
        <f>'1.3'!D140</f>
        <v>n.d.</v>
      </c>
      <c r="D142" s="313" t="str">
        <f>'1.3'!E140</f>
        <v>n.d.</v>
      </c>
      <c r="E142" s="313" t="str">
        <f>'1.3'!F140</f>
        <v>n.d.</v>
      </c>
      <c r="F142" s="313" t="str">
        <f>'1.3'!G140</f>
        <v>n.d.</v>
      </c>
      <c r="G142" s="313" t="str">
        <f>'1.3'!H140</f>
        <v>n.d.</v>
      </c>
      <c r="H142" s="313" t="str">
        <f>'1.3'!I140</f>
        <v>n.d.</v>
      </c>
      <c r="I142" s="313" t="str">
        <f>'1.3'!J140</f>
        <v>n.d.</v>
      </c>
      <c r="J142" s="313" t="str">
        <f>'1.3'!K140</f>
        <v>n.d.</v>
      </c>
      <c r="K142" s="313" t="str">
        <f>'1.3'!L140</f>
        <v>n.d.</v>
      </c>
      <c r="L142" s="313" t="str">
        <f>'1.3'!M140</f>
        <v>n.d.</v>
      </c>
      <c r="M142" s="313" t="str">
        <f>'1.3'!N140</f>
        <v>n.d.</v>
      </c>
      <c r="N142" s="313" t="str">
        <f>'1.3'!O140</f>
        <v>n.d.</v>
      </c>
      <c r="O142" s="313" t="str">
        <f>'1.3'!P140</f>
        <v>n.d.</v>
      </c>
      <c r="P142" s="313" t="str">
        <f>'1.3'!Q140</f>
        <v>n.d.</v>
      </c>
      <c r="Q142" s="313" t="str">
        <f>'1.3'!R140</f>
        <v>n.d.</v>
      </c>
      <c r="R142" s="313" t="str">
        <f>'1.3'!S140</f>
        <v>n.d.</v>
      </c>
      <c r="S142" s="313" t="str">
        <f>'1.3'!T140</f>
        <v>n.d.</v>
      </c>
      <c r="T142" s="313" t="str">
        <f>'1.3'!U140</f>
        <v>n.d.</v>
      </c>
      <c r="U142" s="313" t="str">
        <f>'1.3'!V140</f>
        <v>n.d.</v>
      </c>
      <c r="V142" s="313" t="str">
        <f>'1.3'!W140</f>
        <v>n.d.</v>
      </c>
      <c r="W142" s="313" t="str">
        <f>'1.3'!X140</f>
        <v>n.d.</v>
      </c>
      <c r="X142" s="313" t="str">
        <f>'1.3'!Y140</f>
        <v>n.d.</v>
      </c>
      <c r="Y142" s="313" t="str">
        <f>'1.3'!Z140</f>
        <v>n.d.</v>
      </c>
      <c r="Z142" s="313" t="str">
        <f>'1.3'!AA140</f>
        <v>n.d.</v>
      </c>
      <c r="AA142" s="313" t="str">
        <f>'1.3'!AB140</f>
        <v>n.d.</v>
      </c>
      <c r="AB142" s="313" t="str">
        <f>'1.3'!AC140</f>
        <v>n.d.</v>
      </c>
      <c r="AC142" s="313" t="str">
        <f>'1.3'!AD140</f>
        <v>n.d.</v>
      </c>
      <c r="AD142" s="313" t="str">
        <f>'1.3'!AE140</f>
        <v>n.d.</v>
      </c>
      <c r="AE142" s="313" t="str">
        <f>'1.3'!AF140</f>
        <v>n.d.</v>
      </c>
      <c r="AF142" s="313" t="str">
        <f>'1.3'!AG140</f>
        <v>n.d.</v>
      </c>
      <c r="AG142" s="313" t="str">
        <f>'1.3'!AH140</f>
        <v>n.d.</v>
      </c>
      <c r="AH142" s="313" t="str">
        <f>'1.3'!AI140</f>
        <v>n.d.</v>
      </c>
      <c r="AI142" s="313" t="str">
        <f>'1.3'!AJ140</f>
        <v>n.d.</v>
      </c>
      <c r="AJ142" s="313" t="str">
        <f>'1.3'!AK140</f>
        <v>n.d.</v>
      </c>
      <c r="AK142" s="313" t="str">
        <f>'1.3'!AL140</f>
        <v>n.d.</v>
      </c>
      <c r="AL142" s="313" t="str">
        <f>'1.3'!AM140</f>
        <v>n.d.</v>
      </c>
      <c r="AM142" s="313" t="str">
        <f>'1.3'!AN140</f>
        <v>n.d.</v>
      </c>
      <c r="AN142" s="313" t="str">
        <f>'1.3'!AO140</f>
        <v>n.d.</v>
      </c>
      <c r="AO142" s="313" t="str">
        <f>'1.3'!AP140</f>
        <v>n.d.</v>
      </c>
      <c r="AP142" s="313" t="str">
        <f>'1.3'!AQ140</f>
        <v>n.d.</v>
      </c>
      <c r="AQ142" s="313" t="str">
        <f>'1.3'!AR140</f>
        <v>n.d.</v>
      </c>
      <c r="AR142" s="313" t="str">
        <f>'1.3'!AS140</f>
        <v>n.d.</v>
      </c>
      <c r="AS142" s="313" t="str">
        <f>'1.3'!AT140</f>
        <v>n.d.</v>
      </c>
      <c r="AT142" s="313" t="str">
        <f>'1.3'!AU140</f>
        <v>n.d.</v>
      </c>
      <c r="AU142" s="313" t="str">
        <f>'1.3'!AV140</f>
        <v>n.d.</v>
      </c>
      <c r="AV142" s="313" t="str">
        <f>'1.3'!AW140</f>
        <v>n.d.</v>
      </c>
      <c r="AW142" s="313" t="str">
        <f>'1.3'!AX140</f>
        <v>n.d.</v>
      </c>
      <c r="AX142" s="313" t="str">
        <f>'1.3'!AY140</f>
        <v>n.d.</v>
      </c>
    </row>
    <row r="143" spans="1:50" x14ac:dyDescent="0.2">
      <c r="A143" s="11" t="s">
        <v>919</v>
      </c>
      <c r="B143" s="313">
        <f>'1.3'!C141</f>
        <v>24116.56125521841</v>
      </c>
      <c r="C143" s="313">
        <f>'1.3'!D141</f>
        <v>5984.7824299904933</v>
      </c>
      <c r="D143" s="313">
        <f>'1.3'!E141</f>
        <v>5683.333361241439</v>
      </c>
      <c r="E143" s="313">
        <f>'1.3'!F141</f>
        <v>-1609.4883351454819</v>
      </c>
      <c r="F143" s="313">
        <f>'1.3'!G141</f>
        <v>30010.814399686678</v>
      </c>
      <c r="G143" s="313">
        <f>'1.3'!H141</f>
        <v>7030.4704518299668</v>
      </c>
      <c r="H143" s="313">
        <f>'1.3'!I141</f>
        <v>5637.4323898219764</v>
      </c>
      <c r="I143" s="313">
        <f>'1.3'!J141</f>
        <v>3139.7993535699352</v>
      </c>
      <c r="J143" s="313">
        <f>'1.3'!K141</f>
        <v>32889.016423514004</v>
      </c>
      <c r="K143" s="313">
        <f>'1.3'!L141</f>
        <v>7095.9683613211964</v>
      </c>
      <c r="L143" s="313">
        <f>'1.3'!M141</f>
        <v>4329.541502217894</v>
      </c>
      <c r="M143" s="313">
        <f>'1.3'!N141</f>
        <v>4250.2632825383998</v>
      </c>
      <c r="N143" s="313">
        <f>'1.3'!O141</f>
        <v>37018.264573193337</v>
      </c>
      <c r="O143" s="313">
        <f>'1.3'!P141</f>
        <v>9404.5156576781301</v>
      </c>
      <c r="P143" s="313">
        <f>'1.3'!Q141</f>
        <v>3574.3698868225511</v>
      </c>
      <c r="Q143" s="313">
        <f>'1.3'!R141</f>
        <v>-6572.6459579807633</v>
      </c>
      <c r="R143" s="313">
        <f>'1.3'!S141</f>
        <v>36058.241714679229</v>
      </c>
      <c r="S143" s="313">
        <f>'1.3'!T141</f>
        <v>5197.9906212519973</v>
      </c>
      <c r="T143" s="313">
        <f>'1.3'!U141</f>
        <v>5419.7579098482774</v>
      </c>
      <c r="U143" s="313">
        <f>'1.3'!V141</f>
        <v>-4931.4789801201314</v>
      </c>
      <c r="V143" s="313">
        <f>'1.3'!W141</f>
        <v>37365.849086730595</v>
      </c>
      <c r="W143" s="313">
        <f>'1.3'!X141</f>
        <v>2623.9897148290256</v>
      </c>
      <c r="X143" s="313">
        <f>'1.3'!Y141</f>
        <v>-3999.2053121229701</v>
      </c>
      <c r="Y143" s="313">
        <f>'1.3'!Z141</f>
        <v>-1914.600375571702</v>
      </c>
      <c r="Z143" s="313">
        <f>'1.3'!AA141</f>
        <v>38047.361839269273</v>
      </c>
      <c r="AA143" s="313">
        <f>'1.3'!AB141</f>
        <v>3582.9332271052317</v>
      </c>
      <c r="AB143" s="313">
        <f>'1.3'!AC141</f>
        <v>-797.70307219753067</v>
      </c>
      <c r="AC143" s="313">
        <f>'1.3'!AD141</f>
        <v>5720.1820655994225</v>
      </c>
      <c r="AD143" s="313">
        <f>'1.3'!AE141</f>
        <v>45607.150084809553</v>
      </c>
      <c r="AE143" s="313">
        <f>'1.3'!AF141</f>
        <v>4222.7046847025367</v>
      </c>
      <c r="AF143" s="313">
        <f>'1.3'!AG141</f>
        <v>10296.024986841652</v>
      </c>
      <c r="AG143" s="313">
        <f>'1.3'!AH141</f>
        <v>-8067.0875087985587</v>
      </c>
      <c r="AH143" s="313">
        <f>'1.3'!AI141</f>
        <v>43826.458042327016</v>
      </c>
      <c r="AI143" s="313">
        <f>'1.3'!AJ141</f>
        <v>10383.540914459256</v>
      </c>
      <c r="AJ143" s="313">
        <f>'1.3'!AK141</f>
        <v>5275.5042177678151</v>
      </c>
      <c r="AK143" s="313">
        <f>'1.3'!AL141</f>
        <v>-1931.9115356646871</v>
      </c>
      <c r="AL143" s="313">
        <f>'1.3'!AM141</f>
        <v>45071.9348115545</v>
      </c>
      <c r="AM143" s="313">
        <f>'1.3'!AN141</f>
        <v>8740.0992747604923</v>
      </c>
      <c r="AN143" s="313">
        <f>'1.3'!AO141</f>
        <v>6899.9695543526668</v>
      </c>
      <c r="AO143" s="313">
        <f>'1.3'!AP141</f>
        <v>11126.323392917569</v>
      </c>
      <c r="AP143" s="313">
        <f>'1.3'!AQ141</f>
        <v>61277.975813663077</v>
      </c>
      <c r="AQ143" s="313">
        <f>'1.3'!AR141</f>
        <v>551.51301881794643</v>
      </c>
      <c r="AR143" s="313">
        <f>'1.3'!AS141</f>
        <v>37093.174480277346</v>
      </c>
      <c r="AS143" s="313">
        <f>'1.3'!AT141</f>
        <v>-10050.110583985104</v>
      </c>
      <c r="AT143" s="313">
        <f>'1.3'!AU141</f>
        <v>73846.967851762922</v>
      </c>
      <c r="AU143" s="313">
        <f>'1.3'!AV141</f>
        <v>14496.042036525365</v>
      </c>
      <c r="AV143" s="313">
        <f>'1.3'!AW141</f>
        <v>46279.156869853527</v>
      </c>
      <c r="AW143" s="313">
        <f>'1.3'!AX141</f>
        <v>15491.756383908632</v>
      </c>
      <c r="AX143" s="313">
        <f>'1.3'!AY141</f>
        <v>62599.707360672452</v>
      </c>
    </row>
    <row r="144" spans="1:50" x14ac:dyDescent="0.2">
      <c r="A144" s="11" t="s">
        <v>920</v>
      </c>
      <c r="B144" s="313">
        <f>'1.3'!C142</f>
        <v>20590.598247658054</v>
      </c>
      <c r="C144" s="313">
        <f>'1.3'!D142</f>
        <v>2367.6233072284958</v>
      </c>
      <c r="D144" s="313">
        <f>'1.3'!E142</f>
        <v>2006.5239492909459</v>
      </c>
      <c r="E144" s="313">
        <f>'1.3'!F142</f>
        <v>-5317.5567928726377</v>
      </c>
      <c r="F144" s="313">
        <f>'1.3'!G142</f>
        <v>25880.353800297278</v>
      </c>
      <c r="G144" s="313">
        <f>'1.3'!H142</f>
        <v>2780.3254821314622</v>
      </c>
      <c r="H144" s="313">
        <f>'1.3'!I142</f>
        <v>1320.3961555146234</v>
      </c>
      <c r="I144" s="313">
        <f>'1.3'!J142</f>
        <v>-1214.1320625620283</v>
      </c>
      <c r="J144" s="313">
        <f>'1.3'!K142</f>
        <v>27989.122068841869</v>
      </c>
      <c r="K144" s="313">
        <f>'1.3'!L142</f>
        <v>2078.7611700028938</v>
      </c>
      <c r="L144" s="313">
        <f>'1.3'!M142</f>
        <v>-779.6569025360659</v>
      </c>
      <c r="M144" s="313">
        <f>'1.3'!N142</f>
        <v>-896.43676671720459</v>
      </c>
      <c r="N144" s="313">
        <f>'1.3'!O142</f>
        <v>31612.660090577381</v>
      </c>
      <c r="O144" s="313">
        <f>'1.3'!P142</f>
        <v>3861.4401009178255</v>
      </c>
      <c r="P144" s="313">
        <f>'1.3'!Q142</f>
        <v>-2079.1280373638874</v>
      </c>
      <c r="Q144" s="313">
        <f>'1.3'!R142</f>
        <v>-12275.467994418068</v>
      </c>
      <c r="R144" s="313">
        <f>'1.3'!S142</f>
        <v>30029.907102173296</v>
      </c>
      <c r="S144" s="313">
        <f>'1.3'!T142</f>
        <v>-972.87807450907712</v>
      </c>
      <c r="T144" s="313">
        <f>'1.3'!U142</f>
        <v>-851.10685768422263</v>
      </c>
      <c r="U144" s="313">
        <f>'1.3'!V142</f>
        <v>-11247.421341911497</v>
      </c>
      <c r="V144" s="313">
        <f>'1.3'!W142</f>
        <v>30691.787800496022</v>
      </c>
      <c r="W144" s="313">
        <f>'1.3'!X142</f>
        <v>-4189.3306336165551</v>
      </c>
      <c r="X144" s="313">
        <f>'1.3'!Y142</f>
        <v>-10973.475186193915</v>
      </c>
      <c r="Y144" s="313">
        <f>'1.3'!Z142</f>
        <v>-8986.9488668206031</v>
      </c>
      <c r="Z144" s="313">
        <f>'1.3'!AA142</f>
        <v>30518.447238777808</v>
      </c>
      <c r="AA144" s="313">
        <f>'1.3'!AB142</f>
        <v>-4102.0284139577125</v>
      </c>
      <c r="AB144" s="313">
        <f>'1.3'!AC142</f>
        <v>-8594.7828023864859</v>
      </c>
      <c r="AC144" s="313">
        <f>'1.3'!AD142</f>
        <v>-2109.2567848308245</v>
      </c>
      <c r="AD144" s="313">
        <f>'1.3'!AE142</f>
        <v>37634.622197402292</v>
      </c>
      <c r="AE144" s="313">
        <f>'1.3'!AF142</f>
        <v>-3834.4218679413025</v>
      </c>
      <c r="AF144" s="313">
        <f>'1.3'!AG142</f>
        <v>2064.9752653689648</v>
      </c>
      <c r="AG144" s="313">
        <f>'1.3'!AH142</f>
        <v>-16344.993542185955</v>
      </c>
      <c r="AH144" s="313">
        <f>'1.3'!AI142</f>
        <v>35446.368428169808</v>
      </c>
      <c r="AI144" s="313">
        <f>'1.3'!AJ142</f>
        <v>1908.1759540675848</v>
      </c>
      <c r="AJ144" s="313">
        <f>'1.3'!AK142</f>
        <v>-3350.4475551653595</v>
      </c>
      <c r="AK144" s="313">
        <f>'1.3'!AL142</f>
        <v>-10754.17892375766</v>
      </c>
      <c r="AL144" s="313">
        <f>'1.3'!AM142</f>
        <v>35637.468910270865</v>
      </c>
      <c r="AM144" s="313">
        <f>'1.3'!AN142</f>
        <v>-530.65995954556274</v>
      </c>
      <c r="AN144" s="313">
        <f>'1.3'!AO142</f>
        <v>-2471.9680521234404</v>
      </c>
      <c r="AO144" s="313">
        <f>'1.3'!AP142</f>
        <v>1571.4861349833664</v>
      </c>
      <c r="AP144" s="313">
        <f>'1.3'!AQ142</f>
        <v>51166.418608217267</v>
      </c>
      <c r="AQ144" s="313">
        <f>'1.3'!AR142</f>
        <v>-9686.3974905131909</v>
      </c>
      <c r="AR144" s="313">
        <f>'1.3'!AS142</f>
        <v>26575.461860098992</v>
      </c>
      <c r="AS144" s="313">
        <f>'1.3'!AT142</f>
        <v>-21005.9302490298</v>
      </c>
      <c r="AT144" s="313">
        <f>'1.3'!AU142</f>
        <v>62355.402473023976</v>
      </c>
      <c r="AU144" s="313">
        <f>'1.3'!AV142</f>
        <v>2451.5667321741348</v>
      </c>
      <c r="AV144" s="313">
        <f>'1.3'!AW142</f>
        <v>33832.938065077353</v>
      </c>
      <c r="AW144" s="313">
        <f>'1.3'!AX142</f>
        <v>2821.1328071551688</v>
      </c>
      <c r="AX144" s="313">
        <f>'1.3'!AY142</f>
        <v>50071.997653245169</v>
      </c>
    </row>
    <row r="146" spans="1:50" x14ac:dyDescent="0.2">
      <c r="A146" s="318" t="s">
        <v>921</v>
      </c>
      <c r="B146" s="318"/>
      <c r="C146" s="318"/>
      <c r="D146" s="318"/>
      <c r="E146" s="318"/>
      <c r="F146" s="318"/>
      <c r="G146" s="318"/>
      <c r="H146" s="318"/>
      <c r="I146" s="318"/>
      <c r="J146" s="318"/>
      <c r="K146" s="318"/>
      <c r="L146" s="318"/>
      <c r="M146" s="318"/>
      <c r="N146" s="318"/>
      <c r="O146" s="318"/>
      <c r="P146" s="318"/>
      <c r="Q146" s="318"/>
      <c r="R146" s="318"/>
      <c r="S146" s="318"/>
      <c r="T146" s="318"/>
      <c r="U146" s="318"/>
      <c r="V146" s="318"/>
      <c r="W146" s="318"/>
      <c r="X146" s="318"/>
      <c r="Y146" s="318"/>
      <c r="Z146" s="318"/>
      <c r="AA146" s="318"/>
      <c r="AB146" s="318"/>
      <c r="AC146" s="318"/>
      <c r="AD146" s="318"/>
      <c r="AE146" s="318"/>
      <c r="AF146" s="318"/>
      <c r="AG146" s="318"/>
      <c r="AH146" s="318"/>
      <c r="AI146" s="318"/>
      <c r="AJ146" s="318"/>
      <c r="AK146" s="318"/>
      <c r="AL146" s="318"/>
      <c r="AM146" s="318"/>
      <c r="AN146" s="318"/>
      <c r="AO146" s="318"/>
      <c r="AP146" s="318"/>
      <c r="AQ146" s="318"/>
      <c r="AR146" s="318"/>
      <c r="AS146" s="318"/>
      <c r="AT146" s="318"/>
      <c r="AU146" s="318"/>
      <c r="AV146" s="318"/>
      <c r="AW146" s="318"/>
      <c r="AX146" s="318"/>
    </row>
    <row r="147" spans="1:50" x14ac:dyDescent="0.2">
      <c r="A147" t="s">
        <v>535</v>
      </c>
      <c r="B147" s="313">
        <f>'1.3'!C145</f>
        <v>360399.94811558782</v>
      </c>
      <c r="C147" s="313">
        <f>'1.3'!D145</f>
        <v>365223.35677093547</v>
      </c>
      <c r="D147" s="313">
        <f>'1.3'!E145</f>
        <v>373328.90297102008</v>
      </c>
      <c r="E147" s="313">
        <f>'1.3'!F145</f>
        <v>418750.22897591541</v>
      </c>
      <c r="F147" s="313">
        <f>'1.3'!G145</f>
        <v>426675.10563227156</v>
      </c>
      <c r="G147" s="313">
        <f>'1.3'!H145</f>
        <v>423581.01625324105</v>
      </c>
      <c r="H147" s="313">
        <f>'1.3'!I145</f>
        <v>426561.49194487574</v>
      </c>
      <c r="I147" s="313">
        <f>'1.3'!J145</f>
        <v>461887.79824024031</v>
      </c>
      <c r="J147" s="313">
        <f>'1.3'!K145</f>
        <v>480031.46445882658</v>
      </c>
      <c r="K147" s="313">
        <f>'1.3'!L145</f>
        <v>460884.81338792591</v>
      </c>
      <c r="L147" s="313">
        <f>'1.3'!M145</f>
        <v>474947.04032315436</v>
      </c>
      <c r="M147" s="313">
        <f>'1.3'!N145</f>
        <v>522228.89325223351</v>
      </c>
      <c r="N147" s="313">
        <f>'1.3'!O145</f>
        <v>509928.46735128673</v>
      </c>
      <c r="O147" s="313">
        <f>'1.3'!P145</f>
        <v>513020.54246911977</v>
      </c>
      <c r="P147" s="313">
        <f>'1.3'!Q145</f>
        <v>495826.06313629181</v>
      </c>
      <c r="Q147" s="313">
        <f>'1.3'!R145</f>
        <v>590899.5614896816</v>
      </c>
      <c r="R147" s="313">
        <f>'1.3'!S145</f>
        <v>574388.36220123922</v>
      </c>
      <c r="S147" s="313">
        <f>'1.3'!T145</f>
        <v>534278.51364105882</v>
      </c>
      <c r="T147" s="313">
        <f>'1.3'!U145</f>
        <v>527736.88247574586</v>
      </c>
      <c r="U147" s="313">
        <f>'1.3'!V145</f>
        <v>587450.26642300491</v>
      </c>
      <c r="V147" s="313">
        <f>'1.3'!W145</f>
        <v>604618.8159767841</v>
      </c>
      <c r="W147" s="313">
        <f>'1.3'!X145</f>
        <v>612417.00286646443</v>
      </c>
      <c r="X147" s="313">
        <f>'1.3'!Y145</f>
        <v>567447.90867240215</v>
      </c>
      <c r="Y147" s="313">
        <f>'1.3'!Z145</f>
        <v>634757.91550288652</v>
      </c>
      <c r="Z147" s="313">
        <f>'1.3'!AA145</f>
        <v>682101.88380711083</v>
      </c>
      <c r="AA147" s="313">
        <f>'1.3'!AB145</f>
        <v>618880.60763081186</v>
      </c>
      <c r="AB147" s="313">
        <f>'1.3'!AC145</f>
        <v>583233.07721022633</v>
      </c>
      <c r="AC147" s="313">
        <f>'1.3'!AD145</f>
        <v>686807.98268928123</v>
      </c>
      <c r="AD147" s="313">
        <f>'1.3'!AE145</f>
        <v>667910.06102078105</v>
      </c>
      <c r="AE147" s="313">
        <f>'1.3'!AF145</f>
        <v>634004.43714785669</v>
      </c>
      <c r="AF147" s="313">
        <f>'1.3'!AG145</f>
        <v>622081.35276726563</v>
      </c>
      <c r="AG147" s="313">
        <f>'1.3'!AH145</f>
        <v>696458.29426260397</v>
      </c>
      <c r="AH147" s="313">
        <f>'1.3'!AI145</f>
        <v>708381.05820231268</v>
      </c>
      <c r="AI147" s="313">
        <f>'1.3'!AJ145</f>
        <v>682077.86215356132</v>
      </c>
      <c r="AJ147" s="313">
        <f>'1.3'!AK145</f>
        <v>683892.39759387635</v>
      </c>
      <c r="AK147" s="313">
        <f>'1.3'!AL145</f>
        <v>762393.58718646376</v>
      </c>
      <c r="AL147" s="313">
        <f>'1.3'!AM145</f>
        <v>771356.18960477889</v>
      </c>
      <c r="AM147" s="313">
        <f>'1.3'!AN145</f>
        <v>725435.48507655342</v>
      </c>
      <c r="AN147" s="313">
        <f>'1.3'!AO145</f>
        <v>716242.0364235267</v>
      </c>
      <c r="AO147" s="313">
        <f>'1.3'!AP145</f>
        <v>873863.41178642469</v>
      </c>
      <c r="AP147" s="313">
        <f>'1.3'!AQ145</f>
        <v>809582.55187691958</v>
      </c>
      <c r="AQ147" s="313">
        <f>'1.3'!AR145</f>
        <v>545455.56163981545</v>
      </c>
      <c r="AR147" s="313">
        <f>'1.3'!AS145</f>
        <v>693952.23150849913</v>
      </c>
      <c r="AS147" s="313">
        <f>'1.3'!AT145</f>
        <v>846398.87584389758</v>
      </c>
      <c r="AT147" s="313">
        <f>'1.3'!AU145</f>
        <v>884278.06387622061</v>
      </c>
      <c r="AU147" s="313">
        <f>'1.3'!AV145</f>
        <v>827152.80182548158</v>
      </c>
      <c r="AV147" s="313">
        <f>'1.3'!AW145</f>
        <v>907341.47866386734</v>
      </c>
      <c r="AW147" s="313">
        <f>'1.3'!AX145</f>
        <v>1022626.4373781735</v>
      </c>
      <c r="AX147" s="313">
        <f>'1.3'!AY145</f>
        <v>1048807.1126241731</v>
      </c>
    </row>
    <row r="148" spans="1:50" x14ac:dyDescent="0.2">
      <c r="A148" s="11" t="s">
        <v>242</v>
      </c>
      <c r="B148" s="313">
        <f>'1.3'!C146</f>
        <v>226772.6768959873</v>
      </c>
      <c r="C148" s="313">
        <f>'1.3'!D146</f>
        <v>221255.90468537429</v>
      </c>
      <c r="D148" s="313">
        <f>'1.3'!E146</f>
        <v>219537.95621770385</v>
      </c>
      <c r="E148" s="313">
        <f>'1.3'!F146</f>
        <v>247848.70107236831</v>
      </c>
      <c r="F148" s="313">
        <f>'1.3'!G146</f>
        <v>270892.3694592939</v>
      </c>
      <c r="G148" s="313">
        <f>'1.3'!H146</f>
        <v>256890.54894971993</v>
      </c>
      <c r="H148" s="313">
        <f>'1.3'!I146</f>
        <v>255029.55867822762</v>
      </c>
      <c r="I148" s="313">
        <f>'1.3'!J146</f>
        <v>272107.58460180718</v>
      </c>
      <c r="J148" s="313">
        <f>'1.3'!K146</f>
        <v>299757.84292245429</v>
      </c>
      <c r="K148" s="313">
        <f>'1.3'!L146</f>
        <v>277225.20647889748</v>
      </c>
      <c r="L148" s="313">
        <f>'1.3'!M146</f>
        <v>270372.94541649922</v>
      </c>
      <c r="M148" s="313">
        <f>'1.3'!N146</f>
        <v>291167.40787398152</v>
      </c>
      <c r="N148" s="313">
        <f>'1.3'!O146</f>
        <v>319539.09219098109</v>
      </c>
      <c r="O148" s="313">
        <f>'1.3'!P146</f>
        <v>304023.68334646517</v>
      </c>
      <c r="P148" s="313">
        <f>'1.3'!Q146</f>
        <v>289086.44416668575</v>
      </c>
      <c r="Q148" s="313">
        <f>'1.3'!R146</f>
        <v>339047.68471700873</v>
      </c>
      <c r="R148" s="313">
        <f>'1.3'!S146</f>
        <v>352644.66917087737</v>
      </c>
      <c r="S148" s="313">
        <f>'1.3'!T146</f>
        <v>317661.94977331895</v>
      </c>
      <c r="T148" s="313">
        <f>'1.3'!U146</f>
        <v>305288.52287162951</v>
      </c>
      <c r="U148" s="313">
        <f>'1.3'!V146</f>
        <v>339208.41211012925</v>
      </c>
      <c r="V148" s="313">
        <f>'1.3'!W146</f>
        <v>372926.66567749827</v>
      </c>
      <c r="W148" s="313">
        <f>'1.3'!X146</f>
        <v>340551.55463728675</v>
      </c>
      <c r="X148" s="313">
        <f>'1.3'!Y146</f>
        <v>321282.33756524284</v>
      </c>
      <c r="Y148" s="313">
        <f>'1.3'!Z146</f>
        <v>343884.34235618555</v>
      </c>
      <c r="Z148" s="313">
        <f>'1.3'!AA146</f>
        <v>387017.80217487871</v>
      </c>
      <c r="AA148" s="313">
        <f>'1.3'!AB146</f>
        <v>349796.5757236011</v>
      </c>
      <c r="AB148" s="313">
        <f>'1.3'!AC146</f>
        <v>327928.39162581245</v>
      </c>
      <c r="AC148" s="313">
        <f>'1.3'!AD146</f>
        <v>381190.44277762523</v>
      </c>
      <c r="AD148" s="313">
        <f>'1.3'!AE146</f>
        <v>405519.87846490083</v>
      </c>
      <c r="AE148" s="313">
        <f>'1.3'!AF146</f>
        <v>366146.87846208573</v>
      </c>
      <c r="AF148" s="313">
        <f>'1.3'!AG146</f>
        <v>353116.83474548813</v>
      </c>
      <c r="AG148" s="313">
        <f>'1.3'!AH146</f>
        <v>398626.22177564708</v>
      </c>
      <c r="AH148" s="313">
        <f>'1.3'!AI146</f>
        <v>438397.77957042324</v>
      </c>
      <c r="AI148" s="313">
        <f>'1.3'!AJ146</f>
        <v>404049.6805681432</v>
      </c>
      <c r="AJ148" s="313">
        <f>'1.3'!AK146</f>
        <v>392328.53223780694</v>
      </c>
      <c r="AK148" s="313">
        <f>'1.3'!AL146</f>
        <v>423366.84730735212</v>
      </c>
      <c r="AL148" s="313">
        <f>'1.3'!AM146</f>
        <v>467890.50889321748</v>
      </c>
      <c r="AM148" s="313">
        <f>'1.3'!AN146</f>
        <v>420658.6312912982</v>
      </c>
      <c r="AN148" s="313">
        <f>'1.3'!AO146</f>
        <v>413752.13292659033</v>
      </c>
      <c r="AO148" s="313">
        <f>'1.3'!AP146</f>
        <v>446271.68490106252</v>
      </c>
      <c r="AP148" s="313">
        <f>'1.3'!AQ146</f>
        <v>488484.44393274467</v>
      </c>
      <c r="AQ148" s="313">
        <f>'1.3'!AR146</f>
        <v>320710.27156497678</v>
      </c>
      <c r="AR148" s="313">
        <f>'1.3'!AS146</f>
        <v>408565.16294804646</v>
      </c>
      <c r="AS148" s="313">
        <f>'1.3'!AT146</f>
        <v>498777.14306771243</v>
      </c>
      <c r="AT148" s="313">
        <f>'1.3'!AU146</f>
        <v>558154.89637079288</v>
      </c>
      <c r="AU148" s="313">
        <f>'1.3'!AV146</f>
        <v>500048.47449727322</v>
      </c>
      <c r="AV148" s="313">
        <f>'1.3'!AW146</f>
        <v>542148.77563537797</v>
      </c>
      <c r="AW148" s="313">
        <f>'1.3'!AX146</f>
        <v>601066.0838932459</v>
      </c>
      <c r="AX148" s="313">
        <f>'1.3'!AY146</f>
        <v>659944.8224854751</v>
      </c>
    </row>
    <row r="149" spans="1:50" x14ac:dyDescent="0.2">
      <c r="A149" s="317" t="s">
        <v>256</v>
      </c>
      <c r="B149" s="313">
        <f>'1.3'!C147</f>
        <v>64726.068120761178</v>
      </c>
      <c r="C149" s="313">
        <f>'1.3'!D147</f>
        <v>63861.408426926304</v>
      </c>
      <c r="D149" s="313">
        <f>'1.3'!E147</f>
        <v>57451.068201992362</v>
      </c>
      <c r="E149" s="313">
        <f>'1.3'!F147</f>
        <v>72446.061679803097</v>
      </c>
      <c r="F149" s="313">
        <f>'1.3'!G147</f>
        <v>81859.489657630998</v>
      </c>
      <c r="G149" s="313">
        <f>'1.3'!H147</f>
        <v>78985.418042400837</v>
      </c>
      <c r="H149" s="313">
        <f>'1.3'!I147</f>
        <v>71037.416565819702</v>
      </c>
      <c r="I149" s="313">
        <f>'1.3'!J147</f>
        <v>82115.773482974197</v>
      </c>
      <c r="J149" s="313">
        <f>'1.3'!K147</f>
        <v>94744.745212231443</v>
      </c>
      <c r="K149" s="313">
        <f>'1.3'!L147</f>
        <v>81465.792097578931</v>
      </c>
      <c r="L149" s="313">
        <f>'1.3'!M147</f>
        <v>64513.345815452209</v>
      </c>
      <c r="M149" s="313">
        <f>'1.3'!N147</f>
        <v>84211.571626187739</v>
      </c>
      <c r="N149" s="313">
        <f>'1.3'!O147</f>
        <v>99570.14906351149</v>
      </c>
      <c r="O149" s="313">
        <f>'1.3'!P147</f>
        <v>88640.494573898672</v>
      </c>
      <c r="P149" s="313">
        <f>'1.3'!Q147</f>
        <v>73383.315103440051</v>
      </c>
      <c r="Q149" s="313">
        <f>'1.3'!R147</f>
        <v>99166.087260439643</v>
      </c>
      <c r="R149" s="313">
        <f>'1.3'!S147</f>
        <v>107051.25849359663</v>
      </c>
      <c r="S149" s="313">
        <f>'1.3'!T147</f>
        <v>96064.655919762852</v>
      </c>
      <c r="T149" s="313">
        <f>'1.3'!U147</f>
        <v>81642.301749175938</v>
      </c>
      <c r="U149" s="313">
        <f>'1.3'!V147</f>
        <v>97394.852346570187</v>
      </c>
      <c r="V149" s="313">
        <f>'1.3'!W147</f>
        <v>116003.14204173512</v>
      </c>
      <c r="W149" s="313">
        <f>'1.3'!X147</f>
        <v>103481.57177084091</v>
      </c>
      <c r="X149" s="313">
        <f>'1.3'!Y147</f>
        <v>82492.880281763515</v>
      </c>
      <c r="Y149" s="313">
        <f>'1.3'!Z147</f>
        <v>99143.891939727167</v>
      </c>
      <c r="Z149" s="313">
        <f>'1.3'!AA147</f>
        <v>117954.1454219255</v>
      </c>
      <c r="AA149" s="313">
        <f>'1.3'!AB147</f>
        <v>109844.61505102919</v>
      </c>
      <c r="AB149" s="313">
        <f>'1.3'!AC147</f>
        <v>90546.020404999508</v>
      </c>
      <c r="AC149" s="313">
        <f>'1.3'!AD147</f>
        <v>134851.89826249759</v>
      </c>
      <c r="AD149" s="313">
        <f>'1.3'!AE147</f>
        <v>132552.88468415642</v>
      </c>
      <c r="AE149" s="313">
        <f>'1.3'!AF147</f>
        <v>115287.43652531724</v>
      </c>
      <c r="AF149" s="313">
        <f>'1.3'!AG147</f>
        <v>95385.859615809459</v>
      </c>
      <c r="AG149" s="313">
        <f>'1.3'!AH147</f>
        <v>115455.29640984787</v>
      </c>
      <c r="AH149" s="313">
        <f>'1.3'!AI147</f>
        <v>140015.80741707911</v>
      </c>
      <c r="AI149" s="313">
        <f>'1.3'!AJ147</f>
        <v>121062.01208553906</v>
      </c>
      <c r="AJ149" s="313">
        <f>'1.3'!AK147</f>
        <v>102723.67494617787</v>
      </c>
      <c r="AK149" s="313">
        <f>'1.3'!AL147</f>
        <v>126938.36882353449</v>
      </c>
      <c r="AL149" s="313">
        <f>'1.3'!AM147</f>
        <v>153587.74011152791</v>
      </c>
      <c r="AM149" s="313">
        <f>'1.3'!AN147</f>
        <v>126382.35449224871</v>
      </c>
      <c r="AN149" s="313">
        <f>'1.3'!AO147</f>
        <v>116130.60976027112</v>
      </c>
      <c r="AO149" s="313">
        <f>'1.3'!AP147</f>
        <v>139476.41396825609</v>
      </c>
      <c r="AP149" s="313">
        <f>'1.3'!AQ147</f>
        <v>159859.13603684495</v>
      </c>
      <c r="AQ149" s="313">
        <f>'1.3'!AR147</f>
        <v>113737.51069423631</v>
      </c>
      <c r="AR149" s="313">
        <f>'1.3'!AS147</f>
        <v>102296.50873744386</v>
      </c>
      <c r="AS149" s="313">
        <f>'1.3'!AT147</f>
        <v>150682.78533572098</v>
      </c>
      <c r="AT149" s="313">
        <f>'1.3'!AU147</f>
        <v>181930.64826079999</v>
      </c>
      <c r="AU149" s="313">
        <f>'1.3'!AV147</f>
        <v>159694.30579283999</v>
      </c>
      <c r="AV149" s="313">
        <f>'1.3'!AW147</f>
        <v>156778.45202065</v>
      </c>
      <c r="AW149" s="313">
        <f>'1.3'!AX147</f>
        <v>197603.58683112002</v>
      </c>
      <c r="AX149" s="313">
        <f>'1.3'!AY147</f>
        <v>243468.19584477</v>
      </c>
    </row>
    <row r="150" spans="1:50" x14ac:dyDescent="0.2">
      <c r="A150" s="317" t="s">
        <v>257</v>
      </c>
      <c r="B150" s="313">
        <f>'1.3'!C148</f>
        <v>3418.7598611799995</v>
      </c>
      <c r="C150" s="313">
        <f>'1.3'!D148</f>
        <v>3098.22959816</v>
      </c>
      <c r="D150" s="313">
        <f>'1.3'!E148</f>
        <v>2956.8518681300002</v>
      </c>
      <c r="E150" s="313">
        <f>'1.3'!F148</f>
        <v>3057.1909450900002</v>
      </c>
      <c r="F150" s="313">
        <f>'1.3'!G148</f>
        <v>4085.3880010000003</v>
      </c>
      <c r="G150" s="313">
        <f>'1.3'!H148</f>
        <v>3397.6364994400001</v>
      </c>
      <c r="H150" s="313">
        <f>'1.3'!I148</f>
        <v>3703.2068382500001</v>
      </c>
      <c r="I150" s="313">
        <f>'1.3'!J148</f>
        <v>3658.3751847399999</v>
      </c>
      <c r="J150" s="313">
        <f>'1.3'!K148</f>
        <v>4630.9157103900006</v>
      </c>
      <c r="K150" s="313">
        <f>'1.3'!L148</f>
        <v>3922.5615294900003</v>
      </c>
      <c r="L150" s="313">
        <f>'1.3'!M148</f>
        <v>4118.82722337</v>
      </c>
      <c r="M150" s="313">
        <f>'1.3'!N148</f>
        <v>4015.29218365</v>
      </c>
      <c r="N150" s="313">
        <f>'1.3'!O148</f>
        <v>5179.9478516700001</v>
      </c>
      <c r="O150" s="313">
        <f>'1.3'!P148</f>
        <v>4439.2687892000004</v>
      </c>
      <c r="P150" s="313">
        <f>'1.3'!Q148</f>
        <v>4601.0556257500002</v>
      </c>
      <c r="Q150" s="313">
        <f>'1.3'!R148</f>
        <v>4505.0836289099998</v>
      </c>
      <c r="R150" s="313">
        <f>'1.3'!S148</f>
        <v>5791.2034808500002</v>
      </c>
      <c r="S150" s="313">
        <f>'1.3'!T148</f>
        <v>4891.3918439600002</v>
      </c>
      <c r="T150" s="313">
        <f>'1.3'!U148</f>
        <v>5070.87509331</v>
      </c>
      <c r="U150" s="313">
        <f>'1.3'!V148</f>
        <v>4965.84675565</v>
      </c>
      <c r="V150" s="313">
        <f>'1.3'!W148</f>
        <v>6238.7787355199998</v>
      </c>
      <c r="W150" s="313">
        <f>'1.3'!X148</f>
        <v>5188.9354708000001</v>
      </c>
      <c r="X150" s="313">
        <f>'1.3'!Y148</f>
        <v>5283.5051768600006</v>
      </c>
      <c r="Y150" s="313">
        <f>'1.3'!Z148</f>
        <v>4875.9210805900002</v>
      </c>
      <c r="Z150" s="313">
        <f>'1.3'!AA148</f>
        <v>6346.4553467799997</v>
      </c>
      <c r="AA150" s="313">
        <f>'1.3'!AB148</f>
        <v>5370.9234757600007</v>
      </c>
      <c r="AB150" s="313">
        <f>'1.3'!AC148</f>
        <v>5377.4208485199997</v>
      </c>
      <c r="AC150" s="313">
        <f>'1.3'!AD148</f>
        <v>5095.3594969699998</v>
      </c>
      <c r="AD150" s="313">
        <f>'1.3'!AE148</f>
        <v>6473.3912757500002</v>
      </c>
      <c r="AE150" s="313">
        <f>'1.3'!AF148</f>
        <v>5446.5085029100001</v>
      </c>
      <c r="AF150" s="313">
        <f>'1.3'!AG148</f>
        <v>5546.9604904600001</v>
      </c>
      <c r="AG150" s="313">
        <f>'1.3'!AH148</f>
        <v>5265.40410582</v>
      </c>
      <c r="AH150" s="313">
        <f>'1.3'!AI148</f>
        <v>6674.4332882199997</v>
      </c>
      <c r="AI150" s="313">
        <f>'1.3'!AJ148</f>
        <v>5274.7929741099997</v>
      </c>
      <c r="AJ150" s="313">
        <f>'1.3'!AK148</f>
        <v>6306.9677516299998</v>
      </c>
      <c r="AK150" s="313">
        <f>'1.3'!AL148</f>
        <v>6149.0828936500002</v>
      </c>
      <c r="AL150" s="313">
        <f>'1.3'!AM148</f>
        <v>6085.1358180699999</v>
      </c>
      <c r="AM150" s="313">
        <f>'1.3'!AN148</f>
        <v>5815.9127200399998</v>
      </c>
      <c r="AN150" s="313">
        <f>'1.3'!AO148</f>
        <v>5558.211069</v>
      </c>
      <c r="AO150" s="313">
        <f>'1.3'!AP148</f>
        <v>6779.3254970199996</v>
      </c>
      <c r="AP150" s="313">
        <f>'1.3'!AQ148</f>
        <v>5896.7244088099997</v>
      </c>
      <c r="AQ150" s="313">
        <f>'1.3'!AR148</f>
        <v>5135.2508689299993</v>
      </c>
      <c r="AR150" s="313">
        <f>'1.3'!AS148</f>
        <v>5329.68668824</v>
      </c>
      <c r="AS150" s="313">
        <f>'1.3'!AT148</f>
        <v>6907.3330133799991</v>
      </c>
      <c r="AT150" s="313">
        <f>'1.3'!AU148</f>
        <v>6020.3926013199998</v>
      </c>
      <c r="AU150" s="313">
        <f>'1.3'!AV148</f>
        <v>5887.7185180199995</v>
      </c>
      <c r="AV150" s="313">
        <f>'1.3'!AW148</f>
        <v>6072.4424455999997</v>
      </c>
      <c r="AW150" s="313">
        <f>'1.3'!AX148</f>
        <v>8241.1927315299999</v>
      </c>
      <c r="AX150" s="313">
        <f>'1.3'!AY148</f>
        <v>6813.09244279</v>
      </c>
    </row>
    <row r="151" spans="1:50" x14ac:dyDescent="0.2">
      <c r="A151" s="317" t="s">
        <v>258</v>
      </c>
      <c r="B151" s="313">
        <f>'1.3'!C149</f>
        <v>21414.795638539086</v>
      </c>
      <c r="C151" s="313">
        <f>'1.3'!D149</f>
        <v>10535.711634724537</v>
      </c>
      <c r="D151" s="313">
        <f>'1.3'!E149</f>
        <v>8905.0547203273527</v>
      </c>
      <c r="E151" s="313">
        <f>'1.3'!F149</f>
        <v>8223.3281336067575</v>
      </c>
      <c r="F151" s="313">
        <f>'1.3'!G149</f>
        <v>24572.160560349803</v>
      </c>
      <c r="G151" s="313">
        <f>'1.3'!H149</f>
        <v>11830.090970808658</v>
      </c>
      <c r="H151" s="313">
        <f>'1.3'!I149</f>
        <v>10064.259106587582</v>
      </c>
      <c r="I151" s="313">
        <f>'1.3'!J149</f>
        <v>9563.6972004928357</v>
      </c>
      <c r="J151" s="313">
        <f>'1.3'!K149</f>
        <v>27568.192889458562</v>
      </c>
      <c r="K151" s="313">
        <f>'1.3'!L149</f>
        <v>13358.20709150553</v>
      </c>
      <c r="L151" s="313">
        <f>'1.3'!M149</f>
        <v>11398.792621967154</v>
      </c>
      <c r="M151" s="313">
        <f>'1.3'!N149</f>
        <v>10389.463174929306</v>
      </c>
      <c r="N151" s="313">
        <f>'1.3'!O149</f>
        <v>30046.284363337651</v>
      </c>
      <c r="O151" s="313">
        <f>'1.3'!P149</f>
        <v>15485.861404702202</v>
      </c>
      <c r="P151" s="313">
        <f>'1.3'!Q149</f>
        <v>12865.090019197467</v>
      </c>
      <c r="Q151" s="313">
        <f>'1.3'!R149</f>
        <v>11775.420992910713</v>
      </c>
      <c r="R151" s="313">
        <f>'1.3'!S149</f>
        <v>33069.776654138717</v>
      </c>
      <c r="S151" s="313">
        <f>'1.3'!T149</f>
        <v>16302.85255361527</v>
      </c>
      <c r="T151" s="313">
        <f>'1.3'!U149</f>
        <v>14913.061882646529</v>
      </c>
      <c r="U151" s="313">
        <f>'1.3'!V149</f>
        <v>13156.034116677358</v>
      </c>
      <c r="V151" s="313">
        <f>'1.3'!W149</f>
        <v>36194.43615126158</v>
      </c>
      <c r="W151" s="313">
        <f>'1.3'!X149</f>
        <v>19499.520023788711</v>
      </c>
      <c r="X151" s="313">
        <f>'1.3'!Y149</f>
        <v>15526.628136519223</v>
      </c>
      <c r="Y151" s="313">
        <f>'1.3'!Z149</f>
        <v>15351.933310780034</v>
      </c>
      <c r="Z151" s="313">
        <f>'1.3'!AA149</f>
        <v>41168.636167856283</v>
      </c>
      <c r="AA151" s="313">
        <f>'1.3'!AB149</f>
        <v>19585.937207214476</v>
      </c>
      <c r="AB151" s="313">
        <f>'1.3'!AC149</f>
        <v>16215.741662454278</v>
      </c>
      <c r="AC151" s="313">
        <f>'1.3'!AD149</f>
        <v>15712.258560193477</v>
      </c>
      <c r="AD151" s="313">
        <f>'1.3'!AE149</f>
        <v>42199.568824222304</v>
      </c>
      <c r="AE151" s="313">
        <f>'1.3'!AF149</f>
        <v>21225.487508136735</v>
      </c>
      <c r="AF151" s="313">
        <f>'1.3'!AG149</f>
        <v>18859.992509457348</v>
      </c>
      <c r="AG151" s="313">
        <f>'1.3'!AH149</f>
        <v>16472.723687072659</v>
      </c>
      <c r="AH151" s="313">
        <f>'1.3'!AI149</f>
        <v>44854.940383629742</v>
      </c>
      <c r="AI151" s="313">
        <f>'1.3'!AJ149</f>
        <v>24065.656069227469</v>
      </c>
      <c r="AJ151" s="313">
        <f>'1.3'!AK149</f>
        <v>20620.767075495147</v>
      </c>
      <c r="AK151" s="313">
        <f>'1.3'!AL149</f>
        <v>18560.100602210161</v>
      </c>
      <c r="AL151" s="313">
        <f>'1.3'!AM149</f>
        <v>48706.045809116469</v>
      </c>
      <c r="AM151" s="313">
        <f>'1.3'!AN149</f>
        <v>25813.602503589384</v>
      </c>
      <c r="AN151" s="313">
        <f>'1.3'!AO149</f>
        <v>22647.017792421419</v>
      </c>
      <c r="AO151" s="313">
        <f>'1.3'!AP149</f>
        <v>20678.390017270624</v>
      </c>
      <c r="AP151" s="313">
        <f>'1.3'!AQ149</f>
        <v>52879.985537467634</v>
      </c>
      <c r="AQ151" s="313">
        <f>'1.3'!AR149</f>
        <v>20514.066900731254</v>
      </c>
      <c r="AR151" s="313">
        <f>'1.3'!AS149</f>
        <v>24602.796805685419</v>
      </c>
      <c r="AS151" s="313">
        <f>'1.3'!AT149</f>
        <v>23725.393949324094</v>
      </c>
      <c r="AT151" s="313">
        <f>'1.3'!AU149</f>
        <v>58099.396038737796</v>
      </c>
      <c r="AU151" s="313">
        <f>'1.3'!AV149</f>
        <v>29400.542313258327</v>
      </c>
      <c r="AV151" s="313">
        <f>'1.3'!AW149</f>
        <v>28969.77145833151</v>
      </c>
      <c r="AW151" s="313">
        <f>'1.3'!AX149</f>
        <v>26984.247729082366</v>
      </c>
      <c r="AX151" s="313">
        <f>'1.3'!AY149</f>
        <v>62598.301299759085</v>
      </c>
    </row>
    <row r="152" spans="1:50" x14ac:dyDescent="0.2">
      <c r="A152" s="317" t="s">
        <v>264</v>
      </c>
      <c r="B152" s="313">
        <f>'1.3'!C150</f>
        <v>132713.8788500971</v>
      </c>
      <c r="C152" s="313">
        <f>'1.3'!D150</f>
        <v>138761.68704157346</v>
      </c>
      <c r="D152" s="313">
        <f>'1.3'!E150</f>
        <v>144089.74862740416</v>
      </c>
      <c r="E152" s="313">
        <f>'1.3'!F150</f>
        <v>158488.01838436842</v>
      </c>
      <c r="F152" s="313">
        <f>'1.3'!G150</f>
        <v>154235.56625345311</v>
      </c>
      <c r="G152" s="313">
        <f>'1.3'!H150</f>
        <v>156439.25339153036</v>
      </c>
      <c r="H152" s="313">
        <f>'1.3'!I150</f>
        <v>162955.53285471036</v>
      </c>
      <c r="I152" s="313">
        <f>'1.3'!J150</f>
        <v>169439.00040851018</v>
      </c>
      <c r="J152" s="313">
        <f>'1.3'!K150</f>
        <v>166625.39648594434</v>
      </c>
      <c r="K152" s="313">
        <f>'1.3'!L150</f>
        <v>171194.27012671295</v>
      </c>
      <c r="L152" s="313">
        <f>'1.3'!M150</f>
        <v>182187.53334762985</v>
      </c>
      <c r="M152" s="313">
        <f>'1.3'!N150</f>
        <v>183529.87871949453</v>
      </c>
      <c r="N152" s="313">
        <f>'1.3'!O150</f>
        <v>177107.18297278194</v>
      </c>
      <c r="O152" s="313">
        <f>'1.3'!P150</f>
        <v>186581.05295492426</v>
      </c>
      <c r="P152" s="313">
        <f>'1.3'!Q150</f>
        <v>187932.77514068826</v>
      </c>
      <c r="Q152" s="313">
        <f>'1.3'!R150</f>
        <v>212860.24999140843</v>
      </c>
      <c r="R152" s="313">
        <f>'1.3'!S150</f>
        <v>196854.12676497205</v>
      </c>
      <c r="S152" s="313">
        <f>'1.3'!T150</f>
        <v>191920.66669441087</v>
      </c>
      <c r="T152" s="313">
        <f>'1.3'!U150</f>
        <v>194471.35213871705</v>
      </c>
      <c r="U152" s="313">
        <f>'1.3'!V150</f>
        <v>214511.24244060172</v>
      </c>
      <c r="V152" s="313">
        <f>'1.3'!W150</f>
        <v>204854.62518703152</v>
      </c>
      <c r="W152" s="313">
        <f>'1.3'!X150</f>
        <v>202860.3413530472</v>
      </c>
      <c r="X152" s="313">
        <f>'1.3'!Y150</f>
        <v>207588.62545915006</v>
      </c>
      <c r="Y152" s="313">
        <f>'1.3'!Z150</f>
        <v>215581.20624686833</v>
      </c>
      <c r="Z152" s="313">
        <f>'1.3'!AA150</f>
        <v>213046.02719239687</v>
      </c>
      <c r="AA152" s="313">
        <f>'1.3'!AB150</f>
        <v>207601.6298513074</v>
      </c>
      <c r="AB152" s="313">
        <f>'1.3'!AC150</f>
        <v>208033.42829130869</v>
      </c>
      <c r="AC152" s="313">
        <f>'1.3'!AD150</f>
        <v>217734.17010748418</v>
      </c>
      <c r="AD152" s="313">
        <f>'1.3'!AE150</f>
        <v>216979.45205730211</v>
      </c>
      <c r="AE152" s="313">
        <f>'1.3'!AF150</f>
        <v>216581.61323286183</v>
      </c>
      <c r="AF152" s="313">
        <f>'1.3'!AG150</f>
        <v>224678.22787799133</v>
      </c>
      <c r="AG152" s="313">
        <f>'1.3'!AH150</f>
        <v>252648.84721233652</v>
      </c>
      <c r="AH152" s="313">
        <f>'1.3'!AI150</f>
        <v>237595.07414608437</v>
      </c>
      <c r="AI152" s="313">
        <f>'1.3'!AJ150</f>
        <v>243675.59632875666</v>
      </c>
      <c r="AJ152" s="313">
        <f>'1.3'!AK150</f>
        <v>251384.33677653398</v>
      </c>
      <c r="AK152" s="313">
        <f>'1.3'!AL150</f>
        <v>261536.75555332753</v>
      </c>
      <c r="AL152" s="313">
        <f>'1.3'!AM150</f>
        <v>249348.81946779307</v>
      </c>
      <c r="AM152" s="313">
        <f>'1.3'!AN150</f>
        <v>252351.69997816006</v>
      </c>
      <c r="AN152" s="313">
        <f>'1.3'!AO150</f>
        <v>258090.24799220776</v>
      </c>
      <c r="AO152" s="313">
        <f>'1.3'!AP150</f>
        <v>268188.58754341584</v>
      </c>
      <c r="AP152" s="313">
        <f>'1.3'!AQ150</f>
        <v>258597.48990604206</v>
      </c>
      <c r="AQ152" s="313">
        <f>'1.3'!AR150</f>
        <v>171994.39843054925</v>
      </c>
      <c r="AR152" s="313">
        <f>'1.3'!AS150</f>
        <v>265336.98116266716</v>
      </c>
      <c r="AS152" s="313">
        <f>'1.3'!AT150</f>
        <v>303327.06020940735</v>
      </c>
      <c r="AT152" s="313">
        <f>'1.3'!AU150</f>
        <v>296226.78361970506</v>
      </c>
      <c r="AU152" s="313">
        <f>'1.3'!AV150</f>
        <v>290316.00154028489</v>
      </c>
      <c r="AV152" s="313">
        <f>'1.3'!AW150</f>
        <v>335200.98911037645</v>
      </c>
      <c r="AW152" s="313">
        <f>'1.3'!AX150</f>
        <v>351955.36085067352</v>
      </c>
      <c r="AX152" s="313">
        <f>'1.3'!AY150</f>
        <v>331986.60196392599</v>
      </c>
    </row>
    <row r="153" spans="1:50" x14ac:dyDescent="0.2">
      <c r="A153" s="317" t="s">
        <v>273</v>
      </c>
      <c r="B153" s="313">
        <f>'1.3'!C151</f>
        <v>4551.8876155300004</v>
      </c>
      <c r="C153" s="313">
        <f>'1.3'!D151</f>
        <v>4899.0497214999996</v>
      </c>
      <c r="D153" s="313">
        <f>'1.3'!E151</f>
        <v>5729.7133750599996</v>
      </c>
      <c r="E153" s="313">
        <f>'1.3'!F151</f>
        <v>5902.3413927900001</v>
      </c>
      <c r="F153" s="313">
        <f>'1.3'!G151</f>
        <v>5878.7545549999995</v>
      </c>
      <c r="G153" s="313">
        <f>'1.3'!H151</f>
        <v>6109.6272177999999</v>
      </c>
      <c r="H153" s="313">
        <f>'1.3'!I151</f>
        <v>7009.5064577599996</v>
      </c>
      <c r="I153" s="313">
        <f>'1.3'!J151</f>
        <v>7655.1381231800005</v>
      </c>
      <c r="J153" s="313">
        <f>'1.3'!K151</f>
        <v>6927.6759825799991</v>
      </c>
      <c r="K153" s="313">
        <f>'1.3'!L151</f>
        <v>7472.95235082</v>
      </c>
      <c r="L153" s="313">
        <f>'1.3'!M151</f>
        <v>8279.6498375499996</v>
      </c>
      <c r="M153" s="313">
        <f>'1.3'!N151</f>
        <v>8448.6579818000009</v>
      </c>
      <c r="N153" s="313">
        <f>'1.3'!O151</f>
        <v>8181.5663383600004</v>
      </c>
      <c r="O153" s="313">
        <f>'1.3'!P151</f>
        <v>8703.4779683500001</v>
      </c>
      <c r="P153" s="313">
        <f>'1.3'!Q151</f>
        <v>10082.0974219</v>
      </c>
      <c r="Q153" s="313">
        <f>'1.3'!R151</f>
        <v>10011.25210686</v>
      </c>
      <c r="R153" s="313">
        <f>'1.3'!S151</f>
        <v>9722.5318579199993</v>
      </c>
      <c r="S153" s="313">
        <f>'1.3'!T151</f>
        <v>8616.1261037099994</v>
      </c>
      <c r="T153" s="313">
        <f>'1.3'!U151</f>
        <v>9016.078932819999</v>
      </c>
      <c r="U153" s="313">
        <f>'1.3'!V151</f>
        <v>9418.3047556699985</v>
      </c>
      <c r="V153" s="313">
        <f>'1.3'!W151</f>
        <v>10175.539842850001</v>
      </c>
      <c r="W153" s="313">
        <f>'1.3'!X151</f>
        <v>9340.7563944400008</v>
      </c>
      <c r="X153" s="313">
        <f>'1.3'!Y151</f>
        <v>10391.42807661</v>
      </c>
      <c r="Y153" s="313">
        <f>'1.3'!Z151</f>
        <v>9061.6348193699996</v>
      </c>
      <c r="Z153" s="313">
        <f>'1.3'!AA151</f>
        <v>8502.5340561599987</v>
      </c>
      <c r="AA153" s="313">
        <f>'1.3'!AB151</f>
        <v>7392.5659547600007</v>
      </c>
      <c r="AB153" s="313">
        <f>'1.3'!AC151</f>
        <v>7755.7776326699986</v>
      </c>
      <c r="AC153" s="313">
        <f>'1.3'!AD151</f>
        <v>7796.7366385300011</v>
      </c>
      <c r="AD153" s="313">
        <f>'1.3'!AE151</f>
        <v>7314.6281163900003</v>
      </c>
      <c r="AE153" s="313">
        <f>'1.3'!AF151</f>
        <v>7605.8171436500006</v>
      </c>
      <c r="AF153" s="313">
        <f>'1.3'!AG151</f>
        <v>8645.7876653200001</v>
      </c>
      <c r="AG153" s="313">
        <f>'1.3'!AH151</f>
        <v>8783.925930190002</v>
      </c>
      <c r="AH153" s="313">
        <f>'1.3'!AI151</f>
        <v>9257.4397767299997</v>
      </c>
      <c r="AI153" s="313">
        <f>'1.3'!AJ151</f>
        <v>9971.7194741399999</v>
      </c>
      <c r="AJ153" s="313">
        <f>'1.3'!AK151</f>
        <v>11292.43054354</v>
      </c>
      <c r="AK153" s="313">
        <f>'1.3'!AL151</f>
        <v>10182.50624748</v>
      </c>
      <c r="AL153" s="313">
        <f>'1.3'!AM151</f>
        <v>10162.794042609999</v>
      </c>
      <c r="AM153" s="313">
        <f>'1.3'!AN151</f>
        <v>10294.98964632</v>
      </c>
      <c r="AN153" s="313">
        <f>'1.3'!AO151</f>
        <v>11326.02350336</v>
      </c>
      <c r="AO153" s="313">
        <f>'1.3'!AP151</f>
        <v>11148.985827839999</v>
      </c>
      <c r="AP153" s="313">
        <f>'1.3'!AQ151</f>
        <v>11251.09501447</v>
      </c>
      <c r="AQ153" s="313">
        <f>'1.3'!AR151</f>
        <v>9329.0012784700011</v>
      </c>
      <c r="AR153" s="313">
        <f>'1.3'!AS151</f>
        <v>11007.274365220001</v>
      </c>
      <c r="AS153" s="313">
        <f>'1.3'!AT151</f>
        <v>14134.52749515</v>
      </c>
      <c r="AT153" s="313">
        <f>'1.3'!AU151</f>
        <v>15877.656899879999</v>
      </c>
      <c r="AU153" s="313">
        <f>'1.3'!AV151</f>
        <v>14749.84613745</v>
      </c>
      <c r="AV153" s="313">
        <f>'1.3'!AW151</f>
        <v>15127.129016110001</v>
      </c>
      <c r="AW153" s="313">
        <f>'1.3'!AX151</f>
        <v>16281.493947940002</v>
      </c>
      <c r="AX153" s="313">
        <f>'1.3'!AY151</f>
        <v>15078.591627539998</v>
      </c>
    </row>
    <row r="154" spans="1:50" x14ac:dyDescent="0.2">
      <c r="A154" s="317" t="s">
        <v>278</v>
      </c>
      <c r="B154" s="313">
        <f>'1.3'!C152</f>
        <v>-52.713190120000007</v>
      </c>
      <c r="C154" s="313">
        <f>'1.3'!D152</f>
        <v>99.818262489999995</v>
      </c>
      <c r="D154" s="313">
        <f>'1.3'!E152</f>
        <v>405.51942479000002</v>
      </c>
      <c r="E154" s="313">
        <f>'1.3'!F152</f>
        <v>-268.23946329</v>
      </c>
      <c r="F154" s="313">
        <f>'1.3'!G152</f>
        <v>261.01043185999998</v>
      </c>
      <c r="G154" s="313">
        <f>'1.3'!H152</f>
        <v>128.52282774</v>
      </c>
      <c r="H154" s="313">
        <f>'1.3'!I152</f>
        <v>259.63685509999999</v>
      </c>
      <c r="I154" s="313">
        <f>'1.3'!J152</f>
        <v>-324.39979808999999</v>
      </c>
      <c r="J154" s="313">
        <f>'1.3'!K152</f>
        <v>-739.08335815000009</v>
      </c>
      <c r="K154" s="313">
        <f>'1.3'!L152</f>
        <v>-188.57671721000003</v>
      </c>
      <c r="L154" s="313">
        <f>'1.3'!M152</f>
        <v>-125.20342947</v>
      </c>
      <c r="M154" s="313">
        <f>'1.3'!N152</f>
        <v>572.54418792000001</v>
      </c>
      <c r="N154" s="313">
        <f>'1.3'!O152</f>
        <v>-546.03839868</v>
      </c>
      <c r="O154" s="313">
        <f>'1.3'!P152</f>
        <v>173.52765539000001</v>
      </c>
      <c r="P154" s="313">
        <f>'1.3'!Q152</f>
        <v>222.11085571000001</v>
      </c>
      <c r="Q154" s="313">
        <f>'1.3'!R152</f>
        <v>729.59073648000003</v>
      </c>
      <c r="R154" s="313">
        <f>'1.3'!S152</f>
        <v>155.77191940000003</v>
      </c>
      <c r="S154" s="313">
        <f>'1.3'!T152</f>
        <v>-133.74334213999998</v>
      </c>
      <c r="T154" s="313">
        <f>'1.3'!U152</f>
        <v>174.85307496000001</v>
      </c>
      <c r="U154" s="313">
        <f>'1.3'!V152</f>
        <v>-237.86830504000005</v>
      </c>
      <c r="V154" s="313">
        <f>'1.3'!W152</f>
        <v>-539.8562809</v>
      </c>
      <c r="W154" s="313">
        <f>'1.3'!X152</f>
        <v>180.42962437</v>
      </c>
      <c r="X154" s="313">
        <f>'1.3'!Y152</f>
        <v>-0.72956565999998624</v>
      </c>
      <c r="Y154" s="313">
        <f>'1.3'!Z152</f>
        <v>-130.24504114999999</v>
      </c>
      <c r="Z154" s="313">
        <f>'1.3'!AA152</f>
        <v>3.9897600000000002E-3</v>
      </c>
      <c r="AA154" s="313">
        <f>'1.3'!AB152</f>
        <v>0.90418352999999996</v>
      </c>
      <c r="AB154" s="313">
        <f>'1.3'!AC152</f>
        <v>2.7858599999999994E-3</v>
      </c>
      <c r="AC154" s="313">
        <f>'1.3'!AD152</f>
        <v>1.9711950000000002E-2</v>
      </c>
      <c r="AD154" s="313">
        <f>'1.3'!AE152</f>
        <v>-4.649292E-2</v>
      </c>
      <c r="AE154" s="313">
        <f>'1.3'!AF152</f>
        <v>1.5549209999999999E-2</v>
      </c>
      <c r="AF154" s="313">
        <f>'1.3'!AG152</f>
        <v>6.5864499999999998E-3</v>
      </c>
      <c r="AG154" s="313">
        <f>'1.3'!AH152</f>
        <v>2.4430380000000002E-2</v>
      </c>
      <c r="AH154" s="313">
        <f>'1.3'!AI152</f>
        <v>8.4558679999999997E-2</v>
      </c>
      <c r="AI154" s="313">
        <f>'1.3'!AJ152</f>
        <v>-9.6363629999999992E-2</v>
      </c>
      <c r="AJ154" s="313">
        <f>'1.3'!AK152</f>
        <v>0.35514443000000001</v>
      </c>
      <c r="AK154" s="313">
        <f>'1.3'!AL152</f>
        <v>3.3187149999999999E-2</v>
      </c>
      <c r="AL154" s="313">
        <f>'1.3'!AM152</f>
        <v>-2.6355900000000005E-2</v>
      </c>
      <c r="AM154" s="313">
        <f>'1.3'!AN152</f>
        <v>7.1950939999999991E-2</v>
      </c>
      <c r="AN154" s="313">
        <f>'1.3'!AO152</f>
        <v>2.2809330000000003E-2</v>
      </c>
      <c r="AO154" s="313">
        <f>'1.3'!AP152</f>
        <v>-1.7952740000000002E-2</v>
      </c>
      <c r="AP154" s="313">
        <f>'1.3'!AQ152</f>
        <v>1.302911E-2</v>
      </c>
      <c r="AQ154" s="313">
        <f>'1.3'!AR152</f>
        <v>4.3392059999999996E-2</v>
      </c>
      <c r="AR154" s="313">
        <f>'1.3'!AS152</f>
        <v>-8.0848112099999998</v>
      </c>
      <c r="AS154" s="313">
        <f>'1.3'!AT152</f>
        <v>4.3064729999999996E-2</v>
      </c>
      <c r="AT154" s="313">
        <f>'1.3'!AU152</f>
        <v>1.8950349999999998E-2</v>
      </c>
      <c r="AU154" s="313">
        <f>'1.3'!AV152</f>
        <v>6.0195419999999999E-2</v>
      </c>
      <c r="AV154" s="313">
        <f>'1.3'!AW152</f>
        <v>-8.41569E-3</v>
      </c>
      <c r="AW154" s="313">
        <f>'1.3'!AX152</f>
        <v>0.20180290000000001</v>
      </c>
      <c r="AX154" s="313">
        <f>'1.3'!AY152</f>
        <v>3.9306689999999998E-2</v>
      </c>
    </row>
    <row r="155" spans="1:50" x14ac:dyDescent="0.2">
      <c r="A155" s="11" t="s">
        <v>246</v>
      </c>
      <c r="B155" s="313">
        <f>'1.3'!C153</f>
        <v>90094.795319906698</v>
      </c>
      <c r="C155" s="313">
        <f>'1.3'!D153</f>
        <v>95011.554247370135</v>
      </c>
      <c r="D155" s="313">
        <f>'1.3'!E153</f>
        <v>97601.342303623838</v>
      </c>
      <c r="E155" s="313">
        <f>'1.3'!F153</f>
        <v>119315.00354465752</v>
      </c>
      <c r="F155" s="313">
        <f>'1.3'!G153</f>
        <v>103829.07365986632</v>
      </c>
      <c r="G155" s="313">
        <f>'1.3'!H153</f>
        <v>110683.50001608787</v>
      </c>
      <c r="H155" s="313">
        <f>'1.3'!I153</f>
        <v>111905.46050953948</v>
      </c>
      <c r="I155" s="313">
        <f>'1.3'!J153</f>
        <v>134762.70003385044</v>
      </c>
      <c r="J155" s="313">
        <f>'1.3'!K153</f>
        <v>118972.27666610538</v>
      </c>
      <c r="K155" s="313">
        <f>'1.3'!L153</f>
        <v>123403.78130088978</v>
      </c>
      <c r="L155" s="313">
        <f>'1.3'!M153</f>
        <v>122305.38290346168</v>
      </c>
      <c r="M155" s="313">
        <f>'1.3'!N153</f>
        <v>147644.83404015674</v>
      </c>
      <c r="N155" s="313">
        <f>'1.3'!O153</f>
        <v>129860.75475513603</v>
      </c>
      <c r="O155" s="313">
        <f>'1.3'!P153</f>
        <v>136749.04708609503</v>
      </c>
      <c r="P155" s="313">
        <f>'1.3'!Q153</f>
        <v>136101.83919009459</v>
      </c>
      <c r="Q155" s="313">
        <f>'1.3'!R153</f>
        <v>162398.01454675765</v>
      </c>
      <c r="R155" s="313">
        <f>'1.3'!S153</f>
        <v>145981.8150990901</v>
      </c>
      <c r="S155" s="313">
        <f>'1.3'!T153</f>
        <v>147458.55682338242</v>
      </c>
      <c r="T155" s="313">
        <f>'1.3'!U153</f>
        <v>149425.22659430988</v>
      </c>
      <c r="U155" s="313">
        <f>'1.3'!V153</f>
        <v>175521.43101076726</v>
      </c>
      <c r="V155" s="313">
        <f>'1.3'!W153</f>
        <v>153684.53224622278</v>
      </c>
      <c r="W155" s="313">
        <f>'1.3'!X153</f>
        <v>157894.86237163784</v>
      </c>
      <c r="X155" s="313">
        <f>'1.3'!Y153</f>
        <v>153726.2263086848</v>
      </c>
      <c r="Y155" s="313">
        <f>'1.3'!Z153</f>
        <v>181648.10642941104</v>
      </c>
      <c r="Z155" s="313">
        <f>'1.3'!AA153</f>
        <v>160867.42864455114</v>
      </c>
      <c r="AA155" s="313">
        <f>'1.3'!AB153</f>
        <v>164050.82381921954</v>
      </c>
      <c r="AB155" s="313">
        <f>'1.3'!AC153</f>
        <v>160798.8073437704</v>
      </c>
      <c r="AC155" s="313">
        <f>'1.3'!AD153</f>
        <v>194754.42950288954</v>
      </c>
      <c r="AD155" s="313">
        <f>'1.3'!AE153</f>
        <v>168308.82215653511</v>
      </c>
      <c r="AE155" s="313">
        <f>'1.3'!AF153</f>
        <v>177132.41969237471</v>
      </c>
      <c r="AF155" s="313">
        <f>'1.3'!AG153</f>
        <v>174208.74685849046</v>
      </c>
      <c r="AG155" s="313">
        <f>'1.3'!AH153</f>
        <v>205848.8555220741</v>
      </c>
      <c r="AH155" s="313">
        <f>'1.3'!AI153</f>
        <v>178415.70165921553</v>
      </c>
      <c r="AI155" s="313">
        <f>'1.3'!AJ153</f>
        <v>182004.44872499243</v>
      </c>
      <c r="AJ155" s="313">
        <f>'1.3'!AK153</f>
        <v>180705.13879717077</v>
      </c>
      <c r="AK155" s="313">
        <f>'1.3'!AL153</f>
        <v>217035.14531487017</v>
      </c>
      <c r="AL155" s="313">
        <f>'1.3'!AM153</f>
        <v>188859.57214366441</v>
      </c>
      <c r="AM155" s="313">
        <f>'1.3'!AN153</f>
        <v>194602.81290945961</v>
      </c>
      <c r="AN155" s="313">
        <f>'1.3'!AO153</f>
        <v>194200.60665855318</v>
      </c>
      <c r="AO155" s="313">
        <f>'1.3'!AP153</f>
        <v>233372.53831557638</v>
      </c>
      <c r="AP155" s="313">
        <f>'1.3'!AQ153</f>
        <v>193992.37690742174</v>
      </c>
      <c r="AQ155" s="313">
        <f>'1.3'!AR153</f>
        <v>149956.81229456837</v>
      </c>
      <c r="AR155" s="313">
        <f>'1.3'!AS153</f>
        <v>201765.02714838876</v>
      </c>
      <c r="AS155" s="313">
        <f>'1.3'!AT153</f>
        <v>252128.78034060379</v>
      </c>
      <c r="AT155" s="313">
        <f>'1.3'!AU153</f>
        <v>204804.30362868108</v>
      </c>
      <c r="AU155" s="313">
        <f>'1.3'!AV153</f>
        <v>206772.32365413744</v>
      </c>
      <c r="AV155" s="313">
        <f>'1.3'!AW153</f>
        <v>214790.24932163043</v>
      </c>
      <c r="AW155" s="313">
        <f>'1.3'!AX153</f>
        <v>266165.1364763669</v>
      </c>
      <c r="AX155" s="313">
        <f>'1.3'!AY153</f>
        <v>235521.29709493919</v>
      </c>
    </row>
    <row r="156" spans="1:50" x14ac:dyDescent="0.2">
      <c r="A156" s="11" t="s">
        <v>243</v>
      </c>
      <c r="B156" s="313">
        <f>'1.3'!C154</f>
        <v>15.361423510199529</v>
      </c>
      <c r="C156" s="313">
        <f>'1.3'!D154</f>
        <v>15.637163845967734</v>
      </c>
      <c r="D156" s="313">
        <f>'1.3'!E154</f>
        <v>18.350421805051155</v>
      </c>
      <c r="E156" s="313">
        <f>'1.3'!F154</f>
        <v>21.223690738755977</v>
      </c>
      <c r="F156" s="313">
        <f>'1.3'!G154</f>
        <v>5.0481131108972477</v>
      </c>
      <c r="G156" s="313">
        <f>'1.3'!H154</f>
        <v>9.2195458870846778</v>
      </c>
      <c r="H156" s="313">
        <f>'1.3'!I154</f>
        <v>6.2212089691893198</v>
      </c>
      <c r="I156" s="313">
        <f>'1.3'!J154</f>
        <v>12.167969672838808</v>
      </c>
      <c r="J156" s="313">
        <f>'1.3'!K154</f>
        <v>7.0671493880945491</v>
      </c>
      <c r="K156" s="313">
        <f>'1.3'!L154</f>
        <v>12.975119333350449</v>
      </c>
      <c r="L156" s="313">
        <f>'1.3'!M154</f>
        <v>7.2469856839161366</v>
      </c>
      <c r="M156" s="313">
        <f>'1.3'!N154</f>
        <v>10.507426884636516</v>
      </c>
      <c r="N156" s="313">
        <f>'1.3'!O154</f>
        <v>13.07976021587092</v>
      </c>
      <c r="O156" s="313">
        <f>'1.3'!P154</f>
        <v>22.302860330906697</v>
      </c>
      <c r="P156" s="313">
        <f>'1.3'!Q154</f>
        <v>19.640501031331951</v>
      </c>
      <c r="Q156" s="313">
        <f>'1.3'!R154</f>
        <v>24.645734551901114</v>
      </c>
      <c r="R156" s="313">
        <f>'1.3'!S154</f>
        <v>27.0942379887274</v>
      </c>
      <c r="S156" s="313">
        <f>'1.3'!T154</f>
        <v>7.5856784197676461</v>
      </c>
      <c r="T156" s="313">
        <f>'1.3'!U154</f>
        <v>8.4208035531337373</v>
      </c>
      <c r="U156" s="313">
        <f>'1.3'!V154</f>
        <v>11.466284798356355</v>
      </c>
      <c r="V156" s="313">
        <f>'1.3'!W154</f>
        <v>5.4258308059652336</v>
      </c>
      <c r="W156" s="313">
        <f>'1.3'!X154</f>
        <v>7.0552666871808469</v>
      </c>
      <c r="X156" s="313">
        <f>'1.3'!Y154</f>
        <v>3.5189066704042489</v>
      </c>
      <c r="Y156" s="313">
        <f>'1.3'!Z154</f>
        <v>24.301620916463435</v>
      </c>
      <c r="Z156" s="313">
        <f>'1.3'!AA154</f>
        <v>5.099372163269436</v>
      </c>
      <c r="AA156" s="313">
        <f>'1.3'!AB154</f>
        <v>12.804824046310387</v>
      </c>
      <c r="AB156" s="313">
        <f>'1.3'!AC154</f>
        <v>3.0104712166503305</v>
      </c>
      <c r="AC156" s="313">
        <f>'1.3'!AD154</f>
        <v>4.8288562937814277</v>
      </c>
      <c r="AD156" s="313">
        <f>'1.3'!AE154</f>
        <v>8.3449584057088941</v>
      </c>
      <c r="AE156" s="313">
        <f>'1.3'!AF154</f>
        <v>25.863293099915609</v>
      </c>
      <c r="AF156" s="313">
        <f>'1.3'!AG154</f>
        <v>2.821254132388276</v>
      </c>
      <c r="AG156" s="313">
        <f>'1.3'!AH154</f>
        <v>4.7471228820213582</v>
      </c>
      <c r="AH156" s="313">
        <f>'1.3'!AI154</f>
        <v>19.863201018306427</v>
      </c>
      <c r="AI156" s="313">
        <f>'1.3'!AJ154</f>
        <v>21.6551899384649</v>
      </c>
      <c r="AJ156" s="313">
        <f>'1.3'!AK154</f>
        <v>17.450680209178245</v>
      </c>
      <c r="AK156" s="313">
        <f>'1.3'!AL154</f>
        <v>26.313144224055577</v>
      </c>
      <c r="AL156" s="313">
        <f>'1.3'!AM154</f>
        <v>2.0555159369832836</v>
      </c>
      <c r="AM156" s="313">
        <f>'1.3'!AN154</f>
        <v>1.9380932119092904</v>
      </c>
      <c r="AN156" s="313">
        <f>'1.3'!AO154</f>
        <v>1.761984646669589</v>
      </c>
      <c r="AO156" s="313">
        <f>'1.3'!AP154</f>
        <v>4.9902534844586626</v>
      </c>
      <c r="AP156" s="313">
        <f>'1.3'!AQ154</f>
        <v>41.855144164175726</v>
      </c>
      <c r="AQ156" s="313">
        <f>'1.3'!AR154</f>
        <v>41.808037628128659</v>
      </c>
      <c r="AR156" s="313">
        <f>'1.3'!AS154</f>
        <v>44.83695210586302</v>
      </c>
      <c r="AS156" s="313">
        <f>'1.3'!AT154</f>
        <v>49.546800421841908</v>
      </c>
      <c r="AT156" s="313">
        <f>'1.3'!AU154</f>
        <v>3.1700558800075669</v>
      </c>
      <c r="AU156" s="313">
        <f>'1.3'!AV154</f>
        <v>0.51621363000595011</v>
      </c>
      <c r="AV156" s="313">
        <f>'1.3'!AW154</f>
        <v>-0.33040149000589736</v>
      </c>
      <c r="AW156" s="313">
        <f>'1.3'!AX154</f>
        <v>4.9820946399995591</v>
      </c>
      <c r="AX156" s="313">
        <f>'1.3'!AY154</f>
        <v>1.1978672099940013</v>
      </c>
    </row>
    <row r="157" spans="1:50" x14ac:dyDescent="0.2">
      <c r="A157" s="11" t="s">
        <v>247</v>
      </c>
      <c r="B157" s="313">
        <f>'1.3'!C155</f>
        <v>43517.114476183589</v>
      </c>
      <c r="C157" s="313">
        <f>'1.3'!D155</f>
        <v>48940.260674345111</v>
      </c>
      <c r="D157" s="313">
        <f>'1.3'!E155</f>
        <v>56171.254027887349</v>
      </c>
      <c r="E157" s="313">
        <f>'1.3'!F155</f>
        <v>51565.30066815087</v>
      </c>
      <c r="F157" s="313">
        <f>'1.3'!G155</f>
        <v>51948.614400000421</v>
      </c>
      <c r="G157" s="313">
        <f>'1.3'!H155</f>
        <v>55997.747741546089</v>
      </c>
      <c r="H157" s="313">
        <f>'1.3'!I155</f>
        <v>59620.251548139466</v>
      </c>
      <c r="I157" s="313">
        <f>'1.3'!J155</f>
        <v>55005.345634909834</v>
      </c>
      <c r="J157" s="313">
        <f>'1.3'!K155</f>
        <v>61294.277720878781</v>
      </c>
      <c r="K157" s="313">
        <f>'1.3'!L155</f>
        <v>60242.850488805248</v>
      </c>
      <c r="L157" s="313">
        <f>'1.3'!M155</f>
        <v>82261.465017509487</v>
      </c>
      <c r="M157" s="313">
        <f>'1.3'!N155</f>
        <v>83406.143911210471</v>
      </c>
      <c r="N157" s="313">
        <f>'1.3'!O155</f>
        <v>60515.540644953711</v>
      </c>
      <c r="O157" s="313">
        <f>'1.3'!P155</f>
        <v>72225.509176228647</v>
      </c>
      <c r="P157" s="313">
        <f>'1.3'!Q155</f>
        <v>70618.139278480216</v>
      </c>
      <c r="Q157" s="313">
        <f>'1.3'!R155</f>
        <v>89429.216491363244</v>
      </c>
      <c r="R157" s="313">
        <f>'1.3'!S155</f>
        <v>75734.783693283011</v>
      </c>
      <c r="S157" s="313">
        <f>'1.3'!T155</f>
        <v>69150.4213659378</v>
      </c>
      <c r="T157" s="313">
        <f>'1.3'!U155</f>
        <v>73014.712206253345</v>
      </c>
      <c r="U157" s="313">
        <f>'1.3'!V155</f>
        <v>72708.957017310066</v>
      </c>
      <c r="V157" s="313">
        <f>'1.3'!W155</f>
        <v>78002.192222257116</v>
      </c>
      <c r="W157" s="313">
        <f>'1.3'!X155</f>
        <v>113963.53059085255</v>
      </c>
      <c r="X157" s="313">
        <f>'1.3'!Y155</f>
        <v>92435.825891804066</v>
      </c>
      <c r="Y157" s="313">
        <f>'1.3'!Z155</f>
        <v>109201.16509637334</v>
      </c>
      <c r="Z157" s="313">
        <f>'1.3'!AA155</f>
        <v>134211.55361551771</v>
      </c>
      <c r="AA157" s="313">
        <f>'1.3'!AB155</f>
        <v>105020.40326394491</v>
      </c>
      <c r="AB157" s="313">
        <f>'1.3'!AC155</f>
        <v>94502.867769426783</v>
      </c>
      <c r="AC157" s="313">
        <f>'1.3'!AD155</f>
        <v>110858.28155247256</v>
      </c>
      <c r="AD157" s="313">
        <f>'1.3'!AE155</f>
        <v>94073.015440939475</v>
      </c>
      <c r="AE157" s="313">
        <f>'1.3'!AF155</f>
        <v>90699.275700296217</v>
      </c>
      <c r="AF157" s="313">
        <f>'1.3'!AG155</f>
        <v>94752.949909154704</v>
      </c>
      <c r="AG157" s="313">
        <f>'1.3'!AH155</f>
        <v>91978.469842000923</v>
      </c>
      <c r="AH157" s="313">
        <f>'1.3'!AI155</f>
        <v>91547.713771655588</v>
      </c>
      <c r="AI157" s="313">
        <f>'1.3'!AJ155</f>
        <v>96002.07767048727</v>
      </c>
      <c r="AJ157" s="313">
        <f>'1.3'!AK155</f>
        <v>110841.27587868946</v>
      </c>
      <c r="AK157" s="313">
        <f>'1.3'!AL155</f>
        <v>121965.2814200173</v>
      </c>
      <c r="AL157" s="313">
        <f>'1.3'!AM155</f>
        <v>114604.05305195999</v>
      </c>
      <c r="AM157" s="313">
        <f>'1.3'!AN155</f>
        <v>110172.10278258372</v>
      </c>
      <c r="AN157" s="313">
        <f>'1.3'!AO155</f>
        <v>108287.53485373661</v>
      </c>
      <c r="AO157" s="313">
        <f>'1.3'!AP155</f>
        <v>194214.19831630139</v>
      </c>
      <c r="AP157" s="313">
        <f>'1.3'!AQ155</f>
        <v>127063.87589258907</v>
      </c>
      <c r="AQ157" s="313">
        <f>'1.3'!AR155</f>
        <v>74746.669742642203</v>
      </c>
      <c r="AR157" s="313">
        <f>'1.3'!AS155</f>
        <v>83577.204459957909</v>
      </c>
      <c r="AS157" s="313">
        <f>'1.3'!AT155</f>
        <v>95443.405635159565</v>
      </c>
      <c r="AT157" s="313">
        <f>'1.3'!AU155</f>
        <v>121315.69382086671</v>
      </c>
      <c r="AU157" s="313">
        <f>'1.3'!AV155</f>
        <v>120331.4874604409</v>
      </c>
      <c r="AV157" s="313">
        <f>'1.3'!AW155</f>
        <v>150402.78410834901</v>
      </c>
      <c r="AW157" s="313">
        <f>'1.3'!AX155</f>
        <v>155390.23491392084</v>
      </c>
      <c r="AX157" s="313">
        <f>'1.3'!AY155</f>
        <v>153339.79517654871</v>
      </c>
    </row>
    <row r="158" spans="1:50" x14ac:dyDescent="0.2">
      <c r="A158" s="317" t="s">
        <v>332</v>
      </c>
      <c r="B158" s="313">
        <f>'1.3'!C156</f>
        <v>16577.327213639983</v>
      </c>
      <c r="C158" s="313">
        <f>'1.3'!D156</f>
        <v>18892.735047794995</v>
      </c>
      <c r="D158" s="313">
        <f>'1.3'!E156</f>
        <v>17716.438535470999</v>
      </c>
      <c r="E158" s="313">
        <f>'1.3'!F156</f>
        <v>22560.454521248874</v>
      </c>
      <c r="F158" s="313">
        <f>'1.3'!G156</f>
        <v>22072.356890347801</v>
      </c>
      <c r="G158" s="313">
        <f>'1.3'!H156</f>
        <v>23277.347585669431</v>
      </c>
      <c r="H158" s="313">
        <f>'1.3'!I156</f>
        <v>23151.018181866537</v>
      </c>
      <c r="I158" s="313">
        <f>'1.3'!J156</f>
        <v>26341.840110080382</v>
      </c>
      <c r="J158" s="313">
        <f>'1.3'!K156</f>
        <v>26206.869986238657</v>
      </c>
      <c r="K158" s="313">
        <f>'1.3'!L156</f>
        <v>28560.141337084569</v>
      </c>
      <c r="L158" s="313">
        <f>'1.3'!M156</f>
        <v>27652.846886963871</v>
      </c>
      <c r="M158" s="313">
        <f>'1.3'!N156</f>
        <v>31808.127117607175</v>
      </c>
      <c r="N158" s="313">
        <f>'1.3'!O156</f>
        <v>25213.408703163612</v>
      </c>
      <c r="O158" s="313">
        <f>'1.3'!P156</f>
        <v>26030.778955313002</v>
      </c>
      <c r="P158" s="313">
        <f>'1.3'!Q156</f>
        <v>27300.617483717288</v>
      </c>
      <c r="Q158" s="313">
        <f>'1.3'!R156</f>
        <v>29121.203680011815</v>
      </c>
      <c r="R158" s="313">
        <f>'1.3'!S156</f>
        <v>34698.913352136391</v>
      </c>
      <c r="S158" s="313">
        <f>'1.3'!T156</f>
        <v>29954.544182619793</v>
      </c>
      <c r="T158" s="313">
        <f>'1.3'!U156</f>
        <v>28689.458768421173</v>
      </c>
      <c r="U158" s="313">
        <f>'1.3'!V156</f>
        <v>30256.374515232292</v>
      </c>
      <c r="V158" s="313">
        <f>'1.3'!W156</f>
        <v>42152.312390818304</v>
      </c>
      <c r="W158" s="313">
        <f>'1.3'!X156</f>
        <v>65937.664258247562</v>
      </c>
      <c r="X158" s="313">
        <f>'1.3'!Y156</f>
        <v>44195.46492529782</v>
      </c>
      <c r="Y158" s="313">
        <f>'1.3'!Z156</f>
        <v>57307.755858277698</v>
      </c>
      <c r="Z158" s="313">
        <f>'1.3'!AA156</f>
        <v>83551.065153652395</v>
      </c>
      <c r="AA158" s="313">
        <f>'1.3'!AB156</f>
        <v>65932.69957975416</v>
      </c>
      <c r="AB158" s="313">
        <f>'1.3'!AC156</f>
        <v>50989.940810702974</v>
      </c>
      <c r="AC158" s="313">
        <f>'1.3'!AD156</f>
        <v>48416.596706125449</v>
      </c>
      <c r="AD158" s="313">
        <f>'1.3'!AE156</f>
        <v>46899.740697480396</v>
      </c>
      <c r="AE158" s="313">
        <f>'1.3'!AF156</f>
        <v>45847.893407114374</v>
      </c>
      <c r="AF158" s="313">
        <f>'1.3'!AG156</f>
        <v>41818.829775721555</v>
      </c>
      <c r="AG158" s="313">
        <f>'1.3'!AH156</f>
        <v>39965.04605366633</v>
      </c>
      <c r="AH158" s="313">
        <f>'1.3'!AI156</f>
        <v>39704.593920910906</v>
      </c>
      <c r="AI158" s="313">
        <f>'1.3'!AJ156</f>
        <v>39632.442542535457</v>
      </c>
      <c r="AJ158" s="313">
        <f>'1.3'!AK156</f>
        <v>51704.731515300824</v>
      </c>
      <c r="AK158" s="313">
        <f>'1.3'!AL156</f>
        <v>58468.940974953512</v>
      </c>
      <c r="AL158" s="313">
        <f>'1.3'!AM156</f>
        <v>52864.469837002362</v>
      </c>
      <c r="AM158" s="313">
        <f>'1.3'!AN156</f>
        <v>47254.563168227454</v>
      </c>
      <c r="AN158" s="313">
        <f>'1.3'!AO156</f>
        <v>39555.901294427385</v>
      </c>
      <c r="AO158" s="313">
        <f>'1.3'!AP156</f>
        <v>39597.708747099452</v>
      </c>
      <c r="AP158" s="313">
        <f>'1.3'!AQ156</f>
        <v>41385.539994168619</v>
      </c>
      <c r="AQ158" s="313">
        <f>'1.3'!AR156</f>
        <v>23986.139725001682</v>
      </c>
      <c r="AR158" s="313">
        <f>'1.3'!AS156</f>
        <v>27212.32179795807</v>
      </c>
      <c r="AS158" s="313">
        <f>'1.3'!AT156</f>
        <v>36114.335218304223</v>
      </c>
      <c r="AT158" s="313">
        <f>'1.3'!AU156</f>
        <v>44548.083487221549</v>
      </c>
      <c r="AU158" s="313">
        <f>'1.3'!AV156</f>
        <v>40941.585852325414</v>
      </c>
      <c r="AV158" s="313">
        <f>'1.3'!AW156</f>
        <v>50665.126923397125</v>
      </c>
      <c r="AW158" s="313">
        <f>'1.3'!AX156</f>
        <v>60704.508676687168</v>
      </c>
      <c r="AX158" s="313">
        <f>'1.3'!AY156</f>
        <v>60371.223611570385</v>
      </c>
    </row>
    <row r="159" spans="1:50" x14ac:dyDescent="0.2">
      <c r="A159" s="317" t="s">
        <v>393</v>
      </c>
      <c r="B159" s="313">
        <f>'1.3'!C157</f>
        <v>26939.787262543596</v>
      </c>
      <c r="C159" s="313">
        <f>'1.3'!D157</f>
        <v>30047.525626550116</v>
      </c>
      <c r="D159" s="313">
        <f>'1.3'!E157</f>
        <v>38454.815492416346</v>
      </c>
      <c r="E159" s="313">
        <f>'1.3'!F157</f>
        <v>29004.846146901993</v>
      </c>
      <c r="F159" s="313">
        <f>'1.3'!G157</f>
        <v>29876.257509652627</v>
      </c>
      <c r="G159" s="313">
        <f>'1.3'!H157</f>
        <v>32720.400155876658</v>
      </c>
      <c r="H159" s="313">
        <f>'1.3'!I157</f>
        <v>36469.233366272936</v>
      </c>
      <c r="I159" s="313">
        <f>'1.3'!J157</f>
        <v>28663.505524829463</v>
      </c>
      <c r="J159" s="313">
        <f>'1.3'!K157</f>
        <v>35087.407734640117</v>
      </c>
      <c r="K159" s="313">
        <f>'1.3'!L157</f>
        <v>31682.70915172069</v>
      </c>
      <c r="L159" s="313">
        <f>'1.3'!M157</f>
        <v>54608.618130545627</v>
      </c>
      <c r="M159" s="313">
        <f>'1.3'!N157</f>
        <v>51598.016793603296</v>
      </c>
      <c r="N159" s="313">
        <f>'1.3'!O157</f>
        <v>35302.13194179011</v>
      </c>
      <c r="O159" s="313">
        <f>'1.3'!P157</f>
        <v>46194.730220915655</v>
      </c>
      <c r="P159" s="313">
        <f>'1.3'!Q157</f>
        <v>43317.521794762928</v>
      </c>
      <c r="Q159" s="313">
        <f>'1.3'!R157</f>
        <v>60308.012811351437</v>
      </c>
      <c r="R159" s="313">
        <f>'1.3'!S157</f>
        <v>41035.870341146627</v>
      </c>
      <c r="S159" s="313">
        <f>'1.3'!T157</f>
        <v>39195.877183318007</v>
      </c>
      <c r="T159" s="313">
        <f>'1.3'!U157</f>
        <v>44325.253437832172</v>
      </c>
      <c r="U159" s="313">
        <f>'1.3'!V157</f>
        <v>42452.58250207777</v>
      </c>
      <c r="V159" s="313">
        <f>'1.3'!W157</f>
        <v>35849.879831438819</v>
      </c>
      <c r="W159" s="313">
        <f>'1.3'!X157</f>
        <v>48025.866332604986</v>
      </c>
      <c r="X159" s="313">
        <f>'1.3'!Y157</f>
        <v>48240.360966506232</v>
      </c>
      <c r="Y159" s="313">
        <f>'1.3'!Z157</f>
        <v>51893.40923809565</v>
      </c>
      <c r="Z159" s="313">
        <f>'1.3'!AA157</f>
        <v>50660.48846186533</v>
      </c>
      <c r="AA159" s="313">
        <f>'1.3'!AB157</f>
        <v>39087.703684190732</v>
      </c>
      <c r="AB159" s="313">
        <f>'1.3'!AC157</f>
        <v>43512.926958723823</v>
      </c>
      <c r="AC159" s="313">
        <f>'1.3'!AD157</f>
        <v>62441.684846347118</v>
      </c>
      <c r="AD159" s="313">
        <f>'1.3'!AE157</f>
        <v>47173.274743459078</v>
      </c>
      <c r="AE159" s="313">
        <f>'1.3'!AF157</f>
        <v>44851.382293181836</v>
      </c>
      <c r="AF159" s="313">
        <f>'1.3'!AG157</f>
        <v>52934.120133433142</v>
      </c>
      <c r="AG159" s="313">
        <f>'1.3'!AH157</f>
        <v>52013.423788334585</v>
      </c>
      <c r="AH159" s="313">
        <f>'1.3'!AI157</f>
        <v>51843.119850744682</v>
      </c>
      <c r="AI159" s="313">
        <f>'1.3'!AJ157</f>
        <v>56369.635127951813</v>
      </c>
      <c r="AJ159" s="313">
        <f>'1.3'!AK157</f>
        <v>59136.544363388632</v>
      </c>
      <c r="AK159" s="313">
        <f>'1.3'!AL157</f>
        <v>63496.340445063797</v>
      </c>
      <c r="AL159" s="313">
        <f>'1.3'!AM157</f>
        <v>61739.583214957631</v>
      </c>
      <c r="AM159" s="313">
        <f>'1.3'!AN157</f>
        <v>62917.539614356268</v>
      </c>
      <c r="AN159" s="313">
        <f>'1.3'!AO157</f>
        <v>68731.633559309223</v>
      </c>
      <c r="AO159" s="313">
        <f>'1.3'!AP157</f>
        <v>154616.48956920192</v>
      </c>
      <c r="AP159" s="313">
        <f>'1.3'!AQ157</f>
        <v>85678.335898420453</v>
      </c>
      <c r="AQ159" s="313">
        <f>'1.3'!AR157</f>
        <v>50760.530017640514</v>
      </c>
      <c r="AR159" s="313">
        <f>'1.3'!AS157</f>
        <v>56364.882661999851</v>
      </c>
      <c r="AS159" s="313">
        <f>'1.3'!AT157</f>
        <v>59329.070416855335</v>
      </c>
      <c r="AT159" s="313">
        <f>'1.3'!AU157</f>
        <v>76767.610333645134</v>
      </c>
      <c r="AU159" s="313">
        <f>'1.3'!AV157</f>
        <v>79389.90160811547</v>
      </c>
      <c r="AV159" s="313">
        <f>'1.3'!AW157</f>
        <v>99737.657184951895</v>
      </c>
      <c r="AW159" s="313">
        <f>'1.3'!AX157</f>
        <v>94685.726237233641</v>
      </c>
      <c r="AX159" s="313">
        <f>'1.3'!AY157</f>
        <v>92968.571564978294</v>
      </c>
    </row>
    <row r="160" spans="1:50" x14ac:dyDescent="0.2">
      <c r="A160" t="s">
        <v>907</v>
      </c>
      <c r="B160" s="313">
        <f>'1.3'!C158</f>
        <v>366845.26727853646</v>
      </c>
      <c r="C160" s="313">
        <f>'1.3'!D158</f>
        <v>393841.85160697252</v>
      </c>
      <c r="D160" s="313">
        <f>'1.3'!E158</f>
        <v>409265.78966162086</v>
      </c>
      <c r="E160" s="313">
        <f>'1.3'!F158</f>
        <v>468237.08974641439</v>
      </c>
      <c r="F160" s="313">
        <f>'1.3'!G158</f>
        <v>411761.31524313375</v>
      </c>
      <c r="G160" s="313">
        <f>'1.3'!H158</f>
        <v>453479.4022839347</v>
      </c>
      <c r="H160" s="313">
        <f>'1.3'!I158</f>
        <v>459458.5567668177</v>
      </c>
      <c r="I160" s="313">
        <f>'1.3'!J158</f>
        <v>513871.57602678705</v>
      </c>
      <c r="J160" s="313">
        <f>'1.3'!K158</f>
        <v>459251.32162524189</v>
      </c>
      <c r="K160" s="313">
        <f>'1.3'!L158</f>
        <v>496633.89413769491</v>
      </c>
      <c r="L160" s="313">
        <f>'1.3'!M158</f>
        <v>506115.15566120105</v>
      </c>
      <c r="M160" s="313">
        <f>'1.3'!N158</f>
        <v>556775.76237436535</v>
      </c>
      <c r="N160" s="313">
        <f>'1.3'!O158</f>
        <v>500538.20728973154</v>
      </c>
      <c r="O160" s="313">
        <f>'1.3'!P158</f>
        <v>549838.89469596301</v>
      </c>
      <c r="P160" s="313">
        <f>'1.3'!Q158</f>
        <v>567893.60805912863</v>
      </c>
      <c r="Q160" s="313">
        <f>'1.3'!R158</f>
        <v>645891.5044476412</v>
      </c>
      <c r="R160" s="313">
        <f>'1.3'!S158</f>
        <v>574879.85174775659</v>
      </c>
      <c r="S160" s="313">
        <f>'1.3'!T158</f>
        <v>597474.7715743822</v>
      </c>
      <c r="T160" s="313">
        <f>'1.3'!U158</f>
        <v>666838.11267504271</v>
      </c>
      <c r="U160" s="313">
        <f>'1.3'!V158</f>
        <v>715890.1387144773</v>
      </c>
      <c r="V160" s="313">
        <f>'1.3'!W158</f>
        <v>678541.4982635628</v>
      </c>
      <c r="W160" s="313">
        <f>'1.3'!X158</f>
        <v>689669.51495756558</v>
      </c>
      <c r="X160" s="313">
        <f>'1.3'!Y158</f>
        <v>783198.44453635695</v>
      </c>
      <c r="Y160" s="313">
        <f>'1.3'!Z158</f>
        <v>796511.40502463689</v>
      </c>
      <c r="Z160" s="313">
        <f>'1.3'!AA158</f>
        <v>720240.93607308529</v>
      </c>
      <c r="AA160" s="313">
        <f>'1.3'!AB158</f>
        <v>727205.29729903082</v>
      </c>
      <c r="AB160" s="313">
        <f>'1.3'!AC158</f>
        <v>758106.15892800409</v>
      </c>
      <c r="AC160" s="313">
        <f>'1.3'!AD158</f>
        <v>840696.62275109254</v>
      </c>
      <c r="AD160" s="313">
        <f>'1.3'!AE158</f>
        <v>737060.91085063573</v>
      </c>
      <c r="AE160" s="313">
        <f>'1.3'!AF158</f>
        <v>808723.71564487764</v>
      </c>
      <c r="AF160" s="313">
        <f>'1.3'!AG158</f>
        <v>768451.6923972849</v>
      </c>
      <c r="AG160" s="313">
        <f>'1.3'!AH158</f>
        <v>858906.55014519265</v>
      </c>
      <c r="AH160" s="313">
        <f>'1.3'!AI158</f>
        <v>757665.4694553141</v>
      </c>
      <c r="AI160" s="313">
        <f>'1.3'!AJ158</f>
        <v>828879.18696052954</v>
      </c>
      <c r="AJ160" s="313">
        <f>'1.3'!AK158</f>
        <v>851456.93081692094</v>
      </c>
      <c r="AK160" s="313">
        <f>'1.3'!AL158</f>
        <v>882196.68912597396</v>
      </c>
      <c r="AL160" s="313">
        <f>'1.3'!AM158</f>
        <v>813818.19677512301</v>
      </c>
      <c r="AM160" s="313">
        <f>'1.3'!AN158</f>
        <v>828214.96366226778</v>
      </c>
      <c r="AN160" s="313">
        <f>'1.3'!AO158</f>
        <v>827008.93478874676</v>
      </c>
      <c r="AO160" s="313">
        <f>'1.3'!AP158</f>
        <v>981251.55064857309</v>
      </c>
      <c r="AP160" s="313">
        <f>'1.3'!AQ158</f>
        <v>798113.27276597603</v>
      </c>
      <c r="AQ160" s="313">
        <f>'1.3'!AR158</f>
        <v>1011199.2281544886</v>
      </c>
      <c r="AR160" s="313">
        <f>'1.3'!AS158</f>
        <v>938672.50018965849</v>
      </c>
      <c r="AS160" s="313">
        <f>'1.3'!AT158</f>
        <v>1041023.4339277453</v>
      </c>
      <c r="AT160" s="313">
        <f>'1.3'!AU158</f>
        <v>822527.71949294186</v>
      </c>
      <c r="AU160" s="313">
        <f>'1.3'!AV158</f>
        <v>986106.61987809616</v>
      </c>
      <c r="AV160" s="313">
        <f>'1.3'!AW158</f>
        <v>931325.43794173189</v>
      </c>
      <c r="AW160" s="313">
        <f>'1.3'!AX158</f>
        <v>1108622.00911954</v>
      </c>
      <c r="AX160" s="313">
        <f>'1.3'!AY158</f>
        <v>1025802.6747795827</v>
      </c>
    </row>
    <row r="161" spans="1:50" x14ac:dyDescent="0.2">
      <c r="A161" s="11" t="s">
        <v>488</v>
      </c>
      <c r="B161" s="313">
        <f>'1.3'!C159</f>
        <v>359184.99308550981</v>
      </c>
      <c r="C161" s="313">
        <f>'1.3'!D159</f>
        <v>381787.38954990328</v>
      </c>
      <c r="D161" s="313">
        <f>'1.3'!E159</f>
        <v>393605.61653172236</v>
      </c>
      <c r="E161" s="313">
        <f>'1.3'!F159</f>
        <v>446147.69571970979</v>
      </c>
      <c r="F161" s="313">
        <f>'1.3'!G159</f>
        <v>409390.70122746314</v>
      </c>
      <c r="G161" s="313">
        <f>'1.3'!H159</f>
        <v>446912.24297878804</v>
      </c>
      <c r="H161" s="313">
        <f>'1.3'!I159</f>
        <v>449640.99529695348</v>
      </c>
      <c r="I161" s="313">
        <f>'1.3'!J159</f>
        <v>496519.02581673278</v>
      </c>
      <c r="J161" s="313">
        <f>'1.3'!K159</f>
        <v>455951.24207449995</v>
      </c>
      <c r="K161" s="313">
        <f>'1.3'!L159</f>
        <v>488555.65152378747</v>
      </c>
      <c r="L161" s="313">
        <f>'1.3'!M159</f>
        <v>495374.05275920004</v>
      </c>
      <c r="M161" s="313">
        <f>'1.3'!N159</f>
        <v>539428.05530513439</v>
      </c>
      <c r="N161" s="313">
        <f>'1.3'!O159</f>
        <v>499775.99625462614</v>
      </c>
      <c r="O161" s="313">
        <f>'1.3'!P159</f>
        <v>542784.71046608128</v>
      </c>
      <c r="P161" s="313">
        <f>'1.3'!Q159</f>
        <v>557509.40039725392</v>
      </c>
      <c r="Q161" s="313">
        <f>'1.3'!R159</f>
        <v>621267.03226270329</v>
      </c>
      <c r="R161" s="313">
        <f>'1.3'!S159</f>
        <v>567339.76088488474</v>
      </c>
      <c r="S161" s="313">
        <f>'1.3'!T159</f>
        <v>582867.93377144646</v>
      </c>
      <c r="T161" s="313">
        <f>'1.3'!U159</f>
        <v>650544.25488966762</v>
      </c>
      <c r="U161" s="313">
        <f>'1.3'!V159</f>
        <v>700763.67297980178</v>
      </c>
      <c r="V161" s="313">
        <f>'1.3'!W159</f>
        <v>679903.89075797726</v>
      </c>
      <c r="W161" s="313">
        <f>'1.3'!X159</f>
        <v>691228.75116256124</v>
      </c>
      <c r="X161" s="313">
        <f>'1.3'!Y159</f>
        <v>781957.60798601806</v>
      </c>
      <c r="Y161" s="313">
        <f>'1.3'!Z159</f>
        <v>786727.43679581536</v>
      </c>
      <c r="Z161" s="313">
        <f>'1.3'!AA159</f>
        <v>725003.69357411517</v>
      </c>
      <c r="AA161" s="313">
        <f>'1.3'!AB159</f>
        <v>729653.03628551424</v>
      </c>
      <c r="AB161" s="313">
        <f>'1.3'!AC159</f>
        <v>760510.37280050921</v>
      </c>
      <c r="AC161" s="313">
        <f>'1.3'!AD159</f>
        <v>837028.76494245604</v>
      </c>
      <c r="AD161" s="313">
        <f>'1.3'!AE159</f>
        <v>747205.75365309801</v>
      </c>
      <c r="AE161" s="313">
        <f>'1.3'!AF159</f>
        <v>818920.85717987863</v>
      </c>
      <c r="AF161" s="313">
        <f>'1.3'!AG159</f>
        <v>775820.77163144748</v>
      </c>
      <c r="AG161" s="313">
        <f>'1.3'!AH159</f>
        <v>860231.88188652834</v>
      </c>
      <c r="AH161" s="313">
        <f>'1.3'!AI159</f>
        <v>767625.51706379675</v>
      </c>
      <c r="AI161" s="313">
        <f>'1.3'!AJ159</f>
        <v>836272.54973863612</v>
      </c>
      <c r="AJ161" s="313">
        <f>'1.3'!AK159</f>
        <v>855089.50942290341</v>
      </c>
      <c r="AK161" s="313">
        <f>'1.3'!AL159</f>
        <v>876954.78668317362</v>
      </c>
      <c r="AL161" s="313">
        <f>'1.3'!AM159</f>
        <v>825805.60799084674</v>
      </c>
      <c r="AM161" s="313">
        <f>'1.3'!AN159</f>
        <v>838235.00046307989</v>
      </c>
      <c r="AN161" s="313">
        <f>'1.3'!AO159</f>
        <v>837687.80030503427</v>
      </c>
      <c r="AO161" s="313">
        <f>'1.3'!AP159</f>
        <v>978925.78477441054</v>
      </c>
      <c r="AP161" s="313">
        <f>'1.3'!AQ159</f>
        <v>808098.03863676125</v>
      </c>
      <c r="AQ161" s="313">
        <f>'1.3'!AR159</f>
        <v>1017859.9022941082</v>
      </c>
      <c r="AR161" s="313">
        <f>'1.3'!AS159</f>
        <v>947127.08304880722</v>
      </c>
      <c r="AS161" s="313">
        <f>'1.3'!AT159</f>
        <v>1032197.7959835087</v>
      </c>
      <c r="AT161" s="313">
        <f>'1.3'!AU159</f>
        <v>837173.6020932761</v>
      </c>
      <c r="AU161" s="313">
        <f>'1.3'!AV159</f>
        <v>999271.96972825739</v>
      </c>
      <c r="AV161" s="313">
        <f>'1.3'!AW159</f>
        <v>941998.0851875525</v>
      </c>
      <c r="AW161" s="313">
        <f>'1.3'!AX159</f>
        <v>1098711.242285053</v>
      </c>
      <c r="AX161" s="313">
        <f>'1.3'!AY159</f>
        <v>1037296.0386160183</v>
      </c>
    </row>
    <row r="162" spans="1:50" x14ac:dyDescent="0.2">
      <c r="A162" s="317" t="s">
        <v>244</v>
      </c>
      <c r="B162" s="313">
        <f>'1.3'!C160</f>
        <v>108813.98472245672</v>
      </c>
      <c r="C162" s="313">
        <f>'1.3'!D160</f>
        <v>111962.85661816929</v>
      </c>
      <c r="D162" s="313">
        <f>'1.3'!E160</f>
        <v>108869.56782731874</v>
      </c>
      <c r="E162" s="313">
        <f>'1.3'!F160</f>
        <v>136394.0533856508</v>
      </c>
      <c r="F162" s="313">
        <f>'1.3'!G160</f>
        <v>119089.48670200624</v>
      </c>
      <c r="G162" s="313">
        <f>'1.3'!H160</f>
        <v>129383.70217566239</v>
      </c>
      <c r="H162" s="313">
        <f>'1.3'!I160</f>
        <v>123127.3396345599</v>
      </c>
      <c r="I162" s="313">
        <f>'1.3'!J160</f>
        <v>148064.23609913822</v>
      </c>
      <c r="J162" s="313">
        <f>'1.3'!K160</f>
        <v>131676.15135521663</v>
      </c>
      <c r="K162" s="313">
        <f>'1.3'!L160</f>
        <v>142353.60941067612</v>
      </c>
      <c r="L162" s="313">
        <f>'1.3'!M160</f>
        <v>136614.92326731421</v>
      </c>
      <c r="M162" s="313">
        <f>'1.3'!N160</f>
        <v>162866.12951001441</v>
      </c>
      <c r="N162" s="313">
        <f>'1.3'!O160</f>
        <v>145928.3645267401</v>
      </c>
      <c r="O162" s="313">
        <f>'1.3'!P160</f>
        <v>159831.0258895529</v>
      </c>
      <c r="P162" s="313">
        <f>'1.3'!Q160</f>
        <v>154793.04789453797</v>
      </c>
      <c r="Q162" s="313">
        <f>'1.3'!R160</f>
        <v>184290.49370526575</v>
      </c>
      <c r="R162" s="313">
        <f>'1.3'!S160</f>
        <v>164759.95695964614</v>
      </c>
      <c r="S162" s="313">
        <f>'1.3'!T160</f>
        <v>173131.46587692192</v>
      </c>
      <c r="T162" s="313">
        <f>'1.3'!U160</f>
        <v>170992.99192093278</v>
      </c>
      <c r="U162" s="313">
        <f>'1.3'!V160</f>
        <v>199887.92983587092</v>
      </c>
      <c r="V162" s="313">
        <f>'1.3'!W160</f>
        <v>174577.62034177608</v>
      </c>
      <c r="W162" s="313">
        <f>'1.3'!X160</f>
        <v>190082.24227493431</v>
      </c>
      <c r="X162" s="313">
        <f>'1.3'!Y160</f>
        <v>184056.51102683757</v>
      </c>
      <c r="Y162" s="313">
        <f>'1.3'!Z160</f>
        <v>225867.15350284544</v>
      </c>
      <c r="Z162" s="313">
        <f>'1.3'!AA160</f>
        <v>184243.88839330064</v>
      </c>
      <c r="AA162" s="313">
        <f>'1.3'!AB160</f>
        <v>199458.89962971973</v>
      </c>
      <c r="AB162" s="313">
        <f>'1.3'!AC160</f>
        <v>189659.39787858649</v>
      </c>
      <c r="AC162" s="313">
        <f>'1.3'!AD160</f>
        <v>241594.94509894773</v>
      </c>
      <c r="AD162" s="313">
        <f>'1.3'!AE160</f>
        <v>197179.75286197243</v>
      </c>
      <c r="AE162" s="313">
        <f>'1.3'!AF160</f>
        <v>217799.27419681681</v>
      </c>
      <c r="AF162" s="313">
        <f>'1.3'!AG160</f>
        <v>202006.11715642191</v>
      </c>
      <c r="AG162" s="313">
        <f>'1.3'!AH160</f>
        <v>250961.74104935129</v>
      </c>
      <c r="AH162" s="313">
        <f>'1.3'!AI160</f>
        <v>214104.80271731317</v>
      </c>
      <c r="AI162" s="313">
        <f>'1.3'!AJ160</f>
        <v>221448.26764469681</v>
      </c>
      <c r="AJ162" s="313">
        <f>'1.3'!AK160</f>
        <v>214914.33825636376</v>
      </c>
      <c r="AK162" s="313">
        <f>'1.3'!AL160</f>
        <v>259990.88531063177</v>
      </c>
      <c r="AL162" s="313">
        <f>'1.3'!AM160</f>
        <v>227185.23585184565</v>
      </c>
      <c r="AM162" s="313">
        <f>'1.3'!AN160</f>
        <v>235729.42088033762</v>
      </c>
      <c r="AN162" s="313">
        <f>'1.3'!AO160</f>
        <v>227281.93620784098</v>
      </c>
      <c r="AO162" s="313">
        <f>'1.3'!AP160</f>
        <v>273731.73101353226</v>
      </c>
      <c r="AP162" s="313">
        <f>'1.3'!AQ160</f>
        <v>224795.98637815716</v>
      </c>
      <c r="AQ162" s="313">
        <f>'1.3'!AR160</f>
        <v>236826.61692604085</v>
      </c>
      <c r="AR162" s="313">
        <f>'1.3'!AS160</f>
        <v>229094.69622903282</v>
      </c>
      <c r="AS162" s="313">
        <f>'1.3'!AT160</f>
        <v>289338.36035064666</v>
      </c>
      <c r="AT162" s="313">
        <f>'1.3'!AU160</f>
        <v>228758.2341140401</v>
      </c>
      <c r="AU162" s="313">
        <f>'1.3'!AV160</f>
        <v>253027.36498571365</v>
      </c>
      <c r="AV162" s="313">
        <f>'1.3'!AW160</f>
        <v>238800.94767792776</v>
      </c>
      <c r="AW162" s="313">
        <f>'1.3'!AX160</f>
        <v>308141.45885645982</v>
      </c>
      <c r="AX162" s="313">
        <f>'1.3'!AY160</f>
        <v>253500.18326921295</v>
      </c>
    </row>
    <row r="163" spans="1:50" x14ac:dyDescent="0.2">
      <c r="A163" s="317" t="s">
        <v>245</v>
      </c>
      <c r="B163" s="313">
        <f>'1.3'!C161</f>
        <v>44414.072392711067</v>
      </c>
      <c r="C163" s="313">
        <f>'1.3'!D161</f>
        <v>51027.447828687153</v>
      </c>
      <c r="D163" s="313">
        <f>'1.3'!E161</f>
        <v>53050.196765361485</v>
      </c>
      <c r="E163" s="313">
        <f>'1.3'!F161</f>
        <v>60544.78376753784</v>
      </c>
      <c r="F163" s="313">
        <f>'1.3'!G161</f>
        <v>46653.839364866217</v>
      </c>
      <c r="G163" s="313">
        <f>'1.3'!H161</f>
        <v>56186.920558694466</v>
      </c>
      <c r="H163" s="313">
        <f>'1.3'!I161</f>
        <v>57299.536991453846</v>
      </c>
      <c r="I163" s="313">
        <f>'1.3'!J161</f>
        <v>68938.368194759474</v>
      </c>
      <c r="J163" s="313">
        <f>'1.3'!K161</f>
        <v>53432.24621592067</v>
      </c>
      <c r="K163" s="313">
        <f>'1.3'!L161</f>
        <v>62402.831213388621</v>
      </c>
      <c r="L163" s="313">
        <f>'1.3'!M161</f>
        <v>64127.323401407804</v>
      </c>
      <c r="M163" s="313">
        <f>'1.3'!N161</f>
        <v>74027.24862266751</v>
      </c>
      <c r="N163" s="313">
        <f>'1.3'!O161</f>
        <v>53274.415955718738</v>
      </c>
      <c r="O163" s="313">
        <f>'1.3'!P161</f>
        <v>67938.102011488954</v>
      </c>
      <c r="P163" s="313">
        <f>'1.3'!Q161</f>
        <v>69126.722310855956</v>
      </c>
      <c r="Q163" s="313">
        <f>'1.3'!R161</f>
        <v>82899.094721812333</v>
      </c>
      <c r="R163" s="313">
        <f>'1.3'!S161</f>
        <v>63909.589451935171</v>
      </c>
      <c r="S163" s="313">
        <f>'1.3'!T161</f>
        <v>75168.317732525553</v>
      </c>
      <c r="T163" s="313">
        <f>'1.3'!U161</f>
        <v>79210.237590164936</v>
      </c>
      <c r="U163" s="313">
        <f>'1.3'!V161</f>
        <v>85681.717545919324</v>
      </c>
      <c r="V163" s="313">
        <f>'1.3'!W161</f>
        <v>62431.698383018207</v>
      </c>
      <c r="W163" s="313">
        <f>'1.3'!X161</f>
        <v>75542.238678913651</v>
      </c>
      <c r="X163" s="313">
        <f>'1.3'!Y161</f>
        <v>78287.936614136444</v>
      </c>
      <c r="Y163" s="313">
        <f>'1.3'!Z161</f>
        <v>87741.877680452671</v>
      </c>
      <c r="Z163" s="313">
        <f>'1.3'!AA161</f>
        <v>66381.40337145378</v>
      </c>
      <c r="AA163" s="313">
        <f>'1.3'!AB161</f>
        <v>84155.18549749536</v>
      </c>
      <c r="AB163" s="313">
        <f>'1.3'!AC161</f>
        <v>80436.347430883645</v>
      </c>
      <c r="AC163" s="313">
        <f>'1.3'!AD161</f>
        <v>93970.290774979207</v>
      </c>
      <c r="AD163" s="313">
        <f>'1.3'!AE161</f>
        <v>65573.44812300893</v>
      </c>
      <c r="AE163" s="313">
        <f>'1.3'!AF161</f>
        <v>81613.178530276258</v>
      </c>
      <c r="AF163" s="313">
        <f>'1.3'!AG161</f>
        <v>80897.382616494899</v>
      </c>
      <c r="AG163" s="313">
        <f>'1.3'!AH161</f>
        <v>97959.341413256247</v>
      </c>
      <c r="AH163" s="313">
        <f>'1.3'!AI161</f>
        <v>75444.90374564279</v>
      </c>
      <c r="AI163" s="313">
        <f>'1.3'!AJ161</f>
        <v>88882.201731315799</v>
      </c>
      <c r="AJ163" s="313">
        <f>'1.3'!AK161</f>
        <v>91255.929494861091</v>
      </c>
      <c r="AK163" s="313">
        <f>'1.3'!AL161</f>
        <v>101183.45814479925</v>
      </c>
      <c r="AL163" s="313">
        <f>'1.3'!AM161</f>
        <v>81501.524297678174</v>
      </c>
      <c r="AM163" s="313">
        <f>'1.3'!AN161</f>
        <v>95592.234567962398</v>
      </c>
      <c r="AN163" s="313">
        <f>'1.3'!AO161</f>
        <v>96677.542071925214</v>
      </c>
      <c r="AO163" s="313">
        <f>'1.3'!AP161</f>
        <v>108413.17998002925</v>
      </c>
      <c r="AP163" s="313">
        <f>'1.3'!AQ161</f>
        <v>82687.488146209129</v>
      </c>
      <c r="AQ163" s="313">
        <f>'1.3'!AR161</f>
        <v>93994.455975253048</v>
      </c>
      <c r="AR163" s="313">
        <f>'1.3'!AS161</f>
        <v>96189.564953770721</v>
      </c>
      <c r="AS163" s="313">
        <f>'1.3'!AT161</f>
        <v>119182.85035807107</v>
      </c>
      <c r="AT163" s="313">
        <f>'1.3'!AU161</f>
        <v>83918.68168776136</v>
      </c>
      <c r="AU163" s="313">
        <f>'1.3'!AV161</f>
        <v>109653.56509157742</v>
      </c>
      <c r="AV163" s="313">
        <f>'1.3'!AW161</f>
        <v>111361.87479166087</v>
      </c>
      <c r="AW163" s="313">
        <f>'1.3'!AX161</f>
        <v>144861.99274607681</v>
      </c>
      <c r="AX163" s="313">
        <f>'1.3'!AY161</f>
        <v>101441.58076510526</v>
      </c>
    </row>
    <row r="164" spans="1:50" x14ac:dyDescent="0.2">
      <c r="A164" s="317" t="s">
        <v>331</v>
      </c>
      <c r="B164" s="313">
        <f>'1.3'!C162</f>
        <v>12295</v>
      </c>
      <c r="C164" s="313">
        <f>'1.3'!D162</f>
        <v>12613</v>
      </c>
      <c r="D164" s="313">
        <f>'1.3'!E162</f>
        <v>12821</v>
      </c>
      <c r="E164" s="313">
        <f>'1.3'!F162</f>
        <v>12930</v>
      </c>
      <c r="F164" s="313">
        <f>'1.3'!G162</f>
        <v>13769.896619513947</v>
      </c>
      <c r="G164" s="313">
        <f>'1.3'!H162</f>
        <v>14168.893623957378</v>
      </c>
      <c r="H164" s="313">
        <f>'1.3'!I162</f>
        <v>14391.891949749072</v>
      </c>
      <c r="I164" s="313">
        <f>'1.3'!J162</f>
        <v>14514.891026306821</v>
      </c>
      <c r="J164" s="313">
        <f>'1.3'!K162</f>
        <v>15287</v>
      </c>
      <c r="K164" s="313">
        <f>'1.3'!L162</f>
        <v>15653</v>
      </c>
      <c r="L164" s="313">
        <f>'1.3'!M162</f>
        <v>15940</v>
      </c>
      <c r="M164" s="313">
        <f>'1.3'!N162</f>
        <v>16057</v>
      </c>
      <c r="N164" s="313">
        <f>'1.3'!O162</f>
        <v>16987</v>
      </c>
      <c r="O164" s="313">
        <f>'1.3'!P162</f>
        <v>17419</v>
      </c>
      <c r="P164" s="313">
        <f>'1.3'!Q162</f>
        <v>17766</v>
      </c>
      <c r="Q164" s="313">
        <f>'1.3'!R162</f>
        <v>17921</v>
      </c>
      <c r="R164" s="313">
        <f>'1.3'!S162</f>
        <v>18990</v>
      </c>
      <c r="S164" s="313">
        <f>'1.3'!T162</f>
        <v>19439</v>
      </c>
      <c r="T164" s="313">
        <f>'1.3'!U162</f>
        <v>19754.000000000004</v>
      </c>
      <c r="U164" s="313">
        <f>'1.3'!V162</f>
        <v>19896</v>
      </c>
      <c r="V164" s="313">
        <f>'1.3'!W162</f>
        <v>21231</v>
      </c>
      <c r="W164" s="313">
        <f>'1.3'!X162</f>
        <v>21674</v>
      </c>
      <c r="X164" s="313">
        <f>'1.3'!Y162</f>
        <v>22186</v>
      </c>
      <c r="Y164" s="313">
        <f>'1.3'!Z162</f>
        <v>22498</v>
      </c>
      <c r="Z164" s="313">
        <f>'1.3'!AA162</f>
        <v>23484.346776823528</v>
      </c>
      <c r="AA164" s="313">
        <f>'1.3'!AB162</f>
        <v>23971.091946444456</v>
      </c>
      <c r="AB164" s="313">
        <f>'1.3'!AC162</f>
        <v>24320.813018432465</v>
      </c>
      <c r="AC164" s="313">
        <f>'1.3'!AD162</f>
        <v>24421.748258299551</v>
      </c>
      <c r="AD164" s="313">
        <f>'1.3'!AE162</f>
        <v>24845.506323843925</v>
      </c>
      <c r="AE164" s="313">
        <f>'1.3'!AF162</f>
        <v>25109.148759694697</v>
      </c>
      <c r="AF164" s="313">
        <f>'1.3'!AG162</f>
        <v>25651.161186872974</v>
      </c>
      <c r="AG164" s="313">
        <f>'1.3'!AH162</f>
        <v>25797.183729588403</v>
      </c>
      <c r="AH164" s="313">
        <f>'1.3'!AI162</f>
        <v>26068.570664165913</v>
      </c>
      <c r="AI164" s="313">
        <f>'1.3'!AJ162</f>
        <v>26364.950799727951</v>
      </c>
      <c r="AJ164" s="313">
        <f>'1.3'!AK162</f>
        <v>26833.39244469531</v>
      </c>
      <c r="AK164" s="313">
        <f>'1.3'!AL162</f>
        <v>27444.086091410816</v>
      </c>
      <c r="AL164" s="313">
        <f>'1.3'!AM162</f>
        <v>28840.90554006349</v>
      </c>
      <c r="AM164" s="313">
        <f>'1.3'!AN162</f>
        <v>28340.458713716216</v>
      </c>
      <c r="AN164" s="313">
        <f>'1.3'!AO162</f>
        <v>28649.758244287084</v>
      </c>
      <c r="AO164" s="313">
        <f>'1.3'!AP162</f>
        <v>29208.877501933217</v>
      </c>
      <c r="AP164" s="313">
        <f>'1.3'!AQ162</f>
        <v>29484.849184251208</v>
      </c>
      <c r="AQ164" s="313">
        <f>'1.3'!AR162</f>
        <v>29853.289774883902</v>
      </c>
      <c r="AR164" s="313">
        <f>'1.3'!AS162</f>
        <v>30669.180232915649</v>
      </c>
      <c r="AS164" s="313">
        <f>'1.3'!AT162</f>
        <v>31946.680807949233</v>
      </c>
      <c r="AT164" s="313">
        <f>'1.3'!AU162</f>
        <v>33508.891380310582</v>
      </c>
      <c r="AU164" s="313">
        <f>'1.3'!AV162</f>
        <v>35121.152027995362</v>
      </c>
      <c r="AV164" s="313">
        <f>'1.3'!AW162</f>
        <v>36292.61813159442</v>
      </c>
      <c r="AW164" s="313">
        <f>'1.3'!AX162</f>
        <v>36946.972423771411</v>
      </c>
      <c r="AX164" s="313">
        <f>'1.3'!AY162</f>
        <v>36530.241963981229</v>
      </c>
    </row>
    <row r="165" spans="1:50" x14ac:dyDescent="0.2">
      <c r="A165" s="317" t="s">
        <v>332</v>
      </c>
      <c r="B165" s="313">
        <f>'1.3'!C163</f>
        <v>63459.875513782426</v>
      </c>
      <c r="C165" s="313">
        <f>'1.3'!D163</f>
        <v>67392.414865239203</v>
      </c>
      <c r="D165" s="313">
        <f>'1.3'!E163</f>
        <v>65518.096118920395</v>
      </c>
      <c r="E165" s="313">
        <f>'1.3'!F163</f>
        <v>77315.192155142926</v>
      </c>
      <c r="F165" s="313">
        <f>'1.3'!G163</f>
        <v>83595.74668592088</v>
      </c>
      <c r="G165" s="313">
        <f>'1.3'!H163</f>
        <v>84616.322920910839</v>
      </c>
      <c r="H165" s="313">
        <f>'1.3'!I163</f>
        <v>81113.35691165163</v>
      </c>
      <c r="I165" s="313">
        <f>'1.3'!J163</f>
        <v>84368.914188831899</v>
      </c>
      <c r="J165" s="313">
        <f>'1.3'!K163</f>
        <v>82264.161747459177</v>
      </c>
      <c r="K165" s="313">
        <f>'1.3'!L163</f>
        <v>82997.047264097841</v>
      </c>
      <c r="L165" s="313">
        <f>'1.3'!M163</f>
        <v>80505.659769895181</v>
      </c>
      <c r="M165" s="313">
        <f>'1.3'!N163</f>
        <v>88086.356474570086</v>
      </c>
      <c r="N165" s="313">
        <f>'1.3'!O163</f>
        <v>91328.171524613048</v>
      </c>
      <c r="O165" s="313">
        <f>'1.3'!P163</f>
        <v>87863.411318323895</v>
      </c>
      <c r="P165" s="313">
        <f>'1.3'!Q163</f>
        <v>88939.271451002438</v>
      </c>
      <c r="Q165" s="313">
        <f>'1.3'!R163</f>
        <v>103480.79186996086</v>
      </c>
      <c r="R165" s="313">
        <f>'1.3'!S163</f>
        <v>91497.118548389888</v>
      </c>
      <c r="S165" s="313">
        <f>'1.3'!T163</f>
        <v>91210.863463845424</v>
      </c>
      <c r="T165" s="313">
        <f>'1.3'!U163</f>
        <v>118197.53908142925</v>
      </c>
      <c r="U165" s="313">
        <f>'1.3'!V163</f>
        <v>133208.52423984586</v>
      </c>
      <c r="V165" s="313">
        <f>'1.3'!W163</f>
        <v>189307.68144124339</v>
      </c>
      <c r="W165" s="313">
        <f>'1.3'!X163</f>
        <v>146824.20883087887</v>
      </c>
      <c r="X165" s="313">
        <f>'1.3'!Y163</f>
        <v>229355.7161126055</v>
      </c>
      <c r="Y165" s="313">
        <f>'1.3'!Z163</f>
        <v>149216.98056839069</v>
      </c>
      <c r="Z165" s="313">
        <f>'1.3'!AA163</f>
        <v>170197.89022089608</v>
      </c>
      <c r="AA165" s="313">
        <f>'1.3'!AB163</f>
        <v>142741.00983653089</v>
      </c>
      <c r="AB165" s="313">
        <f>'1.3'!AC163</f>
        <v>164939.30579019917</v>
      </c>
      <c r="AC165" s="313">
        <f>'1.3'!AD163</f>
        <v>146070.38753076052</v>
      </c>
      <c r="AD165" s="313">
        <f>'1.3'!AE163</f>
        <v>153342.09028979635</v>
      </c>
      <c r="AE165" s="313">
        <f>'1.3'!AF163</f>
        <v>146302.61478987758</v>
      </c>
      <c r="AF165" s="313">
        <f>'1.3'!AG163</f>
        <v>140798.36429546564</v>
      </c>
      <c r="AG165" s="313">
        <f>'1.3'!AH163</f>
        <v>148753.84777359641</v>
      </c>
      <c r="AH165" s="313">
        <f>'1.3'!AI163</f>
        <v>137353.59769262918</v>
      </c>
      <c r="AI165" s="313">
        <f>'1.3'!AJ163</f>
        <v>173764.44041421995</v>
      </c>
      <c r="AJ165" s="313">
        <f>'1.3'!AK163</f>
        <v>167693.34534610171</v>
      </c>
      <c r="AK165" s="313">
        <f>'1.3'!AL163</f>
        <v>134596.82103174663</v>
      </c>
      <c r="AL165" s="313">
        <f>'1.3'!AM163</f>
        <v>153881.23155965382</v>
      </c>
      <c r="AM165" s="313">
        <f>'1.3'!AN163</f>
        <v>133992.47626980703</v>
      </c>
      <c r="AN165" s="313">
        <f>'1.3'!AO163</f>
        <v>114077.8298647193</v>
      </c>
      <c r="AO165" s="313">
        <f>'1.3'!AP163</f>
        <v>124348.90282185983</v>
      </c>
      <c r="AP165" s="313">
        <f>'1.3'!AQ163</f>
        <v>112158.50267626056</v>
      </c>
      <c r="AQ165" s="313">
        <f>'1.3'!AR163</f>
        <v>81986.242919627606</v>
      </c>
      <c r="AR165" s="313">
        <f>'1.3'!AS163</f>
        <v>107564.45221033753</v>
      </c>
      <c r="AS165" s="313">
        <f>'1.3'!AT163</f>
        <v>132184.80881560576</v>
      </c>
      <c r="AT165" s="313">
        <f>'1.3'!AU163</f>
        <v>127068.36968034825</v>
      </c>
      <c r="AU165" s="313">
        <f>'1.3'!AV163</f>
        <v>125758.36819711493</v>
      </c>
      <c r="AV165" s="313">
        <f>'1.3'!AW163</f>
        <v>158372.90110221357</v>
      </c>
      <c r="AW165" s="313">
        <f>'1.3'!AX163</f>
        <v>191667.18997949679</v>
      </c>
      <c r="AX165" s="313">
        <f>'1.3'!AY163</f>
        <v>210210.41088306764</v>
      </c>
    </row>
    <row r="166" spans="1:50" x14ac:dyDescent="0.2">
      <c r="A166" s="317" t="s">
        <v>248</v>
      </c>
      <c r="B166" s="313">
        <f>'1.3'!C164</f>
        <v>1568.1738145641234</v>
      </c>
      <c r="C166" s="313">
        <f>'1.3'!D164</f>
        <v>1304.0830843713497</v>
      </c>
      <c r="D166" s="313">
        <f>'1.3'!E164</f>
        <v>1411.9468579581296</v>
      </c>
      <c r="E166" s="313">
        <f>'1.3'!F164</f>
        <v>2423.5217439595326</v>
      </c>
      <c r="F166" s="313">
        <f>'1.3'!G164</f>
        <v>3598.9374436282055</v>
      </c>
      <c r="G166" s="313">
        <f>'1.3'!H164</f>
        <v>3608.6873298485666</v>
      </c>
      <c r="H166" s="313">
        <f>'1.3'!I164</f>
        <v>2276.7242856592979</v>
      </c>
      <c r="I166" s="313">
        <f>'1.3'!J164</f>
        <v>2998.5021051634476</v>
      </c>
      <c r="J166" s="313">
        <f>'1.3'!K164</f>
        <v>5812.9483935544313</v>
      </c>
      <c r="K166" s="313">
        <f>'1.3'!L164</f>
        <v>4203.8617422907255</v>
      </c>
      <c r="L166" s="313">
        <f>'1.3'!M164</f>
        <v>2395.8065907437626</v>
      </c>
      <c r="M166" s="313">
        <f>'1.3'!N164</f>
        <v>2603.8865774013793</v>
      </c>
      <c r="N166" s="313">
        <f>'1.3'!O164</f>
        <v>4082.0865486594971</v>
      </c>
      <c r="O166" s="313">
        <f>'1.3'!P164</f>
        <v>4185.296210224973</v>
      </c>
      <c r="P166" s="313">
        <f>'1.3'!Q164</f>
        <v>8682.1441962024073</v>
      </c>
      <c r="Q166" s="313">
        <f>'1.3'!R164</f>
        <v>9007.1509945170237</v>
      </c>
      <c r="R166" s="313">
        <f>'1.3'!S164</f>
        <v>8752.5407962881745</v>
      </c>
      <c r="S166" s="313">
        <f>'1.3'!T164</f>
        <v>4876.2305184880543</v>
      </c>
      <c r="T166" s="313">
        <f>'1.3'!U164</f>
        <v>11285.529907916687</v>
      </c>
      <c r="U166" s="313">
        <f>'1.3'!V164</f>
        <v>5738.7988882198188</v>
      </c>
      <c r="V166" s="313">
        <f>'1.3'!W164</f>
        <v>1509.0124516891713</v>
      </c>
      <c r="W166" s="313">
        <f>'1.3'!X164</f>
        <v>6173.5978577160049</v>
      </c>
      <c r="X166" s="313">
        <f>'1.3'!Y164</f>
        <v>4211.1632636588529</v>
      </c>
      <c r="Y166" s="313">
        <f>'1.3'!Z164</f>
        <v>13627.494124385968</v>
      </c>
      <c r="Z166" s="313">
        <f>'1.3'!AA164</f>
        <v>13312.766578716359</v>
      </c>
      <c r="AA166" s="313">
        <f>'1.3'!AB164</f>
        <v>1791.0244306034153</v>
      </c>
      <c r="AB166" s="313">
        <f>'1.3'!AC164</f>
        <v>10593.515371973053</v>
      </c>
      <c r="AC166" s="313">
        <f>'1.3'!AD164</f>
        <v>3318.9712992471727</v>
      </c>
      <c r="AD166" s="313">
        <f>'1.3'!AE164</f>
        <v>10296.298763119321</v>
      </c>
      <c r="AE166" s="313">
        <f>'1.3'!AF164</f>
        <v>2141.9085235717607</v>
      </c>
      <c r="AF166" s="313">
        <f>'1.3'!AG164</f>
        <v>9217.6821999052427</v>
      </c>
      <c r="AG166" s="313">
        <f>'1.3'!AH164</f>
        <v>2314.9900841236754</v>
      </c>
      <c r="AH166" s="313">
        <f>'1.3'!AI164</f>
        <v>7631.9455110191766</v>
      </c>
      <c r="AI166" s="313">
        <f>'1.3'!AJ164</f>
        <v>2219.5571956312965</v>
      </c>
      <c r="AJ166" s="313">
        <f>'1.3'!AK164</f>
        <v>8627.93139276683</v>
      </c>
      <c r="AK166" s="313">
        <f>'1.3'!AL164</f>
        <v>7238.2316385526965</v>
      </c>
      <c r="AL166" s="313">
        <f>'1.3'!AM164</f>
        <v>7854.3845500395246</v>
      </c>
      <c r="AM166" s="313">
        <f>'1.3'!AN164</f>
        <v>1861.1555274693117</v>
      </c>
      <c r="AN166" s="313">
        <f>'1.3'!AO164</f>
        <v>5712.9202237616446</v>
      </c>
      <c r="AO166" s="313">
        <f>'1.3'!AP164</f>
        <v>2880.5312702295187</v>
      </c>
      <c r="AP166" s="313">
        <f>'1.3'!AQ164</f>
        <v>4450.9213838536007</v>
      </c>
      <c r="AQ166" s="313">
        <f>'1.3'!AR164</f>
        <v>2820.3101908468052</v>
      </c>
      <c r="AR166" s="313">
        <f>'1.3'!AS164</f>
        <v>3404.7251034904084</v>
      </c>
      <c r="AS166" s="313">
        <f>'1.3'!AT164</f>
        <v>2995.1625704731855</v>
      </c>
      <c r="AT166" s="313">
        <f>'1.3'!AU164</f>
        <v>3654.6073639467627</v>
      </c>
      <c r="AU166" s="313">
        <f>'1.3'!AV164</f>
        <v>2360.5289500100735</v>
      </c>
      <c r="AV166" s="313">
        <f>'1.3'!AW164</f>
        <v>4574.0293681156463</v>
      </c>
      <c r="AW166" s="313">
        <f>'1.3'!AX164</f>
        <v>3750.6644246515752</v>
      </c>
      <c r="AX166" s="313">
        <f>'1.3'!AY164</f>
        <v>5249.8831554937487</v>
      </c>
    </row>
    <row r="167" spans="1:50" x14ac:dyDescent="0.2">
      <c r="A167" s="317" t="s">
        <v>243</v>
      </c>
      <c r="B167" s="313">
        <f>'1.3'!C165</f>
        <v>247.88404576999892</v>
      </c>
      <c r="C167" s="313">
        <f>'1.3'!D165</f>
        <v>371.04072568428819</v>
      </c>
      <c r="D167" s="313">
        <f>'1.3'!E165</f>
        <v>318.90278915809176</v>
      </c>
      <c r="E167" s="313">
        <f>'1.3'!F165</f>
        <v>279.23570818961889</v>
      </c>
      <c r="F167" s="313">
        <f>'1.3'!G165</f>
        <v>131.45447914712713</v>
      </c>
      <c r="G167" s="313">
        <f>'1.3'!H165</f>
        <v>337.66511670357431</v>
      </c>
      <c r="H167" s="313">
        <f>'1.3'!I165</f>
        <v>286.5496609043621</v>
      </c>
      <c r="I167" s="313">
        <f>'1.3'!J165</f>
        <v>359.74291655694833</v>
      </c>
      <c r="J167" s="313">
        <f>'1.3'!K165</f>
        <v>301.33515287759656</v>
      </c>
      <c r="K167" s="313">
        <f>'1.3'!L165</f>
        <v>364.05088801274542</v>
      </c>
      <c r="L167" s="313">
        <f>'1.3'!M165</f>
        <v>214.19397402445611</v>
      </c>
      <c r="M167" s="313">
        <f>'1.3'!N165</f>
        <v>440.94177100650268</v>
      </c>
      <c r="N167" s="313">
        <f>'1.3'!O165</f>
        <v>239.20782197755761</v>
      </c>
      <c r="O167" s="313">
        <f>'1.3'!P165</f>
        <v>242.93638462969102</v>
      </c>
      <c r="P167" s="313">
        <f>'1.3'!Q165</f>
        <v>468.33107876162103</v>
      </c>
      <c r="Q167" s="313">
        <f>'1.3'!R165</f>
        <v>948.34326715109637</v>
      </c>
      <c r="R167" s="313">
        <f>'1.3'!S165</f>
        <v>736.72197121172212</v>
      </c>
      <c r="S167" s="313">
        <f>'1.3'!T165</f>
        <v>1011.8032863835251</v>
      </c>
      <c r="T167" s="313">
        <f>'1.3'!U165</f>
        <v>577.78203128394671</v>
      </c>
      <c r="U167" s="313">
        <f>'1.3'!V165</f>
        <v>777.35708269177121</v>
      </c>
      <c r="V167" s="313">
        <f>'1.3'!W165</f>
        <v>678.27202607682557</v>
      </c>
      <c r="W167" s="313">
        <f>'1.3'!X165</f>
        <v>702.71459645518917</v>
      </c>
      <c r="X167" s="313">
        <f>'1.3'!Y165</f>
        <v>661.44934570863552</v>
      </c>
      <c r="Y167" s="313">
        <f>'1.3'!Z165</f>
        <v>679.99229835333244</v>
      </c>
      <c r="Z167" s="313">
        <f>'1.3'!AA165</f>
        <v>1385.4013779403758</v>
      </c>
      <c r="AA167" s="313">
        <f>'1.3'!AB165</f>
        <v>530.18390124313009</v>
      </c>
      <c r="AB167" s="313">
        <f>'1.3'!AC165</f>
        <v>765.13809907321411</v>
      </c>
      <c r="AC167" s="313">
        <f>'1.3'!AD165</f>
        <v>1921.6940896523301</v>
      </c>
      <c r="AD167" s="313">
        <f>'1.3'!AE165</f>
        <v>1216.0905420305789</v>
      </c>
      <c r="AE167" s="313">
        <f>'1.3'!AF165</f>
        <v>867.18100939228316</v>
      </c>
      <c r="AF167" s="313">
        <f>'1.3'!AG165</f>
        <v>862.18112858469249</v>
      </c>
      <c r="AG167" s="313">
        <f>'1.3'!AH165</f>
        <v>671.10280659809359</v>
      </c>
      <c r="AH167" s="313">
        <f>'1.3'!AI165</f>
        <v>549.14276171909296</v>
      </c>
      <c r="AI167" s="313">
        <f>'1.3'!AJ165</f>
        <v>418.63883382818312</v>
      </c>
      <c r="AJ167" s="313">
        <f>'1.3'!AK165</f>
        <v>1302.4972003826406</v>
      </c>
      <c r="AK167" s="313">
        <f>'1.3'!AL165</f>
        <v>1383.8027705700661</v>
      </c>
      <c r="AL167" s="313">
        <f>'1.3'!AM165</f>
        <v>118.81553987931693</v>
      </c>
      <c r="AM167" s="313">
        <f>'1.3'!AN165</f>
        <v>160.21606220438844</v>
      </c>
      <c r="AN167" s="313">
        <f>'1.3'!AO165</f>
        <v>311.67349665809888</v>
      </c>
      <c r="AO167" s="313">
        <f>'1.3'!AP165</f>
        <v>1868.9287785732304</v>
      </c>
      <c r="AP167" s="313">
        <f>'1.3'!AQ165</f>
        <v>592.81217454804573</v>
      </c>
      <c r="AQ167" s="313">
        <f>'1.3'!AR165</f>
        <v>870.28883795448928</v>
      </c>
      <c r="AR167" s="313">
        <f>'1.3'!AS165</f>
        <v>132.35399914448499</v>
      </c>
      <c r="AS167" s="313">
        <f>'1.3'!AT165</f>
        <v>2416.6520539119956</v>
      </c>
      <c r="AT167" s="313">
        <f>'1.3'!AU165</f>
        <v>1398.4406971232675</v>
      </c>
      <c r="AU167" s="313">
        <f>'1.3'!AV165</f>
        <v>1007.3950821268372</v>
      </c>
      <c r="AV167" s="313">
        <f>'1.3'!AW165</f>
        <v>1232.946898212831</v>
      </c>
      <c r="AW167" s="313">
        <f>'1.3'!AX165</f>
        <v>1544.5894781040843</v>
      </c>
      <c r="AX167" s="313">
        <f>'1.3'!AY165</f>
        <v>253.67360885199741</v>
      </c>
    </row>
    <row r="168" spans="1:50" x14ac:dyDescent="0.2">
      <c r="A168" s="317" t="s">
        <v>578</v>
      </c>
      <c r="B168" s="313">
        <f>'1.3'!C166</f>
        <v>123485.12517148361</v>
      </c>
      <c r="C168" s="313">
        <f>'1.3'!D166</f>
        <v>124728.51639409973</v>
      </c>
      <c r="D168" s="313">
        <f>'1.3'!E166</f>
        <v>139482.36939550415</v>
      </c>
      <c r="E168" s="313">
        <f>'1.3'!F166</f>
        <v>141851.30058578218</v>
      </c>
      <c r="F168" s="313">
        <f>'1.3'!G166</f>
        <v>135737.05254380961</v>
      </c>
      <c r="G168" s="313">
        <f>'1.3'!H166</f>
        <v>143629.20281949244</v>
      </c>
      <c r="H168" s="313">
        <f>'1.3'!I166</f>
        <v>156647.54719867659</v>
      </c>
      <c r="I168" s="313">
        <f>'1.3'!J166</f>
        <v>156266.17358041331</v>
      </c>
      <c r="J168" s="313">
        <f>'1.3'!K166</f>
        <v>153964.51483988014</v>
      </c>
      <c r="K168" s="313">
        <f>'1.3'!L166</f>
        <v>162937.25227374324</v>
      </c>
      <c r="L168" s="313">
        <f>'1.3'!M166</f>
        <v>176720.63896204351</v>
      </c>
      <c r="M168" s="313">
        <f>'1.3'!N166</f>
        <v>176620.70201597866</v>
      </c>
      <c r="N168" s="313">
        <f>'1.3'!O166</f>
        <v>174294.67421331324</v>
      </c>
      <c r="O168" s="313">
        <f>'1.3'!P166</f>
        <v>182477.37403405193</v>
      </c>
      <c r="P168" s="313">
        <f>'1.3'!Q166</f>
        <v>199579.62232715572</v>
      </c>
      <c r="Q168" s="313">
        <f>'1.3'!R166</f>
        <v>199913.18092024809</v>
      </c>
      <c r="R168" s="313">
        <f>'1.3'!S166</f>
        <v>200465.13232375658</v>
      </c>
      <c r="S168" s="313">
        <f>'1.3'!T166</f>
        <v>195814.12562951416</v>
      </c>
      <c r="T168" s="313">
        <f>'1.3'!U166</f>
        <v>225490.41047857029</v>
      </c>
      <c r="U168" s="313">
        <f>'1.3'!V166</f>
        <v>231994.00262169732</v>
      </c>
      <c r="V168" s="313">
        <f>'1.3'!W166</f>
        <v>212474.27674352864</v>
      </c>
      <c r="W168" s="313">
        <f>'1.3'!X166</f>
        <v>224079.49899149657</v>
      </c>
      <c r="X168" s="313">
        <f>'1.3'!Y166</f>
        <v>238140.74261264544</v>
      </c>
      <c r="Y168" s="313">
        <f>'1.3'!Z166</f>
        <v>258312.41758825866</v>
      </c>
      <c r="Z168" s="313">
        <f>'1.3'!AA166</f>
        <v>248101.2321454917</v>
      </c>
      <c r="AA168" s="313">
        <f>'1.3'!AB166</f>
        <v>248911.60981551514</v>
      </c>
      <c r="AB168" s="313">
        <f>'1.3'!AC166</f>
        <v>264577.52828974032</v>
      </c>
      <c r="AC168" s="313">
        <f>'1.3'!AD166</f>
        <v>292909.92160620098</v>
      </c>
      <c r="AD168" s="313">
        <f>'1.3'!AE166</f>
        <v>280749.33426926757</v>
      </c>
      <c r="AE168" s="313">
        <f>'1.3'!AF166</f>
        <v>316129.34063929494</v>
      </c>
      <c r="AF168" s="313">
        <f>'1.3'!AG166</f>
        <v>293591.37879644427</v>
      </c>
      <c r="AG168" s="313">
        <f>'1.3'!AH166</f>
        <v>306319.36036756111</v>
      </c>
      <c r="AH168" s="313">
        <f>'1.3'!AI166</f>
        <v>290782.1334663842</v>
      </c>
      <c r="AI168" s="313">
        <f>'1.3'!AJ166</f>
        <v>294056.98560094938</v>
      </c>
      <c r="AJ168" s="313">
        <f>'1.3'!AK166</f>
        <v>314840.46407035628</v>
      </c>
      <c r="AK168" s="313">
        <f>'1.3'!AL166</f>
        <v>315540.00757601054</v>
      </c>
      <c r="AL168" s="313">
        <f>'1.3'!AM166</f>
        <v>309371.17390118283</v>
      </c>
      <c r="AM168" s="313">
        <f>'1.3'!AN166</f>
        <v>310150.94756692118</v>
      </c>
      <c r="AN168" s="313">
        <f>'1.3'!AO166</f>
        <v>338486.53099257126</v>
      </c>
      <c r="AO168" s="313">
        <f>'1.3'!AP166</f>
        <v>372678.71096863545</v>
      </c>
      <c r="AP168" s="313">
        <f>'1.3'!AQ166</f>
        <v>330079.87264552538</v>
      </c>
      <c r="AQ168" s="313">
        <f>'1.3'!AR166</f>
        <v>541427.67765413551</v>
      </c>
      <c r="AR168" s="313">
        <f>'1.3'!AS166</f>
        <v>450049.96336161724</v>
      </c>
      <c r="AS168" s="313">
        <f>'1.3'!AT166</f>
        <v>418580.82377999398</v>
      </c>
      <c r="AT168" s="313">
        <f>'1.3'!AU166</f>
        <v>331495.09159762587</v>
      </c>
      <c r="AU168" s="313">
        <f>'1.3'!AV166</f>
        <v>432349.52968406415</v>
      </c>
      <c r="AV168" s="313">
        <f>'1.3'!AW166</f>
        <v>350498.12999563018</v>
      </c>
      <c r="AW168" s="313">
        <f>'1.3'!AX166</f>
        <v>359181.04917577154</v>
      </c>
      <c r="AX168" s="313">
        <f>'1.3'!AY166</f>
        <v>393124.71318180073</v>
      </c>
    </row>
    <row r="169" spans="1:50" x14ac:dyDescent="0.2">
      <c r="A169" s="317" t="s">
        <v>396</v>
      </c>
      <c r="B169" s="313">
        <f>'1.3'!C167</f>
        <v>4900.8774247418032</v>
      </c>
      <c r="C169" s="313">
        <f>'1.3'!D167</f>
        <v>12388.030033652285</v>
      </c>
      <c r="D169" s="313">
        <f>'1.3'!E167</f>
        <v>12133.536777501356</v>
      </c>
      <c r="E169" s="313">
        <f>'1.3'!F167</f>
        <v>14409.608373446947</v>
      </c>
      <c r="F169" s="313">
        <f>'1.3'!G167</f>
        <v>6814.2873885708714</v>
      </c>
      <c r="G169" s="313">
        <f>'1.3'!H167</f>
        <v>14980.848433518413</v>
      </c>
      <c r="H169" s="313">
        <f>'1.3'!I167</f>
        <v>14498.048664298825</v>
      </c>
      <c r="I169" s="313">
        <f>'1.3'!J167</f>
        <v>21008.197705562594</v>
      </c>
      <c r="J169" s="313">
        <f>'1.3'!K167</f>
        <v>13212.884369591269</v>
      </c>
      <c r="K169" s="313">
        <f>'1.3'!L167</f>
        <v>17643.998731578227</v>
      </c>
      <c r="L169" s="313">
        <f>'1.3'!M167</f>
        <v>18855.506793771165</v>
      </c>
      <c r="M169" s="313">
        <f>'1.3'!N167</f>
        <v>18725.790333495701</v>
      </c>
      <c r="N169" s="313">
        <f>'1.3'!O167</f>
        <v>13642.075663604024</v>
      </c>
      <c r="O169" s="313">
        <f>'1.3'!P167</f>
        <v>22827.56461780897</v>
      </c>
      <c r="P169" s="313">
        <f>'1.3'!Q167</f>
        <v>18154.261138737849</v>
      </c>
      <c r="Q169" s="313">
        <f>'1.3'!R167</f>
        <v>22806.97678374825</v>
      </c>
      <c r="R169" s="313">
        <f>'1.3'!S167</f>
        <v>18228.700833657047</v>
      </c>
      <c r="S169" s="313">
        <f>'1.3'!T167</f>
        <v>22216.127263767801</v>
      </c>
      <c r="T169" s="313">
        <f>'1.3'!U167</f>
        <v>25035.763879369762</v>
      </c>
      <c r="U169" s="313">
        <f>'1.3'!V167</f>
        <v>23579.342765556648</v>
      </c>
      <c r="V169" s="313">
        <f>'1.3'!W167</f>
        <v>17694.329370644944</v>
      </c>
      <c r="W169" s="313">
        <f>'1.3'!X167</f>
        <v>26150.24993216668</v>
      </c>
      <c r="X169" s="313">
        <f>'1.3'!Y167</f>
        <v>25058.089010425567</v>
      </c>
      <c r="Y169" s="313">
        <f>'1.3'!Z167</f>
        <v>28783.521033128724</v>
      </c>
      <c r="Z169" s="313">
        <f>'1.3'!AA167</f>
        <v>17896.764709492607</v>
      </c>
      <c r="AA169" s="313">
        <f>'1.3'!AB167</f>
        <v>28094.031227962034</v>
      </c>
      <c r="AB169" s="313">
        <f>'1.3'!AC167</f>
        <v>25218.326921620916</v>
      </c>
      <c r="AC169" s="313">
        <f>'1.3'!AD167</f>
        <v>32820.806284368504</v>
      </c>
      <c r="AD169" s="313">
        <f>'1.3'!AE167</f>
        <v>14003.232480058945</v>
      </c>
      <c r="AE169" s="313">
        <f>'1.3'!AF167</f>
        <v>28958.210730954255</v>
      </c>
      <c r="AF169" s="313">
        <f>'1.3'!AG167</f>
        <v>22796.504251257924</v>
      </c>
      <c r="AG169" s="313">
        <f>'1.3'!AH167</f>
        <v>27454.314662453209</v>
      </c>
      <c r="AH169" s="313">
        <f>'1.3'!AI167</f>
        <v>15690.420504923373</v>
      </c>
      <c r="AI169" s="313">
        <f>'1.3'!AJ167</f>
        <v>29117.507518266721</v>
      </c>
      <c r="AJ169" s="313">
        <f>'1.3'!AK167</f>
        <v>29621.611217375699</v>
      </c>
      <c r="AK169" s="313">
        <f>'1.3'!AL167</f>
        <v>29577.494119451796</v>
      </c>
      <c r="AL169" s="313">
        <f>'1.3'!AM167</f>
        <v>17052.336750503942</v>
      </c>
      <c r="AM169" s="313">
        <f>'1.3'!AN167</f>
        <v>32408.090874661815</v>
      </c>
      <c r="AN169" s="313">
        <f>'1.3'!AO167</f>
        <v>26489.609203270717</v>
      </c>
      <c r="AO169" s="313">
        <f>'1.3'!AP167</f>
        <v>65794.922439618094</v>
      </c>
      <c r="AP169" s="313">
        <f>'1.3'!AQ167</f>
        <v>23847.606047956193</v>
      </c>
      <c r="AQ169" s="313">
        <f>'1.3'!AR167</f>
        <v>30081.020015365808</v>
      </c>
      <c r="AR169" s="313">
        <f>'1.3'!AS167</f>
        <v>30022.146958498328</v>
      </c>
      <c r="AS169" s="313">
        <f>'1.3'!AT167</f>
        <v>35552.457246857011</v>
      </c>
      <c r="AT169" s="313">
        <f>'1.3'!AU167</f>
        <v>27371.285572119996</v>
      </c>
      <c r="AU169" s="313">
        <f>'1.3'!AV167</f>
        <v>39994.065709654955</v>
      </c>
      <c r="AV169" s="313">
        <f>'1.3'!AW167</f>
        <v>40864.637222197212</v>
      </c>
      <c r="AW169" s="313">
        <f>'1.3'!AX167</f>
        <v>52617.325200721083</v>
      </c>
      <c r="AX169" s="313">
        <f>'1.3'!AY167</f>
        <v>36985.351788504704</v>
      </c>
    </row>
    <row r="170" spans="1:50" x14ac:dyDescent="0.2">
      <c r="A170" s="11" t="s">
        <v>610</v>
      </c>
      <c r="B170" s="313">
        <f>'1.3'!C168</f>
        <v>7660.2741930267002</v>
      </c>
      <c r="C170" s="313">
        <f>'1.3'!D168</f>
        <v>12054.462057069244</v>
      </c>
      <c r="D170" s="313">
        <f>'1.3'!E168</f>
        <v>15660.173129898563</v>
      </c>
      <c r="E170" s="313">
        <f>'1.3'!F168</f>
        <v>22089.394026704635</v>
      </c>
      <c r="F170" s="313">
        <f>'1.3'!G168</f>
        <v>2370.6140156706674</v>
      </c>
      <c r="G170" s="313">
        <f>'1.3'!H168</f>
        <v>6567.1593051466261</v>
      </c>
      <c r="H170" s="313">
        <f>'1.3'!I168</f>
        <v>9817.561469864133</v>
      </c>
      <c r="I170" s="313">
        <f>'1.3'!J168</f>
        <v>17352.550210054444</v>
      </c>
      <c r="J170" s="313">
        <f>'1.3'!K168</f>
        <v>3300.0795507419602</v>
      </c>
      <c r="K170" s="313">
        <f>'1.3'!L168</f>
        <v>8078.2426139074541</v>
      </c>
      <c r="L170" s="313">
        <f>'1.3'!M168</f>
        <v>10741.102902000999</v>
      </c>
      <c r="M170" s="313">
        <f>'1.3'!N168</f>
        <v>17347.707069231179</v>
      </c>
      <c r="N170" s="313">
        <f>'1.3'!O168</f>
        <v>762.21103510544026</v>
      </c>
      <c r="O170" s="313">
        <f>'1.3'!P168</f>
        <v>7054.1842298817501</v>
      </c>
      <c r="P170" s="313">
        <f>'1.3'!Q168</f>
        <v>10384.207661874665</v>
      </c>
      <c r="Q170" s="313">
        <f>'1.3'!R168</f>
        <v>24624.472184937775</v>
      </c>
      <c r="R170" s="313">
        <f>'1.3'!S168</f>
        <v>7540.0908628718844</v>
      </c>
      <c r="S170" s="313">
        <f>'1.3'!T168</f>
        <v>14606.837802935686</v>
      </c>
      <c r="T170" s="313">
        <f>'1.3'!U168</f>
        <v>16293.857785375036</v>
      </c>
      <c r="U170" s="313">
        <f>'1.3'!V168</f>
        <v>15126.465734675443</v>
      </c>
      <c r="V170" s="313">
        <f>'1.3'!W168</f>
        <v>-1362.3924944142927</v>
      </c>
      <c r="W170" s="313">
        <f>'1.3'!X168</f>
        <v>-1559.2362049957173</v>
      </c>
      <c r="X170" s="313">
        <f>'1.3'!Y168</f>
        <v>1240.8365503389996</v>
      </c>
      <c r="Y170" s="313">
        <f>'1.3'!Z168</f>
        <v>9783.968228821499</v>
      </c>
      <c r="Z170" s="313">
        <f>'1.3'!AA168</f>
        <v>-4762.757501029806</v>
      </c>
      <c r="AA170" s="313">
        <f>'1.3'!AB168</f>
        <v>-2447.7389864833394</v>
      </c>
      <c r="AB170" s="313">
        <f>'1.3'!AC168</f>
        <v>-2404.2138725051191</v>
      </c>
      <c r="AC170" s="313">
        <f>'1.3'!AD168</f>
        <v>3667.8578086365187</v>
      </c>
      <c r="AD170" s="313">
        <f>'1.3'!AE168</f>
        <v>-10144.842802462299</v>
      </c>
      <c r="AE170" s="313">
        <f>'1.3'!AF168</f>
        <v>-10197.141535001007</v>
      </c>
      <c r="AF170" s="313">
        <f>'1.3'!AG168</f>
        <v>-7369.0792341627211</v>
      </c>
      <c r="AG170" s="313">
        <f>'1.3'!AH168</f>
        <v>-1325.3317413356162</v>
      </c>
      <c r="AH170" s="313">
        <f>'1.3'!AI168</f>
        <v>-9960.047608482646</v>
      </c>
      <c r="AI170" s="313">
        <f>'1.3'!AJ168</f>
        <v>-7393.3627781065679</v>
      </c>
      <c r="AJ170" s="313">
        <f>'1.3'!AK168</f>
        <v>-3632.5786059824695</v>
      </c>
      <c r="AK170" s="313">
        <f>'1.3'!AL168</f>
        <v>5241.902442800555</v>
      </c>
      <c r="AL170" s="313">
        <f>'1.3'!AM168</f>
        <v>-11987.411215723751</v>
      </c>
      <c r="AM170" s="313">
        <f>'1.3'!AN168</f>
        <v>-10020.036800812159</v>
      </c>
      <c r="AN170" s="313">
        <f>'1.3'!AO168</f>
        <v>-10678.865516287464</v>
      </c>
      <c r="AO170" s="313">
        <f>'1.3'!AP168</f>
        <v>2325.7658741624764</v>
      </c>
      <c r="AP170" s="313">
        <f>'1.3'!AQ168</f>
        <v>-9984.765870785106</v>
      </c>
      <c r="AQ170" s="313">
        <f>'1.3'!AR168</f>
        <v>-6660.674139619432</v>
      </c>
      <c r="AR170" s="313">
        <f>'1.3'!AS168</f>
        <v>-8454.5828591486061</v>
      </c>
      <c r="AS170" s="313">
        <f>'1.3'!AT168</f>
        <v>8825.6379442365487</v>
      </c>
      <c r="AT170" s="313">
        <f>'1.3'!AU168</f>
        <v>-14645.882600334256</v>
      </c>
      <c r="AU170" s="313">
        <f>'1.3'!AV168</f>
        <v>-13165.349850161279</v>
      </c>
      <c r="AV170" s="313">
        <f>'1.3'!AW168</f>
        <v>-10672.647245820728</v>
      </c>
      <c r="AW170" s="313">
        <f>'1.3'!AX168</f>
        <v>9910.7668344871236</v>
      </c>
      <c r="AX170" s="313">
        <f>'1.3'!AY168</f>
        <v>-11493.36383643583</v>
      </c>
    </row>
    <row r="171" spans="1:50" x14ac:dyDescent="0.2">
      <c r="A171" s="317" t="s">
        <v>330</v>
      </c>
      <c r="B171" s="313">
        <f>'1.3'!C169</f>
        <v>20201.689077391162</v>
      </c>
      <c r="C171" s="313">
        <f>'1.3'!D169</f>
        <v>25097.89106523752</v>
      </c>
      <c r="D171" s="313">
        <f>'1.3'!E169</f>
        <v>28914.277554231936</v>
      </c>
      <c r="E171" s="313">
        <f>'1.3'!F169</f>
        <v>36455.548806318533</v>
      </c>
      <c r="F171" s="313">
        <f>'1.3'!G169</f>
        <v>17450.20478593712</v>
      </c>
      <c r="G171" s="313">
        <f>'1.3'!H169</f>
        <v>22635.371114484857</v>
      </c>
      <c r="H171" s="313">
        <f>'1.3'!I169</f>
        <v>24715.53062390603</v>
      </c>
      <c r="I171" s="313">
        <f>'1.3'!J169</f>
        <v>34978.965706605086</v>
      </c>
      <c r="J171" s="313">
        <f>'1.3'!K169</f>
        <v>19310.597234364839</v>
      </c>
      <c r="K171" s="313">
        <f>'1.3'!L169</f>
        <v>24420.169829899864</v>
      </c>
      <c r="L171" s="313">
        <f>'1.3'!M169</f>
        <v>28126.437595527055</v>
      </c>
      <c r="M171" s="313">
        <f>'1.3'!N169</f>
        <v>35141.24370123983</v>
      </c>
      <c r="N171" s="313">
        <f>'1.3'!O169</f>
        <v>18329.510180857498</v>
      </c>
      <c r="O171" s="313">
        <f>'1.3'!P169</f>
        <v>26798.638600672817</v>
      </c>
      <c r="P171" s="313">
        <f>'1.3'!Q169</f>
        <v>30481.819535920338</v>
      </c>
      <c r="Q171" s="313">
        <f>'1.3'!R169</f>
        <v>43194.195500628972</v>
      </c>
      <c r="R171" s="313">
        <f>'1.3'!S169</f>
        <v>27711.083067487503</v>
      </c>
      <c r="S171" s="313">
        <f>'1.3'!T169</f>
        <v>35174.402459038756</v>
      </c>
      <c r="T171" s="313">
        <f>'1.3'!U169</f>
        <v>38038.919847154335</v>
      </c>
      <c r="U171" s="313">
        <f>'1.3'!V169</f>
        <v>40873.99422590746</v>
      </c>
      <c r="V171" s="313">
        <f>'1.3'!W169</f>
        <v>20283.213218365556</v>
      </c>
      <c r="W171" s="313">
        <f>'1.3'!X169</f>
        <v>23831.132458308981</v>
      </c>
      <c r="X171" s="313">
        <f>'1.3'!Y169</f>
        <v>25352.735319924344</v>
      </c>
      <c r="Y171" s="313">
        <f>'1.3'!Z169</f>
        <v>32748.543478001608</v>
      </c>
      <c r="Z171" s="313">
        <f>'1.3'!AA169</f>
        <v>19291.924269985189</v>
      </c>
      <c r="AA171" s="313">
        <f>'1.3'!AB169</f>
        <v>23612.350333229726</v>
      </c>
      <c r="AB171" s="313">
        <f>'1.3'!AC169</f>
        <v>23463.437912049169</v>
      </c>
      <c r="AC171" s="313">
        <f>'1.3'!AD169</f>
        <v>29667.013944744165</v>
      </c>
      <c r="AD171" s="313">
        <f>'1.3'!AE169</f>
        <v>15292.459142283054</v>
      </c>
      <c r="AE171" s="313">
        <f>'1.3'!AF169</f>
        <v>17132.030618191744</v>
      </c>
      <c r="AF171" s="313">
        <f>'1.3'!AG169</f>
        <v>20656.407579279585</v>
      </c>
      <c r="AG171" s="313">
        <f>'1.3'!AH169</f>
        <v>29774.555576393974</v>
      </c>
      <c r="AH171" s="313">
        <f>'1.3'!AI169</f>
        <v>16709.159308203391</v>
      </c>
      <c r="AI171" s="313">
        <f>'1.3'!AJ169</f>
        <v>21297.188723284584</v>
      </c>
      <c r="AJ171" s="313">
        <f>'1.3'!AK169</f>
        <v>24158.418543479846</v>
      </c>
      <c r="AK171" s="313">
        <f>'1.3'!AL169</f>
        <v>33686.352521501045</v>
      </c>
      <c r="AL171" s="313">
        <f>'1.3'!AM169</f>
        <v>17460.017943494491</v>
      </c>
      <c r="AM171" s="313">
        <f>'1.3'!AN169</f>
        <v>19641.14229509906</v>
      </c>
      <c r="AN171" s="313">
        <f>'1.3'!AO169</f>
        <v>22924.444425721194</v>
      </c>
      <c r="AO171" s="313">
        <f>'1.3'!AP169</f>
        <v>33282.616017124354</v>
      </c>
      <c r="AP171" s="313">
        <f>'1.3'!AQ169</f>
        <v>20314.207804781527</v>
      </c>
      <c r="AQ171" s="313">
        <f>'1.3'!AR169</f>
        <v>24064.667689067814</v>
      </c>
      <c r="AR171" s="313">
        <f>'1.3'!AS169</f>
        <v>27981.517317005233</v>
      </c>
      <c r="AS171" s="313">
        <f>'1.3'!AT169</f>
        <v>42041.219537328827</v>
      </c>
      <c r="AT171" s="313">
        <f>'1.3'!AU169</f>
        <v>19453.2769860113</v>
      </c>
      <c r="AU171" s="313">
        <f>'1.3'!AV169</f>
        <v>22912.822758927818</v>
      </c>
      <c r="AV171" s="313">
        <f>'1.3'!AW169</f>
        <v>27327.985387539899</v>
      </c>
      <c r="AW171" s="313">
        <f>'1.3'!AX169</f>
        <v>53461.043827973612</v>
      </c>
      <c r="AX171" s="313">
        <f>'1.3'!AY169</f>
        <v>25766.497887158741</v>
      </c>
    </row>
    <row r="172" spans="1:50" x14ac:dyDescent="0.2">
      <c r="A172" s="317" t="s">
        <v>527</v>
      </c>
      <c r="B172" s="313">
        <f>'1.3'!C170</f>
        <v>246.41488436446127</v>
      </c>
      <c r="C172" s="313">
        <f>'1.3'!D170</f>
        <v>430.42900816827205</v>
      </c>
      <c r="D172" s="313">
        <f>'1.3'!E170</f>
        <v>433.10442433336766</v>
      </c>
      <c r="E172" s="313">
        <f>'1.3'!F170</f>
        <v>1436.1547796138991</v>
      </c>
      <c r="F172" s="313">
        <f>'1.3'!G170</f>
        <v>1309.6941507525053</v>
      </c>
      <c r="G172" s="313">
        <f>'1.3'!H170</f>
        <v>1899.3181853808533</v>
      </c>
      <c r="H172" s="313">
        <f>'1.3'!I170</f>
        <v>506.07720429282438</v>
      </c>
      <c r="I172" s="313">
        <f>'1.3'!J170</f>
        <v>3111.5244702438167</v>
      </c>
      <c r="J172" s="313">
        <f>'1.3'!K170</f>
        <v>723.51768362287885</v>
      </c>
      <c r="K172" s="313">
        <f>'1.3'!L170</f>
        <v>688.92721599240929</v>
      </c>
      <c r="L172" s="313">
        <f>'1.3'!M170</f>
        <v>1445.3346935260583</v>
      </c>
      <c r="M172" s="313">
        <f>'1.3'!N170</f>
        <v>1736.5366320086532</v>
      </c>
      <c r="N172" s="313">
        <f>'1.3'!O170</f>
        <v>580.29914575205794</v>
      </c>
      <c r="O172" s="313">
        <f>'1.3'!P170</f>
        <v>2325.4543707910661</v>
      </c>
      <c r="P172" s="313">
        <f>'1.3'!Q170</f>
        <v>2331.6118740456736</v>
      </c>
      <c r="Q172" s="313">
        <f>'1.3'!R170</f>
        <v>648.72331569120126</v>
      </c>
      <c r="R172" s="313">
        <f>'1.3'!S170</f>
        <v>1180.9922046156203</v>
      </c>
      <c r="S172" s="313">
        <f>'1.3'!T170</f>
        <v>1128.5646561030683</v>
      </c>
      <c r="T172" s="313">
        <f>'1.3'!U170</f>
        <v>1991.062061779299</v>
      </c>
      <c r="U172" s="313">
        <f>'1.3'!V170</f>
        <v>5851.5284912320121</v>
      </c>
      <c r="V172" s="313">
        <f>'1.3'!W170</f>
        <v>414.60571277985014</v>
      </c>
      <c r="W172" s="313">
        <f>'1.3'!X170</f>
        <v>3716.3686633046955</v>
      </c>
      <c r="X172" s="313">
        <f>'1.3'!Y170</f>
        <v>1925.8987695853471</v>
      </c>
      <c r="Y172" s="313">
        <f>'1.3'!Z170</f>
        <v>466.57524918010745</v>
      </c>
      <c r="Z172" s="313">
        <f>'1.3'!AA170</f>
        <v>570.33499419146835</v>
      </c>
      <c r="AA172" s="313">
        <f>'1.3'!AB170</f>
        <v>2088.9973732686121</v>
      </c>
      <c r="AB172" s="313">
        <f>'1.3'!AC170</f>
        <v>1546.8387661218223</v>
      </c>
      <c r="AC172" s="313">
        <f>'1.3'!AD170</f>
        <v>1577.4078778080975</v>
      </c>
      <c r="AD172" s="313">
        <f>'1.3'!AE170</f>
        <v>591.79562090142679</v>
      </c>
      <c r="AE172" s="313">
        <f>'1.3'!AF170</f>
        <v>2220.0233934980542</v>
      </c>
      <c r="AF172" s="313">
        <f>'1.3'!AG170</f>
        <v>2374.325626569334</v>
      </c>
      <c r="AG172" s="313">
        <f>'1.3'!AH170</f>
        <v>5302.7035881411839</v>
      </c>
      <c r="AH172" s="313">
        <f>'1.3'!AI170</f>
        <v>600.63625252012093</v>
      </c>
      <c r="AI172" s="313">
        <f>'1.3'!AJ170</f>
        <v>2325.6007016632007</v>
      </c>
      <c r="AJ172" s="313">
        <f>'1.3'!AK170</f>
        <v>957.60470476700493</v>
      </c>
      <c r="AK172" s="313">
        <f>'1.3'!AL170</f>
        <v>1000.3639872896732</v>
      </c>
      <c r="AL172" s="313">
        <f>'1.3'!AM170</f>
        <v>606.52361915475296</v>
      </c>
      <c r="AM172" s="313">
        <f>'1.3'!AN170</f>
        <v>1320.7203821950047</v>
      </c>
      <c r="AN172" s="313">
        <f>'1.3'!AO170</f>
        <v>4953.5516977215784</v>
      </c>
      <c r="AO172" s="313">
        <f>'1.3'!AP170</f>
        <v>1747.9726410286639</v>
      </c>
      <c r="AP172" s="313">
        <f>'1.3'!AQ170</f>
        <v>814.12449131542803</v>
      </c>
      <c r="AQ172" s="313">
        <f>'1.3'!AR170</f>
        <v>872.05205380333882</v>
      </c>
      <c r="AR172" s="313">
        <f>'1.3'!AS170</f>
        <v>5766.9199432381911</v>
      </c>
      <c r="AS172" s="313">
        <f>'1.3'!AT170</f>
        <v>1268.9007851430442</v>
      </c>
      <c r="AT172" s="313">
        <f>'1.3'!AU170</f>
        <v>590.26820603497049</v>
      </c>
      <c r="AU172" s="313">
        <f>'1.3'!AV170</f>
        <v>957.02058109373934</v>
      </c>
      <c r="AV172" s="313">
        <f>'1.3'!AW170</f>
        <v>1708.0145017662057</v>
      </c>
      <c r="AW172" s="313">
        <f>'1.3'!AX170</f>
        <v>6603.3045697150828</v>
      </c>
      <c r="AX172" s="313">
        <f>'1.3'!AY170</f>
        <v>729.61975961333985</v>
      </c>
    </row>
    <row r="173" spans="1:50" x14ac:dyDescent="0.2">
      <c r="A173" s="317" t="s">
        <v>331</v>
      </c>
      <c r="B173" s="313">
        <f>'1.3'!C171</f>
        <v>12295</v>
      </c>
      <c r="C173" s="313">
        <f>'1.3'!D171</f>
        <v>12613</v>
      </c>
      <c r="D173" s="313">
        <f>'1.3'!E171</f>
        <v>12821</v>
      </c>
      <c r="E173" s="313">
        <f>'1.3'!F171</f>
        <v>12930</v>
      </c>
      <c r="F173" s="313">
        <f>'1.3'!G171</f>
        <v>13769.896619513947</v>
      </c>
      <c r="G173" s="313">
        <f>'1.3'!H171</f>
        <v>14168.893623957378</v>
      </c>
      <c r="H173" s="313">
        <f>'1.3'!I171</f>
        <v>14391.891949749072</v>
      </c>
      <c r="I173" s="313">
        <f>'1.3'!J171</f>
        <v>14514.891026306821</v>
      </c>
      <c r="J173" s="313">
        <f>'1.3'!K171</f>
        <v>15287</v>
      </c>
      <c r="K173" s="313">
        <f>'1.3'!L171</f>
        <v>15653</v>
      </c>
      <c r="L173" s="313">
        <f>'1.3'!M171</f>
        <v>15940</v>
      </c>
      <c r="M173" s="313">
        <f>'1.3'!N171</f>
        <v>16057</v>
      </c>
      <c r="N173" s="313">
        <f>'1.3'!O171</f>
        <v>16987</v>
      </c>
      <c r="O173" s="313">
        <f>'1.3'!P171</f>
        <v>17419</v>
      </c>
      <c r="P173" s="313">
        <f>'1.3'!Q171</f>
        <v>17766</v>
      </c>
      <c r="Q173" s="313">
        <f>'1.3'!R171</f>
        <v>17921</v>
      </c>
      <c r="R173" s="313">
        <f>'1.3'!S171</f>
        <v>18990</v>
      </c>
      <c r="S173" s="313">
        <f>'1.3'!T171</f>
        <v>19439</v>
      </c>
      <c r="T173" s="313">
        <f>'1.3'!U171</f>
        <v>19754.000000000004</v>
      </c>
      <c r="U173" s="313">
        <f>'1.3'!V171</f>
        <v>19896</v>
      </c>
      <c r="V173" s="313">
        <f>'1.3'!W171</f>
        <v>21231</v>
      </c>
      <c r="W173" s="313">
        <f>'1.3'!X171</f>
        <v>21674</v>
      </c>
      <c r="X173" s="313">
        <f>'1.3'!Y171</f>
        <v>22186</v>
      </c>
      <c r="Y173" s="313">
        <f>'1.3'!Z171</f>
        <v>22498</v>
      </c>
      <c r="Z173" s="313">
        <f>'1.3'!AA171</f>
        <v>23484.346776823528</v>
      </c>
      <c r="AA173" s="313">
        <f>'1.3'!AB171</f>
        <v>23971.091946444456</v>
      </c>
      <c r="AB173" s="313">
        <f>'1.3'!AC171</f>
        <v>24320.813018432465</v>
      </c>
      <c r="AC173" s="313">
        <f>'1.3'!AD171</f>
        <v>24421.748258299551</v>
      </c>
      <c r="AD173" s="313">
        <f>'1.3'!AE171</f>
        <v>24845.506323843925</v>
      </c>
      <c r="AE173" s="313">
        <f>'1.3'!AF171</f>
        <v>25109.148759694697</v>
      </c>
      <c r="AF173" s="313">
        <f>'1.3'!AG171</f>
        <v>25651.161186872974</v>
      </c>
      <c r="AG173" s="313">
        <f>'1.3'!AH171</f>
        <v>25797.183729588403</v>
      </c>
      <c r="AH173" s="313">
        <f>'1.3'!AI171</f>
        <v>26068.570664165913</v>
      </c>
      <c r="AI173" s="313">
        <f>'1.3'!AJ171</f>
        <v>26364.950799727951</v>
      </c>
      <c r="AJ173" s="313">
        <f>'1.3'!AK171</f>
        <v>26833.39244469531</v>
      </c>
      <c r="AK173" s="313">
        <f>'1.3'!AL171</f>
        <v>27444.086091410816</v>
      </c>
      <c r="AL173" s="313">
        <f>'1.3'!AM171</f>
        <v>28840.90554006349</v>
      </c>
      <c r="AM173" s="313">
        <f>'1.3'!AN171</f>
        <v>28340.458713716216</v>
      </c>
      <c r="AN173" s="313">
        <f>'1.3'!AO171</f>
        <v>28649.758244287084</v>
      </c>
      <c r="AO173" s="313">
        <f>'1.3'!AP171</f>
        <v>29208.877501933217</v>
      </c>
      <c r="AP173" s="313">
        <f>'1.3'!AQ171</f>
        <v>29484.849184251208</v>
      </c>
      <c r="AQ173" s="313">
        <f>'1.3'!AR171</f>
        <v>29853.289774883902</v>
      </c>
      <c r="AR173" s="313">
        <f>'1.3'!AS171</f>
        <v>30669.180232915649</v>
      </c>
      <c r="AS173" s="313">
        <f>'1.3'!AT171</f>
        <v>31946.680807949233</v>
      </c>
      <c r="AT173" s="313">
        <f>'1.3'!AU171</f>
        <v>33508.891380310582</v>
      </c>
      <c r="AU173" s="313">
        <f>'1.3'!AV171</f>
        <v>35121.152027995362</v>
      </c>
      <c r="AV173" s="313">
        <f>'1.3'!AW171</f>
        <v>36292.61813159442</v>
      </c>
      <c r="AW173" s="313">
        <f>'1.3'!AX171</f>
        <v>36946.972423771411</v>
      </c>
      <c r="AX173" s="313">
        <f>'1.3'!AY171</f>
        <v>36530.241963981229</v>
      </c>
    </row>
    <row r="174" spans="1:50" x14ac:dyDescent="0.2">
      <c r="A174" t="s">
        <v>549</v>
      </c>
      <c r="B174" s="313">
        <f>'1.3'!C172</f>
        <v>-6445.3191629486391</v>
      </c>
      <c r="C174" s="313">
        <f>'1.3'!D172</f>
        <v>-28618.494836037047</v>
      </c>
      <c r="D174" s="313">
        <f>'1.3'!E172</f>
        <v>-35936.886690600775</v>
      </c>
      <c r="E174" s="313">
        <f>'1.3'!F172</f>
        <v>-49486.860770498984</v>
      </c>
      <c r="F174" s="313">
        <f>'1.3'!G172</f>
        <v>14913.790389137808</v>
      </c>
      <c r="G174" s="313">
        <f>'1.3'!H172</f>
        <v>-29898.386030693655</v>
      </c>
      <c r="H174" s="313">
        <f>'1.3'!I172</f>
        <v>-32897.064821941953</v>
      </c>
      <c r="I174" s="313">
        <f>'1.3'!J172</f>
        <v>-51983.777786546736</v>
      </c>
      <c r="J174" s="313">
        <f>'1.3'!K172</f>
        <v>20780.142833584687</v>
      </c>
      <c r="K174" s="313">
        <f>'1.3'!L172</f>
        <v>-35749.080749768997</v>
      </c>
      <c r="L174" s="313">
        <f>'1.3'!M172</f>
        <v>-31168.115338046686</v>
      </c>
      <c r="M174" s="313">
        <f>'1.3'!N172</f>
        <v>-34546.869122131844</v>
      </c>
      <c r="N174" s="313">
        <f>'1.3'!O172</f>
        <v>9390.2600615551928</v>
      </c>
      <c r="O174" s="313">
        <f>'1.3'!P172</f>
        <v>-36818.352226843243</v>
      </c>
      <c r="P174" s="313">
        <f>'1.3'!Q172</f>
        <v>-72067.544922836823</v>
      </c>
      <c r="Q174" s="313">
        <f>'1.3'!R172</f>
        <v>-54991.942957959604</v>
      </c>
      <c r="R174" s="313">
        <f>'1.3'!S172</f>
        <v>-491.48954651737586</v>
      </c>
      <c r="S174" s="313">
        <f>'1.3'!T172</f>
        <v>-63196.257933323388</v>
      </c>
      <c r="T174" s="313">
        <f>'1.3'!U172</f>
        <v>-139101.23019929684</v>
      </c>
      <c r="U174" s="313">
        <f>'1.3'!V172</f>
        <v>-128439.87229147239</v>
      </c>
      <c r="V174" s="313">
        <f>'1.3'!W172</f>
        <v>-73922.682286778698</v>
      </c>
      <c r="W174" s="313">
        <f>'1.3'!X172</f>
        <v>-77252.512091101147</v>
      </c>
      <c r="X174" s="313">
        <f>'1.3'!Y172</f>
        <v>-215750.53586395481</v>
      </c>
      <c r="Y174" s="313">
        <f>'1.3'!Z172</f>
        <v>-161753.48952175037</v>
      </c>
      <c r="Z174" s="313">
        <f>'1.3'!AA172</f>
        <v>-38139.05226597446</v>
      </c>
      <c r="AA174" s="313">
        <f>'1.3'!AB172</f>
        <v>-108324.68966821895</v>
      </c>
      <c r="AB174" s="313">
        <f>'1.3'!AC172</f>
        <v>-174873.08171777776</v>
      </c>
      <c r="AC174" s="313">
        <f>'1.3'!AD172</f>
        <v>-153888.64006181131</v>
      </c>
      <c r="AD174" s="313">
        <f>'1.3'!AE172</f>
        <v>-69150.849829854676</v>
      </c>
      <c r="AE174" s="313">
        <f>'1.3'!AF172</f>
        <v>-174719.27849702095</v>
      </c>
      <c r="AF174" s="313">
        <f>'1.3'!AG172</f>
        <v>-146370.33963001927</v>
      </c>
      <c r="AG174" s="313">
        <f>'1.3'!AH172</f>
        <v>-162448.25588258868</v>
      </c>
      <c r="AH174" s="313">
        <f>'1.3'!AI172</f>
        <v>-49284.411253001424</v>
      </c>
      <c r="AI174" s="313">
        <f>'1.3'!AJ172</f>
        <v>-146801.32480696822</v>
      </c>
      <c r="AJ174" s="313">
        <f>'1.3'!AK172</f>
        <v>-167564.53322304459</v>
      </c>
      <c r="AK174" s="313">
        <f>'1.3'!AL172</f>
        <v>-119803.1019395102</v>
      </c>
      <c r="AL174" s="313">
        <f>'1.3'!AM172</f>
        <v>-42462.007170344121</v>
      </c>
      <c r="AM174" s="313">
        <f>'1.3'!AN172</f>
        <v>-102779.47858571436</v>
      </c>
      <c r="AN174" s="313">
        <f>'1.3'!AO172</f>
        <v>-110766.89836522005</v>
      </c>
      <c r="AO174" s="313">
        <f>'1.3'!AP172</f>
        <v>-107388.13886214839</v>
      </c>
      <c r="AP174" s="313">
        <f>'1.3'!AQ172</f>
        <v>11469.279110943549</v>
      </c>
      <c r="AQ174" s="313">
        <f>'1.3'!AR172</f>
        <v>-465743.66651467315</v>
      </c>
      <c r="AR174" s="313">
        <f>'1.3'!AS172</f>
        <v>-244720.26868115936</v>
      </c>
      <c r="AS174" s="313">
        <f>'1.3'!AT172</f>
        <v>-194624.55808384775</v>
      </c>
      <c r="AT174" s="313">
        <f>'1.3'!AU172</f>
        <v>61750.344383278745</v>
      </c>
      <c r="AU174" s="313">
        <f>'1.3'!AV172</f>
        <v>-158953.81805261457</v>
      </c>
      <c r="AV174" s="313">
        <f>'1.3'!AW172</f>
        <v>-23983.959277864546</v>
      </c>
      <c r="AW174" s="313">
        <f>'1.3'!AX172</f>
        <v>-85995.571741366526</v>
      </c>
      <c r="AX174" s="313">
        <f>'1.3'!AY172</f>
        <v>23004.4378445904</v>
      </c>
    </row>
    <row r="175" spans="1:50" x14ac:dyDescent="0.2">
      <c r="A175" t="s">
        <v>917</v>
      </c>
      <c r="B175" s="313">
        <f>'1.3'!C173</f>
        <v>40437.229137193819</v>
      </c>
      <c r="C175" s="313">
        <f>'1.3'!D173</f>
        <v>19881.184981407132</v>
      </c>
      <c r="D175" s="313">
        <f>'1.3'!E173</f>
        <v>11864.77089284861</v>
      </c>
      <c r="E175" s="313">
        <f>'1.3'!F173</f>
        <v>5267.8768633950967</v>
      </c>
      <c r="F175" s="313">
        <f>'1.3'!G173</f>
        <v>76437.180184710887</v>
      </c>
      <c r="G175" s="313">
        <f>'1.3'!H173</f>
        <v>31440.589304547757</v>
      </c>
      <c r="H175" s="313">
        <f>'1.3'!I173</f>
        <v>25065.273907843104</v>
      </c>
      <c r="I175" s="313">
        <f>'1.3'!J173</f>
        <v>6043.2962922048173</v>
      </c>
      <c r="J175" s="313">
        <f>'1.3'!K173</f>
        <v>76837.434594805236</v>
      </c>
      <c r="K175" s="313">
        <f>'1.3'!L173</f>
        <v>18687.82517724426</v>
      </c>
      <c r="L175" s="313">
        <f>'1.3'!M173</f>
        <v>21684.697544884635</v>
      </c>
      <c r="M175" s="313">
        <f>'1.3'!N173</f>
        <v>21731.360234831111</v>
      </c>
      <c r="N175" s="313">
        <f>'1.3'!O173</f>
        <v>75505.022883004625</v>
      </c>
      <c r="O175" s="313">
        <f>'1.3'!P173</f>
        <v>25014.280136167654</v>
      </c>
      <c r="P175" s="313">
        <f>'1.3'!Q173</f>
        <v>-10428.890955551644</v>
      </c>
      <c r="Q175" s="313">
        <f>'1.3'!R173</f>
        <v>19367.645231989445</v>
      </c>
      <c r="R175" s="313">
        <f>'1.3'!S173</f>
        <v>56306.715649736114</v>
      </c>
      <c r="S175" s="313">
        <f>'1.3'!T173</f>
        <v>-1939.9386520977132</v>
      </c>
      <c r="T175" s="313">
        <f>'1.3'!U173</f>
        <v>-49593.149886288797</v>
      </c>
      <c r="U175" s="313">
        <f>'1.3'!V173</f>
        <v>-25487.722566858749</v>
      </c>
      <c r="V175" s="313">
        <f>'1.3'!W173</f>
        <v>73232.68676364643</v>
      </c>
      <c r="W175" s="313">
        <f>'1.3'!X173</f>
        <v>3634.0324815300992</v>
      </c>
      <c r="X175" s="313">
        <f>'1.3'!Y173</f>
        <v>-30590.284676647105</v>
      </c>
      <c r="Y175" s="313">
        <f>'1.3'!Z173</f>
        <v>-69844.264811637346</v>
      </c>
      <c r="Z175" s="313">
        <f>'1.3'!AA173</f>
        <v>48507.772801269311</v>
      </c>
      <c r="AA175" s="313">
        <f>'1.3'!AB173</f>
        <v>-31516.379411442205</v>
      </c>
      <c r="AB175" s="313">
        <f>'1.3'!AC173</f>
        <v>-60923.716738281539</v>
      </c>
      <c r="AC175" s="313">
        <f>'1.3'!AD173</f>
        <v>-56234.84923717624</v>
      </c>
      <c r="AD175" s="313">
        <f>'1.3'!AE173</f>
        <v>37291.499762461288</v>
      </c>
      <c r="AE175" s="313">
        <f>'1.3'!AF173</f>
        <v>-74264.55711425771</v>
      </c>
      <c r="AF175" s="313">
        <f>'1.3'!AG173</f>
        <v>-47390.805110275163</v>
      </c>
      <c r="AG175" s="313">
        <f>'1.3'!AH173</f>
        <v>-53659.454162658541</v>
      </c>
      <c r="AH175" s="313">
        <f>'1.3'!AI173</f>
        <v>48364.592518716934</v>
      </c>
      <c r="AI175" s="313">
        <f>'1.3'!AJ173</f>
        <v>-12669.326935283723</v>
      </c>
      <c r="AJ175" s="313">
        <f>'1.3'!AK173</f>
        <v>-51575.919392243726</v>
      </c>
      <c r="AK175" s="313">
        <f>'1.3'!AL173</f>
        <v>-43675.221882716985</v>
      </c>
      <c r="AL175" s="313">
        <f>'1.3'!AM173</f>
        <v>58554.754552307306</v>
      </c>
      <c r="AM175" s="313">
        <f>'1.3'!AN173</f>
        <v>-16041.565484134713</v>
      </c>
      <c r="AN175" s="313">
        <f>'1.3'!AO173</f>
        <v>-36244.969794928096</v>
      </c>
      <c r="AO175" s="313">
        <f>'1.3'!AP173</f>
        <v>-22636.944787388085</v>
      </c>
      <c r="AP175" s="313">
        <f>'1.3'!AQ173</f>
        <v>82242.24179303553</v>
      </c>
      <c r="AQ175" s="313">
        <f>'1.3'!AR173</f>
        <v>-407743.56332004728</v>
      </c>
      <c r="AR175" s="313">
        <f>'1.3'!AS173</f>
        <v>-164368.13826877996</v>
      </c>
      <c r="AS175" s="313">
        <f>'1.3'!AT173</f>
        <v>-98554.084486546228</v>
      </c>
      <c r="AT175" s="313">
        <f>'1.3'!AU173</f>
        <v>144270.63057640544</v>
      </c>
      <c r="AU175" s="313">
        <f>'1.3'!AV173</f>
        <v>-74137.035707825096</v>
      </c>
      <c r="AV175" s="313">
        <f>'1.3'!AW173</f>
        <v>83723.814900951809</v>
      </c>
      <c r="AW175" s="313">
        <f>'1.3'!AX173</f>
        <v>44967.109561443096</v>
      </c>
      <c r="AX175" s="313">
        <f>'1.3'!AY173</f>
        <v>172843.62511608761</v>
      </c>
    </row>
    <row r="176" spans="1:50" x14ac:dyDescent="0.2">
      <c r="A176" s="13" t="s">
        <v>918</v>
      </c>
      <c r="B176" s="313"/>
      <c r="C176" s="313"/>
      <c r="D176" s="313"/>
      <c r="E176" s="313"/>
      <c r="F176" s="313"/>
      <c r="G176" s="313"/>
      <c r="H176" s="313"/>
      <c r="I176" s="313"/>
      <c r="J176" s="313"/>
      <c r="K176" s="313"/>
      <c r="L176" s="313"/>
      <c r="M176" s="313"/>
      <c r="N176" s="313"/>
      <c r="O176" s="313"/>
      <c r="P176" s="313"/>
      <c r="Q176" s="313"/>
      <c r="R176" s="313"/>
      <c r="S176" s="313"/>
      <c r="T176" s="313"/>
      <c r="U176" s="313"/>
      <c r="V176" s="313"/>
      <c r="W176" s="313"/>
      <c r="X176" s="313"/>
      <c r="Y176" s="313"/>
      <c r="Z176" s="313"/>
      <c r="AA176" s="313"/>
      <c r="AB176" s="313"/>
      <c r="AC176" s="313"/>
      <c r="AD176" s="313"/>
      <c r="AE176" s="313"/>
      <c r="AF176" s="313"/>
      <c r="AG176" s="313"/>
      <c r="AH176" s="313"/>
      <c r="AI176" s="313"/>
      <c r="AJ176" s="313"/>
      <c r="AK176" s="313"/>
      <c r="AL176" s="313"/>
      <c r="AM176" s="313"/>
      <c r="AN176" s="313"/>
      <c r="AO176" s="313"/>
      <c r="AP176" s="313"/>
      <c r="AQ176" s="313"/>
      <c r="AR176" s="313"/>
      <c r="AS176" s="313"/>
      <c r="AT176" s="313"/>
      <c r="AU176" s="313"/>
      <c r="AV176" s="313"/>
      <c r="AW176" s="313"/>
      <c r="AX176" s="313"/>
    </row>
    <row r="177" spans="1:50" x14ac:dyDescent="0.2">
      <c r="A177" s="11" t="s">
        <v>388</v>
      </c>
      <c r="B177" s="313" t="str">
        <f>'1.3'!C175</f>
        <v>n.d.</v>
      </c>
      <c r="C177" s="313" t="str">
        <f>'1.3'!D175</f>
        <v>n.d.</v>
      </c>
      <c r="D177" s="313" t="str">
        <f>'1.3'!E175</f>
        <v>n.d.</v>
      </c>
      <c r="E177" s="313" t="str">
        <f>'1.3'!F175</f>
        <v>n.d.</v>
      </c>
      <c r="F177" s="313" t="str">
        <f>'1.3'!G175</f>
        <v>n.d.</v>
      </c>
      <c r="G177" s="313" t="str">
        <f>'1.3'!H175</f>
        <v>n.d.</v>
      </c>
      <c r="H177" s="313" t="str">
        <f>'1.3'!I175</f>
        <v>n.d.</v>
      </c>
      <c r="I177" s="313" t="str">
        <f>'1.3'!J175</f>
        <v>n.d.</v>
      </c>
      <c r="J177" s="313" t="str">
        <f>'1.3'!K175</f>
        <v>n.d.</v>
      </c>
      <c r="K177" s="313" t="str">
        <f>'1.3'!L175</f>
        <v>n.d.</v>
      </c>
      <c r="L177" s="313" t="str">
        <f>'1.3'!M175</f>
        <v>n.d.</v>
      </c>
      <c r="M177" s="313" t="str">
        <f>'1.3'!N175</f>
        <v>n.d.</v>
      </c>
      <c r="N177" s="313" t="str">
        <f>'1.3'!O175</f>
        <v>n.d.</v>
      </c>
      <c r="O177" s="313" t="str">
        <f>'1.3'!P175</f>
        <v>n.d.</v>
      </c>
      <c r="P177" s="313" t="str">
        <f>'1.3'!Q175</f>
        <v>n.d.</v>
      </c>
      <c r="Q177" s="313" t="str">
        <f>'1.3'!R175</f>
        <v>n.d.</v>
      </c>
      <c r="R177" s="313" t="str">
        <f>'1.3'!S175</f>
        <v>n.d.</v>
      </c>
      <c r="S177" s="313" t="str">
        <f>'1.3'!T175</f>
        <v>n.d.</v>
      </c>
      <c r="T177" s="313" t="str">
        <f>'1.3'!U175</f>
        <v>n.d.</v>
      </c>
      <c r="U177" s="313" t="str">
        <f>'1.3'!V175</f>
        <v>n.d.</v>
      </c>
      <c r="V177" s="313" t="str">
        <f>'1.3'!W175</f>
        <v>n.d.</v>
      </c>
      <c r="W177" s="313" t="str">
        <f>'1.3'!X175</f>
        <v>n.d.</v>
      </c>
      <c r="X177" s="313" t="str">
        <f>'1.3'!Y175</f>
        <v>n.d.</v>
      </c>
      <c r="Y177" s="313" t="str">
        <f>'1.3'!Z175</f>
        <v>n.d.</v>
      </c>
      <c r="Z177" s="313" t="str">
        <f>'1.3'!AA175</f>
        <v>n.d.</v>
      </c>
      <c r="AA177" s="313" t="str">
        <f>'1.3'!AB175</f>
        <v>n.d.</v>
      </c>
      <c r="AB177" s="313" t="str">
        <f>'1.3'!AC175</f>
        <v>n.d.</v>
      </c>
      <c r="AC177" s="313" t="str">
        <f>'1.3'!AD175</f>
        <v>n.d.</v>
      </c>
      <c r="AD177" s="313" t="str">
        <f>'1.3'!AE175</f>
        <v>n.d.</v>
      </c>
      <c r="AE177" s="313" t="str">
        <f>'1.3'!AF175</f>
        <v>n.d.</v>
      </c>
      <c r="AF177" s="313" t="str">
        <f>'1.3'!AG175</f>
        <v>n.d.</v>
      </c>
      <c r="AG177" s="313" t="str">
        <f>'1.3'!AH175</f>
        <v>n.d.</v>
      </c>
      <c r="AH177" s="313" t="str">
        <f>'1.3'!AI175</f>
        <v>n.d.</v>
      </c>
      <c r="AI177" s="313" t="str">
        <f>'1.3'!AJ175</f>
        <v>n.d.</v>
      </c>
      <c r="AJ177" s="313" t="str">
        <f>'1.3'!AK175</f>
        <v>n.d.</v>
      </c>
      <c r="AK177" s="313" t="str">
        <f>'1.3'!AL175</f>
        <v>n.d.</v>
      </c>
      <c r="AL177" s="313" t="str">
        <f>'1.3'!AM175</f>
        <v>n.d.</v>
      </c>
      <c r="AM177" s="313" t="str">
        <f>'1.3'!AN175</f>
        <v>n.d.</v>
      </c>
      <c r="AN177" s="313" t="str">
        <f>'1.3'!AO175</f>
        <v>n.d.</v>
      </c>
      <c r="AO177" s="313" t="str">
        <f>'1.3'!AP175</f>
        <v>n.d.</v>
      </c>
      <c r="AP177" s="313" t="str">
        <f>'1.3'!AQ175</f>
        <v>n.d.</v>
      </c>
      <c r="AQ177" s="313" t="str">
        <f>'1.3'!AR175</f>
        <v>n.d.</v>
      </c>
      <c r="AR177" s="313" t="str">
        <f>'1.3'!AS175</f>
        <v>n.d.</v>
      </c>
      <c r="AS177" s="313" t="str">
        <f>'1.3'!AT175</f>
        <v>n.d.</v>
      </c>
      <c r="AT177" s="313" t="str">
        <f>'1.3'!AU175</f>
        <v>n.d.</v>
      </c>
      <c r="AU177" s="313" t="str">
        <f>'1.3'!AV175</f>
        <v>n.d.</v>
      </c>
      <c r="AV177" s="313" t="str">
        <f>'1.3'!AW175</f>
        <v>n.d.</v>
      </c>
      <c r="AW177" s="313" t="str">
        <f>'1.3'!AX175</f>
        <v>n.d.</v>
      </c>
      <c r="AX177" s="313" t="str">
        <f>'1.3'!AY175</f>
        <v>n.d.</v>
      </c>
    </row>
    <row r="178" spans="1:50" x14ac:dyDescent="0.2">
      <c r="A178" s="11" t="s">
        <v>919</v>
      </c>
      <c r="B178" s="313">
        <f>'1.3'!C176</f>
        <v>13509.95503007801</v>
      </c>
      <c r="C178" s="313">
        <f>'1.3'!D176</f>
        <v>-3951.0327789678122</v>
      </c>
      <c r="D178" s="313">
        <f>'1.3'!E176</f>
        <v>-7455.7135607022792</v>
      </c>
      <c r="E178" s="313">
        <f>'1.3'!F176</f>
        <v>-14467.466743794386</v>
      </c>
      <c r="F178" s="313">
        <f>'1.3'!G176</f>
        <v>31054.301024322365</v>
      </c>
      <c r="G178" s="313">
        <f>'1.3'!H176</f>
        <v>-9162.3331015896147</v>
      </c>
      <c r="H178" s="313">
        <f>'1.3'!I176</f>
        <v>-8687.6114023286646</v>
      </c>
      <c r="I178" s="313">
        <f>'1.3'!J176</f>
        <v>-20116.33655018565</v>
      </c>
      <c r="J178" s="313">
        <f>'1.3'!K176</f>
        <v>39367.222384326626</v>
      </c>
      <c r="K178" s="313">
        <f>'1.3'!L176</f>
        <v>-12017.838135861559</v>
      </c>
      <c r="L178" s="313">
        <f>'1.3'!M176</f>
        <v>-4487.012436045683</v>
      </c>
      <c r="M178" s="313">
        <f>'1.3'!N176</f>
        <v>-1142.1620529008796</v>
      </c>
      <c r="N178" s="313">
        <f>'1.3'!O176</f>
        <v>27139.471096660593</v>
      </c>
      <c r="O178" s="313">
        <f>'1.3'!P176</f>
        <v>-12345.167996961507</v>
      </c>
      <c r="P178" s="313">
        <f>'1.3'!Q176</f>
        <v>-43917.337260962115</v>
      </c>
      <c r="Q178" s="313">
        <f>'1.3'!R176</f>
        <v>-12446.470773021691</v>
      </c>
      <c r="R178" s="313">
        <f>'1.3'!S176</f>
        <v>26038.60131635447</v>
      </c>
      <c r="S178" s="313">
        <f>'1.3'!T176</f>
        <v>-29150.420130387647</v>
      </c>
      <c r="T178" s="313">
        <f>'1.3'!U176</f>
        <v>-103053.37241392175</v>
      </c>
      <c r="U178" s="313">
        <f>'1.3'!V176</f>
        <v>-93417.406556796865</v>
      </c>
      <c r="V178" s="313">
        <f>'1.3'!W176</f>
        <v>-54054.074781193165</v>
      </c>
      <c r="W178" s="313">
        <f>'1.3'!X176</f>
        <v>-57137.748296096805</v>
      </c>
      <c r="X178" s="313">
        <f>'1.3'!Y176</f>
        <v>-192323.69931361591</v>
      </c>
      <c r="Y178" s="313">
        <f>'1.3'!Z176</f>
        <v>-129471.52129292884</v>
      </c>
      <c r="Z178" s="313">
        <f>'1.3'!AA176</f>
        <v>-19417.462990180808</v>
      </c>
      <c r="AA178" s="313">
        <f>'1.3'!AB176</f>
        <v>-86801.336708257921</v>
      </c>
      <c r="AB178" s="313">
        <f>'1.3'!AC176</f>
        <v>-152956.48257185041</v>
      </c>
      <c r="AC178" s="313">
        <f>'1.3'!AD176</f>
        <v>-125799.03399487527</v>
      </c>
      <c r="AD178" s="313">
        <f>'1.3'!AE176</f>
        <v>-54450.186308473036</v>
      </c>
      <c r="AE178" s="313">
        <f>'1.3'!AF176</f>
        <v>-159807.27127232723</v>
      </c>
      <c r="AF178" s="313">
        <f>'1.3'!AG176</f>
        <v>-128088.25767730887</v>
      </c>
      <c r="AG178" s="313">
        <f>'1.3'!AH176</f>
        <v>-137976.40389433596</v>
      </c>
      <c r="AH178" s="313">
        <f>'1.3'!AI176</f>
        <v>-33175.888197318163</v>
      </c>
      <c r="AI178" s="313">
        <f>'1.3'!AJ176</f>
        <v>-127829.73678534685</v>
      </c>
      <c r="AJ178" s="313">
        <f>'1.3'!AK176</f>
        <v>-144363.71938433175</v>
      </c>
      <c r="AK178" s="313">
        <f>'1.3'!AL176</f>
        <v>-87117.113405299038</v>
      </c>
      <c r="AL178" s="313">
        <f>'1.3'!AM176</f>
        <v>-25608.512846004356</v>
      </c>
      <c r="AM178" s="313">
        <f>'1.3'!AN176</f>
        <v>-84459.056672810257</v>
      </c>
      <c r="AN178" s="313">
        <f>'1.3'!AO176</f>
        <v>-92796.005637220485</v>
      </c>
      <c r="AO178" s="313">
        <f>'1.3'!AP176</f>
        <v>-75853.49548605262</v>
      </c>
      <c r="AP178" s="313">
        <f>'1.3'!AQ176</f>
        <v>30969.362424409534</v>
      </c>
      <c r="AQ178" s="313">
        <f>'1.3'!AR176</f>
        <v>-442551.05087940884</v>
      </c>
      <c r="AR178" s="313">
        <f>'1.3'!AS176</f>
        <v>-222505.67130739245</v>
      </c>
      <c r="AS178" s="313">
        <f>'1.3'!AT176</f>
        <v>-153852.2393316619</v>
      </c>
      <c r="AT178" s="313">
        <f>'1.3'!AU176</f>
        <v>80613.353163255088</v>
      </c>
      <c r="AU178" s="313">
        <f>'1.3'!AV176</f>
        <v>-136998.01587478045</v>
      </c>
      <c r="AV178" s="313">
        <f>'1.3'!AW176</f>
        <v>1636.0116079092622</v>
      </c>
      <c r="AW178" s="313">
        <f>'1.3'!AX176</f>
        <v>-39137.832483108141</v>
      </c>
      <c r="AX178" s="313">
        <f>'1.3'!AY176</f>
        <v>48041.315972136028</v>
      </c>
    </row>
    <row r="179" spans="1:50" x14ac:dyDescent="0.2">
      <c r="A179" s="11" t="s">
        <v>920</v>
      </c>
      <c r="B179" s="313">
        <f>'1.3'!C177</f>
        <v>1214.9550300780102</v>
      </c>
      <c r="C179" s="313">
        <f>'1.3'!D177</f>
        <v>-16564.032778967812</v>
      </c>
      <c r="D179" s="313">
        <f>'1.3'!E177</f>
        <v>-20276.713560702279</v>
      </c>
      <c r="E179" s="313">
        <f>'1.3'!F177</f>
        <v>-27397.466743794386</v>
      </c>
      <c r="F179" s="313">
        <f>'1.3'!G177</f>
        <v>17284.404404808418</v>
      </c>
      <c r="G179" s="313">
        <f>'1.3'!H177</f>
        <v>-23331.226725546992</v>
      </c>
      <c r="H179" s="313">
        <f>'1.3'!I177</f>
        <v>-23079.503352077736</v>
      </c>
      <c r="I179" s="313">
        <f>'1.3'!J177</f>
        <v>-34631.227576492471</v>
      </c>
      <c r="J179" s="313">
        <f>'1.3'!K177</f>
        <v>24080.222384326626</v>
      </c>
      <c r="K179" s="313">
        <f>'1.3'!L177</f>
        <v>-27670.838135861559</v>
      </c>
      <c r="L179" s="313">
        <f>'1.3'!M177</f>
        <v>-20427.012436045683</v>
      </c>
      <c r="M179" s="313">
        <f>'1.3'!N177</f>
        <v>-17199.16205290088</v>
      </c>
      <c r="N179" s="313">
        <f>'1.3'!O177</f>
        <v>10152.471096660593</v>
      </c>
      <c r="O179" s="313">
        <f>'1.3'!P177</f>
        <v>-29764.167996961507</v>
      </c>
      <c r="P179" s="313">
        <f>'1.3'!Q177</f>
        <v>-61683.337260962115</v>
      </c>
      <c r="Q179" s="313">
        <f>'1.3'!R177</f>
        <v>-30367.470773021691</v>
      </c>
      <c r="R179" s="313">
        <f>'1.3'!S177</f>
        <v>7048.6013163544703</v>
      </c>
      <c r="S179" s="313">
        <f>'1.3'!T177</f>
        <v>-48589.420130387647</v>
      </c>
      <c r="T179" s="313">
        <f>'1.3'!U177</f>
        <v>-122807.37241392175</v>
      </c>
      <c r="U179" s="313">
        <f>'1.3'!V177</f>
        <v>-113313.40655679686</v>
      </c>
      <c r="V179" s="313">
        <f>'1.3'!W177</f>
        <v>-75285.074781193165</v>
      </c>
      <c r="W179" s="313">
        <f>'1.3'!X177</f>
        <v>-78811.748296096805</v>
      </c>
      <c r="X179" s="313">
        <f>'1.3'!Y177</f>
        <v>-214509.69931361591</v>
      </c>
      <c r="Y179" s="313">
        <f>'1.3'!Z177</f>
        <v>-151969.52129292884</v>
      </c>
      <c r="Z179" s="313">
        <f>'1.3'!AA177</f>
        <v>-42901.809767004335</v>
      </c>
      <c r="AA179" s="313">
        <f>'1.3'!AB177</f>
        <v>-110772.42865470238</v>
      </c>
      <c r="AB179" s="313">
        <f>'1.3'!AC177</f>
        <v>-177277.29559028288</v>
      </c>
      <c r="AC179" s="313">
        <f>'1.3'!AD177</f>
        <v>-150220.78225317481</v>
      </c>
      <c r="AD179" s="313">
        <f>'1.3'!AE177</f>
        <v>-79295.692632316961</v>
      </c>
      <c r="AE179" s="313">
        <f>'1.3'!AF177</f>
        <v>-184916.42003202194</v>
      </c>
      <c r="AF179" s="313">
        <f>'1.3'!AG177</f>
        <v>-153739.41886418185</v>
      </c>
      <c r="AG179" s="313">
        <f>'1.3'!AH177</f>
        <v>-163773.58762392437</v>
      </c>
      <c r="AH179" s="313">
        <f>'1.3'!AI177</f>
        <v>-59244.458861484076</v>
      </c>
      <c r="AI179" s="313">
        <f>'1.3'!AJ177</f>
        <v>-154194.6875850748</v>
      </c>
      <c r="AJ179" s="313">
        <f>'1.3'!AK177</f>
        <v>-171197.11182902707</v>
      </c>
      <c r="AK179" s="313">
        <f>'1.3'!AL177</f>
        <v>-114561.19949670986</v>
      </c>
      <c r="AL179" s="313">
        <f>'1.3'!AM177</f>
        <v>-54449.418386067846</v>
      </c>
      <c r="AM179" s="313">
        <f>'1.3'!AN177</f>
        <v>-112799.51538652647</v>
      </c>
      <c r="AN179" s="313">
        <f>'1.3'!AO177</f>
        <v>-121445.76388150756</v>
      </c>
      <c r="AO179" s="313">
        <f>'1.3'!AP177</f>
        <v>-105062.37298798584</v>
      </c>
      <c r="AP179" s="313">
        <f>'1.3'!AQ177</f>
        <v>1484.5132401583251</v>
      </c>
      <c r="AQ179" s="313">
        <f>'1.3'!AR177</f>
        <v>-472404.34065429273</v>
      </c>
      <c r="AR179" s="313">
        <f>'1.3'!AS177</f>
        <v>-253174.8515403081</v>
      </c>
      <c r="AS179" s="313">
        <f>'1.3'!AT177</f>
        <v>-185798.92013961112</v>
      </c>
      <c r="AT179" s="313">
        <f>'1.3'!AU177</f>
        <v>47104.461782944505</v>
      </c>
      <c r="AU179" s="313">
        <f>'1.3'!AV177</f>
        <v>-172119.16790277581</v>
      </c>
      <c r="AV179" s="313">
        <f>'1.3'!AW177</f>
        <v>-34656.606523685157</v>
      </c>
      <c r="AW179" s="313">
        <f>'1.3'!AX177</f>
        <v>-76084.804906879552</v>
      </c>
      <c r="AX179" s="313">
        <f>'1.3'!AY177</f>
        <v>11511.074008154799</v>
      </c>
    </row>
    <row r="182" spans="1:50" x14ac:dyDescent="0.2">
      <c r="A182" s="322" t="s">
        <v>933</v>
      </c>
      <c r="B182" s="319">
        <f>B171-B172</f>
        <v>19955.2741930267</v>
      </c>
      <c r="C182" s="319">
        <f t="shared" ref="C182:AX182" si="0">C171-C172</f>
        <v>24667.46205706925</v>
      </c>
      <c r="D182" s="319">
        <f t="shared" si="0"/>
        <v>28481.173129898569</v>
      </c>
      <c r="E182" s="319">
        <f t="shared" si="0"/>
        <v>35019.394026704635</v>
      </c>
      <c r="F182" s="319">
        <f t="shared" si="0"/>
        <v>16140.510635184615</v>
      </c>
      <c r="G182" s="319">
        <f t="shared" si="0"/>
        <v>20736.052929104004</v>
      </c>
      <c r="H182" s="319">
        <f t="shared" si="0"/>
        <v>24209.453419613204</v>
      </c>
      <c r="I182" s="319">
        <f t="shared" si="0"/>
        <v>31867.441236361268</v>
      </c>
      <c r="J182" s="319">
        <f t="shared" si="0"/>
        <v>18587.079550741961</v>
      </c>
      <c r="K182" s="319">
        <f t="shared" si="0"/>
        <v>23731.242613907456</v>
      </c>
      <c r="L182" s="319">
        <f t="shared" si="0"/>
        <v>26681.102902000996</v>
      </c>
      <c r="M182" s="319">
        <f t="shared" si="0"/>
        <v>33404.707069231175</v>
      </c>
      <c r="N182" s="319">
        <f t="shared" si="0"/>
        <v>17749.21103510544</v>
      </c>
      <c r="O182" s="319">
        <f t="shared" si="0"/>
        <v>24473.18422988175</v>
      </c>
      <c r="P182" s="319">
        <f t="shared" si="0"/>
        <v>28150.207661874665</v>
      </c>
      <c r="Q182" s="319">
        <f t="shared" si="0"/>
        <v>42545.472184937767</v>
      </c>
      <c r="R182" s="319">
        <f t="shared" si="0"/>
        <v>26530.090862871883</v>
      </c>
      <c r="S182" s="319">
        <f t="shared" si="0"/>
        <v>34045.83780293569</v>
      </c>
      <c r="T182" s="319">
        <f t="shared" si="0"/>
        <v>36047.857785375039</v>
      </c>
      <c r="U182" s="319">
        <f t="shared" si="0"/>
        <v>35022.465734675447</v>
      </c>
      <c r="V182" s="319">
        <f t="shared" si="0"/>
        <v>19868.607505585707</v>
      </c>
      <c r="W182" s="319">
        <f t="shared" si="0"/>
        <v>20114.763795004284</v>
      </c>
      <c r="X182" s="319">
        <f t="shared" si="0"/>
        <v>23426.836550338998</v>
      </c>
      <c r="Y182" s="319">
        <f t="shared" si="0"/>
        <v>32281.968228821501</v>
      </c>
      <c r="Z182" s="319">
        <f t="shared" si="0"/>
        <v>18721.589275793722</v>
      </c>
      <c r="AA182" s="319">
        <f t="shared" si="0"/>
        <v>21523.352959961114</v>
      </c>
      <c r="AB182" s="319">
        <f t="shared" si="0"/>
        <v>21916.599145927346</v>
      </c>
      <c r="AC182" s="319">
        <f t="shared" si="0"/>
        <v>28089.606066936067</v>
      </c>
      <c r="AD182" s="319">
        <f t="shared" si="0"/>
        <v>14700.663521381628</v>
      </c>
      <c r="AE182" s="319">
        <f t="shared" si="0"/>
        <v>14912.007224693691</v>
      </c>
      <c r="AF182" s="319">
        <f t="shared" si="0"/>
        <v>18282.08195271025</v>
      </c>
      <c r="AG182" s="319">
        <f t="shared" si="0"/>
        <v>24471.851988252791</v>
      </c>
      <c r="AH182" s="319">
        <f t="shared" si="0"/>
        <v>16108.52305568327</v>
      </c>
      <c r="AI182" s="319">
        <f t="shared" si="0"/>
        <v>18971.588021621385</v>
      </c>
      <c r="AJ182" s="319">
        <f t="shared" si="0"/>
        <v>23200.813838712842</v>
      </c>
      <c r="AK182" s="319">
        <f t="shared" si="0"/>
        <v>32685.98853421137</v>
      </c>
      <c r="AL182" s="319">
        <f t="shared" si="0"/>
        <v>16853.494324339739</v>
      </c>
      <c r="AM182" s="319">
        <f t="shared" si="0"/>
        <v>18320.421912904054</v>
      </c>
      <c r="AN182" s="319">
        <f t="shared" si="0"/>
        <v>17970.892727999617</v>
      </c>
      <c r="AO182" s="319">
        <f t="shared" si="0"/>
        <v>31534.64337609569</v>
      </c>
      <c r="AP182" s="319">
        <f t="shared" si="0"/>
        <v>19500.083313466097</v>
      </c>
      <c r="AQ182" s="319">
        <f t="shared" si="0"/>
        <v>23192.615635264476</v>
      </c>
      <c r="AR182" s="319">
        <f t="shared" si="0"/>
        <v>22214.597373767043</v>
      </c>
      <c r="AS182" s="319">
        <f t="shared" si="0"/>
        <v>40772.318752185784</v>
      </c>
      <c r="AT182" s="319">
        <f t="shared" si="0"/>
        <v>18863.008779976331</v>
      </c>
      <c r="AU182" s="319">
        <f t="shared" si="0"/>
        <v>21955.802177834077</v>
      </c>
      <c r="AV182" s="319">
        <f t="shared" si="0"/>
        <v>25619.970885773691</v>
      </c>
      <c r="AW182" s="319">
        <f t="shared" si="0"/>
        <v>46857.739258258531</v>
      </c>
      <c r="AX182" s="319">
        <f t="shared" si="0"/>
        <v>25036.878127545402</v>
      </c>
    </row>
    <row r="183" spans="1:50" x14ac:dyDescent="0.2">
      <c r="A183" s="11" t="s">
        <v>241</v>
      </c>
      <c r="B183" s="313">
        <f>B31-B32</f>
        <v>5861.2564448209987</v>
      </c>
      <c r="C183" s="313">
        <f t="shared" ref="C183:AX183" si="1">C31-C32</f>
        <v>7110.3858980489995</v>
      </c>
      <c r="D183" s="313">
        <f t="shared" si="1"/>
        <v>7567.1986726230016</v>
      </c>
      <c r="E183" s="313">
        <f t="shared" si="1"/>
        <v>10505.458817828001</v>
      </c>
      <c r="F183" s="313">
        <f t="shared" si="1"/>
        <v>4048.4544660279998</v>
      </c>
      <c r="G183" s="313">
        <f t="shared" si="1"/>
        <v>4689.3839420469994</v>
      </c>
      <c r="H183" s="313">
        <f t="shared" si="1"/>
        <v>6526.7616632160007</v>
      </c>
      <c r="I183" s="313">
        <f t="shared" si="1"/>
        <v>7232.5879680809994</v>
      </c>
      <c r="J183" s="313">
        <f t="shared" si="1"/>
        <v>4465.4126110229281</v>
      </c>
      <c r="K183" s="313">
        <f t="shared" si="1"/>
        <v>5572.2469496099156</v>
      </c>
      <c r="L183" s="313">
        <f t="shared" si="1"/>
        <v>6040.5556086879187</v>
      </c>
      <c r="M183" s="313">
        <f t="shared" si="1"/>
        <v>7414.6274921184431</v>
      </c>
      <c r="N183" s="313">
        <f t="shared" si="1"/>
        <v>5419.5485322390005</v>
      </c>
      <c r="O183" s="313">
        <f t="shared" si="1"/>
        <v>5725.7851903160008</v>
      </c>
      <c r="P183" s="313">
        <f t="shared" si="1"/>
        <v>7471.3163215810018</v>
      </c>
      <c r="Q183" s="313">
        <f t="shared" si="1"/>
        <v>11501.041443327998</v>
      </c>
      <c r="R183" s="313">
        <f t="shared" si="1"/>
        <v>7718.4616384760002</v>
      </c>
      <c r="S183" s="313">
        <f t="shared" si="1"/>
        <v>10093.811836680999</v>
      </c>
      <c r="T183" s="313">
        <f t="shared" si="1"/>
        <v>9293.403934152002</v>
      </c>
      <c r="U183" s="313">
        <f t="shared" si="1"/>
        <v>5879.4741504930007</v>
      </c>
      <c r="V183" s="313">
        <f t="shared" si="1"/>
        <v>5950.3881858759996</v>
      </c>
      <c r="W183" s="313">
        <f t="shared" si="1"/>
        <v>2447.1421790850009</v>
      </c>
      <c r="X183" s="313">
        <f t="shared" si="1"/>
        <v>5344.6389375219987</v>
      </c>
      <c r="Y183" s="313">
        <f t="shared" si="1"/>
        <v>8275.1856140429991</v>
      </c>
      <c r="Z183" s="313">
        <f t="shared" si="1"/>
        <v>4356.6806587829997</v>
      </c>
      <c r="AA183" s="313">
        <f t="shared" si="1"/>
        <v>3485.9816896909988</v>
      </c>
      <c r="AB183" s="313">
        <f t="shared" si="1"/>
        <v>4185.6775492439992</v>
      </c>
      <c r="AC183" s="313">
        <f t="shared" si="1"/>
        <v>8083.0751292589994</v>
      </c>
      <c r="AD183" s="313">
        <f t="shared" si="1"/>
        <v>3836.7054597890228</v>
      </c>
      <c r="AE183" s="313">
        <f t="shared" si="1"/>
        <v>3428.0680195252999</v>
      </c>
      <c r="AF183" s="313">
        <f t="shared" si="1"/>
        <v>4009.6749399282553</v>
      </c>
      <c r="AG183" s="313">
        <f t="shared" si="1"/>
        <v>4460.0549869881443</v>
      </c>
      <c r="AH183" s="313">
        <f t="shared" si="1"/>
        <v>3740.5105059000002</v>
      </c>
      <c r="AI183" s="313">
        <f t="shared" si="1"/>
        <v>3730.0811892279994</v>
      </c>
      <c r="AJ183" s="313">
        <f t="shared" si="1"/>
        <v>5761.2620078200016</v>
      </c>
      <c r="AK183" s="313">
        <f t="shared" si="1"/>
        <v>9754.2852515780014</v>
      </c>
      <c r="AL183" s="313">
        <f t="shared" si="1"/>
        <v>3877.4403904669994</v>
      </c>
      <c r="AM183" s="313">
        <f t="shared" si="1"/>
        <v>3939.7857352509996</v>
      </c>
      <c r="AN183" s="313">
        <f t="shared" si="1"/>
        <v>1316.8576996130005</v>
      </c>
      <c r="AO183" s="313">
        <f t="shared" si="1"/>
        <v>8901.4299836750015</v>
      </c>
      <c r="AP183" s="313">
        <f t="shared" si="1"/>
        <v>3416.7261909819999</v>
      </c>
      <c r="AQ183" s="313">
        <f t="shared" si="1"/>
        <v>4799.3039011180008</v>
      </c>
      <c r="AR183" s="313">
        <f t="shared" si="1"/>
        <v>891.22126803499759</v>
      </c>
      <c r="AS183" s="313">
        <f t="shared" si="1"/>
        <v>7947.2727477690005</v>
      </c>
      <c r="AT183" s="313">
        <f t="shared" si="1"/>
        <v>3077.9553856639991</v>
      </c>
      <c r="AU183" s="313">
        <f t="shared" si="1"/>
        <v>4577.2077290429988</v>
      </c>
      <c r="AV183" s="313">
        <f t="shared" si="1"/>
        <v>4272.8266206379994</v>
      </c>
      <c r="AW183" s="313">
        <f t="shared" si="1"/>
        <v>1867.1665035790002</v>
      </c>
      <c r="AX183" s="313">
        <f t="shared" si="1"/>
        <v>3504.6494644419995</v>
      </c>
    </row>
    <row r="184" spans="1:50" x14ac:dyDescent="0.2">
      <c r="A184" s="11" t="s">
        <v>916</v>
      </c>
      <c r="B184" s="313">
        <f>B66-B67</f>
        <v>0</v>
      </c>
      <c r="C184" s="313">
        <f t="shared" ref="C184:AX184" si="2">C66-C67</f>
        <v>0</v>
      </c>
      <c r="D184" s="313">
        <f t="shared" si="2"/>
        <v>0</v>
      </c>
      <c r="E184" s="313">
        <f t="shared" si="2"/>
        <v>0</v>
      </c>
      <c r="F184" s="313">
        <f t="shared" si="2"/>
        <v>0</v>
      </c>
      <c r="G184" s="313">
        <f t="shared" si="2"/>
        <v>0</v>
      </c>
      <c r="H184" s="313">
        <f t="shared" si="2"/>
        <v>0</v>
      </c>
      <c r="I184" s="313">
        <f t="shared" si="2"/>
        <v>0</v>
      </c>
      <c r="J184" s="313">
        <f t="shared" si="2"/>
        <v>0</v>
      </c>
      <c r="K184" s="313">
        <f t="shared" si="2"/>
        <v>0</v>
      </c>
      <c r="L184" s="313">
        <f t="shared" si="2"/>
        <v>0</v>
      </c>
      <c r="M184" s="313">
        <f t="shared" si="2"/>
        <v>0</v>
      </c>
      <c r="N184" s="313">
        <f t="shared" si="2"/>
        <v>0</v>
      </c>
      <c r="O184" s="313">
        <f t="shared" si="2"/>
        <v>0</v>
      </c>
      <c r="P184" s="313">
        <f t="shared" si="2"/>
        <v>0</v>
      </c>
      <c r="Q184" s="313">
        <f t="shared" si="2"/>
        <v>0</v>
      </c>
      <c r="R184" s="313">
        <f t="shared" si="2"/>
        <v>0</v>
      </c>
      <c r="S184" s="313">
        <f t="shared" si="2"/>
        <v>0</v>
      </c>
      <c r="T184" s="313">
        <f t="shared" si="2"/>
        <v>0</v>
      </c>
      <c r="U184" s="313">
        <f t="shared" si="2"/>
        <v>0</v>
      </c>
      <c r="V184" s="313">
        <f t="shared" si="2"/>
        <v>0</v>
      </c>
      <c r="W184" s="313">
        <f t="shared" si="2"/>
        <v>0</v>
      </c>
      <c r="X184" s="313">
        <f t="shared" si="2"/>
        <v>0</v>
      </c>
      <c r="Y184" s="313">
        <f t="shared" si="2"/>
        <v>0</v>
      </c>
      <c r="Z184" s="313">
        <f t="shared" si="2"/>
        <v>0</v>
      </c>
      <c r="AA184" s="313">
        <f t="shared" si="2"/>
        <v>0</v>
      </c>
      <c r="AB184" s="313">
        <f t="shared" si="2"/>
        <v>0</v>
      </c>
      <c r="AC184" s="313">
        <f t="shared" si="2"/>
        <v>0</v>
      </c>
      <c r="AD184" s="313">
        <f t="shared" si="2"/>
        <v>0</v>
      </c>
      <c r="AE184" s="313">
        <f t="shared" si="2"/>
        <v>0</v>
      </c>
      <c r="AF184" s="313">
        <f t="shared" si="2"/>
        <v>0</v>
      </c>
      <c r="AG184" s="313">
        <f t="shared" si="2"/>
        <v>0</v>
      </c>
      <c r="AH184" s="313">
        <f t="shared" si="2"/>
        <v>0</v>
      </c>
      <c r="AI184" s="313">
        <f t="shared" si="2"/>
        <v>0</v>
      </c>
      <c r="AJ184" s="313">
        <f t="shared" si="2"/>
        <v>0</v>
      </c>
      <c r="AK184" s="313">
        <f t="shared" si="2"/>
        <v>0</v>
      </c>
      <c r="AL184" s="313">
        <f t="shared" si="2"/>
        <v>0</v>
      </c>
      <c r="AM184" s="313">
        <f t="shared" si="2"/>
        <v>0</v>
      </c>
      <c r="AN184" s="313">
        <f t="shared" si="2"/>
        <v>0</v>
      </c>
      <c r="AO184" s="313">
        <f t="shared" si="2"/>
        <v>0</v>
      </c>
      <c r="AP184" s="313">
        <f t="shared" si="2"/>
        <v>0</v>
      </c>
      <c r="AQ184" s="313">
        <f t="shared" si="2"/>
        <v>0</v>
      </c>
      <c r="AR184" s="313">
        <f t="shared" si="2"/>
        <v>0</v>
      </c>
      <c r="AS184" s="313">
        <f t="shared" si="2"/>
        <v>0</v>
      </c>
      <c r="AT184" s="313">
        <f t="shared" si="2"/>
        <v>0</v>
      </c>
      <c r="AU184" s="313">
        <f t="shared" si="2"/>
        <v>0</v>
      </c>
      <c r="AV184" s="313">
        <f t="shared" si="2"/>
        <v>0</v>
      </c>
      <c r="AW184" s="313">
        <f t="shared" si="2"/>
        <v>0</v>
      </c>
      <c r="AX184" s="313">
        <f t="shared" si="2"/>
        <v>0</v>
      </c>
    </row>
    <row r="185" spans="1:50" x14ac:dyDescent="0.2">
      <c r="A185" s="11" t="s">
        <v>363</v>
      </c>
      <c r="B185" s="313">
        <f>B101-B102</f>
        <v>6928.8404671942417</v>
      </c>
      <c r="C185" s="313">
        <f t="shared" ref="C185:AX185" si="3">C101-C102</f>
        <v>10493.984768865865</v>
      </c>
      <c r="D185" s="313">
        <f t="shared" si="3"/>
        <v>11996.47770762073</v>
      </c>
      <c r="E185" s="313">
        <f t="shared" si="3"/>
        <v>13454.789471911656</v>
      </c>
      <c r="F185" s="313">
        <f t="shared" si="3"/>
        <v>5243.6013350286012</v>
      </c>
      <c r="G185" s="313">
        <f t="shared" si="3"/>
        <v>7858.7779401736161</v>
      </c>
      <c r="H185" s="313">
        <f t="shared" si="3"/>
        <v>8327.9830993530413</v>
      </c>
      <c r="I185" s="313">
        <f t="shared" si="3"/>
        <v>12385.991746054739</v>
      </c>
      <c r="J185" s="313">
        <f t="shared" si="3"/>
        <v>5283.9209937378491</v>
      </c>
      <c r="K185" s="313">
        <f t="shared" si="3"/>
        <v>7576.8166447370086</v>
      </c>
      <c r="L185" s="313">
        <f t="shared" si="3"/>
        <v>8702.0257344349011</v>
      </c>
      <c r="M185" s="313">
        <f t="shared" si="3"/>
        <v>12704.041426761049</v>
      </c>
      <c r="N185" s="313">
        <f t="shared" si="3"/>
        <v>6377.7325536145727</v>
      </c>
      <c r="O185" s="313">
        <f t="shared" si="3"/>
        <v>11864.185832729345</v>
      </c>
      <c r="P185" s="313">
        <f t="shared" si="3"/>
        <v>12986.724122460066</v>
      </c>
      <c r="Q185" s="313">
        <f t="shared" si="3"/>
        <v>18189.502475486013</v>
      </c>
      <c r="R185" s="313">
        <f t="shared" si="3"/>
        <v>10842.717767671225</v>
      </c>
      <c r="S185" s="313">
        <f t="shared" si="3"/>
        <v>14480.307505953149</v>
      </c>
      <c r="T185" s="313">
        <f t="shared" si="3"/>
        <v>15753.044391536423</v>
      </c>
      <c r="U185" s="313">
        <f t="shared" si="3"/>
        <v>15643.142373879204</v>
      </c>
      <c r="V185" s="313">
        <f t="shared" si="3"/>
        <v>5699.3307189967545</v>
      </c>
      <c r="W185" s="313">
        <f t="shared" si="3"/>
        <v>8166.4372990820866</v>
      </c>
      <c r="X185" s="313">
        <f t="shared" si="3"/>
        <v>8630.9923045245905</v>
      </c>
      <c r="Y185" s="313">
        <f t="shared" si="3"/>
        <v>12032.386939426564</v>
      </c>
      <c r="Z185" s="313">
        <f t="shared" si="3"/>
        <v>5588.0307972695646</v>
      </c>
      <c r="AA185" s="313">
        <f t="shared" si="3"/>
        <v>7630.2507352450457</v>
      </c>
      <c r="AB185" s="313">
        <f t="shared" si="3"/>
        <v>7780.9264112012615</v>
      </c>
      <c r="AC185" s="313">
        <f t="shared" si="3"/>
        <v>8958.769317214128</v>
      </c>
      <c r="AD185" s="313">
        <f t="shared" si="3"/>
        <v>5738.554205974805</v>
      </c>
      <c r="AE185" s="313">
        <f t="shared" si="3"/>
        <v>6788.4722165785661</v>
      </c>
      <c r="AF185" s="313">
        <f t="shared" si="3"/>
        <v>8521.5065465582047</v>
      </c>
      <c r="AG185" s="313">
        <f t="shared" si="3"/>
        <v>11502.245179548419</v>
      </c>
      <c r="AH185" s="313">
        <f t="shared" si="3"/>
        <v>5849.3169225065449</v>
      </c>
      <c r="AI185" s="313">
        <f t="shared" si="3"/>
        <v>8390.6181298704196</v>
      </c>
      <c r="AJ185" s="313">
        <f t="shared" si="3"/>
        <v>9259.5036101901223</v>
      </c>
      <c r="AK185" s="313">
        <f t="shared" si="3"/>
        <v>11956.561766492918</v>
      </c>
      <c r="AL185" s="313">
        <f t="shared" si="3"/>
        <v>4319.2843794578057</v>
      </c>
      <c r="AM185" s="313">
        <f t="shared" si="3"/>
        <v>6191.1444802579972</v>
      </c>
      <c r="AN185" s="313">
        <f t="shared" si="3"/>
        <v>6823.8789606908304</v>
      </c>
      <c r="AO185" s="313">
        <f t="shared" si="3"/>
        <v>8803.0993461733651</v>
      </c>
      <c r="AP185" s="313">
        <f t="shared" si="3"/>
        <v>3949.2534977627392</v>
      </c>
      <c r="AQ185" s="313">
        <f t="shared" si="3"/>
        <v>6447.8174792787268</v>
      </c>
      <c r="AR185" s="313">
        <f t="shared" si="3"/>
        <v>6354.2633589359566</v>
      </c>
      <c r="AS185" s="313">
        <f t="shared" si="3"/>
        <v>12516.097937792576</v>
      </c>
      <c r="AT185" s="313">
        <f t="shared" si="3"/>
        <v>4987.6303783123294</v>
      </c>
      <c r="AU185" s="313">
        <f t="shared" si="3"/>
        <v>8356.3232667910816</v>
      </c>
      <c r="AV185" s="313">
        <f t="shared" si="3"/>
        <v>11523.487505135692</v>
      </c>
      <c r="AW185" s="313">
        <f t="shared" si="3"/>
        <v>27353.391015679535</v>
      </c>
      <c r="AX185" s="313">
        <f t="shared" si="3"/>
        <v>13160.064637212201</v>
      </c>
    </row>
    <row r="186" spans="1:50" x14ac:dyDescent="0.2">
      <c r="A186" s="11" t="s">
        <v>364</v>
      </c>
      <c r="B186" s="313">
        <f>B136-B137</f>
        <v>7165.1772810114589</v>
      </c>
      <c r="C186" s="313">
        <f t="shared" ref="C186:AX186" si="4">C136-C137</f>
        <v>7063.09139015438</v>
      </c>
      <c r="D186" s="313">
        <f t="shared" si="4"/>
        <v>8917.4967496548325</v>
      </c>
      <c r="E186" s="313">
        <f t="shared" si="4"/>
        <v>11059.14573696498</v>
      </c>
      <c r="F186" s="313">
        <f t="shared" si="4"/>
        <v>6848.4548341280133</v>
      </c>
      <c r="G186" s="313">
        <f t="shared" si="4"/>
        <v>8187.8910468833901</v>
      </c>
      <c r="H186" s="313">
        <f t="shared" si="4"/>
        <v>9354.7086570441625</v>
      </c>
      <c r="I186" s="313">
        <f t="shared" si="4"/>
        <v>12248.861522225528</v>
      </c>
      <c r="J186" s="313">
        <f t="shared" si="4"/>
        <v>8837.7459459811835</v>
      </c>
      <c r="K186" s="313">
        <f t="shared" si="4"/>
        <v>10582.17901956053</v>
      </c>
      <c r="L186" s="313">
        <f t="shared" si="4"/>
        <v>11938.521558878178</v>
      </c>
      <c r="M186" s="313">
        <f t="shared" si="4"/>
        <v>13286.038150351689</v>
      </c>
      <c r="N186" s="313">
        <f t="shared" si="4"/>
        <v>5951.9299492518676</v>
      </c>
      <c r="O186" s="313">
        <f t="shared" si="4"/>
        <v>6883.2132068364053</v>
      </c>
      <c r="P186" s="313">
        <f t="shared" si="4"/>
        <v>7692.1672178335984</v>
      </c>
      <c r="Q186" s="313">
        <f t="shared" si="4"/>
        <v>12854.928266123759</v>
      </c>
      <c r="R186" s="313">
        <f t="shared" si="4"/>
        <v>7968.9114567246588</v>
      </c>
      <c r="S186" s="313">
        <f t="shared" si="4"/>
        <v>9471.7184603015357</v>
      </c>
      <c r="T186" s="313">
        <f t="shared" si="4"/>
        <v>11001.409459686614</v>
      </c>
      <c r="U186" s="313">
        <f t="shared" si="4"/>
        <v>13499.84921030324</v>
      </c>
      <c r="V186" s="313">
        <f t="shared" si="4"/>
        <v>8218.8886007129531</v>
      </c>
      <c r="W186" s="313">
        <f t="shared" si="4"/>
        <v>9501.1843168371961</v>
      </c>
      <c r="X186" s="313">
        <f t="shared" si="4"/>
        <v>9451.2053082924085</v>
      </c>
      <c r="Y186" s="313">
        <f t="shared" si="4"/>
        <v>11974.395675351936</v>
      </c>
      <c r="Z186" s="313">
        <f t="shared" si="4"/>
        <v>8776.8778197411593</v>
      </c>
      <c r="AA186" s="313">
        <f t="shared" si="4"/>
        <v>10407.120535025071</v>
      </c>
      <c r="AB186" s="313">
        <f t="shared" si="4"/>
        <v>9949.9951854820865</v>
      </c>
      <c r="AC186" s="313">
        <f t="shared" si="4"/>
        <v>11047.761620462943</v>
      </c>
      <c r="AD186" s="313">
        <f t="shared" si="4"/>
        <v>5125.4038556177993</v>
      </c>
      <c r="AE186" s="313">
        <f t="shared" si="4"/>
        <v>4695.4669885898238</v>
      </c>
      <c r="AF186" s="313">
        <f t="shared" si="4"/>
        <v>5750.9004662237921</v>
      </c>
      <c r="AG186" s="313">
        <f t="shared" si="4"/>
        <v>8509.5518217162244</v>
      </c>
      <c r="AH186" s="313">
        <f t="shared" si="4"/>
        <v>6518.6956272767238</v>
      </c>
      <c r="AI186" s="313">
        <f t="shared" si="4"/>
        <v>6850.8887025229633</v>
      </c>
      <c r="AJ186" s="313">
        <f t="shared" si="4"/>
        <v>8180.0482207027162</v>
      </c>
      <c r="AK186" s="313">
        <f t="shared" si="4"/>
        <v>10975.141516140451</v>
      </c>
      <c r="AL186" s="313">
        <f t="shared" si="4"/>
        <v>8656.7695544149337</v>
      </c>
      <c r="AM186" s="313">
        <f t="shared" si="4"/>
        <v>8189.4916973950612</v>
      </c>
      <c r="AN186" s="313">
        <f t="shared" si="4"/>
        <v>9830.1560676957852</v>
      </c>
      <c r="AO186" s="313">
        <f t="shared" si="4"/>
        <v>13830.114046247325</v>
      </c>
      <c r="AP186" s="313">
        <f t="shared" si="4"/>
        <v>12134.10362472136</v>
      </c>
      <c r="AQ186" s="313">
        <f t="shared" si="4"/>
        <v>11945.494254867745</v>
      </c>
      <c r="AR186" s="313">
        <f t="shared" si="4"/>
        <v>14969.112746796089</v>
      </c>
      <c r="AS186" s="313">
        <f t="shared" si="4"/>
        <v>20308.948066624205</v>
      </c>
      <c r="AT186" s="313">
        <f t="shared" si="4"/>
        <v>10797.423016000001</v>
      </c>
      <c r="AU186" s="313">
        <f t="shared" si="4"/>
        <v>9022.2711820000004</v>
      </c>
      <c r="AV186" s="313">
        <f t="shared" si="4"/>
        <v>9823.6567599999998</v>
      </c>
      <c r="AW186" s="313">
        <f t="shared" si="4"/>
        <v>17637.181739</v>
      </c>
      <c r="AX186" s="313">
        <f t="shared" si="4"/>
        <v>8372.1640258912012</v>
      </c>
    </row>
    <row r="187" spans="1:50" x14ac:dyDescent="0.2">
      <c r="A187" s="330" t="s">
        <v>923</v>
      </c>
      <c r="B187" s="321">
        <f>B182-SUM(B183:B186)</f>
        <v>0</v>
      </c>
      <c r="C187" s="321">
        <f t="shared" ref="C187:AX187" si="5">C182-SUM(C183:C186)</f>
        <v>0</v>
      </c>
      <c r="D187" s="321">
        <f t="shared" si="5"/>
        <v>0</v>
      </c>
      <c r="E187" s="321">
        <f t="shared" si="5"/>
        <v>0</v>
      </c>
      <c r="F187" s="321">
        <f t="shared" si="5"/>
        <v>0</v>
      </c>
      <c r="G187" s="321">
        <f t="shared" si="5"/>
        <v>0</v>
      </c>
      <c r="H187" s="321">
        <f t="shared" si="5"/>
        <v>0</v>
      </c>
      <c r="I187" s="321">
        <f t="shared" si="5"/>
        <v>0</v>
      </c>
      <c r="J187" s="321">
        <f t="shared" si="5"/>
        <v>0</v>
      </c>
      <c r="K187" s="321">
        <f t="shared" si="5"/>
        <v>0</v>
      </c>
      <c r="L187" s="321">
        <f t="shared" si="5"/>
        <v>0</v>
      </c>
      <c r="M187" s="321">
        <f t="shared" si="5"/>
        <v>0</v>
      </c>
      <c r="N187" s="321">
        <f t="shared" si="5"/>
        <v>0</v>
      </c>
      <c r="O187" s="321">
        <f t="shared" si="5"/>
        <v>0</v>
      </c>
      <c r="P187" s="321">
        <f t="shared" si="5"/>
        <v>0</v>
      </c>
      <c r="Q187" s="321">
        <f t="shared" si="5"/>
        <v>0</v>
      </c>
      <c r="R187" s="321">
        <f t="shared" si="5"/>
        <v>0</v>
      </c>
      <c r="S187" s="321">
        <f t="shared" si="5"/>
        <v>0</v>
      </c>
      <c r="T187" s="321">
        <f t="shared" si="5"/>
        <v>0</v>
      </c>
      <c r="U187" s="321">
        <f t="shared" si="5"/>
        <v>0</v>
      </c>
      <c r="V187" s="321">
        <f t="shared" si="5"/>
        <v>0</v>
      </c>
      <c r="W187" s="321">
        <f t="shared" si="5"/>
        <v>0</v>
      </c>
      <c r="X187" s="321">
        <f t="shared" si="5"/>
        <v>0</v>
      </c>
      <c r="Y187" s="321">
        <f t="shared" si="5"/>
        <v>0</v>
      </c>
      <c r="Z187" s="321">
        <f t="shared" si="5"/>
        <v>0</v>
      </c>
      <c r="AA187" s="321">
        <f t="shared" si="5"/>
        <v>0</v>
      </c>
      <c r="AB187" s="321">
        <f t="shared" si="5"/>
        <v>0</v>
      </c>
      <c r="AC187" s="321">
        <f t="shared" si="5"/>
        <v>0</v>
      </c>
      <c r="AD187" s="321">
        <f t="shared" si="5"/>
        <v>0</v>
      </c>
      <c r="AE187" s="321">
        <f t="shared" si="5"/>
        <v>0</v>
      </c>
      <c r="AF187" s="321">
        <f t="shared" si="5"/>
        <v>0</v>
      </c>
      <c r="AG187" s="321">
        <f t="shared" si="5"/>
        <v>0</v>
      </c>
      <c r="AH187" s="321">
        <f t="shared" si="5"/>
        <v>0</v>
      </c>
      <c r="AI187" s="321">
        <f t="shared" si="5"/>
        <v>0</v>
      </c>
      <c r="AJ187" s="321">
        <f t="shared" si="5"/>
        <v>0</v>
      </c>
      <c r="AK187" s="321">
        <f t="shared" si="5"/>
        <v>0</v>
      </c>
      <c r="AL187" s="321">
        <f t="shared" si="5"/>
        <v>0</v>
      </c>
      <c r="AM187" s="321">
        <f t="shared" si="5"/>
        <v>0</v>
      </c>
      <c r="AN187" s="321">
        <f t="shared" si="5"/>
        <v>0</v>
      </c>
      <c r="AO187" s="321">
        <f t="shared" si="5"/>
        <v>0</v>
      </c>
      <c r="AP187" s="321">
        <f t="shared" si="5"/>
        <v>0</v>
      </c>
      <c r="AQ187" s="321">
        <f t="shared" si="5"/>
        <v>0</v>
      </c>
      <c r="AR187" s="321">
        <f t="shared" si="5"/>
        <v>0</v>
      </c>
      <c r="AS187" s="321">
        <f t="shared" si="5"/>
        <v>0</v>
      </c>
      <c r="AT187" s="321">
        <f t="shared" si="5"/>
        <v>0</v>
      </c>
      <c r="AU187" s="321">
        <f t="shared" si="5"/>
        <v>0</v>
      </c>
      <c r="AV187" s="321">
        <f t="shared" si="5"/>
        <v>0</v>
      </c>
      <c r="AW187" s="321">
        <f t="shared" si="5"/>
        <v>0</v>
      </c>
      <c r="AX187" s="321">
        <f t="shared" si="5"/>
        <v>0</v>
      </c>
    </row>
    <row r="188" spans="1:50" x14ac:dyDescent="0.2">
      <c r="A188" s="322" t="s">
        <v>331</v>
      </c>
      <c r="B188" s="319">
        <f>B173</f>
        <v>12295</v>
      </c>
      <c r="C188" s="319">
        <f t="shared" ref="C188:AX188" si="6">C173</f>
        <v>12613</v>
      </c>
      <c r="D188" s="319">
        <f t="shared" si="6"/>
        <v>12821</v>
      </c>
      <c r="E188" s="319">
        <f t="shared" si="6"/>
        <v>12930</v>
      </c>
      <c r="F188" s="319">
        <f t="shared" si="6"/>
        <v>13769.896619513947</v>
      </c>
      <c r="G188" s="319">
        <f t="shared" si="6"/>
        <v>14168.893623957378</v>
      </c>
      <c r="H188" s="319">
        <f t="shared" si="6"/>
        <v>14391.891949749072</v>
      </c>
      <c r="I188" s="319">
        <f t="shared" si="6"/>
        <v>14514.891026306821</v>
      </c>
      <c r="J188" s="319">
        <f t="shared" si="6"/>
        <v>15287</v>
      </c>
      <c r="K188" s="319">
        <f t="shared" si="6"/>
        <v>15653</v>
      </c>
      <c r="L188" s="319">
        <f t="shared" si="6"/>
        <v>15940</v>
      </c>
      <c r="M188" s="319">
        <f t="shared" si="6"/>
        <v>16057</v>
      </c>
      <c r="N188" s="319">
        <f t="shared" si="6"/>
        <v>16987</v>
      </c>
      <c r="O188" s="319">
        <f t="shared" si="6"/>
        <v>17419</v>
      </c>
      <c r="P188" s="319">
        <f t="shared" si="6"/>
        <v>17766</v>
      </c>
      <c r="Q188" s="319">
        <f t="shared" si="6"/>
        <v>17921</v>
      </c>
      <c r="R188" s="319">
        <f t="shared" si="6"/>
        <v>18990</v>
      </c>
      <c r="S188" s="319">
        <f t="shared" si="6"/>
        <v>19439</v>
      </c>
      <c r="T188" s="319">
        <f t="shared" si="6"/>
        <v>19754.000000000004</v>
      </c>
      <c r="U188" s="319">
        <f t="shared" si="6"/>
        <v>19896</v>
      </c>
      <c r="V188" s="319">
        <f t="shared" si="6"/>
        <v>21231</v>
      </c>
      <c r="W188" s="319">
        <f t="shared" si="6"/>
        <v>21674</v>
      </c>
      <c r="X188" s="319">
        <f t="shared" si="6"/>
        <v>22186</v>
      </c>
      <c r="Y188" s="319">
        <f t="shared" si="6"/>
        <v>22498</v>
      </c>
      <c r="Z188" s="319">
        <f t="shared" si="6"/>
        <v>23484.346776823528</v>
      </c>
      <c r="AA188" s="319">
        <f t="shared" si="6"/>
        <v>23971.091946444456</v>
      </c>
      <c r="AB188" s="319">
        <f t="shared" si="6"/>
        <v>24320.813018432465</v>
      </c>
      <c r="AC188" s="319">
        <f t="shared" si="6"/>
        <v>24421.748258299551</v>
      </c>
      <c r="AD188" s="319">
        <f t="shared" si="6"/>
        <v>24845.506323843925</v>
      </c>
      <c r="AE188" s="319">
        <f t="shared" si="6"/>
        <v>25109.148759694697</v>
      </c>
      <c r="AF188" s="319">
        <f t="shared" si="6"/>
        <v>25651.161186872974</v>
      </c>
      <c r="AG188" s="319">
        <f t="shared" si="6"/>
        <v>25797.183729588403</v>
      </c>
      <c r="AH188" s="319">
        <f t="shared" si="6"/>
        <v>26068.570664165913</v>
      </c>
      <c r="AI188" s="319">
        <f t="shared" si="6"/>
        <v>26364.950799727951</v>
      </c>
      <c r="AJ188" s="319">
        <f t="shared" si="6"/>
        <v>26833.39244469531</v>
      </c>
      <c r="AK188" s="319">
        <f t="shared" si="6"/>
        <v>27444.086091410816</v>
      </c>
      <c r="AL188" s="319">
        <f t="shared" si="6"/>
        <v>28840.90554006349</v>
      </c>
      <c r="AM188" s="319">
        <f t="shared" si="6"/>
        <v>28340.458713716216</v>
      </c>
      <c r="AN188" s="319">
        <f t="shared" si="6"/>
        <v>28649.758244287084</v>
      </c>
      <c r="AO188" s="319">
        <f t="shared" si="6"/>
        <v>29208.877501933217</v>
      </c>
      <c r="AP188" s="319">
        <f t="shared" si="6"/>
        <v>29484.849184251208</v>
      </c>
      <c r="AQ188" s="319">
        <f t="shared" si="6"/>
        <v>29853.289774883902</v>
      </c>
      <c r="AR188" s="319">
        <f t="shared" si="6"/>
        <v>30669.180232915649</v>
      </c>
      <c r="AS188" s="319">
        <f t="shared" si="6"/>
        <v>31946.680807949233</v>
      </c>
      <c r="AT188" s="319">
        <f t="shared" si="6"/>
        <v>33508.891380310582</v>
      </c>
      <c r="AU188" s="319">
        <f t="shared" si="6"/>
        <v>35121.152027995362</v>
      </c>
      <c r="AV188" s="319">
        <f t="shared" si="6"/>
        <v>36292.61813159442</v>
      </c>
      <c r="AW188" s="319">
        <f t="shared" si="6"/>
        <v>36946.972423771411</v>
      </c>
      <c r="AX188" s="319">
        <f t="shared" si="6"/>
        <v>36530.241963981229</v>
      </c>
    </row>
    <row r="189" spans="1:50" x14ac:dyDescent="0.2">
      <c r="A189" s="11" t="s">
        <v>241</v>
      </c>
      <c r="B189" s="313">
        <f>B33</f>
        <v>4410.6088750271419</v>
      </c>
      <c r="C189" s="313">
        <f t="shared" ref="C189:AX189" si="7">C33</f>
        <v>4524.6856234825009</v>
      </c>
      <c r="D189" s="313">
        <f t="shared" si="7"/>
        <v>4599.3018614658795</v>
      </c>
      <c r="E189" s="313">
        <f t="shared" si="7"/>
        <v>4638.4036400244777</v>
      </c>
      <c r="F189" s="313">
        <f t="shared" si="7"/>
        <v>4785.078633501038</v>
      </c>
      <c r="G189" s="313">
        <f t="shared" si="7"/>
        <v>4923.7312387854909</v>
      </c>
      <c r="H189" s="313">
        <f t="shared" si="7"/>
        <v>5001.2237976286806</v>
      </c>
      <c r="I189" s="313">
        <f t="shared" si="7"/>
        <v>5043.9663300847906</v>
      </c>
      <c r="J189" s="313">
        <f t="shared" si="7"/>
        <v>5084.0077696744365</v>
      </c>
      <c r="K189" s="313">
        <f t="shared" si="7"/>
        <v>5205.7286333952998</v>
      </c>
      <c r="L189" s="313">
        <f t="shared" si="7"/>
        <v>5301.1764145097477</v>
      </c>
      <c r="M189" s="313">
        <f t="shared" si="7"/>
        <v>5340.087182420516</v>
      </c>
      <c r="N189" s="313">
        <f t="shared" si="7"/>
        <v>5389.1247200148373</v>
      </c>
      <c r="O189" s="313">
        <f t="shared" si="7"/>
        <v>5526.1766938210667</v>
      </c>
      <c r="P189" s="313">
        <f t="shared" si="7"/>
        <v>5636.2624227811611</v>
      </c>
      <c r="Q189" s="313">
        <f t="shared" si="7"/>
        <v>5685.436163382934</v>
      </c>
      <c r="R189" s="313">
        <f t="shared" si="7"/>
        <v>6071.2935095507273</v>
      </c>
      <c r="S189" s="313">
        <f t="shared" si="7"/>
        <v>6214.8433139629587</v>
      </c>
      <c r="T189" s="313">
        <f t="shared" si="7"/>
        <v>6315.551974073991</v>
      </c>
      <c r="U189" s="313">
        <f t="shared" si="7"/>
        <v>6360.9507986319786</v>
      </c>
      <c r="V189" s="313">
        <f t="shared" si="7"/>
        <v>6751.6271906289603</v>
      </c>
      <c r="W189" s="313">
        <f t="shared" si="7"/>
        <v>6892.5047209124441</v>
      </c>
      <c r="X189" s="313">
        <f t="shared" si="7"/>
        <v>7055.3248010594925</v>
      </c>
      <c r="Y189" s="313">
        <f t="shared" si="7"/>
        <v>7154.5432873991031</v>
      </c>
      <c r="Z189" s="313">
        <f t="shared" si="7"/>
        <v>7380.3970152448474</v>
      </c>
      <c r="AA189" s="313">
        <f t="shared" si="7"/>
        <v>7533.3658259677577</v>
      </c>
      <c r="AB189" s="313">
        <f t="shared" si="7"/>
        <v>7643.2722406701578</v>
      </c>
      <c r="AC189" s="313">
        <f t="shared" si="7"/>
        <v>7674.9930353819445</v>
      </c>
      <c r="AD189" s="313">
        <f t="shared" si="7"/>
        <v>8135.257068975392</v>
      </c>
      <c r="AE189" s="313">
        <f t="shared" si="7"/>
        <v>8221.5824978872006</v>
      </c>
      <c r="AF189" s="313">
        <f t="shared" si="7"/>
        <v>8399.0556542882387</v>
      </c>
      <c r="AG189" s="313">
        <f t="shared" si="7"/>
        <v>8446.8683616394846</v>
      </c>
      <c r="AH189" s="313">
        <f t="shared" si="7"/>
        <v>8330.9483495715049</v>
      </c>
      <c r="AI189" s="313">
        <f t="shared" si="7"/>
        <v>8425.6649964109274</v>
      </c>
      <c r="AJ189" s="313">
        <f t="shared" si="7"/>
        <v>8575.3687603528415</v>
      </c>
      <c r="AK189" s="313">
        <f t="shared" si="7"/>
        <v>8770.5331709275979</v>
      </c>
      <c r="AL189" s="313">
        <f t="shared" si="7"/>
        <v>9244.1821103856146</v>
      </c>
      <c r="AM189" s="313">
        <f t="shared" si="7"/>
        <v>9083.777244009545</v>
      </c>
      <c r="AN189" s="313">
        <f t="shared" si="7"/>
        <v>9182.9149490750824</v>
      </c>
      <c r="AO189" s="313">
        <f t="shared" si="7"/>
        <v>9362.1256965297598</v>
      </c>
      <c r="AP189" s="313">
        <f t="shared" si="7"/>
        <v>9124.4092708204771</v>
      </c>
      <c r="AQ189" s="313">
        <f t="shared" si="7"/>
        <v>9238.4272439126107</v>
      </c>
      <c r="AR189" s="313">
        <f t="shared" si="7"/>
        <v>9490.9134754926981</v>
      </c>
      <c r="AS189" s="313">
        <f t="shared" si="7"/>
        <v>9886.2500097742104</v>
      </c>
      <c r="AT189" s="313">
        <f t="shared" si="7"/>
        <v>10369.693168677712</v>
      </c>
      <c r="AU189" s="313">
        <f t="shared" si="7"/>
        <v>10868.624871152608</v>
      </c>
      <c r="AV189" s="313">
        <f t="shared" si="7"/>
        <v>11231.14787777665</v>
      </c>
      <c r="AW189" s="313">
        <f t="shared" si="7"/>
        <v>11433.644974934261</v>
      </c>
      <c r="AX189" s="313">
        <f t="shared" si="7"/>
        <v>11304.683173332991</v>
      </c>
    </row>
    <row r="190" spans="1:50" x14ac:dyDescent="0.2">
      <c r="A190" s="11" t="s">
        <v>916</v>
      </c>
      <c r="B190" s="313">
        <f>B68</f>
        <v>0</v>
      </c>
      <c r="C190" s="313">
        <f t="shared" ref="C190:AX190" si="8">C68</f>
        <v>0</v>
      </c>
      <c r="D190" s="313">
        <f t="shared" si="8"/>
        <v>0</v>
      </c>
      <c r="E190" s="313">
        <f t="shared" si="8"/>
        <v>0</v>
      </c>
      <c r="F190" s="313">
        <f t="shared" si="8"/>
        <v>0</v>
      </c>
      <c r="G190" s="313">
        <f t="shared" si="8"/>
        <v>0</v>
      </c>
      <c r="H190" s="313">
        <f t="shared" si="8"/>
        <v>0</v>
      </c>
      <c r="I190" s="313">
        <f t="shared" si="8"/>
        <v>0</v>
      </c>
      <c r="J190" s="313">
        <f t="shared" si="8"/>
        <v>0</v>
      </c>
      <c r="K190" s="313">
        <f t="shared" si="8"/>
        <v>0</v>
      </c>
      <c r="L190" s="313">
        <f t="shared" si="8"/>
        <v>0</v>
      </c>
      <c r="M190" s="313">
        <f t="shared" si="8"/>
        <v>0</v>
      </c>
      <c r="N190" s="313">
        <f t="shared" si="8"/>
        <v>0</v>
      </c>
      <c r="O190" s="313">
        <f t="shared" si="8"/>
        <v>0</v>
      </c>
      <c r="P190" s="313">
        <f t="shared" si="8"/>
        <v>0</v>
      </c>
      <c r="Q190" s="313">
        <f t="shared" si="8"/>
        <v>0</v>
      </c>
      <c r="R190" s="313">
        <f t="shared" si="8"/>
        <v>0</v>
      </c>
      <c r="S190" s="313">
        <f t="shared" si="8"/>
        <v>0</v>
      </c>
      <c r="T190" s="313">
        <f t="shared" si="8"/>
        <v>0</v>
      </c>
      <c r="U190" s="313">
        <f t="shared" si="8"/>
        <v>0</v>
      </c>
      <c r="V190" s="313">
        <f t="shared" si="8"/>
        <v>0</v>
      </c>
      <c r="W190" s="313">
        <f t="shared" si="8"/>
        <v>0</v>
      </c>
      <c r="X190" s="313">
        <f t="shared" si="8"/>
        <v>0</v>
      </c>
      <c r="Y190" s="313">
        <f t="shared" si="8"/>
        <v>0</v>
      </c>
      <c r="Z190" s="313">
        <f t="shared" si="8"/>
        <v>0</v>
      </c>
      <c r="AA190" s="313">
        <f t="shared" si="8"/>
        <v>0</v>
      </c>
      <c r="AB190" s="313">
        <f t="shared" si="8"/>
        <v>0</v>
      </c>
      <c r="AC190" s="313">
        <f t="shared" si="8"/>
        <v>0</v>
      </c>
      <c r="AD190" s="313">
        <f t="shared" si="8"/>
        <v>0</v>
      </c>
      <c r="AE190" s="313">
        <f t="shared" si="8"/>
        <v>0</v>
      </c>
      <c r="AF190" s="313">
        <f t="shared" si="8"/>
        <v>0</v>
      </c>
      <c r="AG190" s="313">
        <f t="shared" si="8"/>
        <v>0</v>
      </c>
      <c r="AH190" s="313">
        <f t="shared" si="8"/>
        <v>0</v>
      </c>
      <c r="AI190" s="313">
        <f t="shared" si="8"/>
        <v>0</v>
      </c>
      <c r="AJ190" s="313">
        <f t="shared" si="8"/>
        <v>0</v>
      </c>
      <c r="AK190" s="313">
        <f t="shared" si="8"/>
        <v>0</v>
      </c>
      <c r="AL190" s="313">
        <f t="shared" si="8"/>
        <v>0</v>
      </c>
      <c r="AM190" s="313">
        <f t="shared" si="8"/>
        <v>0</v>
      </c>
      <c r="AN190" s="313">
        <f t="shared" si="8"/>
        <v>0</v>
      </c>
      <c r="AO190" s="313">
        <f t="shared" si="8"/>
        <v>0</v>
      </c>
      <c r="AP190" s="313">
        <f t="shared" si="8"/>
        <v>0</v>
      </c>
      <c r="AQ190" s="313">
        <f t="shared" si="8"/>
        <v>0</v>
      </c>
      <c r="AR190" s="313">
        <f t="shared" si="8"/>
        <v>0</v>
      </c>
      <c r="AS190" s="313">
        <f t="shared" si="8"/>
        <v>0</v>
      </c>
      <c r="AT190" s="313">
        <f t="shared" si="8"/>
        <v>0</v>
      </c>
      <c r="AU190" s="313">
        <f t="shared" si="8"/>
        <v>0</v>
      </c>
      <c r="AV190" s="313">
        <f t="shared" si="8"/>
        <v>0</v>
      </c>
      <c r="AW190" s="313">
        <f t="shared" si="8"/>
        <v>0</v>
      </c>
      <c r="AX190" s="313">
        <f t="shared" si="8"/>
        <v>0</v>
      </c>
    </row>
    <row r="191" spans="1:50" x14ac:dyDescent="0.2">
      <c r="A191" s="11" t="s">
        <v>363</v>
      </c>
      <c r="B191" s="313">
        <f>B103</f>
        <v>4358.4281174125035</v>
      </c>
      <c r="C191" s="313">
        <f t="shared" ref="C191:AX191" si="9">C103</f>
        <v>4471.1552537555026</v>
      </c>
      <c r="D191" s="313">
        <f t="shared" si="9"/>
        <v>4544.8887265836274</v>
      </c>
      <c r="E191" s="313">
        <f t="shared" si="9"/>
        <v>4583.5279022483664</v>
      </c>
      <c r="F191" s="313">
        <f t="shared" si="9"/>
        <v>4854.3573866235092</v>
      </c>
      <c r="G191" s="313">
        <f t="shared" si="9"/>
        <v>4995.0174154733841</v>
      </c>
      <c r="H191" s="313">
        <f t="shared" si="9"/>
        <v>5073.6319178130389</v>
      </c>
      <c r="I191" s="313">
        <f t="shared" si="9"/>
        <v>5116.9932800900679</v>
      </c>
      <c r="J191" s="313">
        <f t="shared" si="9"/>
        <v>5303.0978756534314</v>
      </c>
      <c r="K191" s="313">
        <f t="shared" si="9"/>
        <v>5430.0641752863976</v>
      </c>
      <c r="L191" s="313">
        <f t="shared" si="9"/>
        <v>5529.6251807362914</v>
      </c>
      <c r="M191" s="313">
        <f t="shared" si="9"/>
        <v>5570.2127683238796</v>
      </c>
      <c r="N191" s="313">
        <f t="shared" si="9"/>
        <v>6192.2707973692095</v>
      </c>
      <c r="O191" s="313">
        <f t="shared" si="9"/>
        <v>6349.7477494186296</v>
      </c>
      <c r="P191" s="313">
        <f t="shared" si="9"/>
        <v>6476.2396530323995</v>
      </c>
      <c r="Q191" s="313">
        <f t="shared" si="9"/>
        <v>6532.7418001797614</v>
      </c>
      <c r="R191" s="313">
        <f t="shared" si="9"/>
        <v>6890.371877943342</v>
      </c>
      <c r="S191" s="313">
        <f t="shared" si="9"/>
        <v>7053.2879902759669</v>
      </c>
      <c r="T191" s="313">
        <f t="shared" si="9"/>
        <v>7167.5832583935107</v>
      </c>
      <c r="U191" s="313">
        <f t="shared" si="9"/>
        <v>7219.106839576657</v>
      </c>
      <c r="V191" s="313">
        <f t="shared" si="9"/>
        <v>7805.3115231364673</v>
      </c>
      <c r="W191" s="313">
        <f t="shared" si="9"/>
        <v>7968.1749306419752</v>
      </c>
      <c r="X191" s="313">
        <f t="shared" si="9"/>
        <v>8156.4053248695609</v>
      </c>
      <c r="Y191" s="313">
        <f t="shared" si="9"/>
        <v>8271.1082213519967</v>
      </c>
      <c r="Z191" s="313">
        <f t="shared" si="9"/>
        <v>8575.0351610872185</v>
      </c>
      <c r="AA191" s="313">
        <f t="shared" si="9"/>
        <v>8752.7644794137541</v>
      </c>
      <c r="AB191" s="313">
        <f t="shared" si="9"/>
        <v>8880.4610475733534</v>
      </c>
      <c r="AC191" s="313">
        <f t="shared" si="9"/>
        <v>8917.3163724873593</v>
      </c>
      <c r="AD191" s="313">
        <f t="shared" si="9"/>
        <v>8737.7213674612758</v>
      </c>
      <c r="AE191" s="313">
        <f t="shared" si="9"/>
        <v>8830.4397091636565</v>
      </c>
      <c r="AF191" s="313">
        <f t="shared" si="9"/>
        <v>9021.0558111120463</v>
      </c>
      <c r="AG191" s="313">
        <f t="shared" si="9"/>
        <v>9072.409334561522</v>
      </c>
      <c r="AH191" s="313">
        <f t="shared" si="9"/>
        <v>9357.5327004371993</v>
      </c>
      <c r="AI191" s="313">
        <f t="shared" si="9"/>
        <v>9463.9208429253522</v>
      </c>
      <c r="AJ191" s="313">
        <f t="shared" si="9"/>
        <v>9632.0719114092935</v>
      </c>
      <c r="AK191" s="313">
        <f t="shared" si="9"/>
        <v>9851.2855323902459</v>
      </c>
      <c r="AL191" s="313">
        <f t="shared" si="9"/>
        <v>10162.257528394242</v>
      </c>
      <c r="AM191" s="313">
        <f t="shared" si="9"/>
        <v>9985.922235400616</v>
      </c>
      <c r="AN191" s="313">
        <f t="shared" si="9"/>
        <v>10094.905688735891</v>
      </c>
      <c r="AO191" s="313">
        <f t="shared" si="9"/>
        <v>10291.914547469252</v>
      </c>
      <c r="AP191" s="313">
        <f t="shared" si="9"/>
        <v>10248.88270798492</v>
      </c>
      <c r="AQ191" s="313">
        <f t="shared" si="9"/>
        <v>10376.952021640156</v>
      </c>
      <c r="AR191" s="313">
        <f t="shared" si="9"/>
        <v>10660.554137244595</v>
      </c>
      <c r="AS191" s="313">
        <f t="shared" si="9"/>
        <v>11104.611133130327</v>
      </c>
      <c r="AT191" s="313">
        <f t="shared" si="9"/>
        <v>11647.632832893927</v>
      </c>
      <c r="AU191" s="313">
        <f t="shared" si="9"/>
        <v>12208.051852491524</v>
      </c>
      <c r="AV191" s="313">
        <f t="shared" si="9"/>
        <v>12615.251449041598</v>
      </c>
      <c r="AW191" s="313">
        <f t="shared" si="9"/>
        <v>12842.703872083686</v>
      </c>
      <c r="AX191" s="313">
        <f t="shared" si="9"/>
        <v>12697.849083220955</v>
      </c>
    </row>
    <row r="192" spans="1:50" x14ac:dyDescent="0.2">
      <c r="A192" s="11" t="s">
        <v>364</v>
      </c>
      <c r="B192" s="313">
        <f>B138</f>
        <v>3525.9630075603545</v>
      </c>
      <c r="C192" s="313">
        <f t="shared" ref="C192:AX192" si="10">C138</f>
        <v>3617.159122761997</v>
      </c>
      <c r="D192" s="313">
        <f t="shared" si="10"/>
        <v>3676.8094119504926</v>
      </c>
      <c r="E192" s="313">
        <f t="shared" si="10"/>
        <v>3708.0684577271559</v>
      </c>
      <c r="F192" s="313">
        <f t="shared" si="10"/>
        <v>4130.4605993894002</v>
      </c>
      <c r="G192" s="313">
        <f t="shared" si="10"/>
        <v>4250.1449696985046</v>
      </c>
      <c r="H192" s="313">
        <f t="shared" si="10"/>
        <v>4317.036234307353</v>
      </c>
      <c r="I192" s="313">
        <f t="shared" si="10"/>
        <v>4353.9314161319635</v>
      </c>
      <c r="J192" s="313">
        <f t="shared" si="10"/>
        <v>4899.8943546721321</v>
      </c>
      <c r="K192" s="313">
        <f t="shared" si="10"/>
        <v>5017.2071913183026</v>
      </c>
      <c r="L192" s="313">
        <f t="shared" si="10"/>
        <v>5109.1984047539599</v>
      </c>
      <c r="M192" s="313">
        <f t="shared" si="10"/>
        <v>5146.7000492556044</v>
      </c>
      <c r="N192" s="313">
        <f t="shared" si="10"/>
        <v>5405.6044826159532</v>
      </c>
      <c r="O192" s="313">
        <f t="shared" si="10"/>
        <v>5543.0755567603046</v>
      </c>
      <c r="P192" s="313">
        <f t="shared" si="10"/>
        <v>5653.4979241864385</v>
      </c>
      <c r="Q192" s="313">
        <f t="shared" si="10"/>
        <v>5702.8220364373046</v>
      </c>
      <c r="R192" s="313">
        <f t="shared" si="10"/>
        <v>6028.3346125059315</v>
      </c>
      <c r="S192" s="313">
        <f t="shared" si="10"/>
        <v>6170.8686957610744</v>
      </c>
      <c r="T192" s="313">
        <f t="shared" si="10"/>
        <v>6270.8647675325001</v>
      </c>
      <c r="U192" s="313">
        <f t="shared" si="10"/>
        <v>6315.9423617913653</v>
      </c>
      <c r="V192" s="313">
        <f t="shared" si="10"/>
        <v>6674.0612862345724</v>
      </c>
      <c r="W192" s="313">
        <f t="shared" si="10"/>
        <v>6813.3203484455807</v>
      </c>
      <c r="X192" s="313">
        <f t="shared" si="10"/>
        <v>6974.2698740709448</v>
      </c>
      <c r="Y192" s="313">
        <f t="shared" si="10"/>
        <v>7072.3484912489012</v>
      </c>
      <c r="Z192" s="313">
        <f t="shared" si="10"/>
        <v>7528.9146004914637</v>
      </c>
      <c r="AA192" s="313">
        <f t="shared" si="10"/>
        <v>7684.9616410629442</v>
      </c>
      <c r="AB192" s="313">
        <f t="shared" si="10"/>
        <v>7797.0797301889552</v>
      </c>
      <c r="AC192" s="313">
        <f t="shared" si="10"/>
        <v>7829.4388504302469</v>
      </c>
      <c r="AD192" s="313">
        <f t="shared" si="10"/>
        <v>7972.5278874072583</v>
      </c>
      <c r="AE192" s="313">
        <f t="shared" si="10"/>
        <v>8057.1265526438392</v>
      </c>
      <c r="AF192" s="313">
        <f t="shared" si="10"/>
        <v>8231.0497214726875</v>
      </c>
      <c r="AG192" s="313">
        <f t="shared" si="10"/>
        <v>8277.9060333873967</v>
      </c>
      <c r="AH192" s="313">
        <f t="shared" si="10"/>
        <v>8380.0896141572102</v>
      </c>
      <c r="AI192" s="313">
        <f t="shared" si="10"/>
        <v>8475.364960391671</v>
      </c>
      <c r="AJ192" s="313">
        <f t="shared" si="10"/>
        <v>8625.9517729331747</v>
      </c>
      <c r="AK192" s="313">
        <f t="shared" si="10"/>
        <v>8822.2673880929724</v>
      </c>
      <c r="AL192" s="313">
        <f t="shared" si="10"/>
        <v>9434.4659012836328</v>
      </c>
      <c r="AM192" s="313">
        <f t="shared" si="10"/>
        <v>9270.7592343060551</v>
      </c>
      <c r="AN192" s="313">
        <f t="shared" si="10"/>
        <v>9371.9376064761072</v>
      </c>
      <c r="AO192" s="313">
        <f t="shared" si="10"/>
        <v>9554.8372579342031</v>
      </c>
      <c r="AP192" s="313">
        <f t="shared" si="10"/>
        <v>10111.557205445808</v>
      </c>
      <c r="AQ192" s="313">
        <f t="shared" si="10"/>
        <v>10237.910509331137</v>
      </c>
      <c r="AR192" s="313">
        <f t="shared" si="10"/>
        <v>10517.712620178356</v>
      </c>
      <c r="AS192" s="313">
        <f t="shared" si="10"/>
        <v>10955.819665044695</v>
      </c>
      <c r="AT192" s="313">
        <f t="shared" si="10"/>
        <v>11491.565378738947</v>
      </c>
      <c r="AU192" s="313">
        <f t="shared" si="10"/>
        <v>12044.47530435123</v>
      </c>
      <c r="AV192" s="313">
        <f t="shared" si="10"/>
        <v>12446.218804776174</v>
      </c>
      <c r="AW192" s="313">
        <f t="shared" si="10"/>
        <v>12670.623576753464</v>
      </c>
      <c r="AX192" s="313">
        <f t="shared" si="10"/>
        <v>12527.709707427284</v>
      </c>
    </row>
    <row r="193" spans="1:50" x14ac:dyDescent="0.2">
      <c r="A193" s="330" t="s">
        <v>923</v>
      </c>
      <c r="B193" s="321">
        <f>B188-SUM(B189:B192)</f>
        <v>0</v>
      </c>
      <c r="C193" s="321">
        <f t="shared" ref="C193:AX193" si="11">C188-SUM(C189:C192)</f>
        <v>0</v>
      </c>
      <c r="D193" s="321">
        <f t="shared" si="11"/>
        <v>0</v>
      </c>
      <c r="E193" s="321">
        <f t="shared" si="11"/>
        <v>0</v>
      </c>
      <c r="F193" s="321">
        <f t="shared" si="11"/>
        <v>0</v>
      </c>
      <c r="G193" s="321">
        <f t="shared" si="11"/>
        <v>0</v>
      </c>
      <c r="H193" s="321">
        <f t="shared" si="11"/>
        <v>0</v>
      </c>
      <c r="I193" s="321">
        <f t="shared" si="11"/>
        <v>0</v>
      </c>
      <c r="J193" s="321">
        <f t="shared" si="11"/>
        <v>0</v>
      </c>
      <c r="K193" s="321">
        <f t="shared" si="11"/>
        <v>0</v>
      </c>
      <c r="L193" s="321">
        <f t="shared" si="11"/>
        <v>0</v>
      </c>
      <c r="M193" s="321">
        <f t="shared" si="11"/>
        <v>0</v>
      </c>
      <c r="N193" s="321">
        <f t="shared" si="11"/>
        <v>0</v>
      </c>
      <c r="O193" s="321">
        <f t="shared" si="11"/>
        <v>0</v>
      </c>
      <c r="P193" s="321">
        <f t="shared" si="11"/>
        <v>0</v>
      </c>
      <c r="Q193" s="321">
        <f t="shared" si="11"/>
        <v>0</v>
      </c>
      <c r="R193" s="321">
        <f t="shared" si="11"/>
        <v>0</v>
      </c>
      <c r="S193" s="321">
        <f t="shared" si="11"/>
        <v>0</v>
      </c>
      <c r="T193" s="321">
        <f t="shared" si="11"/>
        <v>0</v>
      </c>
      <c r="U193" s="321">
        <f t="shared" si="11"/>
        <v>0</v>
      </c>
      <c r="V193" s="321">
        <f t="shared" si="11"/>
        <v>0</v>
      </c>
      <c r="W193" s="321">
        <f t="shared" si="11"/>
        <v>0</v>
      </c>
      <c r="X193" s="321">
        <f t="shared" si="11"/>
        <v>0</v>
      </c>
      <c r="Y193" s="321">
        <f t="shared" si="11"/>
        <v>0</v>
      </c>
      <c r="Z193" s="321">
        <f t="shared" si="11"/>
        <v>0</v>
      </c>
      <c r="AA193" s="321">
        <f t="shared" si="11"/>
        <v>0</v>
      </c>
      <c r="AB193" s="321">
        <f t="shared" si="11"/>
        <v>0</v>
      </c>
      <c r="AC193" s="321">
        <f t="shared" si="11"/>
        <v>0</v>
      </c>
      <c r="AD193" s="321">
        <f t="shared" si="11"/>
        <v>0</v>
      </c>
      <c r="AE193" s="321">
        <f t="shared" si="11"/>
        <v>0</v>
      </c>
      <c r="AF193" s="321">
        <f t="shared" si="11"/>
        <v>0</v>
      </c>
      <c r="AG193" s="321">
        <f t="shared" si="11"/>
        <v>0</v>
      </c>
      <c r="AH193" s="321">
        <f t="shared" si="11"/>
        <v>0</v>
      </c>
      <c r="AI193" s="321">
        <f t="shared" si="11"/>
        <v>0</v>
      </c>
      <c r="AJ193" s="321">
        <f t="shared" si="11"/>
        <v>0</v>
      </c>
      <c r="AK193" s="321">
        <f t="shared" si="11"/>
        <v>0</v>
      </c>
      <c r="AL193" s="321">
        <f t="shared" si="11"/>
        <v>0</v>
      </c>
      <c r="AM193" s="321">
        <f t="shared" si="11"/>
        <v>0</v>
      </c>
      <c r="AN193" s="321">
        <f t="shared" si="11"/>
        <v>0</v>
      </c>
      <c r="AO193" s="321">
        <f t="shared" si="11"/>
        <v>0</v>
      </c>
      <c r="AP193" s="321">
        <f t="shared" si="11"/>
        <v>0</v>
      </c>
      <c r="AQ193" s="321">
        <f t="shared" si="11"/>
        <v>0</v>
      </c>
      <c r="AR193" s="321">
        <f t="shared" si="11"/>
        <v>0</v>
      </c>
      <c r="AS193" s="321">
        <f t="shared" si="11"/>
        <v>0</v>
      </c>
      <c r="AT193" s="321">
        <f t="shared" si="11"/>
        <v>0</v>
      </c>
      <c r="AU193" s="321">
        <f t="shared" si="11"/>
        <v>0</v>
      </c>
      <c r="AV193" s="321">
        <f t="shared" si="11"/>
        <v>0</v>
      </c>
      <c r="AW193" s="321">
        <f t="shared" si="11"/>
        <v>0</v>
      </c>
      <c r="AX193" s="321">
        <f t="shared" si="11"/>
        <v>0</v>
      </c>
    </row>
    <row r="194" spans="1:50" x14ac:dyDescent="0.2">
      <c r="A194" s="322" t="s">
        <v>610</v>
      </c>
      <c r="B194" s="319">
        <f>B170</f>
        <v>7660.2741930267002</v>
      </c>
      <c r="C194" s="319">
        <f t="shared" ref="C194:AX194" si="12">C170</f>
        <v>12054.462057069244</v>
      </c>
      <c r="D194" s="319">
        <f t="shared" si="12"/>
        <v>15660.173129898563</v>
      </c>
      <c r="E194" s="319">
        <f t="shared" si="12"/>
        <v>22089.394026704635</v>
      </c>
      <c r="F194" s="319">
        <f t="shared" si="12"/>
        <v>2370.6140156706674</v>
      </c>
      <c r="G194" s="319">
        <f t="shared" si="12"/>
        <v>6567.1593051466261</v>
      </c>
      <c r="H194" s="319">
        <f t="shared" si="12"/>
        <v>9817.561469864133</v>
      </c>
      <c r="I194" s="319">
        <f t="shared" si="12"/>
        <v>17352.550210054444</v>
      </c>
      <c r="J194" s="319">
        <f t="shared" si="12"/>
        <v>3300.0795507419602</v>
      </c>
      <c r="K194" s="319">
        <f t="shared" si="12"/>
        <v>8078.2426139074541</v>
      </c>
      <c r="L194" s="319">
        <f t="shared" si="12"/>
        <v>10741.102902000999</v>
      </c>
      <c r="M194" s="319">
        <f t="shared" si="12"/>
        <v>17347.707069231179</v>
      </c>
      <c r="N194" s="319">
        <f t="shared" si="12"/>
        <v>762.21103510544026</v>
      </c>
      <c r="O194" s="319">
        <f t="shared" si="12"/>
        <v>7054.1842298817501</v>
      </c>
      <c r="P194" s="319">
        <f t="shared" si="12"/>
        <v>10384.207661874665</v>
      </c>
      <c r="Q194" s="319">
        <f t="shared" si="12"/>
        <v>24624.472184937775</v>
      </c>
      <c r="R194" s="319">
        <f t="shared" si="12"/>
        <v>7540.0908628718844</v>
      </c>
      <c r="S194" s="319">
        <f t="shared" si="12"/>
        <v>14606.837802935686</v>
      </c>
      <c r="T194" s="319">
        <f t="shared" si="12"/>
        <v>16293.857785375036</v>
      </c>
      <c r="U194" s="319">
        <f t="shared" si="12"/>
        <v>15126.465734675443</v>
      </c>
      <c r="V194" s="319">
        <f t="shared" si="12"/>
        <v>-1362.3924944142927</v>
      </c>
      <c r="W194" s="319">
        <f t="shared" si="12"/>
        <v>-1559.2362049957173</v>
      </c>
      <c r="X194" s="319">
        <f t="shared" si="12"/>
        <v>1240.8365503389996</v>
      </c>
      <c r="Y194" s="319">
        <f t="shared" si="12"/>
        <v>9783.968228821499</v>
      </c>
      <c r="Z194" s="319">
        <f t="shared" si="12"/>
        <v>-4762.757501029806</v>
      </c>
      <c r="AA194" s="319">
        <f t="shared" si="12"/>
        <v>-2447.7389864833394</v>
      </c>
      <c r="AB194" s="319">
        <f t="shared" si="12"/>
        <v>-2404.2138725051191</v>
      </c>
      <c r="AC194" s="319">
        <f t="shared" si="12"/>
        <v>3667.8578086365187</v>
      </c>
      <c r="AD194" s="319">
        <f t="shared" si="12"/>
        <v>-10144.842802462299</v>
      </c>
      <c r="AE194" s="319">
        <f t="shared" si="12"/>
        <v>-10197.141535001007</v>
      </c>
      <c r="AF194" s="319">
        <f t="shared" si="12"/>
        <v>-7369.0792341627211</v>
      </c>
      <c r="AG194" s="319">
        <f t="shared" si="12"/>
        <v>-1325.3317413356162</v>
      </c>
      <c r="AH194" s="319">
        <f t="shared" si="12"/>
        <v>-9960.047608482646</v>
      </c>
      <c r="AI194" s="319">
        <f t="shared" si="12"/>
        <v>-7393.3627781065679</v>
      </c>
      <c r="AJ194" s="319">
        <f t="shared" si="12"/>
        <v>-3632.5786059824695</v>
      </c>
      <c r="AK194" s="319">
        <f t="shared" si="12"/>
        <v>5241.902442800555</v>
      </c>
      <c r="AL194" s="319">
        <f t="shared" si="12"/>
        <v>-11987.411215723751</v>
      </c>
      <c r="AM194" s="319">
        <f t="shared" si="12"/>
        <v>-10020.036800812159</v>
      </c>
      <c r="AN194" s="319">
        <f t="shared" si="12"/>
        <v>-10678.865516287464</v>
      </c>
      <c r="AO194" s="319">
        <f t="shared" si="12"/>
        <v>2325.7658741624764</v>
      </c>
      <c r="AP194" s="319">
        <f t="shared" si="12"/>
        <v>-9984.765870785106</v>
      </c>
      <c r="AQ194" s="319">
        <f t="shared" si="12"/>
        <v>-6660.674139619432</v>
      </c>
      <c r="AR194" s="319">
        <f t="shared" si="12"/>
        <v>-8454.5828591486061</v>
      </c>
      <c r="AS194" s="319">
        <f t="shared" si="12"/>
        <v>8825.6379442365487</v>
      </c>
      <c r="AT194" s="319">
        <f t="shared" si="12"/>
        <v>-14645.882600334256</v>
      </c>
      <c r="AU194" s="319">
        <f t="shared" si="12"/>
        <v>-13165.349850161279</v>
      </c>
      <c r="AV194" s="319">
        <f t="shared" si="12"/>
        <v>-10672.647245820728</v>
      </c>
      <c r="AW194" s="319">
        <f t="shared" si="12"/>
        <v>9910.7668344871236</v>
      </c>
      <c r="AX194" s="319">
        <f t="shared" si="12"/>
        <v>-11493.36383643583</v>
      </c>
    </row>
    <row r="195" spans="1:50" x14ac:dyDescent="0.2">
      <c r="A195" s="11" t="s">
        <v>241</v>
      </c>
      <c r="B195" s="313">
        <f>B30</f>
        <v>1450.6475697938577</v>
      </c>
      <c r="C195" s="313">
        <f t="shared" ref="C195:AX195" si="13">C30</f>
        <v>2585.700274566499</v>
      </c>
      <c r="D195" s="313">
        <f t="shared" si="13"/>
        <v>2967.8968111571212</v>
      </c>
      <c r="E195" s="313">
        <f t="shared" si="13"/>
        <v>5867.0551778035224</v>
      </c>
      <c r="F195" s="313">
        <f t="shared" si="13"/>
        <v>-736.6241674730378</v>
      </c>
      <c r="G195" s="313">
        <f t="shared" si="13"/>
        <v>-234.34729673849154</v>
      </c>
      <c r="H195" s="313">
        <f t="shared" si="13"/>
        <v>1525.5378655873201</v>
      </c>
      <c r="I195" s="313">
        <f t="shared" si="13"/>
        <v>2188.6216379962088</v>
      </c>
      <c r="J195" s="313">
        <f t="shared" si="13"/>
        <v>-618.59515865150888</v>
      </c>
      <c r="K195" s="313">
        <f t="shared" si="13"/>
        <v>366.51831621461599</v>
      </c>
      <c r="L195" s="313">
        <f t="shared" si="13"/>
        <v>739.37919417817136</v>
      </c>
      <c r="M195" s="313">
        <f t="shared" si="13"/>
        <v>2074.5403096979267</v>
      </c>
      <c r="N195" s="313">
        <f t="shared" si="13"/>
        <v>30.423812224162702</v>
      </c>
      <c r="O195" s="313">
        <f t="shared" si="13"/>
        <v>199.60849649493372</v>
      </c>
      <c r="P195" s="313">
        <f t="shared" si="13"/>
        <v>1835.0538987998389</v>
      </c>
      <c r="Q195" s="313">
        <f t="shared" si="13"/>
        <v>5815.6052799450663</v>
      </c>
      <c r="R195" s="313">
        <f t="shared" si="13"/>
        <v>1647.1681289252733</v>
      </c>
      <c r="S195" s="313">
        <f t="shared" si="13"/>
        <v>3878.9685227180416</v>
      </c>
      <c r="T195" s="313">
        <f t="shared" si="13"/>
        <v>2977.851960078011</v>
      </c>
      <c r="U195" s="313">
        <f t="shared" si="13"/>
        <v>-481.47664813897882</v>
      </c>
      <c r="V195" s="313">
        <f t="shared" si="13"/>
        <v>-801.2390047529608</v>
      </c>
      <c r="W195" s="313">
        <f t="shared" si="13"/>
        <v>-4445.3625418274441</v>
      </c>
      <c r="X195" s="313">
        <f t="shared" si="13"/>
        <v>-1710.6858635374938</v>
      </c>
      <c r="Y195" s="313">
        <f t="shared" si="13"/>
        <v>1120.6423266438971</v>
      </c>
      <c r="Z195" s="313">
        <f t="shared" si="13"/>
        <v>-3023.7163564618481</v>
      </c>
      <c r="AA195" s="313">
        <f t="shared" si="13"/>
        <v>-4047.384136276758</v>
      </c>
      <c r="AB195" s="313">
        <f t="shared" si="13"/>
        <v>-3457.5946914261585</v>
      </c>
      <c r="AC195" s="313">
        <f t="shared" si="13"/>
        <v>408.08209387705392</v>
      </c>
      <c r="AD195" s="313">
        <f t="shared" si="13"/>
        <v>-4298.5516091863683</v>
      </c>
      <c r="AE195" s="313">
        <f t="shared" si="13"/>
        <v>-4793.5144783618998</v>
      </c>
      <c r="AF195" s="313">
        <f t="shared" si="13"/>
        <v>-4389.3807143599843</v>
      </c>
      <c r="AG195" s="313">
        <f t="shared" si="13"/>
        <v>-3986.8133746513413</v>
      </c>
      <c r="AH195" s="313">
        <f t="shared" si="13"/>
        <v>-4590.4378436715051</v>
      </c>
      <c r="AI195" s="313">
        <f t="shared" si="13"/>
        <v>-4695.5838071829276</v>
      </c>
      <c r="AJ195" s="313">
        <f t="shared" si="13"/>
        <v>-2814.1067525328399</v>
      </c>
      <c r="AK195" s="313">
        <f t="shared" si="13"/>
        <v>983.75208065040431</v>
      </c>
      <c r="AL195" s="313">
        <f t="shared" si="13"/>
        <v>-5366.7417199186148</v>
      </c>
      <c r="AM195" s="313">
        <f t="shared" si="13"/>
        <v>-5143.9915087585459</v>
      </c>
      <c r="AN195" s="313">
        <f t="shared" si="13"/>
        <v>-7866.057249462081</v>
      </c>
      <c r="AO195" s="313">
        <f t="shared" si="13"/>
        <v>-460.69571285475831</v>
      </c>
      <c r="AP195" s="313">
        <f t="shared" si="13"/>
        <v>-5707.6830798384763</v>
      </c>
      <c r="AQ195" s="313">
        <f t="shared" si="13"/>
        <v>-4439.1233427946099</v>
      </c>
      <c r="AR195" s="313">
        <f t="shared" si="13"/>
        <v>-8599.6922074577014</v>
      </c>
      <c r="AS195" s="313">
        <f t="shared" si="13"/>
        <v>-1938.9772620052102</v>
      </c>
      <c r="AT195" s="313">
        <f t="shared" si="13"/>
        <v>-7291.737783013712</v>
      </c>
      <c r="AU195" s="313">
        <f t="shared" si="13"/>
        <v>-6291.4171421096071</v>
      </c>
      <c r="AV195" s="313">
        <f t="shared" si="13"/>
        <v>-6958.3212571386484</v>
      </c>
      <c r="AW195" s="313">
        <f t="shared" si="13"/>
        <v>-9566.4784713552617</v>
      </c>
      <c r="AX195" s="313">
        <f t="shared" si="13"/>
        <v>-7800.0337088909919</v>
      </c>
    </row>
    <row r="196" spans="1:50" x14ac:dyDescent="0.2">
      <c r="A196" s="11" t="s">
        <v>916</v>
      </c>
      <c r="B196" s="313">
        <f>B65</f>
        <v>0</v>
      </c>
      <c r="C196" s="313">
        <f t="shared" ref="C196:AX196" si="14">C65</f>
        <v>0</v>
      </c>
      <c r="D196" s="313">
        <f t="shared" si="14"/>
        <v>0</v>
      </c>
      <c r="E196" s="313">
        <f t="shared" si="14"/>
        <v>0</v>
      </c>
      <c r="F196" s="313">
        <f t="shared" si="14"/>
        <v>0</v>
      </c>
      <c r="G196" s="313">
        <f t="shared" si="14"/>
        <v>0</v>
      </c>
      <c r="H196" s="313">
        <f t="shared" si="14"/>
        <v>0</v>
      </c>
      <c r="I196" s="313">
        <f t="shared" si="14"/>
        <v>0</v>
      </c>
      <c r="J196" s="313">
        <f t="shared" si="14"/>
        <v>0</v>
      </c>
      <c r="K196" s="313">
        <f t="shared" si="14"/>
        <v>0</v>
      </c>
      <c r="L196" s="313">
        <f t="shared" si="14"/>
        <v>0</v>
      </c>
      <c r="M196" s="313">
        <f t="shared" si="14"/>
        <v>0</v>
      </c>
      <c r="N196" s="313">
        <f t="shared" si="14"/>
        <v>0</v>
      </c>
      <c r="O196" s="313">
        <f t="shared" si="14"/>
        <v>0</v>
      </c>
      <c r="P196" s="313">
        <f t="shared" si="14"/>
        <v>0</v>
      </c>
      <c r="Q196" s="313">
        <f t="shared" si="14"/>
        <v>0</v>
      </c>
      <c r="R196" s="313">
        <f t="shared" si="14"/>
        <v>0</v>
      </c>
      <c r="S196" s="313">
        <f t="shared" si="14"/>
        <v>0</v>
      </c>
      <c r="T196" s="313">
        <f t="shared" si="14"/>
        <v>0</v>
      </c>
      <c r="U196" s="313">
        <f t="shared" si="14"/>
        <v>0</v>
      </c>
      <c r="V196" s="313">
        <f t="shared" si="14"/>
        <v>0</v>
      </c>
      <c r="W196" s="313">
        <f t="shared" si="14"/>
        <v>0</v>
      </c>
      <c r="X196" s="313">
        <f t="shared" si="14"/>
        <v>0</v>
      </c>
      <c r="Y196" s="313">
        <f t="shared" si="14"/>
        <v>0</v>
      </c>
      <c r="Z196" s="313">
        <f t="shared" si="14"/>
        <v>0</v>
      </c>
      <c r="AA196" s="313">
        <f t="shared" si="14"/>
        <v>0</v>
      </c>
      <c r="AB196" s="313">
        <f t="shared" si="14"/>
        <v>0</v>
      </c>
      <c r="AC196" s="313">
        <f t="shared" si="14"/>
        <v>0</v>
      </c>
      <c r="AD196" s="313">
        <f t="shared" si="14"/>
        <v>0</v>
      </c>
      <c r="AE196" s="313">
        <f t="shared" si="14"/>
        <v>0</v>
      </c>
      <c r="AF196" s="313">
        <f t="shared" si="14"/>
        <v>0</v>
      </c>
      <c r="AG196" s="313">
        <f t="shared" si="14"/>
        <v>0</v>
      </c>
      <c r="AH196" s="313">
        <f t="shared" si="14"/>
        <v>0</v>
      </c>
      <c r="AI196" s="313">
        <f t="shared" si="14"/>
        <v>0</v>
      </c>
      <c r="AJ196" s="313">
        <f t="shared" si="14"/>
        <v>0</v>
      </c>
      <c r="AK196" s="313">
        <f t="shared" si="14"/>
        <v>0</v>
      </c>
      <c r="AL196" s="313">
        <f t="shared" si="14"/>
        <v>0</v>
      </c>
      <c r="AM196" s="313">
        <f t="shared" si="14"/>
        <v>0</v>
      </c>
      <c r="AN196" s="313">
        <f t="shared" si="14"/>
        <v>0</v>
      </c>
      <c r="AO196" s="313">
        <f t="shared" si="14"/>
        <v>0</v>
      </c>
      <c r="AP196" s="313">
        <f t="shared" si="14"/>
        <v>0</v>
      </c>
      <c r="AQ196" s="313">
        <f t="shared" si="14"/>
        <v>0</v>
      </c>
      <c r="AR196" s="313">
        <f t="shared" si="14"/>
        <v>0</v>
      </c>
      <c r="AS196" s="313">
        <f t="shared" si="14"/>
        <v>0</v>
      </c>
      <c r="AT196" s="313">
        <f t="shared" si="14"/>
        <v>0</v>
      </c>
      <c r="AU196" s="313">
        <f t="shared" si="14"/>
        <v>0</v>
      </c>
      <c r="AV196" s="313">
        <f t="shared" si="14"/>
        <v>0</v>
      </c>
      <c r="AW196" s="313">
        <f t="shared" si="14"/>
        <v>0</v>
      </c>
      <c r="AX196" s="313">
        <f t="shared" si="14"/>
        <v>0</v>
      </c>
    </row>
    <row r="197" spans="1:50" x14ac:dyDescent="0.2">
      <c r="A197" s="11" t="s">
        <v>363</v>
      </c>
      <c r="B197" s="313">
        <f>B100</f>
        <v>2570.4123497817382</v>
      </c>
      <c r="C197" s="313">
        <f t="shared" ref="C197:AX197" si="15">C100</f>
        <v>6022.8295151103621</v>
      </c>
      <c r="D197" s="313">
        <f t="shared" si="15"/>
        <v>7451.5889810371027</v>
      </c>
      <c r="E197" s="313">
        <f t="shared" si="15"/>
        <v>8871.2615696632893</v>
      </c>
      <c r="F197" s="313">
        <f t="shared" si="15"/>
        <v>389.24394840509194</v>
      </c>
      <c r="G197" s="313">
        <f t="shared" si="15"/>
        <v>2863.7605247002321</v>
      </c>
      <c r="H197" s="313">
        <f t="shared" si="15"/>
        <v>3254.3511815400025</v>
      </c>
      <c r="I197" s="313">
        <f t="shared" si="15"/>
        <v>7268.9984659646707</v>
      </c>
      <c r="J197" s="313">
        <f t="shared" si="15"/>
        <v>-19.176881915582271</v>
      </c>
      <c r="K197" s="313">
        <f t="shared" si="15"/>
        <v>2146.752469450611</v>
      </c>
      <c r="L197" s="313">
        <f t="shared" si="15"/>
        <v>3172.4005536986097</v>
      </c>
      <c r="M197" s="313">
        <f t="shared" si="15"/>
        <v>7133.828658437169</v>
      </c>
      <c r="N197" s="313">
        <f t="shared" si="15"/>
        <v>185.46175624536318</v>
      </c>
      <c r="O197" s="313">
        <f t="shared" si="15"/>
        <v>5514.4380833107152</v>
      </c>
      <c r="P197" s="313">
        <f t="shared" si="15"/>
        <v>6510.4844694276662</v>
      </c>
      <c r="Q197" s="313">
        <f t="shared" si="15"/>
        <v>11656.760675306252</v>
      </c>
      <c r="R197" s="313">
        <f t="shared" si="15"/>
        <v>3952.3458897278833</v>
      </c>
      <c r="S197" s="313">
        <f t="shared" si="15"/>
        <v>7427.0195156771824</v>
      </c>
      <c r="T197" s="313">
        <f t="shared" si="15"/>
        <v>8585.4611331429114</v>
      </c>
      <c r="U197" s="313">
        <f t="shared" si="15"/>
        <v>8424.0355343025476</v>
      </c>
      <c r="V197" s="313">
        <f t="shared" si="15"/>
        <v>-2105.9808041397127</v>
      </c>
      <c r="W197" s="313">
        <f t="shared" si="15"/>
        <v>198.26236844011146</v>
      </c>
      <c r="X197" s="313">
        <f t="shared" si="15"/>
        <v>474.58697965502961</v>
      </c>
      <c r="Y197" s="313">
        <f t="shared" si="15"/>
        <v>3761.2787180745672</v>
      </c>
      <c r="Z197" s="313">
        <f t="shared" si="15"/>
        <v>-2987.0043638176539</v>
      </c>
      <c r="AA197" s="313">
        <f t="shared" si="15"/>
        <v>-1122.5137441687084</v>
      </c>
      <c r="AB197" s="313">
        <f t="shared" si="15"/>
        <v>-1099.5346363720919</v>
      </c>
      <c r="AC197" s="313">
        <f t="shared" si="15"/>
        <v>41.452944726768692</v>
      </c>
      <c r="AD197" s="313">
        <f t="shared" si="15"/>
        <v>-2999.1671614864708</v>
      </c>
      <c r="AE197" s="313">
        <f t="shared" si="15"/>
        <v>-2041.9674925850904</v>
      </c>
      <c r="AF197" s="313">
        <f t="shared" si="15"/>
        <v>-499.54926455384157</v>
      </c>
      <c r="AG197" s="313">
        <f t="shared" si="15"/>
        <v>2429.8358449868974</v>
      </c>
      <c r="AH197" s="313">
        <f t="shared" si="15"/>
        <v>-3508.2157779306544</v>
      </c>
      <c r="AI197" s="313">
        <f t="shared" si="15"/>
        <v>-1073.3027130549326</v>
      </c>
      <c r="AJ197" s="313">
        <f t="shared" si="15"/>
        <v>-372.56830121917119</v>
      </c>
      <c r="AK197" s="313">
        <f t="shared" si="15"/>
        <v>2105.2762341026719</v>
      </c>
      <c r="AL197" s="313">
        <f t="shared" si="15"/>
        <v>-5842.9731489364367</v>
      </c>
      <c r="AM197" s="313">
        <f t="shared" si="15"/>
        <v>-3794.7777551426188</v>
      </c>
      <c r="AN197" s="313">
        <f t="shared" si="15"/>
        <v>-3271.0267280450607</v>
      </c>
      <c r="AO197" s="313">
        <f t="shared" si="15"/>
        <v>-1488.8152012958872</v>
      </c>
      <c r="AP197" s="313">
        <f t="shared" si="15"/>
        <v>-6299.6292102221805</v>
      </c>
      <c r="AQ197" s="313">
        <f t="shared" si="15"/>
        <v>-3929.1345423614293</v>
      </c>
      <c r="AR197" s="313">
        <f t="shared" si="15"/>
        <v>-4306.2907783086384</v>
      </c>
      <c r="AS197" s="313">
        <f t="shared" si="15"/>
        <v>1411.4868046622487</v>
      </c>
      <c r="AT197" s="313">
        <f t="shared" si="15"/>
        <v>-6660.0024545815977</v>
      </c>
      <c r="AU197" s="313">
        <f t="shared" si="15"/>
        <v>-3851.7285857004426</v>
      </c>
      <c r="AV197" s="313">
        <f t="shared" si="15"/>
        <v>-1091.7639439059058</v>
      </c>
      <c r="AW197" s="313">
        <f t="shared" si="15"/>
        <v>14510.687143595849</v>
      </c>
      <c r="AX197" s="313">
        <f t="shared" si="15"/>
        <v>462.21555399124554</v>
      </c>
    </row>
    <row r="198" spans="1:50" x14ac:dyDescent="0.2">
      <c r="A198" s="11" t="s">
        <v>364</v>
      </c>
      <c r="B198" s="313">
        <f>B135</f>
        <v>3639.2142734511044</v>
      </c>
      <c r="C198" s="313">
        <f t="shared" ref="C198:AX198" si="16">C135</f>
        <v>3445.932267392383</v>
      </c>
      <c r="D198" s="313">
        <f t="shared" si="16"/>
        <v>5240.6873377043394</v>
      </c>
      <c r="E198" s="313">
        <f t="shared" si="16"/>
        <v>7351.0772792378239</v>
      </c>
      <c r="F198" s="313">
        <f t="shared" si="16"/>
        <v>2717.9942347386132</v>
      </c>
      <c r="G198" s="313">
        <f t="shared" si="16"/>
        <v>3937.7460771848855</v>
      </c>
      <c r="H198" s="313">
        <f t="shared" si="16"/>
        <v>5037.6724227368095</v>
      </c>
      <c r="I198" s="313">
        <f t="shared" si="16"/>
        <v>7894.930106093565</v>
      </c>
      <c r="J198" s="313">
        <f t="shared" si="16"/>
        <v>3937.8515913090514</v>
      </c>
      <c r="K198" s="313">
        <f t="shared" si="16"/>
        <v>5564.9718282422273</v>
      </c>
      <c r="L198" s="313">
        <f t="shared" si="16"/>
        <v>6829.3231541242176</v>
      </c>
      <c r="M198" s="313">
        <f t="shared" si="16"/>
        <v>8139.3381010960848</v>
      </c>
      <c r="N198" s="313">
        <f t="shared" si="16"/>
        <v>546.32546663591438</v>
      </c>
      <c r="O198" s="313">
        <f t="shared" si="16"/>
        <v>1340.1376500761007</v>
      </c>
      <c r="P198" s="313">
        <f t="shared" si="16"/>
        <v>2038.66929364716</v>
      </c>
      <c r="Q198" s="313">
        <f t="shared" si="16"/>
        <v>7152.1062296864548</v>
      </c>
      <c r="R198" s="313">
        <f t="shared" si="16"/>
        <v>1940.5768442187273</v>
      </c>
      <c r="S198" s="313">
        <f t="shared" si="16"/>
        <v>3300.8497645404614</v>
      </c>
      <c r="T198" s="313">
        <f t="shared" si="16"/>
        <v>4730.5446921541143</v>
      </c>
      <c r="U198" s="313">
        <f t="shared" si="16"/>
        <v>7183.9068485118751</v>
      </c>
      <c r="V198" s="313">
        <f t="shared" si="16"/>
        <v>1544.8273144783807</v>
      </c>
      <c r="W198" s="313">
        <f t="shared" si="16"/>
        <v>2687.8639683916153</v>
      </c>
      <c r="X198" s="313">
        <f t="shared" si="16"/>
        <v>2476.9354342214638</v>
      </c>
      <c r="Y198" s="313">
        <f t="shared" si="16"/>
        <v>4902.0471841030349</v>
      </c>
      <c r="Z198" s="313">
        <f t="shared" si="16"/>
        <v>1247.9632192496956</v>
      </c>
      <c r="AA198" s="313">
        <f t="shared" si="16"/>
        <v>2722.158893962127</v>
      </c>
      <c r="AB198" s="313">
        <f t="shared" si="16"/>
        <v>2152.9154552931313</v>
      </c>
      <c r="AC198" s="313">
        <f t="shared" si="16"/>
        <v>3218.3227700326961</v>
      </c>
      <c r="AD198" s="313">
        <f t="shared" si="16"/>
        <v>-2847.124031789459</v>
      </c>
      <c r="AE198" s="313">
        <f t="shared" si="16"/>
        <v>-3361.6595640540154</v>
      </c>
      <c r="AF198" s="313">
        <f t="shared" si="16"/>
        <v>-2480.1492552488953</v>
      </c>
      <c r="AG198" s="313">
        <f t="shared" si="16"/>
        <v>231.64578832882762</v>
      </c>
      <c r="AH198" s="313">
        <f t="shared" si="16"/>
        <v>-1861.3939868804864</v>
      </c>
      <c r="AI198" s="313">
        <f t="shared" si="16"/>
        <v>-1624.4762578687078</v>
      </c>
      <c r="AJ198" s="313">
        <f t="shared" si="16"/>
        <v>-445.90355223045844</v>
      </c>
      <c r="AK198" s="313">
        <f t="shared" si="16"/>
        <v>2152.8741280474787</v>
      </c>
      <c r="AL198" s="313">
        <f t="shared" si="16"/>
        <v>-777.69634686869904</v>
      </c>
      <c r="AM198" s="313">
        <f t="shared" si="16"/>
        <v>-1081.2675369109938</v>
      </c>
      <c r="AN198" s="313">
        <f t="shared" si="16"/>
        <v>458.21846121967792</v>
      </c>
      <c r="AO198" s="313">
        <f t="shared" si="16"/>
        <v>4275.2767883131219</v>
      </c>
      <c r="AP198" s="313">
        <f t="shared" si="16"/>
        <v>2022.5464192755517</v>
      </c>
      <c r="AQ198" s="313">
        <f t="shared" si="16"/>
        <v>1707.5837455366072</v>
      </c>
      <c r="AR198" s="313">
        <f t="shared" si="16"/>
        <v>4451.4001266177329</v>
      </c>
      <c r="AS198" s="313">
        <f t="shared" si="16"/>
        <v>9353.12840157951</v>
      </c>
      <c r="AT198" s="313">
        <f t="shared" si="16"/>
        <v>-694.14236273894676</v>
      </c>
      <c r="AU198" s="313">
        <f t="shared" si="16"/>
        <v>-3022.2041223512297</v>
      </c>
      <c r="AV198" s="313">
        <f t="shared" si="16"/>
        <v>-2622.5620447761739</v>
      </c>
      <c r="AW198" s="313">
        <f t="shared" si="16"/>
        <v>4966.5581622465361</v>
      </c>
      <c r="AX198" s="313">
        <f t="shared" si="16"/>
        <v>-4155.5456815360831</v>
      </c>
    </row>
    <row r="199" spans="1:50" x14ac:dyDescent="0.2">
      <c r="A199" s="330" t="s">
        <v>923</v>
      </c>
      <c r="B199" s="321">
        <f>B194-SUM(B195:B198)</f>
        <v>0</v>
      </c>
      <c r="C199" s="321">
        <f t="shared" ref="C199:AX199" si="17">C194-SUM(C195:C198)</f>
        <v>0</v>
      </c>
      <c r="D199" s="321">
        <f t="shared" si="17"/>
        <v>0</v>
      </c>
      <c r="E199" s="321">
        <f t="shared" si="17"/>
        <v>0</v>
      </c>
      <c r="F199" s="321">
        <f t="shared" si="17"/>
        <v>0</v>
      </c>
      <c r="G199" s="321">
        <f t="shared" si="17"/>
        <v>0</v>
      </c>
      <c r="H199" s="321">
        <f t="shared" si="17"/>
        <v>0</v>
      </c>
      <c r="I199" s="321">
        <f t="shared" si="17"/>
        <v>0</v>
      </c>
      <c r="J199" s="321">
        <f t="shared" si="17"/>
        <v>0</v>
      </c>
      <c r="K199" s="321">
        <f t="shared" si="17"/>
        <v>0</v>
      </c>
      <c r="L199" s="321">
        <f t="shared" si="17"/>
        <v>0</v>
      </c>
      <c r="M199" s="321">
        <f t="shared" si="17"/>
        <v>0</v>
      </c>
      <c r="N199" s="321">
        <f t="shared" si="17"/>
        <v>0</v>
      </c>
      <c r="O199" s="321">
        <f t="shared" si="17"/>
        <v>0</v>
      </c>
      <c r="P199" s="321">
        <f t="shared" si="17"/>
        <v>0</v>
      </c>
      <c r="Q199" s="321">
        <f t="shared" si="17"/>
        <v>0</v>
      </c>
      <c r="R199" s="321">
        <f t="shared" si="17"/>
        <v>0</v>
      </c>
      <c r="S199" s="321">
        <f t="shared" si="17"/>
        <v>0</v>
      </c>
      <c r="T199" s="321">
        <f t="shared" si="17"/>
        <v>0</v>
      </c>
      <c r="U199" s="321">
        <f t="shared" si="17"/>
        <v>0</v>
      </c>
      <c r="V199" s="321">
        <f t="shared" si="17"/>
        <v>0</v>
      </c>
      <c r="W199" s="321">
        <f t="shared" si="17"/>
        <v>0</v>
      </c>
      <c r="X199" s="321">
        <f t="shared" si="17"/>
        <v>0</v>
      </c>
      <c r="Y199" s="321">
        <f t="shared" si="17"/>
        <v>0</v>
      </c>
      <c r="Z199" s="321">
        <f t="shared" si="17"/>
        <v>0</v>
      </c>
      <c r="AA199" s="321">
        <f t="shared" si="17"/>
        <v>0</v>
      </c>
      <c r="AB199" s="321">
        <f t="shared" si="17"/>
        <v>0</v>
      </c>
      <c r="AC199" s="321">
        <f t="shared" si="17"/>
        <v>0</v>
      </c>
      <c r="AD199" s="321">
        <f t="shared" si="17"/>
        <v>0</v>
      </c>
      <c r="AE199" s="321">
        <f t="shared" si="17"/>
        <v>0</v>
      </c>
      <c r="AF199" s="321">
        <f t="shared" si="17"/>
        <v>0</v>
      </c>
      <c r="AG199" s="321">
        <f t="shared" si="17"/>
        <v>0</v>
      </c>
      <c r="AH199" s="321">
        <f t="shared" si="17"/>
        <v>0</v>
      </c>
      <c r="AI199" s="321">
        <f t="shared" si="17"/>
        <v>0</v>
      </c>
      <c r="AJ199" s="321">
        <f t="shared" si="17"/>
        <v>0</v>
      </c>
      <c r="AK199" s="321">
        <f t="shared" si="17"/>
        <v>0</v>
      </c>
      <c r="AL199" s="321">
        <f t="shared" si="17"/>
        <v>0</v>
      </c>
      <c r="AM199" s="321">
        <f t="shared" si="17"/>
        <v>0</v>
      </c>
      <c r="AN199" s="321">
        <f t="shared" si="17"/>
        <v>0</v>
      </c>
      <c r="AO199" s="321">
        <f t="shared" si="17"/>
        <v>0</v>
      </c>
      <c r="AP199" s="321">
        <f t="shared" si="17"/>
        <v>0</v>
      </c>
      <c r="AQ199" s="321">
        <f t="shared" si="17"/>
        <v>0</v>
      </c>
      <c r="AR199" s="321">
        <f t="shared" si="17"/>
        <v>0</v>
      </c>
      <c r="AS199" s="321">
        <f t="shared" si="17"/>
        <v>0</v>
      </c>
      <c r="AT199" s="321">
        <f t="shared" si="17"/>
        <v>0</v>
      </c>
      <c r="AU199" s="321">
        <f t="shared" si="17"/>
        <v>0</v>
      </c>
      <c r="AV199" s="321">
        <f t="shared" si="17"/>
        <v>0</v>
      </c>
      <c r="AW199" s="321">
        <f t="shared" si="17"/>
        <v>0</v>
      </c>
      <c r="AX199" s="321">
        <f t="shared" si="17"/>
        <v>0</v>
      </c>
    </row>
    <row r="201" spans="1:50" x14ac:dyDescent="0.2">
      <c r="A201" s="322" t="s">
        <v>933</v>
      </c>
      <c r="B201" s="325">
        <f t="shared" ref="B201:AG201" si="18">100*B182/B$4</f>
        <v>2.2512795274607993</v>
      </c>
      <c r="C201" s="325">
        <f t="shared" si="18"/>
        <v>2.6126772960794424</v>
      </c>
      <c r="D201" s="325">
        <f t="shared" si="18"/>
        <v>2.8540108453855781</v>
      </c>
      <c r="E201" s="325">
        <f t="shared" si="18"/>
        <v>3.3119337627041276</v>
      </c>
      <c r="F201" s="325">
        <f t="shared" si="18"/>
        <v>1.5878030906273015</v>
      </c>
      <c r="G201" s="325">
        <f t="shared" si="18"/>
        <v>1.9081443701422549</v>
      </c>
      <c r="H201" s="325">
        <f t="shared" si="18"/>
        <v>2.1764554009509021</v>
      </c>
      <c r="I201" s="325">
        <f t="shared" si="18"/>
        <v>2.7452904397608271</v>
      </c>
      <c r="J201" s="325">
        <f t="shared" si="18"/>
        <v>1.6456417772485008</v>
      </c>
      <c r="K201" s="325">
        <f t="shared" si="18"/>
        <v>2.0058119532616576</v>
      </c>
      <c r="L201" s="325">
        <f t="shared" si="18"/>
        <v>2.168403802351905</v>
      </c>
      <c r="M201" s="325">
        <f t="shared" si="18"/>
        <v>2.6267468211587803</v>
      </c>
      <c r="N201" s="325">
        <f t="shared" si="18"/>
        <v>1.4295183584304991</v>
      </c>
      <c r="O201" s="325">
        <f t="shared" si="18"/>
        <v>1.8504020093252769</v>
      </c>
      <c r="P201" s="325">
        <f t="shared" si="18"/>
        <v>2.0788359045737033</v>
      </c>
      <c r="Q201" s="325">
        <f t="shared" si="18"/>
        <v>3.0104137039725098</v>
      </c>
      <c r="R201" s="325">
        <f t="shared" si="18"/>
        <v>1.914223340388066</v>
      </c>
      <c r="S201" s="325">
        <f t="shared" si="18"/>
        <v>2.393736718754504</v>
      </c>
      <c r="T201" s="325">
        <f t="shared" si="18"/>
        <v>2.465440818614248</v>
      </c>
      <c r="U201" s="325">
        <f t="shared" si="18"/>
        <v>2.3215317913129145</v>
      </c>
      <c r="V201" s="325">
        <f t="shared" si="18"/>
        <v>1.3638183598038367</v>
      </c>
      <c r="W201" s="325">
        <f t="shared" si="18"/>
        <v>1.3589855032286144</v>
      </c>
      <c r="X201" s="325">
        <f t="shared" si="18"/>
        <v>1.553277444748888</v>
      </c>
      <c r="Y201" s="325">
        <f t="shared" si="18"/>
        <v>2.0819021988341384</v>
      </c>
      <c r="Z201" s="325">
        <f t="shared" si="18"/>
        <v>1.2485362167851577</v>
      </c>
      <c r="AA201" s="325">
        <f t="shared" si="18"/>
        <v>1.3812200468738047</v>
      </c>
      <c r="AB201" s="325">
        <f t="shared" si="18"/>
        <v>1.389567718428306</v>
      </c>
      <c r="AC201" s="325">
        <f t="shared" si="18"/>
        <v>1.7187176917097393</v>
      </c>
      <c r="AD201" s="325">
        <f t="shared" si="18"/>
        <v>0.92691973658917892</v>
      </c>
      <c r="AE201" s="325">
        <f t="shared" si="18"/>
        <v>0.91432184654670956</v>
      </c>
      <c r="AF201" s="325">
        <f t="shared" si="18"/>
        <v>1.10896530494658</v>
      </c>
      <c r="AG201" s="325">
        <f t="shared" si="18"/>
        <v>1.422780346392698</v>
      </c>
      <c r="AH201" s="325">
        <f t="shared" ref="AH201:AX201" si="19">100*AH182/AH$4</f>
        <v>0.9583458397365352</v>
      </c>
      <c r="AI201" s="325">
        <f t="shared" si="19"/>
        <v>1.0944393237982823</v>
      </c>
      <c r="AJ201" s="325">
        <f t="shared" si="19"/>
        <v>1.3120131609721031</v>
      </c>
      <c r="AK201" s="325">
        <f t="shared" si="19"/>
        <v>1.7944703536758506</v>
      </c>
      <c r="AL201" s="325">
        <f t="shared" si="19"/>
        <v>0.95795883531467907</v>
      </c>
      <c r="AM201" s="325">
        <f t="shared" si="19"/>
        <v>1.0017925720816931</v>
      </c>
      <c r="AN201" s="325">
        <f t="shared" si="19"/>
        <v>0.95557731273314594</v>
      </c>
      <c r="AO201" s="325">
        <f t="shared" si="19"/>
        <v>1.6420684295480727</v>
      </c>
      <c r="AP201" s="325">
        <f t="shared" si="19"/>
        <v>1.0565938115004649</v>
      </c>
      <c r="AQ201" s="325">
        <f t="shared" si="19"/>
        <v>1.3464914839382365</v>
      </c>
      <c r="AR201" s="325">
        <f t="shared" si="19"/>
        <v>1.1764698261010529</v>
      </c>
      <c r="AS201" s="325">
        <f t="shared" si="19"/>
        <v>2.0270979669610165</v>
      </c>
      <c r="AT201" s="325">
        <f t="shared" si="19"/>
        <v>0.91304064125193096</v>
      </c>
      <c r="AU201" s="325">
        <f t="shared" si="19"/>
        <v>1.0256830518239055</v>
      </c>
      <c r="AV201" s="325">
        <f t="shared" si="19"/>
        <v>1.1565612301353472</v>
      </c>
      <c r="AW201" s="325">
        <f t="shared" si="19"/>
        <v>2.0754202866068931</v>
      </c>
      <c r="AX201" s="325">
        <f t="shared" si="19"/>
        <v>1.1131335516698153</v>
      </c>
    </row>
    <row r="202" spans="1:50" x14ac:dyDescent="0.2">
      <c r="A202" s="11" t="s">
        <v>241</v>
      </c>
      <c r="B202" s="326">
        <f t="shared" ref="B202:AG202" si="20">100*B183/B$4</f>
        <v>0.66124506793468385</v>
      </c>
      <c r="C202" s="326">
        <f t="shared" si="20"/>
        <v>0.75310316720937986</v>
      </c>
      <c r="D202" s="326">
        <f t="shared" si="20"/>
        <v>0.75828572728915222</v>
      </c>
      <c r="E202" s="326">
        <f t="shared" si="20"/>
        <v>0.99354613974559536</v>
      </c>
      <c r="F202" s="326">
        <f t="shared" si="20"/>
        <v>0.39826178109944504</v>
      </c>
      <c r="G202" s="326">
        <f t="shared" si="20"/>
        <v>0.43152000040921562</v>
      </c>
      <c r="H202" s="326">
        <f t="shared" si="20"/>
        <v>0.58676275859732785</v>
      </c>
      <c r="I202" s="326">
        <f t="shared" si="20"/>
        <v>0.62306711280121363</v>
      </c>
      <c r="J202" s="326">
        <f t="shared" si="20"/>
        <v>0.39535363935418799</v>
      </c>
      <c r="K202" s="326">
        <f t="shared" si="20"/>
        <v>0.47097742498756817</v>
      </c>
      <c r="L202" s="326">
        <f t="shared" si="20"/>
        <v>0.49092287520148492</v>
      </c>
      <c r="M202" s="326">
        <f t="shared" si="20"/>
        <v>0.58304205915154217</v>
      </c>
      <c r="N202" s="326">
        <f t="shared" si="20"/>
        <v>0.43648949273956805</v>
      </c>
      <c r="O202" s="326">
        <f t="shared" si="20"/>
        <v>0.43292300346389517</v>
      </c>
      <c r="P202" s="326">
        <f t="shared" si="20"/>
        <v>0.55174160028543762</v>
      </c>
      <c r="Q202" s="326">
        <f t="shared" si="20"/>
        <v>0.81378560379940523</v>
      </c>
      <c r="R202" s="326">
        <f t="shared" si="20"/>
        <v>0.55690949181548699</v>
      </c>
      <c r="S202" s="326">
        <f t="shared" si="20"/>
        <v>0.70968816116426203</v>
      </c>
      <c r="T202" s="326">
        <f t="shared" si="20"/>
        <v>0.63560884920114002</v>
      </c>
      <c r="U202" s="326">
        <f t="shared" si="20"/>
        <v>0.38973230097439565</v>
      </c>
      <c r="V202" s="326">
        <f t="shared" si="20"/>
        <v>0.40844576820877232</v>
      </c>
      <c r="W202" s="326">
        <f t="shared" si="20"/>
        <v>0.16533282615735978</v>
      </c>
      <c r="X202" s="326">
        <f t="shared" si="20"/>
        <v>0.35436739801129707</v>
      </c>
      <c r="Y202" s="326">
        <f t="shared" si="20"/>
        <v>0.53367647856909151</v>
      </c>
      <c r="Z202" s="326">
        <f t="shared" si="20"/>
        <v>0.29054550376719462</v>
      </c>
      <c r="AA202" s="326">
        <f t="shared" si="20"/>
        <v>0.22370621351576467</v>
      </c>
      <c r="AB202" s="326">
        <f t="shared" si="20"/>
        <v>0.26538252415226465</v>
      </c>
      <c r="AC202" s="326">
        <f t="shared" si="20"/>
        <v>0.49457882018605986</v>
      </c>
      <c r="AD202" s="326">
        <f t="shared" si="20"/>
        <v>0.24191547605897915</v>
      </c>
      <c r="AE202" s="326">
        <f t="shared" si="20"/>
        <v>0.21019017993162736</v>
      </c>
      <c r="AF202" s="326">
        <f t="shared" si="20"/>
        <v>0.24322122633494744</v>
      </c>
      <c r="AG202" s="326">
        <f t="shared" si="20"/>
        <v>0.25930520429608617</v>
      </c>
      <c r="AH202" s="326">
        <f t="shared" ref="AH202:AX202" si="21">100*AH183/AH$4</f>
        <v>0.22253453463291559</v>
      </c>
      <c r="AI202" s="326">
        <f t="shared" si="21"/>
        <v>0.21518217293137759</v>
      </c>
      <c r="AJ202" s="326">
        <f t="shared" si="21"/>
        <v>0.32580113915899439</v>
      </c>
      <c r="AK202" s="326">
        <f t="shared" si="21"/>
        <v>0.5355131201534159</v>
      </c>
      <c r="AL202" s="326">
        <f t="shared" si="21"/>
        <v>0.22039514233493412</v>
      </c>
      <c r="AM202" s="326">
        <f t="shared" si="21"/>
        <v>0.21543434446713736</v>
      </c>
      <c r="AN202" s="326">
        <f t="shared" si="21"/>
        <v>7.0022082981306313E-2</v>
      </c>
      <c r="AO202" s="326">
        <f t="shared" si="21"/>
        <v>0.4635142684094955</v>
      </c>
      <c r="AP202" s="326">
        <f t="shared" si="21"/>
        <v>0.18513211922997938</v>
      </c>
      <c r="AQ202" s="326">
        <f t="shared" si="21"/>
        <v>0.27863273092238494</v>
      </c>
      <c r="AR202" s="326">
        <f t="shared" si="21"/>
        <v>4.719846651197239E-2</v>
      </c>
      <c r="AS202" s="326">
        <f t="shared" si="21"/>
        <v>0.39511857365295394</v>
      </c>
      <c r="AT202" s="326">
        <f t="shared" si="21"/>
        <v>0.14898462869055709</v>
      </c>
      <c r="AU202" s="326">
        <f t="shared" si="21"/>
        <v>0.21382796011418273</v>
      </c>
      <c r="AV202" s="326">
        <f t="shared" si="21"/>
        <v>0.19288802608531563</v>
      </c>
      <c r="AW202" s="326">
        <f t="shared" si="21"/>
        <v>8.2700431163412025E-2</v>
      </c>
      <c r="AX202" s="326">
        <f t="shared" si="21"/>
        <v>0.15581586832984692</v>
      </c>
    </row>
    <row r="203" spans="1:50" x14ac:dyDescent="0.2">
      <c r="A203" s="11" t="s">
        <v>916</v>
      </c>
      <c r="B203" s="326">
        <f t="shared" ref="B203:AG203" si="22">100*B184/B$4</f>
        <v>0</v>
      </c>
      <c r="C203" s="326">
        <f t="shared" si="22"/>
        <v>0</v>
      </c>
      <c r="D203" s="326">
        <f t="shared" si="22"/>
        <v>0</v>
      </c>
      <c r="E203" s="326">
        <f t="shared" si="22"/>
        <v>0</v>
      </c>
      <c r="F203" s="326">
        <f t="shared" si="22"/>
        <v>0</v>
      </c>
      <c r="G203" s="326">
        <f t="shared" si="22"/>
        <v>0</v>
      </c>
      <c r="H203" s="326">
        <f t="shared" si="22"/>
        <v>0</v>
      </c>
      <c r="I203" s="326">
        <f t="shared" si="22"/>
        <v>0</v>
      </c>
      <c r="J203" s="326">
        <f t="shared" si="22"/>
        <v>0</v>
      </c>
      <c r="K203" s="326">
        <f t="shared" si="22"/>
        <v>0</v>
      </c>
      <c r="L203" s="326">
        <f t="shared" si="22"/>
        <v>0</v>
      </c>
      <c r="M203" s="326">
        <f t="shared" si="22"/>
        <v>0</v>
      </c>
      <c r="N203" s="326">
        <f t="shared" si="22"/>
        <v>0</v>
      </c>
      <c r="O203" s="326">
        <f t="shared" si="22"/>
        <v>0</v>
      </c>
      <c r="P203" s="326">
        <f t="shared" si="22"/>
        <v>0</v>
      </c>
      <c r="Q203" s="326">
        <f t="shared" si="22"/>
        <v>0</v>
      </c>
      <c r="R203" s="326">
        <f t="shared" si="22"/>
        <v>0</v>
      </c>
      <c r="S203" s="326">
        <f t="shared" si="22"/>
        <v>0</v>
      </c>
      <c r="T203" s="326">
        <f t="shared" si="22"/>
        <v>0</v>
      </c>
      <c r="U203" s="326">
        <f t="shared" si="22"/>
        <v>0</v>
      </c>
      <c r="V203" s="326">
        <f t="shared" si="22"/>
        <v>0</v>
      </c>
      <c r="W203" s="326">
        <f t="shared" si="22"/>
        <v>0</v>
      </c>
      <c r="X203" s="326">
        <f t="shared" si="22"/>
        <v>0</v>
      </c>
      <c r="Y203" s="326">
        <f t="shared" si="22"/>
        <v>0</v>
      </c>
      <c r="Z203" s="326">
        <f t="shared" si="22"/>
        <v>0</v>
      </c>
      <c r="AA203" s="326">
        <f t="shared" si="22"/>
        <v>0</v>
      </c>
      <c r="AB203" s="326">
        <f t="shared" si="22"/>
        <v>0</v>
      </c>
      <c r="AC203" s="326">
        <f t="shared" si="22"/>
        <v>0</v>
      </c>
      <c r="AD203" s="326">
        <f t="shared" si="22"/>
        <v>0</v>
      </c>
      <c r="AE203" s="326">
        <f t="shared" si="22"/>
        <v>0</v>
      </c>
      <c r="AF203" s="326">
        <f t="shared" si="22"/>
        <v>0</v>
      </c>
      <c r="AG203" s="326">
        <f t="shared" si="22"/>
        <v>0</v>
      </c>
      <c r="AH203" s="326">
        <f t="shared" ref="AH203:AX203" si="23">100*AH184/AH$4</f>
        <v>0</v>
      </c>
      <c r="AI203" s="326">
        <f t="shared" si="23"/>
        <v>0</v>
      </c>
      <c r="AJ203" s="326">
        <f t="shared" si="23"/>
        <v>0</v>
      </c>
      <c r="AK203" s="326">
        <f t="shared" si="23"/>
        <v>0</v>
      </c>
      <c r="AL203" s="326">
        <f t="shared" si="23"/>
        <v>0</v>
      </c>
      <c r="AM203" s="326">
        <f t="shared" si="23"/>
        <v>0</v>
      </c>
      <c r="AN203" s="326">
        <f t="shared" si="23"/>
        <v>0</v>
      </c>
      <c r="AO203" s="326">
        <f t="shared" si="23"/>
        <v>0</v>
      </c>
      <c r="AP203" s="326">
        <f t="shared" si="23"/>
        <v>0</v>
      </c>
      <c r="AQ203" s="326">
        <f t="shared" si="23"/>
        <v>0</v>
      </c>
      <c r="AR203" s="326">
        <f t="shared" si="23"/>
        <v>0</v>
      </c>
      <c r="AS203" s="326">
        <f t="shared" si="23"/>
        <v>0</v>
      </c>
      <c r="AT203" s="326">
        <f t="shared" si="23"/>
        <v>0</v>
      </c>
      <c r="AU203" s="326">
        <f t="shared" si="23"/>
        <v>0</v>
      </c>
      <c r="AV203" s="326">
        <f t="shared" si="23"/>
        <v>0</v>
      </c>
      <c r="AW203" s="326">
        <f t="shared" si="23"/>
        <v>0</v>
      </c>
      <c r="AX203" s="326">
        <f t="shared" si="23"/>
        <v>0</v>
      </c>
    </row>
    <row r="204" spans="1:50" x14ac:dyDescent="0.2">
      <c r="A204" s="11" t="s">
        <v>363</v>
      </c>
      <c r="B204" s="326">
        <f t="shared" ref="B204:AG204" si="24">100*B185/B$4</f>
        <v>0.78168591130094556</v>
      </c>
      <c r="C204" s="326">
        <f t="shared" si="24"/>
        <v>1.1114802036621352</v>
      </c>
      <c r="D204" s="326">
        <f t="shared" si="24"/>
        <v>1.2021301695622191</v>
      </c>
      <c r="E204" s="326">
        <f t="shared" si="24"/>
        <v>1.2724769448643005</v>
      </c>
      <c r="F204" s="326">
        <f t="shared" si="24"/>
        <v>0.51583289983567648</v>
      </c>
      <c r="G204" s="326">
        <f t="shared" si="24"/>
        <v>0.72316958941078424</v>
      </c>
      <c r="H204" s="326">
        <f t="shared" si="24"/>
        <v>0.74869446581270027</v>
      </c>
      <c r="I204" s="326">
        <f t="shared" si="24"/>
        <v>1.067018355041397</v>
      </c>
      <c r="J204" s="326">
        <f t="shared" si="24"/>
        <v>0.46782180660696182</v>
      </c>
      <c r="K204" s="326">
        <f t="shared" si="24"/>
        <v>0.64040765335983452</v>
      </c>
      <c r="L204" s="326">
        <f t="shared" si="24"/>
        <v>0.70722360166369358</v>
      </c>
      <c r="M204" s="326">
        <f t="shared" si="24"/>
        <v>0.99897000636629363</v>
      </c>
      <c r="N204" s="326">
        <f t="shared" si="24"/>
        <v>0.51366146655868516</v>
      </c>
      <c r="O204" s="326">
        <f t="shared" si="24"/>
        <v>0.89704360077041512</v>
      </c>
      <c r="P204" s="326">
        <f t="shared" si="24"/>
        <v>0.9590433119655899</v>
      </c>
      <c r="Q204" s="326">
        <f t="shared" si="24"/>
        <v>1.2870447713594952</v>
      </c>
      <c r="R204" s="326">
        <f t="shared" si="24"/>
        <v>0.78233367278674582</v>
      </c>
      <c r="S204" s="326">
        <f t="shared" si="24"/>
        <v>1.0180993041348414</v>
      </c>
      <c r="T204" s="326">
        <f t="shared" si="24"/>
        <v>1.077406565781925</v>
      </c>
      <c r="U204" s="326">
        <f t="shared" si="24"/>
        <v>1.0369359088568835</v>
      </c>
      <c r="V204" s="326">
        <f t="shared" si="24"/>
        <v>0.39121271437752114</v>
      </c>
      <c r="W204" s="326">
        <f t="shared" si="24"/>
        <v>0.55173752053873593</v>
      </c>
      <c r="X204" s="326">
        <f t="shared" si="24"/>
        <v>0.57226359366157253</v>
      </c>
      <c r="Y204" s="326">
        <f t="shared" si="24"/>
        <v>0.77598282263503193</v>
      </c>
      <c r="Z204" s="326">
        <f t="shared" si="24"/>
        <v>0.37266381225031436</v>
      </c>
      <c r="AA204" s="326">
        <f t="shared" si="24"/>
        <v>0.48965676016182774</v>
      </c>
      <c r="AB204" s="326">
        <f t="shared" si="24"/>
        <v>0.4933303788822842</v>
      </c>
      <c r="AC204" s="326">
        <f t="shared" si="24"/>
        <v>0.54815988820742578</v>
      </c>
      <c r="AD204" s="326">
        <f t="shared" si="24"/>
        <v>0.36183258975136195</v>
      </c>
      <c r="AE204" s="326">
        <f t="shared" si="24"/>
        <v>0.41623158832801899</v>
      </c>
      <c r="AF204" s="326">
        <f t="shared" si="24"/>
        <v>0.51690256779574617</v>
      </c>
      <c r="AG204" s="326">
        <f t="shared" si="24"/>
        <v>0.66873436422823263</v>
      </c>
      <c r="AH204" s="326">
        <f t="shared" ref="AH204:AX204" si="25">100*AH185/AH$4</f>
        <v>0.34799394821034924</v>
      </c>
      <c r="AI204" s="326">
        <f t="shared" si="25"/>
        <v>0.48404078888068619</v>
      </c>
      <c r="AJ204" s="326">
        <f t="shared" si="25"/>
        <v>0.52362777810694827</v>
      </c>
      <c r="AK204" s="326">
        <f t="shared" si="25"/>
        <v>0.65641874650383336</v>
      </c>
      <c r="AL204" s="326">
        <f t="shared" si="25"/>
        <v>0.2455097176828572</v>
      </c>
      <c r="AM204" s="326">
        <f t="shared" si="25"/>
        <v>0.33854256100065383</v>
      </c>
      <c r="AN204" s="326">
        <f t="shared" si="25"/>
        <v>0.36285030567866705</v>
      </c>
      <c r="AO204" s="326">
        <f t="shared" si="25"/>
        <v>0.45839400643053269</v>
      </c>
      <c r="AP204" s="326">
        <f t="shared" si="25"/>
        <v>0.21398661424698179</v>
      </c>
      <c r="AQ204" s="326">
        <f t="shared" si="25"/>
        <v>0.37434032721328753</v>
      </c>
      <c r="AR204" s="326">
        <f t="shared" si="25"/>
        <v>0.33651742514656263</v>
      </c>
      <c r="AS204" s="326">
        <f t="shared" si="25"/>
        <v>0.62226916350260708</v>
      </c>
      <c r="AT204" s="326">
        <f t="shared" si="25"/>
        <v>0.24142008796475864</v>
      </c>
      <c r="AU204" s="326">
        <f t="shared" si="25"/>
        <v>0.39037239818831804</v>
      </c>
      <c r="AV204" s="326">
        <f t="shared" si="25"/>
        <v>0.52020429468128815</v>
      </c>
      <c r="AW204" s="326">
        <f t="shared" si="25"/>
        <v>1.2115348183689107</v>
      </c>
      <c r="AX204" s="326">
        <f t="shared" si="25"/>
        <v>0.58509329378840269</v>
      </c>
    </row>
    <row r="205" spans="1:50" x14ac:dyDescent="0.2">
      <c r="A205" s="11" t="s">
        <v>364</v>
      </c>
      <c r="B205" s="326">
        <f t="shared" ref="B205:AG205" si="26">100*B186/B$4</f>
        <v>0.80834854822516988</v>
      </c>
      <c r="C205" s="326">
        <f t="shared" si="26"/>
        <v>0.74809392520792684</v>
      </c>
      <c r="D205" s="326">
        <f t="shared" si="26"/>
        <v>0.8935949485342064</v>
      </c>
      <c r="E205" s="326">
        <f t="shared" si="26"/>
        <v>1.045910678094232</v>
      </c>
      <c r="F205" s="326">
        <f t="shared" si="26"/>
        <v>0.67370840969217982</v>
      </c>
      <c r="G205" s="326">
        <f t="shared" si="26"/>
        <v>0.75345478032225532</v>
      </c>
      <c r="H205" s="326">
        <f t="shared" si="26"/>
        <v>0.84099817654087383</v>
      </c>
      <c r="I205" s="326">
        <f t="shared" si="26"/>
        <v>1.0552049719182159</v>
      </c>
      <c r="J205" s="326">
        <f t="shared" si="26"/>
        <v>0.7824663312873511</v>
      </c>
      <c r="K205" s="326">
        <f t="shared" si="26"/>
        <v>0.89442687491425499</v>
      </c>
      <c r="L205" s="326">
        <f t="shared" si="26"/>
        <v>0.97025732548672694</v>
      </c>
      <c r="M205" s="326">
        <f t="shared" si="26"/>
        <v>1.0447347556409452</v>
      </c>
      <c r="N205" s="326">
        <f t="shared" si="26"/>
        <v>0.47936739913224591</v>
      </c>
      <c r="O205" s="326">
        <f t="shared" si="26"/>
        <v>0.52043540509096675</v>
      </c>
      <c r="P205" s="326">
        <f t="shared" si="26"/>
        <v>0.56805099232267586</v>
      </c>
      <c r="Q205" s="326">
        <f t="shared" si="26"/>
        <v>0.90958332881360993</v>
      </c>
      <c r="R205" s="326">
        <f t="shared" si="26"/>
        <v>0.57498017578583338</v>
      </c>
      <c r="S205" s="326">
        <f t="shared" si="26"/>
        <v>0.66594925345540001</v>
      </c>
      <c r="T205" s="326">
        <f t="shared" si="26"/>
        <v>0.75242540363118304</v>
      </c>
      <c r="U205" s="326">
        <f t="shared" si="26"/>
        <v>0.89486358148163503</v>
      </c>
      <c r="V205" s="326">
        <f t="shared" si="26"/>
        <v>0.56415987721754313</v>
      </c>
      <c r="W205" s="326">
        <f t="shared" si="26"/>
        <v>0.64191515653251874</v>
      </c>
      <c r="X205" s="326">
        <f t="shared" si="26"/>
        <v>0.62664645307601829</v>
      </c>
      <c r="Y205" s="326">
        <f t="shared" si="26"/>
        <v>0.77224289763001486</v>
      </c>
      <c r="Z205" s="326">
        <f t="shared" si="26"/>
        <v>0.58532690076764882</v>
      </c>
      <c r="AA205" s="326">
        <f t="shared" si="26"/>
        <v>0.66785707319621246</v>
      </c>
      <c r="AB205" s="326">
        <f t="shared" si="26"/>
        <v>0.63085481539375721</v>
      </c>
      <c r="AC205" s="326">
        <f t="shared" si="26"/>
        <v>0.67597898331625372</v>
      </c>
      <c r="AD205" s="326">
        <f t="shared" si="26"/>
        <v>0.32317167077883774</v>
      </c>
      <c r="AE205" s="326">
        <f t="shared" si="26"/>
        <v>0.28790007828706321</v>
      </c>
      <c r="AF205" s="326">
        <f t="shared" si="26"/>
        <v>0.34884151081588655</v>
      </c>
      <c r="AG205" s="326">
        <f t="shared" si="26"/>
        <v>0.494740777868379</v>
      </c>
      <c r="AH205" s="326">
        <f t="shared" ref="AH205:AX205" si="27">100*AH186/AH$4</f>
        <v>0.38781735689327035</v>
      </c>
      <c r="AI205" s="326">
        <f t="shared" si="27"/>
        <v>0.39521636198621851</v>
      </c>
      <c r="AJ205" s="326">
        <f t="shared" si="27"/>
        <v>0.4625842437061603</v>
      </c>
      <c r="AK205" s="326">
        <f t="shared" si="27"/>
        <v>0.60253848701860113</v>
      </c>
      <c r="AL205" s="326">
        <f t="shared" si="27"/>
        <v>0.49205397529688771</v>
      </c>
      <c r="AM205" s="326">
        <f t="shared" si="27"/>
        <v>0.4478156666139021</v>
      </c>
      <c r="AN205" s="326">
        <f t="shared" si="27"/>
        <v>0.52270492407317248</v>
      </c>
      <c r="AO205" s="326">
        <f t="shared" si="27"/>
        <v>0.72016015470804462</v>
      </c>
      <c r="AP205" s="326">
        <f t="shared" si="27"/>
        <v>0.65747507802350402</v>
      </c>
      <c r="AQ205" s="326">
        <f t="shared" si="27"/>
        <v>0.69351842580256384</v>
      </c>
      <c r="AR205" s="326">
        <f t="shared" si="27"/>
        <v>0.79275393444251785</v>
      </c>
      <c r="AS205" s="326">
        <f t="shared" si="27"/>
        <v>1.0097102298054557</v>
      </c>
      <c r="AT205" s="326">
        <f t="shared" si="27"/>
        <v>0.52263592459661523</v>
      </c>
      <c r="AU205" s="326">
        <f t="shared" si="27"/>
        <v>0.42148269352140494</v>
      </c>
      <c r="AV205" s="326">
        <f t="shared" si="27"/>
        <v>0.44346890936874345</v>
      </c>
      <c r="AW205" s="326">
        <f t="shared" si="27"/>
        <v>0.78118503707457043</v>
      </c>
      <c r="AX205" s="326">
        <f t="shared" si="27"/>
        <v>0.37222438955156556</v>
      </c>
    </row>
    <row r="206" spans="1:50" x14ac:dyDescent="0.2">
      <c r="A206" s="330" t="s">
        <v>923</v>
      </c>
      <c r="B206" s="327">
        <f t="shared" ref="B206:AG206" si="28">100*B187/B$4</f>
        <v>0</v>
      </c>
      <c r="C206" s="327">
        <f t="shared" si="28"/>
        <v>0</v>
      </c>
      <c r="D206" s="327">
        <f t="shared" si="28"/>
        <v>0</v>
      </c>
      <c r="E206" s="327">
        <f t="shared" si="28"/>
        <v>0</v>
      </c>
      <c r="F206" s="327">
        <f t="shared" si="28"/>
        <v>0</v>
      </c>
      <c r="G206" s="327">
        <f t="shared" si="28"/>
        <v>0</v>
      </c>
      <c r="H206" s="327">
        <f t="shared" si="28"/>
        <v>0</v>
      </c>
      <c r="I206" s="327">
        <f t="shared" si="28"/>
        <v>0</v>
      </c>
      <c r="J206" s="327">
        <f t="shared" si="28"/>
        <v>0</v>
      </c>
      <c r="K206" s="327">
        <f t="shared" si="28"/>
        <v>0</v>
      </c>
      <c r="L206" s="327">
        <f t="shared" si="28"/>
        <v>0</v>
      </c>
      <c r="M206" s="327">
        <f t="shared" si="28"/>
        <v>0</v>
      </c>
      <c r="N206" s="327">
        <f t="shared" si="28"/>
        <v>0</v>
      </c>
      <c r="O206" s="327">
        <f t="shared" si="28"/>
        <v>0</v>
      </c>
      <c r="P206" s="327">
        <f t="shared" si="28"/>
        <v>0</v>
      </c>
      <c r="Q206" s="327">
        <f t="shared" si="28"/>
        <v>0</v>
      </c>
      <c r="R206" s="327">
        <f t="shared" si="28"/>
        <v>0</v>
      </c>
      <c r="S206" s="327">
        <f t="shared" si="28"/>
        <v>0</v>
      </c>
      <c r="T206" s="327">
        <f t="shared" si="28"/>
        <v>0</v>
      </c>
      <c r="U206" s="327">
        <f t="shared" si="28"/>
        <v>0</v>
      </c>
      <c r="V206" s="327">
        <f t="shared" si="28"/>
        <v>0</v>
      </c>
      <c r="W206" s="327">
        <f t="shared" si="28"/>
        <v>0</v>
      </c>
      <c r="X206" s="327">
        <f t="shared" si="28"/>
        <v>0</v>
      </c>
      <c r="Y206" s="327">
        <f t="shared" si="28"/>
        <v>0</v>
      </c>
      <c r="Z206" s="327">
        <f t="shared" si="28"/>
        <v>0</v>
      </c>
      <c r="AA206" s="327">
        <f t="shared" si="28"/>
        <v>0</v>
      </c>
      <c r="AB206" s="327">
        <f t="shared" si="28"/>
        <v>0</v>
      </c>
      <c r="AC206" s="327">
        <f t="shared" si="28"/>
        <v>0</v>
      </c>
      <c r="AD206" s="327">
        <f t="shared" si="28"/>
        <v>0</v>
      </c>
      <c r="AE206" s="327">
        <f t="shared" si="28"/>
        <v>0</v>
      </c>
      <c r="AF206" s="327">
        <f t="shared" si="28"/>
        <v>0</v>
      </c>
      <c r="AG206" s="327">
        <f t="shared" si="28"/>
        <v>0</v>
      </c>
      <c r="AH206" s="327">
        <f t="shared" ref="AH206:AX206" si="29">100*AH187/AH$4</f>
        <v>0</v>
      </c>
      <c r="AI206" s="327">
        <f t="shared" si="29"/>
        <v>0</v>
      </c>
      <c r="AJ206" s="327">
        <f t="shared" si="29"/>
        <v>0</v>
      </c>
      <c r="AK206" s="327">
        <f t="shared" si="29"/>
        <v>0</v>
      </c>
      <c r="AL206" s="327">
        <f t="shared" si="29"/>
        <v>0</v>
      </c>
      <c r="AM206" s="327">
        <f t="shared" si="29"/>
        <v>0</v>
      </c>
      <c r="AN206" s="327">
        <f t="shared" si="29"/>
        <v>0</v>
      </c>
      <c r="AO206" s="327">
        <f t="shared" si="29"/>
        <v>0</v>
      </c>
      <c r="AP206" s="327">
        <f t="shared" si="29"/>
        <v>0</v>
      </c>
      <c r="AQ206" s="327">
        <f t="shared" si="29"/>
        <v>0</v>
      </c>
      <c r="AR206" s="327">
        <f t="shared" si="29"/>
        <v>0</v>
      </c>
      <c r="AS206" s="327">
        <f t="shared" si="29"/>
        <v>0</v>
      </c>
      <c r="AT206" s="327">
        <f t="shared" si="29"/>
        <v>0</v>
      </c>
      <c r="AU206" s="327">
        <f t="shared" si="29"/>
        <v>0</v>
      </c>
      <c r="AV206" s="327">
        <f t="shared" si="29"/>
        <v>0</v>
      </c>
      <c r="AW206" s="327">
        <f t="shared" si="29"/>
        <v>0</v>
      </c>
      <c r="AX206" s="327">
        <f t="shared" si="29"/>
        <v>0</v>
      </c>
    </row>
    <row r="207" spans="1:50" x14ac:dyDescent="0.2">
      <c r="A207" s="322" t="s">
        <v>331</v>
      </c>
      <c r="B207" s="325">
        <f t="shared" ref="B207:AG207" si="30">100*B188/B$4</f>
        <v>1.3870759941651427</v>
      </c>
      <c r="C207" s="325">
        <f t="shared" si="30"/>
        <v>1.3359176821356888</v>
      </c>
      <c r="D207" s="325">
        <f t="shared" si="30"/>
        <v>1.2847530149759252</v>
      </c>
      <c r="E207" s="325">
        <f t="shared" si="30"/>
        <v>1.2228453616047363</v>
      </c>
      <c r="F207" s="325">
        <f t="shared" si="30"/>
        <v>1.3545968218887519</v>
      </c>
      <c r="G207" s="325">
        <f t="shared" si="30"/>
        <v>1.3038303235497668</v>
      </c>
      <c r="H207" s="325">
        <f t="shared" si="30"/>
        <v>1.2938462682745535</v>
      </c>
      <c r="I207" s="325">
        <f t="shared" si="30"/>
        <v>1.2504170408016186</v>
      </c>
      <c r="J207" s="325">
        <f t="shared" si="30"/>
        <v>1.3534630752572216</v>
      </c>
      <c r="K207" s="325">
        <f t="shared" si="30"/>
        <v>1.3230227769870275</v>
      </c>
      <c r="L207" s="325">
        <f t="shared" si="30"/>
        <v>1.295462063035526</v>
      </c>
      <c r="M207" s="325">
        <f t="shared" si="30"/>
        <v>1.2626266597678408</v>
      </c>
      <c r="N207" s="325">
        <f t="shared" si="30"/>
        <v>1.3681300147161517</v>
      </c>
      <c r="O207" s="325">
        <f t="shared" si="30"/>
        <v>1.3170395931184775</v>
      </c>
      <c r="P207" s="325">
        <f t="shared" si="30"/>
        <v>1.3119831698675606</v>
      </c>
      <c r="Q207" s="325">
        <f t="shared" si="30"/>
        <v>1.26804619195156</v>
      </c>
      <c r="R207" s="325">
        <f t="shared" si="30"/>
        <v>1.3701838196431404</v>
      </c>
      <c r="S207" s="325">
        <f t="shared" si="30"/>
        <v>1.3667411665767988</v>
      </c>
      <c r="T207" s="325">
        <f t="shared" si="30"/>
        <v>1.3510461071188773</v>
      </c>
      <c r="U207" s="325">
        <f t="shared" si="30"/>
        <v>1.3188447915085033</v>
      </c>
      <c r="V207" s="325">
        <f t="shared" si="30"/>
        <v>1.4573355273566608</v>
      </c>
      <c r="W207" s="325">
        <f t="shared" si="30"/>
        <v>1.4643299865292163</v>
      </c>
      <c r="X207" s="325">
        <f t="shared" si="30"/>
        <v>1.4710058404663331</v>
      </c>
      <c r="Y207" s="325">
        <f t="shared" si="30"/>
        <v>1.4509225502413041</v>
      </c>
      <c r="Z207" s="325">
        <f t="shared" si="30"/>
        <v>1.5661628426127761</v>
      </c>
      <c r="AA207" s="325">
        <f t="shared" si="30"/>
        <v>1.5382990189063979</v>
      </c>
      <c r="AB207" s="325">
        <f t="shared" si="30"/>
        <v>1.5420009478352246</v>
      </c>
      <c r="AC207" s="325">
        <f t="shared" si="30"/>
        <v>1.4942926110817958</v>
      </c>
      <c r="AD207" s="325">
        <f t="shared" si="30"/>
        <v>1.5665816814068374</v>
      </c>
      <c r="AE207" s="325">
        <f t="shared" si="30"/>
        <v>1.539554193694515</v>
      </c>
      <c r="AF207" s="325">
        <f t="shared" si="30"/>
        <v>1.5559632574350983</v>
      </c>
      <c r="AG207" s="325">
        <f t="shared" si="30"/>
        <v>1.4998344228446105</v>
      </c>
      <c r="AH207" s="325">
        <f t="shared" ref="AH207:AX207" si="31">100*AH188/AH$4</f>
        <v>1.5508998657122144</v>
      </c>
      <c r="AI207" s="325">
        <f t="shared" si="31"/>
        <v>1.520950111943407</v>
      </c>
      <c r="AJ207" s="325">
        <f t="shared" si="31"/>
        <v>1.5174365988069503</v>
      </c>
      <c r="AK207" s="325">
        <f t="shared" si="31"/>
        <v>1.5066883727019174</v>
      </c>
      <c r="AL207" s="325">
        <f t="shared" si="31"/>
        <v>1.639327711445518</v>
      </c>
      <c r="AM207" s="325">
        <f t="shared" si="31"/>
        <v>1.5497056325319296</v>
      </c>
      <c r="AN207" s="325">
        <f t="shared" si="31"/>
        <v>1.5234111854040069</v>
      </c>
      <c r="AO207" s="325">
        <f t="shared" si="31"/>
        <v>1.5209614085827603</v>
      </c>
      <c r="AP207" s="325">
        <f t="shared" si="31"/>
        <v>1.5976090296799297</v>
      </c>
      <c r="AQ207" s="325">
        <f t="shared" si="31"/>
        <v>1.7331896100714739</v>
      </c>
      <c r="AR207" s="325">
        <f t="shared" si="31"/>
        <v>1.6242187300629713</v>
      </c>
      <c r="AS207" s="325">
        <f t="shared" si="31"/>
        <v>1.5883092671415633</v>
      </c>
      <c r="AT207" s="325">
        <f t="shared" si="31"/>
        <v>1.621956498583492</v>
      </c>
      <c r="AU207" s="325">
        <f t="shared" si="31"/>
        <v>1.6407130153510652</v>
      </c>
      <c r="AV207" s="325">
        <f t="shared" si="31"/>
        <v>1.63835608003821</v>
      </c>
      <c r="AW207" s="325">
        <f t="shared" si="31"/>
        <v>1.6364531731753562</v>
      </c>
      <c r="AX207" s="325">
        <f t="shared" si="31"/>
        <v>1.6241257305952597</v>
      </c>
    </row>
    <row r="208" spans="1:50" x14ac:dyDescent="0.2">
      <c r="A208" s="11" t="s">
        <v>241</v>
      </c>
      <c r="B208" s="326">
        <f t="shared" ref="B208:AG208" si="32">100*B189/B$4</f>
        <v>0.49758842539258841</v>
      </c>
      <c r="C208" s="326">
        <f t="shared" si="32"/>
        <v>0.47923630623288804</v>
      </c>
      <c r="D208" s="326">
        <f t="shared" si="32"/>
        <v>0.46088190728513173</v>
      </c>
      <c r="E208" s="326">
        <f t="shared" si="32"/>
        <v>0.4386736563383184</v>
      </c>
      <c r="F208" s="326">
        <f t="shared" si="32"/>
        <v>0.47072628709808534</v>
      </c>
      <c r="G208" s="326">
        <f t="shared" si="32"/>
        <v>0.4530847830830671</v>
      </c>
      <c r="H208" s="326">
        <f t="shared" si="32"/>
        <v>0.44961529519269217</v>
      </c>
      <c r="I208" s="326">
        <f t="shared" si="32"/>
        <v>0.43452351388217053</v>
      </c>
      <c r="J208" s="326">
        <f t="shared" si="32"/>
        <v>0.45012211621476889</v>
      </c>
      <c r="K208" s="326">
        <f t="shared" si="32"/>
        <v>0.43999856594873399</v>
      </c>
      <c r="L208" s="326">
        <f t="shared" si="32"/>
        <v>0.43083268095709348</v>
      </c>
      <c r="M208" s="326">
        <f t="shared" si="32"/>
        <v>0.41991258902713308</v>
      </c>
      <c r="N208" s="326">
        <f t="shared" si="32"/>
        <v>0.43403916421387395</v>
      </c>
      <c r="O208" s="326">
        <f t="shared" si="32"/>
        <v>0.41783073105981455</v>
      </c>
      <c r="P208" s="326">
        <f t="shared" si="32"/>
        <v>0.41622658109005084</v>
      </c>
      <c r="Q208" s="326">
        <f t="shared" si="32"/>
        <v>0.40228757751026267</v>
      </c>
      <c r="R208" s="326">
        <f t="shared" si="32"/>
        <v>0.43806151295896911</v>
      </c>
      <c r="S208" s="326">
        <f t="shared" si="32"/>
        <v>0.436960862236625</v>
      </c>
      <c r="T208" s="326">
        <f t="shared" si="32"/>
        <v>0.43194299427354482</v>
      </c>
      <c r="U208" s="326">
        <f t="shared" si="32"/>
        <v>0.42164791062613793</v>
      </c>
      <c r="V208" s="326">
        <f t="shared" si="32"/>
        <v>0.46344431126045993</v>
      </c>
      <c r="W208" s="326">
        <f t="shared" si="32"/>
        <v>0.46566860501643809</v>
      </c>
      <c r="X208" s="326">
        <f t="shared" si="32"/>
        <v>0.46779157976856944</v>
      </c>
      <c r="Y208" s="326">
        <f t="shared" si="32"/>
        <v>0.46140493343252331</v>
      </c>
      <c r="Z208" s="326">
        <f t="shared" si="32"/>
        <v>0.49219608613572718</v>
      </c>
      <c r="AA208" s="326">
        <f t="shared" si="32"/>
        <v>0.48343935624793583</v>
      </c>
      <c r="AB208" s="326">
        <f t="shared" si="32"/>
        <v>0.48460275693676941</v>
      </c>
      <c r="AC208" s="326">
        <f t="shared" si="32"/>
        <v>0.46960951614010416</v>
      </c>
      <c r="AD208" s="326">
        <f t="shared" si="32"/>
        <v>0.51295169966254817</v>
      </c>
      <c r="AE208" s="326">
        <f t="shared" si="32"/>
        <v>0.50410198826595232</v>
      </c>
      <c r="AF208" s="326">
        <f t="shared" si="32"/>
        <v>0.50947486938380393</v>
      </c>
      <c r="AG208" s="326">
        <f t="shared" si="32"/>
        <v>0.49109639512677505</v>
      </c>
      <c r="AH208" s="326">
        <f t="shared" ref="AH208:AX208" si="33">100*AH189/AH$4</f>
        <v>0.49563387433306527</v>
      </c>
      <c r="AI208" s="326">
        <f t="shared" si="33"/>
        <v>0.48606258425565041</v>
      </c>
      <c r="AJ208" s="326">
        <f t="shared" si="33"/>
        <v>0.48493974185502753</v>
      </c>
      <c r="AK208" s="326">
        <f t="shared" si="33"/>
        <v>0.48150484250116177</v>
      </c>
      <c r="AL208" s="326">
        <f t="shared" si="33"/>
        <v>0.52544272169793627</v>
      </c>
      <c r="AM208" s="326">
        <f t="shared" si="33"/>
        <v>0.49671675754824274</v>
      </c>
      <c r="AN208" s="326">
        <f t="shared" si="33"/>
        <v>0.48828877468186666</v>
      </c>
      <c r="AO208" s="326">
        <f t="shared" si="33"/>
        <v>0.48750356414005674</v>
      </c>
      <c r="AP208" s="326">
        <f t="shared" si="33"/>
        <v>0.4943975989317328</v>
      </c>
      <c r="AQ208" s="326">
        <f t="shared" si="33"/>
        <v>0.53635449336715024</v>
      </c>
      <c r="AR208" s="326">
        <f t="shared" si="33"/>
        <v>0.50263226193955535</v>
      </c>
      <c r="AS208" s="326">
        <f t="shared" si="33"/>
        <v>0.49151968563493287</v>
      </c>
      <c r="AT208" s="326">
        <f t="shared" si="33"/>
        <v>0.5019321896497122</v>
      </c>
      <c r="AU208" s="326">
        <f t="shared" si="33"/>
        <v>0.50773659904020529</v>
      </c>
      <c r="AV208" s="326">
        <f t="shared" si="33"/>
        <v>0.50700721961265771</v>
      </c>
      <c r="AW208" s="326">
        <f t="shared" si="33"/>
        <v>0.50641834425798204</v>
      </c>
      <c r="AX208" s="326">
        <f t="shared" si="33"/>
        <v>0.5026034822364589</v>
      </c>
    </row>
    <row r="209" spans="1:50" x14ac:dyDescent="0.2">
      <c r="A209" s="11" t="s">
        <v>916</v>
      </c>
      <c r="B209" s="326">
        <f t="shared" ref="B209:AG209" si="34">100*B190/B$4</f>
        <v>0</v>
      </c>
      <c r="C209" s="326">
        <f t="shared" si="34"/>
        <v>0</v>
      </c>
      <c r="D209" s="326">
        <f t="shared" si="34"/>
        <v>0</v>
      </c>
      <c r="E209" s="326">
        <f t="shared" si="34"/>
        <v>0</v>
      </c>
      <c r="F209" s="326">
        <f t="shared" si="34"/>
        <v>0</v>
      </c>
      <c r="G209" s="326">
        <f t="shared" si="34"/>
        <v>0</v>
      </c>
      <c r="H209" s="326">
        <f t="shared" si="34"/>
        <v>0</v>
      </c>
      <c r="I209" s="326">
        <f t="shared" si="34"/>
        <v>0</v>
      </c>
      <c r="J209" s="326">
        <f t="shared" si="34"/>
        <v>0</v>
      </c>
      <c r="K209" s="326">
        <f t="shared" si="34"/>
        <v>0</v>
      </c>
      <c r="L209" s="326">
        <f t="shared" si="34"/>
        <v>0</v>
      </c>
      <c r="M209" s="326">
        <f t="shared" si="34"/>
        <v>0</v>
      </c>
      <c r="N209" s="326">
        <f t="shared" si="34"/>
        <v>0</v>
      </c>
      <c r="O209" s="326">
        <f t="shared" si="34"/>
        <v>0</v>
      </c>
      <c r="P209" s="326">
        <f t="shared" si="34"/>
        <v>0</v>
      </c>
      <c r="Q209" s="326">
        <f t="shared" si="34"/>
        <v>0</v>
      </c>
      <c r="R209" s="326">
        <f t="shared" si="34"/>
        <v>0</v>
      </c>
      <c r="S209" s="326">
        <f t="shared" si="34"/>
        <v>0</v>
      </c>
      <c r="T209" s="326">
        <f t="shared" si="34"/>
        <v>0</v>
      </c>
      <c r="U209" s="326">
        <f t="shared" si="34"/>
        <v>0</v>
      </c>
      <c r="V209" s="326">
        <f t="shared" si="34"/>
        <v>0</v>
      </c>
      <c r="W209" s="326">
        <f t="shared" si="34"/>
        <v>0</v>
      </c>
      <c r="X209" s="326">
        <f t="shared" si="34"/>
        <v>0</v>
      </c>
      <c r="Y209" s="326">
        <f t="shared" si="34"/>
        <v>0</v>
      </c>
      <c r="Z209" s="326">
        <f t="shared" si="34"/>
        <v>0</v>
      </c>
      <c r="AA209" s="326">
        <f t="shared" si="34"/>
        <v>0</v>
      </c>
      <c r="AB209" s="326">
        <f t="shared" si="34"/>
        <v>0</v>
      </c>
      <c r="AC209" s="326">
        <f t="shared" si="34"/>
        <v>0</v>
      </c>
      <c r="AD209" s="326">
        <f t="shared" si="34"/>
        <v>0</v>
      </c>
      <c r="AE209" s="326">
        <f t="shared" si="34"/>
        <v>0</v>
      </c>
      <c r="AF209" s="326">
        <f t="shared" si="34"/>
        <v>0</v>
      </c>
      <c r="AG209" s="326">
        <f t="shared" si="34"/>
        <v>0</v>
      </c>
      <c r="AH209" s="326">
        <f t="shared" ref="AH209:AX209" si="35">100*AH190/AH$4</f>
        <v>0</v>
      </c>
      <c r="AI209" s="326">
        <f t="shared" si="35"/>
        <v>0</v>
      </c>
      <c r="AJ209" s="326">
        <f t="shared" si="35"/>
        <v>0</v>
      </c>
      <c r="AK209" s="326">
        <f t="shared" si="35"/>
        <v>0</v>
      </c>
      <c r="AL209" s="326">
        <f t="shared" si="35"/>
        <v>0</v>
      </c>
      <c r="AM209" s="326">
        <f t="shared" si="35"/>
        <v>0</v>
      </c>
      <c r="AN209" s="326">
        <f t="shared" si="35"/>
        <v>0</v>
      </c>
      <c r="AO209" s="326">
        <f t="shared" si="35"/>
        <v>0</v>
      </c>
      <c r="AP209" s="326">
        <f t="shared" si="35"/>
        <v>0</v>
      </c>
      <c r="AQ209" s="326">
        <f t="shared" si="35"/>
        <v>0</v>
      </c>
      <c r="AR209" s="326">
        <f t="shared" si="35"/>
        <v>0</v>
      </c>
      <c r="AS209" s="326">
        <f t="shared" si="35"/>
        <v>0</v>
      </c>
      <c r="AT209" s="326">
        <f t="shared" si="35"/>
        <v>0</v>
      </c>
      <c r="AU209" s="326">
        <f t="shared" si="35"/>
        <v>0</v>
      </c>
      <c r="AV209" s="326">
        <f t="shared" si="35"/>
        <v>0</v>
      </c>
      <c r="AW209" s="326">
        <f t="shared" si="35"/>
        <v>0</v>
      </c>
      <c r="AX209" s="326">
        <f t="shared" si="35"/>
        <v>0</v>
      </c>
    </row>
    <row r="210" spans="1:50" x14ac:dyDescent="0.2">
      <c r="A210" s="11" t="s">
        <v>363</v>
      </c>
      <c r="B210" s="326">
        <f t="shared" ref="B210:AG210" si="36">100*B191/B$4</f>
        <v>0.49170158714577139</v>
      </c>
      <c r="C210" s="326">
        <f t="shared" si="36"/>
        <v>0.47356658709790367</v>
      </c>
      <c r="D210" s="326">
        <f t="shared" si="36"/>
        <v>0.45542933423355503</v>
      </c>
      <c r="E210" s="326">
        <f t="shared" si="36"/>
        <v>0.43348382328308604</v>
      </c>
      <c r="F210" s="326">
        <f t="shared" si="36"/>
        <v>0.47754150012380431</v>
      </c>
      <c r="G210" s="326">
        <f t="shared" si="36"/>
        <v>0.45964458099547756</v>
      </c>
      <c r="H210" s="326">
        <f t="shared" si="36"/>
        <v>0.45612486158051802</v>
      </c>
      <c r="I210" s="326">
        <f t="shared" si="36"/>
        <v>0.44081458024697262</v>
      </c>
      <c r="J210" s="326">
        <f t="shared" si="36"/>
        <v>0.46951966763733449</v>
      </c>
      <c r="K210" s="326">
        <f t="shared" si="36"/>
        <v>0.45895985334473799</v>
      </c>
      <c r="L210" s="326">
        <f t="shared" si="36"/>
        <v>0.44939897393035316</v>
      </c>
      <c r="M210" s="326">
        <f t="shared" si="36"/>
        <v>0.43800829182692652</v>
      </c>
      <c r="N210" s="326">
        <f t="shared" si="36"/>
        <v>0.49872440908524951</v>
      </c>
      <c r="O210" s="326">
        <f t="shared" si="36"/>
        <v>0.4801004186405235</v>
      </c>
      <c r="P210" s="326">
        <f t="shared" si="36"/>
        <v>0.47825720076592582</v>
      </c>
      <c r="Q210" s="326">
        <f t="shared" si="36"/>
        <v>0.46224085501482759</v>
      </c>
      <c r="R210" s="326">
        <f t="shared" si="36"/>
        <v>0.49716040329026262</v>
      </c>
      <c r="S210" s="326">
        <f t="shared" si="36"/>
        <v>0.49591126374977623</v>
      </c>
      <c r="T210" s="326">
        <f t="shared" si="36"/>
        <v>0.49021643508671603</v>
      </c>
      <c r="U210" s="326">
        <f t="shared" si="36"/>
        <v>0.47853244143139761</v>
      </c>
      <c r="V210" s="326">
        <f t="shared" si="36"/>
        <v>0.53577117350822401</v>
      </c>
      <c r="W210" s="326">
        <f t="shared" si="36"/>
        <v>0.53834259891341707</v>
      </c>
      <c r="X210" s="326">
        <f t="shared" si="36"/>
        <v>0.54079689308995871</v>
      </c>
      <c r="Y210" s="326">
        <f t="shared" si="36"/>
        <v>0.53341352270627862</v>
      </c>
      <c r="Z210" s="326">
        <f t="shared" si="36"/>
        <v>0.57186608471676548</v>
      </c>
      <c r="AA210" s="326">
        <f t="shared" si="36"/>
        <v>0.56169193466374678</v>
      </c>
      <c r="AB210" s="326">
        <f t="shared" si="36"/>
        <v>0.56304365081025953</v>
      </c>
      <c r="AC210" s="326">
        <f t="shared" si="36"/>
        <v>0.54562350840538831</v>
      </c>
      <c r="AD210" s="326">
        <f t="shared" si="36"/>
        <v>0.55093883187904258</v>
      </c>
      <c r="AE210" s="326">
        <f t="shared" si="36"/>
        <v>0.54143374658053456</v>
      </c>
      <c r="AF210" s="326">
        <f t="shared" si="36"/>
        <v>0.54720452158496791</v>
      </c>
      <c r="AG210" s="326">
        <f t="shared" si="36"/>
        <v>0.5274650117138675</v>
      </c>
      <c r="AH210" s="326">
        <f t="shared" ref="AH210:AX210" si="37">100*AH191/AH$4</f>
        <v>0.55670855128451091</v>
      </c>
      <c r="AI210" s="326">
        <f t="shared" si="37"/>
        <v>0.54595783526436104</v>
      </c>
      <c r="AJ210" s="326">
        <f t="shared" si="37"/>
        <v>0.54469663017216918</v>
      </c>
      <c r="AK210" s="326">
        <f t="shared" si="37"/>
        <v>0.54083846400935032</v>
      </c>
      <c r="AL210" s="326">
        <f t="shared" si="37"/>
        <v>0.57762646717180177</v>
      </c>
      <c r="AM210" s="326">
        <f t="shared" si="37"/>
        <v>0.54604761660884704</v>
      </c>
      <c r="AN210" s="326">
        <f t="shared" si="37"/>
        <v>0.53678261822280449</v>
      </c>
      <c r="AO210" s="326">
        <f t="shared" si="37"/>
        <v>0.535919425390318</v>
      </c>
      <c r="AP210" s="326">
        <f t="shared" si="37"/>
        <v>0.55532614245667955</v>
      </c>
      <c r="AQ210" s="326">
        <f t="shared" si="37"/>
        <v>0.60245371829164984</v>
      </c>
      <c r="AR210" s="326">
        <f t="shared" si="37"/>
        <v>0.56457562840168762</v>
      </c>
      <c r="AS210" s="326">
        <f t="shared" si="37"/>
        <v>0.55209356104267193</v>
      </c>
      <c r="AT210" s="326">
        <f t="shared" si="37"/>
        <v>0.56378928064231448</v>
      </c>
      <c r="AU210" s="326">
        <f t="shared" si="37"/>
        <v>0.57030901351121732</v>
      </c>
      <c r="AV210" s="326">
        <f t="shared" si="37"/>
        <v>0.56948974686274945</v>
      </c>
      <c r="AW210" s="326">
        <f t="shared" si="37"/>
        <v>0.56882829972019389</v>
      </c>
      <c r="AX210" s="326">
        <f t="shared" si="37"/>
        <v>0.56454330194715763</v>
      </c>
    </row>
    <row r="211" spans="1:50" x14ac:dyDescent="0.2">
      <c r="A211" s="11" t="s">
        <v>364</v>
      </c>
      <c r="B211" s="326">
        <f t="shared" ref="B211:AG211" si="38">100*B192/B$4</f>
        <v>0.39778598162678286</v>
      </c>
      <c r="C211" s="326">
        <f t="shared" si="38"/>
        <v>0.38311478880489719</v>
      </c>
      <c r="D211" s="326">
        <f t="shared" si="38"/>
        <v>0.36844177345723844</v>
      </c>
      <c r="E211" s="326">
        <f t="shared" si="38"/>
        <v>0.35068788198333184</v>
      </c>
      <c r="F211" s="326">
        <f t="shared" si="38"/>
        <v>0.4063290346668621</v>
      </c>
      <c r="G211" s="326">
        <f t="shared" si="38"/>
        <v>0.39110095947122236</v>
      </c>
      <c r="H211" s="326">
        <f t="shared" si="38"/>
        <v>0.38810611150134339</v>
      </c>
      <c r="I211" s="326">
        <f t="shared" si="38"/>
        <v>0.3750789466724756</v>
      </c>
      <c r="J211" s="326">
        <f t="shared" si="38"/>
        <v>0.43382129140511833</v>
      </c>
      <c r="K211" s="326">
        <f t="shared" si="38"/>
        <v>0.4240643576935556</v>
      </c>
      <c r="L211" s="326">
        <f t="shared" si="38"/>
        <v>0.41523040814807932</v>
      </c>
      <c r="M211" s="326">
        <f t="shared" si="38"/>
        <v>0.40470577891378129</v>
      </c>
      <c r="N211" s="326">
        <f t="shared" si="38"/>
        <v>0.43536644141702829</v>
      </c>
      <c r="O211" s="326">
        <f t="shared" si="38"/>
        <v>0.41910844341813935</v>
      </c>
      <c r="P211" s="326">
        <f t="shared" si="38"/>
        <v>0.41749938801158371</v>
      </c>
      <c r="Q211" s="326">
        <f t="shared" si="38"/>
        <v>0.40351775942646978</v>
      </c>
      <c r="R211" s="326">
        <f t="shared" si="38"/>
        <v>0.43496190339390878</v>
      </c>
      <c r="S211" s="326">
        <f t="shared" si="38"/>
        <v>0.43386904059039766</v>
      </c>
      <c r="T211" s="326">
        <f t="shared" si="38"/>
        <v>0.42888667775861627</v>
      </c>
      <c r="U211" s="326">
        <f t="shared" si="38"/>
        <v>0.41866443945096793</v>
      </c>
      <c r="V211" s="326">
        <f t="shared" si="38"/>
        <v>0.45812004258797678</v>
      </c>
      <c r="W211" s="326">
        <f t="shared" si="38"/>
        <v>0.4603187825993611</v>
      </c>
      <c r="X211" s="326">
        <f t="shared" si="38"/>
        <v>0.46241736760780477</v>
      </c>
      <c r="Y211" s="326">
        <f t="shared" si="38"/>
        <v>0.45610409410250224</v>
      </c>
      <c r="Z211" s="326">
        <f t="shared" si="38"/>
        <v>0.50210067176028361</v>
      </c>
      <c r="AA211" s="326">
        <f t="shared" si="38"/>
        <v>0.4931677279947152</v>
      </c>
      <c r="AB211" s="326">
        <f t="shared" si="38"/>
        <v>0.49435454008819579</v>
      </c>
      <c r="AC211" s="326">
        <f t="shared" si="38"/>
        <v>0.47905958653630326</v>
      </c>
      <c r="AD211" s="326">
        <f t="shared" si="38"/>
        <v>0.50269114986524688</v>
      </c>
      <c r="AE211" s="326">
        <f t="shared" si="38"/>
        <v>0.4940184588480282</v>
      </c>
      <c r="AF211" s="326">
        <f t="shared" si="38"/>
        <v>0.49928386646632644</v>
      </c>
      <c r="AG211" s="326">
        <f t="shared" si="38"/>
        <v>0.48127301600396816</v>
      </c>
      <c r="AH211" s="326">
        <f t="shared" ref="AH211:AX211" si="39">100*AH192/AH$4</f>
        <v>0.49855744009463815</v>
      </c>
      <c r="AI211" s="326">
        <f t="shared" si="39"/>
        <v>0.4889296924233954</v>
      </c>
      <c r="AJ211" s="326">
        <f t="shared" si="39"/>
        <v>0.48780022677975365</v>
      </c>
      <c r="AK211" s="326">
        <f t="shared" si="39"/>
        <v>0.48434506619140522</v>
      </c>
      <c r="AL211" s="326">
        <f t="shared" si="39"/>
        <v>0.53625852257577999</v>
      </c>
      <c r="AM211" s="326">
        <f t="shared" si="39"/>
        <v>0.50694125837483983</v>
      </c>
      <c r="AN211" s="326">
        <f t="shared" si="39"/>
        <v>0.49833979249933574</v>
      </c>
      <c r="AO211" s="326">
        <f t="shared" si="39"/>
        <v>0.49753841905238555</v>
      </c>
      <c r="AP211" s="326">
        <f t="shared" si="39"/>
        <v>0.54788528829151728</v>
      </c>
      <c r="AQ211" s="326">
        <f t="shared" si="39"/>
        <v>0.59438139841267412</v>
      </c>
      <c r="AR211" s="326">
        <f t="shared" si="39"/>
        <v>0.55701083972172827</v>
      </c>
      <c r="AS211" s="326">
        <f t="shared" si="39"/>
        <v>0.5446960204639586</v>
      </c>
      <c r="AT211" s="326">
        <f t="shared" si="39"/>
        <v>0.55623502829146554</v>
      </c>
      <c r="AU211" s="326">
        <f t="shared" si="39"/>
        <v>0.56266740279964245</v>
      </c>
      <c r="AV211" s="326">
        <f t="shared" si="39"/>
        <v>0.56185911356280283</v>
      </c>
      <c r="AW211" s="326">
        <f t="shared" si="39"/>
        <v>0.56120652919718028</v>
      </c>
      <c r="AX211" s="326">
        <f t="shared" si="39"/>
        <v>0.55697894641164325</v>
      </c>
    </row>
    <row r="212" spans="1:50" x14ac:dyDescent="0.2">
      <c r="A212" s="330" t="s">
        <v>923</v>
      </c>
      <c r="B212" s="327">
        <f t="shared" ref="B212:AG212" si="40">100*B193/B$4</f>
        <v>0</v>
      </c>
      <c r="C212" s="327">
        <f t="shared" si="40"/>
        <v>0</v>
      </c>
      <c r="D212" s="327">
        <f t="shared" si="40"/>
        <v>0</v>
      </c>
      <c r="E212" s="327">
        <f t="shared" si="40"/>
        <v>0</v>
      </c>
      <c r="F212" s="327">
        <f t="shared" si="40"/>
        <v>0</v>
      </c>
      <c r="G212" s="327">
        <f t="shared" si="40"/>
        <v>0</v>
      </c>
      <c r="H212" s="327">
        <f t="shared" si="40"/>
        <v>0</v>
      </c>
      <c r="I212" s="327">
        <f t="shared" si="40"/>
        <v>0</v>
      </c>
      <c r="J212" s="327">
        <f t="shared" si="40"/>
        <v>0</v>
      </c>
      <c r="K212" s="327">
        <f t="shared" si="40"/>
        <v>0</v>
      </c>
      <c r="L212" s="327">
        <f t="shared" si="40"/>
        <v>0</v>
      </c>
      <c r="M212" s="327">
        <f t="shared" si="40"/>
        <v>0</v>
      </c>
      <c r="N212" s="327">
        <f t="shared" si="40"/>
        <v>0</v>
      </c>
      <c r="O212" s="327">
        <f t="shared" si="40"/>
        <v>0</v>
      </c>
      <c r="P212" s="327">
        <f t="shared" si="40"/>
        <v>0</v>
      </c>
      <c r="Q212" s="327">
        <f t="shared" si="40"/>
        <v>0</v>
      </c>
      <c r="R212" s="327">
        <f t="shared" si="40"/>
        <v>0</v>
      </c>
      <c r="S212" s="327">
        <f t="shared" si="40"/>
        <v>0</v>
      </c>
      <c r="T212" s="327">
        <f t="shared" si="40"/>
        <v>0</v>
      </c>
      <c r="U212" s="327">
        <f t="shared" si="40"/>
        <v>0</v>
      </c>
      <c r="V212" s="327">
        <f t="shared" si="40"/>
        <v>0</v>
      </c>
      <c r="W212" s="327">
        <f t="shared" si="40"/>
        <v>0</v>
      </c>
      <c r="X212" s="327">
        <f t="shared" si="40"/>
        <v>0</v>
      </c>
      <c r="Y212" s="327">
        <f t="shared" si="40"/>
        <v>0</v>
      </c>
      <c r="Z212" s="327">
        <f t="shared" si="40"/>
        <v>0</v>
      </c>
      <c r="AA212" s="327">
        <f t="shared" si="40"/>
        <v>0</v>
      </c>
      <c r="AB212" s="327">
        <f t="shared" si="40"/>
        <v>0</v>
      </c>
      <c r="AC212" s="327">
        <f t="shared" si="40"/>
        <v>0</v>
      </c>
      <c r="AD212" s="327">
        <f t="shared" si="40"/>
        <v>0</v>
      </c>
      <c r="AE212" s="327">
        <f t="shared" si="40"/>
        <v>0</v>
      </c>
      <c r="AF212" s="327">
        <f t="shared" si="40"/>
        <v>0</v>
      </c>
      <c r="AG212" s="327">
        <f t="shared" si="40"/>
        <v>0</v>
      </c>
      <c r="AH212" s="327">
        <f t="shared" ref="AH212:AX212" si="41">100*AH193/AH$4</f>
        <v>0</v>
      </c>
      <c r="AI212" s="327">
        <f t="shared" si="41"/>
        <v>0</v>
      </c>
      <c r="AJ212" s="327">
        <f t="shared" si="41"/>
        <v>0</v>
      </c>
      <c r="AK212" s="327">
        <f t="shared" si="41"/>
        <v>0</v>
      </c>
      <c r="AL212" s="327">
        <f t="shared" si="41"/>
        <v>0</v>
      </c>
      <c r="AM212" s="327">
        <f t="shared" si="41"/>
        <v>0</v>
      </c>
      <c r="AN212" s="327">
        <f t="shared" si="41"/>
        <v>0</v>
      </c>
      <c r="AO212" s="327">
        <f t="shared" si="41"/>
        <v>0</v>
      </c>
      <c r="AP212" s="327">
        <f t="shared" si="41"/>
        <v>0</v>
      </c>
      <c r="AQ212" s="327">
        <f t="shared" si="41"/>
        <v>0</v>
      </c>
      <c r="AR212" s="327">
        <f t="shared" si="41"/>
        <v>0</v>
      </c>
      <c r="AS212" s="327">
        <f t="shared" si="41"/>
        <v>0</v>
      </c>
      <c r="AT212" s="327">
        <f t="shared" si="41"/>
        <v>0</v>
      </c>
      <c r="AU212" s="327">
        <f t="shared" si="41"/>
        <v>0</v>
      </c>
      <c r="AV212" s="327">
        <f t="shared" si="41"/>
        <v>0</v>
      </c>
      <c r="AW212" s="327">
        <f t="shared" si="41"/>
        <v>0</v>
      </c>
      <c r="AX212" s="327">
        <f t="shared" si="41"/>
        <v>0</v>
      </c>
    </row>
    <row r="213" spans="1:50" x14ac:dyDescent="0.2">
      <c r="A213" s="322" t="s">
        <v>610</v>
      </c>
      <c r="B213" s="325">
        <f t="shared" ref="B213:AX213" si="42">100*B194/B$4</f>
        <v>0.86420353329565647</v>
      </c>
      <c r="C213" s="325">
        <f t="shared" si="42"/>
        <v>1.2767596139437527</v>
      </c>
      <c r="D213" s="325">
        <f t="shared" si="42"/>
        <v>1.5692578304096523</v>
      </c>
      <c r="E213" s="325">
        <f t="shared" si="42"/>
        <v>2.0890884010993913</v>
      </c>
      <c r="F213" s="325">
        <f t="shared" si="42"/>
        <v>0.23320626873854977</v>
      </c>
      <c r="G213" s="325">
        <f t="shared" si="42"/>
        <v>0.60431404659248822</v>
      </c>
      <c r="H213" s="325">
        <f t="shared" si="42"/>
        <v>0.88260913267634833</v>
      </c>
      <c r="I213" s="325">
        <f t="shared" si="42"/>
        <v>1.494873398959208</v>
      </c>
      <c r="J213" s="325">
        <f t="shared" si="42"/>
        <v>0.29217870199127915</v>
      </c>
      <c r="K213" s="325">
        <f t="shared" si="42"/>
        <v>0.68278917627463009</v>
      </c>
      <c r="L213" s="325">
        <f t="shared" si="42"/>
        <v>0.87294173931637953</v>
      </c>
      <c r="M213" s="325">
        <f t="shared" si="42"/>
        <v>1.3641201613909399</v>
      </c>
      <c r="N213" s="325">
        <f t="shared" si="42"/>
        <v>6.1388343714347392E-2</v>
      </c>
      <c r="O213" s="325">
        <f t="shared" si="42"/>
        <v>0.53336241620679947</v>
      </c>
      <c r="P213" s="325">
        <f t="shared" si="42"/>
        <v>0.76685273470614268</v>
      </c>
      <c r="Q213" s="325">
        <f t="shared" si="42"/>
        <v>1.7423675120209505</v>
      </c>
      <c r="R213" s="325">
        <f t="shared" si="42"/>
        <v>0.54403952074492579</v>
      </c>
      <c r="S213" s="325">
        <f t="shared" si="42"/>
        <v>1.026995552177705</v>
      </c>
      <c r="T213" s="325">
        <f t="shared" si="42"/>
        <v>1.1143947114953707</v>
      </c>
      <c r="U213" s="325">
        <f t="shared" si="42"/>
        <v>1.0026869998044106</v>
      </c>
      <c r="V213" s="325">
        <f t="shared" si="42"/>
        <v>-9.351716755282416E-2</v>
      </c>
      <c r="W213" s="325">
        <f t="shared" si="42"/>
        <v>-0.10534448330060187</v>
      </c>
      <c r="X213" s="325">
        <f t="shared" si="42"/>
        <v>8.2271604282555019E-2</v>
      </c>
      <c r="Y213" s="325">
        <f t="shared" si="42"/>
        <v>0.63097964859283429</v>
      </c>
      <c r="Z213" s="325">
        <f t="shared" si="42"/>
        <v>-0.31762662582761841</v>
      </c>
      <c r="AA213" s="325">
        <f t="shared" si="42"/>
        <v>-0.15707897203259288</v>
      </c>
      <c r="AB213" s="325">
        <f t="shared" si="42"/>
        <v>-0.15243322940691864</v>
      </c>
      <c r="AC213" s="325">
        <f t="shared" si="42"/>
        <v>0.22442508062794359</v>
      </c>
      <c r="AD213" s="325">
        <f t="shared" si="42"/>
        <v>-0.63966194481765859</v>
      </c>
      <c r="AE213" s="325">
        <f t="shared" si="42"/>
        <v>-0.62523234714780551</v>
      </c>
      <c r="AF213" s="325">
        <f t="shared" si="42"/>
        <v>-0.44699795248851826</v>
      </c>
      <c r="AG213" s="325">
        <f t="shared" si="42"/>
        <v>-7.7054076451912826E-2</v>
      </c>
      <c r="AH213" s="325">
        <f t="shared" si="42"/>
        <v>-0.59255402597567919</v>
      </c>
      <c r="AI213" s="325">
        <f t="shared" si="42"/>
        <v>-0.42651078814512466</v>
      </c>
      <c r="AJ213" s="325">
        <f t="shared" si="42"/>
        <v>-0.20542343783484746</v>
      </c>
      <c r="AK213" s="325">
        <f t="shared" si="42"/>
        <v>0.28778198097393326</v>
      </c>
      <c r="AL213" s="325">
        <f t="shared" si="42"/>
        <v>-0.68136887613083919</v>
      </c>
      <c r="AM213" s="325">
        <f t="shared" si="42"/>
        <v>-0.54791306045023624</v>
      </c>
      <c r="AN213" s="325">
        <f t="shared" si="42"/>
        <v>-0.56783387267086083</v>
      </c>
      <c r="AO213" s="325">
        <f t="shared" si="42"/>
        <v>0.12110702096531265</v>
      </c>
      <c r="AP213" s="325">
        <f t="shared" si="42"/>
        <v>-0.54101521817946441</v>
      </c>
      <c r="AQ213" s="325">
        <f t="shared" si="42"/>
        <v>-0.38669812613323784</v>
      </c>
      <c r="AR213" s="325">
        <f t="shared" si="42"/>
        <v>-0.44774890396191835</v>
      </c>
      <c r="AS213" s="325">
        <f t="shared" si="42"/>
        <v>0.43878869981945334</v>
      </c>
      <c r="AT213" s="325">
        <f t="shared" si="42"/>
        <v>-0.70891585733156126</v>
      </c>
      <c r="AU213" s="325">
        <f t="shared" si="42"/>
        <v>-0.61502996352715944</v>
      </c>
      <c r="AV213" s="325">
        <f t="shared" si="42"/>
        <v>-0.48179484990286264</v>
      </c>
      <c r="AW213" s="325">
        <f t="shared" si="42"/>
        <v>0.43896711343153699</v>
      </c>
      <c r="AX213" s="325">
        <f t="shared" si="42"/>
        <v>-0.51099217892544446</v>
      </c>
    </row>
    <row r="214" spans="1:50" x14ac:dyDescent="0.2">
      <c r="A214" s="11" t="s">
        <v>241</v>
      </c>
      <c r="B214" s="326">
        <f t="shared" ref="B214:AX214" si="43">100*B195/B$4</f>
        <v>0.16365664254209544</v>
      </c>
      <c r="C214" s="326">
        <f t="shared" si="43"/>
        <v>0.27386686097649188</v>
      </c>
      <c r="D214" s="326">
        <f t="shared" si="43"/>
        <v>0.29740382000402038</v>
      </c>
      <c r="E214" s="326">
        <f t="shared" si="43"/>
        <v>0.5548724834072768</v>
      </c>
      <c r="F214" s="326">
        <f t="shared" si="43"/>
        <v>-7.2464505998640266E-2</v>
      </c>
      <c r="G214" s="326">
        <f t="shared" si="43"/>
        <v>-2.1564782673851472E-2</v>
      </c>
      <c r="H214" s="326">
        <f t="shared" si="43"/>
        <v>0.13714746340463566</v>
      </c>
      <c r="I214" s="326">
        <f t="shared" si="43"/>
        <v>0.18854359891904307</v>
      </c>
      <c r="J214" s="326">
        <f t="shared" si="43"/>
        <v>-5.4768476860580902E-2</v>
      </c>
      <c r="K214" s="326">
        <f t="shared" si="43"/>
        <v>3.0978859038834135E-2</v>
      </c>
      <c r="L214" s="326">
        <f t="shared" si="43"/>
        <v>6.0090194244391382E-2</v>
      </c>
      <c r="M214" s="326">
        <f t="shared" si="43"/>
        <v>0.16312947012440898</v>
      </c>
      <c r="N214" s="326">
        <f t="shared" si="43"/>
        <v>2.4503285256940693E-3</v>
      </c>
      <c r="O214" s="326">
        <f t="shared" si="43"/>
        <v>1.5092272404080518E-2</v>
      </c>
      <c r="P214" s="326">
        <f t="shared" si="43"/>
        <v>0.13551501919538658</v>
      </c>
      <c r="Q214" s="326">
        <f t="shared" si="43"/>
        <v>0.41149802628914278</v>
      </c>
      <c r="R214" s="326">
        <f t="shared" si="43"/>
        <v>0.11884797885651793</v>
      </c>
      <c r="S214" s="326">
        <f t="shared" si="43"/>
        <v>0.27272729892763714</v>
      </c>
      <c r="T214" s="326">
        <f t="shared" si="43"/>
        <v>0.20366585492759515</v>
      </c>
      <c r="U214" s="326">
        <f t="shared" si="43"/>
        <v>-3.1915609651742283E-2</v>
      </c>
      <c r="V214" s="326">
        <f t="shared" si="43"/>
        <v>-5.4998543051687727E-2</v>
      </c>
      <c r="W214" s="326">
        <f t="shared" si="43"/>
        <v>-0.30033577885907831</v>
      </c>
      <c r="X214" s="326">
        <f t="shared" si="43"/>
        <v>-0.11342418175727242</v>
      </c>
      <c r="Y214" s="326">
        <f t="shared" si="43"/>
        <v>7.2271545136568222E-2</v>
      </c>
      <c r="Z214" s="326">
        <f t="shared" si="43"/>
        <v>-0.20165058236853253</v>
      </c>
      <c r="AA214" s="326">
        <f t="shared" si="43"/>
        <v>-0.25973314273217107</v>
      </c>
      <c r="AB214" s="326">
        <f t="shared" si="43"/>
        <v>-0.2192202327845047</v>
      </c>
      <c r="AC214" s="326">
        <f t="shared" si="43"/>
        <v>2.4969304045955654E-2</v>
      </c>
      <c r="AD214" s="326">
        <f t="shared" si="43"/>
        <v>-0.27103622360356894</v>
      </c>
      <c r="AE214" s="326">
        <f t="shared" si="43"/>
        <v>-0.2939118083343249</v>
      </c>
      <c r="AF214" s="326">
        <f t="shared" si="43"/>
        <v>-0.26625364304885657</v>
      </c>
      <c r="AG214" s="326">
        <f t="shared" si="43"/>
        <v>-0.23179119083068891</v>
      </c>
      <c r="AH214" s="326">
        <f t="shared" si="43"/>
        <v>-0.27309933970014971</v>
      </c>
      <c r="AI214" s="326">
        <f t="shared" si="43"/>
        <v>-0.27088041132427282</v>
      </c>
      <c r="AJ214" s="326">
        <f t="shared" si="43"/>
        <v>-0.15913860269603317</v>
      </c>
      <c r="AK214" s="326">
        <f t="shared" si="43"/>
        <v>5.4008277652254195E-2</v>
      </c>
      <c r="AL214" s="326">
        <f t="shared" si="43"/>
        <v>-0.30504757936300214</v>
      </c>
      <c r="AM214" s="326">
        <f t="shared" si="43"/>
        <v>-0.28128241308110535</v>
      </c>
      <c r="AN214" s="326">
        <f t="shared" si="43"/>
        <v>-0.41826669170056024</v>
      </c>
      <c r="AO214" s="326">
        <f t="shared" si="43"/>
        <v>-2.3989295730561216E-2</v>
      </c>
      <c r="AP214" s="326">
        <f t="shared" si="43"/>
        <v>-0.30926547970175333</v>
      </c>
      <c r="AQ214" s="326">
        <f t="shared" si="43"/>
        <v>-0.25772176244476525</v>
      </c>
      <c r="AR214" s="326">
        <f t="shared" si="43"/>
        <v>-0.455433795427583</v>
      </c>
      <c r="AS214" s="326">
        <f t="shared" si="43"/>
        <v>-9.6401111981978913E-2</v>
      </c>
      <c r="AT214" s="326">
        <f t="shared" si="43"/>
        <v>-0.35294756095915508</v>
      </c>
      <c r="AU214" s="326">
        <f t="shared" si="43"/>
        <v>-0.29390863892602254</v>
      </c>
      <c r="AV214" s="326">
        <f t="shared" si="43"/>
        <v>-0.31411919352734186</v>
      </c>
      <c r="AW214" s="326">
        <f t="shared" si="43"/>
        <v>-0.42371791309457002</v>
      </c>
      <c r="AX214" s="326">
        <f t="shared" si="43"/>
        <v>-0.34678761390661195</v>
      </c>
    </row>
    <row r="215" spans="1:50" x14ac:dyDescent="0.2">
      <c r="A215" s="11" t="s">
        <v>916</v>
      </c>
      <c r="B215" s="326">
        <f t="shared" ref="B215:AX215" si="44">100*B196/B$4</f>
        <v>0</v>
      </c>
      <c r="C215" s="326">
        <f t="shared" si="44"/>
        <v>0</v>
      </c>
      <c r="D215" s="326">
        <f t="shared" si="44"/>
        <v>0</v>
      </c>
      <c r="E215" s="326">
        <f t="shared" si="44"/>
        <v>0</v>
      </c>
      <c r="F215" s="326">
        <f t="shared" si="44"/>
        <v>0</v>
      </c>
      <c r="G215" s="326">
        <f t="shared" si="44"/>
        <v>0</v>
      </c>
      <c r="H215" s="326">
        <f t="shared" si="44"/>
        <v>0</v>
      </c>
      <c r="I215" s="326">
        <f t="shared" si="44"/>
        <v>0</v>
      </c>
      <c r="J215" s="326">
        <f t="shared" si="44"/>
        <v>0</v>
      </c>
      <c r="K215" s="326">
        <f t="shared" si="44"/>
        <v>0</v>
      </c>
      <c r="L215" s="326">
        <f t="shared" si="44"/>
        <v>0</v>
      </c>
      <c r="M215" s="326">
        <f t="shared" si="44"/>
        <v>0</v>
      </c>
      <c r="N215" s="326">
        <f t="shared" si="44"/>
        <v>0</v>
      </c>
      <c r="O215" s="326">
        <f t="shared" si="44"/>
        <v>0</v>
      </c>
      <c r="P215" s="326">
        <f t="shared" si="44"/>
        <v>0</v>
      </c>
      <c r="Q215" s="326">
        <f t="shared" si="44"/>
        <v>0</v>
      </c>
      <c r="R215" s="326">
        <f t="shared" si="44"/>
        <v>0</v>
      </c>
      <c r="S215" s="326">
        <f t="shared" si="44"/>
        <v>0</v>
      </c>
      <c r="T215" s="326">
        <f t="shared" si="44"/>
        <v>0</v>
      </c>
      <c r="U215" s="326">
        <f t="shared" si="44"/>
        <v>0</v>
      </c>
      <c r="V215" s="326">
        <f t="shared" si="44"/>
        <v>0</v>
      </c>
      <c r="W215" s="326">
        <f t="shared" si="44"/>
        <v>0</v>
      </c>
      <c r="X215" s="326">
        <f t="shared" si="44"/>
        <v>0</v>
      </c>
      <c r="Y215" s="326">
        <f t="shared" si="44"/>
        <v>0</v>
      </c>
      <c r="Z215" s="326">
        <f t="shared" si="44"/>
        <v>0</v>
      </c>
      <c r="AA215" s="326">
        <f t="shared" si="44"/>
        <v>0</v>
      </c>
      <c r="AB215" s="326">
        <f t="shared" si="44"/>
        <v>0</v>
      </c>
      <c r="AC215" s="326">
        <f t="shared" si="44"/>
        <v>0</v>
      </c>
      <c r="AD215" s="326">
        <f t="shared" si="44"/>
        <v>0</v>
      </c>
      <c r="AE215" s="326">
        <f t="shared" si="44"/>
        <v>0</v>
      </c>
      <c r="AF215" s="326">
        <f t="shared" si="44"/>
        <v>0</v>
      </c>
      <c r="AG215" s="326">
        <f t="shared" si="44"/>
        <v>0</v>
      </c>
      <c r="AH215" s="326">
        <f t="shared" si="44"/>
        <v>0</v>
      </c>
      <c r="AI215" s="326">
        <f t="shared" si="44"/>
        <v>0</v>
      </c>
      <c r="AJ215" s="326">
        <f t="shared" si="44"/>
        <v>0</v>
      </c>
      <c r="AK215" s="326">
        <f t="shared" si="44"/>
        <v>0</v>
      </c>
      <c r="AL215" s="326">
        <f t="shared" si="44"/>
        <v>0</v>
      </c>
      <c r="AM215" s="326">
        <f t="shared" si="44"/>
        <v>0</v>
      </c>
      <c r="AN215" s="326">
        <f t="shared" si="44"/>
        <v>0</v>
      </c>
      <c r="AO215" s="326">
        <f t="shared" si="44"/>
        <v>0</v>
      </c>
      <c r="AP215" s="326">
        <f t="shared" si="44"/>
        <v>0</v>
      </c>
      <c r="AQ215" s="326">
        <f t="shared" si="44"/>
        <v>0</v>
      </c>
      <c r="AR215" s="326">
        <f t="shared" si="44"/>
        <v>0</v>
      </c>
      <c r="AS215" s="326">
        <f t="shared" si="44"/>
        <v>0</v>
      </c>
      <c r="AT215" s="326">
        <f t="shared" si="44"/>
        <v>0</v>
      </c>
      <c r="AU215" s="326">
        <f t="shared" si="44"/>
        <v>0</v>
      </c>
      <c r="AV215" s="326">
        <f t="shared" si="44"/>
        <v>0</v>
      </c>
      <c r="AW215" s="326">
        <f t="shared" si="44"/>
        <v>0</v>
      </c>
      <c r="AX215" s="326">
        <f t="shared" si="44"/>
        <v>0</v>
      </c>
    </row>
    <row r="216" spans="1:50" x14ac:dyDescent="0.2">
      <c r="A216" s="11" t="s">
        <v>363</v>
      </c>
      <c r="B216" s="326">
        <f t="shared" ref="B216:AX216" si="45">100*B197/B$4</f>
        <v>0.28998432415517406</v>
      </c>
      <c r="C216" s="326">
        <f t="shared" si="45"/>
        <v>0.6379136165642314</v>
      </c>
      <c r="D216" s="326">
        <f t="shared" si="45"/>
        <v>0.74670083532866394</v>
      </c>
      <c r="E216" s="326">
        <f t="shared" si="45"/>
        <v>0.83899312158121464</v>
      </c>
      <c r="F216" s="326">
        <f t="shared" si="45"/>
        <v>3.8291399711872232E-2</v>
      </c>
      <c r="G216" s="326">
        <f t="shared" si="45"/>
        <v>0.26352500841530674</v>
      </c>
      <c r="H216" s="326">
        <f t="shared" si="45"/>
        <v>0.29256960423218231</v>
      </c>
      <c r="I216" s="326">
        <f t="shared" si="45"/>
        <v>0.62620377479442446</v>
      </c>
      <c r="J216" s="326">
        <f t="shared" si="45"/>
        <v>-1.697861030372773E-3</v>
      </c>
      <c r="K216" s="326">
        <f t="shared" si="45"/>
        <v>0.18144780001509656</v>
      </c>
      <c r="L216" s="326">
        <f t="shared" si="45"/>
        <v>0.25782462773334042</v>
      </c>
      <c r="M216" s="326">
        <f t="shared" si="45"/>
        <v>0.56096171453936727</v>
      </c>
      <c r="N216" s="326">
        <f t="shared" si="45"/>
        <v>1.493705747343569E-2</v>
      </c>
      <c r="O216" s="326">
        <f t="shared" si="45"/>
        <v>0.41694318212989157</v>
      </c>
      <c r="P216" s="326">
        <f t="shared" si="45"/>
        <v>0.48078611119966413</v>
      </c>
      <c r="Q216" s="326">
        <f t="shared" si="45"/>
        <v>0.82480391634466765</v>
      </c>
      <c r="R216" s="326">
        <f t="shared" si="45"/>
        <v>0.28517326949648325</v>
      </c>
      <c r="S216" s="326">
        <f t="shared" si="45"/>
        <v>0.52218804038506528</v>
      </c>
      <c r="T216" s="326">
        <f t="shared" si="45"/>
        <v>0.58719013069520876</v>
      </c>
      <c r="U216" s="326">
        <f t="shared" si="45"/>
        <v>0.55840346742548597</v>
      </c>
      <c r="V216" s="326">
        <f t="shared" si="45"/>
        <v>-0.14455845913070287</v>
      </c>
      <c r="W216" s="326">
        <f t="shared" si="45"/>
        <v>1.3394921625318764E-2</v>
      </c>
      <c r="X216" s="326">
        <f t="shared" si="45"/>
        <v>3.1466700571613868E-2</v>
      </c>
      <c r="Y216" s="326">
        <f t="shared" si="45"/>
        <v>0.2425692999287534</v>
      </c>
      <c r="Z216" s="326">
        <f t="shared" si="45"/>
        <v>-0.19920227246645114</v>
      </c>
      <c r="AA216" s="326">
        <f t="shared" si="45"/>
        <v>-7.2035174501918986E-2</v>
      </c>
      <c r="AB216" s="326">
        <f t="shared" si="45"/>
        <v>-6.9713271927975329E-2</v>
      </c>
      <c r="AC216" s="326">
        <f t="shared" si="45"/>
        <v>2.5363798020373802E-3</v>
      </c>
      <c r="AD216" s="326">
        <f t="shared" si="45"/>
        <v>-0.18910624212768054</v>
      </c>
      <c r="AE216" s="326">
        <f t="shared" si="45"/>
        <v>-0.12520215825251554</v>
      </c>
      <c r="AF216" s="326">
        <f t="shared" si="45"/>
        <v>-3.030195378922174E-2</v>
      </c>
      <c r="AG216" s="326">
        <f t="shared" si="45"/>
        <v>0.14126935251436518</v>
      </c>
      <c r="AH216" s="326">
        <f t="shared" si="45"/>
        <v>-0.20871460307416168</v>
      </c>
      <c r="AI216" s="326">
        <f t="shared" si="45"/>
        <v>-6.1917046383674894E-2</v>
      </c>
      <c r="AJ216" s="326">
        <f t="shared" si="45"/>
        <v>-2.1068852065220932E-2</v>
      </c>
      <c r="AK216" s="326">
        <f t="shared" si="45"/>
        <v>0.11558028249448304</v>
      </c>
      <c r="AL216" s="326">
        <f t="shared" si="45"/>
        <v>-0.33211674948894465</v>
      </c>
      <c r="AM216" s="326">
        <f t="shared" si="45"/>
        <v>-0.20750505560819324</v>
      </c>
      <c r="AN216" s="326">
        <f t="shared" si="45"/>
        <v>-0.17393231254413732</v>
      </c>
      <c r="AO216" s="326">
        <f t="shared" si="45"/>
        <v>-7.7525418959785264E-2</v>
      </c>
      <c r="AP216" s="326">
        <f t="shared" si="45"/>
        <v>-0.34133952820969782</v>
      </c>
      <c r="AQ216" s="326">
        <f t="shared" si="45"/>
        <v>-0.22811339107836226</v>
      </c>
      <c r="AR216" s="326">
        <f t="shared" si="45"/>
        <v>-0.22805820325512505</v>
      </c>
      <c r="AS216" s="326">
        <f t="shared" si="45"/>
        <v>7.0175602459935094E-2</v>
      </c>
      <c r="AT216" s="326">
        <f t="shared" si="45"/>
        <v>-0.32236919267755582</v>
      </c>
      <c r="AU216" s="326">
        <f t="shared" si="45"/>
        <v>-0.17993661532289934</v>
      </c>
      <c r="AV216" s="326">
        <f t="shared" si="45"/>
        <v>-4.9285452181461402E-2</v>
      </c>
      <c r="AW216" s="326">
        <f t="shared" si="45"/>
        <v>0.64270651864871708</v>
      </c>
      <c r="AX216" s="326">
        <f t="shared" si="45"/>
        <v>2.0549991841245119E-2</v>
      </c>
    </row>
    <row r="217" spans="1:50" x14ac:dyDescent="0.2">
      <c r="A217" s="11" t="s">
        <v>364</v>
      </c>
      <c r="B217" s="326">
        <f t="shared" ref="B217:AX217" si="46">100*B198/B$4</f>
        <v>0.41056256659838702</v>
      </c>
      <c r="C217" s="326">
        <f t="shared" si="46"/>
        <v>0.36497913640302954</v>
      </c>
      <c r="D217" s="326">
        <f t="shared" si="46"/>
        <v>0.5251531750769679</v>
      </c>
      <c r="E217" s="326">
        <f t="shared" si="46"/>
        <v>0.6952227961109001</v>
      </c>
      <c r="F217" s="326">
        <f t="shared" si="46"/>
        <v>0.26737937502531778</v>
      </c>
      <c r="G217" s="326">
        <f t="shared" si="46"/>
        <v>0.36235382085103296</v>
      </c>
      <c r="H217" s="326">
        <f t="shared" si="46"/>
        <v>0.45289206503953033</v>
      </c>
      <c r="I217" s="326">
        <f t="shared" si="46"/>
        <v>0.6801260252457404</v>
      </c>
      <c r="J217" s="326">
        <f t="shared" si="46"/>
        <v>0.34864503988223278</v>
      </c>
      <c r="K217" s="326">
        <f t="shared" si="46"/>
        <v>0.47036251722069938</v>
      </c>
      <c r="L217" s="326">
        <f t="shared" si="46"/>
        <v>0.55502691733864773</v>
      </c>
      <c r="M217" s="326">
        <f t="shared" si="46"/>
        <v>0.64002897672716386</v>
      </c>
      <c r="N217" s="326">
        <f t="shared" si="46"/>
        <v>4.4000957715217635E-2</v>
      </c>
      <c r="O217" s="326">
        <f t="shared" si="46"/>
        <v>0.1013269616728274</v>
      </c>
      <c r="P217" s="326">
        <f t="shared" si="46"/>
        <v>0.15055160431109205</v>
      </c>
      <c r="Q217" s="326">
        <f t="shared" si="46"/>
        <v>0.5060655693871402</v>
      </c>
      <c r="R217" s="326">
        <f t="shared" si="46"/>
        <v>0.14001827239192455</v>
      </c>
      <c r="S217" s="326">
        <f t="shared" si="46"/>
        <v>0.23208021286500241</v>
      </c>
      <c r="T217" s="326">
        <f t="shared" si="46"/>
        <v>0.32353872587256671</v>
      </c>
      <c r="U217" s="326">
        <f t="shared" si="46"/>
        <v>0.47619914203066716</v>
      </c>
      <c r="V217" s="326">
        <f t="shared" si="46"/>
        <v>0.10603983462956644</v>
      </c>
      <c r="W217" s="326">
        <f t="shared" si="46"/>
        <v>0.18159637393315767</v>
      </c>
      <c r="X217" s="326">
        <f t="shared" si="46"/>
        <v>0.16422908546821355</v>
      </c>
      <c r="Y217" s="326">
        <f t="shared" si="46"/>
        <v>0.31613880352751261</v>
      </c>
      <c r="Z217" s="326">
        <f t="shared" si="46"/>
        <v>8.3226229007365232E-2</v>
      </c>
      <c r="AA217" s="326">
        <f t="shared" si="46"/>
        <v>0.1746893452014972</v>
      </c>
      <c r="AB217" s="326">
        <f t="shared" si="46"/>
        <v>0.13650027530556139</v>
      </c>
      <c r="AC217" s="326">
        <f t="shared" si="46"/>
        <v>0.19691939677995052</v>
      </c>
      <c r="AD217" s="326">
        <f t="shared" si="46"/>
        <v>-0.17951947908640908</v>
      </c>
      <c r="AE217" s="326">
        <f t="shared" si="46"/>
        <v>-0.20611838056096501</v>
      </c>
      <c r="AF217" s="326">
        <f t="shared" si="46"/>
        <v>-0.15044235565043992</v>
      </c>
      <c r="AG217" s="326">
        <f t="shared" si="46"/>
        <v>1.3467761864410899E-2</v>
      </c>
      <c r="AH217" s="326">
        <f t="shared" si="46"/>
        <v>-0.11074008320136781</v>
      </c>
      <c r="AI217" s="326">
        <f t="shared" si="46"/>
        <v>-9.3713330437176945E-2</v>
      </c>
      <c r="AJ217" s="326">
        <f t="shared" si="46"/>
        <v>-2.5215983073593334E-2</v>
      </c>
      <c r="AK217" s="326">
        <f t="shared" si="46"/>
        <v>0.11819342082719599</v>
      </c>
      <c r="AL217" s="326">
        <f t="shared" si="46"/>
        <v>-4.420454727889233E-2</v>
      </c>
      <c r="AM217" s="326">
        <f t="shared" si="46"/>
        <v>-5.9125591760937651E-2</v>
      </c>
      <c r="AN217" s="326">
        <f t="shared" si="46"/>
        <v>2.4365131573836771E-2</v>
      </c>
      <c r="AO217" s="326">
        <f t="shared" si="46"/>
        <v>0.2226217356556591</v>
      </c>
      <c r="AP217" s="326">
        <f t="shared" si="46"/>
        <v>0.10958978973198674</v>
      </c>
      <c r="AQ217" s="326">
        <f t="shared" si="46"/>
        <v>9.9137027389889693E-2</v>
      </c>
      <c r="AR217" s="326">
        <f t="shared" si="46"/>
        <v>0.23574309472078966</v>
      </c>
      <c r="AS217" s="326">
        <f t="shared" si="46"/>
        <v>0.46501420934149712</v>
      </c>
      <c r="AT217" s="326">
        <f t="shared" si="46"/>
        <v>-3.3599103694850405E-2</v>
      </c>
      <c r="AU217" s="326">
        <f t="shared" si="46"/>
        <v>-0.14118470927823748</v>
      </c>
      <c r="AV217" s="326">
        <f t="shared" si="46"/>
        <v>-0.11839020419405936</v>
      </c>
      <c r="AW217" s="326">
        <f t="shared" si="46"/>
        <v>0.21997850787738998</v>
      </c>
      <c r="AX217" s="326">
        <f t="shared" si="46"/>
        <v>-0.18475455686007772</v>
      </c>
    </row>
    <row r="218" spans="1:50" x14ac:dyDescent="0.2">
      <c r="A218" s="330" t="s">
        <v>923</v>
      </c>
      <c r="B218" s="327">
        <f t="shared" ref="B218:AX218" si="47">100*B199/B$4</f>
        <v>0</v>
      </c>
      <c r="C218" s="327">
        <f t="shared" si="47"/>
        <v>0</v>
      </c>
      <c r="D218" s="327">
        <f t="shared" si="47"/>
        <v>0</v>
      </c>
      <c r="E218" s="327">
        <f t="shared" si="47"/>
        <v>0</v>
      </c>
      <c r="F218" s="327">
        <f t="shared" si="47"/>
        <v>0</v>
      </c>
      <c r="G218" s="327">
        <f t="shared" si="47"/>
        <v>0</v>
      </c>
      <c r="H218" s="327">
        <f t="shared" si="47"/>
        <v>0</v>
      </c>
      <c r="I218" s="327">
        <f t="shared" si="47"/>
        <v>0</v>
      </c>
      <c r="J218" s="327">
        <f t="shared" si="47"/>
        <v>0</v>
      </c>
      <c r="K218" s="327">
        <f t="shared" si="47"/>
        <v>0</v>
      </c>
      <c r="L218" s="327">
        <f t="shared" si="47"/>
        <v>0</v>
      </c>
      <c r="M218" s="327">
        <f t="shared" si="47"/>
        <v>0</v>
      </c>
      <c r="N218" s="327">
        <f t="shared" si="47"/>
        <v>0</v>
      </c>
      <c r="O218" s="327">
        <f t="shared" si="47"/>
        <v>0</v>
      </c>
      <c r="P218" s="327">
        <f t="shared" si="47"/>
        <v>0</v>
      </c>
      <c r="Q218" s="327">
        <f t="shared" si="47"/>
        <v>0</v>
      </c>
      <c r="R218" s="327">
        <f t="shared" si="47"/>
        <v>0</v>
      </c>
      <c r="S218" s="327">
        <f t="shared" si="47"/>
        <v>0</v>
      </c>
      <c r="T218" s="327">
        <f t="shared" si="47"/>
        <v>0</v>
      </c>
      <c r="U218" s="327">
        <f t="shared" si="47"/>
        <v>0</v>
      </c>
      <c r="V218" s="327">
        <f t="shared" si="47"/>
        <v>0</v>
      </c>
      <c r="W218" s="327">
        <f t="shared" si="47"/>
        <v>0</v>
      </c>
      <c r="X218" s="327">
        <f t="shared" si="47"/>
        <v>0</v>
      </c>
      <c r="Y218" s="327">
        <f t="shared" si="47"/>
        <v>0</v>
      </c>
      <c r="Z218" s="327">
        <f t="shared" si="47"/>
        <v>0</v>
      </c>
      <c r="AA218" s="327">
        <f t="shared" si="47"/>
        <v>0</v>
      </c>
      <c r="AB218" s="327">
        <f t="shared" si="47"/>
        <v>0</v>
      </c>
      <c r="AC218" s="327">
        <f t="shared" si="47"/>
        <v>0</v>
      </c>
      <c r="AD218" s="327">
        <f t="shared" si="47"/>
        <v>0</v>
      </c>
      <c r="AE218" s="327">
        <f t="shared" si="47"/>
        <v>0</v>
      </c>
      <c r="AF218" s="327">
        <f t="shared" si="47"/>
        <v>0</v>
      </c>
      <c r="AG218" s="327">
        <f t="shared" si="47"/>
        <v>0</v>
      </c>
      <c r="AH218" s="327">
        <f t="shared" si="47"/>
        <v>0</v>
      </c>
      <c r="AI218" s="327">
        <f t="shared" si="47"/>
        <v>0</v>
      </c>
      <c r="AJ218" s="327">
        <f t="shared" si="47"/>
        <v>0</v>
      </c>
      <c r="AK218" s="327">
        <f t="shared" si="47"/>
        <v>0</v>
      </c>
      <c r="AL218" s="327">
        <f t="shared" si="47"/>
        <v>0</v>
      </c>
      <c r="AM218" s="327">
        <f t="shared" si="47"/>
        <v>0</v>
      </c>
      <c r="AN218" s="327">
        <f t="shared" si="47"/>
        <v>0</v>
      </c>
      <c r="AO218" s="327">
        <f t="shared" si="47"/>
        <v>0</v>
      </c>
      <c r="AP218" s="327">
        <f t="shared" si="47"/>
        <v>0</v>
      </c>
      <c r="AQ218" s="327">
        <f t="shared" si="47"/>
        <v>0</v>
      </c>
      <c r="AR218" s="327">
        <f t="shared" si="47"/>
        <v>0</v>
      </c>
      <c r="AS218" s="327">
        <f t="shared" si="47"/>
        <v>0</v>
      </c>
      <c r="AT218" s="327">
        <f t="shared" si="47"/>
        <v>0</v>
      </c>
      <c r="AU218" s="327">
        <f t="shared" si="47"/>
        <v>0</v>
      </c>
      <c r="AV218" s="327">
        <f t="shared" si="47"/>
        <v>0</v>
      </c>
      <c r="AW218" s="327">
        <f t="shared" si="47"/>
        <v>0</v>
      </c>
      <c r="AX218" s="327">
        <f t="shared" si="47"/>
        <v>0</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3739B-CA34-40F2-B9C6-E2C1A037DBF5}">
  <sheetPr codeName="Planilha3"/>
  <dimension ref="A1:AY190"/>
  <sheetViews>
    <sheetView showGridLines="0" zoomScaleNormal="100" workbookViewId="0">
      <pane xSplit="2" ySplit="2" topLeftCell="AN171" activePane="bottomRight" state="frozen"/>
      <selection activeCell="AS5" sqref="AS5"/>
      <selection pane="topRight" activeCell="AS5" sqref="AS5"/>
      <selection pane="bottomLeft" activeCell="AS5" sqref="AS5"/>
      <selection pane="bottomRight" activeCell="AY178" sqref="AY178"/>
    </sheetView>
  </sheetViews>
  <sheetFormatPr baseColWidth="10" defaultColWidth="9.1640625" defaultRowHeight="20" customHeight="1" x14ac:dyDescent="0.2"/>
  <cols>
    <col min="1" max="1" width="9.1640625" style="114"/>
    <col min="2" max="2" width="77.6640625" style="114" bestFit="1" customWidth="1"/>
    <col min="3" max="51" width="12.6640625" style="114" customWidth="1"/>
    <col min="52" max="16384" width="9.1640625" style="114"/>
  </cols>
  <sheetData>
    <row r="1" spans="1:51" ht="20" customHeight="1" x14ac:dyDescent="0.2">
      <c r="A1" s="96" t="s">
        <v>726</v>
      </c>
    </row>
    <row r="2" spans="1:51" ht="20" customHeight="1" x14ac:dyDescent="0.2">
      <c r="A2" s="96" t="s">
        <v>333</v>
      </c>
    </row>
    <row r="4" spans="1:51" s="133" customFormat="1" ht="20" customHeight="1" x14ac:dyDescent="0.2">
      <c r="A4" s="333" t="s">
        <v>630</v>
      </c>
      <c r="B4" s="333"/>
      <c r="C4" s="83" t="s">
        <v>671</v>
      </c>
      <c r="D4" s="83" t="s">
        <v>672</v>
      </c>
      <c r="E4" s="83" t="s">
        <v>673</v>
      </c>
      <c r="F4" s="83" t="s">
        <v>674</v>
      </c>
      <c r="G4" s="83" t="s">
        <v>675</v>
      </c>
      <c r="H4" s="83" t="s">
        <v>676</v>
      </c>
      <c r="I4" s="83" t="s">
        <v>677</v>
      </c>
      <c r="J4" s="83" t="s">
        <v>678</v>
      </c>
      <c r="K4" s="83" t="s">
        <v>679</v>
      </c>
      <c r="L4" s="83" t="s">
        <v>680</v>
      </c>
      <c r="M4" s="83" t="s">
        <v>681</v>
      </c>
      <c r="N4" s="83" t="s">
        <v>682</v>
      </c>
      <c r="O4" s="83" t="s">
        <v>683</v>
      </c>
      <c r="P4" s="83" t="s">
        <v>684</v>
      </c>
      <c r="Q4" s="83" t="s">
        <v>685</v>
      </c>
      <c r="R4" s="83" t="s">
        <v>686</v>
      </c>
      <c r="S4" s="83" t="s">
        <v>687</v>
      </c>
      <c r="T4" s="83" t="s">
        <v>688</v>
      </c>
      <c r="U4" s="83" t="s">
        <v>689</v>
      </c>
      <c r="V4" s="83" t="s">
        <v>690</v>
      </c>
      <c r="W4" s="83" t="s">
        <v>691</v>
      </c>
      <c r="X4" s="83" t="s">
        <v>692</v>
      </c>
      <c r="Y4" s="83" t="s">
        <v>693</v>
      </c>
      <c r="Z4" s="83" t="s">
        <v>694</v>
      </c>
      <c r="AA4" s="83" t="s">
        <v>695</v>
      </c>
      <c r="AB4" s="83" t="s">
        <v>696</v>
      </c>
      <c r="AC4" s="83" t="s">
        <v>697</v>
      </c>
      <c r="AD4" s="83" t="s">
        <v>698</v>
      </c>
      <c r="AE4" s="83" t="s">
        <v>699</v>
      </c>
      <c r="AF4" s="83" t="s">
        <v>700</v>
      </c>
      <c r="AG4" s="83" t="s">
        <v>701</v>
      </c>
      <c r="AH4" s="83" t="s">
        <v>702</v>
      </c>
      <c r="AI4" s="83" t="s">
        <v>703</v>
      </c>
      <c r="AJ4" s="83" t="s">
        <v>704</v>
      </c>
      <c r="AK4" s="83" t="s">
        <v>705</v>
      </c>
      <c r="AL4" s="83" t="s">
        <v>706</v>
      </c>
      <c r="AM4" s="83" t="s">
        <v>707</v>
      </c>
      <c r="AN4" s="83" t="s">
        <v>708</v>
      </c>
      <c r="AO4" s="83" t="s">
        <v>709</v>
      </c>
      <c r="AP4" s="83" t="s">
        <v>710</v>
      </c>
      <c r="AQ4" s="83" t="s">
        <v>711</v>
      </c>
      <c r="AR4" s="83" t="s">
        <v>712</v>
      </c>
      <c r="AS4" s="83" t="s">
        <v>713</v>
      </c>
      <c r="AT4" s="83" t="s">
        <v>714</v>
      </c>
      <c r="AU4" s="83" t="s">
        <v>894</v>
      </c>
      <c r="AV4" s="83" t="s">
        <v>896</v>
      </c>
      <c r="AW4" s="83" t="s">
        <v>899</v>
      </c>
      <c r="AX4" s="83" t="s">
        <v>900</v>
      </c>
      <c r="AY4" s="83" t="s">
        <v>902</v>
      </c>
    </row>
    <row r="5" spans="1:51" ht="20" customHeight="1" x14ac:dyDescent="0.2">
      <c r="A5" s="18">
        <v>1</v>
      </c>
      <c r="B5" s="19" t="s">
        <v>814</v>
      </c>
      <c r="C5" s="20">
        <v>240230.16101434996</v>
      </c>
      <c r="D5" s="20">
        <v>256800.24163533689</v>
      </c>
      <c r="E5" s="20">
        <v>256578.76201404131</v>
      </c>
      <c r="F5" s="20">
        <v>303883.63236281555</v>
      </c>
      <c r="G5" s="20">
        <v>290414.38841458084</v>
      </c>
      <c r="H5" s="20">
        <v>294018.12017984776</v>
      </c>
      <c r="I5" s="20">
        <v>288476.47529774869</v>
      </c>
      <c r="J5" s="20">
        <v>319950.94769982883</v>
      </c>
      <c r="K5" s="20">
        <v>316976.00424673455</v>
      </c>
      <c r="L5" s="20">
        <v>322374.19287064229</v>
      </c>
      <c r="M5" s="20">
        <v>338010.76001498668</v>
      </c>
      <c r="N5" s="20">
        <v>350228.88510324736</v>
      </c>
      <c r="O5" s="20">
        <v>336393.29601677833</v>
      </c>
      <c r="P5" s="20">
        <v>342672.52885861904</v>
      </c>
      <c r="Q5" s="20">
        <v>329649.31925855263</v>
      </c>
      <c r="R5" s="20">
        <v>410499.22886739834</v>
      </c>
      <c r="S5" s="20">
        <v>378375.16181351274</v>
      </c>
      <c r="T5" s="20">
        <v>358948.20613398287</v>
      </c>
      <c r="U5" s="20">
        <v>334916.34812912176</v>
      </c>
      <c r="V5" s="20">
        <v>387304.58451961365</v>
      </c>
      <c r="W5" s="20">
        <v>393238.90525905672</v>
      </c>
      <c r="X5" s="20">
        <v>418546.28279250622</v>
      </c>
      <c r="Y5" s="20">
        <v>375788.02034790802</v>
      </c>
      <c r="Z5" s="20">
        <v>434438.49382353551</v>
      </c>
      <c r="AA5" s="20">
        <v>458786.03638579306</v>
      </c>
      <c r="AB5" s="20">
        <v>412671.48084360536</v>
      </c>
      <c r="AC5" s="20">
        <v>382308.81053240655</v>
      </c>
      <c r="AD5" s="20">
        <v>466104.85525906994</v>
      </c>
      <c r="AE5" s="20">
        <v>425596.44569660677</v>
      </c>
      <c r="AF5" s="20">
        <v>409466.26017144485</v>
      </c>
      <c r="AG5" s="20">
        <v>394370.99452899781</v>
      </c>
      <c r="AH5" s="20">
        <v>465405.12422209809</v>
      </c>
      <c r="AI5" s="20">
        <v>454547.33795812412</v>
      </c>
      <c r="AJ5" s="20">
        <v>448386.68234445312</v>
      </c>
      <c r="AK5" s="20">
        <v>456690.73153209704</v>
      </c>
      <c r="AL5" s="20">
        <v>508220.67268417904</v>
      </c>
      <c r="AM5" s="20">
        <v>486053.76719314069</v>
      </c>
      <c r="AN5" s="20">
        <v>463808.51712709508</v>
      </c>
      <c r="AO5" s="20">
        <v>454629.53021795209</v>
      </c>
      <c r="AP5" s="20">
        <v>590320.84091884573</v>
      </c>
      <c r="AQ5" s="20">
        <v>492172.10578461696</v>
      </c>
      <c r="AR5" s="20">
        <v>332121.1511314697</v>
      </c>
      <c r="AS5" s="20">
        <v>421855.82351109851</v>
      </c>
      <c r="AT5" s="20">
        <v>541236.13683859981</v>
      </c>
      <c r="AU5" s="20">
        <v>546693.16724721179</v>
      </c>
      <c r="AV5" s="20">
        <v>534887.63189738372</v>
      </c>
      <c r="AW5" s="20">
        <v>564298.67850224744</v>
      </c>
      <c r="AX5" s="20">
        <v>673463.5774262473</v>
      </c>
      <c r="AY5" s="20">
        <v>688745.39414161316</v>
      </c>
    </row>
    <row r="6" spans="1:51" ht="20" customHeight="1" x14ac:dyDescent="0.2">
      <c r="A6" s="115">
        <v>11</v>
      </c>
      <c r="B6" s="115" t="s">
        <v>242</v>
      </c>
      <c r="C6" s="116">
        <v>132911.48705769971</v>
      </c>
      <c r="D6" s="116">
        <v>133766.21990075044</v>
      </c>
      <c r="E6" s="116">
        <v>131039.47122565383</v>
      </c>
      <c r="F6" s="116">
        <v>155999.54163693893</v>
      </c>
      <c r="G6" s="116">
        <v>164130.22489320507</v>
      </c>
      <c r="H6" s="116">
        <v>160188.92959774111</v>
      </c>
      <c r="I6" s="116">
        <v>157178.52919108959</v>
      </c>
      <c r="J6" s="116">
        <v>168451.88303173994</v>
      </c>
      <c r="K6" s="116">
        <v>181761.7110522571</v>
      </c>
      <c r="L6" s="116">
        <v>169659.01514413935</v>
      </c>
      <c r="M6" s="116">
        <v>162660.2387724554</v>
      </c>
      <c r="N6" s="116">
        <v>175990.23123799849</v>
      </c>
      <c r="O6" s="116">
        <v>190148.6348190436</v>
      </c>
      <c r="P6" s="116">
        <v>183379.73991100164</v>
      </c>
      <c r="Q6" s="116">
        <v>168913.66091993416</v>
      </c>
      <c r="R6" s="116">
        <v>210665.44915331044</v>
      </c>
      <c r="S6" s="116">
        <v>208358.31300490658</v>
      </c>
      <c r="T6" s="116">
        <v>190644.04313266237</v>
      </c>
      <c r="U6" s="116">
        <v>178226.59459801752</v>
      </c>
      <c r="V6" s="116">
        <v>202356.11537200346</v>
      </c>
      <c r="W6" s="116">
        <v>222117.24503794516</v>
      </c>
      <c r="X6" s="116">
        <v>204225.68017243088</v>
      </c>
      <c r="Y6" s="116">
        <v>188196.25428471353</v>
      </c>
      <c r="Z6" s="116">
        <v>202664.36614420568</v>
      </c>
      <c r="AA6" s="116">
        <v>224552.31320585552</v>
      </c>
      <c r="AB6" s="116">
        <v>209000.6075755592</v>
      </c>
      <c r="AC6" s="116">
        <v>189319.7198215395</v>
      </c>
      <c r="AD6" s="116">
        <v>236679.24784755756</v>
      </c>
      <c r="AE6" s="116">
        <v>235303.1516994164</v>
      </c>
      <c r="AF6" s="116">
        <v>215391.53013855722</v>
      </c>
      <c r="AG6" s="116">
        <v>202868.25472964949</v>
      </c>
      <c r="AH6" s="116">
        <v>242406.53020327789</v>
      </c>
      <c r="AI6" s="116">
        <v>256831.8271277991</v>
      </c>
      <c r="AJ6" s="116">
        <v>239076.54542915907</v>
      </c>
      <c r="AK6" s="116">
        <v>228345.88139175787</v>
      </c>
      <c r="AL6" s="116">
        <v>252130.56546903445</v>
      </c>
      <c r="AM6" s="116">
        <v>272060.27360363794</v>
      </c>
      <c r="AN6" s="116">
        <v>243363.71333022873</v>
      </c>
      <c r="AO6" s="116">
        <v>237549.73328747111</v>
      </c>
      <c r="AP6" s="116">
        <v>262122.54761045607</v>
      </c>
      <c r="AQ6" s="116">
        <v>276120.76959708496</v>
      </c>
      <c r="AR6" s="116">
        <v>174494.18734998628</v>
      </c>
      <c r="AS6" s="116">
        <v>225792.71417963388</v>
      </c>
      <c r="AT6" s="116">
        <v>291486.48567301093</v>
      </c>
      <c r="AU6" s="116">
        <v>318905.17148310004</v>
      </c>
      <c r="AV6" s="116">
        <v>288995.32902379998</v>
      </c>
      <c r="AW6" s="116">
        <v>306856.17026772001</v>
      </c>
      <c r="AX6" s="116">
        <v>357146.09590300999</v>
      </c>
      <c r="AY6" s="116">
        <v>389492.80146861007</v>
      </c>
    </row>
    <row r="7" spans="1:51" ht="20" customHeight="1" x14ac:dyDescent="0.2">
      <c r="A7" s="21">
        <v>111</v>
      </c>
      <c r="B7" s="22" t="s">
        <v>256</v>
      </c>
      <c r="C7" s="117">
        <v>64726.068120761178</v>
      </c>
      <c r="D7" s="117">
        <v>63861.408426926304</v>
      </c>
      <c r="E7" s="117">
        <v>57451.068201992362</v>
      </c>
      <c r="F7" s="117">
        <v>72446.061679803097</v>
      </c>
      <c r="G7" s="117">
        <v>81859.489657630998</v>
      </c>
      <c r="H7" s="117">
        <v>78985.418042400837</v>
      </c>
      <c r="I7" s="117">
        <v>71037.416565819702</v>
      </c>
      <c r="J7" s="117">
        <v>82115.773482974197</v>
      </c>
      <c r="K7" s="117">
        <v>94744.745212231443</v>
      </c>
      <c r="L7" s="117">
        <v>81465.792097578931</v>
      </c>
      <c r="M7" s="117">
        <v>64513.345815452209</v>
      </c>
      <c r="N7" s="117">
        <v>84211.571626187739</v>
      </c>
      <c r="O7" s="117">
        <v>99570.14906351149</v>
      </c>
      <c r="P7" s="117">
        <v>88640.494573898672</v>
      </c>
      <c r="Q7" s="117">
        <v>73383.315103440051</v>
      </c>
      <c r="R7" s="117">
        <v>99166.087260439643</v>
      </c>
      <c r="S7" s="117">
        <v>107051.25849359663</v>
      </c>
      <c r="T7" s="117">
        <v>96064.655919762852</v>
      </c>
      <c r="U7" s="117">
        <v>81642.301749175938</v>
      </c>
      <c r="V7" s="117">
        <v>97394.852346570187</v>
      </c>
      <c r="W7" s="117">
        <v>116003.14204173512</v>
      </c>
      <c r="X7" s="117">
        <v>103481.57177084091</v>
      </c>
      <c r="Y7" s="117">
        <v>82492.880281763515</v>
      </c>
      <c r="Z7" s="117">
        <v>99143.891939727167</v>
      </c>
      <c r="AA7" s="117">
        <v>117954.1454219255</v>
      </c>
      <c r="AB7" s="117">
        <v>109844.61505102919</v>
      </c>
      <c r="AC7" s="117">
        <v>90546.020404999508</v>
      </c>
      <c r="AD7" s="117">
        <v>134851.89826249759</v>
      </c>
      <c r="AE7" s="117">
        <v>132552.88468415642</v>
      </c>
      <c r="AF7" s="117">
        <v>115287.43652531724</v>
      </c>
      <c r="AG7" s="117">
        <v>95385.859615809459</v>
      </c>
      <c r="AH7" s="117">
        <v>115455.29640984787</v>
      </c>
      <c r="AI7" s="117">
        <v>140015.80741707911</v>
      </c>
      <c r="AJ7" s="117">
        <v>121062.01208553906</v>
      </c>
      <c r="AK7" s="117">
        <v>102723.67494617787</v>
      </c>
      <c r="AL7" s="117">
        <v>126938.36882353449</v>
      </c>
      <c r="AM7" s="117">
        <v>153587.74011152791</v>
      </c>
      <c r="AN7" s="117">
        <v>126382.35449224871</v>
      </c>
      <c r="AO7" s="117">
        <v>116130.60976027112</v>
      </c>
      <c r="AP7" s="117">
        <v>139476.41396825609</v>
      </c>
      <c r="AQ7" s="117">
        <v>159859.13603684495</v>
      </c>
      <c r="AR7" s="117">
        <v>113737.51069423631</v>
      </c>
      <c r="AS7" s="117">
        <v>102296.50873744386</v>
      </c>
      <c r="AT7" s="117">
        <v>150682.78533572098</v>
      </c>
      <c r="AU7" s="117">
        <v>181930.64826079999</v>
      </c>
      <c r="AV7" s="117">
        <v>159694.30579283999</v>
      </c>
      <c r="AW7" s="117">
        <v>156778.45202065</v>
      </c>
      <c r="AX7" s="117">
        <v>197603.58683112002</v>
      </c>
      <c r="AY7" s="117">
        <v>243468.19584477</v>
      </c>
    </row>
    <row r="8" spans="1:51" ht="20" customHeight="1" x14ac:dyDescent="0.2">
      <c r="A8" s="21">
        <v>112</v>
      </c>
      <c r="B8" s="22" t="s">
        <v>257</v>
      </c>
      <c r="C8" s="117">
        <v>3418.7598611799995</v>
      </c>
      <c r="D8" s="117">
        <v>3098.22959816</v>
      </c>
      <c r="E8" s="117">
        <v>2956.8518681300002</v>
      </c>
      <c r="F8" s="117">
        <v>3057.1909450900002</v>
      </c>
      <c r="G8" s="117">
        <v>4085.3880010000003</v>
      </c>
      <c r="H8" s="117">
        <v>3397.6364994400001</v>
      </c>
      <c r="I8" s="117">
        <v>3703.2068382500001</v>
      </c>
      <c r="J8" s="117">
        <v>3658.3751847399999</v>
      </c>
      <c r="K8" s="117">
        <v>4630.9157103900006</v>
      </c>
      <c r="L8" s="117">
        <v>3922.5615294900003</v>
      </c>
      <c r="M8" s="117">
        <v>4118.82722337</v>
      </c>
      <c r="N8" s="117">
        <v>4015.29218365</v>
      </c>
      <c r="O8" s="117">
        <v>5179.9478516700001</v>
      </c>
      <c r="P8" s="117">
        <v>4439.2687892000004</v>
      </c>
      <c r="Q8" s="117">
        <v>4601.0556257500002</v>
      </c>
      <c r="R8" s="117">
        <v>4505.0836289099998</v>
      </c>
      <c r="S8" s="117">
        <v>5791.2034808500002</v>
      </c>
      <c r="T8" s="117">
        <v>4891.3918439600002</v>
      </c>
      <c r="U8" s="117">
        <v>5070.87509331</v>
      </c>
      <c r="V8" s="117">
        <v>4965.84675565</v>
      </c>
      <c r="W8" s="117">
        <v>6238.7787355199998</v>
      </c>
      <c r="X8" s="117">
        <v>5188.9354708000001</v>
      </c>
      <c r="Y8" s="117">
        <v>5283.5051768600006</v>
      </c>
      <c r="Z8" s="117">
        <v>4875.9210805900002</v>
      </c>
      <c r="AA8" s="117">
        <v>6346.4553467799997</v>
      </c>
      <c r="AB8" s="117">
        <v>5370.9234757600007</v>
      </c>
      <c r="AC8" s="117">
        <v>5377.4208485199997</v>
      </c>
      <c r="AD8" s="117">
        <v>5095.3594969699998</v>
      </c>
      <c r="AE8" s="117">
        <v>6473.3912757500002</v>
      </c>
      <c r="AF8" s="117">
        <v>5446.5085029100001</v>
      </c>
      <c r="AG8" s="117">
        <v>5546.9604904600001</v>
      </c>
      <c r="AH8" s="117">
        <v>5265.40410582</v>
      </c>
      <c r="AI8" s="117">
        <v>6674.4332882199997</v>
      </c>
      <c r="AJ8" s="117">
        <v>5274.7929741099997</v>
      </c>
      <c r="AK8" s="117">
        <v>6306.9677516299998</v>
      </c>
      <c r="AL8" s="117">
        <v>6149.0828936500002</v>
      </c>
      <c r="AM8" s="117">
        <v>6085.1358180699999</v>
      </c>
      <c r="AN8" s="117">
        <v>5815.9127200399998</v>
      </c>
      <c r="AO8" s="117">
        <v>5558.211069</v>
      </c>
      <c r="AP8" s="117">
        <v>6779.3254970199996</v>
      </c>
      <c r="AQ8" s="117">
        <v>5896.7244088099997</v>
      </c>
      <c r="AR8" s="117">
        <v>5135.2508689299993</v>
      </c>
      <c r="AS8" s="117">
        <v>5329.68668824</v>
      </c>
      <c r="AT8" s="117">
        <v>6907.3330133799991</v>
      </c>
      <c r="AU8" s="117">
        <v>6020.3926013199998</v>
      </c>
      <c r="AV8" s="117">
        <v>5887.7185180199995</v>
      </c>
      <c r="AW8" s="117">
        <v>6072.4424455999997</v>
      </c>
      <c r="AX8" s="117">
        <v>8241.1927315299999</v>
      </c>
      <c r="AY8" s="117">
        <v>6813.09244279</v>
      </c>
    </row>
    <row r="9" spans="1:51" ht="20" customHeight="1" x14ac:dyDescent="0.2">
      <c r="A9" s="21">
        <v>113</v>
      </c>
      <c r="B9" s="22" t="s">
        <v>258</v>
      </c>
      <c r="C9" s="117">
        <v>23.984685320000001</v>
      </c>
      <c r="D9" s="117">
        <v>23.0624775</v>
      </c>
      <c r="E9" s="117">
        <v>331.72356242000001</v>
      </c>
      <c r="F9" s="117">
        <v>149.05396891000001</v>
      </c>
      <c r="G9" s="117">
        <v>27.325320000000001</v>
      </c>
      <c r="H9" s="117">
        <v>31.628919719999999</v>
      </c>
      <c r="I9" s="117">
        <v>382.11946041000004</v>
      </c>
      <c r="J9" s="117">
        <v>161.27158705000002</v>
      </c>
      <c r="K9" s="117">
        <v>43.606112459999991</v>
      </c>
      <c r="L9" s="117">
        <v>36.446735070000003</v>
      </c>
      <c r="M9" s="117">
        <v>428.38584889999993</v>
      </c>
      <c r="N9" s="117">
        <v>179.12581320000001</v>
      </c>
      <c r="O9" s="117">
        <v>25.311437039999998</v>
      </c>
      <c r="P9" s="117">
        <v>37.313470479999999</v>
      </c>
      <c r="Q9" s="117">
        <v>509.93239149999999</v>
      </c>
      <c r="R9" s="117">
        <v>209.69605433000001</v>
      </c>
      <c r="S9" s="117">
        <v>28.333476599999997</v>
      </c>
      <c r="T9" s="117">
        <v>26.778366439999999</v>
      </c>
      <c r="U9" s="117">
        <v>621.19983566999997</v>
      </c>
      <c r="V9" s="117">
        <v>252.49929900000001</v>
      </c>
      <c r="W9" s="117">
        <v>35.983099789999997</v>
      </c>
      <c r="X9" s="117">
        <v>38.283670399999998</v>
      </c>
      <c r="Y9" s="117">
        <v>743.34426595000002</v>
      </c>
      <c r="Z9" s="117">
        <v>312.99463376999995</v>
      </c>
      <c r="AA9" s="117">
        <v>47.365913579999997</v>
      </c>
      <c r="AB9" s="117">
        <v>39.241837529999998</v>
      </c>
      <c r="AC9" s="117">
        <v>759.30479037000009</v>
      </c>
      <c r="AD9" s="117">
        <v>313.80637094000002</v>
      </c>
      <c r="AE9" s="117">
        <v>43.326505910000002</v>
      </c>
      <c r="AF9" s="117">
        <v>46.580759659999998</v>
      </c>
      <c r="AG9" s="117">
        <v>877.14349826000011</v>
      </c>
      <c r="AH9" s="117">
        <v>346.13808313999999</v>
      </c>
      <c r="AI9" s="117">
        <v>30.798606159999999</v>
      </c>
      <c r="AJ9" s="117">
        <v>37.846481619999999</v>
      </c>
      <c r="AK9" s="117">
        <v>977.98586060999992</v>
      </c>
      <c r="AL9" s="117">
        <v>398.03885842</v>
      </c>
      <c r="AM9" s="117">
        <v>59.551016820000001</v>
      </c>
      <c r="AN9" s="117">
        <v>51.168533099999998</v>
      </c>
      <c r="AO9" s="117">
        <v>1095.5110439900002</v>
      </c>
      <c r="AP9" s="117">
        <v>449.84969392000005</v>
      </c>
      <c r="AQ9" s="117">
        <v>58.436815530000004</v>
      </c>
      <c r="AR9" s="117">
        <v>26.322685409999998</v>
      </c>
      <c r="AS9" s="117">
        <v>1254.5336980099999</v>
      </c>
      <c r="AT9" s="117">
        <v>445.65221514000001</v>
      </c>
      <c r="AU9" s="117">
        <v>68.296564759999995</v>
      </c>
      <c r="AV9" s="117">
        <v>57.994766259999999</v>
      </c>
      <c r="AW9" s="117">
        <v>1554.57275273</v>
      </c>
      <c r="AX9" s="117">
        <v>505.89973746999999</v>
      </c>
      <c r="AY9" s="117">
        <v>90.884013199999998</v>
      </c>
    </row>
    <row r="10" spans="1:51" ht="20" customHeight="1" x14ac:dyDescent="0.2">
      <c r="A10" s="21">
        <v>114</v>
      </c>
      <c r="B10" s="22" t="s">
        <v>264</v>
      </c>
      <c r="C10" s="117">
        <v>60243.499965028561</v>
      </c>
      <c r="D10" s="117">
        <v>61784.651414174135</v>
      </c>
      <c r="E10" s="117">
        <v>64164.594793261487</v>
      </c>
      <c r="F10" s="117">
        <v>74713.13311363582</v>
      </c>
      <c r="G10" s="117">
        <v>72018.256927714086</v>
      </c>
      <c r="H10" s="117">
        <v>71536.096090640247</v>
      </c>
      <c r="I10" s="117">
        <v>74786.643013749897</v>
      </c>
      <c r="J10" s="117">
        <v>75185.724451885762</v>
      </c>
      <c r="K10" s="117">
        <v>76153.851392745666</v>
      </c>
      <c r="L10" s="117">
        <v>76949.839148390369</v>
      </c>
      <c r="M10" s="117">
        <v>85445.233476653186</v>
      </c>
      <c r="N10" s="117">
        <v>78563.039445240764</v>
      </c>
      <c r="O10" s="117">
        <v>77737.6985271421</v>
      </c>
      <c r="P10" s="117">
        <v>81385.657453682958</v>
      </c>
      <c r="Q10" s="117">
        <v>80115.149521634114</v>
      </c>
      <c r="R10" s="117">
        <v>96043.739366290829</v>
      </c>
      <c r="S10" s="117">
        <v>85609.213776539968</v>
      </c>
      <c r="T10" s="117">
        <v>81178.834240929544</v>
      </c>
      <c r="U10" s="117">
        <v>81701.285912081585</v>
      </c>
      <c r="V10" s="117">
        <v>90562.480520153287</v>
      </c>
      <c r="W10" s="117">
        <v>90203.657598949998</v>
      </c>
      <c r="X10" s="117">
        <v>85995.703241579991</v>
      </c>
      <c r="Y10" s="117">
        <v>89285.82604919</v>
      </c>
      <c r="Z10" s="117">
        <v>89400.168711898499</v>
      </c>
      <c r="AA10" s="117">
        <v>91701.808477649989</v>
      </c>
      <c r="AB10" s="117">
        <v>86352.357072949992</v>
      </c>
      <c r="AC10" s="117">
        <v>84881.193359120007</v>
      </c>
      <c r="AD10" s="117">
        <v>88621.427366669988</v>
      </c>
      <c r="AE10" s="117">
        <v>88918.967610129999</v>
      </c>
      <c r="AF10" s="117">
        <v>87005.171657810017</v>
      </c>
      <c r="AG10" s="117">
        <v>92412.496873350014</v>
      </c>
      <c r="AH10" s="117">
        <v>112555.7412439</v>
      </c>
      <c r="AI10" s="117">
        <v>100853.26348092999</v>
      </c>
      <c r="AJ10" s="117">
        <v>102730.27077737999</v>
      </c>
      <c r="AK10" s="117">
        <v>107044.46714537</v>
      </c>
      <c r="AL10" s="117">
        <v>108462.5354588</v>
      </c>
      <c r="AM10" s="117">
        <v>102165.07897051</v>
      </c>
      <c r="AN10" s="117">
        <v>100819.21598757998</v>
      </c>
      <c r="AO10" s="117">
        <v>103439.35510151999</v>
      </c>
      <c r="AP10" s="117">
        <v>104267.99057615998</v>
      </c>
      <c r="AQ10" s="117">
        <v>99055.364292319995</v>
      </c>
      <c r="AR10" s="117">
        <v>46266.058430880003</v>
      </c>
      <c r="AS10" s="117">
        <v>105912.79550193</v>
      </c>
      <c r="AT10" s="117">
        <v>119316.14454888998</v>
      </c>
      <c r="AU10" s="117">
        <v>115008.15820599</v>
      </c>
      <c r="AV10" s="117">
        <v>108605.40361380999</v>
      </c>
      <c r="AW10" s="117">
        <v>127323.58244832</v>
      </c>
      <c r="AX10" s="117">
        <v>134513.72085205</v>
      </c>
      <c r="AY10" s="117">
        <v>124041.99823362002</v>
      </c>
    </row>
    <row r="11" spans="1:51" ht="20" customHeight="1" x14ac:dyDescent="0.2">
      <c r="A11" s="21">
        <v>115</v>
      </c>
      <c r="B11" s="22" t="s">
        <v>273</v>
      </c>
      <c r="C11" s="117">
        <v>4551.8876155300004</v>
      </c>
      <c r="D11" s="117">
        <v>4899.0497214999996</v>
      </c>
      <c r="E11" s="117">
        <v>5729.7133750599996</v>
      </c>
      <c r="F11" s="117">
        <v>5902.3413927900001</v>
      </c>
      <c r="G11" s="117">
        <v>5878.7545549999995</v>
      </c>
      <c r="H11" s="117">
        <v>6109.6272177999999</v>
      </c>
      <c r="I11" s="117">
        <v>7009.5064577599996</v>
      </c>
      <c r="J11" s="117">
        <v>7655.1381231800005</v>
      </c>
      <c r="K11" s="117">
        <v>6927.6759825799991</v>
      </c>
      <c r="L11" s="117">
        <v>7472.95235082</v>
      </c>
      <c r="M11" s="117">
        <v>8279.6498375499996</v>
      </c>
      <c r="N11" s="117">
        <v>8448.6579818000009</v>
      </c>
      <c r="O11" s="117">
        <v>8181.5663383600004</v>
      </c>
      <c r="P11" s="117">
        <v>8703.4779683500001</v>
      </c>
      <c r="Q11" s="117">
        <v>10082.0974219</v>
      </c>
      <c r="R11" s="117">
        <v>10011.25210686</v>
      </c>
      <c r="S11" s="117">
        <v>9722.5318579199993</v>
      </c>
      <c r="T11" s="117">
        <v>8616.1261037099994</v>
      </c>
      <c r="U11" s="117">
        <v>9016.078932819999</v>
      </c>
      <c r="V11" s="117">
        <v>9418.3047556699985</v>
      </c>
      <c r="W11" s="117">
        <v>10175.539842850001</v>
      </c>
      <c r="X11" s="117">
        <v>9340.7563944400008</v>
      </c>
      <c r="Y11" s="117">
        <v>10391.42807661</v>
      </c>
      <c r="Z11" s="117">
        <v>9061.6348193699996</v>
      </c>
      <c r="AA11" s="117">
        <v>8502.5340561599987</v>
      </c>
      <c r="AB11" s="117">
        <v>7392.5659547600007</v>
      </c>
      <c r="AC11" s="117">
        <v>7755.7776326699986</v>
      </c>
      <c r="AD11" s="117">
        <v>7796.7366385300011</v>
      </c>
      <c r="AE11" s="117">
        <v>7314.6281163900003</v>
      </c>
      <c r="AF11" s="117">
        <v>7605.8171436500006</v>
      </c>
      <c r="AG11" s="117">
        <v>8645.7876653200001</v>
      </c>
      <c r="AH11" s="117">
        <v>8783.925930190002</v>
      </c>
      <c r="AI11" s="117">
        <v>9257.4397767299997</v>
      </c>
      <c r="AJ11" s="117">
        <v>9971.7194741399999</v>
      </c>
      <c r="AK11" s="117">
        <v>11292.43054354</v>
      </c>
      <c r="AL11" s="117">
        <v>10182.50624748</v>
      </c>
      <c r="AM11" s="117">
        <v>10162.794042609999</v>
      </c>
      <c r="AN11" s="117">
        <v>10294.98964632</v>
      </c>
      <c r="AO11" s="117">
        <v>11326.02350336</v>
      </c>
      <c r="AP11" s="117">
        <v>11148.985827839999</v>
      </c>
      <c r="AQ11" s="117">
        <v>11251.09501447</v>
      </c>
      <c r="AR11" s="117">
        <v>9329.0012784700011</v>
      </c>
      <c r="AS11" s="117">
        <v>11007.274365220001</v>
      </c>
      <c r="AT11" s="117">
        <v>14134.52749515</v>
      </c>
      <c r="AU11" s="117">
        <v>15877.656899879999</v>
      </c>
      <c r="AV11" s="117">
        <v>14749.84613745</v>
      </c>
      <c r="AW11" s="117">
        <v>15127.129016110001</v>
      </c>
      <c r="AX11" s="117">
        <v>16281.493947940002</v>
      </c>
      <c r="AY11" s="117">
        <v>15078.591627539998</v>
      </c>
    </row>
    <row r="12" spans="1:51" ht="20" customHeight="1" x14ac:dyDescent="0.2">
      <c r="A12" s="21">
        <v>116</v>
      </c>
      <c r="B12" s="22" t="s">
        <v>278</v>
      </c>
      <c r="C12" s="117">
        <v>-52.713190120000007</v>
      </c>
      <c r="D12" s="117">
        <v>99.818262489999995</v>
      </c>
      <c r="E12" s="117">
        <v>405.51942479000002</v>
      </c>
      <c r="F12" s="117">
        <v>-268.23946329</v>
      </c>
      <c r="G12" s="117">
        <v>261.01043185999998</v>
      </c>
      <c r="H12" s="117">
        <v>128.52282774</v>
      </c>
      <c r="I12" s="117">
        <v>259.63685509999999</v>
      </c>
      <c r="J12" s="117">
        <v>-324.39979808999999</v>
      </c>
      <c r="K12" s="117">
        <v>-739.08335815000009</v>
      </c>
      <c r="L12" s="117">
        <v>-188.57671721000003</v>
      </c>
      <c r="M12" s="117">
        <v>-125.20342947</v>
      </c>
      <c r="N12" s="117">
        <v>572.54418792000001</v>
      </c>
      <c r="O12" s="117">
        <v>-546.03839868</v>
      </c>
      <c r="P12" s="117">
        <v>173.52765539000001</v>
      </c>
      <c r="Q12" s="117">
        <v>222.11085571000001</v>
      </c>
      <c r="R12" s="117">
        <v>729.59073648000003</v>
      </c>
      <c r="S12" s="117">
        <v>155.77191940000003</v>
      </c>
      <c r="T12" s="117">
        <v>-133.74334213999998</v>
      </c>
      <c r="U12" s="117">
        <v>174.85307496000001</v>
      </c>
      <c r="V12" s="117">
        <v>-237.86830504000005</v>
      </c>
      <c r="W12" s="117">
        <v>-539.8562809</v>
      </c>
      <c r="X12" s="117">
        <v>180.42962437</v>
      </c>
      <c r="Y12" s="117">
        <v>-0.72956565999998624</v>
      </c>
      <c r="Z12" s="117">
        <v>-130.24504114999999</v>
      </c>
      <c r="AA12" s="117">
        <v>3.9897600000000002E-3</v>
      </c>
      <c r="AB12" s="117">
        <v>0.90418352999999996</v>
      </c>
      <c r="AC12" s="117">
        <v>2.7858599999999994E-3</v>
      </c>
      <c r="AD12" s="117">
        <v>1.9711950000000002E-2</v>
      </c>
      <c r="AE12" s="117">
        <v>-4.649292E-2</v>
      </c>
      <c r="AF12" s="117">
        <v>1.5549209999999999E-2</v>
      </c>
      <c r="AG12" s="117">
        <v>6.5864499999999998E-3</v>
      </c>
      <c r="AH12" s="117">
        <v>2.4430380000000002E-2</v>
      </c>
      <c r="AI12" s="117">
        <v>8.4558679999999997E-2</v>
      </c>
      <c r="AJ12" s="117">
        <v>-9.6363629999999992E-2</v>
      </c>
      <c r="AK12" s="117">
        <v>0.35514443000000001</v>
      </c>
      <c r="AL12" s="117">
        <v>3.3187149999999999E-2</v>
      </c>
      <c r="AM12" s="117">
        <v>-2.6355900000000005E-2</v>
      </c>
      <c r="AN12" s="117">
        <v>7.1950939999999991E-2</v>
      </c>
      <c r="AO12" s="117">
        <v>2.2809330000000003E-2</v>
      </c>
      <c r="AP12" s="117">
        <v>-1.7952740000000002E-2</v>
      </c>
      <c r="AQ12" s="117">
        <v>1.302911E-2</v>
      </c>
      <c r="AR12" s="117">
        <v>4.3392059999999996E-2</v>
      </c>
      <c r="AS12" s="117">
        <v>-8.0848112099999998</v>
      </c>
      <c r="AT12" s="117">
        <v>4.3064729999999996E-2</v>
      </c>
      <c r="AU12" s="117">
        <v>1.8950349999999998E-2</v>
      </c>
      <c r="AV12" s="117">
        <v>6.0195419999999999E-2</v>
      </c>
      <c r="AW12" s="117">
        <v>-8.41569E-3</v>
      </c>
      <c r="AX12" s="117">
        <v>0.20180290000000001</v>
      </c>
      <c r="AY12" s="117">
        <v>3.9306689999999998E-2</v>
      </c>
    </row>
    <row r="13" spans="1:51" ht="20" customHeight="1" x14ac:dyDescent="0.2">
      <c r="A13" s="115">
        <v>12</v>
      </c>
      <c r="B13" s="115" t="s">
        <v>246</v>
      </c>
      <c r="C13" s="116">
        <v>63975.068147972168</v>
      </c>
      <c r="D13" s="116">
        <v>69007.478376720872</v>
      </c>
      <c r="E13" s="116">
        <v>70938.329338737734</v>
      </c>
      <c r="F13" s="116">
        <v>87517.668570802227</v>
      </c>
      <c r="G13" s="116">
        <v>73047.187223057917</v>
      </c>
      <c r="H13" s="116">
        <v>80067.515312377771</v>
      </c>
      <c r="I13" s="116">
        <v>80072.379840893089</v>
      </c>
      <c r="J13" s="116">
        <v>98015.531074683211</v>
      </c>
      <c r="K13" s="116">
        <v>83394.158098678585</v>
      </c>
      <c r="L13" s="116">
        <v>88579.968552442195</v>
      </c>
      <c r="M13" s="116">
        <v>87182.1321709154</v>
      </c>
      <c r="N13" s="116">
        <v>103948.90129692828</v>
      </c>
      <c r="O13" s="116">
        <v>89643.444041885959</v>
      </c>
      <c r="P13" s="116">
        <v>96273.798951034114</v>
      </c>
      <c r="Q13" s="116">
        <v>94267.707315382795</v>
      </c>
      <c r="R13" s="116">
        <v>114536.89448012314</v>
      </c>
      <c r="S13" s="116">
        <v>98013.439097253693</v>
      </c>
      <c r="T13" s="116">
        <v>102860.15513458857</v>
      </c>
      <c r="U13" s="116">
        <v>102498.68586615383</v>
      </c>
      <c r="V13" s="116">
        <v>122306.90574186351</v>
      </c>
      <c r="W13" s="116">
        <v>101831.94028951369</v>
      </c>
      <c r="X13" s="116">
        <v>107488.66001874674</v>
      </c>
      <c r="Y13" s="116">
        <v>103449.60758407129</v>
      </c>
      <c r="Z13" s="116">
        <v>123404.63513738674</v>
      </c>
      <c r="AA13" s="116">
        <v>106216.48923619001</v>
      </c>
      <c r="AB13" s="116">
        <v>111200.18612672904</v>
      </c>
      <c r="AC13" s="116">
        <v>107244.77921221097</v>
      </c>
      <c r="AD13" s="116">
        <v>133154.11432512203</v>
      </c>
      <c r="AE13" s="116">
        <v>110721.41504290895</v>
      </c>
      <c r="AF13" s="116">
        <v>121169.59080807684</v>
      </c>
      <c r="AG13" s="116">
        <v>117436.72470103652</v>
      </c>
      <c r="AH13" s="116">
        <v>143022.01587727928</v>
      </c>
      <c r="AI13" s="116">
        <v>120326.42005744707</v>
      </c>
      <c r="AJ13" s="116">
        <v>125664.90783701457</v>
      </c>
      <c r="AK13" s="116">
        <v>124084.91119937653</v>
      </c>
      <c r="AL13" s="116">
        <v>151046.26022847954</v>
      </c>
      <c r="AM13" s="116">
        <v>126044.10817674991</v>
      </c>
      <c r="AN13" s="116">
        <v>133427.17523032005</v>
      </c>
      <c r="AO13" s="116">
        <v>131876.05732488298</v>
      </c>
      <c r="AP13" s="116">
        <v>160531.64178484067</v>
      </c>
      <c r="AQ13" s="116">
        <v>132347.593209235</v>
      </c>
      <c r="AR13" s="116">
        <v>102490.986045945</v>
      </c>
      <c r="AS13" s="116">
        <v>137302.03290716599</v>
      </c>
      <c r="AT13" s="116">
        <v>175709.26884513698</v>
      </c>
      <c r="AU13" s="116">
        <v>139688.59228418485</v>
      </c>
      <c r="AV13" s="116">
        <v>145568.29189355133</v>
      </c>
      <c r="AW13" s="116">
        <v>151438.42948368716</v>
      </c>
      <c r="AX13" s="116">
        <v>182799.60771480255</v>
      </c>
      <c r="AY13" s="116">
        <v>160295.3171179042</v>
      </c>
    </row>
    <row r="14" spans="1:51" ht="20" customHeight="1" x14ac:dyDescent="0.2">
      <c r="A14" s="115">
        <v>13</v>
      </c>
      <c r="B14" s="115" t="s">
        <v>243</v>
      </c>
      <c r="C14" s="116">
        <v>53.747499570000002</v>
      </c>
      <c r="D14" s="116">
        <v>65.61159407000001</v>
      </c>
      <c r="E14" s="116">
        <v>56.073309100000003</v>
      </c>
      <c r="F14" s="116">
        <v>117.20808606</v>
      </c>
      <c r="G14" s="116">
        <v>68.996919719999994</v>
      </c>
      <c r="H14" s="116">
        <v>68.267333379999997</v>
      </c>
      <c r="I14" s="116">
        <v>105.28889513</v>
      </c>
      <c r="J14" s="116">
        <v>230.98275682000002</v>
      </c>
      <c r="K14" s="116">
        <v>127.95131656000001</v>
      </c>
      <c r="L14" s="116">
        <v>168.12152147</v>
      </c>
      <c r="M14" s="116">
        <v>150.0537415</v>
      </c>
      <c r="N14" s="116">
        <v>200.74036902999998</v>
      </c>
      <c r="O14" s="116">
        <v>84.115348299999994</v>
      </c>
      <c r="P14" s="116">
        <v>104.91910686999999</v>
      </c>
      <c r="Q14" s="116">
        <v>128.97365514000001</v>
      </c>
      <c r="R14" s="116">
        <v>99.537835400000006</v>
      </c>
      <c r="S14" s="116">
        <v>130.08515420000001</v>
      </c>
      <c r="T14" s="116">
        <v>121.85451045000001</v>
      </c>
      <c r="U14" s="116">
        <v>134.165918</v>
      </c>
      <c r="V14" s="116">
        <v>126.60070224</v>
      </c>
      <c r="W14" s="116">
        <v>134.95048758000001</v>
      </c>
      <c r="X14" s="116">
        <v>105.50069870999999</v>
      </c>
      <c r="Y14" s="116">
        <v>156.03648824000001</v>
      </c>
      <c r="Z14" s="116">
        <v>162.14906939000002</v>
      </c>
      <c r="AA14" s="116">
        <v>110.18390648</v>
      </c>
      <c r="AB14" s="116">
        <v>134.55986795000001</v>
      </c>
      <c r="AC14" s="116">
        <v>189.10146177999999</v>
      </c>
      <c r="AD14" s="116">
        <v>207.77984730000003</v>
      </c>
      <c r="AE14" s="116">
        <v>250.71384130000001</v>
      </c>
      <c r="AF14" s="116">
        <v>324.85356544999996</v>
      </c>
      <c r="AG14" s="116">
        <v>306.22226527999999</v>
      </c>
      <c r="AH14" s="116">
        <v>336.73237704000002</v>
      </c>
      <c r="AI14" s="116">
        <v>255.81629245999994</v>
      </c>
      <c r="AJ14" s="116">
        <v>225.41857594999999</v>
      </c>
      <c r="AK14" s="116">
        <v>206.44680611999996</v>
      </c>
      <c r="AL14" s="116">
        <v>228.83574055</v>
      </c>
      <c r="AM14" s="116">
        <v>220.76447197000005</v>
      </c>
      <c r="AN14" s="116">
        <v>312.92285694999998</v>
      </c>
      <c r="AO14" s="116">
        <v>272.10403033</v>
      </c>
      <c r="AP14" s="116">
        <v>249.09927968999995</v>
      </c>
      <c r="AQ14" s="116">
        <v>142.55509527999999</v>
      </c>
      <c r="AR14" s="116">
        <v>128.12022982999997</v>
      </c>
      <c r="AS14" s="116">
        <v>121.48385575</v>
      </c>
      <c r="AT14" s="116">
        <v>287.72835386999998</v>
      </c>
      <c r="AU14" s="116">
        <v>71.495711150000005</v>
      </c>
      <c r="AV14" s="116">
        <v>176.49549866999999</v>
      </c>
      <c r="AW14" s="116">
        <v>164.87174483000001</v>
      </c>
      <c r="AX14" s="116">
        <v>203.96519490000003</v>
      </c>
      <c r="AY14" s="116">
        <v>54.047441939999999</v>
      </c>
    </row>
    <row r="15" spans="1:51" ht="20" customHeight="1" x14ac:dyDescent="0.2">
      <c r="A15" s="115">
        <v>14</v>
      </c>
      <c r="B15" s="115" t="s">
        <v>247</v>
      </c>
      <c r="C15" s="116">
        <v>43289.858309108065</v>
      </c>
      <c r="D15" s="116">
        <v>53960.931763795597</v>
      </c>
      <c r="E15" s="116">
        <v>54544.888140549716</v>
      </c>
      <c r="F15" s="116">
        <v>60249.214069014401</v>
      </c>
      <c r="G15" s="116">
        <v>53167.979378597804</v>
      </c>
      <c r="H15" s="116">
        <v>53693.407936348864</v>
      </c>
      <c r="I15" s="116">
        <v>51120.277370635988</v>
      </c>
      <c r="J15" s="116">
        <v>53252.550836585651</v>
      </c>
      <c r="K15" s="116">
        <v>51692.183779238847</v>
      </c>
      <c r="L15" s="116">
        <v>63967.087652590766</v>
      </c>
      <c r="M15" s="116">
        <v>88018.335330115879</v>
      </c>
      <c r="N15" s="116">
        <v>70089.012199290562</v>
      </c>
      <c r="O15" s="116">
        <v>56517.101807548766</v>
      </c>
      <c r="P15" s="116">
        <v>62914.070889713345</v>
      </c>
      <c r="Q15" s="116">
        <v>66338.977368095715</v>
      </c>
      <c r="R15" s="116">
        <v>85197.347398564758</v>
      </c>
      <c r="S15" s="116">
        <v>71873.324557152475</v>
      </c>
      <c r="T15" s="116">
        <v>65322.153356281866</v>
      </c>
      <c r="U15" s="116">
        <v>54056.901746950432</v>
      </c>
      <c r="V15" s="116">
        <v>62514.962703506695</v>
      </c>
      <c r="W15" s="116">
        <v>69154.769444017889</v>
      </c>
      <c r="X15" s="116">
        <v>106726.44190261861</v>
      </c>
      <c r="Y15" s="116">
        <v>83986.12199088317</v>
      </c>
      <c r="Z15" s="116">
        <v>108207.34347255311</v>
      </c>
      <c r="AA15" s="116">
        <v>127907.0500372675</v>
      </c>
      <c r="AB15" s="116">
        <v>92336.127273367136</v>
      </c>
      <c r="AC15" s="116">
        <v>85555.210036876058</v>
      </c>
      <c r="AD15" s="116">
        <v>96063.713239090357</v>
      </c>
      <c r="AE15" s="116">
        <v>79321.165112981413</v>
      </c>
      <c r="AF15" s="116">
        <v>72580.28565936083</v>
      </c>
      <c r="AG15" s="116">
        <v>73759.792833031795</v>
      </c>
      <c r="AH15" s="116">
        <v>79639.845764500977</v>
      </c>
      <c r="AI15" s="116">
        <v>77133.274480417982</v>
      </c>
      <c r="AJ15" s="116">
        <v>83419.810502329507</v>
      </c>
      <c r="AK15" s="116">
        <v>104053.49213484261</v>
      </c>
      <c r="AL15" s="116">
        <v>104815.01124611503</v>
      </c>
      <c r="AM15" s="116">
        <v>87728.620940782828</v>
      </c>
      <c r="AN15" s="116">
        <v>86704.705709596354</v>
      </c>
      <c r="AO15" s="116">
        <v>84931.635575268039</v>
      </c>
      <c r="AP15" s="116">
        <v>167417.55224385898</v>
      </c>
      <c r="AQ15" s="116">
        <v>83561.187883017003</v>
      </c>
      <c r="AR15" s="116">
        <v>55007.857505708402</v>
      </c>
      <c r="AS15" s="116">
        <v>58639.592568548585</v>
      </c>
      <c r="AT15" s="116">
        <v>73752.653966581929</v>
      </c>
      <c r="AU15" s="116">
        <v>88027.907768776946</v>
      </c>
      <c r="AV15" s="116">
        <v>100147.51548136238</v>
      </c>
      <c r="AW15" s="116">
        <v>105839.20700601033</v>
      </c>
      <c r="AX15" s="116">
        <v>133313.90861353476</v>
      </c>
      <c r="AY15" s="116">
        <v>138903.22811315893</v>
      </c>
    </row>
    <row r="16" spans="1:51" ht="20" customHeight="1" x14ac:dyDescent="0.2">
      <c r="A16" s="118">
        <v>1411</v>
      </c>
      <c r="B16" s="118" t="s">
        <v>815</v>
      </c>
      <c r="C16" s="119">
        <v>27990.291120748065</v>
      </c>
      <c r="D16" s="119">
        <v>34376.522405415599</v>
      </c>
      <c r="E16" s="119">
        <v>27971.645691709713</v>
      </c>
      <c r="F16" s="119">
        <v>41265.643974424398</v>
      </c>
      <c r="G16" s="119">
        <v>36432.164695627805</v>
      </c>
      <c r="H16" s="119">
        <v>31696.628711148864</v>
      </c>
      <c r="I16" s="119">
        <v>28050.725549215989</v>
      </c>
      <c r="J16" s="119">
        <v>34996.336055035652</v>
      </c>
      <c r="K16" s="119">
        <v>29435.310319708853</v>
      </c>
      <c r="L16" s="119">
        <v>42517.15116647078</v>
      </c>
      <c r="M16" s="119">
        <v>46775.898234765882</v>
      </c>
      <c r="N16" s="119">
        <v>37125.843569860561</v>
      </c>
      <c r="O16" s="119">
        <v>35611.140905288761</v>
      </c>
      <c r="P16" s="119">
        <v>33186.304567663341</v>
      </c>
      <c r="Q16" s="119">
        <v>37154.908911685721</v>
      </c>
      <c r="R16" s="119">
        <v>42437.111283724757</v>
      </c>
      <c r="S16" s="119">
        <v>46360.06141037248</v>
      </c>
      <c r="T16" s="119">
        <v>40065.174520221859</v>
      </c>
      <c r="U16" s="119">
        <v>25578.705916050436</v>
      </c>
      <c r="V16" s="119">
        <v>40288.747701016699</v>
      </c>
      <c r="W16" s="119">
        <v>52182.812326827901</v>
      </c>
      <c r="X16" s="119">
        <v>81837.77017102862</v>
      </c>
      <c r="Y16" s="119">
        <v>56758.970843873176</v>
      </c>
      <c r="Z16" s="119">
        <v>81459.5424313931</v>
      </c>
      <c r="AA16" s="119">
        <v>98134.349893547522</v>
      </c>
      <c r="AB16" s="119">
        <v>71101.915388987138</v>
      </c>
      <c r="AC16" s="119">
        <v>62178.807703726045</v>
      </c>
      <c r="AD16" s="119">
        <v>52314.914451300356</v>
      </c>
      <c r="AE16" s="119">
        <v>54779.403252751406</v>
      </c>
      <c r="AF16" s="119">
        <v>46451.901217490835</v>
      </c>
      <c r="AG16" s="119">
        <v>41543.941298641803</v>
      </c>
      <c r="AH16" s="119">
        <v>47871.977898140984</v>
      </c>
      <c r="AI16" s="119">
        <v>45597.457531847991</v>
      </c>
      <c r="AJ16" s="119">
        <v>46481.213876999493</v>
      </c>
      <c r="AK16" s="119">
        <v>64456.313046732634</v>
      </c>
      <c r="AL16" s="119">
        <v>61148.459159785016</v>
      </c>
      <c r="AM16" s="119">
        <v>56460.202871242829</v>
      </c>
      <c r="AN16" s="119">
        <v>50032.425734416349</v>
      </c>
      <c r="AO16" s="119">
        <v>43816.660606888028</v>
      </c>
      <c r="AP16" s="119">
        <v>42520.380650098981</v>
      </c>
      <c r="AQ16" s="119">
        <v>46847.129721696998</v>
      </c>
      <c r="AR16" s="119">
        <v>28657.885470328409</v>
      </c>
      <c r="AS16" s="119">
        <v>30601.549023398584</v>
      </c>
      <c r="AT16" s="119">
        <v>39362.802340881928</v>
      </c>
      <c r="AU16" s="119">
        <v>47463.15984609694</v>
      </c>
      <c r="AV16" s="119">
        <v>44303.116364242371</v>
      </c>
      <c r="AW16" s="119">
        <v>53405.903012710325</v>
      </c>
      <c r="AX16" s="119">
        <v>63626.684097594742</v>
      </c>
      <c r="AY16" s="119">
        <v>70350.625789828904</v>
      </c>
    </row>
    <row r="17" spans="1:51" ht="20" customHeight="1" x14ac:dyDescent="0.2">
      <c r="A17" s="120" t="s">
        <v>392</v>
      </c>
      <c r="B17" s="118" t="s">
        <v>393</v>
      </c>
      <c r="C17" s="119">
        <v>15299.567188360001</v>
      </c>
      <c r="D17" s="119">
        <v>19584.409358379999</v>
      </c>
      <c r="E17" s="119">
        <v>26573.242448839999</v>
      </c>
      <c r="F17" s="119">
        <v>18983.570094589999</v>
      </c>
      <c r="G17" s="119">
        <v>16735.814682970005</v>
      </c>
      <c r="H17" s="119">
        <v>21996.7792252</v>
      </c>
      <c r="I17" s="119">
        <v>23069.551821419998</v>
      </c>
      <c r="J17" s="119">
        <v>18256.214781549992</v>
      </c>
      <c r="K17" s="119">
        <v>22256.873459529997</v>
      </c>
      <c r="L17" s="119">
        <v>21449.936486119994</v>
      </c>
      <c r="M17" s="119">
        <v>41242.437095350004</v>
      </c>
      <c r="N17" s="119">
        <v>32963.168629430002</v>
      </c>
      <c r="O17" s="119">
        <v>20905.960902260005</v>
      </c>
      <c r="P17" s="119">
        <v>29727.766322050004</v>
      </c>
      <c r="Q17" s="119">
        <v>29184.068456409997</v>
      </c>
      <c r="R17" s="119">
        <v>42760.236114839994</v>
      </c>
      <c r="S17" s="119">
        <v>25513.263146779995</v>
      </c>
      <c r="T17" s="119">
        <v>25256.97883606</v>
      </c>
      <c r="U17" s="119">
        <v>28478.195830899997</v>
      </c>
      <c r="V17" s="119">
        <v>22226.215002489997</v>
      </c>
      <c r="W17" s="119">
        <v>16971.957117189992</v>
      </c>
      <c r="X17" s="119">
        <v>24888.671731589991</v>
      </c>
      <c r="Y17" s="119">
        <v>27227.151147009994</v>
      </c>
      <c r="Z17" s="119">
        <v>26747.801041160004</v>
      </c>
      <c r="AA17" s="119">
        <v>29772.700143719987</v>
      </c>
      <c r="AB17" s="119">
        <v>21234.211884380005</v>
      </c>
      <c r="AC17" s="119">
        <v>23376.402333150003</v>
      </c>
      <c r="AD17" s="119">
        <v>43748.798787790001</v>
      </c>
      <c r="AE17" s="119">
        <v>24541.761860229999</v>
      </c>
      <c r="AF17" s="119">
        <v>26128.384441870003</v>
      </c>
      <c r="AG17" s="119">
        <v>32215.851534390007</v>
      </c>
      <c r="AH17" s="119">
        <v>31767.867866359993</v>
      </c>
      <c r="AI17" s="119">
        <v>31535.816948569998</v>
      </c>
      <c r="AJ17" s="119">
        <v>36938.596625330007</v>
      </c>
      <c r="AK17" s="119">
        <v>39597.179088109988</v>
      </c>
      <c r="AL17" s="119">
        <v>43666.552086330012</v>
      </c>
      <c r="AM17" s="119">
        <v>31268.418069539995</v>
      </c>
      <c r="AN17" s="119">
        <v>36672.279975180005</v>
      </c>
      <c r="AO17" s="119">
        <v>41114.974968380004</v>
      </c>
      <c r="AP17" s="119">
        <v>124897.17159375999</v>
      </c>
      <c r="AQ17" s="119">
        <v>36714.058161320005</v>
      </c>
      <c r="AR17" s="119">
        <v>26349.97203538</v>
      </c>
      <c r="AS17" s="119">
        <v>28038.043545150002</v>
      </c>
      <c r="AT17" s="119">
        <v>34389.851625700001</v>
      </c>
      <c r="AU17" s="119">
        <v>40564.747922680006</v>
      </c>
      <c r="AV17" s="119">
        <v>55844.39911712001</v>
      </c>
      <c r="AW17" s="119">
        <v>52433.303993300011</v>
      </c>
      <c r="AX17" s="119">
        <v>69687.224515940004</v>
      </c>
      <c r="AY17" s="119">
        <v>68552.602323330007</v>
      </c>
    </row>
    <row r="18" spans="1:51" ht="20" customHeight="1" x14ac:dyDescent="0.2">
      <c r="A18" s="18" t="s">
        <v>394</v>
      </c>
      <c r="B18" s="19" t="s">
        <v>816</v>
      </c>
      <c r="C18" s="20">
        <v>263314.83432619052</v>
      </c>
      <c r="D18" s="20">
        <v>281029.38705122075</v>
      </c>
      <c r="E18" s="20">
        <v>284779.1855353979</v>
      </c>
      <c r="F18" s="20">
        <v>324807.89736541221</v>
      </c>
      <c r="G18" s="20">
        <v>306492.41002312518</v>
      </c>
      <c r="H18" s="20">
        <v>326953.0877458005</v>
      </c>
      <c r="I18" s="20">
        <v>320396.26626158226</v>
      </c>
      <c r="J18" s="20">
        <v>357921.8634254887</v>
      </c>
      <c r="K18" s="20">
        <v>334720.80393548287</v>
      </c>
      <c r="L18" s="20">
        <v>352463.82707542257</v>
      </c>
      <c r="M18" s="20">
        <v>347438.67238431942</v>
      </c>
      <c r="N18" s="20">
        <v>381721.13584596768</v>
      </c>
      <c r="O18" s="20">
        <v>365372.11189476686</v>
      </c>
      <c r="P18" s="20">
        <v>385912.51753949514</v>
      </c>
      <c r="Q18" s="20">
        <v>387090.34601884428</v>
      </c>
      <c r="R18" s="20">
        <v>432777.39860386937</v>
      </c>
      <c r="S18" s="20">
        <v>412919.64611871296</v>
      </c>
      <c r="T18" s="20">
        <v>408308.79280414002</v>
      </c>
      <c r="U18" s="20">
        <v>458609.0840445311</v>
      </c>
      <c r="V18" s="20">
        <v>490101.64515751338</v>
      </c>
      <c r="W18" s="20">
        <v>512511.43128126953</v>
      </c>
      <c r="X18" s="20">
        <v>484124.36165534647</v>
      </c>
      <c r="Y18" s="20">
        <v>562163.24686858337</v>
      </c>
      <c r="Z18" s="20">
        <v>544685.79046975891</v>
      </c>
      <c r="AA18" s="20">
        <v>529651.88511541858</v>
      </c>
      <c r="AB18" s="20">
        <v>499921.33812862064</v>
      </c>
      <c r="AC18" s="20">
        <v>530930.63917872345</v>
      </c>
      <c r="AD18" s="20">
        <v>601999.29432720819</v>
      </c>
      <c r="AE18" s="20">
        <v>537718.55929309921</v>
      </c>
      <c r="AF18" s="20">
        <v>547834.08473906841</v>
      </c>
      <c r="AG18" s="20">
        <v>534112.66394001199</v>
      </c>
      <c r="AH18" s="20">
        <v>583328.93528989982</v>
      </c>
      <c r="AI18" s="20">
        <v>552062.39604366722</v>
      </c>
      <c r="AJ18" s="20">
        <v>593477.69431313931</v>
      </c>
      <c r="AK18" s="20">
        <v>593246.03877673321</v>
      </c>
      <c r="AL18" s="20">
        <v>604434.73911815765</v>
      </c>
      <c r="AM18" s="20">
        <v>588785.32912267547</v>
      </c>
      <c r="AN18" s="20">
        <v>570852.61087698548</v>
      </c>
      <c r="AO18" s="20">
        <v>555775.63325770339</v>
      </c>
      <c r="AP18" s="20">
        <v>671533.1957737857</v>
      </c>
      <c r="AQ18" s="20">
        <v>558710.74123702978</v>
      </c>
      <c r="AR18" s="20">
        <v>761479.28927739011</v>
      </c>
      <c r="AS18" s="20">
        <v>721323.37480414135</v>
      </c>
      <c r="AT18" s="20">
        <v>692227.07811723556</v>
      </c>
      <c r="AU18" s="20">
        <v>598289.09368020121</v>
      </c>
      <c r="AV18" s="20">
        <v>721046.2339790652</v>
      </c>
      <c r="AW18" s="20">
        <v>666871.0616719285</v>
      </c>
      <c r="AX18" s="20">
        <v>741978.07792614331</v>
      </c>
      <c r="AY18" s="20">
        <v>771779.62511885189</v>
      </c>
    </row>
    <row r="19" spans="1:51" ht="20" customHeight="1" x14ac:dyDescent="0.2">
      <c r="A19" s="115">
        <v>2</v>
      </c>
      <c r="B19" s="115" t="s">
        <v>488</v>
      </c>
      <c r="C19" s="116">
        <v>261864.1867563967</v>
      </c>
      <c r="D19" s="116">
        <v>278443.68677665433</v>
      </c>
      <c r="E19" s="116">
        <v>281811.28872424073</v>
      </c>
      <c r="F19" s="116">
        <v>318940.84218760871</v>
      </c>
      <c r="G19" s="116">
        <v>307229.03419059823</v>
      </c>
      <c r="H19" s="116">
        <v>327187.43504253897</v>
      </c>
      <c r="I19" s="116">
        <v>318870.72839599499</v>
      </c>
      <c r="J19" s="116">
        <v>355733.24178749247</v>
      </c>
      <c r="K19" s="116">
        <v>335339.39909413439</v>
      </c>
      <c r="L19" s="116">
        <v>352097.30875920795</v>
      </c>
      <c r="M19" s="116">
        <v>346699.29319014127</v>
      </c>
      <c r="N19" s="116">
        <v>379646.59553626977</v>
      </c>
      <c r="O19" s="116">
        <v>365341.68808254274</v>
      </c>
      <c r="P19" s="116">
        <v>385712.9090430002</v>
      </c>
      <c r="Q19" s="116">
        <v>385255.29212004447</v>
      </c>
      <c r="R19" s="116">
        <v>426961.7933239243</v>
      </c>
      <c r="S19" s="116">
        <v>411272.4779897877</v>
      </c>
      <c r="T19" s="116">
        <v>404429.82428142196</v>
      </c>
      <c r="U19" s="116">
        <v>455631.23208445311</v>
      </c>
      <c r="V19" s="116">
        <v>490583.12180565239</v>
      </c>
      <c r="W19" s="116">
        <v>513312.67028602248</v>
      </c>
      <c r="X19" s="116">
        <v>488569.72419717384</v>
      </c>
      <c r="Y19" s="116">
        <v>563873.93273212085</v>
      </c>
      <c r="Z19" s="116">
        <v>543565.14814311499</v>
      </c>
      <c r="AA19" s="116">
        <v>532675.60147188045</v>
      </c>
      <c r="AB19" s="116">
        <v>503968.72226489731</v>
      </c>
      <c r="AC19" s="116">
        <v>534388.23387014959</v>
      </c>
      <c r="AD19" s="116">
        <v>601591.21223333105</v>
      </c>
      <c r="AE19" s="116">
        <v>542017.11090228567</v>
      </c>
      <c r="AF19" s="116">
        <v>552627.59921743022</v>
      </c>
      <c r="AG19" s="116">
        <v>538502.04465437192</v>
      </c>
      <c r="AH19" s="116">
        <v>587315.74866455107</v>
      </c>
      <c r="AI19" s="116">
        <v>556652.83388733875</v>
      </c>
      <c r="AJ19" s="116">
        <v>598173.27812032227</v>
      </c>
      <c r="AK19" s="116">
        <v>596060.14552926621</v>
      </c>
      <c r="AL19" s="116">
        <v>603450.98703750724</v>
      </c>
      <c r="AM19" s="116">
        <v>594152.07084259414</v>
      </c>
      <c r="AN19" s="116">
        <v>575996.6023857441</v>
      </c>
      <c r="AO19" s="116">
        <v>563641.69050716562</v>
      </c>
      <c r="AP19" s="116">
        <v>671993.89148664055</v>
      </c>
      <c r="AQ19" s="116">
        <v>564418.42431686819</v>
      </c>
      <c r="AR19" s="116">
        <v>765918.41262018471</v>
      </c>
      <c r="AS19" s="116">
        <v>729923.06701159896</v>
      </c>
      <c r="AT19" s="116">
        <v>694166.05537924077</v>
      </c>
      <c r="AU19" s="116">
        <v>605580.83146321494</v>
      </c>
      <c r="AV19" s="116">
        <v>727337.65112117492</v>
      </c>
      <c r="AW19" s="116">
        <v>673829.38292906713</v>
      </c>
      <c r="AX19" s="116">
        <v>751544.55639749859</v>
      </c>
      <c r="AY19" s="116">
        <v>779579.65882774291</v>
      </c>
    </row>
    <row r="20" spans="1:51" ht="20" customHeight="1" x14ac:dyDescent="0.2">
      <c r="A20" s="121">
        <v>21</v>
      </c>
      <c r="B20" s="121" t="s">
        <v>244</v>
      </c>
      <c r="C20" s="117">
        <v>38286.877672285722</v>
      </c>
      <c r="D20" s="117">
        <v>39185.812902163016</v>
      </c>
      <c r="E20" s="117">
        <v>37792.089589917203</v>
      </c>
      <c r="F20" s="117">
        <v>47445.80438950906</v>
      </c>
      <c r="G20" s="117">
        <v>39830.546680253996</v>
      </c>
      <c r="H20" s="117">
        <v>46914.589748213017</v>
      </c>
      <c r="I20" s="117">
        <v>39645.063912536985</v>
      </c>
      <c r="J20" s="117">
        <v>48735.353415296995</v>
      </c>
      <c r="K20" s="117">
        <v>41530.579352814711</v>
      </c>
      <c r="L20" s="117">
        <v>48162.675087544856</v>
      </c>
      <c r="M20" s="117">
        <v>41423.217749225434</v>
      </c>
      <c r="N20" s="117">
        <v>51310.396828364901</v>
      </c>
      <c r="O20" s="117">
        <v>44713.185764012072</v>
      </c>
      <c r="P20" s="117">
        <v>53461.638361184057</v>
      </c>
      <c r="Q20" s="117">
        <v>46166.093484330908</v>
      </c>
      <c r="R20" s="117">
        <v>56370.581359648968</v>
      </c>
      <c r="S20" s="117">
        <v>49465.018432118668</v>
      </c>
      <c r="T20" s="117">
        <v>55353.701452725109</v>
      </c>
      <c r="U20" s="117">
        <v>51431.672422396412</v>
      </c>
      <c r="V20" s="117">
        <v>63059.685681462812</v>
      </c>
      <c r="W20" s="117">
        <v>55038.816816321676</v>
      </c>
      <c r="X20" s="117">
        <v>61343.028129996746</v>
      </c>
      <c r="Y20" s="117">
        <v>56318.774592531277</v>
      </c>
      <c r="Z20" s="117">
        <v>68988.952943866258</v>
      </c>
      <c r="AA20" s="117">
        <v>56940.483812938008</v>
      </c>
      <c r="AB20" s="117">
        <v>61917.547366860003</v>
      </c>
      <c r="AC20" s="117">
        <v>57423.766205340005</v>
      </c>
      <c r="AD20" s="117">
        <v>75802.377673253999</v>
      </c>
      <c r="AE20" s="117">
        <v>63735.159737859474</v>
      </c>
      <c r="AF20" s="117">
        <v>73728.073809575289</v>
      </c>
      <c r="AG20" s="117">
        <v>63158.929488637354</v>
      </c>
      <c r="AH20" s="117">
        <v>76695.847201530807</v>
      </c>
      <c r="AI20" s="117">
        <v>70765.342670833998</v>
      </c>
      <c r="AJ20" s="117">
        <v>72622.005231971008</v>
      </c>
      <c r="AK20" s="117">
        <v>67476.918437367</v>
      </c>
      <c r="AL20" s="117">
        <v>80088.89794948099</v>
      </c>
      <c r="AM20" s="117">
        <v>74703.403037726996</v>
      </c>
      <c r="AN20" s="117">
        <v>77069.237750061002</v>
      </c>
      <c r="AO20" s="117">
        <v>69342.144335167002</v>
      </c>
      <c r="AP20" s="117">
        <v>84625.544974208024</v>
      </c>
      <c r="AQ20" s="117">
        <v>70984.104700343014</v>
      </c>
      <c r="AR20" s="117">
        <v>79174.560250600989</v>
      </c>
      <c r="AS20" s="117">
        <v>68966.898146117004</v>
      </c>
      <c r="AT20" s="117">
        <v>82919.234167929011</v>
      </c>
      <c r="AU20" s="117">
        <v>71175.480067653989</v>
      </c>
      <c r="AV20" s="117">
        <v>84087.199914280005</v>
      </c>
      <c r="AW20" s="117">
        <v>70171.345208932995</v>
      </c>
      <c r="AX20" s="117">
        <v>84960.832096899991</v>
      </c>
      <c r="AY20" s="117">
        <v>72719.681744471003</v>
      </c>
    </row>
    <row r="21" spans="1:51" ht="20" customHeight="1" x14ac:dyDescent="0.2">
      <c r="A21" s="121">
        <v>22</v>
      </c>
      <c r="B21" s="121" t="s">
        <v>245</v>
      </c>
      <c r="C21" s="117">
        <v>7471.7510768189986</v>
      </c>
      <c r="D21" s="117">
        <v>8908.3435280710019</v>
      </c>
      <c r="E21" s="117">
        <v>8749.4332145410008</v>
      </c>
      <c r="F21" s="117">
        <v>11327.832636764</v>
      </c>
      <c r="G21" s="117">
        <v>7802.3304704670009</v>
      </c>
      <c r="H21" s="117">
        <v>8825.4131845909978</v>
      </c>
      <c r="I21" s="117">
        <v>8779.7788626140027</v>
      </c>
      <c r="J21" s="117">
        <v>12760.068576338002</v>
      </c>
      <c r="K21" s="117">
        <v>8111.7725302598064</v>
      </c>
      <c r="L21" s="117">
        <v>9414.0587149045241</v>
      </c>
      <c r="M21" s="117">
        <v>10131.413702457445</v>
      </c>
      <c r="N21" s="117">
        <v>13509.001570310535</v>
      </c>
      <c r="O21" s="117">
        <v>9343.1371300670016</v>
      </c>
      <c r="P21" s="117">
        <v>11085.081878804001</v>
      </c>
      <c r="Q21" s="117">
        <v>11066.394436264996</v>
      </c>
      <c r="R21" s="117">
        <v>14840.353742327003</v>
      </c>
      <c r="S21" s="117">
        <v>10145.408891169001</v>
      </c>
      <c r="T21" s="117">
        <v>11534.475087948998</v>
      </c>
      <c r="U21" s="117">
        <v>12712.670246384007</v>
      </c>
      <c r="V21" s="117">
        <v>16056.617540379004</v>
      </c>
      <c r="W21" s="117">
        <v>11314.676545937999</v>
      </c>
      <c r="X21" s="117">
        <v>11946.205580578</v>
      </c>
      <c r="Y21" s="117">
        <v>13202.276845913002</v>
      </c>
      <c r="Z21" s="117">
        <v>16654.296547588994</v>
      </c>
      <c r="AA21" s="117">
        <v>11390.022336907999</v>
      </c>
      <c r="AB21" s="117">
        <v>12752.991399629002</v>
      </c>
      <c r="AC21" s="117">
        <v>12834.481672106005</v>
      </c>
      <c r="AD21" s="117">
        <v>19442.258171364996</v>
      </c>
      <c r="AE21" s="117">
        <v>10872.373809430415</v>
      </c>
      <c r="AF21" s="117">
        <v>13043.961373051323</v>
      </c>
      <c r="AG21" s="117">
        <v>12794.001599654955</v>
      </c>
      <c r="AH21" s="117">
        <v>16802.416094326629</v>
      </c>
      <c r="AI21" s="117">
        <v>12890.325901511002</v>
      </c>
      <c r="AJ21" s="117">
        <v>13345.366390304003</v>
      </c>
      <c r="AK21" s="117">
        <v>13946.711814444996</v>
      </c>
      <c r="AL21" s="117">
        <v>17270.305788548998</v>
      </c>
      <c r="AM21" s="117">
        <v>12465.349399950001</v>
      </c>
      <c r="AN21" s="117">
        <v>13527.665942426005</v>
      </c>
      <c r="AO21" s="117">
        <v>13752.703710998998</v>
      </c>
      <c r="AP21" s="117">
        <v>17247.320822769005</v>
      </c>
      <c r="AQ21" s="117">
        <v>12796.184575969004</v>
      </c>
      <c r="AR21" s="117">
        <v>14769.542578787001</v>
      </c>
      <c r="AS21" s="117">
        <v>14550.499976606996</v>
      </c>
      <c r="AT21" s="117">
        <v>16756.667227734994</v>
      </c>
      <c r="AU21" s="117">
        <v>11557.839449636</v>
      </c>
      <c r="AV21" s="117">
        <v>15757.577525486999</v>
      </c>
      <c r="AW21" s="117">
        <v>15683.143160392003</v>
      </c>
      <c r="AX21" s="117">
        <v>20032.694671784</v>
      </c>
      <c r="AY21" s="117">
        <v>13984.769398058001</v>
      </c>
    </row>
    <row r="22" spans="1:51" ht="20" customHeight="1" x14ac:dyDescent="0.2">
      <c r="A22" s="121">
        <v>23</v>
      </c>
      <c r="B22" s="121" t="s">
        <v>817</v>
      </c>
      <c r="C22" s="117">
        <v>4410.6088750271419</v>
      </c>
      <c r="D22" s="117">
        <v>4524.6856234825009</v>
      </c>
      <c r="E22" s="117">
        <v>4599.3018614658795</v>
      </c>
      <c r="F22" s="117">
        <v>4638.4036400244777</v>
      </c>
      <c r="G22" s="117">
        <v>4785.078633501038</v>
      </c>
      <c r="H22" s="117">
        <v>4923.7312387854909</v>
      </c>
      <c r="I22" s="117">
        <v>5001.2237976286806</v>
      </c>
      <c r="J22" s="117">
        <v>5043.9663300847906</v>
      </c>
      <c r="K22" s="117">
        <v>5084.0077696744365</v>
      </c>
      <c r="L22" s="117">
        <v>5205.7286333952998</v>
      </c>
      <c r="M22" s="117">
        <v>5301.1764145097477</v>
      </c>
      <c r="N22" s="117">
        <v>5340.087182420516</v>
      </c>
      <c r="O22" s="117">
        <v>5389.1247200148373</v>
      </c>
      <c r="P22" s="117">
        <v>5526.1766938210667</v>
      </c>
      <c r="Q22" s="117">
        <v>5636.2624227811611</v>
      </c>
      <c r="R22" s="117">
        <v>5685.436163382934</v>
      </c>
      <c r="S22" s="117">
        <v>6071.2935095507273</v>
      </c>
      <c r="T22" s="117">
        <v>6214.8433139629587</v>
      </c>
      <c r="U22" s="117">
        <v>6315.551974073991</v>
      </c>
      <c r="V22" s="117">
        <v>6360.9507986319786</v>
      </c>
      <c r="W22" s="117">
        <v>6751.6271906289603</v>
      </c>
      <c r="X22" s="117">
        <v>6892.5047209124441</v>
      </c>
      <c r="Y22" s="117">
        <v>7055.3248010594925</v>
      </c>
      <c r="Z22" s="117">
        <v>7154.5432873991031</v>
      </c>
      <c r="AA22" s="117">
        <v>7380.3970152448474</v>
      </c>
      <c r="AB22" s="117">
        <v>7533.3658259677577</v>
      </c>
      <c r="AC22" s="117">
        <v>7643.2722406701578</v>
      </c>
      <c r="AD22" s="117">
        <v>7674.9930353819445</v>
      </c>
      <c r="AE22" s="117">
        <v>8135.257068975392</v>
      </c>
      <c r="AF22" s="117">
        <v>8221.5824978872006</v>
      </c>
      <c r="AG22" s="117">
        <v>8399.0556542882387</v>
      </c>
      <c r="AH22" s="117">
        <v>8446.8683616394846</v>
      </c>
      <c r="AI22" s="117">
        <v>8330.9483495715049</v>
      </c>
      <c r="AJ22" s="117">
        <v>8425.6649964109274</v>
      </c>
      <c r="AK22" s="117">
        <v>8575.3687603528415</v>
      </c>
      <c r="AL22" s="117">
        <v>8770.5331709275979</v>
      </c>
      <c r="AM22" s="117">
        <v>9244.1821103856146</v>
      </c>
      <c r="AN22" s="117">
        <v>9083.777244009545</v>
      </c>
      <c r="AO22" s="117">
        <v>9182.9149490750824</v>
      </c>
      <c r="AP22" s="117">
        <v>9362.1256965297598</v>
      </c>
      <c r="AQ22" s="117">
        <v>9124.4092708204771</v>
      </c>
      <c r="AR22" s="117">
        <v>9238.4272439126107</v>
      </c>
      <c r="AS22" s="117">
        <v>9490.9134754926981</v>
      </c>
      <c r="AT22" s="117">
        <v>9886.2500097742104</v>
      </c>
      <c r="AU22" s="117">
        <v>10369.693168677712</v>
      </c>
      <c r="AV22" s="117">
        <v>10868.624871152608</v>
      </c>
      <c r="AW22" s="117">
        <v>11231.14787777665</v>
      </c>
      <c r="AX22" s="117">
        <v>11433.644974934261</v>
      </c>
      <c r="AY22" s="117">
        <v>11304.683173332991</v>
      </c>
    </row>
    <row r="23" spans="1:51" ht="20" customHeight="1" x14ac:dyDescent="0.2">
      <c r="A23" s="121">
        <v>24</v>
      </c>
      <c r="B23" s="121" t="s">
        <v>818</v>
      </c>
      <c r="C23" s="117">
        <v>63557.361241636718</v>
      </c>
      <c r="D23" s="117">
        <v>67307.083280297622</v>
      </c>
      <c r="E23" s="117">
        <v>65074.989453895629</v>
      </c>
      <c r="F23" s="117">
        <v>77867.898208691709</v>
      </c>
      <c r="G23" s="117">
        <v>83913.816463480529</v>
      </c>
      <c r="H23" s="117">
        <v>84278.202308551074</v>
      </c>
      <c r="I23" s="117">
        <v>79242.652709318107</v>
      </c>
      <c r="J23" s="117">
        <v>84798.68401167533</v>
      </c>
      <c r="K23" s="117">
        <v>81812.684198023606</v>
      </c>
      <c r="L23" s="117">
        <v>82247.831159276204</v>
      </c>
      <c r="M23" s="117">
        <v>79919.205742929204</v>
      </c>
      <c r="N23" s="117">
        <v>87592.832864972777</v>
      </c>
      <c r="O23" s="117">
        <v>90875.993899277833</v>
      </c>
      <c r="P23" s="117">
        <v>86330.724302335992</v>
      </c>
      <c r="Q23" s="117">
        <v>87085.794606649361</v>
      </c>
      <c r="R23" s="117">
        <v>101963.1008720411</v>
      </c>
      <c r="S23" s="117">
        <v>90246.557116239317</v>
      </c>
      <c r="T23" s="117">
        <v>89513.652764069426</v>
      </c>
      <c r="U23" s="117">
        <v>115715.52633989777</v>
      </c>
      <c r="V23" s="117">
        <v>130676.56578827674</v>
      </c>
      <c r="W23" s="117">
        <v>187386.21289223147</v>
      </c>
      <c r="X23" s="117">
        <v>144136.43985388317</v>
      </c>
      <c r="Y23" s="117">
        <v>225143.29931359857</v>
      </c>
      <c r="Z23" s="117">
        <v>143800.96961953881</v>
      </c>
      <c r="AA23" s="117">
        <v>166848.95749793609</v>
      </c>
      <c r="AB23" s="117">
        <v>141373.52810065783</v>
      </c>
      <c r="AC23" s="117">
        <v>157225.71452797993</v>
      </c>
      <c r="AD23" s="117">
        <v>141505.00354086855</v>
      </c>
      <c r="AE23" s="117">
        <v>150323.37220771931</v>
      </c>
      <c r="AF23" s="117">
        <v>143175.04965621582</v>
      </c>
      <c r="AG23" s="117">
        <v>137620.87484943247</v>
      </c>
      <c r="AH23" s="117">
        <v>145705.21804419142</v>
      </c>
      <c r="AI23" s="117">
        <v>134655.74281215455</v>
      </c>
      <c r="AJ23" s="117">
        <v>171180.7624200607</v>
      </c>
      <c r="AK23" s="117">
        <v>165414.65996769839</v>
      </c>
      <c r="AL23" s="117">
        <v>131858.00588220562</v>
      </c>
      <c r="AM23" s="117">
        <v>151560.54845072568</v>
      </c>
      <c r="AN23" s="117">
        <v>131583.2692876432</v>
      </c>
      <c r="AO23" s="117">
        <v>112644.63477025912</v>
      </c>
      <c r="AP23" s="117">
        <v>121756.7902754058</v>
      </c>
      <c r="AQ23" s="117">
        <v>112050.73603542926</v>
      </c>
      <c r="AR23" s="117">
        <v>80549.981497821645</v>
      </c>
      <c r="AS23" s="117">
        <v>106057.36170975599</v>
      </c>
      <c r="AT23" s="117">
        <v>131967.68259679354</v>
      </c>
      <c r="AU23" s="117">
        <v>126546.59498407648</v>
      </c>
      <c r="AV23" s="117">
        <v>126305.99429999667</v>
      </c>
      <c r="AW23" s="117">
        <v>158118.515493766</v>
      </c>
      <c r="AX23" s="117">
        <v>190846.89740731317</v>
      </c>
      <c r="AY23" s="117">
        <v>205496.67191679502</v>
      </c>
    </row>
    <row r="24" spans="1:51" ht="20" customHeight="1" x14ac:dyDescent="0.2">
      <c r="A24" s="121">
        <v>25</v>
      </c>
      <c r="B24" s="121" t="s">
        <v>248</v>
      </c>
      <c r="C24" s="117">
        <v>1407.6282416528807</v>
      </c>
      <c r="D24" s="117">
        <v>1165.8854806905877</v>
      </c>
      <c r="E24" s="117">
        <v>1289.3134018804249</v>
      </c>
      <c r="F24" s="117">
        <v>2292.0272591866596</v>
      </c>
      <c r="G24" s="117">
        <v>3436.808987283488</v>
      </c>
      <c r="H24" s="117">
        <v>3471.9738969876175</v>
      </c>
      <c r="I24" s="117">
        <v>2168.7419114174318</v>
      </c>
      <c r="J24" s="117">
        <v>2814.2883819109807</v>
      </c>
      <c r="K24" s="117">
        <v>5743.3653601496053</v>
      </c>
      <c r="L24" s="117">
        <v>4091.6185470165442</v>
      </c>
      <c r="M24" s="117">
        <v>2252.8551286199386</v>
      </c>
      <c r="N24" s="117">
        <v>2331.0831007842107</v>
      </c>
      <c r="O24" s="117">
        <v>3931.775663537022</v>
      </c>
      <c r="P24" s="117">
        <v>3840.7922540736827</v>
      </c>
      <c r="Q24" s="117">
        <v>8476.5522026934377</v>
      </c>
      <c r="R24" s="117">
        <v>8768.3981795597574</v>
      </c>
      <c r="S24" s="117">
        <v>8495.7566834251083</v>
      </c>
      <c r="T24" s="117">
        <v>4672.0953186699317</v>
      </c>
      <c r="U24" s="117">
        <v>11086.810213031702</v>
      </c>
      <c r="V24" s="117">
        <v>5520.5635014659911</v>
      </c>
      <c r="W24" s="117">
        <v>1249.3499809012903</v>
      </c>
      <c r="X24" s="117">
        <v>5969.5130513454633</v>
      </c>
      <c r="Y24" s="117">
        <v>4026.43214783759</v>
      </c>
      <c r="Z24" s="117">
        <v>13403.757862255654</v>
      </c>
      <c r="AA24" s="117">
        <v>13044.135166959999</v>
      </c>
      <c r="AB24" s="117">
        <v>1502.0846740500001</v>
      </c>
      <c r="AC24" s="117">
        <v>10337.343295550001</v>
      </c>
      <c r="AD24" s="117">
        <v>2304.08786925</v>
      </c>
      <c r="AE24" s="117">
        <v>9880.1732953499995</v>
      </c>
      <c r="AF24" s="117">
        <v>1612.4996502999993</v>
      </c>
      <c r="AG24" s="117">
        <v>8705.3375952799997</v>
      </c>
      <c r="AH24" s="117">
        <v>1753.5651275500004</v>
      </c>
      <c r="AI24" s="117">
        <v>7170.7867029499994</v>
      </c>
      <c r="AJ24" s="117">
        <v>1735.3229105800001</v>
      </c>
      <c r="AK24" s="117">
        <v>8207.9274457600004</v>
      </c>
      <c r="AL24" s="117">
        <v>6586.6471026800009</v>
      </c>
      <c r="AM24" s="117">
        <v>7425.0607557899993</v>
      </c>
      <c r="AN24" s="117">
        <v>1410.02453982</v>
      </c>
      <c r="AO24" s="117">
        <v>5320.5437528500006</v>
      </c>
      <c r="AP24" s="117">
        <v>2277.8425849899995</v>
      </c>
      <c r="AQ24" s="117">
        <v>3932.6364254080004</v>
      </c>
      <c r="AR24" s="117">
        <v>2339.7489305499994</v>
      </c>
      <c r="AS24" s="117">
        <v>2953.3479480799997</v>
      </c>
      <c r="AT24" s="117">
        <v>2060.014806226</v>
      </c>
      <c r="AU24" s="117">
        <v>3210.6836106700002</v>
      </c>
      <c r="AV24" s="117">
        <v>1757.7783958699999</v>
      </c>
      <c r="AW24" s="117">
        <v>4125.9627754699995</v>
      </c>
      <c r="AX24" s="117">
        <v>3139.8833469800002</v>
      </c>
      <c r="AY24" s="117">
        <v>4682.10966259</v>
      </c>
    </row>
    <row r="25" spans="1:51" ht="20" customHeight="1" x14ac:dyDescent="0.2">
      <c r="A25" s="121">
        <v>26</v>
      </c>
      <c r="B25" s="121" t="s">
        <v>243</v>
      </c>
      <c r="C25" s="117">
        <v>54332.796931226163</v>
      </c>
      <c r="D25" s="117">
        <v>62574.361805232315</v>
      </c>
      <c r="E25" s="117">
        <v>55373.033954069368</v>
      </c>
      <c r="F25" s="117">
        <v>68275.26212476709</v>
      </c>
      <c r="G25" s="117">
        <v>64823.841000494984</v>
      </c>
      <c r="H25" s="117">
        <v>68190.074013749865</v>
      </c>
      <c r="I25" s="117">
        <v>61773.971123396703</v>
      </c>
      <c r="J25" s="117">
        <v>81417.405629786168</v>
      </c>
      <c r="K25" s="117">
        <v>72048.37129037104</v>
      </c>
      <c r="L25" s="117">
        <v>77890.378347497579</v>
      </c>
      <c r="M25" s="117">
        <v>69111.643411227997</v>
      </c>
      <c r="N25" s="117">
        <v>87937.84397298508</v>
      </c>
      <c r="O25" s="117">
        <v>75172.741928626492</v>
      </c>
      <c r="P25" s="117">
        <v>83493.788367905639</v>
      </c>
      <c r="Q25" s="117">
        <v>72892.546963099012</v>
      </c>
      <c r="R25" s="117">
        <v>87479.318631778631</v>
      </c>
      <c r="S25" s="117">
        <v>92655.429910260602</v>
      </c>
      <c r="T25" s="117">
        <v>89043.410765077861</v>
      </c>
      <c r="U25" s="117">
        <v>82489.810080164942</v>
      </c>
      <c r="V25" s="117">
        <v>89778.182625373185</v>
      </c>
      <c r="W25" s="117">
        <v>92302.912083319097</v>
      </c>
      <c r="X25" s="117">
        <v>92595.801270781914</v>
      </c>
      <c r="Y25" s="117">
        <v>79724.837817991502</v>
      </c>
      <c r="Z25" s="117">
        <v>96582.004127458145</v>
      </c>
      <c r="AA25" s="117">
        <v>92348.728059771471</v>
      </c>
      <c r="AB25" s="117">
        <v>94404.170874834192</v>
      </c>
      <c r="AC25" s="117">
        <v>86027.894506416487</v>
      </c>
      <c r="AD25" s="117">
        <v>132751.8513685886</v>
      </c>
      <c r="AE25" s="117">
        <v>99111.928491360421</v>
      </c>
      <c r="AF25" s="117">
        <v>97875.77374942704</v>
      </c>
      <c r="AG25" s="117">
        <v>92479.047952389898</v>
      </c>
      <c r="AH25" s="117">
        <v>113730.37010932928</v>
      </c>
      <c r="AI25" s="117">
        <v>109775.17623643912</v>
      </c>
      <c r="AJ25" s="117">
        <v>111627.73791157204</v>
      </c>
      <c r="AK25" s="117">
        <v>101615.26867045186</v>
      </c>
      <c r="AL25" s="117">
        <v>124554.58293685751</v>
      </c>
      <c r="AM25" s="117">
        <v>111676.80205557687</v>
      </c>
      <c r="AN25" s="117">
        <v>110179.99371460773</v>
      </c>
      <c r="AO25" s="117">
        <v>110446.30968115407</v>
      </c>
      <c r="AP25" s="117">
        <v>149433.9797355301</v>
      </c>
      <c r="AQ25" s="117">
        <v>121728.76995313496</v>
      </c>
      <c r="AR25" s="117">
        <v>139707.78231762635</v>
      </c>
      <c r="AS25" s="117">
        <v>176356.71546974388</v>
      </c>
      <c r="AT25" s="117">
        <v>148576.33549570994</v>
      </c>
      <c r="AU25" s="117">
        <v>133535.58530236804</v>
      </c>
      <c r="AV25" s="117">
        <v>137252.13698120002</v>
      </c>
      <c r="AW25" s="117">
        <v>148653.462369941</v>
      </c>
      <c r="AX25" s="117">
        <v>176023.495154768</v>
      </c>
      <c r="AY25" s="117">
        <v>170246.478116582</v>
      </c>
    </row>
    <row r="26" spans="1:51" ht="20" customHeight="1" x14ac:dyDescent="0.2">
      <c r="A26" s="121">
        <v>27</v>
      </c>
      <c r="B26" s="121" t="s">
        <v>578</v>
      </c>
      <c r="C26" s="117">
        <v>90737.531497203017</v>
      </c>
      <c r="D26" s="117">
        <v>92375.459585827994</v>
      </c>
      <c r="E26" s="117">
        <v>106291.22633214502</v>
      </c>
      <c r="F26" s="117">
        <v>103270.80202409101</v>
      </c>
      <c r="G26" s="117">
        <v>99523.343902848006</v>
      </c>
      <c r="H26" s="117">
        <v>105557.21866800901</v>
      </c>
      <c r="I26" s="117">
        <v>118055.76015122501</v>
      </c>
      <c r="J26" s="117">
        <v>112536.742354588</v>
      </c>
      <c r="K26" s="117">
        <v>112773.10040565676</v>
      </c>
      <c r="L26" s="117">
        <v>118823.2184813607</v>
      </c>
      <c r="M26" s="117">
        <v>131908.26532510525</v>
      </c>
      <c r="N26" s="117">
        <v>126987.34450554688</v>
      </c>
      <c r="O26" s="117">
        <v>127819.43326124501</v>
      </c>
      <c r="P26" s="117">
        <v>132123.409931089</v>
      </c>
      <c r="Q26" s="117">
        <v>149170.340160764</v>
      </c>
      <c r="R26" s="117">
        <v>142733.424009493</v>
      </c>
      <c r="S26" s="117">
        <v>144403.19268334101</v>
      </c>
      <c r="T26" s="117">
        <v>139344.00897834101</v>
      </c>
      <c r="U26" s="117">
        <v>165974.05333397497</v>
      </c>
      <c r="V26" s="117">
        <v>170063.754326411</v>
      </c>
      <c r="W26" s="117">
        <v>152618.66902343198</v>
      </c>
      <c r="X26" s="117">
        <v>157867.49684507301</v>
      </c>
      <c r="Y26" s="117">
        <v>171099.79745298799</v>
      </c>
      <c r="Z26" s="117">
        <v>185851.85454567397</v>
      </c>
      <c r="AA26" s="117">
        <v>178441.82862838003</v>
      </c>
      <c r="AB26" s="117">
        <v>176014.10507588999</v>
      </c>
      <c r="AC26" s="117">
        <v>195319.64437647403</v>
      </c>
      <c r="AD26" s="117">
        <v>210960.31057789299</v>
      </c>
      <c r="AE26" s="117">
        <v>195028.89608870749</v>
      </c>
      <c r="AF26" s="117">
        <v>206196.77176582569</v>
      </c>
      <c r="AG26" s="117">
        <v>210400.64494603119</v>
      </c>
      <c r="AH26" s="117">
        <v>216668.18026374787</v>
      </c>
      <c r="AI26" s="117">
        <v>208191.13776770502</v>
      </c>
      <c r="AJ26" s="117">
        <v>210224.19842217801</v>
      </c>
      <c r="AK26" s="117">
        <v>221019.567849571</v>
      </c>
      <c r="AL26" s="117">
        <v>225256.24080882501</v>
      </c>
      <c r="AM26" s="117">
        <v>221197.49257175805</v>
      </c>
      <c r="AN26" s="117">
        <v>221210.21092202398</v>
      </c>
      <c r="AO26" s="117">
        <v>236441.926136366</v>
      </c>
      <c r="AP26" s="117">
        <v>243318.59855484898</v>
      </c>
      <c r="AQ26" s="117">
        <v>227259.46379887301</v>
      </c>
      <c r="AR26" s="117">
        <v>430569.64533024904</v>
      </c>
      <c r="AS26" s="117">
        <v>342996.15712825896</v>
      </c>
      <c r="AT26" s="117">
        <v>292534.72626740404</v>
      </c>
      <c r="AU26" s="117">
        <v>239962.56181603798</v>
      </c>
      <c r="AV26" s="117">
        <v>336720.071751429</v>
      </c>
      <c r="AW26" s="117">
        <v>253894.73665575299</v>
      </c>
      <c r="AX26" s="117">
        <v>247451.47284472705</v>
      </c>
      <c r="AY26" s="117">
        <v>290854.76878487004</v>
      </c>
    </row>
    <row r="27" spans="1:51" ht="20" customHeight="1" x14ac:dyDescent="0.2">
      <c r="A27" s="121">
        <v>28</v>
      </c>
      <c r="B27" s="121" t="s">
        <v>396</v>
      </c>
      <c r="C27" s="117">
        <v>1659.6312205460408</v>
      </c>
      <c r="D27" s="117">
        <v>2402.0545708892469</v>
      </c>
      <c r="E27" s="117">
        <v>2641.9009163262745</v>
      </c>
      <c r="F27" s="117">
        <v>3822.8119045747062</v>
      </c>
      <c r="G27" s="117">
        <v>3113.2680522691762</v>
      </c>
      <c r="H27" s="117">
        <v>5026.2319836519418</v>
      </c>
      <c r="I27" s="117">
        <v>4203.5359278580499</v>
      </c>
      <c r="J27" s="117">
        <v>7626.7330878122648</v>
      </c>
      <c r="K27" s="117">
        <v>8235.5181871844088</v>
      </c>
      <c r="L27" s="117">
        <v>6261.7997882122654</v>
      </c>
      <c r="M27" s="117">
        <v>6651.5157160662111</v>
      </c>
      <c r="N27" s="117">
        <v>4638.0055108848846</v>
      </c>
      <c r="O27" s="117">
        <v>8096.295715762426</v>
      </c>
      <c r="P27" s="117">
        <v>9851.2972537867408</v>
      </c>
      <c r="Q27" s="117">
        <v>4761.3078434616164</v>
      </c>
      <c r="R27" s="117">
        <v>9121.1803656929187</v>
      </c>
      <c r="S27" s="117">
        <v>9789.8207636832667</v>
      </c>
      <c r="T27" s="117">
        <v>8753.6366006266617</v>
      </c>
      <c r="U27" s="117">
        <v>9905.137474529276</v>
      </c>
      <c r="V27" s="117">
        <v>9066.801543651618</v>
      </c>
      <c r="W27" s="117">
        <v>6650.4057532500083</v>
      </c>
      <c r="X27" s="117">
        <v>7818.7347446031199</v>
      </c>
      <c r="Y27" s="117">
        <v>7303.1897602014778</v>
      </c>
      <c r="Z27" s="117">
        <v>11128.769209334034</v>
      </c>
      <c r="AA27" s="117">
        <v>6281.048953741989</v>
      </c>
      <c r="AB27" s="117">
        <v>8470.9289470085387</v>
      </c>
      <c r="AC27" s="117">
        <v>7576.1170456130458</v>
      </c>
      <c r="AD27" s="117">
        <v>11150.329996730003</v>
      </c>
      <c r="AE27" s="117">
        <v>4929.9502028830484</v>
      </c>
      <c r="AF27" s="117">
        <v>8773.8867151479171</v>
      </c>
      <c r="AG27" s="117">
        <v>4944.1525686577779</v>
      </c>
      <c r="AH27" s="117">
        <v>7513.2834622356277</v>
      </c>
      <c r="AI27" s="117">
        <v>4873.3734461735858</v>
      </c>
      <c r="AJ27" s="117">
        <v>9012.219837245575</v>
      </c>
      <c r="AK27" s="117">
        <v>9803.7225836200741</v>
      </c>
      <c r="AL27" s="117">
        <v>9065.7733979815603</v>
      </c>
      <c r="AM27" s="117">
        <v>5879.2324606809088</v>
      </c>
      <c r="AN27" s="117">
        <v>11932.422985152594</v>
      </c>
      <c r="AO27" s="117">
        <v>6510.5131712952771</v>
      </c>
      <c r="AP27" s="117">
        <v>43971.688842358883</v>
      </c>
      <c r="AQ27" s="117">
        <v>6542.1195568906232</v>
      </c>
      <c r="AR27" s="117">
        <v>9568.7244706370984</v>
      </c>
      <c r="AS27" s="117">
        <v>8551.1731575434897</v>
      </c>
      <c r="AT27" s="117">
        <v>9465.1448076691522</v>
      </c>
      <c r="AU27" s="117">
        <v>9222.3930640947237</v>
      </c>
      <c r="AV27" s="117">
        <v>14588.267381759484</v>
      </c>
      <c r="AW27" s="117">
        <v>11951.06938703545</v>
      </c>
      <c r="AX27" s="117">
        <v>17655.635900092107</v>
      </c>
      <c r="AY27" s="117">
        <v>10290.496031043866</v>
      </c>
    </row>
    <row r="28" spans="1:51" ht="20" customHeight="1" x14ac:dyDescent="0.2">
      <c r="A28" s="115">
        <v>31</v>
      </c>
      <c r="B28" s="115" t="s">
        <v>610</v>
      </c>
      <c r="C28" s="116">
        <v>1450.6475697938577</v>
      </c>
      <c r="D28" s="116">
        <v>2585.700274566499</v>
      </c>
      <c r="E28" s="116">
        <v>2967.8968111571212</v>
      </c>
      <c r="F28" s="116">
        <v>5867.0551778035224</v>
      </c>
      <c r="G28" s="116">
        <v>-736.6241674730378</v>
      </c>
      <c r="H28" s="116">
        <v>-234.34729673849154</v>
      </c>
      <c r="I28" s="116">
        <v>1525.5378655873201</v>
      </c>
      <c r="J28" s="116">
        <v>2188.6216379962088</v>
      </c>
      <c r="K28" s="116">
        <v>-618.59515865150888</v>
      </c>
      <c r="L28" s="116">
        <v>366.51831621461599</v>
      </c>
      <c r="M28" s="116">
        <v>739.37919417817136</v>
      </c>
      <c r="N28" s="116">
        <v>2074.5403096979267</v>
      </c>
      <c r="O28" s="116">
        <v>30.423812224162702</v>
      </c>
      <c r="P28" s="116">
        <v>199.60849649493372</v>
      </c>
      <c r="Q28" s="116">
        <v>1835.0538987998389</v>
      </c>
      <c r="R28" s="116">
        <v>5815.6052799450663</v>
      </c>
      <c r="S28" s="116">
        <v>1647.1681289252733</v>
      </c>
      <c r="T28" s="116">
        <v>3878.9685227180416</v>
      </c>
      <c r="U28" s="116">
        <v>2977.851960078011</v>
      </c>
      <c r="V28" s="116">
        <v>-481.47664813897882</v>
      </c>
      <c r="W28" s="116">
        <v>-801.2390047529608</v>
      </c>
      <c r="X28" s="116">
        <v>-4445.3625418274441</v>
      </c>
      <c r="Y28" s="116">
        <v>-1710.6858635374938</v>
      </c>
      <c r="Z28" s="116">
        <v>1120.6423266438971</v>
      </c>
      <c r="AA28" s="116">
        <v>-3023.7163564618481</v>
      </c>
      <c r="AB28" s="116">
        <v>-4047.384136276758</v>
      </c>
      <c r="AC28" s="116">
        <v>-3457.5946914261585</v>
      </c>
      <c r="AD28" s="116">
        <v>408.08209387705392</v>
      </c>
      <c r="AE28" s="116">
        <v>-4298.5516091863683</v>
      </c>
      <c r="AF28" s="116">
        <v>-4793.5144783618998</v>
      </c>
      <c r="AG28" s="116">
        <v>-4389.3807143599843</v>
      </c>
      <c r="AH28" s="116">
        <v>-3986.8133746513413</v>
      </c>
      <c r="AI28" s="116">
        <v>-4590.4378436715051</v>
      </c>
      <c r="AJ28" s="116">
        <v>-4695.5838071829276</v>
      </c>
      <c r="AK28" s="116">
        <v>-2814.1067525328399</v>
      </c>
      <c r="AL28" s="116">
        <v>983.75208065040431</v>
      </c>
      <c r="AM28" s="116">
        <v>-5366.7417199186148</v>
      </c>
      <c r="AN28" s="116">
        <v>-5143.9915087585459</v>
      </c>
      <c r="AO28" s="116">
        <v>-7866.057249462081</v>
      </c>
      <c r="AP28" s="116">
        <v>-460.69571285475831</v>
      </c>
      <c r="AQ28" s="116">
        <v>-5707.6830798384763</v>
      </c>
      <c r="AR28" s="116">
        <v>-4439.1233427946099</v>
      </c>
      <c r="AS28" s="116">
        <v>-8599.6922074577014</v>
      </c>
      <c r="AT28" s="116">
        <v>-1938.9772620052102</v>
      </c>
      <c r="AU28" s="116">
        <v>-7291.737783013712</v>
      </c>
      <c r="AV28" s="116">
        <v>-6291.4171421096071</v>
      </c>
      <c r="AW28" s="116">
        <v>-6958.3212571386484</v>
      </c>
      <c r="AX28" s="116">
        <v>-9566.4784713552617</v>
      </c>
      <c r="AY28" s="116">
        <v>-7800.0337088909919</v>
      </c>
    </row>
    <row r="29" spans="1:51" ht="20" customHeight="1" x14ac:dyDescent="0.2">
      <c r="A29" s="122" t="s">
        <v>334</v>
      </c>
      <c r="B29" s="121" t="s">
        <v>330</v>
      </c>
      <c r="C29" s="117">
        <v>5985.346484190999</v>
      </c>
      <c r="D29" s="117">
        <v>7392.5180852489993</v>
      </c>
      <c r="E29" s="117">
        <v>7747.7515749830018</v>
      </c>
      <c r="F29" s="117">
        <v>11556.302234618001</v>
      </c>
      <c r="G29" s="117">
        <v>5042.0885275279998</v>
      </c>
      <c r="H29" s="117">
        <v>6432.0323988869995</v>
      </c>
      <c r="I29" s="117">
        <v>6801.7265333260002</v>
      </c>
      <c r="J29" s="117">
        <v>9620.394781990999</v>
      </c>
      <c r="K29" s="117">
        <v>5038.2834864429278</v>
      </c>
      <c r="L29" s="117">
        <v>6123.5951173199155</v>
      </c>
      <c r="M29" s="117">
        <v>6938.1449107279186</v>
      </c>
      <c r="N29" s="117">
        <v>8883.5826167484429</v>
      </c>
      <c r="O29" s="117">
        <v>5940.4778217290004</v>
      </c>
      <c r="P29" s="117">
        <v>7806.8557261860005</v>
      </c>
      <c r="Q29" s="117">
        <v>9533.5404899710011</v>
      </c>
      <c r="R29" s="117">
        <v>11831.093216027999</v>
      </c>
      <c r="S29" s="117">
        <v>8622.0788852160003</v>
      </c>
      <c r="T29" s="117">
        <v>10684.246507030999</v>
      </c>
      <c r="U29" s="117">
        <v>10947.687704142001</v>
      </c>
      <c r="V29" s="117">
        <v>11213.221578243001</v>
      </c>
      <c r="W29" s="117">
        <v>6223.0189305659997</v>
      </c>
      <c r="X29" s="117">
        <v>6011.0631483450006</v>
      </c>
      <c r="Y29" s="117">
        <v>6832.7231637619989</v>
      </c>
      <c r="Z29" s="117">
        <v>8427.1026010429996</v>
      </c>
      <c r="AA29" s="117">
        <v>4799.6704590129993</v>
      </c>
      <c r="AB29" s="117">
        <v>5371.0775068209987</v>
      </c>
      <c r="AC29" s="117">
        <v>5560.369499213999</v>
      </c>
      <c r="AD29" s="117">
        <v>9063.5074749189989</v>
      </c>
      <c r="AE29" s="117">
        <v>4310.0337576290231</v>
      </c>
      <c r="AF29" s="117">
        <v>5394.3968557852995</v>
      </c>
      <c r="AG29" s="117">
        <v>6220.4765355582549</v>
      </c>
      <c r="AH29" s="117">
        <v>9404.3490701181436</v>
      </c>
      <c r="AI29" s="117">
        <v>4112.7556696900001</v>
      </c>
      <c r="AJ29" s="117">
        <v>5746.3796283679994</v>
      </c>
      <c r="AK29" s="117">
        <v>6513.7225031400012</v>
      </c>
      <c r="AL29" s="117">
        <v>10322.948658198002</v>
      </c>
      <c r="AM29" s="117">
        <v>4283.7958227969993</v>
      </c>
      <c r="AN29" s="117">
        <v>5005.6987122909995</v>
      </c>
      <c r="AO29" s="117">
        <v>5973.3196087430006</v>
      </c>
      <c r="AP29" s="117">
        <v>10133.891027655001</v>
      </c>
      <c r="AQ29" s="117">
        <v>3875.329578462</v>
      </c>
      <c r="AR29" s="117">
        <v>5522.2744365180006</v>
      </c>
      <c r="AS29" s="117">
        <v>6430.3247813349999</v>
      </c>
      <c r="AT29" s="117">
        <v>8702.5774085590001</v>
      </c>
      <c r="AU29" s="117">
        <v>3454.6537505439992</v>
      </c>
      <c r="AV29" s="117">
        <v>5232.1413724729991</v>
      </c>
      <c r="AW29" s="117">
        <v>5666.8006877779999</v>
      </c>
      <c r="AX29" s="117">
        <v>8065.7154059289996</v>
      </c>
      <c r="AY29" s="117">
        <v>3989.2730172919996</v>
      </c>
    </row>
    <row r="30" spans="1:51" ht="20" customHeight="1" x14ac:dyDescent="0.2">
      <c r="A30" s="122" t="s">
        <v>335</v>
      </c>
      <c r="B30" s="121" t="s">
        <v>527</v>
      </c>
      <c r="C30" s="117">
        <v>124.09003937</v>
      </c>
      <c r="D30" s="117">
        <v>282.13218719999998</v>
      </c>
      <c r="E30" s="117">
        <v>180.55290236000002</v>
      </c>
      <c r="F30" s="117">
        <v>1050.84341679</v>
      </c>
      <c r="G30" s="117">
        <v>993.63406149999992</v>
      </c>
      <c r="H30" s="117">
        <v>1742.6484568400001</v>
      </c>
      <c r="I30" s="117">
        <v>274.96487010999999</v>
      </c>
      <c r="J30" s="117">
        <v>2387.8068139100001</v>
      </c>
      <c r="K30" s="117">
        <v>572.87087541999995</v>
      </c>
      <c r="L30" s="117">
        <v>551.34816770999998</v>
      </c>
      <c r="M30" s="117">
        <v>897.58930203999989</v>
      </c>
      <c r="N30" s="117">
        <v>1468.95512463</v>
      </c>
      <c r="O30" s="117">
        <v>520.92928948999997</v>
      </c>
      <c r="P30" s="117">
        <v>2081.0705358699997</v>
      </c>
      <c r="Q30" s="117">
        <v>2062.2241683899997</v>
      </c>
      <c r="R30" s="117">
        <v>330.05177270000001</v>
      </c>
      <c r="S30" s="117">
        <v>903.61724674000004</v>
      </c>
      <c r="T30" s="117">
        <v>590.43467034999992</v>
      </c>
      <c r="U30" s="117">
        <v>1654.2837699899999</v>
      </c>
      <c r="V30" s="117">
        <v>5333.7474277500005</v>
      </c>
      <c r="W30" s="117">
        <v>272.63074469000003</v>
      </c>
      <c r="X30" s="117">
        <v>3563.9209692599998</v>
      </c>
      <c r="Y30" s="117">
        <v>1488.0842262400004</v>
      </c>
      <c r="Z30" s="117">
        <v>151.91698700000001</v>
      </c>
      <c r="AA30" s="117">
        <v>442.98980023000001</v>
      </c>
      <c r="AB30" s="117">
        <v>1885.0958171300001</v>
      </c>
      <c r="AC30" s="117">
        <v>1374.6919499699998</v>
      </c>
      <c r="AD30" s="117">
        <v>980.4323456599999</v>
      </c>
      <c r="AE30" s="117">
        <v>473.32829784</v>
      </c>
      <c r="AF30" s="117">
        <v>1966.3288362599997</v>
      </c>
      <c r="AG30" s="117">
        <v>2210.8015956299996</v>
      </c>
      <c r="AH30" s="117">
        <v>4944.2940831299993</v>
      </c>
      <c r="AI30" s="117">
        <v>372.24516378999999</v>
      </c>
      <c r="AJ30" s="117">
        <v>2016.29843914</v>
      </c>
      <c r="AK30" s="117">
        <v>752.46049532000006</v>
      </c>
      <c r="AL30" s="117">
        <v>568.66340662000005</v>
      </c>
      <c r="AM30" s="117">
        <v>406.35543232999999</v>
      </c>
      <c r="AN30" s="117">
        <v>1065.91297704</v>
      </c>
      <c r="AO30" s="117">
        <v>4656.4619091300001</v>
      </c>
      <c r="AP30" s="117">
        <v>1232.4610439799999</v>
      </c>
      <c r="AQ30" s="117">
        <v>458.60338748000004</v>
      </c>
      <c r="AR30" s="117">
        <v>722.97053540000002</v>
      </c>
      <c r="AS30" s="117">
        <v>5539.1035133000023</v>
      </c>
      <c r="AT30" s="117">
        <v>755.30466078999984</v>
      </c>
      <c r="AU30" s="117">
        <v>376.69836487999999</v>
      </c>
      <c r="AV30" s="117">
        <v>654.93364342999996</v>
      </c>
      <c r="AW30" s="117">
        <v>1393.97406714</v>
      </c>
      <c r="AX30" s="117">
        <v>6198.5489023499995</v>
      </c>
      <c r="AY30" s="117">
        <v>484.62355285000001</v>
      </c>
    </row>
    <row r="31" spans="1:51" ht="20" customHeight="1" x14ac:dyDescent="0.2">
      <c r="A31" s="122" t="s">
        <v>336</v>
      </c>
      <c r="B31" s="121" t="s">
        <v>817</v>
      </c>
      <c r="C31" s="117">
        <v>4410.6088750271419</v>
      </c>
      <c r="D31" s="117">
        <v>4524.6856234825009</v>
      </c>
      <c r="E31" s="117">
        <v>4599.3018614658795</v>
      </c>
      <c r="F31" s="117">
        <v>4638.4036400244777</v>
      </c>
      <c r="G31" s="117">
        <v>4785.078633501038</v>
      </c>
      <c r="H31" s="117">
        <v>4923.7312387854909</v>
      </c>
      <c r="I31" s="117">
        <v>5001.2237976286806</v>
      </c>
      <c r="J31" s="117">
        <v>5043.9663300847906</v>
      </c>
      <c r="K31" s="117">
        <v>5084.0077696744365</v>
      </c>
      <c r="L31" s="117">
        <v>5205.7286333952998</v>
      </c>
      <c r="M31" s="117">
        <v>5301.1764145097477</v>
      </c>
      <c r="N31" s="117">
        <v>5340.087182420516</v>
      </c>
      <c r="O31" s="117">
        <v>5389.1247200148373</v>
      </c>
      <c r="P31" s="117">
        <v>5526.1766938210667</v>
      </c>
      <c r="Q31" s="117">
        <v>5636.2624227811611</v>
      </c>
      <c r="R31" s="117">
        <v>5685.436163382934</v>
      </c>
      <c r="S31" s="117">
        <v>6071.2935095507273</v>
      </c>
      <c r="T31" s="117">
        <v>6214.8433139629587</v>
      </c>
      <c r="U31" s="117">
        <v>6315.551974073991</v>
      </c>
      <c r="V31" s="117">
        <v>6360.9507986319786</v>
      </c>
      <c r="W31" s="117">
        <v>6751.6271906289603</v>
      </c>
      <c r="X31" s="117">
        <v>6892.5047209124441</v>
      </c>
      <c r="Y31" s="117">
        <v>7055.3248010594925</v>
      </c>
      <c r="Z31" s="117">
        <v>7154.5432873991031</v>
      </c>
      <c r="AA31" s="117">
        <v>7380.3970152448474</v>
      </c>
      <c r="AB31" s="117">
        <v>7533.3658259677577</v>
      </c>
      <c r="AC31" s="117">
        <v>7643.2722406701578</v>
      </c>
      <c r="AD31" s="117">
        <v>7674.9930353819445</v>
      </c>
      <c r="AE31" s="117">
        <v>8135.257068975392</v>
      </c>
      <c r="AF31" s="117">
        <v>8221.5824978872006</v>
      </c>
      <c r="AG31" s="117">
        <v>8399.0556542882387</v>
      </c>
      <c r="AH31" s="117">
        <v>8446.8683616394846</v>
      </c>
      <c r="AI31" s="117">
        <v>8330.9483495715049</v>
      </c>
      <c r="AJ31" s="117">
        <v>8425.6649964109274</v>
      </c>
      <c r="AK31" s="117">
        <v>8575.3687603528415</v>
      </c>
      <c r="AL31" s="117">
        <v>8770.5331709275979</v>
      </c>
      <c r="AM31" s="117">
        <v>9244.1821103856146</v>
      </c>
      <c r="AN31" s="117">
        <v>9083.777244009545</v>
      </c>
      <c r="AO31" s="117">
        <v>9182.9149490750824</v>
      </c>
      <c r="AP31" s="117">
        <v>9362.1256965297598</v>
      </c>
      <c r="AQ31" s="117">
        <v>9124.4092708204771</v>
      </c>
      <c r="AR31" s="117">
        <v>9238.4272439126107</v>
      </c>
      <c r="AS31" s="117">
        <v>9490.9134754926981</v>
      </c>
      <c r="AT31" s="117">
        <v>9886.2500097742104</v>
      </c>
      <c r="AU31" s="117">
        <v>10369.693168677712</v>
      </c>
      <c r="AV31" s="117">
        <v>10868.624871152608</v>
      </c>
      <c r="AW31" s="117">
        <v>11231.14787777665</v>
      </c>
      <c r="AX31" s="117">
        <v>11433.644974934261</v>
      </c>
      <c r="AY31" s="117">
        <v>11304.683173332991</v>
      </c>
    </row>
    <row r="32" spans="1:51" ht="20" customHeight="1" x14ac:dyDescent="0.2">
      <c r="A32" s="123"/>
      <c r="B32" s="123" t="s">
        <v>397</v>
      </c>
      <c r="C32" s="124">
        <v>-23084.673311840583</v>
      </c>
      <c r="D32" s="124">
        <v>-24229.14541588389</v>
      </c>
      <c r="E32" s="124">
        <v>-28200.423521356584</v>
      </c>
      <c r="F32" s="124">
        <v>-20924.265002596672</v>
      </c>
      <c r="G32" s="124">
        <v>-16078.021608544368</v>
      </c>
      <c r="H32" s="124">
        <v>-32934.967565952757</v>
      </c>
      <c r="I32" s="124">
        <v>-31919.790963833599</v>
      </c>
      <c r="J32" s="124">
        <v>-37970.915725659899</v>
      </c>
      <c r="K32" s="124">
        <v>-17744.799688748331</v>
      </c>
      <c r="L32" s="124">
        <v>-30089.634204780261</v>
      </c>
      <c r="M32" s="124">
        <v>-9427.9123693327565</v>
      </c>
      <c r="N32" s="124">
        <v>-31492.250742720338</v>
      </c>
      <c r="O32" s="124">
        <v>-28978.815877988527</v>
      </c>
      <c r="P32" s="124">
        <v>-43239.98868087602</v>
      </c>
      <c r="Q32" s="124">
        <v>-57441.026760291657</v>
      </c>
      <c r="R32" s="124">
        <v>-22278.169736471027</v>
      </c>
      <c r="S32" s="124">
        <v>-34544.484305200196</v>
      </c>
      <c r="T32" s="124">
        <v>-49360.58667015715</v>
      </c>
      <c r="U32" s="124">
        <v>-123692.73591540937</v>
      </c>
      <c r="V32" s="124">
        <v>-102797.0606378997</v>
      </c>
      <c r="W32" s="124">
        <v>-119272.52602221284</v>
      </c>
      <c r="X32" s="124">
        <v>-65578.078862840179</v>
      </c>
      <c r="Y32" s="124">
        <v>-186375.22652067541</v>
      </c>
      <c r="Z32" s="124">
        <v>-110247.29664622337</v>
      </c>
      <c r="AA32" s="124">
        <v>-70865.848729625504</v>
      </c>
      <c r="AB32" s="124">
        <v>-87249.857285015198</v>
      </c>
      <c r="AC32" s="124">
        <v>-148621.82864631686</v>
      </c>
      <c r="AD32" s="124">
        <v>-135894.43906813813</v>
      </c>
      <c r="AE32" s="124">
        <v>-112122.11359649248</v>
      </c>
      <c r="AF32" s="124">
        <v>-138367.82456762349</v>
      </c>
      <c r="AG32" s="124">
        <v>-139741.66941101413</v>
      </c>
      <c r="AH32" s="124">
        <v>-117923.8110678017</v>
      </c>
      <c r="AI32" s="124">
        <v>-97515.058085543104</v>
      </c>
      <c r="AJ32" s="124">
        <v>-145091.01196868616</v>
      </c>
      <c r="AK32" s="124">
        <v>-136555.30724463626</v>
      </c>
      <c r="AL32" s="124">
        <v>-96214.066433978645</v>
      </c>
      <c r="AM32" s="124">
        <v>-102731.56192953483</v>
      </c>
      <c r="AN32" s="124">
        <v>-107044.09374989045</v>
      </c>
      <c r="AO32" s="124">
        <v>-101146.10303975138</v>
      </c>
      <c r="AP32" s="124">
        <v>-81212.354854940029</v>
      </c>
      <c r="AQ32" s="124">
        <v>-66538.635452412884</v>
      </c>
      <c r="AR32" s="124">
        <v>-429358.13814592035</v>
      </c>
      <c r="AS32" s="124">
        <v>-299467.55129304284</v>
      </c>
      <c r="AT32" s="124">
        <v>-150990.94127863573</v>
      </c>
      <c r="AU32" s="124">
        <v>-51595.926432989392</v>
      </c>
      <c r="AV32" s="124">
        <v>-186158.60208168154</v>
      </c>
      <c r="AW32" s="124">
        <v>-102572.38316968098</v>
      </c>
      <c r="AX32" s="124">
        <v>-68514.500499895948</v>
      </c>
      <c r="AY32" s="124">
        <v>-83034.230977238738</v>
      </c>
    </row>
    <row r="33" spans="1:51" ht="20" customHeight="1" x14ac:dyDescent="0.2">
      <c r="A33" s="123"/>
      <c r="B33" s="123" t="s">
        <v>398</v>
      </c>
      <c r="C33" s="124">
        <v>12482.396809048056</v>
      </c>
      <c r="D33" s="124">
        <v>8701.4154589981481</v>
      </c>
      <c r="E33" s="124">
        <v>8902.9202408293349</v>
      </c>
      <c r="F33" s="124">
        <v>15677.989231670654</v>
      </c>
      <c r="G33" s="124">
        <v>31403.630159308363</v>
      </c>
      <c r="H33" s="124">
        <v>19646.606031449453</v>
      </c>
      <c r="I33" s="124">
        <v>19272.136196268533</v>
      </c>
      <c r="J33" s="124">
        <v>11831.432230979772</v>
      </c>
      <c r="K33" s="124">
        <v>34632.574189566396</v>
      </c>
      <c r="L33" s="124">
        <v>9641.0457880251633</v>
      </c>
      <c r="M33" s="124">
        <v>23715.395138830587</v>
      </c>
      <c r="N33" s="124">
        <v>18974.738552391893</v>
      </c>
      <c r="O33" s="124">
        <v>26286.037116000545</v>
      </c>
      <c r="P33" s="124">
        <v>9904.431053796623</v>
      </c>
      <c r="Q33" s="124">
        <v>-7510.1410653280182</v>
      </c>
      <c r="R33" s="124">
        <v>37247.819851845314</v>
      </c>
      <c r="S33" s="124">
        <v>9342.0114006666408</v>
      </c>
      <c r="T33" s="124">
        <v>87.891573690401856</v>
      </c>
      <c r="U33" s="124">
        <v>-33555.915491562031</v>
      </c>
      <c r="V33" s="124">
        <v>-12409.242550639668</v>
      </c>
      <c r="W33" s="124">
        <v>15930.874543190759</v>
      </c>
      <c r="X33" s="124">
        <v>-3279.4091799856251</v>
      </c>
      <c r="Y33" s="124">
        <v>-17990.898050950011</v>
      </c>
      <c r="Z33" s="124">
        <v>-47905.86945807765</v>
      </c>
      <c r="AA33" s="124">
        <v>-2151.2411252369493</v>
      </c>
      <c r="AB33" s="124">
        <v>-16978.244573344506</v>
      </c>
      <c r="AC33" s="124">
        <v>-53574.921822062999</v>
      </c>
      <c r="AD33" s="124">
        <v>-46704.349978569939</v>
      </c>
      <c r="AE33" s="124">
        <v>-16578.144641524559</v>
      </c>
      <c r="AF33" s="124">
        <v>-41644.6761288985</v>
      </c>
      <c r="AG33" s="124">
        <v>-43664.735860223431</v>
      </c>
      <c r="AH33" s="124">
        <v>-20090.570921751249</v>
      </c>
      <c r="AI33" s="124">
        <v>-8456.7728052365273</v>
      </c>
      <c r="AJ33" s="124">
        <v>-20391.46342562497</v>
      </c>
      <c r="AK33" s="124">
        <v>-35596.960323670472</v>
      </c>
      <c r="AL33" s="124">
        <v>-25504.519711558038</v>
      </c>
      <c r="AM33" s="124">
        <v>-7631.2163500519964</v>
      </c>
      <c r="AN33" s="124">
        <v>-25493.25019666359</v>
      </c>
      <c r="AO33" s="124">
        <v>-32318.128876380302</v>
      </c>
      <c r="AP33" s="124">
        <v>-1975.9452296331874</v>
      </c>
      <c r="AQ33" s="124">
        <v>-1335.0291386806057</v>
      </c>
      <c r="AR33" s="124">
        <v>-377466.04211842717</v>
      </c>
      <c r="AS33" s="124">
        <v>-224011.73860668542</v>
      </c>
      <c r="AT33" s="124">
        <v>-58386.061022724141</v>
      </c>
      <c r="AU33" s="124">
        <v>27487.508704990149</v>
      </c>
      <c r="AV33" s="124">
        <v>-104155.72414592723</v>
      </c>
      <c r="AW33" s="124">
        <v>2140.2293113746855</v>
      </c>
      <c r="AX33" s="124">
        <v>58705.712809822464</v>
      </c>
      <c r="AY33" s="124">
        <v>52111.815149727365</v>
      </c>
    </row>
    <row r="34" spans="1:51" ht="20" customHeight="1" x14ac:dyDescent="0.2">
      <c r="A34" s="125" t="s">
        <v>255</v>
      </c>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row>
    <row r="35" spans="1:51" ht="20" customHeight="1" x14ac:dyDescent="0.2">
      <c r="A35" s="127" t="s">
        <v>238</v>
      </c>
      <c r="B35" s="128" t="s">
        <v>388</v>
      </c>
      <c r="C35" s="129">
        <v>5291.2860602669998</v>
      </c>
      <c r="D35" s="129">
        <v>6759.1500626510006</v>
      </c>
      <c r="E35" s="129">
        <v>7402.788139323</v>
      </c>
      <c r="F35" s="129">
        <v>10615.435114100999</v>
      </c>
      <c r="G35" s="129">
        <v>4724.5936531690004</v>
      </c>
      <c r="H35" s="129">
        <v>5798.1028810119997</v>
      </c>
      <c r="I35" s="129">
        <v>6315.0734756680004</v>
      </c>
      <c r="J35" s="129">
        <v>8659.4906272229982</v>
      </c>
      <c r="K35" s="129">
        <v>4449.7816719767925</v>
      </c>
      <c r="L35" s="129">
        <v>5767.2064167082399</v>
      </c>
      <c r="M35" s="129">
        <v>6677.2977316089236</v>
      </c>
      <c r="N35" s="129">
        <v>8290.604062319233</v>
      </c>
      <c r="O35" s="129">
        <v>5717.6325632770004</v>
      </c>
      <c r="P35" s="129">
        <v>7455.424092756999</v>
      </c>
      <c r="Q35" s="129">
        <v>8615.2030730679999</v>
      </c>
      <c r="R35" s="129">
        <v>11016.367054626</v>
      </c>
      <c r="S35" s="129">
        <v>8065.4940587330002</v>
      </c>
      <c r="T35" s="129">
        <v>10087.614758917</v>
      </c>
      <c r="U35" s="129">
        <v>10513.582619157001</v>
      </c>
      <c r="V35" s="129">
        <v>10550.321035309002</v>
      </c>
      <c r="W35" s="129">
        <v>5891.5717668259995</v>
      </c>
      <c r="X35" s="129">
        <v>5637.5431321599999</v>
      </c>
      <c r="Y35" s="129">
        <v>5947.225989573999</v>
      </c>
      <c r="Z35" s="129">
        <v>7736.4610176440001</v>
      </c>
      <c r="AA35" s="129">
        <v>4559.7465102009992</v>
      </c>
      <c r="AB35" s="129">
        <v>5057.0000648469995</v>
      </c>
      <c r="AC35" s="129">
        <v>5320.9500631709998</v>
      </c>
      <c r="AD35" s="129">
        <v>8430.8703206459995</v>
      </c>
      <c r="AE35" s="129">
        <v>4151.1318239437824</v>
      </c>
      <c r="AF35" s="129">
        <v>4924.064750891559</v>
      </c>
      <c r="AG35" s="129">
        <v>5954.261593968914</v>
      </c>
      <c r="AH35" s="129">
        <v>8303.8586158515027</v>
      </c>
      <c r="AI35" s="129">
        <v>3967.6705778450005</v>
      </c>
      <c r="AJ35" s="129">
        <v>5433.7021844399997</v>
      </c>
      <c r="AK35" s="129">
        <v>6240.6986585080012</v>
      </c>
      <c r="AL35" s="129">
        <v>9647.5042101300023</v>
      </c>
      <c r="AM35" s="129">
        <v>4088.8656813550001</v>
      </c>
      <c r="AN35" s="129">
        <v>4752.0321936869996</v>
      </c>
      <c r="AO35" s="129">
        <v>5765.1821886360003</v>
      </c>
      <c r="AP35" s="129">
        <v>9569.3831977970003</v>
      </c>
      <c r="AQ35" s="129">
        <v>3744.2205549539999</v>
      </c>
      <c r="AR35" s="129">
        <v>5109.9587721259995</v>
      </c>
      <c r="AS35" s="129">
        <v>6169.480545851</v>
      </c>
      <c r="AT35" s="129">
        <v>8125.0360126990008</v>
      </c>
      <c r="AU35" s="129">
        <v>3036.59595223</v>
      </c>
      <c r="AV35" s="129">
        <v>4791.6774437220001</v>
      </c>
      <c r="AW35" s="129">
        <v>5247.8880142609996</v>
      </c>
      <c r="AX35" s="129">
        <v>7295.259513130999</v>
      </c>
      <c r="AY35" s="129">
        <v>3685.0931865009998</v>
      </c>
    </row>
    <row r="36" spans="1:51" ht="20" customHeight="1" x14ac:dyDescent="0.2">
      <c r="A36" s="127" t="s">
        <v>239</v>
      </c>
      <c r="B36" s="128" t="s">
        <v>250</v>
      </c>
      <c r="C36" s="129">
        <v>-17223.416867019598</v>
      </c>
      <c r="D36" s="129">
        <v>-17118.759517834893</v>
      </c>
      <c r="E36" s="129">
        <v>-20633.224848733586</v>
      </c>
      <c r="F36" s="129">
        <v>-10418.806184768666</v>
      </c>
      <c r="G36" s="129">
        <v>-12029.567142516356</v>
      </c>
      <c r="H36" s="129">
        <v>-28245.583623905753</v>
      </c>
      <c r="I36" s="129">
        <v>-25393.0293006176</v>
      </c>
      <c r="J36" s="129">
        <v>-30738.327757578896</v>
      </c>
      <c r="K36" s="129">
        <v>-13279.387077725409</v>
      </c>
      <c r="L36" s="129">
        <v>-24517.387255170346</v>
      </c>
      <c r="M36" s="129">
        <v>-3387.3567606448246</v>
      </c>
      <c r="N36" s="129">
        <v>-24077.623250601915</v>
      </c>
      <c r="O36" s="129">
        <v>-23559.26734574954</v>
      </c>
      <c r="P36" s="129">
        <v>-37514.20349056003</v>
      </c>
      <c r="Q36" s="129">
        <v>-49969.710438710666</v>
      </c>
      <c r="R36" s="129">
        <v>-10777.128293143036</v>
      </c>
      <c r="S36" s="129">
        <v>-26826.022666724224</v>
      </c>
      <c r="T36" s="129">
        <v>-39266.774833476164</v>
      </c>
      <c r="U36" s="129">
        <v>-114399.33198125736</v>
      </c>
      <c r="V36" s="129">
        <v>-96917.586487406705</v>
      </c>
      <c r="W36" s="129">
        <v>-113322.13783633683</v>
      </c>
      <c r="X36" s="129">
        <v>-63130.936683755164</v>
      </c>
      <c r="Y36" s="129">
        <v>-181030.58758315339</v>
      </c>
      <c r="Z36" s="129">
        <v>-101972.11103218034</v>
      </c>
      <c r="AA36" s="129">
        <v>-66509.168070842541</v>
      </c>
      <c r="AB36" s="129">
        <v>-83763.875595324193</v>
      </c>
      <c r="AC36" s="129">
        <v>-144436.15109707287</v>
      </c>
      <c r="AD36" s="129">
        <v>-127811.36393887912</v>
      </c>
      <c r="AE36" s="129">
        <v>-108285.40813670345</v>
      </c>
      <c r="AF36" s="129">
        <v>-134939.7565480982</v>
      </c>
      <c r="AG36" s="129">
        <v>-135731.99447108584</v>
      </c>
      <c r="AH36" s="129">
        <v>-113463.75608081355</v>
      </c>
      <c r="AI36" s="129">
        <v>-93774.547579643113</v>
      </c>
      <c r="AJ36" s="129">
        <v>-141360.93077945814</v>
      </c>
      <c r="AK36" s="129">
        <v>-130794.04523681627</v>
      </c>
      <c r="AL36" s="129">
        <v>-86459.781182400664</v>
      </c>
      <c r="AM36" s="129">
        <v>-98854.121539067826</v>
      </c>
      <c r="AN36" s="129">
        <v>-103104.30801463945</v>
      </c>
      <c r="AO36" s="129">
        <v>-99829.245340138383</v>
      </c>
      <c r="AP36" s="129">
        <v>-72310.924871265044</v>
      </c>
      <c r="AQ36" s="129">
        <v>-63121.909261430868</v>
      </c>
      <c r="AR36" s="129">
        <v>-424558.83424480236</v>
      </c>
      <c r="AS36" s="129">
        <v>-298576.33002500783</v>
      </c>
      <c r="AT36" s="129">
        <v>-143043.66853086674</v>
      </c>
      <c r="AU36" s="129">
        <v>-48517.971047325409</v>
      </c>
      <c r="AV36" s="129">
        <v>-181581.39435263854</v>
      </c>
      <c r="AW36" s="129">
        <v>-98299.556549042958</v>
      </c>
      <c r="AX36" s="129">
        <v>-66647.333996316942</v>
      </c>
      <c r="AY36" s="129">
        <v>-79529.581512796794</v>
      </c>
    </row>
    <row r="37" spans="1:51" ht="20" customHeight="1" x14ac:dyDescent="0.2">
      <c r="A37" s="130" t="s">
        <v>240</v>
      </c>
      <c r="B37" s="131" t="s">
        <v>251</v>
      </c>
      <c r="C37" s="132">
        <v>-21634.025742046739</v>
      </c>
      <c r="D37" s="132">
        <v>-21643.445141317396</v>
      </c>
      <c r="E37" s="132">
        <v>-25232.526710199469</v>
      </c>
      <c r="F37" s="132">
        <v>-15057.209824793143</v>
      </c>
      <c r="G37" s="132">
        <v>-16814.645776017394</v>
      </c>
      <c r="H37" s="132">
        <v>-33169.314862691244</v>
      </c>
      <c r="I37" s="132">
        <v>-30394.253098246278</v>
      </c>
      <c r="J37" s="132">
        <v>-35782.294087663686</v>
      </c>
      <c r="K37" s="132">
        <v>-18363.394847399846</v>
      </c>
      <c r="L37" s="132">
        <v>-29723.115888565648</v>
      </c>
      <c r="M37" s="132">
        <v>-8688.5331751545746</v>
      </c>
      <c r="N37" s="132">
        <v>-29417.710433022425</v>
      </c>
      <c r="O37" s="132">
        <v>-28948.392065764376</v>
      </c>
      <c r="P37" s="132">
        <v>-43040.380184381094</v>
      </c>
      <c r="Q37" s="132">
        <v>-55605.972861491828</v>
      </c>
      <c r="R37" s="132">
        <v>-16462.564456525972</v>
      </c>
      <c r="S37" s="132">
        <v>-32897.316176274951</v>
      </c>
      <c r="T37" s="132">
        <v>-45481.61814743912</v>
      </c>
      <c r="U37" s="132">
        <v>-120714.88395533134</v>
      </c>
      <c r="V37" s="132">
        <v>-103278.53728603869</v>
      </c>
      <c r="W37" s="132">
        <v>-120073.76502696579</v>
      </c>
      <c r="X37" s="132">
        <v>-70023.44140466761</v>
      </c>
      <c r="Y37" s="132">
        <v>-188085.91238421289</v>
      </c>
      <c r="Z37" s="132">
        <v>-109126.65431957945</v>
      </c>
      <c r="AA37" s="132">
        <v>-73889.565086087372</v>
      </c>
      <c r="AB37" s="132">
        <v>-91297.241421291954</v>
      </c>
      <c r="AC37" s="132">
        <v>-152079.42333774304</v>
      </c>
      <c r="AD37" s="132">
        <v>-135486.35697426106</v>
      </c>
      <c r="AE37" s="132">
        <v>-116420.66520567884</v>
      </c>
      <c r="AF37" s="132">
        <v>-143161.3390459854</v>
      </c>
      <c r="AG37" s="132">
        <v>-144131.05012537411</v>
      </c>
      <c r="AH37" s="132">
        <v>-121910.62444245303</v>
      </c>
      <c r="AI37" s="132">
        <v>-102105.49592921461</v>
      </c>
      <c r="AJ37" s="132">
        <v>-149786.59577586909</v>
      </c>
      <c r="AK37" s="132">
        <v>-139369.41399716912</v>
      </c>
      <c r="AL37" s="132">
        <v>-95230.314353328256</v>
      </c>
      <c r="AM37" s="132">
        <v>-108098.30364945345</v>
      </c>
      <c r="AN37" s="132">
        <v>-112188.08525864899</v>
      </c>
      <c r="AO37" s="132">
        <v>-109012.16028921347</v>
      </c>
      <c r="AP37" s="132">
        <v>-81673.050567794795</v>
      </c>
      <c r="AQ37" s="132">
        <v>-72246.318532251345</v>
      </c>
      <c r="AR37" s="132">
        <v>-433797.26148871507</v>
      </c>
      <c r="AS37" s="132">
        <v>-308067.24350050057</v>
      </c>
      <c r="AT37" s="132">
        <v>-152929.91854064094</v>
      </c>
      <c r="AU37" s="132">
        <v>-58887.664216003119</v>
      </c>
      <c r="AV37" s="132">
        <v>-192450.01922379114</v>
      </c>
      <c r="AW37" s="132">
        <v>-109530.7044268196</v>
      </c>
      <c r="AX37" s="132">
        <v>-78080.978971251199</v>
      </c>
      <c r="AY37" s="132">
        <v>-90834.264686129784</v>
      </c>
    </row>
    <row r="38" spans="1:51" ht="20" customHeight="1" x14ac:dyDescent="0.2">
      <c r="A38" s="135"/>
      <c r="B38" s="136"/>
      <c r="C38" s="137"/>
      <c r="D38" s="137"/>
      <c r="E38" s="137"/>
      <c r="F38" s="137"/>
      <c r="G38" s="137"/>
      <c r="H38" s="137"/>
      <c r="I38" s="137"/>
      <c r="J38" s="137"/>
      <c r="K38" s="137"/>
      <c r="L38" s="137"/>
      <c r="M38" s="137"/>
      <c r="N38" s="137"/>
      <c r="O38" s="137"/>
      <c r="P38" s="137"/>
      <c r="Q38" s="137"/>
      <c r="R38" s="137"/>
      <c r="S38" s="137"/>
      <c r="T38" s="137"/>
      <c r="U38" s="137"/>
      <c r="V38" s="137"/>
      <c r="W38" s="137"/>
      <c r="X38" s="137"/>
      <c r="Y38" s="137"/>
      <c r="Z38" s="137"/>
      <c r="AA38" s="137"/>
      <c r="AB38" s="137"/>
      <c r="AC38" s="137"/>
      <c r="AD38" s="137"/>
      <c r="AE38" s="137"/>
      <c r="AF38" s="137"/>
      <c r="AG38" s="137"/>
      <c r="AH38" s="137"/>
      <c r="AI38" s="137"/>
      <c r="AJ38" s="137"/>
      <c r="AK38" s="137"/>
      <c r="AL38" s="137"/>
      <c r="AM38" s="137"/>
      <c r="AN38" s="137"/>
      <c r="AO38" s="137"/>
      <c r="AP38" s="137"/>
      <c r="AQ38" s="137"/>
      <c r="AR38" s="137"/>
      <c r="AS38" s="137"/>
      <c r="AT38" s="137"/>
      <c r="AU38" s="137"/>
      <c r="AV38" s="137"/>
      <c r="AW38" s="137"/>
      <c r="AX38" s="137"/>
      <c r="AY38" s="137"/>
    </row>
    <row r="39" spans="1:51" s="133" customFormat="1" ht="20" customHeight="1" x14ac:dyDescent="0.2">
      <c r="A39" s="333" t="s">
        <v>715</v>
      </c>
      <c r="B39" s="333"/>
      <c r="C39" s="83" t="s">
        <v>671</v>
      </c>
      <c r="D39" s="83" t="s">
        <v>672</v>
      </c>
      <c r="E39" s="83" t="s">
        <v>673</v>
      </c>
      <c r="F39" s="83" t="s">
        <v>674</v>
      </c>
      <c r="G39" s="83" t="s">
        <v>675</v>
      </c>
      <c r="H39" s="83" t="s">
        <v>676</v>
      </c>
      <c r="I39" s="83" t="s">
        <v>677</v>
      </c>
      <c r="J39" s="83" t="s">
        <v>678</v>
      </c>
      <c r="K39" s="83" t="s">
        <v>679</v>
      </c>
      <c r="L39" s="83" t="s">
        <v>680</v>
      </c>
      <c r="M39" s="83" t="s">
        <v>681</v>
      </c>
      <c r="N39" s="83" t="s">
        <v>682</v>
      </c>
      <c r="O39" s="83" t="s">
        <v>683</v>
      </c>
      <c r="P39" s="83" t="s">
        <v>684</v>
      </c>
      <c r="Q39" s="83" t="s">
        <v>685</v>
      </c>
      <c r="R39" s="83" t="s">
        <v>686</v>
      </c>
      <c r="S39" s="83" t="s">
        <v>687</v>
      </c>
      <c r="T39" s="83" t="s">
        <v>688</v>
      </c>
      <c r="U39" s="83" t="s">
        <v>689</v>
      </c>
      <c r="V39" s="83" t="s">
        <v>690</v>
      </c>
      <c r="W39" s="83" t="s">
        <v>691</v>
      </c>
      <c r="X39" s="83" t="s">
        <v>692</v>
      </c>
      <c r="Y39" s="83" t="s">
        <v>693</v>
      </c>
      <c r="Z39" s="83" t="s">
        <v>694</v>
      </c>
      <c r="AA39" s="83" t="s">
        <v>695</v>
      </c>
      <c r="AB39" s="83" t="s">
        <v>696</v>
      </c>
      <c r="AC39" s="83" t="s">
        <v>697</v>
      </c>
      <c r="AD39" s="83" t="s">
        <v>698</v>
      </c>
      <c r="AE39" s="83" t="s">
        <v>699</v>
      </c>
      <c r="AF39" s="83" t="s">
        <v>700</v>
      </c>
      <c r="AG39" s="83" t="s">
        <v>701</v>
      </c>
      <c r="AH39" s="83" t="s">
        <v>702</v>
      </c>
      <c r="AI39" s="83" t="s">
        <v>703</v>
      </c>
      <c r="AJ39" s="83" t="s">
        <v>704</v>
      </c>
      <c r="AK39" s="83" t="s">
        <v>705</v>
      </c>
      <c r="AL39" s="83" t="s">
        <v>706</v>
      </c>
      <c r="AM39" s="83" t="s">
        <v>707</v>
      </c>
      <c r="AN39" s="83" t="s">
        <v>708</v>
      </c>
      <c r="AO39" s="83" t="s">
        <v>709</v>
      </c>
      <c r="AP39" s="83" t="s">
        <v>710</v>
      </c>
      <c r="AQ39" s="83" t="s">
        <v>711</v>
      </c>
      <c r="AR39" s="83" t="s">
        <v>712</v>
      </c>
      <c r="AS39" s="83" t="s">
        <v>713</v>
      </c>
      <c r="AT39" s="83" t="s">
        <v>714</v>
      </c>
      <c r="AU39" s="83" t="str">
        <f>AU4</f>
        <v>2021-I</v>
      </c>
      <c r="AV39" s="83" t="str">
        <f>AV4</f>
        <v>2021-II</v>
      </c>
      <c r="AW39" s="83" t="str">
        <f>AW4</f>
        <v>2021-III</v>
      </c>
      <c r="AX39" s="83" t="str">
        <f>AX4</f>
        <v>2021-IV</v>
      </c>
      <c r="AY39" s="83" t="str">
        <f>AY4</f>
        <v>2022-I</v>
      </c>
    </row>
    <row r="40" spans="1:51" ht="20" customHeight="1" x14ac:dyDescent="0.2">
      <c r="A40" s="18">
        <v>1</v>
      </c>
      <c r="B40" s="19" t="s">
        <v>814</v>
      </c>
      <c r="C40" s="20">
        <v>257525.59819635929</v>
      </c>
      <c r="D40" s="20">
        <v>273115.16961020487</v>
      </c>
      <c r="E40" s="20">
        <v>273628.54941604461</v>
      </c>
      <c r="F40" s="20">
        <v>322780.50315846491</v>
      </c>
      <c r="G40" s="20">
        <v>310283.88089947874</v>
      </c>
      <c r="H40" s="20">
        <v>312901.80865627941</v>
      </c>
      <c r="I40" s="20">
        <v>308766.54815299984</v>
      </c>
      <c r="J40" s="20">
        <v>342083.6050480681</v>
      </c>
      <c r="K40" s="20">
        <v>340358.30901022372</v>
      </c>
      <c r="L40" s="20">
        <v>344598.87581480941</v>
      </c>
      <c r="M40" s="20">
        <v>360875.76801835757</v>
      </c>
      <c r="N40" s="20">
        <v>383163.0359154102</v>
      </c>
      <c r="O40" s="20">
        <v>362682.6821406213</v>
      </c>
      <c r="P40" s="20">
        <v>368331.71012899512</v>
      </c>
      <c r="Q40" s="20">
        <v>356117.36745507387</v>
      </c>
      <c r="R40" s="20">
        <v>440854.46298822819</v>
      </c>
      <c r="S40" s="20">
        <v>408738.39717109257</v>
      </c>
      <c r="T40" s="20">
        <v>387699.45402667962</v>
      </c>
      <c r="U40" s="20">
        <v>364338.07762072398</v>
      </c>
      <c r="V40" s="20">
        <v>421523.73836796486</v>
      </c>
      <c r="W40" s="20">
        <v>428108.16939713445</v>
      </c>
      <c r="X40" s="20">
        <v>450912.71717486548</v>
      </c>
      <c r="Y40" s="20">
        <v>408208.75176898472</v>
      </c>
      <c r="Z40" s="20">
        <v>467182.53160581179</v>
      </c>
      <c r="AA40" s="20">
        <v>495686.04151173949</v>
      </c>
      <c r="AB40" s="20">
        <v>446519.62411037937</v>
      </c>
      <c r="AC40" s="20">
        <v>416371.09087762027</v>
      </c>
      <c r="AD40" s="20">
        <v>502181.08553107583</v>
      </c>
      <c r="AE40" s="20">
        <v>462510.23311191477</v>
      </c>
      <c r="AF40" s="20">
        <v>443376.56221902382</v>
      </c>
      <c r="AG40" s="20">
        <v>428481.53120804497</v>
      </c>
      <c r="AH40" s="20">
        <v>499241.93665093393</v>
      </c>
      <c r="AI40" s="20">
        <v>489335.66183714417</v>
      </c>
      <c r="AJ40" s="20">
        <v>479983.5233535131</v>
      </c>
      <c r="AK40" s="20">
        <v>488162.23183087702</v>
      </c>
      <c r="AL40" s="20">
        <v>545420.6840712491</v>
      </c>
      <c r="AM40" s="20">
        <v>526946.37279085768</v>
      </c>
      <c r="AN40" s="20">
        <v>501980.09047673049</v>
      </c>
      <c r="AO40" s="20">
        <v>492516.53164200066</v>
      </c>
      <c r="AP40" s="20">
        <v>633682.20990142482</v>
      </c>
      <c r="AQ40" s="20">
        <v>536879.18150366098</v>
      </c>
      <c r="AR40" s="20">
        <v>362611.30026019772</v>
      </c>
      <c r="AS40" s="20">
        <v>467429.03867514152</v>
      </c>
      <c r="AT40" s="20">
        <v>589353.06682678463</v>
      </c>
      <c r="AU40" s="20">
        <v>582152.64131800178</v>
      </c>
      <c r="AV40" s="20">
        <v>564860.16096640378</v>
      </c>
      <c r="AW40" s="20">
        <v>596593.25429423747</v>
      </c>
      <c r="AX40" s="20">
        <v>715625.40154102724</v>
      </c>
      <c r="AY40" s="20">
        <v>728236.87979116314</v>
      </c>
    </row>
    <row r="41" spans="1:51" ht="20" customHeight="1" x14ac:dyDescent="0.2">
      <c r="A41" s="115">
        <v>11</v>
      </c>
      <c r="B41" s="115" t="s">
        <v>242</v>
      </c>
      <c r="C41" s="116">
        <v>132911.48705769971</v>
      </c>
      <c r="D41" s="116">
        <v>133766.21990075044</v>
      </c>
      <c r="E41" s="116">
        <v>131039.47122565383</v>
      </c>
      <c r="F41" s="116">
        <v>155999.54163693893</v>
      </c>
      <c r="G41" s="116">
        <v>164130.22489320507</v>
      </c>
      <c r="H41" s="116">
        <v>160188.92959774111</v>
      </c>
      <c r="I41" s="116">
        <v>157178.52919108959</v>
      </c>
      <c r="J41" s="116">
        <v>168451.88303173994</v>
      </c>
      <c r="K41" s="116">
        <v>181761.7110522571</v>
      </c>
      <c r="L41" s="116">
        <v>169659.01514413935</v>
      </c>
      <c r="M41" s="116">
        <v>162660.2387724554</v>
      </c>
      <c r="N41" s="116">
        <v>175990.23123799849</v>
      </c>
      <c r="O41" s="116">
        <v>190148.6348190436</v>
      </c>
      <c r="P41" s="116">
        <v>183379.73991100164</v>
      </c>
      <c r="Q41" s="116">
        <v>168913.66091993416</v>
      </c>
      <c r="R41" s="116">
        <v>210665.44915331044</v>
      </c>
      <c r="S41" s="116">
        <v>208358.31300490658</v>
      </c>
      <c r="T41" s="116">
        <v>190644.04313266237</v>
      </c>
      <c r="U41" s="116">
        <v>178226.59459801752</v>
      </c>
      <c r="V41" s="116">
        <v>202356.11537200346</v>
      </c>
      <c r="W41" s="116">
        <v>222117.24503794516</v>
      </c>
      <c r="X41" s="116">
        <v>204225.68017243088</v>
      </c>
      <c r="Y41" s="116">
        <v>188196.25428471353</v>
      </c>
      <c r="Z41" s="116">
        <v>202664.36614420568</v>
      </c>
      <c r="AA41" s="116">
        <v>224552.31320585552</v>
      </c>
      <c r="AB41" s="116">
        <v>209000.6075755592</v>
      </c>
      <c r="AC41" s="116">
        <v>189319.7198215395</v>
      </c>
      <c r="AD41" s="116">
        <v>236679.24784755756</v>
      </c>
      <c r="AE41" s="116">
        <v>235303.1516994164</v>
      </c>
      <c r="AF41" s="116">
        <v>215391.53013855722</v>
      </c>
      <c r="AG41" s="116">
        <v>202868.25472964949</v>
      </c>
      <c r="AH41" s="116">
        <v>242406.53020327789</v>
      </c>
      <c r="AI41" s="116">
        <v>256831.8271277991</v>
      </c>
      <c r="AJ41" s="116">
        <v>239076.54542915907</v>
      </c>
      <c r="AK41" s="116">
        <v>228345.88139175787</v>
      </c>
      <c r="AL41" s="116">
        <v>252130.56546903445</v>
      </c>
      <c r="AM41" s="116">
        <v>272060.27360363794</v>
      </c>
      <c r="AN41" s="116">
        <v>243363.71333022873</v>
      </c>
      <c r="AO41" s="116">
        <v>237549.73328747111</v>
      </c>
      <c r="AP41" s="116">
        <v>262122.54761045607</v>
      </c>
      <c r="AQ41" s="116">
        <v>276120.76959708496</v>
      </c>
      <c r="AR41" s="116">
        <v>174494.18734998628</v>
      </c>
      <c r="AS41" s="116">
        <v>225792.71417963388</v>
      </c>
      <c r="AT41" s="116">
        <v>291486.48567301093</v>
      </c>
      <c r="AU41" s="116">
        <v>318905.17148310004</v>
      </c>
      <c r="AV41" s="116">
        <v>288995.32902379998</v>
      </c>
      <c r="AW41" s="116">
        <v>306856.17026772001</v>
      </c>
      <c r="AX41" s="116">
        <v>357146.09590300999</v>
      </c>
      <c r="AY41" s="116">
        <v>389492.80146861007</v>
      </c>
    </row>
    <row r="42" spans="1:51" ht="20" customHeight="1" x14ac:dyDescent="0.2">
      <c r="A42" s="21">
        <v>111</v>
      </c>
      <c r="B42" s="22" t="s">
        <v>256</v>
      </c>
      <c r="C42" s="117">
        <v>64726.068120761178</v>
      </c>
      <c r="D42" s="117">
        <v>63861.408426926304</v>
      </c>
      <c r="E42" s="117">
        <v>57451.068201992362</v>
      </c>
      <c r="F42" s="117">
        <v>72446.061679803097</v>
      </c>
      <c r="G42" s="117">
        <v>81859.489657630998</v>
      </c>
      <c r="H42" s="117">
        <v>78985.418042400837</v>
      </c>
      <c r="I42" s="117">
        <v>71037.416565819702</v>
      </c>
      <c r="J42" s="117">
        <v>82115.773482974197</v>
      </c>
      <c r="K42" s="117">
        <v>94744.745212231443</v>
      </c>
      <c r="L42" s="117">
        <v>81465.792097578931</v>
      </c>
      <c r="M42" s="117">
        <v>64513.345815452209</v>
      </c>
      <c r="N42" s="117">
        <v>84211.571626187739</v>
      </c>
      <c r="O42" s="117">
        <v>99570.14906351149</v>
      </c>
      <c r="P42" s="117">
        <v>88640.494573898672</v>
      </c>
      <c r="Q42" s="117">
        <v>73383.315103440051</v>
      </c>
      <c r="R42" s="117">
        <v>99166.087260439643</v>
      </c>
      <c r="S42" s="117">
        <v>107051.25849359663</v>
      </c>
      <c r="T42" s="117">
        <v>96064.655919762852</v>
      </c>
      <c r="U42" s="117">
        <v>81642.301749175938</v>
      </c>
      <c r="V42" s="117">
        <v>97394.852346570187</v>
      </c>
      <c r="W42" s="117">
        <v>116003.14204173512</v>
      </c>
      <c r="X42" s="117">
        <v>103481.57177084091</v>
      </c>
      <c r="Y42" s="117">
        <v>82492.880281763515</v>
      </c>
      <c r="Z42" s="117">
        <v>99143.891939727167</v>
      </c>
      <c r="AA42" s="117">
        <v>117954.1454219255</v>
      </c>
      <c r="AB42" s="117">
        <v>109844.61505102919</v>
      </c>
      <c r="AC42" s="117">
        <v>90546.020404999508</v>
      </c>
      <c r="AD42" s="117">
        <v>134851.89826249759</v>
      </c>
      <c r="AE42" s="117">
        <v>132552.88468415642</v>
      </c>
      <c r="AF42" s="117">
        <v>115287.43652531724</v>
      </c>
      <c r="AG42" s="117">
        <v>95385.859615809459</v>
      </c>
      <c r="AH42" s="117">
        <v>115455.29640984787</v>
      </c>
      <c r="AI42" s="117">
        <v>140015.80741707911</v>
      </c>
      <c r="AJ42" s="117">
        <v>121062.01208553906</v>
      </c>
      <c r="AK42" s="117">
        <v>102723.67494617787</v>
      </c>
      <c r="AL42" s="117">
        <v>126938.36882353449</v>
      </c>
      <c r="AM42" s="117">
        <v>153587.74011152791</v>
      </c>
      <c r="AN42" s="117">
        <v>126382.35449224871</v>
      </c>
      <c r="AO42" s="117">
        <v>116130.60976027112</v>
      </c>
      <c r="AP42" s="117">
        <v>139476.41396825609</v>
      </c>
      <c r="AQ42" s="117">
        <v>159859.13603684495</v>
      </c>
      <c r="AR42" s="117">
        <v>113737.51069423631</v>
      </c>
      <c r="AS42" s="117">
        <v>102296.50873744386</v>
      </c>
      <c r="AT42" s="117">
        <v>150682.78533572098</v>
      </c>
      <c r="AU42" s="117">
        <v>181930.64826079999</v>
      </c>
      <c r="AV42" s="117">
        <v>159694.30579283999</v>
      </c>
      <c r="AW42" s="117">
        <v>156778.45202065</v>
      </c>
      <c r="AX42" s="117">
        <v>197603.58683112002</v>
      </c>
      <c r="AY42" s="117">
        <v>243468.19584477</v>
      </c>
    </row>
    <row r="43" spans="1:51" ht="20" customHeight="1" x14ac:dyDescent="0.2">
      <c r="A43" s="21">
        <v>112</v>
      </c>
      <c r="B43" s="22" t="s">
        <v>257</v>
      </c>
      <c r="C43" s="117">
        <v>3418.7598611799995</v>
      </c>
      <c r="D43" s="117">
        <v>3098.22959816</v>
      </c>
      <c r="E43" s="117">
        <v>2956.8518681300002</v>
      </c>
      <c r="F43" s="117">
        <v>3057.1909450900002</v>
      </c>
      <c r="G43" s="117">
        <v>4085.3880010000003</v>
      </c>
      <c r="H43" s="117">
        <v>3397.6364994400001</v>
      </c>
      <c r="I43" s="117">
        <v>3703.2068382500001</v>
      </c>
      <c r="J43" s="117">
        <v>3658.3751847399999</v>
      </c>
      <c r="K43" s="117">
        <v>4630.9157103900006</v>
      </c>
      <c r="L43" s="117">
        <v>3922.5615294900003</v>
      </c>
      <c r="M43" s="117">
        <v>4118.82722337</v>
      </c>
      <c r="N43" s="117">
        <v>4015.29218365</v>
      </c>
      <c r="O43" s="117">
        <v>5179.9478516700001</v>
      </c>
      <c r="P43" s="117">
        <v>4439.2687892000004</v>
      </c>
      <c r="Q43" s="117">
        <v>4601.0556257500002</v>
      </c>
      <c r="R43" s="117">
        <v>4505.0836289099998</v>
      </c>
      <c r="S43" s="117">
        <v>5791.2034808500002</v>
      </c>
      <c r="T43" s="117">
        <v>4891.3918439600002</v>
      </c>
      <c r="U43" s="117">
        <v>5070.87509331</v>
      </c>
      <c r="V43" s="117">
        <v>4965.84675565</v>
      </c>
      <c r="W43" s="117">
        <v>6238.7787355199998</v>
      </c>
      <c r="X43" s="117">
        <v>5188.9354708000001</v>
      </c>
      <c r="Y43" s="117">
        <v>5283.5051768600006</v>
      </c>
      <c r="Z43" s="117">
        <v>4875.9210805900002</v>
      </c>
      <c r="AA43" s="117">
        <v>6346.4553467799997</v>
      </c>
      <c r="AB43" s="117">
        <v>5370.9234757600007</v>
      </c>
      <c r="AC43" s="117">
        <v>5377.4208485199997</v>
      </c>
      <c r="AD43" s="117">
        <v>5095.3594969699998</v>
      </c>
      <c r="AE43" s="117">
        <v>6473.3912757500002</v>
      </c>
      <c r="AF43" s="117">
        <v>5446.5085029100001</v>
      </c>
      <c r="AG43" s="117">
        <v>5546.9604904600001</v>
      </c>
      <c r="AH43" s="117">
        <v>5265.40410582</v>
      </c>
      <c r="AI43" s="117">
        <v>6674.4332882199997</v>
      </c>
      <c r="AJ43" s="117">
        <v>5274.7929741099997</v>
      </c>
      <c r="AK43" s="117">
        <v>6306.9677516299998</v>
      </c>
      <c r="AL43" s="117">
        <v>6149.0828936500002</v>
      </c>
      <c r="AM43" s="117">
        <v>6085.1358180699999</v>
      </c>
      <c r="AN43" s="117">
        <v>5815.9127200399998</v>
      </c>
      <c r="AO43" s="117">
        <v>5558.211069</v>
      </c>
      <c r="AP43" s="117">
        <v>6779.3254970199996</v>
      </c>
      <c r="AQ43" s="117">
        <v>5896.7244088099997</v>
      </c>
      <c r="AR43" s="117">
        <v>5135.2508689299993</v>
      </c>
      <c r="AS43" s="117">
        <v>5329.68668824</v>
      </c>
      <c r="AT43" s="117">
        <v>6907.3330133799991</v>
      </c>
      <c r="AU43" s="117">
        <v>6020.3926013199998</v>
      </c>
      <c r="AV43" s="117">
        <v>5887.7185180199995</v>
      </c>
      <c r="AW43" s="117">
        <v>6072.4424455999997</v>
      </c>
      <c r="AX43" s="117">
        <v>8241.1927315299999</v>
      </c>
      <c r="AY43" s="117">
        <v>6813.09244279</v>
      </c>
    </row>
    <row r="44" spans="1:51" ht="20" customHeight="1" x14ac:dyDescent="0.2">
      <c r="A44" s="21">
        <v>113</v>
      </c>
      <c r="B44" s="22" t="s">
        <v>258</v>
      </c>
      <c r="C44" s="117">
        <v>23.984685320000001</v>
      </c>
      <c r="D44" s="117">
        <v>23.0624775</v>
      </c>
      <c r="E44" s="117">
        <v>331.72356242000001</v>
      </c>
      <c r="F44" s="117">
        <v>149.05396891000001</v>
      </c>
      <c r="G44" s="117">
        <v>27.325320000000001</v>
      </c>
      <c r="H44" s="117">
        <v>31.628919719999999</v>
      </c>
      <c r="I44" s="117">
        <v>382.11946041000004</v>
      </c>
      <c r="J44" s="117">
        <v>161.27158705000002</v>
      </c>
      <c r="K44" s="117">
        <v>43.606112459999991</v>
      </c>
      <c r="L44" s="117">
        <v>36.446735070000003</v>
      </c>
      <c r="M44" s="117">
        <v>428.38584889999993</v>
      </c>
      <c r="N44" s="117">
        <v>179.12581320000001</v>
      </c>
      <c r="O44" s="117">
        <v>25.311437039999998</v>
      </c>
      <c r="P44" s="117">
        <v>37.313470479999999</v>
      </c>
      <c r="Q44" s="117">
        <v>509.93239149999999</v>
      </c>
      <c r="R44" s="117">
        <v>209.69605433000001</v>
      </c>
      <c r="S44" s="117">
        <v>28.333476599999997</v>
      </c>
      <c r="T44" s="117">
        <v>26.778366439999999</v>
      </c>
      <c r="U44" s="117">
        <v>621.19983566999997</v>
      </c>
      <c r="V44" s="117">
        <v>252.49929900000001</v>
      </c>
      <c r="W44" s="117">
        <v>35.983099789999997</v>
      </c>
      <c r="X44" s="117">
        <v>38.283670399999998</v>
      </c>
      <c r="Y44" s="117">
        <v>743.34426595000002</v>
      </c>
      <c r="Z44" s="117">
        <v>312.99463376999995</v>
      </c>
      <c r="AA44" s="117">
        <v>47.365913579999997</v>
      </c>
      <c r="AB44" s="117">
        <v>39.241837529999998</v>
      </c>
      <c r="AC44" s="117">
        <v>759.30479037000009</v>
      </c>
      <c r="AD44" s="117">
        <v>313.80637094000002</v>
      </c>
      <c r="AE44" s="117">
        <v>43.326505910000002</v>
      </c>
      <c r="AF44" s="117">
        <v>46.580759659999998</v>
      </c>
      <c r="AG44" s="117">
        <v>877.14349826000011</v>
      </c>
      <c r="AH44" s="117">
        <v>346.13808313999999</v>
      </c>
      <c r="AI44" s="117">
        <v>30.798606159999999</v>
      </c>
      <c r="AJ44" s="117">
        <v>37.846481619999999</v>
      </c>
      <c r="AK44" s="117">
        <v>977.98586060999992</v>
      </c>
      <c r="AL44" s="117">
        <v>398.03885842</v>
      </c>
      <c r="AM44" s="117">
        <v>59.551016820000001</v>
      </c>
      <c r="AN44" s="117">
        <v>51.168533099999998</v>
      </c>
      <c r="AO44" s="117">
        <v>1095.5110439900002</v>
      </c>
      <c r="AP44" s="117">
        <v>449.84969392000005</v>
      </c>
      <c r="AQ44" s="117">
        <v>58.436815530000004</v>
      </c>
      <c r="AR44" s="117">
        <v>26.322685409999998</v>
      </c>
      <c r="AS44" s="117">
        <v>1254.5336980099999</v>
      </c>
      <c r="AT44" s="117">
        <v>445.65221514000001</v>
      </c>
      <c r="AU44" s="117">
        <v>68.296564759999995</v>
      </c>
      <c r="AV44" s="117">
        <v>57.994766259999999</v>
      </c>
      <c r="AW44" s="117">
        <v>1554.57275273</v>
      </c>
      <c r="AX44" s="117">
        <v>505.89973746999999</v>
      </c>
      <c r="AY44" s="117">
        <v>90.884013199999998</v>
      </c>
    </row>
    <row r="45" spans="1:51" ht="20" customHeight="1" x14ac:dyDescent="0.2">
      <c r="A45" s="21">
        <v>114</v>
      </c>
      <c r="B45" s="22" t="s">
        <v>264</v>
      </c>
      <c r="C45" s="117">
        <v>60243.499965028561</v>
      </c>
      <c r="D45" s="117">
        <v>61784.651414174135</v>
      </c>
      <c r="E45" s="117">
        <v>64164.594793261487</v>
      </c>
      <c r="F45" s="117">
        <v>74713.13311363582</v>
      </c>
      <c r="G45" s="117">
        <v>72018.256927714086</v>
      </c>
      <c r="H45" s="117">
        <v>71536.096090640247</v>
      </c>
      <c r="I45" s="117">
        <v>74786.643013749897</v>
      </c>
      <c r="J45" s="117">
        <v>75185.724451885762</v>
      </c>
      <c r="K45" s="117">
        <v>76153.851392745666</v>
      </c>
      <c r="L45" s="117">
        <v>76949.839148390369</v>
      </c>
      <c r="M45" s="117">
        <v>85445.233476653186</v>
      </c>
      <c r="N45" s="117">
        <v>78563.039445240764</v>
      </c>
      <c r="O45" s="117">
        <v>77737.6985271421</v>
      </c>
      <c r="P45" s="117">
        <v>81385.657453682958</v>
      </c>
      <c r="Q45" s="117">
        <v>80115.149521634114</v>
      </c>
      <c r="R45" s="117">
        <v>96043.739366290829</v>
      </c>
      <c r="S45" s="117">
        <v>85609.213776539968</v>
      </c>
      <c r="T45" s="117">
        <v>81178.834240929544</v>
      </c>
      <c r="U45" s="117">
        <v>81701.285912081585</v>
      </c>
      <c r="V45" s="117">
        <v>90562.480520153287</v>
      </c>
      <c r="W45" s="117">
        <v>90203.657598949998</v>
      </c>
      <c r="X45" s="117">
        <v>85995.703241579991</v>
      </c>
      <c r="Y45" s="117">
        <v>89285.82604919</v>
      </c>
      <c r="Z45" s="117">
        <v>89400.168711898499</v>
      </c>
      <c r="AA45" s="117">
        <v>91701.808477649989</v>
      </c>
      <c r="AB45" s="117">
        <v>86352.357072949992</v>
      </c>
      <c r="AC45" s="117">
        <v>84881.193359120007</v>
      </c>
      <c r="AD45" s="117">
        <v>88621.427366669988</v>
      </c>
      <c r="AE45" s="117">
        <v>88918.967610129999</v>
      </c>
      <c r="AF45" s="117">
        <v>87005.171657810017</v>
      </c>
      <c r="AG45" s="117">
        <v>92412.496873350014</v>
      </c>
      <c r="AH45" s="117">
        <v>112555.7412439</v>
      </c>
      <c r="AI45" s="117">
        <v>100853.26348092999</v>
      </c>
      <c r="AJ45" s="117">
        <v>102730.27077737999</v>
      </c>
      <c r="AK45" s="117">
        <v>107044.46714537</v>
      </c>
      <c r="AL45" s="117">
        <v>108462.5354588</v>
      </c>
      <c r="AM45" s="117">
        <v>102165.07897051</v>
      </c>
      <c r="AN45" s="117">
        <v>100819.21598757998</v>
      </c>
      <c r="AO45" s="117">
        <v>103439.35510151999</v>
      </c>
      <c r="AP45" s="117">
        <v>104267.99057615998</v>
      </c>
      <c r="AQ45" s="117">
        <v>99055.364292319995</v>
      </c>
      <c r="AR45" s="117">
        <v>46266.058430880003</v>
      </c>
      <c r="AS45" s="117">
        <v>105912.79550193</v>
      </c>
      <c r="AT45" s="117">
        <v>119316.14454888998</v>
      </c>
      <c r="AU45" s="117">
        <v>115008.15820599</v>
      </c>
      <c r="AV45" s="117">
        <v>108605.40361380999</v>
      </c>
      <c r="AW45" s="117">
        <v>127323.58244832</v>
      </c>
      <c r="AX45" s="117">
        <v>134513.72085205</v>
      </c>
      <c r="AY45" s="117">
        <v>124041.99823362002</v>
      </c>
    </row>
    <row r="46" spans="1:51" ht="20" customHeight="1" x14ac:dyDescent="0.2">
      <c r="A46" s="21">
        <v>115</v>
      </c>
      <c r="B46" s="22" t="s">
        <v>273</v>
      </c>
      <c r="C46" s="117">
        <v>4551.8876155300004</v>
      </c>
      <c r="D46" s="117">
        <v>4899.0497214999996</v>
      </c>
      <c r="E46" s="117">
        <v>5729.7133750599996</v>
      </c>
      <c r="F46" s="117">
        <v>5902.3413927900001</v>
      </c>
      <c r="G46" s="117">
        <v>5878.7545549999995</v>
      </c>
      <c r="H46" s="117">
        <v>6109.6272177999999</v>
      </c>
      <c r="I46" s="117">
        <v>7009.5064577599996</v>
      </c>
      <c r="J46" s="117">
        <v>7655.1381231800005</v>
      </c>
      <c r="K46" s="117">
        <v>6927.6759825799991</v>
      </c>
      <c r="L46" s="117">
        <v>7472.95235082</v>
      </c>
      <c r="M46" s="117">
        <v>8279.6498375499996</v>
      </c>
      <c r="N46" s="117">
        <v>8448.6579818000009</v>
      </c>
      <c r="O46" s="117">
        <v>8181.5663383600004</v>
      </c>
      <c r="P46" s="117">
        <v>8703.4779683500001</v>
      </c>
      <c r="Q46" s="117">
        <v>10082.0974219</v>
      </c>
      <c r="R46" s="117">
        <v>10011.25210686</v>
      </c>
      <c r="S46" s="117">
        <v>9722.5318579199993</v>
      </c>
      <c r="T46" s="117">
        <v>8616.1261037099994</v>
      </c>
      <c r="U46" s="117">
        <v>9016.078932819999</v>
      </c>
      <c r="V46" s="117">
        <v>9418.3047556699985</v>
      </c>
      <c r="W46" s="117">
        <v>10175.539842850001</v>
      </c>
      <c r="X46" s="117">
        <v>9340.7563944400008</v>
      </c>
      <c r="Y46" s="117">
        <v>10391.42807661</v>
      </c>
      <c r="Z46" s="117">
        <v>9061.6348193699996</v>
      </c>
      <c r="AA46" s="117">
        <v>8502.5340561599987</v>
      </c>
      <c r="AB46" s="117">
        <v>7392.5659547600007</v>
      </c>
      <c r="AC46" s="117">
        <v>7755.7776326699986</v>
      </c>
      <c r="AD46" s="117">
        <v>7796.7366385300011</v>
      </c>
      <c r="AE46" s="117">
        <v>7314.6281163900003</v>
      </c>
      <c r="AF46" s="117">
        <v>7605.8171436500006</v>
      </c>
      <c r="AG46" s="117">
        <v>8645.7876653200001</v>
      </c>
      <c r="AH46" s="117">
        <v>8783.925930190002</v>
      </c>
      <c r="AI46" s="117">
        <v>9257.4397767299997</v>
      </c>
      <c r="AJ46" s="117">
        <v>9971.7194741399999</v>
      </c>
      <c r="AK46" s="117">
        <v>11292.43054354</v>
      </c>
      <c r="AL46" s="117">
        <v>10182.50624748</v>
      </c>
      <c r="AM46" s="117">
        <v>10162.794042609999</v>
      </c>
      <c r="AN46" s="117">
        <v>10294.98964632</v>
      </c>
      <c r="AO46" s="117">
        <v>11326.02350336</v>
      </c>
      <c r="AP46" s="117">
        <v>11148.985827839999</v>
      </c>
      <c r="AQ46" s="117">
        <v>11251.09501447</v>
      </c>
      <c r="AR46" s="117">
        <v>9329.0012784700011</v>
      </c>
      <c r="AS46" s="117">
        <v>11007.274365220001</v>
      </c>
      <c r="AT46" s="117">
        <v>14134.52749515</v>
      </c>
      <c r="AU46" s="117">
        <v>15877.656899879999</v>
      </c>
      <c r="AV46" s="117">
        <v>14749.84613745</v>
      </c>
      <c r="AW46" s="117">
        <v>15127.129016110001</v>
      </c>
      <c r="AX46" s="117">
        <v>16281.493947940002</v>
      </c>
      <c r="AY46" s="117">
        <v>15078.591627539998</v>
      </c>
    </row>
    <row r="47" spans="1:51" ht="20" customHeight="1" x14ac:dyDescent="0.2">
      <c r="A47" s="21">
        <v>116</v>
      </c>
      <c r="B47" s="22" t="s">
        <v>278</v>
      </c>
      <c r="C47" s="117">
        <v>-52.713190120000007</v>
      </c>
      <c r="D47" s="117">
        <v>99.818262489999995</v>
      </c>
      <c r="E47" s="117">
        <v>405.51942479000002</v>
      </c>
      <c r="F47" s="117">
        <v>-268.23946329</v>
      </c>
      <c r="G47" s="117">
        <v>261.01043185999998</v>
      </c>
      <c r="H47" s="117">
        <v>128.52282774</v>
      </c>
      <c r="I47" s="117">
        <v>259.63685509999999</v>
      </c>
      <c r="J47" s="117">
        <v>-324.39979808999999</v>
      </c>
      <c r="K47" s="117">
        <v>-739.08335815000009</v>
      </c>
      <c r="L47" s="117">
        <v>-188.57671721000003</v>
      </c>
      <c r="M47" s="117">
        <v>-125.20342947</v>
      </c>
      <c r="N47" s="117">
        <v>572.54418792000001</v>
      </c>
      <c r="O47" s="117">
        <v>-546.03839868</v>
      </c>
      <c r="P47" s="117">
        <v>173.52765539000001</v>
      </c>
      <c r="Q47" s="117">
        <v>222.11085571000001</v>
      </c>
      <c r="R47" s="117">
        <v>729.59073648000003</v>
      </c>
      <c r="S47" s="117">
        <v>155.77191940000003</v>
      </c>
      <c r="T47" s="117">
        <v>-133.74334213999998</v>
      </c>
      <c r="U47" s="117">
        <v>174.85307496000001</v>
      </c>
      <c r="V47" s="117">
        <v>-237.86830504000005</v>
      </c>
      <c r="W47" s="117">
        <v>-539.8562809</v>
      </c>
      <c r="X47" s="117">
        <v>180.42962437</v>
      </c>
      <c r="Y47" s="117">
        <v>-0.72956565999998624</v>
      </c>
      <c r="Z47" s="117">
        <v>-130.24504114999999</v>
      </c>
      <c r="AA47" s="117">
        <v>3.9897600000000002E-3</v>
      </c>
      <c r="AB47" s="117">
        <v>0.90418352999999996</v>
      </c>
      <c r="AC47" s="117">
        <v>2.7858599999999994E-3</v>
      </c>
      <c r="AD47" s="117">
        <v>1.9711950000000002E-2</v>
      </c>
      <c r="AE47" s="117">
        <v>-4.649292E-2</v>
      </c>
      <c r="AF47" s="117">
        <v>1.5549209999999999E-2</v>
      </c>
      <c r="AG47" s="117">
        <v>6.5864499999999998E-3</v>
      </c>
      <c r="AH47" s="117">
        <v>2.4430380000000002E-2</v>
      </c>
      <c r="AI47" s="117">
        <v>8.4558679999999997E-2</v>
      </c>
      <c r="AJ47" s="117">
        <v>-9.6363629999999992E-2</v>
      </c>
      <c r="AK47" s="117">
        <v>0.35514443000000001</v>
      </c>
      <c r="AL47" s="117">
        <v>3.3187149999999999E-2</v>
      </c>
      <c r="AM47" s="117">
        <v>-2.6355900000000005E-2</v>
      </c>
      <c r="AN47" s="117">
        <v>7.1950939999999991E-2</v>
      </c>
      <c r="AO47" s="117">
        <v>2.2809330000000003E-2</v>
      </c>
      <c r="AP47" s="117">
        <v>-1.7952740000000002E-2</v>
      </c>
      <c r="AQ47" s="117">
        <v>1.302911E-2</v>
      </c>
      <c r="AR47" s="117">
        <v>4.3392059999999996E-2</v>
      </c>
      <c r="AS47" s="117">
        <v>-8.0848112099999998</v>
      </c>
      <c r="AT47" s="117">
        <v>4.3064729999999996E-2</v>
      </c>
      <c r="AU47" s="117">
        <v>1.8950349999999998E-2</v>
      </c>
      <c r="AV47" s="117">
        <v>6.0195419999999999E-2</v>
      </c>
      <c r="AW47" s="117">
        <v>-8.41569E-3</v>
      </c>
      <c r="AX47" s="117">
        <v>0.20180290000000001</v>
      </c>
      <c r="AY47" s="117">
        <v>3.9306689999999998E-2</v>
      </c>
    </row>
    <row r="48" spans="1:51" ht="20" customHeight="1" x14ac:dyDescent="0.2">
      <c r="A48" s="115">
        <v>12</v>
      </c>
      <c r="B48" s="115" t="s">
        <v>246</v>
      </c>
      <c r="C48" s="116">
        <v>79944.540889852171</v>
      </c>
      <c r="D48" s="116">
        <v>84005.815631860882</v>
      </c>
      <c r="E48" s="116">
        <v>86740.685886487729</v>
      </c>
      <c r="F48" s="116">
        <v>104926.51174180223</v>
      </c>
      <c r="G48" s="116">
        <v>91590.165315987921</v>
      </c>
      <c r="H48" s="116">
        <v>97818.702468507778</v>
      </c>
      <c r="I48" s="116">
        <v>98569.208398273098</v>
      </c>
      <c r="J48" s="116">
        <v>118273.89479252321</v>
      </c>
      <c r="K48" s="116">
        <v>104943.30944841859</v>
      </c>
      <c r="L48" s="116">
        <v>109027.2106370822</v>
      </c>
      <c r="M48" s="116">
        <v>108248.94369886541</v>
      </c>
      <c r="N48" s="116">
        <v>127074.83502668829</v>
      </c>
      <c r="O48" s="116">
        <v>113954.30105102598</v>
      </c>
      <c r="P48" s="116">
        <v>119700.65407267411</v>
      </c>
      <c r="Q48" s="116">
        <v>118354.9913893028</v>
      </c>
      <c r="R48" s="116">
        <v>140859.69890952314</v>
      </c>
      <c r="S48" s="116">
        <v>125411.90269812371</v>
      </c>
      <c r="T48" s="116">
        <v>128718.60315316857</v>
      </c>
      <c r="U48" s="116">
        <v>129082.44057890381</v>
      </c>
      <c r="V48" s="116">
        <v>151324.95111318352</v>
      </c>
      <c r="W48" s="116">
        <v>131935.13461735367</v>
      </c>
      <c r="X48" s="116">
        <v>135932.03997831675</v>
      </c>
      <c r="Y48" s="116">
        <v>132171.06096077128</v>
      </c>
      <c r="Z48" s="116">
        <v>154672.79401967674</v>
      </c>
      <c r="AA48" s="116">
        <v>138517.55441164001</v>
      </c>
      <c r="AB48" s="116">
        <v>140801.32257629902</v>
      </c>
      <c r="AC48" s="116">
        <v>137544.064996031</v>
      </c>
      <c r="AD48" s="116">
        <v>165194.91203128203</v>
      </c>
      <c r="AE48" s="116">
        <v>144483.06048121894</v>
      </c>
      <c r="AF48" s="116">
        <v>152153.83350804684</v>
      </c>
      <c r="AG48" s="116">
        <v>148747.23409128652</v>
      </c>
      <c r="AH48" s="116">
        <v>175698.06803369927</v>
      </c>
      <c r="AI48" s="116">
        <v>152880.05244051709</v>
      </c>
      <c r="AJ48" s="116">
        <v>155779.20676712456</v>
      </c>
      <c r="AK48" s="116">
        <v>154246.31305892652</v>
      </c>
      <c r="AL48" s="116">
        <v>183917.13566369953</v>
      </c>
      <c r="AM48" s="116">
        <v>160485.48029091992</v>
      </c>
      <c r="AN48" s="116">
        <v>165346.61453081004</v>
      </c>
      <c r="AO48" s="116">
        <v>164443.93022149298</v>
      </c>
      <c r="AP48" s="116">
        <v>195925.12823735067</v>
      </c>
      <c r="AQ48" s="116">
        <v>167157.26177816611</v>
      </c>
      <c r="AR48" s="116">
        <v>122548.58301848592</v>
      </c>
      <c r="AS48" s="116">
        <v>172213.42768992417</v>
      </c>
      <c r="AT48" s="116">
        <v>213470.02352090678</v>
      </c>
      <c r="AU48" s="116">
        <v>174622.07919713485</v>
      </c>
      <c r="AV48" s="116">
        <v>174996.29501589132</v>
      </c>
      <c r="AW48" s="116">
        <v>182938.23869776714</v>
      </c>
      <c r="AX48" s="116">
        <v>224165.61681354255</v>
      </c>
      <c r="AY48" s="116">
        <v>199786.80276745418</v>
      </c>
    </row>
    <row r="49" spans="1:51" ht="20" customHeight="1" x14ac:dyDescent="0.2">
      <c r="A49" s="115">
        <v>13</v>
      </c>
      <c r="B49" s="115" t="s">
        <v>243</v>
      </c>
      <c r="C49" s="116">
        <v>53.747499570000002</v>
      </c>
      <c r="D49" s="116">
        <v>65.61159407000001</v>
      </c>
      <c r="E49" s="116">
        <v>56.073309100000003</v>
      </c>
      <c r="F49" s="116">
        <v>117.20808606</v>
      </c>
      <c r="G49" s="116">
        <v>68.996919719999994</v>
      </c>
      <c r="H49" s="116">
        <v>68.267333379999997</v>
      </c>
      <c r="I49" s="116">
        <v>105.28889513</v>
      </c>
      <c r="J49" s="116">
        <v>230.98275682000002</v>
      </c>
      <c r="K49" s="116">
        <v>127.95131656000001</v>
      </c>
      <c r="L49" s="116">
        <v>168.12152147</v>
      </c>
      <c r="M49" s="116">
        <v>150.0537415</v>
      </c>
      <c r="N49" s="116">
        <v>200.74036902999998</v>
      </c>
      <c r="O49" s="116">
        <v>84.115348299999994</v>
      </c>
      <c r="P49" s="116">
        <v>104.91910686999999</v>
      </c>
      <c r="Q49" s="116">
        <v>128.97365514000001</v>
      </c>
      <c r="R49" s="116">
        <v>99.537835400000006</v>
      </c>
      <c r="S49" s="116">
        <v>130.08515420000001</v>
      </c>
      <c r="T49" s="116">
        <v>121.85451045000001</v>
      </c>
      <c r="U49" s="116">
        <v>134.165918</v>
      </c>
      <c r="V49" s="116">
        <v>126.60070224</v>
      </c>
      <c r="W49" s="116">
        <v>134.95048758000001</v>
      </c>
      <c r="X49" s="116">
        <v>105.50069870999999</v>
      </c>
      <c r="Y49" s="116">
        <v>156.03648824000001</v>
      </c>
      <c r="Z49" s="116">
        <v>162.14906939000002</v>
      </c>
      <c r="AA49" s="116">
        <v>110.18390648</v>
      </c>
      <c r="AB49" s="116">
        <v>134.55986795000001</v>
      </c>
      <c r="AC49" s="116">
        <v>189.10146177999999</v>
      </c>
      <c r="AD49" s="116">
        <v>207.77984730000003</v>
      </c>
      <c r="AE49" s="116">
        <v>250.71384130000001</v>
      </c>
      <c r="AF49" s="116">
        <v>324.85356544999996</v>
      </c>
      <c r="AG49" s="116">
        <v>306.22226527999999</v>
      </c>
      <c r="AH49" s="116">
        <v>336.73237704000002</v>
      </c>
      <c r="AI49" s="116">
        <v>255.81629245999994</v>
      </c>
      <c r="AJ49" s="116">
        <v>225.41857594999999</v>
      </c>
      <c r="AK49" s="116">
        <v>206.44680611999996</v>
      </c>
      <c r="AL49" s="116">
        <v>228.83574055</v>
      </c>
      <c r="AM49" s="116">
        <v>220.76447197000005</v>
      </c>
      <c r="AN49" s="116">
        <v>312.92285694999998</v>
      </c>
      <c r="AO49" s="116">
        <v>272.10403033</v>
      </c>
      <c r="AP49" s="116">
        <v>249.09927968999995</v>
      </c>
      <c r="AQ49" s="116">
        <v>142.55509527999999</v>
      </c>
      <c r="AR49" s="116">
        <v>128.12022982999997</v>
      </c>
      <c r="AS49" s="116">
        <v>121.48385575</v>
      </c>
      <c r="AT49" s="116">
        <v>287.72835386999998</v>
      </c>
      <c r="AU49" s="116">
        <v>71.495711150000005</v>
      </c>
      <c r="AV49" s="116">
        <v>176.49549866999999</v>
      </c>
      <c r="AW49" s="116">
        <v>164.87174483000001</v>
      </c>
      <c r="AX49" s="116">
        <v>203.96519490000003</v>
      </c>
      <c r="AY49" s="116">
        <v>54.047441939999999</v>
      </c>
    </row>
    <row r="50" spans="1:51" ht="20" customHeight="1" x14ac:dyDescent="0.2">
      <c r="A50" s="115">
        <v>14</v>
      </c>
      <c r="B50" s="115" t="s">
        <v>247</v>
      </c>
      <c r="C50" s="116">
        <v>44615.822749237406</v>
      </c>
      <c r="D50" s="116">
        <v>55277.522483523564</v>
      </c>
      <c r="E50" s="116">
        <v>55792.318994803034</v>
      </c>
      <c r="F50" s="116">
        <v>61737.241693663775</v>
      </c>
      <c r="G50" s="116">
        <v>54494.493770565721</v>
      </c>
      <c r="H50" s="116">
        <v>54825.909256650528</v>
      </c>
      <c r="I50" s="116">
        <v>52913.52166850715</v>
      </c>
      <c r="J50" s="116">
        <v>55126.844466984905</v>
      </c>
      <c r="K50" s="116">
        <v>53525.337192988067</v>
      </c>
      <c r="L50" s="116">
        <v>65744.52851211786</v>
      </c>
      <c r="M50" s="116">
        <v>89816.531805536739</v>
      </c>
      <c r="N50" s="116">
        <v>79897.229281693406</v>
      </c>
      <c r="O50" s="116">
        <v>58495.630922251767</v>
      </c>
      <c r="P50" s="116">
        <v>65146.397038449344</v>
      </c>
      <c r="Q50" s="116">
        <v>68719.741490696935</v>
      </c>
      <c r="R50" s="116">
        <v>89229.777089994532</v>
      </c>
      <c r="S50" s="116">
        <v>74838.09631386229</v>
      </c>
      <c r="T50" s="116">
        <v>68214.953230398707</v>
      </c>
      <c r="U50" s="116">
        <v>56894.876525802632</v>
      </c>
      <c r="V50" s="116">
        <v>67716.071180537852</v>
      </c>
      <c r="W50" s="116">
        <v>73920.83925425561</v>
      </c>
      <c r="X50" s="116">
        <v>110649.49632540782</v>
      </c>
      <c r="Y50" s="116">
        <v>87685.400035259954</v>
      </c>
      <c r="Z50" s="116">
        <v>109683.22237253941</v>
      </c>
      <c r="AA50" s="116">
        <v>132505.98998776395</v>
      </c>
      <c r="AB50" s="116">
        <v>96583.134090571111</v>
      </c>
      <c r="AC50" s="116">
        <v>89318.204598269745</v>
      </c>
      <c r="AD50" s="116">
        <v>100099.14580493624</v>
      </c>
      <c r="AE50" s="116">
        <v>82473.307089979411</v>
      </c>
      <c r="AF50" s="116">
        <v>75506.345006969786</v>
      </c>
      <c r="AG50" s="116">
        <v>76559.82012182902</v>
      </c>
      <c r="AH50" s="116">
        <v>80800.606036916826</v>
      </c>
      <c r="AI50" s="116">
        <v>79367.965976367996</v>
      </c>
      <c r="AJ50" s="116">
        <v>84902.352581279498</v>
      </c>
      <c r="AK50" s="116">
        <v>105363.59057407263</v>
      </c>
      <c r="AL50" s="116">
        <v>109144.14719796502</v>
      </c>
      <c r="AM50" s="116">
        <v>94179.854424329795</v>
      </c>
      <c r="AN50" s="116">
        <v>92956.839758741728</v>
      </c>
      <c r="AO50" s="116">
        <v>90250.764102706598</v>
      </c>
      <c r="AP50" s="116">
        <v>175385.43477392808</v>
      </c>
      <c r="AQ50" s="116">
        <v>93458.595033129997</v>
      </c>
      <c r="AR50" s="116">
        <v>65440.409661895523</v>
      </c>
      <c r="AS50" s="116">
        <v>69301.412949833466</v>
      </c>
      <c r="AT50" s="116">
        <v>84108.829278996942</v>
      </c>
      <c r="AU50" s="116">
        <v>88553.894926616951</v>
      </c>
      <c r="AV50" s="116">
        <v>100692.04142804239</v>
      </c>
      <c r="AW50" s="116">
        <v>106633.97358392033</v>
      </c>
      <c r="AX50" s="116">
        <v>134109.72362957476</v>
      </c>
      <c r="AY50" s="116">
        <v>138903.22811315893</v>
      </c>
    </row>
    <row r="51" spans="1:51" ht="20" customHeight="1" x14ac:dyDescent="0.2">
      <c r="A51" s="118">
        <v>1411</v>
      </c>
      <c r="B51" s="118" t="s">
        <v>815</v>
      </c>
      <c r="C51" s="119">
        <v>29131.520182307402</v>
      </c>
      <c r="D51" s="119">
        <v>35498.572792633568</v>
      </c>
      <c r="E51" s="119">
        <v>29020.768621573025</v>
      </c>
      <c r="F51" s="119">
        <v>42438.67727993377</v>
      </c>
      <c r="G51" s="119">
        <v>37570.209625955715</v>
      </c>
      <c r="H51" s="119">
        <v>32619.386360510525</v>
      </c>
      <c r="I51" s="119">
        <v>29530.505012797155</v>
      </c>
      <c r="J51" s="119">
        <v>36576.765262344918</v>
      </c>
      <c r="K51" s="119">
        <v>31038.983725878061</v>
      </c>
      <c r="L51" s="119">
        <v>44052.873418587871</v>
      </c>
      <c r="M51" s="119">
        <v>48302.077188956748</v>
      </c>
      <c r="N51" s="119">
        <v>39215.076051473399</v>
      </c>
      <c r="O51" s="119">
        <v>37262.36987471176</v>
      </c>
      <c r="P51" s="119">
        <v>35035.129961359351</v>
      </c>
      <c r="Q51" s="119">
        <v>39158.188931686935</v>
      </c>
      <c r="R51" s="119">
        <v>45000.978415824538</v>
      </c>
      <c r="S51" s="119">
        <v>48661.157803772294</v>
      </c>
      <c r="T51" s="119">
        <v>42236.515861938693</v>
      </c>
      <c r="U51" s="119">
        <v>27614.871765202635</v>
      </c>
      <c r="V51" s="119">
        <v>42596.680147987849</v>
      </c>
      <c r="W51" s="119">
        <v>55272.265878485618</v>
      </c>
      <c r="X51" s="119">
        <v>84725.893952037834</v>
      </c>
      <c r="Y51" s="119">
        <v>59341.173207619941</v>
      </c>
      <c r="Z51" s="119">
        <v>81297.207629649405</v>
      </c>
      <c r="AA51" s="119">
        <v>102254.91399493397</v>
      </c>
      <c r="AB51" s="119">
        <v>74944.785322411102</v>
      </c>
      <c r="AC51" s="119">
        <v>65318.699123539758</v>
      </c>
      <c r="AD51" s="119">
        <v>55349.09889567623</v>
      </c>
      <c r="AE51" s="119">
        <v>57107.282258569408</v>
      </c>
      <c r="AF51" s="119">
        <v>48797.002827049779</v>
      </c>
      <c r="AG51" s="119">
        <v>43809.738575429015</v>
      </c>
      <c r="AH51" s="119">
        <v>48701.848891796821</v>
      </c>
      <c r="AI51" s="119">
        <v>47429.817907657991</v>
      </c>
      <c r="AJ51" s="119">
        <v>47577.137200109501</v>
      </c>
      <c r="AK51" s="119">
        <v>65011.632502932633</v>
      </c>
      <c r="AL51" s="119">
        <v>64271.707959195017</v>
      </c>
      <c r="AM51" s="119">
        <v>58283.667355122736</v>
      </c>
      <c r="AN51" s="119">
        <v>52109.913758052047</v>
      </c>
      <c r="AO51" s="119">
        <v>44823.278089619729</v>
      </c>
      <c r="AP51" s="119">
        <v>44684.646250051665</v>
      </c>
      <c r="AQ51" s="119">
        <v>47737.887524942198</v>
      </c>
      <c r="AR51" s="119">
        <v>28681.63293522182</v>
      </c>
      <c r="AS51" s="119">
        <v>31835.039843009727</v>
      </c>
      <c r="AT51" s="119">
        <v>39638.688253132175</v>
      </c>
      <c r="AU51" s="119">
        <v>47586.921070526936</v>
      </c>
      <c r="AV51" s="119">
        <v>44476.585976492373</v>
      </c>
      <c r="AW51" s="119">
        <v>53790.004839730325</v>
      </c>
      <c r="AX51" s="119">
        <v>63966.732391664729</v>
      </c>
      <c r="AY51" s="119">
        <v>70350.625789828904</v>
      </c>
    </row>
    <row r="52" spans="1:51" ht="20" customHeight="1" x14ac:dyDescent="0.2">
      <c r="A52" s="120" t="s">
        <v>392</v>
      </c>
      <c r="B52" s="118" t="s">
        <v>393</v>
      </c>
      <c r="C52" s="119">
        <v>15484.30256693</v>
      </c>
      <c r="D52" s="119">
        <v>19778.94969089</v>
      </c>
      <c r="E52" s="119">
        <v>26771.550373229999</v>
      </c>
      <c r="F52" s="119">
        <v>19298.564413729997</v>
      </c>
      <c r="G52" s="119">
        <v>16924.284144610006</v>
      </c>
      <c r="H52" s="119">
        <v>22206.522896139999</v>
      </c>
      <c r="I52" s="119">
        <v>23383.016655709998</v>
      </c>
      <c r="J52" s="119">
        <v>18550.079204639995</v>
      </c>
      <c r="K52" s="119">
        <v>22486.353467109999</v>
      </c>
      <c r="L52" s="119">
        <v>21691.655093529993</v>
      </c>
      <c r="M52" s="119">
        <v>41514.454616579998</v>
      </c>
      <c r="N52" s="119">
        <v>40682.153230219999</v>
      </c>
      <c r="O52" s="119">
        <v>21233.261047540003</v>
      </c>
      <c r="P52" s="119">
        <v>30111.26707709</v>
      </c>
      <c r="Q52" s="119">
        <v>29561.552559009997</v>
      </c>
      <c r="R52" s="119">
        <v>44228.798674169986</v>
      </c>
      <c r="S52" s="119">
        <v>26176.938510089996</v>
      </c>
      <c r="T52" s="119">
        <v>25978.43736846</v>
      </c>
      <c r="U52" s="119">
        <v>29280.004760600001</v>
      </c>
      <c r="V52" s="119">
        <v>25119.391032549996</v>
      </c>
      <c r="W52" s="119">
        <v>18648.573375769993</v>
      </c>
      <c r="X52" s="119">
        <v>25923.602373369991</v>
      </c>
      <c r="Y52" s="119">
        <v>28344.226827639992</v>
      </c>
      <c r="Z52" s="119">
        <v>28386.014742890005</v>
      </c>
      <c r="AA52" s="119">
        <v>30251.075992829989</v>
      </c>
      <c r="AB52" s="119">
        <v>21638.348768160005</v>
      </c>
      <c r="AC52" s="119">
        <v>23999.505474730002</v>
      </c>
      <c r="AD52" s="119">
        <v>44750.046909260011</v>
      </c>
      <c r="AE52" s="119">
        <v>25366.024831409999</v>
      </c>
      <c r="AF52" s="119">
        <v>26709.34217992</v>
      </c>
      <c r="AG52" s="119">
        <v>32750.081546400008</v>
      </c>
      <c r="AH52" s="119">
        <v>32098.757145119995</v>
      </c>
      <c r="AI52" s="119">
        <v>31938.148068709997</v>
      </c>
      <c r="AJ52" s="119">
        <v>37325.215381170005</v>
      </c>
      <c r="AK52" s="119">
        <v>40351.95807113999</v>
      </c>
      <c r="AL52" s="119">
        <v>44872.439238770006</v>
      </c>
      <c r="AM52" s="119">
        <v>35896.187069207066</v>
      </c>
      <c r="AN52" s="119">
        <v>40846.926000689673</v>
      </c>
      <c r="AO52" s="119">
        <v>45427.486013086869</v>
      </c>
      <c r="AP52" s="119">
        <v>130700.78852387638</v>
      </c>
      <c r="AQ52" s="119">
        <v>45720.707508187799</v>
      </c>
      <c r="AR52" s="119">
        <v>36758.776726673699</v>
      </c>
      <c r="AS52" s="119">
        <v>37466.373106823739</v>
      </c>
      <c r="AT52" s="119">
        <v>44470.141025864767</v>
      </c>
      <c r="AU52" s="119">
        <v>40966.97385609</v>
      </c>
      <c r="AV52" s="119">
        <v>56215.455451550006</v>
      </c>
      <c r="AW52" s="119">
        <v>52843.968744190017</v>
      </c>
      <c r="AX52" s="119">
        <v>70142.991237910013</v>
      </c>
      <c r="AY52" s="119">
        <v>68552.602323330007</v>
      </c>
    </row>
    <row r="53" spans="1:51" ht="20" customHeight="1" x14ac:dyDescent="0.2">
      <c r="A53" s="18" t="s">
        <v>394</v>
      </c>
      <c r="B53" s="19" t="s">
        <v>816</v>
      </c>
      <c r="C53" s="20">
        <v>275293.70431370713</v>
      </c>
      <c r="D53" s="20">
        <v>293867.44530199375</v>
      </c>
      <c r="E53" s="20">
        <v>299087.5739800256</v>
      </c>
      <c r="F53" s="20">
        <v>337634.06986034487</v>
      </c>
      <c r="G53" s="20">
        <v>319798.64430476096</v>
      </c>
      <c r="H53" s="20">
        <v>342464.46957426588</v>
      </c>
      <c r="I53" s="20">
        <v>337809.25439992815</v>
      </c>
      <c r="J53" s="20">
        <v>372761.68869017175</v>
      </c>
      <c r="K53" s="20">
        <v>350648.358691503</v>
      </c>
      <c r="L53" s="20">
        <v>369903.36553453025</v>
      </c>
      <c r="M53" s="20">
        <v>364993.21171231975</v>
      </c>
      <c r="N53" s="20">
        <v>399678.86587333953</v>
      </c>
      <c r="O53" s="20">
        <v>382971.97792452632</v>
      </c>
      <c r="P53" s="20">
        <v>406933.84862442029</v>
      </c>
      <c r="Q53" s="20">
        <v>408518.44182369096</v>
      </c>
      <c r="R53" s="20">
        <v>453532.46009476809</v>
      </c>
      <c r="S53" s="20">
        <v>433616.69731640042</v>
      </c>
      <c r="T53" s="20">
        <v>430670.27367312449</v>
      </c>
      <c r="U53" s="20">
        <v>482740.56207142567</v>
      </c>
      <c r="V53" s="20">
        <v>514270.50029041688</v>
      </c>
      <c r="W53" s="20">
        <v>535079.03561607678</v>
      </c>
      <c r="X53" s="20">
        <v>510190.13711383264</v>
      </c>
      <c r="Y53" s="20">
        <v>589302.64410435339</v>
      </c>
      <c r="Z53" s="20">
        <v>573501.10180795542</v>
      </c>
      <c r="AA53" s="20">
        <v>556043.47858213517</v>
      </c>
      <c r="AB53" s="20">
        <v>526749.84960859979</v>
      </c>
      <c r="AC53" s="20">
        <v>562490.57003138424</v>
      </c>
      <c r="AD53" s="20">
        <v>632373.65593698143</v>
      </c>
      <c r="AE53" s="20">
        <v>574528.62102519593</v>
      </c>
      <c r="AF53" s="20">
        <v>611623.2283930101</v>
      </c>
      <c r="AG53" s="20">
        <v>568968.00855254754</v>
      </c>
      <c r="AH53" s="20">
        <v>614493.51562772575</v>
      </c>
      <c r="AI53" s="20">
        <v>582377.25107546721</v>
      </c>
      <c r="AJ53" s="20">
        <v>624755.68908086931</v>
      </c>
      <c r="AK53" s="20">
        <v>634193.03894255334</v>
      </c>
      <c r="AL53" s="20">
        <v>630805.78727633762</v>
      </c>
      <c r="AM53" s="20">
        <v>619056.13225679169</v>
      </c>
      <c r="AN53" s="20">
        <v>601699.3010089125</v>
      </c>
      <c r="AO53" s="20">
        <v>598751.0579221464</v>
      </c>
      <c r="AP53" s="20">
        <v>732146.48435737961</v>
      </c>
      <c r="AQ53" s="20">
        <v>598944.46579311788</v>
      </c>
      <c r="AR53" s="20">
        <v>809473.8831383941</v>
      </c>
      <c r="AS53" s="20">
        <v>764887.25044316717</v>
      </c>
      <c r="AT53" s="20">
        <v>734270.20006111776</v>
      </c>
      <c r="AU53" s="20">
        <v>627791.60898007127</v>
      </c>
      <c r="AV53" s="20">
        <v>747691.28049514524</v>
      </c>
      <c r="AW53" s="20">
        <v>694307.78329118853</v>
      </c>
      <c r="AX53" s="20">
        <v>769620.19924499327</v>
      </c>
      <c r="AY53" s="20">
        <v>804002.70325036184</v>
      </c>
    </row>
    <row r="54" spans="1:51" ht="20" customHeight="1" x14ac:dyDescent="0.2">
      <c r="A54" s="115">
        <v>2</v>
      </c>
      <c r="B54" s="115" t="s">
        <v>488</v>
      </c>
      <c r="C54" s="116">
        <v>273843.05674391327</v>
      </c>
      <c r="D54" s="116">
        <v>291281.74502742727</v>
      </c>
      <c r="E54" s="116">
        <v>296119.67716886854</v>
      </c>
      <c r="F54" s="116">
        <v>331767.01468254137</v>
      </c>
      <c r="G54" s="116">
        <v>320535.26847223402</v>
      </c>
      <c r="H54" s="116">
        <v>342698.81687100435</v>
      </c>
      <c r="I54" s="116">
        <v>336283.71653434075</v>
      </c>
      <c r="J54" s="116">
        <v>370573.06705217558</v>
      </c>
      <c r="K54" s="116">
        <v>351266.95385015453</v>
      </c>
      <c r="L54" s="116">
        <v>369536.84721831564</v>
      </c>
      <c r="M54" s="116">
        <v>364253.8325181416</v>
      </c>
      <c r="N54" s="116">
        <v>397604.32556364161</v>
      </c>
      <c r="O54" s="116">
        <v>382941.55411230214</v>
      </c>
      <c r="P54" s="116">
        <v>406734.24012792535</v>
      </c>
      <c r="Q54" s="116">
        <v>406683.38792489108</v>
      </c>
      <c r="R54" s="116">
        <v>447716.85481482296</v>
      </c>
      <c r="S54" s="116">
        <v>431969.52918747521</v>
      </c>
      <c r="T54" s="116">
        <v>426791.30515040644</v>
      </c>
      <c r="U54" s="116">
        <v>479762.71011134761</v>
      </c>
      <c r="V54" s="116">
        <v>514751.97693855583</v>
      </c>
      <c r="W54" s="116">
        <v>535880.27462082973</v>
      </c>
      <c r="X54" s="116">
        <v>514635.49965566013</v>
      </c>
      <c r="Y54" s="116">
        <v>591013.32996789087</v>
      </c>
      <c r="Z54" s="116">
        <v>572380.4594813115</v>
      </c>
      <c r="AA54" s="116">
        <v>559067.19493859715</v>
      </c>
      <c r="AB54" s="116">
        <v>530797.23374487658</v>
      </c>
      <c r="AC54" s="116">
        <v>565948.16472281038</v>
      </c>
      <c r="AD54" s="116">
        <v>631965.5738431043</v>
      </c>
      <c r="AE54" s="116">
        <v>578827.17263438227</v>
      </c>
      <c r="AF54" s="116">
        <v>616416.74287137203</v>
      </c>
      <c r="AG54" s="116">
        <v>573357.38926690747</v>
      </c>
      <c r="AH54" s="116">
        <v>618480.32900237711</v>
      </c>
      <c r="AI54" s="116">
        <v>586967.68891913875</v>
      </c>
      <c r="AJ54" s="116">
        <v>629451.27288805228</v>
      </c>
      <c r="AK54" s="116">
        <v>637007.14569508622</v>
      </c>
      <c r="AL54" s="116">
        <v>629822.03519568732</v>
      </c>
      <c r="AM54" s="116">
        <v>624422.87397671037</v>
      </c>
      <c r="AN54" s="116">
        <v>606843.29251767101</v>
      </c>
      <c r="AO54" s="116">
        <v>606617.11517160852</v>
      </c>
      <c r="AP54" s="116">
        <v>732607.18007023435</v>
      </c>
      <c r="AQ54" s="116">
        <v>604652.1488729564</v>
      </c>
      <c r="AR54" s="116">
        <v>813913.0064811887</v>
      </c>
      <c r="AS54" s="116">
        <v>773486.9426506249</v>
      </c>
      <c r="AT54" s="116">
        <v>736209.17732312286</v>
      </c>
      <c r="AU54" s="116">
        <v>635083.34676308488</v>
      </c>
      <c r="AV54" s="116">
        <v>753982.69763725484</v>
      </c>
      <c r="AW54" s="116">
        <v>701266.10454832716</v>
      </c>
      <c r="AX54" s="116">
        <v>779186.67771634855</v>
      </c>
      <c r="AY54" s="116">
        <v>811802.73695925286</v>
      </c>
    </row>
    <row r="55" spans="1:51" ht="20" customHeight="1" x14ac:dyDescent="0.2">
      <c r="A55" s="121">
        <v>21</v>
      </c>
      <c r="B55" s="121" t="s">
        <v>244</v>
      </c>
      <c r="C55" s="117">
        <v>38286.877672285722</v>
      </c>
      <c r="D55" s="117">
        <v>39185.812902163016</v>
      </c>
      <c r="E55" s="117">
        <v>37792.089589917203</v>
      </c>
      <c r="F55" s="117">
        <v>47445.80438950906</v>
      </c>
      <c r="G55" s="117">
        <v>39830.546680253996</v>
      </c>
      <c r="H55" s="117">
        <v>46914.589748213017</v>
      </c>
      <c r="I55" s="117">
        <v>39645.063912536985</v>
      </c>
      <c r="J55" s="117">
        <v>48735.353415296995</v>
      </c>
      <c r="K55" s="117">
        <v>41530.579352814711</v>
      </c>
      <c r="L55" s="117">
        <v>48162.675087544856</v>
      </c>
      <c r="M55" s="117">
        <v>41423.217749225434</v>
      </c>
      <c r="N55" s="117">
        <v>51310.396828364901</v>
      </c>
      <c r="O55" s="117">
        <v>44713.185764012072</v>
      </c>
      <c r="P55" s="117">
        <v>53461.638361184057</v>
      </c>
      <c r="Q55" s="117">
        <v>46166.093484330908</v>
      </c>
      <c r="R55" s="117">
        <v>56370.581359648968</v>
      </c>
      <c r="S55" s="117">
        <v>49465.018432118668</v>
      </c>
      <c r="T55" s="117">
        <v>55353.701452725109</v>
      </c>
      <c r="U55" s="117">
        <v>51431.672422396412</v>
      </c>
      <c r="V55" s="117">
        <v>63059.685681462812</v>
      </c>
      <c r="W55" s="117">
        <v>55038.816816321676</v>
      </c>
      <c r="X55" s="117">
        <v>61343.028129996746</v>
      </c>
      <c r="Y55" s="117">
        <v>56318.774592531277</v>
      </c>
      <c r="Z55" s="117">
        <v>68988.952943866258</v>
      </c>
      <c r="AA55" s="117">
        <v>56940.483812938008</v>
      </c>
      <c r="AB55" s="117">
        <v>61917.547366860003</v>
      </c>
      <c r="AC55" s="117">
        <v>57423.766205340005</v>
      </c>
      <c r="AD55" s="117">
        <v>75802.377673253999</v>
      </c>
      <c r="AE55" s="117">
        <v>63735.159737859474</v>
      </c>
      <c r="AF55" s="117">
        <v>73728.073809575289</v>
      </c>
      <c r="AG55" s="117">
        <v>63158.929488637354</v>
      </c>
      <c r="AH55" s="117">
        <v>76695.847201530807</v>
      </c>
      <c r="AI55" s="117">
        <v>70765.342670833998</v>
      </c>
      <c r="AJ55" s="117">
        <v>72622.005231971008</v>
      </c>
      <c r="AK55" s="117">
        <v>67476.918437367</v>
      </c>
      <c r="AL55" s="117">
        <v>80088.89794948099</v>
      </c>
      <c r="AM55" s="117">
        <v>74703.403037726996</v>
      </c>
      <c r="AN55" s="117">
        <v>77069.237750061002</v>
      </c>
      <c r="AO55" s="117">
        <v>69342.144335167002</v>
      </c>
      <c r="AP55" s="117">
        <v>84625.544974208024</v>
      </c>
      <c r="AQ55" s="117">
        <v>70984.104700343014</v>
      </c>
      <c r="AR55" s="117">
        <v>79174.560250600989</v>
      </c>
      <c r="AS55" s="117">
        <v>68966.898146117004</v>
      </c>
      <c r="AT55" s="117">
        <v>82919.234167929011</v>
      </c>
      <c r="AU55" s="117">
        <v>71175.480067653989</v>
      </c>
      <c r="AV55" s="117">
        <v>84087.199914280005</v>
      </c>
      <c r="AW55" s="117">
        <v>70171.345208932995</v>
      </c>
      <c r="AX55" s="117">
        <v>84960.832096899991</v>
      </c>
      <c r="AY55" s="117">
        <v>72719.681744471003</v>
      </c>
    </row>
    <row r="56" spans="1:51" ht="20" customHeight="1" x14ac:dyDescent="0.2">
      <c r="A56" s="121">
        <v>22</v>
      </c>
      <c r="B56" s="121" t="s">
        <v>245</v>
      </c>
      <c r="C56" s="117">
        <v>8120.3026079541305</v>
      </c>
      <c r="D56" s="117">
        <v>9577.4453392778341</v>
      </c>
      <c r="E56" s="117">
        <v>9456.2138518292504</v>
      </c>
      <c r="F56" s="117">
        <v>12052.003330703788</v>
      </c>
      <c r="G56" s="117">
        <v>8540.6214361877865</v>
      </c>
      <c r="H56" s="117">
        <v>9927.7466380948845</v>
      </c>
      <c r="I56" s="117">
        <v>9594.5012812224122</v>
      </c>
      <c r="J56" s="117">
        <v>13569.049875304921</v>
      </c>
      <c r="K56" s="117">
        <v>8925.5594815618442</v>
      </c>
      <c r="L56" s="117">
        <v>10267.175692558159</v>
      </c>
      <c r="M56" s="117">
        <v>11021.120011682673</v>
      </c>
      <c r="N56" s="117">
        <v>14408.947035229634</v>
      </c>
      <c r="O56" s="117">
        <v>10241.190108997838</v>
      </c>
      <c r="P56" s="117">
        <v>12016.82511378492</v>
      </c>
      <c r="Q56" s="117">
        <v>12032.043095141691</v>
      </c>
      <c r="R56" s="117">
        <v>15844.237317518551</v>
      </c>
      <c r="S56" s="117">
        <v>11185.358518009962</v>
      </c>
      <c r="T56" s="117">
        <v>12593.044947408842</v>
      </c>
      <c r="U56" s="117">
        <v>13766.963443187067</v>
      </c>
      <c r="V56" s="117">
        <v>17134.757457795142</v>
      </c>
      <c r="W56" s="117">
        <v>12404.606043564472</v>
      </c>
      <c r="X56" s="117">
        <v>13057.144697744456</v>
      </c>
      <c r="Y56" s="117">
        <v>14385.694341039973</v>
      </c>
      <c r="Z56" s="117">
        <v>17848.78566191909</v>
      </c>
      <c r="AA56" s="117">
        <v>12606.687841417592</v>
      </c>
      <c r="AB56" s="117">
        <v>13992.642918462154</v>
      </c>
      <c r="AC56" s="117">
        <v>14125.498389431523</v>
      </c>
      <c r="AD56" s="117">
        <v>20699.471496706734</v>
      </c>
      <c r="AE56" s="117">
        <v>12199.407794639297</v>
      </c>
      <c r="AF56" s="117">
        <v>14327.042563975556</v>
      </c>
      <c r="AG56" s="117">
        <v>14096.244133773771</v>
      </c>
      <c r="AH56" s="117">
        <v>18076.808866304698</v>
      </c>
      <c r="AI56" s="117">
        <v>14275.751584991001</v>
      </c>
      <c r="AJ56" s="117">
        <v>14676.042659544</v>
      </c>
      <c r="AK56" s="117">
        <v>15798.913720794997</v>
      </c>
      <c r="AL56" s="117">
        <v>18596.995673808997</v>
      </c>
      <c r="AM56" s="117">
        <v>13940.3797001516</v>
      </c>
      <c r="AN56" s="117">
        <v>15009.791622450006</v>
      </c>
      <c r="AO56" s="117">
        <v>15326.192836528744</v>
      </c>
      <c r="AP56" s="117">
        <v>18763.965778073656</v>
      </c>
      <c r="AQ56" s="117">
        <v>13733.887625983192</v>
      </c>
      <c r="AR56" s="117">
        <v>15714.883898923752</v>
      </c>
      <c r="AS56" s="117">
        <v>15482.687058465684</v>
      </c>
      <c r="AT56" s="117">
        <v>17719.920775725368</v>
      </c>
      <c r="AU56" s="117">
        <v>12232.824332175998</v>
      </c>
      <c r="AV56" s="117">
        <v>16446.468170786997</v>
      </c>
      <c r="AW56" s="117">
        <v>16360.201574862003</v>
      </c>
      <c r="AX56" s="117">
        <v>20487.616232403998</v>
      </c>
      <c r="AY56" s="117">
        <v>13984.769398058001</v>
      </c>
    </row>
    <row r="57" spans="1:51" ht="20" customHeight="1" x14ac:dyDescent="0.2">
      <c r="A57" s="121">
        <v>23</v>
      </c>
      <c r="B57" s="121" t="s">
        <v>817</v>
      </c>
      <c r="C57" s="117">
        <v>4410.6088750271419</v>
      </c>
      <c r="D57" s="117">
        <v>4524.6856234825009</v>
      </c>
      <c r="E57" s="117">
        <v>4599.3018614658795</v>
      </c>
      <c r="F57" s="117">
        <v>4638.4036400244777</v>
      </c>
      <c r="G57" s="117">
        <v>4785.078633501038</v>
      </c>
      <c r="H57" s="117">
        <v>4923.7312387854909</v>
      </c>
      <c r="I57" s="117">
        <v>5001.2237976286806</v>
      </c>
      <c r="J57" s="117">
        <v>5043.9663300847906</v>
      </c>
      <c r="K57" s="117">
        <v>5084.0077696744365</v>
      </c>
      <c r="L57" s="117">
        <v>5205.7286333952998</v>
      </c>
      <c r="M57" s="117">
        <v>5301.1764145097477</v>
      </c>
      <c r="N57" s="117">
        <v>5340.087182420516</v>
      </c>
      <c r="O57" s="117">
        <v>5389.1247200148373</v>
      </c>
      <c r="P57" s="117">
        <v>5526.1766938210667</v>
      </c>
      <c r="Q57" s="117">
        <v>5636.2624227811611</v>
      </c>
      <c r="R57" s="117">
        <v>5685.436163382934</v>
      </c>
      <c r="S57" s="117">
        <v>6071.2935095507273</v>
      </c>
      <c r="T57" s="117">
        <v>6214.8433139629587</v>
      </c>
      <c r="U57" s="117">
        <v>6315.551974073991</v>
      </c>
      <c r="V57" s="117">
        <v>6360.9507986319786</v>
      </c>
      <c r="W57" s="117">
        <v>6751.6271906289603</v>
      </c>
      <c r="X57" s="117">
        <v>6892.5047209124441</v>
      </c>
      <c r="Y57" s="117">
        <v>7055.3248010594925</v>
      </c>
      <c r="Z57" s="117">
        <v>7154.5432873991031</v>
      </c>
      <c r="AA57" s="117">
        <v>7380.3970152448474</v>
      </c>
      <c r="AB57" s="117">
        <v>7533.3658259677577</v>
      </c>
      <c r="AC57" s="117">
        <v>7643.2722406701578</v>
      </c>
      <c r="AD57" s="117">
        <v>7674.9930353819445</v>
      </c>
      <c r="AE57" s="117">
        <v>8135.257068975392</v>
      </c>
      <c r="AF57" s="117">
        <v>8221.5824978872006</v>
      </c>
      <c r="AG57" s="117">
        <v>8399.0556542882387</v>
      </c>
      <c r="AH57" s="117">
        <v>8446.8683616394846</v>
      </c>
      <c r="AI57" s="117">
        <v>8330.9483495715049</v>
      </c>
      <c r="AJ57" s="117">
        <v>8425.6649964109274</v>
      </c>
      <c r="AK57" s="117">
        <v>8575.3687603528415</v>
      </c>
      <c r="AL57" s="117">
        <v>8770.5331709275979</v>
      </c>
      <c r="AM57" s="117">
        <v>9244.1821103856146</v>
      </c>
      <c r="AN57" s="117">
        <v>9083.777244009545</v>
      </c>
      <c r="AO57" s="117">
        <v>9182.9149490750824</v>
      </c>
      <c r="AP57" s="117">
        <v>9362.1256965297598</v>
      </c>
      <c r="AQ57" s="117">
        <v>9124.4092708204771</v>
      </c>
      <c r="AR57" s="117">
        <v>9238.4272439126107</v>
      </c>
      <c r="AS57" s="117">
        <v>9490.9134754926981</v>
      </c>
      <c r="AT57" s="117">
        <v>9886.2500097742104</v>
      </c>
      <c r="AU57" s="117">
        <v>10369.693168677712</v>
      </c>
      <c r="AV57" s="117">
        <v>10868.624871152608</v>
      </c>
      <c r="AW57" s="117">
        <v>11231.14787777665</v>
      </c>
      <c r="AX57" s="117">
        <v>11433.644974934261</v>
      </c>
      <c r="AY57" s="117">
        <v>11304.683173332991</v>
      </c>
    </row>
    <row r="58" spans="1:51" ht="20" customHeight="1" x14ac:dyDescent="0.2">
      <c r="A58" s="121">
        <v>24</v>
      </c>
      <c r="B58" s="121" t="s">
        <v>818</v>
      </c>
      <c r="C58" s="117">
        <v>63214.398386927409</v>
      </c>
      <c r="D58" s="117">
        <v>67076.552069021345</v>
      </c>
      <c r="E58" s="117">
        <v>65104.580915389888</v>
      </c>
      <c r="F58" s="117">
        <v>76876.830180613033</v>
      </c>
      <c r="G58" s="117">
        <v>83087.817103856811</v>
      </c>
      <c r="H58" s="117">
        <v>83995.148166045226</v>
      </c>
      <c r="I58" s="117">
        <v>80543.876987263997</v>
      </c>
      <c r="J58" s="117">
        <v>83698.649854198986</v>
      </c>
      <c r="K58" s="117">
        <v>81592.256954387718</v>
      </c>
      <c r="L58" s="117">
        <v>82400.643672739272</v>
      </c>
      <c r="M58" s="117">
        <v>79805.185626775638</v>
      </c>
      <c r="N58" s="117">
        <v>87266.398718449171</v>
      </c>
      <c r="O58" s="117">
        <v>90353.277257392634</v>
      </c>
      <c r="P58" s="117">
        <v>86823.278992422027</v>
      </c>
      <c r="Q58" s="117">
        <v>87626.962130228698</v>
      </c>
      <c r="R58" s="117">
        <v>101915.01672883093</v>
      </c>
      <c r="S58" s="117">
        <v>89819.051208413235</v>
      </c>
      <c r="T58" s="117">
        <v>89385.548829405408</v>
      </c>
      <c r="U58" s="117">
        <v>116136.93961032544</v>
      </c>
      <c r="V58" s="117">
        <v>130712.48297474917</v>
      </c>
      <c r="W58" s="117">
        <v>186213.17461403186</v>
      </c>
      <c r="X58" s="117">
        <v>143484.43674718458</v>
      </c>
      <c r="Y58" s="117">
        <v>225257.93047849409</v>
      </c>
      <c r="Z58" s="117">
        <v>145259.05044341151</v>
      </c>
      <c r="AA58" s="117">
        <v>166048.46197060565</v>
      </c>
      <c r="AB58" s="117">
        <v>138387.62365782607</v>
      </c>
      <c r="AC58" s="117">
        <v>160716.49891278375</v>
      </c>
      <c r="AD58" s="117">
        <v>141763.41017286686</v>
      </c>
      <c r="AE58" s="117">
        <v>149085.55636045535</v>
      </c>
      <c r="AF58" s="117">
        <v>142552.6094955201</v>
      </c>
      <c r="AG58" s="117">
        <v>136980.89481497265</v>
      </c>
      <c r="AH58" s="117">
        <v>145015.36840615096</v>
      </c>
      <c r="AI58" s="117">
        <v>133519.45222430455</v>
      </c>
      <c r="AJ58" s="117">
        <v>170312.04765032069</v>
      </c>
      <c r="AK58" s="117">
        <v>163973.72642019839</v>
      </c>
      <c r="AL58" s="117">
        <v>130321.75925142562</v>
      </c>
      <c r="AM58" s="117">
        <v>149812.7947051503</v>
      </c>
      <c r="AN58" s="117">
        <v>130231.62434237619</v>
      </c>
      <c r="AO58" s="117">
        <v>110624.66495562228</v>
      </c>
      <c r="AP58" s="117">
        <v>121017.46495984505</v>
      </c>
      <c r="AQ58" s="117">
        <v>109520.05631541033</v>
      </c>
      <c r="AR58" s="117">
        <v>79431.835533808407</v>
      </c>
      <c r="AS58" s="117">
        <v>105136.3964282565</v>
      </c>
      <c r="AT58" s="117">
        <v>129661.61956232521</v>
      </c>
      <c r="AU58" s="117">
        <v>124622.42388698649</v>
      </c>
      <c r="AV58" s="117">
        <v>123007.61436965667</v>
      </c>
      <c r="AW58" s="117">
        <v>155113.975825156</v>
      </c>
      <c r="AX58" s="117">
        <v>188066.40073932317</v>
      </c>
      <c r="AY58" s="117">
        <v>205496.67191679502</v>
      </c>
    </row>
    <row r="59" spans="1:51" ht="20" customHeight="1" x14ac:dyDescent="0.2">
      <c r="A59" s="121">
        <v>25</v>
      </c>
      <c r="B59" s="121" t="s">
        <v>248</v>
      </c>
      <c r="C59" s="117">
        <v>1407.6282416528807</v>
      </c>
      <c r="D59" s="117">
        <v>1165.8854806905877</v>
      </c>
      <c r="E59" s="117">
        <v>1289.3134018804249</v>
      </c>
      <c r="F59" s="117">
        <v>2292.0272591866596</v>
      </c>
      <c r="G59" s="117">
        <v>3436.808987283488</v>
      </c>
      <c r="H59" s="117">
        <v>3471.9738969876175</v>
      </c>
      <c r="I59" s="117">
        <v>2168.7419114174318</v>
      </c>
      <c r="J59" s="117">
        <v>2814.2883819109807</v>
      </c>
      <c r="K59" s="117">
        <v>5743.3653601496053</v>
      </c>
      <c r="L59" s="117">
        <v>4091.6185470165442</v>
      </c>
      <c r="M59" s="117">
        <v>2252.8551286199386</v>
      </c>
      <c r="N59" s="117">
        <v>2331.0831007842107</v>
      </c>
      <c r="O59" s="117">
        <v>3931.775663537022</v>
      </c>
      <c r="P59" s="117">
        <v>3840.7922540736827</v>
      </c>
      <c r="Q59" s="117">
        <v>8476.5522026934377</v>
      </c>
      <c r="R59" s="117">
        <v>8768.3981795597574</v>
      </c>
      <c r="S59" s="117">
        <v>8495.7566834251083</v>
      </c>
      <c r="T59" s="117">
        <v>4672.0953186699317</v>
      </c>
      <c r="U59" s="117">
        <v>11086.810213031702</v>
      </c>
      <c r="V59" s="117">
        <v>5520.5635014659911</v>
      </c>
      <c r="W59" s="117">
        <v>1249.3499809012903</v>
      </c>
      <c r="X59" s="117">
        <v>5969.5130513454633</v>
      </c>
      <c r="Y59" s="117">
        <v>4026.43214783759</v>
      </c>
      <c r="Z59" s="117">
        <v>13403.757862255654</v>
      </c>
      <c r="AA59" s="117">
        <v>13044.135166959999</v>
      </c>
      <c r="AB59" s="117">
        <v>1502.0846740500001</v>
      </c>
      <c r="AC59" s="117">
        <v>10337.343295550001</v>
      </c>
      <c r="AD59" s="117">
        <v>2304.08786925</v>
      </c>
      <c r="AE59" s="117">
        <v>9880.1732953499995</v>
      </c>
      <c r="AF59" s="117">
        <v>1612.4996502999993</v>
      </c>
      <c r="AG59" s="117">
        <v>8705.3375952799997</v>
      </c>
      <c r="AH59" s="117">
        <v>1753.5651275500004</v>
      </c>
      <c r="AI59" s="117">
        <v>7170.7867029499994</v>
      </c>
      <c r="AJ59" s="117">
        <v>1735.3229105800001</v>
      </c>
      <c r="AK59" s="117">
        <v>8207.9274457600004</v>
      </c>
      <c r="AL59" s="117">
        <v>6586.6471026800009</v>
      </c>
      <c r="AM59" s="117">
        <v>7425.0607557899993</v>
      </c>
      <c r="AN59" s="117">
        <v>1410.02453982</v>
      </c>
      <c r="AO59" s="117">
        <v>5320.5437528500006</v>
      </c>
      <c r="AP59" s="117">
        <v>2277.8425849899995</v>
      </c>
      <c r="AQ59" s="117">
        <v>3932.6364254080004</v>
      </c>
      <c r="AR59" s="117">
        <v>2339.7489305499994</v>
      </c>
      <c r="AS59" s="117">
        <v>2953.3479480799997</v>
      </c>
      <c r="AT59" s="117">
        <v>2060.014806226</v>
      </c>
      <c r="AU59" s="117">
        <v>3210.6836106700002</v>
      </c>
      <c r="AV59" s="117">
        <v>1757.7783958699999</v>
      </c>
      <c r="AW59" s="117">
        <v>4125.9627754699995</v>
      </c>
      <c r="AX59" s="117">
        <v>3139.8833469800002</v>
      </c>
      <c r="AY59" s="117">
        <v>4682.10966259</v>
      </c>
    </row>
    <row r="60" spans="1:51" ht="20" customHeight="1" x14ac:dyDescent="0.2">
      <c r="A60" s="121">
        <v>26</v>
      </c>
      <c r="B60" s="121" t="s">
        <v>243</v>
      </c>
      <c r="C60" s="117">
        <v>54332.796931226163</v>
      </c>
      <c r="D60" s="117">
        <v>62574.361805232315</v>
      </c>
      <c r="E60" s="117">
        <v>55373.033954069368</v>
      </c>
      <c r="F60" s="117">
        <v>68275.26212476709</v>
      </c>
      <c r="G60" s="117">
        <v>64823.841000494984</v>
      </c>
      <c r="H60" s="117">
        <v>68190.074013749865</v>
      </c>
      <c r="I60" s="117">
        <v>61773.971123396703</v>
      </c>
      <c r="J60" s="117">
        <v>81417.405629786168</v>
      </c>
      <c r="K60" s="117">
        <v>72048.37129037104</v>
      </c>
      <c r="L60" s="117">
        <v>77890.378347497579</v>
      </c>
      <c r="M60" s="117">
        <v>69111.643411227997</v>
      </c>
      <c r="N60" s="117">
        <v>87937.84397298508</v>
      </c>
      <c r="O60" s="117">
        <v>75172.741928626492</v>
      </c>
      <c r="P60" s="117">
        <v>83493.788367905639</v>
      </c>
      <c r="Q60" s="117">
        <v>72892.546963099012</v>
      </c>
      <c r="R60" s="117">
        <v>87479.318631778631</v>
      </c>
      <c r="S60" s="117">
        <v>92655.429910260602</v>
      </c>
      <c r="T60" s="117">
        <v>89043.410765077861</v>
      </c>
      <c r="U60" s="117">
        <v>82489.810080164942</v>
      </c>
      <c r="V60" s="117">
        <v>89778.182625373185</v>
      </c>
      <c r="W60" s="117">
        <v>92302.912083319097</v>
      </c>
      <c r="X60" s="117">
        <v>92595.801270781914</v>
      </c>
      <c r="Y60" s="117">
        <v>79724.837817991502</v>
      </c>
      <c r="Z60" s="117">
        <v>96582.004127458145</v>
      </c>
      <c r="AA60" s="117">
        <v>92348.728059771471</v>
      </c>
      <c r="AB60" s="117">
        <v>94404.170874834192</v>
      </c>
      <c r="AC60" s="117">
        <v>86027.894506416487</v>
      </c>
      <c r="AD60" s="117">
        <v>132751.8513685886</v>
      </c>
      <c r="AE60" s="117">
        <v>99111.928491360421</v>
      </c>
      <c r="AF60" s="117">
        <v>97875.77374942704</v>
      </c>
      <c r="AG60" s="117">
        <v>92479.047952389898</v>
      </c>
      <c r="AH60" s="117">
        <v>113730.37010932928</v>
      </c>
      <c r="AI60" s="117">
        <v>109775.17623643912</v>
      </c>
      <c r="AJ60" s="117">
        <v>111627.73791157204</v>
      </c>
      <c r="AK60" s="117">
        <v>101615.26867045186</v>
      </c>
      <c r="AL60" s="117">
        <v>124554.58293685751</v>
      </c>
      <c r="AM60" s="117">
        <v>111676.80205557687</v>
      </c>
      <c r="AN60" s="117">
        <v>110179.99371460773</v>
      </c>
      <c r="AO60" s="117">
        <v>110446.30968115407</v>
      </c>
      <c r="AP60" s="117">
        <v>149433.9797355301</v>
      </c>
      <c r="AQ60" s="117">
        <v>121728.76995313496</v>
      </c>
      <c r="AR60" s="117">
        <v>139707.78231762635</v>
      </c>
      <c r="AS60" s="117">
        <v>176356.71546974388</v>
      </c>
      <c r="AT60" s="117">
        <v>148576.33549570994</v>
      </c>
      <c r="AU60" s="117">
        <v>133535.58530236804</v>
      </c>
      <c r="AV60" s="117">
        <v>137252.13698120002</v>
      </c>
      <c r="AW60" s="117">
        <v>148653.462369941</v>
      </c>
      <c r="AX60" s="117">
        <v>176023.495154768</v>
      </c>
      <c r="AY60" s="117">
        <v>170246.478116582</v>
      </c>
    </row>
    <row r="61" spans="1:51" ht="20" customHeight="1" x14ac:dyDescent="0.2">
      <c r="A61" s="121">
        <v>27</v>
      </c>
      <c r="B61" s="121" t="s">
        <v>578</v>
      </c>
      <c r="C61" s="117">
        <v>102410.81280829376</v>
      </c>
      <c r="D61" s="117">
        <v>104774.9472366704</v>
      </c>
      <c r="E61" s="117">
        <v>119863.24267799027</v>
      </c>
      <c r="F61" s="117">
        <v>116363.87185316256</v>
      </c>
      <c r="G61" s="117">
        <v>112917.28657838669</v>
      </c>
      <c r="H61" s="117">
        <v>120249.32118547632</v>
      </c>
      <c r="I61" s="117">
        <v>133352.80159301654</v>
      </c>
      <c r="J61" s="117">
        <v>127667.62047778047</v>
      </c>
      <c r="K61" s="117">
        <v>128107.29545401077</v>
      </c>
      <c r="L61" s="117">
        <v>135256.82744935167</v>
      </c>
      <c r="M61" s="117">
        <v>148687.11846003393</v>
      </c>
      <c r="N61" s="117">
        <v>144371.56321452322</v>
      </c>
      <c r="O61" s="117">
        <v>145043.96295395883</v>
      </c>
      <c r="P61" s="117">
        <v>151720.44309094729</v>
      </c>
      <c r="Q61" s="117">
        <v>169091.6197831546</v>
      </c>
      <c r="R61" s="117">
        <v>162532.68606841034</v>
      </c>
      <c r="S61" s="117">
        <v>164487.80016201362</v>
      </c>
      <c r="T61" s="117">
        <v>160775.02392252968</v>
      </c>
      <c r="U61" s="117">
        <v>188629.82489363875</v>
      </c>
      <c r="V61" s="117">
        <v>193118.55235542593</v>
      </c>
      <c r="W61" s="117">
        <v>175269.38213881245</v>
      </c>
      <c r="X61" s="117">
        <v>183474.33629309136</v>
      </c>
      <c r="Y61" s="117">
        <v>196941.14602873541</v>
      </c>
      <c r="Z61" s="117">
        <v>212014.59594566777</v>
      </c>
      <c r="AA61" s="117">
        <v>204417.25211791749</v>
      </c>
      <c r="AB61" s="117">
        <v>204588.8694798678</v>
      </c>
      <c r="AC61" s="117">
        <v>222097.77412700545</v>
      </c>
      <c r="AD61" s="117">
        <v>239819.05223032623</v>
      </c>
      <c r="AE61" s="117">
        <v>231749.73968285925</v>
      </c>
      <c r="AF61" s="117">
        <v>269325.27438953891</v>
      </c>
      <c r="AG61" s="117">
        <v>244593.7270589078</v>
      </c>
      <c r="AH61" s="117">
        <v>247248.21746763628</v>
      </c>
      <c r="AI61" s="117">
        <v>238256.85770387502</v>
      </c>
      <c r="AJ61" s="117">
        <v>241040.23169040799</v>
      </c>
      <c r="AK61" s="117">
        <v>261555.29965654097</v>
      </c>
      <c r="AL61" s="117">
        <v>251836.84571252498</v>
      </c>
      <c r="AM61" s="117">
        <v>251741.01915124804</v>
      </c>
      <c r="AN61" s="117">
        <v>251926.420319194</v>
      </c>
      <c r="AO61" s="117">
        <v>279863.83148991602</v>
      </c>
      <c r="AP61" s="117">
        <v>303154.56749869901</v>
      </c>
      <c r="AQ61" s="117">
        <v>269086.16502496589</v>
      </c>
      <c r="AR61" s="117">
        <v>478737.04383512947</v>
      </c>
      <c r="AS61" s="117">
        <v>386548.8109669257</v>
      </c>
      <c r="AT61" s="117">
        <v>335920.65769776405</v>
      </c>
      <c r="AU61" s="117">
        <v>270714.26333045802</v>
      </c>
      <c r="AV61" s="117">
        <v>365974.60755254899</v>
      </c>
      <c r="AW61" s="117">
        <v>283658.93952915305</v>
      </c>
      <c r="AX61" s="117">
        <v>277419.16927094705</v>
      </c>
      <c r="AY61" s="117">
        <v>323077.84691637999</v>
      </c>
    </row>
    <row r="62" spans="1:51" ht="20" customHeight="1" x14ac:dyDescent="0.2">
      <c r="A62" s="121">
        <v>28</v>
      </c>
      <c r="B62" s="121" t="s">
        <v>396</v>
      </c>
      <c r="C62" s="117">
        <v>1659.6312205460408</v>
      </c>
      <c r="D62" s="117">
        <v>2402.0545708892469</v>
      </c>
      <c r="E62" s="117">
        <v>2641.9009163262745</v>
      </c>
      <c r="F62" s="117">
        <v>3822.8119045747062</v>
      </c>
      <c r="G62" s="117">
        <v>3113.2680522691762</v>
      </c>
      <c r="H62" s="117">
        <v>5026.2319836519418</v>
      </c>
      <c r="I62" s="117">
        <v>4203.5359278580499</v>
      </c>
      <c r="J62" s="117">
        <v>7626.7330878122648</v>
      </c>
      <c r="K62" s="117">
        <v>8235.5181871844088</v>
      </c>
      <c r="L62" s="117">
        <v>6261.7997882122654</v>
      </c>
      <c r="M62" s="117">
        <v>6651.5157160662111</v>
      </c>
      <c r="N62" s="117">
        <v>4638.0055108848846</v>
      </c>
      <c r="O62" s="117">
        <v>8096.295715762426</v>
      </c>
      <c r="P62" s="117">
        <v>9851.2972537867408</v>
      </c>
      <c r="Q62" s="117">
        <v>4761.3078434616164</v>
      </c>
      <c r="R62" s="117">
        <v>9121.1803656929187</v>
      </c>
      <c r="S62" s="117">
        <v>9789.8207636832667</v>
      </c>
      <c r="T62" s="117">
        <v>8753.6366006266617</v>
      </c>
      <c r="U62" s="117">
        <v>9905.137474529276</v>
      </c>
      <c r="V62" s="117">
        <v>9066.801543651618</v>
      </c>
      <c r="W62" s="117">
        <v>6650.4057532500083</v>
      </c>
      <c r="X62" s="117">
        <v>7818.7347446031199</v>
      </c>
      <c r="Y62" s="117">
        <v>7303.1897602014778</v>
      </c>
      <c r="Z62" s="117">
        <v>11128.769209334034</v>
      </c>
      <c r="AA62" s="117">
        <v>6281.048953741989</v>
      </c>
      <c r="AB62" s="117">
        <v>8470.9289470085387</v>
      </c>
      <c r="AC62" s="117">
        <v>7576.1170456130458</v>
      </c>
      <c r="AD62" s="117">
        <v>11150.329996730003</v>
      </c>
      <c r="AE62" s="117">
        <v>4929.9502028830484</v>
      </c>
      <c r="AF62" s="117">
        <v>8773.8867151479171</v>
      </c>
      <c r="AG62" s="117">
        <v>4944.1525686577779</v>
      </c>
      <c r="AH62" s="117">
        <v>7513.2834622356277</v>
      </c>
      <c r="AI62" s="117">
        <v>4873.3734461735858</v>
      </c>
      <c r="AJ62" s="117">
        <v>9012.219837245575</v>
      </c>
      <c r="AK62" s="117">
        <v>9803.7225836200741</v>
      </c>
      <c r="AL62" s="117">
        <v>9065.7733979815603</v>
      </c>
      <c r="AM62" s="117">
        <v>5879.2324606809088</v>
      </c>
      <c r="AN62" s="117">
        <v>11932.422985152594</v>
      </c>
      <c r="AO62" s="117">
        <v>6510.5131712952771</v>
      </c>
      <c r="AP62" s="117">
        <v>43971.688842358883</v>
      </c>
      <c r="AQ62" s="117">
        <v>6542.1195568906232</v>
      </c>
      <c r="AR62" s="117">
        <v>9568.7244706370984</v>
      </c>
      <c r="AS62" s="117">
        <v>8551.1731575434897</v>
      </c>
      <c r="AT62" s="117">
        <v>9465.1448076691522</v>
      </c>
      <c r="AU62" s="117">
        <v>9222.3930640947237</v>
      </c>
      <c r="AV62" s="117">
        <v>14588.267381759484</v>
      </c>
      <c r="AW62" s="117">
        <v>11951.06938703545</v>
      </c>
      <c r="AX62" s="117">
        <v>17655.635900092107</v>
      </c>
      <c r="AY62" s="117">
        <v>10290.496031043866</v>
      </c>
    </row>
    <row r="63" spans="1:51" ht="20" customHeight="1" x14ac:dyDescent="0.2">
      <c r="A63" s="115">
        <v>31</v>
      </c>
      <c r="B63" s="115" t="s">
        <v>610</v>
      </c>
      <c r="C63" s="116">
        <v>1450.6475697938577</v>
      </c>
      <c r="D63" s="116">
        <v>2585.700274566499</v>
      </c>
      <c r="E63" s="116">
        <v>2967.8968111571212</v>
      </c>
      <c r="F63" s="116">
        <v>5867.0551778035224</v>
      </c>
      <c r="G63" s="116">
        <v>-736.6241674730378</v>
      </c>
      <c r="H63" s="116">
        <v>-234.34729673849154</v>
      </c>
      <c r="I63" s="116">
        <v>1525.5378655873201</v>
      </c>
      <c r="J63" s="116">
        <v>2188.6216379962088</v>
      </c>
      <c r="K63" s="116">
        <v>-618.59515865150888</v>
      </c>
      <c r="L63" s="116">
        <v>366.51831621461599</v>
      </c>
      <c r="M63" s="116">
        <v>739.37919417817136</v>
      </c>
      <c r="N63" s="116">
        <v>2074.5403096979267</v>
      </c>
      <c r="O63" s="116">
        <v>30.423812224162702</v>
      </c>
      <c r="P63" s="116">
        <v>199.60849649493372</v>
      </c>
      <c r="Q63" s="116">
        <v>1835.0538987998389</v>
      </c>
      <c r="R63" s="116">
        <v>5815.6052799450663</v>
      </c>
      <c r="S63" s="116">
        <v>1647.1681289252733</v>
      </c>
      <c r="T63" s="116">
        <v>3878.9685227180416</v>
      </c>
      <c r="U63" s="116">
        <v>2977.851960078011</v>
      </c>
      <c r="V63" s="116">
        <v>-481.47664813897882</v>
      </c>
      <c r="W63" s="116">
        <v>-801.2390047529608</v>
      </c>
      <c r="X63" s="116">
        <v>-4445.3625418274441</v>
      </c>
      <c r="Y63" s="116">
        <v>-1710.6858635374938</v>
      </c>
      <c r="Z63" s="116">
        <v>1120.6423266438971</v>
      </c>
      <c r="AA63" s="116">
        <v>-3023.7163564618481</v>
      </c>
      <c r="AB63" s="116">
        <v>-4047.384136276758</v>
      </c>
      <c r="AC63" s="116">
        <v>-3457.5946914261585</v>
      </c>
      <c r="AD63" s="116">
        <v>408.08209387705392</v>
      </c>
      <c r="AE63" s="116">
        <v>-4298.5516091863683</v>
      </c>
      <c r="AF63" s="116">
        <v>-4793.5144783618998</v>
      </c>
      <c r="AG63" s="116">
        <v>-4389.3807143599843</v>
      </c>
      <c r="AH63" s="116">
        <v>-3986.8133746513413</v>
      </c>
      <c r="AI63" s="116">
        <v>-4590.4378436715051</v>
      </c>
      <c r="AJ63" s="116">
        <v>-4695.5838071829276</v>
      </c>
      <c r="AK63" s="116">
        <v>-2814.1067525328399</v>
      </c>
      <c r="AL63" s="116">
        <v>983.75208065040431</v>
      </c>
      <c r="AM63" s="116">
        <v>-5366.7417199186148</v>
      </c>
      <c r="AN63" s="116">
        <v>-5143.9915087585459</v>
      </c>
      <c r="AO63" s="116">
        <v>-7866.057249462081</v>
      </c>
      <c r="AP63" s="116">
        <v>-460.69571285475831</v>
      </c>
      <c r="AQ63" s="116">
        <v>-5707.6830798384763</v>
      </c>
      <c r="AR63" s="116">
        <v>-4439.1233427946099</v>
      </c>
      <c r="AS63" s="116">
        <v>-8599.6922074577014</v>
      </c>
      <c r="AT63" s="116">
        <v>-1938.9772620052102</v>
      </c>
      <c r="AU63" s="116">
        <v>-7291.737783013712</v>
      </c>
      <c r="AV63" s="116">
        <v>-6291.4171421096071</v>
      </c>
      <c r="AW63" s="116">
        <v>-6958.3212571386484</v>
      </c>
      <c r="AX63" s="116">
        <v>-9566.4784713552617</v>
      </c>
      <c r="AY63" s="116">
        <v>-7800.0337088909919</v>
      </c>
    </row>
    <row r="64" spans="1:51" ht="20" customHeight="1" x14ac:dyDescent="0.2">
      <c r="A64" s="122" t="s">
        <v>334</v>
      </c>
      <c r="B64" s="121" t="s">
        <v>330</v>
      </c>
      <c r="C64" s="117">
        <v>5985.346484190999</v>
      </c>
      <c r="D64" s="117">
        <v>7392.5180852489993</v>
      </c>
      <c r="E64" s="117">
        <v>7747.7515749830018</v>
      </c>
      <c r="F64" s="117">
        <v>11556.302234618001</v>
      </c>
      <c r="G64" s="117">
        <v>5042.0885275279998</v>
      </c>
      <c r="H64" s="117">
        <v>6432.0323988869995</v>
      </c>
      <c r="I64" s="117">
        <v>6801.7265333260002</v>
      </c>
      <c r="J64" s="117">
        <v>9620.394781990999</v>
      </c>
      <c r="K64" s="117">
        <v>5038.2834864429278</v>
      </c>
      <c r="L64" s="117">
        <v>6123.5951173199155</v>
      </c>
      <c r="M64" s="117">
        <v>6938.1449107279186</v>
      </c>
      <c r="N64" s="117">
        <v>8883.5826167484429</v>
      </c>
      <c r="O64" s="117">
        <v>5940.4778217290004</v>
      </c>
      <c r="P64" s="117">
        <v>7806.8557261860005</v>
      </c>
      <c r="Q64" s="117">
        <v>9533.5404899710011</v>
      </c>
      <c r="R64" s="117">
        <v>11831.093216027999</v>
      </c>
      <c r="S64" s="117">
        <v>8622.0788852160003</v>
      </c>
      <c r="T64" s="117">
        <v>10684.246507030999</v>
      </c>
      <c r="U64" s="117">
        <v>10947.687704142001</v>
      </c>
      <c r="V64" s="117">
        <v>11213.221578243001</v>
      </c>
      <c r="W64" s="117">
        <v>6223.0189305659997</v>
      </c>
      <c r="X64" s="117">
        <v>6011.0631483450006</v>
      </c>
      <c r="Y64" s="117">
        <v>6832.7231637619989</v>
      </c>
      <c r="Z64" s="117">
        <v>8427.1026010429996</v>
      </c>
      <c r="AA64" s="117">
        <v>4799.6704590129993</v>
      </c>
      <c r="AB64" s="117">
        <v>5371.0775068209987</v>
      </c>
      <c r="AC64" s="117">
        <v>5560.369499213999</v>
      </c>
      <c r="AD64" s="117">
        <v>9063.5074749189989</v>
      </c>
      <c r="AE64" s="117">
        <v>4310.0337576290231</v>
      </c>
      <c r="AF64" s="117">
        <v>5394.3968557852995</v>
      </c>
      <c r="AG64" s="117">
        <v>6220.4765355582549</v>
      </c>
      <c r="AH64" s="117">
        <v>9404.3490701181436</v>
      </c>
      <c r="AI64" s="117">
        <v>4112.7556696900001</v>
      </c>
      <c r="AJ64" s="117">
        <v>5746.3796283679994</v>
      </c>
      <c r="AK64" s="117">
        <v>6513.7225031400012</v>
      </c>
      <c r="AL64" s="117">
        <v>10322.948658198002</v>
      </c>
      <c r="AM64" s="117">
        <v>4283.7958227969993</v>
      </c>
      <c r="AN64" s="117">
        <v>5005.6987122909995</v>
      </c>
      <c r="AO64" s="117">
        <v>5973.3196087430006</v>
      </c>
      <c r="AP64" s="117">
        <v>10133.891027655001</v>
      </c>
      <c r="AQ64" s="117">
        <v>3875.329578462</v>
      </c>
      <c r="AR64" s="117">
        <v>5522.2744365180006</v>
      </c>
      <c r="AS64" s="117">
        <v>6430.3247813349999</v>
      </c>
      <c r="AT64" s="117">
        <v>8702.5774085590001</v>
      </c>
      <c r="AU64" s="117">
        <v>3454.6537505439992</v>
      </c>
      <c r="AV64" s="117">
        <v>5232.1413724729991</v>
      </c>
      <c r="AW64" s="117">
        <v>5666.8006877779999</v>
      </c>
      <c r="AX64" s="117">
        <v>8065.7154059289996</v>
      </c>
      <c r="AY64" s="117">
        <v>3989.2730172919996</v>
      </c>
    </row>
    <row r="65" spans="1:51" ht="20" customHeight="1" x14ac:dyDescent="0.2">
      <c r="A65" s="122" t="s">
        <v>335</v>
      </c>
      <c r="B65" s="121" t="s">
        <v>527</v>
      </c>
      <c r="C65" s="117">
        <v>124.09003937</v>
      </c>
      <c r="D65" s="117">
        <v>282.13218719999998</v>
      </c>
      <c r="E65" s="117">
        <v>180.55290236000002</v>
      </c>
      <c r="F65" s="117">
        <v>1050.84341679</v>
      </c>
      <c r="G65" s="117">
        <v>993.63406149999992</v>
      </c>
      <c r="H65" s="117">
        <v>1742.6484568400001</v>
      </c>
      <c r="I65" s="117">
        <v>274.96487010999999</v>
      </c>
      <c r="J65" s="117">
        <v>2387.8068139100001</v>
      </c>
      <c r="K65" s="117">
        <v>572.87087541999995</v>
      </c>
      <c r="L65" s="117">
        <v>551.34816770999998</v>
      </c>
      <c r="M65" s="117">
        <v>897.58930203999989</v>
      </c>
      <c r="N65" s="117">
        <v>1468.95512463</v>
      </c>
      <c r="O65" s="117">
        <v>520.92928948999997</v>
      </c>
      <c r="P65" s="117">
        <v>2081.0705358699997</v>
      </c>
      <c r="Q65" s="117">
        <v>2062.2241683899997</v>
      </c>
      <c r="R65" s="117">
        <v>330.05177270000001</v>
      </c>
      <c r="S65" s="117">
        <v>903.61724674000004</v>
      </c>
      <c r="T65" s="117">
        <v>590.43467034999992</v>
      </c>
      <c r="U65" s="117">
        <v>1654.2837699899999</v>
      </c>
      <c r="V65" s="117">
        <v>5333.7474277500005</v>
      </c>
      <c r="W65" s="117">
        <v>272.63074469000003</v>
      </c>
      <c r="X65" s="117">
        <v>3563.9209692599998</v>
      </c>
      <c r="Y65" s="117">
        <v>1488.0842262400004</v>
      </c>
      <c r="Z65" s="117">
        <v>151.91698700000001</v>
      </c>
      <c r="AA65" s="117">
        <v>442.98980023000001</v>
      </c>
      <c r="AB65" s="117">
        <v>1885.0958171300001</v>
      </c>
      <c r="AC65" s="117">
        <v>1374.6919499699998</v>
      </c>
      <c r="AD65" s="117">
        <v>980.4323456599999</v>
      </c>
      <c r="AE65" s="117">
        <v>473.32829784</v>
      </c>
      <c r="AF65" s="117">
        <v>1966.3288362599997</v>
      </c>
      <c r="AG65" s="117">
        <v>2210.8015956299996</v>
      </c>
      <c r="AH65" s="117">
        <v>4944.2940831299993</v>
      </c>
      <c r="AI65" s="117">
        <v>372.24516378999999</v>
      </c>
      <c r="AJ65" s="117">
        <v>2016.29843914</v>
      </c>
      <c r="AK65" s="117">
        <v>752.46049532000006</v>
      </c>
      <c r="AL65" s="117">
        <v>568.66340662000005</v>
      </c>
      <c r="AM65" s="117">
        <v>406.35543232999999</v>
      </c>
      <c r="AN65" s="117">
        <v>1065.91297704</v>
      </c>
      <c r="AO65" s="117">
        <v>4656.4619091300001</v>
      </c>
      <c r="AP65" s="117">
        <v>1232.4610439799999</v>
      </c>
      <c r="AQ65" s="117">
        <v>458.60338748000004</v>
      </c>
      <c r="AR65" s="117">
        <v>722.97053540000002</v>
      </c>
      <c r="AS65" s="117">
        <v>5539.1035133000023</v>
      </c>
      <c r="AT65" s="117">
        <v>755.30466078999984</v>
      </c>
      <c r="AU65" s="117">
        <v>376.69836487999999</v>
      </c>
      <c r="AV65" s="117">
        <v>654.93364342999996</v>
      </c>
      <c r="AW65" s="117">
        <v>1393.97406714</v>
      </c>
      <c r="AX65" s="117">
        <v>6198.5489023499995</v>
      </c>
      <c r="AY65" s="117">
        <v>484.62355285000001</v>
      </c>
    </row>
    <row r="66" spans="1:51" ht="20" customHeight="1" x14ac:dyDescent="0.2">
      <c r="A66" s="122" t="s">
        <v>336</v>
      </c>
      <c r="B66" s="121" t="s">
        <v>817</v>
      </c>
      <c r="C66" s="117">
        <v>4410.6088750271419</v>
      </c>
      <c r="D66" s="117">
        <v>4524.6856234825009</v>
      </c>
      <c r="E66" s="117">
        <v>4599.3018614658795</v>
      </c>
      <c r="F66" s="117">
        <v>4638.4036400244777</v>
      </c>
      <c r="G66" s="117">
        <v>4785.078633501038</v>
      </c>
      <c r="H66" s="117">
        <v>4923.7312387854909</v>
      </c>
      <c r="I66" s="117">
        <v>5001.2237976286806</v>
      </c>
      <c r="J66" s="117">
        <v>5043.9663300847906</v>
      </c>
      <c r="K66" s="117">
        <v>5084.0077696744365</v>
      </c>
      <c r="L66" s="117">
        <v>5205.7286333952998</v>
      </c>
      <c r="M66" s="117">
        <v>5301.1764145097477</v>
      </c>
      <c r="N66" s="117">
        <v>5340.087182420516</v>
      </c>
      <c r="O66" s="117">
        <v>5389.1247200148373</v>
      </c>
      <c r="P66" s="117">
        <v>5526.1766938210667</v>
      </c>
      <c r="Q66" s="117">
        <v>5636.2624227811611</v>
      </c>
      <c r="R66" s="117">
        <v>5685.436163382934</v>
      </c>
      <c r="S66" s="117">
        <v>6071.2935095507273</v>
      </c>
      <c r="T66" s="117">
        <v>6214.8433139629587</v>
      </c>
      <c r="U66" s="117">
        <v>6315.551974073991</v>
      </c>
      <c r="V66" s="117">
        <v>6360.9507986319786</v>
      </c>
      <c r="W66" s="117">
        <v>6751.6271906289603</v>
      </c>
      <c r="X66" s="117">
        <v>6892.5047209124441</v>
      </c>
      <c r="Y66" s="117">
        <v>7055.3248010594925</v>
      </c>
      <c r="Z66" s="117">
        <v>7154.5432873991031</v>
      </c>
      <c r="AA66" s="117">
        <v>7380.3970152448474</v>
      </c>
      <c r="AB66" s="117">
        <v>7533.3658259677577</v>
      </c>
      <c r="AC66" s="117">
        <v>7643.2722406701578</v>
      </c>
      <c r="AD66" s="117">
        <v>7674.9930353819445</v>
      </c>
      <c r="AE66" s="117">
        <v>8135.257068975392</v>
      </c>
      <c r="AF66" s="117">
        <v>8221.5824978872006</v>
      </c>
      <c r="AG66" s="117">
        <v>8399.0556542882387</v>
      </c>
      <c r="AH66" s="117">
        <v>8446.8683616394846</v>
      </c>
      <c r="AI66" s="117">
        <v>8330.9483495715049</v>
      </c>
      <c r="AJ66" s="117">
        <v>8425.6649964109274</v>
      </c>
      <c r="AK66" s="117">
        <v>8575.3687603528415</v>
      </c>
      <c r="AL66" s="117">
        <v>8770.5331709275979</v>
      </c>
      <c r="AM66" s="117">
        <v>9244.1821103856146</v>
      </c>
      <c r="AN66" s="117">
        <v>9083.777244009545</v>
      </c>
      <c r="AO66" s="117">
        <v>9182.9149490750824</v>
      </c>
      <c r="AP66" s="117">
        <v>9362.1256965297598</v>
      </c>
      <c r="AQ66" s="117">
        <v>9124.4092708204771</v>
      </c>
      <c r="AR66" s="117">
        <v>9238.4272439126107</v>
      </c>
      <c r="AS66" s="117">
        <v>9490.9134754926981</v>
      </c>
      <c r="AT66" s="117">
        <v>9886.2500097742104</v>
      </c>
      <c r="AU66" s="117">
        <v>10369.693168677712</v>
      </c>
      <c r="AV66" s="117">
        <v>10868.624871152608</v>
      </c>
      <c r="AW66" s="117">
        <v>11231.14787777665</v>
      </c>
      <c r="AX66" s="117">
        <v>11433.644974934261</v>
      </c>
      <c r="AY66" s="117">
        <v>11304.683173332991</v>
      </c>
    </row>
    <row r="67" spans="1:51" ht="20" customHeight="1" x14ac:dyDescent="0.2">
      <c r="A67" s="123"/>
      <c r="B67" s="123" t="s">
        <v>397</v>
      </c>
      <c r="C67" s="124">
        <v>-17768.106117347837</v>
      </c>
      <c r="D67" s="124">
        <v>-20752.275691788891</v>
      </c>
      <c r="E67" s="124">
        <v>-25459.024563981031</v>
      </c>
      <c r="F67" s="124">
        <v>-14853.566701879972</v>
      </c>
      <c r="G67" s="124">
        <v>-9514.7634052822104</v>
      </c>
      <c r="H67" s="124">
        <v>-29562.660917986461</v>
      </c>
      <c r="I67" s="124">
        <v>-29042.706246928268</v>
      </c>
      <c r="J67" s="124">
        <v>-30678.083642103709</v>
      </c>
      <c r="K67" s="124">
        <v>-10290.04968127927</v>
      </c>
      <c r="L67" s="124">
        <v>-25304.489719720834</v>
      </c>
      <c r="M67" s="124">
        <v>-4117.4436939622392</v>
      </c>
      <c r="N67" s="124">
        <v>-16515.829957929338</v>
      </c>
      <c r="O67" s="124">
        <v>-20289.295783904963</v>
      </c>
      <c r="P67" s="124">
        <v>-38602.138495425213</v>
      </c>
      <c r="Q67" s="124">
        <v>-52401.074368617075</v>
      </c>
      <c r="R67" s="124">
        <v>-12677.99710653993</v>
      </c>
      <c r="S67" s="124">
        <v>-24878.30014530789</v>
      </c>
      <c r="T67" s="124">
        <v>-42970.819646444841</v>
      </c>
      <c r="U67" s="124">
        <v>-118402.48445070167</v>
      </c>
      <c r="V67" s="124">
        <v>-92746.761922452075</v>
      </c>
      <c r="W67" s="124">
        <v>-106970.86621894241</v>
      </c>
      <c r="X67" s="124">
        <v>-59277.419938967185</v>
      </c>
      <c r="Y67" s="124">
        <v>-181093.89233536858</v>
      </c>
      <c r="Z67" s="124">
        <v>-106318.57020214366</v>
      </c>
      <c r="AA67" s="124">
        <v>-60357.437070395768</v>
      </c>
      <c r="AB67" s="124">
        <v>-80230.225498220447</v>
      </c>
      <c r="AC67" s="124">
        <v>-146119.47915376394</v>
      </c>
      <c r="AD67" s="124">
        <v>-130192.57040590557</v>
      </c>
      <c r="AE67" s="124">
        <v>-112018.38791328116</v>
      </c>
      <c r="AF67" s="124">
        <v>-168246.66617398633</v>
      </c>
      <c r="AG67" s="124">
        <v>-140486.47734450249</v>
      </c>
      <c r="AH67" s="124">
        <v>-115251.57897679185</v>
      </c>
      <c r="AI67" s="124">
        <v>-93041.589238323097</v>
      </c>
      <c r="AJ67" s="124">
        <v>-144772.16572735619</v>
      </c>
      <c r="AK67" s="124">
        <v>-146030.80711167626</v>
      </c>
      <c r="AL67" s="124">
        <v>-85385.103205088613</v>
      </c>
      <c r="AM67" s="124">
        <v>-92109.759465934098</v>
      </c>
      <c r="AN67" s="124">
        <v>-99719.210532182071</v>
      </c>
      <c r="AO67" s="124">
        <v>-106234.52628014571</v>
      </c>
      <c r="AP67" s="124">
        <v>-98464.274455954845</v>
      </c>
      <c r="AQ67" s="124">
        <v>-62065.284289456933</v>
      </c>
      <c r="AR67" s="124">
        <v>-446862.58287819638</v>
      </c>
      <c r="AS67" s="124">
        <v>-297458.21176802559</v>
      </c>
      <c r="AT67" s="124">
        <v>-144917.13323433304</v>
      </c>
      <c r="AU67" s="124">
        <v>-45638.967662069394</v>
      </c>
      <c r="AV67" s="124">
        <v>-182831.11952874149</v>
      </c>
      <c r="AW67" s="124">
        <v>-97714.528996950976</v>
      </c>
      <c r="AX67" s="124">
        <v>-53994.797703965945</v>
      </c>
      <c r="AY67" s="124">
        <v>-75765.823459198698</v>
      </c>
    </row>
    <row r="68" spans="1:51" ht="20" customHeight="1" x14ac:dyDescent="0.2">
      <c r="A68" s="123"/>
      <c r="B68" s="123" t="s">
        <v>398</v>
      </c>
      <c r="C68" s="124">
        <v>16314.772087272184</v>
      </c>
      <c r="D68" s="124">
        <v>10825.703584598901</v>
      </c>
      <c r="E68" s="124">
        <v>10624.787729835851</v>
      </c>
      <c r="F68" s="124">
        <v>19584.586198799298</v>
      </c>
      <c r="G68" s="124">
        <v>36002.844072618886</v>
      </c>
      <c r="H68" s="124">
        <v>21813.100887548251</v>
      </c>
      <c r="I68" s="124">
        <v>21970.665727538581</v>
      </c>
      <c r="J68" s="124">
        <v>16443.800949750366</v>
      </c>
      <c r="K68" s="124">
        <v>40263.223547230387</v>
      </c>
      <c r="L68" s="124">
        <v>13043.280534430567</v>
      </c>
      <c r="M68" s="124">
        <v>27385.664743856672</v>
      </c>
      <c r="N68" s="124">
        <v>31535.492709046433</v>
      </c>
      <c r="O68" s="124">
        <v>32801.611598775897</v>
      </c>
      <c r="P68" s="124">
        <v>13186.01053563747</v>
      </c>
      <c r="Q68" s="124">
        <v>-3932.3011700752977</v>
      </c>
      <c r="R68" s="124">
        <v>44236.041206466442</v>
      </c>
      <c r="S68" s="124">
        <v>16279.593259333036</v>
      </c>
      <c r="T68" s="124">
        <v>4178.2133210218744</v>
      </c>
      <c r="U68" s="124">
        <v>-29880.416605578866</v>
      </c>
      <c r="V68" s="124">
        <v>-4630.9590956907341</v>
      </c>
      <c r="W68" s="124">
        <v>23970.042516603848</v>
      </c>
      <c r="X68" s="124">
        <v>-518.87714382045669</v>
      </c>
      <c r="Y68" s="124">
        <v>-15177.135064494418</v>
      </c>
      <c r="Z68" s="124">
        <v>-42356.727388381521</v>
      </c>
      <c r="AA68" s="124">
        <v>3436.1109052759275</v>
      </c>
      <c r="AB68" s="124">
        <v>-16787.387162805477</v>
      </c>
      <c r="AC68" s="124">
        <v>-50721.67936451995</v>
      </c>
      <c r="AD68" s="124">
        <v>-43778.259128714912</v>
      </c>
      <c r="AE68" s="124">
        <v>-20040.113811395204</v>
      </c>
      <c r="AF68" s="124">
        <v>-74491.059505516008</v>
      </c>
      <c r="AG68" s="124">
        <v>-47315.321104958872</v>
      </c>
      <c r="AH68" s="124">
        <v>-18938.059462437697</v>
      </c>
      <c r="AI68" s="124">
        <v>-6951.9549216765445</v>
      </c>
      <c r="AJ68" s="124">
        <v>-22037.255277144985</v>
      </c>
      <c r="AK68" s="124">
        <v>-47068.713194410491</v>
      </c>
      <c r="AL68" s="124">
        <v>-19335.051912858034</v>
      </c>
      <c r="AM68" s="124">
        <v>-580.632115906541</v>
      </c>
      <c r="AN68" s="124">
        <v>-21597.499947857927</v>
      </c>
      <c r="AO68" s="124">
        <v>-40433.139414143167</v>
      </c>
      <c r="AP68" s="124">
        <v>-22131.45574616146</v>
      </c>
      <c r="AQ68" s="124">
        <v>-283.11549898877274</v>
      </c>
      <c r="AR68" s="124">
        <v>-396112.3802796097</v>
      </c>
      <c r="AS68" s="124">
        <v>-224156.85518277882</v>
      </c>
      <c r="AT68" s="124">
        <v>-54894.201925140049</v>
      </c>
      <c r="AU68" s="124">
        <v>31396.535154390149</v>
      </c>
      <c r="AV68" s="124">
        <v>-104300.09113557715</v>
      </c>
      <c r="AW68" s="124">
        <v>3609.4419884746894</v>
      </c>
      <c r="AX68" s="124">
        <v>70104.87064369244</v>
      </c>
      <c r="AY68" s="124">
        <v>59380.222667767433</v>
      </c>
    </row>
    <row r="69" spans="1:51" ht="20" customHeight="1" x14ac:dyDescent="0.2">
      <c r="A69" s="125" t="s">
        <v>255</v>
      </c>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c r="AC69" s="126"/>
      <c r="AD69" s="126"/>
      <c r="AE69" s="126"/>
      <c r="AF69" s="126"/>
      <c r="AG69" s="126"/>
      <c r="AH69" s="126"/>
      <c r="AI69" s="126"/>
      <c r="AJ69" s="126"/>
      <c r="AK69" s="126"/>
      <c r="AL69" s="126"/>
      <c r="AM69" s="126"/>
      <c r="AN69" s="126"/>
      <c r="AO69" s="126"/>
      <c r="AP69" s="126"/>
      <c r="AQ69" s="126"/>
      <c r="AR69" s="126"/>
      <c r="AS69" s="126"/>
      <c r="AT69" s="126"/>
      <c r="AU69" s="126"/>
      <c r="AV69" s="126"/>
      <c r="AW69" s="126"/>
      <c r="AX69" s="126"/>
      <c r="AY69" s="126"/>
    </row>
    <row r="70" spans="1:51" ht="20" customHeight="1" x14ac:dyDescent="0.2">
      <c r="A70" s="127" t="s">
        <v>238</v>
      </c>
      <c r="B70" s="128" t="s">
        <v>388</v>
      </c>
      <c r="C70" s="129">
        <f>C35</f>
        <v>5291.2860602669998</v>
      </c>
      <c r="D70" s="129">
        <f t="shared" ref="D70:AT70" si="0">D35</f>
        <v>6759.1500626510006</v>
      </c>
      <c r="E70" s="129">
        <f t="shared" si="0"/>
        <v>7402.788139323</v>
      </c>
      <c r="F70" s="129">
        <f t="shared" si="0"/>
        <v>10615.435114100999</v>
      </c>
      <c r="G70" s="129">
        <f t="shared" si="0"/>
        <v>4724.5936531690004</v>
      </c>
      <c r="H70" s="129">
        <f t="shared" si="0"/>
        <v>5798.1028810119997</v>
      </c>
      <c r="I70" s="129">
        <f t="shared" si="0"/>
        <v>6315.0734756680004</v>
      </c>
      <c r="J70" s="129">
        <f t="shared" si="0"/>
        <v>8659.4906272229982</v>
      </c>
      <c r="K70" s="129">
        <f t="shared" si="0"/>
        <v>4449.7816719767925</v>
      </c>
      <c r="L70" s="129">
        <f t="shared" si="0"/>
        <v>5767.2064167082399</v>
      </c>
      <c r="M70" s="129">
        <f t="shared" si="0"/>
        <v>6677.2977316089236</v>
      </c>
      <c r="N70" s="129">
        <f t="shared" si="0"/>
        <v>8290.604062319233</v>
      </c>
      <c r="O70" s="129">
        <f t="shared" si="0"/>
        <v>5717.6325632770004</v>
      </c>
      <c r="P70" s="129">
        <f t="shared" si="0"/>
        <v>7455.424092756999</v>
      </c>
      <c r="Q70" s="129">
        <f t="shared" si="0"/>
        <v>8615.2030730679999</v>
      </c>
      <c r="R70" s="129">
        <f t="shared" si="0"/>
        <v>11016.367054626</v>
      </c>
      <c r="S70" s="129">
        <f t="shared" si="0"/>
        <v>8065.4940587330002</v>
      </c>
      <c r="T70" s="129">
        <f t="shared" si="0"/>
        <v>10087.614758917</v>
      </c>
      <c r="U70" s="129">
        <f t="shared" si="0"/>
        <v>10513.582619157001</v>
      </c>
      <c r="V70" s="129">
        <f t="shared" si="0"/>
        <v>10550.321035309002</v>
      </c>
      <c r="W70" s="129">
        <f t="shared" si="0"/>
        <v>5891.5717668259995</v>
      </c>
      <c r="X70" s="129">
        <f t="shared" si="0"/>
        <v>5637.5431321599999</v>
      </c>
      <c r="Y70" s="129">
        <f t="shared" si="0"/>
        <v>5947.225989573999</v>
      </c>
      <c r="Z70" s="129">
        <f t="shared" si="0"/>
        <v>7736.4610176440001</v>
      </c>
      <c r="AA70" s="129">
        <f t="shared" si="0"/>
        <v>4559.7465102009992</v>
      </c>
      <c r="AB70" s="129">
        <f t="shared" si="0"/>
        <v>5057.0000648469995</v>
      </c>
      <c r="AC70" s="129">
        <f t="shared" si="0"/>
        <v>5320.9500631709998</v>
      </c>
      <c r="AD70" s="129">
        <f t="shared" si="0"/>
        <v>8430.8703206459995</v>
      </c>
      <c r="AE70" s="129">
        <f t="shared" si="0"/>
        <v>4151.1318239437824</v>
      </c>
      <c r="AF70" s="129">
        <f t="shared" si="0"/>
        <v>4924.064750891559</v>
      </c>
      <c r="AG70" s="129">
        <f t="shared" si="0"/>
        <v>5954.261593968914</v>
      </c>
      <c r="AH70" s="129">
        <f t="shared" si="0"/>
        <v>8303.8586158515027</v>
      </c>
      <c r="AI70" s="129">
        <f t="shared" si="0"/>
        <v>3967.6705778450005</v>
      </c>
      <c r="AJ70" s="129">
        <f t="shared" si="0"/>
        <v>5433.7021844399997</v>
      </c>
      <c r="AK70" s="129">
        <f t="shared" si="0"/>
        <v>6240.6986585080012</v>
      </c>
      <c r="AL70" s="129">
        <f t="shared" si="0"/>
        <v>9647.5042101300023</v>
      </c>
      <c r="AM70" s="129">
        <f t="shared" si="0"/>
        <v>4088.8656813550001</v>
      </c>
      <c r="AN70" s="129">
        <f t="shared" si="0"/>
        <v>4752.0321936869996</v>
      </c>
      <c r="AO70" s="129">
        <f t="shared" si="0"/>
        <v>5765.1821886360003</v>
      </c>
      <c r="AP70" s="129">
        <f t="shared" si="0"/>
        <v>9569.3831977970003</v>
      </c>
      <c r="AQ70" s="129">
        <f t="shared" si="0"/>
        <v>3744.2205549539999</v>
      </c>
      <c r="AR70" s="129">
        <f t="shared" si="0"/>
        <v>5109.9587721259995</v>
      </c>
      <c r="AS70" s="129">
        <f t="shared" si="0"/>
        <v>6169.480545851</v>
      </c>
      <c r="AT70" s="129">
        <f t="shared" si="0"/>
        <v>8125.0360126990008</v>
      </c>
      <c r="AU70" s="129">
        <f t="shared" ref="AU70:AV70" si="1">AU35</f>
        <v>3036.59595223</v>
      </c>
      <c r="AV70" s="129">
        <f t="shared" si="1"/>
        <v>4791.6774437220001</v>
      </c>
      <c r="AW70" s="129">
        <f t="shared" ref="AW70:AX70" si="2">AW35</f>
        <v>5247.8880142609996</v>
      </c>
      <c r="AX70" s="129">
        <f t="shared" si="2"/>
        <v>7295.259513130999</v>
      </c>
      <c r="AY70" s="129">
        <f t="shared" ref="AY70" si="3">AY35</f>
        <v>3685.0931865009998</v>
      </c>
    </row>
    <row r="71" spans="1:51" ht="20" customHeight="1" x14ac:dyDescent="0.2">
      <c r="A71" s="127" t="s">
        <v>239</v>
      </c>
      <c r="B71" s="128" t="s">
        <v>250</v>
      </c>
      <c r="C71" s="129">
        <f>(C40-C54+C57)</f>
        <v>-11906.849672526838</v>
      </c>
      <c r="D71" s="129">
        <f t="shared" ref="D71:AT71" si="4">(D40-D54+D57)</f>
        <v>-13641.889793739896</v>
      </c>
      <c r="E71" s="129">
        <f t="shared" si="4"/>
        <v>-17891.82589135805</v>
      </c>
      <c r="F71" s="129">
        <f t="shared" si="4"/>
        <v>-4348.1078840519795</v>
      </c>
      <c r="G71" s="129">
        <f t="shared" si="4"/>
        <v>-5466.3089392542424</v>
      </c>
      <c r="H71" s="129">
        <f t="shared" si="4"/>
        <v>-24873.276975939458</v>
      </c>
      <c r="I71" s="129">
        <f t="shared" si="4"/>
        <v>-22515.944583712237</v>
      </c>
      <c r="J71" s="129">
        <f t="shared" si="4"/>
        <v>-23445.495674022692</v>
      </c>
      <c r="K71" s="129">
        <f t="shared" si="4"/>
        <v>-5824.6370702563772</v>
      </c>
      <c r="L71" s="129">
        <f t="shared" si="4"/>
        <v>-19732.242770110934</v>
      </c>
      <c r="M71" s="129">
        <f t="shared" si="4"/>
        <v>1923.1119147257195</v>
      </c>
      <c r="N71" s="129">
        <f t="shared" si="4"/>
        <v>-9101.202465810893</v>
      </c>
      <c r="O71" s="129">
        <f t="shared" si="4"/>
        <v>-14869.747251666004</v>
      </c>
      <c r="P71" s="129">
        <f t="shared" si="4"/>
        <v>-32876.353305109165</v>
      </c>
      <c r="Q71" s="129">
        <f t="shared" si="4"/>
        <v>-44929.758047036055</v>
      </c>
      <c r="R71" s="129">
        <f t="shared" si="4"/>
        <v>-1176.9556632118383</v>
      </c>
      <c r="S71" s="129">
        <f t="shared" si="4"/>
        <v>-17159.838506831918</v>
      </c>
      <c r="T71" s="129">
        <f t="shared" si="4"/>
        <v>-32877.007809763854</v>
      </c>
      <c r="U71" s="129">
        <f t="shared" si="4"/>
        <v>-109109.08051654964</v>
      </c>
      <c r="V71" s="129">
        <f t="shared" si="4"/>
        <v>-86867.287771958989</v>
      </c>
      <c r="W71" s="129">
        <f t="shared" si="4"/>
        <v>-101020.47803306632</v>
      </c>
      <c r="X71" s="129">
        <f t="shared" si="4"/>
        <v>-56830.277759882199</v>
      </c>
      <c r="Y71" s="129">
        <f t="shared" si="4"/>
        <v>-175749.25339784665</v>
      </c>
      <c r="Z71" s="129">
        <f t="shared" si="4"/>
        <v>-98043.384588100598</v>
      </c>
      <c r="AA71" s="129">
        <f t="shared" si="4"/>
        <v>-56000.75641161282</v>
      </c>
      <c r="AB71" s="129">
        <f t="shared" si="4"/>
        <v>-76744.243808529442</v>
      </c>
      <c r="AC71" s="129">
        <f t="shared" si="4"/>
        <v>-141933.80160451995</v>
      </c>
      <c r="AD71" s="129">
        <f t="shared" si="4"/>
        <v>-122109.49527664651</v>
      </c>
      <c r="AE71" s="129">
        <f t="shared" si="4"/>
        <v>-108181.6824534921</v>
      </c>
      <c r="AF71" s="129">
        <f t="shared" si="4"/>
        <v>-164818.59815446101</v>
      </c>
      <c r="AG71" s="129">
        <f t="shared" si="4"/>
        <v>-136476.80240457426</v>
      </c>
      <c r="AH71" s="129">
        <f t="shared" si="4"/>
        <v>-110791.5239898037</v>
      </c>
      <c r="AI71" s="129">
        <f t="shared" si="4"/>
        <v>-89301.078732423062</v>
      </c>
      <c r="AJ71" s="129">
        <f t="shared" si="4"/>
        <v>-141042.08453812826</v>
      </c>
      <c r="AK71" s="129">
        <f t="shared" si="4"/>
        <v>-140269.54510385636</v>
      </c>
      <c r="AL71" s="129">
        <f t="shared" si="4"/>
        <v>-75630.817953510632</v>
      </c>
      <c r="AM71" s="129">
        <f t="shared" si="4"/>
        <v>-88232.319075467065</v>
      </c>
      <c r="AN71" s="129">
        <f t="shared" si="4"/>
        <v>-95779.42479693098</v>
      </c>
      <c r="AO71" s="129">
        <f t="shared" si="4"/>
        <v>-104917.66858053277</v>
      </c>
      <c r="AP71" s="129">
        <f t="shared" si="4"/>
        <v>-89562.844472279758</v>
      </c>
      <c r="AQ71" s="129">
        <f t="shared" si="4"/>
        <v>-58648.558098474947</v>
      </c>
      <c r="AR71" s="129">
        <f t="shared" si="4"/>
        <v>-442063.27897707839</v>
      </c>
      <c r="AS71" s="129">
        <f t="shared" si="4"/>
        <v>-296566.9904999907</v>
      </c>
      <c r="AT71" s="129">
        <f t="shared" si="4"/>
        <v>-136969.86048656402</v>
      </c>
      <c r="AU71" s="129">
        <f t="shared" ref="AU71:AV71" si="5">(AU40-AU54+AU57)</f>
        <v>-42561.012276405381</v>
      </c>
      <c r="AV71" s="129">
        <f t="shared" si="5"/>
        <v>-178253.91179969846</v>
      </c>
      <c r="AW71" s="129">
        <f t="shared" ref="AW71:AX71" si="6">(AW40-AW54+AW57)</f>
        <v>-93441.702376313042</v>
      </c>
      <c r="AX71" s="129">
        <f t="shared" si="6"/>
        <v>-52127.631200387055</v>
      </c>
      <c r="AY71" s="129">
        <f t="shared" ref="AY71" si="7">(AY40-AY54+AY57)</f>
        <v>-72261.173994756726</v>
      </c>
    </row>
    <row r="72" spans="1:51" ht="20" customHeight="1" x14ac:dyDescent="0.2">
      <c r="A72" s="130" t="s">
        <v>240</v>
      </c>
      <c r="B72" s="131" t="s">
        <v>251</v>
      </c>
      <c r="C72" s="132">
        <f>C40-C54</f>
        <v>-16317.458547553979</v>
      </c>
      <c r="D72" s="132">
        <f t="shared" ref="D72:AT72" si="8">D40-D54</f>
        <v>-18166.575417222397</v>
      </c>
      <c r="E72" s="132">
        <f t="shared" si="8"/>
        <v>-22491.12775282393</v>
      </c>
      <c r="F72" s="132">
        <f t="shared" si="8"/>
        <v>-8986.5115240764571</v>
      </c>
      <c r="G72" s="132">
        <f t="shared" si="8"/>
        <v>-10251.38757275528</v>
      </c>
      <c r="H72" s="132">
        <f t="shared" si="8"/>
        <v>-29797.008214724949</v>
      </c>
      <c r="I72" s="132">
        <f t="shared" si="8"/>
        <v>-27517.168381340918</v>
      </c>
      <c r="J72" s="132">
        <f t="shared" si="8"/>
        <v>-28489.462004107481</v>
      </c>
      <c r="K72" s="132">
        <f t="shared" si="8"/>
        <v>-10908.644839930814</v>
      </c>
      <c r="L72" s="132">
        <f t="shared" si="8"/>
        <v>-24937.971403506235</v>
      </c>
      <c r="M72" s="132">
        <f t="shared" si="8"/>
        <v>-3378.0644997840282</v>
      </c>
      <c r="N72" s="132">
        <f t="shared" si="8"/>
        <v>-14441.28964823141</v>
      </c>
      <c r="O72" s="132">
        <f t="shared" si="8"/>
        <v>-20258.871971680841</v>
      </c>
      <c r="P72" s="132">
        <f t="shared" si="8"/>
        <v>-38402.529998930229</v>
      </c>
      <c r="Q72" s="132">
        <f t="shared" si="8"/>
        <v>-50566.020469817217</v>
      </c>
      <c r="R72" s="132">
        <f t="shared" si="8"/>
        <v>-6862.3918265947723</v>
      </c>
      <c r="S72" s="132">
        <f t="shared" si="8"/>
        <v>-23231.132016382646</v>
      </c>
      <c r="T72" s="132">
        <f t="shared" si="8"/>
        <v>-39091.85112372681</v>
      </c>
      <c r="U72" s="132">
        <f t="shared" si="8"/>
        <v>-115424.63249062363</v>
      </c>
      <c r="V72" s="132">
        <f t="shared" si="8"/>
        <v>-93228.238570590969</v>
      </c>
      <c r="W72" s="132">
        <f t="shared" si="8"/>
        <v>-107772.10522369528</v>
      </c>
      <c r="X72" s="132">
        <f t="shared" si="8"/>
        <v>-63722.782480794645</v>
      </c>
      <c r="Y72" s="132">
        <f t="shared" si="8"/>
        <v>-182804.57819890615</v>
      </c>
      <c r="Z72" s="132">
        <f t="shared" si="8"/>
        <v>-105197.92787549971</v>
      </c>
      <c r="AA72" s="132">
        <f t="shared" si="8"/>
        <v>-63381.153426857665</v>
      </c>
      <c r="AB72" s="132">
        <f t="shared" si="8"/>
        <v>-84277.609634497203</v>
      </c>
      <c r="AC72" s="132">
        <f t="shared" si="8"/>
        <v>-149577.07384519011</v>
      </c>
      <c r="AD72" s="132">
        <f t="shared" si="8"/>
        <v>-129784.48831202846</v>
      </c>
      <c r="AE72" s="132">
        <f t="shared" si="8"/>
        <v>-116316.9395224675</v>
      </c>
      <c r="AF72" s="132">
        <f t="shared" si="8"/>
        <v>-173040.18065234821</v>
      </c>
      <c r="AG72" s="132">
        <f t="shared" si="8"/>
        <v>-144875.8580588625</v>
      </c>
      <c r="AH72" s="132">
        <f t="shared" si="8"/>
        <v>-119238.39235144318</v>
      </c>
      <c r="AI72" s="132">
        <f t="shared" si="8"/>
        <v>-97632.027081994573</v>
      </c>
      <c r="AJ72" s="132">
        <f t="shared" si="8"/>
        <v>-149467.74953453918</v>
      </c>
      <c r="AK72" s="132">
        <f t="shared" si="8"/>
        <v>-148844.9138642092</v>
      </c>
      <c r="AL72" s="132">
        <f t="shared" si="8"/>
        <v>-84401.351124438224</v>
      </c>
      <c r="AM72" s="132">
        <f t="shared" si="8"/>
        <v>-97476.501185852685</v>
      </c>
      <c r="AN72" s="132">
        <f t="shared" si="8"/>
        <v>-104863.20204094052</v>
      </c>
      <c r="AO72" s="132">
        <f t="shared" si="8"/>
        <v>-114100.58352960786</v>
      </c>
      <c r="AP72" s="132">
        <f t="shared" si="8"/>
        <v>-98924.970168809523</v>
      </c>
      <c r="AQ72" s="132">
        <f t="shared" si="8"/>
        <v>-67772.967369295424</v>
      </c>
      <c r="AR72" s="132">
        <f t="shared" si="8"/>
        <v>-451301.70622099098</v>
      </c>
      <c r="AS72" s="132">
        <f t="shared" si="8"/>
        <v>-306057.90397548338</v>
      </c>
      <c r="AT72" s="132">
        <f t="shared" si="8"/>
        <v>-146856.11049633822</v>
      </c>
      <c r="AU72" s="132">
        <f t="shared" ref="AU72:AV72" si="9">AU40-AU54</f>
        <v>-52930.705445083091</v>
      </c>
      <c r="AV72" s="132">
        <f t="shared" si="9"/>
        <v>-189122.53667085106</v>
      </c>
      <c r="AW72" s="132">
        <f t="shared" ref="AW72:AX72" si="10">AW40-AW54</f>
        <v>-104672.85025408969</v>
      </c>
      <c r="AX72" s="132">
        <f t="shared" si="10"/>
        <v>-63561.276175321313</v>
      </c>
      <c r="AY72" s="132">
        <f t="shared" ref="AY72" si="11">AY40-AY54</f>
        <v>-83565.857168089715</v>
      </c>
    </row>
    <row r="73" spans="1:51" ht="20" customHeight="1" x14ac:dyDescent="0.2">
      <c r="A73" s="135"/>
      <c r="B73" s="136"/>
      <c r="C73" s="137"/>
      <c r="D73" s="137"/>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c r="AC73" s="137"/>
      <c r="AD73" s="137"/>
      <c r="AE73" s="137"/>
      <c r="AF73" s="137"/>
      <c r="AG73" s="137"/>
      <c r="AH73" s="137"/>
      <c r="AI73" s="137"/>
      <c r="AJ73" s="137"/>
      <c r="AK73" s="137"/>
      <c r="AL73" s="137"/>
      <c r="AM73" s="137"/>
      <c r="AN73" s="137"/>
      <c r="AO73" s="137"/>
      <c r="AP73" s="137"/>
      <c r="AQ73" s="137"/>
      <c r="AR73" s="137"/>
      <c r="AS73" s="137"/>
      <c r="AT73" s="137"/>
      <c r="AU73" s="137"/>
      <c r="AV73" s="137"/>
      <c r="AW73" s="137"/>
      <c r="AX73" s="137"/>
      <c r="AY73" s="137"/>
    </row>
    <row r="74" spans="1:51" s="133" customFormat="1" ht="20" customHeight="1" x14ac:dyDescent="0.2">
      <c r="A74" s="333" t="s">
        <v>716</v>
      </c>
      <c r="B74" s="333"/>
      <c r="C74" s="83" t="s">
        <v>671</v>
      </c>
      <c r="D74" s="83" t="s">
        <v>672</v>
      </c>
      <c r="E74" s="83" t="s">
        <v>673</v>
      </c>
      <c r="F74" s="83" t="s">
        <v>674</v>
      </c>
      <c r="G74" s="83" t="s">
        <v>675</v>
      </c>
      <c r="H74" s="83" t="s">
        <v>676</v>
      </c>
      <c r="I74" s="83" t="s">
        <v>677</v>
      </c>
      <c r="J74" s="83" t="s">
        <v>678</v>
      </c>
      <c r="K74" s="83" t="s">
        <v>679</v>
      </c>
      <c r="L74" s="83" t="s">
        <v>680</v>
      </c>
      <c r="M74" s="83" t="s">
        <v>681</v>
      </c>
      <c r="N74" s="83" t="s">
        <v>682</v>
      </c>
      <c r="O74" s="83" t="s">
        <v>683</v>
      </c>
      <c r="P74" s="83" t="s">
        <v>684</v>
      </c>
      <c r="Q74" s="83" t="s">
        <v>685</v>
      </c>
      <c r="R74" s="83" t="s">
        <v>686</v>
      </c>
      <c r="S74" s="83" t="s">
        <v>687</v>
      </c>
      <c r="T74" s="83" t="s">
        <v>688</v>
      </c>
      <c r="U74" s="83" t="s">
        <v>689</v>
      </c>
      <c r="V74" s="83" t="s">
        <v>690</v>
      </c>
      <c r="W74" s="83" t="s">
        <v>691</v>
      </c>
      <c r="X74" s="83" t="s">
        <v>692</v>
      </c>
      <c r="Y74" s="83" t="s">
        <v>693</v>
      </c>
      <c r="Z74" s="83" t="s">
        <v>694</v>
      </c>
      <c r="AA74" s="83" t="s">
        <v>695</v>
      </c>
      <c r="AB74" s="83" t="s">
        <v>696</v>
      </c>
      <c r="AC74" s="83" t="s">
        <v>697</v>
      </c>
      <c r="AD74" s="83" t="s">
        <v>698</v>
      </c>
      <c r="AE74" s="83" t="s">
        <v>699</v>
      </c>
      <c r="AF74" s="83" t="s">
        <v>700</v>
      </c>
      <c r="AG74" s="83" t="s">
        <v>701</v>
      </c>
      <c r="AH74" s="83" t="s">
        <v>702</v>
      </c>
      <c r="AI74" s="83" t="s">
        <v>703</v>
      </c>
      <c r="AJ74" s="83" t="s">
        <v>704</v>
      </c>
      <c r="AK74" s="83" t="s">
        <v>705</v>
      </c>
      <c r="AL74" s="83" t="s">
        <v>706</v>
      </c>
      <c r="AM74" s="83" t="s">
        <v>707</v>
      </c>
      <c r="AN74" s="83" t="s">
        <v>708</v>
      </c>
      <c r="AO74" s="83" t="s">
        <v>709</v>
      </c>
      <c r="AP74" s="83" t="s">
        <v>710</v>
      </c>
      <c r="AQ74" s="83" t="s">
        <v>711</v>
      </c>
      <c r="AR74" s="83" t="s">
        <v>712</v>
      </c>
      <c r="AS74" s="83" t="s">
        <v>713</v>
      </c>
      <c r="AT74" s="83" t="s">
        <v>714</v>
      </c>
      <c r="AU74" s="83" t="str">
        <f>AU39</f>
        <v>2021-I</v>
      </c>
      <c r="AV74" s="83" t="str">
        <f>AV39</f>
        <v>2021-II</v>
      </c>
      <c r="AW74" s="83" t="str">
        <f>AW39</f>
        <v>2021-III</v>
      </c>
      <c r="AX74" s="83" t="str">
        <f>AX39</f>
        <v>2021-IV</v>
      </c>
      <c r="AY74" s="83" t="str">
        <f>AY39</f>
        <v>2022-I</v>
      </c>
    </row>
    <row r="75" spans="1:51" ht="20" customHeight="1" x14ac:dyDescent="0.2">
      <c r="A75" s="18">
        <v>1</v>
      </c>
      <c r="B75" s="19" t="s">
        <v>814</v>
      </c>
      <c r="C75" s="20">
        <v>115267.27321573722</v>
      </c>
      <c r="D75" s="20">
        <v>119295.24322589829</v>
      </c>
      <c r="E75" s="20">
        <v>116976.36474919668</v>
      </c>
      <c r="F75" s="20">
        <v>125774.25245926291</v>
      </c>
      <c r="G75" s="20">
        <v>131843.58183323909</v>
      </c>
      <c r="H75" s="20">
        <v>129458.08090245552</v>
      </c>
      <c r="I75" s="20">
        <v>127329.98260610423</v>
      </c>
      <c r="J75" s="20">
        <v>142231.35700747237</v>
      </c>
      <c r="K75" s="20">
        <v>145238.01098986814</v>
      </c>
      <c r="L75" s="20">
        <v>141628.48507059706</v>
      </c>
      <c r="M75" s="20">
        <v>139492.84409327488</v>
      </c>
      <c r="N75" s="20">
        <v>154186.72211382134</v>
      </c>
      <c r="O75" s="20">
        <v>157319.71192016875</v>
      </c>
      <c r="P75" s="20">
        <v>159360.91373140484</v>
      </c>
      <c r="Q75" s="20">
        <v>152531.7425149153</v>
      </c>
      <c r="R75" s="20">
        <v>173604.81042538225</v>
      </c>
      <c r="S75" s="20">
        <v>179675.74164537655</v>
      </c>
      <c r="T75" s="20">
        <v>165111.84990547705</v>
      </c>
      <c r="U75" s="20">
        <v>167291.37976509769</v>
      </c>
      <c r="V75" s="20">
        <v>181757.30210458001</v>
      </c>
      <c r="W75" s="20">
        <v>185082.25778210335</v>
      </c>
      <c r="X75" s="20">
        <v>183569.00729797967</v>
      </c>
      <c r="Y75" s="20">
        <v>172757.66788126374</v>
      </c>
      <c r="Z75" s="20">
        <v>191546.21969330753</v>
      </c>
      <c r="AA75" s="20">
        <v>195288.62356903206</v>
      </c>
      <c r="AB75" s="20">
        <v>183854.03130703288</v>
      </c>
      <c r="AC75" s="20">
        <v>180408.92425155709</v>
      </c>
      <c r="AD75" s="20">
        <v>206550.73766002618</v>
      </c>
      <c r="AE75" s="20">
        <v>206150.67454982334</v>
      </c>
      <c r="AF75" s="20">
        <v>195278.09092554456</v>
      </c>
      <c r="AG75" s="20">
        <v>190513.78573805909</v>
      </c>
      <c r="AH75" s="20">
        <v>208668.56833941804</v>
      </c>
      <c r="AI75" s="20">
        <v>215745.70589096841</v>
      </c>
      <c r="AJ75" s="20">
        <v>209321.77454486658</v>
      </c>
      <c r="AK75" s="20">
        <v>204932.34706169838</v>
      </c>
      <c r="AL75" s="20">
        <v>227541.8350734126</v>
      </c>
      <c r="AM75" s="20">
        <v>232694.54867097302</v>
      </c>
      <c r="AN75" s="20">
        <v>225903.22803087294</v>
      </c>
      <c r="AO75" s="20">
        <v>220854.15399307266</v>
      </c>
      <c r="AP75" s="20">
        <v>244796.86224623176</v>
      </c>
      <c r="AQ75" s="20">
        <v>244376.44842938299</v>
      </c>
      <c r="AR75" s="20">
        <v>205478.52527567884</v>
      </c>
      <c r="AS75" s="20">
        <v>254742.52649455852</v>
      </c>
      <c r="AT75" s="20">
        <v>270579.71386964049</v>
      </c>
      <c r="AU75" s="20">
        <v>274774.18695669342</v>
      </c>
      <c r="AV75" s="20">
        <v>265593.95817255927</v>
      </c>
      <c r="AW75" s="20">
        <v>299911.59043511923</v>
      </c>
      <c r="AX75" s="20">
        <v>317848.73867598682</v>
      </c>
      <c r="AY75" s="20">
        <v>326003.456988024</v>
      </c>
    </row>
    <row r="76" spans="1:51" ht="20" customHeight="1" x14ac:dyDescent="0.2">
      <c r="A76" s="115">
        <v>11</v>
      </c>
      <c r="B76" s="115" t="s">
        <v>242</v>
      </c>
      <c r="C76" s="116">
        <v>76194.661305318936</v>
      </c>
      <c r="D76" s="116">
        <v>73868.065473875147</v>
      </c>
      <c r="E76" s="116">
        <v>74581.443128697996</v>
      </c>
      <c r="F76" s="116">
        <v>76847.434453282476</v>
      </c>
      <c r="G76" s="116">
        <v>86081.300968747877</v>
      </c>
      <c r="H76" s="116">
        <v>80695.425865660291</v>
      </c>
      <c r="I76" s="116">
        <v>82200.816440088543</v>
      </c>
      <c r="J76" s="116">
        <v>86069.405226640491</v>
      </c>
      <c r="K76" s="116">
        <v>94541.61821687124</v>
      </c>
      <c r="L76" s="116">
        <v>89588.419679063809</v>
      </c>
      <c r="M76" s="116">
        <v>89955.292109790404</v>
      </c>
      <c r="N76" s="116">
        <v>95331.015023652581</v>
      </c>
      <c r="O76" s="116">
        <v>103766.00354754108</v>
      </c>
      <c r="P76" s="116">
        <v>100043.93037223739</v>
      </c>
      <c r="Q76" s="116">
        <v>100007.49558575617</v>
      </c>
      <c r="R76" s="116">
        <v>107001.75799532334</v>
      </c>
      <c r="S76" s="116">
        <v>115464.83817274503</v>
      </c>
      <c r="T76" s="116">
        <v>104523.38829165538</v>
      </c>
      <c r="U76" s="116">
        <v>104546.09383114561</v>
      </c>
      <c r="V76" s="116">
        <v>112977.46177798376</v>
      </c>
      <c r="W76" s="116">
        <v>119711.34266649888</v>
      </c>
      <c r="X76" s="116">
        <v>112002.1571258872</v>
      </c>
      <c r="Y76" s="116">
        <v>109959.35954414219</v>
      </c>
      <c r="Z76" s="116">
        <v>114670.87806341253</v>
      </c>
      <c r="AA76" s="116">
        <v>129674.05262924056</v>
      </c>
      <c r="AB76" s="116">
        <v>114987.73471730048</v>
      </c>
      <c r="AC76" s="116">
        <v>114173.46117462768</v>
      </c>
      <c r="AD76" s="116">
        <v>119611.16966781126</v>
      </c>
      <c r="AE76" s="116">
        <v>136048.35805746709</v>
      </c>
      <c r="AF76" s="116">
        <v>123623.04286568367</v>
      </c>
      <c r="AG76" s="116">
        <v>123545.43709474866</v>
      </c>
      <c r="AH76" s="116">
        <v>128302.43753592046</v>
      </c>
      <c r="AI76" s="116">
        <v>143970.01967569231</v>
      </c>
      <c r="AJ76" s="116">
        <v>133629.0537358658</v>
      </c>
      <c r="AK76" s="116">
        <v>133533.41523085491</v>
      </c>
      <c r="AL76" s="116">
        <v>140412.50822805701</v>
      </c>
      <c r="AM76" s="116">
        <v>153709.01759800216</v>
      </c>
      <c r="AN76" s="116">
        <v>142656.47313725314</v>
      </c>
      <c r="AO76" s="116">
        <v>142554.08453971785</v>
      </c>
      <c r="AP76" s="116">
        <v>149827.59100092697</v>
      </c>
      <c r="AQ76" s="116">
        <v>165497.09057116747</v>
      </c>
      <c r="AR76" s="116">
        <v>117576.91998079525</v>
      </c>
      <c r="AS76" s="116">
        <v>147304.15550923071</v>
      </c>
      <c r="AT76" s="116">
        <v>171835.16442757656</v>
      </c>
      <c r="AU76" s="116">
        <v>188239.94474169286</v>
      </c>
      <c r="AV76" s="116">
        <v>172036.43149447325</v>
      </c>
      <c r="AW76" s="116">
        <v>192053.74594765794</v>
      </c>
      <c r="AX76" s="116">
        <v>198855.19003023594</v>
      </c>
      <c r="AY76" s="116">
        <v>212689.4865479726</v>
      </c>
    </row>
    <row r="77" spans="1:51" ht="20" customHeight="1" x14ac:dyDescent="0.2">
      <c r="A77" s="21">
        <v>111</v>
      </c>
      <c r="B77" s="22" t="s">
        <v>256</v>
      </c>
      <c r="C77" s="117">
        <v>0</v>
      </c>
      <c r="D77" s="117">
        <v>0</v>
      </c>
      <c r="E77" s="117">
        <v>0</v>
      </c>
      <c r="F77" s="117">
        <v>0</v>
      </c>
      <c r="G77" s="117">
        <v>0</v>
      </c>
      <c r="H77" s="117">
        <v>0</v>
      </c>
      <c r="I77" s="117">
        <v>0</v>
      </c>
      <c r="J77" s="117">
        <v>0</v>
      </c>
      <c r="K77" s="117">
        <v>0</v>
      </c>
      <c r="L77" s="117">
        <v>0</v>
      </c>
      <c r="M77" s="117">
        <v>0</v>
      </c>
      <c r="N77" s="117">
        <v>0</v>
      </c>
      <c r="O77" s="117">
        <v>0</v>
      </c>
      <c r="P77" s="117">
        <v>0</v>
      </c>
      <c r="Q77" s="117">
        <v>0</v>
      </c>
      <c r="R77" s="117">
        <v>0</v>
      </c>
      <c r="S77" s="117">
        <v>0</v>
      </c>
      <c r="T77" s="117">
        <v>0</v>
      </c>
      <c r="U77" s="117">
        <v>0</v>
      </c>
      <c r="V77" s="117">
        <v>0</v>
      </c>
      <c r="W77" s="117">
        <v>0</v>
      </c>
      <c r="X77" s="117">
        <v>0</v>
      </c>
      <c r="Y77" s="117">
        <v>0</v>
      </c>
      <c r="Z77" s="117">
        <v>0</v>
      </c>
      <c r="AA77" s="117">
        <v>0</v>
      </c>
      <c r="AB77" s="117">
        <v>0</v>
      </c>
      <c r="AC77" s="117">
        <v>0</v>
      </c>
      <c r="AD77" s="117">
        <v>0</v>
      </c>
      <c r="AE77" s="117">
        <v>0</v>
      </c>
      <c r="AF77" s="117">
        <v>0</v>
      </c>
      <c r="AG77" s="117">
        <v>0</v>
      </c>
      <c r="AH77" s="117">
        <v>0</v>
      </c>
      <c r="AI77" s="117">
        <v>0</v>
      </c>
      <c r="AJ77" s="117">
        <v>0</v>
      </c>
      <c r="AK77" s="117">
        <v>0</v>
      </c>
      <c r="AL77" s="117">
        <v>0</v>
      </c>
      <c r="AM77" s="117">
        <v>0</v>
      </c>
      <c r="AN77" s="117">
        <v>0</v>
      </c>
      <c r="AO77" s="117">
        <v>0</v>
      </c>
      <c r="AP77" s="117">
        <v>0</v>
      </c>
      <c r="AQ77" s="117">
        <v>0</v>
      </c>
      <c r="AR77" s="117">
        <v>0</v>
      </c>
      <c r="AS77" s="117">
        <v>0</v>
      </c>
      <c r="AT77" s="117">
        <v>0</v>
      </c>
      <c r="AU77" s="117">
        <v>0</v>
      </c>
      <c r="AV77" s="117">
        <v>0</v>
      </c>
      <c r="AW77" s="117">
        <v>0</v>
      </c>
      <c r="AX77" s="117">
        <v>0</v>
      </c>
      <c r="AY77" s="117">
        <v>0</v>
      </c>
    </row>
    <row r="78" spans="1:51" ht="20" customHeight="1" x14ac:dyDescent="0.2">
      <c r="A78" s="21">
        <v>112</v>
      </c>
      <c r="B78" s="22" t="s">
        <v>257</v>
      </c>
      <c r="C78" s="117">
        <v>0</v>
      </c>
      <c r="D78" s="117">
        <v>0</v>
      </c>
      <c r="E78" s="117">
        <v>0</v>
      </c>
      <c r="F78" s="117">
        <v>0</v>
      </c>
      <c r="G78" s="117">
        <v>0</v>
      </c>
      <c r="H78" s="117">
        <v>0</v>
      </c>
      <c r="I78" s="117">
        <v>0</v>
      </c>
      <c r="J78" s="117">
        <v>0</v>
      </c>
      <c r="K78" s="117">
        <v>0</v>
      </c>
      <c r="L78" s="117">
        <v>0</v>
      </c>
      <c r="M78" s="117">
        <v>0</v>
      </c>
      <c r="N78" s="117">
        <v>0</v>
      </c>
      <c r="O78" s="117">
        <v>0</v>
      </c>
      <c r="P78" s="117">
        <v>0</v>
      </c>
      <c r="Q78" s="117">
        <v>0</v>
      </c>
      <c r="R78" s="117">
        <v>0</v>
      </c>
      <c r="S78" s="117">
        <v>0</v>
      </c>
      <c r="T78" s="117">
        <v>0</v>
      </c>
      <c r="U78" s="117">
        <v>0</v>
      </c>
      <c r="V78" s="117">
        <v>0</v>
      </c>
      <c r="W78" s="117">
        <v>0</v>
      </c>
      <c r="X78" s="117">
        <v>0</v>
      </c>
      <c r="Y78" s="117">
        <v>0</v>
      </c>
      <c r="Z78" s="117">
        <v>0</v>
      </c>
      <c r="AA78" s="117">
        <v>0</v>
      </c>
      <c r="AB78" s="117">
        <v>0</v>
      </c>
      <c r="AC78" s="117">
        <v>0</v>
      </c>
      <c r="AD78" s="117">
        <v>0</v>
      </c>
      <c r="AE78" s="117">
        <v>0</v>
      </c>
      <c r="AF78" s="117">
        <v>0</v>
      </c>
      <c r="AG78" s="117">
        <v>0</v>
      </c>
      <c r="AH78" s="117">
        <v>0</v>
      </c>
      <c r="AI78" s="117">
        <v>0</v>
      </c>
      <c r="AJ78" s="117">
        <v>0</v>
      </c>
      <c r="AK78" s="117">
        <v>0</v>
      </c>
      <c r="AL78" s="117">
        <v>0</v>
      </c>
      <c r="AM78" s="117">
        <v>0</v>
      </c>
      <c r="AN78" s="117">
        <v>0</v>
      </c>
      <c r="AO78" s="117">
        <v>0</v>
      </c>
      <c r="AP78" s="117">
        <v>0</v>
      </c>
      <c r="AQ78" s="117">
        <v>0</v>
      </c>
      <c r="AR78" s="117">
        <v>0</v>
      </c>
      <c r="AS78" s="117">
        <v>0</v>
      </c>
      <c r="AT78" s="117">
        <v>0</v>
      </c>
      <c r="AU78" s="117">
        <v>0</v>
      </c>
      <c r="AV78" s="117">
        <v>0</v>
      </c>
      <c r="AW78" s="117">
        <v>0</v>
      </c>
      <c r="AX78" s="117">
        <v>0</v>
      </c>
      <c r="AY78" s="117">
        <v>0</v>
      </c>
    </row>
    <row r="79" spans="1:51" ht="20" customHeight="1" x14ac:dyDescent="0.2">
      <c r="A79" s="21">
        <v>113</v>
      </c>
      <c r="B79" s="22" t="s">
        <v>258</v>
      </c>
      <c r="C79" s="117">
        <v>12009.214250745626</v>
      </c>
      <c r="D79" s="117">
        <v>5473.1489623324251</v>
      </c>
      <c r="E79" s="117">
        <v>3746.7089832296415</v>
      </c>
      <c r="F79" s="117">
        <v>3303.1850911823085</v>
      </c>
      <c r="G79" s="117">
        <v>13714.204429919964</v>
      </c>
      <c r="H79" s="117">
        <v>5905.2588531469637</v>
      </c>
      <c r="I79" s="117">
        <v>4205.7874222927139</v>
      </c>
      <c r="J79" s="117">
        <v>3766.5878614303542</v>
      </c>
      <c r="K79" s="117">
        <v>15350.572404371838</v>
      </c>
      <c r="L79" s="117">
        <v>6840.5643585592261</v>
      </c>
      <c r="M79" s="117">
        <v>4929.1560254920478</v>
      </c>
      <c r="N79" s="117">
        <v>4135.0741355068876</v>
      </c>
      <c r="O79" s="117">
        <v>16564.131407630073</v>
      </c>
      <c r="P79" s="117">
        <v>7563.9221872627058</v>
      </c>
      <c r="Q79" s="117">
        <v>5354.7345143451876</v>
      </c>
      <c r="R79" s="117">
        <v>4842.5772026020377</v>
      </c>
      <c r="S79" s="117">
        <v>18408.132486106824</v>
      </c>
      <c r="T79" s="117">
        <v>7951.9806646821435</v>
      </c>
      <c r="U79" s="117">
        <v>6392.6627280633347</v>
      </c>
      <c r="V79" s="117">
        <v>5331.123877807694</v>
      </c>
      <c r="W79" s="117">
        <v>19912.339080315291</v>
      </c>
      <c r="X79" s="117">
        <v>10230.964126028275</v>
      </c>
      <c r="Y79" s="117">
        <v>6784.8473069949341</v>
      </c>
      <c r="Z79" s="117">
        <v>6749.1624019814981</v>
      </c>
      <c r="AA79" s="117">
        <v>24227.807588266623</v>
      </c>
      <c r="AB79" s="117">
        <v>9694.7957849380273</v>
      </c>
      <c r="AC79" s="117">
        <v>6764.0273266259683</v>
      </c>
      <c r="AD79" s="117">
        <v>6791.1759184293805</v>
      </c>
      <c r="AE79" s="117">
        <v>23835.985408162473</v>
      </c>
      <c r="AF79" s="117">
        <v>10302.489676896595</v>
      </c>
      <c r="AG79" s="117">
        <v>7952.0322784884556</v>
      </c>
      <c r="AH79" s="117">
        <v>6689.9400284824769</v>
      </c>
      <c r="AI79" s="117">
        <v>24924.635910727229</v>
      </c>
      <c r="AJ79" s="117">
        <v>11287.754675783064</v>
      </c>
      <c r="AK79" s="117">
        <v>8158.582171088261</v>
      </c>
      <c r="AL79" s="117">
        <v>7419.8414800714618</v>
      </c>
      <c r="AM79" s="117">
        <v>26824.680279098891</v>
      </c>
      <c r="AN79" s="117">
        <v>12266.279183006331</v>
      </c>
      <c r="AO79" s="117">
        <v>8925.5513127667364</v>
      </c>
      <c r="AP79" s="117">
        <v>8189.1083298780422</v>
      </c>
      <c r="AQ79" s="117">
        <v>28974.211359687433</v>
      </c>
      <c r="AR79" s="117">
        <v>9380.1220712312388</v>
      </c>
      <c r="AS79" s="117">
        <v>9750.5789626091755</v>
      </c>
      <c r="AT79" s="117">
        <v>10227.462801152151</v>
      </c>
      <c r="AU79" s="117">
        <v>31126.885256977796</v>
      </c>
      <c r="AV79" s="117">
        <v>13229.022101998327</v>
      </c>
      <c r="AW79" s="117">
        <v>11061.718291601508</v>
      </c>
      <c r="AX79" s="117">
        <v>10833.756349612369</v>
      </c>
      <c r="AY79" s="117">
        <v>33058.098686040001</v>
      </c>
    </row>
    <row r="80" spans="1:51" ht="20" customHeight="1" x14ac:dyDescent="0.2">
      <c r="A80" s="21">
        <v>114</v>
      </c>
      <c r="B80" s="22" t="s">
        <v>264</v>
      </c>
      <c r="C80" s="117">
        <v>64185.447054573313</v>
      </c>
      <c r="D80" s="117">
        <v>68394.916511542717</v>
      </c>
      <c r="E80" s="117">
        <v>70834.734145468348</v>
      </c>
      <c r="F80" s="117">
        <v>73544.249362100163</v>
      </c>
      <c r="G80" s="117">
        <v>72367.096538827915</v>
      </c>
      <c r="H80" s="117">
        <v>74790.167012513324</v>
      </c>
      <c r="I80" s="117">
        <v>77995.029017795823</v>
      </c>
      <c r="J80" s="117">
        <v>82302.81736521014</v>
      </c>
      <c r="K80" s="117">
        <v>79191.045812499404</v>
      </c>
      <c r="L80" s="117">
        <v>82747.855320504576</v>
      </c>
      <c r="M80" s="117">
        <v>85026.136084298356</v>
      </c>
      <c r="N80" s="117">
        <v>91195.940888145691</v>
      </c>
      <c r="O80" s="117">
        <v>87201.872139911007</v>
      </c>
      <c r="P80" s="117">
        <v>92480.008184974678</v>
      </c>
      <c r="Q80" s="117">
        <v>94652.761071410991</v>
      </c>
      <c r="R80" s="117">
        <v>102159.18079272129</v>
      </c>
      <c r="S80" s="117">
        <v>97056.705686638204</v>
      </c>
      <c r="T80" s="117">
        <v>96571.407626973247</v>
      </c>
      <c r="U80" s="117">
        <v>98153.431103082272</v>
      </c>
      <c r="V80" s="117">
        <v>107646.33790017606</v>
      </c>
      <c r="W80" s="117">
        <v>99799.003586183593</v>
      </c>
      <c r="X80" s="117">
        <v>101771.19299985892</v>
      </c>
      <c r="Y80" s="117">
        <v>103174.51223714725</v>
      </c>
      <c r="Z80" s="117">
        <v>107921.71566143104</v>
      </c>
      <c r="AA80" s="117">
        <v>105446.24504097392</v>
      </c>
      <c r="AB80" s="117">
        <v>105292.93893236245</v>
      </c>
      <c r="AC80" s="117">
        <v>107409.43384800172</v>
      </c>
      <c r="AD80" s="117">
        <v>112819.99374938189</v>
      </c>
      <c r="AE80" s="117">
        <v>112212.37264930463</v>
      </c>
      <c r="AF80" s="117">
        <v>113320.55318878707</v>
      </c>
      <c r="AG80" s="117">
        <v>115593.40481626021</v>
      </c>
      <c r="AH80" s="117">
        <v>121612.49750743798</v>
      </c>
      <c r="AI80" s="117">
        <v>119045.38376496508</v>
      </c>
      <c r="AJ80" s="117">
        <v>122341.29906008273</v>
      </c>
      <c r="AK80" s="117">
        <v>125374.83305976664</v>
      </c>
      <c r="AL80" s="117">
        <v>132992.66674798555</v>
      </c>
      <c r="AM80" s="117">
        <v>126884.33731890326</v>
      </c>
      <c r="AN80" s="117">
        <v>130390.19395424682</v>
      </c>
      <c r="AO80" s="117">
        <v>133628.53322695111</v>
      </c>
      <c r="AP80" s="117">
        <v>141638.48267104893</v>
      </c>
      <c r="AQ80" s="117">
        <v>136522.87921148003</v>
      </c>
      <c r="AR80" s="117">
        <v>108196.79790956402</v>
      </c>
      <c r="AS80" s="117">
        <v>137553.57654662154</v>
      </c>
      <c r="AT80" s="117">
        <v>161607.70162642442</v>
      </c>
      <c r="AU80" s="117">
        <v>157113.05948471508</v>
      </c>
      <c r="AV80" s="117">
        <v>158807.40939247492</v>
      </c>
      <c r="AW80" s="117">
        <v>180992.02765605642</v>
      </c>
      <c r="AX80" s="117">
        <v>188021.43368062357</v>
      </c>
      <c r="AY80" s="117">
        <v>179631.3878619326</v>
      </c>
    </row>
    <row r="81" spans="1:51" ht="20" customHeight="1" x14ac:dyDescent="0.2">
      <c r="A81" s="21">
        <v>115</v>
      </c>
      <c r="B81" s="22" t="s">
        <v>273</v>
      </c>
      <c r="C81" s="117">
        <v>0</v>
      </c>
      <c r="D81" s="117">
        <v>0</v>
      </c>
      <c r="E81" s="117">
        <v>0</v>
      </c>
      <c r="F81" s="117">
        <v>0</v>
      </c>
      <c r="G81" s="117">
        <v>0</v>
      </c>
      <c r="H81" s="117">
        <v>0</v>
      </c>
      <c r="I81" s="117">
        <v>0</v>
      </c>
      <c r="J81" s="117">
        <v>0</v>
      </c>
      <c r="K81" s="117">
        <v>0</v>
      </c>
      <c r="L81" s="117">
        <v>0</v>
      </c>
      <c r="M81" s="117">
        <v>0</v>
      </c>
      <c r="N81" s="117">
        <v>0</v>
      </c>
      <c r="O81" s="117">
        <v>0</v>
      </c>
      <c r="P81" s="117">
        <v>0</v>
      </c>
      <c r="Q81" s="117">
        <v>0</v>
      </c>
      <c r="R81" s="117">
        <v>0</v>
      </c>
      <c r="S81" s="117">
        <v>0</v>
      </c>
      <c r="T81" s="117">
        <v>0</v>
      </c>
      <c r="U81" s="117">
        <v>0</v>
      </c>
      <c r="V81" s="117">
        <v>0</v>
      </c>
      <c r="W81" s="117">
        <v>0</v>
      </c>
      <c r="X81" s="117">
        <v>0</v>
      </c>
      <c r="Y81" s="117">
        <v>0</v>
      </c>
      <c r="Z81" s="117">
        <v>0</v>
      </c>
      <c r="AA81" s="117">
        <v>0</v>
      </c>
      <c r="AB81" s="117">
        <v>0</v>
      </c>
      <c r="AC81" s="117">
        <v>0</v>
      </c>
      <c r="AD81" s="117">
        <v>0</v>
      </c>
      <c r="AE81" s="117">
        <v>0</v>
      </c>
      <c r="AF81" s="117">
        <v>0</v>
      </c>
      <c r="AG81" s="117">
        <v>0</v>
      </c>
      <c r="AH81" s="117">
        <v>0</v>
      </c>
      <c r="AI81" s="117">
        <v>0</v>
      </c>
      <c r="AJ81" s="117">
        <v>0</v>
      </c>
      <c r="AK81" s="117">
        <v>0</v>
      </c>
      <c r="AL81" s="117">
        <v>0</v>
      </c>
      <c r="AM81" s="117">
        <v>0</v>
      </c>
      <c r="AN81" s="117">
        <v>0</v>
      </c>
      <c r="AO81" s="117">
        <v>0</v>
      </c>
      <c r="AP81" s="117">
        <v>0</v>
      </c>
      <c r="AQ81" s="117">
        <v>0</v>
      </c>
      <c r="AR81" s="117">
        <v>0</v>
      </c>
      <c r="AS81" s="117">
        <v>0</v>
      </c>
      <c r="AT81" s="117">
        <v>0</v>
      </c>
      <c r="AU81" s="117">
        <v>0</v>
      </c>
      <c r="AV81" s="117">
        <v>0</v>
      </c>
      <c r="AW81" s="117">
        <v>0</v>
      </c>
      <c r="AX81" s="117">
        <v>0</v>
      </c>
      <c r="AY81" s="117">
        <v>0</v>
      </c>
    </row>
    <row r="82" spans="1:51" ht="20" customHeight="1" x14ac:dyDescent="0.2">
      <c r="A82" s="21">
        <v>116</v>
      </c>
      <c r="B82" s="22" t="s">
        <v>278</v>
      </c>
      <c r="C82" s="117">
        <v>0</v>
      </c>
      <c r="D82" s="117">
        <v>0</v>
      </c>
      <c r="E82" s="117">
        <v>0</v>
      </c>
      <c r="F82" s="117">
        <v>0</v>
      </c>
      <c r="G82" s="117">
        <v>0</v>
      </c>
      <c r="H82" s="117">
        <v>0</v>
      </c>
      <c r="I82" s="117">
        <v>0</v>
      </c>
      <c r="J82" s="117">
        <v>0</v>
      </c>
      <c r="K82" s="117">
        <v>0</v>
      </c>
      <c r="L82" s="117">
        <v>0</v>
      </c>
      <c r="M82" s="117">
        <v>0</v>
      </c>
      <c r="N82" s="117">
        <v>0</v>
      </c>
      <c r="O82" s="117">
        <v>0</v>
      </c>
      <c r="P82" s="117">
        <v>0</v>
      </c>
      <c r="Q82" s="117">
        <v>0</v>
      </c>
      <c r="R82" s="117">
        <v>0</v>
      </c>
      <c r="S82" s="117">
        <v>0</v>
      </c>
      <c r="T82" s="117">
        <v>0</v>
      </c>
      <c r="U82" s="117">
        <v>0</v>
      </c>
      <c r="V82" s="117">
        <v>0</v>
      </c>
      <c r="W82" s="117">
        <v>0</v>
      </c>
      <c r="X82" s="117">
        <v>0</v>
      </c>
      <c r="Y82" s="117">
        <v>0</v>
      </c>
      <c r="Z82" s="117">
        <v>0</v>
      </c>
      <c r="AA82" s="117">
        <v>0</v>
      </c>
      <c r="AB82" s="117">
        <v>0</v>
      </c>
      <c r="AC82" s="117">
        <v>0</v>
      </c>
      <c r="AD82" s="117">
        <v>0</v>
      </c>
      <c r="AE82" s="117">
        <v>0</v>
      </c>
      <c r="AF82" s="117">
        <v>0</v>
      </c>
      <c r="AG82" s="117">
        <v>0</v>
      </c>
      <c r="AH82" s="117">
        <v>0</v>
      </c>
      <c r="AI82" s="117">
        <v>0</v>
      </c>
      <c r="AJ82" s="117">
        <v>0</v>
      </c>
      <c r="AK82" s="117">
        <v>0</v>
      </c>
      <c r="AL82" s="117">
        <v>0</v>
      </c>
      <c r="AM82" s="117">
        <v>0</v>
      </c>
      <c r="AN82" s="117">
        <v>0</v>
      </c>
      <c r="AO82" s="117">
        <v>0</v>
      </c>
      <c r="AP82" s="117">
        <v>0</v>
      </c>
      <c r="AQ82" s="117">
        <v>0</v>
      </c>
      <c r="AR82" s="117">
        <v>0</v>
      </c>
      <c r="AS82" s="117">
        <v>0</v>
      </c>
      <c r="AT82" s="117">
        <v>0</v>
      </c>
      <c r="AU82" s="117">
        <v>0</v>
      </c>
      <c r="AV82" s="117">
        <v>0</v>
      </c>
      <c r="AW82" s="117">
        <v>0</v>
      </c>
      <c r="AX82" s="117">
        <v>0</v>
      </c>
      <c r="AY82" s="117">
        <v>0</v>
      </c>
    </row>
    <row r="83" spans="1:51" ht="20" customHeight="1" x14ac:dyDescent="0.2">
      <c r="A83" s="115">
        <v>12</v>
      </c>
      <c r="B83" s="115" t="s">
        <v>246</v>
      </c>
      <c r="C83" s="116">
        <v>7257.771365725629</v>
      </c>
      <c r="D83" s="116">
        <v>8122.926409344459</v>
      </c>
      <c r="E83" s="116">
        <v>8010.8730261550591</v>
      </c>
      <c r="F83" s="116">
        <v>10917.220924450028</v>
      </c>
      <c r="G83" s="116">
        <v>8439.5958701265936</v>
      </c>
      <c r="H83" s="116">
        <v>9196.6587889266157</v>
      </c>
      <c r="I83" s="116">
        <v>9664.8372310050509</v>
      </c>
      <c r="J83" s="116">
        <v>12021.654819351748</v>
      </c>
      <c r="K83" s="116">
        <v>9694.4954594188566</v>
      </c>
      <c r="L83" s="116">
        <v>10103.598730025848</v>
      </c>
      <c r="M83" s="116">
        <v>10017.263810194378</v>
      </c>
      <c r="N83" s="116">
        <v>15465.969728970929</v>
      </c>
      <c r="O83" s="116">
        <v>10879.154336841404</v>
      </c>
      <c r="P83" s="116">
        <v>11944.865054457981</v>
      </c>
      <c r="Q83" s="116">
        <v>12873.262111042408</v>
      </c>
      <c r="R83" s="116">
        <v>15633.819154018203</v>
      </c>
      <c r="S83" s="116">
        <v>14751.300297559796</v>
      </c>
      <c r="T83" s="116">
        <v>13167.826475721718</v>
      </c>
      <c r="U83" s="116">
        <v>14762.727227910449</v>
      </c>
      <c r="V83" s="116">
        <v>17783.912559598029</v>
      </c>
      <c r="W83" s="116">
        <v>14881.366921831635</v>
      </c>
      <c r="X83" s="116">
        <v>15676.524951755277</v>
      </c>
      <c r="Y83" s="116">
        <v>15574.138880345869</v>
      </c>
      <c r="Z83" s="116">
        <v>19507.720053767232</v>
      </c>
      <c r="AA83" s="116">
        <v>14921.703541546038</v>
      </c>
      <c r="AB83" s="116">
        <v>16372.675347553279</v>
      </c>
      <c r="AC83" s="116">
        <v>16647.227878660036</v>
      </c>
      <c r="AD83" s="116">
        <v>20762.415987000641</v>
      </c>
      <c r="AE83" s="116">
        <v>15698.588750416428</v>
      </c>
      <c r="AF83" s="116">
        <v>17421.444092607824</v>
      </c>
      <c r="AG83" s="116">
        <v>17989.293115767876</v>
      </c>
      <c r="AH83" s="116">
        <v>21279.135659017877</v>
      </c>
      <c r="AI83" s="116">
        <v>16976.354166615962</v>
      </c>
      <c r="AJ83" s="116">
        <v>17981.863315160932</v>
      </c>
      <c r="AK83" s="116">
        <v>18573.444159899431</v>
      </c>
      <c r="AL83" s="116">
        <v>23625.936447353684</v>
      </c>
      <c r="AM83" s="116">
        <v>18994.841127901214</v>
      </c>
      <c r="AN83" s="116">
        <v>20123.857666486962</v>
      </c>
      <c r="AO83" s="116">
        <v>20768.269093070325</v>
      </c>
      <c r="AP83" s="116">
        <v>26341.182255041509</v>
      </c>
      <c r="AQ83" s="116">
        <v>17077.799335139174</v>
      </c>
      <c r="AR83" s="116">
        <v>18492.086589034843</v>
      </c>
      <c r="AS83" s="116">
        <v>19871.895162451394</v>
      </c>
      <c r="AT83" s="116">
        <v>26158.734188464587</v>
      </c>
      <c r="AU83" s="116">
        <v>20606.663549546232</v>
      </c>
      <c r="AV83" s="116">
        <v>21682.796389246127</v>
      </c>
      <c r="AW83" s="116">
        <v>21565.746355863281</v>
      </c>
      <c r="AX83" s="116">
        <v>27445.89266082436</v>
      </c>
      <c r="AY83" s="116">
        <v>24094.422391554101</v>
      </c>
    </row>
    <row r="84" spans="1:51" ht="20" customHeight="1" x14ac:dyDescent="0.2">
      <c r="A84" s="115">
        <v>13</v>
      </c>
      <c r="B84" s="115" t="s">
        <v>243</v>
      </c>
      <c r="C84" s="116">
        <v>24139.423204782986</v>
      </c>
      <c r="D84" s="116">
        <v>29278.931578548796</v>
      </c>
      <c r="E84" s="116">
        <v>26000.363081194355</v>
      </c>
      <c r="F84" s="116">
        <v>30616.957526764694</v>
      </c>
      <c r="G84" s="116">
        <v>28188.527067002535</v>
      </c>
      <c r="H84" s="116">
        <v>31710.340616363377</v>
      </c>
      <c r="I84" s="116">
        <v>25284.161303742178</v>
      </c>
      <c r="J84" s="116">
        <v>36368.022853174654</v>
      </c>
      <c r="K84" s="116">
        <v>31776.241135984292</v>
      </c>
      <c r="L84" s="116">
        <v>34248.727766387638</v>
      </c>
      <c r="M84" s="116">
        <v>29540.473042623118</v>
      </c>
      <c r="N84" s="116">
        <v>35197.29439990408</v>
      </c>
      <c r="O84" s="116">
        <v>32948.189241347878</v>
      </c>
      <c r="P84" s="116">
        <v>35307.288680379672</v>
      </c>
      <c r="Q84" s="116">
        <v>30123.22908790188</v>
      </c>
      <c r="R84" s="116">
        <v>37417.716866911484</v>
      </c>
      <c r="S84" s="116">
        <v>39110.888754130901</v>
      </c>
      <c r="T84" s="116">
        <v>37112.313725459237</v>
      </c>
      <c r="U84" s="116">
        <v>36153.914228357899</v>
      </c>
      <c r="V84" s="116">
        <v>38067.335906238739</v>
      </c>
      <c r="W84" s="116">
        <v>37596.918367475853</v>
      </c>
      <c r="X84" s="116">
        <v>38340.306619854891</v>
      </c>
      <c r="Y84" s="116">
        <v>31328.659722925062</v>
      </c>
      <c r="Z84" s="116">
        <v>40867.505019421595</v>
      </c>
      <c r="AA84" s="116">
        <v>36286.654563938275</v>
      </c>
      <c r="AB84" s="116">
        <v>40571.211039839975</v>
      </c>
      <c r="AC84" s="116">
        <v>36050.171767903412</v>
      </c>
      <c r="AD84" s="116">
        <v>51554.734203498039</v>
      </c>
      <c r="AE84" s="116">
        <v>38387.385776310373</v>
      </c>
      <c r="AF84" s="116">
        <v>40142.117056936666</v>
      </c>
      <c r="AG84" s="116">
        <v>35719.738251191091</v>
      </c>
      <c r="AH84" s="116">
        <v>45229.127339258943</v>
      </c>
      <c r="AI84" s="116">
        <v>42411.519007369418</v>
      </c>
      <c r="AJ84" s="116">
        <v>45577.35667747174</v>
      </c>
      <c r="AK84" s="116">
        <v>40084.982792964067</v>
      </c>
      <c r="AL84" s="116">
        <v>50729.824698492826</v>
      </c>
      <c r="AM84" s="116">
        <v>45801.246311533228</v>
      </c>
      <c r="AN84" s="116">
        <v>49178.032056497628</v>
      </c>
      <c r="AO84" s="116">
        <v>42859.765447050137</v>
      </c>
      <c r="AP84" s="116">
        <v>53955.431666419543</v>
      </c>
      <c r="AQ84" s="116">
        <v>46418.986543385727</v>
      </c>
      <c r="AR84" s="116">
        <v>57043.608171087457</v>
      </c>
      <c r="AS84" s="116">
        <v>74799.251673706618</v>
      </c>
      <c r="AT84" s="116">
        <v>58492.159271904871</v>
      </c>
      <c r="AU84" s="116">
        <v>51552.925492965369</v>
      </c>
      <c r="AV84" s="116">
        <v>55242.466600271895</v>
      </c>
      <c r="AW84" s="116">
        <v>52085.700451359633</v>
      </c>
      <c r="AX84" s="116">
        <v>67824.025351715158</v>
      </c>
      <c r="AY84" s="116">
        <v>69290.385763106577</v>
      </c>
    </row>
    <row r="85" spans="1:51" ht="20" customHeight="1" x14ac:dyDescent="0.2">
      <c r="A85" s="115">
        <v>14</v>
      </c>
      <c r="B85" s="115" t="s">
        <v>247</v>
      </c>
      <c r="C85" s="116">
        <v>7675.4173399096799</v>
      </c>
      <c r="D85" s="116">
        <v>8025.3197641298702</v>
      </c>
      <c r="E85" s="116">
        <v>8383.6855131492575</v>
      </c>
      <c r="F85" s="116">
        <v>7392.6395547657148</v>
      </c>
      <c r="G85" s="116">
        <v>9134.15792736209</v>
      </c>
      <c r="H85" s="116">
        <v>7855.6556315052239</v>
      </c>
      <c r="I85" s="116">
        <v>10180.167631268458</v>
      </c>
      <c r="J85" s="116">
        <v>7772.274108305468</v>
      </c>
      <c r="K85" s="116">
        <v>9225.656177593748</v>
      </c>
      <c r="L85" s="116">
        <v>7687.7388951197854</v>
      </c>
      <c r="M85" s="116">
        <v>9979.815130666977</v>
      </c>
      <c r="N85" s="116">
        <v>8192.4429612937402</v>
      </c>
      <c r="O85" s="116">
        <v>9726.3647944383974</v>
      </c>
      <c r="P85" s="116">
        <v>12064.82962432977</v>
      </c>
      <c r="Q85" s="116">
        <v>9527.7557302148471</v>
      </c>
      <c r="R85" s="116">
        <v>13551.51640912923</v>
      </c>
      <c r="S85" s="116">
        <v>10348.714420940816</v>
      </c>
      <c r="T85" s="116">
        <v>10308.32141264072</v>
      </c>
      <c r="U85" s="116">
        <v>11828.644477683743</v>
      </c>
      <c r="V85" s="116">
        <v>12928.59186075947</v>
      </c>
      <c r="W85" s="116">
        <v>12892.629826296952</v>
      </c>
      <c r="X85" s="116">
        <v>17550.018600482304</v>
      </c>
      <c r="Y85" s="116">
        <v>15895.50973385062</v>
      </c>
      <c r="Z85" s="116">
        <v>16500.116556706165</v>
      </c>
      <c r="AA85" s="116">
        <v>14406.212834307185</v>
      </c>
      <c r="AB85" s="116">
        <v>11922.410202339141</v>
      </c>
      <c r="AC85" s="116">
        <v>13538.063430365968</v>
      </c>
      <c r="AD85" s="116">
        <v>14622.417801716243</v>
      </c>
      <c r="AE85" s="116">
        <v>16016.341965629446</v>
      </c>
      <c r="AF85" s="116">
        <v>14091.48691031638</v>
      </c>
      <c r="AG85" s="116">
        <v>13259.317276351445</v>
      </c>
      <c r="AH85" s="116">
        <v>13857.867805220782</v>
      </c>
      <c r="AI85" s="116">
        <v>12387.813041290739</v>
      </c>
      <c r="AJ85" s="116">
        <v>12133.500816368094</v>
      </c>
      <c r="AK85" s="116">
        <v>12740.504877979976</v>
      </c>
      <c r="AL85" s="116">
        <v>12773.565699509076</v>
      </c>
      <c r="AM85" s="116">
        <v>14189.44363353641</v>
      </c>
      <c r="AN85" s="116">
        <v>13944.865170635223</v>
      </c>
      <c r="AO85" s="116">
        <v>14672.034913234342</v>
      </c>
      <c r="AP85" s="116">
        <v>14672.657323843745</v>
      </c>
      <c r="AQ85" s="116">
        <v>15382.571979690632</v>
      </c>
      <c r="AR85" s="116">
        <v>12365.910534761302</v>
      </c>
      <c r="AS85" s="116">
        <v>12767.224149169786</v>
      </c>
      <c r="AT85" s="116">
        <v>14093.65598169445</v>
      </c>
      <c r="AU85" s="116">
        <v>14374.653172488994</v>
      </c>
      <c r="AV85" s="116">
        <v>16632.263688568008</v>
      </c>
      <c r="AW85" s="116">
        <v>34206.397680238362</v>
      </c>
      <c r="AX85" s="116">
        <v>23723.630633211425</v>
      </c>
      <c r="AY85" s="116">
        <v>19929.162285390732</v>
      </c>
    </row>
    <row r="86" spans="1:51" ht="20" customHeight="1" x14ac:dyDescent="0.2">
      <c r="A86" s="118">
        <v>1411</v>
      </c>
      <c r="B86" s="118" t="s">
        <v>815</v>
      </c>
      <c r="C86" s="119">
        <v>838.82098629258667</v>
      </c>
      <c r="D86" s="119">
        <v>957.82946219989412</v>
      </c>
      <c r="E86" s="119">
        <v>1083.7070740595641</v>
      </c>
      <c r="F86" s="119">
        <v>1118.0993817878234</v>
      </c>
      <c r="G86" s="119">
        <v>1120.8592812180555</v>
      </c>
      <c r="H86" s="119">
        <v>1198.6675027925032</v>
      </c>
      <c r="I86" s="119">
        <v>1422.2889054749326</v>
      </c>
      <c r="J86" s="119">
        <v>1205.4162920057533</v>
      </c>
      <c r="K86" s="119">
        <v>1132.8576010400279</v>
      </c>
      <c r="L86" s="119">
        <v>1073.3463189143674</v>
      </c>
      <c r="M86" s="119">
        <v>932.53365466689627</v>
      </c>
      <c r="N86" s="119">
        <v>798.99358393008924</v>
      </c>
      <c r="O86" s="119">
        <v>901.49504079431313</v>
      </c>
      <c r="P86" s="119">
        <v>1055.2368173024422</v>
      </c>
      <c r="Q86" s="119">
        <v>1252.4014284388802</v>
      </c>
      <c r="R86" s="119">
        <v>1384.1141159905026</v>
      </c>
      <c r="S86" s="119">
        <v>1538.564769501095</v>
      </c>
      <c r="T86" s="119">
        <v>1649.7606243092566</v>
      </c>
      <c r="U86" s="119">
        <v>1717.2184229345451</v>
      </c>
      <c r="V86" s="119">
        <v>1629.4410506439067</v>
      </c>
      <c r="W86" s="119">
        <v>1764.5202631403336</v>
      </c>
      <c r="X86" s="119">
        <v>1879.0702828731198</v>
      </c>
      <c r="Y86" s="119">
        <v>1947.0723482984345</v>
      </c>
      <c r="Z86" s="119">
        <v>1706.0317531522735</v>
      </c>
      <c r="AA86" s="119">
        <v>1552.9497187386007</v>
      </c>
      <c r="AB86" s="119">
        <v>1585.0584502642646</v>
      </c>
      <c r="AC86" s="119">
        <v>1597.9718285446602</v>
      </c>
      <c r="AD86" s="119">
        <v>1415.1855224607339</v>
      </c>
      <c r="AE86" s="119">
        <v>1492.8910270221718</v>
      </c>
      <c r="AF86" s="119">
        <v>1307.9319383554166</v>
      </c>
      <c r="AG86" s="119">
        <v>1118.2308549323343</v>
      </c>
      <c r="AH86" s="119">
        <v>885.83260333471594</v>
      </c>
      <c r="AI86" s="119">
        <v>842.49149894615903</v>
      </c>
      <c r="AJ86" s="119">
        <v>816.45913086682526</v>
      </c>
      <c r="AK86" s="119">
        <v>766.29678102188927</v>
      </c>
      <c r="AL86" s="119">
        <v>658.95898638110157</v>
      </c>
      <c r="AM86" s="119">
        <v>688.90537424507022</v>
      </c>
      <c r="AN86" s="119">
        <v>702.32080933130135</v>
      </c>
      <c r="AO86" s="119">
        <v>635.72930802000883</v>
      </c>
      <c r="AP86" s="119">
        <v>489.77138905389137</v>
      </c>
      <c r="AQ86" s="119">
        <v>422.95071527692221</v>
      </c>
      <c r="AR86" s="119">
        <v>296.58356301468643</v>
      </c>
      <c r="AS86" s="119">
        <v>270.71796568916568</v>
      </c>
      <c r="AT86" s="119">
        <v>318.00517412006229</v>
      </c>
      <c r="AU86" s="119">
        <v>399.65347411859494</v>
      </c>
      <c r="AV86" s="119">
        <v>730.51490506860091</v>
      </c>
      <c r="AW86" s="119">
        <v>1420.8576571619126</v>
      </c>
      <c r="AX86" s="119">
        <v>2485.7419388889693</v>
      </c>
      <c r="AY86" s="119">
        <v>3720.8811618224686</v>
      </c>
    </row>
    <row r="87" spans="1:51" ht="20" customHeight="1" x14ac:dyDescent="0.2">
      <c r="A87" s="120" t="s">
        <v>392</v>
      </c>
      <c r="B87" s="118" t="s">
        <v>393</v>
      </c>
      <c r="C87" s="119">
        <v>6836.596353617093</v>
      </c>
      <c r="D87" s="119">
        <v>7067.4903019299763</v>
      </c>
      <c r="E87" s="119">
        <v>7299.978439089693</v>
      </c>
      <c r="F87" s="119">
        <v>6274.5401729778914</v>
      </c>
      <c r="G87" s="119">
        <v>8013.2986461440341</v>
      </c>
      <c r="H87" s="119">
        <v>6656.9881287127209</v>
      </c>
      <c r="I87" s="119">
        <v>8757.8787257935255</v>
      </c>
      <c r="J87" s="119">
        <v>6566.8578162997146</v>
      </c>
      <c r="K87" s="119">
        <v>8092.7985765537196</v>
      </c>
      <c r="L87" s="119">
        <v>6614.3925762054178</v>
      </c>
      <c r="M87" s="119">
        <v>9047.2814760000801</v>
      </c>
      <c r="N87" s="119">
        <v>7393.4493773636514</v>
      </c>
      <c r="O87" s="119">
        <v>8824.869753644085</v>
      </c>
      <c r="P87" s="119">
        <v>11009.592807027328</v>
      </c>
      <c r="Q87" s="119">
        <v>8275.3543017759675</v>
      </c>
      <c r="R87" s="119">
        <v>12167.402293138728</v>
      </c>
      <c r="S87" s="119">
        <v>8810.1496514397204</v>
      </c>
      <c r="T87" s="119">
        <v>8658.5607883314642</v>
      </c>
      <c r="U87" s="119">
        <v>10111.426054749198</v>
      </c>
      <c r="V87" s="119">
        <v>11299.150810115563</v>
      </c>
      <c r="W87" s="119">
        <v>11128.109563156619</v>
      </c>
      <c r="X87" s="119">
        <v>15670.948317609185</v>
      </c>
      <c r="Y87" s="119">
        <v>13948.437385552186</v>
      </c>
      <c r="Z87" s="119">
        <v>14794.084803553891</v>
      </c>
      <c r="AA87" s="119">
        <v>12853.263115568585</v>
      </c>
      <c r="AB87" s="119">
        <v>10337.351752074876</v>
      </c>
      <c r="AC87" s="119">
        <v>11940.091601821308</v>
      </c>
      <c r="AD87" s="119">
        <v>13207.23227925551</v>
      </c>
      <c r="AE87" s="119">
        <v>14523.450938607275</v>
      </c>
      <c r="AF87" s="119">
        <v>12783.554971960963</v>
      </c>
      <c r="AG87" s="119">
        <v>12141.08642141911</v>
      </c>
      <c r="AH87" s="119">
        <v>12972.035201886065</v>
      </c>
      <c r="AI87" s="119">
        <v>11545.32154234458</v>
      </c>
      <c r="AJ87" s="119">
        <v>11317.041685501268</v>
      </c>
      <c r="AK87" s="119">
        <v>11974.208096958087</v>
      </c>
      <c r="AL87" s="119">
        <v>12114.606713127974</v>
      </c>
      <c r="AM87" s="119">
        <v>13500.538259291339</v>
      </c>
      <c r="AN87" s="119">
        <v>13242.544361303922</v>
      </c>
      <c r="AO87" s="119">
        <v>14036.305605214333</v>
      </c>
      <c r="AP87" s="119">
        <v>14182.885934789854</v>
      </c>
      <c r="AQ87" s="119">
        <v>14959.62126441371</v>
      </c>
      <c r="AR87" s="119">
        <v>12069.326971746616</v>
      </c>
      <c r="AS87" s="119">
        <v>12496.50618348062</v>
      </c>
      <c r="AT87" s="119">
        <v>13775.650807574388</v>
      </c>
      <c r="AU87" s="119">
        <v>13974.999698370399</v>
      </c>
      <c r="AV87" s="119">
        <v>15901.748783499406</v>
      </c>
      <c r="AW87" s="119">
        <v>32785.54002307645</v>
      </c>
      <c r="AX87" s="119">
        <v>21237.888694322457</v>
      </c>
      <c r="AY87" s="119">
        <v>16208.281123568264</v>
      </c>
    </row>
    <row r="88" spans="1:51" ht="20" customHeight="1" x14ac:dyDescent="0.2">
      <c r="A88" s="18" t="s">
        <v>394</v>
      </c>
      <c r="B88" s="19" t="s">
        <v>816</v>
      </c>
      <c r="C88" s="20">
        <v>120895.87023554498</v>
      </c>
      <c r="D88" s="20">
        <v>126083.15340998252</v>
      </c>
      <c r="E88" s="20">
        <v>124220.06348740296</v>
      </c>
      <c r="F88" s="20">
        <v>147738.91245577147</v>
      </c>
      <c r="G88" s="20">
        <v>130577.38760437773</v>
      </c>
      <c r="H88" s="20">
        <v>128636.38542010933</v>
      </c>
      <c r="I88" s="20">
        <v>127467.06491389565</v>
      </c>
      <c r="J88" s="20">
        <v>154427.98898325989</v>
      </c>
      <c r="K88" s="20">
        <v>138219.08895253701</v>
      </c>
      <c r="L88" s="20">
        <v>148586.86544240598</v>
      </c>
      <c r="M88" s="20">
        <v>158934.53568069916</v>
      </c>
      <c r="N88" s="20">
        <v>163181.98641021072</v>
      </c>
      <c r="O88" s="20">
        <v>158706.49069865016</v>
      </c>
      <c r="P88" s="20">
        <v>160098.42991366464</v>
      </c>
      <c r="Q88" s="20">
        <v>168080.41573812399</v>
      </c>
      <c r="R88" s="20">
        <v>196491.18205269743</v>
      </c>
      <c r="S88" s="20">
        <v>183378.26130454062</v>
      </c>
      <c r="T88" s="20">
        <v>181063.56035330595</v>
      </c>
      <c r="U88" s="20">
        <v>182408.47396385451</v>
      </c>
      <c r="V88" s="20">
        <v>199019.08428317693</v>
      </c>
      <c r="W88" s="20">
        <v>181181.03433595737</v>
      </c>
      <c r="X88" s="20">
        <v>194666.90484810545</v>
      </c>
      <c r="Y88" s="20">
        <v>193963.9007894347</v>
      </c>
      <c r="Z88" s="20">
        <v>233092.14296199084</v>
      </c>
      <c r="AA88" s="20">
        <v>202340.72278413892</v>
      </c>
      <c r="AB88" s="20">
        <v>205124.30816911158</v>
      </c>
      <c r="AC88" s="20">
        <v>198414.82855789131</v>
      </c>
      <c r="AD88" s="20">
        <v>224919.22776106844</v>
      </c>
      <c r="AE88" s="20">
        <v>203764.88269558866</v>
      </c>
      <c r="AF88" s="20">
        <v>201277.94094469206</v>
      </c>
      <c r="AG88" s="20">
        <v>200942.77254419363</v>
      </c>
      <c r="AH88" s="20">
        <v>239288.60591470014</v>
      </c>
      <c r="AI88" s="20">
        <v>209296.29032069718</v>
      </c>
      <c r="AJ88" s="20">
        <v>214883.5858364148</v>
      </c>
      <c r="AK88" s="20">
        <v>223561.52917013163</v>
      </c>
      <c r="AL88" s="20">
        <v>249052.78075602918</v>
      </c>
      <c r="AM88" s="20">
        <v>219461.96163252261</v>
      </c>
      <c r="AN88" s="20">
        <v>229514.10366177073</v>
      </c>
      <c r="AO88" s="20">
        <v>222456.33956480393</v>
      </c>
      <c r="AP88" s="20">
        <v>251016.93599909559</v>
      </c>
      <c r="AQ88" s="20">
        <v>219985.75721792417</v>
      </c>
      <c r="AR88" s="20">
        <v>212965.62767610574</v>
      </c>
      <c r="AS88" s="20">
        <v>224128.6451411735</v>
      </c>
      <c r="AT88" s="20">
        <v>289928.08006854577</v>
      </c>
      <c r="AU88" s="20">
        <v>230434.41974710813</v>
      </c>
      <c r="AV88" s="20">
        <v>247190.4275509576</v>
      </c>
      <c r="AW88" s="20">
        <v>262636.52082588617</v>
      </c>
      <c r="AX88" s="20">
        <v>347704.08735829603</v>
      </c>
      <c r="AY88" s="20">
        <v>281460.73901901592</v>
      </c>
    </row>
    <row r="89" spans="1:51" ht="20" customHeight="1" x14ac:dyDescent="0.2">
      <c r="A89" s="115">
        <v>2</v>
      </c>
      <c r="B89" s="115" t="s">
        <v>488</v>
      </c>
      <c r="C89" s="116">
        <v>118325.45788576324</v>
      </c>
      <c r="D89" s="116">
        <v>120060.32389487216</v>
      </c>
      <c r="E89" s="116">
        <v>116768.47450636586</v>
      </c>
      <c r="F89" s="116">
        <v>138867.65088610817</v>
      </c>
      <c r="G89" s="116">
        <v>130188.14365597264</v>
      </c>
      <c r="H89" s="116">
        <v>125772.6248954091</v>
      </c>
      <c r="I89" s="116">
        <v>124212.71373235565</v>
      </c>
      <c r="J89" s="116">
        <v>147158.99051729523</v>
      </c>
      <c r="K89" s="116">
        <v>138238.26583445258</v>
      </c>
      <c r="L89" s="116">
        <v>146440.11297295536</v>
      </c>
      <c r="M89" s="116">
        <v>155762.13512700054</v>
      </c>
      <c r="N89" s="116">
        <v>156048.15775177354</v>
      </c>
      <c r="O89" s="116">
        <v>158521.02894240481</v>
      </c>
      <c r="P89" s="116">
        <v>154583.99183035392</v>
      </c>
      <c r="Q89" s="116">
        <v>161569.93126869632</v>
      </c>
      <c r="R89" s="116">
        <v>184834.42137739118</v>
      </c>
      <c r="S89" s="116">
        <v>179425.91541481274</v>
      </c>
      <c r="T89" s="116">
        <v>173636.54083762877</v>
      </c>
      <c r="U89" s="116">
        <v>173823.01283071161</v>
      </c>
      <c r="V89" s="116">
        <v>190595.04874887437</v>
      </c>
      <c r="W89" s="116">
        <v>183287.01514009709</v>
      </c>
      <c r="X89" s="116">
        <v>194468.64247966534</v>
      </c>
      <c r="Y89" s="116">
        <v>193489.31380977968</v>
      </c>
      <c r="Z89" s="116">
        <v>229330.86424391626</v>
      </c>
      <c r="AA89" s="116">
        <v>205327.72714795658</v>
      </c>
      <c r="AB89" s="116">
        <v>206246.82191328029</v>
      </c>
      <c r="AC89" s="116">
        <v>199514.36319426339</v>
      </c>
      <c r="AD89" s="116">
        <v>224877.77481634167</v>
      </c>
      <c r="AE89" s="116">
        <v>206764.04985707512</v>
      </c>
      <c r="AF89" s="116">
        <v>203319.90843727716</v>
      </c>
      <c r="AG89" s="116">
        <v>201442.32180874748</v>
      </c>
      <c r="AH89" s="116">
        <v>236858.77006971324</v>
      </c>
      <c r="AI89" s="116">
        <v>212804.50609862784</v>
      </c>
      <c r="AJ89" s="116">
        <v>215956.88854946973</v>
      </c>
      <c r="AK89" s="116">
        <v>223934.0974713508</v>
      </c>
      <c r="AL89" s="116">
        <v>246947.50452192652</v>
      </c>
      <c r="AM89" s="116">
        <v>225304.93478145904</v>
      </c>
      <c r="AN89" s="116">
        <v>233308.88141691335</v>
      </c>
      <c r="AO89" s="116">
        <v>225727.36629284898</v>
      </c>
      <c r="AP89" s="116">
        <v>252505.75120039147</v>
      </c>
      <c r="AQ89" s="116">
        <v>226285.38642814636</v>
      </c>
      <c r="AR89" s="116">
        <v>216894.76221846716</v>
      </c>
      <c r="AS89" s="116">
        <v>228434.93591948214</v>
      </c>
      <c r="AT89" s="116">
        <v>288516.59326388349</v>
      </c>
      <c r="AU89" s="116">
        <v>237094.42220168974</v>
      </c>
      <c r="AV89" s="116">
        <v>251042.15613665804</v>
      </c>
      <c r="AW89" s="116">
        <v>263728.28476979205</v>
      </c>
      <c r="AX89" s="116">
        <v>333193.4002147002</v>
      </c>
      <c r="AY89" s="116">
        <v>280998.52346502466</v>
      </c>
    </row>
    <row r="90" spans="1:51" ht="20" customHeight="1" x14ac:dyDescent="0.2">
      <c r="A90" s="121">
        <v>21</v>
      </c>
      <c r="B90" s="121" t="s">
        <v>244</v>
      </c>
      <c r="C90" s="117">
        <v>40774.325650464823</v>
      </c>
      <c r="D90" s="117">
        <v>40516.468054893558</v>
      </c>
      <c r="E90" s="117">
        <v>39010.453118125195</v>
      </c>
      <c r="F90" s="117">
        <v>48517.148035205741</v>
      </c>
      <c r="G90" s="117">
        <v>46317.285634822365</v>
      </c>
      <c r="H90" s="117">
        <v>45429.05309567014</v>
      </c>
      <c r="I90" s="117">
        <v>46326.403425819044</v>
      </c>
      <c r="J90" s="117">
        <v>51931.315098648469</v>
      </c>
      <c r="K90" s="117">
        <v>51994.143548442145</v>
      </c>
      <c r="L90" s="117">
        <v>50572.265054702199</v>
      </c>
      <c r="M90" s="117">
        <v>52558.477351523499</v>
      </c>
      <c r="N90" s="117">
        <v>58594.800270198306</v>
      </c>
      <c r="O90" s="117">
        <v>58279.554596004535</v>
      </c>
      <c r="P90" s="117">
        <v>57302.043781489367</v>
      </c>
      <c r="Q90" s="117">
        <v>59409.653556856698</v>
      </c>
      <c r="R90" s="117">
        <v>67807.309280789428</v>
      </c>
      <c r="S90" s="117">
        <v>65854.275841611234</v>
      </c>
      <c r="T90" s="117">
        <v>63776.269799635891</v>
      </c>
      <c r="U90" s="117">
        <v>65529.471327392166</v>
      </c>
      <c r="V90" s="117">
        <v>71008.953099740684</v>
      </c>
      <c r="W90" s="117">
        <v>66072.907438500231</v>
      </c>
      <c r="X90" s="117">
        <v>70729.5113382196</v>
      </c>
      <c r="Y90" s="117">
        <v>69355.268522147482</v>
      </c>
      <c r="Z90" s="117">
        <v>84568.552342522715</v>
      </c>
      <c r="AA90" s="117">
        <v>69325.832639652348</v>
      </c>
      <c r="AB90" s="117">
        <v>74128.516038361573</v>
      </c>
      <c r="AC90" s="117">
        <v>69234.661431916058</v>
      </c>
      <c r="AD90" s="117">
        <v>88071.392273229983</v>
      </c>
      <c r="AE90" s="117">
        <v>72276.689293300282</v>
      </c>
      <c r="AF90" s="117">
        <v>75982.183029209467</v>
      </c>
      <c r="AG90" s="117">
        <v>75062.804794010619</v>
      </c>
      <c r="AH90" s="117">
        <v>91782.250146769627</v>
      </c>
      <c r="AI90" s="117">
        <v>77900.542221076699</v>
      </c>
      <c r="AJ90" s="117">
        <v>78695.214860364969</v>
      </c>
      <c r="AK90" s="117">
        <v>78553.951462144425</v>
      </c>
      <c r="AL90" s="117">
        <v>92396.121445753859</v>
      </c>
      <c r="AM90" s="117">
        <v>81905.815317395987</v>
      </c>
      <c r="AN90" s="117">
        <v>82732.824759719806</v>
      </c>
      <c r="AO90" s="117">
        <v>82598.757667119964</v>
      </c>
      <c r="AP90" s="117">
        <v>97178.632122874275</v>
      </c>
      <c r="AQ90" s="117">
        <v>77070.012212567701</v>
      </c>
      <c r="AR90" s="117">
        <v>79354.015979188436</v>
      </c>
      <c r="AS90" s="117">
        <v>81558.826365663481</v>
      </c>
      <c r="AT90" s="117">
        <v>104516.29346939037</v>
      </c>
      <c r="AU90" s="117">
        <v>81720.318024386099</v>
      </c>
      <c r="AV90" s="117">
        <v>86625.547925433639</v>
      </c>
      <c r="AW90" s="117">
        <v>87952.023250994767</v>
      </c>
      <c r="AX90" s="117">
        <v>117723.9171035598</v>
      </c>
      <c r="AY90" s="117">
        <v>89431.332431544521</v>
      </c>
    </row>
    <row r="91" spans="1:51" ht="20" customHeight="1" x14ac:dyDescent="0.2">
      <c r="A91" s="121">
        <v>22</v>
      </c>
      <c r="B91" s="121" t="s">
        <v>245</v>
      </c>
      <c r="C91" s="117">
        <v>15703.687068430396</v>
      </c>
      <c r="D91" s="117">
        <v>16165.313214416252</v>
      </c>
      <c r="E91" s="117">
        <v>17722.959648520442</v>
      </c>
      <c r="F91" s="117">
        <v>17796.97343360844</v>
      </c>
      <c r="G91" s="117">
        <v>15478.173522363777</v>
      </c>
      <c r="H91" s="117">
        <v>16633.29004207773</v>
      </c>
      <c r="I91" s="117">
        <v>18116.372691085558</v>
      </c>
      <c r="J91" s="117">
        <v>21479.77810504294</v>
      </c>
      <c r="K91" s="117">
        <v>17943.84263430467</v>
      </c>
      <c r="L91" s="117">
        <v>19392.10922677955</v>
      </c>
      <c r="M91" s="117">
        <v>20630.457738883862</v>
      </c>
      <c r="N91" s="117">
        <v>23304.915946892223</v>
      </c>
      <c r="O91" s="117">
        <v>19728.901642651839</v>
      </c>
      <c r="P91" s="117">
        <v>22750.022148097338</v>
      </c>
      <c r="Q91" s="117">
        <v>23607.341770582982</v>
      </c>
      <c r="R91" s="117">
        <v>25717.176418077855</v>
      </c>
      <c r="S91" s="117">
        <v>22369.036244275943</v>
      </c>
      <c r="T91" s="117">
        <v>24050.394612231532</v>
      </c>
      <c r="U91" s="117">
        <v>25336.844733048896</v>
      </c>
      <c r="V91" s="117">
        <v>24989.863973683627</v>
      </c>
      <c r="W91" s="117">
        <v>18534.903807170977</v>
      </c>
      <c r="X91" s="117">
        <v>22756.603575460394</v>
      </c>
      <c r="Y91" s="117">
        <v>24411.652799006886</v>
      </c>
      <c r="Z91" s="117">
        <v>27418.25821057173</v>
      </c>
      <c r="AA91" s="117">
        <v>19248.683203493038</v>
      </c>
      <c r="AB91" s="117">
        <v>24794.296929479402</v>
      </c>
      <c r="AC91" s="117">
        <v>24161.913858576278</v>
      </c>
      <c r="AD91" s="117">
        <v>29622.932429501292</v>
      </c>
      <c r="AE91" s="117">
        <v>20930.428516565284</v>
      </c>
      <c r="AF91" s="117">
        <v>26065.065287066325</v>
      </c>
      <c r="AG91" s="117">
        <v>26103.128464622645</v>
      </c>
      <c r="AH91" s="117">
        <v>32207.484142355752</v>
      </c>
      <c r="AI91" s="117">
        <v>23599.039311264674</v>
      </c>
      <c r="AJ91" s="117">
        <v>26936.020649592869</v>
      </c>
      <c r="AK91" s="117">
        <v>28223.906150550352</v>
      </c>
      <c r="AL91" s="117">
        <v>31623.457332522088</v>
      </c>
      <c r="AM91" s="117">
        <v>24833.097592149745</v>
      </c>
      <c r="AN91" s="117">
        <v>28344.578807333404</v>
      </c>
      <c r="AO91" s="117">
        <v>29699.811361970729</v>
      </c>
      <c r="AP91" s="117">
        <v>33277.134368976134</v>
      </c>
      <c r="AQ91" s="117">
        <v>23821.870734203243</v>
      </c>
      <c r="AR91" s="117">
        <v>27595.971547303801</v>
      </c>
      <c r="AS91" s="117">
        <v>27989.93083727852</v>
      </c>
      <c r="AT91" s="117">
        <v>39261.923644314425</v>
      </c>
      <c r="AU91" s="117">
        <v>26374.993756585372</v>
      </c>
      <c r="AV91" s="117">
        <v>33684.541446790412</v>
      </c>
      <c r="AW91" s="117">
        <v>35067.536273798869</v>
      </c>
      <c r="AX91" s="117">
        <v>50631.069024672819</v>
      </c>
      <c r="AY91" s="117">
        <v>30620.081675987451</v>
      </c>
    </row>
    <row r="92" spans="1:51" ht="20" customHeight="1" x14ac:dyDescent="0.2">
      <c r="A92" s="121">
        <v>23</v>
      </c>
      <c r="B92" s="121" t="s">
        <v>817</v>
      </c>
      <c r="C92" s="117">
        <v>4358.4281174125035</v>
      </c>
      <c r="D92" s="117">
        <v>4471.1552537555026</v>
      </c>
      <c r="E92" s="117">
        <v>4544.8887265836274</v>
      </c>
      <c r="F92" s="117">
        <v>4583.5279022483664</v>
      </c>
      <c r="G92" s="117">
        <v>4854.3573866235092</v>
      </c>
      <c r="H92" s="117">
        <v>4995.0174154733841</v>
      </c>
      <c r="I92" s="117">
        <v>5073.6319178130389</v>
      </c>
      <c r="J92" s="117">
        <v>5116.9932800900679</v>
      </c>
      <c r="K92" s="117">
        <v>5303.0978756534314</v>
      </c>
      <c r="L92" s="117">
        <v>5430.0641752863976</v>
      </c>
      <c r="M92" s="117">
        <v>5529.6251807362914</v>
      </c>
      <c r="N92" s="117">
        <v>5570.2127683238796</v>
      </c>
      <c r="O92" s="117">
        <v>6192.2707973692095</v>
      </c>
      <c r="P92" s="117">
        <v>6349.7477494186296</v>
      </c>
      <c r="Q92" s="117">
        <v>6476.2396530323995</v>
      </c>
      <c r="R92" s="117">
        <v>6532.7418001797614</v>
      </c>
      <c r="S92" s="117">
        <v>6890.371877943342</v>
      </c>
      <c r="T92" s="117">
        <v>7053.2879902759669</v>
      </c>
      <c r="U92" s="117">
        <v>7167.5832583935107</v>
      </c>
      <c r="V92" s="117">
        <v>7219.106839576657</v>
      </c>
      <c r="W92" s="117">
        <v>7805.3115231364673</v>
      </c>
      <c r="X92" s="117">
        <v>7968.1749306419752</v>
      </c>
      <c r="Y92" s="117">
        <v>8156.4053248695609</v>
      </c>
      <c r="Z92" s="117">
        <v>8271.1082213519967</v>
      </c>
      <c r="AA92" s="117">
        <v>8575.0351610872185</v>
      </c>
      <c r="AB92" s="117">
        <v>8752.7644794137541</v>
      </c>
      <c r="AC92" s="117">
        <v>8880.4610475733534</v>
      </c>
      <c r="AD92" s="117">
        <v>8917.3163724873593</v>
      </c>
      <c r="AE92" s="117">
        <v>8737.7213674612758</v>
      </c>
      <c r="AF92" s="117">
        <v>8830.4397091636565</v>
      </c>
      <c r="AG92" s="117">
        <v>9021.0558111120463</v>
      </c>
      <c r="AH92" s="117">
        <v>9072.409334561522</v>
      </c>
      <c r="AI92" s="117">
        <v>9357.5327004371993</v>
      </c>
      <c r="AJ92" s="117">
        <v>9463.9208429253522</v>
      </c>
      <c r="AK92" s="117">
        <v>9632.0719114092935</v>
      </c>
      <c r="AL92" s="117">
        <v>9851.2855323902459</v>
      </c>
      <c r="AM92" s="117">
        <v>10162.257528394242</v>
      </c>
      <c r="AN92" s="117">
        <v>9985.922235400616</v>
      </c>
      <c r="AO92" s="117">
        <v>10094.905688735891</v>
      </c>
      <c r="AP92" s="117">
        <v>10291.914547469252</v>
      </c>
      <c r="AQ92" s="117">
        <v>10248.88270798492</v>
      </c>
      <c r="AR92" s="117">
        <v>10376.952021640156</v>
      </c>
      <c r="AS92" s="117">
        <v>10660.554137244595</v>
      </c>
      <c r="AT92" s="117">
        <v>11104.611133130327</v>
      </c>
      <c r="AU92" s="117">
        <v>11647.632832893927</v>
      </c>
      <c r="AV92" s="117">
        <v>12208.051852491524</v>
      </c>
      <c r="AW92" s="117">
        <v>12615.251449041598</v>
      </c>
      <c r="AX92" s="117">
        <v>12842.703872083686</v>
      </c>
      <c r="AY92" s="117">
        <v>12697.849083220955</v>
      </c>
    </row>
    <row r="93" spans="1:51" ht="20" customHeight="1" x14ac:dyDescent="0.2">
      <c r="A93" s="121">
        <v>24</v>
      </c>
      <c r="B93" s="121" t="s">
        <v>818</v>
      </c>
      <c r="C93" s="117">
        <v>12781.994285743323</v>
      </c>
      <c r="D93" s="117">
        <v>16429.00102632026</v>
      </c>
      <c r="E93" s="117">
        <v>12056.08567031368</v>
      </c>
      <c r="F93" s="117">
        <v>20134.22805373052</v>
      </c>
      <c r="G93" s="117">
        <v>15407.836420690788</v>
      </c>
      <c r="H93" s="117">
        <v>11061.631032456671</v>
      </c>
      <c r="I93" s="117">
        <v>9021.4573994219372</v>
      </c>
      <c r="J93" s="117">
        <v>13113.173003128224</v>
      </c>
      <c r="K93" s="117">
        <v>7628.8335878242942</v>
      </c>
      <c r="L93" s="117">
        <v>17166.785735292477</v>
      </c>
      <c r="M93" s="117">
        <v>21376.757379672737</v>
      </c>
      <c r="N93" s="117">
        <v>10820.460693543664</v>
      </c>
      <c r="O93" s="117">
        <v>12254.590784931475</v>
      </c>
      <c r="P93" s="117">
        <v>10281.318017538089</v>
      </c>
      <c r="Q93" s="117">
        <v>13518.982985520592</v>
      </c>
      <c r="R93" s="117">
        <v>18056.089224230949</v>
      </c>
      <c r="S93" s="117">
        <v>16593.63209854289</v>
      </c>
      <c r="T93" s="117">
        <v>15061.860598314714</v>
      </c>
      <c r="U93" s="117">
        <v>4217.1052626259116</v>
      </c>
      <c r="V93" s="117">
        <v>17130.651599272049</v>
      </c>
      <c r="W93" s="117">
        <v>17549.82821833928</v>
      </c>
      <c r="X93" s="117">
        <v>21431.114972622068</v>
      </c>
      <c r="Y93" s="117">
        <v>19864.351936644343</v>
      </c>
      <c r="Z93" s="117">
        <v>30786.739013862691</v>
      </c>
      <c r="AA93" s="117">
        <v>23742.259836200763</v>
      </c>
      <c r="AB93" s="117">
        <v>19620.154262851131</v>
      </c>
      <c r="AC93" s="117">
        <v>22542.321555642546</v>
      </c>
      <c r="AD93" s="117">
        <v>14438.025190923254</v>
      </c>
      <c r="AE93" s="117">
        <v>19399.642597911414</v>
      </c>
      <c r="AF93" s="117">
        <v>11222.88143330134</v>
      </c>
      <c r="AG93" s="117">
        <v>9500.8946466539473</v>
      </c>
      <c r="AH93" s="117">
        <v>14189.717162347777</v>
      </c>
      <c r="AI93" s="117">
        <v>14733.354663282105</v>
      </c>
      <c r="AJ93" s="117">
        <v>13425.411364589745</v>
      </c>
      <c r="AK93" s="117">
        <v>19432.503107916345</v>
      </c>
      <c r="AL93" s="117">
        <v>13147.43401014723</v>
      </c>
      <c r="AM93" s="117">
        <v>12033.679969523957</v>
      </c>
      <c r="AN93" s="117">
        <v>12806.274276462318</v>
      </c>
      <c r="AO93" s="117">
        <v>12408.900268682488</v>
      </c>
      <c r="AP93" s="117">
        <v>11858.660135264057</v>
      </c>
      <c r="AQ93" s="117">
        <v>10425.223172556876</v>
      </c>
      <c r="AR93" s="117">
        <v>8846.405204177061</v>
      </c>
      <c r="AS93" s="117">
        <v>8633.9832075358936</v>
      </c>
      <c r="AT93" s="117">
        <v>8439.2578630393928</v>
      </c>
      <c r="AU93" s="117">
        <v>7170.9406115486117</v>
      </c>
      <c r="AV93" s="117">
        <v>8615.5698402191229</v>
      </c>
      <c r="AW93" s="117">
        <v>9274.618993406204</v>
      </c>
      <c r="AX93" s="117">
        <v>11911.826855948786</v>
      </c>
      <c r="AY93" s="117">
        <v>19121.316921506099</v>
      </c>
    </row>
    <row r="94" spans="1:51" ht="20" customHeight="1" x14ac:dyDescent="0.2">
      <c r="A94" s="121">
        <v>25</v>
      </c>
      <c r="B94" s="121" t="s">
        <v>248</v>
      </c>
      <c r="C94" s="117">
        <v>131.77820476853776</v>
      </c>
      <c r="D94" s="117">
        <v>102.87102350551903</v>
      </c>
      <c r="E94" s="117">
        <v>86.474303898331755</v>
      </c>
      <c r="F94" s="117">
        <v>88.621276560194232</v>
      </c>
      <c r="G94" s="117">
        <v>128.96759445038154</v>
      </c>
      <c r="H94" s="117">
        <v>93.351646999117179</v>
      </c>
      <c r="I94" s="117">
        <v>64.705148379764907</v>
      </c>
      <c r="J94" s="117">
        <v>134.5434964107364</v>
      </c>
      <c r="K94" s="117">
        <v>36.863662336534418</v>
      </c>
      <c r="L94" s="117">
        <v>71.76091918968784</v>
      </c>
      <c r="M94" s="117">
        <v>102.73434203988329</v>
      </c>
      <c r="N94" s="117">
        <v>228.11443952389445</v>
      </c>
      <c r="O94" s="117">
        <v>105.83017018847475</v>
      </c>
      <c r="P94" s="117">
        <v>281.72770924443614</v>
      </c>
      <c r="Q94" s="117">
        <v>142.03946960326743</v>
      </c>
      <c r="R94" s="117">
        <v>160.19959607382171</v>
      </c>
      <c r="S94" s="117">
        <v>204.30692187896432</v>
      </c>
      <c r="T94" s="117">
        <v>137.37971783834755</v>
      </c>
      <c r="U94" s="117">
        <v>129.33740790600444</v>
      </c>
      <c r="V94" s="117">
        <v>142.79457277668371</v>
      </c>
      <c r="W94" s="117">
        <v>210.22287374271068</v>
      </c>
      <c r="X94" s="117">
        <v>141.57264531342747</v>
      </c>
      <c r="Y94" s="117">
        <v>122.52216376442549</v>
      </c>
      <c r="Z94" s="117">
        <v>157.10379606943653</v>
      </c>
      <c r="AA94" s="117">
        <v>198.60069162055672</v>
      </c>
      <c r="AB94" s="117">
        <v>197.34452037579533</v>
      </c>
      <c r="AC94" s="117">
        <v>170.88230925766035</v>
      </c>
      <c r="AD94" s="117">
        <v>926.60640582598751</v>
      </c>
      <c r="AE94" s="117">
        <v>348.10838990351755</v>
      </c>
      <c r="AF94" s="117">
        <v>443.04477244215627</v>
      </c>
      <c r="AG94" s="117">
        <v>427.08202579346437</v>
      </c>
      <c r="AH94" s="117">
        <v>461.48159377086182</v>
      </c>
      <c r="AI94" s="117">
        <v>385.91251596249322</v>
      </c>
      <c r="AJ94" s="117">
        <v>389.4796589169527</v>
      </c>
      <c r="AK94" s="117">
        <v>325.43220687274567</v>
      </c>
      <c r="AL94" s="117">
        <v>549.39319072780813</v>
      </c>
      <c r="AM94" s="117">
        <v>346.62666500220723</v>
      </c>
      <c r="AN94" s="117">
        <v>349.83067320289121</v>
      </c>
      <c r="AO94" s="117">
        <v>292.30324461301376</v>
      </c>
      <c r="AP94" s="117">
        <v>493.46502536188797</v>
      </c>
      <c r="AQ94" s="117">
        <v>318.25705142837154</v>
      </c>
      <c r="AR94" s="117">
        <v>258.28162427766028</v>
      </c>
      <c r="AS94" s="117">
        <v>219.03939439039689</v>
      </c>
      <c r="AT94" s="117">
        <v>660.98288022357121</v>
      </c>
      <c r="AU94" s="117">
        <v>244.76020527676241</v>
      </c>
      <c r="AV94" s="117">
        <v>340.53772914007357</v>
      </c>
      <c r="AW94" s="117">
        <v>184.09291064564653</v>
      </c>
      <c r="AX94" s="117">
        <v>285.49008167157501</v>
      </c>
      <c r="AY94" s="117">
        <v>317.05953606982922</v>
      </c>
    </row>
    <row r="95" spans="1:51" ht="20" customHeight="1" x14ac:dyDescent="0.2">
      <c r="A95" s="121">
        <v>26</v>
      </c>
      <c r="B95" s="121" t="s">
        <v>243</v>
      </c>
      <c r="C95" s="117">
        <v>25597.227862440312</v>
      </c>
      <c r="D95" s="117">
        <v>20158.84385889124</v>
      </c>
      <c r="E95" s="117">
        <v>21930.669856366469</v>
      </c>
      <c r="F95" s="117">
        <v>20799.124721515789</v>
      </c>
      <c r="G95" s="117">
        <v>27664.804783046951</v>
      </c>
      <c r="H95" s="117">
        <v>23080.084119500822</v>
      </c>
      <c r="I95" s="117">
        <v>20947.828305603049</v>
      </c>
      <c r="J95" s="117">
        <v>23749.307191506676</v>
      </c>
      <c r="K95" s="117">
        <v>32655.347743616461</v>
      </c>
      <c r="L95" s="117">
        <v>25318.794651266147</v>
      </c>
      <c r="M95" s="117">
        <v>25833.550574482375</v>
      </c>
      <c r="N95" s="117">
        <v>22985.579519053805</v>
      </c>
      <c r="O95" s="117">
        <v>34091.728867457285</v>
      </c>
      <c r="P95" s="117">
        <v>24881.622620724913</v>
      </c>
      <c r="Q95" s="117">
        <v>25961.51726841991</v>
      </c>
      <c r="R95" s="117">
        <v>29983.326933155411</v>
      </c>
      <c r="S95" s="117">
        <v>33267.540645667075</v>
      </c>
      <c r="T95" s="117">
        <v>28332.754865343279</v>
      </c>
      <c r="U95" s="117">
        <v>33116.540142506994</v>
      </c>
      <c r="V95" s="117">
        <v>32164.725275662648</v>
      </c>
      <c r="W95" s="117">
        <v>38009.87446428019</v>
      </c>
      <c r="X95" s="117">
        <v>29558.601272394611</v>
      </c>
      <c r="Y95" s="117">
        <v>29312.829132355488</v>
      </c>
      <c r="Z95" s="117">
        <v>32604.761626399712</v>
      </c>
      <c r="AA95" s="117">
        <v>42938.821199922306</v>
      </c>
      <c r="AB95" s="117">
        <v>33627.035074543877</v>
      </c>
      <c r="AC95" s="117">
        <v>31895.86767827774</v>
      </c>
      <c r="AD95" s="117">
        <v>27337.198239348614</v>
      </c>
      <c r="AE95" s="117">
        <v>41862.724920807486</v>
      </c>
      <c r="AF95" s="117">
        <v>33193.542945180765</v>
      </c>
      <c r="AG95" s="117">
        <v>33480.340711787139</v>
      </c>
      <c r="AH95" s="117">
        <v>33044.495895564665</v>
      </c>
      <c r="AI95" s="117">
        <v>41141.446399787877</v>
      </c>
      <c r="AJ95" s="117">
        <v>35716.063074255144</v>
      </c>
      <c r="AK95" s="117">
        <v>36102.712576745056</v>
      </c>
      <c r="AL95" s="117">
        <v>39014.223334299386</v>
      </c>
      <c r="AM95" s="117">
        <v>46767.525650715077</v>
      </c>
      <c r="AN95" s="117">
        <v>44308.353775278127</v>
      </c>
      <c r="AO95" s="117">
        <v>35477.482730282514</v>
      </c>
      <c r="AP95" s="117">
        <v>34922.245527144289</v>
      </c>
      <c r="AQ95" s="117">
        <v>49017.261135787398</v>
      </c>
      <c r="AR95" s="117">
        <v>33258.993404171859</v>
      </c>
      <c r="AS95" s="117">
        <v>40679.823946750315</v>
      </c>
      <c r="AT95" s="117">
        <v>47974.304287390441</v>
      </c>
      <c r="AU95" s="117">
        <v>53529.545259805884</v>
      </c>
      <c r="AV95" s="117">
        <v>47959.260353172656</v>
      </c>
      <c r="AW95" s="117">
        <v>52552.917550266029</v>
      </c>
      <c r="AX95" s="117">
        <v>60027.048854310073</v>
      </c>
      <c r="AY95" s="117">
        <v>62278.975987804391</v>
      </c>
    </row>
    <row r="96" spans="1:51" ht="20" customHeight="1" x14ac:dyDescent="0.2">
      <c r="A96" s="121">
        <v>27</v>
      </c>
      <c r="B96" s="121" t="s">
        <v>578</v>
      </c>
      <c r="C96" s="117">
        <v>17537.381983226533</v>
      </c>
      <c r="D96" s="117">
        <v>16084.378466680158</v>
      </c>
      <c r="E96" s="117">
        <v>15764.830682015696</v>
      </c>
      <c r="F96" s="117">
        <v>20649.556233872809</v>
      </c>
      <c r="G96" s="117">
        <v>18933.589584390171</v>
      </c>
      <c r="H96" s="117">
        <v>18956.917515734782</v>
      </c>
      <c r="I96" s="117">
        <v>18858.986085862507</v>
      </c>
      <c r="J96" s="117">
        <v>22990.795894002516</v>
      </c>
      <c r="K96" s="117">
        <v>21240.389771261347</v>
      </c>
      <c r="L96" s="117">
        <v>22373.217785547473</v>
      </c>
      <c r="M96" s="117">
        <v>22839.596388631329</v>
      </c>
      <c r="N96" s="117">
        <v>25848.423887327557</v>
      </c>
      <c r="O96" s="117">
        <v>24226.794791044103</v>
      </c>
      <c r="P96" s="117">
        <v>24928.365446654698</v>
      </c>
      <c r="Q96" s="117">
        <v>24634.614320819564</v>
      </c>
      <c r="R96" s="117">
        <v>30237.065633441631</v>
      </c>
      <c r="S96" s="117">
        <v>29499.648890944813</v>
      </c>
      <c r="T96" s="117">
        <v>27895.70974718226</v>
      </c>
      <c r="U96" s="117">
        <v>29680.802197754187</v>
      </c>
      <c r="V96" s="117">
        <v>30215.173682978697</v>
      </c>
      <c r="W96" s="117">
        <v>29876.789911785374</v>
      </c>
      <c r="X96" s="117">
        <v>32574.850761507598</v>
      </c>
      <c r="Y96" s="117">
        <v>33117.348389005158</v>
      </c>
      <c r="Z96" s="117">
        <v>36397.873575201869</v>
      </c>
      <c r="AA96" s="117">
        <v>35130.376084218973</v>
      </c>
      <c r="AB96" s="117">
        <v>34869.134287651883</v>
      </c>
      <c r="AC96" s="117">
        <v>33117.719589872693</v>
      </c>
      <c r="AD96" s="117">
        <v>41677.440199436467</v>
      </c>
      <c r="AE96" s="117">
        <v>39206.297696225673</v>
      </c>
      <c r="AF96" s="117">
        <v>35848.361836310767</v>
      </c>
      <c r="AG96" s="117">
        <v>38693.664120595771</v>
      </c>
      <c r="AH96" s="117">
        <v>45825.868927477779</v>
      </c>
      <c r="AI96" s="117">
        <v>41449.494508006406</v>
      </c>
      <c r="AJ96" s="117">
        <v>41063.298829543928</v>
      </c>
      <c r="AK96" s="117">
        <v>41523.735148412503</v>
      </c>
      <c r="AL96" s="117">
        <v>48894.33859002719</v>
      </c>
      <c r="AM96" s="117">
        <v>45077.929811015791</v>
      </c>
      <c r="AN96" s="117">
        <v>44657.02540710914</v>
      </c>
      <c r="AO96" s="117">
        <v>45157.04468018558</v>
      </c>
      <c r="AP96" s="117">
        <v>53172.669478299431</v>
      </c>
      <c r="AQ96" s="117">
        <v>47025.526245623529</v>
      </c>
      <c r="AR96" s="117">
        <v>48365.198249072426</v>
      </c>
      <c r="AS96" s="117">
        <v>49090.689011758594</v>
      </c>
      <c r="AT96" s="117">
        <v>64077.02711831544</v>
      </c>
      <c r="AU96" s="117">
        <v>46975.164059167822</v>
      </c>
      <c r="AV96" s="117">
        <v>51211.231250515135</v>
      </c>
      <c r="AW96" s="117">
        <v>51950.441375477152</v>
      </c>
      <c r="AX96" s="117">
        <v>62368.312477824489</v>
      </c>
      <c r="AY96" s="117">
        <v>53370.167087051137</v>
      </c>
    </row>
    <row r="97" spans="1:51" ht="20" customHeight="1" x14ac:dyDescent="0.2">
      <c r="A97" s="121">
        <v>28</v>
      </c>
      <c r="B97" s="121" t="s">
        <v>396</v>
      </c>
      <c r="C97" s="117">
        <v>1440.6347132768317</v>
      </c>
      <c r="D97" s="117">
        <v>6132.2929964096693</v>
      </c>
      <c r="E97" s="117">
        <v>5652.1125005424319</v>
      </c>
      <c r="F97" s="117">
        <v>6298.4712293662997</v>
      </c>
      <c r="G97" s="117">
        <v>1403.128729584721</v>
      </c>
      <c r="H97" s="117">
        <v>5523.2800274964502</v>
      </c>
      <c r="I97" s="117">
        <v>5803.3287583707552</v>
      </c>
      <c r="J97" s="117">
        <v>8643.0844484655736</v>
      </c>
      <c r="K97" s="117">
        <v>1435.7470110137124</v>
      </c>
      <c r="L97" s="117">
        <v>6115.1154248914509</v>
      </c>
      <c r="M97" s="117">
        <v>6890.9361710305548</v>
      </c>
      <c r="N97" s="117">
        <v>8695.6502269102239</v>
      </c>
      <c r="O97" s="117">
        <v>3641.3572927578707</v>
      </c>
      <c r="P97" s="117">
        <v>7809.1443571864365</v>
      </c>
      <c r="Q97" s="117">
        <v>7819.5422438609003</v>
      </c>
      <c r="R97" s="117">
        <v>6340.512491442284</v>
      </c>
      <c r="S97" s="117">
        <v>4747.1028939484559</v>
      </c>
      <c r="T97" s="117">
        <v>7328.8835068067683</v>
      </c>
      <c r="U97" s="117">
        <v>8645.3285010839609</v>
      </c>
      <c r="V97" s="117">
        <v>7723.7797051833059</v>
      </c>
      <c r="W97" s="117">
        <v>5227.1769031418562</v>
      </c>
      <c r="X97" s="117">
        <v>9308.2129835056639</v>
      </c>
      <c r="Y97" s="117">
        <v>9148.935541986355</v>
      </c>
      <c r="Z97" s="117">
        <v>9126.4674579361345</v>
      </c>
      <c r="AA97" s="117">
        <v>6168.1183317613868</v>
      </c>
      <c r="AB97" s="117">
        <v>10257.576320602862</v>
      </c>
      <c r="AC97" s="117">
        <v>9510.5357231470589</v>
      </c>
      <c r="AD97" s="117">
        <v>13886.863705588688</v>
      </c>
      <c r="AE97" s="117">
        <v>4002.4370749002023</v>
      </c>
      <c r="AF97" s="117">
        <v>11734.389424602674</v>
      </c>
      <c r="AG97" s="117">
        <v>9153.3512341718288</v>
      </c>
      <c r="AH97" s="117">
        <v>10275.062866865293</v>
      </c>
      <c r="AI97" s="117">
        <v>4237.1837788103721</v>
      </c>
      <c r="AJ97" s="117">
        <v>10267.479269280771</v>
      </c>
      <c r="AK97" s="117">
        <v>10139.784907300123</v>
      </c>
      <c r="AL97" s="117">
        <v>11471.251086058732</v>
      </c>
      <c r="AM97" s="117">
        <v>4178.0022472620585</v>
      </c>
      <c r="AN97" s="117">
        <v>10124.071482407011</v>
      </c>
      <c r="AO97" s="117">
        <v>9998.160651258775</v>
      </c>
      <c r="AP97" s="117">
        <v>11311.02999500216</v>
      </c>
      <c r="AQ97" s="117">
        <v>8358.3531679943371</v>
      </c>
      <c r="AR97" s="117">
        <v>8838.9441886357745</v>
      </c>
      <c r="AS97" s="117">
        <v>9602.0890188603425</v>
      </c>
      <c r="AT97" s="117">
        <v>12482.192868079546</v>
      </c>
      <c r="AU97" s="117">
        <v>9431.0674520252705</v>
      </c>
      <c r="AV97" s="117">
        <v>10397.415738895468</v>
      </c>
      <c r="AW97" s="117">
        <v>14131.402966161762</v>
      </c>
      <c r="AX97" s="117">
        <v>17403.031944628976</v>
      </c>
      <c r="AY97" s="117">
        <v>13161.740741840265</v>
      </c>
    </row>
    <row r="98" spans="1:51" ht="20" customHeight="1" x14ac:dyDescent="0.2">
      <c r="A98" s="115">
        <v>31</v>
      </c>
      <c r="B98" s="115" t="s">
        <v>610</v>
      </c>
      <c r="C98" s="116">
        <v>2570.4123497817382</v>
      </c>
      <c r="D98" s="116">
        <v>6022.8295151103621</v>
      </c>
      <c r="E98" s="116">
        <v>7451.5889810371027</v>
      </c>
      <c r="F98" s="116">
        <v>8871.2615696632893</v>
      </c>
      <c r="G98" s="116">
        <v>389.24394840509194</v>
      </c>
      <c r="H98" s="116">
        <v>2863.7605247002321</v>
      </c>
      <c r="I98" s="116">
        <v>3254.3511815400025</v>
      </c>
      <c r="J98" s="116">
        <v>7268.9984659646707</v>
      </c>
      <c r="K98" s="116">
        <v>-19.176881915582271</v>
      </c>
      <c r="L98" s="116">
        <v>2146.752469450611</v>
      </c>
      <c r="M98" s="116">
        <v>3172.4005536986097</v>
      </c>
      <c r="N98" s="116">
        <v>7133.828658437169</v>
      </c>
      <c r="O98" s="116">
        <v>185.46175624536318</v>
      </c>
      <c r="P98" s="116">
        <v>5514.4380833107152</v>
      </c>
      <c r="Q98" s="116">
        <v>6510.4844694276662</v>
      </c>
      <c r="R98" s="116">
        <v>11656.760675306252</v>
      </c>
      <c r="S98" s="116">
        <v>3952.3458897278833</v>
      </c>
      <c r="T98" s="116">
        <v>7427.0195156771824</v>
      </c>
      <c r="U98" s="116">
        <v>8585.4611331429114</v>
      </c>
      <c r="V98" s="116">
        <v>8424.0355343025476</v>
      </c>
      <c r="W98" s="116">
        <v>-2105.9808041397127</v>
      </c>
      <c r="X98" s="116">
        <v>198.26236844011146</v>
      </c>
      <c r="Y98" s="116">
        <v>474.58697965502961</v>
      </c>
      <c r="Z98" s="116">
        <v>3761.2787180745672</v>
      </c>
      <c r="AA98" s="116">
        <v>-2987.0043638176539</v>
      </c>
      <c r="AB98" s="116">
        <v>-1122.5137441687084</v>
      </c>
      <c r="AC98" s="116">
        <v>-1099.5346363720919</v>
      </c>
      <c r="AD98" s="116">
        <v>41.452944726768692</v>
      </c>
      <c r="AE98" s="116">
        <v>-2999.1671614864708</v>
      </c>
      <c r="AF98" s="116">
        <v>-2041.9674925850904</v>
      </c>
      <c r="AG98" s="116">
        <v>-499.54926455384157</v>
      </c>
      <c r="AH98" s="116">
        <v>2429.8358449868974</v>
      </c>
      <c r="AI98" s="116">
        <v>-3508.2157779306544</v>
      </c>
      <c r="AJ98" s="116">
        <v>-1073.3027130549326</v>
      </c>
      <c r="AK98" s="116">
        <v>-372.56830121917119</v>
      </c>
      <c r="AL98" s="116">
        <v>2105.2762341026719</v>
      </c>
      <c r="AM98" s="116">
        <v>-5842.9731489364367</v>
      </c>
      <c r="AN98" s="116">
        <v>-3794.7777551426188</v>
      </c>
      <c r="AO98" s="116">
        <v>-3271.0267280450607</v>
      </c>
      <c r="AP98" s="116">
        <v>-1488.8152012958872</v>
      </c>
      <c r="AQ98" s="116">
        <v>-6299.6292102221805</v>
      </c>
      <c r="AR98" s="116">
        <v>-3929.1345423614293</v>
      </c>
      <c r="AS98" s="116">
        <v>-4306.2907783086384</v>
      </c>
      <c r="AT98" s="116">
        <v>1411.4868046622487</v>
      </c>
      <c r="AU98" s="116">
        <v>-6660.0024545815977</v>
      </c>
      <c r="AV98" s="116">
        <v>-3851.7285857004426</v>
      </c>
      <c r="AW98" s="116">
        <v>-1091.7639439059058</v>
      </c>
      <c r="AX98" s="116">
        <v>14510.687143595849</v>
      </c>
      <c r="AY98" s="116">
        <v>462.21555399124554</v>
      </c>
    </row>
    <row r="99" spans="1:51" ht="20" customHeight="1" x14ac:dyDescent="0.2">
      <c r="A99" s="122" t="s">
        <v>334</v>
      </c>
      <c r="B99" s="121" t="s">
        <v>330</v>
      </c>
      <c r="C99" s="117">
        <v>7006.2196142259927</v>
      </c>
      <c r="D99" s="117">
        <v>10567.62079589608</v>
      </c>
      <c r="E99" s="117">
        <v>12143.978521681254</v>
      </c>
      <c r="F99" s="117">
        <v>13570.577308959166</v>
      </c>
      <c r="G99" s="117">
        <v>5320.2746813022732</v>
      </c>
      <c r="H99" s="117">
        <v>7913.0505317235238</v>
      </c>
      <c r="I99" s="117">
        <v>8408.3149085491987</v>
      </c>
      <c r="J99" s="117">
        <v>12923.707649405002</v>
      </c>
      <c r="K99" s="117">
        <v>5339.4190469655532</v>
      </c>
      <c r="L99" s="117">
        <v>7649.7582540362828</v>
      </c>
      <c r="M99" s="117">
        <v>8846.158509026267</v>
      </c>
      <c r="N99" s="117">
        <v>12806.810745182704</v>
      </c>
      <c r="O99" s="117">
        <v>6405.267669906184</v>
      </c>
      <c r="P99" s="117">
        <v>12012.130754739939</v>
      </c>
      <c r="Q99" s="117">
        <v>13114.230939247453</v>
      </c>
      <c r="R99" s="117">
        <v>18293.586284676421</v>
      </c>
      <c r="S99" s="117">
        <v>10873.535617618632</v>
      </c>
      <c r="T99" s="117">
        <v>14544.070525844332</v>
      </c>
      <c r="U99" s="117">
        <v>15832.628986400607</v>
      </c>
      <c r="V99" s="117">
        <v>15902.594004436431</v>
      </c>
      <c r="W99" s="117">
        <v>5735.6999911001512</v>
      </c>
      <c r="X99" s="117">
        <v>8188.061582143564</v>
      </c>
      <c r="Y99" s="117">
        <v>8766.1233169087645</v>
      </c>
      <c r="Z99" s="117">
        <v>12106.588270637516</v>
      </c>
      <c r="AA99" s="117">
        <v>5607.809244319059</v>
      </c>
      <c r="AB99" s="117">
        <v>7722.2388124752406</v>
      </c>
      <c r="AC99" s="117">
        <v>7869.067330421829</v>
      </c>
      <c r="AD99" s="117">
        <v>9150.4788966938704</v>
      </c>
      <c r="AE99" s="117">
        <v>5791.8527240414742</v>
      </c>
      <c r="AF99" s="117">
        <v>6902.8125918278301</v>
      </c>
      <c r="AG99" s="117">
        <v>8574.0527735064661</v>
      </c>
      <c r="AH99" s="117">
        <v>11678.891166574225</v>
      </c>
      <c r="AI99" s="117">
        <v>5903.4129379746619</v>
      </c>
      <c r="AJ99" s="117">
        <v>8484.6784480700644</v>
      </c>
      <c r="AK99" s="117">
        <v>9392.6670855289249</v>
      </c>
      <c r="AL99" s="117">
        <v>12157.932522816354</v>
      </c>
      <c r="AM99" s="117">
        <v>4374.8225813234603</v>
      </c>
      <c r="AN99" s="117">
        <v>6287.7124232851211</v>
      </c>
      <c r="AO99" s="117">
        <v>6960.5925413584737</v>
      </c>
      <c r="AP99" s="117">
        <v>9009.8385970729432</v>
      </c>
      <c r="AQ99" s="117">
        <v>4033.7584293155392</v>
      </c>
      <c r="AR99" s="117">
        <v>6466.3535015459265</v>
      </c>
      <c r="AS99" s="117">
        <v>6381.8691856653568</v>
      </c>
      <c r="AT99" s="117">
        <v>12662.962526763176</v>
      </c>
      <c r="AU99" s="117">
        <v>5127.9705104673003</v>
      </c>
      <c r="AV99" s="117">
        <v>8507.7797264548208</v>
      </c>
      <c r="AW99" s="117">
        <v>11639.809114761898</v>
      </c>
      <c r="AX99" s="117">
        <v>27525.888310044618</v>
      </c>
      <c r="AY99" s="117">
        <v>13241.695837756701</v>
      </c>
    </row>
    <row r="100" spans="1:51" ht="20" customHeight="1" x14ac:dyDescent="0.2">
      <c r="A100" s="122" t="s">
        <v>335</v>
      </c>
      <c r="B100" s="121" t="s">
        <v>527</v>
      </c>
      <c r="C100" s="117">
        <v>77.379147031750747</v>
      </c>
      <c r="D100" s="117">
        <v>73.636027030214834</v>
      </c>
      <c r="E100" s="117">
        <v>147.50081406052357</v>
      </c>
      <c r="F100" s="117">
        <v>115.78783704751086</v>
      </c>
      <c r="G100" s="117">
        <v>76.673346273672223</v>
      </c>
      <c r="H100" s="117">
        <v>54.272591549907325</v>
      </c>
      <c r="I100" s="117">
        <v>80.331809196156684</v>
      </c>
      <c r="J100" s="117">
        <v>537.71590335026372</v>
      </c>
      <c r="K100" s="117">
        <v>55.498053227704503</v>
      </c>
      <c r="L100" s="117">
        <v>72.941609299274148</v>
      </c>
      <c r="M100" s="117">
        <v>144.13277459136634</v>
      </c>
      <c r="N100" s="117">
        <v>102.76931842165507</v>
      </c>
      <c r="O100" s="117">
        <v>27.53511629161105</v>
      </c>
      <c r="P100" s="117">
        <v>147.94492201059364</v>
      </c>
      <c r="Q100" s="117">
        <v>127.50681678738614</v>
      </c>
      <c r="R100" s="117">
        <v>104.08380919040917</v>
      </c>
      <c r="S100" s="117">
        <v>30.817849947407037</v>
      </c>
      <c r="T100" s="117">
        <v>63.763019891183646</v>
      </c>
      <c r="U100" s="117">
        <v>79.584594864182947</v>
      </c>
      <c r="V100" s="117">
        <v>259.45163055722639</v>
      </c>
      <c r="W100" s="117">
        <v>36.369272103396803</v>
      </c>
      <c r="X100" s="117">
        <v>21.624283061477222</v>
      </c>
      <c r="Y100" s="117">
        <v>135.13101238417363</v>
      </c>
      <c r="Z100" s="117">
        <v>74.201331210952276</v>
      </c>
      <c r="AA100" s="117">
        <v>19.778447049494474</v>
      </c>
      <c r="AB100" s="117">
        <v>91.988077230195088</v>
      </c>
      <c r="AC100" s="117">
        <v>88.140919220567795</v>
      </c>
      <c r="AD100" s="117">
        <v>191.70957947974264</v>
      </c>
      <c r="AE100" s="117">
        <v>53.298518066668954</v>
      </c>
      <c r="AF100" s="117">
        <v>114.34037524926411</v>
      </c>
      <c r="AG100" s="117">
        <v>52.54622694826147</v>
      </c>
      <c r="AH100" s="117">
        <v>176.64598702580551</v>
      </c>
      <c r="AI100" s="117">
        <v>54.096015468116903</v>
      </c>
      <c r="AJ100" s="117">
        <v>94.060318199644414</v>
      </c>
      <c r="AK100" s="117">
        <v>133.16347533880199</v>
      </c>
      <c r="AL100" s="117">
        <v>201.37075632343652</v>
      </c>
      <c r="AM100" s="117">
        <v>55.538201865654329</v>
      </c>
      <c r="AN100" s="117">
        <v>96.567943027124002</v>
      </c>
      <c r="AO100" s="117">
        <v>136.71358066764307</v>
      </c>
      <c r="AP100" s="117">
        <v>206.73925089957862</v>
      </c>
      <c r="AQ100" s="117">
        <v>84.504931552799988</v>
      </c>
      <c r="AR100" s="117">
        <v>18.536022267199996</v>
      </c>
      <c r="AS100" s="117">
        <v>27.6058267294</v>
      </c>
      <c r="AT100" s="117">
        <v>146.86458897059998</v>
      </c>
      <c r="AU100" s="117">
        <v>140.34013215497055</v>
      </c>
      <c r="AV100" s="117">
        <v>151.45645966373939</v>
      </c>
      <c r="AW100" s="117">
        <v>116.32160962620591</v>
      </c>
      <c r="AX100" s="117">
        <v>172.49729436508412</v>
      </c>
      <c r="AY100" s="117">
        <v>81.63120054449999</v>
      </c>
    </row>
    <row r="101" spans="1:51" ht="20" customHeight="1" x14ac:dyDescent="0.2">
      <c r="A101" s="122" t="s">
        <v>336</v>
      </c>
      <c r="B101" s="121" t="s">
        <v>817</v>
      </c>
      <c r="C101" s="117">
        <v>4358.4281174125035</v>
      </c>
      <c r="D101" s="117">
        <v>4471.1552537555026</v>
      </c>
      <c r="E101" s="117">
        <v>4544.8887265836274</v>
      </c>
      <c r="F101" s="117">
        <v>4583.5279022483664</v>
      </c>
      <c r="G101" s="117">
        <v>4854.3573866235092</v>
      </c>
      <c r="H101" s="117">
        <v>4995.0174154733841</v>
      </c>
      <c r="I101" s="117">
        <v>5073.6319178130389</v>
      </c>
      <c r="J101" s="117">
        <v>5116.9932800900679</v>
      </c>
      <c r="K101" s="117">
        <v>5303.0978756534314</v>
      </c>
      <c r="L101" s="117">
        <v>5430.0641752863976</v>
      </c>
      <c r="M101" s="117">
        <v>5529.6251807362914</v>
      </c>
      <c r="N101" s="117">
        <v>5570.2127683238796</v>
      </c>
      <c r="O101" s="117">
        <v>6192.2707973692095</v>
      </c>
      <c r="P101" s="117">
        <v>6349.7477494186296</v>
      </c>
      <c r="Q101" s="117">
        <v>6476.2396530323995</v>
      </c>
      <c r="R101" s="117">
        <v>6532.7418001797614</v>
      </c>
      <c r="S101" s="117">
        <v>6890.371877943342</v>
      </c>
      <c r="T101" s="117">
        <v>7053.2879902759669</v>
      </c>
      <c r="U101" s="117">
        <v>7167.5832583935107</v>
      </c>
      <c r="V101" s="117">
        <v>7219.106839576657</v>
      </c>
      <c r="W101" s="117">
        <v>7805.3115231364673</v>
      </c>
      <c r="X101" s="117">
        <v>7968.1749306419752</v>
      </c>
      <c r="Y101" s="117">
        <v>8156.4053248695609</v>
      </c>
      <c r="Z101" s="117">
        <v>8271.1082213519967</v>
      </c>
      <c r="AA101" s="117">
        <v>8575.0351610872185</v>
      </c>
      <c r="AB101" s="117">
        <v>8752.7644794137541</v>
      </c>
      <c r="AC101" s="117">
        <v>8880.4610475733534</v>
      </c>
      <c r="AD101" s="117">
        <v>8917.3163724873593</v>
      </c>
      <c r="AE101" s="117">
        <v>8737.7213674612758</v>
      </c>
      <c r="AF101" s="117">
        <v>8830.4397091636565</v>
      </c>
      <c r="AG101" s="117">
        <v>9021.0558111120463</v>
      </c>
      <c r="AH101" s="117">
        <v>9072.409334561522</v>
      </c>
      <c r="AI101" s="117">
        <v>9357.5327004371993</v>
      </c>
      <c r="AJ101" s="117">
        <v>9463.9208429253522</v>
      </c>
      <c r="AK101" s="117">
        <v>9632.0719114092935</v>
      </c>
      <c r="AL101" s="117">
        <v>9851.2855323902459</v>
      </c>
      <c r="AM101" s="117">
        <v>10162.257528394242</v>
      </c>
      <c r="AN101" s="117">
        <v>9985.922235400616</v>
      </c>
      <c r="AO101" s="117">
        <v>10094.905688735891</v>
      </c>
      <c r="AP101" s="117">
        <v>10291.914547469252</v>
      </c>
      <c r="AQ101" s="117">
        <v>10248.88270798492</v>
      </c>
      <c r="AR101" s="117">
        <v>10376.952021640156</v>
      </c>
      <c r="AS101" s="117">
        <v>10660.554137244595</v>
      </c>
      <c r="AT101" s="117">
        <v>11104.611133130327</v>
      </c>
      <c r="AU101" s="117">
        <v>11647.632832893927</v>
      </c>
      <c r="AV101" s="117">
        <v>12208.051852491524</v>
      </c>
      <c r="AW101" s="117">
        <v>12615.251449041598</v>
      </c>
      <c r="AX101" s="117">
        <v>12842.703872083686</v>
      </c>
      <c r="AY101" s="117">
        <v>12697.849083220955</v>
      </c>
    </row>
    <row r="102" spans="1:51" ht="20" customHeight="1" x14ac:dyDescent="0.2">
      <c r="A102" s="123"/>
      <c r="B102" s="123" t="s">
        <v>397</v>
      </c>
      <c r="C102" s="124">
        <v>-5628.5970198077557</v>
      </c>
      <c r="D102" s="124">
        <v>-6787.9101840842341</v>
      </c>
      <c r="E102" s="124">
        <v>-7243.6987382062798</v>
      </c>
      <c r="F102" s="124">
        <v>-21964.659996508562</v>
      </c>
      <c r="G102" s="124">
        <v>1266.1942288613645</v>
      </c>
      <c r="H102" s="124">
        <v>821.6954823461856</v>
      </c>
      <c r="I102" s="124">
        <v>-137.08230779142468</v>
      </c>
      <c r="J102" s="124">
        <v>-12196.631975787517</v>
      </c>
      <c r="K102" s="124">
        <v>7018.9220373311255</v>
      </c>
      <c r="L102" s="124">
        <v>-6958.3803718089184</v>
      </c>
      <c r="M102" s="124">
        <v>-19441.691587424284</v>
      </c>
      <c r="N102" s="124">
        <v>-8995.2642963893886</v>
      </c>
      <c r="O102" s="124">
        <v>-1386.7787784814136</v>
      </c>
      <c r="P102" s="124">
        <v>-737.51618225980201</v>
      </c>
      <c r="Q102" s="124">
        <v>-15548.673223208694</v>
      </c>
      <c r="R102" s="124">
        <v>-22886.37162731518</v>
      </c>
      <c r="S102" s="124">
        <v>-3702.5196591640706</v>
      </c>
      <c r="T102" s="124">
        <v>-15951.710447828897</v>
      </c>
      <c r="U102" s="124">
        <v>-15117.094198756822</v>
      </c>
      <c r="V102" s="124">
        <v>-17261.782178596914</v>
      </c>
      <c r="W102" s="124">
        <v>3901.2234461459739</v>
      </c>
      <c r="X102" s="124">
        <v>-11097.897550125781</v>
      </c>
      <c r="Y102" s="124">
        <v>-21206.232908170961</v>
      </c>
      <c r="Z102" s="124">
        <v>-41545.923268683313</v>
      </c>
      <c r="AA102" s="124">
        <v>-7052.099215106864</v>
      </c>
      <c r="AB102" s="124">
        <v>-21270.276862078696</v>
      </c>
      <c r="AC102" s="124">
        <v>-18005.904306334211</v>
      </c>
      <c r="AD102" s="124">
        <v>-18368.490101042262</v>
      </c>
      <c r="AE102" s="124">
        <v>2385.7918542346742</v>
      </c>
      <c r="AF102" s="124">
        <v>-5999.8500191475032</v>
      </c>
      <c r="AG102" s="124">
        <v>-10428.986806134548</v>
      </c>
      <c r="AH102" s="124">
        <v>-30620.037575282098</v>
      </c>
      <c r="AI102" s="124">
        <v>6449.4155702712305</v>
      </c>
      <c r="AJ102" s="124">
        <v>-5561.8112915482197</v>
      </c>
      <c r="AK102" s="124">
        <v>-18629.182108433248</v>
      </c>
      <c r="AL102" s="124">
        <v>-21510.945682616584</v>
      </c>
      <c r="AM102" s="124">
        <v>13232.587038450409</v>
      </c>
      <c r="AN102" s="124">
        <v>-3610.87563089779</v>
      </c>
      <c r="AO102" s="124">
        <v>-1602.1855717312719</v>
      </c>
      <c r="AP102" s="124">
        <v>-6220.0737528638274</v>
      </c>
      <c r="AQ102" s="124">
        <v>24390.691211458819</v>
      </c>
      <c r="AR102" s="124">
        <v>-7487.1024004268984</v>
      </c>
      <c r="AS102" s="124">
        <v>30613.881353385019</v>
      </c>
      <c r="AT102" s="124">
        <v>-19348.366198905278</v>
      </c>
      <c r="AU102" s="124">
        <v>44339.76720958529</v>
      </c>
      <c r="AV102" s="124">
        <v>18403.530621601676</v>
      </c>
      <c r="AW102" s="124">
        <v>37275.069609233062</v>
      </c>
      <c r="AX102" s="124">
        <v>-29855.34868230921</v>
      </c>
      <c r="AY102" s="124">
        <v>44542.717969008081</v>
      </c>
    </row>
    <row r="103" spans="1:51" ht="20" customHeight="1" x14ac:dyDescent="0.2">
      <c r="A103" s="123"/>
      <c r="B103" s="123" t="s">
        <v>398</v>
      </c>
      <c r="C103" s="124">
        <v>6314.5762796429772</v>
      </c>
      <c r="D103" s="124">
        <v>8683.2613800361287</v>
      </c>
      <c r="E103" s="124">
        <v>3728.6798580478353</v>
      </c>
      <c r="F103" s="124">
        <v>-2948.5313245658617</v>
      </c>
      <c r="G103" s="124">
        <v>15553.171368334093</v>
      </c>
      <c r="H103" s="124">
        <v>10684.65901201035</v>
      </c>
      <c r="I103" s="124">
        <v>7462.086186155575</v>
      </c>
      <c r="J103" s="124">
        <v>-288.87526466502459</v>
      </c>
      <c r="K103" s="124">
        <v>13514.898024115406</v>
      </c>
      <c r="L103" s="124">
        <v>9135.0590445691778</v>
      </c>
      <c r="M103" s="124">
        <v>1002.5321375815547</v>
      </c>
      <c r="N103" s="124">
        <v>1026.2028132241685</v>
      </c>
      <c r="O103" s="124">
        <v>9966.3169656557438</v>
      </c>
      <c r="P103" s="124">
        <v>8488.5650179758377</v>
      </c>
      <c r="Q103" s="124">
        <v>-3282.091666126973</v>
      </c>
      <c r="R103" s="124">
        <v>-6214.3965190747404</v>
      </c>
      <c r="S103" s="124">
        <v>11352.547669877706</v>
      </c>
      <c r="T103" s="124">
        <v>-2539.6104738234135</v>
      </c>
      <c r="U103" s="124">
        <v>-12617.207359065476</v>
      </c>
      <c r="V103" s="124">
        <v>-1760.571629968792</v>
      </c>
      <c r="W103" s="124">
        <v>19686.531401344924</v>
      </c>
      <c r="X103" s="124">
        <v>8454.1471396231791</v>
      </c>
      <c r="Y103" s="124">
        <v>-3288.9533198250574</v>
      </c>
      <c r="Z103" s="124">
        <v>-12465.216007972893</v>
      </c>
      <c r="AA103" s="124">
        <v>15137.210902355291</v>
      </c>
      <c r="AB103" s="124">
        <v>-3235.1810494918318</v>
      </c>
      <c r="AC103" s="124">
        <v>2938.4454207636882</v>
      </c>
      <c r="AD103" s="124">
        <v>-5345.6504325797432</v>
      </c>
      <c r="AE103" s="124">
        <v>20292.543425123906</v>
      </c>
      <c r="AF103" s="124">
        <v>3915.0994757984299</v>
      </c>
      <c r="AG103" s="124">
        <v>-2046.3230144129484</v>
      </c>
      <c r="AH103" s="124">
        <v>-17316.153016269032</v>
      </c>
      <c r="AI103" s="124">
        <v>20340.278734607185</v>
      </c>
      <c r="AJ103" s="124">
        <v>7047.1409421746794</v>
      </c>
      <c r="AK103" s="124">
        <v>37.024218461214332</v>
      </c>
      <c r="AL103" s="124">
        <v>-9022.4706588504487</v>
      </c>
      <c r="AM103" s="124">
        <v>24577.361633729277</v>
      </c>
      <c r="AN103" s="124">
        <v>8493.0778362332203</v>
      </c>
      <c r="AO103" s="124">
        <v>10170.985388931207</v>
      </c>
      <c r="AP103" s="124">
        <v>5148.8149933463428</v>
      </c>
      <c r="AQ103" s="124">
        <v>34392.963668738754</v>
      </c>
      <c r="AR103" s="124">
        <v>1062.7192407354596</v>
      </c>
      <c r="AS103" s="124">
        <v>38977.146595231752</v>
      </c>
      <c r="AT103" s="124">
        <v>-11227.113509985968</v>
      </c>
      <c r="AU103" s="124">
        <v>51111.054347015277</v>
      </c>
      <c r="AV103" s="124">
        <v>26288.585556752194</v>
      </c>
      <c r="AW103" s="124">
        <v>45128.830945477384</v>
      </c>
      <c r="AX103" s="124">
        <v>-20429.263765249401</v>
      </c>
      <c r="AY103" s="124">
        <v>59943.153728691686</v>
      </c>
    </row>
    <row r="104" spans="1:51" ht="20" customHeight="1" x14ac:dyDescent="0.2">
      <c r="A104" s="125" t="s">
        <v>255</v>
      </c>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c r="AC104" s="126"/>
      <c r="AD104" s="126"/>
      <c r="AE104" s="126"/>
      <c r="AF104" s="126"/>
      <c r="AG104" s="126"/>
      <c r="AH104" s="126"/>
      <c r="AI104" s="126"/>
      <c r="AJ104" s="126"/>
      <c r="AK104" s="126"/>
      <c r="AL104" s="126"/>
      <c r="AM104" s="126"/>
      <c r="AN104" s="126"/>
      <c r="AO104" s="126"/>
      <c r="AP104" s="126"/>
      <c r="AQ104" s="126"/>
      <c r="AR104" s="126"/>
      <c r="AS104" s="126"/>
      <c r="AT104" s="126"/>
      <c r="AU104" s="126"/>
      <c r="AV104" s="126"/>
      <c r="AW104" s="126"/>
      <c r="AX104" s="126"/>
      <c r="AY104" s="126"/>
    </row>
    <row r="105" spans="1:51" ht="20" customHeight="1" x14ac:dyDescent="0.2">
      <c r="A105" s="127" t="s">
        <v>238</v>
      </c>
      <c r="B105" s="128" t="s">
        <v>388</v>
      </c>
      <c r="C105" s="142" t="s">
        <v>826</v>
      </c>
      <c r="D105" s="142" t="s">
        <v>826</v>
      </c>
      <c r="E105" s="142" t="s">
        <v>826</v>
      </c>
      <c r="F105" s="142" t="s">
        <v>826</v>
      </c>
      <c r="G105" s="142" t="s">
        <v>826</v>
      </c>
      <c r="H105" s="142" t="s">
        <v>826</v>
      </c>
      <c r="I105" s="142" t="s">
        <v>826</v>
      </c>
      <c r="J105" s="142" t="s">
        <v>826</v>
      </c>
      <c r="K105" s="142" t="s">
        <v>826</v>
      </c>
      <c r="L105" s="142" t="s">
        <v>826</v>
      </c>
      <c r="M105" s="142" t="s">
        <v>826</v>
      </c>
      <c r="N105" s="142" t="s">
        <v>826</v>
      </c>
      <c r="O105" s="142" t="s">
        <v>826</v>
      </c>
      <c r="P105" s="142" t="s">
        <v>826</v>
      </c>
      <c r="Q105" s="142" t="s">
        <v>826</v>
      </c>
      <c r="R105" s="142" t="s">
        <v>826</v>
      </c>
      <c r="S105" s="142" t="s">
        <v>826</v>
      </c>
      <c r="T105" s="142" t="s">
        <v>826</v>
      </c>
      <c r="U105" s="142" t="s">
        <v>826</v>
      </c>
      <c r="V105" s="142" t="s">
        <v>826</v>
      </c>
      <c r="W105" s="142" t="s">
        <v>826</v>
      </c>
      <c r="X105" s="142" t="s">
        <v>826</v>
      </c>
      <c r="Y105" s="142" t="s">
        <v>826</v>
      </c>
      <c r="Z105" s="142" t="s">
        <v>826</v>
      </c>
      <c r="AA105" s="142" t="s">
        <v>826</v>
      </c>
      <c r="AB105" s="142" t="s">
        <v>826</v>
      </c>
      <c r="AC105" s="142" t="s">
        <v>826</v>
      </c>
      <c r="AD105" s="142" t="s">
        <v>826</v>
      </c>
      <c r="AE105" s="142" t="s">
        <v>826</v>
      </c>
      <c r="AF105" s="142" t="s">
        <v>826</v>
      </c>
      <c r="AG105" s="142" t="s">
        <v>826</v>
      </c>
      <c r="AH105" s="142" t="s">
        <v>826</v>
      </c>
      <c r="AI105" s="142" t="s">
        <v>826</v>
      </c>
      <c r="AJ105" s="142" t="s">
        <v>826</v>
      </c>
      <c r="AK105" s="142" t="s">
        <v>826</v>
      </c>
      <c r="AL105" s="142" t="s">
        <v>826</v>
      </c>
      <c r="AM105" s="142" t="s">
        <v>826</v>
      </c>
      <c r="AN105" s="142" t="s">
        <v>826</v>
      </c>
      <c r="AO105" s="142" t="s">
        <v>826</v>
      </c>
      <c r="AP105" s="142" t="s">
        <v>826</v>
      </c>
      <c r="AQ105" s="129">
        <v>3924.7988541198401</v>
      </c>
      <c r="AR105" s="129">
        <v>6419.7085956682822</v>
      </c>
      <c r="AS105" s="129">
        <v>6299.219366606766</v>
      </c>
      <c r="AT105" s="129">
        <v>12443.16762014511</v>
      </c>
      <c r="AU105" s="129">
        <v>4961.8100340871251</v>
      </c>
      <c r="AV105" s="129">
        <v>8301.0881033395599</v>
      </c>
      <c r="AW105" s="129">
        <v>11465.828044392481</v>
      </c>
      <c r="AX105" s="129">
        <v>27213.622487943216</v>
      </c>
      <c r="AY105" s="129">
        <v>13138.859917605116</v>
      </c>
    </row>
    <row r="106" spans="1:51" ht="20" customHeight="1" x14ac:dyDescent="0.2">
      <c r="A106" s="127" t="s">
        <v>239</v>
      </c>
      <c r="B106" s="128" t="s">
        <v>250</v>
      </c>
      <c r="C106" s="129">
        <f>C75-C89+C92</f>
        <v>1300.2434473864823</v>
      </c>
      <c r="D106" s="129">
        <f t="shared" ref="D106:AT106" si="12">D75-D89+D92</f>
        <v>3706.0745847816352</v>
      </c>
      <c r="E106" s="129">
        <f t="shared" si="12"/>
        <v>4752.7789694144485</v>
      </c>
      <c r="F106" s="129">
        <f t="shared" si="12"/>
        <v>-8509.8705245968958</v>
      </c>
      <c r="G106" s="129">
        <f t="shared" si="12"/>
        <v>6509.7955638899584</v>
      </c>
      <c r="H106" s="129">
        <f t="shared" si="12"/>
        <v>8680.4734225198044</v>
      </c>
      <c r="I106" s="129">
        <f t="shared" si="12"/>
        <v>8190.9007915616121</v>
      </c>
      <c r="J106" s="129">
        <f t="shared" si="12"/>
        <v>189.35977026720866</v>
      </c>
      <c r="K106" s="129">
        <f t="shared" si="12"/>
        <v>12302.843031068987</v>
      </c>
      <c r="L106" s="129">
        <f t="shared" si="12"/>
        <v>618.43627292809288</v>
      </c>
      <c r="M106" s="129">
        <f t="shared" si="12"/>
        <v>-10739.66585298937</v>
      </c>
      <c r="N106" s="129">
        <f t="shared" si="12"/>
        <v>3708.7771303716727</v>
      </c>
      <c r="O106" s="129">
        <f t="shared" si="12"/>
        <v>4990.9537751331454</v>
      </c>
      <c r="P106" s="129">
        <f t="shared" si="12"/>
        <v>11126.669650469556</v>
      </c>
      <c r="Q106" s="129">
        <f t="shared" si="12"/>
        <v>-2561.9491007486258</v>
      </c>
      <c r="R106" s="129">
        <f t="shared" si="12"/>
        <v>-4696.8691518291616</v>
      </c>
      <c r="S106" s="129">
        <f t="shared" si="12"/>
        <v>7140.1981085071475</v>
      </c>
      <c r="T106" s="129">
        <f t="shared" si="12"/>
        <v>-1471.4029418757491</v>
      </c>
      <c r="U106" s="129">
        <f t="shared" si="12"/>
        <v>635.95019277959273</v>
      </c>
      <c r="V106" s="129">
        <f t="shared" si="12"/>
        <v>-1618.6398047176981</v>
      </c>
      <c r="W106" s="129">
        <f t="shared" si="12"/>
        <v>9600.5541651427229</v>
      </c>
      <c r="X106" s="129">
        <f t="shared" si="12"/>
        <v>-2931.4602510437016</v>
      </c>
      <c r="Y106" s="129">
        <f t="shared" si="12"/>
        <v>-12575.240603646376</v>
      </c>
      <c r="Z106" s="129">
        <f t="shared" si="12"/>
        <v>-29513.536329256734</v>
      </c>
      <c r="AA106" s="129">
        <f t="shared" si="12"/>
        <v>-1464.0684178373031</v>
      </c>
      <c r="AB106" s="129">
        <f t="shared" si="12"/>
        <v>-13640.026126833653</v>
      </c>
      <c r="AC106" s="129">
        <f t="shared" si="12"/>
        <v>-10224.977895132946</v>
      </c>
      <c r="AD106" s="129">
        <f t="shared" si="12"/>
        <v>-9409.720783828132</v>
      </c>
      <c r="AE106" s="129">
        <f t="shared" si="12"/>
        <v>8124.3460602094892</v>
      </c>
      <c r="AF106" s="129">
        <f t="shared" si="12"/>
        <v>788.62219743105379</v>
      </c>
      <c r="AG106" s="129">
        <f t="shared" si="12"/>
        <v>-1907.4802595763485</v>
      </c>
      <c r="AH106" s="129">
        <f t="shared" si="12"/>
        <v>-19117.792395733679</v>
      </c>
      <c r="AI106" s="129">
        <f t="shared" si="12"/>
        <v>12298.732492777772</v>
      </c>
      <c r="AJ106" s="129">
        <f t="shared" si="12"/>
        <v>2828.8068383222017</v>
      </c>
      <c r="AK106" s="129">
        <f t="shared" si="12"/>
        <v>-9369.6784982431273</v>
      </c>
      <c r="AL106" s="129">
        <f t="shared" si="12"/>
        <v>-9554.3839161236701</v>
      </c>
      <c r="AM106" s="129">
        <f t="shared" si="12"/>
        <v>17551.871417908216</v>
      </c>
      <c r="AN106" s="129">
        <f t="shared" si="12"/>
        <v>2580.2688493602</v>
      </c>
      <c r="AO106" s="129">
        <f t="shared" si="12"/>
        <v>5221.6933889595693</v>
      </c>
      <c r="AP106" s="129">
        <f t="shared" si="12"/>
        <v>2583.0255933095359</v>
      </c>
      <c r="AQ106" s="129">
        <f t="shared" si="12"/>
        <v>28339.944709221549</v>
      </c>
      <c r="AR106" s="129">
        <f t="shared" si="12"/>
        <v>-1039.284921148168</v>
      </c>
      <c r="AS106" s="129">
        <f t="shared" si="12"/>
        <v>36968.144712320973</v>
      </c>
      <c r="AT106" s="129">
        <f t="shared" si="12"/>
        <v>-6832.2682611126784</v>
      </c>
      <c r="AU106" s="129">
        <f t="shared" ref="AU106:AV106" si="13">AU75-AU89+AU92</f>
        <v>49327.397587897605</v>
      </c>
      <c r="AV106" s="129">
        <f t="shared" si="13"/>
        <v>26759.853888392754</v>
      </c>
      <c r="AW106" s="129">
        <f t="shared" ref="AW106:AX106" si="14">AW75-AW89+AW92</f>
        <v>48798.557114368778</v>
      </c>
      <c r="AX106" s="129">
        <f t="shared" si="14"/>
        <v>-2501.9576666296925</v>
      </c>
      <c r="AY106" s="129">
        <f t="shared" ref="AY106" si="15">AY75-AY89+AY92</f>
        <v>57702.782606220302</v>
      </c>
    </row>
    <row r="107" spans="1:51" ht="20" customHeight="1" x14ac:dyDescent="0.2">
      <c r="A107" s="130" t="s">
        <v>240</v>
      </c>
      <c r="B107" s="131" t="s">
        <v>251</v>
      </c>
      <c r="C107" s="132">
        <f>C75-C89</f>
        <v>-3058.1846700260212</v>
      </c>
      <c r="D107" s="132">
        <f t="shared" ref="D107:AT107" si="16">D75-D89</f>
        <v>-765.08066897386743</v>
      </c>
      <c r="E107" s="132">
        <f t="shared" si="16"/>
        <v>207.89024283082108</v>
      </c>
      <c r="F107" s="132">
        <f t="shared" si="16"/>
        <v>-13093.398426845262</v>
      </c>
      <c r="G107" s="132">
        <f t="shared" si="16"/>
        <v>1655.4381772664492</v>
      </c>
      <c r="H107" s="132">
        <f t="shared" si="16"/>
        <v>3685.4560070464213</v>
      </c>
      <c r="I107" s="132">
        <f t="shared" si="16"/>
        <v>3117.2688737485732</v>
      </c>
      <c r="J107" s="132">
        <f t="shared" si="16"/>
        <v>-4927.6335098228592</v>
      </c>
      <c r="K107" s="132">
        <f t="shared" si="16"/>
        <v>6999.7451554155559</v>
      </c>
      <c r="L107" s="132">
        <f t="shared" si="16"/>
        <v>-4811.6279023583047</v>
      </c>
      <c r="M107" s="132">
        <f t="shared" si="16"/>
        <v>-16269.291033725662</v>
      </c>
      <c r="N107" s="132">
        <f t="shared" si="16"/>
        <v>-1861.4356379522069</v>
      </c>
      <c r="O107" s="132">
        <f t="shared" si="16"/>
        <v>-1201.3170222360641</v>
      </c>
      <c r="P107" s="132">
        <f t="shared" si="16"/>
        <v>4776.921901050926</v>
      </c>
      <c r="Q107" s="132">
        <f t="shared" si="16"/>
        <v>-9038.1887537810253</v>
      </c>
      <c r="R107" s="132">
        <f t="shared" si="16"/>
        <v>-11229.610952008923</v>
      </c>
      <c r="S107" s="132">
        <f t="shared" si="16"/>
        <v>249.82623056380544</v>
      </c>
      <c r="T107" s="132">
        <f t="shared" si="16"/>
        <v>-8524.690932151716</v>
      </c>
      <c r="U107" s="132">
        <f t="shared" si="16"/>
        <v>-6531.633065613918</v>
      </c>
      <c r="V107" s="132">
        <f t="shared" si="16"/>
        <v>-8837.7466442943551</v>
      </c>
      <c r="W107" s="132">
        <f t="shared" si="16"/>
        <v>1795.2426420062548</v>
      </c>
      <c r="X107" s="132">
        <f t="shared" si="16"/>
        <v>-10899.635181685677</v>
      </c>
      <c r="Y107" s="132">
        <f t="shared" si="16"/>
        <v>-20731.645928515936</v>
      </c>
      <c r="Z107" s="132">
        <f t="shared" si="16"/>
        <v>-37784.644550608733</v>
      </c>
      <c r="AA107" s="132">
        <f t="shared" si="16"/>
        <v>-10039.103578924522</v>
      </c>
      <c r="AB107" s="132">
        <f t="shared" si="16"/>
        <v>-22392.790606247407</v>
      </c>
      <c r="AC107" s="132">
        <f t="shared" si="16"/>
        <v>-19105.4389427063</v>
      </c>
      <c r="AD107" s="132">
        <f t="shared" si="16"/>
        <v>-18327.037156315491</v>
      </c>
      <c r="AE107" s="132">
        <f t="shared" si="16"/>
        <v>-613.37530725178658</v>
      </c>
      <c r="AF107" s="132">
        <f t="shared" si="16"/>
        <v>-8041.8175117326027</v>
      </c>
      <c r="AG107" s="132">
        <f t="shared" si="16"/>
        <v>-10928.536070688395</v>
      </c>
      <c r="AH107" s="132">
        <f t="shared" si="16"/>
        <v>-28190.201730295201</v>
      </c>
      <c r="AI107" s="132">
        <f t="shared" si="16"/>
        <v>2941.1997923405725</v>
      </c>
      <c r="AJ107" s="132">
        <f t="shared" si="16"/>
        <v>-6635.1140046031505</v>
      </c>
      <c r="AK107" s="132">
        <f t="shared" si="16"/>
        <v>-19001.750409652421</v>
      </c>
      <c r="AL107" s="132">
        <f t="shared" si="16"/>
        <v>-19405.669448513916</v>
      </c>
      <c r="AM107" s="132">
        <f t="shared" si="16"/>
        <v>7389.6138895139738</v>
      </c>
      <c r="AN107" s="132">
        <f t="shared" si="16"/>
        <v>-7405.6533860404161</v>
      </c>
      <c r="AO107" s="132">
        <f t="shared" si="16"/>
        <v>-4873.2122997763217</v>
      </c>
      <c r="AP107" s="132">
        <f t="shared" si="16"/>
        <v>-7708.8889541597164</v>
      </c>
      <c r="AQ107" s="132">
        <f t="shared" si="16"/>
        <v>18091.062001236627</v>
      </c>
      <c r="AR107" s="132">
        <f t="shared" si="16"/>
        <v>-11416.236942788324</v>
      </c>
      <c r="AS107" s="132">
        <f t="shared" si="16"/>
        <v>26307.590575076378</v>
      </c>
      <c r="AT107" s="132">
        <f t="shared" si="16"/>
        <v>-17936.879394243006</v>
      </c>
      <c r="AU107" s="132">
        <f t="shared" ref="AU107:AV107" si="17">AU75-AU89</f>
        <v>37679.764755003678</v>
      </c>
      <c r="AV107" s="132">
        <f t="shared" si="17"/>
        <v>14551.80203590123</v>
      </c>
      <c r="AW107" s="132">
        <f t="shared" ref="AW107:AX107" si="18">AW75-AW89</f>
        <v>36183.305665327178</v>
      </c>
      <c r="AX107" s="132">
        <f t="shared" si="18"/>
        <v>-15344.661538713379</v>
      </c>
      <c r="AY107" s="132">
        <f t="shared" ref="AY107" si="19">AY75-AY89</f>
        <v>45004.933522999345</v>
      </c>
    </row>
    <row r="109" spans="1:51" s="133" customFormat="1" ht="20" customHeight="1" x14ac:dyDescent="0.2">
      <c r="A109" s="333" t="s">
        <v>717</v>
      </c>
      <c r="B109" s="333"/>
      <c r="C109" s="83" t="s">
        <v>671</v>
      </c>
      <c r="D109" s="83" t="s">
        <v>672</v>
      </c>
      <c r="E109" s="83" t="s">
        <v>673</v>
      </c>
      <c r="F109" s="83" t="s">
        <v>674</v>
      </c>
      <c r="G109" s="83" t="s">
        <v>675</v>
      </c>
      <c r="H109" s="83" t="s">
        <v>676</v>
      </c>
      <c r="I109" s="83" t="s">
        <v>677</v>
      </c>
      <c r="J109" s="83" t="s">
        <v>678</v>
      </c>
      <c r="K109" s="83" t="s">
        <v>679</v>
      </c>
      <c r="L109" s="83" t="s">
        <v>680</v>
      </c>
      <c r="M109" s="83" t="s">
        <v>681</v>
      </c>
      <c r="N109" s="83" t="s">
        <v>682</v>
      </c>
      <c r="O109" s="83" t="s">
        <v>683</v>
      </c>
      <c r="P109" s="83" t="s">
        <v>684</v>
      </c>
      <c r="Q109" s="83" t="s">
        <v>685</v>
      </c>
      <c r="R109" s="83" t="s">
        <v>686</v>
      </c>
      <c r="S109" s="83" t="s">
        <v>687</v>
      </c>
      <c r="T109" s="83" t="s">
        <v>688</v>
      </c>
      <c r="U109" s="83" t="s">
        <v>689</v>
      </c>
      <c r="V109" s="83" t="s">
        <v>690</v>
      </c>
      <c r="W109" s="83" t="s">
        <v>691</v>
      </c>
      <c r="X109" s="83" t="s">
        <v>692</v>
      </c>
      <c r="Y109" s="83" t="s">
        <v>693</v>
      </c>
      <c r="Z109" s="83" t="s">
        <v>694</v>
      </c>
      <c r="AA109" s="83" t="s">
        <v>695</v>
      </c>
      <c r="AB109" s="83" t="s">
        <v>696</v>
      </c>
      <c r="AC109" s="83" t="s">
        <v>697</v>
      </c>
      <c r="AD109" s="83" t="s">
        <v>698</v>
      </c>
      <c r="AE109" s="83" t="s">
        <v>699</v>
      </c>
      <c r="AF109" s="83" t="s">
        <v>700</v>
      </c>
      <c r="AG109" s="83" t="s">
        <v>701</v>
      </c>
      <c r="AH109" s="83" t="s">
        <v>702</v>
      </c>
      <c r="AI109" s="83" t="s">
        <v>703</v>
      </c>
      <c r="AJ109" s="83" t="s">
        <v>704</v>
      </c>
      <c r="AK109" s="83" t="s">
        <v>705</v>
      </c>
      <c r="AL109" s="83" t="s">
        <v>706</v>
      </c>
      <c r="AM109" s="83" t="s">
        <v>707</v>
      </c>
      <c r="AN109" s="83" t="s">
        <v>708</v>
      </c>
      <c r="AO109" s="83" t="s">
        <v>709</v>
      </c>
      <c r="AP109" s="83" t="s">
        <v>710</v>
      </c>
      <c r="AQ109" s="83" t="s">
        <v>711</v>
      </c>
      <c r="AR109" s="83" t="s">
        <v>712</v>
      </c>
      <c r="AS109" s="83" t="s">
        <v>713</v>
      </c>
      <c r="AT109" s="83" t="s">
        <v>714</v>
      </c>
      <c r="AU109" s="83" t="str">
        <f>AU74</f>
        <v>2021-I</v>
      </c>
      <c r="AV109" s="83" t="str">
        <f>AV74</f>
        <v>2021-II</v>
      </c>
      <c r="AW109" s="83" t="str">
        <f>AW74</f>
        <v>2021-III</v>
      </c>
      <c r="AX109" s="83" t="str">
        <f>AX74</f>
        <v>2021-IV</v>
      </c>
      <c r="AY109" s="83" t="str">
        <f>AY74</f>
        <v>2022-I</v>
      </c>
    </row>
    <row r="110" spans="1:51" ht="20" customHeight="1" x14ac:dyDescent="0.2">
      <c r="A110" s="18">
        <v>1</v>
      </c>
      <c r="B110" s="19" t="s">
        <v>814</v>
      </c>
      <c r="C110" s="20">
        <v>82552.888108971165</v>
      </c>
      <c r="D110" s="20">
        <v>74679.964274930739</v>
      </c>
      <c r="E110" s="20">
        <v>74135.965766460198</v>
      </c>
      <c r="F110" s="20">
        <v>82726.772805684799</v>
      </c>
      <c r="G110" s="20">
        <v>94900.918795620848</v>
      </c>
      <c r="H110" s="20">
        <v>85165.251485575645</v>
      </c>
      <c r="I110" s="20">
        <v>83575.616085211121</v>
      </c>
      <c r="J110" s="20">
        <v>97803.414945790995</v>
      </c>
      <c r="K110" s="20">
        <v>107802.73360541454</v>
      </c>
      <c r="L110" s="20">
        <v>97628.229128146151</v>
      </c>
      <c r="M110" s="20">
        <v>94267.452340653967</v>
      </c>
      <c r="N110" s="20">
        <v>108066.90572585943</v>
      </c>
      <c r="O110" s="20">
        <v>113247.36547949974</v>
      </c>
      <c r="P110" s="20">
        <v>105604.71561666114</v>
      </c>
      <c r="Q110" s="20">
        <v>101253.42029095745</v>
      </c>
      <c r="R110" s="20">
        <v>113876.32055274954</v>
      </c>
      <c r="S110" s="20">
        <v>130040.52366431941</v>
      </c>
      <c r="T110" s="20">
        <v>114960.33081295252</v>
      </c>
      <c r="U110" s="20">
        <v>115309.61971095965</v>
      </c>
      <c r="V110" s="20">
        <v>124233.60947553212</v>
      </c>
      <c r="W110" s="20">
        <v>139731.6999295268</v>
      </c>
      <c r="X110" s="20">
        <v>122743.4677953889</v>
      </c>
      <c r="Y110" s="20">
        <v>115432.0301131726</v>
      </c>
      <c r="Z110" s="20">
        <v>138604.51236078114</v>
      </c>
      <c r="AA110" s="20">
        <v>149689.5336543197</v>
      </c>
      <c r="AB110" s="20">
        <v>134615.32971098906</v>
      </c>
      <c r="AC110" s="20">
        <v>125198.71869883126</v>
      </c>
      <c r="AD110" s="20">
        <v>149408.51091305033</v>
      </c>
      <c r="AE110" s="20">
        <v>156826.76209589024</v>
      </c>
      <c r="AF110" s="20">
        <v>135587.77449531693</v>
      </c>
      <c r="AG110" s="20">
        <v>136102.36193434053</v>
      </c>
      <c r="AH110" s="20">
        <v>147795.92335699283</v>
      </c>
      <c r="AI110" s="20">
        <v>166966.37595006288</v>
      </c>
      <c r="AJ110" s="20">
        <v>152309.13146488671</v>
      </c>
      <c r="AK110" s="20">
        <v>145944.52935586983</v>
      </c>
      <c r="AL110" s="20">
        <v>163317.28131241645</v>
      </c>
      <c r="AM110" s="20">
        <v>179871.67322407968</v>
      </c>
      <c r="AN110" s="20">
        <v>163093.16359776884</v>
      </c>
      <c r="AO110" s="20">
        <v>159477.45834177485</v>
      </c>
      <c r="AP110" s="20">
        <v>188534.52602518693</v>
      </c>
      <c r="AQ110" s="20">
        <v>208446.00068348576</v>
      </c>
      <c r="AR110" s="20">
        <v>158033.84037047203</v>
      </c>
      <c r="AS110" s="20">
        <v>197243.33489149326</v>
      </c>
      <c r="AT110" s="20">
        <v>189127.11910986039</v>
      </c>
      <c r="AU110" s="20">
        <v>219866.59895154738</v>
      </c>
      <c r="AV110" s="20">
        <v>189262.75638334599</v>
      </c>
      <c r="AW110" s="20">
        <v>219480.75694813929</v>
      </c>
      <c r="AX110" s="20">
        <v>234744.95260566738</v>
      </c>
      <c r="AY110" s="20">
        <v>244246.3677312317</v>
      </c>
    </row>
    <row r="111" spans="1:51" ht="20" customHeight="1" x14ac:dyDescent="0.2">
      <c r="A111" s="115">
        <v>11</v>
      </c>
      <c r="B111" s="115" t="s">
        <v>242</v>
      </c>
      <c r="C111" s="116">
        <v>17666.528532968674</v>
      </c>
      <c r="D111" s="116">
        <v>13621.61931074872</v>
      </c>
      <c r="E111" s="116">
        <v>13917.041863352044</v>
      </c>
      <c r="F111" s="116">
        <v>15001.724982146896</v>
      </c>
      <c r="G111" s="116">
        <v>20680.843597340965</v>
      </c>
      <c r="H111" s="116">
        <v>16006.193486318509</v>
      </c>
      <c r="I111" s="116">
        <v>15650.213047049501</v>
      </c>
      <c r="J111" s="116">
        <v>17586.296343426769</v>
      </c>
      <c r="K111" s="116">
        <v>23454.513653325979</v>
      </c>
      <c r="L111" s="116">
        <v>17977.771655694309</v>
      </c>
      <c r="M111" s="116">
        <v>17757.41453425341</v>
      </c>
      <c r="N111" s="116">
        <v>19846.161612330485</v>
      </c>
      <c r="O111" s="116">
        <v>25624.453824396405</v>
      </c>
      <c r="P111" s="116">
        <v>20600.013063226121</v>
      </c>
      <c r="Q111" s="116">
        <v>20165.287660995426</v>
      </c>
      <c r="R111" s="116">
        <v>21380.477568374969</v>
      </c>
      <c r="S111" s="116">
        <v>28821.517993225774</v>
      </c>
      <c r="T111" s="116">
        <v>22494.518349001191</v>
      </c>
      <c r="U111" s="116">
        <v>22515.834442466377</v>
      </c>
      <c r="V111" s="116">
        <v>23874.834960142016</v>
      </c>
      <c r="W111" s="116">
        <v>31098.077973054216</v>
      </c>
      <c r="X111" s="116">
        <v>24323.71733896872</v>
      </c>
      <c r="Y111" s="116">
        <v>23126.723736387095</v>
      </c>
      <c r="Z111" s="116">
        <v>26549.098148567351</v>
      </c>
      <c r="AA111" s="116">
        <v>32791.436339782609</v>
      </c>
      <c r="AB111" s="116">
        <v>25808.233430741406</v>
      </c>
      <c r="AC111" s="116">
        <v>24435.210629645291</v>
      </c>
      <c r="AD111" s="116">
        <v>24900.0252622564</v>
      </c>
      <c r="AE111" s="116">
        <v>34168.368708017326</v>
      </c>
      <c r="AF111" s="116">
        <v>27132.305457844879</v>
      </c>
      <c r="AG111" s="116">
        <v>26703.142921090002</v>
      </c>
      <c r="AH111" s="116">
        <v>27917.254036448714</v>
      </c>
      <c r="AI111" s="116">
        <v>37595.932766931815</v>
      </c>
      <c r="AJ111" s="116">
        <v>31344.081403118311</v>
      </c>
      <c r="AK111" s="116">
        <v>30449.235615194222</v>
      </c>
      <c r="AL111" s="116">
        <v>30823.77361026068</v>
      </c>
      <c r="AM111" s="116">
        <v>42121.217691577389</v>
      </c>
      <c r="AN111" s="116">
        <v>34638.444823816302</v>
      </c>
      <c r="AO111" s="116">
        <v>33648.315099401341</v>
      </c>
      <c r="AP111" s="116">
        <v>34321.546289679492</v>
      </c>
      <c r="AQ111" s="116">
        <v>46866.583764492243</v>
      </c>
      <c r="AR111" s="116">
        <v>28639.164234195254</v>
      </c>
      <c r="AS111" s="116">
        <v>35468.293259181883</v>
      </c>
      <c r="AT111" s="116">
        <v>35455.492967124897</v>
      </c>
      <c r="AU111" s="116">
        <v>51009.780146000005</v>
      </c>
      <c r="AV111" s="116">
        <v>39016.713979</v>
      </c>
      <c r="AW111" s="116">
        <v>43238.859420000001</v>
      </c>
      <c r="AX111" s="116">
        <v>45064.797959999996</v>
      </c>
      <c r="AY111" s="116">
        <v>57762.534468892511</v>
      </c>
    </row>
    <row r="112" spans="1:51" ht="20" customHeight="1" x14ac:dyDescent="0.2">
      <c r="A112" s="21">
        <v>111</v>
      </c>
      <c r="B112" s="22" t="s">
        <v>256</v>
      </c>
      <c r="C112" s="117">
        <v>0</v>
      </c>
      <c r="D112" s="117">
        <v>0</v>
      </c>
      <c r="E112" s="117">
        <v>0</v>
      </c>
      <c r="F112" s="117">
        <v>0</v>
      </c>
      <c r="G112" s="117">
        <v>0</v>
      </c>
      <c r="H112" s="117">
        <v>0</v>
      </c>
      <c r="I112" s="117">
        <v>0</v>
      </c>
      <c r="J112" s="117">
        <v>0</v>
      </c>
      <c r="K112" s="117">
        <v>0</v>
      </c>
      <c r="L112" s="117">
        <v>0</v>
      </c>
      <c r="M112" s="117">
        <v>0</v>
      </c>
      <c r="N112" s="117">
        <v>0</v>
      </c>
      <c r="O112" s="117">
        <v>0</v>
      </c>
      <c r="P112" s="117">
        <v>0</v>
      </c>
      <c r="Q112" s="117">
        <v>0</v>
      </c>
      <c r="R112" s="117">
        <v>0</v>
      </c>
      <c r="S112" s="117">
        <v>0</v>
      </c>
      <c r="T112" s="117">
        <v>0</v>
      </c>
      <c r="U112" s="117">
        <v>0</v>
      </c>
      <c r="V112" s="117">
        <v>0</v>
      </c>
      <c r="W112" s="117">
        <v>0</v>
      </c>
      <c r="X112" s="117">
        <v>0</v>
      </c>
      <c r="Y112" s="117">
        <v>0</v>
      </c>
      <c r="Z112" s="117">
        <v>0</v>
      </c>
      <c r="AA112" s="117">
        <v>0</v>
      </c>
      <c r="AB112" s="117">
        <v>0</v>
      </c>
      <c r="AC112" s="117">
        <v>0</v>
      </c>
      <c r="AD112" s="117">
        <v>0</v>
      </c>
      <c r="AE112" s="117">
        <v>0</v>
      </c>
      <c r="AF112" s="117">
        <v>0</v>
      </c>
      <c r="AG112" s="117">
        <v>0</v>
      </c>
      <c r="AH112" s="117">
        <v>0</v>
      </c>
      <c r="AI112" s="117">
        <v>0</v>
      </c>
      <c r="AJ112" s="117">
        <v>0</v>
      </c>
      <c r="AK112" s="117">
        <v>0</v>
      </c>
      <c r="AL112" s="117">
        <v>0</v>
      </c>
      <c r="AM112" s="117">
        <v>0</v>
      </c>
      <c r="AN112" s="117">
        <v>0</v>
      </c>
      <c r="AO112" s="117">
        <v>0</v>
      </c>
      <c r="AP112" s="117">
        <v>0</v>
      </c>
      <c r="AQ112" s="117">
        <v>0</v>
      </c>
      <c r="AR112" s="117">
        <v>0</v>
      </c>
      <c r="AS112" s="117">
        <v>0</v>
      </c>
      <c r="AT112" s="117">
        <v>0</v>
      </c>
      <c r="AU112" s="117">
        <v>0</v>
      </c>
      <c r="AV112" s="117">
        <v>0</v>
      </c>
      <c r="AW112" s="117">
        <v>0</v>
      </c>
      <c r="AX112" s="117">
        <v>0</v>
      </c>
      <c r="AY112" s="117">
        <v>0</v>
      </c>
    </row>
    <row r="113" spans="1:51" ht="20" customHeight="1" x14ac:dyDescent="0.2">
      <c r="A113" s="21">
        <v>112</v>
      </c>
      <c r="B113" s="22" t="s">
        <v>257</v>
      </c>
      <c r="C113" s="117">
        <v>0</v>
      </c>
      <c r="D113" s="117">
        <v>0</v>
      </c>
      <c r="E113" s="117">
        <v>0</v>
      </c>
      <c r="F113" s="117">
        <v>0</v>
      </c>
      <c r="G113" s="117">
        <v>0</v>
      </c>
      <c r="H113" s="117">
        <v>0</v>
      </c>
      <c r="I113" s="117">
        <v>0</v>
      </c>
      <c r="J113" s="117">
        <v>0</v>
      </c>
      <c r="K113" s="117">
        <v>0</v>
      </c>
      <c r="L113" s="117">
        <v>0</v>
      </c>
      <c r="M113" s="117">
        <v>0</v>
      </c>
      <c r="N113" s="117">
        <v>0</v>
      </c>
      <c r="O113" s="117">
        <v>0</v>
      </c>
      <c r="P113" s="117">
        <v>0</v>
      </c>
      <c r="Q113" s="117">
        <v>0</v>
      </c>
      <c r="R113" s="117">
        <v>0</v>
      </c>
      <c r="S113" s="117">
        <v>0</v>
      </c>
      <c r="T113" s="117">
        <v>0</v>
      </c>
      <c r="U113" s="117">
        <v>0</v>
      </c>
      <c r="V113" s="117">
        <v>0</v>
      </c>
      <c r="W113" s="117">
        <v>0</v>
      </c>
      <c r="X113" s="117">
        <v>0</v>
      </c>
      <c r="Y113" s="117">
        <v>0</v>
      </c>
      <c r="Z113" s="117">
        <v>0</v>
      </c>
      <c r="AA113" s="117">
        <v>0</v>
      </c>
      <c r="AB113" s="117">
        <v>0</v>
      </c>
      <c r="AC113" s="117">
        <v>0</v>
      </c>
      <c r="AD113" s="117">
        <v>0</v>
      </c>
      <c r="AE113" s="117">
        <v>0</v>
      </c>
      <c r="AF113" s="117">
        <v>0</v>
      </c>
      <c r="AG113" s="117">
        <v>0</v>
      </c>
      <c r="AH113" s="117">
        <v>0</v>
      </c>
      <c r="AI113" s="117">
        <v>0</v>
      </c>
      <c r="AJ113" s="117">
        <v>0</v>
      </c>
      <c r="AK113" s="117">
        <v>0</v>
      </c>
      <c r="AL113" s="117">
        <v>0</v>
      </c>
      <c r="AM113" s="117">
        <v>0</v>
      </c>
      <c r="AN113" s="117">
        <v>0</v>
      </c>
      <c r="AO113" s="117">
        <v>0</v>
      </c>
      <c r="AP113" s="117">
        <v>0</v>
      </c>
      <c r="AQ113" s="117">
        <v>0</v>
      </c>
      <c r="AR113" s="117">
        <v>0</v>
      </c>
      <c r="AS113" s="117">
        <v>0</v>
      </c>
      <c r="AT113" s="117">
        <v>0</v>
      </c>
      <c r="AU113" s="117">
        <v>0</v>
      </c>
      <c r="AV113" s="117">
        <v>0</v>
      </c>
      <c r="AW113" s="117">
        <v>0</v>
      </c>
      <c r="AX113" s="117">
        <v>0</v>
      </c>
      <c r="AY113" s="117">
        <v>0</v>
      </c>
    </row>
    <row r="114" spans="1:51" ht="20" customHeight="1" x14ac:dyDescent="0.2">
      <c r="A114" s="21">
        <v>113</v>
      </c>
      <c r="B114" s="22" t="s">
        <v>258</v>
      </c>
      <c r="C114" s="117">
        <v>9381.59670247346</v>
      </c>
      <c r="D114" s="117">
        <v>5039.5001948921126</v>
      </c>
      <c r="E114" s="117">
        <v>4826.6221746777101</v>
      </c>
      <c r="F114" s="117">
        <v>4771.0890735144494</v>
      </c>
      <c r="G114" s="117">
        <v>10830.63081042984</v>
      </c>
      <c r="H114" s="117">
        <v>5893.2031979416952</v>
      </c>
      <c r="I114" s="117">
        <v>5476.3522238848673</v>
      </c>
      <c r="J114" s="117">
        <v>5635.8377520124814</v>
      </c>
      <c r="K114" s="117">
        <v>12174.014372626723</v>
      </c>
      <c r="L114" s="117">
        <v>6481.1959978763034</v>
      </c>
      <c r="M114" s="117">
        <v>6041.2507475751054</v>
      </c>
      <c r="N114" s="117">
        <v>6075.2632262224179</v>
      </c>
      <c r="O114" s="117">
        <v>13456.841518667577</v>
      </c>
      <c r="P114" s="117">
        <v>7884.6257469594948</v>
      </c>
      <c r="Q114" s="117">
        <v>7000.423113352279</v>
      </c>
      <c r="R114" s="117">
        <v>6723.147735978675</v>
      </c>
      <c r="S114" s="117">
        <v>14633.310691431894</v>
      </c>
      <c r="T114" s="117">
        <v>8324.0935224931272</v>
      </c>
      <c r="U114" s="117">
        <v>7899.1993189131945</v>
      </c>
      <c r="V114" s="117">
        <v>7572.4109398696646</v>
      </c>
      <c r="W114" s="117">
        <v>16246.113971156288</v>
      </c>
      <c r="X114" s="117">
        <v>9230.2722273604377</v>
      </c>
      <c r="Y114" s="117">
        <v>7998.4365635742879</v>
      </c>
      <c r="Z114" s="117">
        <v>8289.7762750285365</v>
      </c>
      <c r="AA114" s="117">
        <v>16893.462666009662</v>
      </c>
      <c r="AB114" s="117">
        <v>9851.8995847464503</v>
      </c>
      <c r="AC114" s="117">
        <v>8692.4095454583112</v>
      </c>
      <c r="AD114" s="117">
        <v>8607.2762708240953</v>
      </c>
      <c r="AE114" s="117">
        <v>18320.25691014983</v>
      </c>
      <c r="AF114" s="117">
        <v>10876.417071580137</v>
      </c>
      <c r="AG114" s="117">
        <v>10030.816732708894</v>
      </c>
      <c r="AH114" s="117">
        <v>9436.6455754501822</v>
      </c>
      <c r="AI114" s="117">
        <v>19899.505866742511</v>
      </c>
      <c r="AJ114" s="117">
        <v>12740.054911824405</v>
      </c>
      <c r="AK114" s="117">
        <v>11484.199043796885</v>
      </c>
      <c r="AL114" s="117">
        <v>10742.2202637187</v>
      </c>
      <c r="AM114" s="117">
        <v>21821.814513197576</v>
      </c>
      <c r="AN114" s="117">
        <v>13496.154787483054</v>
      </c>
      <c r="AO114" s="117">
        <v>12625.955435664682</v>
      </c>
      <c r="AP114" s="117">
        <v>12039.431993472581</v>
      </c>
      <c r="AQ114" s="117">
        <v>23847.3373622502</v>
      </c>
      <c r="AR114" s="117">
        <v>11107.622144090017</v>
      </c>
      <c r="AS114" s="117">
        <v>13597.684145066243</v>
      </c>
      <c r="AT114" s="117">
        <v>13052.278933031943</v>
      </c>
      <c r="AU114" s="117">
        <v>26904.214217000001</v>
      </c>
      <c r="AV114" s="117">
        <v>16113.525444999999</v>
      </c>
      <c r="AW114" s="117">
        <v>16353.480414</v>
      </c>
      <c r="AX114" s="117">
        <v>15644.591641999999</v>
      </c>
      <c r="AY114" s="117">
        <v>29449.318600519087</v>
      </c>
    </row>
    <row r="115" spans="1:51" ht="20" customHeight="1" x14ac:dyDescent="0.2">
      <c r="A115" s="21">
        <v>114</v>
      </c>
      <c r="B115" s="22" t="s">
        <v>264</v>
      </c>
      <c r="C115" s="117">
        <v>8284.9318304952158</v>
      </c>
      <c r="D115" s="117">
        <v>8582.1191158566071</v>
      </c>
      <c r="E115" s="117">
        <v>9090.4196886743339</v>
      </c>
      <c r="F115" s="117">
        <v>10230.635908632446</v>
      </c>
      <c r="G115" s="117">
        <v>9850.2127869111264</v>
      </c>
      <c r="H115" s="117">
        <v>10112.990288376814</v>
      </c>
      <c r="I115" s="117">
        <v>10173.860823164634</v>
      </c>
      <c r="J115" s="117">
        <v>11950.458591414288</v>
      </c>
      <c r="K115" s="117">
        <v>11280.499280699258</v>
      </c>
      <c r="L115" s="117">
        <v>11496.575657818006</v>
      </c>
      <c r="M115" s="117">
        <v>11716.163786678306</v>
      </c>
      <c r="N115" s="117">
        <v>13770.898386108069</v>
      </c>
      <c r="O115" s="117">
        <v>12167.612305728828</v>
      </c>
      <c r="P115" s="117">
        <v>12715.387316266628</v>
      </c>
      <c r="Q115" s="117">
        <v>13164.864547643145</v>
      </c>
      <c r="R115" s="117">
        <v>14657.329832396295</v>
      </c>
      <c r="S115" s="117">
        <v>14188.207301793882</v>
      </c>
      <c r="T115" s="117">
        <v>14170.424826508066</v>
      </c>
      <c r="U115" s="117">
        <v>14616.635123553182</v>
      </c>
      <c r="V115" s="117">
        <v>16302.42402027235</v>
      </c>
      <c r="W115" s="117">
        <v>14851.964001897928</v>
      </c>
      <c r="X115" s="117">
        <v>15093.445111608282</v>
      </c>
      <c r="Y115" s="117">
        <v>15128.287172812808</v>
      </c>
      <c r="Z115" s="117">
        <v>18259.321873538815</v>
      </c>
      <c r="AA115" s="117">
        <v>15897.973673772944</v>
      </c>
      <c r="AB115" s="117">
        <v>15956.333845994957</v>
      </c>
      <c r="AC115" s="117">
        <v>15742.801084186978</v>
      </c>
      <c r="AD115" s="117">
        <v>16292.748991432307</v>
      </c>
      <c r="AE115" s="117">
        <v>15848.111797867499</v>
      </c>
      <c r="AF115" s="117">
        <v>16255.88838626474</v>
      </c>
      <c r="AG115" s="117">
        <v>16672.326188381106</v>
      </c>
      <c r="AH115" s="117">
        <v>18480.60846099853</v>
      </c>
      <c r="AI115" s="117">
        <v>17696.426900189308</v>
      </c>
      <c r="AJ115" s="117">
        <v>18604.026491293906</v>
      </c>
      <c r="AK115" s="117">
        <v>18965.036571397337</v>
      </c>
      <c r="AL115" s="117">
        <v>20081.553346541979</v>
      </c>
      <c r="AM115" s="117">
        <v>20299.403178379813</v>
      </c>
      <c r="AN115" s="117">
        <v>21142.290036333252</v>
      </c>
      <c r="AO115" s="117">
        <v>21022.359663736657</v>
      </c>
      <c r="AP115" s="117">
        <v>22282.114296206913</v>
      </c>
      <c r="AQ115" s="117">
        <v>23019.246402242043</v>
      </c>
      <c r="AR115" s="117">
        <v>17531.542090105235</v>
      </c>
      <c r="AS115" s="117">
        <v>21870.609114115639</v>
      </c>
      <c r="AT115" s="117">
        <v>22403.214034092955</v>
      </c>
      <c r="AU115" s="117">
        <v>24105.565929</v>
      </c>
      <c r="AV115" s="117">
        <v>22903.188534000001</v>
      </c>
      <c r="AW115" s="117">
        <v>26885.379005999999</v>
      </c>
      <c r="AX115" s="117">
        <v>29420.206317999997</v>
      </c>
      <c r="AY115" s="117">
        <v>28313.215868373423</v>
      </c>
    </row>
    <row r="116" spans="1:51" ht="20" customHeight="1" x14ac:dyDescent="0.2">
      <c r="A116" s="21">
        <v>115</v>
      </c>
      <c r="B116" s="22" t="s">
        <v>273</v>
      </c>
      <c r="C116" s="117">
        <v>0</v>
      </c>
      <c r="D116" s="117">
        <v>0</v>
      </c>
      <c r="E116" s="117">
        <v>0</v>
      </c>
      <c r="F116" s="117">
        <v>0</v>
      </c>
      <c r="G116" s="117">
        <v>0</v>
      </c>
      <c r="H116" s="117">
        <v>0</v>
      </c>
      <c r="I116" s="117">
        <v>0</v>
      </c>
      <c r="J116" s="117">
        <v>0</v>
      </c>
      <c r="K116" s="117">
        <v>0</v>
      </c>
      <c r="L116" s="117">
        <v>0</v>
      </c>
      <c r="M116" s="117">
        <v>0</v>
      </c>
      <c r="N116" s="117">
        <v>0</v>
      </c>
      <c r="O116" s="117">
        <v>0</v>
      </c>
      <c r="P116" s="117">
        <v>0</v>
      </c>
      <c r="Q116" s="117">
        <v>0</v>
      </c>
      <c r="R116" s="117">
        <v>0</v>
      </c>
      <c r="S116" s="117">
        <v>0</v>
      </c>
      <c r="T116" s="117">
        <v>0</v>
      </c>
      <c r="U116" s="117">
        <v>0</v>
      </c>
      <c r="V116" s="117">
        <v>0</v>
      </c>
      <c r="W116" s="117">
        <v>0</v>
      </c>
      <c r="X116" s="117">
        <v>0</v>
      </c>
      <c r="Y116" s="117">
        <v>0</v>
      </c>
      <c r="Z116" s="117">
        <v>0</v>
      </c>
      <c r="AA116" s="117">
        <v>0</v>
      </c>
      <c r="AB116" s="117">
        <v>0</v>
      </c>
      <c r="AC116" s="117">
        <v>0</v>
      </c>
      <c r="AD116" s="117">
        <v>0</v>
      </c>
      <c r="AE116" s="117">
        <v>0</v>
      </c>
      <c r="AF116" s="117">
        <v>0</v>
      </c>
      <c r="AG116" s="117">
        <v>0</v>
      </c>
      <c r="AH116" s="117">
        <v>0</v>
      </c>
      <c r="AI116" s="117">
        <v>0</v>
      </c>
      <c r="AJ116" s="117">
        <v>0</v>
      </c>
      <c r="AK116" s="117">
        <v>0</v>
      </c>
      <c r="AL116" s="117">
        <v>0</v>
      </c>
      <c r="AM116" s="117">
        <v>0</v>
      </c>
      <c r="AN116" s="117">
        <v>0</v>
      </c>
      <c r="AO116" s="117">
        <v>0</v>
      </c>
      <c r="AP116" s="117">
        <v>0</v>
      </c>
      <c r="AQ116" s="117">
        <v>0</v>
      </c>
      <c r="AR116" s="117">
        <v>0</v>
      </c>
      <c r="AS116" s="117">
        <v>0</v>
      </c>
      <c r="AT116" s="117">
        <v>0</v>
      </c>
      <c r="AU116" s="117">
        <v>0</v>
      </c>
      <c r="AV116" s="117">
        <v>0</v>
      </c>
      <c r="AW116" s="117">
        <v>0</v>
      </c>
      <c r="AX116" s="117">
        <v>0</v>
      </c>
      <c r="AY116" s="117">
        <v>0</v>
      </c>
    </row>
    <row r="117" spans="1:51" ht="20" customHeight="1" x14ac:dyDescent="0.2">
      <c r="A117" s="21">
        <v>116</v>
      </c>
      <c r="B117" s="22" t="s">
        <v>278</v>
      </c>
      <c r="C117" s="117">
        <v>0</v>
      </c>
      <c r="D117" s="117">
        <v>0</v>
      </c>
      <c r="E117" s="117">
        <v>0</v>
      </c>
      <c r="F117" s="117">
        <v>0</v>
      </c>
      <c r="G117" s="117">
        <v>0</v>
      </c>
      <c r="H117" s="117">
        <v>0</v>
      </c>
      <c r="I117" s="117">
        <v>0</v>
      </c>
      <c r="J117" s="117">
        <v>0</v>
      </c>
      <c r="K117" s="117">
        <v>0</v>
      </c>
      <c r="L117" s="117">
        <v>0</v>
      </c>
      <c r="M117" s="117">
        <v>0</v>
      </c>
      <c r="N117" s="117">
        <v>0</v>
      </c>
      <c r="O117" s="117">
        <v>0</v>
      </c>
      <c r="P117" s="117">
        <v>0</v>
      </c>
      <c r="Q117" s="117">
        <v>0</v>
      </c>
      <c r="R117" s="117">
        <v>0</v>
      </c>
      <c r="S117" s="117">
        <v>0</v>
      </c>
      <c r="T117" s="117">
        <v>0</v>
      </c>
      <c r="U117" s="117">
        <v>0</v>
      </c>
      <c r="V117" s="117">
        <v>0</v>
      </c>
      <c r="W117" s="117">
        <v>0</v>
      </c>
      <c r="X117" s="117">
        <v>0</v>
      </c>
      <c r="Y117" s="117">
        <v>0</v>
      </c>
      <c r="Z117" s="117">
        <v>0</v>
      </c>
      <c r="AA117" s="117">
        <v>0</v>
      </c>
      <c r="AB117" s="117">
        <v>0</v>
      </c>
      <c r="AC117" s="117">
        <v>0</v>
      </c>
      <c r="AD117" s="117">
        <v>0</v>
      </c>
      <c r="AE117" s="117">
        <v>0</v>
      </c>
      <c r="AF117" s="117">
        <v>0</v>
      </c>
      <c r="AG117" s="117">
        <v>0</v>
      </c>
      <c r="AH117" s="117">
        <v>0</v>
      </c>
      <c r="AI117" s="117">
        <v>0</v>
      </c>
      <c r="AJ117" s="117">
        <v>0</v>
      </c>
      <c r="AK117" s="117">
        <v>0</v>
      </c>
      <c r="AL117" s="117">
        <v>0</v>
      </c>
      <c r="AM117" s="117">
        <v>0</v>
      </c>
      <c r="AN117" s="117">
        <v>0</v>
      </c>
      <c r="AO117" s="117">
        <v>0</v>
      </c>
      <c r="AP117" s="117">
        <v>0</v>
      </c>
      <c r="AQ117" s="117">
        <v>0</v>
      </c>
      <c r="AR117" s="117">
        <v>0</v>
      </c>
      <c r="AS117" s="117">
        <v>0</v>
      </c>
      <c r="AT117" s="117">
        <v>0</v>
      </c>
      <c r="AU117" s="117">
        <v>0</v>
      </c>
      <c r="AV117" s="117">
        <v>0</v>
      </c>
      <c r="AW117" s="117">
        <v>0</v>
      </c>
      <c r="AX117" s="117">
        <v>0</v>
      </c>
      <c r="AY117" s="117">
        <v>0</v>
      </c>
    </row>
    <row r="118" spans="1:51" ht="20" customHeight="1" x14ac:dyDescent="0.2">
      <c r="A118" s="115">
        <v>12</v>
      </c>
      <c r="B118" s="115" t="s">
        <v>246</v>
      </c>
      <c r="C118" s="116">
        <v>2892.4830643289079</v>
      </c>
      <c r="D118" s="116">
        <v>2882.8122061647809</v>
      </c>
      <c r="E118" s="116">
        <v>2849.7833909810397</v>
      </c>
      <c r="F118" s="116">
        <v>3471.270878405272</v>
      </c>
      <c r="G118" s="116">
        <v>3799.3124737518037</v>
      </c>
      <c r="H118" s="116">
        <v>3668.1387586534856</v>
      </c>
      <c r="I118" s="116">
        <v>3671.4148802613281</v>
      </c>
      <c r="J118" s="116">
        <v>4467.1504219754825</v>
      </c>
      <c r="K118" s="116">
        <v>4334.4717582679314</v>
      </c>
      <c r="L118" s="116">
        <v>4272.9719337817387</v>
      </c>
      <c r="M118" s="116">
        <v>4039.175394401901</v>
      </c>
      <c r="N118" s="116">
        <v>5104.0292844975193</v>
      </c>
      <c r="O118" s="116">
        <v>5027.2993672686534</v>
      </c>
      <c r="P118" s="116">
        <v>5103.5279589629527</v>
      </c>
      <c r="Q118" s="116">
        <v>4873.5856897493513</v>
      </c>
      <c r="R118" s="116">
        <v>5904.4964832162841</v>
      </c>
      <c r="S118" s="116">
        <v>5818.6121034066073</v>
      </c>
      <c r="T118" s="116">
        <v>5572.1271944921191</v>
      </c>
      <c r="U118" s="116">
        <v>5580.05878749563</v>
      </c>
      <c r="V118" s="116">
        <v>6412.5673379857135</v>
      </c>
      <c r="W118" s="116">
        <v>6868.0307070374738</v>
      </c>
      <c r="X118" s="116">
        <v>6286.2974415658246</v>
      </c>
      <c r="Y118" s="116">
        <v>5981.0264675676635</v>
      </c>
      <c r="Z118" s="116">
        <v>7467.5923559670591</v>
      </c>
      <c r="AA118" s="116">
        <v>7428.1706913650814</v>
      </c>
      <c r="AB118" s="116">
        <v>6876.8258953672439</v>
      </c>
      <c r="AC118" s="116">
        <v>6607.5144690793932</v>
      </c>
      <c r="AD118" s="116">
        <v>8797.1014846068829</v>
      </c>
      <c r="AE118" s="116">
        <v>8127.1729248997244</v>
      </c>
      <c r="AF118" s="116">
        <v>7557.1420917200558</v>
      </c>
      <c r="AG118" s="116">
        <v>7472.219651436053</v>
      </c>
      <c r="AH118" s="116">
        <v>8871.6518293569643</v>
      </c>
      <c r="AI118" s="116">
        <v>8559.2950520824852</v>
      </c>
      <c r="AJ118" s="116">
        <v>8243.378642706939</v>
      </c>
      <c r="AK118" s="116">
        <v>7885.3815783448099</v>
      </c>
      <c r="AL118" s="116">
        <v>9492.0732038169663</v>
      </c>
      <c r="AM118" s="116">
        <v>9379.2507248432776</v>
      </c>
      <c r="AN118" s="116">
        <v>9132.3407121626042</v>
      </c>
      <c r="AO118" s="116">
        <v>8988.4073439898857</v>
      </c>
      <c r="AP118" s="116">
        <v>11106.227823184232</v>
      </c>
      <c r="AQ118" s="116">
        <v>9757.3157941164682</v>
      </c>
      <c r="AR118" s="116">
        <v>8916.142687047608</v>
      </c>
      <c r="AS118" s="116">
        <v>9679.7042960131876</v>
      </c>
      <c r="AT118" s="116">
        <v>12500.022631232438</v>
      </c>
      <c r="AU118" s="116">
        <v>9575.5608819999998</v>
      </c>
      <c r="AV118" s="116">
        <v>10093.232249000001</v>
      </c>
      <c r="AW118" s="116">
        <v>10286.264268000001</v>
      </c>
      <c r="AX118" s="116">
        <v>14553.627001999999</v>
      </c>
      <c r="AY118" s="116">
        <v>11640.07193593091</v>
      </c>
    </row>
    <row r="119" spans="1:51" ht="20" customHeight="1" x14ac:dyDescent="0.2">
      <c r="A119" s="115">
        <v>13</v>
      </c>
      <c r="B119" s="115" t="s">
        <v>243</v>
      </c>
      <c r="C119" s="116">
        <v>55898.447077361714</v>
      </c>
      <c r="D119" s="116">
        <v>53517.221195749051</v>
      </c>
      <c r="E119" s="116">
        <v>51440.799174519423</v>
      </c>
      <c r="F119" s="116">
        <v>58670.857063302952</v>
      </c>
      <c r="G119" s="116">
        <v>64415.821495785698</v>
      </c>
      <c r="H119" s="116">
        <v>59573.648579382483</v>
      </c>
      <c r="I119" s="116">
        <v>57460.508514199137</v>
      </c>
      <c r="J119" s="116">
        <v>68688.18937547176</v>
      </c>
      <c r="K119" s="116">
        <v>72866.01417811685</v>
      </c>
      <c r="L119" s="116">
        <v>68886.280217340493</v>
      </c>
      <c r="M119" s="116">
        <v>65491.022945466953</v>
      </c>
      <c r="N119" s="116">
        <v>75586.280235649625</v>
      </c>
      <c r="O119" s="116">
        <v>76548.747954000763</v>
      </c>
      <c r="P119" s="116">
        <v>73506.968938748905</v>
      </c>
      <c r="Q119" s="116">
        <v>68927.921373044417</v>
      </c>
      <c r="R119" s="116">
        <v>79978.743802459605</v>
      </c>
      <c r="S119" s="116">
        <v>86643.048028258781</v>
      </c>
      <c r="T119" s="116">
        <v>79989.978497431061</v>
      </c>
      <c r="U119" s="116">
        <v>79637.553087000502</v>
      </c>
      <c r="V119" s="116">
        <v>83944.16321721932</v>
      </c>
      <c r="W119" s="116">
        <v>92820.68987070104</v>
      </c>
      <c r="X119" s="116">
        <v>84157.963340061426</v>
      </c>
      <c r="Y119" s="116">
        <v>78036.788558336892</v>
      </c>
      <c r="Z119" s="116">
        <v>88727.746341340811</v>
      </c>
      <c r="AA119" s="116">
        <v>98609.2505351687</v>
      </c>
      <c r="AB119" s="116">
        <v>88249.285236288677</v>
      </c>
      <c r="AC119" s="116">
        <v>82262.093087926914</v>
      </c>
      <c r="AD119" s="116">
        <v>107797.66859660509</v>
      </c>
      <c r="AE119" s="116">
        <v>102128.24110857325</v>
      </c>
      <c r="AF119" s="116">
        <v>91031.54905851277</v>
      </c>
      <c r="AG119" s="116">
        <v>90328.004683587365</v>
      </c>
      <c r="AH119" s="116">
        <v>102011.90168936824</v>
      </c>
      <c r="AI119" s="116">
        <v>108855.71162803895</v>
      </c>
      <c r="AJ119" s="116">
        <v>102573.35918177673</v>
      </c>
      <c r="AK119" s="116">
        <v>97564.400512242064</v>
      </c>
      <c r="AL119" s="116">
        <v>112798.57676995487</v>
      </c>
      <c r="AM119" s="116">
        <v>113004.47989008193</v>
      </c>
      <c r="AN119" s="116">
        <v>105706.58101061598</v>
      </c>
      <c r="AO119" s="116">
        <v>103333.98126924728</v>
      </c>
      <c r="AP119" s="116">
        <v>129217.552129385</v>
      </c>
      <c r="AQ119" s="116">
        <v>124581.19707673683</v>
      </c>
      <c r="AR119" s="116">
        <v>116026.7717448895</v>
      </c>
      <c r="AS119" s="116">
        <v>143132.97061280155</v>
      </c>
      <c r="AT119" s="116">
        <v>136707.14036027071</v>
      </c>
      <c r="AU119" s="116">
        <v>134948.01348081528</v>
      </c>
      <c r="AV119" s="116">
        <v>130026.87685593395</v>
      </c>
      <c r="AW119" s="116">
        <v>148959.42594531458</v>
      </c>
      <c r="AX119" s="116">
        <v>168027.87135499882</v>
      </c>
      <c r="AY119" s="116">
        <v>164018.70336188047</v>
      </c>
    </row>
    <row r="120" spans="1:51" ht="20" customHeight="1" x14ac:dyDescent="0.2">
      <c r="A120" s="115">
        <v>14</v>
      </c>
      <c r="B120" s="115" t="s">
        <v>247</v>
      </c>
      <c r="C120" s="116">
        <v>6095.4294343118727</v>
      </c>
      <c r="D120" s="116">
        <v>4658.3115622681744</v>
      </c>
      <c r="E120" s="116">
        <v>5928.3413376076896</v>
      </c>
      <c r="F120" s="116">
        <v>5582.9198818296645</v>
      </c>
      <c r="G120" s="116">
        <v>6004.9412287423802</v>
      </c>
      <c r="H120" s="116">
        <v>5917.2706612211596</v>
      </c>
      <c r="I120" s="116">
        <v>6793.4796437011537</v>
      </c>
      <c r="J120" s="116">
        <v>7061.7788049169958</v>
      </c>
      <c r="K120" s="116">
        <v>7147.7340157037779</v>
      </c>
      <c r="L120" s="116">
        <v>6491.2053213296031</v>
      </c>
      <c r="M120" s="116">
        <v>6979.8394665317028</v>
      </c>
      <c r="N120" s="116">
        <v>7530.4345933817985</v>
      </c>
      <c r="O120" s="116">
        <v>6046.8643338339198</v>
      </c>
      <c r="P120" s="116">
        <v>6394.2056557231554</v>
      </c>
      <c r="Q120" s="116">
        <v>7286.6255671682584</v>
      </c>
      <c r="R120" s="116">
        <v>6612.6026986986881</v>
      </c>
      <c r="S120" s="116">
        <v>8757.3455394282555</v>
      </c>
      <c r="T120" s="116">
        <v>6903.7067720281675</v>
      </c>
      <c r="U120" s="116">
        <v>7576.17339399714</v>
      </c>
      <c r="V120" s="116">
        <v>10002.043960185063</v>
      </c>
      <c r="W120" s="116">
        <v>8944.9013787340664</v>
      </c>
      <c r="X120" s="116">
        <v>7975.4896747929306</v>
      </c>
      <c r="Y120" s="116">
        <v>8287.4913508809532</v>
      </c>
      <c r="Z120" s="116">
        <v>15860.075514905904</v>
      </c>
      <c r="AA120" s="116">
        <v>10860.676088003327</v>
      </c>
      <c r="AB120" s="116">
        <v>13680.985148591744</v>
      </c>
      <c r="AC120" s="116">
        <v>11893.900512179665</v>
      </c>
      <c r="AD120" s="116">
        <v>7913.7155695819592</v>
      </c>
      <c r="AE120" s="116">
        <v>12402.979354399966</v>
      </c>
      <c r="AF120" s="116">
        <v>9866.7778872392264</v>
      </c>
      <c r="AG120" s="116">
        <v>11598.994678227114</v>
      </c>
      <c r="AH120" s="116">
        <v>8995.1158018189162</v>
      </c>
      <c r="AI120" s="116">
        <v>11955.436503009641</v>
      </c>
      <c r="AJ120" s="116">
        <v>10148.312237284716</v>
      </c>
      <c r="AK120" s="116">
        <v>10045.511650088742</v>
      </c>
      <c r="AL120" s="116">
        <v>10202.857728383944</v>
      </c>
      <c r="AM120" s="116">
        <v>15366.724917577088</v>
      </c>
      <c r="AN120" s="116">
        <v>13615.797051173962</v>
      </c>
      <c r="AO120" s="116">
        <v>13506.754629136358</v>
      </c>
      <c r="AP120" s="116">
        <v>13889.199782938189</v>
      </c>
      <c r="AQ120" s="116">
        <v>27240.904048140219</v>
      </c>
      <c r="AR120" s="116">
        <v>4451.7617043396849</v>
      </c>
      <c r="AS120" s="116">
        <v>8962.3667234966451</v>
      </c>
      <c r="AT120" s="116">
        <v>4464.4631512323504</v>
      </c>
      <c r="AU120" s="116">
        <v>24333.244442732095</v>
      </c>
      <c r="AV120" s="116">
        <v>10125.933299412009</v>
      </c>
      <c r="AW120" s="116">
        <v>16996.207314824711</v>
      </c>
      <c r="AX120" s="116">
        <v>7098.6562886685833</v>
      </c>
      <c r="AY120" s="116">
        <v>10825.057964527792</v>
      </c>
    </row>
    <row r="121" spans="1:51" ht="20" customHeight="1" x14ac:dyDescent="0.2">
      <c r="A121" s="118">
        <v>1411</v>
      </c>
      <c r="B121" s="118" t="s">
        <v>815</v>
      </c>
      <c r="C121" s="119">
        <v>1476.54109231537</v>
      </c>
      <c r="D121" s="119">
        <v>1457.2259285380349</v>
      </c>
      <c r="E121" s="119">
        <v>1545.0546575110363</v>
      </c>
      <c r="F121" s="119">
        <v>2151.1783216355579</v>
      </c>
      <c r="G121" s="119">
        <v>1066.2665098437949</v>
      </c>
      <c r="H121" s="119">
        <v>2060.3815301972222</v>
      </c>
      <c r="I121" s="119">
        <v>2465.1416589317423</v>
      </c>
      <c r="J121" s="119">
        <v>3515.2103010272413</v>
      </c>
      <c r="K121" s="119">
        <v>2639.4783247273795</v>
      </c>
      <c r="L121" s="119">
        <v>3114.5438393443228</v>
      </c>
      <c r="M121" s="119">
        <v>2932.9574285661479</v>
      </c>
      <c r="N121" s="119">
        <v>4008.020407362148</v>
      </c>
      <c r="O121" s="119">
        <v>802.86319322790155</v>
      </c>
      <c r="P121" s="119">
        <v>1320.3353189248285</v>
      </c>
      <c r="Q121" s="119">
        <v>1806.0106331912993</v>
      </c>
      <c r="R121" s="119">
        <v>2700.7908546559702</v>
      </c>
      <c r="S121" s="119">
        <v>2708.5633598113495</v>
      </c>
      <c r="T121" s="119">
        <v>2344.8277455016287</v>
      </c>
      <c r="U121" s="119">
        <v>2642.3507715141664</v>
      </c>
      <c r="V121" s="119">
        <v>3968.0033007728512</v>
      </c>
      <c r="W121" s="119">
        <v>2871.7044862218609</v>
      </c>
      <c r="X121" s="119">
        <v>1544.174033167119</v>
      </c>
      <c r="Y121" s="119">
        <v>2339.7945975668977</v>
      </c>
      <c r="Z121" s="119">
        <v>7146.7658232541526</v>
      </c>
      <c r="AA121" s="119">
        <v>3304.5267345365737</v>
      </c>
      <c r="AB121" s="119">
        <v>6568.9819846358932</v>
      </c>
      <c r="AC121" s="119">
        <v>4320.5706300071533</v>
      </c>
      <c r="AD121" s="119">
        <v>3429.309911750358</v>
      </c>
      <c r="AE121" s="119">
        <v>5119.1803809581634</v>
      </c>
      <c r="AF121" s="119">
        <v>4508.2927459383554</v>
      </c>
      <c r="AG121" s="119">
        <v>3556.0425126130867</v>
      </c>
      <c r="AH121" s="119">
        <v>2052.4843604903945</v>
      </c>
      <c r="AI121" s="119">
        <v>3595.7862633195323</v>
      </c>
      <c r="AJ121" s="119">
        <v>2420.9341760041721</v>
      </c>
      <c r="AK121" s="119">
        <v>3235.1334547981833</v>
      </c>
      <c r="AL121" s="119">
        <v>3693.563235218126</v>
      </c>
      <c r="AM121" s="119">
        <v>3023.8670311178612</v>
      </c>
      <c r="AN121" s="119">
        <v>4787.7277988112919</v>
      </c>
      <c r="AO121" s="119">
        <v>4238.9126881283373</v>
      </c>
      <c r="AP121" s="119">
        <v>4156.3846724025043</v>
      </c>
      <c r="AQ121" s="119">
        <v>2242.8969223212857</v>
      </c>
      <c r="AR121" s="119">
        <v>2519.3353851194875</v>
      </c>
      <c r="AS121" s="119">
        <v>2560.3633518011529</v>
      </c>
      <c r="AT121" s="119">
        <v>3381.1845678161726</v>
      </c>
      <c r="AU121" s="119">
        <v>2507.6076635473542</v>
      </c>
      <c r="AV121" s="119">
        <v>2853.2359263459512</v>
      </c>
      <c r="AW121" s="119">
        <v>2888.0588971392881</v>
      </c>
      <c r="AX121" s="119">
        <v>3793.8099836674</v>
      </c>
      <c r="AY121" s="119">
        <v>2617.3698464477616</v>
      </c>
    </row>
    <row r="122" spans="1:51" ht="20" customHeight="1" x14ac:dyDescent="0.2">
      <c r="A122" s="120" t="s">
        <v>392</v>
      </c>
      <c r="B122" s="118" t="s">
        <v>393</v>
      </c>
      <c r="C122" s="119">
        <v>4618.8883419965023</v>
      </c>
      <c r="D122" s="119">
        <v>3201.0856337301393</v>
      </c>
      <c r="E122" s="119">
        <v>4383.2866800966531</v>
      </c>
      <c r="F122" s="119">
        <v>3431.7415601941066</v>
      </c>
      <c r="G122" s="119">
        <v>4938.6747188985855</v>
      </c>
      <c r="H122" s="119">
        <v>3856.8891310239374</v>
      </c>
      <c r="I122" s="119">
        <v>4328.3379847694114</v>
      </c>
      <c r="J122" s="119">
        <v>3546.5685038897545</v>
      </c>
      <c r="K122" s="119">
        <v>4508.2556909763989</v>
      </c>
      <c r="L122" s="119">
        <v>3376.6614819852803</v>
      </c>
      <c r="M122" s="119">
        <v>4046.8820379655549</v>
      </c>
      <c r="N122" s="119">
        <v>3522.4141860196505</v>
      </c>
      <c r="O122" s="119">
        <v>5244.0011406060185</v>
      </c>
      <c r="P122" s="119">
        <v>5073.8703367983271</v>
      </c>
      <c r="Q122" s="119">
        <v>5480.614933976959</v>
      </c>
      <c r="R122" s="119">
        <v>3911.8118440427179</v>
      </c>
      <c r="S122" s="119">
        <v>6048.7821796169064</v>
      </c>
      <c r="T122" s="119">
        <v>4558.8790265265388</v>
      </c>
      <c r="U122" s="119">
        <v>4933.8226224829741</v>
      </c>
      <c r="V122" s="119">
        <v>6034.0406594122123</v>
      </c>
      <c r="W122" s="119">
        <v>6073.1968925122055</v>
      </c>
      <c r="X122" s="119">
        <v>6431.3156416258116</v>
      </c>
      <c r="Y122" s="119">
        <v>5947.696753314056</v>
      </c>
      <c r="Z122" s="119">
        <v>8713.3096916517516</v>
      </c>
      <c r="AA122" s="119">
        <v>7556.1493534667534</v>
      </c>
      <c r="AB122" s="119">
        <v>7112.0031639558511</v>
      </c>
      <c r="AC122" s="119">
        <v>7573.329882172512</v>
      </c>
      <c r="AD122" s="119">
        <v>4484.4056578316013</v>
      </c>
      <c r="AE122" s="119">
        <v>7283.7989734418024</v>
      </c>
      <c r="AF122" s="119">
        <v>5358.485141300871</v>
      </c>
      <c r="AG122" s="119">
        <v>8042.9521656140278</v>
      </c>
      <c r="AH122" s="119">
        <v>6942.6314413285218</v>
      </c>
      <c r="AI122" s="119">
        <v>8359.6502396901087</v>
      </c>
      <c r="AJ122" s="119">
        <v>7727.378061280544</v>
      </c>
      <c r="AK122" s="119">
        <v>6810.3781952905583</v>
      </c>
      <c r="AL122" s="119">
        <v>6509.2944931658185</v>
      </c>
      <c r="AM122" s="119">
        <v>12342.857886459227</v>
      </c>
      <c r="AN122" s="119">
        <v>8828.0692523626713</v>
      </c>
      <c r="AO122" s="119">
        <v>9267.8419410080205</v>
      </c>
      <c r="AP122" s="119">
        <v>9732.8151105356847</v>
      </c>
      <c r="AQ122" s="119">
        <v>24998.007125818935</v>
      </c>
      <c r="AR122" s="119">
        <v>1932.4263192201975</v>
      </c>
      <c r="AS122" s="119">
        <v>6402.0033716954922</v>
      </c>
      <c r="AT122" s="119">
        <v>1083.2785834161778</v>
      </c>
      <c r="AU122" s="119">
        <v>21825.636779184741</v>
      </c>
      <c r="AV122" s="119">
        <v>7272.6973730660575</v>
      </c>
      <c r="AW122" s="119">
        <v>14108.148417685423</v>
      </c>
      <c r="AX122" s="119">
        <v>3304.8463050011833</v>
      </c>
      <c r="AY122" s="119">
        <v>8207.6881180800301</v>
      </c>
    </row>
    <row r="123" spans="1:51" ht="20" customHeight="1" x14ac:dyDescent="0.2">
      <c r="A123" s="18" t="s">
        <v>394</v>
      </c>
      <c r="B123" s="19" t="s">
        <v>816</v>
      </c>
      <c r="C123" s="20">
        <v>65601.504134764211</v>
      </c>
      <c r="D123" s="20">
        <v>75758.273235094632</v>
      </c>
      <c r="E123" s="20">
        <v>77370.12915487359</v>
      </c>
      <c r="F123" s="20">
        <v>95395.406877795263</v>
      </c>
      <c r="G123" s="20">
        <v>71738.559230062179</v>
      </c>
      <c r="H123" s="20">
        <v>86322.672080629069</v>
      </c>
      <c r="I123" s="20">
        <v>87292.892352433308</v>
      </c>
      <c r="J123" s="20">
        <v>106912.47711444659</v>
      </c>
      <c r="K123" s="20">
        <v>83751.463127881725</v>
      </c>
      <c r="L123" s="20">
        <v>101114.43978638548</v>
      </c>
      <c r="M123" s="20">
        <v>101876.43239731425</v>
      </c>
      <c r="N123" s="20">
        <v>117102.68059367272</v>
      </c>
      <c r="O123" s="20">
        <v>82181.030855558274</v>
      </c>
      <c r="P123" s="20">
        <v>103083.41316581941</v>
      </c>
      <c r="Q123" s="20">
        <v>105371.21762196851</v>
      </c>
      <c r="R123" s="20">
        <v>133303.89477685408</v>
      </c>
      <c r="S123" s="20">
        <v>101951.19340636484</v>
      </c>
      <c r="T123" s="20">
        <v>119234.05865200206</v>
      </c>
      <c r="U123" s="20">
        <v>120891.27126079799</v>
      </c>
      <c r="V123" s="20">
        <v>142664.93766595548</v>
      </c>
      <c r="W123" s="20">
        <v>110584.73944350916</v>
      </c>
      <c r="X123" s="20">
        <v>129620.66239739707</v>
      </c>
      <c r="Y123" s="20">
        <v>128882.44073358798</v>
      </c>
      <c r="Z123" s="20">
        <v>152493.50841170477</v>
      </c>
      <c r="AA123" s="20">
        <v>120419.04963479159</v>
      </c>
      <c r="AB123" s="20">
        <v>141439.5170189089</v>
      </c>
      <c r="AC123" s="20">
        <v>135946.41695651089</v>
      </c>
      <c r="AD123" s="20">
        <v>154736.09046791383</v>
      </c>
      <c r="AE123" s="20">
        <v>116345.01586669849</v>
      </c>
      <c r="AF123" s="20">
        <v>136060.53679920422</v>
      </c>
      <c r="AG123" s="20">
        <v>131557.23741372267</v>
      </c>
      <c r="AH123" s="20">
        <v>164372.56268750763</v>
      </c>
      <c r="AI123" s="20">
        <v>129658.61353501258</v>
      </c>
      <c r="AJ123" s="20">
        <v>148776.4792529504</v>
      </c>
      <c r="AK123" s="20">
        <v>148849.07335880474</v>
      </c>
      <c r="AL123" s="20">
        <v>176224.33436422161</v>
      </c>
      <c r="AM123" s="20">
        <v>143456.50796694012</v>
      </c>
      <c r="AN123" s="20">
        <v>162542.5560204034</v>
      </c>
      <c r="AO123" s="20">
        <v>162407.64485511798</v>
      </c>
      <c r="AP123" s="20">
        <v>191238.31667851668</v>
      </c>
      <c r="AQ123" s="20">
        <v>159302.12849454404</v>
      </c>
      <c r="AR123" s="20">
        <v>169427.82160652181</v>
      </c>
      <c r="AS123" s="20">
        <v>175119.27315801199</v>
      </c>
      <c r="AT123" s="20">
        <v>219486.1777604697</v>
      </c>
      <c r="AU123" s="20">
        <v>156817.05411578444</v>
      </c>
      <c r="AV123" s="20">
        <v>183788.98552882063</v>
      </c>
      <c r="AW123" s="20">
        <v>183025.25683828577</v>
      </c>
      <c r="AX123" s="20">
        <v>236890.37796075875</v>
      </c>
      <c r="AY123" s="20">
        <v>190018.82439645045</v>
      </c>
    </row>
    <row r="124" spans="1:51" ht="20" customHeight="1" x14ac:dyDescent="0.2">
      <c r="A124" s="115">
        <v>2</v>
      </c>
      <c r="B124" s="115" t="s">
        <v>488</v>
      </c>
      <c r="C124" s="116">
        <v>61962.289861313111</v>
      </c>
      <c r="D124" s="116">
        <v>72312.340967702243</v>
      </c>
      <c r="E124" s="116">
        <v>72129.441817169252</v>
      </c>
      <c r="F124" s="116">
        <v>88044.329598557437</v>
      </c>
      <c r="G124" s="116">
        <v>69020.56499532357</v>
      </c>
      <c r="H124" s="116">
        <v>82384.926003444183</v>
      </c>
      <c r="I124" s="116">
        <v>82255.219929696497</v>
      </c>
      <c r="J124" s="116">
        <v>99017.547008353024</v>
      </c>
      <c r="K124" s="116">
        <v>79813.611536572673</v>
      </c>
      <c r="L124" s="116">
        <v>95549.467958143257</v>
      </c>
      <c r="M124" s="116">
        <v>95047.109243190032</v>
      </c>
      <c r="N124" s="116">
        <v>108963.34249257663</v>
      </c>
      <c r="O124" s="116">
        <v>81634.705388922361</v>
      </c>
      <c r="P124" s="116">
        <v>101743.27551574331</v>
      </c>
      <c r="Q124" s="116">
        <v>103332.54832832134</v>
      </c>
      <c r="R124" s="116">
        <v>126151.78854716761</v>
      </c>
      <c r="S124" s="116">
        <v>100010.61656214611</v>
      </c>
      <c r="T124" s="116">
        <v>115933.2088874616</v>
      </c>
      <c r="U124" s="116">
        <v>116160.72656864388</v>
      </c>
      <c r="V124" s="116">
        <v>135481.03081744362</v>
      </c>
      <c r="W124" s="116">
        <v>109039.91212903078</v>
      </c>
      <c r="X124" s="116">
        <v>126932.79842900546</v>
      </c>
      <c r="Y124" s="116">
        <v>126405.50529936652</v>
      </c>
      <c r="Z124" s="116">
        <v>147591.46122760174</v>
      </c>
      <c r="AA124" s="116">
        <v>119171.0864155419</v>
      </c>
      <c r="AB124" s="116">
        <v>138717.35812494677</v>
      </c>
      <c r="AC124" s="116">
        <v>133793.50150121775</v>
      </c>
      <c r="AD124" s="116">
        <v>151517.76769788115</v>
      </c>
      <c r="AE124" s="116">
        <v>119192.13989848795</v>
      </c>
      <c r="AF124" s="116">
        <v>139422.19636325823</v>
      </c>
      <c r="AG124" s="116">
        <v>134037.38666897157</v>
      </c>
      <c r="AH124" s="116">
        <v>164140.91689917879</v>
      </c>
      <c r="AI124" s="116">
        <v>131520.00752189307</v>
      </c>
      <c r="AJ124" s="116">
        <v>150400.95551081913</v>
      </c>
      <c r="AK124" s="116">
        <v>149294.97691103519</v>
      </c>
      <c r="AL124" s="116">
        <v>174071.46023617411</v>
      </c>
      <c r="AM124" s="116">
        <v>144234.20431380882</v>
      </c>
      <c r="AN124" s="116">
        <v>163623.8235573144</v>
      </c>
      <c r="AO124" s="116">
        <v>161949.42639389829</v>
      </c>
      <c r="AP124" s="116">
        <v>186963.03989020357</v>
      </c>
      <c r="AQ124" s="116">
        <v>157279.5820752685</v>
      </c>
      <c r="AR124" s="116">
        <v>167720.23786098522</v>
      </c>
      <c r="AS124" s="116">
        <v>170667.87303139427</v>
      </c>
      <c r="AT124" s="116">
        <v>210133.04935889019</v>
      </c>
      <c r="AU124" s="116">
        <v>157511.1964785234</v>
      </c>
      <c r="AV124" s="116">
        <v>186811.18965117185</v>
      </c>
      <c r="AW124" s="116">
        <v>185647.81888306193</v>
      </c>
      <c r="AX124" s="116">
        <v>231923.81979851221</v>
      </c>
      <c r="AY124" s="116">
        <v>194174.37007798653</v>
      </c>
    </row>
    <row r="125" spans="1:51" ht="20" customHeight="1" x14ac:dyDescent="0.2">
      <c r="A125" s="121">
        <v>21</v>
      </c>
      <c r="B125" s="121" t="s">
        <v>244</v>
      </c>
      <c r="C125" s="117">
        <v>29752.781399706168</v>
      </c>
      <c r="D125" s="117">
        <v>32260.575661112707</v>
      </c>
      <c r="E125" s="117">
        <v>32067.025119276346</v>
      </c>
      <c r="F125" s="117">
        <v>40431.100960935975</v>
      </c>
      <c r="G125" s="117">
        <v>32941.654386929877</v>
      </c>
      <c r="H125" s="117">
        <v>37040.059331779223</v>
      </c>
      <c r="I125" s="117">
        <v>37155.872296203874</v>
      </c>
      <c r="J125" s="117">
        <v>47397.567585192744</v>
      </c>
      <c r="K125" s="117">
        <v>38151.428453959787</v>
      </c>
      <c r="L125" s="117">
        <v>43618.669268429061</v>
      </c>
      <c r="M125" s="117">
        <v>42633.228166565263</v>
      </c>
      <c r="N125" s="117">
        <v>52960.932411451198</v>
      </c>
      <c r="O125" s="117">
        <v>42935.624166723486</v>
      </c>
      <c r="P125" s="117">
        <v>49067.34374687948</v>
      </c>
      <c r="Q125" s="117">
        <v>49217.300853350374</v>
      </c>
      <c r="R125" s="117">
        <v>60112.603064827344</v>
      </c>
      <c r="S125" s="117">
        <v>49440.662685916221</v>
      </c>
      <c r="T125" s="117">
        <v>54001.494624560924</v>
      </c>
      <c r="U125" s="117">
        <v>54031.848171144193</v>
      </c>
      <c r="V125" s="117">
        <v>65819.291054667454</v>
      </c>
      <c r="W125" s="117">
        <v>53465.896086954177</v>
      </c>
      <c r="X125" s="117">
        <v>58009.702806717949</v>
      </c>
      <c r="Y125" s="117">
        <v>58382.467912158798</v>
      </c>
      <c r="Z125" s="117">
        <v>72309.648216456466</v>
      </c>
      <c r="AA125" s="117">
        <v>57977.571940710288</v>
      </c>
      <c r="AB125" s="117">
        <v>63412.836224498169</v>
      </c>
      <c r="AC125" s="117">
        <v>63000.970241330419</v>
      </c>
      <c r="AD125" s="117">
        <v>77721.175152463737</v>
      </c>
      <c r="AE125" s="117">
        <v>61167.903830812655</v>
      </c>
      <c r="AF125" s="117">
        <v>68089.017358032055</v>
      </c>
      <c r="AG125" s="117">
        <v>63784.382873773946</v>
      </c>
      <c r="AH125" s="117">
        <v>82483.643701050823</v>
      </c>
      <c r="AI125" s="117">
        <v>65438.917825402445</v>
      </c>
      <c r="AJ125" s="117">
        <v>70131.047552360833</v>
      </c>
      <c r="AK125" s="117">
        <v>68883.468356852332</v>
      </c>
      <c r="AL125" s="117">
        <v>87505.865915396906</v>
      </c>
      <c r="AM125" s="117">
        <v>70576.017496722663</v>
      </c>
      <c r="AN125" s="117">
        <v>75927.358370556816</v>
      </c>
      <c r="AO125" s="117">
        <v>75341.03420555401</v>
      </c>
      <c r="AP125" s="117">
        <v>91927.553916449935</v>
      </c>
      <c r="AQ125" s="117">
        <v>76741.869465246447</v>
      </c>
      <c r="AR125" s="117">
        <v>78298.040696251453</v>
      </c>
      <c r="AS125" s="117">
        <v>78568.971717252323</v>
      </c>
      <c r="AT125" s="117">
        <v>101902.83271332725</v>
      </c>
      <c r="AU125" s="117">
        <v>75862.436021999994</v>
      </c>
      <c r="AV125" s="117">
        <v>82314.617146000004</v>
      </c>
      <c r="AW125" s="117">
        <v>80677.579217999999</v>
      </c>
      <c r="AX125" s="117">
        <v>105456.70965600001</v>
      </c>
      <c r="AY125" s="117">
        <v>91349.169093197459</v>
      </c>
    </row>
    <row r="126" spans="1:51" ht="20" customHeight="1" x14ac:dyDescent="0.2">
      <c r="A126" s="121">
        <v>22</v>
      </c>
      <c r="B126" s="121" t="s">
        <v>245</v>
      </c>
      <c r="C126" s="117">
        <v>20590.082716326542</v>
      </c>
      <c r="D126" s="117">
        <v>25284.689274993067</v>
      </c>
      <c r="E126" s="117">
        <v>25871.023265011794</v>
      </c>
      <c r="F126" s="117">
        <v>30695.807003225607</v>
      </c>
      <c r="G126" s="117">
        <v>22635.044406314657</v>
      </c>
      <c r="H126" s="117">
        <v>29625.883878521854</v>
      </c>
      <c r="I126" s="117">
        <v>29588.663019145872</v>
      </c>
      <c r="J126" s="117">
        <v>33889.540214411616</v>
      </c>
      <c r="K126" s="117">
        <v>26562.844100054157</v>
      </c>
      <c r="L126" s="117">
        <v>32743.546294050913</v>
      </c>
      <c r="M126" s="117">
        <v>32475.745650841269</v>
      </c>
      <c r="N126" s="117">
        <v>36313.385640545661</v>
      </c>
      <c r="O126" s="117">
        <v>23304.324204069064</v>
      </c>
      <c r="P126" s="117">
        <v>33171.254749606705</v>
      </c>
      <c r="Q126" s="117">
        <v>33487.337445131292</v>
      </c>
      <c r="R126" s="117">
        <v>41337.680986215928</v>
      </c>
      <c r="S126" s="117">
        <v>30355.194689649266</v>
      </c>
      <c r="T126" s="117">
        <v>38524.878172885183</v>
      </c>
      <c r="U126" s="117">
        <v>40106.429413928963</v>
      </c>
      <c r="V126" s="117">
        <v>43557.096114440566</v>
      </c>
      <c r="W126" s="117">
        <v>31492.188532282758</v>
      </c>
      <c r="X126" s="117">
        <v>39728.490405708792</v>
      </c>
      <c r="Y126" s="117">
        <v>39490.589474089589</v>
      </c>
      <c r="Z126" s="117">
        <v>42474.833807961855</v>
      </c>
      <c r="AA126" s="117">
        <v>34526.032326543143</v>
      </c>
      <c r="AB126" s="117">
        <v>45368.245649553806</v>
      </c>
      <c r="AC126" s="117">
        <v>42148.935182875852</v>
      </c>
      <c r="AD126" s="117">
        <v>43647.886848771181</v>
      </c>
      <c r="AE126" s="117">
        <v>32443.611811804349</v>
      </c>
      <c r="AF126" s="117">
        <v>41221.070679234377</v>
      </c>
      <c r="AG126" s="117">
        <v>40698.010018098474</v>
      </c>
      <c r="AH126" s="117">
        <v>47675.048404595807</v>
      </c>
      <c r="AI126" s="117">
        <v>37570.112849387115</v>
      </c>
      <c r="AJ126" s="117">
        <v>47270.138422178934</v>
      </c>
      <c r="AK126" s="117">
        <v>47233.109623515746</v>
      </c>
      <c r="AL126" s="117">
        <v>50963.005138468179</v>
      </c>
      <c r="AM126" s="117">
        <v>42728.047005376822</v>
      </c>
      <c r="AN126" s="117">
        <v>52237.864138178986</v>
      </c>
      <c r="AO126" s="117">
        <v>51651.537873425732</v>
      </c>
      <c r="AP126" s="117">
        <v>56372.079832979463</v>
      </c>
      <c r="AQ126" s="117">
        <v>45131.729786022697</v>
      </c>
      <c r="AR126" s="117">
        <v>50683.600529025491</v>
      </c>
      <c r="AS126" s="117">
        <v>52716.947058026512</v>
      </c>
      <c r="AT126" s="117">
        <v>62201.005938031281</v>
      </c>
      <c r="AU126" s="117">
        <v>45310.863598999997</v>
      </c>
      <c r="AV126" s="117">
        <v>59522.555474000001</v>
      </c>
      <c r="AW126" s="117">
        <v>59934.136942999998</v>
      </c>
      <c r="AX126" s="117">
        <v>73743.307488999999</v>
      </c>
      <c r="AY126" s="117">
        <v>56836.729691059816</v>
      </c>
    </row>
    <row r="127" spans="1:51" ht="20" customHeight="1" x14ac:dyDescent="0.2">
      <c r="A127" s="121">
        <v>23</v>
      </c>
      <c r="B127" s="121" t="s">
        <v>817</v>
      </c>
      <c r="C127" s="117">
        <v>3525.9630075603545</v>
      </c>
      <c r="D127" s="117">
        <v>3617.159122761997</v>
      </c>
      <c r="E127" s="117">
        <v>3676.8094119504926</v>
      </c>
      <c r="F127" s="117">
        <v>3708.0684577271559</v>
      </c>
      <c r="G127" s="117">
        <v>4130.4605993894002</v>
      </c>
      <c r="H127" s="117">
        <v>4250.1449696985046</v>
      </c>
      <c r="I127" s="117">
        <v>4317.036234307353</v>
      </c>
      <c r="J127" s="117">
        <v>4353.9314161319635</v>
      </c>
      <c r="K127" s="117">
        <v>4899.8943546721321</v>
      </c>
      <c r="L127" s="117">
        <v>5017.2071913183026</v>
      </c>
      <c r="M127" s="117">
        <v>5109.1984047539599</v>
      </c>
      <c r="N127" s="117">
        <v>5146.7000492556044</v>
      </c>
      <c r="O127" s="117">
        <v>5405.6044826159532</v>
      </c>
      <c r="P127" s="117">
        <v>5543.0755567603046</v>
      </c>
      <c r="Q127" s="117">
        <v>5653.4979241864385</v>
      </c>
      <c r="R127" s="117">
        <v>5702.8220364373046</v>
      </c>
      <c r="S127" s="117">
        <v>6028.3346125059315</v>
      </c>
      <c r="T127" s="117">
        <v>6170.8686957610744</v>
      </c>
      <c r="U127" s="117">
        <v>6270.8647675325001</v>
      </c>
      <c r="V127" s="117">
        <v>6315.9423617913653</v>
      </c>
      <c r="W127" s="117">
        <v>6674.0612862345724</v>
      </c>
      <c r="X127" s="117">
        <v>6813.3203484455807</v>
      </c>
      <c r="Y127" s="117">
        <v>6974.2698740709448</v>
      </c>
      <c r="Z127" s="117">
        <v>7072.3484912489012</v>
      </c>
      <c r="AA127" s="117">
        <v>7528.9146004914637</v>
      </c>
      <c r="AB127" s="117">
        <v>7684.9616410629442</v>
      </c>
      <c r="AC127" s="117">
        <v>7797.0797301889552</v>
      </c>
      <c r="AD127" s="117">
        <v>7829.4388504302469</v>
      </c>
      <c r="AE127" s="117">
        <v>7972.5278874072583</v>
      </c>
      <c r="AF127" s="117">
        <v>8057.1265526438392</v>
      </c>
      <c r="AG127" s="117">
        <v>8231.0497214726875</v>
      </c>
      <c r="AH127" s="117">
        <v>8277.9060333873967</v>
      </c>
      <c r="AI127" s="117">
        <v>8380.0896141572102</v>
      </c>
      <c r="AJ127" s="117">
        <v>8475.364960391671</v>
      </c>
      <c r="AK127" s="117">
        <v>8625.9517729331747</v>
      </c>
      <c r="AL127" s="117">
        <v>8822.2673880929724</v>
      </c>
      <c r="AM127" s="117">
        <v>9434.4659012836328</v>
      </c>
      <c r="AN127" s="117">
        <v>9270.7592343060551</v>
      </c>
      <c r="AO127" s="117">
        <v>9371.9376064761072</v>
      </c>
      <c r="AP127" s="117">
        <v>9554.8372579342031</v>
      </c>
      <c r="AQ127" s="117">
        <v>10111.557205445808</v>
      </c>
      <c r="AR127" s="117">
        <v>10237.910509331137</v>
      </c>
      <c r="AS127" s="117">
        <v>10517.712620178356</v>
      </c>
      <c r="AT127" s="117">
        <v>10955.819665044695</v>
      </c>
      <c r="AU127" s="117">
        <v>11491.565378738947</v>
      </c>
      <c r="AV127" s="117">
        <v>12044.47530435123</v>
      </c>
      <c r="AW127" s="117">
        <v>12446.218804776174</v>
      </c>
      <c r="AX127" s="117">
        <v>12670.623576753464</v>
      </c>
      <c r="AY127" s="117">
        <v>12527.709707427284</v>
      </c>
    </row>
    <row r="128" spans="1:51" ht="20" customHeight="1" x14ac:dyDescent="0.2">
      <c r="A128" s="121">
        <v>24</v>
      </c>
      <c r="B128" s="121" t="s">
        <v>818</v>
      </c>
      <c r="C128" s="117">
        <v>2333.0378883870667</v>
      </c>
      <c r="D128" s="117">
        <v>2907.7549054741144</v>
      </c>
      <c r="E128" s="117">
        <v>2290.5213508894453</v>
      </c>
      <c r="F128" s="117">
        <v>3451.6343829076509</v>
      </c>
      <c r="G128" s="117">
        <v>2785.0716880430591</v>
      </c>
      <c r="H128" s="117">
        <v>2160.6315302397552</v>
      </c>
      <c r="I128" s="117">
        <v>1814.9399203029939</v>
      </c>
      <c r="J128" s="117">
        <v>2512.6430768022155</v>
      </c>
      <c r="K128" s="117">
        <v>1647.5208706539652</v>
      </c>
      <c r="L128" s="117">
        <v>3110.2400958280809</v>
      </c>
      <c r="M128" s="117">
        <v>3838.4381486727302</v>
      </c>
      <c r="N128" s="117">
        <v>2213.4599877357095</v>
      </c>
      <c r="O128" s="117">
        <v>2473.6228878593001</v>
      </c>
      <c r="P128" s="117">
        <v>2138.7374506374072</v>
      </c>
      <c r="Q128" s="117">
        <v>2709.3098448529777</v>
      </c>
      <c r="R128" s="117">
        <v>3474.3656233581728</v>
      </c>
      <c r="S128" s="117">
        <v>3293.8078223821135</v>
      </c>
      <c r="T128" s="117">
        <v>3040.0140852551044</v>
      </c>
      <c r="U128" s="117">
        <v>1128.4763997080786</v>
      </c>
      <c r="V128" s="117">
        <v>3303.1396499969651</v>
      </c>
      <c r="W128" s="117">
        <v>3300.8568459017411</v>
      </c>
      <c r="X128" s="117">
        <v>4120.1311209027263</v>
      </c>
      <c r="Y128" s="117">
        <v>3666.0089256545189</v>
      </c>
      <c r="Z128" s="117">
        <v>6013.4404588946372</v>
      </c>
      <c r="AA128" s="117">
        <v>3968.4937086464106</v>
      </c>
      <c r="AB128" s="117">
        <v>1899.3580934107486</v>
      </c>
      <c r="AC128" s="117">
        <v>1927.7860931614641</v>
      </c>
      <c r="AD128" s="117">
        <v>1645.9497907323005</v>
      </c>
      <c r="AE128" s="117">
        <v>1676.5043004989386</v>
      </c>
      <c r="AF128" s="117">
        <v>1292.4579652853067</v>
      </c>
      <c r="AG128" s="117">
        <v>981.75700109192815</v>
      </c>
      <c r="AH128" s="117">
        <v>1223.8820070532784</v>
      </c>
      <c r="AI128" s="117">
        <v>1264.2925540552712</v>
      </c>
      <c r="AJ128" s="117">
        <v>1209.0693637545323</v>
      </c>
      <c r="AK128" s="117">
        <v>1595.4470414388711</v>
      </c>
      <c r="AL128" s="117">
        <v>1282.916976014511</v>
      </c>
      <c r="AM128" s="117">
        <v>1166.7268084628668</v>
      </c>
      <c r="AN128" s="117">
        <v>1299.9768489356784</v>
      </c>
      <c r="AO128" s="117">
        <v>1186.2834317552129</v>
      </c>
      <c r="AP128" s="117">
        <v>1205.8712911593414</v>
      </c>
      <c r="AQ128" s="117">
        <v>1231.4183566651398</v>
      </c>
      <c r="AR128" s="117">
        <v>1219.4143399964473</v>
      </c>
      <c r="AS128" s="117">
        <v>1247.871937087114</v>
      </c>
      <c r="AT128" s="117">
        <v>1307.4741670053261</v>
      </c>
      <c r="AU128" s="117">
        <v>1221.1039027844722</v>
      </c>
      <c r="AV128" s="117">
        <v>1253.9349428206579</v>
      </c>
      <c r="AW128" s="117">
        <v>1418.1007542857465</v>
      </c>
      <c r="AX128" s="117">
        <v>1230.7380217587622</v>
      </c>
      <c r="AY128" s="117">
        <v>1910.0752312952573</v>
      </c>
    </row>
    <row r="129" spans="1:51" ht="20" customHeight="1" x14ac:dyDescent="0.2">
      <c r="A129" s="121">
        <v>25</v>
      </c>
      <c r="B129" s="121" t="s">
        <v>248</v>
      </c>
      <c r="C129" s="117">
        <v>28.767368142704946</v>
      </c>
      <c r="D129" s="117">
        <v>35.326580175242917</v>
      </c>
      <c r="E129" s="117">
        <v>36.159152179373024</v>
      </c>
      <c r="F129" s="117">
        <v>42.873208212679131</v>
      </c>
      <c r="G129" s="117">
        <v>33.160861894336136</v>
      </c>
      <c r="H129" s="117">
        <v>43.361785861831883</v>
      </c>
      <c r="I129" s="117">
        <v>43.277225862101325</v>
      </c>
      <c r="J129" s="117">
        <v>49.670226841730653</v>
      </c>
      <c r="K129" s="117">
        <v>32.719371068291331</v>
      </c>
      <c r="L129" s="117">
        <v>40.48227608449394</v>
      </c>
      <c r="M129" s="117">
        <v>40.217120083940507</v>
      </c>
      <c r="N129" s="117">
        <v>44.68903709327423</v>
      </c>
      <c r="O129" s="117">
        <v>44.480714934000297</v>
      </c>
      <c r="P129" s="117">
        <v>62.776246906853707</v>
      </c>
      <c r="Q129" s="117">
        <v>63.552523905701875</v>
      </c>
      <c r="R129" s="117">
        <v>78.553218883444117</v>
      </c>
      <c r="S129" s="117">
        <v>52.477190984101178</v>
      </c>
      <c r="T129" s="117">
        <v>66.75548197977534</v>
      </c>
      <c r="U129" s="117">
        <v>69.382286978979494</v>
      </c>
      <c r="V129" s="117">
        <v>75.440813977143975</v>
      </c>
      <c r="W129" s="117">
        <v>49.439597045170352</v>
      </c>
      <c r="X129" s="117">
        <v>62.512161057114064</v>
      </c>
      <c r="Y129" s="117">
        <v>62.208952056837028</v>
      </c>
      <c r="Z129" s="117">
        <v>66.632466060878571</v>
      </c>
      <c r="AA129" s="117">
        <v>70.030720135802369</v>
      </c>
      <c r="AB129" s="117">
        <v>91.59523617761991</v>
      </c>
      <c r="AC129" s="117">
        <v>85.289767165392448</v>
      </c>
      <c r="AD129" s="117">
        <v>88.277024171185289</v>
      </c>
      <c r="AE129" s="117">
        <v>68.017077865803387</v>
      </c>
      <c r="AF129" s="117">
        <v>86.364100829605007</v>
      </c>
      <c r="AG129" s="117">
        <v>85.262578831778299</v>
      </c>
      <c r="AH129" s="117">
        <v>99.943362802813326</v>
      </c>
      <c r="AI129" s="117">
        <v>75.246292106684592</v>
      </c>
      <c r="AJ129" s="117">
        <v>94.75462613434361</v>
      </c>
      <c r="AK129" s="117">
        <v>94.571740134084322</v>
      </c>
      <c r="AL129" s="117">
        <v>102.19134514488744</v>
      </c>
      <c r="AM129" s="117">
        <v>82.697129247317918</v>
      </c>
      <c r="AN129" s="117">
        <v>101.30031444642049</v>
      </c>
      <c r="AO129" s="117">
        <v>100.07322629863039</v>
      </c>
      <c r="AP129" s="117">
        <v>109.22365987763122</v>
      </c>
      <c r="AQ129" s="117">
        <v>200.02790701722876</v>
      </c>
      <c r="AR129" s="117">
        <v>222.27963601914533</v>
      </c>
      <c r="AS129" s="117">
        <v>232.33776102001167</v>
      </c>
      <c r="AT129" s="117">
        <v>274.16488402361432</v>
      </c>
      <c r="AU129" s="117">
        <v>199.16354799999999</v>
      </c>
      <c r="AV129" s="117">
        <v>262.21282500000001</v>
      </c>
      <c r="AW129" s="117">
        <v>263.973682</v>
      </c>
      <c r="AX129" s="117">
        <v>325.29099600000001</v>
      </c>
      <c r="AY129" s="117">
        <v>250.71395683391978</v>
      </c>
    </row>
    <row r="130" spans="1:51" ht="20" customHeight="1" x14ac:dyDescent="0.2">
      <c r="A130" s="121">
        <v>26</v>
      </c>
      <c r="B130" s="121" t="s">
        <v>243</v>
      </c>
      <c r="C130" s="117">
        <v>394.11561030801994</v>
      </c>
      <c r="D130" s="117">
        <v>483.96226608259627</v>
      </c>
      <c r="E130" s="117">
        <v>494.08412173098606</v>
      </c>
      <c r="F130" s="117">
        <v>588.64784729562803</v>
      </c>
      <c r="G130" s="117">
        <v>311.10606500252402</v>
      </c>
      <c r="H130" s="117">
        <v>410.54396669166209</v>
      </c>
      <c r="I130" s="117">
        <v>408.48773600673434</v>
      </c>
      <c r="J130" s="117">
        <v>468.05711105767983</v>
      </c>
      <c r="K130" s="117">
        <v>360.75560016314432</v>
      </c>
      <c r="L130" s="117">
        <v>445.0322751138051</v>
      </c>
      <c r="M130" s="117">
        <v>443.30273222023459</v>
      </c>
      <c r="N130" s="117">
        <v>491.32585666668587</v>
      </c>
      <c r="O130" s="117">
        <v>542.70980932655812</v>
      </c>
      <c r="P130" s="117">
        <v>764.39926166681016</v>
      </c>
      <c r="Q130" s="117">
        <v>774.75046229765428</v>
      </c>
      <c r="R130" s="117">
        <v>957.05047243624756</v>
      </c>
      <c r="S130" s="117">
        <v>670.67911388499135</v>
      </c>
      <c r="T130" s="117">
        <v>852.19871088293439</v>
      </c>
      <c r="U130" s="117">
        <v>888.6442384172941</v>
      </c>
      <c r="V130" s="117">
        <v>961.08272255567033</v>
      </c>
      <c r="W130" s="117">
        <v>912.61837342844933</v>
      </c>
      <c r="X130" s="117">
        <v>1145.0274452178112</v>
      </c>
      <c r="Y130" s="117">
        <v>1141.748258193197</v>
      </c>
      <c r="Z130" s="117">
        <v>1226.3253537314324</v>
      </c>
      <c r="AA130" s="117">
        <v>1098.8417516703191</v>
      </c>
      <c r="AB130" s="117">
        <v>1441.2292718974272</v>
      </c>
      <c r="AC130" s="117">
        <v>1339.7317607726679</v>
      </c>
      <c r="AD130" s="117">
        <v>1387.9982728244456</v>
      </c>
      <c r="AE130" s="117">
        <v>999.43289764058488</v>
      </c>
      <c r="AF130" s="117">
        <v>1270.5207025840753</v>
      </c>
      <c r="AG130" s="117">
        <v>1253.9364103337584</v>
      </c>
      <c r="AH130" s="117">
        <v>1469.2510844893318</v>
      </c>
      <c r="AI130" s="117">
        <v>1135.7038523421293</v>
      </c>
      <c r="AJ130" s="117">
        <v>1429.3170932610178</v>
      </c>
      <c r="AK130" s="117">
        <v>1422.8953843026834</v>
      </c>
      <c r="AL130" s="117">
        <v>1545.9205641868093</v>
      </c>
      <c r="AM130" s="117">
        <v>698.9229912355396</v>
      </c>
      <c r="AN130" s="117">
        <v>867.46640317020535</v>
      </c>
      <c r="AO130" s="117">
        <v>851.96984720225782</v>
      </c>
      <c r="AP130" s="117">
        <v>929.79633790894729</v>
      </c>
      <c r="AQ130" s="117">
        <v>947.66465686392189</v>
      </c>
      <c r="AR130" s="117">
        <v>1060.2052243349615</v>
      </c>
      <c r="AS130" s="117">
        <v>1104.6837728024734</v>
      </c>
      <c r="AT130" s="117">
        <v>1303.4934564352036</v>
      </c>
      <c r="AU130" s="117">
        <v>902.57476399999996</v>
      </c>
      <c r="AV130" s="117">
        <v>1241.320489</v>
      </c>
      <c r="AW130" s="117">
        <v>1236.8955209999999</v>
      </c>
      <c r="AX130" s="117">
        <v>1544.9252759999999</v>
      </c>
      <c r="AY130" s="117">
        <v>1090.1582041826607</v>
      </c>
    </row>
    <row r="131" spans="1:51" ht="20" customHeight="1" x14ac:dyDescent="0.2">
      <c r="A131" s="121">
        <v>27</v>
      </c>
      <c r="B131" s="121" t="s">
        <v>578</v>
      </c>
      <c r="C131" s="117">
        <v>3536.9303799633262</v>
      </c>
      <c r="D131" s="117">
        <v>3869.1906907491625</v>
      </c>
      <c r="E131" s="117">
        <v>3854.2960354981669</v>
      </c>
      <c r="F131" s="117">
        <v>4837.872498746804</v>
      </c>
      <c r="G131" s="117">
        <v>3886.1763810327375</v>
      </c>
      <c r="H131" s="117">
        <v>4422.9641182813211</v>
      </c>
      <c r="I131" s="117">
        <v>4435.7595197975561</v>
      </c>
      <c r="J131" s="117">
        <v>5607.7572086303271</v>
      </c>
      <c r="K131" s="117">
        <v>4616.8296146080347</v>
      </c>
      <c r="L131" s="117">
        <v>5307.2070388440898</v>
      </c>
      <c r="M131" s="117">
        <v>5193.924113378238</v>
      </c>
      <c r="N131" s="117">
        <v>6400.7149141278969</v>
      </c>
      <c r="O131" s="117">
        <v>5023.9164683102799</v>
      </c>
      <c r="P131" s="117">
        <v>5828.5654964499536</v>
      </c>
      <c r="Q131" s="117">
        <v>5853.3882231815687</v>
      </c>
      <c r="R131" s="117">
        <v>7143.4292183961006</v>
      </c>
      <c r="S131" s="117">
        <v>6477.6832707981639</v>
      </c>
      <c r="T131" s="117">
        <v>7143.3919598022285</v>
      </c>
      <c r="U131" s="117">
        <v>7179.7833871773528</v>
      </c>
      <c r="V131" s="117">
        <v>8660.2765832927053</v>
      </c>
      <c r="W131" s="117">
        <v>7328.1046929308322</v>
      </c>
      <c r="X131" s="117">
        <v>8030.3119368976031</v>
      </c>
      <c r="Y131" s="117">
        <v>8082.2481949048943</v>
      </c>
      <c r="Z131" s="117">
        <v>9899.9480673890102</v>
      </c>
      <c r="AA131" s="117">
        <v>8553.6039433552414</v>
      </c>
      <c r="AB131" s="117">
        <v>9453.6060479954504</v>
      </c>
      <c r="AC131" s="117">
        <v>9362.034572862176</v>
      </c>
      <c r="AD131" s="117">
        <v>11413.429176438283</v>
      </c>
      <c r="AE131" s="117">
        <v>9793.2968901826662</v>
      </c>
      <c r="AF131" s="117">
        <v>10955.704413445286</v>
      </c>
      <c r="AG131" s="117">
        <v>10303.987616940667</v>
      </c>
      <c r="AH131" s="117">
        <v>13245.273972447025</v>
      </c>
      <c r="AI131" s="117">
        <v>11075.781254502779</v>
      </c>
      <c r="AJ131" s="117">
        <v>11953.45508099743</v>
      </c>
      <c r="AK131" s="117">
        <v>11761.429265402803</v>
      </c>
      <c r="AL131" s="117">
        <v>14808.823273458343</v>
      </c>
      <c r="AM131" s="117">
        <v>12552.224938919033</v>
      </c>
      <c r="AN131" s="117">
        <v>13567.501840618042</v>
      </c>
      <c r="AO131" s="117">
        <v>13465.654822469665</v>
      </c>
      <c r="AP131" s="117">
        <v>16351.473991636978</v>
      </c>
      <c r="AQ131" s="117">
        <v>13968.181374935974</v>
      </c>
      <c r="AR131" s="117">
        <v>14325.435569933668</v>
      </c>
      <c r="AS131" s="117">
        <v>14410.463382932967</v>
      </c>
      <c r="AT131" s="117">
        <v>18583.138963914502</v>
      </c>
      <c r="AU131" s="117">
        <v>13805.664208</v>
      </c>
      <c r="AV131" s="117">
        <v>15163.690881</v>
      </c>
      <c r="AW131" s="117">
        <v>14888.749091</v>
      </c>
      <c r="AX131" s="117">
        <v>19393.567427000002</v>
      </c>
      <c r="AY131" s="117">
        <v>16676.699178369578</v>
      </c>
    </row>
    <row r="132" spans="1:51" ht="20" customHeight="1" x14ac:dyDescent="0.2">
      <c r="A132" s="121">
        <v>28</v>
      </c>
      <c r="B132" s="121" t="s">
        <v>396</v>
      </c>
      <c r="C132" s="117">
        <v>1800.6114909189307</v>
      </c>
      <c r="D132" s="117">
        <v>3853.6824663533689</v>
      </c>
      <c r="E132" s="117">
        <v>3839.5233606326487</v>
      </c>
      <c r="F132" s="117">
        <v>4288.3252395059408</v>
      </c>
      <c r="G132" s="117">
        <v>2297.8906067169746</v>
      </c>
      <c r="H132" s="117">
        <v>4431.336422370021</v>
      </c>
      <c r="I132" s="117">
        <v>4491.1839780700202</v>
      </c>
      <c r="J132" s="117">
        <v>4738.3801692847546</v>
      </c>
      <c r="K132" s="117">
        <v>3541.6191713931476</v>
      </c>
      <c r="L132" s="117">
        <v>5267.0835184745138</v>
      </c>
      <c r="M132" s="117">
        <v>5313.0549066743988</v>
      </c>
      <c r="N132" s="117">
        <v>5392.1345957005915</v>
      </c>
      <c r="O132" s="117">
        <v>1904.4226550837263</v>
      </c>
      <c r="P132" s="117">
        <v>5167.1230068357954</v>
      </c>
      <c r="Q132" s="117">
        <v>5573.4110514153317</v>
      </c>
      <c r="R132" s="117">
        <v>7345.2839266130477</v>
      </c>
      <c r="S132" s="117">
        <v>3691.777176025324</v>
      </c>
      <c r="T132" s="117">
        <v>6133.6071563343721</v>
      </c>
      <c r="U132" s="117">
        <v>6485.2979037565237</v>
      </c>
      <c r="V132" s="117">
        <v>6788.7615167217218</v>
      </c>
      <c r="W132" s="117">
        <v>5816.7467142530813</v>
      </c>
      <c r="X132" s="117">
        <v>9023.3022040578981</v>
      </c>
      <c r="Y132" s="117">
        <v>8605.9637082377321</v>
      </c>
      <c r="Z132" s="117">
        <v>8528.2843658585552</v>
      </c>
      <c r="AA132" s="117">
        <v>5447.5974239892321</v>
      </c>
      <c r="AB132" s="117">
        <v>9365.5259603506329</v>
      </c>
      <c r="AC132" s="117">
        <v>8131.6741528608127</v>
      </c>
      <c r="AD132" s="117">
        <v>7783.6125820498128</v>
      </c>
      <c r="AE132" s="117">
        <v>5070.8452022756946</v>
      </c>
      <c r="AF132" s="117">
        <v>8449.9345912036661</v>
      </c>
      <c r="AG132" s="117">
        <v>8699.0004484283163</v>
      </c>
      <c r="AH132" s="117">
        <v>9665.9683333522898</v>
      </c>
      <c r="AI132" s="117">
        <v>6579.8632799394163</v>
      </c>
      <c r="AJ132" s="117">
        <v>9837.8084117403741</v>
      </c>
      <c r="AK132" s="117">
        <v>9678.1037264554998</v>
      </c>
      <c r="AL132" s="117">
        <v>9040.4696354115058</v>
      </c>
      <c r="AM132" s="117">
        <v>6995.102042560974</v>
      </c>
      <c r="AN132" s="117">
        <v>10351.596407102212</v>
      </c>
      <c r="AO132" s="117">
        <v>9980.9353807166608</v>
      </c>
      <c r="AP132" s="117">
        <v>10512.203602257056</v>
      </c>
      <c r="AQ132" s="117">
        <v>8947.1333230712316</v>
      </c>
      <c r="AR132" s="117">
        <v>11673.351356092937</v>
      </c>
      <c r="AS132" s="117">
        <v>11868.884782094492</v>
      </c>
      <c r="AT132" s="117">
        <v>13605.119571108315</v>
      </c>
      <c r="AU132" s="117">
        <v>8717.8250559999997</v>
      </c>
      <c r="AV132" s="117">
        <v>15008.382589000001</v>
      </c>
      <c r="AW132" s="117">
        <v>14782.164869</v>
      </c>
      <c r="AX132" s="117">
        <v>17558.657356</v>
      </c>
      <c r="AY132" s="117">
        <v>13533.115015620575</v>
      </c>
    </row>
    <row r="133" spans="1:51" ht="20" customHeight="1" x14ac:dyDescent="0.2">
      <c r="A133" s="115">
        <v>31</v>
      </c>
      <c r="B133" s="115" t="s">
        <v>610</v>
      </c>
      <c r="C133" s="116">
        <v>3639.2142734511044</v>
      </c>
      <c r="D133" s="116">
        <v>3445.932267392383</v>
      </c>
      <c r="E133" s="116">
        <v>5240.6873377043394</v>
      </c>
      <c r="F133" s="116">
        <v>7351.0772792378239</v>
      </c>
      <c r="G133" s="116">
        <v>2717.9942347386132</v>
      </c>
      <c r="H133" s="116">
        <v>3937.7460771848855</v>
      </c>
      <c r="I133" s="116">
        <v>5037.6724227368095</v>
      </c>
      <c r="J133" s="116">
        <v>7894.930106093565</v>
      </c>
      <c r="K133" s="116">
        <v>3937.8515913090514</v>
      </c>
      <c r="L133" s="116">
        <v>5564.9718282422273</v>
      </c>
      <c r="M133" s="116">
        <v>6829.3231541242176</v>
      </c>
      <c r="N133" s="116">
        <v>8139.3381010960848</v>
      </c>
      <c r="O133" s="116">
        <v>546.32546663591438</v>
      </c>
      <c r="P133" s="116">
        <v>1340.1376500761007</v>
      </c>
      <c r="Q133" s="116">
        <v>2038.66929364716</v>
      </c>
      <c r="R133" s="116">
        <v>7152.1062296864548</v>
      </c>
      <c r="S133" s="116">
        <v>1940.5768442187273</v>
      </c>
      <c r="T133" s="116">
        <v>3300.8497645404614</v>
      </c>
      <c r="U133" s="116">
        <v>4730.5446921541143</v>
      </c>
      <c r="V133" s="116">
        <v>7183.9068485118751</v>
      </c>
      <c r="W133" s="116">
        <v>1544.8273144783807</v>
      </c>
      <c r="X133" s="116">
        <v>2687.8639683916153</v>
      </c>
      <c r="Y133" s="116">
        <v>2476.9354342214638</v>
      </c>
      <c r="Z133" s="116">
        <v>4902.0471841030349</v>
      </c>
      <c r="AA133" s="116">
        <v>1247.9632192496956</v>
      </c>
      <c r="AB133" s="116">
        <v>2722.158893962127</v>
      </c>
      <c r="AC133" s="116">
        <v>2152.9154552931313</v>
      </c>
      <c r="AD133" s="116">
        <v>3218.3227700326961</v>
      </c>
      <c r="AE133" s="116">
        <v>-2847.124031789459</v>
      </c>
      <c r="AF133" s="116">
        <v>-3361.6595640540154</v>
      </c>
      <c r="AG133" s="116">
        <v>-2480.1492552488953</v>
      </c>
      <c r="AH133" s="116">
        <v>231.64578832882762</v>
      </c>
      <c r="AI133" s="116">
        <v>-1861.3939868804864</v>
      </c>
      <c r="AJ133" s="116">
        <v>-1624.4762578687078</v>
      </c>
      <c r="AK133" s="116">
        <v>-445.90355223045844</v>
      </c>
      <c r="AL133" s="116">
        <v>2152.8741280474787</v>
      </c>
      <c r="AM133" s="116">
        <v>-777.69634686869904</v>
      </c>
      <c r="AN133" s="116">
        <v>-1081.2675369109938</v>
      </c>
      <c r="AO133" s="116">
        <v>458.21846121967792</v>
      </c>
      <c r="AP133" s="116">
        <v>4275.2767883131219</v>
      </c>
      <c r="AQ133" s="116">
        <v>2022.5464192755517</v>
      </c>
      <c r="AR133" s="116">
        <v>1707.5837455366072</v>
      </c>
      <c r="AS133" s="116">
        <v>4451.4001266177329</v>
      </c>
      <c r="AT133" s="116">
        <v>9353.12840157951</v>
      </c>
      <c r="AU133" s="116">
        <v>-694.14236273894676</v>
      </c>
      <c r="AV133" s="116">
        <v>-3022.2041223512297</v>
      </c>
      <c r="AW133" s="116">
        <v>-2622.5620447761739</v>
      </c>
      <c r="AX133" s="116">
        <v>4966.5581622465361</v>
      </c>
      <c r="AY133" s="116">
        <v>-4155.5456815360831</v>
      </c>
    </row>
    <row r="134" spans="1:51" ht="20" customHeight="1" x14ac:dyDescent="0.2">
      <c r="A134" s="122" t="s">
        <v>334</v>
      </c>
      <c r="B134" s="121" t="s">
        <v>330</v>
      </c>
      <c r="C134" s="117">
        <v>7210.1229789741692</v>
      </c>
      <c r="D134" s="117">
        <v>7137.7521840924373</v>
      </c>
      <c r="E134" s="117">
        <v>9022.5474575676762</v>
      </c>
      <c r="F134" s="117">
        <v>11328.669262741369</v>
      </c>
      <c r="G134" s="117">
        <v>7087.8415771068467</v>
      </c>
      <c r="H134" s="117">
        <v>8290.288183874336</v>
      </c>
      <c r="I134" s="117">
        <v>9505.4891820308294</v>
      </c>
      <c r="J134" s="117">
        <v>12434.863275209082</v>
      </c>
      <c r="K134" s="117">
        <v>8932.8947009563581</v>
      </c>
      <c r="L134" s="117">
        <v>10646.816458543664</v>
      </c>
      <c r="M134" s="117">
        <v>12342.13417577287</v>
      </c>
      <c r="N134" s="117">
        <v>13450.850339308687</v>
      </c>
      <c r="O134" s="117">
        <v>5983.7646892223147</v>
      </c>
      <c r="P134" s="117">
        <v>6979.6521197468783</v>
      </c>
      <c r="Q134" s="117">
        <v>7834.0481067018864</v>
      </c>
      <c r="R134" s="117">
        <v>13069.515999924552</v>
      </c>
      <c r="S134" s="117">
        <v>8215.4685646528724</v>
      </c>
      <c r="T134" s="117">
        <v>9946.0854261634213</v>
      </c>
      <c r="U134" s="117">
        <v>11258.603156611731</v>
      </c>
      <c r="V134" s="117">
        <v>13758.178643228026</v>
      </c>
      <c r="W134" s="117">
        <v>8324.4942966994058</v>
      </c>
      <c r="X134" s="117">
        <v>9632.0077278204153</v>
      </c>
      <c r="Y134" s="117">
        <v>9753.888839253581</v>
      </c>
      <c r="Z134" s="117">
        <v>12214.852606321092</v>
      </c>
      <c r="AA134" s="117">
        <v>8884.4445666531337</v>
      </c>
      <c r="AB134" s="117">
        <v>10519.034013933488</v>
      </c>
      <c r="AC134" s="117">
        <v>10034.001082413341</v>
      </c>
      <c r="AD134" s="117">
        <v>11453.027573131298</v>
      </c>
      <c r="AE134" s="117">
        <v>5190.5726606125572</v>
      </c>
      <c r="AF134" s="117">
        <v>4834.8211705786143</v>
      </c>
      <c r="AG134" s="117">
        <v>5861.8782702148646</v>
      </c>
      <c r="AH134" s="117">
        <v>8691.3153397016031</v>
      </c>
      <c r="AI134" s="117">
        <v>6692.9907005387277</v>
      </c>
      <c r="AJ134" s="117">
        <v>7066.13064684652</v>
      </c>
      <c r="AK134" s="117">
        <v>8252.0289548109195</v>
      </c>
      <c r="AL134" s="117">
        <v>11205.471340486687</v>
      </c>
      <c r="AM134" s="117">
        <v>8801.3995393740315</v>
      </c>
      <c r="AN134" s="117">
        <v>8347.7311595229421</v>
      </c>
      <c r="AO134" s="117">
        <v>9990.5322756197202</v>
      </c>
      <c r="AP134" s="117">
        <v>14138.886392396411</v>
      </c>
      <c r="AQ134" s="117">
        <v>12405.119797003988</v>
      </c>
      <c r="AR134" s="117">
        <v>12076.039751003884</v>
      </c>
      <c r="AS134" s="117">
        <v>15169.323350004877</v>
      </c>
      <c r="AT134" s="117">
        <v>20675.67960200665</v>
      </c>
      <c r="AU134" s="117">
        <v>10870.652725</v>
      </c>
      <c r="AV134" s="117">
        <v>9172.9016599999995</v>
      </c>
      <c r="AW134" s="117">
        <v>10021.375585</v>
      </c>
      <c r="AX134" s="117">
        <v>17869.440112</v>
      </c>
      <c r="AY134" s="117">
        <v>8535.5290321100401</v>
      </c>
    </row>
    <row r="135" spans="1:51" ht="20" customHeight="1" x14ac:dyDescent="0.2">
      <c r="A135" s="122" t="s">
        <v>335</v>
      </c>
      <c r="B135" s="121" t="s">
        <v>527</v>
      </c>
      <c r="C135" s="117">
        <v>44.945697962710533</v>
      </c>
      <c r="D135" s="117">
        <v>74.660793938057225</v>
      </c>
      <c r="E135" s="117">
        <v>105.05070791284406</v>
      </c>
      <c r="F135" s="117">
        <v>269.52352577638823</v>
      </c>
      <c r="G135" s="117">
        <v>239.38674297883301</v>
      </c>
      <c r="H135" s="117">
        <v>102.39713699094587</v>
      </c>
      <c r="I135" s="117">
        <v>150.78052498666773</v>
      </c>
      <c r="J135" s="117">
        <v>186.00175298355339</v>
      </c>
      <c r="K135" s="117">
        <v>95.148754975174413</v>
      </c>
      <c r="L135" s="117">
        <v>64.637438983135226</v>
      </c>
      <c r="M135" s="117">
        <v>403.61261689469205</v>
      </c>
      <c r="N135" s="117">
        <v>164.81218895699828</v>
      </c>
      <c r="O135" s="117">
        <v>31.834739970446908</v>
      </c>
      <c r="P135" s="117">
        <v>96.438912910473007</v>
      </c>
      <c r="Q135" s="117">
        <v>141.88088886828797</v>
      </c>
      <c r="R135" s="117">
        <v>214.58773380079211</v>
      </c>
      <c r="S135" s="117">
        <v>246.55710792821321</v>
      </c>
      <c r="T135" s="117">
        <v>474.36696586188481</v>
      </c>
      <c r="U135" s="117">
        <v>257.19369692511629</v>
      </c>
      <c r="V135" s="117">
        <v>258.32943292478564</v>
      </c>
      <c r="W135" s="117">
        <v>105.60569598645331</v>
      </c>
      <c r="X135" s="117">
        <v>130.82341098321851</v>
      </c>
      <c r="Y135" s="117">
        <v>302.68353096117301</v>
      </c>
      <c r="Z135" s="117">
        <v>240.45693096915514</v>
      </c>
      <c r="AA135" s="117">
        <v>107.56674691197385</v>
      </c>
      <c r="AB135" s="117">
        <v>111.91347890841675</v>
      </c>
      <c r="AC135" s="117">
        <v>84.00589693125464</v>
      </c>
      <c r="AD135" s="117">
        <v>405.26595266835477</v>
      </c>
      <c r="AE135" s="117">
        <v>65.168804994757821</v>
      </c>
      <c r="AF135" s="117">
        <v>139.35418198879034</v>
      </c>
      <c r="AG135" s="117">
        <v>110.97780399107293</v>
      </c>
      <c r="AH135" s="117">
        <v>181.76351798537891</v>
      </c>
      <c r="AI135" s="117">
        <v>174.29507326200405</v>
      </c>
      <c r="AJ135" s="117">
        <v>215.24194432355625</v>
      </c>
      <c r="AK135" s="117">
        <v>71.980734108202967</v>
      </c>
      <c r="AL135" s="117">
        <v>230.32982434623668</v>
      </c>
      <c r="AM135" s="117">
        <v>144.62998495909861</v>
      </c>
      <c r="AN135" s="117">
        <v>158.23946212788064</v>
      </c>
      <c r="AO135" s="117">
        <v>160.37620792393523</v>
      </c>
      <c r="AP135" s="117">
        <v>308.77234614908559</v>
      </c>
      <c r="AQ135" s="117">
        <v>271.01617228262802</v>
      </c>
      <c r="AR135" s="117">
        <v>130.54549613613878</v>
      </c>
      <c r="AS135" s="117">
        <v>200.21060320878877</v>
      </c>
      <c r="AT135" s="117">
        <v>366.73153538244441</v>
      </c>
      <c r="AU135" s="117">
        <v>73.229709</v>
      </c>
      <c r="AV135" s="117">
        <v>150.63047800000001</v>
      </c>
      <c r="AW135" s="117">
        <v>197.71882500000001</v>
      </c>
      <c r="AX135" s="117">
        <v>232.25837300000001</v>
      </c>
      <c r="AY135" s="117">
        <v>163.36500621883985</v>
      </c>
    </row>
    <row r="136" spans="1:51" ht="20" customHeight="1" x14ac:dyDescent="0.2">
      <c r="A136" s="122" t="s">
        <v>336</v>
      </c>
      <c r="B136" s="121" t="s">
        <v>817</v>
      </c>
      <c r="C136" s="117">
        <v>3525.9630075603545</v>
      </c>
      <c r="D136" s="117">
        <v>3617.159122761997</v>
      </c>
      <c r="E136" s="117">
        <v>3676.8094119504926</v>
      </c>
      <c r="F136" s="117">
        <v>3708.0684577271559</v>
      </c>
      <c r="G136" s="117">
        <v>4130.4605993894002</v>
      </c>
      <c r="H136" s="117">
        <v>4250.1449696985046</v>
      </c>
      <c r="I136" s="117">
        <v>4317.036234307353</v>
      </c>
      <c r="J136" s="117">
        <v>4353.9314161319635</v>
      </c>
      <c r="K136" s="117">
        <v>4899.8943546721321</v>
      </c>
      <c r="L136" s="117">
        <v>5017.2071913183026</v>
      </c>
      <c r="M136" s="117">
        <v>5109.1984047539599</v>
      </c>
      <c r="N136" s="117">
        <v>5146.7000492556044</v>
      </c>
      <c r="O136" s="117">
        <v>5405.6044826159532</v>
      </c>
      <c r="P136" s="117">
        <v>5543.0755567603046</v>
      </c>
      <c r="Q136" s="117">
        <v>5653.4979241864385</v>
      </c>
      <c r="R136" s="117">
        <v>5702.8220364373046</v>
      </c>
      <c r="S136" s="117">
        <v>6028.3346125059315</v>
      </c>
      <c r="T136" s="117">
        <v>6170.8686957610744</v>
      </c>
      <c r="U136" s="117">
        <v>6270.8647675325001</v>
      </c>
      <c r="V136" s="117">
        <v>6315.9423617913653</v>
      </c>
      <c r="W136" s="117">
        <v>6674.0612862345724</v>
      </c>
      <c r="X136" s="117">
        <v>6813.3203484455807</v>
      </c>
      <c r="Y136" s="117">
        <v>6974.2698740709448</v>
      </c>
      <c r="Z136" s="117">
        <v>7072.3484912489012</v>
      </c>
      <c r="AA136" s="117">
        <v>7528.9146004914637</v>
      </c>
      <c r="AB136" s="117">
        <v>7684.9616410629442</v>
      </c>
      <c r="AC136" s="117">
        <v>7797.0797301889552</v>
      </c>
      <c r="AD136" s="117">
        <v>7829.4388504302469</v>
      </c>
      <c r="AE136" s="117">
        <v>7972.5278874072583</v>
      </c>
      <c r="AF136" s="117">
        <v>8057.1265526438392</v>
      </c>
      <c r="AG136" s="117">
        <v>8231.0497214726875</v>
      </c>
      <c r="AH136" s="117">
        <v>8277.9060333873967</v>
      </c>
      <c r="AI136" s="117">
        <v>8380.0896141572102</v>
      </c>
      <c r="AJ136" s="117">
        <v>8475.364960391671</v>
      </c>
      <c r="AK136" s="117">
        <v>8625.9517729331747</v>
      </c>
      <c r="AL136" s="117">
        <v>8822.2673880929724</v>
      </c>
      <c r="AM136" s="117">
        <v>9434.4659012836328</v>
      </c>
      <c r="AN136" s="117">
        <v>9270.7592343060551</v>
      </c>
      <c r="AO136" s="117">
        <v>9371.9376064761072</v>
      </c>
      <c r="AP136" s="117">
        <v>9554.8372579342031</v>
      </c>
      <c r="AQ136" s="117">
        <v>10111.557205445808</v>
      </c>
      <c r="AR136" s="117">
        <v>10237.910509331137</v>
      </c>
      <c r="AS136" s="117">
        <v>10517.712620178356</v>
      </c>
      <c r="AT136" s="117">
        <v>10955.819665044695</v>
      </c>
      <c r="AU136" s="117">
        <v>11491.565378738947</v>
      </c>
      <c r="AV136" s="117">
        <v>12044.47530435123</v>
      </c>
      <c r="AW136" s="117">
        <v>12446.218804776174</v>
      </c>
      <c r="AX136" s="117">
        <v>12670.623576753464</v>
      </c>
      <c r="AY136" s="117">
        <v>12527.709707427284</v>
      </c>
    </row>
    <row r="137" spans="1:51" ht="20" customHeight="1" x14ac:dyDescent="0.2">
      <c r="A137" s="123"/>
      <c r="B137" s="123" t="s">
        <v>397</v>
      </c>
      <c r="C137" s="124">
        <v>16951.383974206954</v>
      </c>
      <c r="D137" s="124">
        <v>-1078.3089601638931</v>
      </c>
      <c r="E137" s="124">
        <v>-3234.1633884133917</v>
      </c>
      <c r="F137" s="124">
        <v>-12668.634072110464</v>
      </c>
      <c r="G137" s="124">
        <v>23162.359565558669</v>
      </c>
      <c r="H137" s="124">
        <v>-1157.4205950534233</v>
      </c>
      <c r="I137" s="124">
        <v>-3717.276267222187</v>
      </c>
      <c r="J137" s="124">
        <v>-9109.0621686555969</v>
      </c>
      <c r="K137" s="124">
        <v>24051.270477532817</v>
      </c>
      <c r="L137" s="124">
        <v>-3486.2106582393317</v>
      </c>
      <c r="M137" s="124">
        <v>-7608.9800566602789</v>
      </c>
      <c r="N137" s="124">
        <v>-9035.7748678132921</v>
      </c>
      <c r="O137" s="124">
        <v>31066.334623941468</v>
      </c>
      <c r="P137" s="124">
        <v>2521.3024508417293</v>
      </c>
      <c r="Q137" s="124">
        <v>-4117.7973310110538</v>
      </c>
      <c r="R137" s="124">
        <v>-19427.574224104537</v>
      </c>
      <c r="S137" s="124">
        <v>28089.330257954571</v>
      </c>
      <c r="T137" s="124">
        <v>-4273.7278390495339</v>
      </c>
      <c r="U137" s="124">
        <v>-5581.6515498383378</v>
      </c>
      <c r="V137" s="124">
        <v>-18431.328190423359</v>
      </c>
      <c r="W137" s="124">
        <v>29146.960486017648</v>
      </c>
      <c r="X137" s="124">
        <v>-6877.1946020081668</v>
      </c>
      <c r="Y137" s="124">
        <v>-13450.41062041538</v>
      </c>
      <c r="Z137" s="124">
        <v>-13888.996050923626</v>
      </c>
      <c r="AA137" s="124">
        <v>29270.484019528114</v>
      </c>
      <c r="AB137" s="124">
        <v>-6824.1873079198413</v>
      </c>
      <c r="AC137" s="124">
        <v>-10747.698257679629</v>
      </c>
      <c r="AD137" s="124">
        <v>-5327.5795548635069</v>
      </c>
      <c r="AE137" s="124">
        <v>40481.746229191747</v>
      </c>
      <c r="AF137" s="124">
        <v>-472.76230388728436</v>
      </c>
      <c r="AG137" s="124">
        <v>4545.1245206178573</v>
      </c>
      <c r="AH137" s="124">
        <v>-16576.639330514794</v>
      </c>
      <c r="AI137" s="124">
        <v>37307.762415050296</v>
      </c>
      <c r="AJ137" s="124">
        <v>3532.6522119363071</v>
      </c>
      <c r="AK137" s="124">
        <v>-2904.544002934912</v>
      </c>
      <c r="AL137" s="124">
        <v>-12907.053051805153</v>
      </c>
      <c r="AM137" s="124">
        <v>36415.165257139568</v>
      </c>
      <c r="AN137" s="124">
        <v>550.60757736544474</v>
      </c>
      <c r="AO137" s="124">
        <v>-2930.1865133431274</v>
      </c>
      <c r="AP137" s="124">
        <v>-2703.7906533297501</v>
      </c>
      <c r="AQ137" s="124">
        <v>49143.872188941721</v>
      </c>
      <c r="AR137" s="124">
        <v>-11393.981236049789</v>
      </c>
      <c r="AS137" s="124">
        <v>22124.06173348127</v>
      </c>
      <c r="AT137" s="124">
        <v>-30359.05865060931</v>
      </c>
      <c r="AU137" s="124">
        <v>63049.544835762936</v>
      </c>
      <c r="AV137" s="124">
        <v>5473.7708545253554</v>
      </c>
      <c r="AW137" s="124">
        <v>36455.500109853514</v>
      </c>
      <c r="AX137" s="124">
        <v>-2145.4253550913709</v>
      </c>
      <c r="AY137" s="124">
        <v>54227.54333478125</v>
      </c>
    </row>
    <row r="138" spans="1:51" ht="20" customHeight="1" x14ac:dyDescent="0.2">
      <c r="A138" s="123"/>
      <c r="B138" s="123" t="s">
        <v>398</v>
      </c>
      <c r="C138" s="124">
        <v>17807.880770278651</v>
      </c>
      <c r="D138" s="124">
        <v>372.22001677218941</v>
      </c>
      <c r="E138" s="124">
        <v>-2488.6966950349743</v>
      </c>
      <c r="F138" s="124">
        <v>-11368.178010838368</v>
      </c>
      <c r="G138" s="124">
        <v>24881.164743757923</v>
      </c>
      <c r="H138" s="124">
        <v>-1057.1705950108881</v>
      </c>
      <c r="I138" s="124">
        <v>-4367.478005850935</v>
      </c>
      <c r="J138" s="124">
        <v>-10111.629392880626</v>
      </c>
      <c r="K138" s="124">
        <v>23059.313023459414</v>
      </c>
      <c r="L138" s="124">
        <v>-3490.5144017555722</v>
      </c>
      <c r="M138" s="124">
        <v>-6703.4993365536939</v>
      </c>
      <c r="N138" s="124">
        <v>-10830.335287439724</v>
      </c>
      <c r="O138" s="124">
        <v>32737.094318572868</v>
      </c>
      <c r="P138" s="124">
        <v>3339.7045825543028</v>
      </c>
      <c r="Q138" s="124">
        <v>-3214.4981193493732</v>
      </c>
      <c r="R138" s="124">
        <v>-18653.999455402343</v>
      </c>
      <c r="S138" s="124">
        <v>28674.574720525328</v>
      </c>
      <c r="T138" s="124">
        <v>-3578.5414992960723</v>
      </c>
      <c r="U138" s="124">
        <v>-7095.5259216444247</v>
      </c>
      <c r="V138" s="124">
        <v>-19096.191841199237</v>
      </c>
      <c r="W138" s="124">
        <v>29576.112845697528</v>
      </c>
      <c r="X138" s="124">
        <v>-4301.237514272565</v>
      </c>
      <c r="Y138" s="124">
        <v>-12124.196292327761</v>
      </c>
      <c r="Z138" s="124">
        <v>-15022.321415283135</v>
      </c>
      <c r="AA138" s="124">
        <v>29934.450993637947</v>
      </c>
      <c r="AB138" s="124">
        <v>-11493.81119914497</v>
      </c>
      <c r="AC138" s="124">
        <v>-13140.482794525306</v>
      </c>
      <c r="AD138" s="124">
        <v>-7110.9396758815565</v>
      </c>
      <c r="AE138" s="124">
        <v>37039.070148732528</v>
      </c>
      <c r="AF138" s="124">
        <v>-3688.5970845403208</v>
      </c>
      <c r="AG138" s="124">
        <v>1970.8390090967005</v>
      </c>
      <c r="AH138" s="124">
        <v>-17405.241683951928</v>
      </c>
      <c r="AI138" s="124">
        <v>34976.268705786046</v>
      </c>
      <c r="AJ138" s="124">
        <v>2320.7873996866692</v>
      </c>
      <c r="AK138" s="124">
        <v>-4544.2304162942455</v>
      </c>
      <c r="AL138" s="124">
        <v>-15317.699311008764</v>
      </c>
      <c r="AM138" s="124">
        <v>34558.02503448457</v>
      </c>
      <c r="AN138" s="124">
        <v>-2937.1433725101815</v>
      </c>
      <c r="AO138" s="124">
        <v>-5982.8157697162533</v>
      </c>
      <c r="AP138" s="124">
        <v>-5654.3040345729096</v>
      </c>
      <c r="AQ138" s="124">
        <v>48132.393623285578</v>
      </c>
      <c r="AR138" s="124">
        <v>-12693.902281172836</v>
      </c>
      <c r="AS138" s="124">
        <v>20811.570318767248</v>
      </c>
      <c r="AT138" s="124">
        <v>-32432.769051420153</v>
      </c>
      <c r="AU138" s="124">
        <v>61763.041075000045</v>
      </c>
      <c r="AV138" s="124">
        <v>3874.4698710000666</v>
      </c>
      <c r="AW138" s="124">
        <v>34985.541966999968</v>
      </c>
      <c r="AX138" s="124">
        <v>-4708.4973170000012</v>
      </c>
      <c r="AY138" s="124">
        <v>53520.248719628755</v>
      </c>
    </row>
    <row r="139" spans="1:51" ht="20" customHeight="1" x14ac:dyDescent="0.2">
      <c r="A139" s="125" t="s">
        <v>255</v>
      </c>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c r="AC139" s="126"/>
      <c r="AD139" s="126"/>
      <c r="AE139" s="126"/>
      <c r="AF139" s="126"/>
      <c r="AG139" s="126"/>
      <c r="AH139" s="126"/>
      <c r="AI139" s="126"/>
      <c r="AJ139" s="126"/>
      <c r="AK139" s="126"/>
      <c r="AL139" s="126"/>
      <c r="AM139" s="126"/>
      <c r="AN139" s="126"/>
      <c r="AO139" s="126"/>
      <c r="AP139" s="126"/>
      <c r="AQ139" s="126"/>
      <c r="AR139" s="126"/>
      <c r="AS139" s="126"/>
      <c r="AT139" s="126"/>
      <c r="AU139" s="126"/>
      <c r="AV139" s="126"/>
      <c r="AW139" s="126"/>
      <c r="AX139" s="126"/>
      <c r="AY139" s="126"/>
    </row>
    <row r="140" spans="1:51" ht="20" customHeight="1" x14ac:dyDescent="0.2">
      <c r="A140" s="127" t="s">
        <v>238</v>
      </c>
      <c r="B140" s="128" t="s">
        <v>388</v>
      </c>
      <c r="C140" s="142" t="s">
        <v>826</v>
      </c>
      <c r="D140" s="142" t="s">
        <v>826</v>
      </c>
      <c r="E140" s="142" t="s">
        <v>826</v>
      </c>
      <c r="F140" s="142" t="s">
        <v>826</v>
      </c>
      <c r="G140" s="142" t="s">
        <v>826</v>
      </c>
      <c r="H140" s="142" t="s">
        <v>826</v>
      </c>
      <c r="I140" s="142" t="s">
        <v>826</v>
      </c>
      <c r="J140" s="142" t="s">
        <v>826</v>
      </c>
      <c r="K140" s="142" t="s">
        <v>826</v>
      </c>
      <c r="L140" s="142" t="s">
        <v>826</v>
      </c>
      <c r="M140" s="142" t="s">
        <v>826</v>
      </c>
      <c r="N140" s="142" t="s">
        <v>826</v>
      </c>
      <c r="O140" s="142" t="s">
        <v>826</v>
      </c>
      <c r="P140" s="142" t="s">
        <v>826</v>
      </c>
      <c r="Q140" s="142" t="s">
        <v>826</v>
      </c>
      <c r="R140" s="142" t="s">
        <v>826</v>
      </c>
      <c r="S140" s="142" t="s">
        <v>826</v>
      </c>
      <c r="T140" s="142" t="s">
        <v>826</v>
      </c>
      <c r="U140" s="142" t="s">
        <v>826</v>
      </c>
      <c r="V140" s="142" t="s">
        <v>826</v>
      </c>
      <c r="W140" s="142" t="s">
        <v>826</v>
      </c>
      <c r="X140" s="142" t="s">
        <v>826</v>
      </c>
      <c r="Y140" s="142" t="s">
        <v>826</v>
      </c>
      <c r="Z140" s="142" t="s">
        <v>826</v>
      </c>
      <c r="AA140" s="142" t="s">
        <v>826</v>
      </c>
      <c r="AB140" s="142" t="s">
        <v>826</v>
      </c>
      <c r="AC140" s="142" t="s">
        <v>826</v>
      </c>
      <c r="AD140" s="142" t="s">
        <v>826</v>
      </c>
      <c r="AE140" s="142" t="s">
        <v>826</v>
      </c>
      <c r="AF140" s="142" t="s">
        <v>826</v>
      </c>
      <c r="AG140" s="142" t="s">
        <v>826</v>
      </c>
      <c r="AH140" s="142" t="s">
        <v>826</v>
      </c>
      <c r="AI140" s="142" t="s">
        <v>826</v>
      </c>
      <c r="AJ140" s="142" t="s">
        <v>826</v>
      </c>
      <c r="AK140" s="142" t="s">
        <v>826</v>
      </c>
      <c r="AL140" s="142" t="s">
        <v>826</v>
      </c>
      <c r="AM140" s="142" t="s">
        <v>826</v>
      </c>
      <c r="AN140" s="142" t="s">
        <v>826</v>
      </c>
      <c r="AO140" s="142" t="s">
        <v>826</v>
      </c>
      <c r="AP140" s="142" t="s">
        <v>826</v>
      </c>
      <c r="AQ140" s="142" t="s">
        <v>826</v>
      </c>
      <c r="AR140" s="142" t="s">
        <v>826</v>
      </c>
      <c r="AS140" s="142" t="s">
        <v>826</v>
      </c>
      <c r="AT140" s="142" t="s">
        <v>826</v>
      </c>
      <c r="AU140" s="142" t="s">
        <v>826</v>
      </c>
      <c r="AV140" s="142" t="s">
        <v>826</v>
      </c>
      <c r="AW140" s="142" t="s">
        <v>826</v>
      </c>
      <c r="AX140" s="142" t="s">
        <v>826</v>
      </c>
      <c r="AY140" s="142" t="s">
        <v>826</v>
      </c>
    </row>
    <row r="141" spans="1:51" ht="20" customHeight="1" x14ac:dyDescent="0.2">
      <c r="A141" s="127" t="s">
        <v>239</v>
      </c>
      <c r="B141" s="128" t="s">
        <v>250</v>
      </c>
      <c r="C141" s="129">
        <f>C110-C124+C127</f>
        <v>24116.56125521841</v>
      </c>
      <c r="D141" s="129">
        <f t="shared" ref="D141:AT141" si="20">D110-D124+D127</f>
        <v>5984.7824299904933</v>
      </c>
      <c r="E141" s="129">
        <f t="shared" si="20"/>
        <v>5683.333361241439</v>
      </c>
      <c r="F141" s="129">
        <f t="shared" si="20"/>
        <v>-1609.4883351454819</v>
      </c>
      <c r="G141" s="129">
        <f t="shared" si="20"/>
        <v>30010.814399686678</v>
      </c>
      <c r="H141" s="129">
        <f t="shared" si="20"/>
        <v>7030.4704518299668</v>
      </c>
      <c r="I141" s="129">
        <f t="shared" si="20"/>
        <v>5637.4323898219764</v>
      </c>
      <c r="J141" s="129">
        <f t="shared" si="20"/>
        <v>3139.7993535699352</v>
      </c>
      <c r="K141" s="129">
        <f t="shared" si="20"/>
        <v>32889.016423514004</v>
      </c>
      <c r="L141" s="129">
        <f t="shared" si="20"/>
        <v>7095.9683613211964</v>
      </c>
      <c r="M141" s="129">
        <f t="shared" si="20"/>
        <v>4329.541502217894</v>
      </c>
      <c r="N141" s="129">
        <f t="shared" si="20"/>
        <v>4250.2632825383998</v>
      </c>
      <c r="O141" s="129">
        <f t="shared" si="20"/>
        <v>37018.264573193337</v>
      </c>
      <c r="P141" s="129">
        <f t="shared" si="20"/>
        <v>9404.5156576781301</v>
      </c>
      <c r="Q141" s="129">
        <f t="shared" si="20"/>
        <v>3574.3698868225511</v>
      </c>
      <c r="R141" s="129">
        <f t="shared" si="20"/>
        <v>-6572.6459579807633</v>
      </c>
      <c r="S141" s="129">
        <f t="shared" si="20"/>
        <v>36058.241714679229</v>
      </c>
      <c r="T141" s="129">
        <f t="shared" si="20"/>
        <v>5197.9906212519973</v>
      </c>
      <c r="U141" s="129">
        <f t="shared" si="20"/>
        <v>5419.7579098482774</v>
      </c>
      <c r="V141" s="129">
        <f t="shared" si="20"/>
        <v>-4931.4789801201314</v>
      </c>
      <c r="W141" s="129">
        <f t="shared" si="20"/>
        <v>37365.849086730595</v>
      </c>
      <c r="X141" s="129">
        <f t="shared" si="20"/>
        <v>2623.9897148290256</v>
      </c>
      <c r="Y141" s="129">
        <f t="shared" si="20"/>
        <v>-3999.2053121229701</v>
      </c>
      <c r="Z141" s="129">
        <f t="shared" si="20"/>
        <v>-1914.600375571702</v>
      </c>
      <c r="AA141" s="129">
        <f t="shared" si="20"/>
        <v>38047.361839269273</v>
      </c>
      <c r="AB141" s="129">
        <f t="shared" si="20"/>
        <v>3582.9332271052317</v>
      </c>
      <c r="AC141" s="129">
        <f t="shared" si="20"/>
        <v>-797.70307219753067</v>
      </c>
      <c r="AD141" s="129">
        <f t="shared" si="20"/>
        <v>5720.1820655994225</v>
      </c>
      <c r="AE141" s="129">
        <f t="shared" si="20"/>
        <v>45607.150084809553</v>
      </c>
      <c r="AF141" s="129">
        <f t="shared" si="20"/>
        <v>4222.7046847025367</v>
      </c>
      <c r="AG141" s="129">
        <f t="shared" si="20"/>
        <v>10296.024986841652</v>
      </c>
      <c r="AH141" s="129">
        <f t="shared" si="20"/>
        <v>-8067.0875087985587</v>
      </c>
      <c r="AI141" s="129">
        <f t="shared" si="20"/>
        <v>43826.458042327016</v>
      </c>
      <c r="AJ141" s="129">
        <f t="shared" si="20"/>
        <v>10383.540914459256</v>
      </c>
      <c r="AK141" s="129">
        <f t="shared" si="20"/>
        <v>5275.5042177678151</v>
      </c>
      <c r="AL141" s="129">
        <f t="shared" si="20"/>
        <v>-1931.9115356646871</v>
      </c>
      <c r="AM141" s="129">
        <f t="shared" si="20"/>
        <v>45071.9348115545</v>
      </c>
      <c r="AN141" s="129">
        <f t="shared" si="20"/>
        <v>8740.0992747604923</v>
      </c>
      <c r="AO141" s="129">
        <f t="shared" si="20"/>
        <v>6899.9695543526668</v>
      </c>
      <c r="AP141" s="129">
        <f t="shared" si="20"/>
        <v>11126.323392917569</v>
      </c>
      <c r="AQ141" s="129">
        <f t="shared" si="20"/>
        <v>61277.975813663077</v>
      </c>
      <c r="AR141" s="129">
        <f t="shared" si="20"/>
        <v>551.51301881794643</v>
      </c>
      <c r="AS141" s="129">
        <f t="shared" si="20"/>
        <v>37093.174480277346</v>
      </c>
      <c r="AT141" s="129">
        <f t="shared" si="20"/>
        <v>-10050.110583985104</v>
      </c>
      <c r="AU141" s="129">
        <f t="shared" ref="AU141:AV141" si="21">AU110-AU124+AU127</f>
        <v>73846.967851762922</v>
      </c>
      <c r="AV141" s="129">
        <f t="shared" si="21"/>
        <v>14496.042036525365</v>
      </c>
      <c r="AW141" s="129">
        <f t="shared" ref="AW141:AX141" si="22">AW110-AW124+AW127</f>
        <v>46279.156869853527</v>
      </c>
      <c r="AX141" s="129">
        <f t="shared" si="22"/>
        <v>15491.756383908632</v>
      </c>
      <c r="AY141" s="129">
        <f t="shared" ref="AY141" si="23">AY110-AY124+AY127</f>
        <v>62599.707360672452</v>
      </c>
    </row>
    <row r="142" spans="1:51" ht="20" customHeight="1" x14ac:dyDescent="0.2">
      <c r="A142" s="130" t="s">
        <v>240</v>
      </c>
      <c r="B142" s="131" t="s">
        <v>251</v>
      </c>
      <c r="C142" s="132">
        <f>C110-C124</f>
        <v>20590.598247658054</v>
      </c>
      <c r="D142" s="132">
        <f t="shared" ref="D142:AT142" si="24">D110-D124</f>
        <v>2367.6233072284958</v>
      </c>
      <c r="E142" s="132">
        <f t="shared" si="24"/>
        <v>2006.5239492909459</v>
      </c>
      <c r="F142" s="132">
        <f t="shared" si="24"/>
        <v>-5317.5567928726377</v>
      </c>
      <c r="G142" s="132">
        <f t="shared" si="24"/>
        <v>25880.353800297278</v>
      </c>
      <c r="H142" s="132">
        <f t="shared" si="24"/>
        <v>2780.3254821314622</v>
      </c>
      <c r="I142" s="132">
        <f t="shared" si="24"/>
        <v>1320.3961555146234</v>
      </c>
      <c r="J142" s="132">
        <f t="shared" si="24"/>
        <v>-1214.1320625620283</v>
      </c>
      <c r="K142" s="132">
        <f t="shared" si="24"/>
        <v>27989.122068841869</v>
      </c>
      <c r="L142" s="132">
        <f t="shared" si="24"/>
        <v>2078.7611700028938</v>
      </c>
      <c r="M142" s="132">
        <f t="shared" si="24"/>
        <v>-779.6569025360659</v>
      </c>
      <c r="N142" s="132">
        <f t="shared" si="24"/>
        <v>-896.43676671720459</v>
      </c>
      <c r="O142" s="132">
        <f t="shared" si="24"/>
        <v>31612.660090577381</v>
      </c>
      <c r="P142" s="132">
        <f t="shared" si="24"/>
        <v>3861.4401009178255</v>
      </c>
      <c r="Q142" s="132">
        <f t="shared" si="24"/>
        <v>-2079.1280373638874</v>
      </c>
      <c r="R142" s="132">
        <f t="shared" si="24"/>
        <v>-12275.467994418068</v>
      </c>
      <c r="S142" s="132">
        <f t="shared" si="24"/>
        <v>30029.907102173296</v>
      </c>
      <c r="T142" s="132">
        <f t="shared" si="24"/>
        <v>-972.87807450907712</v>
      </c>
      <c r="U142" s="132">
        <f t="shared" si="24"/>
        <v>-851.10685768422263</v>
      </c>
      <c r="V142" s="132">
        <f t="shared" si="24"/>
        <v>-11247.421341911497</v>
      </c>
      <c r="W142" s="132">
        <f t="shared" si="24"/>
        <v>30691.787800496022</v>
      </c>
      <c r="X142" s="132">
        <f t="shared" si="24"/>
        <v>-4189.3306336165551</v>
      </c>
      <c r="Y142" s="132">
        <f t="shared" si="24"/>
        <v>-10973.475186193915</v>
      </c>
      <c r="Z142" s="132">
        <f t="shared" si="24"/>
        <v>-8986.9488668206031</v>
      </c>
      <c r="AA142" s="132">
        <f t="shared" si="24"/>
        <v>30518.447238777808</v>
      </c>
      <c r="AB142" s="132">
        <f t="shared" si="24"/>
        <v>-4102.0284139577125</v>
      </c>
      <c r="AC142" s="132">
        <f t="shared" si="24"/>
        <v>-8594.7828023864859</v>
      </c>
      <c r="AD142" s="132">
        <f t="shared" si="24"/>
        <v>-2109.2567848308245</v>
      </c>
      <c r="AE142" s="132">
        <f t="shared" si="24"/>
        <v>37634.622197402292</v>
      </c>
      <c r="AF142" s="132">
        <f t="shared" si="24"/>
        <v>-3834.4218679413025</v>
      </c>
      <c r="AG142" s="132">
        <f t="shared" si="24"/>
        <v>2064.9752653689648</v>
      </c>
      <c r="AH142" s="132">
        <f t="shared" si="24"/>
        <v>-16344.993542185955</v>
      </c>
      <c r="AI142" s="132">
        <f t="shared" si="24"/>
        <v>35446.368428169808</v>
      </c>
      <c r="AJ142" s="132">
        <f t="shared" si="24"/>
        <v>1908.1759540675848</v>
      </c>
      <c r="AK142" s="132">
        <f t="shared" si="24"/>
        <v>-3350.4475551653595</v>
      </c>
      <c r="AL142" s="132">
        <f t="shared" si="24"/>
        <v>-10754.17892375766</v>
      </c>
      <c r="AM142" s="132">
        <f t="shared" si="24"/>
        <v>35637.468910270865</v>
      </c>
      <c r="AN142" s="132">
        <f t="shared" si="24"/>
        <v>-530.65995954556274</v>
      </c>
      <c r="AO142" s="132">
        <f t="shared" si="24"/>
        <v>-2471.9680521234404</v>
      </c>
      <c r="AP142" s="132">
        <f t="shared" si="24"/>
        <v>1571.4861349833664</v>
      </c>
      <c r="AQ142" s="132">
        <f t="shared" si="24"/>
        <v>51166.418608217267</v>
      </c>
      <c r="AR142" s="132">
        <f t="shared" si="24"/>
        <v>-9686.3974905131909</v>
      </c>
      <c r="AS142" s="132">
        <f t="shared" si="24"/>
        <v>26575.461860098992</v>
      </c>
      <c r="AT142" s="132">
        <f t="shared" si="24"/>
        <v>-21005.9302490298</v>
      </c>
      <c r="AU142" s="132">
        <f t="shared" ref="AU142:AV142" si="25">AU110-AU124</f>
        <v>62355.402473023976</v>
      </c>
      <c r="AV142" s="132">
        <f t="shared" si="25"/>
        <v>2451.5667321741348</v>
      </c>
      <c r="AW142" s="132">
        <f t="shared" ref="AW142:AX142" si="26">AW110-AW124</f>
        <v>33832.938065077353</v>
      </c>
      <c r="AX142" s="132">
        <f t="shared" si="26"/>
        <v>2821.1328071551688</v>
      </c>
      <c r="AY142" s="132">
        <f t="shared" ref="AY142" si="27">AY110-AY124</f>
        <v>50071.997653245169</v>
      </c>
    </row>
    <row r="144" spans="1:51" s="133" customFormat="1" ht="20" customHeight="1" x14ac:dyDescent="0.2">
      <c r="A144" s="333" t="s">
        <v>718</v>
      </c>
      <c r="B144" s="333"/>
      <c r="C144" s="83" t="s">
        <v>671</v>
      </c>
      <c r="D144" s="83" t="s">
        <v>672</v>
      </c>
      <c r="E144" s="83" t="s">
        <v>673</v>
      </c>
      <c r="F144" s="83" t="s">
        <v>674</v>
      </c>
      <c r="G144" s="83" t="s">
        <v>675</v>
      </c>
      <c r="H144" s="83" t="s">
        <v>676</v>
      </c>
      <c r="I144" s="83" t="s">
        <v>677</v>
      </c>
      <c r="J144" s="83" t="s">
        <v>678</v>
      </c>
      <c r="K144" s="83" t="s">
        <v>679</v>
      </c>
      <c r="L144" s="83" t="s">
        <v>680</v>
      </c>
      <c r="M144" s="83" t="s">
        <v>681</v>
      </c>
      <c r="N144" s="83" t="s">
        <v>682</v>
      </c>
      <c r="O144" s="83" t="s">
        <v>683</v>
      </c>
      <c r="P144" s="83" t="s">
        <v>684</v>
      </c>
      <c r="Q144" s="83" t="s">
        <v>685</v>
      </c>
      <c r="R144" s="83" t="s">
        <v>686</v>
      </c>
      <c r="S144" s="83" t="s">
        <v>687</v>
      </c>
      <c r="T144" s="83" t="s">
        <v>688</v>
      </c>
      <c r="U144" s="83" t="s">
        <v>689</v>
      </c>
      <c r="V144" s="83" t="s">
        <v>690</v>
      </c>
      <c r="W144" s="83" t="s">
        <v>691</v>
      </c>
      <c r="X144" s="83" t="s">
        <v>692</v>
      </c>
      <c r="Y144" s="83" t="s">
        <v>693</v>
      </c>
      <c r="Z144" s="83" t="s">
        <v>694</v>
      </c>
      <c r="AA144" s="83" t="s">
        <v>695</v>
      </c>
      <c r="AB144" s="83" t="s">
        <v>696</v>
      </c>
      <c r="AC144" s="83" t="s">
        <v>697</v>
      </c>
      <c r="AD144" s="83" t="s">
        <v>698</v>
      </c>
      <c r="AE144" s="83" t="s">
        <v>699</v>
      </c>
      <c r="AF144" s="83" t="s">
        <v>700</v>
      </c>
      <c r="AG144" s="83" t="s">
        <v>701</v>
      </c>
      <c r="AH144" s="83" t="s">
        <v>702</v>
      </c>
      <c r="AI144" s="83" t="s">
        <v>703</v>
      </c>
      <c r="AJ144" s="83" t="s">
        <v>704</v>
      </c>
      <c r="AK144" s="83" t="s">
        <v>705</v>
      </c>
      <c r="AL144" s="83" t="s">
        <v>706</v>
      </c>
      <c r="AM144" s="83" t="s">
        <v>707</v>
      </c>
      <c r="AN144" s="83" t="s">
        <v>708</v>
      </c>
      <c r="AO144" s="83" t="s">
        <v>709</v>
      </c>
      <c r="AP144" s="83" t="s">
        <v>710</v>
      </c>
      <c r="AQ144" s="83" t="s">
        <v>711</v>
      </c>
      <c r="AR144" s="83" t="s">
        <v>712</v>
      </c>
      <c r="AS144" s="83" t="s">
        <v>713</v>
      </c>
      <c r="AT144" s="83" t="s">
        <v>714</v>
      </c>
      <c r="AU144" s="83" t="str">
        <f>AU109</f>
        <v>2021-I</v>
      </c>
      <c r="AV144" s="83" t="str">
        <f>AV109</f>
        <v>2021-II</v>
      </c>
      <c r="AW144" s="83" t="str">
        <f>AW109</f>
        <v>2021-III</v>
      </c>
      <c r="AX144" s="83" t="str">
        <f>AX109</f>
        <v>2021-IV</v>
      </c>
      <c r="AY144" s="83" t="str">
        <f>AY109</f>
        <v>2022-I</v>
      </c>
    </row>
    <row r="145" spans="1:51" ht="20" customHeight="1" x14ac:dyDescent="0.2">
      <c r="A145" s="18">
        <v>1</v>
      </c>
      <c r="B145" s="19" t="s">
        <v>814</v>
      </c>
      <c r="C145" s="20">
        <v>360399.94811558782</v>
      </c>
      <c r="D145" s="20">
        <v>365223.35677093547</v>
      </c>
      <c r="E145" s="20">
        <v>373328.90297102008</v>
      </c>
      <c r="F145" s="20">
        <v>418750.22897591541</v>
      </c>
      <c r="G145" s="20">
        <v>426675.10563227156</v>
      </c>
      <c r="H145" s="20">
        <v>423581.01625324105</v>
      </c>
      <c r="I145" s="20">
        <v>426561.49194487574</v>
      </c>
      <c r="J145" s="20">
        <v>461887.79824024031</v>
      </c>
      <c r="K145" s="20">
        <v>480031.46445882658</v>
      </c>
      <c r="L145" s="20">
        <v>460884.81338792591</v>
      </c>
      <c r="M145" s="20">
        <v>474947.04032315436</v>
      </c>
      <c r="N145" s="20">
        <v>522228.89325223351</v>
      </c>
      <c r="O145" s="20">
        <v>509928.46735128673</v>
      </c>
      <c r="P145" s="20">
        <v>513020.54246911977</v>
      </c>
      <c r="Q145" s="20">
        <v>495826.06313629181</v>
      </c>
      <c r="R145" s="20">
        <v>590899.5614896816</v>
      </c>
      <c r="S145" s="20">
        <v>574388.36220123922</v>
      </c>
      <c r="T145" s="20">
        <v>534278.51364105882</v>
      </c>
      <c r="U145" s="20">
        <v>527736.88247574586</v>
      </c>
      <c r="V145" s="20">
        <v>587450.26642300491</v>
      </c>
      <c r="W145" s="20">
        <v>604618.8159767841</v>
      </c>
      <c r="X145" s="20">
        <v>612417.00286646443</v>
      </c>
      <c r="Y145" s="20">
        <v>567447.90867240215</v>
      </c>
      <c r="Z145" s="20">
        <v>634757.91550288652</v>
      </c>
      <c r="AA145" s="20">
        <v>682101.88380711083</v>
      </c>
      <c r="AB145" s="20">
        <v>618880.60763081186</v>
      </c>
      <c r="AC145" s="20">
        <v>583233.07721022633</v>
      </c>
      <c r="AD145" s="20">
        <v>686807.98268928123</v>
      </c>
      <c r="AE145" s="20">
        <v>667910.06102078105</v>
      </c>
      <c r="AF145" s="20">
        <v>634004.43714785669</v>
      </c>
      <c r="AG145" s="20">
        <v>622081.35276726563</v>
      </c>
      <c r="AH145" s="20">
        <v>696458.29426260397</v>
      </c>
      <c r="AI145" s="20">
        <v>708381.05820231268</v>
      </c>
      <c r="AJ145" s="20">
        <v>682077.86215356132</v>
      </c>
      <c r="AK145" s="20">
        <v>683892.39759387635</v>
      </c>
      <c r="AL145" s="20">
        <v>762393.58718646376</v>
      </c>
      <c r="AM145" s="20">
        <v>771356.18960477889</v>
      </c>
      <c r="AN145" s="20">
        <v>725435.48507655342</v>
      </c>
      <c r="AO145" s="20">
        <v>716242.0364235267</v>
      </c>
      <c r="AP145" s="20">
        <v>873863.41178642469</v>
      </c>
      <c r="AQ145" s="20">
        <v>809582.55187691958</v>
      </c>
      <c r="AR145" s="20">
        <v>545455.56163981545</v>
      </c>
      <c r="AS145" s="20">
        <v>693952.23150849913</v>
      </c>
      <c r="AT145" s="20">
        <v>846398.87584389758</v>
      </c>
      <c r="AU145" s="20">
        <v>884278.06387622061</v>
      </c>
      <c r="AV145" s="20">
        <v>827152.80182548158</v>
      </c>
      <c r="AW145" s="20">
        <v>907341.47866386734</v>
      </c>
      <c r="AX145" s="20">
        <v>1022626.4373781735</v>
      </c>
      <c r="AY145" s="20">
        <v>1048807.1126241731</v>
      </c>
    </row>
    <row r="146" spans="1:51" ht="20" customHeight="1" x14ac:dyDescent="0.2">
      <c r="A146" s="115">
        <v>11</v>
      </c>
      <c r="B146" s="115" t="s">
        <v>242</v>
      </c>
      <c r="C146" s="116">
        <v>226772.6768959873</v>
      </c>
      <c r="D146" s="116">
        <v>221255.90468537429</v>
      </c>
      <c r="E146" s="116">
        <v>219537.95621770385</v>
      </c>
      <c r="F146" s="116">
        <v>247848.70107236831</v>
      </c>
      <c r="G146" s="116">
        <v>270892.3694592939</v>
      </c>
      <c r="H146" s="116">
        <v>256890.54894971993</v>
      </c>
      <c r="I146" s="116">
        <v>255029.55867822762</v>
      </c>
      <c r="J146" s="116">
        <v>272107.58460180718</v>
      </c>
      <c r="K146" s="116">
        <v>299757.84292245429</v>
      </c>
      <c r="L146" s="116">
        <v>277225.20647889748</v>
      </c>
      <c r="M146" s="116">
        <v>270372.94541649922</v>
      </c>
      <c r="N146" s="116">
        <v>291167.40787398152</v>
      </c>
      <c r="O146" s="116">
        <v>319539.09219098109</v>
      </c>
      <c r="P146" s="116">
        <v>304023.68334646517</v>
      </c>
      <c r="Q146" s="116">
        <v>289086.44416668575</v>
      </c>
      <c r="R146" s="116">
        <v>339047.68471700873</v>
      </c>
      <c r="S146" s="116">
        <v>352644.66917087737</v>
      </c>
      <c r="T146" s="116">
        <v>317661.94977331895</v>
      </c>
      <c r="U146" s="116">
        <v>305288.52287162951</v>
      </c>
      <c r="V146" s="116">
        <v>339208.41211012925</v>
      </c>
      <c r="W146" s="116">
        <v>372926.66567749827</v>
      </c>
      <c r="X146" s="116">
        <v>340551.55463728675</v>
      </c>
      <c r="Y146" s="116">
        <v>321282.33756524284</v>
      </c>
      <c r="Z146" s="116">
        <v>343884.34235618555</v>
      </c>
      <c r="AA146" s="116">
        <v>387017.80217487871</v>
      </c>
      <c r="AB146" s="116">
        <v>349796.5757236011</v>
      </c>
      <c r="AC146" s="116">
        <v>327928.39162581245</v>
      </c>
      <c r="AD146" s="116">
        <v>381190.44277762523</v>
      </c>
      <c r="AE146" s="116">
        <v>405519.87846490083</v>
      </c>
      <c r="AF146" s="116">
        <v>366146.87846208573</v>
      </c>
      <c r="AG146" s="116">
        <v>353116.83474548813</v>
      </c>
      <c r="AH146" s="116">
        <v>398626.22177564708</v>
      </c>
      <c r="AI146" s="116">
        <v>438397.77957042324</v>
      </c>
      <c r="AJ146" s="116">
        <v>404049.6805681432</v>
      </c>
      <c r="AK146" s="116">
        <v>392328.53223780694</v>
      </c>
      <c r="AL146" s="116">
        <v>423366.84730735212</v>
      </c>
      <c r="AM146" s="116">
        <v>467890.50889321748</v>
      </c>
      <c r="AN146" s="116">
        <v>420658.6312912982</v>
      </c>
      <c r="AO146" s="116">
        <v>413752.13292659033</v>
      </c>
      <c r="AP146" s="116">
        <v>446271.68490106252</v>
      </c>
      <c r="AQ146" s="116">
        <v>488484.44393274467</v>
      </c>
      <c r="AR146" s="116">
        <v>320710.27156497678</v>
      </c>
      <c r="AS146" s="116">
        <v>408565.16294804646</v>
      </c>
      <c r="AT146" s="116">
        <v>498777.14306771243</v>
      </c>
      <c r="AU146" s="116">
        <v>558154.89637079288</v>
      </c>
      <c r="AV146" s="116">
        <v>500048.47449727322</v>
      </c>
      <c r="AW146" s="116">
        <v>542148.77563537797</v>
      </c>
      <c r="AX146" s="116">
        <v>601066.0838932459</v>
      </c>
      <c r="AY146" s="116">
        <v>659944.8224854751</v>
      </c>
    </row>
    <row r="147" spans="1:51" ht="20" customHeight="1" x14ac:dyDescent="0.2">
      <c r="A147" s="21">
        <v>111</v>
      </c>
      <c r="B147" s="22" t="s">
        <v>256</v>
      </c>
      <c r="C147" s="117">
        <v>64726.068120761178</v>
      </c>
      <c r="D147" s="117">
        <v>63861.408426926304</v>
      </c>
      <c r="E147" s="117">
        <v>57451.068201992362</v>
      </c>
      <c r="F147" s="117">
        <v>72446.061679803097</v>
      </c>
      <c r="G147" s="117">
        <v>81859.489657630998</v>
      </c>
      <c r="H147" s="117">
        <v>78985.418042400837</v>
      </c>
      <c r="I147" s="117">
        <v>71037.416565819702</v>
      </c>
      <c r="J147" s="117">
        <v>82115.773482974197</v>
      </c>
      <c r="K147" s="117">
        <v>94744.745212231443</v>
      </c>
      <c r="L147" s="117">
        <v>81465.792097578931</v>
      </c>
      <c r="M147" s="117">
        <v>64513.345815452209</v>
      </c>
      <c r="N147" s="117">
        <v>84211.571626187739</v>
      </c>
      <c r="O147" s="117">
        <v>99570.14906351149</v>
      </c>
      <c r="P147" s="117">
        <v>88640.494573898672</v>
      </c>
      <c r="Q147" s="117">
        <v>73383.315103440051</v>
      </c>
      <c r="R147" s="117">
        <v>99166.087260439643</v>
      </c>
      <c r="S147" s="117">
        <v>107051.25849359663</v>
      </c>
      <c r="T147" s="117">
        <v>96064.655919762852</v>
      </c>
      <c r="U147" s="117">
        <v>81642.301749175938</v>
      </c>
      <c r="V147" s="117">
        <v>97394.852346570187</v>
      </c>
      <c r="W147" s="117">
        <v>116003.14204173512</v>
      </c>
      <c r="X147" s="117">
        <v>103481.57177084091</v>
      </c>
      <c r="Y147" s="117">
        <v>82492.880281763515</v>
      </c>
      <c r="Z147" s="117">
        <v>99143.891939727167</v>
      </c>
      <c r="AA147" s="117">
        <v>117954.1454219255</v>
      </c>
      <c r="AB147" s="117">
        <v>109844.61505102919</v>
      </c>
      <c r="AC147" s="117">
        <v>90546.020404999508</v>
      </c>
      <c r="AD147" s="117">
        <v>134851.89826249759</v>
      </c>
      <c r="AE147" s="117">
        <v>132552.88468415642</v>
      </c>
      <c r="AF147" s="117">
        <v>115287.43652531724</v>
      </c>
      <c r="AG147" s="117">
        <v>95385.859615809459</v>
      </c>
      <c r="AH147" s="117">
        <v>115455.29640984787</v>
      </c>
      <c r="AI147" s="117">
        <v>140015.80741707911</v>
      </c>
      <c r="AJ147" s="117">
        <v>121062.01208553906</v>
      </c>
      <c r="AK147" s="117">
        <v>102723.67494617787</v>
      </c>
      <c r="AL147" s="117">
        <v>126938.36882353449</v>
      </c>
      <c r="AM147" s="117">
        <v>153587.74011152791</v>
      </c>
      <c r="AN147" s="117">
        <v>126382.35449224871</v>
      </c>
      <c r="AO147" s="117">
        <v>116130.60976027112</v>
      </c>
      <c r="AP147" s="117">
        <v>139476.41396825609</v>
      </c>
      <c r="AQ147" s="117">
        <v>159859.13603684495</v>
      </c>
      <c r="AR147" s="117">
        <v>113737.51069423631</v>
      </c>
      <c r="AS147" s="117">
        <v>102296.50873744386</v>
      </c>
      <c r="AT147" s="117">
        <v>150682.78533572098</v>
      </c>
      <c r="AU147" s="117">
        <v>181930.64826079999</v>
      </c>
      <c r="AV147" s="117">
        <v>159694.30579283999</v>
      </c>
      <c r="AW147" s="117">
        <v>156778.45202065</v>
      </c>
      <c r="AX147" s="117">
        <v>197603.58683112002</v>
      </c>
      <c r="AY147" s="117">
        <v>243468.19584477</v>
      </c>
    </row>
    <row r="148" spans="1:51" ht="20" customHeight="1" x14ac:dyDescent="0.2">
      <c r="A148" s="21">
        <v>112</v>
      </c>
      <c r="B148" s="22" t="s">
        <v>257</v>
      </c>
      <c r="C148" s="117">
        <v>3418.7598611799995</v>
      </c>
      <c r="D148" s="117">
        <v>3098.22959816</v>
      </c>
      <c r="E148" s="117">
        <v>2956.8518681300002</v>
      </c>
      <c r="F148" s="117">
        <v>3057.1909450900002</v>
      </c>
      <c r="G148" s="117">
        <v>4085.3880010000003</v>
      </c>
      <c r="H148" s="117">
        <v>3397.6364994400001</v>
      </c>
      <c r="I148" s="117">
        <v>3703.2068382500001</v>
      </c>
      <c r="J148" s="117">
        <v>3658.3751847399999</v>
      </c>
      <c r="K148" s="117">
        <v>4630.9157103900006</v>
      </c>
      <c r="L148" s="117">
        <v>3922.5615294900003</v>
      </c>
      <c r="M148" s="117">
        <v>4118.82722337</v>
      </c>
      <c r="N148" s="117">
        <v>4015.29218365</v>
      </c>
      <c r="O148" s="117">
        <v>5179.9478516700001</v>
      </c>
      <c r="P148" s="117">
        <v>4439.2687892000004</v>
      </c>
      <c r="Q148" s="117">
        <v>4601.0556257500002</v>
      </c>
      <c r="R148" s="117">
        <v>4505.0836289099998</v>
      </c>
      <c r="S148" s="117">
        <v>5791.2034808500002</v>
      </c>
      <c r="T148" s="117">
        <v>4891.3918439600002</v>
      </c>
      <c r="U148" s="117">
        <v>5070.87509331</v>
      </c>
      <c r="V148" s="117">
        <v>4965.84675565</v>
      </c>
      <c r="W148" s="117">
        <v>6238.7787355199998</v>
      </c>
      <c r="X148" s="117">
        <v>5188.9354708000001</v>
      </c>
      <c r="Y148" s="117">
        <v>5283.5051768600006</v>
      </c>
      <c r="Z148" s="117">
        <v>4875.9210805900002</v>
      </c>
      <c r="AA148" s="117">
        <v>6346.4553467799997</v>
      </c>
      <c r="AB148" s="117">
        <v>5370.9234757600007</v>
      </c>
      <c r="AC148" s="117">
        <v>5377.4208485199997</v>
      </c>
      <c r="AD148" s="117">
        <v>5095.3594969699998</v>
      </c>
      <c r="AE148" s="117">
        <v>6473.3912757500002</v>
      </c>
      <c r="AF148" s="117">
        <v>5446.5085029100001</v>
      </c>
      <c r="AG148" s="117">
        <v>5546.9604904600001</v>
      </c>
      <c r="AH148" s="117">
        <v>5265.40410582</v>
      </c>
      <c r="AI148" s="117">
        <v>6674.4332882199997</v>
      </c>
      <c r="AJ148" s="117">
        <v>5274.7929741099997</v>
      </c>
      <c r="AK148" s="117">
        <v>6306.9677516299998</v>
      </c>
      <c r="AL148" s="117">
        <v>6149.0828936500002</v>
      </c>
      <c r="AM148" s="117">
        <v>6085.1358180699999</v>
      </c>
      <c r="AN148" s="117">
        <v>5815.9127200399998</v>
      </c>
      <c r="AO148" s="117">
        <v>5558.211069</v>
      </c>
      <c r="AP148" s="117">
        <v>6779.3254970199996</v>
      </c>
      <c r="AQ148" s="117">
        <v>5896.7244088099997</v>
      </c>
      <c r="AR148" s="117">
        <v>5135.2508689299993</v>
      </c>
      <c r="AS148" s="117">
        <v>5329.68668824</v>
      </c>
      <c r="AT148" s="117">
        <v>6907.3330133799991</v>
      </c>
      <c r="AU148" s="117">
        <v>6020.3926013199998</v>
      </c>
      <c r="AV148" s="117">
        <v>5887.7185180199995</v>
      </c>
      <c r="AW148" s="117">
        <v>6072.4424455999997</v>
      </c>
      <c r="AX148" s="117">
        <v>8241.1927315299999</v>
      </c>
      <c r="AY148" s="117">
        <v>6813.09244279</v>
      </c>
    </row>
    <row r="149" spans="1:51" ht="20" customHeight="1" x14ac:dyDescent="0.2">
      <c r="A149" s="21">
        <v>113</v>
      </c>
      <c r="B149" s="22" t="s">
        <v>258</v>
      </c>
      <c r="C149" s="117">
        <v>21414.795638539086</v>
      </c>
      <c r="D149" s="117">
        <v>10535.711634724537</v>
      </c>
      <c r="E149" s="117">
        <v>8905.0547203273527</v>
      </c>
      <c r="F149" s="117">
        <v>8223.3281336067575</v>
      </c>
      <c r="G149" s="117">
        <v>24572.160560349803</v>
      </c>
      <c r="H149" s="117">
        <v>11830.090970808658</v>
      </c>
      <c r="I149" s="117">
        <v>10064.259106587582</v>
      </c>
      <c r="J149" s="117">
        <v>9563.6972004928357</v>
      </c>
      <c r="K149" s="117">
        <v>27568.192889458562</v>
      </c>
      <c r="L149" s="117">
        <v>13358.20709150553</v>
      </c>
      <c r="M149" s="117">
        <v>11398.792621967154</v>
      </c>
      <c r="N149" s="117">
        <v>10389.463174929306</v>
      </c>
      <c r="O149" s="117">
        <v>30046.284363337651</v>
      </c>
      <c r="P149" s="117">
        <v>15485.861404702202</v>
      </c>
      <c r="Q149" s="117">
        <v>12865.090019197467</v>
      </c>
      <c r="R149" s="117">
        <v>11775.420992910713</v>
      </c>
      <c r="S149" s="117">
        <v>33069.776654138717</v>
      </c>
      <c r="T149" s="117">
        <v>16302.85255361527</v>
      </c>
      <c r="U149" s="117">
        <v>14913.061882646529</v>
      </c>
      <c r="V149" s="117">
        <v>13156.034116677358</v>
      </c>
      <c r="W149" s="117">
        <v>36194.43615126158</v>
      </c>
      <c r="X149" s="117">
        <v>19499.520023788711</v>
      </c>
      <c r="Y149" s="117">
        <v>15526.628136519223</v>
      </c>
      <c r="Z149" s="117">
        <v>15351.933310780034</v>
      </c>
      <c r="AA149" s="117">
        <v>41168.636167856283</v>
      </c>
      <c r="AB149" s="117">
        <v>19585.937207214476</v>
      </c>
      <c r="AC149" s="117">
        <v>16215.741662454278</v>
      </c>
      <c r="AD149" s="117">
        <v>15712.258560193477</v>
      </c>
      <c r="AE149" s="117">
        <v>42199.568824222304</v>
      </c>
      <c r="AF149" s="117">
        <v>21225.487508136735</v>
      </c>
      <c r="AG149" s="117">
        <v>18859.992509457348</v>
      </c>
      <c r="AH149" s="117">
        <v>16472.723687072659</v>
      </c>
      <c r="AI149" s="117">
        <v>44854.940383629742</v>
      </c>
      <c r="AJ149" s="117">
        <v>24065.656069227469</v>
      </c>
      <c r="AK149" s="117">
        <v>20620.767075495147</v>
      </c>
      <c r="AL149" s="117">
        <v>18560.100602210161</v>
      </c>
      <c r="AM149" s="117">
        <v>48706.045809116469</v>
      </c>
      <c r="AN149" s="117">
        <v>25813.602503589384</v>
      </c>
      <c r="AO149" s="117">
        <v>22647.017792421419</v>
      </c>
      <c r="AP149" s="117">
        <v>20678.390017270624</v>
      </c>
      <c r="AQ149" s="117">
        <v>52879.985537467634</v>
      </c>
      <c r="AR149" s="117">
        <v>20514.066900731254</v>
      </c>
      <c r="AS149" s="117">
        <v>24602.796805685419</v>
      </c>
      <c r="AT149" s="117">
        <v>23725.393949324094</v>
      </c>
      <c r="AU149" s="117">
        <v>58099.396038737796</v>
      </c>
      <c r="AV149" s="117">
        <v>29400.542313258327</v>
      </c>
      <c r="AW149" s="117">
        <v>28969.77145833151</v>
      </c>
      <c r="AX149" s="117">
        <v>26984.247729082366</v>
      </c>
      <c r="AY149" s="117">
        <v>62598.301299759085</v>
      </c>
    </row>
    <row r="150" spans="1:51" ht="20" customHeight="1" x14ac:dyDescent="0.2">
      <c r="A150" s="21">
        <v>114</v>
      </c>
      <c r="B150" s="22" t="s">
        <v>264</v>
      </c>
      <c r="C150" s="117">
        <v>132713.8788500971</v>
      </c>
      <c r="D150" s="117">
        <v>138761.68704157346</v>
      </c>
      <c r="E150" s="117">
        <v>144089.74862740416</v>
      </c>
      <c r="F150" s="117">
        <v>158488.01838436842</v>
      </c>
      <c r="G150" s="117">
        <v>154235.56625345311</v>
      </c>
      <c r="H150" s="117">
        <v>156439.25339153036</v>
      </c>
      <c r="I150" s="117">
        <v>162955.53285471036</v>
      </c>
      <c r="J150" s="117">
        <v>169439.00040851018</v>
      </c>
      <c r="K150" s="117">
        <v>166625.39648594434</v>
      </c>
      <c r="L150" s="117">
        <v>171194.27012671295</v>
      </c>
      <c r="M150" s="117">
        <v>182187.53334762985</v>
      </c>
      <c r="N150" s="117">
        <v>183529.87871949453</v>
      </c>
      <c r="O150" s="117">
        <v>177107.18297278194</v>
      </c>
      <c r="P150" s="117">
        <v>186581.05295492426</v>
      </c>
      <c r="Q150" s="117">
        <v>187932.77514068826</v>
      </c>
      <c r="R150" s="117">
        <v>212860.24999140843</v>
      </c>
      <c r="S150" s="117">
        <v>196854.12676497205</v>
      </c>
      <c r="T150" s="117">
        <v>191920.66669441087</v>
      </c>
      <c r="U150" s="117">
        <v>194471.35213871705</v>
      </c>
      <c r="V150" s="117">
        <v>214511.24244060172</v>
      </c>
      <c r="W150" s="117">
        <v>204854.62518703152</v>
      </c>
      <c r="X150" s="117">
        <v>202860.3413530472</v>
      </c>
      <c r="Y150" s="117">
        <v>207588.62545915006</v>
      </c>
      <c r="Z150" s="117">
        <v>215581.20624686833</v>
      </c>
      <c r="AA150" s="117">
        <v>213046.02719239687</v>
      </c>
      <c r="AB150" s="117">
        <v>207601.6298513074</v>
      </c>
      <c r="AC150" s="117">
        <v>208033.42829130869</v>
      </c>
      <c r="AD150" s="117">
        <v>217734.17010748418</v>
      </c>
      <c r="AE150" s="117">
        <v>216979.45205730211</v>
      </c>
      <c r="AF150" s="117">
        <v>216581.61323286183</v>
      </c>
      <c r="AG150" s="117">
        <v>224678.22787799133</v>
      </c>
      <c r="AH150" s="117">
        <v>252648.84721233652</v>
      </c>
      <c r="AI150" s="117">
        <v>237595.07414608437</v>
      </c>
      <c r="AJ150" s="117">
        <v>243675.59632875666</v>
      </c>
      <c r="AK150" s="117">
        <v>251384.33677653398</v>
      </c>
      <c r="AL150" s="117">
        <v>261536.75555332753</v>
      </c>
      <c r="AM150" s="117">
        <v>249348.81946779307</v>
      </c>
      <c r="AN150" s="117">
        <v>252351.69997816006</v>
      </c>
      <c r="AO150" s="117">
        <v>258090.24799220776</v>
      </c>
      <c r="AP150" s="117">
        <v>268188.58754341584</v>
      </c>
      <c r="AQ150" s="117">
        <v>258597.48990604206</v>
      </c>
      <c r="AR150" s="117">
        <v>171994.39843054925</v>
      </c>
      <c r="AS150" s="117">
        <v>265336.98116266716</v>
      </c>
      <c r="AT150" s="117">
        <v>303327.06020940735</v>
      </c>
      <c r="AU150" s="117">
        <v>296226.78361970506</v>
      </c>
      <c r="AV150" s="117">
        <v>290316.00154028489</v>
      </c>
      <c r="AW150" s="117">
        <v>335200.98911037645</v>
      </c>
      <c r="AX150" s="117">
        <v>351955.36085067352</v>
      </c>
      <c r="AY150" s="117">
        <v>331986.60196392599</v>
      </c>
    </row>
    <row r="151" spans="1:51" ht="20" customHeight="1" x14ac:dyDescent="0.2">
      <c r="A151" s="21">
        <v>115</v>
      </c>
      <c r="B151" s="22" t="s">
        <v>273</v>
      </c>
      <c r="C151" s="117">
        <v>4551.8876155300004</v>
      </c>
      <c r="D151" s="117">
        <v>4899.0497214999996</v>
      </c>
      <c r="E151" s="117">
        <v>5729.7133750599996</v>
      </c>
      <c r="F151" s="117">
        <v>5902.3413927900001</v>
      </c>
      <c r="G151" s="117">
        <v>5878.7545549999995</v>
      </c>
      <c r="H151" s="117">
        <v>6109.6272177999999</v>
      </c>
      <c r="I151" s="117">
        <v>7009.5064577599996</v>
      </c>
      <c r="J151" s="117">
        <v>7655.1381231800005</v>
      </c>
      <c r="K151" s="117">
        <v>6927.6759825799991</v>
      </c>
      <c r="L151" s="117">
        <v>7472.95235082</v>
      </c>
      <c r="M151" s="117">
        <v>8279.6498375499996</v>
      </c>
      <c r="N151" s="117">
        <v>8448.6579818000009</v>
      </c>
      <c r="O151" s="117">
        <v>8181.5663383600004</v>
      </c>
      <c r="P151" s="117">
        <v>8703.4779683500001</v>
      </c>
      <c r="Q151" s="117">
        <v>10082.0974219</v>
      </c>
      <c r="R151" s="117">
        <v>10011.25210686</v>
      </c>
      <c r="S151" s="117">
        <v>9722.5318579199993</v>
      </c>
      <c r="T151" s="117">
        <v>8616.1261037099994</v>
      </c>
      <c r="U151" s="117">
        <v>9016.078932819999</v>
      </c>
      <c r="V151" s="117">
        <v>9418.3047556699985</v>
      </c>
      <c r="W151" s="117">
        <v>10175.539842850001</v>
      </c>
      <c r="X151" s="117">
        <v>9340.7563944400008</v>
      </c>
      <c r="Y151" s="117">
        <v>10391.42807661</v>
      </c>
      <c r="Z151" s="117">
        <v>9061.6348193699996</v>
      </c>
      <c r="AA151" s="117">
        <v>8502.5340561599987</v>
      </c>
      <c r="AB151" s="117">
        <v>7392.5659547600007</v>
      </c>
      <c r="AC151" s="117">
        <v>7755.7776326699986</v>
      </c>
      <c r="AD151" s="117">
        <v>7796.7366385300011</v>
      </c>
      <c r="AE151" s="117">
        <v>7314.6281163900003</v>
      </c>
      <c r="AF151" s="117">
        <v>7605.8171436500006</v>
      </c>
      <c r="AG151" s="117">
        <v>8645.7876653200001</v>
      </c>
      <c r="AH151" s="117">
        <v>8783.925930190002</v>
      </c>
      <c r="AI151" s="117">
        <v>9257.4397767299997</v>
      </c>
      <c r="AJ151" s="117">
        <v>9971.7194741399999</v>
      </c>
      <c r="AK151" s="117">
        <v>11292.43054354</v>
      </c>
      <c r="AL151" s="117">
        <v>10182.50624748</v>
      </c>
      <c r="AM151" s="117">
        <v>10162.794042609999</v>
      </c>
      <c r="AN151" s="117">
        <v>10294.98964632</v>
      </c>
      <c r="AO151" s="117">
        <v>11326.02350336</v>
      </c>
      <c r="AP151" s="117">
        <v>11148.985827839999</v>
      </c>
      <c r="AQ151" s="117">
        <v>11251.09501447</v>
      </c>
      <c r="AR151" s="117">
        <v>9329.0012784700011</v>
      </c>
      <c r="AS151" s="117">
        <v>11007.274365220001</v>
      </c>
      <c r="AT151" s="117">
        <v>14134.52749515</v>
      </c>
      <c r="AU151" s="117">
        <v>15877.656899879999</v>
      </c>
      <c r="AV151" s="117">
        <v>14749.84613745</v>
      </c>
      <c r="AW151" s="117">
        <v>15127.129016110001</v>
      </c>
      <c r="AX151" s="117">
        <v>16281.493947940002</v>
      </c>
      <c r="AY151" s="117">
        <v>15078.591627539998</v>
      </c>
    </row>
    <row r="152" spans="1:51" ht="20" customHeight="1" x14ac:dyDescent="0.2">
      <c r="A152" s="21">
        <v>116</v>
      </c>
      <c r="B152" s="22" t="s">
        <v>278</v>
      </c>
      <c r="C152" s="117">
        <v>-52.713190120000007</v>
      </c>
      <c r="D152" s="117">
        <v>99.818262489999995</v>
      </c>
      <c r="E152" s="117">
        <v>405.51942479000002</v>
      </c>
      <c r="F152" s="117">
        <v>-268.23946329</v>
      </c>
      <c r="G152" s="117">
        <v>261.01043185999998</v>
      </c>
      <c r="H152" s="117">
        <v>128.52282774</v>
      </c>
      <c r="I152" s="117">
        <v>259.63685509999999</v>
      </c>
      <c r="J152" s="117">
        <v>-324.39979808999999</v>
      </c>
      <c r="K152" s="117">
        <v>-739.08335815000009</v>
      </c>
      <c r="L152" s="117">
        <v>-188.57671721000003</v>
      </c>
      <c r="M152" s="117">
        <v>-125.20342947</v>
      </c>
      <c r="N152" s="117">
        <v>572.54418792000001</v>
      </c>
      <c r="O152" s="117">
        <v>-546.03839868</v>
      </c>
      <c r="P152" s="117">
        <v>173.52765539000001</v>
      </c>
      <c r="Q152" s="117">
        <v>222.11085571000001</v>
      </c>
      <c r="R152" s="117">
        <v>729.59073648000003</v>
      </c>
      <c r="S152" s="117">
        <v>155.77191940000003</v>
      </c>
      <c r="T152" s="117">
        <v>-133.74334213999998</v>
      </c>
      <c r="U152" s="117">
        <v>174.85307496000001</v>
      </c>
      <c r="V152" s="117">
        <v>-237.86830504000005</v>
      </c>
      <c r="W152" s="117">
        <v>-539.8562809</v>
      </c>
      <c r="X152" s="117">
        <v>180.42962437</v>
      </c>
      <c r="Y152" s="117">
        <v>-0.72956565999998624</v>
      </c>
      <c r="Z152" s="117">
        <v>-130.24504114999999</v>
      </c>
      <c r="AA152" s="117">
        <v>3.9897600000000002E-3</v>
      </c>
      <c r="AB152" s="117">
        <v>0.90418352999999996</v>
      </c>
      <c r="AC152" s="117">
        <v>2.7858599999999994E-3</v>
      </c>
      <c r="AD152" s="117">
        <v>1.9711950000000002E-2</v>
      </c>
      <c r="AE152" s="117">
        <v>-4.649292E-2</v>
      </c>
      <c r="AF152" s="117">
        <v>1.5549209999999999E-2</v>
      </c>
      <c r="AG152" s="117">
        <v>6.5864499999999998E-3</v>
      </c>
      <c r="AH152" s="117">
        <v>2.4430380000000002E-2</v>
      </c>
      <c r="AI152" s="117">
        <v>8.4558679999999997E-2</v>
      </c>
      <c r="AJ152" s="117">
        <v>-9.6363629999999992E-2</v>
      </c>
      <c r="AK152" s="117">
        <v>0.35514443000000001</v>
      </c>
      <c r="AL152" s="117">
        <v>3.3187149999999999E-2</v>
      </c>
      <c r="AM152" s="117">
        <v>-2.6355900000000005E-2</v>
      </c>
      <c r="AN152" s="117">
        <v>7.1950939999999991E-2</v>
      </c>
      <c r="AO152" s="117">
        <v>2.2809330000000003E-2</v>
      </c>
      <c r="AP152" s="117">
        <v>-1.7952740000000002E-2</v>
      </c>
      <c r="AQ152" s="117">
        <v>1.302911E-2</v>
      </c>
      <c r="AR152" s="117">
        <v>4.3392059999999996E-2</v>
      </c>
      <c r="AS152" s="117">
        <v>-8.0848112099999998</v>
      </c>
      <c r="AT152" s="117">
        <v>4.3064729999999996E-2</v>
      </c>
      <c r="AU152" s="117">
        <v>1.8950349999999998E-2</v>
      </c>
      <c r="AV152" s="117">
        <v>6.0195419999999999E-2</v>
      </c>
      <c r="AW152" s="117">
        <v>-8.41569E-3</v>
      </c>
      <c r="AX152" s="117">
        <v>0.20180290000000001</v>
      </c>
      <c r="AY152" s="117">
        <v>3.9306689999999998E-2</v>
      </c>
    </row>
    <row r="153" spans="1:51" ht="20" customHeight="1" x14ac:dyDescent="0.2">
      <c r="A153" s="115">
        <v>12</v>
      </c>
      <c r="B153" s="115" t="s">
        <v>246</v>
      </c>
      <c r="C153" s="116">
        <v>90094.795319906698</v>
      </c>
      <c r="D153" s="116">
        <v>95011.554247370135</v>
      </c>
      <c r="E153" s="116">
        <v>97601.342303623838</v>
      </c>
      <c r="F153" s="116">
        <v>119315.00354465752</v>
      </c>
      <c r="G153" s="116">
        <v>103829.07365986632</v>
      </c>
      <c r="H153" s="116">
        <v>110683.50001608787</v>
      </c>
      <c r="I153" s="116">
        <v>111905.46050953948</v>
      </c>
      <c r="J153" s="116">
        <v>134762.70003385044</v>
      </c>
      <c r="K153" s="116">
        <v>118972.27666610538</v>
      </c>
      <c r="L153" s="116">
        <v>123403.78130088978</v>
      </c>
      <c r="M153" s="116">
        <v>122305.38290346168</v>
      </c>
      <c r="N153" s="116">
        <v>147644.83404015674</v>
      </c>
      <c r="O153" s="116">
        <v>129860.75475513603</v>
      </c>
      <c r="P153" s="116">
        <v>136749.04708609503</v>
      </c>
      <c r="Q153" s="116">
        <v>136101.83919009459</v>
      </c>
      <c r="R153" s="116">
        <v>162398.01454675765</v>
      </c>
      <c r="S153" s="116">
        <v>145981.8150990901</v>
      </c>
      <c r="T153" s="116">
        <v>147458.55682338242</v>
      </c>
      <c r="U153" s="116">
        <v>149425.22659430988</v>
      </c>
      <c r="V153" s="116">
        <v>175521.43101076726</v>
      </c>
      <c r="W153" s="116">
        <v>153684.53224622278</v>
      </c>
      <c r="X153" s="116">
        <v>157894.86237163784</v>
      </c>
      <c r="Y153" s="116">
        <v>153726.2263086848</v>
      </c>
      <c r="Z153" s="116">
        <v>181648.10642941104</v>
      </c>
      <c r="AA153" s="116">
        <v>160867.42864455114</v>
      </c>
      <c r="AB153" s="116">
        <v>164050.82381921954</v>
      </c>
      <c r="AC153" s="116">
        <v>160798.8073437704</v>
      </c>
      <c r="AD153" s="116">
        <v>194754.42950288954</v>
      </c>
      <c r="AE153" s="116">
        <v>168308.82215653511</v>
      </c>
      <c r="AF153" s="116">
        <v>177132.41969237471</v>
      </c>
      <c r="AG153" s="116">
        <v>174208.74685849046</v>
      </c>
      <c r="AH153" s="116">
        <v>205848.8555220741</v>
      </c>
      <c r="AI153" s="116">
        <v>178415.70165921553</v>
      </c>
      <c r="AJ153" s="116">
        <v>182004.44872499243</v>
      </c>
      <c r="AK153" s="116">
        <v>180705.13879717077</v>
      </c>
      <c r="AL153" s="116">
        <v>217035.14531487017</v>
      </c>
      <c r="AM153" s="116">
        <v>188859.57214366441</v>
      </c>
      <c r="AN153" s="116">
        <v>194602.81290945961</v>
      </c>
      <c r="AO153" s="116">
        <v>194200.60665855318</v>
      </c>
      <c r="AP153" s="116">
        <v>233372.53831557638</v>
      </c>
      <c r="AQ153" s="116">
        <v>193992.37690742174</v>
      </c>
      <c r="AR153" s="116">
        <v>149956.81229456837</v>
      </c>
      <c r="AS153" s="116">
        <v>201765.02714838876</v>
      </c>
      <c r="AT153" s="116">
        <v>252128.78034060379</v>
      </c>
      <c r="AU153" s="116">
        <v>204804.30362868108</v>
      </c>
      <c r="AV153" s="116">
        <v>206772.32365413744</v>
      </c>
      <c r="AW153" s="116">
        <v>214790.24932163043</v>
      </c>
      <c r="AX153" s="116">
        <v>266165.1364763669</v>
      </c>
      <c r="AY153" s="116">
        <v>235521.29709493919</v>
      </c>
    </row>
    <row r="154" spans="1:51" ht="20" customHeight="1" x14ac:dyDescent="0.2">
      <c r="A154" s="115">
        <v>13</v>
      </c>
      <c r="B154" s="115" t="s">
        <v>243</v>
      </c>
      <c r="C154" s="116">
        <v>15.361423510199529</v>
      </c>
      <c r="D154" s="116">
        <v>15.637163845967734</v>
      </c>
      <c r="E154" s="116">
        <v>18.350421805051155</v>
      </c>
      <c r="F154" s="116">
        <v>21.223690738755977</v>
      </c>
      <c r="G154" s="116">
        <v>5.0481131108972477</v>
      </c>
      <c r="H154" s="116">
        <v>9.2195458870846778</v>
      </c>
      <c r="I154" s="116">
        <v>6.2212089691893198</v>
      </c>
      <c r="J154" s="116">
        <v>12.167969672838808</v>
      </c>
      <c r="K154" s="116">
        <v>7.0671493880945491</v>
      </c>
      <c r="L154" s="116">
        <v>12.975119333350449</v>
      </c>
      <c r="M154" s="116">
        <v>7.2469856839161366</v>
      </c>
      <c r="N154" s="116">
        <v>10.507426884636516</v>
      </c>
      <c r="O154" s="116">
        <v>13.07976021587092</v>
      </c>
      <c r="P154" s="116">
        <v>22.302860330906697</v>
      </c>
      <c r="Q154" s="116">
        <v>19.640501031331951</v>
      </c>
      <c r="R154" s="116">
        <v>24.645734551901114</v>
      </c>
      <c r="S154" s="116">
        <v>27.0942379887274</v>
      </c>
      <c r="T154" s="116">
        <v>7.5856784197676461</v>
      </c>
      <c r="U154" s="116">
        <v>8.4208035531337373</v>
      </c>
      <c r="V154" s="116">
        <v>11.466284798356355</v>
      </c>
      <c r="W154" s="116">
        <v>5.4258308059652336</v>
      </c>
      <c r="X154" s="116">
        <v>7.0552666871808469</v>
      </c>
      <c r="Y154" s="116">
        <v>3.5189066704042489</v>
      </c>
      <c r="Z154" s="116">
        <v>24.301620916463435</v>
      </c>
      <c r="AA154" s="116">
        <v>5.099372163269436</v>
      </c>
      <c r="AB154" s="116">
        <v>12.804824046310387</v>
      </c>
      <c r="AC154" s="116">
        <v>3.0104712166503305</v>
      </c>
      <c r="AD154" s="116">
        <v>4.8288562937814277</v>
      </c>
      <c r="AE154" s="116">
        <v>8.3449584057088941</v>
      </c>
      <c r="AF154" s="116">
        <v>25.863293099915609</v>
      </c>
      <c r="AG154" s="116">
        <v>2.821254132388276</v>
      </c>
      <c r="AH154" s="116">
        <v>4.7471228820213582</v>
      </c>
      <c r="AI154" s="116">
        <v>19.863201018306427</v>
      </c>
      <c r="AJ154" s="116">
        <v>21.6551899384649</v>
      </c>
      <c r="AK154" s="116">
        <v>17.450680209178245</v>
      </c>
      <c r="AL154" s="116">
        <v>26.313144224055577</v>
      </c>
      <c r="AM154" s="116">
        <v>2.0555159369832836</v>
      </c>
      <c r="AN154" s="116">
        <v>1.9380932119092904</v>
      </c>
      <c r="AO154" s="116">
        <v>1.761984646669589</v>
      </c>
      <c r="AP154" s="116">
        <v>4.9902534844586626</v>
      </c>
      <c r="AQ154" s="116">
        <v>41.855144164175726</v>
      </c>
      <c r="AR154" s="116">
        <v>41.808037628128659</v>
      </c>
      <c r="AS154" s="116">
        <v>44.83695210586302</v>
      </c>
      <c r="AT154" s="116">
        <v>49.546800421841908</v>
      </c>
      <c r="AU154" s="116">
        <v>3.1700558800075669</v>
      </c>
      <c r="AV154" s="116">
        <v>0.51621363000595011</v>
      </c>
      <c r="AW154" s="116">
        <v>-0.33040149000589736</v>
      </c>
      <c r="AX154" s="116">
        <v>4.9820946399995591</v>
      </c>
      <c r="AY154" s="116">
        <v>1.1978672099940013</v>
      </c>
    </row>
    <row r="155" spans="1:51" ht="20" customHeight="1" x14ac:dyDescent="0.2">
      <c r="A155" s="115">
        <v>14</v>
      </c>
      <c r="B155" s="115" t="s">
        <v>247</v>
      </c>
      <c r="C155" s="116">
        <v>43517.114476183589</v>
      </c>
      <c r="D155" s="116">
        <v>48940.260674345111</v>
      </c>
      <c r="E155" s="116">
        <v>56171.254027887349</v>
      </c>
      <c r="F155" s="116">
        <v>51565.30066815087</v>
      </c>
      <c r="G155" s="116">
        <v>51948.614400000421</v>
      </c>
      <c r="H155" s="116">
        <v>55997.747741546089</v>
      </c>
      <c r="I155" s="116">
        <v>59620.251548139466</v>
      </c>
      <c r="J155" s="116">
        <v>55005.345634909834</v>
      </c>
      <c r="K155" s="116">
        <v>61294.277720878781</v>
      </c>
      <c r="L155" s="116">
        <v>60242.850488805248</v>
      </c>
      <c r="M155" s="116">
        <v>82261.465017509487</v>
      </c>
      <c r="N155" s="116">
        <v>83406.143911210471</v>
      </c>
      <c r="O155" s="116">
        <v>60515.540644953711</v>
      </c>
      <c r="P155" s="116">
        <v>72225.509176228647</v>
      </c>
      <c r="Q155" s="116">
        <v>70618.139278480216</v>
      </c>
      <c r="R155" s="116">
        <v>89429.216491363244</v>
      </c>
      <c r="S155" s="116">
        <v>75734.783693283011</v>
      </c>
      <c r="T155" s="116">
        <v>69150.4213659378</v>
      </c>
      <c r="U155" s="116">
        <v>73014.712206253345</v>
      </c>
      <c r="V155" s="116">
        <v>72708.957017310066</v>
      </c>
      <c r="W155" s="116">
        <v>78002.192222257116</v>
      </c>
      <c r="X155" s="116">
        <v>113963.53059085255</v>
      </c>
      <c r="Y155" s="116">
        <v>92435.825891804066</v>
      </c>
      <c r="Z155" s="116">
        <v>109201.16509637334</v>
      </c>
      <c r="AA155" s="116">
        <v>134211.55361551771</v>
      </c>
      <c r="AB155" s="116">
        <v>105020.40326394491</v>
      </c>
      <c r="AC155" s="116">
        <v>94502.867769426783</v>
      </c>
      <c r="AD155" s="116">
        <v>110858.28155247256</v>
      </c>
      <c r="AE155" s="116">
        <v>94073.015440939475</v>
      </c>
      <c r="AF155" s="116">
        <v>90699.275700296217</v>
      </c>
      <c r="AG155" s="116">
        <v>94752.949909154704</v>
      </c>
      <c r="AH155" s="116">
        <v>91978.469842000923</v>
      </c>
      <c r="AI155" s="116">
        <v>91547.713771655588</v>
      </c>
      <c r="AJ155" s="116">
        <v>96002.07767048727</v>
      </c>
      <c r="AK155" s="116">
        <v>110841.27587868946</v>
      </c>
      <c r="AL155" s="116">
        <v>121965.2814200173</v>
      </c>
      <c r="AM155" s="116">
        <v>114604.05305195999</v>
      </c>
      <c r="AN155" s="116">
        <v>110172.10278258372</v>
      </c>
      <c r="AO155" s="116">
        <v>108287.53485373661</v>
      </c>
      <c r="AP155" s="116">
        <v>194214.19831630139</v>
      </c>
      <c r="AQ155" s="116">
        <v>127063.87589258907</v>
      </c>
      <c r="AR155" s="116">
        <v>74746.669742642203</v>
      </c>
      <c r="AS155" s="116">
        <v>83577.204459957909</v>
      </c>
      <c r="AT155" s="116">
        <v>95443.405635159565</v>
      </c>
      <c r="AU155" s="116">
        <v>121315.69382086671</v>
      </c>
      <c r="AV155" s="116">
        <v>120331.4874604409</v>
      </c>
      <c r="AW155" s="116">
        <v>150402.78410834901</v>
      </c>
      <c r="AX155" s="116">
        <v>155390.23491392084</v>
      </c>
      <c r="AY155" s="116">
        <v>153339.79517654871</v>
      </c>
    </row>
    <row r="156" spans="1:51" ht="20" customHeight="1" x14ac:dyDescent="0.2">
      <c r="A156" s="118">
        <v>1411</v>
      </c>
      <c r="B156" s="118" t="s">
        <v>815</v>
      </c>
      <c r="C156" s="119">
        <v>16577.327213639983</v>
      </c>
      <c r="D156" s="119">
        <v>18892.735047794995</v>
      </c>
      <c r="E156" s="119">
        <v>17716.438535470999</v>
      </c>
      <c r="F156" s="119">
        <v>22560.454521248874</v>
      </c>
      <c r="G156" s="119">
        <v>22072.356890347801</v>
      </c>
      <c r="H156" s="119">
        <v>23277.347585669431</v>
      </c>
      <c r="I156" s="119">
        <v>23151.018181866537</v>
      </c>
      <c r="J156" s="119">
        <v>26341.840110080382</v>
      </c>
      <c r="K156" s="119">
        <v>26206.869986238657</v>
      </c>
      <c r="L156" s="119">
        <v>28560.141337084569</v>
      </c>
      <c r="M156" s="119">
        <v>27652.846886963871</v>
      </c>
      <c r="N156" s="119">
        <v>31808.127117607175</v>
      </c>
      <c r="O156" s="119">
        <v>25213.408703163612</v>
      </c>
      <c r="P156" s="119">
        <v>26030.778955313002</v>
      </c>
      <c r="Q156" s="119">
        <v>27300.617483717288</v>
      </c>
      <c r="R156" s="119">
        <v>29121.203680011815</v>
      </c>
      <c r="S156" s="119">
        <v>34698.913352136391</v>
      </c>
      <c r="T156" s="119">
        <v>29954.544182619793</v>
      </c>
      <c r="U156" s="119">
        <v>28689.458768421173</v>
      </c>
      <c r="V156" s="119">
        <v>30256.374515232292</v>
      </c>
      <c r="W156" s="119">
        <v>42152.312390818304</v>
      </c>
      <c r="X156" s="119">
        <v>65937.664258247562</v>
      </c>
      <c r="Y156" s="119">
        <v>44195.46492529782</v>
      </c>
      <c r="Z156" s="119">
        <v>57307.755858277698</v>
      </c>
      <c r="AA156" s="119">
        <v>83551.065153652395</v>
      </c>
      <c r="AB156" s="119">
        <v>65932.69957975416</v>
      </c>
      <c r="AC156" s="119">
        <v>50989.940810702974</v>
      </c>
      <c r="AD156" s="119">
        <v>48416.596706125449</v>
      </c>
      <c r="AE156" s="119">
        <v>46899.740697480396</v>
      </c>
      <c r="AF156" s="119">
        <v>45847.893407114374</v>
      </c>
      <c r="AG156" s="119">
        <v>41818.829775721555</v>
      </c>
      <c r="AH156" s="119">
        <v>39965.04605366633</v>
      </c>
      <c r="AI156" s="119">
        <v>39704.593920910906</v>
      </c>
      <c r="AJ156" s="119">
        <v>39632.442542535457</v>
      </c>
      <c r="AK156" s="119">
        <v>51704.731515300824</v>
      </c>
      <c r="AL156" s="119">
        <v>58468.940974953512</v>
      </c>
      <c r="AM156" s="119">
        <v>52864.469837002362</v>
      </c>
      <c r="AN156" s="119">
        <v>47254.563168227454</v>
      </c>
      <c r="AO156" s="119">
        <v>39555.901294427385</v>
      </c>
      <c r="AP156" s="119">
        <v>39597.708747099452</v>
      </c>
      <c r="AQ156" s="119">
        <v>41385.539994168619</v>
      </c>
      <c r="AR156" s="119">
        <v>23986.139725001682</v>
      </c>
      <c r="AS156" s="119">
        <v>27212.32179795807</v>
      </c>
      <c r="AT156" s="119">
        <v>36114.335218304223</v>
      </c>
      <c r="AU156" s="119">
        <v>44548.083487221549</v>
      </c>
      <c r="AV156" s="119">
        <v>40941.585852325414</v>
      </c>
      <c r="AW156" s="119">
        <v>50665.126923397125</v>
      </c>
      <c r="AX156" s="119">
        <v>60704.508676687168</v>
      </c>
      <c r="AY156" s="119">
        <v>60371.223611570385</v>
      </c>
    </row>
    <row r="157" spans="1:51" ht="20" customHeight="1" x14ac:dyDescent="0.2">
      <c r="A157" s="120" t="s">
        <v>392</v>
      </c>
      <c r="B157" s="118" t="s">
        <v>393</v>
      </c>
      <c r="C157" s="119">
        <v>26939.787262543596</v>
      </c>
      <c r="D157" s="119">
        <v>30047.525626550116</v>
      </c>
      <c r="E157" s="119">
        <v>38454.815492416346</v>
      </c>
      <c r="F157" s="119">
        <v>29004.846146901993</v>
      </c>
      <c r="G157" s="119">
        <v>29876.257509652627</v>
      </c>
      <c r="H157" s="119">
        <v>32720.400155876658</v>
      </c>
      <c r="I157" s="119">
        <v>36469.233366272936</v>
      </c>
      <c r="J157" s="119">
        <v>28663.505524829463</v>
      </c>
      <c r="K157" s="119">
        <v>35087.407734640117</v>
      </c>
      <c r="L157" s="119">
        <v>31682.70915172069</v>
      </c>
      <c r="M157" s="119">
        <v>54608.618130545627</v>
      </c>
      <c r="N157" s="119">
        <v>51598.016793603296</v>
      </c>
      <c r="O157" s="119">
        <v>35302.13194179011</v>
      </c>
      <c r="P157" s="119">
        <v>46194.730220915655</v>
      </c>
      <c r="Q157" s="119">
        <v>43317.521794762928</v>
      </c>
      <c r="R157" s="119">
        <v>60308.012811351437</v>
      </c>
      <c r="S157" s="119">
        <v>41035.870341146627</v>
      </c>
      <c r="T157" s="119">
        <v>39195.877183318007</v>
      </c>
      <c r="U157" s="119">
        <v>44325.253437832172</v>
      </c>
      <c r="V157" s="119">
        <v>42452.58250207777</v>
      </c>
      <c r="W157" s="119">
        <v>35849.879831438819</v>
      </c>
      <c r="X157" s="119">
        <v>48025.866332604986</v>
      </c>
      <c r="Y157" s="119">
        <v>48240.360966506232</v>
      </c>
      <c r="Z157" s="119">
        <v>51893.40923809565</v>
      </c>
      <c r="AA157" s="119">
        <v>50660.48846186533</v>
      </c>
      <c r="AB157" s="119">
        <v>39087.703684190732</v>
      </c>
      <c r="AC157" s="119">
        <v>43512.926958723823</v>
      </c>
      <c r="AD157" s="119">
        <v>62441.684846347118</v>
      </c>
      <c r="AE157" s="119">
        <v>47173.274743459078</v>
      </c>
      <c r="AF157" s="119">
        <v>44851.382293181836</v>
      </c>
      <c r="AG157" s="119">
        <v>52934.120133433142</v>
      </c>
      <c r="AH157" s="119">
        <v>52013.423788334585</v>
      </c>
      <c r="AI157" s="119">
        <v>51843.119850744682</v>
      </c>
      <c r="AJ157" s="119">
        <v>56369.635127951813</v>
      </c>
      <c r="AK157" s="119">
        <v>59136.544363388632</v>
      </c>
      <c r="AL157" s="119">
        <v>63496.340445063797</v>
      </c>
      <c r="AM157" s="119">
        <v>61739.583214957631</v>
      </c>
      <c r="AN157" s="119">
        <v>62917.539614356268</v>
      </c>
      <c r="AO157" s="119">
        <v>68731.633559309223</v>
      </c>
      <c r="AP157" s="119">
        <v>154616.48956920192</v>
      </c>
      <c r="AQ157" s="119">
        <v>85678.335898420453</v>
      </c>
      <c r="AR157" s="119">
        <v>50760.530017640514</v>
      </c>
      <c r="AS157" s="119">
        <v>56364.882661999851</v>
      </c>
      <c r="AT157" s="119">
        <v>59329.070416855335</v>
      </c>
      <c r="AU157" s="119">
        <v>76767.610333645134</v>
      </c>
      <c r="AV157" s="119">
        <v>79389.90160811547</v>
      </c>
      <c r="AW157" s="119">
        <v>99737.657184951895</v>
      </c>
      <c r="AX157" s="119">
        <v>94685.726237233641</v>
      </c>
      <c r="AY157" s="119">
        <v>92968.571564978294</v>
      </c>
    </row>
    <row r="158" spans="1:51" ht="20" customHeight="1" x14ac:dyDescent="0.2">
      <c r="A158" s="18" t="s">
        <v>394</v>
      </c>
      <c r="B158" s="19" t="s">
        <v>816</v>
      </c>
      <c r="C158" s="20">
        <v>366845.26727853646</v>
      </c>
      <c r="D158" s="20">
        <v>393841.85160697252</v>
      </c>
      <c r="E158" s="20">
        <v>409265.78966162086</v>
      </c>
      <c r="F158" s="20">
        <v>468237.08974641439</v>
      </c>
      <c r="G158" s="20">
        <v>411761.31524313375</v>
      </c>
      <c r="H158" s="20">
        <v>453479.4022839347</v>
      </c>
      <c r="I158" s="20">
        <v>459458.5567668177</v>
      </c>
      <c r="J158" s="20">
        <v>513871.57602678705</v>
      </c>
      <c r="K158" s="20">
        <v>459251.32162524189</v>
      </c>
      <c r="L158" s="20">
        <v>496633.89413769491</v>
      </c>
      <c r="M158" s="20">
        <v>506115.15566120105</v>
      </c>
      <c r="N158" s="20">
        <v>556775.76237436535</v>
      </c>
      <c r="O158" s="20">
        <v>500538.20728973154</v>
      </c>
      <c r="P158" s="20">
        <v>549838.89469596301</v>
      </c>
      <c r="Q158" s="20">
        <v>567893.60805912863</v>
      </c>
      <c r="R158" s="20">
        <v>645891.5044476412</v>
      </c>
      <c r="S158" s="20">
        <v>574879.85174775659</v>
      </c>
      <c r="T158" s="20">
        <v>597474.7715743822</v>
      </c>
      <c r="U158" s="20">
        <v>666838.11267504271</v>
      </c>
      <c r="V158" s="20">
        <v>715890.1387144773</v>
      </c>
      <c r="W158" s="20">
        <v>678541.4982635628</v>
      </c>
      <c r="X158" s="20">
        <v>689669.51495756558</v>
      </c>
      <c r="Y158" s="20">
        <v>783198.44453635695</v>
      </c>
      <c r="Z158" s="20">
        <v>796511.40502463689</v>
      </c>
      <c r="AA158" s="20">
        <v>720240.93607308529</v>
      </c>
      <c r="AB158" s="20">
        <v>727205.29729903082</v>
      </c>
      <c r="AC158" s="20">
        <v>758106.15892800409</v>
      </c>
      <c r="AD158" s="20">
        <v>840696.62275109254</v>
      </c>
      <c r="AE158" s="20">
        <v>737060.91085063573</v>
      </c>
      <c r="AF158" s="20">
        <v>808723.71564487764</v>
      </c>
      <c r="AG158" s="20">
        <v>768451.6923972849</v>
      </c>
      <c r="AH158" s="20">
        <v>858906.55014519265</v>
      </c>
      <c r="AI158" s="20">
        <v>757665.4694553141</v>
      </c>
      <c r="AJ158" s="20">
        <v>828879.18696052954</v>
      </c>
      <c r="AK158" s="20">
        <v>851456.93081692094</v>
      </c>
      <c r="AL158" s="20">
        <v>882196.68912597396</v>
      </c>
      <c r="AM158" s="20">
        <v>813818.19677512301</v>
      </c>
      <c r="AN158" s="20">
        <v>828214.96366226778</v>
      </c>
      <c r="AO158" s="20">
        <v>827008.93478874676</v>
      </c>
      <c r="AP158" s="20">
        <v>981251.55064857309</v>
      </c>
      <c r="AQ158" s="20">
        <v>798113.27276597603</v>
      </c>
      <c r="AR158" s="20">
        <v>1011199.2281544886</v>
      </c>
      <c r="AS158" s="20">
        <v>938672.50018965849</v>
      </c>
      <c r="AT158" s="20">
        <v>1041023.4339277453</v>
      </c>
      <c r="AU158" s="20">
        <v>822527.71949294186</v>
      </c>
      <c r="AV158" s="20">
        <v>986106.61987809616</v>
      </c>
      <c r="AW158" s="20">
        <v>931325.43794173189</v>
      </c>
      <c r="AX158" s="20">
        <v>1108622.00911954</v>
      </c>
      <c r="AY158" s="20">
        <v>1025802.6747795827</v>
      </c>
    </row>
    <row r="159" spans="1:51" ht="20" customHeight="1" x14ac:dyDescent="0.2">
      <c r="A159" s="115">
        <v>2</v>
      </c>
      <c r="B159" s="115" t="s">
        <v>488</v>
      </c>
      <c r="C159" s="116">
        <v>359184.99308550981</v>
      </c>
      <c r="D159" s="116">
        <v>381787.38954990328</v>
      </c>
      <c r="E159" s="116">
        <v>393605.61653172236</v>
      </c>
      <c r="F159" s="116">
        <v>446147.69571970979</v>
      </c>
      <c r="G159" s="116">
        <v>409390.70122746314</v>
      </c>
      <c r="H159" s="116">
        <v>446912.24297878804</v>
      </c>
      <c r="I159" s="116">
        <v>449640.99529695348</v>
      </c>
      <c r="J159" s="116">
        <v>496519.02581673278</v>
      </c>
      <c r="K159" s="116">
        <v>455951.24207449995</v>
      </c>
      <c r="L159" s="116">
        <v>488555.65152378747</v>
      </c>
      <c r="M159" s="116">
        <v>495374.05275920004</v>
      </c>
      <c r="N159" s="116">
        <v>539428.05530513439</v>
      </c>
      <c r="O159" s="116">
        <v>499775.99625462614</v>
      </c>
      <c r="P159" s="116">
        <v>542784.71046608128</v>
      </c>
      <c r="Q159" s="116">
        <v>557509.40039725392</v>
      </c>
      <c r="R159" s="116">
        <v>621267.03226270329</v>
      </c>
      <c r="S159" s="116">
        <v>567339.76088488474</v>
      </c>
      <c r="T159" s="116">
        <v>582867.93377144646</v>
      </c>
      <c r="U159" s="116">
        <v>650544.25488966762</v>
      </c>
      <c r="V159" s="116">
        <v>700763.67297980178</v>
      </c>
      <c r="W159" s="116">
        <v>679903.89075797726</v>
      </c>
      <c r="X159" s="116">
        <v>691228.75116256124</v>
      </c>
      <c r="Y159" s="116">
        <v>781957.60798601806</v>
      </c>
      <c r="Z159" s="116">
        <v>786727.43679581536</v>
      </c>
      <c r="AA159" s="116">
        <v>725003.69357411517</v>
      </c>
      <c r="AB159" s="116">
        <v>729653.03628551424</v>
      </c>
      <c r="AC159" s="116">
        <v>760510.37280050921</v>
      </c>
      <c r="AD159" s="116">
        <v>837028.76494245604</v>
      </c>
      <c r="AE159" s="116">
        <v>747205.75365309801</v>
      </c>
      <c r="AF159" s="116">
        <v>818920.85717987863</v>
      </c>
      <c r="AG159" s="116">
        <v>775820.77163144748</v>
      </c>
      <c r="AH159" s="116">
        <v>860231.88188652834</v>
      </c>
      <c r="AI159" s="116">
        <v>767625.51706379675</v>
      </c>
      <c r="AJ159" s="116">
        <v>836272.54973863612</v>
      </c>
      <c r="AK159" s="116">
        <v>855089.50942290341</v>
      </c>
      <c r="AL159" s="116">
        <v>876954.78668317362</v>
      </c>
      <c r="AM159" s="116">
        <v>825805.60799084674</v>
      </c>
      <c r="AN159" s="116">
        <v>838235.00046307989</v>
      </c>
      <c r="AO159" s="116">
        <v>837687.80030503427</v>
      </c>
      <c r="AP159" s="116">
        <v>978925.78477441054</v>
      </c>
      <c r="AQ159" s="116">
        <v>808098.03863676125</v>
      </c>
      <c r="AR159" s="116">
        <v>1017859.9022941082</v>
      </c>
      <c r="AS159" s="116">
        <v>947127.08304880722</v>
      </c>
      <c r="AT159" s="116">
        <v>1032197.7959835087</v>
      </c>
      <c r="AU159" s="116">
        <v>837173.6020932761</v>
      </c>
      <c r="AV159" s="116">
        <v>999271.96972825739</v>
      </c>
      <c r="AW159" s="116">
        <v>941998.0851875525</v>
      </c>
      <c r="AX159" s="116">
        <v>1098711.242285053</v>
      </c>
      <c r="AY159" s="116">
        <v>1037296.0386160183</v>
      </c>
    </row>
    <row r="160" spans="1:51" ht="20" customHeight="1" x14ac:dyDescent="0.2">
      <c r="A160" s="121">
        <v>21</v>
      </c>
      <c r="B160" s="121" t="s">
        <v>244</v>
      </c>
      <c r="C160" s="117">
        <v>108813.98472245672</v>
      </c>
      <c r="D160" s="117">
        <v>111962.85661816929</v>
      </c>
      <c r="E160" s="117">
        <v>108869.56782731874</v>
      </c>
      <c r="F160" s="117">
        <v>136394.0533856508</v>
      </c>
      <c r="G160" s="117">
        <v>119089.48670200624</v>
      </c>
      <c r="H160" s="117">
        <v>129383.70217566239</v>
      </c>
      <c r="I160" s="117">
        <v>123127.3396345599</v>
      </c>
      <c r="J160" s="117">
        <v>148064.23609913822</v>
      </c>
      <c r="K160" s="117">
        <v>131676.15135521663</v>
      </c>
      <c r="L160" s="117">
        <v>142353.60941067612</v>
      </c>
      <c r="M160" s="117">
        <v>136614.92326731421</v>
      </c>
      <c r="N160" s="117">
        <v>162866.12951001441</v>
      </c>
      <c r="O160" s="117">
        <v>145928.3645267401</v>
      </c>
      <c r="P160" s="117">
        <v>159831.0258895529</v>
      </c>
      <c r="Q160" s="117">
        <v>154793.04789453797</v>
      </c>
      <c r="R160" s="117">
        <v>184290.49370526575</v>
      </c>
      <c r="S160" s="117">
        <v>164759.95695964614</v>
      </c>
      <c r="T160" s="117">
        <v>173131.46587692192</v>
      </c>
      <c r="U160" s="117">
        <v>170992.99192093278</v>
      </c>
      <c r="V160" s="117">
        <v>199887.92983587092</v>
      </c>
      <c r="W160" s="117">
        <v>174577.62034177608</v>
      </c>
      <c r="X160" s="117">
        <v>190082.24227493431</v>
      </c>
      <c r="Y160" s="117">
        <v>184056.51102683757</v>
      </c>
      <c r="Z160" s="117">
        <v>225867.15350284544</v>
      </c>
      <c r="AA160" s="117">
        <v>184243.88839330064</v>
      </c>
      <c r="AB160" s="117">
        <v>199458.89962971973</v>
      </c>
      <c r="AC160" s="117">
        <v>189659.39787858649</v>
      </c>
      <c r="AD160" s="117">
        <v>241594.94509894773</v>
      </c>
      <c r="AE160" s="117">
        <v>197179.75286197243</v>
      </c>
      <c r="AF160" s="117">
        <v>217799.27419681681</v>
      </c>
      <c r="AG160" s="117">
        <v>202006.11715642191</v>
      </c>
      <c r="AH160" s="117">
        <v>250961.74104935129</v>
      </c>
      <c r="AI160" s="117">
        <v>214104.80271731317</v>
      </c>
      <c r="AJ160" s="117">
        <v>221448.26764469681</v>
      </c>
      <c r="AK160" s="117">
        <v>214914.33825636376</v>
      </c>
      <c r="AL160" s="117">
        <v>259990.88531063177</v>
      </c>
      <c r="AM160" s="117">
        <v>227185.23585184565</v>
      </c>
      <c r="AN160" s="117">
        <v>235729.42088033762</v>
      </c>
      <c r="AO160" s="117">
        <v>227281.93620784098</v>
      </c>
      <c r="AP160" s="117">
        <v>273731.73101353226</v>
      </c>
      <c r="AQ160" s="117">
        <v>224795.98637815716</v>
      </c>
      <c r="AR160" s="117">
        <v>236826.61692604085</v>
      </c>
      <c r="AS160" s="117">
        <v>229094.69622903282</v>
      </c>
      <c r="AT160" s="117">
        <v>289338.36035064666</v>
      </c>
      <c r="AU160" s="117">
        <v>228758.2341140401</v>
      </c>
      <c r="AV160" s="117">
        <v>253027.36498571365</v>
      </c>
      <c r="AW160" s="117">
        <v>238800.94767792776</v>
      </c>
      <c r="AX160" s="117">
        <v>308141.45885645982</v>
      </c>
      <c r="AY160" s="117">
        <v>253500.18326921295</v>
      </c>
    </row>
    <row r="161" spans="1:51" ht="20" customHeight="1" x14ac:dyDescent="0.2">
      <c r="A161" s="121">
        <v>22</v>
      </c>
      <c r="B161" s="121" t="s">
        <v>245</v>
      </c>
      <c r="C161" s="117">
        <v>44414.072392711067</v>
      </c>
      <c r="D161" s="117">
        <v>51027.447828687153</v>
      </c>
      <c r="E161" s="117">
        <v>53050.196765361485</v>
      </c>
      <c r="F161" s="117">
        <v>60544.78376753784</v>
      </c>
      <c r="G161" s="117">
        <v>46653.839364866217</v>
      </c>
      <c r="H161" s="117">
        <v>56186.920558694466</v>
      </c>
      <c r="I161" s="117">
        <v>57299.536991453846</v>
      </c>
      <c r="J161" s="117">
        <v>68938.368194759474</v>
      </c>
      <c r="K161" s="117">
        <v>53432.24621592067</v>
      </c>
      <c r="L161" s="117">
        <v>62402.831213388621</v>
      </c>
      <c r="M161" s="117">
        <v>64127.323401407804</v>
      </c>
      <c r="N161" s="117">
        <v>74027.24862266751</v>
      </c>
      <c r="O161" s="117">
        <v>53274.415955718738</v>
      </c>
      <c r="P161" s="117">
        <v>67938.102011488954</v>
      </c>
      <c r="Q161" s="117">
        <v>69126.722310855956</v>
      </c>
      <c r="R161" s="117">
        <v>82899.094721812333</v>
      </c>
      <c r="S161" s="117">
        <v>63909.589451935171</v>
      </c>
      <c r="T161" s="117">
        <v>75168.317732525553</v>
      </c>
      <c r="U161" s="117">
        <v>79210.237590164936</v>
      </c>
      <c r="V161" s="117">
        <v>85681.717545919324</v>
      </c>
      <c r="W161" s="117">
        <v>62431.698383018207</v>
      </c>
      <c r="X161" s="117">
        <v>75542.238678913651</v>
      </c>
      <c r="Y161" s="117">
        <v>78287.936614136444</v>
      </c>
      <c r="Z161" s="117">
        <v>87741.877680452671</v>
      </c>
      <c r="AA161" s="117">
        <v>66381.40337145378</v>
      </c>
      <c r="AB161" s="117">
        <v>84155.18549749536</v>
      </c>
      <c r="AC161" s="117">
        <v>80436.347430883645</v>
      </c>
      <c r="AD161" s="117">
        <v>93970.290774979207</v>
      </c>
      <c r="AE161" s="117">
        <v>65573.44812300893</v>
      </c>
      <c r="AF161" s="117">
        <v>81613.178530276258</v>
      </c>
      <c r="AG161" s="117">
        <v>80897.382616494899</v>
      </c>
      <c r="AH161" s="117">
        <v>97959.341413256247</v>
      </c>
      <c r="AI161" s="117">
        <v>75444.90374564279</v>
      </c>
      <c r="AJ161" s="117">
        <v>88882.201731315799</v>
      </c>
      <c r="AK161" s="117">
        <v>91255.929494861091</v>
      </c>
      <c r="AL161" s="117">
        <v>101183.45814479925</v>
      </c>
      <c r="AM161" s="117">
        <v>81501.524297678174</v>
      </c>
      <c r="AN161" s="117">
        <v>95592.234567962398</v>
      </c>
      <c r="AO161" s="117">
        <v>96677.542071925214</v>
      </c>
      <c r="AP161" s="117">
        <v>108413.17998002925</v>
      </c>
      <c r="AQ161" s="117">
        <v>82687.488146209129</v>
      </c>
      <c r="AR161" s="117">
        <v>93994.455975253048</v>
      </c>
      <c r="AS161" s="117">
        <v>96189.564953770721</v>
      </c>
      <c r="AT161" s="117">
        <v>119182.85035807107</v>
      </c>
      <c r="AU161" s="117">
        <v>83918.68168776136</v>
      </c>
      <c r="AV161" s="117">
        <v>109653.56509157742</v>
      </c>
      <c r="AW161" s="117">
        <v>111361.87479166087</v>
      </c>
      <c r="AX161" s="117">
        <v>144861.99274607681</v>
      </c>
      <c r="AY161" s="117">
        <v>101441.58076510526</v>
      </c>
    </row>
    <row r="162" spans="1:51" ht="20" customHeight="1" x14ac:dyDescent="0.2">
      <c r="A162" s="121">
        <v>23</v>
      </c>
      <c r="B162" s="121" t="s">
        <v>817</v>
      </c>
      <c r="C162" s="117">
        <v>12295</v>
      </c>
      <c r="D162" s="117">
        <v>12613</v>
      </c>
      <c r="E162" s="117">
        <v>12821</v>
      </c>
      <c r="F162" s="117">
        <v>12930</v>
      </c>
      <c r="G162" s="117">
        <v>13769.896619513947</v>
      </c>
      <c r="H162" s="117">
        <v>14168.893623957378</v>
      </c>
      <c r="I162" s="117">
        <v>14391.891949749072</v>
      </c>
      <c r="J162" s="117">
        <v>14514.891026306821</v>
      </c>
      <c r="K162" s="117">
        <v>15287</v>
      </c>
      <c r="L162" s="117">
        <v>15653</v>
      </c>
      <c r="M162" s="117">
        <v>15940</v>
      </c>
      <c r="N162" s="117">
        <v>16057</v>
      </c>
      <c r="O162" s="117">
        <v>16987</v>
      </c>
      <c r="P162" s="117">
        <v>17419</v>
      </c>
      <c r="Q162" s="117">
        <v>17766</v>
      </c>
      <c r="R162" s="117">
        <v>17921</v>
      </c>
      <c r="S162" s="117">
        <v>18990</v>
      </c>
      <c r="T162" s="117">
        <v>19439</v>
      </c>
      <c r="U162" s="117">
        <v>19754.000000000004</v>
      </c>
      <c r="V162" s="117">
        <v>19896</v>
      </c>
      <c r="W162" s="117">
        <v>21231</v>
      </c>
      <c r="X162" s="117">
        <v>21674</v>
      </c>
      <c r="Y162" s="117">
        <v>22186</v>
      </c>
      <c r="Z162" s="117">
        <v>22498</v>
      </c>
      <c r="AA162" s="117">
        <v>23484.346776823528</v>
      </c>
      <c r="AB162" s="117">
        <v>23971.091946444456</v>
      </c>
      <c r="AC162" s="117">
        <v>24320.813018432465</v>
      </c>
      <c r="AD162" s="117">
        <v>24421.748258299551</v>
      </c>
      <c r="AE162" s="117">
        <v>24845.506323843925</v>
      </c>
      <c r="AF162" s="117">
        <v>25109.148759694697</v>
      </c>
      <c r="AG162" s="117">
        <v>25651.161186872974</v>
      </c>
      <c r="AH162" s="117">
        <v>25797.183729588403</v>
      </c>
      <c r="AI162" s="117">
        <v>26068.570664165913</v>
      </c>
      <c r="AJ162" s="117">
        <v>26364.950799727951</v>
      </c>
      <c r="AK162" s="117">
        <v>26833.39244469531</v>
      </c>
      <c r="AL162" s="117">
        <v>27444.086091410816</v>
      </c>
      <c r="AM162" s="117">
        <v>28840.90554006349</v>
      </c>
      <c r="AN162" s="117">
        <v>28340.458713716216</v>
      </c>
      <c r="AO162" s="117">
        <v>28649.758244287084</v>
      </c>
      <c r="AP162" s="117">
        <v>29208.877501933217</v>
      </c>
      <c r="AQ162" s="117">
        <v>29484.849184251208</v>
      </c>
      <c r="AR162" s="117">
        <v>29853.289774883902</v>
      </c>
      <c r="AS162" s="117">
        <v>30669.180232915649</v>
      </c>
      <c r="AT162" s="117">
        <v>31946.680807949233</v>
      </c>
      <c r="AU162" s="117">
        <v>33508.891380310582</v>
      </c>
      <c r="AV162" s="117">
        <v>35121.152027995362</v>
      </c>
      <c r="AW162" s="117">
        <v>36292.61813159442</v>
      </c>
      <c r="AX162" s="117">
        <v>36946.972423771411</v>
      </c>
      <c r="AY162" s="117">
        <v>36530.241963981229</v>
      </c>
    </row>
    <row r="163" spans="1:51" ht="20" customHeight="1" x14ac:dyDescent="0.2">
      <c r="A163" s="121">
        <v>24</v>
      </c>
      <c r="B163" s="121" t="s">
        <v>818</v>
      </c>
      <c r="C163" s="117">
        <v>63459.875513782426</v>
      </c>
      <c r="D163" s="117">
        <v>67392.414865239203</v>
      </c>
      <c r="E163" s="117">
        <v>65518.096118920395</v>
      </c>
      <c r="F163" s="117">
        <v>77315.192155142926</v>
      </c>
      <c r="G163" s="117">
        <v>83595.74668592088</v>
      </c>
      <c r="H163" s="117">
        <v>84616.322920910839</v>
      </c>
      <c r="I163" s="117">
        <v>81113.35691165163</v>
      </c>
      <c r="J163" s="117">
        <v>84368.914188831899</v>
      </c>
      <c r="K163" s="117">
        <v>82264.161747459177</v>
      </c>
      <c r="L163" s="117">
        <v>82997.047264097841</v>
      </c>
      <c r="M163" s="117">
        <v>80505.659769895181</v>
      </c>
      <c r="N163" s="117">
        <v>88086.356474570086</v>
      </c>
      <c r="O163" s="117">
        <v>91328.171524613048</v>
      </c>
      <c r="P163" s="117">
        <v>87863.411318323895</v>
      </c>
      <c r="Q163" s="117">
        <v>88939.271451002438</v>
      </c>
      <c r="R163" s="117">
        <v>103480.79186996086</v>
      </c>
      <c r="S163" s="117">
        <v>91497.118548389888</v>
      </c>
      <c r="T163" s="117">
        <v>91210.863463845424</v>
      </c>
      <c r="U163" s="117">
        <v>118197.53908142925</v>
      </c>
      <c r="V163" s="117">
        <v>133208.52423984586</v>
      </c>
      <c r="W163" s="117">
        <v>189307.68144124339</v>
      </c>
      <c r="X163" s="117">
        <v>146824.20883087887</v>
      </c>
      <c r="Y163" s="117">
        <v>229355.7161126055</v>
      </c>
      <c r="Z163" s="117">
        <v>149216.98056839069</v>
      </c>
      <c r="AA163" s="117">
        <v>170197.89022089608</v>
      </c>
      <c r="AB163" s="117">
        <v>142741.00983653089</v>
      </c>
      <c r="AC163" s="117">
        <v>164939.30579019917</v>
      </c>
      <c r="AD163" s="117">
        <v>146070.38753076052</v>
      </c>
      <c r="AE163" s="117">
        <v>153342.09028979635</v>
      </c>
      <c r="AF163" s="117">
        <v>146302.61478987758</v>
      </c>
      <c r="AG163" s="117">
        <v>140798.36429546564</v>
      </c>
      <c r="AH163" s="117">
        <v>148753.84777359641</v>
      </c>
      <c r="AI163" s="117">
        <v>137353.59769262918</v>
      </c>
      <c r="AJ163" s="117">
        <v>173764.44041421995</v>
      </c>
      <c r="AK163" s="117">
        <v>167693.34534610171</v>
      </c>
      <c r="AL163" s="117">
        <v>134596.82103174663</v>
      </c>
      <c r="AM163" s="117">
        <v>153881.23155965382</v>
      </c>
      <c r="AN163" s="117">
        <v>133992.47626980703</v>
      </c>
      <c r="AO163" s="117">
        <v>114077.8298647193</v>
      </c>
      <c r="AP163" s="117">
        <v>124348.90282185983</v>
      </c>
      <c r="AQ163" s="117">
        <v>112158.50267626056</v>
      </c>
      <c r="AR163" s="117">
        <v>81986.242919627606</v>
      </c>
      <c r="AS163" s="117">
        <v>107564.45221033753</v>
      </c>
      <c r="AT163" s="117">
        <v>132184.80881560576</v>
      </c>
      <c r="AU163" s="117">
        <v>127068.36968034825</v>
      </c>
      <c r="AV163" s="117">
        <v>125758.36819711493</v>
      </c>
      <c r="AW163" s="117">
        <v>158372.90110221357</v>
      </c>
      <c r="AX163" s="117">
        <v>191667.18997949679</v>
      </c>
      <c r="AY163" s="117">
        <v>210210.41088306764</v>
      </c>
    </row>
    <row r="164" spans="1:51" ht="20" customHeight="1" x14ac:dyDescent="0.2">
      <c r="A164" s="121">
        <v>25</v>
      </c>
      <c r="B164" s="121" t="s">
        <v>248</v>
      </c>
      <c r="C164" s="117">
        <v>1568.1738145641234</v>
      </c>
      <c r="D164" s="117">
        <v>1304.0830843713497</v>
      </c>
      <c r="E164" s="117">
        <v>1411.9468579581296</v>
      </c>
      <c r="F164" s="117">
        <v>2423.5217439595326</v>
      </c>
      <c r="G164" s="117">
        <v>3598.9374436282055</v>
      </c>
      <c r="H164" s="117">
        <v>3608.6873298485666</v>
      </c>
      <c r="I164" s="117">
        <v>2276.7242856592979</v>
      </c>
      <c r="J164" s="117">
        <v>2998.5021051634476</v>
      </c>
      <c r="K164" s="117">
        <v>5812.9483935544313</v>
      </c>
      <c r="L164" s="117">
        <v>4203.8617422907255</v>
      </c>
      <c r="M164" s="117">
        <v>2395.8065907437626</v>
      </c>
      <c r="N164" s="117">
        <v>2603.8865774013793</v>
      </c>
      <c r="O164" s="117">
        <v>4082.0865486594971</v>
      </c>
      <c r="P164" s="117">
        <v>4185.296210224973</v>
      </c>
      <c r="Q164" s="117">
        <v>8682.1441962024073</v>
      </c>
      <c r="R164" s="117">
        <v>9007.1509945170237</v>
      </c>
      <c r="S164" s="117">
        <v>8752.5407962881745</v>
      </c>
      <c r="T164" s="117">
        <v>4876.2305184880543</v>
      </c>
      <c r="U164" s="117">
        <v>11285.529907916687</v>
      </c>
      <c r="V164" s="117">
        <v>5738.7988882198188</v>
      </c>
      <c r="W164" s="117">
        <v>1509.0124516891713</v>
      </c>
      <c r="X164" s="117">
        <v>6173.5978577160049</v>
      </c>
      <c r="Y164" s="117">
        <v>4211.1632636588529</v>
      </c>
      <c r="Z164" s="117">
        <v>13627.494124385968</v>
      </c>
      <c r="AA164" s="117">
        <v>13312.766578716359</v>
      </c>
      <c r="AB164" s="117">
        <v>1791.0244306034153</v>
      </c>
      <c r="AC164" s="117">
        <v>10593.515371973053</v>
      </c>
      <c r="AD164" s="117">
        <v>3318.9712992471727</v>
      </c>
      <c r="AE164" s="117">
        <v>10296.298763119321</v>
      </c>
      <c r="AF164" s="117">
        <v>2141.9085235717607</v>
      </c>
      <c r="AG164" s="117">
        <v>9217.6821999052427</v>
      </c>
      <c r="AH164" s="117">
        <v>2314.9900841236754</v>
      </c>
      <c r="AI164" s="117">
        <v>7631.9455110191766</v>
      </c>
      <c r="AJ164" s="117">
        <v>2219.5571956312965</v>
      </c>
      <c r="AK164" s="117">
        <v>8627.93139276683</v>
      </c>
      <c r="AL164" s="117">
        <v>7238.2316385526965</v>
      </c>
      <c r="AM164" s="117">
        <v>7854.3845500395246</v>
      </c>
      <c r="AN164" s="117">
        <v>1861.1555274693117</v>
      </c>
      <c r="AO164" s="117">
        <v>5712.9202237616446</v>
      </c>
      <c r="AP164" s="117">
        <v>2880.5312702295187</v>
      </c>
      <c r="AQ164" s="117">
        <v>4450.9213838536007</v>
      </c>
      <c r="AR164" s="117">
        <v>2820.3101908468052</v>
      </c>
      <c r="AS164" s="117">
        <v>3404.7251034904084</v>
      </c>
      <c r="AT164" s="117">
        <v>2995.1625704731855</v>
      </c>
      <c r="AU164" s="117">
        <v>3654.6073639467627</v>
      </c>
      <c r="AV164" s="117">
        <v>2360.5289500100735</v>
      </c>
      <c r="AW164" s="117">
        <v>4574.0293681156463</v>
      </c>
      <c r="AX164" s="117">
        <v>3750.6644246515752</v>
      </c>
      <c r="AY164" s="117">
        <v>5249.8831554937487</v>
      </c>
    </row>
    <row r="165" spans="1:51" ht="20" customHeight="1" x14ac:dyDescent="0.2">
      <c r="A165" s="121">
        <v>26</v>
      </c>
      <c r="B165" s="121" t="s">
        <v>243</v>
      </c>
      <c r="C165" s="117">
        <v>247.88404576999892</v>
      </c>
      <c r="D165" s="117">
        <v>371.04072568428819</v>
      </c>
      <c r="E165" s="117">
        <v>318.90278915809176</v>
      </c>
      <c r="F165" s="117">
        <v>279.23570818961889</v>
      </c>
      <c r="G165" s="117">
        <v>131.45447914712713</v>
      </c>
      <c r="H165" s="117">
        <v>337.66511670357431</v>
      </c>
      <c r="I165" s="117">
        <v>286.5496609043621</v>
      </c>
      <c r="J165" s="117">
        <v>359.74291655694833</v>
      </c>
      <c r="K165" s="117">
        <v>301.33515287759656</v>
      </c>
      <c r="L165" s="117">
        <v>364.05088801274542</v>
      </c>
      <c r="M165" s="117">
        <v>214.19397402445611</v>
      </c>
      <c r="N165" s="117">
        <v>440.94177100650268</v>
      </c>
      <c r="O165" s="117">
        <v>239.20782197755761</v>
      </c>
      <c r="P165" s="117">
        <v>242.93638462969102</v>
      </c>
      <c r="Q165" s="117">
        <v>468.33107876162103</v>
      </c>
      <c r="R165" s="117">
        <v>948.34326715109637</v>
      </c>
      <c r="S165" s="117">
        <v>736.72197121172212</v>
      </c>
      <c r="T165" s="117">
        <v>1011.8032863835251</v>
      </c>
      <c r="U165" s="117">
        <v>577.78203128394671</v>
      </c>
      <c r="V165" s="117">
        <v>777.35708269177121</v>
      </c>
      <c r="W165" s="117">
        <v>678.27202607682557</v>
      </c>
      <c r="X165" s="117">
        <v>702.71459645518917</v>
      </c>
      <c r="Y165" s="117">
        <v>661.44934570863552</v>
      </c>
      <c r="Z165" s="117">
        <v>679.99229835333244</v>
      </c>
      <c r="AA165" s="117">
        <v>1385.4013779403758</v>
      </c>
      <c r="AB165" s="117">
        <v>530.18390124313009</v>
      </c>
      <c r="AC165" s="117">
        <v>765.13809907321411</v>
      </c>
      <c r="AD165" s="117">
        <v>1921.6940896523301</v>
      </c>
      <c r="AE165" s="117">
        <v>1216.0905420305789</v>
      </c>
      <c r="AF165" s="117">
        <v>867.18100939228316</v>
      </c>
      <c r="AG165" s="117">
        <v>862.18112858469249</v>
      </c>
      <c r="AH165" s="117">
        <v>671.10280659809359</v>
      </c>
      <c r="AI165" s="117">
        <v>549.14276171909296</v>
      </c>
      <c r="AJ165" s="117">
        <v>418.63883382818312</v>
      </c>
      <c r="AK165" s="117">
        <v>1302.4972003826406</v>
      </c>
      <c r="AL165" s="117">
        <v>1383.8027705700661</v>
      </c>
      <c r="AM165" s="117">
        <v>118.81553987931693</v>
      </c>
      <c r="AN165" s="117">
        <v>160.21606220438844</v>
      </c>
      <c r="AO165" s="117">
        <v>311.67349665809888</v>
      </c>
      <c r="AP165" s="117">
        <v>1868.9287785732304</v>
      </c>
      <c r="AQ165" s="117">
        <v>592.81217454804573</v>
      </c>
      <c r="AR165" s="117">
        <v>870.28883795448928</v>
      </c>
      <c r="AS165" s="117">
        <v>132.35399914448499</v>
      </c>
      <c r="AT165" s="117">
        <v>2416.6520539119956</v>
      </c>
      <c r="AU165" s="117">
        <v>1398.4406971232675</v>
      </c>
      <c r="AV165" s="117">
        <v>1007.3950821268372</v>
      </c>
      <c r="AW165" s="117">
        <v>1232.946898212831</v>
      </c>
      <c r="AX165" s="117">
        <v>1544.5894781040843</v>
      </c>
      <c r="AY165" s="117">
        <v>253.67360885199741</v>
      </c>
    </row>
    <row r="166" spans="1:51" ht="20" customHeight="1" x14ac:dyDescent="0.2">
      <c r="A166" s="121">
        <v>27</v>
      </c>
      <c r="B166" s="121" t="s">
        <v>578</v>
      </c>
      <c r="C166" s="117">
        <v>123485.12517148361</v>
      </c>
      <c r="D166" s="117">
        <v>124728.51639409973</v>
      </c>
      <c r="E166" s="117">
        <v>139482.36939550415</v>
      </c>
      <c r="F166" s="117">
        <v>141851.30058578218</v>
      </c>
      <c r="G166" s="117">
        <v>135737.05254380961</v>
      </c>
      <c r="H166" s="117">
        <v>143629.20281949244</v>
      </c>
      <c r="I166" s="117">
        <v>156647.54719867659</v>
      </c>
      <c r="J166" s="117">
        <v>156266.17358041331</v>
      </c>
      <c r="K166" s="117">
        <v>153964.51483988014</v>
      </c>
      <c r="L166" s="117">
        <v>162937.25227374324</v>
      </c>
      <c r="M166" s="117">
        <v>176720.63896204351</v>
      </c>
      <c r="N166" s="117">
        <v>176620.70201597866</v>
      </c>
      <c r="O166" s="117">
        <v>174294.67421331324</v>
      </c>
      <c r="P166" s="117">
        <v>182477.37403405193</v>
      </c>
      <c r="Q166" s="117">
        <v>199579.62232715572</v>
      </c>
      <c r="R166" s="117">
        <v>199913.18092024809</v>
      </c>
      <c r="S166" s="117">
        <v>200465.13232375658</v>
      </c>
      <c r="T166" s="117">
        <v>195814.12562951416</v>
      </c>
      <c r="U166" s="117">
        <v>225490.41047857029</v>
      </c>
      <c r="V166" s="117">
        <v>231994.00262169732</v>
      </c>
      <c r="W166" s="117">
        <v>212474.27674352864</v>
      </c>
      <c r="X166" s="117">
        <v>224079.49899149657</v>
      </c>
      <c r="Y166" s="117">
        <v>238140.74261264544</v>
      </c>
      <c r="Z166" s="117">
        <v>258312.41758825866</v>
      </c>
      <c r="AA166" s="117">
        <v>248101.2321454917</v>
      </c>
      <c r="AB166" s="117">
        <v>248911.60981551514</v>
      </c>
      <c r="AC166" s="117">
        <v>264577.52828974032</v>
      </c>
      <c r="AD166" s="117">
        <v>292909.92160620098</v>
      </c>
      <c r="AE166" s="117">
        <v>280749.33426926757</v>
      </c>
      <c r="AF166" s="117">
        <v>316129.34063929494</v>
      </c>
      <c r="AG166" s="117">
        <v>293591.37879644427</v>
      </c>
      <c r="AH166" s="117">
        <v>306319.36036756111</v>
      </c>
      <c r="AI166" s="117">
        <v>290782.1334663842</v>
      </c>
      <c r="AJ166" s="117">
        <v>294056.98560094938</v>
      </c>
      <c r="AK166" s="117">
        <v>314840.46407035628</v>
      </c>
      <c r="AL166" s="117">
        <v>315540.00757601054</v>
      </c>
      <c r="AM166" s="117">
        <v>309371.17390118283</v>
      </c>
      <c r="AN166" s="117">
        <v>310150.94756692118</v>
      </c>
      <c r="AO166" s="117">
        <v>338486.53099257126</v>
      </c>
      <c r="AP166" s="117">
        <v>372678.71096863545</v>
      </c>
      <c r="AQ166" s="117">
        <v>330079.87264552538</v>
      </c>
      <c r="AR166" s="117">
        <v>541427.67765413551</v>
      </c>
      <c r="AS166" s="117">
        <v>450049.96336161724</v>
      </c>
      <c r="AT166" s="117">
        <v>418580.82377999398</v>
      </c>
      <c r="AU166" s="117">
        <v>331495.09159762587</v>
      </c>
      <c r="AV166" s="117">
        <v>432349.52968406415</v>
      </c>
      <c r="AW166" s="117">
        <v>350498.12999563018</v>
      </c>
      <c r="AX166" s="117">
        <v>359181.04917577154</v>
      </c>
      <c r="AY166" s="117">
        <v>393124.71318180073</v>
      </c>
    </row>
    <row r="167" spans="1:51" ht="20" customHeight="1" x14ac:dyDescent="0.2">
      <c r="A167" s="121">
        <v>28</v>
      </c>
      <c r="B167" s="121" t="s">
        <v>396</v>
      </c>
      <c r="C167" s="117">
        <v>4900.8774247418032</v>
      </c>
      <c r="D167" s="117">
        <v>12388.030033652285</v>
      </c>
      <c r="E167" s="117">
        <v>12133.536777501356</v>
      </c>
      <c r="F167" s="117">
        <v>14409.608373446947</v>
      </c>
      <c r="G167" s="117">
        <v>6814.2873885708714</v>
      </c>
      <c r="H167" s="117">
        <v>14980.848433518413</v>
      </c>
      <c r="I167" s="117">
        <v>14498.048664298825</v>
      </c>
      <c r="J167" s="117">
        <v>21008.197705562594</v>
      </c>
      <c r="K167" s="117">
        <v>13212.884369591269</v>
      </c>
      <c r="L167" s="117">
        <v>17643.998731578227</v>
      </c>
      <c r="M167" s="117">
        <v>18855.506793771165</v>
      </c>
      <c r="N167" s="117">
        <v>18725.790333495701</v>
      </c>
      <c r="O167" s="117">
        <v>13642.075663604024</v>
      </c>
      <c r="P167" s="117">
        <v>22827.56461780897</v>
      </c>
      <c r="Q167" s="117">
        <v>18154.261138737849</v>
      </c>
      <c r="R167" s="117">
        <v>22806.97678374825</v>
      </c>
      <c r="S167" s="117">
        <v>18228.700833657047</v>
      </c>
      <c r="T167" s="117">
        <v>22216.127263767801</v>
      </c>
      <c r="U167" s="117">
        <v>25035.763879369762</v>
      </c>
      <c r="V167" s="117">
        <v>23579.342765556648</v>
      </c>
      <c r="W167" s="117">
        <v>17694.329370644944</v>
      </c>
      <c r="X167" s="117">
        <v>26150.24993216668</v>
      </c>
      <c r="Y167" s="117">
        <v>25058.089010425567</v>
      </c>
      <c r="Z167" s="117">
        <v>28783.521033128724</v>
      </c>
      <c r="AA167" s="117">
        <v>17896.764709492607</v>
      </c>
      <c r="AB167" s="117">
        <v>28094.031227962034</v>
      </c>
      <c r="AC167" s="117">
        <v>25218.326921620916</v>
      </c>
      <c r="AD167" s="117">
        <v>32820.806284368504</v>
      </c>
      <c r="AE167" s="117">
        <v>14003.232480058945</v>
      </c>
      <c r="AF167" s="117">
        <v>28958.210730954255</v>
      </c>
      <c r="AG167" s="117">
        <v>22796.504251257924</v>
      </c>
      <c r="AH167" s="117">
        <v>27454.314662453209</v>
      </c>
      <c r="AI167" s="117">
        <v>15690.420504923373</v>
      </c>
      <c r="AJ167" s="117">
        <v>29117.507518266721</v>
      </c>
      <c r="AK167" s="117">
        <v>29621.611217375699</v>
      </c>
      <c r="AL167" s="117">
        <v>29577.494119451796</v>
      </c>
      <c r="AM167" s="117">
        <v>17052.336750503942</v>
      </c>
      <c r="AN167" s="117">
        <v>32408.090874661815</v>
      </c>
      <c r="AO167" s="117">
        <v>26489.609203270717</v>
      </c>
      <c r="AP167" s="117">
        <v>65794.922439618094</v>
      </c>
      <c r="AQ167" s="117">
        <v>23847.606047956193</v>
      </c>
      <c r="AR167" s="117">
        <v>30081.020015365808</v>
      </c>
      <c r="AS167" s="117">
        <v>30022.146958498328</v>
      </c>
      <c r="AT167" s="117">
        <v>35552.457246857011</v>
      </c>
      <c r="AU167" s="117">
        <v>27371.285572119996</v>
      </c>
      <c r="AV167" s="117">
        <v>39994.065709654955</v>
      </c>
      <c r="AW167" s="117">
        <v>40864.637222197212</v>
      </c>
      <c r="AX167" s="117">
        <v>52617.325200721083</v>
      </c>
      <c r="AY167" s="117">
        <v>36985.351788504704</v>
      </c>
    </row>
    <row r="168" spans="1:51" ht="20" customHeight="1" x14ac:dyDescent="0.2">
      <c r="A168" s="115">
        <v>31</v>
      </c>
      <c r="B168" s="115" t="s">
        <v>610</v>
      </c>
      <c r="C168" s="116">
        <v>7660.2741930267002</v>
      </c>
      <c r="D168" s="116">
        <v>12054.462057069244</v>
      </c>
      <c r="E168" s="116">
        <v>15660.173129898563</v>
      </c>
      <c r="F168" s="116">
        <v>22089.394026704635</v>
      </c>
      <c r="G168" s="116">
        <v>2370.6140156706674</v>
      </c>
      <c r="H168" s="116">
        <v>6567.1593051466261</v>
      </c>
      <c r="I168" s="116">
        <v>9817.561469864133</v>
      </c>
      <c r="J168" s="116">
        <v>17352.550210054444</v>
      </c>
      <c r="K168" s="116">
        <v>3300.0795507419602</v>
      </c>
      <c r="L168" s="116">
        <v>8078.2426139074541</v>
      </c>
      <c r="M168" s="116">
        <v>10741.102902000999</v>
      </c>
      <c r="N168" s="116">
        <v>17347.707069231179</v>
      </c>
      <c r="O168" s="116">
        <v>762.21103510544026</v>
      </c>
      <c r="P168" s="116">
        <v>7054.1842298817501</v>
      </c>
      <c r="Q168" s="116">
        <v>10384.207661874665</v>
      </c>
      <c r="R168" s="116">
        <v>24624.472184937775</v>
      </c>
      <c r="S168" s="116">
        <v>7540.0908628718844</v>
      </c>
      <c r="T168" s="116">
        <v>14606.837802935686</v>
      </c>
      <c r="U168" s="116">
        <v>16293.857785375036</v>
      </c>
      <c r="V168" s="116">
        <v>15126.465734675443</v>
      </c>
      <c r="W168" s="116">
        <v>-1362.3924944142927</v>
      </c>
      <c r="X168" s="116">
        <v>-1559.2362049957173</v>
      </c>
      <c r="Y168" s="116">
        <v>1240.8365503389996</v>
      </c>
      <c r="Z168" s="116">
        <v>9783.968228821499</v>
      </c>
      <c r="AA168" s="116">
        <v>-4762.757501029806</v>
      </c>
      <c r="AB168" s="116">
        <v>-2447.7389864833394</v>
      </c>
      <c r="AC168" s="116">
        <v>-2404.2138725051191</v>
      </c>
      <c r="AD168" s="116">
        <v>3667.8578086365187</v>
      </c>
      <c r="AE168" s="116">
        <v>-10144.842802462299</v>
      </c>
      <c r="AF168" s="116">
        <v>-10197.141535001007</v>
      </c>
      <c r="AG168" s="116">
        <v>-7369.0792341627211</v>
      </c>
      <c r="AH168" s="116">
        <v>-1325.3317413356162</v>
      </c>
      <c r="AI168" s="116">
        <v>-9960.047608482646</v>
      </c>
      <c r="AJ168" s="116">
        <v>-7393.3627781065679</v>
      </c>
      <c r="AK168" s="116">
        <v>-3632.5786059824695</v>
      </c>
      <c r="AL168" s="116">
        <v>5241.902442800555</v>
      </c>
      <c r="AM168" s="116">
        <v>-11987.411215723751</v>
      </c>
      <c r="AN168" s="116">
        <v>-10020.036800812159</v>
      </c>
      <c r="AO168" s="116">
        <v>-10678.865516287464</v>
      </c>
      <c r="AP168" s="116">
        <v>2325.7658741624764</v>
      </c>
      <c r="AQ168" s="116">
        <v>-9984.765870785106</v>
      </c>
      <c r="AR168" s="116">
        <v>-6660.674139619432</v>
      </c>
      <c r="AS168" s="116">
        <v>-8454.5828591486061</v>
      </c>
      <c r="AT168" s="116">
        <v>8825.6379442365487</v>
      </c>
      <c r="AU168" s="116">
        <v>-14645.882600334256</v>
      </c>
      <c r="AV168" s="116">
        <v>-13165.349850161279</v>
      </c>
      <c r="AW168" s="116">
        <v>-10672.647245820728</v>
      </c>
      <c r="AX168" s="116">
        <v>9910.7668344871236</v>
      </c>
      <c r="AY168" s="116">
        <v>-11493.36383643583</v>
      </c>
    </row>
    <row r="169" spans="1:51" ht="20" customHeight="1" x14ac:dyDescent="0.2">
      <c r="A169" s="122" t="s">
        <v>334</v>
      </c>
      <c r="B169" s="121" t="s">
        <v>330</v>
      </c>
      <c r="C169" s="117">
        <v>20201.689077391162</v>
      </c>
      <c r="D169" s="117">
        <v>25097.89106523752</v>
      </c>
      <c r="E169" s="117">
        <v>28914.277554231936</v>
      </c>
      <c r="F169" s="117">
        <v>36455.548806318533</v>
      </c>
      <c r="G169" s="117">
        <v>17450.20478593712</v>
      </c>
      <c r="H169" s="117">
        <v>22635.371114484857</v>
      </c>
      <c r="I169" s="117">
        <v>24715.53062390603</v>
      </c>
      <c r="J169" s="117">
        <v>34978.965706605086</v>
      </c>
      <c r="K169" s="117">
        <v>19310.597234364839</v>
      </c>
      <c r="L169" s="117">
        <v>24420.169829899864</v>
      </c>
      <c r="M169" s="117">
        <v>28126.437595527055</v>
      </c>
      <c r="N169" s="117">
        <v>35141.24370123983</v>
      </c>
      <c r="O169" s="117">
        <v>18329.510180857498</v>
      </c>
      <c r="P169" s="117">
        <v>26798.638600672817</v>
      </c>
      <c r="Q169" s="117">
        <v>30481.819535920338</v>
      </c>
      <c r="R169" s="117">
        <v>43194.195500628972</v>
      </c>
      <c r="S169" s="117">
        <v>27711.083067487503</v>
      </c>
      <c r="T169" s="117">
        <v>35174.402459038756</v>
      </c>
      <c r="U169" s="117">
        <v>38038.919847154335</v>
      </c>
      <c r="V169" s="117">
        <v>40873.99422590746</v>
      </c>
      <c r="W169" s="117">
        <v>20283.213218365556</v>
      </c>
      <c r="X169" s="117">
        <v>23831.132458308981</v>
      </c>
      <c r="Y169" s="117">
        <v>25352.735319924344</v>
      </c>
      <c r="Z169" s="117">
        <v>32748.543478001608</v>
      </c>
      <c r="AA169" s="117">
        <v>19291.924269985189</v>
      </c>
      <c r="AB169" s="117">
        <v>23612.350333229726</v>
      </c>
      <c r="AC169" s="117">
        <v>23463.437912049169</v>
      </c>
      <c r="AD169" s="117">
        <v>29667.013944744165</v>
      </c>
      <c r="AE169" s="117">
        <v>15292.459142283054</v>
      </c>
      <c r="AF169" s="117">
        <v>17132.030618191744</v>
      </c>
      <c r="AG169" s="117">
        <v>20656.407579279585</v>
      </c>
      <c r="AH169" s="117">
        <v>29774.555576393974</v>
      </c>
      <c r="AI169" s="117">
        <v>16709.159308203391</v>
      </c>
      <c r="AJ169" s="117">
        <v>21297.188723284584</v>
      </c>
      <c r="AK169" s="117">
        <v>24158.418543479846</v>
      </c>
      <c r="AL169" s="117">
        <v>33686.352521501045</v>
      </c>
      <c r="AM169" s="117">
        <v>17460.017943494491</v>
      </c>
      <c r="AN169" s="117">
        <v>19641.14229509906</v>
      </c>
      <c r="AO169" s="117">
        <v>22924.444425721194</v>
      </c>
      <c r="AP169" s="117">
        <v>33282.616017124354</v>
      </c>
      <c r="AQ169" s="117">
        <v>20314.207804781527</v>
      </c>
      <c r="AR169" s="117">
        <v>24064.667689067814</v>
      </c>
      <c r="AS169" s="117">
        <v>27981.517317005233</v>
      </c>
      <c r="AT169" s="117">
        <v>42041.219537328827</v>
      </c>
      <c r="AU169" s="117">
        <v>19453.2769860113</v>
      </c>
      <c r="AV169" s="117">
        <v>22912.822758927818</v>
      </c>
      <c r="AW169" s="117">
        <v>27327.985387539899</v>
      </c>
      <c r="AX169" s="117">
        <v>53461.043827973612</v>
      </c>
      <c r="AY169" s="117">
        <v>25766.497887158741</v>
      </c>
    </row>
    <row r="170" spans="1:51" ht="20" customHeight="1" x14ac:dyDescent="0.2">
      <c r="A170" s="122" t="s">
        <v>335</v>
      </c>
      <c r="B170" s="121" t="s">
        <v>527</v>
      </c>
      <c r="C170" s="117">
        <v>246.41488436446127</v>
      </c>
      <c r="D170" s="117">
        <v>430.42900816827205</v>
      </c>
      <c r="E170" s="117">
        <v>433.10442433336766</v>
      </c>
      <c r="F170" s="117">
        <v>1436.1547796138991</v>
      </c>
      <c r="G170" s="117">
        <v>1309.6941507525053</v>
      </c>
      <c r="H170" s="117">
        <v>1899.3181853808533</v>
      </c>
      <c r="I170" s="117">
        <v>506.07720429282438</v>
      </c>
      <c r="J170" s="117">
        <v>3111.5244702438167</v>
      </c>
      <c r="K170" s="117">
        <v>723.51768362287885</v>
      </c>
      <c r="L170" s="117">
        <v>688.92721599240929</v>
      </c>
      <c r="M170" s="117">
        <v>1445.3346935260583</v>
      </c>
      <c r="N170" s="117">
        <v>1736.5366320086532</v>
      </c>
      <c r="O170" s="117">
        <v>580.29914575205794</v>
      </c>
      <c r="P170" s="117">
        <v>2325.4543707910661</v>
      </c>
      <c r="Q170" s="117">
        <v>2331.6118740456736</v>
      </c>
      <c r="R170" s="117">
        <v>648.72331569120126</v>
      </c>
      <c r="S170" s="117">
        <v>1180.9922046156203</v>
      </c>
      <c r="T170" s="117">
        <v>1128.5646561030683</v>
      </c>
      <c r="U170" s="117">
        <v>1991.062061779299</v>
      </c>
      <c r="V170" s="117">
        <v>5851.5284912320121</v>
      </c>
      <c r="W170" s="117">
        <v>414.60571277985014</v>
      </c>
      <c r="X170" s="117">
        <v>3716.3686633046955</v>
      </c>
      <c r="Y170" s="117">
        <v>1925.8987695853471</v>
      </c>
      <c r="Z170" s="117">
        <v>466.57524918010745</v>
      </c>
      <c r="AA170" s="117">
        <v>570.33499419146835</v>
      </c>
      <c r="AB170" s="117">
        <v>2088.9973732686121</v>
      </c>
      <c r="AC170" s="117">
        <v>1546.8387661218223</v>
      </c>
      <c r="AD170" s="117">
        <v>1577.4078778080975</v>
      </c>
      <c r="AE170" s="117">
        <v>591.79562090142679</v>
      </c>
      <c r="AF170" s="117">
        <v>2220.0233934980542</v>
      </c>
      <c r="AG170" s="117">
        <v>2374.325626569334</v>
      </c>
      <c r="AH170" s="117">
        <v>5302.7035881411839</v>
      </c>
      <c r="AI170" s="117">
        <v>600.63625252012093</v>
      </c>
      <c r="AJ170" s="117">
        <v>2325.6007016632007</v>
      </c>
      <c r="AK170" s="117">
        <v>957.60470476700493</v>
      </c>
      <c r="AL170" s="117">
        <v>1000.3639872896732</v>
      </c>
      <c r="AM170" s="117">
        <v>606.52361915475296</v>
      </c>
      <c r="AN170" s="117">
        <v>1320.7203821950047</v>
      </c>
      <c r="AO170" s="117">
        <v>4953.5516977215784</v>
      </c>
      <c r="AP170" s="117">
        <v>1747.9726410286639</v>
      </c>
      <c r="AQ170" s="117">
        <v>814.12449131542803</v>
      </c>
      <c r="AR170" s="117">
        <v>872.05205380333882</v>
      </c>
      <c r="AS170" s="117">
        <v>5766.9199432381911</v>
      </c>
      <c r="AT170" s="117">
        <v>1268.9007851430442</v>
      </c>
      <c r="AU170" s="117">
        <v>590.26820603497049</v>
      </c>
      <c r="AV170" s="117">
        <v>957.02058109373934</v>
      </c>
      <c r="AW170" s="117">
        <v>1708.0145017662057</v>
      </c>
      <c r="AX170" s="117">
        <v>6603.3045697150828</v>
      </c>
      <c r="AY170" s="117">
        <v>729.61975961333985</v>
      </c>
    </row>
    <row r="171" spans="1:51" ht="20" customHeight="1" x14ac:dyDescent="0.2">
      <c r="A171" s="122" t="s">
        <v>336</v>
      </c>
      <c r="B171" s="121" t="s">
        <v>817</v>
      </c>
      <c r="C171" s="117">
        <v>12295</v>
      </c>
      <c r="D171" s="117">
        <v>12613</v>
      </c>
      <c r="E171" s="117">
        <v>12821</v>
      </c>
      <c r="F171" s="117">
        <v>12930</v>
      </c>
      <c r="G171" s="117">
        <v>13769.896619513947</v>
      </c>
      <c r="H171" s="117">
        <v>14168.893623957378</v>
      </c>
      <c r="I171" s="117">
        <v>14391.891949749072</v>
      </c>
      <c r="J171" s="117">
        <v>14514.891026306821</v>
      </c>
      <c r="K171" s="117">
        <v>15287</v>
      </c>
      <c r="L171" s="117">
        <v>15653</v>
      </c>
      <c r="M171" s="117">
        <v>15940</v>
      </c>
      <c r="N171" s="117">
        <v>16057</v>
      </c>
      <c r="O171" s="117">
        <v>16987</v>
      </c>
      <c r="P171" s="117">
        <v>17419</v>
      </c>
      <c r="Q171" s="117">
        <v>17766</v>
      </c>
      <c r="R171" s="117">
        <v>17921</v>
      </c>
      <c r="S171" s="117">
        <v>18990</v>
      </c>
      <c r="T171" s="117">
        <v>19439</v>
      </c>
      <c r="U171" s="117">
        <v>19754.000000000004</v>
      </c>
      <c r="V171" s="117">
        <v>19896</v>
      </c>
      <c r="W171" s="117">
        <v>21231</v>
      </c>
      <c r="X171" s="117">
        <v>21674</v>
      </c>
      <c r="Y171" s="117">
        <v>22186</v>
      </c>
      <c r="Z171" s="117">
        <v>22498</v>
      </c>
      <c r="AA171" s="117">
        <v>23484.346776823528</v>
      </c>
      <c r="AB171" s="117">
        <v>23971.091946444456</v>
      </c>
      <c r="AC171" s="117">
        <v>24320.813018432465</v>
      </c>
      <c r="AD171" s="117">
        <v>24421.748258299551</v>
      </c>
      <c r="AE171" s="117">
        <v>24845.506323843925</v>
      </c>
      <c r="AF171" s="117">
        <v>25109.148759694697</v>
      </c>
      <c r="AG171" s="117">
        <v>25651.161186872974</v>
      </c>
      <c r="AH171" s="117">
        <v>25797.183729588403</v>
      </c>
      <c r="AI171" s="117">
        <v>26068.570664165913</v>
      </c>
      <c r="AJ171" s="117">
        <v>26364.950799727951</v>
      </c>
      <c r="AK171" s="117">
        <v>26833.39244469531</v>
      </c>
      <c r="AL171" s="117">
        <v>27444.086091410816</v>
      </c>
      <c r="AM171" s="117">
        <v>28840.90554006349</v>
      </c>
      <c r="AN171" s="117">
        <v>28340.458713716216</v>
      </c>
      <c r="AO171" s="117">
        <v>28649.758244287084</v>
      </c>
      <c r="AP171" s="117">
        <v>29208.877501933217</v>
      </c>
      <c r="AQ171" s="117">
        <v>29484.849184251208</v>
      </c>
      <c r="AR171" s="117">
        <v>29853.289774883902</v>
      </c>
      <c r="AS171" s="117">
        <v>30669.180232915649</v>
      </c>
      <c r="AT171" s="117">
        <v>31946.680807949233</v>
      </c>
      <c r="AU171" s="117">
        <v>33508.891380310582</v>
      </c>
      <c r="AV171" s="117">
        <v>35121.152027995362</v>
      </c>
      <c r="AW171" s="117">
        <v>36292.61813159442</v>
      </c>
      <c r="AX171" s="117">
        <v>36946.972423771411</v>
      </c>
      <c r="AY171" s="117">
        <v>36530.241963981229</v>
      </c>
    </row>
    <row r="172" spans="1:51" ht="20" customHeight="1" x14ac:dyDescent="0.2">
      <c r="A172" s="123"/>
      <c r="B172" s="123" t="s">
        <v>397</v>
      </c>
      <c r="C172" s="124">
        <v>-6445.3191629486391</v>
      </c>
      <c r="D172" s="124">
        <v>-28618.494836037047</v>
      </c>
      <c r="E172" s="124">
        <v>-35936.886690600775</v>
      </c>
      <c r="F172" s="124">
        <v>-49486.860770498984</v>
      </c>
      <c r="G172" s="124">
        <v>14913.790389137808</v>
      </c>
      <c r="H172" s="124">
        <v>-29898.386030693655</v>
      </c>
      <c r="I172" s="124">
        <v>-32897.064821941953</v>
      </c>
      <c r="J172" s="124">
        <v>-51983.777786546736</v>
      </c>
      <c r="K172" s="124">
        <v>20780.142833584687</v>
      </c>
      <c r="L172" s="124">
        <v>-35749.080749768997</v>
      </c>
      <c r="M172" s="124">
        <v>-31168.115338046686</v>
      </c>
      <c r="N172" s="124">
        <v>-34546.869122131844</v>
      </c>
      <c r="O172" s="124">
        <v>9390.2600615551928</v>
      </c>
      <c r="P172" s="124">
        <v>-36818.352226843243</v>
      </c>
      <c r="Q172" s="124">
        <v>-72067.544922836823</v>
      </c>
      <c r="R172" s="124">
        <v>-54991.942957959604</v>
      </c>
      <c r="S172" s="124">
        <v>-491.48954651737586</v>
      </c>
      <c r="T172" s="124">
        <v>-63196.257933323388</v>
      </c>
      <c r="U172" s="124">
        <v>-139101.23019929684</v>
      </c>
      <c r="V172" s="124">
        <v>-128439.87229147239</v>
      </c>
      <c r="W172" s="124">
        <v>-73922.682286778698</v>
      </c>
      <c r="X172" s="124">
        <v>-77252.512091101147</v>
      </c>
      <c r="Y172" s="124">
        <v>-215750.53586395481</v>
      </c>
      <c r="Z172" s="124">
        <v>-161753.48952175037</v>
      </c>
      <c r="AA172" s="124">
        <v>-38139.05226597446</v>
      </c>
      <c r="AB172" s="124">
        <v>-108324.68966821895</v>
      </c>
      <c r="AC172" s="124">
        <v>-174873.08171777776</v>
      </c>
      <c r="AD172" s="124">
        <v>-153888.64006181131</v>
      </c>
      <c r="AE172" s="124">
        <v>-69150.849829854676</v>
      </c>
      <c r="AF172" s="124">
        <v>-174719.27849702095</v>
      </c>
      <c r="AG172" s="124">
        <v>-146370.33963001927</v>
      </c>
      <c r="AH172" s="124">
        <v>-162448.25588258868</v>
      </c>
      <c r="AI172" s="124">
        <v>-49284.411253001424</v>
      </c>
      <c r="AJ172" s="124">
        <v>-146801.32480696822</v>
      </c>
      <c r="AK172" s="124">
        <v>-167564.53322304459</v>
      </c>
      <c r="AL172" s="124">
        <v>-119803.1019395102</v>
      </c>
      <c r="AM172" s="124">
        <v>-42462.007170344121</v>
      </c>
      <c r="AN172" s="124">
        <v>-102779.47858571436</v>
      </c>
      <c r="AO172" s="124">
        <v>-110766.89836522005</v>
      </c>
      <c r="AP172" s="124">
        <v>-107388.13886214839</v>
      </c>
      <c r="AQ172" s="124">
        <v>11469.279110943549</v>
      </c>
      <c r="AR172" s="124">
        <v>-465743.66651467315</v>
      </c>
      <c r="AS172" s="124">
        <v>-244720.26868115936</v>
      </c>
      <c r="AT172" s="124">
        <v>-194624.55808384775</v>
      </c>
      <c r="AU172" s="124">
        <v>61750.344383278745</v>
      </c>
      <c r="AV172" s="124">
        <v>-158953.81805261457</v>
      </c>
      <c r="AW172" s="124">
        <v>-23983.959277864546</v>
      </c>
      <c r="AX172" s="124">
        <v>-85995.571741366526</v>
      </c>
      <c r="AY172" s="124">
        <v>23004.4378445904</v>
      </c>
    </row>
    <row r="173" spans="1:51" ht="20" customHeight="1" x14ac:dyDescent="0.2">
      <c r="A173" s="123"/>
      <c r="B173" s="123" t="s">
        <v>398</v>
      </c>
      <c r="C173" s="124">
        <v>40437.229137193819</v>
      </c>
      <c r="D173" s="124">
        <v>19881.184981407132</v>
      </c>
      <c r="E173" s="124">
        <v>11864.77089284861</v>
      </c>
      <c r="F173" s="124">
        <v>5267.8768633950967</v>
      </c>
      <c r="G173" s="124">
        <v>76437.180184710887</v>
      </c>
      <c r="H173" s="124">
        <v>31440.589304547757</v>
      </c>
      <c r="I173" s="124">
        <v>25065.273907843104</v>
      </c>
      <c r="J173" s="124">
        <v>6043.2962922048173</v>
      </c>
      <c r="K173" s="124">
        <v>76837.434594805236</v>
      </c>
      <c r="L173" s="124">
        <v>18687.82517724426</v>
      </c>
      <c r="M173" s="124">
        <v>21684.697544884635</v>
      </c>
      <c r="N173" s="124">
        <v>21731.360234831111</v>
      </c>
      <c r="O173" s="124">
        <v>75505.022883004625</v>
      </c>
      <c r="P173" s="124">
        <v>25014.280136167654</v>
      </c>
      <c r="Q173" s="124">
        <v>-10428.890955551644</v>
      </c>
      <c r="R173" s="124">
        <v>19367.645231989445</v>
      </c>
      <c r="S173" s="124">
        <v>56306.715649736114</v>
      </c>
      <c r="T173" s="124">
        <v>-1939.9386520977132</v>
      </c>
      <c r="U173" s="124">
        <v>-49593.149886288797</v>
      </c>
      <c r="V173" s="124">
        <v>-25487.722566858749</v>
      </c>
      <c r="W173" s="124">
        <v>73232.68676364643</v>
      </c>
      <c r="X173" s="124">
        <v>3634.0324815300992</v>
      </c>
      <c r="Y173" s="124">
        <v>-30590.284676647105</v>
      </c>
      <c r="Z173" s="124">
        <v>-69844.264811637346</v>
      </c>
      <c r="AA173" s="124">
        <v>48507.772801269311</v>
      </c>
      <c r="AB173" s="124">
        <v>-31516.379411442205</v>
      </c>
      <c r="AC173" s="124">
        <v>-60923.716738281539</v>
      </c>
      <c r="AD173" s="124">
        <v>-56234.84923717624</v>
      </c>
      <c r="AE173" s="124">
        <v>37291.499762461288</v>
      </c>
      <c r="AF173" s="124">
        <v>-74264.55711425771</v>
      </c>
      <c r="AG173" s="124">
        <v>-47390.805110275163</v>
      </c>
      <c r="AH173" s="124">
        <v>-53659.454162658541</v>
      </c>
      <c r="AI173" s="124">
        <v>48364.592518716934</v>
      </c>
      <c r="AJ173" s="124">
        <v>-12669.326935283723</v>
      </c>
      <c r="AK173" s="124">
        <v>-51575.919392243726</v>
      </c>
      <c r="AL173" s="124">
        <v>-43675.221882716985</v>
      </c>
      <c r="AM173" s="124">
        <v>58554.754552307306</v>
      </c>
      <c r="AN173" s="124">
        <v>-16041.565484134713</v>
      </c>
      <c r="AO173" s="124">
        <v>-36244.969794928096</v>
      </c>
      <c r="AP173" s="124">
        <v>-22636.944787388085</v>
      </c>
      <c r="AQ173" s="124">
        <v>82242.24179303553</v>
      </c>
      <c r="AR173" s="124">
        <v>-407743.56332004728</v>
      </c>
      <c r="AS173" s="124">
        <v>-164368.13826877996</v>
      </c>
      <c r="AT173" s="124">
        <v>-98554.084486546228</v>
      </c>
      <c r="AU173" s="124">
        <v>144270.63057640544</v>
      </c>
      <c r="AV173" s="124">
        <v>-74137.035707825096</v>
      </c>
      <c r="AW173" s="124">
        <v>83723.814900951809</v>
      </c>
      <c r="AX173" s="124">
        <v>44967.109561443096</v>
      </c>
      <c r="AY173" s="124">
        <v>172843.62511608761</v>
      </c>
    </row>
    <row r="174" spans="1:51" ht="20" customHeight="1" x14ac:dyDescent="0.2">
      <c r="A174" s="125" t="s">
        <v>255</v>
      </c>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c r="AC174" s="126"/>
      <c r="AD174" s="126"/>
      <c r="AE174" s="126"/>
      <c r="AF174" s="126"/>
      <c r="AG174" s="126"/>
      <c r="AH174" s="126"/>
      <c r="AI174" s="126"/>
      <c r="AJ174" s="126"/>
      <c r="AK174" s="126"/>
      <c r="AL174" s="126"/>
      <c r="AM174" s="126"/>
      <c r="AN174" s="126"/>
      <c r="AO174" s="126"/>
      <c r="AP174" s="126"/>
      <c r="AQ174" s="126"/>
      <c r="AR174" s="126"/>
      <c r="AS174" s="126"/>
      <c r="AT174" s="126"/>
      <c r="AU174" s="126"/>
      <c r="AV174" s="126"/>
      <c r="AW174" s="126"/>
      <c r="AX174" s="126"/>
      <c r="AY174" s="126"/>
    </row>
    <row r="175" spans="1:51" ht="20" customHeight="1" x14ac:dyDescent="0.2">
      <c r="A175" s="127" t="s">
        <v>238</v>
      </c>
      <c r="B175" s="128" t="s">
        <v>388</v>
      </c>
      <c r="C175" s="142" t="s">
        <v>826</v>
      </c>
      <c r="D175" s="142" t="s">
        <v>826</v>
      </c>
      <c r="E175" s="142" t="s">
        <v>826</v>
      </c>
      <c r="F175" s="142" t="s">
        <v>826</v>
      </c>
      <c r="G175" s="142" t="s">
        <v>826</v>
      </c>
      <c r="H175" s="142" t="s">
        <v>826</v>
      </c>
      <c r="I175" s="142" t="s">
        <v>826</v>
      </c>
      <c r="J175" s="142" t="s">
        <v>826</v>
      </c>
      <c r="K175" s="142" t="s">
        <v>826</v>
      </c>
      <c r="L175" s="142" t="s">
        <v>826</v>
      </c>
      <c r="M175" s="142" t="s">
        <v>826</v>
      </c>
      <c r="N175" s="142" t="s">
        <v>826</v>
      </c>
      <c r="O175" s="142" t="s">
        <v>826</v>
      </c>
      <c r="P175" s="142" t="s">
        <v>826</v>
      </c>
      <c r="Q175" s="142" t="s">
        <v>826</v>
      </c>
      <c r="R175" s="142" t="s">
        <v>826</v>
      </c>
      <c r="S175" s="142" t="s">
        <v>826</v>
      </c>
      <c r="T175" s="142" t="s">
        <v>826</v>
      </c>
      <c r="U175" s="142" t="s">
        <v>826</v>
      </c>
      <c r="V175" s="142" t="s">
        <v>826</v>
      </c>
      <c r="W175" s="142" t="s">
        <v>826</v>
      </c>
      <c r="X175" s="142" t="s">
        <v>826</v>
      </c>
      <c r="Y175" s="142" t="s">
        <v>826</v>
      </c>
      <c r="Z175" s="142" t="s">
        <v>826</v>
      </c>
      <c r="AA175" s="142" t="s">
        <v>826</v>
      </c>
      <c r="AB175" s="142" t="s">
        <v>826</v>
      </c>
      <c r="AC175" s="142" t="s">
        <v>826</v>
      </c>
      <c r="AD175" s="142" t="s">
        <v>826</v>
      </c>
      <c r="AE175" s="142" t="s">
        <v>826</v>
      </c>
      <c r="AF175" s="142" t="s">
        <v>826</v>
      </c>
      <c r="AG175" s="142" t="s">
        <v>826</v>
      </c>
      <c r="AH175" s="142" t="s">
        <v>826</v>
      </c>
      <c r="AI175" s="142" t="s">
        <v>826</v>
      </c>
      <c r="AJ175" s="142" t="s">
        <v>826</v>
      </c>
      <c r="AK175" s="142" t="s">
        <v>826</v>
      </c>
      <c r="AL175" s="142" t="s">
        <v>826</v>
      </c>
      <c r="AM175" s="142" t="s">
        <v>826</v>
      </c>
      <c r="AN175" s="142" t="s">
        <v>826</v>
      </c>
      <c r="AO175" s="142" t="s">
        <v>826</v>
      </c>
      <c r="AP175" s="142" t="s">
        <v>826</v>
      </c>
      <c r="AQ175" s="142" t="s">
        <v>826</v>
      </c>
      <c r="AR175" s="142" t="s">
        <v>826</v>
      </c>
      <c r="AS175" s="142" t="s">
        <v>826</v>
      </c>
      <c r="AT175" s="142" t="s">
        <v>826</v>
      </c>
      <c r="AU175" s="142" t="s">
        <v>826</v>
      </c>
      <c r="AV175" s="142" t="s">
        <v>826</v>
      </c>
      <c r="AW175" s="142" t="s">
        <v>826</v>
      </c>
      <c r="AX175" s="142" t="s">
        <v>826</v>
      </c>
      <c r="AY175" s="142" t="s">
        <v>826</v>
      </c>
    </row>
    <row r="176" spans="1:51" ht="20" customHeight="1" x14ac:dyDescent="0.2">
      <c r="A176" s="127" t="s">
        <v>239</v>
      </c>
      <c r="B176" s="128" t="s">
        <v>250</v>
      </c>
      <c r="C176" s="129">
        <f>C145-C159+C162</f>
        <v>13509.95503007801</v>
      </c>
      <c r="D176" s="129">
        <f t="shared" ref="D176:AT176" si="28">D145-D159+D162</f>
        <v>-3951.0327789678122</v>
      </c>
      <c r="E176" s="129">
        <f t="shared" si="28"/>
        <v>-7455.7135607022792</v>
      </c>
      <c r="F176" s="129">
        <f t="shared" si="28"/>
        <v>-14467.466743794386</v>
      </c>
      <c r="G176" s="129">
        <f t="shared" si="28"/>
        <v>31054.301024322365</v>
      </c>
      <c r="H176" s="129">
        <f t="shared" si="28"/>
        <v>-9162.3331015896147</v>
      </c>
      <c r="I176" s="129">
        <f t="shared" si="28"/>
        <v>-8687.6114023286646</v>
      </c>
      <c r="J176" s="129">
        <f t="shared" si="28"/>
        <v>-20116.33655018565</v>
      </c>
      <c r="K176" s="129">
        <f t="shared" si="28"/>
        <v>39367.222384326626</v>
      </c>
      <c r="L176" s="129">
        <f t="shared" si="28"/>
        <v>-12017.838135861559</v>
      </c>
      <c r="M176" s="129">
        <f t="shared" si="28"/>
        <v>-4487.012436045683</v>
      </c>
      <c r="N176" s="129">
        <f t="shared" si="28"/>
        <v>-1142.1620529008796</v>
      </c>
      <c r="O176" s="129">
        <f t="shared" si="28"/>
        <v>27139.471096660593</v>
      </c>
      <c r="P176" s="129">
        <f t="shared" si="28"/>
        <v>-12345.167996961507</v>
      </c>
      <c r="Q176" s="129">
        <f t="shared" si="28"/>
        <v>-43917.337260962115</v>
      </c>
      <c r="R176" s="129">
        <f t="shared" si="28"/>
        <v>-12446.470773021691</v>
      </c>
      <c r="S176" s="129">
        <f t="shared" si="28"/>
        <v>26038.60131635447</v>
      </c>
      <c r="T176" s="129">
        <f t="shared" si="28"/>
        <v>-29150.420130387647</v>
      </c>
      <c r="U176" s="129">
        <f t="shared" si="28"/>
        <v>-103053.37241392175</v>
      </c>
      <c r="V176" s="129">
        <f t="shared" si="28"/>
        <v>-93417.406556796865</v>
      </c>
      <c r="W176" s="129">
        <f t="shared" si="28"/>
        <v>-54054.074781193165</v>
      </c>
      <c r="X176" s="129">
        <f t="shared" si="28"/>
        <v>-57137.748296096805</v>
      </c>
      <c r="Y176" s="129">
        <f t="shared" si="28"/>
        <v>-192323.69931361591</v>
      </c>
      <c r="Z176" s="129">
        <f t="shared" si="28"/>
        <v>-129471.52129292884</v>
      </c>
      <c r="AA176" s="129">
        <f t="shared" si="28"/>
        <v>-19417.462990180808</v>
      </c>
      <c r="AB176" s="129">
        <f t="shared" si="28"/>
        <v>-86801.336708257921</v>
      </c>
      <c r="AC176" s="129">
        <f t="shared" si="28"/>
        <v>-152956.48257185041</v>
      </c>
      <c r="AD176" s="129">
        <f t="shared" si="28"/>
        <v>-125799.03399487527</v>
      </c>
      <c r="AE176" s="129">
        <f t="shared" si="28"/>
        <v>-54450.186308473036</v>
      </c>
      <c r="AF176" s="129">
        <f t="shared" si="28"/>
        <v>-159807.27127232723</v>
      </c>
      <c r="AG176" s="129">
        <f t="shared" si="28"/>
        <v>-128088.25767730887</v>
      </c>
      <c r="AH176" s="129">
        <f t="shared" si="28"/>
        <v>-137976.40389433596</v>
      </c>
      <c r="AI176" s="129">
        <f t="shared" si="28"/>
        <v>-33175.888197318163</v>
      </c>
      <c r="AJ176" s="129">
        <f t="shared" si="28"/>
        <v>-127829.73678534685</v>
      </c>
      <c r="AK176" s="129">
        <f t="shared" si="28"/>
        <v>-144363.71938433175</v>
      </c>
      <c r="AL176" s="129">
        <f t="shared" si="28"/>
        <v>-87117.113405299038</v>
      </c>
      <c r="AM176" s="129">
        <f t="shared" si="28"/>
        <v>-25608.512846004356</v>
      </c>
      <c r="AN176" s="129">
        <f t="shared" si="28"/>
        <v>-84459.056672810257</v>
      </c>
      <c r="AO176" s="129">
        <f t="shared" si="28"/>
        <v>-92796.005637220485</v>
      </c>
      <c r="AP176" s="129">
        <f t="shared" si="28"/>
        <v>-75853.49548605262</v>
      </c>
      <c r="AQ176" s="129">
        <f t="shared" si="28"/>
        <v>30969.362424409534</v>
      </c>
      <c r="AR176" s="129">
        <f t="shared" si="28"/>
        <v>-442551.05087940884</v>
      </c>
      <c r="AS176" s="129">
        <f t="shared" si="28"/>
        <v>-222505.67130739245</v>
      </c>
      <c r="AT176" s="129">
        <f t="shared" si="28"/>
        <v>-153852.2393316619</v>
      </c>
      <c r="AU176" s="129">
        <f t="shared" ref="AU176:AV176" si="29">AU145-AU159+AU162</f>
        <v>80613.353163255088</v>
      </c>
      <c r="AV176" s="129">
        <f t="shared" si="29"/>
        <v>-136998.01587478045</v>
      </c>
      <c r="AW176" s="129">
        <f t="shared" ref="AW176:AX176" si="30">AW145-AW159+AW162</f>
        <v>1636.0116079092622</v>
      </c>
      <c r="AX176" s="129">
        <f t="shared" si="30"/>
        <v>-39137.832483108141</v>
      </c>
      <c r="AY176" s="129">
        <f t="shared" ref="AY176" si="31">AY145-AY159+AY162</f>
        <v>48041.315972136028</v>
      </c>
    </row>
    <row r="177" spans="1:51" ht="20" customHeight="1" x14ac:dyDescent="0.2">
      <c r="A177" s="130" t="s">
        <v>240</v>
      </c>
      <c r="B177" s="131" t="s">
        <v>251</v>
      </c>
      <c r="C177" s="132">
        <f>C145-C159</f>
        <v>1214.9550300780102</v>
      </c>
      <c r="D177" s="132">
        <f t="shared" ref="D177:AT177" si="32">D145-D159</f>
        <v>-16564.032778967812</v>
      </c>
      <c r="E177" s="132">
        <f t="shared" si="32"/>
        <v>-20276.713560702279</v>
      </c>
      <c r="F177" s="132">
        <f t="shared" si="32"/>
        <v>-27397.466743794386</v>
      </c>
      <c r="G177" s="132">
        <f t="shared" si="32"/>
        <v>17284.404404808418</v>
      </c>
      <c r="H177" s="132">
        <f t="shared" si="32"/>
        <v>-23331.226725546992</v>
      </c>
      <c r="I177" s="132">
        <f t="shared" si="32"/>
        <v>-23079.503352077736</v>
      </c>
      <c r="J177" s="132">
        <f t="shared" si="32"/>
        <v>-34631.227576492471</v>
      </c>
      <c r="K177" s="132">
        <f t="shared" si="32"/>
        <v>24080.222384326626</v>
      </c>
      <c r="L177" s="132">
        <f t="shared" si="32"/>
        <v>-27670.838135861559</v>
      </c>
      <c r="M177" s="132">
        <f t="shared" si="32"/>
        <v>-20427.012436045683</v>
      </c>
      <c r="N177" s="132">
        <f t="shared" si="32"/>
        <v>-17199.16205290088</v>
      </c>
      <c r="O177" s="132">
        <f t="shared" si="32"/>
        <v>10152.471096660593</v>
      </c>
      <c r="P177" s="132">
        <f t="shared" si="32"/>
        <v>-29764.167996961507</v>
      </c>
      <c r="Q177" s="132">
        <f t="shared" si="32"/>
        <v>-61683.337260962115</v>
      </c>
      <c r="R177" s="132">
        <f t="shared" si="32"/>
        <v>-30367.470773021691</v>
      </c>
      <c r="S177" s="132">
        <f t="shared" si="32"/>
        <v>7048.6013163544703</v>
      </c>
      <c r="T177" s="132">
        <f t="shared" si="32"/>
        <v>-48589.420130387647</v>
      </c>
      <c r="U177" s="132">
        <f t="shared" si="32"/>
        <v>-122807.37241392175</v>
      </c>
      <c r="V177" s="132">
        <f t="shared" si="32"/>
        <v>-113313.40655679686</v>
      </c>
      <c r="W177" s="132">
        <f t="shared" si="32"/>
        <v>-75285.074781193165</v>
      </c>
      <c r="X177" s="132">
        <f t="shared" si="32"/>
        <v>-78811.748296096805</v>
      </c>
      <c r="Y177" s="132">
        <f t="shared" si="32"/>
        <v>-214509.69931361591</v>
      </c>
      <c r="Z177" s="132">
        <f t="shared" si="32"/>
        <v>-151969.52129292884</v>
      </c>
      <c r="AA177" s="132">
        <f t="shared" si="32"/>
        <v>-42901.809767004335</v>
      </c>
      <c r="AB177" s="132">
        <f t="shared" si="32"/>
        <v>-110772.42865470238</v>
      </c>
      <c r="AC177" s="132">
        <f t="shared" si="32"/>
        <v>-177277.29559028288</v>
      </c>
      <c r="AD177" s="132">
        <f t="shared" si="32"/>
        <v>-150220.78225317481</v>
      </c>
      <c r="AE177" s="132">
        <f t="shared" si="32"/>
        <v>-79295.692632316961</v>
      </c>
      <c r="AF177" s="132">
        <f t="shared" si="32"/>
        <v>-184916.42003202194</v>
      </c>
      <c r="AG177" s="132">
        <f t="shared" si="32"/>
        <v>-153739.41886418185</v>
      </c>
      <c r="AH177" s="132">
        <f t="shared" si="32"/>
        <v>-163773.58762392437</v>
      </c>
      <c r="AI177" s="132">
        <f t="shared" si="32"/>
        <v>-59244.458861484076</v>
      </c>
      <c r="AJ177" s="132">
        <f t="shared" si="32"/>
        <v>-154194.6875850748</v>
      </c>
      <c r="AK177" s="132">
        <f t="shared" si="32"/>
        <v>-171197.11182902707</v>
      </c>
      <c r="AL177" s="132">
        <f t="shared" si="32"/>
        <v>-114561.19949670986</v>
      </c>
      <c r="AM177" s="132">
        <f t="shared" si="32"/>
        <v>-54449.418386067846</v>
      </c>
      <c r="AN177" s="132">
        <f t="shared" si="32"/>
        <v>-112799.51538652647</v>
      </c>
      <c r="AO177" s="132">
        <f t="shared" si="32"/>
        <v>-121445.76388150756</v>
      </c>
      <c r="AP177" s="132">
        <f t="shared" si="32"/>
        <v>-105062.37298798584</v>
      </c>
      <c r="AQ177" s="132">
        <f t="shared" si="32"/>
        <v>1484.5132401583251</v>
      </c>
      <c r="AR177" s="132">
        <f t="shared" si="32"/>
        <v>-472404.34065429273</v>
      </c>
      <c r="AS177" s="132">
        <f t="shared" si="32"/>
        <v>-253174.8515403081</v>
      </c>
      <c r="AT177" s="132">
        <f t="shared" si="32"/>
        <v>-185798.92013961112</v>
      </c>
      <c r="AU177" s="132">
        <f t="shared" ref="AU177:AV177" si="33">AU145-AU159</f>
        <v>47104.461782944505</v>
      </c>
      <c r="AV177" s="132">
        <f t="shared" si="33"/>
        <v>-172119.16790277581</v>
      </c>
      <c r="AW177" s="132">
        <f t="shared" ref="AW177:AX177" si="34">AW145-AW159</f>
        <v>-34656.606523685157</v>
      </c>
      <c r="AX177" s="132">
        <f t="shared" si="34"/>
        <v>-76084.804906879552</v>
      </c>
      <c r="AY177" s="132">
        <f t="shared" ref="AY177" si="35">AY145-AY159</f>
        <v>11511.074008154799</v>
      </c>
    </row>
    <row r="178" spans="1:51" ht="20" customHeight="1" x14ac:dyDescent="0.2">
      <c r="A178" s="102" t="s">
        <v>587</v>
      </c>
    </row>
    <row r="179" spans="1:51" ht="20" customHeight="1" x14ac:dyDescent="0.2">
      <c r="A179" s="102" t="s">
        <v>846</v>
      </c>
    </row>
    <row r="180" spans="1:51" ht="20" customHeight="1" x14ac:dyDescent="0.2">
      <c r="A180" s="102" t="s">
        <v>588</v>
      </c>
    </row>
    <row r="181" spans="1:51" ht="20" customHeight="1" x14ac:dyDescent="0.2">
      <c r="A181" s="102" t="s">
        <v>797</v>
      </c>
    </row>
    <row r="182" spans="1:51" ht="20" customHeight="1" x14ac:dyDescent="0.2">
      <c r="A182" s="102" t="s">
        <v>590</v>
      </c>
    </row>
    <row r="183" spans="1:51" ht="20" customHeight="1" x14ac:dyDescent="0.2">
      <c r="A183" s="102" t="s">
        <v>623</v>
      </c>
    </row>
    <row r="184" spans="1:51" ht="20" customHeight="1" x14ac:dyDescent="0.2">
      <c r="A184" s="102" t="s">
        <v>624</v>
      </c>
    </row>
    <row r="185" spans="1:51" ht="20" customHeight="1" x14ac:dyDescent="0.2">
      <c r="A185" s="102" t="s">
        <v>631</v>
      </c>
    </row>
    <row r="186" spans="1:51" ht="20" customHeight="1" x14ac:dyDescent="0.2">
      <c r="A186" s="102" t="s">
        <v>632</v>
      </c>
    </row>
    <row r="187" spans="1:51" ht="20" customHeight="1" x14ac:dyDescent="0.2">
      <c r="A187" s="102" t="s">
        <v>627</v>
      </c>
    </row>
    <row r="188" spans="1:51" ht="20" customHeight="1" x14ac:dyDescent="0.2">
      <c r="A188" s="102" t="s">
        <v>617</v>
      </c>
    </row>
    <row r="189" spans="1:51" ht="20" customHeight="1" x14ac:dyDescent="0.2">
      <c r="A189" s="102" t="s">
        <v>628</v>
      </c>
    </row>
    <row r="190" spans="1:51" ht="20" customHeight="1" x14ac:dyDescent="0.2">
      <c r="A190" s="102" t="s">
        <v>629</v>
      </c>
    </row>
  </sheetData>
  <mergeCells count="5">
    <mergeCell ref="A4:B4"/>
    <mergeCell ref="A39:B39"/>
    <mergeCell ref="A74:B74"/>
    <mergeCell ref="A109:B109"/>
    <mergeCell ref="A144:B144"/>
  </mergeCells>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7A761-69FF-498A-BF9D-727F0CDCF494}">
  <dimension ref="A3:AX348"/>
  <sheetViews>
    <sheetView zoomScaleNormal="100" workbookViewId="0">
      <pane xSplit="1" ySplit="3" topLeftCell="AF251" activePane="bottomRight" state="frozen"/>
      <selection pane="topRight" activeCell="B1" sqref="B1"/>
      <selection pane="bottomLeft" activeCell="A4" sqref="A4"/>
      <selection pane="bottomRight" activeCell="AX1" sqref="AX1:AX1048576"/>
    </sheetView>
  </sheetViews>
  <sheetFormatPr baseColWidth="10" defaultColWidth="8.83203125" defaultRowHeight="15" x14ac:dyDescent="0.2"/>
  <cols>
    <col min="1" max="1" width="60.5" bestFit="1" customWidth="1"/>
    <col min="50" max="50" width="9.1640625" hidden="1" customWidth="1"/>
  </cols>
  <sheetData>
    <row r="3" spans="1:50" x14ac:dyDescent="0.2">
      <c r="B3" s="314" t="s">
        <v>671</v>
      </c>
      <c r="C3" s="314" t="s">
        <v>672</v>
      </c>
      <c r="D3" s="314" t="s">
        <v>673</v>
      </c>
      <c r="E3" s="314" t="s">
        <v>674</v>
      </c>
      <c r="F3" s="314" t="s">
        <v>675</v>
      </c>
      <c r="G3" s="314" t="s">
        <v>676</v>
      </c>
      <c r="H3" s="314" t="s">
        <v>677</v>
      </c>
      <c r="I3" s="314" t="s">
        <v>678</v>
      </c>
      <c r="J3" s="314" t="s">
        <v>679</v>
      </c>
      <c r="K3" s="314" t="s">
        <v>680</v>
      </c>
      <c r="L3" s="314" t="s">
        <v>681</v>
      </c>
      <c r="M3" s="314" t="s">
        <v>682</v>
      </c>
      <c r="N3" s="314" t="s">
        <v>683</v>
      </c>
      <c r="O3" s="314" t="s">
        <v>684</v>
      </c>
      <c r="P3" s="314" t="s">
        <v>685</v>
      </c>
      <c r="Q3" s="314" t="s">
        <v>686</v>
      </c>
      <c r="R3" s="314" t="s">
        <v>687</v>
      </c>
      <c r="S3" s="314" t="s">
        <v>688</v>
      </c>
      <c r="T3" s="314" t="s">
        <v>689</v>
      </c>
      <c r="U3" s="314" t="s">
        <v>690</v>
      </c>
      <c r="V3" s="314" t="s">
        <v>691</v>
      </c>
      <c r="W3" s="314" t="s">
        <v>692</v>
      </c>
      <c r="X3" s="314" t="s">
        <v>693</v>
      </c>
      <c r="Y3" s="314" t="s">
        <v>694</v>
      </c>
      <c r="Z3" s="314" t="s">
        <v>695</v>
      </c>
      <c r="AA3" s="314" t="s">
        <v>696</v>
      </c>
      <c r="AB3" s="314" t="s">
        <v>697</v>
      </c>
      <c r="AC3" s="314" t="s">
        <v>698</v>
      </c>
      <c r="AD3" s="314" t="s">
        <v>699</v>
      </c>
      <c r="AE3" s="314" t="s">
        <v>700</v>
      </c>
      <c r="AF3" s="314" t="s">
        <v>701</v>
      </c>
      <c r="AG3" s="314" t="s">
        <v>702</v>
      </c>
      <c r="AH3" s="314" t="s">
        <v>703</v>
      </c>
      <c r="AI3" s="314" t="s">
        <v>704</v>
      </c>
      <c r="AJ3" s="314" t="s">
        <v>705</v>
      </c>
      <c r="AK3" s="314" t="s">
        <v>706</v>
      </c>
      <c r="AL3" s="314" t="s">
        <v>707</v>
      </c>
      <c r="AM3" s="314" t="s">
        <v>708</v>
      </c>
      <c r="AN3" s="314" t="s">
        <v>709</v>
      </c>
      <c r="AO3" s="314" t="s">
        <v>710</v>
      </c>
      <c r="AP3" s="314" t="s">
        <v>711</v>
      </c>
      <c r="AQ3" s="314" t="s">
        <v>712</v>
      </c>
      <c r="AR3" s="314" t="s">
        <v>713</v>
      </c>
      <c r="AS3" s="314" t="s">
        <v>714</v>
      </c>
      <c r="AT3" s="314" t="s">
        <v>894</v>
      </c>
      <c r="AU3" s="314" t="s">
        <v>896</v>
      </c>
      <c r="AV3" s="314" t="s">
        <v>899</v>
      </c>
      <c r="AW3" s="314" t="s">
        <v>900</v>
      </c>
      <c r="AX3" s="314" t="s">
        <v>902</v>
      </c>
    </row>
    <row r="4" spans="1:50" hidden="1" x14ac:dyDescent="0.2">
      <c r="A4" s="318" t="s">
        <v>908</v>
      </c>
      <c r="B4" s="319">
        <f>'1.3.a'!C178</f>
        <v>886397</v>
      </c>
      <c r="C4" s="319">
        <f>'1.3.a'!D178</f>
        <v>944145</v>
      </c>
      <c r="D4" s="319">
        <f>'1.3.a'!E178</f>
        <v>997935</v>
      </c>
      <c r="E4" s="319">
        <f>'1.3.a'!F178</f>
        <v>1057370</v>
      </c>
      <c r="F4" s="319">
        <f>'1.3.a'!G178</f>
        <v>1016531</v>
      </c>
      <c r="G4" s="319">
        <f>'1.3.a'!H178</f>
        <v>1086713</v>
      </c>
      <c r="H4" s="319">
        <f>'1.3.a'!I178</f>
        <v>1112334</v>
      </c>
      <c r="I4" s="319">
        <f>'1.3.a'!J178</f>
        <v>1160804</v>
      </c>
      <c r="J4" s="319">
        <f>'1.3.a'!K178</f>
        <v>1129473</v>
      </c>
      <c r="K4" s="319">
        <f>'1.3.a'!L178</f>
        <v>1183124</v>
      </c>
      <c r="L4" s="319">
        <f>'1.3.a'!M178</f>
        <v>1230449</v>
      </c>
      <c r="M4" s="319">
        <f>'1.3.a'!N178</f>
        <v>1271714</v>
      </c>
      <c r="N4" s="319">
        <f>'1.3.a'!O178</f>
        <v>1241621.7623530701</v>
      </c>
      <c r="O4" s="319">
        <f>'1.3.a'!P178</f>
        <v>1322587.42189788</v>
      </c>
      <c r="P4" s="319">
        <f>'1.3.a'!Q178</f>
        <v>1354133.2242694399</v>
      </c>
      <c r="Q4" s="319">
        <f>'1.3.a'!R178</f>
        <v>1413276.59147961</v>
      </c>
      <c r="R4" s="319">
        <f>'1.3.a'!S178</f>
        <v>1385945.42774165</v>
      </c>
      <c r="S4" s="319">
        <f>'1.3.a'!T178</f>
        <v>1422288.3216935501</v>
      </c>
      <c r="T4" s="319">
        <f>'1.3.a'!U178</f>
        <v>1462126.26615132</v>
      </c>
      <c r="U4" s="319">
        <f>'1.3.a'!V178</f>
        <v>1508592.9844134899</v>
      </c>
      <c r="V4" s="319">
        <f>'1.3.a'!W178</f>
        <v>1456836.78202158</v>
      </c>
      <c r="W4" s="319">
        <f>'1.3.a'!X178</f>
        <v>1480130.8584393701</v>
      </c>
      <c r="X4" s="319">
        <f>'1.3.a'!Y178</f>
        <v>1508219.70856123</v>
      </c>
      <c r="Y4" s="319">
        <f>'1.3.a'!Z178</f>
        <v>1550599.6509778099</v>
      </c>
      <c r="Z4" s="319">
        <f>'1.3.a'!AA178</f>
        <v>1499483.07659026</v>
      </c>
      <c r="AA4" s="319">
        <f>'1.3.a'!AB178</f>
        <v>1558285.5902414799</v>
      </c>
      <c r="AB4" s="319">
        <f>'1.3.a'!AC178</f>
        <v>1577224.2586864701</v>
      </c>
      <c r="AC4" s="319">
        <f>'1.3.a'!AD178</f>
        <v>1634335.07448179</v>
      </c>
      <c r="AD4" s="319">
        <f>'1.3.a'!AE178</f>
        <v>1585969.41472799</v>
      </c>
      <c r="AE4" s="319">
        <f>'1.3.a'!AF178</f>
        <v>1630936.3361506299</v>
      </c>
      <c r="AF4" s="319">
        <f>'1.3.a'!AG178</f>
        <v>1648571.1384443101</v>
      </c>
      <c r="AG4" s="319">
        <f>'1.3.a'!AH178</f>
        <v>1720002.11067706</v>
      </c>
      <c r="AH4" s="319">
        <f>'1.3.a'!AI178</f>
        <v>1680867.42674354</v>
      </c>
      <c r="AI4" s="319">
        <f>'1.3.a'!AJ178</f>
        <v>1733452.7012223899</v>
      </c>
      <c r="AJ4" s="319">
        <f>'1.3.a'!AK178</f>
        <v>1768336.9747238499</v>
      </c>
      <c r="AK4" s="319">
        <f>'1.3.a'!AL178</f>
        <v>1821483.8973102199</v>
      </c>
      <c r="AL4" s="319">
        <f>'1.3.a'!AM178</f>
        <v>1759313</v>
      </c>
      <c r="AM4" s="319">
        <f>'1.3.a'!AN178</f>
        <v>1828764</v>
      </c>
      <c r="AN4" s="319">
        <f>'1.3.a'!AO178</f>
        <v>1880632</v>
      </c>
      <c r="AO4" s="319">
        <f>'1.3.a'!AP178</f>
        <v>1920422</v>
      </c>
      <c r="AP4" s="319">
        <f>'1.3.a'!AQ178</f>
        <v>1845561</v>
      </c>
      <c r="AQ4" s="319">
        <f>'1.3.a'!AR178</f>
        <v>1722448</v>
      </c>
      <c r="AR4" s="319">
        <f>'1.3.a'!AS178</f>
        <v>1888242</v>
      </c>
      <c r="AS4" s="319">
        <f>'1.3.a'!AT178</f>
        <v>2011364</v>
      </c>
      <c r="AT4" s="319">
        <f>'1.3.a'!AU178</f>
        <v>2065955</v>
      </c>
      <c r="AU4" s="319">
        <f>'1.3.a'!AV178</f>
        <v>2140603</v>
      </c>
      <c r="AV4" s="319">
        <f>'1.3.a'!AW178</f>
        <v>2215185</v>
      </c>
      <c r="AW4" s="319">
        <f>'1.3.a'!AX178</f>
        <v>2257747</v>
      </c>
      <c r="AX4" s="319">
        <f>'1.3.a'!AY178</f>
        <v>2249225</v>
      </c>
    </row>
    <row r="5" spans="1:50" hidden="1" x14ac:dyDescent="0.2"/>
    <row r="6" spans="1:50" hidden="1" x14ac:dyDescent="0.2">
      <c r="A6" s="318" t="s">
        <v>915</v>
      </c>
      <c r="B6" s="319"/>
      <c r="C6" s="319"/>
      <c r="D6" s="319"/>
      <c r="E6" s="319"/>
      <c r="F6" s="319"/>
      <c r="G6" s="319"/>
      <c r="H6" s="319"/>
      <c r="I6" s="319"/>
      <c r="J6" s="319"/>
      <c r="K6" s="319"/>
      <c r="L6" s="319"/>
      <c r="M6" s="319"/>
      <c r="N6" s="319"/>
      <c r="O6" s="319"/>
      <c r="P6" s="319"/>
      <c r="Q6" s="319"/>
      <c r="R6" s="319"/>
      <c r="S6" s="319"/>
      <c r="T6" s="319"/>
      <c r="U6" s="319"/>
      <c r="V6" s="319"/>
      <c r="W6" s="319"/>
      <c r="X6" s="319"/>
      <c r="Y6" s="319"/>
      <c r="Z6" s="319"/>
      <c r="AA6" s="319"/>
      <c r="AB6" s="319"/>
      <c r="AC6" s="319"/>
      <c r="AD6" s="319"/>
      <c r="AE6" s="319"/>
      <c r="AF6" s="319"/>
      <c r="AG6" s="319"/>
      <c r="AH6" s="319"/>
      <c r="AI6" s="319"/>
      <c r="AJ6" s="319"/>
      <c r="AK6" s="319"/>
      <c r="AL6" s="319"/>
      <c r="AM6" s="319"/>
      <c r="AN6" s="319"/>
      <c r="AO6" s="319"/>
      <c r="AP6" s="319"/>
      <c r="AQ6" s="319"/>
      <c r="AR6" s="319"/>
      <c r="AS6" s="319"/>
      <c r="AT6" s="319"/>
      <c r="AU6" s="319"/>
      <c r="AV6" s="319"/>
      <c r="AW6" s="319"/>
      <c r="AX6" s="319"/>
    </row>
    <row r="7" spans="1:50" hidden="1" x14ac:dyDescent="0.2">
      <c r="A7" s="313" t="s">
        <v>559</v>
      </c>
      <c r="B7" s="313">
        <f>'1.4'!C5</f>
        <v>215044.12526135985</v>
      </c>
      <c r="C7" s="313">
        <f>'1.4'!D5</f>
        <v>220162.63419533847</v>
      </c>
      <c r="D7" s="313">
        <f>'1.4'!E5</f>
        <v>230016.41525315715</v>
      </c>
      <c r="E7" s="313">
        <f>'1.4'!F5</f>
        <v>257154.24530341997</v>
      </c>
      <c r="F7" s="313">
        <f>'1.4'!G5</f>
        <v>254588.59015399008</v>
      </c>
      <c r="G7" s="313">
        <f>'1.4'!H5</f>
        <v>257313.01426437573</v>
      </c>
      <c r="H7" s="313">
        <f>'1.4'!I5</f>
        <v>259455.22397337767</v>
      </c>
      <c r="I7" s="313">
        <f>'1.4'!J5</f>
        <v>279783.54976982449</v>
      </c>
      <c r="J7" s="313">
        <f>'1.4'!K5</f>
        <v>287381.45310330536</v>
      </c>
      <c r="K7" s="313">
        <f>'1.4'!L5</f>
        <v>273018.40008858696</v>
      </c>
      <c r="L7" s="313">
        <f>'1.4'!M5</f>
        <v>297218.0646680374</v>
      </c>
      <c r="M7" s="313">
        <f>'1.4'!N5</f>
        <v>312001.27553192514</v>
      </c>
      <c r="N7" s="313">
        <f>'1.4'!O5</f>
        <v>301919.59038463858</v>
      </c>
      <c r="O7" s="313">
        <f>'1.4'!P5</f>
        <v>310071.60832247534</v>
      </c>
      <c r="P7" s="313">
        <f>'1.4'!Q5</f>
        <v>295433.42202814337</v>
      </c>
      <c r="Q7" s="313">
        <f>'1.4'!R5</f>
        <v>364210.60553205991</v>
      </c>
      <c r="R7" s="313">
        <f>'1.4'!S5</f>
        <v>339423.57825651433</v>
      </c>
      <c r="S7" s="313">
        <f>'1.4'!T5</f>
        <v>313701.5240796557</v>
      </c>
      <c r="T7" s="313">
        <f>'1.4'!U5</f>
        <v>310146.09745136596</v>
      </c>
      <c r="U7" s="313">
        <f>'1.4'!V5</f>
        <v>345346.78150755097</v>
      </c>
      <c r="V7" s="313">
        <f>'1.4'!W5</f>
        <v>348190.29707887303</v>
      </c>
      <c r="W7" s="313">
        <f>'1.4'!X5</f>
        <v>361045.57400001329</v>
      </c>
      <c r="X7" s="313">
        <f>'1.4'!Y5</f>
        <v>323933.22183319967</v>
      </c>
      <c r="Y7" s="313">
        <f>'1.4'!Z5</f>
        <v>363223.64241597464</v>
      </c>
      <c r="Z7" s="313">
        <f>'1.4'!AA5</f>
        <v>396927.61509214551</v>
      </c>
      <c r="AA7" s="313">
        <f>'1.4'!AB5</f>
        <v>347534.72597444255</v>
      </c>
      <c r="AB7" s="313">
        <f>'1.4'!AC5</f>
        <v>329660.16304855072</v>
      </c>
      <c r="AC7" s="313">
        <f>'1.4'!AD5</f>
        <v>412656.92227992695</v>
      </c>
      <c r="AD7" s="313">
        <f>'1.4'!AE5</f>
        <v>367317.54760063416</v>
      </c>
      <c r="AE7" s="313">
        <f>'1.4'!AF5</f>
        <v>352280.13159688376</v>
      </c>
      <c r="AF7" s="313">
        <f>'1.4'!AG5</f>
        <v>342152.12854200543</v>
      </c>
      <c r="AG7" s="313">
        <f>'1.4'!AH5</f>
        <v>407727.78937021771</v>
      </c>
      <c r="AH7" s="313">
        <f>'1.4'!AI5</f>
        <v>400571.67462240119</v>
      </c>
      <c r="AI7" s="313">
        <f>'1.4'!AJ5</f>
        <v>390019.67476515553</v>
      </c>
      <c r="AJ7" s="313">
        <f>'1.4'!AK5</f>
        <v>395693.1757908889</v>
      </c>
      <c r="AK7" s="313">
        <f>'1.4'!AL5</f>
        <v>453287.83161762473</v>
      </c>
      <c r="AL7" s="313">
        <f>'1.4'!AM5</f>
        <v>437364.05680549116</v>
      </c>
      <c r="AM7" s="313">
        <f>'1.4'!AN5</f>
        <v>414702.59130293177</v>
      </c>
      <c r="AN7" s="313">
        <f>'1.4'!AO5</f>
        <v>403059.2383005356</v>
      </c>
      <c r="AO7" s="313">
        <f>'1.4'!AP5</f>
        <v>535436.66319391993</v>
      </c>
      <c r="AP7" s="313">
        <f>'1.4'!AQ5</f>
        <v>441839.1619357327</v>
      </c>
      <c r="AQ7" s="313">
        <f>'1.4'!AR5</f>
        <v>288627.7037681592</v>
      </c>
      <c r="AR7" s="313">
        <f>'1.4'!AS5</f>
        <v>380201.19196827349</v>
      </c>
      <c r="AS7" s="313">
        <f>'1.4'!AT5</f>
        <v>482279.66761689493</v>
      </c>
      <c r="AT7" s="313">
        <f>'1.4'!AU5</f>
        <v>488599.25028495811</v>
      </c>
      <c r="AU7" s="313">
        <f>'1.4'!AV5</f>
        <v>473601.49078372918</v>
      </c>
      <c r="AV7" s="313">
        <f>'1.4'!AW5</f>
        <v>518351.85675302939</v>
      </c>
      <c r="AW7" s="313">
        <f>'1.4'!AX5</f>
        <v>605932.24757650355</v>
      </c>
      <c r="AX7" s="313">
        <f>'1.4'!AY5</f>
        <v>594691.2853517842</v>
      </c>
    </row>
    <row r="8" spans="1:50" hidden="1" x14ac:dyDescent="0.2">
      <c r="A8" s="315" t="s">
        <v>242</v>
      </c>
      <c r="B8" s="313">
        <f>'1.4'!C6</f>
        <v>132911.48705769971</v>
      </c>
      <c r="C8" s="313">
        <f>'1.4'!D6</f>
        <v>133766.21990075044</v>
      </c>
      <c r="D8" s="313">
        <f>'1.4'!E6</f>
        <v>131039.47122565383</v>
      </c>
      <c r="E8" s="313">
        <f>'1.4'!F6</f>
        <v>155999.54163693893</v>
      </c>
      <c r="F8" s="313">
        <f>'1.4'!G6</f>
        <v>164130.22489320507</v>
      </c>
      <c r="G8" s="313">
        <f>'1.4'!H6</f>
        <v>160188.92959774111</v>
      </c>
      <c r="H8" s="313">
        <f>'1.4'!I6</f>
        <v>157178.52919108959</v>
      </c>
      <c r="I8" s="313">
        <f>'1.4'!J6</f>
        <v>168451.88303173994</v>
      </c>
      <c r="J8" s="313">
        <f>'1.4'!K6</f>
        <v>181761.7110522571</v>
      </c>
      <c r="K8" s="313">
        <f>'1.4'!L6</f>
        <v>169659.01514413935</v>
      </c>
      <c r="L8" s="313">
        <f>'1.4'!M6</f>
        <v>162660.2387724554</v>
      </c>
      <c r="M8" s="313">
        <f>'1.4'!N6</f>
        <v>175990.23123799849</v>
      </c>
      <c r="N8" s="313">
        <f>'1.4'!O6</f>
        <v>190148.6348190436</v>
      </c>
      <c r="O8" s="313">
        <f>'1.4'!P6</f>
        <v>183379.73991100164</v>
      </c>
      <c r="P8" s="313">
        <f>'1.4'!Q6</f>
        <v>168913.66091993416</v>
      </c>
      <c r="Q8" s="313">
        <f>'1.4'!R6</f>
        <v>210665.44915331044</v>
      </c>
      <c r="R8" s="313">
        <f>'1.4'!S6</f>
        <v>208358.31300490658</v>
      </c>
      <c r="S8" s="313">
        <f>'1.4'!T6</f>
        <v>190644.04313266237</v>
      </c>
      <c r="T8" s="313">
        <f>'1.4'!U6</f>
        <v>178226.59459801752</v>
      </c>
      <c r="U8" s="313">
        <f>'1.4'!V6</f>
        <v>202356.11537200346</v>
      </c>
      <c r="V8" s="313">
        <f>'1.4'!W6</f>
        <v>222117.24503794516</v>
      </c>
      <c r="W8" s="313">
        <f>'1.4'!X6</f>
        <v>204225.68017243088</v>
      </c>
      <c r="X8" s="313">
        <f>'1.4'!Y6</f>
        <v>188196.25428471353</v>
      </c>
      <c r="Y8" s="313">
        <f>'1.4'!Z6</f>
        <v>202664.36614420568</v>
      </c>
      <c r="Z8" s="313">
        <f>'1.4'!AA6</f>
        <v>224552.31320585552</v>
      </c>
      <c r="AA8" s="313">
        <f>'1.4'!AB6</f>
        <v>209000.6075755592</v>
      </c>
      <c r="AB8" s="313">
        <f>'1.4'!AC6</f>
        <v>189319.7198215395</v>
      </c>
      <c r="AC8" s="313">
        <f>'1.4'!AD6</f>
        <v>236679.24784755756</v>
      </c>
      <c r="AD8" s="313">
        <f>'1.4'!AE6</f>
        <v>235303.1516994164</v>
      </c>
      <c r="AE8" s="313">
        <f>'1.4'!AF6</f>
        <v>215391.53013855722</v>
      </c>
      <c r="AF8" s="313">
        <f>'1.4'!AG6</f>
        <v>202868.25472964949</v>
      </c>
      <c r="AG8" s="313">
        <f>'1.4'!AH6</f>
        <v>242406.53020327789</v>
      </c>
      <c r="AH8" s="313">
        <f>'1.4'!AI6</f>
        <v>256831.8271277991</v>
      </c>
      <c r="AI8" s="313">
        <f>'1.4'!AJ6</f>
        <v>239076.54542915907</v>
      </c>
      <c r="AJ8" s="313">
        <f>'1.4'!AK6</f>
        <v>228345.88139175787</v>
      </c>
      <c r="AK8" s="313">
        <f>'1.4'!AL6</f>
        <v>252130.56546903445</v>
      </c>
      <c r="AL8" s="313">
        <f>'1.4'!AM6</f>
        <v>272007.38641020784</v>
      </c>
      <c r="AM8" s="313">
        <f>'1.4'!AN6</f>
        <v>243319.16350526869</v>
      </c>
      <c r="AN8" s="313">
        <f>'1.4'!AO6</f>
        <v>236461.29048533115</v>
      </c>
      <c r="AO8" s="313">
        <f>'1.4'!AP6</f>
        <v>261678.68882513605</v>
      </c>
      <c r="AP8" s="313">
        <f>'1.4'!AQ6</f>
        <v>276120.76959708496</v>
      </c>
      <c r="AQ8" s="313">
        <f>'1.4'!AR6</f>
        <v>174494.18734998628</v>
      </c>
      <c r="AR8" s="313">
        <f>'1.4'!AS6</f>
        <v>225792.71417963388</v>
      </c>
      <c r="AS8" s="313">
        <f>'1.4'!AT6</f>
        <v>291486.48567301093</v>
      </c>
      <c r="AT8" s="313">
        <f>'1.4'!AU6</f>
        <v>318905.17148310004</v>
      </c>
      <c r="AU8" s="313">
        <f>'1.4'!AV6</f>
        <v>288995.32902379998</v>
      </c>
      <c r="AV8" s="313">
        <f>'1.4'!AW6</f>
        <v>306856.17026772001</v>
      </c>
      <c r="AW8" s="313">
        <f>'1.4'!AX6</f>
        <v>357146.09590300999</v>
      </c>
      <c r="AX8" s="313">
        <f>'1.4'!AY6</f>
        <v>389492.80146861007</v>
      </c>
    </row>
    <row r="9" spans="1:50" hidden="1" x14ac:dyDescent="0.2">
      <c r="A9" s="316" t="s">
        <v>256</v>
      </c>
      <c r="B9" s="313">
        <f>'1.4'!C7</f>
        <v>64726.068120761178</v>
      </c>
      <c r="C9" s="313">
        <f>'1.4'!D7</f>
        <v>63861.408426926304</v>
      </c>
      <c r="D9" s="313">
        <f>'1.4'!E7</f>
        <v>57451.068201992362</v>
      </c>
      <c r="E9" s="313">
        <f>'1.4'!F7</f>
        <v>72446.061679803097</v>
      </c>
      <c r="F9" s="313">
        <f>'1.4'!G7</f>
        <v>81859.489657630998</v>
      </c>
      <c r="G9" s="313">
        <f>'1.4'!H7</f>
        <v>78985.418042400837</v>
      </c>
      <c r="H9" s="313">
        <f>'1.4'!I7</f>
        <v>71037.416565819702</v>
      </c>
      <c r="I9" s="313">
        <f>'1.4'!J7</f>
        <v>82115.773482974197</v>
      </c>
      <c r="J9" s="313">
        <f>'1.4'!K7</f>
        <v>94744.745212231443</v>
      </c>
      <c r="K9" s="313">
        <f>'1.4'!L7</f>
        <v>81465.792097578931</v>
      </c>
      <c r="L9" s="313">
        <f>'1.4'!M7</f>
        <v>64513.345815452209</v>
      </c>
      <c r="M9" s="313">
        <f>'1.4'!N7</f>
        <v>84211.571626187739</v>
      </c>
      <c r="N9" s="313">
        <f>'1.4'!O7</f>
        <v>99570.14906351149</v>
      </c>
      <c r="O9" s="313">
        <f>'1.4'!P7</f>
        <v>88640.494573898672</v>
      </c>
      <c r="P9" s="313">
        <f>'1.4'!Q7</f>
        <v>73383.315103440051</v>
      </c>
      <c r="Q9" s="313">
        <f>'1.4'!R7</f>
        <v>99166.087260439643</v>
      </c>
      <c r="R9" s="313">
        <f>'1.4'!S7</f>
        <v>107051.25849359663</v>
      </c>
      <c r="S9" s="313">
        <f>'1.4'!T7</f>
        <v>96064.655919762852</v>
      </c>
      <c r="T9" s="313">
        <f>'1.4'!U7</f>
        <v>81642.301749175938</v>
      </c>
      <c r="U9" s="313">
        <f>'1.4'!V7</f>
        <v>97394.852346570187</v>
      </c>
      <c r="V9" s="313">
        <f>'1.4'!W7</f>
        <v>116003.14204173512</v>
      </c>
      <c r="W9" s="313">
        <f>'1.4'!X7</f>
        <v>103481.57177084091</v>
      </c>
      <c r="X9" s="313">
        <f>'1.4'!Y7</f>
        <v>82492.880281763515</v>
      </c>
      <c r="Y9" s="313">
        <f>'1.4'!Z7</f>
        <v>99143.891939727167</v>
      </c>
      <c r="Z9" s="313">
        <f>'1.4'!AA7</f>
        <v>117954.1454219255</v>
      </c>
      <c r="AA9" s="313">
        <f>'1.4'!AB7</f>
        <v>109844.61505102919</v>
      </c>
      <c r="AB9" s="313">
        <f>'1.4'!AC7</f>
        <v>90546.020404999508</v>
      </c>
      <c r="AC9" s="313">
        <f>'1.4'!AD7</f>
        <v>134851.89826249759</v>
      </c>
      <c r="AD9" s="313">
        <f>'1.4'!AE7</f>
        <v>132552.88468415642</v>
      </c>
      <c r="AE9" s="313">
        <f>'1.4'!AF7</f>
        <v>115287.43652531724</v>
      </c>
      <c r="AF9" s="313">
        <f>'1.4'!AG7</f>
        <v>95385.859615809459</v>
      </c>
      <c r="AG9" s="313">
        <f>'1.4'!AH7</f>
        <v>115455.29640984787</v>
      </c>
      <c r="AH9" s="313">
        <f>'1.4'!AI7</f>
        <v>140015.80741707911</v>
      </c>
      <c r="AI9" s="313">
        <f>'1.4'!AJ7</f>
        <v>121062.01208553906</v>
      </c>
      <c r="AJ9" s="313">
        <f>'1.4'!AK7</f>
        <v>102723.67494617787</v>
      </c>
      <c r="AK9" s="313">
        <f>'1.4'!AL7</f>
        <v>126938.36882353449</v>
      </c>
      <c r="AL9" s="313">
        <f>'1.4'!AM7</f>
        <v>153587.74011152791</v>
      </c>
      <c r="AM9" s="313">
        <f>'1.4'!AN7</f>
        <v>126382.35449224871</v>
      </c>
      <c r="AN9" s="313">
        <f>'1.4'!AO7</f>
        <v>116130.60976027112</v>
      </c>
      <c r="AO9" s="313">
        <f>'1.4'!AP7</f>
        <v>139476.41396825609</v>
      </c>
      <c r="AP9" s="313">
        <f>'1.4'!AQ7</f>
        <v>159859.13603684495</v>
      </c>
      <c r="AQ9" s="313">
        <f>'1.4'!AR7</f>
        <v>113737.51069423631</v>
      </c>
      <c r="AR9" s="313">
        <f>'1.4'!AS7</f>
        <v>102296.50873744386</v>
      </c>
      <c r="AS9" s="313">
        <f>'1.4'!AT7</f>
        <v>150682.78533572098</v>
      </c>
      <c r="AT9" s="313">
        <f>'1.4'!AU7</f>
        <v>181930.64826079999</v>
      </c>
      <c r="AU9" s="313">
        <f>'1.4'!AV7</f>
        <v>159694.30579283999</v>
      </c>
      <c r="AV9" s="313">
        <f>'1.4'!AW7</f>
        <v>156778.45202065</v>
      </c>
      <c r="AW9" s="313">
        <f>'1.4'!AX7</f>
        <v>197603.58683112002</v>
      </c>
      <c r="AX9" s="313">
        <f>'1.4'!AY7</f>
        <v>243468.19584477</v>
      </c>
    </row>
    <row r="10" spans="1:50" hidden="1" x14ac:dyDescent="0.2">
      <c r="A10" s="316" t="s">
        <v>257</v>
      </c>
      <c r="B10" s="313">
        <f>'1.4'!C8</f>
        <v>3418.7598611799995</v>
      </c>
      <c r="C10" s="313">
        <f>'1.4'!D8</f>
        <v>3098.22959816</v>
      </c>
      <c r="D10" s="313">
        <f>'1.4'!E8</f>
        <v>2956.8518681300002</v>
      </c>
      <c r="E10" s="313">
        <f>'1.4'!F8</f>
        <v>3057.1909450900002</v>
      </c>
      <c r="F10" s="313">
        <f>'1.4'!G8</f>
        <v>4085.3880010000003</v>
      </c>
      <c r="G10" s="313">
        <f>'1.4'!H8</f>
        <v>3397.6364994400001</v>
      </c>
      <c r="H10" s="313">
        <f>'1.4'!I8</f>
        <v>3703.2068382500001</v>
      </c>
      <c r="I10" s="313">
        <f>'1.4'!J8</f>
        <v>3658.3751847399999</v>
      </c>
      <c r="J10" s="313">
        <f>'1.4'!K8</f>
        <v>4630.9157103900006</v>
      </c>
      <c r="K10" s="313">
        <f>'1.4'!L8</f>
        <v>3922.5615294900003</v>
      </c>
      <c r="L10" s="313">
        <f>'1.4'!M8</f>
        <v>4118.82722337</v>
      </c>
      <c r="M10" s="313">
        <f>'1.4'!N8</f>
        <v>4015.29218365</v>
      </c>
      <c r="N10" s="313">
        <f>'1.4'!O8</f>
        <v>5179.9478516700001</v>
      </c>
      <c r="O10" s="313">
        <f>'1.4'!P8</f>
        <v>4439.2687892000004</v>
      </c>
      <c r="P10" s="313">
        <f>'1.4'!Q8</f>
        <v>4601.0556257500002</v>
      </c>
      <c r="Q10" s="313">
        <f>'1.4'!R8</f>
        <v>4505.0836289099998</v>
      </c>
      <c r="R10" s="313">
        <f>'1.4'!S8</f>
        <v>5791.2034808500002</v>
      </c>
      <c r="S10" s="313">
        <f>'1.4'!T8</f>
        <v>4891.3918439600002</v>
      </c>
      <c r="T10" s="313">
        <f>'1.4'!U8</f>
        <v>5070.87509331</v>
      </c>
      <c r="U10" s="313">
        <f>'1.4'!V8</f>
        <v>4965.84675565</v>
      </c>
      <c r="V10" s="313">
        <f>'1.4'!W8</f>
        <v>6238.7787355199998</v>
      </c>
      <c r="W10" s="313">
        <f>'1.4'!X8</f>
        <v>5188.9354708000001</v>
      </c>
      <c r="X10" s="313">
        <f>'1.4'!Y8</f>
        <v>5283.5051768600006</v>
      </c>
      <c r="Y10" s="313">
        <f>'1.4'!Z8</f>
        <v>4875.9210805900002</v>
      </c>
      <c r="Z10" s="313">
        <f>'1.4'!AA8</f>
        <v>6346.4553467799997</v>
      </c>
      <c r="AA10" s="313">
        <f>'1.4'!AB8</f>
        <v>5370.9234757600007</v>
      </c>
      <c r="AB10" s="313">
        <f>'1.4'!AC8</f>
        <v>5377.4208485199997</v>
      </c>
      <c r="AC10" s="313">
        <f>'1.4'!AD8</f>
        <v>5095.3594969699998</v>
      </c>
      <c r="AD10" s="313">
        <f>'1.4'!AE8</f>
        <v>6473.3912757500002</v>
      </c>
      <c r="AE10" s="313">
        <f>'1.4'!AF8</f>
        <v>5446.5085029100001</v>
      </c>
      <c r="AF10" s="313">
        <f>'1.4'!AG8</f>
        <v>5546.9604904600001</v>
      </c>
      <c r="AG10" s="313">
        <f>'1.4'!AH8</f>
        <v>5265.40410582</v>
      </c>
      <c r="AH10" s="313">
        <f>'1.4'!AI8</f>
        <v>6674.4332882199997</v>
      </c>
      <c r="AI10" s="313">
        <f>'1.4'!AJ8</f>
        <v>5274.7929741099997</v>
      </c>
      <c r="AJ10" s="313">
        <f>'1.4'!AK8</f>
        <v>6306.9677516299998</v>
      </c>
      <c r="AK10" s="313">
        <f>'1.4'!AL8</f>
        <v>6149.0828936500002</v>
      </c>
      <c r="AL10" s="313">
        <f>'1.4'!AM8</f>
        <v>6085.1358180699999</v>
      </c>
      <c r="AM10" s="313">
        <f>'1.4'!AN8</f>
        <v>5815.9127200399998</v>
      </c>
      <c r="AN10" s="313">
        <f>'1.4'!AO8</f>
        <v>5558.211069</v>
      </c>
      <c r="AO10" s="313">
        <f>'1.4'!AP8</f>
        <v>6779.3254970199996</v>
      </c>
      <c r="AP10" s="313">
        <f>'1.4'!AQ8</f>
        <v>5896.7244088099997</v>
      </c>
      <c r="AQ10" s="313">
        <f>'1.4'!AR8</f>
        <v>5135.2508689299993</v>
      </c>
      <c r="AR10" s="313">
        <f>'1.4'!AS8</f>
        <v>5329.68668824</v>
      </c>
      <c r="AS10" s="313">
        <f>'1.4'!AT8</f>
        <v>6907.3330133799991</v>
      </c>
      <c r="AT10" s="313">
        <f>'1.4'!AU8</f>
        <v>6020.3926013199998</v>
      </c>
      <c r="AU10" s="313">
        <f>'1.4'!AV8</f>
        <v>5887.7185180199995</v>
      </c>
      <c r="AV10" s="313">
        <f>'1.4'!AW8</f>
        <v>6072.4424455999997</v>
      </c>
      <c r="AW10" s="313">
        <f>'1.4'!AX8</f>
        <v>8241.1927315299999</v>
      </c>
      <c r="AX10" s="313">
        <f>'1.4'!AY8</f>
        <v>6813.09244279</v>
      </c>
    </row>
    <row r="11" spans="1:50" hidden="1" x14ac:dyDescent="0.2">
      <c r="A11" s="316" t="s">
        <v>258</v>
      </c>
      <c r="B11" s="313">
        <f>'1.4'!C9</f>
        <v>23.984685320000001</v>
      </c>
      <c r="C11" s="313">
        <f>'1.4'!D9</f>
        <v>23.0624775</v>
      </c>
      <c r="D11" s="313">
        <f>'1.4'!E9</f>
        <v>331.72356242000001</v>
      </c>
      <c r="E11" s="313">
        <f>'1.4'!F9</f>
        <v>149.05396891000001</v>
      </c>
      <c r="F11" s="313">
        <f>'1.4'!G9</f>
        <v>27.325320000000001</v>
      </c>
      <c r="G11" s="313">
        <f>'1.4'!H9</f>
        <v>31.628919719999999</v>
      </c>
      <c r="H11" s="313">
        <f>'1.4'!I9</f>
        <v>382.11946041000004</v>
      </c>
      <c r="I11" s="313">
        <f>'1.4'!J9</f>
        <v>161.27158705000002</v>
      </c>
      <c r="J11" s="313">
        <f>'1.4'!K9</f>
        <v>43.606112459999991</v>
      </c>
      <c r="K11" s="313">
        <f>'1.4'!L9</f>
        <v>36.446735070000003</v>
      </c>
      <c r="L11" s="313">
        <f>'1.4'!M9</f>
        <v>428.38584889999993</v>
      </c>
      <c r="M11" s="313">
        <f>'1.4'!N9</f>
        <v>179.12581320000001</v>
      </c>
      <c r="N11" s="313">
        <f>'1.4'!O9</f>
        <v>25.311437039999998</v>
      </c>
      <c r="O11" s="313">
        <f>'1.4'!P9</f>
        <v>37.313470479999999</v>
      </c>
      <c r="P11" s="313">
        <f>'1.4'!Q9</f>
        <v>509.93239149999999</v>
      </c>
      <c r="Q11" s="313">
        <f>'1.4'!R9</f>
        <v>209.69605433000001</v>
      </c>
      <c r="R11" s="313">
        <f>'1.4'!S9</f>
        <v>28.333476599999997</v>
      </c>
      <c r="S11" s="313">
        <f>'1.4'!T9</f>
        <v>26.778366439999999</v>
      </c>
      <c r="T11" s="313">
        <f>'1.4'!U9</f>
        <v>621.19983566999997</v>
      </c>
      <c r="U11" s="313">
        <f>'1.4'!V9</f>
        <v>252.49929900000001</v>
      </c>
      <c r="V11" s="313">
        <f>'1.4'!W9</f>
        <v>35.983099789999997</v>
      </c>
      <c r="W11" s="313">
        <f>'1.4'!X9</f>
        <v>38.283670399999998</v>
      </c>
      <c r="X11" s="313">
        <f>'1.4'!Y9</f>
        <v>743.34426595000002</v>
      </c>
      <c r="Y11" s="313">
        <f>'1.4'!Z9</f>
        <v>312.99463376999995</v>
      </c>
      <c r="Z11" s="313">
        <f>'1.4'!AA9</f>
        <v>47.365913579999997</v>
      </c>
      <c r="AA11" s="313">
        <f>'1.4'!AB9</f>
        <v>39.241837529999998</v>
      </c>
      <c r="AB11" s="313">
        <f>'1.4'!AC9</f>
        <v>759.30479037000009</v>
      </c>
      <c r="AC11" s="313">
        <f>'1.4'!AD9</f>
        <v>313.80637094000002</v>
      </c>
      <c r="AD11" s="313">
        <f>'1.4'!AE9</f>
        <v>43.326505910000002</v>
      </c>
      <c r="AE11" s="313">
        <f>'1.4'!AF9</f>
        <v>46.580759659999998</v>
      </c>
      <c r="AF11" s="313">
        <f>'1.4'!AG9</f>
        <v>877.14349826000011</v>
      </c>
      <c r="AG11" s="313">
        <f>'1.4'!AH9</f>
        <v>346.13808313999999</v>
      </c>
      <c r="AH11" s="313">
        <f>'1.4'!AI9</f>
        <v>30.798606159999999</v>
      </c>
      <c r="AI11" s="313">
        <f>'1.4'!AJ9</f>
        <v>37.846481619999999</v>
      </c>
      <c r="AJ11" s="313">
        <f>'1.4'!AK9</f>
        <v>977.98586060999992</v>
      </c>
      <c r="AK11" s="313">
        <f>'1.4'!AL9</f>
        <v>398.03885842</v>
      </c>
      <c r="AL11" s="313">
        <f>'1.4'!AM9</f>
        <v>6.6638233899999992</v>
      </c>
      <c r="AM11" s="313">
        <f>'1.4'!AN9</f>
        <v>6.6187081400000007</v>
      </c>
      <c r="AN11" s="313">
        <f>'1.4'!AO9</f>
        <v>7.0682418499999997</v>
      </c>
      <c r="AO11" s="313">
        <f>'1.4'!AP9</f>
        <v>5.9909085999999991</v>
      </c>
      <c r="AP11" s="313">
        <f>'1.4'!AQ9</f>
        <v>58.436815530000004</v>
      </c>
      <c r="AQ11" s="313">
        <f>'1.4'!AR9</f>
        <v>26.322685409999998</v>
      </c>
      <c r="AR11" s="313">
        <f>'1.4'!AS9</f>
        <v>1254.5336980099999</v>
      </c>
      <c r="AS11" s="313">
        <f>'1.4'!AT9</f>
        <v>445.65221514000001</v>
      </c>
      <c r="AT11" s="313">
        <f>'1.4'!AU9</f>
        <v>68.296564759999995</v>
      </c>
      <c r="AU11" s="313">
        <f>'1.4'!AV9</f>
        <v>57.994766259999999</v>
      </c>
      <c r="AV11" s="313">
        <f>'1.4'!AW9</f>
        <v>1554.57275273</v>
      </c>
      <c r="AW11" s="313">
        <f>'1.4'!AX9</f>
        <v>505.89973746999999</v>
      </c>
      <c r="AX11" s="313">
        <f>'1.4'!AY9</f>
        <v>90.884013199999998</v>
      </c>
    </row>
    <row r="12" spans="1:50" hidden="1" x14ac:dyDescent="0.2">
      <c r="A12" s="317" t="s">
        <v>264</v>
      </c>
      <c r="B12" s="313">
        <f>'1.4'!C10</f>
        <v>60243.499965028561</v>
      </c>
      <c r="C12" s="313">
        <f>'1.4'!D10</f>
        <v>61784.651414174135</v>
      </c>
      <c r="D12" s="313">
        <f>'1.4'!E10</f>
        <v>64164.594793261487</v>
      </c>
      <c r="E12" s="313">
        <f>'1.4'!F10</f>
        <v>74713.13311363582</v>
      </c>
      <c r="F12" s="313">
        <f>'1.4'!G10</f>
        <v>72018.256927714086</v>
      </c>
      <c r="G12" s="313">
        <f>'1.4'!H10</f>
        <v>71536.096090640247</v>
      </c>
      <c r="H12" s="313">
        <f>'1.4'!I10</f>
        <v>74786.643013749897</v>
      </c>
      <c r="I12" s="313">
        <f>'1.4'!J10</f>
        <v>75185.724451885762</v>
      </c>
      <c r="J12" s="313">
        <f>'1.4'!K10</f>
        <v>76153.851392745666</v>
      </c>
      <c r="K12" s="313">
        <f>'1.4'!L10</f>
        <v>76949.839148390369</v>
      </c>
      <c r="L12" s="313">
        <f>'1.4'!M10</f>
        <v>85445.233476653186</v>
      </c>
      <c r="M12" s="313">
        <f>'1.4'!N10</f>
        <v>78563.039445240764</v>
      </c>
      <c r="N12" s="313">
        <f>'1.4'!O10</f>
        <v>77737.6985271421</v>
      </c>
      <c r="O12" s="313">
        <f>'1.4'!P10</f>
        <v>81385.657453682958</v>
      </c>
      <c r="P12" s="313">
        <f>'1.4'!Q10</f>
        <v>80115.149521634114</v>
      </c>
      <c r="Q12" s="313">
        <f>'1.4'!R10</f>
        <v>96043.739366290829</v>
      </c>
      <c r="R12" s="313">
        <f>'1.4'!S10</f>
        <v>85609.213776539968</v>
      </c>
      <c r="S12" s="313">
        <f>'1.4'!T10</f>
        <v>81178.834240929544</v>
      </c>
      <c r="T12" s="313">
        <f>'1.4'!U10</f>
        <v>81701.285912081585</v>
      </c>
      <c r="U12" s="313">
        <f>'1.4'!V10</f>
        <v>90562.480520153287</v>
      </c>
      <c r="V12" s="313">
        <f>'1.4'!W10</f>
        <v>90203.657598949998</v>
      </c>
      <c r="W12" s="313">
        <f>'1.4'!X10</f>
        <v>85995.703241579991</v>
      </c>
      <c r="X12" s="313">
        <f>'1.4'!Y10</f>
        <v>89285.82604919</v>
      </c>
      <c r="Y12" s="313">
        <f>'1.4'!Z10</f>
        <v>89400.168711898499</v>
      </c>
      <c r="Z12" s="313">
        <f>'1.4'!AA10</f>
        <v>91701.808477649989</v>
      </c>
      <c r="AA12" s="313">
        <f>'1.4'!AB10</f>
        <v>86352.357072949992</v>
      </c>
      <c r="AB12" s="313">
        <f>'1.4'!AC10</f>
        <v>84881.193359120007</v>
      </c>
      <c r="AC12" s="313">
        <f>'1.4'!AD10</f>
        <v>88621.427366669988</v>
      </c>
      <c r="AD12" s="313">
        <f>'1.4'!AE10</f>
        <v>88918.967610129999</v>
      </c>
      <c r="AE12" s="313">
        <f>'1.4'!AF10</f>
        <v>87005.171657810017</v>
      </c>
      <c r="AF12" s="313">
        <f>'1.4'!AG10</f>
        <v>92412.496873350014</v>
      </c>
      <c r="AG12" s="313">
        <f>'1.4'!AH10</f>
        <v>112555.7412439</v>
      </c>
      <c r="AH12" s="313">
        <f>'1.4'!AI10</f>
        <v>100853.26348092999</v>
      </c>
      <c r="AI12" s="313">
        <f>'1.4'!AJ10</f>
        <v>102730.27077737999</v>
      </c>
      <c r="AJ12" s="313">
        <f>'1.4'!AK10</f>
        <v>107044.46714537</v>
      </c>
      <c r="AK12" s="313">
        <f>'1.4'!AL10</f>
        <v>108462.5354588</v>
      </c>
      <c r="AL12" s="313">
        <f>'1.4'!AM10</f>
        <v>102165.07897051</v>
      </c>
      <c r="AM12" s="313">
        <f>'1.4'!AN10</f>
        <v>100819.21598757998</v>
      </c>
      <c r="AN12" s="313">
        <f>'1.4'!AO10</f>
        <v>103439.35510151999</v>
      </c>
      <c r="AO12" s="313">
        <f>'1.4'!AP10</f>
        <v>104267.99057615998</v>
      </c>
      <c r="AP12" s="313">
        <f>'1.4'!AQ10</f>
        <v>99055.364292319995</v>
      </c>
      <c r="AQ12" s="313">
        <f>'1.4'!AR10</f>
        <v>46266.058430880003</v>
      </c>
      <c r="AR12" s="313">
        <f>'1.4'!AS10</f>
        <v>105912.79550193</v>
      </c>
      <c r="AS12" s="313">
        <f>'1.4'!AT10</f>
        <v>119316.14454888998</v>
      </c>
      <c r="AT12" s="313">
        <f>'1.4'!AU10</f>
        <v>115008.15820599</v>
      </c>
      <c r="AU12" s="313">
        <f>'1.4'!AV10</f>
        <v>108605.40361380999</v>
      </c>
      <c r="AV12" s="313">
        <f>'1.4'!AW10</f>
        <v>127323.58244832</v>
      </c>
      <c r="AW12" s="313">
        <f>'1.4'!AX10</f>
        <v>134513.72085205</v>
      </c>
      <c r="AX12" s="313">
        <f>'1.4'!AY10</f>
        <v>124041.99823362002</v>
      </c>
    </row>
    <row r="13" spans="1:50" hidden="1" x14ac:dyDescent="0.2">
      <c r="A13" s="316" t="s">
        <v>273</v>
      </c>
      <c r="B13" s="313">
        <f>'1.4'!C11</f>
        <v>4551.8876155300004</v>
      </c>
      <c r="C13" s="313">
        <f>'1.4'!D11</f>
        <v>4899.0497214999996</v>
      </c>
      <c r="D13" s="313">
        <f>'1.4'!E11</f>
        <v>5729.7133750599996</v>
      </c>
      <c r="E13" s="313">
        <f>'1.4'!F11</f>
        <v>5902.3413927900001</v>
      </c>
      <c r="F13" s="313">
        <f>'1.4'!G11</f>
        <v>5878.7545549999995</v>
      </c>
      <c r="G13" s="313">
        <f>'1.4'!H11</f>
        <v>6109.6272177999999</v>
      </c>
      <c r="H13" s="313">
        <f>'1.4'!I11</f>
        <v>7009.5064577599996</v>
      </c>
      <c r="I13" s="313">
        <f>'1.4'!J11</f>
        <v>7655.1381231800005</v>
      </c>
      <c r="J13" s="313">
        <f>'1.4'!K11</f>
        <v>6927.6759825799991</v>
      </c>
      <c r="K13" s="313">
        <f>'1.4'!L11</f>
        <v>7472.95235082</v>
      </c>
      <c r="L13" s="313">
        <f>'1.4'!M11</f>
        <v>8279.6498375499996</v>
      </c>
      <c r="M13" s="313">
        <f>'1.4'!N11</f>
        <v>8448.6579818000009</v>
      </c>
      <c r="N13" s="313">
        <f>'1.4'!O11</f>
        <v>8181.5663383600004</v>
      </c>
      <c r="O13" s="313">
        <f>'1.4'!P11</f>
        <v>8703.4779683500001</v>
      </c>
      <c r="P13" s="313">
        <f>'1.4'!Q11</f>
        <v>10082.0974219</v>
      </c>
      <c r="Q13" s="313">
        <f>'1.4'!R11</f>
        <v>10011.25210686</v>
      </c>
      <c r="R13" s="313">
        <f>'1.4'!S11</f>
        <v>9722.5318579199993</v>
      </c>
      <c r="S13" s="313">
        <f>'1.4'!T11</f>
        <v>8616.1261037099994</v>
      </c>
      <c r="T13" s="313">
        <f>'1.4'!U11</f>
        <v>9016.078932819999</v>
      </c>
      <c r="U13" s="313">
        <f>'1.4'!V11</f>
        <v>9418.3047556699985</v>
      </c>
      <c r="V13" s="313">
        <f>'1.4'!W11</f>
        <v>10175.539842850001</v>
      </c>
      <c r="W13" s="313">
        <f>'1.4'!X11</f>
        <v>9340.7563944400008</v>
      </c>
      <c r="X13" s="313">
        <f>'1.4'!Y11</f>
        <v>10391.42807661</v>
      </c>
      <c r="Y13" s="313">
        <f>'1.4'!Z11</f>
        <v>9061.6348193699996</v>
      </c>
      <c r="Z13" s="313">
        <f>'1.4'!AA11</f>
        <v>8502.5340561599987</v>
      </c>
      <c r="AA13" s="313">
        <f>'1.4'!AB11</f>
        <v>7392.5659547600007</v>
      </c>
      <c r="AB13" s="313">
        <f>'1.4'!AC11</f>
        <v>7755.7776326699986</v>
      </c>
      <c r="AC13" s="313">
        <f>'1.4'!AD11</f>
        <v>7796.7366385300011</v>
      </c>
      <c r="AD13" s="313">
        <f>'1.4'!AE11</f>
        <v>7314.6281163900003</v>
      </c>
      <c r="AE13" s="313">
        <f>'1.4'!AF11</f>
        <v>7605.8171436500006</v>
      </c>
      <c r="AF13" s="313">
        <f>'1.4'!AG11</f>
        <v>8645.7876653200001</v>
      </c>
      <c r="AG13" s="313">
        <f>'1.4'!AH11</f>
        <v>8783.925930190002</v>
      </c>
      <c r="AH13" s="313">
        <f>'1.4'!AI11</f>
        <v>9257.4397767299997</v>
      </c>
      <c r="AI13" s="313">
        <f>'1.4'!AJ11</f>
        <v>9971.7194741399999</v>
      </c>
      <c r="AJ13" s="313">
        <f>'1.4'!AK11</f>
        <v>11292.43054354</v>
      </c>
      <c r="AK13" s="313">
        <f>'1.4'!AL11</f>
        <v>10182.50624748</v>
      </c>
      <c r="AL13" s="313">
        <f>'1.4'!AM11</f>
        <v>10162.794042609999</v>
      </c>
      <c r="AM13" s="313">
        <f>'1.4'!AN11</f>
        <v>10294.98964632</v>
      </c>
      <c r="AN13" s="313">
        <f>'1.4'!AO11</f>
        <v>11326.02350336</v>
      </c>
      <c r="AO13" s="313">
        <f>'1.4'!AP11</f>
        <v>11148.985827839999</v>
      </c>
      <c r="AP13" s="313">
        <f>'1.4'!AQ11</f>
        <v>11251.09501447</v>
      </c>
      <c r="AQ13" s="313">
        <f>'1.4'!AR11</f>
        <v>9329.0012784700011</v>
      </c>
      <c r="AR13" s="313">
        <f>'1.4'!AS11</f>
        <v>11007.274365220001</v>
      </c>
      <c r="AS13" s="313">
        <f>'1.4'!AT11</f>
        <v>14134.52749515</v>
      </c>
      <c r="AT13" s="313">
        <f>'1.4'!AU11</f>
        <v>15877.656899879999</v>
      </c>
      <c r="AU13" s="313">
        <f>'1.4'!AV11</f>
        <v>14749.84613745</v>
      </c>
      <c r="AV13" s="313">
        <f>'1.4'!AW11</f>
        <v>15127.129016110001</v>
      </c>
      <c r="AW13" s="313">
        <f>'1.4'!AX11</f>
        <v>16281.493947940002</v>
      </c>
      <c r="AX13" s="313">
        <f>'1.4'!AY11</f>
        <v>15078.591627539998</v>
      </c>
    </row>
    <row r="14" spans="1:50" hidden="1" x14ac:dyDescent="0.2">
      <c r="A14" s="316" t="s">
        <v>278</v>
      </c>
      <c r="B14" s="313">
        <f>'1.4'!C12</f>
        <v>-52.713190120000007</v>
      </c>
      <c r="C14" s="313">
        <f>'1.4'!D12</f>
        <v>99.818262489999995</v>
      </c>
      <c r="D14" s="313">
        <f>'1.4'!E12</f>
        <v>405.51942479000002</v>
      </c>
      <c r="E14" s="313">
        <f>'1.4'!F12</f>
        <v>-268.23946329</v>
      </c>
      <c r="F14" s="313">
        <f>'1.4'!G12</f>
        <v>261.01043185999998</v>
      </c>
      <c r="G14" s="313">
        <f>'1.4'!H12</f>
        <v>128.52282774</v>
      </c>
      <c r="H14" s="313">
        <f>'1.4'!I12</f>
        <v>259.63685509999999</v>
      </c>
      <c r="I14" s="313">
        <f>'1.4'!J12</f>
        <v>-324.39979808999999</v>
      </c>
      <c r="J14" s="313">
        <f>'1.4'!K12</f>
        <v>-739.08335815000009</v>
      </c>
      <c r="K14" s="313">
        <f>'1.4'!L12</f>
        <v>-188.57671721000003</v>
      </c>
      <c r="L14" s="313">
        <f>'1.4'!M12</f>
        <v>-125.20342947</v>
      </c>
      <c r="M14" s="313">
        <f>'1.4'!N12</f>
        <v>572.54418792000001</v>
      </c>
      <c r="N14" s="313">
        <f>'1.4'!O12</f>
        <v>-546.03839868</v>
      </c>
      <c r="O14" s="313">
        <f>'1.4'!P12</f>
        <v>173.52765539000001</v>
      </c>
      <c r="P14" s="313">
        <f>'1.4'!Q12</f>
        <v>222.11085571000001</v>
      </c>
      <c r="Q14" s="313">
        <f>'1.4'!R12</f>
        <v>729.59073648000003</v>
      </c>
      <c r="R14" s="313">
        <f>'1.4'!S12</f>
        <v>155.77191940000003</v>
      </c>
      <c r="S14" s="313">
        <f>'1.4'!T12</f>
        <v>-133.74334213999998</v>
      </c>
      <c r="T14" s="313">
        <f>'1.4'!U12</f>
        <v>174.85307496000001</v>
      </c>
      <c r="U14" s="313">
        <f>'1.4'!V12</f>
        <v>-237.86830504000005</v>
      </c>
      <c r="V14" s="313">
        <f>'1.4'!W12</f>
        <v>-539.8562809</v>
      </c>
      <c r="W14" s="313">
        <f>'1.4'!X12</f>
        <v>180.42962437</v>
      </c>
      <c r="X14" s="313">
        <f>'1.4'!Y12</f>
        <v>-0.72956565999998624</v>
      </c>
      <c r="Y14" s="313">
        <f>'1.4'!Z12</f>
        <v>-130.24504114999999</v>
      </c>
      <c r="Z14" s="313">
        <f>'1.4'!AA12</f>
        <v>3.9897600000000002E-3</v>
      </c>
      <c r="AA14" s="313">
        <f>'1.4'!AB12</f>
        <v>0.90418352999999996</v>
      </c>
      <c r="AB14" s="313">
        <f>'1.4'!AC12</f>
        <v>2.7858599999999994E-3</v>
      </c>
      <c r="AC14" s="313">
        <f>'1.4'!AD12</f>
        <v>1.9711950000000002E-2</v>
      </c>
      <c r="AD14" s="313">
        <f>'1.4'!AE12</f>
        <v>-4.649292E-2</v>
      </c>
      <c r="AE14" s="313">
        <f>'1.4'!AF12</f>
        <v>1.5549209999999999E-2</v>
      </c>
      <c r="AF14" s="313">
        <f>'1.4'!AG12</f>
        <v>6.5864499999999998E-3</v>
      </c>
      <c r="AG14" s="313">
        <f>'1.4'!AH12</f>
        <v>2.4430380000000002E-2</v>
      </c>
      <c r="AH14" s="313">
        <f>'1.4'!AI12</f>
        <v>8.4558679999999997E-2</v>
      </c>
      <c r="AI14" s="313">
        <f>'1.4'!AJ12</f>
        <v>-9.6363629999999992E-2</v>
      </c>
      <c r="AJ14" s="313">
        <f>'1.4'!AK12</f>
        <v>0.35514443000000001</v>
      </c>
      <c r="AK14" s="313">
        <f>'1.4'!AL12</f>
        <v>3.3187149999999999E-2</v>
      </c>
      <c r="AL14" s="313">
        <f>'1.4'!AM12</f>
        <v>-2.6355900000000005E-2</v>
      </c>
      <c r="AM14" s="313">
        <f>'1.4'!AN12</f>
        <v>7.1950939999999991E-2</v>
      </c>
      <c r="AN14" s="313">
        <f>'1.4'!AO12</f>
        <v>2.2809330000000003E-2</v>
      </c>
      <c r="AO14" s="313">
        <f>'1.4'!AP12</f>
        <v>-1.7952740000000002E-2</v>
      </c>
      <c r="AP14" s="313">
        <f>'1.4'!AQ12</f>
        <v>1.302911E-2</v>
      </c>
      <c r="AQ14" s="313">
        <f>'1.4'!AR12</f>
        <v>4.3392059999999996E-2</v>
      </c>
      <c r="AR14" s="313">
        <f>'1.4'!AS12</f>
        <v>-8.0848112099999998</v>
      </c>
      <c r="AS14" s="313">
        <f>'1.4'!AT12</f>
        <v>4.3064729999999996E-2</v>
      </c>
      <c r="AT14" s="313">
        <f>'1.4'!AU12</f>
        <v>1.8950349999999998E-2</v>
      </c>
      <c r="AU14" s="313">
        <f>'1.4'!AV12</f>
        <v>6.0195419999999999E-2</v>
      </c>
      <c r="AV14" s="313">
        <f>'1.4'!AW12</f>
        <v>-8.41569E-3</v>
      </c>
      <c r="AW14" s="313">
        <f>'1.4'!AX12</f>
        <v>0.20180290000000001</v>
      </c>
      <c r="AX14" s="313">
        <f>'1.4'!AY12</f>
        <v>3.9306689999999998E-2</v>
      </c>
    </row>
    <row r="15" spans="1:50" hidden="1" x14ac:dyDescent="0.2">
      <c r="A15" s="315" t="s">
        <v>246</v>
      </c>
      <c r="B15" s="313">
        <f>'1.4'!C13</f>
        <v>52744.098174135441</v>
      </c>
      <c r="C15" s="313">
        <f>'1.4'!D13</f>
        <v>55326.477743093856</v>
      </c>
      <c r="D15" s="313">
        <f>'1.4'!E13</f>
        <v>58785.611607205516</v>
      </c>
      <c r="E15" s="313">
        <f>'1.4'!F13</f>
        <v>73870.356909798167</v>
      </c>
      <c r="F15" s="313">
        <f>'1.4'!G13</f>
        <v>60676.997386157927</v>
      </c>
      <c r="G15" s="313">
        <f>'1.4'!H13</f>
        <v>64953.146089277754</v>
      </c>
      <c r="H15" s="313">
        <f>'1.4'!I13</f>
        <v>67472.0280008931</v>
      </c>
      <c r="I15" s="313">
        <f>'1.4'!J13</f>
        <v>83461.441974683228</v>
      </c>
      <c r="J15" s="313">
        <f>'1.4'!K13</f>
        <v>70387.24034950971</v>
      </c>
      <c r="K15" s="313">
        <f>'1.4'!L13</f>
        <v>72451.941896035642</v>
      </c>
      <c r="L15" s="313">
        <f>'1.4'!M13</f>
        <v>73997.262293673033</v>
      </c>
      <c r="M15" s="313">
        <f>'1.4'!N13</f>
        <v>89044.715579746058</v>
      </c>
      <c r="N15" s="313">
        <f>'1.4'!O13</f>
        <v>75845.764770042893</v>
      </c>
      <c r="O15" s="313">
        <f>'1.4'!P13</f>
        <v>78315.151383520046</v>
      </c>
      <c r="P15" s="313">
        <f>'1.4'!Q13</f>
        <v>79829.996107962885</v>
      </c>
      <c r="Q15" s="313">
        <f>'1.4'!R13</f>
        <v>98335.932526900171</v>
      </c>
      <c r="R15" s="313">
        <f>'1.4'!S13</f>
        <v>82579.001336076035</v>
      </c>
      <c r="S15" s="313">
        <f>'1.4'!T13</f>
        <v>83617.711720499457</v>
      </c>
      <c r="T15" s="313">
        <f>'1.4'!U13</f>
        <v>86121.475621732403</v>
      </c>
      <c r="U15" s="313">
        <f>'1.4'!V13</f>
        <v>103650.9971615517</v>
      </c>
      <c r="V15" s="313">
        <f>'1.4'!W13</f>
        <v>85678.335340468999</v>
      </c>
      <c r="W15" s="313">
        <f>'1.4'!X13</f>
        <v>86874.282857252008</v>
      </c>
      <c r="X15" s="313">
        <f>'1.4'!Y13</f>
        <v>86382.951497967995</v>
      </c>
      <c r="Y15" s="313">
        <f>'1.4'!Z13</f>
        <v>103438.24736561449</v>
      </c>
      <c r="Z15" s="313">
        <f>'1.4'!AA13</f>
        <v>89120.896236190005</v>
      </c>
      <c r="AA15" s="313">
        <f>'1.4'!AB13</f>
        <v>90570.542126729037</v>
      </c>
      <c r="AB15" s="313">
        <f>'1.4'!AC13</f>
        <v>89731.586212210997</v>
      </c>
      <c r="AC15" s="313">
        <f>'1.4'!AD13</f>
        <v>110048.33432512204</v>
      </c>
      <c r="AD15" s="313">
        <f>'1.4'!AE13</f>
        <v>90825.563042908965</v>
      </c>
      <c r="AE15" s="313">
        <f>'1.4'!AF13</f>
        <v>94521.548808076841</v>
      </c>
      <c r="AF15" s="313">
        <f>'1.4'!AG13</f>
        <v>96953.173861846532</v>
      </c>
      <c r="AG15" s="313">
        <f>'1.4'!AH13</f>
        <v>120717.17568783916</v>
      </c>
      <c r="AH15" s="313">
        <f>'1.4'!AI13</f>
        <v>95903.931057447073</v>
      </c>
      <c r="AI15" s="313">
        <f>'1.4'!AJ13</f>
        <v>99705.516837014569</v>
      </c>
      <c r="AJ15" s="313">
        <f>'1.4'!AK13</f>
        <v>102166.97122505654</v>
      </c>
      <c r="AK15" s="313">
        <f>'1.4'!AL13</f>
        <v>126534.40175371955</v>
      </c>
      <c r="AL15" s="313">
        <f>'1.4'!AM13</f>
        <v>100899.57068260993</v>
      </c>
      <c r="AM15" s="313">
        <f>'1.4'!AN13</f>
        <v>105213.10595307006</v>
      </c>
      <c r="AN15" s="313">
        <f>'1.4'!AO13</f>
        <v>107910.37321712296</v>
      </c>
      <c r="AO15" s="313">
        <f>'1.4'!AP13</f>
        <v>132763.01660930063</v>
      </c>
      <c r="AP15" s="313">
        <f>'1.4'!AQ13</f>
        <v>108524.46420923498</v>
      </c>
      <c r="AQ15" s="313">
        <f>'1.4'!AR13</f>
        <v>74202.137156985002</v>
      </c>
      <c r="AR15" s="313">
        <f>'1.4'!AS13</f>
        <v>115676.29490716601</v>
      </c>
      <c r="AS15" s="313">
        <f>'1.4'!AT13</f>
        <v>151681.614814047</v>
      </c>
      <c r="AT15" s="313">
        <f>'1.4'!AU13</f>
        <v>116708.64128418485</v>
      </c>
      <c r="AU15" s="313">
        <f>'1.4'!AV13</f>
        <v>115206.54689355135</v>
      </c>
      <c r="AV15" s="313">
        <f>'1.4'!AW13</f>
        <v>129249.67648368713</v>
      </c>
      <c r="AW15" s="313">
        <f>'1.4'!AX13</f>
        <v>157705.33471480256</v>
      </c>
      <c r="AX15" s="313">
        <f>'1.4'!AY13</f>
        <v>136591.83411790419</v>
      </c>
    </row>
    <row r="16" spans="1:50" hidden="1" x14ac:dyDescent="0.2">
      <c r="A16" s="315" t="s">
        <v>243</v>
      </c>
      <c r="B16" s="313">
        <f>'1.4'!C14</f>
        <v>53.747499570000002</v>
      </c>
      <c r="C16" s="313">
        <f>'1.4'!D14</f>
        <v>65.61159407000001</v>
      </c>
      <c r="D16" s="313">
        <f>'1.4'!E14</f>
        <v>56.073309100000003</v>
      </c>
      <c r="E16" s="313">
        <f>'1.4'!F14</f>
        <v>117.20808606</v>
      </c>
      <c r="F16" s="313">
        <f>'1.4'!G14</f>
        <v>68.996919719999994</v>
      </c>
      <c r="G16" s="313">
        <f>'1.4'!H14</f>
        <v>68.267333379999997</v>
      </c>
      <c r="H16" s="313">
        <f>'1.4'!I14</f>
        <v>105.28889513</v>
      </c>
      <c r="I16" s="313">
        <f>'1.4'!J14</f>
        <v>230.98275682000002</v>
      </c>
      <c r="J16" s="313">
        <f>'1.4'!K14</f>
        <v>127.95131656000001</v>
      </c>
      <c r="K16" s="313">
        <f>'1.4'!L14</f>
        <v>168.12152147</v>
      </c>
      <c r="L16" s="313">
        <f>'1.4'!M14</f>
        <v>150.0537415</v>
      </c>
      <c r="M16" s="313">
        <f>'1.4'!N14</f>
        <v>200.74036902999998</v>
      </c>
      <c r="N16" s="313">
        <f>'1.4'!O14</f>
        <v>84.115348299999994</v>
      </c>
      <c r="O16" s="313">
        <f>'1.4'!P14</f>
        <v>104.91910686999999</v>
      </c>
      <c r="P16" s="313">
        <f>'1.4'!Q14</f>
        <v>128.97365514000001</v>
      </c>
      <c r="Q16" s="313">
        <f>'1.4'!R14</f>
        <v>99.537835400000006</v>
      </c>
      <c r="R16" s="313">
        <f>'1.4'!S14</f>
        <v>130.08515420000001</v>
      </c>
      <c r="S16" s="313">
        <f>'1.4'!T14</f>
        <v>121.85451045000001</v>
      </c>
      <c r="T16" s="313">
        <f>'1.4'!U14</f>
        <v>134.165918</v>
      </c>
      <c r="U16" s="313">
        <f>'1.4'!V14</f>
        <v>126.60070224</v>
      </c>
      <c r="V16" s="313">
        <f>'1.4'!W14</f>
        <v>134.95048758000001</v>
      </c>
      <c r="W16" s="313">
        <f>'1.4'!X14</f>
        <v>105.50069870999999</v>
      </c>
      <c r="X16" s="313">
        <f>'1.4'!Y14</f>
        <v>156.03648824000001</v>
      </c>
      <c r="Y16" s="313">
        <f>'1.4'!Z14</f>
        <v>162.14906939000002</v>
      </c>
      <c r="Z16" s="313">
        <f>'1.4'!AA14</f>
        <v>110.18390648</v>
      </c>
      <c r="AA16" s="313">
        <f>'1.4'!AB14</f>
        <v>134.55986795000001</v>
      </c>
      <c r="AB16" s="313">
        <f>'1.4'!AC14</f>
        <v>189.10146177999999</v>
      </c>
      <c r="AC16" s="313">
        <f>'1.4'!AD14</f>
        <v>207.77984730000003</v>
      </c>
      <c r="AD16" s="313">
        <f>'1.4'!AE14</f>
        <v>250.71384130000001</v>
      </c>
      <c r="AE16" s="313">
        <f>'1.4'!AF14</f>
        <v>324.85356544999996</v>
      </c>
      <c r="AF16" s="313">
        <f>'1.4'!AG14</f>
        <v>306.22226527999999</v>
      </c>
      <c r="AG16" s="313">
        <f>'1.4'!AH14</f>
        <v>336.73237704000002</v>
      </c>
      <c r="AH16" s="313">
        <f>'1.4'!AI14</f>
        <v>255.81629245999994</v>
      </c>
      <c r="AI16" s="313">
        <f>'1.4'!AJ14</f>
        <v>225.41857594999999</v>
      </c>
      <c r="AJ16" s="313">
        <f>'1.4'!AK14</f>
        <v>206.44680611999996</v>
      </c>
      <c r="AK16" s="313">
        <f>'1.4'!AL14</f>
        <v>228.83574055</v>
      </c>
      <c r="AL16" s="313">
        <f>'1.4'!AM14</f>
        <v>220.76447197000005</v>
      </c>
      <c r="AM16" s="313">
        <f>'1.4'!AN14</f>
        <v>312.92285694999998</v>
      </c>
      <c r="AN16" s="313">
        <f>'1.4'!AO14</f>
        <v>272.10403033</v>
      </c>
      <c r="AO16" s="313">
        <f>'1.4'!AP14</f>
        <v>249.09927968999995</v>
      </c>
      <c r="AP16" s="313">
        <f>'1.4'!AQ14</f>
        <v>142.55509527999999</v>
      </c>
      <c r="AQ16" s="313">
        <f>'1.4'!AR14</f>
        <v>128.12022982999997</v>
      </c>
      <c r="AR16" s="313">
        <f>'1.4'!AS14</f>
        <v>121.48385575</v>
      </c>
      <c r="AS16" s="313">
        <f>'1.4'!AT14</f>
        <v>287.72835386999998</v>
      </c>
      <c r="AT16" s="313">
        <f>'1.4'!AU14</f>
        <v>71.495711150000005</v>
      </c>
      <c r="AU16" s="313">
        <f>'1.4'!AV14</f>
        <v>176.49549866999999</v>
      </c>
      <c r="AV16" s="313">
        <f>'1.4'!AW14</f>
        <v>164.87174483000001</v>
      </c>
      <c r="AW16" s="313">
        <f>'1.4'!AX14</f>
        <v>203.96519490000003</v>
      </c>
      <c r="AX16" s="313">
        <f>'1.4'!AY14</f>
        <v>54.047441939999999</v>
      </c>
    </row>
    <row r="17" spans="1:50" hidden="1" x14ac:dyDescent="0.2">
      <c r="A17" s="315" t="s">
        <v>247</v>
      </c>
      <c r="B17" s="313">
        <f>'1.4'!C15</f>
        <v>29334.792529954662</v>
      </c>
      <c r="C17" s="313">
        <f>'1.4'!D15</f>
        <v>31004.324957424167</v>
      </c>
      <c r="D17" s="313">
        <f>'1.4'!E15</f>
        <v>40135.259111197804</v>
      </c>
      <c r="E17" s="313">
        <f>'1.4'!F15</f>
        <v>27167.13867062288</v>
      </c>
      <c r="F17" s="313">
        <f>'1.4'!G15</f>
        <v>29712.37095490707</v>
      </c>
      <c r="G17" s="313">
        <f>'1.4'!H15</f>
        <v>32102.671243976882</v>
      </c>
      <c r="H17" s="313">
        <f>'1.4'!I15</f>
        <v>34699.377886264956</v>
      </c>
      <c r="I17" s="313">
        <f>'1.4'!J15</f>
        <v>27639.242006581328</v>
      </c>
      <c r="J17" s="313">
        <f>'1.4'!K15</f>
        <v>35104.550384978538</v>
      </c>
      <c r="K17" s="313">
        <f>'1.4'!L15</f>
        <v>30739.321526941967</v>
      </c>
      <c r="L17" s="313">
        <f>'1.4'!M15</f>
        <v>60410.509860408951</v>
      </c>
      <c r="M17" s="313">
        <f>'1.4'!N15</f>
        <v>46765.588345150572</v>
      </c>
      <c r="N17" s="313">
        <f>'1.4'!O15</f>
        <v>35841.075447252086</v>
      </c>
      <c r="O17" s="313">
        <f>'1.4'!P15</f>
        <v>48271.797921083635</v>
      </c>
      <c r="P17" s="313">
        <f>'1.4'!Q15</f>
        <v>46560.791345106329</v>
      </c>
      <c r="Q17" s="313">
        <f>'1.4'!R15</f>
        <v>55109.686016449283</v>
      </c>
      <c r="R17" s="313">
        <f>'1.4'!S15</f>
        <v>48356.178761331743</v>
      </c>
      <c r="S17" s="313">
        <f>'1.4'!T15</f>
        <v>39317.914716043888</v>
      </c>
      <c r="T17" s="313">
        <f>'1.4'!U15</f>
        <v>45663.861313616042</v>
      </c>
      <c r="U17" s="313">
        <f>'1.4'!V15</f>
        <v>39213.068271755823</v>
      </c>
      <c r="V17" s="313">
        <f>'1.4'!W15</f>
        <v>40259.766212878865</v>
      </c>
      <c r="W17" s="313">
        <f>'1.4'!X15</f>
        <v>69840.11027162039</v>
      </c>
      <c r="X17" s="313">
        <f>'1.4'!Y15</f>
        <v>49197.979562278124</v>
      </c>
      <c r="Y17" s="313">
        <f>'1.4'!Z15</f>
        <v>56958.879836764463</v>
      </c>
      <c r="Z17" s="313">
        <f>'1.4'!AA15</f>
        <v>83144.221743620059</v>
      </c>
      <c r="AA17" s="313">
        <f>'1.4'!AB15</f>
        <v>47829.016404204333</v>
      </c>
      <c r="AB17" s="313">
        <f>'1.4'!AC15</f>
        <v>50419.755553020223</v>
      </c>
      <c r="AC17" s="313">
        <f>'1.4'!AD15</f>
        <v>65721.56025994732</v>
      </c>
      <c r="AD17" s="313">
        <f>'1.4'!AE15</f>
        <v>40938.11901700875</v>
      </c>
      <c r="AE17" s="313">
        <f>'1.4'!AF15</f>
        <v>42042.19908479978</v>
      </c>
      <c r="AF17" s="313">
        <f>'1.4'!AG15</f>
        <v>42024.477685229409</v>
      </c>
      <c r="AG17" s="313">
        <f>'1.4'!AH15</f>
        <v>44267.351102060653</v>
      </c>
      <c r="AH17" s="313">
        <f>'1.4'!AI15</f>
        <v>47580.100144695039</v>
      </c>
      <c r="AI17" s="313">
        <f>'1.4'!AJ15</f>
        <v>51012.193923031911</v>
      </c>
      <c r="AJ17" s="313">
        <f>'1.4'!AK15</f>
        <v>64973.876367954508</v>
      </c>
      <c r="AK17" s="313">
        <f>'1.4'!AL15</f>
        <v>74394.028654320762</v>
      </c>
      <c r="AL17" s="313">
        <f>'1.4'!AM15</f>
        <v>64236.335240703367</v>
      </c>
      <c r="AM17" s="313">
        <f>'1.4'!AN15</f>
        <v>65857.398987643042</v>
      </c>
      <c r="AN17" s="313">
        <f>'1.4'!AO15</f>
        <v>58415.470567751458</v>
      </c>
      <c r="AO17" s="313">
        <f>'1.4'!AP15</f>
        <v>140745.85847979318</v>
      </c>
      <c r="AP17" s="313">
        <f>'1.4'!AQ15</f>
        <v>57051.373034132739</v>
      </c>
      <c r="AQ17" s="313">
        <f>'1.4'!AR15</f>
        <v>39803.259031357913</v>
      </c>
      <c r="AR17" s="313">
        <f>'1.4'!AS15</f>
        <v>38610.699025723618</v>
      </c>
      <c r="AS17" s="313">
        <f>'1.4'!AT15</f>
        <v>38823.838775967</v>
      </c>
      <c r="AT17" s="313">
        <f>'1.4'!AU15</f>
        <v>52913.941806523158</v>
      </c>
      <c r="AU17" s="313">
        <f>'1.4'!AV15</f>
        <v>69223.119367707928</v>
      </c>
      <c r="AV17" s="313">
        <f>'1.4'!AW15</f>
        <v>82081.138256792357</v>
      </c>
      <c r="AW17" s="313">
        <f>'1.4'!AX15</f>
        <v>90876.851763791026</v>
      </c>
      <c r="AX17" s="313">
        <f>'1.4'!AY15</f>
        <v>68552.602323330007</v>
      </c>
    </row>
    <row r="18" spans="1:50" hidden="1" x14ac:dyDescent="0.2">
      <c r="A18" s="316" t="s">
        <v>911</v>
      </c>
      <c r="B18" s="313">
        <f>'1.4'!C16</f>
        <v>14035.225341594658</v>
      </c>
      <c r="C18" s="313">
        <f>'1.4'!D16</f>
        <v>11419.915599044165</v>
      </c>
      <c r="D18" s="313">
        <f>'1.4'!E16</f>
        <v>13562.016662357808</v>
      </c>
      <c r="E18" s="313">
        <f>'1.4'!F16</f>
        <v>8183.5685760328824</v>
      </c>
      <c r="F18" s="313">
        <f>'1.4'!G16</f>
        <v>12976.55627193707</v>
      </c>
      <c r="G18" s="313">
        <f>'1.4'!H16</f>
        <v>10105.892018776878</v>
      </c>
      <c r="H18" s="313">
        <f>'1.4'!I16</f>
        <v>11629.826064844958</v>
      </c>
      <c r="I18" s="313">
        <f>'1.4'!J16</f>
        <v>9383.0272250313283</v>
      </c>
      <c r="J18" s="313">
        <f>'1.4'!K16</f>
        <v>12847.676925448533</v>
      </c>
      <c r="K18" s="313">
        <f>'1.4'!L16</f>
        <v>9289.3850408219696</v>
      </c>
      <c r="L18" s="313">
        <f>'1.4'!M16</f>
        <v>19168.072765058954</v>
      </c>
      <c r="M18" s="313">
        <f>'1.4'!N16</f>
        <v>13802.419715720574</v>
      </c>
      <c r="N18" s="313">
        <f>'1.4'!O16</f>
        <v>14935.114544992084</v>
      </c>
      <c r="O18" s="313">
        <f>'1.4'!P16</f>
        <v>18544.031599033628</v>
      </c>
      <c r="P18" s="313">
        <f>'1.4'!Q16</f>
        <v>17376.722888696328</v>
      </c>
      <c r="Q18" s="313">
        <f>'1.4'!R16</f>
        <v>12349.44990160928</v>
      </c>
      <c r="R18" s="313">
        <f>'1.4'!S16</f>
        <v>22842.915614551737</v>
      </c>
      <c r="S18" s="313">
        <f>'1.4'!T16</f>
        <v>14060.935879983885</v>
      </c>
      <c r="T18" s="313">
        <f>'1.4'!U16</f>
        <v>17185.665482716042</v>
      </c>
      <c r="U18" s="313">
        <f>'1.4'!V16</f>
        <v>16986.853269265823</v>
      </c>
      <c r="V18" s="313">
        <f>'1.4'!W16</f>
        <v>23287.809095688863</v>
      </c>
      <c r="W18" s="313">
        <f>'1.4'!X16</f>
        <v>44951.438540030402</v>
      </c>
      <c r="X18" s="313">
        <f>'1.4'!Y16</f>
        <v>21970.82841526813</v>
      </c>
      <c r="Y18" s="313">
        <f>'1.4'!Z16</f>
        <v>30211.078795604466</v>
      </c>
      <c r="Z18" s="313">
        <f>'1.4'!AA16</f>
        <v>53371.521599900057</v>
      </c>
      <c r="AA18" s="313">
        <f>'1.4'!AB16</f>
        <v>26594.804519824334</v>
      </c>
      <c r="AB18" s="313">
        <f>'1.4'!AC16</f>
        <v>27043.353219870216</v>
      </c>
      <c r="AC18" s="313">
        <f>'1.4'!AD16</f>
        <v>21972.761472157305</v>
      </c>
      <c r="AD18" s="313">
        <f>'1.4'!AE16</f>
        <v>16396.357156778755</v>
      </c>
      <c r="AE18" s="313">
        <f>'1.4'!AF16</f>
        <v>15913.814642929778</v>
      </c>
      <c r="AF18" s="313">
        <f>'1.4'!AG16</f>
        <v>9808.6261508394109</v>
      </c>
      <c r="AG18" s="313">
        <f>'1.4'!AH16</f>
        <v>12499.483235700667</v>
      </c>
      <c r="AH18" s="313">
        <f>'1.4'!AI16</f>
        <v>16044.283196125038</v>
      </c>
      <c r="AI18" s="313">
        <f>'1.4'!AJ16</f>
        <v>14073.597297701897</v>
      </c>
      <c r="AJ18" s="313">
        <f>'1.4'!AK16</f>
        <v>25376.697279844506</v>
      </c>
      <c r="AK18" s="313">
        <f>'1.4'!AL16</f>
        <v>30727.476567990758</v>
      </c>
      <c r="AL18" s="313">
        <f>'1.4'!AM16</f>
        <v>32967.917171163375</v>
      </c>
      <c r="AM18" s="313">
        <f>'1.4'!AN16</f>
        <v>29185.119012463041</v>
      </c>
      <c r="AN18" s="313">
        <f>'1.4'!AO16</f>
        <v>17300.495599371461</v>
      </c>
      <c r="AO18" s="313">
        <f>'1.4'!AP16</f>
        <v>15848.686886033182</v>
      </c>
      <c r="AP18" s="313">
        <f>'1.4'!AQ16</f>
        <v>20337.314872812742</v>
      </c>
      <c r="AQ18" s="313">
        <f>'1.4'!AR16</f>
        <v>13453.28699597792</v>
      </c>
      <c r="AR18" s="313">
        <f>'1.4'!AS16</f>
        <v>10572.655480573614</v>
      </c>
      <c r="AS18" s="313">
        <f>'1.4'!AT16</f>
        <v>4433.9871502669985</v>
      </c>
      <c r="AT18" s="313">
        <f>'1.4'!AU16</f>
        <v>12349.193883843149</v>
      </c>
      <c r="AU18" s="313">
        <f>'1.4'!AV16</f>
        <v>13378.720250587929</v>
      </c>
      <c r="AV18" s="313">
        <f>'1.4'!AW16</f>
        <v>29647.834263492354</v>
      </c>
      <c r="AW18" s="313">
        <f>'1.4'!AX16</f>
        <v>21189.627247851022</v>
      </c>
      <c r="AX18" s="313" t="str">
        <f>'1.4'!AY16</f>
        <v>n.d.</v>
      </c>
    </row>
    <row r="19" spans="1:50" hidden="1" x14ac:dyDescent="0.2">
      <c r="A19" s="316" t="s">
        <v>393</v>
      </c>
      <c r="B19" s="313">
        <f>'1.4'!C17</f>
        <v>15299.567188360001</v>
      </c>
      <c r="C19" s="313">
        <f>'1.4'!D17</f>
        <v>19584.409358379999</v>
      </c>
      <c r="D19" s="313">
        <f>'1.4'!E17</f>
        <v>26573.242448839996</v>
      </c>
      <c r="E19" s="313">
        <f>'1.4'!F17</f>
        <v>18983.570094589999</v>
      </c>
      <c r="F19" s="313">
        <f>'1.4'!G17</f>
        <v>16735.814682969998</v>
      </c>
      <c r="G19" s="313">
        <f>'1.4'!H17</f>
        <v>21996.7792252</v>
      </c>
      <c r="H19" s="313">
        <f>'1.4'!I17</f>
        <v>23069.551821419998</v>
      </c>
      <c r="I19" s="313">
        <f>'1.4'!J17</f>
        <v>18256.214781550003</v>
      </c>
      <c r="J19" s="313">
        <f>'1.4'!K17</f>
        <v>22256.873459530001</v>
      </c>
      <c r="K19" s="313">
        <f>'1.4'!L17</f>
        <v>21449.936486120001</v>
      </c>
      <c r="L19" s="313">
        <f>'1.4'!M17</f>
        <v>41242.437095350004</v>
      </c>
      <c r="M19" s="313">
        <f>'1.4'!N17</f>
        <v>32963.168629430002</v>
      </c>
      <c r="N19" s="313">
        <f>'1.4'!O17</f>
        <v>20905.960902260002</v>
      </c>
      <c r="O19" s="313">
        <f>'1.4'!P17</f>
        <v>29727.766322050004</v>
      </c>
      <c r="P19" s="313">
        <f>'1.4'!Q17</f>
        <v>29184.068456409994</v>
      </c>
      <c r="Q19" s="313">
        <f>'1.4'!R17</f>
        <v>42760.236114840001</v>
      </c>
      <c r="R19" s="313">
        <f>'1.4'!S17</f>
        <v>25513.263146780002</v>
      </c>
      <c r="S19" s="313">
        <f>'1.4'!T17</f>
        <v>25256.97883606</v>
      </c>
      <c r="T19" s="313">
        <f>'1.4'!U17</f>
        <v>28478.195830900004</v>
      </c>
      <c r="U19" s="313">
        <f>'1.4'!V17</f>
        <v>22226.21500249</v>
      </c>
      <c r="V19" s="313">
        <f>'1.4'!W17</f>
        <v>16971.957117190002</v>
      </c>
      <c r="W19" s="313">
        <f>'1.4'!X17</f>
        <v>24888.671731589995</v>
      </c>
      <c r="X19" s="313">
        <f>'1.4'!Y17</f>
        <v>27227.151147009998</v>
      </c>
      <c r="Y19" s="313">
        <f>'1.4'!Z17</f>
        <v>26747.801041160004</v>
      </c>
      <c r="Z19" s="313">
        <f>'1.4'!AA17</f>
        <v>29772.700143719994</v>
      </c>
      <c r="AA19" s="313">
        <f>'1.4'!AB17</f>
        <v>21234.211884379994</v>
      </c>
      <c r="AB19" s="313">
        <f>'1.4'!AC17</f>
        <v>23376.402333150007</v>
      </c>
      <c r="AC19" s="313">
        <f>'1.4'!AD17</f>
        <v>43748.798787790016</v>
      </c>
      <c r="AD19" s="313">
        <f>'1.4'!AE17</f>
        <v>24541.761860229999</v>
      </c>
      <c r="AE19" s="313">
        <f>'1.4'!AF17</f>
        <v>26128.384441870003</v>
      </c>
      <c r="AF19" s="313">
        <f>'1.4'!AG17</f>
        <v>32215.85153439</v>
      </c>
      <c r="AG19" s="313">
        <f>'1.4'!AH17</f>
        <v>31767.867866359986</v>
      </c>
      <c r="AH19" s="313">
        <f>'1.4'!AI17</f>
        <v>31535.816948569998</v>
      </c>
      <c r="AI19" s="313">
        <f>'1.4'!AJ17</f>
        <v>36938.596625330007</v>
      </c>
      <c r="AJ19" s="313">
        <f>'1.4'!AK17</f>
        <v>39597.179088110002</v>
      </c>
      <c r="AK19" s="313">
        <f>'1.4'!AL17</f>
        <v>43666.552086329997</v>
      </c>
      <c r="AL19" s="313">
        <f>'1.4'!AM17</f>
        <v>31268.418069539992</v>
      </c>
      <c r="AM19" s="313">
        <f>'1.4'!AN17</f>
        <v>36672.279975180005</v>
      </c>
      <c r="AN19" s="313">
        <f>'1.4'!AO17</f>
        <v>41114.974968380004</v>
      </c>
      <c r="AO19" s="313">
        <f>'1.4'!AP17</f>
        <v>124897.17159375999</v>
      </c>
      <c r="AP19" s="313">
        <f>'1.4'!AQ17</f>
        <v>36714.058161320005</v>
      </c>
      <c r="AQ19" s="313">
        <f>'1.4'!AR17</f>
        <v>26349.972035379997</v>
      </c>
      <c r="AR19" s="313">
        <f>'1.4'!AS17</f>
        <v>28038.043545150005</v>
      </c>
      <c r="AS19" s="313">
        <f>'1.4'!AT17</f>
        <v>34389.851625700001</v>
      </c>
      <c r="AT19" s="313">
        <f>'1.4'!AU17</f>
        <v>40564.747922680006</v>
      </c>
      <c r="AU19" s="313">
        <f>'1.4'!AV17</f>
        <v>55844.399117120003</v>
      </c>
      <c r="AV19" s="313">
        <f>'1.4'!AW17</f>
        <v>52433.303993300004</v>
      </c>
      <c r="AW19" s="313">
        <f>'1.4'!AX17</f>
        <v>69687.224515940004</v>
      </c>
      <c r="AX19" s="313">
        <f>'1.4'!AY17</f>
        <v>68552.602323330007</v>
      </c>
    </row>
    <row r="20" spans="1:50" hidden="1" x14ac:dyDescent="0.2">
      <c r="A20" s="313" t="s">
        <v>912</v>
      </c>
      <c r="B20" s="313">
        <f>'1.4'!C18</f>
        <v>213964.02365596488</v>
      </c>
      <c r="C20" s="313">
        <f>'1.4'!D18</f>
        <v>216333.06832191779</v>
      </c>
      <c r="D20" s="313">
        <f>'1.4'!E18</f>
        <v>229217.83616979787</v>
      </c>
      <c r="E20" s="313">
        <f>'1.4'!F18</f>
        <v>251546.55155956064</v>
      </c>
      <c r="F20" s="313">
        <f>'1.4'!G18</f>
        <v>236087.35064407933</v>
      </c>
      <c r="G20" s="313">
        <f>'1.4'!H18</f>
        <v>259860.04849842214</v>
      </c>
      <c r="H20" s="313">
        <f>'1.4'!I18</f>
        <v>256516.08573118178</v>
      </c>
      <c r="I20" s="313">
        <f>'1.4'!J18</f>
        <v>289521.3337220223</v>
      </c>
      <c r="J20" s="313">
        <f>'1.4'!K18</f>
        <v>262583.74844476907</v>
      </c>
      <c r="K20" s="313">
        <f>'1.4'!L18</f>
        <v>275823.77344588761</v>
      </c>
      <c r="L20" s="313">
        <f>'1.4'!M18</f>
        <v>286125.16115799203</v>
      </c>
      <c r="M20" s="313">
        <f>'1.4'!N18</f>
        <v>292617.03426764987</v>
      </c>
      <c r="N20" s="313">
        <f>'1.4'!O18</f>
        <v>296051.31053605943</v>
      </c>
      <c r="O20" s="313">
        <f>'1.4'!P18</f>
        <v>311528.07284733048</v>
      </c>
      <c r="P20" s="313">
        <f>'1.4'!Q18</f>
        <v>314596.17443896882</v>
      </c>
      <c r="Q20" s="313">
        <f>'1.4'!R18</f>
        <v>343368.0883480765</v>
      </c>
      <c r="R20" s="313">
        <f>'1.4'!S18</f>
        <v>328703.96434461663</v>
      </c>
      <c r="S20" s="313">
        <f>'1.4'!T18</f>
        <v>319410.79028551525</v>
      </c>
      <c r="T20" s="313">
        <f>'1.4'!U18</f>
        <v>388986.14209410246</v>
      </c>
      <c r="U20" s="313">
        <f>'1.4'!V18</f>
        <v>393076.78694950981</v>
      </c>
      <c r="V20" s="313">
        <f>'1.4'!W18</f>
        <v>423358.95162048371</v>
      </c>
      <c r="W20" s="313">
        <f>'1.4'!X18</f>
        <v>381951.71706943796</v>
      </c>
      <c r="X20" s="313">
        <f>'1.4'!Y18</f>
        <v>457690.534331906</v>
      </c>
      <c r="Y20" s="313">
        <f>'1.4'!Z18</f>
        <v>458272.9513064184</v>
      </c>
      <c r="Z20" s="313">
        <f>'1.4'!AA18</f>
        <v>409154.56143536739</v>
      </c>
      <c r="AA20" s="313">
        <f>'1.4'!AB18</f>
        <v>375634.46048122703</v>
      </c>
      <c r="AB20" s="313">
        <f>'1.4'!AC18</f>
        <v>415497.76723994198</v>
      </c>
      <c r="AC20" s="313">
        <f>'1.4'!AD18</f>
        <v>510001.67327994376</v>
      </c>
      <c r="AD20" s="313">
        <f>'1.4'!AE18</f>
        <v>414062.41621871467</v>
      </c>
      <c r="AE20" s="313">
        <f>'1.4'!AF18</f>
        <v>430968.94433499733</v>
      </c>
      <c r="AF20" s="313">
        <f>'1.4'!AG18</f>
        <v>427708.09371681523</v>
      </c>
      <c r="AG20" s="313">
        <f>'1.4'!AH18</f>
        <v>462696.00174942351</v>
      </c>
      <c r="AH20" s="313">
        <f>'1.4'!AI18</f>
        <v>442307.08674484119</v>
      </c>
      <c r="AI20" s="313">
        <f>'1.4'!AJ18</f>
        <v>473373.67424158519</v>
      </c>
      <c r="AJ20" s="313">
        <f>'1.4'!AK18</f>
        <v>472804.93684833864</v>
      </c>
      <c r="AK20" s="313">
        <f>'1.4'!AL18</f>
        <v>456729.34774682263</v>
      </c>
      <c r="AL20" s="313">
        <f>'1.4'!AM18</f>
        <v>473650.19583559129</v>
      </c>
      <c r="AM20" s="313">
        <f>'1.4'!AN18</f>
        <v>430078.16093057999</v>
      </c>
      <c r="AN20" s="313">
        <f>'1.4'!AO18</f>
        <v>444992.17131168244</v>
      </c>
      <c r="AO20" s="313">
        <f>'1.4'!AP18</f>
        <v>550146.51100050157</v>
      </c>
      <c r="AP20" s="313">
        <f>'1.4'!AQ18</f>
        <v>451214.94470958679</v>
      </c>
      <c r="AQ20" s="313">
        <f>'1.4'!AR18</f>
        <v>654084.6198624277</v>
      </c>
      <c r="AR20" s="313">
        <f>'1.4'!AS18</f>
        <v>625596.98989442678</v>
      </c>
      <c r="AS20" s="313">
        <f>'1.4'!AT18</f>
        <v>549663.82596414723</v>
      </c>
      <c r="AT20" s="313">
        <f>'1.4'!AU18</f>
        <v>464355.54625635967</v>
      </c>
      <c r="AU20" s="313">
        <f>'1.4'!AV18</f>
        <v>570655.85342077084</v>
      </c>
      <c r="AV20" s="313">
        <f>'1.4'!AW18</f>
        <v>552725.46239449747</v>
      </c>
      <c r="AW20" s="313">
        <f>'1.4'!AX18</f>
        <v>543737.74331534468</v>
      </c>
      <c r="AX20" s="313">
        <f>'1.4'!AY18</f>
        <v>538429.54301439889</v>
      </c>
    </row>
    <row r="21" spans="1:50" hidden="1" x14ac:dyDescent="0.2">
      <c r="A21" s="11" t="s">
        <v>913</v>
      </c>
      <c r="B21" s="313">
        <f>'1.4'!C19</f>
        <v>208108.56245129288</v>
      </c>
      <c r="C21" s="313">
        <f>'1.4'!D19</f>
        <v>209045.99213949277</v>
      </c>
      <c r="D21" s="313">
        <f>'1.4'!E19</f>
        <v>222181.19197403587</v>
      </c>
      <c r="E21" s="313">
        <f>'1.4'!F19</f>
        <v>242016.53395567561</v>
      </c>
      <c r="F21" s="313">
        <f>'1.4'!G19</f>
        <v>230842.98314115734</v>
      </c>
      <c r="G21" s="313">
        <f>'1.4'!H19</f>
        <v>255059.39234465518</v>
      </c>
      <c r="H21" s="313">
        <f>'1.4'!I19</f>
        <v>249930.66084814977</v>
      </c>
      <c r="I21" s="313">
        <f>'1.4'!J19</f>
        <v>282270.36043607234</v>
      </c>
      <c r="J21" s="313">
        <f>'1.4'!K19</f>
        <v>258034.51852698223</v>
      </c>
      <c r="K21" s="313">
        <f>'1.4'!L19</f>
        <v>270188.07528782601</v>
      </c>
      <c r="L21" s="313">
        <f>'1.4'!M19</f>
        <v>280369.04473407392</v>
      </c>
      <c r="M21" s="313">
        <f>'1.4'!N19</f>
        <v>284994.41438954289</v>
      </c>
      <c r="N21" s="313">
        <f>'1.4'!O19</f>
        <v>290639.32833265938</v>
      </c>
      <c r="O21" s="313">
        <f>'1.4'!P19</f>
        <v>306148.01926752046</v>
      </c>
      <c r="P21" s="313">
        <f>'1.4'!Q19</f>
        <v>307724.16426576982</v>
      </c>
      <c r="Q21" s="313">
        <f>'1.4'!R19</f>
        <v>332956.07237839652</v>
      </c>
      <c r="R21" s="313">
        <f>'1.4'!S19</f>
        <v>320408.78241916362</v>
      </c>
      <c r="S21" s="313">
        <f>'1.4'!T19</f>
        <v>309751.26048363128</v>
      </c>
      <c r="T21" s="313">
        <f>'1.4'!U19</f>
        <v>378266.40755811438</v>
      </c>
      <c r="U21" s="313">
        <f>'1.4'!V19</f>
        <v>389388.52525694983</v>
      </c>
      <c r="V21" s="313">
        <f>'1.4'!W19</f>
        <v>417451.79343127669</v>
      </c>
      <c r="W21" s="313">
        <f>'1.4'!X19</f>
        <v>379711.58695803798</v>
      </c>
      <c r="X21" s="313">
        <f>'1.4'!Y19</f>
        <v>452567.35613369994</v>
      </c>
      <c r="Y21" s="313">
        <f>'1.4'!Z19</f>
        <v>451705.05791883642</v>
      </c>
      <c r="Z21" s="313">
        <f>'1.4'!AA19</f>
        <v>402001.95948003535</v>
      </c>
      <c r="AA21" s="313">
        <f>'1.4'!AB19</f>
        <v>371348.97652579506</v>
      </c>
      <c r="AB21" s="313">
        <f>'1.4'!AC19</f>
        <v>410796.55371454405</v>
      </c>
      <c r="AC21" s="313">
        <f>'1.4'!AD19</f>
        <v>501439.96941278281</v>
      </c>
      <c r="AD21" s="313">
        <f>'1.4'!AE19</f>
        <v>410734.27172029368</v>
      </c>
      <c r="AE21" s="313">
        <f>'1.4'!AF19</f>
        <v>427231.77531208534</v>
      </c>
      <c r="AF21" s="313">
        <f>'1.4'!AG19</f>
        <v>424494.18720798928</v>
      </c>
      <c r="AG21" s="313">
        <f>'1.4'!AH19</f>
        <v>457061.48535576649</v>
      </c>
      <c r="AH21" s="313">
        <f>'1.4'!AI19</f>
        <v>438720.26719673915</v>
      </c>
      <c r="AI21" s="313">
        <f>'1.4'!AJ19</f>
        <v>469691.50150884222</v>
      </c>
      <c r="AJ21" s="313">
        <f>'1.4'!AK19</f>
        <v>467045.1009999346</v>
      </c>
      <c r="AK21" s="313">
        <f>'1.4'!AL19</f>
        <v>447084.20583405858</v>
      </c>
      <c r="AL21" s="313">
        <f>'1.4'!AM19</f>
        <v>470090.2162236243</v>
      </c>
      <c r="AM21" s="313">
        <f>'1.4'!AN19</f>
        <v>425775.52960569703</v>
      </c>
      <c r="AN21" s="313">
        <f>'1.4'!AO19</f>
        <v>444152.99318071647</v>
      </c>
      <c r="AO21" s="313">
        <f>'1.4'!AP19</f>
        <v>540513.4692500626</v>
      </c>
      <c r="AP21" s="313">
        <f>'1.4'!AQ19</f>
        <v>447981.74417986278</v>
      </c>
      <c r="AQ21" s="313">
        <f>'1.4'!AR19</f>
        <v>649318.72992113966</v>
      </c>
      <c r="AR21" s="313">
        <f>'1.4'!AS19</f>
        <v>624606.19904786581</v>
      </c>
      <c r="AS21" s="313">
        <f>'1.4'!AT19</f>
        <v>541699.00964117725</v>
      </c>
      <c r="AT21" s="313">
        <f>'1.4'!AU19</f>
        <v>462448.75237430068</v>
      </c>
      <c r="AU21" s="313">
        <f>'1.4'!AV19</f>
        <v>565102.01939507585</v>
      </c>
      <c r="AV21" s="313">
        <f>'1.4'!AW19</f>
        <v>548532.19208410347</v>
      </c>
      <c r="AW21" s="313">
        <f>'1.4'!AX19</f>
        <v>541860.42190775578</v>
      </c>
      <c r="AX21" s="313">
        <f>'1.4'!AY19</f>
        <v>535274.2462866219</v>
      </c>
    </row>
    <row r="22" spans="1:50" hidden="1" x14ac:dyDescent="0.2">
      <c r="A22" s="316" t="s">
        <v>244</v>
      </c>
      <c r="B22" s="313">
        <f>'1.4'!C20</f>
        <v>27079.265655247997</v>
      </c>
      <c r="C22" s="313">
        <f>'1.4'!D20</f>
        <v>25467.489586529009</v>
      </c>
      <c r="D22" s="313">
        <f>'1.4'!E20</f>
        <v>25585.724690789004</v>
      </c>
      <c r="E22" s="313">
        <f>'1.4'!F20</f>
        <v>33766.746842231005</v>
      </c>
      <c r="F22" s="313">
        <f>'1.4'!G20</f>
        <v>27301.153152552994</v>
      </c>
      <c r="G22" s="313">
        <f>'1.4'!H20</f>
        <v>31843.445275472997</v>
      </c>
      <c r="H22" s="313">
        <f>'1.4'!I20</f>
        <v>27084.605452074</v>
      </c>
      <c r="I22" s="313">
        <f>'1.4'!J20</f>
        <v>34290.577900072996</v>
      </c>
      <c r="J22" s="313">
        <f>'1.4'!K20</f>
        <v>28312.550155262739</v>
      </c>
      <c r="K22" s="313">
        <f>'1.4'!L20</f>
        <v>32024.621140336814</v>
      </c>
      <c r="L22" s="313">
        <f>'1.4'!M20</f>
        <v>28244.775895476952</v>
      </c>
      <c r="M22" s="313">
        <f>'1.4'!N20</f>
        <v>36444.147596066352</v>
      </c>
      <c r="N22" s="313">
        <f>'1.4'!O20</f>
        <v>30341.018159778996</v>
      </c>
      <c r="O22" s="313">
        <f>'1.4'!P20</f>
        <v>35667.236537461999</v>
      </c>
      <c r="P22" s="313">
        <f>'1.4'!Q20</f>
        <v>31732.319489046</v>
      </c>
      <c r="Q22" s="313">
        <f>'1.4'!R20</f>
        <v>40054.148486100006</v>
      </c>
      <c r="R22" s="313">
        <f>'1.4'!S20</f>
        <v>33896.295104141005</v>
      </c>
      <c r="S22" s="313">
        <f>'1.4'!T20</f>
        <v>36190.078283633993</v>
      </c>
      <c r="T22" s="313">
        <f>'1.4'!U20</f>
        <v>35038.398587819996</v>
      </c>
      <c r="U22" s="313">
        <f>'1.4'!V20</f>
        <v>44577.978456133998</v>
      </c>
      <c r="V22" s="313">
        <f>'1.4'!W20</f>
        <v>38481.441623495994</v>
      </c>
      <c r="W22" s="313">
        <f>'1.4'!X20</f>
        <v>40814.484206501002</v>
      </c>
      <c r="X22" s="313">
        <f>'1.4'!Y20</f>
        <v>39330.122495326992</v>
      </c>
      <c r="Y22" s="313">
        <f>'1.4'!Z20</f>
        <v>49197.141241406003</v>
      </c>
      <c r="Z22" s="313">
        <f>'1.4'!AA20</f>
        <v>39507.610736711998</v>
      </c>
      <c r="AA22" s="313">
        <f>'1.4'!AB20</f>
        <v>41339.582644009999</v>
      </c>
      <c r="AB22" s="313">
        <f>'1.4'!AC20</f>
        <v>39958.945768256002</v>
      </c>
      <c r="AC22" s="313">
        <f>'1.4'!AD20</f>
        <v>53317.432627324</v>
      </c>
      <c r="AD22" s="313">
        <f>'1.4'!AE20</f>
        <v>43357.34123009607</v>
      </c>
      <c r="AE22" s="313">
        <f>'1.4'!AF20</f>
        <v>46891.570199798152</v>
      </c>
      <c r="AF22" s="313">
        <f>'1.4'!AG20</f>
        <v>42783.880955273344</v>
      </c>
      <c r="AG22" s="313">
        <f>'1.4'!AH20</f>
        <v>54866.60546232362</v>
      </c>
      <c r="AH22" s="313">
        <f>'1.4'!AI20</f>
        <v>45864.221122294002</v>
      </c>
      <c r="AI22" s="313">
        <f>'1.4'!AJ20</f>
        <v>46558.054308659004</v>
      </c>
      <c r="AJ22" s="313">
        <f>'1.4'!AK20</f>
        <v>45401.338327248995</v>
      </c>
      <c r="AK22" s="313">
        <f>'1.4'!AL20</f>
        <v>47333.463385572999</v>
      </c>
      <c r="AL22" s="313">
        <f>'1.4'!AM20</f>
        <v>51002.591470262007</v>
      </c>
      <c r="AM22" s="313">
        <f>'1.4'!AN20</f>
        <v>46310.191059729994</v>
      </c>
      <c r="AN22" s="313">
        <f>'1.4'!AO20</f>
        <v>47961.380607465995</v>
      </c>
      <c r="AO22" s="313">
        <f>'1.4'!AP20</f>
        <v>55206.191650249006</v>
      </c>
      <c r="AP22" s="313">
        <f>'1.4'!AQ20</f>
        <v>48749.234224072992</v>
      </c>
      <c r="AQ22" s="313">
        <f>'1.4'!AR20</f>
        <v>48451.663292175006</v>
      </c>
      <c r="AR22" s="313">
        <f>'1.4'!AS20</f>
        <v>49448.588463046995</v>
      </c>
      <c r="AS22" s="313">
        <f>'1.4'!AT20</f>
        <v>57107.689420207011</v>
      </c>
      <c r="AT22" s="313">
        <f>'1.4'!AU20</f>
        <v>49822.907402582998</v>
      </c>
      <c r="AU22" s="313">
        <f>'1.4'!AV20</f>
        <v>51245.619705824007</v>
      </c>
      <c r="AV22" s="313">
        <f>'1.4'!AW20</f>
        <v>50543.493002359006</v>
      </c>
      <c r="AW22" s="313">
        <f>'1.4'!AX20</f>
        <v>58293.788951014008</v>
      </c>
      <c r="AX22" s="313">
        <f>'1.4'!AY20</f>
        <v>50286.112665647001</v>
      </c>
    </row>
    <row r="23" spans="1:50" hidden="1" x14ac:dyDescent="0.2">
      <c r="A23" s="316" t="s">
        <v>245</v>
      </c>
      <c r="B23" s="313">
        <f>'1.4'!C21</f>
        <v>7675.7599331540005</v>
      </c>
      <c r="C23" s="313">
        <f>'1.4'!D21</f>
        <v>8721.2454073710014</v>
      </c>
      <c r="D23" s="313">
        <f>'1.4'!E21</f>
        <v>8838.813159198</v>
      </c>
      <c r="E23" s="313">
        <f>'1.4'!F21</f>
        <v>10848.090733473997</v>
      </c>
      <c r="F23" s="313">
        <f>'1.4'!G21</f>
        <v>7931.0564599969994</v>
      </c>
      <c r="G23" s="313">
        <f>'1.4'!H21</f>
        <v>8674.3538555430005</v>
      </c>
      <c r="H23" s="313">
        <f>'1.4'!I21</f>
        <v>9088.9330457759988</v>
      </c>
      <c r="I23" s="313">
        <f>'1.4'!J21</f>
        <v>12529.095539487998</v>
      </c>
      <c r="J23" s="313">
        <f>'1.4'!K21</f>
        <v>7949.390931748223</v>
      </c>
      <c r="K23" s="313">
        <f>'1.4'!L21</f>
        <v>9522.277533525692</v>
      </c>
      <c r="L23" s="313">
        <f>'1.4'!M21</f>
        <v>9812.0999051039671</v>
      </c>
      <c r="M23" s="313">
        <f>'1.4'!N21</f>
        <v>13578.420411338746</v>
      </c>
      <c r="N23" s="313">
        <f>'1.4'!O21</f>
        <v>9475.1413606769966</v>
      </c>
      <c r="O23" s="313">
        <f>'1.4'!P21</f>
        <v>10760.654057006001</v>
      </c>
      <c r="P23" s="313">
        <f>'1.4'!Q21</f>
        <v>10997.924381139997</v>
      </c>
      <c r="Q23" s="313">
        <f>'1.4'!R21</f>
        <v>14260.899755329001</v>
      </c>
      <c r="R23" s="313">
        <f>'1.4'!S21</f>
        <v>10232.044904640004</v>
      </c>
      <c r="S23" s="313">
        <f>'1.4'!T21</f>
        <v>11730.086081017995</v>
      </c>
      <c r="T23" s="313">
        <f>'1.4'!U21</f>
        <v>12655.011137669002</v>
      </c>
      <c r="U23" s="313">
        <f>'1.4'!V21</f>
        <v>16190.409017301003</v>
      </c>
      <c r="V23" s="313">
        <f>'1.4'!W21</f>
        <v>10699.765657125994</v>
      </c>
      <c r="W23" s="313">
        <f>'1.4'!X21</f>
        <v>11323.168587437001</v>
      </c>
      <c r="X23" s="313">
        <f>'1.4'!Y21</f>
        <v>12805.516279071002</v>
      </c>
      <c r="Y23" s="313">
        <f>'1.4'!Z21</f>
        <v>15912.746167624999</v>
      </c>
      <c r="Z23" s="313">
        <f>'1.4'!AA21</f>
        <v>12429.653449002002</v>
      </c>
      <c r="AA23" s="313">
        <f>'1.4'!AB21</f>
        <v>13093.38386111</v>
      </c>
      <c r="AB23" s="313">
        <f>'1.4'!AC21</f>
        <v>13338.790561683993</v>
      </c>
      <c r="AC23" s="313">
        <f>'1.4'!AD21</f>
        <v>20487.921614686013</v>
      </c>
      <c r="AD23" s="313">
        <f>'1.4'!AE21</f>
        <v>10527.633748281998</v>
      </c>
      <c r="AE23" s="313">
        <f>'1.4'!AF21</f>
        <v>12786.059038904998</v>
      </c>
      <c r="AF23" s="313">
        <f>'1.4'!AG21</f>
        <v>12536.262205849005</v>
      </c>
      <c r="AG23" s="313">
        <f>'1.4'!AH21</f>
        <v>17646.670531507003</v>
      </c>
      <c r="AH23" s="313">
        <f>'1.4'!AI21</f>
        <v>12321.424499467998</v>
      </c>
      <c r="AI23" s="313">
        <f>'1.4'!AJ21</f>
        <v>12851.022994651999</v>
      </c>
      <c r="AJ23" s="313">
        <f>'1.4'!AK21</f>
        <v>14191.765819460998</v>
      </c>
      <c r="AK23" s="313">
        <f>'1.4'!AL21</f>
        <v>17843.336773837</v>
      </c>
      <c r="AL23" s="313">
        <f>'1.4'!AM21</f>
        <v>11767.224171647998</v>
      </c>
      <c r="AM23" s="313">
        <f>'1.4'!AN21</f>
        <v>13275.638007919002</v>
      </c>
      <c r="AN23" s="313">
        <f>'1.4'!AO21</f>
        <v>13416.25072993</v>
      </c>
      <c r="AO23" s="313">
        <f>'1.4'!AP21</f>
        <v>18554.092330160991</v>
      </c>
      <c r="AP23" s="313">
        <f>'1.4'!AQ21</f>
        <v>11881.651808908002</v>
      </c>
      <c r="AQ23" s="313">
        <f>'1.4'!AR21</f>
        <v>15253.38443344499</v>
      </c>
      <c r="AR23" s="313">
        <f>'1.4'!AS21</f>
        <v>14389.281310917</v>
      </c>
      <c r="AS23" s="313">
        <f>'1.4'!AT21</f>
        <v>17421.918127509005</v>
      </c>
      <c r="AT23" s="313">
        <f>'1.4'!AU21</f>
        <v>9854.6140466349971</v>
      </c>
      <c r="AU23" s="313">
        <f>'1.4'!AV21</f>
        <v>16592.752499967995</v>
      </c>
      <c r="AV23" s="313">
        <f>'1.4'!AW21</f>
        <v>15208.515024523</v>
      </c>
      <c r="AW23" s="313">
        <f>'1.4'!AX21</f>
        <v>20743.340740909996</v>
      </c>
      <c r="AX23" s="313">
        <f>'1.4'!AY21</f>
        <v>13240.667501843001</v>
      </c>
    </row>
    <row r="24" spans="1:50" hidden="1" x14ac:dyDescent="0.2">
      <c r="A24" s="316" t="s">
        <v>911</v>
      </c>
      <c r="B24" s="313">
        <f>'1.4'!C22</f>
        <v>20775.34607186689</v>
      </c>
      <c r="C24" s="313">
        <f>'1.4'!D22</f>
        <v>16976.691047304252</v>
      </c>
      <c r="D24" s="313">
        <f>'1.4'!E22</f>
        <v>22753.332485312672</v>
      </c>
      <c r="E24" s="313">
        <f>'1.4'!F22</f>
        <v>24849.254828445111</v>
      </c>
      <c r="F24" s="313">
        <f>'1.4'!G22</f>
        <v>30414.348442940787</v>
      </c>
      <c r="G24" s="313">
        <f>'1.4'!H22</f>
        <v>26849.183283793871</v>
      </c>
      <c r="H24" s="313">
        <f>'1.4'!I22</f>
        <v>28771.020860334309</v>
      </c>
      <c r="I24" s="313">
        <f>'1.4'!J22</f>
        <v>37055.558663319454</v>
      </c>
      <c r="J24" s="313">
        <f>'1.4'!K22</f>
        <v>23132.560945384979</v>
      </c>
      <c r="K24" s="313">
        <f>'1.4'!L22</f>
        <v>23282.409376375093</v>
      </c>
      <c r="L24" s="313">
        <f>'1.4'!M22</f>
        <v>33858.231903088905</v>
      </c>
      <c r="M24" s="313">
        <f>'1.4'!N22</f>
        <v>19009.908008977614</v>
      </c>
      <c r="N24" s="313">
        <f>'1.4'!O22</f>
        <v>32153.059362851807</v>
      </c>
      <c r="O24" s="313">
        <f>'1.4'!P22</f>
        <v>31832.861007275798</v>
      </c>
      <c r="P24" s="313">
        <f>'1.4'!Q22</f>
        <v>35062.718978277095</v>
      </c>
      <c r="Q24" s="313">
        <f>'1.4'!R22</f>
        <v>38425.259495904043</v>
      </c>
      <c r="R24" s="313">
        <f>'1.4'!S22</f>
        <v>35277.498267317911</v>
      </c>
      <c r="S24" s="313">
        <f>'1.4'!T22</f>
        <v>20891.233376044456</v>
      </c>
      <c r="T24" s="313">
        <f>'1.4'!U22</f>
        <v>64562.751928090416</v>
      </c>
      <c r="U24" s="313">
        <f>'1.4'!V22</f>
        <v>56300.656550562016</v>
      </c>
      <c r="V24" s="313">
        <f>'1.4'!W22</f>
        <v>116433.03568839392</v>
      </c>
      <c r="W24" s="313">
        <f>'1.4'!X22</f>
        <v>58656.075529222268</v>
      </c>
      <c r="X24" s="313">
        <f>'1.4'!Y22</f>
        <v>143112.11520087853</v>
      </c>
      <c r="Y24" s="313">
        <f>'1.4'!Z22</f>
        <v>43519.679030941006</v>
      </c>
      <c r="Z24" s="313">
        <f>'1.4'!AA22</f>
        <v>63229.631317751897</v>
      </c>
      <c r="AA24" s="313">
        <f>'1.4'!AB22</f>
        <v>37463.600806534305</v>
      </c>
      <c r="AB24" s="313">
        <f>'1.4'!AC22</f>
        <v>57359.918745704483</v>
      </c>
      <c r="AC24" s="313">
        <f>'1.4'!AD22</f>
        <v>54177.917207342216</v>
      </c>
      <c r="AD24" s="313">
        <f>'1.4'!AE22</f>
        <v>52491.778292746792</v>
      </c>
      <c r="AE24" s="313">
        <f>'1.4'!AF22</f>
        <v>53231.017412017332</v>
      </c>
      <c r="AF24" s="313">
        <f>'1.4'!AG22</f>
        <v>52808.624176234</v>
      </c>
      <c r="AG24" s="313">
        <f>'1.4'!AH22</f>
        <v>43997.088169461451</v>
      </c>
      <c r="AH24" s="313">
        <f>'1.4'!AI22</f>
        <v>51763.830638646432</v>
      </c>
      <c r="AI24" s="313">
        <f>'1.4'!AJ22</f>
        <v>78318.780855626581</v>
      </c>
      <c r="AJ24" s="313">
        <f>'1.4'!AK22</f>
        <v>67128.966583078683</v>
      </c>
      <c r="AK24" s="313">
        <f>'1.4'!AL22</f>
        <v>38236.464468689541</v>
      </c>
      <c r="AL24" s="313">
        <f>'1.4'!AM22</f>
        <v>64253.305499178517</v>
      </c>
      <c r="AM24" s="313">
        <f>'1.4'!AN22</f>
        <v>27186.185220214724</v>
      </c>
      <c r="AN24" s="313">
        <f>'1.4'!AO22</f>
        <v>19425.457407620117</v>
      </c>
      <c r="AO24" s="313">
        <f>'1.4'!AP22</f>
        <v>26534.737336586622</v>
      </c>
      <c r="AP24" s="313">
        <f>'1.4'!AQ22</f>
        <v>31759.524269487207</v>
      </c>
      <c r="AQ24" s="313">
        <f>'1.4'!AR22</f>
        <v>7961.5699071951949</v>
      </c>
      <c r="AR24" s="313">
        <f>'1.4'!AS22</f>
        <v>26040.182336251441</v>
      </c>
      <c r="AS24" s="313">
        <f>'1.4'!AT22</f>
        <v>13777.968309957143</v>
      </c>
      <c r="AT24" s="313">
        <f>'1.4'!AU22</f>
        <v>19509.311225062953</v>
      </c>
      <c r="AU24" s="313">
        <f>'1.4'!AV22</f>
        <v>31719.524992055409</v>
      </c>
      <c r="AV24" s="313">
        <f>'1.4'!AW22</f>
        <v>40456.78605966708</v>
      </c>
      <c r="AW24" s="313">
        <f>'1.4'!AX22</f>
        <v>18966.662204030596</v>
      </c>
      <c r="AX24" s="313" t="str">
        <f>'1.4'!AY22</f>
        <v>n.d.</v>
      </c>
    </row>
    <row r="25" spans="1:50" hidden="1" x14ac:dyDescent="0.2">
      <c r="A25" s="317" t="s">
        <v>248</v>
      </c>
      <c r="B25" s="313">
        <f>'1.4'!C23</f>
        <v>1001.7598428699999</v>
      </c>
      <c r="C25" s="313">
        <f>'1.4'!D23</f>
        <v>846.49527350000017</v>
      </c>
      <c r="D25" s="313">
        <f>'1.4'!E23</f>
        <v>943.23746943000015</v>
      </c>
      <c r="E25" s="313">
        <f>'1.4'!F23</f>
        <v>1544.59676717</v>
      </c>
      <c r="F25" s="313">
        <f>'1.4'!G23</f>
        <v>2123.62246185</v>
      </c>
      <c r="G25" s="313">
        <f>'1.4'!H23</f>
        <v>2220.8910860199994</v>
      </c>
      <c r="H25" s="313">
        <f>'1.4'!I23</f>
        <v>1351.2785513099998</v>
      </c>
      <c r="I25" s="313">
        <f>'1.4'!J23</f>
        <v>1712.6601059999998</v>
      </c>
      <c r="J25" s="313">
        <f>'1.4'!K23</f>
        <v>3719.9990609800002</v>
      </c>
      <c r="K25" s="313">
        <f>'1.4'!L23</f>
        <v>2721.0584540400005</v>
      </c>
      <c r="L25" s="313">
        <f>'1.4'!M23</f>
        <v>1499.3493680299998</v>
      </c>
      <c r="M25" s="313">
        <f>'1.4'!N23</f>
        <v>1521.1183881300001</v>
      </c>
      <c r="N25" s="313">
        <f>'1.4'!O23</f>
        <v>2643.110104241</v>
      </c>
      <c r="O25" s="313">
        <f>'1.4'!P23</f>
        <v>2502.1751021119999</v>
      </c>
      <c r="P25" s="313">
        <f>'1.4'!Q23</f>
        <v>5213.8712382379999</v>
      </c>
      <c r="Q25" s="313">
        <f>'1.4'!R23</f>
        <v>5524.5656476040003</v>
      </c>
      <c r="R25" s="313">
        <f>'1.4'!S23</f>
        <v>5287.2913221899998</v>
      </c>
      <c r="S25" s="313">
        <f>'1.4'!T23</f>
        <v>2983.5649868720002</v>
      </c>
      <c r="T25" s="313">
        <f>'1.4'!U23</f>
        <v>6729.9043692969999</v>
      </c>
      <c r="U25" s="313">
        <f>'1.4'!V23</f>
        <v>3207.9558212930001</v>
      </c>
      <c r="V25" s="313">
        <f>'1.4'!W23</f>
        <v>2693.18276169</v>
      </c>
      <c r="W25" s="313">
        <f>'1.4'!X23</f>
        <v>8729.6329616300009</v>
      </c>
      <c r="X25" s="313">
        <f>'1.4'!Y23</f>
        <v>9480.3938718900008</v>
      </c>
      <c r="Y25" s="313">
        <f>'1.4'!Z23</f>
        <v>34980.516448320006</v>
      </c>
      <c r="Z25" s="313">
        <f>'1.4'!AA23</f>
        <v>13285.758194219999</v>
      </c>
      <c r="AA25" s="313">
        <f>'1.4'!AB23</f>
        <v>1551.8603312800001</v>
      </c>
      <c r="AB25" s="313">
        <f>'1.4'!AC23</f>
        <v>10371.098061070001</v>
      </c>
      <c r="AC25" s="313">
        <f>'1.4'!AD23</f>
        <v>2582.6017491100001</v>
      </c>
      <c r="AD25" s="313">
        <f>'1.4'!AE23</f>
        <v>9909.7176263499987</v>
      </c>
      <c r="AE25" s="313">
        <f>'1.4'!AF23</f>
        <v>1567.2536940999998</v>
      </c>
      <c r="AF25" s="313">
        <f>'1.4'!AG23</f>
        <v>8605.8980051500002</v>
      </c>
      <c r="AG25" s="313">
        <f>'1.4'!AH23</f>
        <v>1918.7771756799998</v>
      </c>
      <c r="AH25" s="313">
        <f>'1.4'!AI23</f>
        <v>7170.7708840800005</v>
      </c>
      <c r="AI25" s="313">
        <f>'1.4'!AJ23</f>
        <v>1602.5297907899999</v>
      </c>
      <c r="AJ25" s="313">
        <f>'1.4'!AK23</f>
        <v>8085.9044506900009</v>
      </c>
      <c r="AK25" s="313">
        <f>'1.4'!AL23</f>
        <v>6840.5282269199997</v>
      </c>
      <c r="AL25" s="313">
        <f>'1.4'!AM23</f>
        <v>7421.8371489899992</v>
      </c>
      <c r="AM25" s="313">
        <f>'1.4'!AN23</f>
        <v>1311.8817042400001</v>
      </c>
      <c r="AN25" s="313">
        <f>'1.4'!AO23</f>
        <v>5306.8319863900015</v>
      </c>
      <c r="AO25" s="313">
        <f>'1.4'!AP23</f>
        <v>2396.2492569599999</v>
      </c>
      <c r="AP25" s="313">
        <f>'1.4'!AQ23</f>
        <v>3927.7450413379997</v>
      </c>
      <c r="AQ25" s="313">
        <f>'1.4'!AR23</f>
        <v>2162.0802419599995</v>
      </c>
      <c r="AR25" s="313">
        <f>'1.4'!AS23</f>
        <v>2696.9153464599999</v>
      </c>
      <c r="AS25" s="313">
        <f>'1.4'!AT23</f>
        <v>2496.6939066059999</v>
      </c>
      <c r="AT25" s="313">
        <f>'1.4'!AU23</f>
        <v>3210.5632211299994</v>
      </c>
      <c r="AU25" s="313">
        <f>'1.4'!AV23</f>
        <v>1448.9005577600001</v>
      </c>
      <c r="AV25" s="313">
        <f>'1.4'!AW23</f>
        <v>4222.1264021199995</v>
      </c>
      <c r="AW25" s="313">
        <f>'1.4'!AX23</f>
        <v>3349.0835851000002</v>
      </c>
      <c r="AX25" s="313">
        <f>'1.4'!AY23</f>
        <v>4681.3001946200002</v>
      </c>
    </row>
    <row r="26" spans="1:50" hidden="1" x14ac:dyDescent="0.2">
      <c r="A26" s="317" t="s">
        <v>243</v>
      </c>
      <c r="B26" s="313">
        <f>'1.4'!C24</f>
        <v>54349.80105284616</v>
      </c>
      <c r="C26" s="313">
        <f>'1.4'!D24</f>
        <v>62575.49456684231</v>
      </c>
      <c r="D26" s="313">
        <f>'1.4'!E24</f>
        <v>55371.619450069367</v>
      </c>
      <c r="E26" s="313">
        <f>'1.4'!F24</f>
        <v>68261.40686943708</v>
      </c>
      <c r="F26" s="313">
        <f>'1.4'!G24</f>
        <v>64829.906296634974</v>
      </c>
      <c r="G26" s="313">
        <f>'1.4'!H24</f>
        <v>68180.718158569856</v>
      </c>
      <c r="H26" s="313">
        <f>'1.4'!I24</f>
        <v>61759.967202396707</v>
      </c>
      <c r="I26" s="313">
        <f>'1.4'!J24</f>
        <v>81445.115719786176</v>
      </c>
      <c r="J26" s="313">
        <f>'1.4'!K24</f>
        <v>72049.148495731031</v>
      </c>
      <c r="K26" s="313">
        <f>'1.4'!L24</f>
        <v>77888.485347497568</v>
      </c>
      <c r="L26" s="313">
        <f>'1.4'!M24</f>
        <v>69113.585745557997</v>
      </c>
      <c r="M26" s="313">
        <f>'1.4'!N24</f>
        <v>87933.229838655097</v>
      </c>
      <c r="N26" s="313">
        <f>'1.4'!O24</f>
        <v>75175.719526626504</v>
      </c>
      <c r="O26" s="313">
        <f>'1.4'!P24</f>
        <v>83494.906110895652</v>
      </c>
      <c r="P26" s="313">
        <f>'1.4'!Q24</f>
        <v>72891.625815599007</v>
      </c>
      <c r="Q26" s="313">
        <f>'1.4'!R24</f>
        <v>87476.870518288633</v>
      </c>
      <c r="R26" s="313">
        <f>'1.4'!S24</f>
        <v>92653.923832680593</v>
      </c>
      <c r="S26" s="313">
        <f>'1.4'!T24</f>
        <v>89048.706615497882</v>
      </c>
      <c r="T26" s="313">
        <f>'1.4'!U24</f>
        <v>82480.210152664935</v>
      </c>
      <c r="U26" s="313">
        <f>'1.4'!V24</f>
        <v>89787.004943393185</v>
      </c>
      <c r="V26" s="313">
        <f>'1.4'!W24</f>
        <v>92296.23001191509</v>
      </c>
      <c r="W26" s="313">
        <f>'1.4'!X24</f>
        <v>92593.44045937591</v>
      </c>
      <c r="X26" s="313">
        <f>'1.4'!Y24</f>
        <v>79731.06330908151</v>
      </c>
      <c r="Y26" s="313">
        <f>'1.4'!Z24</f>
        <v>96578.10816237815</v>
      </c>
      <c r="Z26" s="313">
        <f>'1.4'!AA24</f>
        <v>92349.437186191484</v>
      </c>
      <c r="AA26" s="313">
        <f>'1.4'!AB24</f>
        <v>94397.332810444175</v>
      </c>
      <c r="AB26" s="313">
        <f>'1.4'!AC24</f>
        <v>86022.840766113484</v>
      </c>
      <c r="AC26" s="313">
        <f>'1.4'!AD24</f>
        <v>132767.3247623416</v>
      </c>
      <c r="AD26" s="313">
        <f>'1.4'!AE24</f>
        <v>99098.701367850415</v>
      </c>
      <c r="AE26" s="313">
        <f>'1.4'!AF24</f>
        <v>97882.080858836242</v>
      </c>
      <c r="AF26" s="313">
        <f>'1.4'!AG24</f>
        <v>92479.569712689452</v>
      </c>
      <c r="AG26" s="313">
        <f>'1.4'!AH24</f>
        <v>113730.39499054888</v>
      </c>
      <c r="AH26" s="313">
        <f>'1.4'!AI24</f>
        <v>109773.56283224911</v>
      </c>
      <c r="AI26" s="313">
        <f>'1.4'!AJ24</f>
        <v>111627.70603773204</v>
      </c>
      <c r="AJ26" s="313">
        <f>'1.4'!AK24</f>
        <v>101617.03468568184</v>
      </c>
      <c r="AK26" s="313">
        <f>'1.4'!AL24</f>
        <v>124554.20744717751</v>
      </c>
      <c r="AL26" s="313">
        <f>'1.4'!AM24</f>
        <v>111676.54179546685</v>
      </c>
      <c r="AM26" s="313">
        <f>'1.4'!AN24</f>
        <v>110186.10394604772</v>
      </c>
      <c r="AN26" s="313">
        <f>'1.4'!AO24</f>
        <v>110446.12823107408</v>
      </c>
      <c r="AO26" s="313">
        <f>'1.4'!AP24</f>
        <v>149428.50275824009</v>
      </c>
      <c r="AP26" s="313">
        <f>'1.4'!AQ24</f>
        <v>121736.30358229498</v>
      </c>
      <c r="AQ26" s="313">
        <f>'1.4'!AR24</f>
        <v>139705.77916420632</v>
      </c>
      <c r="AR26" s="313">
        <f>'1.4'!AS24</f>
        <v>176358.97656962386</v>
      </c>
      <c r="AS26" s="313">
        <f>'1.4'!AT24</f>
        <v>148565.8771491099</v>
      </c>
      <c r="AT26" s="313">
        <f>'1.4'!AU24</f>
        <v>133546.04573020805</v>
      </c>
      <c r="AU26" s="313">
        <f>'1.4'!AV24</f>
        <v>137249.08996204002</v>
      </c>
      <c r="AV26" s="313">
        <f>'1.4'!AW24</f>
        <v>148650.37171096099</v>
      </c>
      <c r="AW26" s="313">
        <f>'1.4'!AX24</f>
        <v>176021.67952490802</v>
      </c>
      <c r="AX26" s="313">
        <f>'1.4'!AY24</f>
        <v>170248.43365508202</v>
      </c>
    </row>
    <row r="27" spans="1:50" hidden="1" x14ac:dyDescent="0.2">
      <c r="A27" s="317" t="s">
        <v>578</v>
      </c>
      <c r="B27" s="313">
        <f>'1.4'!C25</f>
        <v>95676.545624032995</v>
      </c>
      <c r="C27" s="313">
        <f>'1.4'!D25</f>
        <v>92189.293538668004</v>
      </c>
      <c r="D27" s="313">
        <f>'1.4'!E25</f>
        <v>106058.51004903502</v>
      </c>
      <c r="E27" s="313">
        <f>'1.4'!F25</f>
        <v>99052.973948611005</v>
      </c>
      <c r="F27" s="313">
        <f>'1.4'!G25</f>
        <v>95585.969056467991</v>
      </c>
      <c r="G27" s="313">
        <f>'1.4'!H25</f>
        <v>112744.636278929</v>
      </c>
      <c r="H27" s="313">
        <f>'1.4'!I25</f>
        <v>117946.58494413501</v>
      </c>
      <c r="I27" s="313">
        <f>'1.4'!J25</f>
        <v>108806.556988018</v>
      </c>
      <c r="J27" s="313">
        <f>'1.4'!K25</f>
        <v>115430.95469886679</v>
      </c>
      <c r="K27" s="313">
        <f>'1.4'!L25</f>
        <v>118850.81238995068</v>
      </c>
      <c r="L27" s="313">
        <f>'1.4'!M25</f>
        <v>131721.21692494524</v>
      </c>
      <c r="M27" s="313">
        <f>'1.4'!N25</f>
        <v>121851.12759320685</v>
      </c>
      <c r="N27" s="313">
        <f>'1.4'!O25</f>
        <v>133039.69333023499</v>
      </c>
      <c r="O27" s="313">
        <f>'1.4'!P25</f>
        <v>132554.77814724902</v>
      </c>
      <c r="P27" s="313">
        <f>'1.4'!Q25</f>
        <v>147142.10437624401</v>
      </c>
      <c r="Q27" s="313">
        <f>'1.4'!R25</f>
        <v>138567.82914005301</v>
      </c>
      <c r="R27" s="313">
        <f>'1.4'!S25</f>
        <v>134134.72461799099</v>
      </c>
      <c r="S27" s="313">
        <f>'1.4'!T25</f>
        <v>140483.263544121</v>
      </c>
      <c r="T27" s="313">
        <f>'1.4'!U25</f>
        <v>167659.219991675</v>
      </c>
      <c r="U27" s="313">
        <f>'1.4'!V25</f>
        <v>170435.24459633103</v>
      </c>
      <c r="V27" s="313">
        <f>'1.4'!W25</f>
        <v>149228.905556766</v>
      </c>
      <c r="W27" s="313">
        <f>'1.4'!X25</f>
        <v>158525.23783024901</v>
      </c>
      <c r="X27" s="313">
        <f>'1.4'!Y25</f>
        <v>159379.44696294802</v>
      </c>
      <c r="Y27" s="313">
        <f>'1.4'!Z25</f>
        <v>196656.41140966403</v>
      </c>
      <c r="Z27" s="313">
        <f>'1.4'!AA25</f>
        <v>174667.241667717</v>
      </c>
      <c r="AA27" s="313">
        <f>'1.4'!AB25</f>
        <v>175471.44414640201</v>
      </c>
      <c r="AB27" s="313">
        <f>'1.4'!AC25</f>
        <v>195871.50989642399</v>
      </c>
      <c r="AC27" s="313">
        <f>'1.4'!AD25</f>
        <v>226451.60988834299</v>
      </c>
      <c r="AD27" s="313">
        <f>'1.4'!AE25</f>
        <v>190716.68055811699</v>
      </c>
      <c r="AE27" s="313">
        <f>'1.4'!AF25</f>
        <v>205964.55911660602</v>
      </c>
      <c r="AF27" s="313">
        <f>'1.4'!AG25</f>
        <v>210489.62739630201</v>
      </c>
      <c r="AG27" s="313">
        <f>'1.4'!AH25</f>
        <v>217093.633114278</v>
      </c>
      <c r="AH27" s="313">
        <f>'1.4'!AI25</f>
        <v>207219.79880135501</v>
      </c>
      <c r="AI27" s="313">
        <f>'1.4'!AJ25</f>
        <v>209837.60292019899</v>
      </c>
      <c r="AJ27" s="313">
        <f>'1.4'!AK25</f>
        <v>220673.86681667104</v>
      </c>
      <c r="AK27" s="313">
        <f>'1.4'!AL25</f>
        <v>202806.73380241499</v>
      </c>
      <c r="AL27" s="313">
        <f>'1.4'!AM25</f>
        <v>218266.665953038</v>
      </c>
      <c r="AM27" s="313">
        <f>'1.4'!AN25</f>
        <v>215931.27630154399</v>
      </c>
      <c r="AN27" s="313">
        <f>'1.4'!AO25</f>
        <v>240787.08273183601</v>
      </c>
      <c r="AO27" s="313">
        <f>'1.4'!AP25</f>
        <v>244701.751512499</v>
      </c>
      <c r="AP27" s="313">
        <f>'1.4'!AQ25</f>
        <v>223432.68197590296</v>
      </c>
      <c r="AQ27" s="313">
        <f>'1.4'!AR25</f>
        <v>426271.67225446797</v>
      </c>
      <c r="AR27" s="313">
        <f>'1.4'!AS25</f>
        <v>347119.76660409902</v>
      </c>
      <c r="AS27" s="313">
        <f>'1.4'!AT25</f>
        <v>292778.94182876404</v>
      </c>
      <c r="AT27" s="313">
        <f>'1.4'!AU25</f>
        <v>237389.50697899799</v>
      </c>
      <c r="AU27" s="313">
        <f>'1.4'!AV25</f>
        <v>312178.15958960901</v>
      </c>
      <c r="AV27" s="313">
        <f>'1.4'!AW25</f>
        <v>277630.36166688299</v>
      </c>
      <c r="AW27" s="313">
        <f>'1.4'!AX25</f>
        <v>246946.50763742698</v>
      </c>
      <c r="AX27" s="313">
        <f>'1.4'!AY25</f>
        <v>286281.13955344004</v>
      </c>
    </row>
    <row r="28" spans="1:50" hidden="1" x14ac:dyDescent="0.2">
      <c r="A28" s="317" t="s">
        <v>396</v>
      </c>
      <c r="B28" s="313">
        <f>'1.4'!C26</f>
        <v>1550.0842712748254</v>
      </c>
      <c r="C28" s="313">
        <f>'1.4'!D26</f>
        <v>2269.2827192782015</v>
      </c>
      <c r="D28" s="313">
        <f>'1.4'!E26</f>
        <v>2629.9546702017924</v>
      </c>
      <c r="E28" s="313">
        <f>'1.4'!F26</f>
        <v>3693.4639663074499</v>
      </c>
      <c r="F28" s="313">
        <f>'1.4'!G26</f>
        <v>2656.9272707135674</v>
      </c>
      <c r="G28" s="313">
        <f>'1.4'!H26</f>
        <v>4546.1644063264339</v>
      </c>
      <c r="H28" s="313">
        <f>'1.4'!I26</f>
        <v>3928.2707921237611</v>
      </c>
      <c r="I28" s="313">
        <f>'1.4'!J26</f>
        <v>6430.7955193876705</v>
      </c>
      <c r="J28" s="313">
        <f>'1.4'!K26</f>
        <v>7439.9142390084562</v>
      </c>
      <c r="K28" s="313">
        <f>'1.4'!L26</f>
        <v>5898.4110461001801</v>
      </c>
      <c r="L28" s="313">
        <f>'1.4'!M26</f>
        <v>6119.7849918708744</v>
      </c>
      <c r="M28" s="313">
        <f>'1.4'!N26</f>
        <v>4656.4625531682641</v>
      </c>
      <c r="N28" s="313">
        <f>'1.4'!O26</f>
        <v>7811.5864882491005</v>
      </c>
      <c r="O28" s="313">
        <f>'1.4'!P26</f>
        <v>9335.4083055200317</v>
      </c>
      <c r="P28" s="313">
        <f>'1.4'!Q26</f>
        <v>4683.5999872257362</v>
      </c>
      <c r="Q28" s="313">
        <f>'1.4'!R26</f>
        <v>8646.4993351178327</v>
      </c>
      <c r="R28" s="313">
        <f>'1.4'!S26</f>
        <v>8927.0043702031217</v>
      </c>
      <c r="S28" s="313">
        <f>'1.4'!T26</f>
        <v>8424.3275964439817</v>
      </c>
      <c r="T28" s="313">
        <f>'1.4'!U26</f>
        <v>9140.9113908980889</v>
      </c>
      <c r="U28" s="313">
        <f>'1.4'!V26</f>
        <v>8889.2758719356279</v>
      </c>
      <c r="V28" s="313">
        <f>'1.4'!W26</f>
        <v>7619.2321318896866</v>
      </c>
      <c r="W28" s="313">
        <f>'1.4'!X26</f>
        <v>9069.5473836227902</v>
      </c>
      <c r="X28" s="313">
        <f>'1.4'!Y26</f>
        <v>8728.6980145039342</v>
      </c>
      <c r="Y28" s="313">
        <f>'1.4'!Z26</f>
        <v>14860.455458502234</v>
      </c>
      <c r="Z28" s="313">
        <f>'1.4'!AA26</f>
        <v>6532.62692844099</v>
      </c>
      <c r="AA28" s="313">
        <f>'1.4'!AB26</f>
        <v>8031.7719260145359</v>
      </c>
      <c r="AB28" s="313">
        <f>'1.4'!AC26</f>
        <v>7873.4499152920453</v>
      </c>
      <c r="AC28" s="313">
        <f>'1.4'!AD26</f>
        <v>11655.161563636004</v>
      </c>
      <c r="AD28" s="313">
        <f>'1.4'!AE26</f>
        <v>4632.4188968514482</v>
      </c>
      <c r="AE28" s="313">
        <f>'1.4'!AF26</f>
        <v>8909.2349918225882</v>
      </c>
      <c r="AF28" s="313">
        <f>'1.4'!AG26</f>
        <v>4790.3247564914363</v>
      </c>
      <c r="AG28" s="313">
        <f>'1.4'!AH26</f>
        <v>7808.3159119675674</v>
      </c>
      <c r="AH28" s="313">
        <f>'1.4'!AI26</f>
        <v>4606.6584186465871</v>
      </c>
      <c r="AI28" s="313">
        <f>'1.4'!AJ26</f>
        <v>8895.8046011835741</v>
      </c>
      <c r="AJ28" s="313">
        <f>'1.4'!AK26</f>
        <v>9946.224317103075</v>
      </c>
      <c r="AK28" s="313">
        <f>'1.4'!AL26</f>
        <v>9469.471729446559</v>
      </c>
      <c r="AL28" s="313">
        <f>'1.4'!AM26</f>
        <v>5702.0501850409073</v>
      </c>
      <c r="AM28" s="313">
        <f>'1.4'!AN26</f>
        <v>11574.253366001594</v>
      </c>
      <c r="AN28" s="313">
        <f>'1.4'!AO26</f>
        <v>6809.8614864002757</v>
      </c>
      <c r="AO28" s="313">
        <f>'1.4'!AP26</f>
        <v>43691.94440536687</v>
      </c>
      <c r="AP28" s="313">
        <f>'1.4'!AQ26</f>
        <v>6494.6032778586223</v>
      </c>
      <c r="AQ28" s="313">
        <f>'1.4'!AR26</f>
        <v>9512.5806276900985</v>
      </c>
      <c r="AR28" s="313">
        <f>'1.4'!AS26</f>
        <v>8552.488417467488</v>
      </c>
      <c r="AS28" s="313">
        <f>'1.4'!AT26</f>
        <v>9549.9208990241514</v>
      </c>
      <c r="AT28" s="313">
        <f>'1.4'!AU26</f>
        <v>9115.8037696837309</v>
      </c>
      <c r="AU28" s="313">
        <f>'1.4'!AV26</f>
        <v>14667.972087819488</v>
      </c>
      <c r="AV28" s="313">
        <f>'1.4'!AW26</f>
        <v>11820.538217590447</v>
      </c>
      <c r="AW28" s="313">
        <f>'1.4'!AX26</f>
        <v>17539.359264366107</v>
      </c>
      <c r="AX28" s="313">
        <f>'1.4'!AY26</f>
        <v>10536.592715989869</v>
      </c>
    </row>
    <row r="29" spans="1:50" hidden="1" x14ac:dyDescent="0.2">
      <c r="A29" s="11" t="s">
        <v>914</v>
      </c>
      <c r="B29" s="313">
        <f>'1.4'!C27</f>
        <v>5855.4612046719994</v>
      </c>
      <c r="C29" s="313">
        <f>'1.4'!D27</f>
        <v>7287.0761824250003</v>
      </c>
      <c r="D29" s="313">
        <f>'1.4'!E27</f>
        <v>7036.6441957619991</v>
      </c>
      <c r="E29" s="313">
        <f>'1.4'!F27</f>
        <v>9530.0176038850004</v>
      </c>
      <c r="F29" s="313">
        <f>'1.4'!G27</f>
        <v>5244.3675029220012</v>
      </c>
      <c r="G29" s="313">
        <f>'1.4'!H27</f>
        <v>4800.6561537669986</v>
      </c>
      <c r="H29" s="313">
        <f>'1.4'!I27</f>
        <v>6585.4248830320003</v>
      </c>
      <c r="I29" s="313">
        <f>'1.4'!J27</f>
        <v>7250.97328595</v>
      </c>
      <c r="J29" s="313">
        <f>'1.4'!K27</f>
        <v>4549.2299177868572</v>
      </c>
      <c r="K29" s="313">
        <f>'1.4'!L27</f>
        <v>5635.6981580615766</v>
      </c>
      <c r="L29" s="313">
        <f>'1.4'!M27</f>
        <v>5756.1164239181062</v>
      </c>
      <c r="M29" s="313">
        <f>'1.4'!N27</f>
        <v>7622.6198781069834</v>
      </c>
      <c r="N29" s="313">
        <f>'1.4'!O27</f>
        <v>5411.9822034000008</v>
      </c>
      <c r="O29" s="313">
        <f>'1.4'!P27</f>
        <v>5380.0535798100009</v>
      </c>
      <c r="P29" s="313">
        <f>'1.4'!Q27</f>
        <v>6872.0101731989998</v>
      </c>
      <c r="Q29" s="313">
        <f>'1.4'!R27</f>
        <v>10412.015969679998</v>
      </c>
      <c r="R29" s="313">
        <f>'1.4'!S27</f>
        <v>8295.1819254530001</v>
      </c>
      <c r="S29" s="313">
        <f>'1.4'!T27</f>
        <v>9659.5298018840022</v>
      </c>
      <c r="T29" s="313">
        <f>'1.4'!U27</f>
        <v>10719.734535988002</v>
      </c>
      <c r="U29" s="313">
        <f>'1.4'!V27</f>
        <v>3688.2616925599982</v>
      </c>
      <c r="V29" s="313">
        <f>'1.4'!W27</f>
        <v>5907.158189206998</v>
      </c>
      <c r="W29" s="313">
        <f>'1.4'!X27</f>
        <v>2240.1301114000007</v>
      </c>
      <c r="X29" s="313">
        <f>'1.4'!Y27</f>
        <v>5123.1781982060002</v>
      </c>
      <c r="Y29" s="313">
        <f>'1.4'!Z27</f>
        <v>6567.8933875820003</v>
      </c>
      <c r="Z29" s="313">
        <f>'1.4'!AA27</f>
        <v>7152.6019553319984</v>
      </c>
      <c r="AA29" s="313">
        <f>'1.4'!AB27</f>
        <v>4285.4839554320006</v>
      </c>
      <c r="AB29" s="313">
        <f>'1.4'!AC27</f>
        <v>4701.2135253980014</v>
      </c>
      <c r="AC29" s="313">
        <f>'1.4'!AD27</f>
        <v>8561.7038671609971</v>
      </c>
      <c r="AD29" s="313">
        <f>'1.4'!AE27</f>
        <v>3328.1444984210002</v>
      </c>
      <c r="AE29" s="313">
        <f>'1.4'!AF27</f>
        <v>3737.1690229119999</v>
      </c>
      <c r="AF29" s="313">
        <f>'1.4'!AG27</f>
        <v>3213.9065088259999</v>
      </c>
      <c r="AG29" s="313">
        <f>'1.4'!AH27</f>
        <v>5634.5163936570007</v>
      </c>
      <c r="AH29" s="313">
        <f>'1.4'!AI27</f>
        <v>3586.8195481019993</v>
      </c>
      <c r="AI29" s="313">
        <f>'1.4'!AJ27</f>
        <v>3682.1727327430008</v>
      </c>
      <c r="AJ29" s="313">
        <f>'1.4'!AK27</f>
        <v>5759.8358484040009</v>
      </c>
      <c r="AK29" s="313">
        <f>'1.4'!AL27</f>
        <v>9645.1419127640038</v>
      </c>
      <c r="AL29" s="313">
        <f>'1.4'!AM27</f>
        <v>3559.979611967</v>
      </c>
      <c r="AM29" s="313">
        <f>'1.4'!AN27</f>
        <v>4302.6313248829993</v>
      </c>
      <c r="AN29" s="313">
        <f>'1.4'!AO27</f>
        <v>839.17813096600048</v>
      </c>
      <c r="AO29" s="313">
        <f>'1.4'!AP27</f>
        <v>9633.0417504390025</v>
      </c>
      <c r="AP29" s="313">
        <f>'1.4'!AQ27</f>
        <v>3233.2005297240003</v>
      </c>
      <c r="AQ29" s="313">
        <f>'1.4'!AR27</f>
        <v>4765.889941288</v>
      </c>
      <c r="AR29" s="313">
        <f>'1.4'!AS27</f>
        <v>990.79084656099803</v>
      </c>
      <c r="AS29" s="313">
        <f>'1.4'!AT27</f>
        <v>7964.8163229700003</v>
      </c>
      <c r="AT29" s="313">
        <f>'1.4'!AU27</f>
        <v>1906.793882059</v>
      </c>
      <c r="AU29" s="313">
        <f>'1.4'!AV27</f>
        <v>5553.8340256949996</v>
      </c>
      <c r="AV29" s="313">
        <f>'1.4'!AW27</f>
        <v>4193.2703103939994</v>
      </c>
      <c r="AW29" s="313">
        <f>'1.4'!AX27</f>
        <v>1877.3214075890014</v>
      </c>
      <c r="AX29" s="313">
        <f>'1.4'!AY27</f>
        <v>3155.2967277769994</v>
      </c>
    </row>
    <row r="30" spans="1:50" hidden="1" x14ac:dyDescent="0.2">
      <c r="A30" s="317" t="s">
        <v>330</v>
      </c>
      <c r="B30" s="313">
        <f>'1.4'!C28</f>
        <v>5979.5512440419989</v>
      </c>
      <c r="C30" s="313">
        <f>'1.4'!D28</f>
        <v>7569.2083696249992</v>
      </c>
      <c r="D30" s="313">
        <f>'1.4'!E28</f>
        <v>7217.1970981220002</v>
      </c>
      <c r="E30" s="313">
        <f>'1.4'!F28</f>
        <v>10580.861020674998</v>
      </c>
      <c r="F30" s="313">
        <f>'1.4'!G28</f>
        <v>6238.0015644219993</v>
      </c>
      <c r="G30" s="313">
        <f>'1.4'!H28</f>
        <v>6543.3046106069996</v>
      </c>
      <c r="H30" s="313">
        <f>'1.4'!I28</f>
        <v>6860.3897531419989</v>
      </c>
      <c r="I30" s="313">
        <f>'1.4'!J28</f>
        <v>9638.7800998599996</v>
      </c>
      <c r="J30" s="313">
        <f>'1.4'!K28</f>
        <v>5122.100793206856</v>
      </c>
      <c r="K30" s="313">
        <f>'1.4'!L28</f>
        <v>6187.0463257715764</v>
      </c>
      <c r="L30" s="313">
        <f>'1.4'!M28</f>
        <v>6653.7057259581052</v>
      </c>
      <c r="M30" s="313">
        <f>'1.4'!N28</f>
        <v>9091.5750027369832</v>
      </c>
      <c r="N30" s="313">
        <f>'1.4'!O28</f>
        <v>5932.9114928899999</v>
      </c>
      <c r="O30" s="313">
        <f>'1.4'!P28</f>
        <v>7461.1241156800006</v>
      </c>
      <c r="P30" s="313">
        <f>'1.4'!Q28</f>
        <v>8934.2343415889991</v>
      </c>
      <c r="Q30" s="313">
        <f>'1.4'!R28</f>
        <v>10742.067742380001</v>
      </c>
      <c r="R30" s="313">
        <f>'1.4'!S28</f>
        <v>9198.7991721929993</v>
      </c>
      <c r="S30" s="313">
        <f>'1.4'!T28</f>
        <v>10249.964472234</v>
      </c>
      <c r="T30" s="313">
        <f>'1.4'!U28</f>
        <v>12374.018305977999</v>
      </c>
      <c r="U30" s="313">
        <f>'1.4'!V28</f>
        <v>9022.0091203099983</v>
      </c>
      <c r="V30" s="313">
        <f>'1.4'!W28</f>
        <v>6179.7889338969981</v>
      </c>
      <c r="W30" s="313">
        <f>'1.4'!X28</f>
        <v>5804.0510806600005</v>
      </c>
      <c r="X30" s="313">
        <f>'1.4'!Y28</f>
        <v>6611.2624244460003</v>
      </c>
      <c r="Y30" s="313">
        <f>'1.4'!Z28</f>
        <v>6719.810374581999</v>
      </c>
      <c r="Z30" s="313">
        <f>'1.4'!AA28</f>
        <v>7595.591755561999</v>
      </c>
      <c r="AA30" s="313">
        <f>'1.4'!AB28</f>
        <v>6170.5797725619996</v>
      </c>
      <c r="AB30" s="313">
        <f>'1.4'!AC28</f>
        <v>6075.9054753680011</v>
      </c>
      <c r="AC30" s="313">
        <f>'1.4'!AD28</f>
        <v>9542.1362128209985</v>
      </c>
      <c r="AD30" s="313">
        <f>'1.4'!AE28</f>
        <v>3801.472796261</v>
      </c>
      <c r="AE30" s="313">
        <f>'1.4'!AF28</f>
        <v>5703.4978591720001</v>
      </c>
      <c r="AF30" s="313">
        <f>'1.4'!AG28</f>
        <v>5424.708104456</v>
      </c>
      <c r="AG30" s="313">
        <f>'1.4'!AH28</f>
        <v>10578.810476786999</v>
      </c>
      <c r="AH30" s="313">
        <f>'1.4'!AI28</f>
        <v>3959.0647118919997</v>
      </c>
      <c r="AI30" s="313">
        <f>'1.4'!AJ28</f>
        <v>5698.4711718830004</v>
      </c>
      <c r="AJ30" s="313">
        <f>'1.4'!AK28</f>
        <v>6512.2963437240005</v>
      </c>
      <c r="AK30" s="313">
        <f>'1.4'!AL28</f>
        <v>10213.805319384002</v>
      </c>
      <c r="AL30" s="313">
        <f>'1.4'!AM28</f>
        <v>3966.3350442970004</v>
      </c>
      <c r="AM30" s="313">
        <f>'1.4'!AN28</f>
        <v>5368.5443019229997</v>
      </c>
      <c r="AN30" s="313">
        <f>'1.4'!AO28</f>
        <v>5495.6400400960001</v>
      </c>
      <c r="AO30" s="313">
        <f>'1.4'!AP28</f>
        <v>10865.502794419001</v>
      </c>
      <c r="AP30" s="313">
        <f>'1.4'!AQ28</f>
        <v>3691.8039172039998</v>
      </c>
      <c r="AQ30" s="313">
        <f>'1.4'!AR28</f>
        <v>5488.8604766879998</v>
      </c>
      <c r="AR30" s="313">
        <f>'1.4'!AS28</f>
        <v>6529.8943598610003</v>
      </c>
      <c r="AS30" s="313">
        <f>'1.4'!AT28</f>
        <v>8720.1209837599999</v>
      </c>
      <c r="AT30" s="313">
        <f>'1.4'!AU28</f>
        <v>2283.4922469389999</v>
      </c>
      <c r="AU30" s="313">
        <f>'1.4'!AV28</f>
        <v>6208.7676691249999</v>
      </c>
      <c r="AV30" s="313">
        <f>'1.4'!AW28</f>
        <v>5587.2443775339998</v>
      </c>
      <c r="AW30" s="313">
        <f>'1.4'!AX28</f>
        <v>8075.8703099389995</v>
      </c>
      <c r="AX30" s="313">
        <f>'1.4'!AY28</f>
        <v>3639.9202806269996</v>
      </c>
    </row>
    <row r="31" spans="1:50" hidden="1" x14ac:dyDescent="0.2">
      <c r="A31" s="317" t="s">
        <v>527</v>
      </c>
      <c r="B31" s="313">
        <f>'1.4'!C29</f>
        <v>124.09003937</v>
      </c>
      <c r="C31" s="313">
        <f>'1.4'!D29</f>
        <v>282.13218719999998</v>
      </c>
      <c r="D31" s="313">
        <f>'1.4'!E29</f>
        <v>180.55290236000002</v>
      </c>
      <c r="E31" s="313">
        <f>'1.4'!F29</f>
        <v>1050.84341679</v>
      </c>
      <c r="F31" s="313">
        <f>'1.4'!G29</f>
        <v>993.63406149999992</v>
      </c>
      <c r="G31" s="313">
        <f>'1.4'!H29</f>
        <v>1742.6484568400001</v>
      </c>
      <c r="H31" s="313">
        <f>'1.4'!I29</f>
        <v>274.96487010999999</v>
      </c>
      <c r="I31" s="313">
        <f>'1.4'!J29</f>
        <v>2387.8068139100001</v>
      </c>
      <c r="J31" s="313">
        <f>'1.4'!K29</f>
        <v>572.87087541999995</v>
      </c>
      <c r="K31" s="313">
        <f>'1.4'!L29</f>
        <v>551.34816770999998</v>
      </c>
      <c r="L31" s="313">
        <f>'1.4'!M29</f>
        <v>897.58930203999989</v>
      </c>
      <c r="M31" s="313">
        <f>'1.4'!N29</f>
        <v>1468.95512463</v>
      </c>
      <c r="N31" s="313">
        <f>'1.4'!O29</f>
        <v>520.92928948999997</v>
      </c>
      <c r="O31" s="313">
        <f>'1.4'!P29</f>
        <v>2081.0705358699997</v>
      </c>
      <c r="P31" s="313">
        <f>'1.4'!Q29</f>
        <v>2062.2241683899997</v>
      </c>
      <c r="Q31" s="313">
        <f>'1.4'!R29</f>
        <v>330.05177270000001</v>
      </c>
      <c r="R31" s="313">
        <f>'1.4'!S29</f>
        <v>903.61724674000004</v>
      </c>
      <c r="S31" s="313">
        <f>'1.4'!T29</f>
        <v>590.43467034999992</v>
      </c>
      <c r="T31" s="313">
        <f>'1.4'!U29</f>
        <v>1654.2837699899999</v>
      </c>
      <c r="U31" s="313">
        <f>'1.4'!V29</f>
        <v>5333.7474277500005</v>
      </c>
      <c r="V31" s="313">
        <f>'1.4'!W29</f>
        <v>272.63074469000003</v>
      </c>
      <c r="W31" s="313">
        <f>'1.4'!X29</f>
        <v>3563.9209692599998</v>
      </c>
      <c r="X31" s="313">
        <f>'1.4'!Y29</f>
        <v>1488.0842262400004</v>
      </c>
      <c r="Y31" s="313">
        <f>'1.4'!Z29</f>
        <v>151.91698700000001</v>
      </c>
      <c r="Z31" s="313">
        <f>'1.4'!AA29</f>
        <v>442.98980023000001</v>
      </c>
      <c r="AA31" s="313">
        <f>'1.4'!AB29</f>
        <v>1885.0958171300001</v>
      </c>
      <c r="AB31" s="313">
        <f>'1.4'!AC29</f>
        <v>1374.6919499699998</v>
      </c>
      <c r="AC31" s="313">
        <f>'1.4'!AD29</f>
        <v>980.4323456599999</v>
      </c>
      <c r="AD31" s="313">
        <f>'1.4'!AE29</f>
        <v>473.32829784</v>
      </c>
      <c r="AE31" s="313">
        <f>'1.4'!AF29</f>
        <v>1966.3288362599997</v>
      </c>
      <c r="AF31" s="313">
        <f>'1.4'!AG29</f>
        <v>2210.8015956299996</v>
      </c>
      <c r="AG31" s="313">
        <f>'1.4'!AH29</f>
        <v>4944.2940831299993</v>
      </c>
      <c r="AH31" s="313">
        <f>'1.4'!AI29</f>
        <v>372.24516378999999</v>
      </c>
      <c r="AI31" s="313">
        <f>'1.4'!AJ29</f>
        <v>2016.29843914</v>
      </c>
      <c r="AJ31" s="313">
        <f>'1.4'!AK29</f>
        <v>752.46049532000006</v>
      </c>
      <c r="AK31" s="313">
        <f>'1.4'!AL29</f>
        <v>568.66340662000005</v>
      </c>
      <c r="AL31" s="313">
        <f>'1.4'!AM29</f>
        <v>406.35543232999999</v>
      </c>
      <c r="AM31" s="313">
        <f>'1.4'!AN29</f>
        <v>1065.91297704</v>
      </c>
      <c r="AN31" s="313">
        <f>'1.4'!AO29</f>
        <v>4656.4619091300001</v>
      </c>
      <c r="AO31" s="313">
        <f>'1.4'!AP29</f>
        <v>1232.4610439799999</v>
      </c>
      <c r="AP31" s="313">
        <f>'1.4'!AQ29</f>
        <v>458.60338748000004</v>
      </c>
      <c r="AQ31" s="313">
        <f>'1.4'!AR29</f>
        <v>722.97053540000002</v>
      </c>
      <c r="AR31" s="313">
        <f>'1.4'!AS29</f>
        <v>5539.1035133000023</v>
      </c>
      <c r="AS31" s="313">
        <f>'1.4'!AT29</f>
        <v>755.30466078999984</v>
      </c>
      <c r="AT31" s="313">
        <f>'1.4'!AU29</f>
        <v>376.69836487999999</v>
      </c>
      <c r="AU31" s="313">
        <f>'1.4'!AV29</f>
        <v>654.93364342999996</v>
      </c>
      <c r="AV31" s="313">
        <f>'1.4'!AW29</f>
        <v>1393.97406714</v>
      </c>
      <c r="AW31" s="313">
        <f>'1.4'!AX29</f>
        <v>6198.5489023499995</v>
      </c>
      <c r="AX31" s="313">
        <f>'1.4'!AY29</f>
        <v>484.62355285000001</v>
      </c>
    </row>
    <row r="32" spans="1:50" hidden="1" x14ac:dyDescent="0.2">
      <c r="A32" t="s">
        <v>564</v>
      </c>
      <c r="B32" s="313">
        <f>'1.4'!C30</f>
        <v>1080.1016053949643</v>
      </c>
      <c r="C32" s="313">
        <f>'1.4'!D30</f>
        <v>3829.5658734206954</v>
      </c>
      <c r="D32" s="313">
        <f>'1.4'!E30</f>
        <v>798.57908335930551</v>
      </c>
      <c r="E32" s="313">
        <f>'1.4'!F30</f>
        <v>5607.693743859345</v>
      </c>
      <c r="F32" s="313">
        <f>'1.4'!G30</f>
        <v>18501.239509910753</v>
      </c>
      <c r="G32" s="313">
        <f>'1.4'!H30</f>
        <v>-2547.0342340464122</v>
      </c>
      <c r="H32" s="313">
        <f>'1.4'!I30</f>
        <v>2939.1382421958551</v>
      </c>
      <c r="I32" s="313">
        <f>'1.4'!J30</f>
        <v>-9737.7839521978167</v>
      </c>
      <c r="J32" s="313">
        <f>'1.4'!K30</f>
        <v>24797.704658536284</v>
      </c>
      <c r="K32" s="313">
        <f>'1.4'!L30</f>
        <v>-2805.3733573006466</v>
      </c>
      <c r="L32" s="313">
        <f>'1.4'!M30</f>
        <v>11092.903510045318</v>
      </c>
      <c r="M32" s="313">
        <f>'1.4'!N30</f>
        <v>19384.241264275261</v>
      </c>
      <c r="N32" s="313">
        <f>'1.4'!O30</f>
        <v>5868.2798485791864</v>
      </c>
      <c r="O32" s="313">
        <f>'1.4'!P30</f>
        <v>-1456.4645248551387</v>
      </c>
      <c r="P32" s="313">
        <f>'1.4'!Q30</f>
        <v>-19162.752410825458</v>
      </c>
      <c r="Q32" s="313">
        <f>'1.4'!R30</f>
        <v>20842.517183983422</v>
      </c>
      <c r="R32" s="313">
        <f>'1.4'!S30</f>
        <v>10719.61391189773</v>
      </c>
      <c r="S32" s="313">
        <f>'1.4'!T30</f>
        <v>-5709.2662058595597</v>
      </c>
      <c r="T32" s="313">
        <f>'1.4'!U30</f>
        <v>-78840.04464273648</v>
      </c>
      <c r="U32" s="313">
        <f>'1.4'!V30</f>
        <v>-47730.005441958841</v>
      </c>
      <c r="V32" s="313">
        <f>'1.4'!W30</f>
        <v>-75168.654541610682</v>
      </c>
      <c r="W32" s="313">
        <f>'1.4'!X30</f>
        <v>-20906.143069424696</v>
      </c>
      <c r="X32" s="313">
        <f>'1.4'!Y30</f>
        <v>-133757.31249870631</v>
      </c>
      <c r="Y32" s="313">
        <f>'1.4'!Z30</f>
        <v>-95049.30889044379</v>
      </c>
      <c r="Z32" s="313">
        <f>'1.4'!AA30</f>
        <v>-12226.946343221818</v>
      </c>
      <c r="AA32" s="313">
        <f>'1.4'!AB30</f>
        <v>-28099.734506784487</v>
      </c>
      <c r="AB32" s="313">
        <f>'1.4'!AC30</f>
        <v>-85837.604191391234</v>
      </c>
      <c r="AC32" s="313">
        <f>'1.4'!AD30</f>
        <v>-97344.751000016826</v>
      </c>
      <c r="AD32" s="313">
        <f>'1.4'!AE30</f>
        <v>-46744.868618080567</v>
      </c>
      <c r="AE32" s="313">
        <f>'1.4'!AF30</f>
        <v>-78688.812738113527</v>
      </c>
      <c r="AF32" s="313">
        <f>'1.4'!AG30</f>
        <v>-85555.965174809811</v>
      </c>
      <c r="AG32" s="313">
        <f>'1.4'!AH30</f>
        <v>-54968.212379205797</v>
      </c>
      <c r="AH32" s="313">
        <f>'1.4'!AI30</f>
        <v>-41735.412122439942</v>
      </c>
      <c r="AI32" s="313">
        <f>'1.4'!AJ30</f>
        <v>-83353.999476429643</v>
      </c>
      <c r="AJ32" s="313">
        <f>'1.4'!AK30</f>
        <v>-77111.761057449708</v>
      </c>
      <c r="AK32" s="313">
        <f>'1.4'!AL30</f>
        <v>-3441.5161291978438</v>
      </c>
      <c r="AL32" s="313">
        <f>'1.4'!AM30</f>
        <v>-36286.139030100137</v>
      </c>
      <c r="AM32" s="313">
        <f>'1.4'!AN30</f>
        <v>-15375.569627648219</v>
      </c>
      <c r="AN32" s="313">
        <f>'1.4'!AO30</f>
        <v>-41932.933011146917</v>
      </c>
      <c r="AO32" s="313">
        <f>'1.4'!AP30</f>
        <v>-14709.847806581703</v>
      </c>
      <c r="AP32" s="313">
        <f>'1.4'!AQ30</f>
        <v>-9375.78277385408</v>
      </c>
      <c r="AQ32" s="313">
        <f>'1.4'!AR30</f>
        <v>-365456.91609426844</v>
      </c>
      <c r="AR32" s="313">
        <f>'1.4'!AS30</f>
        <v>-245395.79792615329</v>
      </c>
      <c r="AS32" s="313">
        <f>'1.4'!AT30</f>
        <v>-67384.158347252291</v>
      </c>
      <c r="AT32" s="313">
        <f>'1.4'!AU30</f>
        <v>24243.704028598411</v>
      </c>
      <c r="AU32" s="313">
        <f>'1.4'!AV30</f>
        <v>-97054.36263704166</v>
      </c>
      <c r="AV32" s="313">
        <f>'1.4'!AW30</f>
        <v>-34373.605641467992</v>
      </c>
      <c r="AW32" s="313">
        <f>'1.4'!AX30</f>
        <v>62194.504261158872</v>
      </c>
      <c r="AX32" s="313">
        <f>'1.4'!AY30</f>
        <v>56261.742337385309</v>
      </c>
    </row>
    <row r="33" spans="1:50" hidden="1" x14ac:dyDescent="0.2">
      <c r="A33" t="s">
        <v>329</v>
      </c>
      <c r="B33" s="313">
        <f>'1.4'!C31</f>
        <v>7820.2223356671966</v>
      </c>
      <c r="C33" s="313">
        <f>'1.4'!D31</f>
        <v>9386.3413216807894</v>
      </c>
      <c r="D33" s="313">
        <f>'1.4'!E31</f>
        <v>9989.8949063141627</v>
      </c>
      <c r="E33" s="313">
        <f>'1.4'!F31</f>
        <v>22273.379996271586</v>
      </c>
      <c r="F33" s="313">
        <f>'1.4'!G31</f>
        <v>35939.031680914464</v>
      </c>
      <c r="G33" s="313">
        <f>'1.4'!H31</f>
        <v>14196.257030970577</v>
      </c>
      <c r="H33" s="313">
        <f>'1.4'!I31</f>
        <v>20080.333037685195</v>
      </c>
      <c r="I33" s="313">
        <f>'1.4'!J31</f>
        <v>17934.747486090317</v>
      </c>
      <c r="J33" s="313">
        <f>'1.4'!K31</f>
        <v>35082.588678472719</v>
      </c>
      <c r="K33" s="313">
        <f>'1.4'!L31</f>
        <v>11187.650978252481</v>
      </c>
      <c r="L33" s="313">
        <f>'1.4'!M31</f>
        <v>25783.062648075269</v>
      </c>
      <c r="M33" s="313">
        <f>'1.4'!N31</f>
        <v>24591.729557532279</v>
      </c>
      <c r="N33" s="313">
        <f>'1.4'!O31</f>
        <v>23086.224666438895</v>
      </c>
      <c r="O33" s="313">
        <f>'1.4'!P31</f>
        <v>11832.364883387025</v>
      </c>
      <c r="P33" s="313">
        <f>'1.4'!Q31</f>
        <v>-1476.7563212446839</v>
      </c>
      <c r="Q33" s="313">
        <f>'1.4'!R31</f>
        <v>46918.326778278191</v>
      </c>
      <c r="R33" s="313">
        <f>'1.4'!S31</f>
        <v>23154.1965646639</v>
      </c>
      <c r="S33" s="313">
        <f>'1.4'!T31</f>
        <v>1121.0312902010191</v>
      </c>
      <c r="T33" s="313">
        <f>'1.4'!U31</f>
        <v>-31462.958197362124</v>
      </c>
      <c r="U33" s="313">
        <f>'1.4'!V31</f>
        <v>-8416.2021606626513</v>
      </c>
      <c r="V33" s="313">
        <f>'1.4'!W31</f>
        <v>17976.572051094365</v>
      </c>
      <c r="W33" s="313">
        <f>'1.4'!X31</f>
        <v>-7201.5060802328371</v>
      </c>
      <c r="X33" s="313">
        <f>'1.4'!Y31</f>
        <v>-12616.025713095922</v>
      </c>
      <c r="Y33" s="313">
        <f>'1.4'!Z31</f>
        <v>-81740.708655107243</v>
      </c>
      <c r="Z33" s="313">
        <f>'1.4'!AA31</f>
        <v>-2368.8366253699933</v>
      </c>
      <c r="AA33" s="313">
        <f>'1.4'!AB31</f>
        <v>-17230.938220074531</v>
      </c>
      <c r="AB33" s="313">
        <f>'1.4'!AC31</f>
        <v>-55521.038665556945</v>
      </c>
      <c r="AC33" s="313">
        <f>'1.4'!AD31</f>
        <v>-65139.595264831936</v>
      </c>
      <c r="AD33" s="313">
        <f>'1.4'!AE31</f>
        <v>-10649.447482112533</v>
      </c>
      <c r="AE33" s="313">
        <f>'1.4'!AF31</f>
        <v>-41371.609969025987</v>
      </c>
      <c r="AF33" s="313">
        <f>'1.4'!AG31</f>
        <v>-42555.967149415213</v>
      </c>
      <c r="AG33" s="313">
        <f>'1.4'!AH31</f>
        <v>-23470.607445445014</v>
      </c>
      <c r="AH33" s="313">
        <f>'1.4'!AI31</f>
        <v>-6015.8646799185226</v>
      </c>
      <c r="AI33" s="313">
        <f>'1.4'!AJ31</f>
        <v>-19108.815918505017</v>
      </c>
      <c r="AJ33" s="313">
        <f>'1.4'!AK31</f>
        <v>-35359.491754215502</v>
      </c>
      <c r="AK33" s="313">
        <f>'1.4'!AL31</f>
        <v>4067.4717715009028</v>
      </c>
      <c r="AL33" s="313">
        <f>'1.4'!AM31</f>
        <v>-5000.7507020850026</v>
      </c>
      <c r="AM33" s="313">
        <f>'1.4'!AN31</f>
        <v>-17374.503419896515</v>
      </c>
      <c r="AN33" s="313">
        <f>'1.4'!AO31</f>
        <v>-39807.971202898276</v>
      </c>
      <c r="AO33" s="313">
        <f>'1.4'!AP31</f>
        <v>-4023.7973560282699</v>
      </c>
      <c r="AP33" s="313">
        <f>'1.4'!AQ31</f>
        <v>2046.4266228203778</v>
      </c>
      <c r="AQ33" s="313">
        <f>'1.4'!AR31</f>
        <v>-370948.63318305113</v>
      </c>
      <c r="AR33" s="313">
        <f>'1.4'!AS31</f>
        <v>-229928.27107047546</v>
      </c>
      <c r="AS33" s="313">
        <f>'1.4'!AT31</f>
        <v>-58040.177187562105</v>
      </c>
      <c r="AT33" s="313">
        <f>'1.4'!AU31</f>
        <v>31403.821369818237</v>
      </c>
      <c r="AU33" s="313">
        <f>'1.4'!AV31</f>
        <v>-78713.557895574224</v>
      </c>
      <c r="AV33" s="313">
        <f>'1.4'!AW31</f>
        <v>-23564.653845293215</v>
      </c>
      <c r="AW33" s="313">
        <f>'1.4'!AX31</f>
        <v>59971.539217338432</v>
      </c>
      <c r="AX33" s="313">
        <f>'1.4'!AY31</f>
        <v>56261.742337385309</v>
      </c>
    </row>
    <row r="34" spans="1:50" hidden="1" x14ac:dyDescent="0.2"/>
    <row r="35" spans="1:50" hidden="1" x14ac:dyDescent="0.2">
      <c r="A35" s="318" t="s">
        <v>916</v>
      </c>
      <c r="B35" s="318"/>
      <c r="C35" s="318"/>
      <c r="D35" s="318"/>
      <c r="E35" s="318"/>
      <c r="F35" s="318"/>
      <c r="G35" s="318"/>
      <c r="H35" s="318"/>
      <c r="I35" s="318"/>
      <c r="J35" s="318"/>
      <c r="K35" s="318"/>
      <c r="L35" s="318"/>
      <c r="M35" s="318"/>
      <c r="N35" s="318"/>
      <c r="O35" s="318"/>
      <c r="P35" s="318"/>
      <c r="Q35" s="318"/>
      <c r="R35" s="318"/>
      <c r="S35" s="318"/>
      <c r="T35" s="318"/>
      <c r="U35" s="318"/>
      <c r="V35" s="318"/>
      <c r="W35" s="318"/>
      <c r="X35" s="318"/>
      <c r="Y35" s="318"/>
      <c r="Z35" s="318"/>
      <c r="AA35" s="318"/>
      <c r="AB35" s="318"/>
      <c r="AC35" s="318"/>
      <c r="AD35" s="318"/>
      <c r="AE35" s="318"/>
      <c r="AF35" s="318"/>
      <c r="AG35" s="318"/>
      <c r="AH35" s="318"/>
      <c r="AI35" s="318"/>
      <c r="AJ35" s="318"/>
      <c r="AK35" s="318"/>
      <c r="AL35" s="318"/>
      <c r="AM35" s="318"/>
      <c r="AN35" s="318"/>
      <c r="AO35" s="318"/>
      <c r="AP35" s="318"/>
      <c r="AQ35" s="318"/>
      <c r="AR35" s="318"/>
      <c r="AS35" s="318"/>
      <c r="AT35" s="318"/>
      <c r="AU35" s="318"/>
      <c r="AV35" s="318"/>
      <c r="AW35" s="318"/>
      <c r="AX35" s="318"/>
    </row>
    <row r="36" spans="1:50" hidden="1" x14ac:dyDescent="0.2">
      <c r="A36" s="313" t="s">
        <v>559</v>
      </c>
      <c r="B36" s="313">
        <f>'1.4'!C34-'1.4'!C5</f>
        <v>16454.012199484918</v>
      </c>
      <c r="C36" s="313">
        <f>'1.4'!D34-'1.4'!D5</f>
        <v>15464.836202036036</v>
      </c>
      <c r="D36" s="313">
        <f>'1.4'!E34-'1.4'!E5</f>
        <v>16244.024173528131</v>
      </c>
      <c r="E36" s="313">
        <f>'1.4'!F34-'1.4'!F5</f>
        <v>17911.355424950918</v>
      </c>
      <c r="F36" s="313">
        <f>'1.4'!G34-'1.4'!G5</f>
        <v>18936.862610539014</v>
      </c>
      <c r="G36" s="313">
        <f>'1.4'!H34-'1.4'!H5</f>
        <v>18079.172129339655</v>
      </c>
      <c r="H36" s="313">
        <f>'1.4'!I34-'1.4'!I5</f>
        <v>18973.347920168366</v>
      </c>
      <c r="I36" s="313">
        <f>'1.4'!J34-'1.4'!J5</f>
        <v>20777.377339952916</v>
      </c>
      <c r="J36" s="313">
        <f>'1.4'!K34-'1.4'!K5</f>
        <v>22026.881453946698</v>
      </c>
      <c r="K36" s="313">
        <f>'1.4'!L34-'1.4'!L5</f>
        <v>20902.500832447142</v>
      </c>
      <c r="L36" s="313">
        <f>'1.4'!M34-'1.4'!M5</f>
        <v>21516.566317567427</v>
      </c>
      <c r="M36" s="313">
        <f>'1.4'!N34-'1.4'!N5</f>
        <v>23732.608396038704</v>
      </c>
      <c r="N36" s="313">
        <f>'1.4'!O34-'1.4'!O5</f>
        <v>25010.708838859107</v>
      </c>
      <c r="O36" s="313">
        <f>'1.4'!P34-'1.4'!P5</f>
        <v>24178.78887421597</v>
      </c>
      <c r="P36" s="313">
        <f>'1.4'!Q34-'1.4'!Q5</f>
        <v>24880.740405359713</v>
      </c>
      <c r="Q36" s="313">
        <f>'1.4'!R34-'1.4'!R5</f>
        <v>27327.623381565267</v>
      </c>
      <c r="R36" s="313">
        <f>'1.4'!S34-'1.4'!S5</f>
        <v>28546.379850533267</v>
      </c>
      <c r="S36" s="313">
        <f>'1.4'!T34-'1.4'!T5</f>
        <v>26929.291118237248</v>
      </c>
      <c r="T36" s="313">
        <f>'1.4'!U34-'1.4'!U5</f>
        <v>27580.38251485466</v>
      </c>
      <c r="U36" s="313">
        <f>'1.4'!V34-'1.4'!V5</f>
        <v>30180.316016374738</v>
      </c>
      <c r="V36" s="313">
        <f>'1.4'!W34-'1.4'!W5</f>
        <v>34514.079905628343</v>
      </c>
      <c r="W36" s="313">
        <f>'1.4'!X34-'1.4'!X5</f>
        <v>32555.671264529694</v>
      </c>
      <c r="X36" s="313">
        <f>'1.4'!Y34-'1.4'!Y5</f>
        <v>32503.219955211971</v>
      </c>
      <c r="Y36" s="313">
        <f>'1.4'!Z34-'1.4'!Z5</f>
        <v>32498.857874629961</v>
      </c>
      <c r="Z36" s="313">
        <f>'1.4'!AA34-'1.4'!AA5</f>
        <v>36347.772174207086</v>
      </c>
      <c r="AA36" s="313">
        <f>'1.4'!AB34-'1.4'!AB5</f>
        <v>33348.401436848275</v>
      </c>
      <c r="AB36" s="313">
        <f>'1.4'!AC34-'1.4'!AC5</f>
        <v>33601.038353793323</v>
      </c>
      <c r="AC36" s="313">
        <f>'1.4'!AD34-'1.4'!AD5</f>
        <v>35419.601535151247</v>
      </c>
      <c r="AD36" s="313">
        <f>'1.4'!AE34-'1.4'!AE5</f>
        <v>40218.284097019758</v>
      </c>
      <c r="AE36" s="313">
        <f>'1.4'!AF34-'1.4'!AF5</f>
        <v>37013.000380773447</v>
      </c>
      <c r="AF36" s="313">
        <f>'1.4'!AG34-'1.4'!AG5</f>
        <v>37305.253110775899</v>
      </c>
      <c r="AG36" s="313">
        <f>'1.4'!AH34-'1.4'!AH5</f>
        <v>38027.215475646721</v>
      </c>
      <c r="AH36" s="313">
        <f>'1.4'!AI34-'1.4'!AI5</f>
        <v>34218.511558719212</v>
      </c>
      <c r="AI36" s="313">
        <f>'1.4'!AJ34-'1.4'!AJ5</f>
        <v>31447.652866576449</v>
      </c>
      <c r="AJ36" s="313">
        <f>'1.4'!AK34-'1.4'!AK5</f>
        <v>31285.829003307677</v>
      </c>
      <c r="AK36" s="313">
        <f>'1.4'!AL34-'1.4'!AL5</f>
        <v>34882.304432395496</v>
      </c>
      <c r="AL36" s="313">
        <f>'1.4'!AM34-'1.4'!AM5</f>
        <v>38102.483990865469</v>
      </c>
      <c r="AM36" s="313">
        <f>'1.4'!AN34-'1.4'!AN5</f>
        <v>34796.321787556692</v>
      </c>
      <c r="AN36" s="313">
        <f>'1.4'!AO34-'1.4'!AO5</f>
        <v>35438.736514888413</v>
      </c>
      <c r="AO36" s="313">
        <f>'1.4'!AP34-'1.4'!AP5</f>
        <v>46061.621941138175</v>
      </c>
      <c r="AP36" s="313">
        <f>'1.4'!AQ34-'1.4'!AQ5</f>
        <v>35226.49639795674</v>
      </c>
      <c r="AQ36" s="313">
        <f>'1.4'!AR34-'1.4'!AR5</f>
        <v>20182.257898538082</v>
      </c>
      <c r="AR36" s="313">
        <f>'1.4'!AS34-'1.4'!AS5</f>
        <v>35485.993290058454</v>
      </c>
      <c r="AS36" s="313">
        <f>'1.4'!AT34-'1.4'!AT5</f>
        <v>38161.943413446657</v>
      </c>
      <c r="AT36" s="313">
        <f>'1.4'!AU34-'1.4'!AU5</f>
        <v>34933.48691295</v>
      </c>
      <c r="AU36" s="313">
        <f>'1.4'!AV34-'1.4'!AV5</f>
        <v>29428.003122340015</v>
      </c>
      <c r="AV36" s="313">
        <f>'1.4'!AW34-'1.4'!AW5</f>
        <v>31499.809214079985</v>
      </c>
      <c r="AW36" s="313">
        <f>'1.4'!AX34-'1.4'!AX5</f>
        <v>41366.009098740062</v>
      </c>
      <c r="AX36" s="313">
        <f>'1.4'!AY34-'1.4'!AY5</f>
        <v>39491.485649549984</v>
      </c>
    </row>
    <row r="37" spans="1:50" hidden="1" x14ac:dyDescent="0.2">
      <c r="A37" s="315" t="s">
        <v>242</v>
      </c>
      <c r="B37" s="313">
        <f>'1.4'!C35-'1.4'!C6</f>
        <v>0</v>
      </c>
      <c r="C37" s="313">
        <f>'1.4'!D35-'1.4'!D6</f>
        <v>0</v>
      </c>
      <c r="D37" s="313">
        <f>'1.4'!E35-'1.4'!E6</f>
        <v>0</v>
      </c>
      <c r="E37" s="313">
        <f>'1.4'!F35-'1.4'!F6</f>
        <v>0</v>
      </c>
      <c r="F37" s="313">
        <f>'1.4'!G35-'1.4'!G6</f>
        <v>0</v>
      </c>
      <c r="G37" s="313">
        <f>'1.4'!H35-'1.4'!H6</f>
        <v>0</v>
      </c>
      <c r="H37" s="313">
        <f>'1.4'!I35-'1.4'!I6</f>
        <v>0</v>
      </c>
      <c r="I37" s="313">
        <f>'1.4'!J35-'1.4'!J6</f>
        <v>0</v>
      </c>
      <c r="J37" s="313">
        <f>'1.4'!K35-'1.4'!K6</f>
        <v>0</v>
      </c>
      <c r="K37" s="313">
        <f>'1.4'!L35-'1.4'!L6</f>
        <v>0</v>
      </c>
      <c r="L37" s="313">
        <f>'1.4'!M35-'1.4'!M6</f>
        <v>0</v>
      </c>
      <c r="M37" s="313">
        <f>'1.4'!N35-'1.4'!N6</f>
        <v>0</v>
      </c>
      <c r="N37" s="313">
        <f>'1.4'!O35-'1.4'!O6</f>
        <v>0</v>
      </c>
      <c r="O37" s="313">
        <f>'1.4'!P35-'1.4'!P6</f>
        <v>0</v>
      </c>
      <c r="P37" s="313">
        <f>'1.4'!Q35-'1.4'!Q6</f>
        <v>0</v>
      </c>
      <c r="Q37" s="313">
        <f>'1.4'!R35-'1.4'!R6</f>
        <v>0</v>
      </c>
      <c r="R37" s="313">
        <f>'1.4'!S35-'1.4'!S6</f>
        <v>0</v>
      </c>
      <c r="S37" s="313">
        <f>'1.4'!T35-'1.4'!T6</f>
        <v>0</v>
      </c>
      <c r="T37" s="313">
        <f>'1.4'!U35-'1.4'!U6</f>
        <v>0</v>
      </c>
      <c r="U37" s="313">
        <f>'1.4'!V35-'1.4'!V6</f>
        <v>0</v>
      </c>
      <c r="V37" s="313">
        <f>'1.4'!W35-'1.4'!W6</f>
        <v>0</v>
      </c>
      <c r="W37" s="313">
        <f>'1.4'!X35-'1.4'!X6</f>
        <v>0</v>
      </c>
      <c r="X37" s="313">
        <f>'1.4'!Y35-'1.4'!Y6</f>
        <v>0</v>
      </c>
      <c r="Y37" s="313">
        <f>'1.4'!Z35-'1.4'!Z6</f>
        <v>0</v>
      </c>
      <c r="Z37" s="313">
        <f>'1.4'!AA35-'1.4'!AA6</f>
        <v>0</v>
      </c>
      <c r="AA37" s="313">
        <f>'1.4'!AB35-'1.4'!AB6</f>
        <v>0</v>
      </c>
      <c r="AB37" s="313">
        <f>'1.4'!AC35-'1.4'!AC6</f>
        <v>0</v>
      </c>
      <c r="AC37" s="313">
        <f>'1.4'!AD35-'1.4'!AD6</f>
        <v>0</v>
      </c>
      <c r="AD37" s="313">
        <f>'1.4'!AE35-'1.4'!AE6</f>
        <v>0</v>
      </c>
      <c r="AE37" s="313">
        <f>'1.4'!AF35-'1.4'!AF6</f>
        <v>0</v>
      </c>
      <c r="AF37" s="313">
        <f>'1.4'!AG35-'1.4'!AG6</f>
        <v>0</v>
      </c>
      <c r="AG37" s="313">
        <f>'1.4'!AH35-'1.4'!AH6</f>
        <v>0</v>
      </c>
      <c r="AH37" s="313">
        <f>'1.4'!AI35-'1.4'!AI6</f>
        <v>0</v>
      </c>
      <c r="AI37" s="313">
        <f>'1.4'!AJ35-'1.4'!AJ6</f>
        <v>0</v>
      </c>
      <c r="AJ37" s="313">
        <f>'1.4'!AK35-'1.4'!AK6</f>
        <v>0</v>
      </c>
      <c r="AK37" s="313">
        <f>'1.4'!AL35-'1.4'!AL6</f>
        <v>0</v>
      </c>
      <c r="AL37" s="313">
        <f>'1.4'!AM35-'1.4'!AM6</f>
        <v>0</v>
      </c>
      <c r="AM37" s="313">
        <f>'1.4'!AN35-'1.4'!AN6</f>
        <v>0</v>
      </c>
      <c r="AN37" s="313">
        <f>'1.4'!AO35-'1.4'!AO6</f>
        <v>0</v>
      </c>
      <c r="AO37" s="313">
        <f>'1.4'!AP35-'1.4'!AP6</f>
        <v>0</v>
      </c>
      <c r="AP37" s="313">
        <f>'1.4'!AQ35-'1.4'!AQ6</f>
        <v>0</v>
      </c>
      <c r="AQ37" s="313">
        <f>'1.4'!AR35-'1.4'!AR6</f>
        <v>0</v>
      </c>
      <c r="AR37" s="313">
        <f>'1.4'!AS35-'1.4'!AS6</f>
        <v>0</v>
      </c>
      <c r="AS37" s="313">
        <f>'1.4'!AT35-'1.4'!AT6</f>
        <v>0</v>
      </c>
      <c r="AT37" s="313">
        <f>'1.4'!AU35-'1.4'!AU6</f>
        <v>0</v>
      </c>
      <c r="AU37" s="313">
        <f>'1.4'!AV35-'1.4'!AV6</f>
        <v>0</v>
      </c>
      <c r="AV37" s="313">
        <f>'1.4'!AW35-'1.4'!AW6</f>
        <v>0</v>
      </c>
      <c r="AW37" s="313">
        <f>'1.4'!AX35-'1.4'!AX6</f>
        <v>0</v>
      </c>
      <c r="AX37" s="313">
        <f>'1.4'!AY35-'1.4'!AY6</f>
        <v>0</v>
      </c>
    </row>
    <row r="38" spans="1:50" hidden="1" x14ac:dyDescent="0.2">
      <c r="A38" s="316" t="s">
        <v>256</v>
      </c>
      <c r="B38" s="313">
        <f>'1.4'!C36-'1.4'!C7</f>
        <v>0</v>
      </c>
      <c r="C38" s="313">
        <f>'1.4'!D36-'1.4'!D7</f>
        <v>0</v>
      </c>
      <c r="D38" s="313">
        <f>'1.4'!E36-'1.4'!E7</f>
        <v>0</v>
      </c>
      <c r="E38" s="313">
        <f>'1.4'!F36-'1.4'!F7</f>
        <v>0</v>
      </c>
      <c r="F38" s="313">
        <f>'1.4'!G36-'1.4'!G7</f>
        <v>0</v>
      </c>
      <c r="G38" s="313">
        <f>'1.4'!H36-'1.4'!H7</f>
        <v>0</v>
      </c>
      <c r="H38" s="313">
        <f>'1.4'!I36-'1.4'!I7</f>
        <v>0</v>
      </c>
      <c r="I38" s="313">
        <f>'1.4'!J36-'1.4'!J7</f>
        <v>0</v>
      </c>
      <c r="J38" s="313">
        <f>'1.4'!K36-'1.4'!K7</f>
        <v>0</v>
      </c>
      <c r="K38" s="313">
        <f>'1.4'!L36-'1.4'!L7</f>
        <v>0</v>
      </c>
      <c r="L38" s="313">
        <f>'1.4'!M36-'1.4'!M7</f>
        <v>0</v>
      </c>
      <c r="M38" s="313">
        <f>'1.4'!N36-'1.4'!N7</f>
        <v>0</v>
      </c>
      <c r="N38" s="313">
        <f>'1.4'!O36-'1.4'!O7</f>
        <v>0</v>
      </c>
      <c r="O38" s="313">
        <f>'1.4'!P36-'1.4'!P7</f>
        <v>0</v>
      </c>
      <c r="P38" s="313">
        <f>'1.4'!Q36-'1.4'!Q7</f>
        <v>0</v>
      </c>
      <c r="Q38" s="313">
        <f>'1.4'!R36-'1.4'!R7</f>
        <v>0</v>
      </c>
      <c r="R38" s="313">
        <f>'1.4'!S36-'1.4'!S7</f>
        <v>0</v>
      </c>
      <c r="S38" s="313">
        <f>'1.4'!T36-'1.4'!T7</f>
        <v>0</v>
      </c>
      <c r="T38" s="313">
        <f>'1.4'!U36-'1.4'!U7</f>
        <v>0</v>
      </c>
      <c r="U38" s="313">
        <f>'1.4'!V36-'1.4'!V7</f>
        <v>0</v>
      </c>
      <c r="V38" s="313">
        <f>'1.4'!W36-'1.4'!W7</f>
        <v>0</v>
      </c>
      <c r="W38" s="313">
        <f>'1.4'!X36-'1.4'!X7</f>
        <v>0</v>
      </c>
      <c r="X38" s="313">
        <f>'1.4'!Y36-'1.4'!Y7</f>
        <v>0</v>
      </c>
      <c r="Y38" s="313">
        <f>'1.4'!Z36-'1.4'!Z7</f>
        <v>0</v>
      </c>
      <c r="Z38" s="313">
        <f>'1.4'!AA36-'1.4'!AA7</f>
        <v>0</v>
      </c>
      <c r="AA38" s="313">
        <f>'1.4'!AB36-'1.4'!AB7</f>
        <v>0</v>
      </c>
      <c r="AB38" s="313">
        <f>'1.4'!AC36-'1.4'!AC7</f>
        <v>0</v>
      </c>
      <c r="AC38" s="313">
        <f>'1.4'!AD36-'1.4'!AD7</f>
        <v>0</v>
      </c>
      <c r="AD38" s="313">
        <f>'1.4'!AE36-'1.4'!AE7</f>
        <v>0</v>
      </c>
      <c r="AE38" s="313">
        <f>'1.4'!AF36-'1.4'!AF7</f>
        <v>0</v>
      </c>
      <c r="AF38" s="313">
        <f>'1.4'!AG36-'1.4'!AG7</f>
        <v>0</v>
      </c>
      <c r="AG38" s="313">
        <f>'1.4'!AH36-'1.4'!AH7</f>
        <v>0</v>
      </c>
      <c r="AH38" s="313">
        <f>'1.4'!AI36-'1.4'!AI7</f>
        <v>0</v>
      </c>
      <c r="AI38" s="313">
        <f>'1.4'!AJ36-'1.4'!AJ7</f>
        <v>0</v>
      </c>
      <c r="AJ38" s="313">
        <f>'1.4'!AK36-'1.4'!AK7</f>
        <v>0</v>
      </c>
      <c r="AK38" s="313">
        <f>'1.4'!AL36-'1.4'!AL7</f>
        <v>0</v>
      </c>
      <c r="AL38" s="313">
        <f>'1.4'!AM36-'1.4'!AM7</f>
        <v>0</v>
      </c>
      <c r="AM38" s="313">
        <f>'1.4'!AN36-'1.4'!AN7</f>
        <v>0</v>
      </c>
      <c r="AN38" s="313">
        <f>'1.4'!AO36-'1.4'!AO7</f>
        <v>0</v>
      </c>
      <c r="AO38" s="313">
        <f>'1.4'!AP36-'1.4'!AP7</f>
        <v>0</v>
      </c>
      <c r="AP38" s="313">
        <f>'1.4'!AQ36-'1.4'!AQ7</f>
        <v>0</v>
      </c>
      <c r="AQ38" s="313">
        <f>'1.4'!AR36-'1.4'!AR7</f>
        <v>0</v>
      </c>
      <c r="AR38" s="313">
        <f>'1.4'!AS36-'1.4'!AS7</f>
        <v>0</v>
      </c>
      <c r="AS38" s="313">
        <f>'1.4'!AT36-'1.4'!AT7</f>
        <v>0</v>
      </c>
      <c r="AT38" s="313">
        <f>'1.4'!AU36-'1.4'!AU7</f>
        <v>0</v>
      </c>
      <c r="AU38" s="313">
        <f>'1.4'!AV36-'1.4'!AV7</f>
        <v>0</v>
      </c>
      <c r="AV38" s="313">
        <f>'1.4'!AW36-'1.4'!AW7</f>
        <v>0</v>
      </c>
      <c r="AW38" s="313">
        <f>'1.4'!AX36-'1.4'!AX7</f>
        <v>0</v>
      </c>
      <c r="AX38" s="313">
        <f>'1.4'!AY36-'1.4'!AY7</f>
        <v>0</v>
      </c>
    </row>
    <row r="39" spans="1:50" hidden="1" x14ac:dyDescent="0.2">
      <c r="A39" s="316" t="s">
        <v>257</v>
      </c>
      <c r="B39" s="313">
        <f>'1.4'!C37-'1.4'!C8</f>
        <v>0</v>
      </c>
      <c r="C39" s="313">
        <f>'1.4'!D37-'1.4'!D8</f>
        <v>0</v>
      </c>
      <c r="D39" s="313">
        <f>'1.4'!E37-'1.4'!E8</f>
        <v>0</v>
      </c>
      <c r="E39" s="313">
        <f>'1.4'!F37-'1.4'!F8</f>
        <v>0</v>
      </c>
      <c r="F39" s="313">
        <f>'1.4'!G37-'1.4'!G8</f>
        <v>0</v>
      </c>
      <c r="G39" s="313">
        <f>'1.4'!H37-'1.4'!H8</f>
        <v>0</v>
      </c>
      <c r="H39" s="313">
        <f>'1.4'!I37-'1.4'!I8</f>
        <v>0</v>
      </c>
      <c r="I39" s="313">
        <f>'1.4'!J37-'1.4'!J8</f>
        <v>0</v>
      </c>
      <c r="J39" s="313">
        <f>'1.4'!K37-'1.4'!K8</f>
        <v>0</v>
      </c>
      <c r="K39" s="313">
        <f>'1.4'!L37-'1.4'!L8</f>
        <v>0</v>
      </c>
      <c r="L39" s="313">
        <f>'1.4'!M37-'1.4'!M8</f>
        <v>0</v>
      </c>
      <c r="M39" s="313">
        <f>'1.4'!N37-'1.4'!N8</f>
        <v>0</v>
      </c>
      <c r="N39" s="313">
        <f>'1.4'!O37-'1.4'!O8</f>
        <v>0</v>
      </c>
      <c r="O39" s="313">
        <f>'1.4'!P37-'1.4'!P8</f>
        <v>0</v>
      </c>
      <c r="P39" s="313">
        <f>'1.4'!Q37-'1.4'!Q8</f>
        <v>0</v>
      </c>
      <c r="Q39" s="313">
        <f>'1.4'!R37-'1.4'!R8</f>
        <v>0</v>
      </c>
      <c r="R39" s="313">
        <f>'1.4'!S37-'1.4'!S8</f>
        <v>0</v>
      </c>
      <c r="S39" s="313">
        <f>'1.4'!T37-'1.4'!T8</f>
        <v>0</v>
      </c>
      <c r="T39" s="313">
        <f>'1.4'!U37-'1.4'!U8</f>
        <v>0</v>
      </c>
      <c r="U39" s="313">
        <f>'1.4'!V37-'1.4'!V8</f>
        <v>0</v>
      </c>
      <c r="V39" s="313">
        <f>'1.4'!W37-'1.4'!W8</f>
        <v>0</v>
      </c>
      <c r="W39" s="313">
        <f>'1.4'!X37-'1.4'!X8</f>
        <v>0</v>
      </c>
      <c r="X39" s="313">
        <f>'1.4'!Y37-'1.4'!Y8</f>
        <v>0</v>
      </c>
      <c r="Y39" s="313">
        <f>'1.4'!Z37-'1.4'!Z8</f>
        <v>0</v>
      </c>
      <c r="Z39" s="313">
        <f>'1.4'!AA37-'1.4'!AA8</f>
        <v>0</v>
      </c>
      <c r="AA39" s="313">
        <f>'1.4'!AB37-'1.4'!AB8</f>
        <v>0</v>
      </c>
      <c r="AB39" s="313">
        <f>'1.4'!AC37-'1.4'!AC8</f>
        <v>0</v>
      </c>
      <c r="AC39" s="313">
        <f>'1.4'!AD37-'1.4'!AD8</f>
        <v>0</v>
      </c>
      <c r="AD39" s="313">
        <f>'1.4'!AE37-'1.4'!AE8</f>
        <v>0</v>
      </c>
      <c r="AE39" s="313">
        <f>'1.4'!AF37-'1.4'!AF8</f>
        <v>0</v>
      </c>
      <c r="AF39" s="313">
        <f>'1.4'!AG37-'1.4'!AG8</f>
        <v>0</v>
      </c>
      <c r="AG39" s="313">
        <f>'1.4'!AH37-'1.4'!AH8</f>
        <v>0</v>
      </c>
      <c r="AH39" s="313">
        <f>'1.4'!AI37-'1.4'!AI8</f>
        <v>0</v>
      </c>
      <c r="AI39" s="313">
        <f>'1.4'!AJ37-'1.4'!AJ8</f>
        <v>0</v>
      </c>
      <c r="AJ39" s="313">
        <f>'1.4'!AK37-'1.4'!AK8</f>
        <v>0</v>
      </c>
      <c r="AK39" s="313">
        <f>'1.4'!AL37-'1.4'!AL8</f>
        <v>0</v>
      </c>
      <c r="AL39" s="313">
        <f>'1.4'!AM37-'1.4'!AM8</f>
        <v>0</v>
      </c>
      <c r="AM39" s="313">
        <f>'1.4'!AN37-'1.4'!AN8</f>
        <v>0</v>
      </c>
      <c r="AN39" s="313">
        <f>'1.4'!AO37-'1.4'!AO8</f>
        <v>0</v>
      </c>
      <c r="AO39" s="313">
        <f>'1.4'!AP37-'1.4'!AP8</f>
        <v>0</v>
      </c>
      <c r="AP39" s="313">
        <f>'1.4'!AQ37-'1.4'!AQ8</f>
        <v>0</v>
      </c>
      <c r="AQ39" s="313">
        <f>'1.4'!AR37-'1.4'!AR8</f>
        <v>0</v>
      </c>
      <c r="AR39" s="313">
        <f>'1.4'!AS37-'1.4'!AS8</f>
        <v>0</v>
      </c>
      <c r="AS39" s="313">
        <f>'1.4'!AT37-'1.4'!AT8</f>
        <v>0</v>
      </c>
      <c r="AT39" s="313">
        <f>'1.4'!AU37-'1.4'!AU8</f>
        <v>0</v>
      </c>
      <c r="AU39" s="313">
        <f>'1.4'!AV37-'1.4'!AV8</f>
        <v>0</v>
      </c>
      <c r="AV39" s="313">
        <f>'1.4'!AW37-'1.4'!AW8</f>
        <v>0</v>
      </c>
      <c r="AW39" s="313">
        <f>'1.4'!AX37-'1.4'!AX8</f>
        <v>0</v>
      </c>
      <c r="AX39" s="313">
        <f>'1.4'!AY37-'1.4'!AY8</f>
        <v>0</v>
      </c>
    </row>
    <row r="40" spans="1:50" hidden="1" x14ac:dyDescent="0.2">
      <c r="A40" s="316" t="s">
        <v>258</v>
      </c>
      <c r="B40" s="313">
        <f>'1.4'!C38-'1.4'!C9</f>
        <v>0</v>
      </c>
      <c r="C40" s="313">
        <f>'1.4'!D38-'1.4'!D9</f>
        <v>0</v>
      </c>
      <c r="D40" s="313">
        <f>'1.4'!E38-'1.4'!E9</f>
        <v>0</v>
      </c>
      <c r="E40" s="313">
        <f>'1.4'!F38-'1.4'!F9</f>
        <v>0</v>
      </c>
      <c r="F40" s="313">
        <f>'1.4'!G38-'1.4'!G9</f>
        <v>0</v>
      </c>
      <c r="G40" s="313">
        <f>'1.4'!H38-'1.4'!H9</f>
        <v>0</v>
      </c>
      <c r="H40" s="313">
        <f>'1.4'!I38-'1.4'!I9</f>
        <v>0</v>
      </c>
      <c r="I40" s="313">
        <f>'1.4'!J38-'1.4'!J9</f>
        <v>0</v>
      </c>
      <c r="J40" s="313">
        <f>'1.4'!K38-'1.4'!K9</f>
        <v>0</v>
      </c>
      <c r="K40" s="313">
        <f>'1.4'!L38-'1.4'!L9</f>
        <v>0</v>
      </c>
      <c r="L40" s="313">
        <f>'1.4'!M38-'1.4'!M9</f>
        <v>0</v>
      </c>
      <c r="M40" s="313">
        <f>'1.4'!N38-'1.4'!N9</f>
        <v>0</v>
      </c>
      <c r="N40" s="313">
        <f>'1.4'!O38-'1.4'!O9</f>
        <v>0</v>
      </c>
      <c r="O40" s="313">
        <f>'1.4'!P38-'1.4'!P9</f>
        <v>0</v>
      </c>
      <c r="P40" s="313">
        <f>'1.4'!Q38-'1.4'!Q9</f>
        <v>0</v>
      </c>
      <c r="Q40" s="313">
        <f>'1.4'!R38-'1.4'!R9</f>
        <v>0</v>
      </c>
      <c r="R40" s="313">
        <f>'1.4'!S38-'1.4'!S9</f>
        <v>0</v>
      </c>
      <c r="S40" s="313">
        <f>'1.4'!T38-'1.4'!T9</f>
        <v>0</v>
      </c>
      <c r="T40" s="313">
        <f>'1.4'!U38-'1.4'!U9</f>
        <v>0</v>
      </c>
      <c r="U40" s="313">
        <f>'1.4'!V38-'1.4'!V9</f>
        <v>0</v>
      </c>
      <c r="V40" s="313">
        <f>'1.4'!W38-'1.4'!W9</f>
        <v>0</v>
      </c>
      <c r="W40" s="313">
        <f>'1.4'!X38-'1.4'!X9</f>
        <v>0</v>
      </c>
      <c r="X40" s="313">
        <f>'1.4'!Y38-'1.4'!Y9</f>
        <v>0</v>
      </c>
      <c r="Y40" s="313">
        <f>'1.4'!Z38-'1.4'!Z9</f>
        <v>0</v>
      </c>
      <c r="Z40" s="313">
        <f>'1.4'!AA38-'1.4'!AA9</f>
        <v>0</v>
      </c>
      <c r="AA40" s="313">
        <f>'1.4'!AB38-'1.4'!AB9</f>
        <v>0</v>
      </c>
      <c r="AB40" s="313">
        <f>'1.4'!AC38-'1.4'!AC9</f>
        <v>0</v>
      </c>
      <c r="AC40" s="313">
        <f>'1.4'!AD38-'1.4'!AD9</f>
        <v>0</v>
      </c>
      <c r="AD40" s="313">
        <f>'1.4'!AE38-'1.4'!AE9</f>
        <v>0</v>
      </c>
      <c r="AE40" s="313">
        <f>'1.4'!AF38-'1.4'!AF9</f>
        <v>0</v>
      </c>
      <c r="AF40" s="313">
        <f>'1.4'!AG38-'1.4'!AG9</f>
        <v>0</v>
      </c>
      <c r="AG40" s="313">
        <f>'1.4'!AH38-'1.4'!AH9</f>
        <v>0</v>
      </c>
      <c r="AH40" s="313">
        <f>'1.4'!AI38-'1.4'!AI9</f>
        <v>0</v>
      </c>
      <c r="AI40" s="313">
        <f>'1.4'!AJ38-'1.4'!AJ9</f>
        <v>0</v>
      </c>
      <c r="AJ40" s="313">
        <f>'1.4'!AK38-'1.4'!AK9</f>
        <v>0</v>
      </c>
      <c r="AK40" s="313">
        <f>'1.4'!AL38-'1.4'!AL9</f>
        <v>0</v>
      </c>
      <c r="AL40" s="313">
        <f>'1.4'!AM38-'1.4'!AM9</f>
        <v>0</v>
      </c>
      <c r="AM40" s="313">
        <f>'1.4'!AN38-'1.4'!AN9</f>
        <v>0</v>
      </c>
      <c r="AN40" s="313">
        <f>'1.4'!AO38-'1.4'!AO9</f>
        <v>0</v>
      </c>
      <c r="AO40" s="313">
        <f>'1.4'!AP38-'1.4'!AP9</f>
        <v>0</v>
      </c>
      <c r="AP40" s="313">
        <f>'1.4'!AQ38-'1.4'!AQ9</f>
        <v>0</v>
      </c>
      <c r="AQ40" s="313">
        <f>'1.4'!AR38-'1.4'!AR9</f>
        <v>0</v>
      </c>
      <c r="AR40" s="313">
        <f>'1.4'!AS38-'1.4'!AS9</f>
        <v>0</v>
      </c>
      <c r="AS40" s="313">
        <f>'1.4'!AT38-'1.4'!AT9</f>
        <v>0</v>
      </c>
      <c r="AT40" s="313">
        <f>'1.4'!AU38-'1.4'!AU9</f>
        <v>0</v>
      </c>
      <c r="AU40" s="313">
        <f>'1.4'!AV38-'1.4'!AV9</f>
        <v>0</v>
      </c>
      <c r="AV40" s="313">
        <f>'1.4'!AW38-'1.4'!AW9</f>
        <v>0</v>
      </c>
      <c r="AW40" s="313">
        <f>'1.4'!AX38-'1.4'!AX9</f>
        <v>0</v>
      </c>
      <c r="AX40" s="313">
        <f>'1.4'!AY38-'1.4'!AY9</f>
        <v>0</v>
      </c>
    </row>
    <row r="41" spans="1:50" hidden="1" x14ac:dyDescent="0.2">
      <c r="A41" s="317" t="s">
        <v>264</v>
      </c>
      <c r="B41" s="313">
        <f>'1.4'!C39-'1.4'!C10</f>
        <v>0</v>
      </c>
      <c r="C41" s="313">
        <f>'1.4'!D39-'1.4'!D10</f>
        <v>0</v>
      </c>
      <c r="D41" s="313">
        <f>'1.4'!E39-'1.4'!E10</f>
        <v>0</v>
      </c>
      <c r="E41" s="313">
        <f>'1.4'!F39-'1.4'!F10</f>
        <v>0</v>
      </c>
      <c r="F41" s="313">
        <f>'1.4'!G39-'1.4'!G10</f>
        <v>0</v>
      </c>
      <c r="G41" s="313">
        <f>'1.4'!H39-'1.4'!H10</f>
        <v>0</v>
      </c>
      <c r="H41" s="313">
        <f>'1.4'!I39-'1.4'!I10</f>
        <v>0</v>
      </c>
      <c r="I41" s="313">
        <f>'1.4'!J39-'1.4'!J10</f>
        <v>0</v>
      </c>
      <c r="J41" s="313">
        <f>'1.4'!K39-'1.4'!K10</f>
        <v>0</v>
      </c>
      <c r="K41" s="313">
        <f>'1.4'!L39-'1.4'!L10</f>
        <v>0</v>
      </c>
      <c r="L41" s="313">
        <f>'1.4'!M39-'1.4'!M10</f>
        <v>0</v>
      </c>
      <c r="M41" s="313">
        <f>'1.4'!N39-'1.4'!N10</f>
        <v>0</v>
      </c>
      <c r="N41" s="313">
        <f>'1.4'!O39-'1.4'!O10</f>
        <v>0</v>
      </c>
      <c r="O41" s="313">
        <f>'1.4'!P39-'1.4'!P10</f>
        <v>0</v>
      </c>
      <c r="P41" s="313">
        <f>'1.4'!Q39-'1.4'!Q10</f>
        <v>0</v>
      </c>
      <c r="Q41" s="313">
        <f>'1.4'!R39-'1.4'!R10</f>
        <v>0</v>
      </c>
      <c r="R41" s="313">
        <f>'1.4'!S39-'1.4'!S10</f>
        <v>0</v>
      </c>
      <c r="S41" s="313">
        <f>'1.4'!T39-'1.4'!T10</f>
        <v>0</v>
      </c>
      <c r="T41" s="313">
        <f>'1.4'!U39-'1.4'!U10</f>
        <v>0</v>
      </c>
      <c r="U41" s="313">
        <f>'1.4'!V39-'1.4'!V10</f>
        <v>0</v>
      </c>
      <c r="V41" s="313">
        <f>'1.4'!W39-'1.4'!W10</f>
        <v>0</v>
      </c>
      <c r="W41" s="313">
        <f>'1.4'!X39-'1.4'!X10</f>
        <v>0</v>
      </c>
      <c r="X41" s="313">
        <f>'1.4'!Y39-'1.4'!Y10</f>
        <v>0</v>
      </c>
      <c r="Y41" s="313">
        <f>'1.4'!Z39-'1.4'!Z10</f>
        <v>0</v>
      </c>
      <c r="Z41" s="313">
        <f>'1.4'!AA39-'1.4'!AA10</f>
        <v>0</v>
      </c>
      <c r="AA41" s="313">
        <f>'1.4'!AB39-'1.4'!AB10</f>
        <v>0</v>
      </c>
      <c r="AB41" s="313">
        <f>'1.4'!AC39-'1.4'!AC10</f>
        <v>0</v>
      </c>
      <c r="AC41" s="313">
        <f>'1.4'!AD39-'1.4'!AD10</f>
        <v>0</v>
      </c>
      <c r="AD41" s="313">
        <f>'1.4'!AE39-'1.4'!AE10</f>
        <v>0</v>
      </c>
      <c r="AE41" s="313">
        <f>'1.4'!AF39-'1.4'!AF10</f>
        <v>0</v>
      </c>
      <c r="AF41" s="313">
        <f>'1.4'!AG39-'1.4'!AG10</f>
        <v>0</v>
      </c>
      <c r="AG41" s="313">
        <f>'1.4'!AH39-'1.4'!AH10</f>
        <v>0</v>
      </c>
      <c r="AH41" s="313">
        <f>'1.4'!AI39-'1.4'!AI10</f>
        <v>0</v>
      </c>
      <c r="AI41" s="313">
        <f>'1.4'!AJ39-'1.4'!AJ10</f>
        <v>0</v>
      </c>
      <c r="AJ41" s="313">
        <f>'1.4'!AK39-'1.4'!AK10</f>
        <v>0</v>
      </c>
      <c r="AK41" s="313">
        <f>'1.4'!AL39-'1.4'!AL10</f>
        <v>0</v>
      </c>
      <c r="AL41" s="313">
        <f>'1.4'!AM39-'1.4'!AM10</f>
        <v>0</v>
      </c>
      <c r="AM41" s="313">
        <f>'1.4'!AN39-'1.4'!AN10</f>
        <v>0</v>
      </c>
      <c r="AN41" s="313">
        <f>'1.4'!AO39-'1.4'!AO10</f>
        <v>0</v>
      </c>
      <c r="AO41" s="313">
        <f>'1.4'!AP39-'1.4'!AP10</f>
        <v>0</v>
      </c>
      <c r="AP41" s="313">
        <f>'1.4'!AQ39-'1.4'!AQ10</f>
        <v>0</v>
      </c>
      <c r="AQ41" s="313">
        <f>'1.4'!AR39-'1.4'!AR10</f>
        <v>0</v>
      </c>
      <c r="AR41" s="313">
        <f>'1.4'!AS39-'1.4'!AS10</f>
        <v>0</v>
      </c>
      <c r="AS41" s="313">
        <f>'1.4'!AT39-'1.4'!AT10</f>
        <v>0</v>
      </c>
      <c r="AT41" s="313">
        <f>'1.4'!AU39-'1.4'!AU10</f>
        <v>0</v>
      </c>
      <c r="AU41" s="313">
        <f>'1.4'!AV39-'1.4'!AV10</f>
        <v>0</v>
      </c>
      <c r="AV41" s="313">
        <f>'1.4'!AW39-'1.4'!AW10</f>
        <v>0</v>
      </c>
      <c r="AW41" s="313">
        <f>'1.4'!AX39-'1.4'!AX10</f>
        <v>0</v>
      </c>
      <c r="AX41" s="313">
        <f>'1.4'!AY39-'1.4'!AY10</f>
        <v>0</v>
      </c>
    </row>
    <row r="42" spans="1:50" hidden="1" x14ac:dyDescent="0.2">
      <c r="A42" s="316" t="s">
        <v>273</v>
      </c>
      <c r="B42" s="313">
        <f>'1.4'!C40-'1.4'!C11</f>
        <v>0</v>
      </c>
      <c r="C42" s="313">
        <f>'1.4'!D40-'1.4'!D11</f>
        <v>0</v>
      </c>
      <c r="D42" s="313">
        <f>'1.4'!E40-'1.4'!E11</f>
        <v>0</v>
      </c>
      <c r="E42" s="313">
        <f>'1.4'!F40-'1.4'!F11</f>
        <v>0</v>
      </c>
      <c r="F42" s="313">
        <f>'1.4'!G40-'1.4'!G11</f>
        <v>0</v>
      </c>
      <c r="G42" s="313">
        <f>'1.4'!H40-'1.4'!H11</f>
        <v>0</v>
      </c>
      <c r="H42" s="313">
        <f>'1.4'!I40-'1.4'!I11</f>
        <v>0</v>
      </c>
      <c r="I42" s="313">
        <f>'1.4'!J40-'1.4'!J11</f>
        <v>0</v>
      </c>
      <c r="J42" s="313">
        <f>'1.4'!K40-'1.4'!K11</f>
        <v>0</v>
      </c>
      <c r="K42" s="313">
        <f>'1.4'!L40-'1.4'!L11</f>
        <v>0</v>
      </c>
      <c r="L42" s="313">
        <f>'1.4'!M40-'1.4'!M11</f>
        <v>0</v>
      </c>
      <c r="M42" s="313">
        <f>'1.4'!N40-'1.4'!N11</f>
        <v>0</v>
      </c>
      <c r="N42" s="313">
        <f>'1.4'!O40-'1.4'!O11</f>
        <v>0</v>
      </c>
      <c r="O42" s="313">
        <f>'1.4'!P40-'1.4'!P11</f>
        <v>0</v>
      </c>
      <c r="P42" s="313">
        <f>'1.4'!Q40-'1.4'!Q11</f>
        <v>0</v>
      </c>
      <c r="Q42" s="313">
        <f>'1.4'!R40-'1.4'!R11</f>
        <v>0</v>
      </c>
      <c r="R42" s="313">
        <f>'1.4'!S40-'1.4'!S11</f>
        <v>0</v>
      </c>
      <c r="S42" s="313">
        <f>'1.4'!T40-'1.4'!T11</f>
        <v>0</v>
      </c>
      <c r="T42" s="313">
        <f>'1.4'!U40-'1.4'!U11</f>
        <v>0</v>
      </c>
      <c r="U42" s="313">
        <f>'1.4'!V40-'1.4'!V11</f>
        <v>0</v>
      </c>
      <c r="V42" s="313">
        <f>'1.4'!W40-'1.4'!W11</f>
        <v>0</v>
      </c>
      <c r="W42" s="313">
        <f>'1.4'!X40-'1.4'!X11</f>
        <v>0</v>
      </c>
      <c r="X42" s="313">
        <f>'1.4'!Y40-'1.4'!Y11</f>
        <v>0</v>
      </c>
      <c r="Y42" s="313">
        <f>'1.4'!Z40-'1.4'!Z11</f>
        <v>0</v>
      </c>
      <c r="Z42" s="313">
        <f>'1.4'!AA40-'1.4'!AA11</f>
        <v>0</v>
      </c>
      <c r="AA42" s="313">
        <f>'1.4'!AB40-'1.4'!AB11</f>
        <v>0</v>
      </c>
      <c r="AB42" s="313">
        <f>'1.4'!AC40-'1.4'!AC11</f>
        <v>0</v>
      </c>
      <c r="AC42" s="313">
        <f>'1.4'!AD40-'1.4'!AD11</f>
        <v>0</v>
      </c>
      <c r="AD42" s="313">
        <f>'1.4'!AE40-'1.4'!AE11</f>
        <v>0</v>
      </c>
      <c r="AE42" s="313">
        <f>'1.4'!AF40-'1.4'!AF11</f>
        <v>0</v>
      </c>
      <c r="AF42" s="313">
        <f>'1.4'!AG40-'1.4'!AG11</f>
        <v>0</v>
      </c>
      <c r="AG42" s="313">
        <f>'1.4'!AH40-'1.4'!AH11</f>
        <v>0</v>
      </c>
      <c r="AH42" s="313">
        <f>'1.4'!AI40-'1.4'!AI11</f>
        <v>0</v>
      </c>
      <c r="AI42" s="313">
        <f>'1.4'!AJ40-'1.4'!AJ11</f>
        <v>0</v>
      </c>
      <c r="AJ42" s="313">
        <f>'1.4'!AK40-'1.4'!AK11</f>
        <v>0</v>
      </c>
      <c r="AK42" s="313">
        <f>'1.4'!AL40-'1.4'!AL11</f>
        <v>0</v>
      </c>
      <c r="AL42" s="313">
        <f>'1.4'!AM40-'1.4'!AM11</f>
        <v>0</v>
      </c>
      <c r="AM42" s="313">
        <f>'1.4'!AN40-'1.4'!AN11</f>
        <v>0</v>
      </c>
      <c r="AN42" s="313">
        <f>'1.4'!AO40-'1.4'!AO11</f>
        <v>0</v>
      </c>
      <c r="AO42" s="313">
        <f>'1.4'!AP40-'1.4'!AP11</f>
        <v>0</v>
      </c>
      <c r="AP42" s="313">
        <f>'1.4'!AQ40-'1.4'!AQ11</f>
        <v>0</v>
      </c>
      <c r="AQ42" s="313">
        <f>'1.4'!AR40-'1.4'!AR11</f>
        <v>0</v>
      </c>
      <c r="AR42" s="313">
        <f>'1.4'!AS40-'1.4'!AS11</f>
        <v>0</v>
      </c>
      <c r="AS42" s="313">
        <f>'1.4'!AT40-'1.4'!AT11</f>
        <v>0</v>
      </c>
      <c r="AT42" s="313">
        <f>'1.4'!AU40-'1.4'!AU11</f>
        <v>0</v>
      </c>
      <c r="AU42" s="313">
        <f>'1.4'!AV40-'1.4'!AV11</f>
        <v>0</v>
      </c>
      <c r="AV42" s="313">
        <f>'1.4'!AW40-'1.4'!AW11</f>
        <v>0</v>
      </c>
      <c r="AW42" s="313">
        <f>'1.4'!AX40-'1.4'!AX11</f>
        <v>0</v>
      </c>
      <c r="AX42" s="313">
        <f>'1.4'!AY40-'1.4'!AY11</f>
        <v>0</v>
      </c>
    </row>
    <row r="43" spans="1:50" hidden="1" x14ac:dyDescent="0.2">
      <c r="A43" s="316" t="s">
        <v>278</v>
      </c>
      <c r="B43" s="313">
        <f>'1.4'!C41-'1.4'!C12</f>
        <v>0</v>
      </c>
      <c r="C43" s="313">
        <f>'1.4'!D41-'1.4'!D12</f>
        <v>0</v>
      </c>
      <c r="D43" s="313">
        <f>'1.4'!E41-'1.4'!E12</f>
        <v>0</v>
      </c>
      <c r="E43" s="313">
        <f>'1.4'!F41-'1.4'!F12</f>
        <v>0</v>
      </c>
      <c r="F43" s="313">
        <f>'1.4'!G41-'1.4'!G12</f>
        <v>0</v>
      </c>
      <c r="G43" s="313">
        <f>'1.4'!H41-'1.4'!H12</f>
        <v>0</v>
      </c>
      <c r="H43" s="313">
        <f>'1.4'!I41-'1.4'!I12</f>
        <v>0</v>
      </c>
      <c r="I43" s="313">
        <f>'1.4'!J41-'1.4'!J12</f>
        <v>0</v>
      </c>
      <c r="J43" s="313">
        <f>'1.4'!K41-'1.4'!K12</f>
        <v>0</v>
      </c>
      <c r="K43" s="313">
        <f>'1.4'!L41-'1.4'!L12</f>
        <v>0</v>
      </c>
      <c r="L43" s="313">
        <f>'1.4'!M41-'1.4'!M12</f>
        <v>0</v>
      </c>
      <c r="M43" s="313">
        <f>'1.4'!N41-'1.4'!N12</f>
        <v>0</v>
      </c>
      <c r="N43" s="313">
        <f>'1.4'!O41-'1.4'!O12</f>
        <v>0</v>
      </c>
      <c r="O43" s="313">
        <f>'1.4'!P41-'1.4'!P12</f>
        <v>0</v>
      </c>
      <c r="P43" s="313">
        <f>'1.4'!Q41-'1.4'!Q12</f>
        <v>0</v>
      </c>
      <c r="Q43" s="313">
        <f>'1.4'!R41-'1.4'!R12</f>
        <v>0</v>
      </c>
      <c r="R43" s="313">
        <f>'1.4'!S41-'1.4'!S12</f>
        <v>0</v>
      </c>
      <c r="S43" s="313">
        <f>'1.4'!T41-'1.4'!T12</f>
        <v>0</v>
      </c>
      <c r="T43" s="313">
        <f>'1.4'!U41-'1.4'!U12</f>
        <v>0</v>
      </c>
      <c r="U43" s="313">
        <f>'1.4'!V41-'1.4'!V12</f>
        <v>0</v>
      </c>
      <c r="V43" s="313">
        <f>'1.4'!W41-'1.4'!W12</f>
        <v>0</v>
      </c>
      <c r="W43" s="313">
        <f>'1.4'!X41-'1.4'!X12</f>
        <v>0</v>
      </c>
      <c r="X43" s="313">
        <f>'1.4'!Y41-'1.4'!Y12</f>
        <v>0</v>
      </c>
      <c r="Y43" s="313">
        <f>'1.4'!Z41-'1.4'!Z12</f>
        <v>0</v>
      </c>
      <c r="Z43" s="313">
        <f>'1.4'!AA41-'1.4'!AA12</f>
        <v>0</v>
      </c>
      <c r="AA43" s="313">
        <f>'1.4'!AB41-'1.4'!AB12</f>
        <v>0</v>
      </c>
      <c r="AB43" s="313">
        <f>'1.4'!AC41-'1.4'!AC12</f>
        <v>0</v>
      </c>
      <c r="AC43" s="313">
        <f>'1.4'!AD41-'1.4'!AD12</f>
        <v>0</v>
      </c>
      <c r="AD43" s="313">
        <f>'1.4'!AE41-'1.4'!AE12</f>
        <v>0</v>
      </c>
      <c r="AE43" s="313">
        <f>'1.4'!AF41-'1.4'!AF12</f>
        <v>0</v>
      </c>
      <c r="AF43" s="313">
        <f>'1.4'!AG41-'1.4'!AG12</f>
        <v>0</v>
      </c>
      <c r="AG43" s="313">
        <f>'1.4'!AH41-'1.4'!AH12</f>
        <v>0</v>
      </c>
      <c r="AH43" s="313">
        <f>'1.4'!AI41-'1.4'!AI12</f>
        <v>0</v>
      </c>
      <c r="AI43" s="313">
        <f>'1.4'!AJ41-'1.4'!AJ12</f>
        <v>0</v>
      </c>
      <c r="AJ43" s="313">
        <f>'1.4'!AK41-'1.4'!AK12</f>
        <v>0</v>
      </c>
      <c r="AK43" s="313">
        <f>'1.4'!AL41-'1.4'!AL12</f>
        <v>0</v>
      </c>
      <c r="AL43" s="313">
        <f>'1.4'!AM41-'1.4'!AM12</f>
        <v>0</v>
      </c>
      <c r="AM43" s="313">
        <f>'1.4'!AN41-'1.4'!AN12</f>
        <v>0</v>
      </c>
      <c r="AN43" s="313">
        <f>'1.4'!AO41-'1.4'!AO12</f>
        <v>0</v>
      </c>
      <c r="AO43" s="313">
        <f>'1.4'!AP41-'1.4'!AP12</f>
        <v>0</v>
      </c>
      <c r="AP43" s="313">
        <f>'1.4'!AQ41-'1.4'!AQ12</f>
        <v>0</v>
      </c>
      <c r="AQ43" s="313">
        <f>'1.4'!AR41-'1.4'!AR12</f>
        <v>0</v>
      </c>
      <c r="AR43" s="313">
        <f>'1.4'!AS41-'1.4'!AS12</f>
        <v>0</v>
      </c>
      <c r="AS43" s="313">
        <f>'1.4'!AT41-'1.4'!AT12</f>
        <v>0</v>
      </c>
      <c r="AT43" s="313">
        <f>'1.4'!AU41-'1.4'!AU12</f>
        <v>0</v>
      </c>
      <c r="AU43" s="313">
        <f>'1.4'!AV41-'1.4'!AV12</f>
        <v>0</v>
      </c>
      <c r="AV43" s="313">
        <f>'1.4'!AW41-'1.4'!AW12</f>
        <v>0</v>
      </c>
      <c r="AW43" s="313">
        <f>'1.4'!AX41-'1.4'!AX12</f>
        <v>0</v>
      </c>
      <c r="AX43" s="313">
        <f>'1.4'!AY41-'1.4'!AY12</f>
        <v>0</v>
      </c>
    </row>
    <row r="44" spans="1:50" hidden="1" x14ac:dyDescent="0.2">
      <c r="A44" s="315" t="s">
        <v>246</v>
      </c>
      <c r="B44" s="313">
        <f>'1.4'!C42-'1.4'!C13</f>
        <v>16037.059460868586</v>
      </c>
      <c r="C44" s="313">
        <f>'1.4'!D42-'1.4'!D13</f>
        <v>15061.813890952821</v>
      </c>
      <c r="D44" s="313">
        <f>'1.4'!E42-'1.4'!E13</f>
        <v>15869.235990084329</v>
      </c>
      <c r="E44" s="313">
        <f>'1.4'!F42-'1.4'!F13</f>
        <v>17482.521658094251</v>
      </c>
      <c r="F44" s="313">
        <f>'1.4'!G42-'1.4'!G13</f>
        <v>18556.530636831674</v>
      </c>
      <c r="G44" s="313">
        <f>'1.4'!H42-'1.4'!H13</f>
        <v>17764.16100218831</v>
      </c>
      <c r="H44" s="313">
        <f>'1.4'!I42-'1.4'!I13</f>
        <v>18510.347371877302</v>
      </c>
      <c r="I44" s="313">
        <f>'1.4'!J42-'1.4'!J13</f>
        <v>20273.169989102695</v>
      </c>
      <c r="J44" s="313">
        <f>'1.4'!K42-'1.4'!K13</f>
        <v>21566.244407388935</v>
      </c>
      <c r="K44" s="313">
        <f>'1.4'!L42-'1.4'!L13</f>
        <v>20463.461094012673</v>
      </c>
      <c r="L44" s="313">
        <f>'1.4'!M42-'1.4'!M13</f>
        <v>21083.521987590939</v>
      </c>
      <c r="M44" s="313">
        <f>'1.4'!N42-'1.4'!N13</f>
        <v>23144.277511007473</v>
      </c>
      <c r="N44" s="313">
        <f>'1.4'!O42-'1.4'!O13</f>
        <v>24348.216652582109</v>
      </c>
      <c r="O44" s="313">
        <f>'1.4'!P42-'1.4'!P13</f>
        <v>23462.856277583836</v>
      </c>
      <c r="P44" s="313">
        <f>'1.4'!Q42-'1.4'!Q13</f>
        <v>24124.300142261491</v>
      </c>
      <c r="Q44" s="313">
        <f>'1.4'!R42-'1.4'!R13</f>
        <v>26363.255927572565</v>
      </c>
      <c r="R44" s="313">
        <f>'1.4'!S42-'1.4'!S13</f>
        <v>27413.273769863663</v>
      </c>
      <c r="S44" s="313">
        <f>'1.4'!T42-'1.4'!T13</f>
        <v>25872.425736113655</v>
      </c>
      <c r="T44" s="313">
        <f>'1.4'!U42-'1.4'!U13</f>
        <v>26598.124492950723</v>
      </c>
      <c r="U44" s="313">
        <f>'1.4'!V42-'1.4'!V13</f>
        <v>29033.731001071952</v>
      </c>
      <c r="V44" s="313">
        <f>'1.4'!W42-'1.4'!W13</f>
        <v>30971.59363894134</v>
      </c>
      <c r="W44" s="313">
        <f>'1.4'!X42-'1.4'!X13</f>
        <v>29263.897918338276</v>
      </c>
      <c r="X44" s="313">
        <f>'1.4'!Y42-'1.4'!Y13</f>
        <v>29549.993034469429</v>
      </c>
      <c r="Y44" s="313">
        <f>'1.4'!Z42-'1.4'!Z13</f>
        <v>32170.164408250945</v>
      </c>
      <c r="Z44" s="313">
        <f>'1.4'!AA42-'1.4'!AA13</f>
        <v>33327.267022845874</v>
      </c>
      <c r="AA44" s="313">
        <f>'1.4'!AB42-'1.4'!AB13</f>
        <v>30541.561811537744</v>
      </c>
      <c r="AB44" s="313">
        <f>'1.4'!AC42-'1.4'!AC13</f>
        <v>31261.891285441772</v>
      </c>
      <c r="AC44" s="313">
        <f>'1.4'!AD42-'1.4'!AD13</f>
        <v>33058.730880174611</v>
      </c>
      <c r="AD44" s="313">
        <f>'1.4'!AE42-'1.4'!AE13</f>
        <v>38397.747730033792</v>
      </c>
      <c r="AE44" s="313">
        <f>'1.4'!AF42-'1.4'!AF13</f>
        <v>35238.955902593094</v>
      </c>
      <c r="AF44" s="313">
        <f>'1.4'!AG42-'1.4'!AG13</f>
        <v>35610.025081936707</v>
      </c>
      <c r="AG44" s="313">
        <f>'1.4'!AH42-'1.4'!AH13</f>
        <v>37163.082285436365</v>
      </c>
      <c r="AH44" s="313">
        <f>'1.4'!AI42-'1.4'!AI13</f>
        <v>33267.926623042033</v>
      </c>
      <c r="AI44" s="313">
        <f>'1.4'!AJ42-'1.4'!AJ13</f>
        <v>30775.069132754434</v>
      </c>
      <c r="AJ44" s="313">
        <f>'1.4'!AK42-'1.4'!AK13</f>
        <v>30823.205598200148</v>
      </c>
      <c r="AK44" s="313">
        <f>'1.4'!AL42-'1.4'!AL13</f>
        <v>33592.130646003381</v>
      </c>
      <c r="AL44" s="313">
        <f>'1.4'!AM42-'1.4'!AM13</f>
        <v>34524.903459971378</v>
      </c>
      <c r="AM44" s="313">
        <f>'1.4'!AN42-'1.4'!AN13</f>
        <v>31996.854152405795</v>
      </c>
      <c r="AN44" s="313">
        <f>'1.4'!AO42-'1.4'!AO13</f>
        <v>32646.86040744216</v>
      </c>
      <c r="AO44" s="313">
        <f>'1.4'!AP42-'1.4'!AP13</f>
        <v>35479.326980180631</v>
      </c>
      <c r="AP44" s="313">
        <f>'1.4'!AQ42-'1.4'!AQ13</f>
        <v>34749.600190014724</v>
      </c>
      <c r="AQ44" s="313">
        <f>'1.4'!AR42-'1.4'!AR13</f>
        <v>20022.98511369164</v>
      </c>
      <c r="AR44" s="313">
        <f>'1.4'!AS42-'1.4'!AS13</f>
        <v>34851.150862705981</v>
      </c>
      <c r="AS44" s="313">
        <f>'1.4'!AT42-'1.4'!AT13</f>
        <v>37695.593833587656</v>
      </c>
      <c r="AT44" s="313">
        <f>'1.4'!AU42-'1.4'!AU13</f>
        <v>34933.48691295</v>
      </c>
      <c r="AU44" s="313">
        <f>'1.4'!AV42-'1.4'!AV13</f>
        <v>29428.00312234</v>
      </c>
      <c r="AV44" s="313">
        <f>'1.4'!AW42-'1.4'!AW13</f>
        <v>31499.809214079985</v>
      </c>
      <c r="AW44" s="313">
        <f>'1.4'!AX42-'1.4'!AX13</f>
        <v>41366.009098740004</v>
      </c>
      <c r="AX44" s="313">
        <f>'1.4'!AY42-'1.4'!AY13</f>
        <v>39491.485649549984</v>
      </c>
    </row>
    <row r="45" spans="1:50" hidden="1" x14ac:dyDescent="0.2">
      <c r="A45" s="315" t="s">
        <v>243</v>
      </c>
      <c r="B45" s="313">
        <f>'1.4'!C43-'1.4'!C14</f>
        <v>0</v>
      </c>
      <c r="C45" s="313">
        <f>'1.4'!D43-'1.4'!D14</f>
        <v>0</v>
      </c>
      <c r="D45" s="313">
        <f>'1.4'!E43-'1.4'!E14</f>
        <v>0</v>
      </c>
      <c r="E45" s="313">
        <f>'1.4'!F43-'1.4'!F14</f>
        <v>0</v>
      </c>
      <c r="F45" s="313">
        <f>'1.4'!G43-'1.4'!G14</f>
        <v>0</v>
      </c>
      <c r="G45" s="313">
        <f>'1.4'!H43-'1.4'!H14</f>
        <v>0</v>
      </c>
      <c r="H45" s="313">
        <f>'1.4'!I43-'1.4'!I14</f>
        <v>0</v>
      </c>
      <c r="I45" s="313">
        <f>'1.4'!J43-'1.4'!J14</f>
        <v>0</v>
      </c>
      <c r="J45" s="313">
        <f>'1.4'!K43-'1.4'!K14</f>
        <v>0</v>
      </c>
      <c r="K45" s="313">
        <f>'1.4'!L43-'1.4'!L14</f>
        <v>0</v>
      </c>
      <c r="L45" s="313">
        <f>'1.4'!M43-'1.4'!M14</f>
        <v>0</v>
      </c>
      <c r="M45" s="313">
        <f>'1.4'!N43-'1.4'!N14</f>
        <v>0</v>
      </c>
      <c r="N45" s="313">
        <f>'1.4'!O43-'1.4'!O14</f>
        <v>0</v>
      </c>
      <c r="O45" s="313">
        <f>'1.4'!P43-'1.4'!P14</f>
        <v>0</v>
      </c>
      <c r="P45" s="313">
        <f>'1.4'!Q43-'1.4'!Q14</f>
        <v>0</v>
      </c>
      <c r="Q45" s="313">
        <f>'1.4'!R43-'1.4'!R14</f>
        <v>0</v>
      </c>
      <c r="R45" s="313">
        <f>'1.4'!S43-'1.4'!S14</f>
        <v>0</v>
      </c>
      <c r="S45" s="313">
        <f>'1.4'!T43-'1.4'!T14</f>
        <v>0</v>
      </c>
      <c r="T45" s="313">
        <f>'1.4'!U43-'1.4'!U14</f>
        <v>0</v>
      </c>
      <c r="U45" s="313">
        <f>'1.4'!V43-'1.4'!V14</f>
        <v>0</v>
      </c>
      <c r="V45" s="313">
        <f>'1.4'!W43-'1.4'!W14</f>
        <v>0</v>
      </c>
      <c r="W45" s="313">
        <f>'1.4'!X43-'1.4'!X14</f>
        <v>0</v>
      </c>
      <c r="X45" s="313">
        <f>'1.4'!Y43-'1.4'!Y14</f>
        <v>0</v>
      </c>
      <c r="Y45" s="313">
        <f>'1.4'!Z43-'1.4'!Z14</f>
        <v>0</v>
      </c>
      <c r="Z45" s="313">
        <f>'1.4'!AA43-'1.4'!AA14</f>
        <v>0</v>
      </c>
      <c r="AA45" s="313">
        <f>'1.4'!AB43-'1.4'!AB14</f>
        <v>0</v>
      </c>
      <c r="AB45" s="313">
        <f>'1.4'!AC43-'1.4'!AC14</f>
        <v>0</v>
      </c>
      <c r="AC45" s="313">
        <f>'1.4'!AD43-'1.4'!AD14</f>
        <v>0</v>
      </c>
      <c r="AD45" s="313">
        <f>'1.4'!AE43-'1.4'!AE14</f>
        <v>0</v>
      </c>
      <c r="AE45" s="313">
        <f>'1.4'!AF43-'1.4'!AF14</f>
        <v>0</v>
      </c>
      <c r="AF45" s="313">
        <f>'1.4'!AG43-'1.4'!AG14</f>
        <v>0</v>
      </c>
      <c r="AG45" s="313">
        <f>'1.4'!AH43-'1.4'!AH14</f>
        <v>0</v>
      </c>
      <c r="AH45" s="313">
        <f>'1.4'!AI43-'1.4'!AI14</f>
        <v>0</v>
      </c>
      <c r="AI45" s="313">
        <f>'1.4'!AJ43-'1.4'!AJ14</f>
        <v>0</v>
      </c>
      <c r="AJ45" s="313">
        <f>'1.4'!AK43-'1.4'!AK14</f>
        <v>0</v>
      </c>
      <c r="AK45" s="313">
        <f>'1.4'!AL43-'1.4'!AL14</f>
        <v>0</v>
      </c>
      <c r="AL45" s="313">
        <f>'1.4'!AM43-'1.4'!AM14</f>
        <v>0</v>
      </c>
      <c r="AM45" s="313">
        <f>'1.4'!AN43-'1.4'!AN14</f>
        <v>0</v>
      </c>
      <c r="AN45" s="313">
        <f>'1.4'!AO43-'1.4'!AO14</f>
        <v>0</v>
      </c>
      <c r="AO45" s="313">
        <f>'1.4'!AP43-'1.4'!AP14</f>
        <v>0</v>
      </c>
      <c r="AP45" s="313">
        <f>'1.4'!AQ43-'1.4'!AQ14</f>
        <v>0</v>
      </c>
      <c r="AQ45" s="313">
        <f>'1.4'!AR43-'1.4'!AR14</f>
        <v>0</v>
      </c>
      <c r="AR45" s="313">
        <f>'1.4'!AS43-'1.4'!AS14</f>
        <v>0</v>
      </c>
      <c r="AS45" s="313">
        <f>'1.4'!AT43-'1.4'!AT14</f>
        <v>0</v>
      </c>
      <c r="AT45" s="313">
        <f>'1.4'!AU43-'1.4'!AU14</f>
        <v>0</v>
      </c>
      <c r="AU45" s="313">
        <f>'1.4'!AV43-'1.4'!AV14</f>
        <v>0</v>
      </c>
      <c r="AV45" s="313">
        <f>'1.4'!AW43-'1.4'!AW14</f>
        <v>0</v>
      </c>
      <c r="AW45" s="313">
        <f>'1.4'!AX43-'1.4'!AX14</f>
        <v>0</v>
      </c>
      <c r="AX45" s="313">
        <f>'1.4'!AY43-'1.4'!AY14</f>
        <v>0</v>
      </c>
    </row>
    <row r="46" spans="1:50" hidden="1" x14ac:dyDescent="0.2">
      <c r="A46" s="315" t="s">
        <v>247</v>
      </c>
      <c r="B46" s="313">
        <f>'1.4'!C44-'1.4'!C15</f>
        <v>416.95273861633905</v>
      </c>
      <c r="C46" s="313">
        <f>'1.4'!D44-'1.4'!D15</f>
        <v>403.02231108321212</v>
      </c>
      <c r="D46" s="313">
        <f>'1.4'!E44-'1.4'!E15</f>
        <v>374.78818344380852</v>
      </c>
      <c r="E46" s="313">
        <f>'1.4'!F44-'1.4'!F15</f>
        <v>428.83376685664189</v>
      </c>
      <c r="F46" s="313">
        <f>'1.4'!G44-'1.4'!G15</f>
        <v>380.33197370735434</v>
      </c>
      <c r="G46" s="313">
        <f>'1.4'!H44-'1.4'!H15</f>
        <v>315.01112715131239</v>
      </c>
      <c r="H46" s="313">
        <f>'1.4'!I44-'1.4'!I15</f>
        <v>463.00054829110741</v>
      </c>
      <c r="I46" s="313">
        <f>'1.4'!J44-'1.4'!J15</f>
        <v>504.20735085022534</v>
      </c>
      <c r="J46" s="313">
        <f>'1.4'!K44-'1.4'!K15</f>
        <v>460.63704655774927</v>
      </c>
      <c r="K46" s="313">
        <f>'1.4'!L44-'1.4'!L15</f>
        <v>439.03973843450149</v>
      </c>
      <c r="L46" s="313">
        <f>'1.4'!M44-'1.4'!M15</f>
        <v>433.04432997648837</v>
      </c>
      <c r="M46" s="313">
        <f>'1.4'!N44-'1.4'!N15</f>
        <v>588.33088503126783</v>
      </c>
      <c r="N46" s="313">
        <f>'1.4'!O44-'1.4'!O15</f>
        <v>662.49218627698428</v>
      </c>
      <c r="O46" s="313">
        <f>'1.4'!P44-'1.4'!P15</f>
        <v>715.93259663209756</v>
      </c>
      <c r="P46" s="313">
        <f>'1.4'!Q44-'1.4'!Q15</f>
        <v>756.4402630982222</v>
      </c>
      <c r="Q46" s="313">
        <f>'1.4'!R44-'1.4'!R15</f>
        <v>964.36745399270148</v>
      </c>
      <c r="R46" s="313">
        <f>'1.4'!S44-'1.4'!S15</f>
        <v>1133.1060806696187</v>
      </c>
      <c r="S46" s="313">
        <f>'1.4'!T44-'1.4'!T15</f>
        <v>1056.8653821236148</v>
      </c>
      <c r="T46" s="313">
        <f>'1.4'!U44-'1.4'!U15</f>
        <v>982.25802190395916</v>
      </c>
      <c r="U46" s="313">
        <f>'1.4'!V44-'1.4'!V15</f>
        <v>1146.585015302815</v>
      </c>
      <c r="V46" s="313">
        <f>'1.4'!W44-'1.4'!W15</f>
        <v>3542.4862666870249</v>
      </c>
      <c r="W46" s="313">
        <f>'1.4'!X44-'1.4'!X15</f>
        <v>3291.7733461913886</v>
      </c>
      <c r="X46" s="313">
        <f>'1.4'!Y44-'1.4'!Y15</f>
        <v>2953.2269207425343</v>
      </c>
      <c r="Y46" s="313">
        <f>'1.4'!Z44-'1.4'!Z15</f>
        <v>328.69346637904528</v>
      </c>
      <c r="Z46" s="313">
        <f>'1.4'!AA44-'1.4'!AA15</f>
        <v>3020.5051513612125</v>
      </c>
      <c r="AA46" s="313">
        <f>'1.4'!AB44-'1.4'!AB15</f>
        <v>2806.8396253105457</v>
      </c>
      <c r="AB46" s="313">
        <f>'1.4'!AC44-'1.4'!AC15</f>
        <v>2339.1470683515872</v>
      </c>
      <c r="AC46" s="313">
        <f>'1.4'!AD44-'1.4'!AD15</f>
        <v>2360.8706549766648</v>
      </c>
      <c r="AD46" s="313">
        <f>'1.4'!AE44-'1.4'!AE15</f>
        <v>1820.5363669859798</v>
      </c>
      <c r="AE46" s="313">
        <f>'1.4'!AF44-'1.4'!AF15</f>
        <v>1774.0444781803744</v>
      </c>
      <c r="AF46" s="313">
        <f>'1.4'!AG44-'1.4'!AG15</f>
        <v>1695.2280288391776</v>
      </c>
      <c r="AG46" s="313">
        <f>'1.4'!AH44-'1.4'!AH15</f>
        <v>864.13319021037751</v>
      </c>
      <c r="AH46" s="313">
        <f>'1.4'!AI44-'1.4'!AI15</f>
        <v>950.58493567718688</v>
      </c>
      <c r="AI46" s="313">
        <f>'1.4'!AJ44-'1.4'!AJ15</f>
        <v>672.58373382197897</v>
      </c>
      <c r="AJ46" s="313">
        <f>'1.4'!AK44-'1.4'!AK15</f>
        <v>462.62340510752983</v>
      </c>
      <c r="AK46" s="313">
        <f>'1.4'!AL44-'1.4'!AL15</f>
        <v>1290.1737863921007</v>
      </c>
      <c r="AL46" s="313">
        <f>'1.4'!AM44-'1.4'!AM15</f>
        <v>3577.5805308940762</v>
      </c>
      <c r="AM46" s="313">
        <f>'1.4'!AN44-'1.4'!AN15</f>
        <v>2799.4676351508679</v>
      </c>
      <c r="AN46" s="313">
        <f>'1.4'!AO44-'1.4'!AO15</f>
        <v>2791.8761074462382</v>
      </c>
      <c r="AO46" s="313">
        <f>'1.4'!AP44-'1.4'!AP15</f>
        <v>10582.294960957486</v>
      </c>
      <c r="AP46" s="313">
        <f>'1.4'!AQ44-'1.4'!AQ15</f>
        <v>476.89620794200164</v>
      </c>
      <c r="AQ46" s="313">
        <f>'1.4'!AR44-'1.4'!AR15</f>
        <v>159.27278484644921</v>
      </c>
      <c r="AR46" s="313">
        <f>'1.4'!AS44-'1.4'!AS15</f>
        <v>634.84242735250155</v>
      </c>
      <c r="AS46" s="313">
        <f>'1.4'!AT44-'1.4'!AT15</f>
        <v>466.34957985905203</v>
      </c>
      <c r="AT46" s="313">
        <f>'1.4'!AU44-'1.4'!AU15</f>
        <v>0</v>
      </c>
      <c r="AU46" s="313">
        <f>'1.4'!AV44-'1.4'!AV15</f>
        <v>0</v>
      </c>
      <c r="AV46" s="313">
        <f>'1.4'!AW44-'1.4'!AW15</f>
        <v>0</v>
      </c>
      <c r="AW46" s="313">
        <f>'1.4'!AX44-'1.4'!AX15</f>
        <v>0</v>
      </c>
      <c r="AX46" s="313">
        <f>'1.4'!AY44-'1.4'!AY15</f>
        <v>0</v>
      </c>
    </row>
    <row r="47" spans="1:50" hidden="1" x14ac:dyDescent="0.2">
      <c r="A47" s="316" t="s">
        <v>911</v>
      </c>
      <c r="B47" s="313">
        <f>'1.4'!C45-'1.4'!C16</f>
        <v>416.95211771131289</v>
      </c>
      <c r="C47" s="313">
        <f>'1.4'!D45-'1.4'!D16</f>
        <v>403.02165722324025</v>
      </c>
      <c r="D47" s="313">
        <f>'1.4'!E45-'1.4'!E16</f>
        <v>374.78751692076548</v>
      </c>
      <c r="E47" s="313">
        <f>'1.4'!F45-'1.4'!F16</f>
        <v>428.83270814468142</v>
      </c>
      <c r="F47" s="313">
        <f>'1.4'!G45-'1.4'!G16</f>
        <v>380.33103655411469</v>
      </c>
      <c r="G47" s="313">
        <f>'1.4'!H45-'1.4'!H16</f>
        <v>315.01008421332881</v>
      </c>
      <c r="H47" s="313">
        <f>'1.4'!I45-'1.4'!I16</f>
        <v>462.99898960577775</v>
      </c>
      <c r="I47" s="313">
        <f>'1.4'!J45-'1.4'!J16</f>
        <v>504.20588962677903</v>
      </c>
      <c r="J47" s="313">
        <f>'1.4'!K45-'1.4'!K16</f>
        <v>460.63506692608098</v>
      </c>
      <c r="K47" s="313">
        <f>'1.4'!L45-'1.4'!L16</f>
        <v>439.03765322535946</v>
      </c>
      <c r="L47" s="313">
        <f>'1.4'!M45-'1.4'!M16</f>
        <v>433.04198339080904</v>
      </c>
      <c r="M47" s="313">
        <f>'1.4'!N45-'1.4'!N16</f>
        <v>588.2642964577517</v>
      </c>
      <c r="N47" s="313">
        <f>'1.4'!O45-'1.4'!O16</f>
        <v>662.49180224922748</v>
      </c>
      <c r="O47" s="313">
        <f>'1.4'!P45-'1.4'!P16</f>
        <v>715.9321466630463</v>
      </c>
      <c r="P47" s="313">
        <f>'1.4'!Q45-'1.4'!Q16</f>
        <v>756.4398201886288</v>
      </c>
      <c r="Q47" s="313">
        <f>'1.4'!R45-'1.4'!R16</f>
        <v>964.36573089909689</v>
      </c>
      <c r="R47" s="313">
        <f>'1.4'!S45-'1.4'!S16</f>
        <v>1133.1060806696223</v>
      </c>
      <c r="S47" s="313">
        <f>'1.4'!T45-'1.4'!T16</f>
        <v>1056.8653821236094</v>
      </c>
      <c r="T47" s="313">
        <f>'1.4'!U45-'1.4'!U16</f>
        <v>982.2580219039628</v>
      </c>
      <c r="U47" s="313">
        <f>'1.4'!V45-'1.4'!V16</f>
        <v>1146.5850153028114</v>
      </c>
      <c r="V47" s="313">
        <f>'1.4'!W45-'1.4'!W16</f>
        <v>3515.3204056163486</v>
      </c>
      <c r="W47" s="313">
        <f>'1.4'!X45-'1.4'!X16</f>
        <v>3275.00458238602</v>
      </c>
      <c r="X47" s="313">
        <f>'1.4'!Y45-'1.4'!Y16</f>
        <v>2935.1271781269352</v>
      </c>
      <c r="Y47" s="313">
        <f>'1.4'!Z45-'1.4'!Z16</f>
        <v>302.14983387069515</v>
      </c>
      <c r="Z47" s="313">
        <f>'1.4'!AA45-'1.4'!AA16</f>
        <v>2993.0954187431198</v>
      </c>
      <c r="AA47" s="313">
        <f>'1.4'!AB45-'1.4'!AB16</f>
        <v>2783.6835986295919</v>
      </c>
      <c r="AB47" s="313">
        <f>'1.4'!AC45-'1.4'!AC16</f>
        <v>2303.4448259913734</v>
      </c>
      <c r="AC47" s="313">
        <f>'1.4'!AD45-'1.4'!AD16</f>
        <v>2303.5016566359081</v>
      </c>
      <c r="AD47" s="313">
        <f>'1.4'!AE45-'1.4'!AE16</f>
        <v>1723.1651889489767</v>
      </c>
      <c r="AE47" s="313">
        <f>'1.4'!AF45-'1.4'!AF16</f>
        <v>1705.4152405201385</v>
      </c>
      <c r="AF47" s="313">
        <f>'1.4'!AG45-'1.4'!AG16</f>
        <v>1632.1187937637933</v>
      </c>
      <c r="AG47" s="313">
        <f>'1.4'!AH45-'1.4'!AH16</f>
        <v>825.04484098300418</v>
      </c>
      <c r="AH47" s="313">
        <f>'1.4'!AI45-'1.4'!AI16</f>
        <v>942.4808553269977</v>
      </c>
      <c r="AI47" s="313">
        <f>'1.4'!AJ45-'1.4'!AJ16</f>
        <v>664.79614468115506</v>
      </c>
      <c r="AJ47" s="313">
        <f>'1.4'!AK45-'1.4'!AK16</f>
        <v>447.42003350909363</v>
      </c>
      <c r="AK47" s="313">
        <f>'1.4'!AL45-'1.4'!AL16</f>
        <v>1265.8838274815535</v>
      </c>
      <c r="AL47" s="313">
        <f>'1.4'!AM45-'1.4'!AM16</f>
        <v>797.16113787518407</v>
      </c>
      <c r="AM47" s="313">
        <f>'1.4'!AN45-'1.4'!AN16</f>
        <v>820.19742706379475</v>
      </c>
      <c r="AN47" s="313">
        <f>'1.4'!AO45-'1.4'!AO16</f>
        <v>484.7583633921131</v>
      </c>
      <c r="AO47" s="313">
        <f>'1.4'!AP45-'1.4'!AP16</f>
        <v>1076.9303061175706</v>
      </c>
      <c r="AP47" s="313">
        <f>'1.4'!AQ45-'1.4'!AQ16</f>
        <v>356.8683978474146</v>
      </c>
      <c r="AQ47" s="313">
        <f>'1.4'!AR45-'1.4'!AR16</f>
        <v>9.5140561425068881</v>
      </c>
      <c r="AR47" s="313">
        <f>'1.4'!AS45-'1.4'!AS16</f>
        <v>494.17910339983973</v>
      </c>
      <c r="AS47" s="313">
        <f>'1.4'!AT45-'1.4'!AT16</f>
        <v>110.52944261024368</v>
      </c>
      <c r="AT47" s="313">
        <f>'1.4'!AU45-'1.4'!AU16</f>
        <v>0</v>
      </c>
      <c r="AU47" s="313">
        <f>'1.4'!AV45-'1.4'!AV16</f>
        <v>0</v>
      </c>
      <c r="AV47" s="313">
        <f>'1.4'!AW45-'1.4'!AW16</f>
        <v>0</v>
      </c>
      <c r="AW47" s="313">
        <f>'1.4'!AX45-'1.4'!AX16</f>
        <v>0</v>
      </c>
      <c r="AX47" s="313" t="e">
        <f>'1.4'!AY45-'1.4'!AY16</f>
        <v>#VALUE!</v>
      </c>
    </row>
    <row r="48" spans="1:50" hidden="1" x14ac:dyDescent="0.2">
      <c r="A48" s="316" t="s">
        <v>393</v>
      </c>
      <c r="B48" s="313">
        <f>'1.4'!C46-'1.4'!C17</f>
        <v>6.2090502251521684E-4</v>
      </c>
      <c r="C48" s="313">
        <f>'1.4'!D46-'1.4'!D17</f>
        <v>6.5385997368139215E-4</v>
      </c>
      <c r="D48" s="313">
        <f>'1.4'!E46-'1.4'!E17</f>
        <v>6.6652304303715937E-4</v>
      </c>
      <c r="E48" s="313">
        <f>'1.4'!F46-'1.4'!F17</f>
        <v>1.0587119613774121E-3</v>
      </c>
      <c r="F48" s="313">
        <f>'1.4'!G46-'1.4'!G17</f>
        <v>9.3715323964715935E-4</v>
      </c>
      <c r="G48" s="313">
        <f>'1.4'!H46-'1.4'!H17</f>
        <v>1.0429379872221034E-3</v>
      </c>
      <c r="H48" s="313">
        <f>'1.4'!I46-'1.4'!I17</f>
        <v>1.5586853296554182E-3</v>
      </c>
      <c r="I48" s="313">
        <f>'1.4'!J46-'1.4'!J17</f>
        <v>1.4612234444939531E-3</v>
      </c>
      <c r="J48" s="313">
        <f>'1.4'!K46-'1.4'!K17</f>
        <v>1.9796316664724145E-3</v>
      </c>
      <c r="K48" s="313">
        <f>'1.4'!L46-'1.4'!L17</f>
        <v>2.0852091438428033E-3</v>
      </c>
      <c r="L48" s="313">
        <f>'1.4'!M46-'1.4'!M17</f>
        <v>2.346585679333657E-3</v>
      </c>
      <c r="M48" s="313">
        <f>'1.4'!N46-'1.4'!N17</f>
        <v>6.6588573514309246E-2</v>
      </c>
      <c r="N48" s="313">
        <f>'1.4'!O46-'1.4'!O17</f>
        <v>3.8402775680879131E-4</v>
      </c>
      <c r="O48" s="313">
        <f>'1.4'!P46-'1.4'!P17</f>
        <v>4.4996904762228951E-4</v>
      </c>
      <c r="P48" s="313">
        <f>'1.4'!Q46-'1.4'!Q17</f>
        <v>4.4290958976489492E-4</v>
      </c>
      <c r="Q48" s="313">
        <f>'1.4'!R46-'1.4'!R17</f>
        <v>1.7230936064152047E-3</v>
      </c>
      <c r="R48" s="313">
        <f>'1.4'!S46-'1.4'!S17</f>
        <v>0</v>
      </c>
      <c r="S48" s="313">
        <f>'1.4'!T46-'1.4'!T17</f>
        <v>0</v>
      </c>
      <c r="T48" s="313">
        <f>'1.4'!U46-'1.4'!U17</f>
        <v>0</v>
      </c>
      <c r="U48" s="313">
        <f>'1.4'!V46-'1.4'!V17</f>
        <v>0</v>
      </c>
      <c r="V48" s="313">
        <f>'1.4'!W46-'1.4'!W17</f>
        <v>27.165861070676328</v>
      </c>
      <c r="W48" s="313">
        <f>'1.4'!X46-'1.4'!X17</f>
        <v>16.768763805375784</v>
      </c>
      <c r="X48" s="313">
        <f>'1.4'!Y46-'1.4'!Y17</f>
        <v>18.099742615599098</v>
      </c>
      <c r="Y48" s="313">
        <f>'1.4'!Z46-'1.4'!Z17</f>
        <v>26.543632508350129</v>
      </c>
      <c r="Z48" s="313">
        <f>'1.4'!AA46-'1.4'!AA17</f>
        <v>27.409732618081762</v>
      </c>
      <c r="AA48" s="313">
        <f>'1.4'!AB46-'1.4'!AB17</f>
        <v>23.156026680953801</v>
      </c>
      <c r="AB48" s="313">
        <f>'1.4'!AC46-'1.4'!AC17</f>
        <v>35.702242360206583</v>
      </c>
      <c r="AC48" s="313">
        <f>'1.4'!AD46-'1.4'!AD17</f>
        <v>57.368998340760299</v>
      </c>
      <c r="AD48" s="313">
        <f>'1.4'!AE46-'1.4'!AE17</f>
        <v>97.371178037003119</v>
      </c>
      <c r="AE48" s="313">
        <f>'1.4'!AF46-'1.4'!AF17</f>
        <v>68.62923766023232</v>
      </c>
      <c r="AF48" s="313">
        <f>'1.4'!AG46-'1.4'!AG17</f>
        <v>63.109235075389734</v>
      </c>
      <c r="AG48" s="313">
        <f>'1.4'!AH46-'1.4'!AH17</f>
        <v>39.088349227371509</v>
      </c>
      <c r="AH48" s="313">
        <f>'1.4'!AI46-'1.4'!AI17</f>
        <v>8.1040803501891787</v>
      </c>
      <c r="AI48" s="313">
        <f>'1.4'!AJ46-'1.4'!AJ17</f>
        <v>7.7875891408184543</v>
      </c>
      <c r="AJ48" s="313">
        <f>'1.4'!AK46-'1.4'!AK17</f>
        <v>15.203371598450758</v>
      </c>
      <c r="AK48" s="313">
        <f>'1.4'!AL46-'1.4'!AL17</f>
        <v>24.289958910543646</v>
      </c>
      <c r="AL48" s="313">
        <f>'1.4'!AM46-'1.4'!AM17</f>
        <v>2780.4193930188849</v>
      </c>
      <c r="AM48" s="313">
        <f>'1.4'!AN46-'1.4'!AN17</f>
        <v>1979.2702080870658</v>
      </c>
      <c r="AN48" s="313">
        <f>'1.4'!AO46-'1.4'!AO17</f>
        <v>2307.1177440541214</v>
      </c>
      <c r="AO48" s="313">
        <f>'1.4'!AP46-'1.4'!AP17</f>
        <v>9505.364654839912</v>
      </c>
      <c r="AP48" s="313">
        <f>'1.4'!AQ46-'1.4'!AQ17</f>
        <v>120.02781009458704</v>
      </c>
      <c r="AQ48" s="313">
        <f>'1.4'!AR46-'1.4'!AR17</f>
        <v>149.75872870394232</v>
      </c>
      <c r="AR48" s="313">
        <f>'1.4'!AS46-'1.4'!AS17</f>
        <v>140.66332395265999</v>
      </c>
      <c r="AS48" s="313">
        <f>'1.4'!AT46-'1.4'!AT17</f>
        <v>355.82013724881108</v>
      </c>
      <c r="AT48" s="313">
        <f>'1.4'!AU46-'1.4'!AU17</f>
        <v>0</v>
      </c>
      <c r="AU48" s="313">
        <f>'1.4'!AV46-'1.4'!AV17</f>
        <v>0</v>
      </c>
      <c r="AV48" s="313">
        <f>'1.4'!AW46-'1.4'!AW17</f>
        <v>0</v>
      </c>
      <c r="AW48" s="313">
        <f>'1.4'!AX46-'1.4'!AX17</f>
        <v>0</v>
      </c>
      <c r="AX48" s="313">
        <f>'1.4'!AY46-'1.4'!AY17</f>
        <v>0</v>
      </c>
    </row>
    <row r="49" spans="1:50" hidden="1" x14ac:dyDescent="0.2">
      <c r="A49" s="313" t="s">
        <v>912</v>
      </c>
      <c r="B49" s="313">
        <f>'1.4'!C47-'1.4'!C18</f>
        <v>11966.924150679173</v>
      </c>
      <c r="C49" s="313">
        <f>'1.4'!D47-'1.4'!D18</f>
        <v>12672.22397320802</v>
      </c>
      <c r="D49" s="313">
        <f>'1.4'!E47-'1.4'!E18</f>
        <v>14099.344185517984</v>
      </c>
      <c r="E49" s="313">
        <f>'1.4'!F47-'1.4'!F18</f>
        <v>13562.429690594843</v>
      </c>
      <c r="F49" s="313">
        <f>'1.4'!G47-'1.4'!G18</f>
        <v>13941.542805161385</v>
      </c>
      <c r="G49" s="313">
        <f>'1.4'!H47-'1.4'!H18</f>
        <v>15879.805060652085</v>
      </c>
      <c r="H49" s="313">
        <f>'1.4'!I47-'1.4'!I18</f>
        <v>16148.188804418314</v>
      </c>
      <c r="I49" s="313">
        <f>'1.4'!J47-'1.4'!J18</f>
        <v>16020.273329768213</v>
      </c>
      <c r="J49" s="313">
        <f>'1.4'!K47-'1.4'!K18</f>
        <v>16084.574490124825</v>
      </c>
      <c r="K49" s="313">
        <f>'1.4'!L47-'1.4'!L18</f>
        <v>17259.394545580551</v>
      </c>
      <c r="L49" s="313">
        <f>'1.4'!M47-'1.4'!M18</f>
        <v>18018.635396322294</v>
      </c>
      <c r="M49" s="313">
        <f>'1.4'!N47-'1.4'!N18</f>
        <v>18624.755567972315</v>
      </c>
      <c r="N49" s="313">
        <f>'1.4'!O47-'1.4'!O18</f>
        <v>18485.888912570255</v>
      </c>
      <c r="O49" s="313">
        <f>'1.4'!P47-'1.4'!P18</f>
        <v>21074.99765088025</v>
      </c>
      <c r="P49" s="313">
        <f>'1.4'!Q47-'1.4'!Q18</f>
        <v>21769.391332885483</v>
      </c>
      <c r="Q49" s="313">
        <f>'1.4'!R47-'1.4'!R18</f>
        <v>21546.832603663963</v>
      </c>
      <c r="R49" s="313">
        <f>'1.4'!S47-'1.4'!S18</f>
        <v>21002.427238380362</v>
      </c>
      <c r="S49" s="313">
        <f>'1.4'!T47-'1.4'!T18</f>
        <v>22353.779268075828</v>
      </c>
      <c r="T49" s="313">
        <f>'1.4'!U47-'1.4'!U18</f>
        <v>23843.145611395768</v>
      </c>
      <c r="U49" s="313">
        <f>'1.4'!V47-'1.4'!V18</f>
        <v>24285.66988214798</v>
      </c>
      <c r="V49" s="313">
        <f>'1.4'!W47-'1.4'!W18</f>
        <v>26114.09105533082</v>
      </c>
      <c r="W49" s="313">
        <f>'1.4'!X47-'1.4'!X18</f>
        <v>29338.696048648737</v>
      </c>
      <c r="X49" s="313">
        <f>'1.4'!Y47-'1.4'!Y18</f>
        <v>30049.560264847649</v>
      </c>
      <c r="Y49" s="313">
        <f>'1.4'!Z47-'1.4'!Z18</f>
        <v>30294.965631172818</v>
      </c>
      <c r="Z49" s="313">
        <f>'1.4'!AA47-'1.4'!AA18</f>
        <v>26110.993475337105</v>
      </c>
      <c r="AA49" s="313">
        <f>'1.4'!AB47-'1.4'!AB18</f>
        <v>28700.839778180816</v>
      </c>
      <c r="AB49" s="313">
        <f>'1.4'!AC47-'1.4'!AC18</f>
        <v>27406.50939046545</v>
      </c>
      <c r="AC49" s="313">
        <f>'1.4'!AD47-'1.4'!AD18</f>
        <v>29521.010856016655</v>
      </c>
      <c r="AD49" s="313">
        <f>'1.4'!AE47-'1.4'!AE18</f>
        <v>38903.984577627212</v>
      </c>
      <c r="AE49" s="313">
        <f>'1.4'!AF47-'1.4'!AF18</f>
        <v>67070.204061191704</v>
      </c>
      <c r="AF49" s="313">
        <f>'1.4'!AG47-'1.4'!AG18</f>
        <v>37375.200579805532</v>
      </c>
      <c r="AG49" s="313">
        <f>'1.4'!AH47-'1.4'!AH18</f>
        <v>33666.942035823537</v>
      </c>
      <c r="AH49" s="313">
        <f>'1.4'!AI47-'1.4'!AI18</f>
        <v>28128.640972391469</v>
      </c>
      <c r="AI49" s="313">
        <f>'1.4'!AJ47-'1.4'!AJ18</f>
        <v>28023.660421179084</v>
      </c>
      <c r="AJ49" s="313">
        <f>'1.4'!AK47-'1.4'!AK18</f>
        <v>47579.592051154759</v>
      </c>
      <c r="AK49" s="313">
        <f>'1.4'!AL47-'1.4'!AL18</f>
        <v>22696.457602699578</v>
      </c>
      <c r="AL49" s="313">
        <f>'1.4'!AM47-'1.4'!AM18</f>
        <v>30075.610727685736</v>
      </c>
      <c r="AM49" s="313">
        <f>'1.4'!AN47-'1.4'!AN18</f>
        <v>30220.673640299763</v>
      </c>
      <c r="AN49" s="313">
        <f>'1.4'!AO47-'1.4'!AO18</f>
        <v>43276.604453900771</v>
      </c>
      <c r="AO49" s="313">
        <f>'1.4'!AP47-'1.4'!AP18</f>
        <v>59576.117679246352</v>
      </c>
      <c r="AP49" s="313">
        <f>'1.4'!AQ47-'1.4'!AQ18</f>
        <v>41391.478052508319</v>
      </c>
      <c r="AQ49" s="313">
        <f>'1.4'!AR47-'1.4'!AR18</f>
        <v>47866.259842537576</v>
      </c>
      <c r="AR49" s="313">
        <f>'1.4'!AS47-'1.4'!AS18</f>
        <v>43201.626641086652</v>
      </c>
      <c r="AS49" s="313">
        <f>'1.4'!AT47-'1.4'!AT18</f>
        <v>42750.872463867534</v>
      </c>
      <c r="AT49" s="313">
        <f>'1.4'!AU47-'1.4'!AU18</f>
        <v>30751.701514419983</v>
      </c>
      <c r="AU49" s="313">
        <f>'1.4'!AV47-'1.4'!AV18</f>
        <v>29254.535801119986</v>
      </c>
      <c r="AV49" s="313">
        <f>'1.4'!AW47-'1.4'!AW18</f>
        <v>29764.202873399947</v>
      </c>
      <c r="AW49" s="313">
        <f>'1.4'!AX47-'1.4'!AX18</f>
        <v>29967.696426220005</v>
      </c>
      <c r="AX49" s="313">
        <f>'1.4'!AY47-'1.4'!AY18</f>
        <v>32223.078131509945</v>
      </c>
    </row>
    <row r="50" spans="1:50" hidden="1" x14ac:dyDescent="0.2">
      <c r="A50" s="11" t="s">
        <v>913</v>
      </c>
      <c r="B50" s="313">
        <f>'1.4'!C48-'1.4'!C19</f>
        <v>11966.924150679173</v>
      </c>
      <c r="C50" s="313">
        <f>'1.4'!D48-'1.4'!D19</f>
        <v>12672.22397320802</v>
      </c>
      <c r="D50" s="313">
        <f>'1.4'!E48-'1.4'!E19</f>
        <v>14099.344185517984</v>
      </c>
      <c r="E50" s="313">
        <f>'1.4'!F48-'1.4'!F19</f>
        <v>13562.429690594785</v>
      </c>
      <c r="F50" s="313">
        <f>'1.4'!G48-'1.4'!G19</f>
        <v>13941.542805161385</v>
      </c>
      <c r="G50" s="313">
        <f>'1.4'!H48-'1.4'!H19</f>
        <v>15879.805060652085</v>
      </c>
      <c r="H50" s="313">
        <f>'1.4'!I48-'1.4'!I19</f>
        <v>16148.188804418285</v>
      </c>
      <c r="I50" s="313">
        <f>'1.4'!J48-'1.4'!J19</f>
        <v>16020.273329768213</v>
      </c>
      <c r="J50" s="313">
        <f>'1.4'!K48-'1.4'!K19</f>
        <v>16084.574490124825</v>
      </c>
      <c r="K50" s="313">
        <f>'1.4'!L48-'1.4'!L19</f>
        <v>17259.394545580551</v>
      </c>
      <c r="L50" s="313">
        <f>'1.4'!M48-'1.4'!M19</f>
        <v>18018.635396322294</v>
      </c>
      <c r="M50" s="313">
        <f>'1.4'!N48-'1.4'!N19</f>
        <v>18624.755567972315</v>
      </c>
      <c r="N50" s="313">
        <f>'1.4'!O48-'1.4'!O19</f>
        <v>18485.888912570255</v>
      </c>
      <c r="O50" s="313">
        <f>'1.4'!P48-'1.4'!P19</f>
        <v>21074.997650880308</v>
      </c>
      <c r="P50" s="313">
        <f>'1.4'!Q48-'1.4'!Q19</f>
        <v>21769.391332885483</v>
      </c>
      <c r="Q50" s="313">
        <f>'1.4'!R48-'1.4'!R19</f>
        <v>21546.832603663963</v>
      </c>
      <c r="R50" s="313">
        <f>'1.4'!S48-'1.4'!S19</f>
        <v>21002.427238380362</v>
      </c>
      <c r="S50" s="313">
        <f>'1.4'!T48-'1.4'!T19</f>
        <v>22353.779268075828</v>
      </c>
      <c r="T50" s="313">
        <f>'1.4'!U48-'1.4'!U19</f>
        <v>23843.145611395768</v>
      </c>
      <c r="U50" s="313">
        <f>'1.4'!V48-'1.4'!V19</f>
        <v>24285.66988214798</v>
      </c>
      <c r="V50" s="313">
        <f>'1.4'!W48-'1.4'!W19</f>
        <v>26114.09105533082</v>
      </c>
      <c r="W50" s="313">
        <f>'1.4'!X48-'1.4'!X19</f>
        <v>29338.696048648679</v>
      </c>
      <c r="X50" s="313">
        <f>'1.4'!Y48-'1.4'!Y19</f>
        <v>30049.560264847649</v>
      </c>
      <c r="Y50" s="313">
        <f>'1.4'!Z48-'1.4'!Z19</f>
        <v>30294.965631172818</v>
      </c>
      <c r="Z50" s="313">
        <f>'1.4'!AA48-'1.4'!AA19</f>
        <v>26110.993475337105</v>
      </c>
      <c r="AA50" s="313">
        <f>'1.4'!AB48-'1.4'!AB19</f>
        <v>28700.839778180816</v>
      </c>
      <c r="AB50" s="313">
        <f>'1.4'!AC48-'1.4'!AC19</f>
        <v>27406.50939046545</v>
      </c>
      <c r="AC50" s="313">
        <f>'1.4'!AD48-'1.4'!AD19</f>
        <v>29521.010856016655</v>
      </c>
      <c r="AD50" s="313">
        <f>'1.4'!AE48-'1.4'!AE19</f>
        <v>38903.984577627212</v>
      </c>
      <c r="AE50" s="313">
        <f>'1.4'!AF48-'1.4'!AF19</f>
        <v>67070.204061191762</v>
      </c>
      <c r="AF50" s="313">
        <f>'1.4'!AG48-'1.4'!AG19</f>
        <v>37375.200579805532</v>
      </c>
      <c r="AG50" s="313">
        <f>'1.4'!AH48-'1.4'!AH19</f>
        <v>33666.942035823537</v>
      </c>
      <c r="AH50" s="313">
        <f>'1.4'!AI48-'1.4'!AI19</f>
        <v>28128.640972391469</v>
      </c>
      <c r="AI50" s="313">
        <f>'1.4'!AJ48-'1.4'!AJ19</f>
        <v>28023.660421179084</v>
      </c>
      <c r="AJ50" s="313">
        <f>'1.4'!AK48-'1.4'!AK19</f>
        <v>47579.592051154759</v>
      </c>
      <c r="AK50" s="313">
        <f>'1.4'!AL48-'1.4'!AL19</f>
        <v>22696.457602699578</v>
      </c>
      <c r="AL50" s="313">
        <f>'1.4'!AM48-'1.4'!AM19</f>
        <v>30075.610727685736</v>
      </c>
      <c r="AM50" s="313">
        <f>'1.4'!AN48-'1.4'!AN19</f>
        <v>30220.673640299763</v>
      </c>
      <c r="AN50" s="313">
        <f>'1.4'!AO48-'1.4'!AO19</f>
        <v>43276.604453900771</v>
      </c>
      <c r="AO50" s="313">
        <f>'1.4'!AP48-'1.4'!AP19</f>
        <v>59576.117679246352</v>
      </c>
      <c r="AP50" s="313">
        <f>'1.4'!AQ48-'1.4'!AQ19</f>
        <v>41391.478052508319</v>
      </c>
      <c r="AQ50" s="313">
        <f>'1.4'!AR48-'1.4'!AR19</f>
        <v>47866.259842537693</v>
      </c>
      <c r="AR50" s="313">
        <f>'1.4'!AS48-'1.4'!AS19</f>
        <v>43201.626641086652</v>
      </c>
      <c r="AS50" s="313">
        <f>'1.4'!AT48-'1.4'!AT19</f>
        <v>42750.872463867534</v>
      </c>
      <c r="AT50" s="313">
        <f>'1.4'!AU48-'1.4'!AU19</f>
        <v>30751.701514419983</v>
      </c>
      <c r="AU50" s="313">
        <f>'1.4'!AV48-'1.4'!AV19</f>
        <v>29254.535801119986</v>
      </c>
      <c r="AV50" s="313">
        <f>'1.4'!AW48-'1.4'!AW19</f>
        <v>29764.202873399947</v>
      </c>
      <c r="AW50" s="313">
        <f>'1.4'!AX48-'1.4'!AX19</f>
        <v>29967.696426220005</v>
      </c>
      <c r="AX50" s="313">
        <f>'1.4'!AY48-'1.4'!AY19</f>
        <v>32223.078131509945</v>
      </c>
    </row>
    <row r="51" spans="1:50" hidden="1" x14ac:dyDescent="0.2">
      <c r="A51" s="316" t="s">
        <v>244</v>
      </c>
      <c r="B51" s="313">
        <f>'1.4'!C49-'1.4'!C20</f>
        <v>0</v>
      </c>
      <c r="C51" s="313">
        <f>'1.4'!D49-'1.4'!D20</f>
        <v>0</v>
      </c>
      <c r="D51" s="313">
        <f>'1.4'!E49-'1.4'!E20</f>
        <v>0</v>
      </c>
      <c r="E51" s="313">
        <f>'1.4'!F49-'1.4'!F20</f>
        <v>0</v>
      </c>
      <c r="F51" s="313">
        <f>'1.4'!G49-'1.4'!G20</f>
        <v>0</v>
      </c>
      <c r="G51" s="313">
        <f>'1.4'!H49-'1.4'!H20</f>
        <v>0</v>
      </c>
      <c r="H51" s="313">
        <f>'1.4'!I49-'1.4'!I20</f>
        <v>0</v>
      </c>
      <c r="I51" s="313">
        <f>'1.4'!J49-'1.4'!J20</f>
        <v>0</v>
      </c>
      <c r="J51" s="313">
        <f>'1.4'!K49-'1.4'!K20</f>
        <v>0</v>
      </c>
      <c r="K51" s="313">
        <f>'1.4'!L49-'1.4'!L20</f>
        <v>0</v>
      </c>
      <c r="L51" s="313">
        <f>'1.4'!M49-'1.4'!M20</f>
        <v>0</v>
      </c>
      <c r="M51" s="313">
        <f>'1.4'!N49-'1.4'!N20</f>
        <v>0</v>
      </c>
      <c r="N51" s="313">
        <f>'1.4'!O49-'1.4'!O20</f>
        <v>0</v>
      </c>
      <c r="O51" s="313">
        <f>'1.4'!P49-'1.4'!P20</f>
        <v>0</v>
      </c>
      <c r="P51" s="313">
        <f>'1.4'!Q49-'1.4'!Q20</f>
        <v>0</v>
      </c>
      <c r="Q51" s="313">
        <f>'1.4'!R49-'1.4'!R20</f>
        <v>0</v>
      </c>
      <c r="R51" s="313">
        <f>'1.4'!S49-'1.4'!S20</f>
        <v>0</v>
      </c>
      <c r="S51" s="313">
        <f>'1.4'!T49-'1.4'!T20</f>
        <v>0</v>
      </c>
      <c r="T51" s="313">
        <f>'1.4'!U49-'1.4'!U20</f>
        <v>0</v>
      </c>
      <c r="U51" s="313">
        <f>'1.4'!V49-'1.4'!V20</f>
        <v>0</v>
      </c>
      <c r="V51" s="313">
        <f>'1.4'!W49-'1.4'!W20</f>
        <v>0</v>
      </c>
      <c r="W51" s="313">
        <f>'1.4'!X49-'1.4'!X20</f>
        <v>0</v>
      </c>
      <c r="X51" s="313">
        <f>'1.4'!Y49-'1.4'!Y20</f>
        <v>0</v>
      </c>
      <c r="Y51" s="313">
        <f>'1.4'!Z49-'1.4'!Z20</f>
        <v>0</v>
      </c>
      <c r="Z51" s="313">
        <f>'1.4'!AA49-'1.4'!AA20</f>
        <v>0</v>
      </c>
      <c r="AA51" s="313">
        <f>'1.4'!AB49-'1.4'!AB20</f>
        <v>0</v>
      </c>
      <c r="AB51" s="313">
        <f>'1.4'!AC49-'1.4'!AC20</f>
        <v>0</v>
      </c>
      <c r="AC51" s="313">
        <f>'1.4'!AD49-'1.4'!AD20</f>
        <v>0</v>
      </c>
      <c r="AD51" s="313">
        <f>'1.4'!AE49-'1.4'!AE20</f>
        <v>0</v>
      </c>
      <c r="AE51" s="313">
        <f>'1.4'!AF49-'1.4'!AF20</f>
        <v>0</v>
      </c>
      <c r="AF51" s="313">
        <f>'1.4'!AG49-'1.4'!AG20</f>
        <v>0</v>
      </c>
      <c r="AG51" s="313">
        <f>'1.4'!AH49-'1.4'!AH20</f>
        <v>0</v>
      </c>
      <c r="AH51" s="313">
        <f>'1.4'!AI49-'1.4'!AI20</f>
        <v>0</v>
      </c>
      <c r="AI51" s="313">
        <f>'1.4'!AJ49-'1.4'!AJ20</f>
        <v>0</v>
      </c>
      <c r="AJ51" s="313">
        <f>'1.4'!AK49-'1.4'!AK20</f>
        <v>0</v>
      </c>
      <c r="AK51" s="313">
        <f>'1.4'!AL49-'1.4'!AL20</f>
        <v>0</v>
      </c>
      <c r="AL51" s="313">
        <f>'1.4'!AM49-'1.4'!AM20</f>
        <v>0</v>
      </c>
      <c r="AM51" s="313">
        <f>'1.4'!AN49-'1.4'!AN20</f>
        <v>0</v>
      </c>
      <c r="AN51" s="313">
        <f>'1.4'!AO49-'1.4'!AO20</f>
        <v>0</v>
      </c>
      <c r="AO51" s="313">
        <f>'1.4'!AP49-'1.4'!AP20</f>
        <v>0</v>
      </c>
      <c r="AP51" s="313">
        <f>'1.4'!AQ49-'1.4'!AQ20</f>
        <v>0</v>
      </c>
      <c r="AQ51" s="313">
        <f>'1.4'!AR49-'1.4'!AR20</f>
        <v>0</v>
      </c>
      <c r="AR51" s="313">
        <f>'1.4'!AS49-'1.4'!AS20</f>
        <v>0</v>
      </c>
      <c r="AS51" s="313">
        <f>'1.4'!AT49-'1.4'!AT20</f>
        <v>0</v>
      </c>
      <c r="AT51" s="313">
        <f>'1.4'!AU49-'1.4'!AU20</f>
        <v>0</v>
      </c>
      <c r="AU51" s="313">
        <f>'1.4'!AV49-'1.4'!AV20</f>
        <v>0</v>
      </c>
      <c r="AV51" s="313">
        <f>'1.4'!AW49-'1.4'!AW20</f>
        <v>0</v>
      </c>
      <c r="AW51" s="313">
        <f>'1.4'!AX49-'1.4'!AX20</f>
        <v>0</v>
      </c>
      <c r="AX51" s="313">
        <f>'1.4'!AY49-'1.4'!AY20</f>
        <v>0</v>
      </c>
    </row>
    <row r="52" spans="1:50" hidden="1" x14ac:dyDescent="0.2">
      <c r="A52" s="316" t="s">
        <v>245</v>
      </c>
      <c r="B52" s="313">
        <f>'1.4'!C50-'1.4'!C21</f>
        <v>1256.9413292930531</v>
      </c>
      <c r="C52" s="313">
        <f>'1.4'!D50-'1.4'!D21</f>
        <v>1292.815962748864</v>
      </c>
      <c r="D52" s="313">
        <f>'1.4'!E50-'1.4'!E21</f>
        <v>1395.4943921606719</v>
      </c>
      <c r="E52" s="313">
        <f>'1.4'!F50-'1.4'!F21</f>
        <v>1418.5078157974131</v>
      </c>
      <c r="F52" s="313">
        <f>'1.4'!G50-'1.4'!G21</f>
        <v>1481.5144516293158</v>
      </c>
      <c r="G52" s="313">
        <f>'1.4'!H50-'1.4'!H21</f>
        <v>2202.7327391262861</v>
      </c>
      <c r="H52" s="313">
        <f>'1.4'!I50-'1.4'!I21</f>
        <v>1659.165259203859</v>
      </c>
      <c r="I52" s="313">
        <f>'1.4'!J50-'1.4'!J21</f>
        <v>1637.8935500405369</v>
      </c>
      <c r="J52" s="313">
        <f>'1.4'!K50-'1.4'!K21</f>
        <v>1677.5084502118243</v>
      </c>
      <c r="K52" s="313">
        <f>'1.4'!L50-'1.4'!L21</f>
        <v>1754.5910972418933</v>
      </c>
      <c r="L52" s="313">
        <f>'1.4'!M50-'1.4'!M21</f>
        <v>1858.5977671510973</v>
      </c>
      <c r="M52" s="313">
        <f>'1.4'!N50-'1.4'!N21</f>
        <v>1869.6301853951845</v>
      </c>
      <c r="N52" s="313">
        <f>'1.4'!O50-'1.4'!O21</f>
        <v>2082.3405880324171</v>
      </c>
      <c r="O52" s="313">
        <f>'1.4'!P50-'1.4'!P21</f>
        <v>2156.7281106998889</v>
      </c>
      <c r="P52" s="313">
        <f>'1.4'!Q50-'1.4'!Q21</f>
        <v>2263.0585430587489</v>
      </c>
      <c r="Q52" s="313">
        <f>'1.4'!R50-'1.4'!R21</f>
        <v>2341.6262582089457</v>
      </c>
      <c r="R52" s="313">
        <f>'1.4'!S50-'1.4'!S21</f>
        <v>2247.4195541991394</v>
      </c>
      <c r="S52" s="313">
        <f>'1.4'!T50-'1.4'!T21</f>
        <v>2284.3323418738855</v>
      </c>
      <c r="T52" s="313">
        <f>'1.4'!U50-'1.4'!U21</f>
        <v>2301.8868821277101</v>
      </c>
      <c r="U52" s="313">
        <f>'1.4'!V50-'1.4'!V21</f>
        <v>2344.0542217992679</v>
      </c>
      <c r="V52" s="313">
        <f>'1.4'!W50-'1.4'!W21</f>
        <v>2202.4842498784928</v>
      </c>
      <c r="W52" s="313">
        <f>'1.4'!X50-'1.4'!X21</f>
        <v>2241.0842448115673</v>
      </c>
      <c r="X52" s="313">
        <f>'1.4'!Y50-'1.4'!Y21</f>
        <v>2417.5502361390099</v>
      </c>
      <c r="Y52" s="313">
        <f>'1.4'!Z50-'1.4'!Z21</f>
        <v>2429.2817691709315</v>
      </c>
      <c r="Z52" s="313">
        <f>'1.4'!AA50-'1.4'!AA21</f>
        <v>2150.9852447817429</v>
      </c>
      <c r="AA52" s="313">
        <f>'1.4'!AB50-'1.4'!AB21</f>
        <v>2187.166093174319</v>
      </c>
      <c r="AB52" s="313">
        <f>'1.4'!AC50-'1.4'!AC21</f>
        <v>2313.0672750860758</v>
      </c>
      <c r="AC52" s="313">
        <f>'1.4'!AD50-'1.4'!AD21</f>
        <v>2241.5503869578642</v>
      </c>
      <c r="AD52" s="313">
        <f>'1.4'!AE50-'1.4'!AE21</f>
        <v>1308.5024931396147</v>
      </c>
      <c r="AE52" s="313">
        <f>'1.4'!AF50-'1.4'!AF21</f>
        <v>1259.8022499832168</v>
      </c>
      <c r="AF52" s="313">
        <f>'1.4'!AG50-'1.4'!AG21</f>
        <v>1330.3459046473727</v>
      </c>
      <c r="AG52" s="313">
        <f>'1.4'!AH50-'1.4'!AH21</f>
        <v>1285.6375704478924</v>
      </c>
      <c r="AH52" s="313">
        <f>'1.4'!AI50-'1.4'!AI21</f>
        <v>1334.8375331953448</v>
      </c>
      <c r="AI52" s="313">
        <f>'1.4'!AJ50-'1.4'!AJ21</f>
        <v>1202.6189377238716</v>
      </c>
      <c r="AJ52" s="313">
        <f>'1.4'!AK50-'1.4'!AK21</f>
        <v>2193.2006449935761</v>
      </c>
      <c r="AK52" s="313">
        <f>'1.4'!AL50-'1.4'!AL21</f>
        <v>1171.5245596912646</v>
      </c>
      <c r="AL52" s="313">
        <f>'1.4'!AM50-'1.4'!AM21</f>
        <v>1391.8731520878155</v>
      </c>
      <c r="AM52" s="313">
        <f>'1.4'!AN50-'1.4'!AN21</f>
        <v>1398.0808423970993</v>
      </c>
      <c r="AN52" s="313">
        <f>'1.4'!AO50-'1.4'!AO21</f>
        <v>1509.8222518214989</v>
      </c>
      <c r="AO52" s="313">
        <f>'1.4'!AP50-'1.4'!AP21</f>
        <v>1457.2401812475691</v>
      </c>
      <c r="AP52" s="313">
        <f>'1.4'!AQ50-'1.4'!AQ21</f>
        <v>737.41126582043034</v>
      </c>
      <c r="AQ52" s="313">
        <f>'1.4'!AR50-'1.4'!AR21</f>
        <v>743.41801437443428</v>
      </c>
      <c r="AR52" s="313">
        <f>'1.4'!AS50-'1.4'!AS21</f>
        <v>733.07349912583413</v>
      </c>
      <c r="AS52" s="313">
        <f>'1.4'!AT50-'1.4'!AT21</f>
        <v>757.50422067930413</v>
      </c>
      <c r="AT52" s="313">
        <f>'1.4'!AU50-'1.4'!AU21</f>
        <v>0</v>
      </c>
      <c r="AU52" s="313">
        <f>'1.4'!AV50-'1.4'!AV21</f>
        <v>0</v>
      </c>
      <c r="AV52" s="313">
        <f>'1.4'!AW50-'1.4'!AW21</f>
        <v>0</v>
      </c>
      <c r="AW52" s="313">
        <f>'1.4'!AX50-'1.4'!AX21</f>
        <v>0</v>
      </c>
      <c r="AX52" s="313">
        <f>'1.4'!AY50-'1.4'!AY21</f>
        <v>0</v>
      </c>
    </row>
    <row r="53" spans="1:50" hidden="1" x14ac:dyDescent="0.2">
      <c r="A53" s="316" t="s">
        <v>911</v>
      </c>
      <c r="B53" s="313">
        <f>'1.4'!C51-'1.4'!C22</f>
        <v>-584.06806074835549</v>
      </c>
      <c r="C53" s="313">
        <f>'1.4'!D51-'1.4'!D22</f>
        <v>-597.21094204500332</v>
      </c>
      <c r="D53" s="313">
        <f>'1.4'!E51-'1.4'!E22</f>
        <v>-650.67059253577827</v>
      </c>
      <c r="E53" s="313">
        <f>'1.4'!F51-'1.4'!F22</f>
        <v>-800.07940467086519</v>
      </c>
      <c r="F53" s="313">
        <f>'1.4'!G51-'1.4'!G22</f>
        <v>-414.60147034882175</v>
      </c>
      <c r="G53" s="313">
        <f>'1.4'!H51-'1.4'!H22</f>
        <v>-421.87242553237957</v>
      </c>
      <c r="H53" s="313">
        <f>'1.4'!I51-'1.4'!I22</f>
        <v>-445.25521818290872</v>
      </c>
      <c r="I53" s="313">
        <f>'1.4'!J51-'1.4'!J22</f>
        <v>-443.78338593588705</v>
      </c>
      <c r="J53" s="313">
        <f>'1.4'!K51-'1.4'!K22</f>
        <v>-670.18225496586456</v>
      </c>
      <c r="K53" s="313">
        <f>'1.4'!L51-'1.4'!L22</f>
        <v>-631.74315752904295</v>
      </c>
      <c r="L53" s="313">
        <f>'1.4'!M51-'1.4'!M22</f>
        <v>-576.15746719692834</v>
      </c>
      <c r="M53" s="313">
        <f>'1.4'!N51-'1.4'!N22</f>
        <v>-624.21062030816029</v>
      </c>
      <c r="N53" s="313">
        <f>'1.4'!O51-'1.4'!O22</f>
        <v>-766.81840145487149</v>
      </c>
      <c r="O53" s="313">
        <f>'1.4'!P51-'1.4'!P22</f>
        <v>-589.71714400413475</v>
      </c>
      <c r="P53" s="313">
        <f>'1.4'!Q51-'1.4'!Q22</f>
        <v>-584.57609263560153</v>
      </c>
      <c r="Q53" s="313">
        <f>'1.4'!R51-'1.4'!R22</f>
        <v>-815.9248619053833</v>
      </c>
      <c r="R53" s="313">
        <f>'1.4'!S51-'1.4'!S22</f>
        <v>-1033.0139504688632</v>
      </c>
      <c r="S53" s="313">
        <f>'1.4'!T51-'1.4'!T22</f>
        <v>-1023.2344056481925</v>
      </c>
      <c r="T53" s="313">
        <f>'1.4'!U51-'1.4'!U22</f>
        <v>-1021.9260198658521</v>
      </c>
      <c r="U53" s="313">
        <f>'1.4'!V51-'1.4'!V22</f>
        <v>-1065.7086240170902</v>
      </c>
      <c r="V53" s="313">
        <f>'1.4'!W51-'1.4'!W22</f>
        <v>-1085.3096556598466</v>
      </c>
      <c r="W53" s="313">
        <f>'1.4'!X51-'1.4'!X22</f>
        <v>-1126.9717858091753</v>
      </c>
      <c r="X53" s="313">
        <f>'1.4'!Y51-'1.4'!Y22</f>
        <v>-1188.3449415626528</v>
      </c>
      <c r="Y53" s="313">
        <f>'1.4'!Z51-'1.4'!Z22</f>
        <v>-1374.0326169683467</v>
      </c>
      <c r="Z53" s="313">
        <f>'1.4'!AA51-'1.4'!AA22</f>
        <v>-1498.913193134118</v>
      </c>
      <c r="AA53" s="313">
        <f>'1.4'!AB51-'1.4'!AB22</f>
        <v>-1457.3928351607756</v>
      </c>
      <c r="AB53" s="313">
        <f>'1.4'!AC51-'1.4'!AC22</f>
        <v>-1510.4805806180011</v>
      </c>
      <c r="AC53" s="313">
        <f>'1.4'!AD51-'1.4'!AD22</f>
        <v>-1428.7888910871043</v>
      </c>
      <c r="AD53" s="313">
        <f>'1.4'!AE51-'1.4'!AE22</f>
        <v>-1641.4614733792914</v>
      </c>
      <c r="AE53" s="313">
        <f>'1.4'!AF51-'1.4'!AF22</f>
        <v>-1361.4932839184912</v>
      </c>
      <c r="AF53" s="313">
        <f>'1.4'!AG51-'1.4'!AG22</f>
        <v>-1397.5025512356588</v>
      </c>
      <c r="AG53" s="313">
        <f>'1.4'!AH51-'1.4'!AH22</f>
        <v>-1415.7360121666352</v>
      </c>
      <c r="AH53" s="313">
        <f>'1.4'!AI51-'1.4'!AI22</f>
        <v>-1489.7640054473522</v>
      </c>
      <c r="AI53" s="313">
        <f>'1.4'!AJ51-'1.4'!AJ22</f>
        <v>-1408.1792574838619</v>
      </c>
      <c r="AJ53" s="313">
        <f>'1.4'!AK51-'1.4'!AK22</f>
        <v>-1501.9038940738828</v>
      </c>
      <c r="AK53" s="313">
        <f>'1.4'!AL51-'1.4'!AL22</f>
        <v>-1492.9601251320928</v>
      </c>
      <c r="AL53" s="313">
        <f>'1.4'!AM51-'1.4'!AM22</f>
        <v>-1264.2451596433893</v>
      </c>
      <c r="AM53" s="313">
        <f>'1.4'!AN51-'1.4'!AN22</f>
        <v>-1277.9068974966867</v>
      </c>
      <c r="AN53" s="313">
        <f>'1.4'!AO51-'1.4'!AO22</f>
        <v>-1219.6938554738554</v>
      </c>
      <c r="AO53" s="313">
        <f>'1.4'!AP51-'1.4'!AP22</f>
        <v>-1314.1791192213786</v>
      </c>
      <c r="AP53" s="313">
        <f>'1.4'!AQ51-'1.4'!AQ22</f>
        <v>-1172.6344394050138</v>
      </c>
      <c r="AQ53" s="313">
        <f>'1.4'!AR51-'1.4'!AR22</f>
        <v>-1044.5566767172613</v>
      </c>
      <c r="AR53" s="313">
        <f>'1.4'!AS51-'1.4'!AS22</f>
        <v>-1084.1006967059184</v>
      </c>
      <c r="AS53" s="313">
        <f>'1.4'!AT51-'1.4'!AT22</f>
        <v>-1392.5631871718051</v>
      </c>
      <c r="AT53" s="313">
        <f>'1.4'!AU51-'1.4'!AU22</f>
        <v>0</v>
      </c>
      <c r="AU53" s="313">
        <f>'1.4'!AV51-'1.4'!AV22</f>
        <v>0</v>
      </c>
      <c r="AV53" s="313">
        <f>'1.4'!AW51-'1.4'!AW22</f>
        <v>0</v>
      </c>
      <c r="AW53" s="313">
        <f>'1.4'!AX51-'1.4'!AX22</f>
        <v>0</v>
      </c>
      <c r="AX53" s="313" t="e">
        <f>'1.4'!AY51-'1.4'!AY22</f>
        <v>#VALUE!</v>
      </c>
    </row>
    <row r="54" spans="1:50" hidden="1" x14ac:dyDescent="0.2">
      <c r="A54" s="317" t="s">
        <v>248</v>
      </c>
      <c r="B54" s="313">
        <f>'1.4'!C52-'1.4'!C23</f>
        <v>0</v>
      </c>
      <c r="C54" s="313">
        <f>'1.4'!D52-'1.4'!D23</f>
        <v>0</v>
      </c>
      <c r="D54" s="313">
        <f>'1.4'!E52-'1.4'!E23</f>
        <v>0</v>
      </c>
      <c r="E54" s="313">
        <f>'1.4'!F52-'1.4'!F23</f>
        <v>0</v>
      </c>
      <c r="F54" s="313">
        <f>'1.4'!G52-'1.4'!G23</f>
        <v>0</v>
      </c>
      <c r="G54" s="313">
        <f>'1.4'!H52-'1.4'!H23</f>
        <v>0</v>
      </c>
      <c r="H54" s="313">
        <f>'1.4'!I52-'1.4'!I23</f>
        <v>0</v>
      </c>
      <c r="I54" s="313">
        <f>'1.4'!J52-'1.4'!J23</f>
        <v>0</v>
      </c>
      <c r="J54" s="313">
        <f>'1.4'!K52-'1.4'!K23</f>
        <v>0</v>
      </c>
      <c r="K54" s="313">
        <f>'1.4'!L52-'1.4'!L23</f>
        <v>0</v>
      </c>
      <c r="L54" s="313">
        <f>'1.4'!M52-'1.4'!M23</f>
        <v>0</v>
      </c>
      <c r="M54" s="313">
        <f>'1.4'!N52-'1.4'!N23</f>
        <v>0</v>
      </c>
      <c r="N54" s="313">
        <f>'1.4'!O52-'1.4'!O23</f>
        <v>0</v>
      </c>
      <c r="O54" s="313">
        <f>'1.4'!P52-'1.4'!P23</f>
        <v>0</v>
      </c>
      <c r="P54" s="313">
        <f>'1.4'!Q52-'1.4'!Q23</f>
        <v>0</v>
      </c>
      <c r="Q54" s="313">
        <f>'1.4'!R52-'1.4'!R23</f>
        <v>0</v>
      </c>
      <c r="R54" s="313">
        <f>'1.4'!S52-'1.4'!S23</f>
        <v>0</v>
      </c>
      <c r="S54" s="313">
        <f>'1.4'!T52-'1.4'!T23</f>
        <v>0</v>
      </c>
      <c r="T54" s="313">
        <f>'1.4'!U52-'1.4'!U23</f>
        <v>0</v>
      </c>
      <c r="U54" s="313">
        <f>'1.4'!V52-'1.4'!V23</f>
        <v>0</v>
      </c>
      <c r="V54" s="313">
        <f>'1.4'!W52-'1.4'!W23</f>
        <v>0</v>
      </c>
      <c r="W54" s="313">
        <f>'1.4'!X52-'1.4'!X23</f>
        <v>0</v>
      </c>
      <c r="X54" s="313">
        <f>'1.4'!Y52-'1.4'!Y23</f>
        <v>0</v>
      </c>
      <c r="Y54" s="313">
        <f>'1.4'!Z52-'1.4'!Z23</f>
        <v>0</v>
      </c>
      <c r="Z54" s="313">
        <f>'1.4'!AA52-'1.4'!AA23</f>
        <v>0</v>
      </c>
      <c r="AA54" s="313">
        <f>'1.4'!AB52-'1.4'!AB23</f>
        <v>0</v>
      </c>
      <c r="AB54" s="313">
        <f>'1.4'!AC52-'1.4'!AC23</f>
        <v>0</v>
      </c>
      <c r="AC54" s="313">
        <f>'1.4'!AD52-'1.4'!AD23</f>
        <v>0</v>
      </c>
      <c r="AD54" s="313">
        <f>'1.4'!AE52-'1.4'!AE23</f>
        <v>0</v>
      </c>
      <c r="AE54" s="313">
        <f>'1.4'!AF52-'1.4'!AF23</f>
        <v>0</v>
      </c>
      <c r="AF54" s="313">
        <f>'1.4'!AG52-'1.4'!AG23</f>
        <v>0</v>
      </c>
      <c r="AG54" s="313">
        <f>'1.4'!AH52-'1.4'!AH23</f>
        <v>0</v>
      </c>
      <c r="AH54" s="313">
        <f>'1.4'!AI52-'1.4'!AI23</f>
        <v>0</v>
      </c>
      <c r="AI54" s="313">
        <f>'1.4'!AJ52-'1.4'!AJ23</f>
        <v>0</v>
      </c>
      <c r="AJ54" s="313">
        <f>'1.4'!AK52-'1.4'!AK23</f>
        <v>0</v>
      </c>
      <c r="AK54" s="313">
        <f>'1.4'!AL52-'1.4'!AL23</f>
        <v>0</v>
      </c>
      <c r="AL54" s="313">
        <f>'1.4'!AM52-'1.4'!AM23</f>
        <v>0</v>
      </c>
      <c r="AM54" s="313">
        <f>'1.4'!AN52-'1.4'!AN23</f>
        <v>0</v>
      </c>
      <c r="AN54" s="313">
        <f>'1.4'!AO52-'1.4'!AO23</f>
        <v>0</v>
      </c>
      <c r="AO54" s="313">
        <f>'1.4'!AP52-'1.4'!AP23</f>
        <v>0</v>
      </c>
      <c r="AP54" s="313">
        <f>'1.4'!AQ52-'1.4'!AQ23</f>
        <v>0</v>
      </c>
      <c r="AQ54" s="313">
        <f>'1.4'!AR52-'1.4'!AR23</f>
        <v>0</v>
      </c>
      <c r="AR54" s="313">
        <f>'1.4'!AS52-'1.4'!AS23</f>
        <v>0</v>
      </c>
      <c r="AS54" s="313">
        <f>'1.4'!AT52-'1.4'!AT23</f>
        <v>0</v>
      </c>
      <c r="AT54" s="313">
        <f>'1.4'!AU52-'1.4'!AU23</f>
        <v>0</v>
      </c>
      <c r="AU54" s="313">
        <f>'1.4'!AV52-'1.4'!AV23</f>
        <v>0</v>
      </c>
      <c r="AV54" s="313">
        <f>'1.4'!AW52-'1.4'!AW23</f>
        <v>0</v>
      </c>
      <c r="AW54" s="313">
        <f>'1.4'!AX52-'1.4'!AX23</f>
        <v>0</v>
      </c>
      <c r="AX54" s="313">
        <f>'1.4'!AY52-'1.4'!AY23</f>
        <v>0</v>
      </c>
    </row>
    <row r="55" spans="1:50" hidden="1" x14ac:dyDescent="0.2">
      <c r="A55" s="317" t="s">
        <v>243</v>
      </c>
      <c r="B55" s="313">
        <f>'1.4'!C53-'1.4'!C24</f>
        <v>0</v>
      </c>
      <c r="C55" s="313">
        <f>'1.4'!D53-'1.4'!D24</f>
        <v>0</v>
      </c>
      <c r="D55" s="313">
        <f>'1.4'!E53-'1.4'!E24</f>
        <v>0</v>
      </c>
      <c r="E55" s="313">
        <f>'1.4'!F53-'1.4'!F24</f>
        <v>0</v>
      </c>
      <c r="F55" s="313">
        <f>'1.4'!G53-'1.4'!G24</f>
        <v>0</v>
      </c>
      <c r="G55" s="313">
        <f>'1.4'!H53-'1.4'!H24</f>
        <v>0</v>
      </c>
      <c r="H55" s="313">
        <f>'1.4'!I53-'1.4'!I24</f>
        <v>0</v>
      </c>
      <c r="I55" s="313">
        <f>'1.4'!J53-'1.4'!J24</f>
        <v>0</v>
      </c>
      <c r="J55" s="313">
        <f>'1.4'!K53-'1.4'!K24</f>
        <v>0</v>
      </c>
      <c r="K55" s="313">
        <f>'1.4'!L53-'1.4'!L24</f>
        <v>0</v>
      </c>
      <c r="L55" s="313">
        <f>'1.4'!M53-'1.4'!M24</f>
        <v>0</v>
      </c>
      <c r="M55" s="313">
        <f>'1.4'!N53-'1.4'!N24</f>
        <v>0</v>
      </c>
      <c r="N55" s="313">
        <f>'1.4'!O53-'1.4'!O24</f>
        <v>0</v>
      </c>
      <c r="O55" s="313">
        <f>'1.4'!P53-'1.4'!P24</f>
        <v>0</v>
      </c>
      <c r="P55" s="313">
        <f>'1.4'!Q53-'1.4'!Q24</f>
        <v>0</v>
      </c>
      <c r="Q55" s="313">
        <f>'1.4'!R53-'1.4'!R24</f>
        <v>0</v>
      </c>
      <c r="R55" s="313">
        <f>'1.4'!S53-'1.4'!S24</f>
        <v>0</v>
      </c>
      <c r="S55" s="313">
        <f>'1.4'!T53-'1.4'!T24</f>
        <v>0</v>
      </c>
      <c r="T55" s="313">
        <f>'1.4'!U53-'1.4'!U24</f>
        <v>0</v>
      </c>
      <c r="U55" s="313">
        <f>'1.4'!V53-'1.4'!V24</f>
        <v>0</v>
      </c>
      <c r="V55" s="313">
        <f>'1.4'!W53-'1.4'!W24</f>
        <v>0</v>
      </c>
      <c r="W55" s="313">
        <f>'1.4'!X53-'1.4'!X24</f>
        <v>0</v>
      </c>
      <c r="X55" s="313">
        <f>'1.4'!Y53-'1.4'!Y24</f>
        <v>0</v>
      </c>
      <c r="Y55" s="313">
        <f>'1.4'!Z53-'1.4'!Z24</f>
        <v>0</v>
      </c>
      <c r="Z55" s="313">
        <f>'1.4'!AA53-'1.4'!AA24</f>
        <v>0</v>
      </c>
      <c r="AA55" s="313">
        <f>'1.4'!AB53-'1.4'!AB24</f>
        <v>0</v>
      </c>
      <c r="AB55" s="313">
        <f>'1.4'!AC53-'1.4'!AC24</f>
        <v>0</v>
      </c>
      <c r="AC55" s="313">
        <f>'1.4'!AD53-'1.4'!AD24</f>
        <v>0</v>
      </c>
      <c r="AD55" s="313">
        <f>'1.4'!AE53-'1.4'!AE24</f>
        <v>0</v>
      </c>
      <c r="AE55" s="313">
        <f>'1.4'!AF53-'1.4'!AF24</f>
        <v>0</v>
      </c>
      <c r="AF55" s="313">
        <f>'1.4'!AG53-'1.4'!AG24</f>
        <v>0</v>
      </c>
      <c r="AG55" s="313">
        <f>'1.4'!AH53-'1.4'!AH24</f>
        <v>0</v>
      </c>
      <c r="AH55" s="313">
        <f>'1.4'!AI53-'1.4'!AI24</f>
        <v>0</v>
      </c>
      <c r="AI55" s="313">
        <f>'1.4'!AJ53-'1.4'!AJ24</f>
        <v>0</v>
      </c>
      <c r="AJ55" s="313">
        <f>'1.4'!AK53-'1.4'!AK24</f>
        <v>0</v>
      </c>
      <c r="AK55" s="313">
        <f>'1.4'!AL53-'1.4'!AL24</f>
        <v>0</v>
      </c>
      <c r="AL55" s="313">
        <f>'1.4'!AM53-'1.4'!AM24</f>
        <v>0</v>
      </c>
      <c r="AM55" s="313">
        <f>'1.4'!AN53-'1.4'!AN24</f>
        <v>0</v>
      </c>
      <c r="AN55" s="313">
        <f>'1.4'!AO53-'1.4'!AO24</f>
        <v>0</v>
      </c>
      <c r="AO55" s="313">
        <f>'1.4'!AP53-'1.4'!AP24</f>
        <v>0</v>
      </c>
      <c r="AP55" s="313">
        <f>'1.4'!AQ53-'1.4'!AQ24</f>
        <v>0</v>
      </c>
      <c r="AQ55" s="313">
        <f>'1.4'!AR53-'1.4'!AR24</f>
        <v>0</v>
      </c>
      <c r="AR55" s="313">
        <f>'1.4'!AS53-'1.4'!AS24</f>
        <v>0</v>
      </c>
      <c r="AS55" s="313">
        <f>'1.4'!AT53-'1.4'!AT24</f>
        <v>0</v>
      </c>
      <c r="AT55" s="313">
        <f>'1.4'!AU53-'1.4'!AU24</f>
        <v>0</v>
      </c>
      <c r="AU55" s="313">
        <f>'1.4'!AV53-'1.4'!AV24</f>
        <v>0</v>
      </c>
      <c r="AV55" s="313">
        <f>'1.4'!AW53-'1.4'!AW24</f>
        <v>0</v>
      </c>
      <c r="AW55" s="313">
        <f>'1.4'!AX53-'1.4'!AX24</f>
        <v>0</v>
      </c>
      <c r="AX55" s="313">
        <f>'1.4'!AY53-'1.4'!AY24</f>
        <v>0</v>
      </c>
    </row>
    <row r="56" spans="1:50" hidden="1" x14ac:dyDescent="0.2">
      <c r="A56" s="317" t="s">
        <v>578</v>
      </c>
      <c r="B56" s="313">
        <f>'1.4'!C54-'1.4'!C25</f>
        <v>11294.050882134485</v>
      </c>
      <c r="C56" s="313">
        <f>'1.4'!D54-'1.4'!D25</f>
        <v>11976.618952504155</v>
      </c>
      <c r="D56" s="313">
        <f>'1.4'!E54-'1.4'!E25</f>
        <v>13354.520385893105</v>
      </c>
      <c r="E56" s="313">
        <f>'1.4'!F54-'1.4'!F25</f>
        <v>12944.001279468255</v>
      </c>
      <c r="F56" s="313">
        <f>'1.4'!G54-'1.4'!G25</f>
        <v>12874.629823880881</v>
      </c>
      <c r="G56" s="313">
        <f>'1.4'!H54-'1.4'!H25</f>
        <v>14098.94474705818</v>
      </c>
      <c r="H56" s="313">
        <f>'1.4'!I54-'1.4'!I25</f>
        <v>14934.278763397393</v>
      </c>
      <c r="I56" s="313">
        <f>'1.4'!J54-'1.4'!J25</f>
        <v>14826.163165663558</v>
      </c>
      <c r="J56" s="313">
        <f>'1.4'!K54-'1.4'!K25</f>
        <v>15077.248294878853</v>
      </c>
      <c r="K56" s="313">
        <f>'1.4'!L54-'1.4'!L25</f>
        <v>16136.546605867683</v>
      </c>
      <c r="L56" s="313">
        <f>'1.4'!M54-'1.4'!M25</f>
        <v>16736.195096368145</v>
      </c>
      <c r="M56" s="313">
        <f>'1.4'!N54-'1.4'!N25</f>
        <v>17379.336002885306</v>
      </c>
      <c r="N56" s="313">
        <f>'1.4'!O54-'1.4'!O25</f>
        <v>17170.366725992732</v>
      </c>
      <c r="O56" s="313">
        <f>'1.4'!P54-'1.4'!P25</f>
        <v>19507.986684184492</v>
      </c>
      <c r="P56" s="313">
        <f>'1.4'!Q54-'1.4'!Q25</f>
        <v>20090.908882462332</v>
      </c>
      <c r="Q56" s="313">
        <f>'1.4'!R54-'1.4'!R25</f>
        <v>20021.131207360449</v>
      </c>
      <c r="R56" s="313">
        <f>'1.4'!S54-'1.4'!S25</f>
        <v>19788.021634650097</v>
      </c>
      <c r="S56" s="313">
        <f>'1.4'!T54-'1.4'!T25</f>
        <v>21092.681331850152</v>
      </c>
      <c r="T56" s="313">
        <f>'1.4'!U54-'1.4'!U25</f>
        <v>22563.184749133914</v>
      </c>
      <c r="U56" s="313">
        <f>'1.4'!V54-'1.4'!V25</f>
        <v>23007.324284365837</v>
      </c>
      <c r="V56" s="313">
        <f>'1.4'!W54-'1.4'!W25</f>
        <v>24996.916461112181</v>
      </c>
      <c r="W56" s="313">
        <f>'1.4'!X54-'1.4'!X25</f>
        <v>28224.583589646296</v>
      </c>
      <c r="X56" s="313">
        <f>'1.4'!Y54-'1.4'!Y25</f>
        <v>28820.354970271292</v>
      </c>
      <c r="Y56" s="313">
        <f>'1.4'!Z54-'1.4'!Z25</f>
        <v>29239.716478970222</v>
      </c>
      <c r="Z56" s="313">
        <f>'1.4'!AA54-'1.4'!AA25</f>
        <v>25458.921423689491</v>
      </c>
      <c r="AA56" s="313">
        <f>'1.4'!AB54-'1.4'!AB25</f>
        <v>27971.066520167282</v>
      </c>
      <c r="AB56" s="313">
        <f>'1.4'!AC54-'1.4'!AC25</f>
        <v>26603.922695997404</v>
      </c>
      <c r="AC56" s="313">
        <f>'1.4'!AD54-'1.4'!AD25</f>
        <v>28708.249360145826</v>
      </c>
      <c r="AD56" s="313">
        <f>'1.4'!AE54-'1.4'!AE25</f>
        <v>39236.943557866878</v>
      </c>
      <c r="AE56" s="313">
        <f>'1.4'!AF54-'1.4'!AF25</f>
        <v>67171.895095127053</v>
      </c>
      <c r="AF56" s="313">
        <f>'1.4'!AG54-'1.4'!AG25</f>
        <v>37442.357226393826</v>
      </c>
      <c r="AG56" s="313">
        <f>'1.4'!AH54-'1.4'!AH25</f>
        <v>33797.040477542294</v>
      </c>
      <c r="AH56" s="313">
        <f>'1.4'!AI54-'1.4'!AI25</f>
        <v>28283.567444643471</v>
      </c>
      <c r="AI56" s="313">
        <f>'1.4'!AJ54-'1.4'!AJ25</f>
        <v>28229.220740939025</v>
      </c>
      <c r="AJ56" s="313">
        <f>'1.4'!AK54-'1.4'!AK25</f>
        <v>46888.29530023504</v>
      </c>
      <c r="AK56" s="313">
        <f>'1.4'!AL54-'1.4'!AL25</f>
        <v>23017.893168140406</v>
      </c>
      <c r="AL56" s="313">
        <f>'1.4'!AM54-'1.4'!AM25</f>
        <v>29947.982735241327</v>
      </c>
      <c r="AM56" s="313">
        <f>'1.4'!AN54-'1.4'!AN25</f>
        <v>30100.499695399369</v>
      </c>
      <c r="AN56" s="313">
        <f>'1.4'!AO54-'1.4'!AO25</f>
        <v>42986.476057553082</v>
      </c>
      <c r="AO56" s="313">
        <f>'1.4'!AP54-'1.4'!AP25</f>
        <v>59433.056617220107</v>
      </c>
      <c r="AP56" s="313">
        <f>'1.4'!AQ54-'1.4'!AQ25</f>
        <v>41826.701226092904</v>
      </c>
      <c r="AQ56" s="313">
        <f>'1.4'!AR54-'1.4'!AR25</f>
        <v>48167.398504880432</v>
      </c>
      <c r="AR56" s="313">
        <f>'1.4'!AS54-'1.4'!AS25</f>
        <v>43552.65383866668</v>
      </c>
      <c r="AS56" s="313">
        <f>'1.4'!AT54-'1.4'!AT25</f>
        <v>43385.931430360011</v>
      </c>
      <c r="AT56" s="313">
        <f>'1.4'!AU54-'1.4'!AU25</f>
        <v>30751.701514420012</v>
      </c>
      <c r="AU56" s="313">
        <f>'1.4'!AV54-'1.4'!AV25</f>
        <v>29254.535801119986</v>
      </c>
      <c r="AV56" s="313">
        <f>'1.4'!AW54-'1.4'!AW25</f>
        <v>29764.202873400005</v>
      </c>
      <c r="AW56" s="313">
        <f>'1.4'!AX54-'1.4'!AX25</f>
        <v>29967.696426219976</v>
      </c>
      <c r="AX56" s="313">
        <f>'1.4'!AY54-'1.4'!AY25</f>
        <v>32223.078131510003</v>
      </c>
    </row>
    <row r="57" spans="1:50" hidden="1" x14ac:dyDescent="0.2">
      <c r="A57" s="317" t="s">
        <v>396</v>
      </c>
      <c r="B57" s="313">
        <f>'1.4'!C55-'1.4'!C26</f>
        <v>0</v>
      </c>
      <c r="C57" s="313">
        <f>'1.4'!D55-'1.4'!D26</f>
        <v>0</v>
      </c>
      <c r="D57" s="313">
        <f>'1.4'!E55-'1.4'!E26</f>
        <v>0</v>
      </c>
      <c r="E57" s="313">
        <f>'1.4'!F55-'1.4'!F26</f>
        <v>0</v>
      </c>
      <c r="F57" s="313">
        <f>'1.4'!G55-'1.4'!G26</f>
        <v>0</v>
      </c>
      <c r="G57" s="313">
        <f>'1.4'!H55-'1.4'!H26</f>
        <v>0</v>
      </c>
      <c r="H57" s="313">
        <f>'1.4'!I55-'1.4'!I26</f>
        <v>0</v>
      </c>
      <c r="I57" s="313">
        <f>'1.4'!J55-'1.4'!J26</f>
        <v>0</v>
      </c>
      <c r="J57" s="313">
        <f>'1.4'!K55-'1.4'!K26</f>
        <v>0</v>
      </c>
      <c r="K57" s="313">
        <f>'1.4'!L55-'1.4'!L26</f>
        <v>0</v>
      </c>
      <c r="L57" s="313">
        <f>'1.4'!M55-'1.4'!M26</f>
        <v>0</v>
      </c>
      <c r="M57" s="313">
        <f>'1.4'!N55-'1.4'!N26</f>
        <v>0</v>
      </c>
      <c r="N57" s="313">
        <f>'1.4'!O55-'1.4'!O26</f>
        <v>0</v>
      </c>
      <c r="O57" s="313">
        <f>'1.4'!P55-'1.4'!P26</f>
        <v>0</v>
      </c>
      <c r="P57" s="313">
        <f>'1.4'!Q55-'1.4'!Q26</f>
        <v>0</v>
      </c>
      <c r="Q57" s="313">
        <f>'1.4'!R55-'1.4'!R26</f>
        <v>0</v>
      </c>
      <c r="R57" s="313">
        <f>'1.4'!S55-'1.4'!S26</f>
        <v>0</v>
      </c>
      <c r="S57" s="313">
        <f>'1.4'!T55-'1.4'!T26</f>
        <v>0</v>
      </c>
      <c r="T57" s="313">
        <f>'1.4'!U55-'1.4'!U26</f>
        <v>0</v>
      </c>
      <c r="U57" s="313">
        <f>'1.4'!V55-'1.4'!V26</f>
        <v>0</v>
      </c>
      <c r="V57" s="313">
        <f>'1.4'!W55-'1.4'!W26</f>
        <v>0</v>
      </c>
      <c r="W57" s="313">
        <f>'1.4'!X55-'1.4'!X26</f>
        <v>0</v>
      </c>
      <c r="X57" s="313">
        <f>'1.4'!Y55-'1.4'!Y26</f>
        <v>0</v>
      </c>
      <c r="Y57" s="313">
        <f>'1.4'!Z55-'1.4'!Z26</f>
        <v>0</v>
      </c>
      <c r="Z57" s="313">
        <f>'1.4'!AA55-'1.4'!AA26</f>
        <v>0</v>
      </c>
      <c r="AA57" s="313">
        <f>'1.4'!AB55-'1.4'!AB26</f>
        <v>0</v>
      </c>
      <c r="AB57" s="313">
        <f>'1.4'!AC55-'1.4'!AC26</f>
        <v>0</v>
      </c>
      <c r="AC57" s="313">
        <f>'1.4'!AD55-'1.4'!AD26</f>
        <v>0</v>
      </c>
      <c r="AD57" s="313">
        <f>'1.4'!AE55-'1.4'!AE26</f>
        <v>0</v>
      </c>
      <c r="AE57" s="313">
        <f>'1.4'!AF55-'1.4'!AF26</f>
        <v>0</v>
      </c>
      <c r="AF57" s="313">
        <f>'1.4'!AG55-'1.4'!AG26</f>
        <v>0</v>
      </c>
      <c r="AG57" s="313">
        <f>'1.4'!AH55-'1.4'!AH26</f>
        <v>0</v>
      </c>
      <c r="AH57" s="313">
        <f>'1.4'!AI55-'1.4'!AI26</f>
        <v>0</v>
      </c>
      <c r="AI57" s="313">
        <f>'1.4'!AJ55-'1.4'!AJ26</f>
        <v>0</v>
      </c>
      <c r="AJ57" s="313">
        <f>'1.4'!AK55-'1.4'!AK26</f>
        <v>0</v>
      </c>
      <c r="AK57" s="313">
        <f>'1.4'!AL55-'1.4'!AL26</f>
        <v>0</v>
      </c>
      <c r="AL57" s="313">
        <f>'1.4'!AM55-'1.4'!AM26</f>
        <v>0</v>
      </c>
      <c r="AM57" s="313">
        <f>'1.4'!AN55-'1.4'!AN26</f>
        <v>0</v>
      </c>
      <c r="AN57" s="313">
        <f>'1.4'!AO55-'1.4'!AO26</f>
        <v>0</v>
      </c>
      <c r="AO57" s="313">
        <f>'1.4'!AP55-'1.4'!AP26</f>
        <v>0</v>
      </c>
      <c r="AP57" s="313">
        <f>'1.4'!AQ55-'1.4'!AQ26</f>
        <v>0</v>
      </c>
      <c r="AQ57" s="313">
        <f>'1.4'!AR55-'1.4'!AR26</f>
        <v>0</v>
      </c>
      <c r="AR57" s="313">
        <f>'1.4'!AS55-'1.4'!AS26</f>
        <v>0</v>
      </c>
      <c r="AS57" s="313">
        <f>'1.4'!AT55-'1.4'!AT26</f>
        <v>0</v>
      </c>
      <c r="AT57" s="313">
        <f>'1.4'!AU55-'1.4'!AU26</f>
        <v>0</v>
      </c>
      <c r="AU57" s="313">
        <f>'1.4'!AV55-'1.4'!AV26</f>
        <v>0</v>
      </c>
      <c r="AV57" s="313">
        <f>'1.4'!AW55-'1.4'!AW26</f>
        <v>0</v>
      </c>
      <c r="AW57" s="313">
        <f>'1.4'!AX55-'1.4'!AX26</f>
        <v>0</v>
      </c>
      <c r="AX57" s="313">
        <f>'1.4'!AY55-'1.4'!AY26</f>
        <v>0</v>
      </c>
    </row>
    <row r="58" spans="1:50" hidden="1" x14ac:dyDescent="0.2">
      <c r="A58" s="11" t="s">
        <v>914</v>
      </c>
      <c r="B58" s="313">
        <f>'1.4'!C56-'1.4'!C27</f>
        <v>0</v>
      </c>
      <c r="C58" s="313">
        <f>'1.4'!D56-'1.4'!D27</f>
        <v>0</v>
      </c>
      <c r="D58" s="313">
        <f>'1.4'!E56-'1.4'!E27</f>
        <v>0</v>
      </c>
      <c r="E58" s="313">
        <f>'1.4'!F56-'1.4'!F27</f>
        <v>0</v>
      </c>
      <c r="F58" s="313">
        <f>'1.4'!G56-'1.4'!G27</f>
        <v>0</v>
      </c>
      <c r="G58" s="313">
        <f>'1.4'!H56-'1.4'!H27</f>
        <v>0</v>
      </c>
      <c r="H58" s="313">
        <f>'1.4'!I56-'1.4'!I27</f>
        <v>0</v>
      </c>
      <c r="I58" s="313">
        <f>'1.4'!J56-'1.4'!J27</f>
        <v>0</v>
      </c>
      <c r="J58" s="313">
        <f>'1.4'!K56-'1.4'!K27</f>
        <v>0</v>
      </c>
      <c r="K58" s="313">
        <f>'1.4'!L56-'1.4'!L27</f>
        <v>0</v>
      </c>
      <c r="L58" s="313">
        <f>'1.4'!M56-'1.4'!M27</f>
        <v>0</v>
      </c>
      <c r="M58" s="313">
        <f>'1.4'!N56-'1.4'!N27</f>
        <v>0</v>
      </c>
      <c r="N58" s="313">
        <f>'1.4'!O56-'1.4'!O27</f>
        <v>0</v>
      </c>
      <c r="O58" s="313">
        <f>'1.4'!P56-'1.4'!P27</f>
        <v>0</v>
      </c>
      <c r="P58" s="313">
        <f>'1.4'!Q56-'1.4'!Q27</f>
        <v>0</v>
      </c>
      <c r="Q58" s="313">
        <f>'1.4'!R56-'1.4'!R27</f>
        <v>0</v>
      </c>
      <c r="R58" s="313">
        <f>'1.4'!S56-'1.4'!S27</f>
        <v>0</v>
      </c>
      <c r="S58" s="313">
        <f>'1.4'!T56-'1.4'!T27</f>
        <v>0</v>
      </c>
      <c r="T58" s="313">
        <f>'1.4'!U56-'1.4'!U27</f>
        <v>0</v>
      </c>
      <c r="U58" s="313">
        <f>'1.4'!V56-'1.4'!V27</f>
        <v>0</v>
      </c>
      <c r="V58" s="313">
        <f>'1.4'!W56-'1.4'!W27</f>
        <v>0</v>
      </c>
      <c r="W58" s="313">
        <f>'1.4'!X56-'1.4'!X27</f>
        <v>0</v>
      </c>
      <c r="X58" s="313">
        <f>'1.4'!Y56-'1.4'!Y27</f>
        <v>0</v>
      </c>
      <c r="Y58" s="313">
        <f>'1.4'!Z56-'1.4'!Z27</f>
        <v>0</v>
      </c>
      <c r="Z58" s="313">
        <f>'1.4'!AA56-'1.4'!AA27</f>
        <v>0</v>
      </c>
      <c r="AA58" s="313">
        <f>'1.4'!AB56-'1.4'!AB27</f>
        <v>0</v>
      </c>
      <c r="AB58" s="313">
        <f>'1.4'!AC56-'1.4'!AC27</f>
        <v>0</v>
      </c>
      <c r="AC58" s="313">
        <f>'1.4'!AD56-'1.4'!AD27</f>
        <v>0</v>
      </c>
      <c r="AD58" s="313">
        <f>'1.4'!AE56-'1.4'!AE27</f>
        <v>0</v>
      </c>
      <c r="AE58" s="313">
        <f>'1.4'!AF56-'1.4'!AF27</f>
        <v>0</v>
      </c>
      <c r="AF58" s="313">
        <f>'1.4'!AG56-'1.4'!AG27</f>
        <v>0</v>
      </c>
      <c r="AG58" s="313">
        <f>'1.4'!AH56-'1.4'!AH27</f>
        <v>0</v>
      </c>
      <c r="AH58" s="313">
        <f>'1.4'!AI56-'1.4'!AI27</f>
        <v>0</v>
      </c>
      <c r="AI58" s="313">
        <f>'1.4'!AJ56-'1.4'!AJ27</f>
        <v>0</v>
      </c>
      <c r="AJ58" s="313">
        <f>'1.4'!AK56-'1.4'!AK27</f>
        <v>0</v>
      </c>
      <c r="AK58" s="313">
        <f>'1.4'!AL56-'1.4'!AL27</f>
        <v>0</v>
      </c>
      <c r="AL58" s="313">
        <f>'1.4'!AM56-'1.4'!AM27</f>
        <v>0</v>
      </c>
      <c r="AM58" s="313">
        <f>'1.4'!AN56-'1.4'!AN27</f>
        <v>0</v>
      </c>
      <c r="AN58" s="313">
        <f>'1.4'!AO56-'1.4'!AO27</f>
        <v>0</v>
      </c>
      <c r="AO58" s="313">
        <f>'1.4'!AP56-'1.4'!AP27</f>
        <v>0</v>
      </c>
      <c r="AP58" s="313">
        <f>'1.4'!AQ56-'1.4'!AQ27</f>
        <v>0</v>
      </c>
      <c r="AQ58" s="313">
        <f>'1.4'!AR56-'1.4'!AR27</f>
        <v>0</v>
      </c>
      <c r="AR58" s="313">
        <f>'1.4'!AS56-'1.4'!AS27</f>
        <v>0</v>
      </c>
      <c r="AS58" s="313">
        <f>'1.4'!AT56-'1.4'!AT27</f>
        <v>0</v>
      </c>
      <c r="AT58" s="313">
        <f>'1.4'!AU56-'1.4'!AU27</f>
        <v>0</v>
      </c>
      <c r="AU58" s="313">
        <f>'1.4'!AV56-'1.4'!AV27</f>
        <v>0</v>
      </c>
      <c r="AV58" s="313">
        <f>'1.4'!AW56-'1.4'!AW27</f>
        <v>0</v>
      </c>
      <c r="AW58" s="313">
        <f>'1.4'!AX56-'1.4'!AX27</f>
        <v>0</v>
      </c>
      <c r="AX58" s="313">
        <f>'1.4'!AY56-'1.4'!AY27</f>
        <v>0</v>
      </c>
    </row>
    <row r="59" spans="1:50" hidden="1" x14ac:dyDescent="0.2">
      <c r="A59" s="317" t="s">
        <v>330</v>
      </c>
      <c r="B59" s="313">
        <f>'1.4'!C57-'1.4'!C28</f>
        <v>0</v>
      </c>
      <c r="C59" s="313">
        <f>'1.4'!D57-'1.4'!D28</f>
        <v>0</v>
      </c>
      <c r="D59" s="313">
        <f>'1.4'!E57-'1.4'!E28</f>
        <v>0</v>
      </c>
      <c r="E59" s="313">
        <f>'1.4'!F57-'1.4'!F28</f>
        <v>0</v>
      </c>
      <c r="F59" s="313">
        <f>'1.4'!G57-'1.4'!G28</f>
        <v>0</v>
      </c>
      <c r="G59" s="313">
        <f>'1.4'!H57-'1.4'!H28</f>
        <v>0</v>
      </c>
      <c r="H59" s="313">
        <f>'1.4'!I57-'1.4'!I28</f>
        <v>0</v>
      </c>
      <c r="I59" s="313">
        <f>'1.4'!J57-'1.4'!J28</f>
        <v>0</v>
      </c>
      <c r="J59" s="313">
        <f>'1.4'!K57-'1.4'!K28</f>
        <v>0</v>
      </c>
      <c r="K59" s="313">
        <f>'1.4'!L57-'1.4'!L28</f>
        <v>0</v>
      </c>
      <c r="L59" s="313">
        <f>'1.4'!M57-'1.4'!M28</f>
        <v>0</v>
      </c>
      <c r="M59" s="313">
        <f>'1.4'!N57-'1.4'!N28</f>
        <v>0</v>
      </c>
      <c r="N59" s="313">
        <f>'1.4'!O57-'1.4'!O28</f>
        <v>0</v>
      </c>
      <c r="O59" s="313">
        <f>'1.4'!P57-'1.4'!P28</f>
        <v>0</v>
      </c>
      <c r="P59" s="313">
        <f>'1.4'!Q57-'1.4'!Q28</f>
        <v>0</v>
      </c>
      <c r="Q59" s="313">
        <f>'1.4'!R57-'1.4'!R28</f>
        <v>0</v>
      </c>
      <c r="R59" s="313">
        <f>'1.4'!S57-'1.4'!S28</f>
        <v>0</v>
      </c>
      <c r="S59" s="313">
        <f>'1.4'!T57-'1.4'!T28</f>
        <v>0</v>
      </c>
      <c r="T59" s="313">
        <f>'1.4'!U57-'1.4'!U28</f>
        <v>0</v>
      </c>
      <c r="U59" s="313">
        <f>'1.4'!V57-'1.4'!V28</f>
        <v>0</v>
      </c>
      <c r="V59" s="313">
        <f>'1.4'!W57-'1.4'!W28</f>
        <v>0</v>
      </c>
      <c r="W59" s="313">
        <f>'1.4'!X57-'1.4'!X28</f>
        <v>0</v>
      </c>
      <c r="X59" s="313">
        <f>'1.4'!Y57-'1.4'!Y28</f>
        <v>0</v>
      </c>
      <c r="Y59" s="313">
        <f>'1.4'!Z57-'1.4'!Z28</f>
        <v>0</v>
      </c>
      <c r="Z59" s="313">
        <f>'1.4'!AA57-'1.4'!AA28</f>
        <v>0</v>
      </c>
      <c r="AA59" s="313">
        <f>'1.4'!AB57-'1.4'!AB28</f>
        <v>0</v>
      </c>
      <c r="AB59" s="313">
        <f>'1.4'!AC57-'1.4'!AC28</f>
        <v>0</v>
      </c>
      <c r="AC59" s="313">
        <f>'1.4'!AD57-'1.4'!AD28</f>
        <v>0</v>
      </c>
      <c r="AD59" s="313">
        <f>'1.4'!AE57-'1.4'!AE28</f>
        <v>0</v>
      </c>
      <c r="AE59" s="313">
        <f>'1.4'!AF57-'1.4'!AF28</f>
        <v>0</v>
      </c>
      <c r="AF59" s="313">
        <f>'1.4'!AG57-'1.4'!AG28</f>
        <v>0</v>
      </c>
      <c r="AG59" s="313">
        <f>'1.4'!AH57-'1.4'!AH28</f>
        <v>0</v>
      </c>
      <c r="AH59" s="313">
        <f>'1.4'!AI57-'1.4'!AI28</f>
        <v>0</v>
      </c>
      <c r="AI59" s="313">
        <f>'1.4'!AJ57-'1.4'!AJ28</f>
        <v>0</v>
      </c>
      <c r="AJ59" s="313">
        <f>'1.4'!AK57-'1.4'!AK28</f>
        <v>0</v>
      </c>
      <c r="AK59" s="313">
        <f>'1.4'!AL57-'1.4'!AL28</f>
        <v>0</v>
      </c>
      <c r="AL59" s="313">
        <f>'1.4'!AM57-'1.4'!AM28</f>
        <v>0</v>
      </c>
      <c r="AM59" s="313">
        <f>'1.4'!AN57-'1.4'!AN28</f>
        <v>0</v>
      </c>
      <c r="AN59" s="313">
        <f>'1.4'!AO57-'1.4'!AO28</f>
        <v>0</v>
      </c>
      <c r="AO59" s="313">
        <f>'1.4'!AP57-'1.4'!AP28</f>
        <v>0</v>
      </c>
      <c r="AP59" s="313">
        <f>'1.4'!AQ57-'1.4'!AQ28</f>
        <v>0</v>
      </c>
      <c r="AQ59" s="313">
        <f>'1.4'!AR57-'1.4'!AR28</f>
        <v>0</v>
      </c>
      <c r="AR59" s="313">
        <f>'1.4'!AS57-'1.4'!AS28</f>
        <v>0</v>
      </c>
      <c r="AS59" s="313">
        <f>'1.4'!AT57-'1.4'!AT28</f>
        <v>0</v>
      </c>
      <c r="AT59" s="313">
        <f>'1.4'!AU57-'1.4'!AU28</f>
        <v>0</v>
      </c>
      <c r="AU59" s="313">
        <f>'1.4'!AV57-'1.4'!AV28</f>
        <v>0</v>
      </c>
      <c r="AV59" s="313">
        <f>'1.4'!AW57-'1.4'!AW28</f>
        <v>0</v>
      </c>
      <c r="AW59" s="313">
        <f>'1.4'!AX57-'1.4'!AX28</f>
        <v>0</v>
      </c>
      <c r="AX59" s="313">
        <f>'1.4'!AY57-'1.4'!AY28</f>
        <v>0</v>
      </c>
    </row>
    <row r="60" spans="1:50" hidden="1" x14ac:dyDescent="0.2">
      <c r="A60" s="317" t="s">
        <v>527</v>
      </c>
      <c r="B60" s="313">
        <f>'1.4'!C58-'1.4'!C29</f>
        <v>0</v>
      </c>
      <c r="C60" s="313">
        <f>'1.4'!D58-'1.4'!D29</f>
        <v>0</v>
      </c>
      <c r="D60" s="313">
        <f>'1.4'!E58-'1.4'!E29</f>
        <v>0</v>
      </c>
      <c r="E60" s="313">
        <f>'1.4'!F58-'1.4'!F29</f>
        <v>0</v>
      </c>
      <c r="F60" s="313">
        <f>'1.4'!G58-'1.4'!G29</f>
        <v>0</v>
      </c>
      <c r="G60" s="313">
        <f>'1.4'!H58-'1.4'!H29</f>
        <v>0</v>
      </c>
      <c r="H60" s="313">
        <f>'1.4'!I58-'1.4'!I29</f>
        <v>0</v>
      </c>
      <c r="I60" s="313">
        <f>'1.4'!J58-'1.4'!J29</f>
        <v>0</v>
      </c>
      <c r="J60" s="313">
        <f>'1.4'!K58-'1.4'!K29</f>
        <v>0</v>
      </c>
      <c r="K60" s="313">
        <f>'1.4'!L58-'1.4'!L29</f>
        <v>0</v>
      </c>
      <c r="L60" s="313">
        <f>'1.4'!M58-'1.4'!M29</f>
        <v>0</v>
      </c>
      <c r="M60" s="313">
        <f>'1.4'!N58-'1.4'!N29</f>
        <v>0</v>
      </c>
      <c r="N60" s="313">
        <f>'1.4'!O58-'1.4'!O29</f>
        <v>0</v>
      </c>
      <c r="O60" s="313">
        <f>'1.4'!P58-'1.4'!P29</f>
        <v>0</v>
      </c>
      <c r="P60" s="313">
        <f>'1.4'!Q58-'1.4'!Q29</f>
        <v>0</v>
      </c>
      <c r="Q60" s="313">
        <f>'1.4'!R58-'1.4'!R29</f>
        <v>0</v>
      </c>
      <c r="R60" s="313">
        <f>'1.4'!S58-'1.4'!S29</f>
        <v>0</v>
      </c>
      <c r="S60" s="313">
        <f>'1.4'!T58-'1.4'!T29</f>
        <v>0</v>
      </c>
      <c r="T60" s="313">
        <f>'1.4'!U58-'1.4'!U29</f>
        <v>0</v>
      </c>
      <c r="U60" s="313">
        <f>'1.4'!V58-'1.4'!V29</f>
        <v>0</v>
      </c>
      <c r="V60" s="313">
        <f>'1.4'!W58-'1.4'!W29</f>
        <v>0</v>
      </c>
      <c r="W60" s="313">
        <f>'1.4'!X58-'1.4'!X29</f>
        <v>0</v>
      </c>
      <c r="X60" s="313">
        <f>'1.4'!Y58-'1.4'!Y29</f>
        <v>0</v>
      </c>
      <c r="Y60" s="313">
        <f>'1.4'!Z58-'1.4'!Z29</f>
        <v>0</v>
      </c>
      <c r="Z60" s="313">
        <f>'1.4'!AA58-'1.4'!AA29</f>
        <v>0</v>
      </c>
      <c r="AA60" s="313">
        <f>'1.4'!AB58-'1.4'!AB29</f>
        <v>0</v>
      </c>
      <c r="AB60" s="313">
        <f>'1.4'!AC58-'1.4'!AC29</f>
        <v>0</v>
      </c>
      <c r="AC60" s="313">
        <f>'1.4'!AD58-'1.4'!AD29</f>
        <v>0</v>
      </c>
      <c r="AD60" s="313">
        <f>'1.4'!AE58-'1.4'!AE29</f>
        <v>0</v>
      </c>
      <c r="AE60" s="313">
        <f>'1.4'!AF58-'1.4'!AF29</f>
        <v>0</v>
      </c>
      <c r="AF60" s="313">
        <f>'1.4'!AG58-'1.4'!AG29</f>
        <v>0</v>
      </c>
      <c r="AG60" s="313">
        <f>'1.4'!AH58-'1.4'!AH29</f>
        <v>0</v>
      </c>
      <c r="AH60" s="313">
        <f>'1.4'!AI58-'1.4'!AI29</f>
        <v>0</v>
      </c>
      <c r="AI60" s="313">
        <f>'1.4'!AJ58-'1.4'!AJ29</f>
        <v>0</v>
      </c>
      <c r="AJ60" s="313">
        <f>'1.4'!AK58-'1.4'!AK29</f>
        <v>0</v>
      </c>
      <c r="AK60" s="313">
        <f>'1.4'!AL58-'1.4'!AL29</f>
        <v>0</v>
      </c>
      <c r="AL60" s="313">
        <f>'1.4'!AM58-'1.4'!AM29</f>
        <v>0</v>
      </c>
      <c r="AM60" s="313">
        <f>'1.4'!AN58-'1.4'!AN29</f>
        <v>0</v>
      </c>
      <c r="AN60" s="313">
        <f>'1.4'!AO58-'1.4'!AO29</f>
        <v>0</v>
      </c>
      <c r="AO60" s="313">
        <f>'1.4'!AP58-'1.4'!AP29</f>
        <v>0</v>
      </c>
      <c r="AP60" s="313">
        <f>'1.4'!AQ58-'1.4'!AQ29</f>
        <v>0</v>
      </c>
      <c r="AQ60" s="313">
        <f>'1.4'!AR58-'1.4'!AR29</f>
        <v>0</v>
      </c>
      <c r="AR60" s="313">
        <f>'1.4'!AS58-'1.4'!AS29</f>
        <v>0</v>
      </c>
      <c r="AS60" s="313">
        <f>'1.4'!AT58-'1.4'!AT29</f>
        <v>0</v>
      </c>
      <c r="AT60" s="313">
        <f>'1.4'!AU58-'1.4'!AU29</f>
        <v>0</v>
      </c>
      <c r="AU60" s="313">
        <f>'1.4'!AV58-'1.4'!AV29</f>
        <v>0</v>
      </c>
      <c r="AV60" s="313">
        <f>'1.4'!AW58-'1.4'!AW29</f>
        <v>0</v>
      </c>
      <c r="AW60" s="313">
        <f>'1.4'!AX58-'1.4'!AX29</f>
        <v>0</v>
      </c>
      <c r="AX60" s="313">
        <f>'1.4'!AY58-'1.4'!AY29</f>
        <v>0</v>
      </c>
    </row>
    <row r="61" spans="1:50" hidden="1" x14ac:dyDescent="0.2">
      <c r="A61" t="s">
        <v>564</v>
      </c>
      <c r="B61" s="313">
        <f>'1.4'!C59-'1.4'!C30</f>
        <v>4487.0880488057519</v>
      </c>
      <c r="C61" s="313">
        <f>'1.4'!D59-'1.4'!D30</f>
        <v>2792.6122288280021</v>
      </c>
      <c r="D61" s="313">
        <f>'1.4'!E59-'1.4'!E30</f>
        <v>2144.6799880101171</v>
      </c>
      <c r="E61" s="313">
        <f>'1.4'!F59-'1.4'!F30</f>
        <v>4348.9257343560603</v>
      </c>
      <c r="F61" s="313">
        <f>'1.4'!G59-'1.4'!G30</f>
        <v>4995.3198053776287</v>
      </c>
      <c r="G61" s="313">
        <f>'1.4'!H59-'1.4'!H30</f>
        <v>2199.3670686875703</v>
      </c>
      <c r="H61" s="313">
        <f>'1.4'!I59-'1.4'!I30</f>
        <v>2825.1591157500807</v>
      </c>
      <c r="I61" s="313">
        <f>'1.4'!J59-'1.4'!J30</f>
        <v>4757.1040101847029</v>
      </c>
      <c r="J61" s="313">
        <f>'1.4'!K59-'1.4'!K30</f>
        <v>5942.3069638218876</v>
      </c>
      <c r="K61" s="313">
        <f>'1.4'!L59-'1.4'!L30</f>
        <v>3643.1062868665904</v>
      </c>
      <c r="L61" s="313">
        <f>'1.4'!M59-'1.4'!M30</f>
        <v>3497.9309212451917</v>
      </c>
      <c r="M61" s="313">
        <f>'1.4'!N59-'1.4'!N30</f>
        <v>5107.8528280664032</v>
      </c>
      <c r="N61" s="313">
        <f>'1.4'!O59-'1.4'!O30</f>
        <v>6524.8199262888083</v>
      </c>
      <c r="O61" s="313">
        <f>'1.4'!P59-'1.4'!P30</f>
        <v>3103.7912233357201</v>
      </c>
      <c r="P61" s="313">
        <f>'1.4'!Q59-'1.4'!Q30</f>
        <v>3111.3490724742296</v>
      </c>
      <c r="Q61" s="313">
        <f>'1.4'!R59-'1.4'!R30</f>
        <v>5780.7907779012894</v>
      </c>
      <c r="R61" s="313">
        <f>'1.4'!S59-'1.4'!S30</f>
        <v>7543.9526121528761</v>
      </c>
      <c r="S61" s="313">
        <f>'1.4'!T59-'1.4'!T30</f>
        <v>4575.5118501614343</v>
      </c>
      <c r="T61" s="313">
        <f>'1.4'!U59-'1.4'!U30</f>
        <v>3737.2369034588774</v>
      </c>
      <c r="U61" s="313">
        <f>'1.4'!V59-'1.4'!V30</f>
        <v>5894.6461342267576</v>
      </c>
      <c r="V61" s="313">
        <f>'1.4'!W59-'1.4'!W30</f>
        <v>8399.9888502975227</v>
      </c>
      <c r="W61" s="313">
        <f>'1.4'!X59-'1.4'!X30</f>
        <v>3216.9752158809861</v>
      </c>
      <c r="X61" s="313">
        <f>'1.4'!Y59-'1.4'!Y30</f>
        <v>2453.6596903642931</v>
      </c>
      <c r="Y61" s="313">
        <f>'1.4'!Z59-'1.4'!Z30</f>
        <v>2203.8922434571723</v>
      </c>
      <c r="Z61" s="313">
        <f>'1.4'!AA59-'1.4'!AA30</f>
        <v>10236.778698869923</v>
      </c>
      <c r="AA61" s="313">
        <f>'1.4'!AB59-'1.4'!AB30</f>
        <v>4647.5616586674732</v>
      </c>
      <c r="AB61" s="313">
        <f>'1.4'!AC59-'1.4'!AC30</f>
        <v>6194.5289633278444</v>
      </c>
      <c r="AC61" s="313">
        <f>'1.4'!AD59-'1.4'!AD30</f>
        <v>5898.590679134606</v>
      </c>
      <c r="AD61" s="313">
        <f>'1.4'!AE59-'1.4'!AE30</f>
        <v>1314.2995193926035</v>
      </c>
      <c r="AE61" s="313">
        <f>'1.4'!AF59-'1.4'!AF30</f>
        <v>-30057.203680418301</v>
      </c>
      <c r="AF61" s="313">
        <f>'1.4'!AG59-'1.4'!AG30</f>
        <v>-69.947469029619242</v>
      </c>
      <c r="AG61" s="313">
        <f>'1.4'!AH59-'1.4'!AH30</f>
        <v>4360.2734398231842</v>
      </c>
      <c r="AH61" s="313">
        <f>'1.4'!AI59-'1.4'!AI30</f>
        <v>6089.8705863276846</v>
      </c>
      <c r="AI61" s="313">
        <f>'1.4'!AJ59-'1.4'!AJ30</f>
        <v>3423.9924453973508</v>
      </c>
      <c r="AJ61" s="313">
        <f>'1.4'!AK59-'1.4'!AK30</f>
        <v>-16293.763047847111</v>
      </c>
      <c r="AK61" s="313">
        <f>'1.4'!AL59-'1.4'!AL30</f>
        <v>12185.84682969586</v>
      </c>
      <c r="AL61" s="313">
        <f>'1.4'!AM59-'1.4'!AM30</f>
        <v>8026.873263179732</v>
      </c>
      <c r="AM61" s="313">
        <f>'1.4'!AN59-'1.4'!AN30</f>
        <v>4575.6481472569285</v>
      </c>
      <c r="AN61" s="313">
        <f>'1.4'!AO59-'1.4'!AO30</f>
        <v>-7837.8679390122852</v>
      </c>
      <c r="AO61" s="313">
        <f>'1.4'!AP59-'1.4'!AP30</f>
        <v>-13514.495738108119</v>
      </c>
      <c r="AP61" s="313">
        <f>'1.4'!AQ59-'1.4'!AQ30</f>
        <v>-6164.9816545515932</v>
      </c>
      <c r="AQ61" s="313">
        <f>'1.4'!AR59-'1.4'!AR30</f>
        <v>-27684.001943999552</v>
      </c>
      <c r="AR61" s="313">
        <f>'1.4'!AS59-'1.4'!AS30</f>
        <v>-7715.6333510281984</v>
      </c>
      <c r="AS61" s="313">
        <f>'1.4'!AT59-'1.4'!AT30</f>
        <v>-4588.9290504208766</v>
      </c>
      <c r="AT61" s="313">
        <f>'1.4'!AU59-'1.4'!AU30</f>
        <v>4181.7853985300462</v>
      </c>
      <c r="AU61" s="313">
        <f>'1.4'!AV59-'1.4'!AV30</f>
        <v>173.46732122002868</v>
      </c>
      <c r="AV61" s="313">
        <f>'1.4'!AW59-'1.4'!AW30</f>
        <v>1735.6063406799512</v>
      </c>
      <c r="AW61" s="313">
        <f>'1.4'!AX59-'1.4'!AX30</f>
        <v>11398.312672520056</v>
      </c>
      <c r="AX61" s="313">
        <f>'1.4'!AY59-'1.4'!AY30</f>
        <v>7268.4075180400396</v>
      </c>
    </row>
    <row r="62" spans="1:50" hidden="1" x14ac:dyDescent="0.2">
      <c r="A62" t="s">
        <v>329</v>
      </c>
      <c r="B62" s="313">
        <f>'1.4'!C60-'1.4'!C31</f>
        <v>3486.0678703460799</v>
      </c>
      <c r="C62" s="313">
        <f>'1.4'!D60-'1.4'!D31</f>
        <v>1792.3796295597494</v>
      </c>
      <c r="D62" s="313">
        <f>'1.4'!E60-'1.4'!E31</f>
        <v>1119.2218785535806</v>
      </c>
      <c r="E62" s="313">
        <f>'1.4'!F60-'1.4'!F31</f>
        <v>3120.0136215405219</v>
      </c>
      <c r="F62" s="313">
        <f>'1.4'!G60-'1.4'!G31</f>
        <v>4200.3872984746922</v>
      </c>
      <c r="G62" s="313">
        <f>'1.4'!H60-'1.4'!H31</f>
        <v>1462.4845589418692</v>
      </c>
      <c r="H62" s="313">
        <f>'1.4'!I60-'1.4'!I31</f>
        <v>1916.9049079614342</v>
      </c>
      <c r="I62" s="313">
        <f>'1.4'!J60-'1.4'!J31</f>
        <v>3809.1147346220387</v>
      </c>
      <c r="J62" s="313">
        <f>'1.4'!K60-'1.4'!K31</f>
        <v>4811.4896419299621</v>
      </c>
      <c r="K62" s="313">
        <f>'1.4'!L60-'1.4'!L31</f>
        <v>2572.3254761121789</v>
      </c>
      <c r="L62" s="313">
        <f>'1.4'!M60-'1.4'!M31</f>
        <v>2488.7314706574689</v>
      </c>
      <c r="M62" s="313">
        <f>'1.4'!N60-'1.4'!N31</f>
        <v>3895.3779113005294</v>
      </c>
      <c r="N62" s="313">
        <f>'1.4'!O60-'1.4'!O31</f>
        <v>5095.5097225847276</v>
      </c>
      <c r="O62" s="313">
        <f>'1.4'!P60-'1.4'!P31</f>
        <v>1798.1419326686009</v>
      </c>
      <c r="P62" s="313">
        <f>'1.4'!Q60-'1.4'!Q31</f>
        <v>1770.3331596499629</v>
      </c>
      <c r="Q62" s="313">
        <f>'1.4'!R60-'1.4'!R31</f>
        <v>4000.5001850968401</v>
      </c>
      <c r="R62" s="313">
        <f>'1.4'!S60-'1.4'!S31</f>
        <v>5377.8325810143724</v>
      </c>
      <c r="S62" s="313">
        <f>'1.4'!T60-'1.4'!T31</f>
        <v>2495.4120623895869</v>
      </c>
      <c r="T62" s="313">
        <f>'1.4'!U60-'1.4'!U31</f>
        <v>1733.0528616890515</v>
      </c>
      <c r="U62" s="313">
        <f>'1.4'!V60-'1.4'!V31</f>
        <v>3682.352494906896</v>
      </c>
      <c r="V62" s="313">
        <f>'1.4'!W60-'1.4'!W31</f>
        <v>3799.3587890213385</v>
      </c>
      <c r="W62" s="313">
        <f>'1.4'!X60-'1.4'!X31</f>
        <v>-1185.001152314202</v>
      </c>
      <c r="X62" s="313">
        <f>'1.4'!Y60-'1.4'!Y31</f>
        <v>-1669.8124293252331</v>
      </c>
      <c r="Y62" s="313">
        <f>'1.4'!Z60-'1.4'!Z31</f>
        <v>527.7097926181159</v>
      </c>
      <c r="Z62" s="313">
        <f>'1.4'!AA60-'1.4'!AA31</f>
        <v>5744.7700869926775</v>
      </c>
      <c r="AA62" s="313">
        <f>'1.4'!AB60-'1.4'!AB31</f>
        <v>406.48522487709124</v>
      </c>
      <c r="AB62" s="313">
        <f>'1.4'!AC60-'1.4'!AC31</f>
        <v>2380.603556718459</v>
      </c>
      <c r="AC62" s="313">
        <f>'1.4'!AD60-'1.4'!AD31</f>
        <v>2166.3001314116118</v>
      </c>
      <c r="AD62" s="313">
        <f>'1.4'!AE60-'1.4'!AE31</f>
        <v>-2050.3271429356246</v>
      </c>
      <c r="AE62" s="313">
        <f>'1.4'!AF60-'1.4'!AF31</f>
        <v>-33124.112204856894</v>
      </c>
      <c r="AF62" s="313">
        <f>'1.4'!AG60-'1.4'!AG31</f>
        <v>-3099.5688140290586</v>
      </c>
      <c r="AG62" s="313">
        <f>'1.4'!AH60-'1.4'!AH31</f>
        <v>2119.4925866735139</v>
      </c>
      <c r="AH62" s="313">
        <f>'1.4'!AI60-'1.4'!AI31</f>
        <v>3657.6257255533274</v>
      </c>
      <c r="AI62" s="313">
        <f>'1.4'!AJ60-'1.4'!AJ31</f>
        <v>1351.0170432323939</v>
      </c>
      <c r="AJ62" s="313">
        <f>'1.4'!AK60-'1.4'!AK31</f>
        <v>-18243.08697543008</v>
      </c>
      <c r="AK62" s="313">
        <f>'1.4'!AL60-'1.4'!AL31</f>
        <v>9427.0028770822537</v>
      </c>
      <c r="AL62" s="313">
        <f>'1.4'!AM60-'1.4'!AM31</f>
        <v>5965.4669656611804</v>
      </c>
      <c r="AM62" s="313">
        <f>'1.4'!AN60-'1.4'!AN31</f>
        <v>2477.5438226964179</v>
      </c>
      <c r="AN62" s="313">
        <f>'1.4'!AO60-'1.4'!AO31</f>
        <v>-9542.3201578782464</v>
      </c>
      <c r="AO62" s="313">
        <f>'1.4'!AP60-'1.4'!AP31</f>
        <v>-15905.60516344705</v>
      </c>
      <c r="AP62" s="313">
        <f>'1.4'!AQ60-'1.4'!AQ31</f>
        <v>-7694.4844918040326</v>
      </c>
      <c r="AQ62" s="313">
        <f>'1.4'!AR60-'1.4'!AR31</f>
        <v>-28738.07267685933</v>
      </c>
      <c r="AR62" s="313">
        <f>'1.4'!AS60-'1.4'!AS31</f>
        <v>-9293.9131511339801</v>
      </c>
      <c r="AS62" s="313">
        <f>'1.4'!AT60-'1.4'!AT31</f>
        <v>-6092.0216802029172</v>
      </c>
      <c r="AT62" s="313">
        <f>'1.4'!AU60-'1.4'!AU31</f>
        <v>4181.7853985300171</v>
      </c>
      <c r="AU62" s="313">
        <f>'1.4'!AV60-'1.4'!AV31</f>
        <v>173.46732122005778</v>
      </c>
      <c r="AV62" s="313">
        <f>'1.4'!AW60-'1.4'!AW31</f>
        <v>1735.6063406799221</v>
      </c>
      <c r="AW62" s="313">
        <f>'1.4'!AX60-'1.4'!AX31</f>
        <v>11398.312672520056</v>
      </c>
      <c r="AX62" s="313">
        <f>'1.4'!AY60-'1.4'!AY31</f>
        <v>7268.4075180400396</v>
      </c>
    </row>
    <row r="63" spans="1:50" hidden="1" x14ac:dyDescent="0.2"/>
    <row r="64" spans="1:50" hidden="1" x14ac:dyDescent="0.2">
      <c r="A64" s="318" t="s">
        <v>225</v>
      </c>
      <c r="B64" s="318"/>
      <c r="C64" s="318"/>
      <c r="D64" s="318"/>
      <c r="E64" s="318"/>
      <c r="F64" s="318"/>
      <c r="G64" s="318"/>
      <c r="H64" s="318"/>
      <c r="I64" s="318"/>
      <c r="J64" s="318"/>
      <c r="K64" s="318"/>
      <c r="L64" s="318"/>
      <c r="M64" s="318"/>
      <c r="N64" s="318"/>
      <c r="O64" s="318"/>
      <c r="P64" s="318"/>
      <c r="Q64" s="318"/>
      <c r="R64" s="318"/>
      <c r="S64" s="318"/>
      <c r="T64" s="318"/>
      <c r="U64" s="318"/>
      <c r="V64" s="318"/>
      <c r="W64" s="318"/>
      <c r="X64" s="318"/>
      <c r="Y64" s="318"/>
      <c r="Z64" s="318"/>
      <c r="AA64" s="318"/>
      <c r="AB64" s="318"/>
      <c r="AC64" s="318"/>
      <c r="AD64" s="318"/>
      <c r="AE64" s="318"/>
      <c r="AF64" s="318"/>
      <c r="AG64" s="318"/>
      <c r="AH64" s="318"/>
      <c r="AI64" s="318"/>
      <c r="AJ64" s="318"/>
      <c r="AK64" s="318"/>
      <c r="AL64" s="318"/>
      <c r="AM64" s="318"/>
      <c r="AN64" s="318"/>
      <c r="AO64" s="318"/>
      <c r="AP64" s="318"/>
      <c r="AQ64" s="318"/>
      <c r="AR64" s="318"/>
      <c r="AS64" s="318"/>
      <c r="AT64" s="318"/>
      <c r="AU64" s="318"/>
      <c r="AV64" s="318"/>
      <c r="AW64" s="318"/>
      <c r="AX64" s="318"/>
    </row>
    <row r="65" spans="1:50" hidden="1" x14ac:dyDescent="0.2">
      <c r="A65" s="313" t="s">
        <v>559</v>
      </c>
      <c r="B65" s="313">
        <f>'1.4'!C63</f>
        <v>114767.69814382803</v>
      </c>
      <c r="C65" s="313">
        <f>'1.4'!D63</f>
        <v>118494.49160803117</v>
      </c>
      <c r="D65" s="313">
        <f>'1.4'!E63</f>
        <v>116355.95537058885</v>
      </c>
      <c r="E65" s="313">
        <f>'1.4'!F63</f>
        <v>125374.28920872917</v>
      </c>
      <c r="F65" s="313">
        <f>'1.4'!G63</f>
        <v>130695.64158716718</v>
      </c>
      <c r="G65" s="313">
        <f>'1.4'!H63</f>
        <v>128541.87997879158</v>
      </c>
      <c r="H65" s="313">
        <f>'1.4'!I63</f>
        <v>125944.87444865702</v>
      </c>
      <c r="I65" s="313">
        <f>'1.4'!J63</f>
        <v>141935.65943576893</v>
      </c>
      <c r="J65" s="313">
        <f>'1.4'!K63</f>
        <v>144665.24712554799</v>
      </c>
      <c r="K65" s="313">
        <f>'1.4'!L63</f>
        <v>141304.18581304408</v>
      </c>
      <c r="L65" s="313">
        <f>'1.4'!M63</f>
        <v>139363.04571981437</v>
      </c>
      <c r="M65" s="313">
        <f>'1.4'!N63</f>
        <v>153730.26792138556</v>
      </c>
      <c r="N65" s="313">
        <f>'1.4'!O63</f>
        <v>156355.92095987467</v>
      </c>
      <c r="O65" s="313">
        <f>'1.4'!P63</f>
        <v>158506.10489824024</v>
      </c>
      <c r="P65" s="313">
        <f>'1.4'!Q63</f>
        <v>152047.58023791076</v>
      </c>
      <c r="Q65" s="313">
        <f>'1.4'!R63</f>
        <v>173360.37411623288</v>
      </c>
      <c r="R65" s="313">
        <f>'1.4'!S63</f>
        <v>178097.95069996733</v>
      </c>
      <c r="S65" s="313">
        <f>'1.4'!T63</f>
        <v>164478.43100997701</v>
      </c>
      <c r="T65" s="313">
        <f>'1.4'!U63</f>
        <v>166977.64688769125</v>
      </c>
      <c r="U65" s="313">
        <f>'1.4'!V63</f>
        <v>181197.36812211754</v>
      </c>
      <c r="V65" s="313">
        <f>'1.4'!W63</f>
        <v>184074.70122570507</v>
      </c>
      <c r="W65" s="313">
        <f>'1.4'!X63</f>
        <v>182608.43136442901</v>
      </c>
      <c r="X65" s="313">
        <f>'1.4'!Y63</f>
        <v>171888.11468246352</v>
      </c>
      <c r="Y65" s="313">
        <f>'1.4'!Z63</f>
        <v>189727.20340273532</v>
      </c>
      <c r="Z65" s="313">
        <f>'1.4'!AA63</f>
        <v>194082.2427948784</v>
      </c>
      <c r="AA65" s="313">
        <f>'1.4'!AB63</f>
        <v>182533.24063977654</v>
      </c>
      <c r="AB65" s="313">
        <f>'1.4'!AC63</f>
        <v>180075.20167517214</v>
      </c>
      <c r="AC65" s="313">
        <f>'1.4'!AD63</f>
        <v>205458.25736281456</v>
      </c>
      <c r="AD65" s="313">
        <f>'1.4'!AE63</f>
        <v>204942.590169403</v>
      </c>
      <c r="AE65" s="313">
        <f>'1.4'!AF63</f>
        <v>194741.71086718619</v>
      </c>
      <c r="AF65" s="313">
        <f>'1.4'!AG63</f>
        <v>190037.74694481003</v>
      </c>
      <c r="AG65" s="313">
        <f>'1.4'!AH63</f>
        <v>207904.07882756938</v>
      </c>
      <c r="AH65" s="313">
        <f>'1.4'!AI63</f>
        <v>214641.43774769947</v>
      </c>
      <c r="AI65" s="313">
        <f>'1.4'!AJ63</f>
        <v>208725.66553435294</v>
      </c>
      <c r="AJ65" s="313">
        <f>'1.4'!AK63</f>
        <v>204092.78305427043</v>
      </c>
      <c r="AK65" s="313">
        <f>'1.4'!AL63</f>
        <v>226606.17060634671</v>
      </c>
      <c r="AL65" s="313">
        <f>'1.4'!AM63</f>
        <v>231591.68390054483</v>
      </c>
      <c r="AM65" s="313">
        <f>'1.4'!AN63</f>
        <v>225202.88754634475</v>
      </c>
      <c r="AN65" s="313">
        <f>'1.4'!AO63</f>
        <v>219955.27148121543</v>
      </c>
      <c r="AO65" s="313">
        <f>'1.4'!AP63</f>
        <v>243787.58018624116</v>
      </c>
      <c r="AP65" s="313">
        <f>'1.4'!AQ63</f>
        <v>244221.12244554213</v>
      </c>
      <c r="AQ65" s="313">
        <f>'1.4'!AR63</f>
        <v>205499.69170331254</v>
      </c>
      <c r="AR65" s="313">
        <f>'1.4'!AS63</f>
        <v>255349.69980763155</v>
      </c>
      <c r="AS65" s="313">
        <f>'1.4'!AT63</f>
        <v>270660.83722847298</v>
      </c>
      <c r="AT65" s="313">
        <f>'1.4'!AU63</f>
        <v>274374.53348257486</v>
      </c>
      <c r="AU65" s="313">
        <f>'1.4'!AV63</f>
        <v>264863.44326749066</v>
      </c>
      <c r="AV65" s="313">
        <f>'1.4'!AW63</f>
        <v>298490.73277795734</v>
      </c>
      <c r="AW65" s="313">
        <f>'1.4'!AX63</f>
        <v>317199.1464229605</v>
      </c>
      <c r="AX65" s="313">
        <f>'1.4'!AY63</f>
        <v>324000.04228175496</v>
      </c>
    </row>
    <row r="66" spans="1:50" hidden="1" x14ac:dyDescent="0.2">
      <c r="A66" s="315" t="s">
        <v>242</v>
      </c>
      <c r="B66" s="313">
        <f>'1.4'!C64</f>
        <v>76194.626196810117</v>
      </c>
      <c r="C66" s="313">
        <f>'1.4'!D64</f>
        <v>73868.008981233201</v>
      </c>
      <c r="D66" s="313">
        <f>'1.4'!E64</f>
        <v>74581.431337910457</v>
      </c>
      <c r="E66" s="313">
        <f>'1.4'!F64</f>
        <v>76847.537845220766</v>
      </c>
      <c r="F66" s="313">
        <f>'1.4'!G64</f>
        <v>86081.559467849016</v>
      </c>
      <c r="G66" s="313">
        <f>'1.4'!H64</f>
        <v>80695.670444650372</v>
      </c>
      <c r="H66" s="313">
        <f>'1.4'!I64</f>
        <v>82200.822342419619</v>
      </c>
      <c r="I66" s="313">
        <f>'1.4'!J64</f>
        <v>86068.896246218181</v>
      </c>
      <c r="J66" s="313">
        <f>'1.4'!K64</f>
        <v>94540.482663938325</v>
      </c>
      <c r="K66" s="313">
        <f>'1.4'!L64</f>
        <v>89587.357314640933</v>
      </c>
      <c r="L66" s="313">
        <f>'1.4'!M64</f>
        <v>89955.281003050652</v>
      </c>
      <c r="M66" s="313">
        <f>'1.4'!N64</f>
        <v>95333.224047748125</v>
      </c>
      <c r="N66" s="313">
        <f>'1.4'!O64</f>
        <v>103770.9107256698</v>
      </c>
      <c r="O66" s="313">
        <f>'1.4'!P64</f>
        <v>100048.44384894818</v>
      </c>
      <c r="P66" s="313">
        <f>'1.4'!Q64</f>
        <v>100007.62459894366</v>
      </c>
      <c r="Q66" s="313">
        <f>'1.4'!R64</f>
        <v>106992.20832729631</v>
      </c>
      <c r="R66" s="313">
        <f>'1.4'!S64</f>
        <v>115443.96739623907</v>
      </c>
      <c r="S66" s="313">
        <f>'1.4'!T64</f>
        <v>104504.93809697205</v>
      </c>
      <c r="T66" s="313">
        <f>'1.4'!U64</f>
        <v>104546.19695482144</v>
      </c>
      <c r="U66" s="313">
        <f>'1.4'!V64</f>
        <v>113016.6796254972</v>
      </c>
      <c r="V66" s="313">
        <f>'1.4'!W64</f>
        <v>119793.90098806821</v>
      </c>
      <c r="W66" s="313">
        <f>'1.4'!X64</f>
        <v>112077.12079324677</v>
      </c>
      <c r="X66" s="313">
        <f>'1.4'!Y64</f>
        <v>109957.35238756269</v>
      </c>
      <c r="Y66" s="313">
        <f>'1.4'!Z64</f>
        <v>114515.36323106315</v>
      </c>
      <c r="Z66" s="313">
        <f>'1.4'!AA64</f>
        <v>129826.44446977641</v>
      </c>
      <c r="AA66" s="313">
        <f>'1.4'!AB64</f>
        <v>114988.32386657892</v>
      </c>
      <c r="AB66" s="313">
        <f>'1.4'!AC64</f>
        <v>114094.94995896432</v>
      </c>
      <c r="AC66" s="313">
        <f>'1.4'!AD64</f>
        <v>119536.69989366029</v>
      </c>
      <c r="AD66" s="313">
        <f>'1.4'!AE64</f>
        <v>135965.12213514282</v>
      </c>
      <c r="AE66" s="313">
        <f>'1.4'!AF64</f>
        <v>123609.31353532223</v>
      </c>
      <c r="AF66" s="313">
        <f>'1.4'!AG64</f>
        <v>123582.24808105086</v>
      </c>
      <c r="AG66" s="313">
        <f>'1.4'!AH64</f>
        <v>128362.591802304</v>
      </c>
      <c r="AH66" s="313">
        <f>'1.4'!AI64</f>
        <v>143990.7734036936</v>
      </c>
      <c r="AI66" s="313">
        <f>'1.4'!AJ64</f>
        <v>133636.33813504057</v>
      </c>
      <c r="AJ66" s="313">
        <f>'1.4'!AK64</f>
        <v>133526.72598497197</v>
      </c>
      <c r="AK66" s="313">
        <f>'1.4'!AL64</f>
        <v>140391.15934676386</v>
      </c>
      <c r="AL66" s="313">
        <f>'1.4'!AM64</f>
        <v>153730.94783563173</v>
      </c>
      <c r="AM66" s="313">
        <f>'1.4'!AN64</f>
        <v>142664.17089287966</v>
      </c>
      <c r="AN66" s="313">
        <f>'1.4'!AO64</f>
        <v>142547.01637452925</v>
      </c>
      <c r="AO66" s="313">
        <f>'1.4'!AP64</f>
        <v>149805.03117285948</v>
      </c>
      <c r="AP66" s="313">
        <f>'1.4'!AQ64</f>
        <v>165497.09057116747</v>
      </c>
      <c r="AQ66" s="313">
        <f>'1.4'!AR64</f>
        <v>117576.91998079525</v>
      </c>
      <c r="AR66" s="313">
        <f>'1.4'!AS64</f>
        <v>147304.15550923071</v>
      </c>
      <c r="AS66" s="313">
        <f>'1.4'!AT64</f>
        <v>171835.16442757656</v>
      </c>
      <c r="AT66" s="313">
        <f>'1.4'!AU64</f>
        <v>188239.94474169286</v>
      </c>
      <c r="AU66" s="313">
        <f>'1.4'!AV64</f>
        <v>172036.43149447325</v>
      </c>
      <c r="AV66" s="313">
        <f>'1.4'!AW64</f>
        <v>192053.74594765794</v>
      </c>
      <c r="AW66" s="313">
        <f>'1.4'!AX64</f>
        <v>198855.19003023594</v>
      </c>
      <c r="AX66" s="313">
        <f>'1.4'!AY64</f>
        <v>212689.4865479726</v>
      </c>
    </row>
    <row r="67" spans="1:50" hidden="1" x14ac:dyDescent="0.2">
      <c r="A67" s="316" t="s">
        <v>256</v>
      </c>
      <c r="B67" s="313">
        <f>'1.4'!C65</f>
        <v>0</v>
      </c>
      <c r="C67" s="313">
        <f>'1.4'!D65</f>
        <v>0</v>
      </c>
      <c r="D67" s="313">
        <f>'1.4'!E65</f>
        <v>0</v>
      </c>
      <c r="E67" s="313">
        <f>'1.4'!F65</f>
        <v>0</v>
      </c>
      <c r="F67" s="313">
        <f>'1.4'!G65</f>
        <v>0</v>
      </c>
      <c r="G67" s="313">
        <f>'1.4'!H65</f>
        <v>0</v>
      </c>
      <c r="H67" s="313">
        <f>'1.4'!I65</f>
        <v>0</v>
      </c>
      <c r="I67" s="313">
        <f>'1.4'!J65</f>
        <v>0</v>
      </c>
      <c r="J67" s="313">
        <f>'1.4'!K65</f>
        <v>0</v>
      </c>
      <c r="K67" s="313">
        <f>'1.4'!L65</f>
        <v>0</v>
      </c>
      <c r="L67" s="313">
        <f>'1.4'!M65</f>
        <v>0</v>
      </c>
      <c r="M67" s="313">
        <f>'1.4'!N65</f>
        <v>0</v>
      </c>
      <c r="N67" s="313">
        <f>'1.4'!O65</f>
        <v>0</v>
      </c>
      <c r="O67" s="313">
        <f>'1.4'!P65</f>
        <v>0</v>
      </c>
      <c r="P67" s="313">
        <f>'1.4'!Q65</f>
        <v>0</v>
      </c>
      <c r="Q67" s="313">
        <f>'1.4'!R65</f>
        <v>0</v>
      </c>
      <c r="R67" s="313">
        <f>'1.4'!S65</f>
        <v>0</v>
      </c>
      <c r="S67" s="313">
        <f>'1.4'!T65</f>
        <v>0</v>
      </c>
      <c r="T67" s="313">
        <f>'1.4'!U65</f>
        <v>0</v>
      </c>
      <c r="U67" s="313">
        <f>'1.4'!V65</f>
        <v>0</v>
      </c>
      <c r="V67" s="313">
        <f>'1.4'!W65</f>
        <v>0</v>
      </c>
      <c r="W67" s="313">
        <f>'1.4'!X65</f>
        <v>0</v>
      </c>
      <c r="X67" s="313">
        <f>'1.4'!Y65</f>
        <v>0</v>
      </c>
      <c r="Y67" s="313">
        <f>'1.4'!Z65</f>
        <v>0</v>
      </c>
      <c r="Z67" s="313">
        <f>'1.4'!AA65</f>
        <v>0</v>
      </c>
      <c r="AA67" s="313">
        <f>'1.4'!AB65</f>
        <v>0</v>
      </c>
      <c r="AB67" s="313">
        <f>'1.4'!AC65</f>
        <v>0</v>
      </c>
      <c r="AC67" s="313">
        <f>'1.4'!AD65</f>
        <v>0</v>
      </c>
      <c r="AD67" s="313">
        <f>'1.4'!AE65</f>
        <v>0</v>
      </c>
      <c r="AE67" s="313">
        <f>'1.4'!AF65</f>
        <v>0</v>
      </c>
      <c r="AF67" s="313">
        <f>'1.4'!AG65</f>
        <v>0</v>
      </c>
      <c r="AG67" s="313">
        <f>'1.4'!AH65</f>
        <v>0</v>
      </c>
      <c r="AH67" s="313">
        <f>'1.4'!AI65</f>
        <v>0</v>
      </c>
      <c r="AI67" s="313">
        <f>'1.4'!AJ65</f>
        <v>0</v>
      </c>
      <c r="AJ67" s="313">
        <f>'1.4'!AK65</f>
        <v>0</v>
      </c>
      <c r="AK67" s="313">
        <f>'1.4'!AL65</f>
        <v>0</v>
      </c>
      <c r="AL67" s="313">
        <f>'1.4'!AM65</f>
        <v>0</v>
      </c>
      <c r="AM67" s="313">
        <f>'1.4'!AN65</f>
        <v>0</v>
      </c>
      <c r="AN67" s="313">
        <f>'1.4'!AO65</f>
        <v>0</v>
      </c>
      <c r="AO67" s="313">
        <f>'1.4'!AP65</f>
        <v>0</v>
      </c>
      <c r="AP67" s="313">
        <f>'1.4'!AQ65</f>
        <v>0</v>
      </c>
      <c r="AQ67" s="313">
        <f>'1.4'!AR65</f>
        <v>0</v>
      </c>
      <c r="AR67" s="313">
        <f>'1.4'!AS65</f>
        <v>0</v>
      </c>
      <c r="AS67" s="313">
        <f>'1.4'!AT65</f>
        <v>0</v>
      </c>
      <c r="AT67" s="313">
        <f>'1.4'!AU65</f>
        <v>0</v>
      </c>
      <c r="AU67" s="313">
        <f>'1.4'!AV65</f>
        <v>0</v>
      </c>
      <c r="AV67" s="313">
        <f>'1.4'!AW65</f>
        <v>0</v>
      </c>
      <c r="AW67" s="313">
        <f>'1.4'!AX65</f>
        <v>0</v>
      </c>
      <c r="AX67" s="313">
        <f>'1.4'!AY65</f>
        <v>0</v>
      </c>
    </row>
    <row r="68" spans="1:50" hidden="1" x14ac:dyDescent="0.2">
      <c r="A68" s="316" t="s">
        <v>257</v>
      </c>
      <c r="B68" s="313">
        <f>'1.4'!C66</f>
        <v>0</v>
      </c>
      <c r="C68" s="313">
        <f>'1.4'!D66</f>
        <v>0</v>
      </c>
      <c r="D68" s="313">
        <f>'1.4'!E66</f>
        <v>0</v>
      </c>
      <c r="E68" s="313">
        <f>'1.4'!F66</f>
        <v>0</v>
      </c>
      <c r="F68" s="313">
        <f>'1.4'!G66</f>
        <v>0</v>
      </c>
      <c r="G68" s="313">
        <f>'1.4'!H66</f>
        <v>0</v>
      </c>
      <c r="H68" s="313">
        <f>'1.4'!I66</f>
        <v>0</v>
      </c>
      <c r="I68" s="313">
        <f>'1.4'!J66</f>
        <v>0</v>
      </c>
      <c r="J68" s="313">
        <f>'1.4'!K66</f>
        <v>0</v>
      </c>
      <c r="K68" s="313">
        <f>'1.4'!L66</f>
        <v>0</v>
      </c>
      <c r="L68" s="313">
        <f>'1.4'!M66</f>
        <v>0</v>
      </c>
      <c r="M68" s="313">
        <f>'1.4'!N66</f>
        <v>0</v>
      </c>
      <c r="N68" s="313">
        <f>'1.4'!O66</f>
        <v>0</v>
      </c>
      <c r="O68" s="313">
        <f>'1.4'!P66</f>
        <v>0</v>
      </c>
      <c r="P68" s="313">
        <f>'1.4'!Q66</f>
        <v>0</v>
      </c>
      <c r="Q68" s="313">
        <f>'1.4'!R66</f>
        <v>0</v>
      </c>
      <c r="R68" s="313">
        <f>'1.4'!S66</f>
        <v>0</v>
      </c>
      <c r="S68" s="313">
        <f>'1.4'!T66</f>
        <v>0</v>
      </c>
      <c r="T68" s="313">
        <f>'1.4'!U66</f>
        <v>0</v>
      </c>
      <c r="U68" s="313">
        <f>'1.4'!V66</f>
        <v>0</v>
      </c>
      <c r="V68" s="313">
        <f>'1.4'!W66</f>
        <v>0</v>
      </c>
      <c r="W68" s="313">
        <f>'1.4'!X66</f>
        <v>0</v>
      </c>
      <c r="X68" s="313">
        <f>'1.4'!Y66</f>
        <v>0</v>
      </c>
      <c r="Y68" s="313">
        <f>'1.4'!Z66</f>
        <v>0</v>
      </c>
      <c r="Z68" s="313">
        <f>'1.4'!AA66</f>
        <v>0</v>
      </c>
      <c r="AA68" s="313">
        <f>'1.4'!AB66</f>
        <v>0</v>
      </c>
      <c r="AB68" s="313">
        <f>'1.4'!AC66</f>
        <v>0</v>
      </c>
      <c r="AC68" s="313">
        <f>'1.4'!AD66</f>
        <v>0</v>
      </c>
      <c r="AD68" s="313">
        <f>'1.4'!AE66</f>
        <v>0</v>
      </c>
      <c r="AE68" s="313">
        <f>'1.4'!AF66</f>
        <v>0</v>
      </c>
      <c r="AF68" s="313">
        <f>'1.4'!AG66</f>
        <v>0</v>
      </c>
      <c r="AG68" s="313">
        <f>'1.4'!AH66</f>
        <v>0</v>
      </c>
      <c r="AH68" s="313">
        <f>'1.4'!AI66</f>
        <v>0</v>
      </c>
      <c r="AI68" s="313">
        <f>'1.4'!AJ66</f>
        <v>0</v>
      </c>
      <c r="AJ68" s="313">
        <f>'1.4'!AK66</f>
        <v>0</v>
      </c>
      <c r="AK68" s="313">
        <f>'1.4'!AL66</f>
        <v>0</v>
      </c>
      <c r="AL68" s="313">
        <f>'1.4'!AM66</f>
        <v>0</v>
      </c>
      <c r="AM68" s="313">
        <f>'1.4'!AN66</f>
        <v>0</v>
      </c>
      <c r="AN68" s="313">
        <f>'1.4'!AO66</f>
        <v>0</v>
      </c>
      <c r="AO68" s="313">
        <f>'1.4'!AP66</f>
        <v>0</v>
      </c>
      <c r="AP68" s="313">
        <f>'1.4'!AQ66</f>
        <v>0</v>
      </c>
      <c r="AQ68" s="313">
        <f>'1.4'!AR66</f>
        <v>0</v>
      </c>
      <c r="AR68" s="313">
        <f>'1.4'!AS66</f>
        <v>0</v>
      </c>
      <c r="AS68" s="313">
        <f>'1.4'!AT66</f>
        <v>0</v>
      </c>
      <c r="AT68" s="313">
        <f>'1.4'!AU66</f>
        <v>0</v>
      </c>
      <c r="AU68" s="313">
        <f>'1.4'!AV66</f>
        <v>0</v>
      </c>
      <c r="AV68" s="313">
        <f>'1.4'!AW66</f>
        <v>0</v>
      </c>
      <c r="AW68" s="313">
        <f>'1.4'!AX66</f>
        <v>0</v>
      </c>
      <c r="AX68" s="313">
        <f>'1.4'!AY66</f>
        <v>0</v>
      </c>
    </row>
    <row r="69" spans="1:50" hidden="1" x14ac:dyDescent="0.2">
      <c r="A69" s="316" t="s">
        <v>258</v>
      </c>
      <c r="B69" s="313">
        <f>'1.4'!C67</f>
        <v>12009.199198745626</v>
      </c>
      <c r="C69" s="313">
        <f>'1.4'!D67</f>
        <v>5473.1437853324251</v>
      </c>
      <c r="D69" s="313">
        <f>'1.4'!E67</f>
        <v>3746.7148932296413</v>
      </c>
      <c r="E69" s="313">
        <f>'1.4'!F67</f>
        <v>3303.1994101823088</v>
      </c>
      <c r="F69" s="313">
        <f>'1.4'!G67</f>
        <v>13714.209139732944</v>
      </c>
      <c r="G69" s="313">
        <f>'1.4'!H67</f>
        <v>5905.2599649217291</v>
      </c>
      <c r="H69" s="313">
        <f>'1.4'!I67</f>
        <v>4205.785604053136</v>
      </c>
      <c r="I69" s="313">
        <f>'1.4'!J67</f>
        <v>3766.5838580821865</v>
      </c>
      <c r="J69" s="313">
        <f>'1.4'!K67</f>
        <v>15350.570897176807</v>
      </c>
      <c r="K69" s="313">
        <f>'1.4'!L67</f>
        <v>6840.5640373070182</v>
      </c>
      <c r="L69" s="313">
        <f>'1.4'!M67</f>
        <v>4929.1566752385406</v>
      </c>
      <c r="M69" s="313">
        <f>'1.4'!N67</f>
        <v>4135.0753142076337</v>
      </c>
      <c r="N69" s="313">
        <f>'1.4'!O67</f>
        <v>16564.131833282703</v>
      </c>
      <c r="O69" s="313">
        <f>'1.4'!P67</f>
        <v>7563.9223347714624</v>
      </c>
      <c r="P69" s="313">
        <f>'1.4'!Q67</f>
        <v>5354.7343688625542</v>
      </c>
      <c r="Q69" s="313">
        <f>'1.4'!R67</f>
        <v>4842.5767749232846</v>
      </c>
      <c r="R69" s="313">
        <f>'1.4'!S67</f>
        <v>18408.132361106822</v>
      </c>
      <c r="S69" s="313">
        <f>'1.4'!T67</f>
        <v>7951.9806126821441</v>
      </c>
      <c r="T69" s="313">
        <f>'1.4'!U67</f>
        <v>6392.6627980633348</v>
      </c>
      <c r="U69" s="313">
        <f>'1.4'!V67</f>
        <v>5331.1239848076939</v>
      </c>
      <c r="V69" s="313">
        <f>'1.4'!W67</f>
        <v>19912.339119315289</v>
      </c>
      <c r="W69" s="313">
        <f>'1.4'!X67</f>
        <v>10230.964142028275</v>
      </c>
      <c r="X69" s="313">
        <f>'1.4'!Y67</f>
        <v>6784.8472939949343</v>
      </c>
      <c r="Y69" s="313">
        <f>'1.4'!Z67</f>
        <v>6749.1623599814975</v>
      </c>
      <c r="Z69" s="313">
        <f>'1.4'!AA67</f>
        <v>24227.807578266649</v>
      </c>
      <c r="AA69" s="313">
        <f>'1.4'!AB67</f>
        <v>9694.7957809380368</v>
      </c>
      <c r="AB69" s="313">
        <f>'1.4'!AC67</f>
        <v>6764.0273296259602</v>
      </c>
      <c r="AC69" s="313">
        <f>'1.4'!AD67</f>
        <v>6791.1759294293515</v>
      </c>
      <c r="AD69" s="313">
        <f>'1.4'!AE67</f>
        <v>23835.98541116247</v>
      </c>
      <c r="AE69" s="313">
        <f>'1.4'!AF67</f>
        <v>10302.489677896596</v>
      </c>
      <c r="AF69" s="313">
        <f>'1.4'!AG67</f>
        <v>7952.0322774884562</v>
      </c>
      <c r="AG69" s="313">
        <f>'1.4'!AH67</f>
        <v>6689.9400254824777</v>
      </c>
      <c r="AH69" s="313">
        <f>'1.4'!AI67</f>
        <v>24924.63166261261</v>
      </c>
      <c r="AI69" s="313">
        <f>'1.4'!AJ67</f>
        <v>11287.753098269855</v>
      </c>
      <c r="AJ69" s="313">
        <f>'1.4'!AK67</f>
        <v>8158.5838740125982</v>
      </c>
      <c r="AK69" s="313">
        <f>'1.4'!AL67</f>
        <v>7419.8456027749544</v>
      </c>
      <c r="AL69" s="313">
        <f>'1.4'!AM67</f>
        <v>26824.675308567374</v>
      </c>
      <c r="AM69" s="313">
        <f>'1.4'!AN67</f>
        <v>12266.277337227712</v>
      </c>
      <c r="AN69" s="313">
        <f>'1.4'!AO67</f>
        <v>8925.5533052833816</v>
      </c>
      <c r="AO69" s="313">
        <f>'1.4'!AP67</f>
        <v>8189.1131536715338</v>
      </c>
      <c r="AP69" s="313">
        <f>'1.4'!AQ67</f>
        <v>28974.211359687433</v>
      </c>
      <c r="AQ69" s="313">
        <f>'1.4'!AR67</f>
        <v>9380.1220712312388</v>
      </c>
      <c r="AR69" s="313">
        <f>'1.4'!AS67</f>
        <v>9750.5789626091755</v>
      </c>
      <c r="AS69" s="313">
        <f>'1.4'!AT67</f>
        <v>10227.462801152151</v>
      </c>
      <c r="AT69" s="313">
        <f>'1.4'!AU67</f>
        <v>31126.885256977796</v>
      </c>
      <c r="AU69" s="313">
        <f>'1.4'!AV67</f>
        <v>13229.022101998327</v>
      </c>
      <c r="AV69" s="313">
        <f>'1.4'!AW67</f>
        <v>11061.718291601508</v>
      </c>
      <c r="AW69" s="313">
        <f>'1.4'!AX67</f>
        <v>10833.756349612369</v>
      </c>
      <c r="AX69" s="313">
        <f>'1.4'!AY67</f>
        <v>33058.098686040001</v>
      </c>
    </row>
    <row r="70" spans="1:50" hidden="1" x14ac:dyDescent="0.2">
      <c r="A70" s="317" t="s">
        <v>264</v>
      </c>
      <c r="B70" s="313">
        <f>'1.4'!C68</f>
        <v>64185.426998064489</v>
      </c>
      <c r="C70" s="313">
        <f>'1.4'!D68</f>
        <v>68394.865195900769</v>
      </c>
      <c r="D70" s="313">
        <f>'1.4'!E68</f>
        <v>70834.716444680816</v>
      </c>
      <c r="E70" s="313">
        <f>'1.4'!F68</f>
        <v>73544.338435038459</v>
      </c>
      <c r="F70" s="313">
        <f>'1.4'!G68</f>
        <v>72367.350328116067</v>
      </c>
      <c r="G70" s="313">
        <f>'1.4'!H68</f>
        <v>74790.410479728642</v>
      </c>
      <c r="H70" s="313">
        <f>'1.4'!I68</f>
        <v>77995.036738366485</v>
      </c>
      <c r="I70" s="313">
        <f>'1.4'!J68</f>
        <v>82302.312388135993</v>
      </c>
      <c r="J70" s="313">
        <f>'1.4'!K68</f>
        <v>79189.911766761521</v>
      </c>
      <c r="K70" s="313">
        <f>'1.4'!L68</f>
        <v>82746.793277333913</v>
      </c>
      <c r="L70" s="313">
        <f>'1.4'!M68</f>
        <v>85026.124327812111</v>
      </c>
      <c r="M70" s="313">
        <f>'1.4'!N68</f>
        <v>91198.148733540496</v>
      </c>
      <c r="N70" s="313">
        <f>'1.4'!O68</f>
        <v>87206.778892387098</v>
      </c>
      <c r="O70" s="313">
        <f>'1.4'!P68</f>
        <v>92484.521514176726</v>
      </c>
      <c r="P70" s="313">
        <f>'1.4'!Q68</f>
        <v>94652.890230081102</v>
      </c>
      <c r="Q70" s="313">
        <f>'1.4'!R68</f>
        <v>102149.63155237302</v>
      </c>
      <c r="R70" s="313">
        <f>'1.4'!S68</f>
        <v>97035.835035132244</v>
      </c>
      <c r="S70" s="313">
        <f>'1.4'!T68</f>
        <v>96552.957484289902</v>
      </c>
      <c r="T70" s="313">
        <f>'1.4'!U68</f>
        <v>98153.534156758105</v>
      </c>
      <c r="U70" s="313">
        <f>'1.4'!V68</f>
        <v>107685.5556406895</v>
      </c>
      <c r="V70" s="313">
        <f>'1.4'!W68</f>
        <v>99881.56186875292</v>
      </c>
      <c r="W70" s="313">
        <f>'1.4'!X68</f>
        <v>101846.15665121849</v>
      </c>
      <c r="X70" s="313">
        <f>'1.4'!Y68</f>
        <v>103172.50509356776</v>
      </c>
      <c r="Y70" s="313">
        <f>'1.4'!Z68</f>
        <v>107766.20087108166</v>
      </c>
      <c r="Z70" s="313">
        <f>'1.4'!AA68</f>
        <v>105598.63689150976</v>
      </c>
      <c r="AA70" s="313">
        <f>'1.4'!AB68</f>
        <v>105293.52808564089</v>
      </c>
      <c r="AB70" s="313">
        <f>'1.4'!AC68</f>
        <v>107330.92262933837</v>
      </c>
      <c r="AC70" s="313">
        <f>'1.4'!AD68</f>
        <v>112745.52396423095</v>
      </c>
      <c r="AD70" s="313">
        <f>'1.4'!AE68</f>
        <v>112129.13672398035</v>
      </c>
      <c r="AE70" s="313">
        <f>'1.4'!AF68</f>
        <v>113306.82385742564</v>
      </c>
      <c r="AF70" s="313">
        <f>'1.4'!AG68</f>
        <v>115630.2158035624</v>
      </c>
      <c r="AG70" s="313">
        <f>'1.4'!AH68</f>
        <v>121672.65177682153</v>
      </c>
      <c r="AH70" s="313">
        <f>'1.4'!AI68</f>
        <v>119066.14174108098</v>
      </c>
      <c r="AI70" s="313">
        <f>'1.4'!AJ68</f>
        <v>122348.58503677072</v>
      </c>
      <c r="AJ70" s="313">
        <f>'1.4'!AK68</f>
        <v>125368.14211095938</v>
      </c>
      <c r="AK70" s="313">
        <f>'1.4'!AL68</f>
        <v>132971.3137439889</v>
      </c>
      <c r="AL70" s="313">
        <f>'1.4'!AM68</f>
        <v>126906.27252706436</v>
      </c>
      <c r="AM70" s="313">
        <f>'1.4'!AN68</f>
        <v>130397.89355565194</v>
      </c>
      <c r="AN70" s="313">
        <f>'1.4'!AO68</f>
        <v>133621.46306924586</v>
      </c>
      <c r="AO70" s="313">
        <f>'1.4'!AP68</f>
        <v>141615.91801918796</v>
      </c>
      <c r="AP70" s="313">
        <f>'1.4'!AQ68</f>
        <v>136522.87921148003</v>
      </c>
      <c r="AQ70" s="313">
        <f>'1.4'!AR68</f>
        <v>108196.79790956402</v>
      </c>
      <c r="AR70" s="313">
        <f>'1.4'!AS68</f>
        <v>137553.57654662154</v>
      </c>
      <c r="AS70" s="313">
        <f>'1.4'!AT68</f>
        <v>161607.70162642442</v>
      </c>
      <c r="AT70" s="313">
        <f>'1.4'!AU68</f>
        <v>157113.05948471508</v>
      </c>
      <c r="AU70" s="313">
        <f>'1.4'!AV68</f>
        <v>158807.40939247492</v>
      </c>
      <c r="AV70" s="313">
        <f>'1.4'!AW68</f>
        <v>180992.02765605642</v>
      </c>
      <c r="AW70" s="313">
        <f>'1.4'!AX68</f>
        <v>188021.43368062357</v>
      </c>
      <c r="AX70" s="313">
        <f>'1.4'!AY68</f>
        <v>179631.3878619326</v>
      </c>
    </row>
    <row r="71" spans="1:50" hidden="1" x14ac:dyDescent="0.2">
      <c r="A71" s="316" t="s">
        <v>273</v>
      </c>
      <c r="B71" s="313">
        <f>'1.4'!C69</f>
        <v>0</v>
      </c>
      <c r="C71" s="313">
        <f>'1.4'!D69</f>
        <v>0</v>
      </c>
      <c r="D71" s="313">
        <f>'1.4'!E69</f>
        <v>0</v>
      </c>
      <c r="E71" s="313">
        <f>'1.4'!F69</f>
        <v>0</v>
      </c>
      <c r="F71" s="313">
        <f>'1.4'!G69</f>
        <v>0</v>
      </c>
      <c r="G71" s="313">
        <f>'1.4'!H69</f>
        <v>0</v>
      </c>
      <c r="H71" s="313">
        <f>'1.4'!I69</f>
        <v>0</v>
      </c>
      <c r="I71" s="313">
        <f>'1.4'!J69</f>
        <v>0</v>
      </c>
      <c r="J71" s="313">
        <f>'1.4'!K69</f>
        <v>0</v>
      </c>
      <c r="K71" s="313">
        <f>'1.4'!L69</f>
        <v>0</v>
      </c>
      <c r="L71" s="313">
        <f>'1.4'!M69</f>
        <v>0</v>
      </c>
      <c r="M71" s="313">
        <f>'1.4'!N69</f>
        <v>0</v>
      </c>
      <c r="N71" s="313">
        <f>'1.4'!O69</f>
        <v>0</v>
      </c>
      <c r="O71" s="313">
        <f>'1.4'!P69</f>
        <v>0</v>
      </c>
      <c r="P71" s="313">
        <f>'1.4'!Q69</f>
        <v>0</v>
      </c>
      <c r="Q71" s="313">
        <f>'1.4'!R69</f>
        <v>0</v>
      </c>
      <c r="R71" s="313">
        <f>'1.4'!S69</f>
        <v>0</v>
      </c>
      <c r="S71" s="313">
        <f>'1.4'!T69</f>
        <v>0</v>
      </c>
      <c r="T71" s="313">
        <f>'1.4'!U69</f>
        <v>0</v>
      </c>
      <c r="U71" s="313">
        <f>'1.4'!V69</f>
        <v>0</v>
      </c>
      <c r="V71" s="313">
        <f>'1.4'!W69</f>
        <v>0</v>
      </c>
      <c r="W71" s="313">
        <f>'1.4'!X69</f>
        <v>0</v>
      </c>
      <c r="X71" s="313">
        <f>'1.4'!Y69</f>
        <v>0</v>
      </c>
      <c r="Y71" s="313">
        <f>'1.4'!Z69</f>
        <v>0</v>
      </c>
      <c r="Z71" s="313">
        <f>'1.4'!AA69</f>
        <v>0</v>
      </c>
      <c r="AA71" s="313">
        <f>'1.4'!AB69</f>
        <v>0</v>
      </c>
      <c r="AB71" s="313">
        <f>'1.4'!AC69</f>
        <v>0</v>
      </c>
      <c r="AC71" s="313">
        <f>'1.4'!AD69</f>
        <v>0</v>
      </c>
      <c r="AD71" s="313">
        <f>'1.4'!AE69</f>
        <v>0</v>
      </c>
      <c r="AE71" s="313">
        <f>'1.4'!AF69</f>
        <v>0</v>
      </c>
      <c r="AF71" s="313">
        <f>'1.4'!AG69</f>
        <v>0</v>
      </c>
      <c r="AG71" s="313">
        <f>'1.4'!AH69</f>
        <v>0</v>
      </c>
      <c r="AH71" s="313">
        <f>'1.4'!AI69</f>
        <v>0</v>
      </c>
      <c r="AI71" s="313">
        <f>'1.4'!AJ69</f>
        <v>0</v>
      </c>
      <c r="AJ71" s="313">
        <f>'1.4'!AK69</f>
        <v>0</v>
      </c>
      <c r="AK71" s="313">
        <f>'1.4'!AL69</f>
        <v>0</v>
      </c>
      <c r="AL71" s="313">
        <f>'1.4'!AM69</f>
        <v>0</v>
      </c>
      <c r="AM71" s="313">
        <f>'1.4'!AN69</f>
        <v>0</v>
      </c>
      <c r="AN71" s="313">
        <f>'1.4'!AO69</f>
        <v>0</v>
      </c>
      <c r="AO71" s="313">
        <f>'1.4'!AP69</f>
        <v>0</v>
      </c>
      <c r="AP71" s="313">
        <f>'1.4'!AQ69</f>
        <v>0</v>
      </c>
      <c r="AQ71" s="313">
        <f>'1.4'!AR69</f>
        <v>0</v>
      </c>
      <c r="AR71" s="313">
        <f>'1.4'!AS69</f>
        <v>0</v>
      </c>
      <c r="AS71" s="313">
        <f>'1.4'!AT69</f>
        <v>0</v>
      </c>
      <c r="AT71" s="313">
        <f>'1.4'!AU69</f>
        <v>0</v>
      </c>
      <c r="AU71" s="313">
        <f>'1.4'!AV69</f>
        <v>0</v>
      </c>
      <c r="AV71" s="313">
        <f>'1.4'!AW69</f>
        <v>0</v>
      </c>
      <c r="AW71" s="313">
        <f>'1.4'!AX69</f>
        <v>0</v>
      </c>
      <c r="AX71" s="313">
        <f>'1.4'!AY69</f>
        <v>0</v>
      </c>
    </row>
    <row r="72" spans="1:50" hidden="1" x14ac:dyDescent="0.2">
      <c r="A72" s="316" t="s">
        <v>278</v>
      </c>
      <c r="B72" s="313">
        <f>'1.4'!C70</f>
        <v>0</v>
      </c>
      <c r="C72" s="313">
        <f>'1.4'!D70</f>
        <v>0</v>
      </c>
      <c r="D72" s="313">
        <f>'1.4'!E70</f>
        <v>0</v>
      </c>
      <c r="E72" s="313">
        <f>'1.4'!F70</f>
        <v>0</v>
      </c>
      <c r="F72" s="313">
        <f>'1.4'!G70</f>
        <v>0</v>
      </c>
      <c r="G72" s="313">
        <f>'1.4'!H70</f>
        <v>0</v>
      </c>
      <c r="H72" s="313">
        <f>'1.4'!I70</f>
        <v>0</v>
      </c>
      <c r="I72" s="313">
        <f>'1.4'!J70</f>
        <v>0</v>
      </c>
      <c r="J72" s="313">
        <f>'1.4'!K70</f>
        <v>0</v>
      </c>
      <c r="K72" s="313">
        <f>'1.4'!L70</f>
        <v>0</v>
      </c>
      <c r="L72" s="313">
        <f>'1.4'!M70</f>
        <v>0</v>
      </c>
      <c r="M72" s="313">
        <f>'1.4'!N70</f>
        <v>0</v>
      </c>
      <c r="N72" s="313">
        <f>'1.4'!O70</f>
        <v>0</v>
      </c>
      <c r="O72" s="313">
        <f>'1.4'!P70</f>
        <v>0</v>
      </c>
      <c r="P72" s="313">
        <f>'1.4'!Q70</f>
        <v>0</v>
      </c>
      <c r="Q72" s="313">
        <f>'1.4'!R70</f>
        <v>0</v>
      </c>
      <c r="R72" s="313">
        <f>'1.4'!S70</f>
        <v>0</v>
      </c>
      <c r="S72" s="313">
        <f>'1.4'!T70</f>
        <v>0</v>
      </c>
      <c r="T72" s="313">
        <f>'1.4'!U70</f>
        <v>0</v>
      </c>
      <c r="U72" s="313">
        <f>'1.4'!V70</f>
        <v>0</v>
      </c>
      <c r="V72" s="313">
        <f>'1.4'!W70</f>
        <v>0</v>
      </c>
      <c r="W72" s="313">
        <f>'1.4'!X70</f>
        <v>0</v>
      </c>
      <c r="X72" s="313">
        <f>'1.4'!Y70</f>
        <v>0</v>
      </c>
      <c r="Y72" s="313">
        <f>'1.4'!Z70</f>
        <v>0</v>
      </c>
      <c r="Z72" s="313">
        <f>'1.4'!AA70</f>
        <v>0</v>
      </c>
      <c r="AA72" s="313">
        <f>'1.4'!AB70</f>
        <v>0</v>
      </c>
      <c r="AB72" s="313">
        <f>'1.4'!AC70</f>
        <v>0</v>
      </c>
      <c r="AC72" s="313">
        <f>'1.4'!AD70</f>
        <v>0</v>
      </c>
      <c r="AD72" s="313">
        <f>'1.4'!AE70</f>
        <v>0</v>
      </c>
      <c r="AE72" s="313">
        <f>'1.4'!AF70</f>
        <v>0</v>
      </c>
      <c r="AF72" s="313">
        <f>'1.4'!AG70</f>
        <v>0</v>
      </c>
      <c r="AG72" s="313">
        <f>'1.4'!AH70</f>
        <v>0</v>
      </c>
      <c r="AH72" s="313">
        <f>'1.4'!AI70</f>
        <v>0</v>
      </c>
      <c r="AI72" s="313">
        <f>'1.4'!AJ70</f>
        <v>0</v>
      </c>
      <c r="AJ72" s="313">
        <f>'1.4'!AK70</f>
        <v>0</v>
      </c>
      <c r="AK72" s="313">
        <f>'1.4'!AL70</f>
        <v>0</v>
      </c>
      <c r="AL72" s="313">
        <f>'1.4'!AM70</f>
        <v>0</v>
      </c>
      <c r="AM72" s="313">
        <f>'1.4'!AN70</f>
        <v>0</v>
      </c>
      <c r="AN72" s="313">
        <f>'1.4'!AO70</f>
        <v>0</v>
      </c>
      <c r="AO72" s="313">
        <f>'1.4'!AP70</f>
        <v>0</v>
      </c>
      <c r="AP72" s="313">
        <f>'1.4'!AQ70</f>
        <v>0</v>
      </c>
      <c r="AQ72" s="313">
        <f>'1.4'!AR70</f>
        <v>0</v>
      </c>
      <c r="AR72" s="313">
        <f>'1.4'!AS70</f>
        <v>0</v>
      </c>
      <c r="AS72" s="313">
        <f>'1.4'!AT70</f>
        <v>0</v>
      </c>
      <c r="AT72" s="313">
        <f>'1.4'!AU70</f>
        <v>0</v>
      </c>
      <c r="AU72" s="313">
        <f>'1.4'!AV70</f>
        <v>0</v>
      </c>
      <c r="AV72" s="313">
        <f>'1.4'!AW70</f>
        <v>0</v>
      </c>
      <c r="AW72" s="313">
        <f>'1.4'!AX70</f>
        <v>0</v>
      </c>
      <c r="AX72" s="313">
        <f>'1.4'!AY70</f>
        <v>0</v>
      </c>
    </row>
    <row r="73" spans="1:50" hidden="1" x14ac:dyDescent="0.2">
      <c r="A73" s="315" t="s">
        <v>246</v>
      </c>
      <c r="B73" s="313">
        <f>'1.4'!C71</f>
        <v>7224.4664195619516</v>
      </c>
      <c r="C73" s="313">
        <f>'1.4'!D71</f>
        <v>8087.6284918532419</v>
      </c>
      <c r="D73" s="313">
        <f>'1.4'!E71</f>
        <v>7966.9579707064822</v>
      </c>
      <c r="E73" s="313">
        <f>'1.4'!F71</f>
        <v>10842.926314879354</v>
      </c>
      <c r="F73" s="313">
        <f>'1.4'!G71</f>
        <v>8241.2663534013791</v>
      </c>
      <c r="G73" s="313">
        <f>'1.4'!H71</f>
        <v>8977.6254818250291</v>
      </c>
      <c r="H73" s="313">
        <f>'1.4'!I71</f>
        <v>9457.7859554598599</v>
      </c>
      <c r="I73" s="313">
        <f>'1.4'!J71</f>
        <v>11848.29890953374</v>
      </c>
      <c r="J73" s="313">
        <f>'1.4'!K71</f>
        <v>9788.0744481552647</v>
      </c>
      <c r="K73" s="313">
        <f>'1.4'!L71</f>
        <v>10191.583786061523</v>
      </c>
      <c r="L73" s="313">
        <f>'1.4'!M71</f>
        <v>10012.1404919122</v>
      </c>
      <c r="M73" s="313">
        <f>'1.4'!N71</f>
        <v>15117.381538347567</v>
      </c>
      <c r="N73" s="313">
        <f>'1.4'!O71</f>
        <v>10781.413652903939</v>
      </c>
      <c r="O73" s="313">
        <f>'1.4'!P71</f>
        <v>11734.907560033829</v>
      </c>
      <c r="P73" s="313">
        <f>'1.4'!Q71</f>
        <v>12671.519777759047</v>
      </c>
      <c r="Q73" s="313">
        <f>'1.4'!R71</f>
        <v>15676.316772663184</v>
      </c>
      <c r="R73" s="313">
        <f>'1.4'!S71</f>
        <v>14243.321621118415</v>
      </c>
      <c r="S73" s="313">
        <f>'1.4'!T71</f>
        <v>13057.578158349048</v>
      </c>
      <c r="T73" s="313">
        <f>'1.4'!U71</f>
        <v>15022.251879266461</v>
      </c>
      <c r="U73" s="313">
        <f>'1.4'!V71</f>
        <v>17508.934746376071</v>
      </c>
      <c r="V73" s="313">
        <f>'1.4'!W71</f>
        <v>14902.460837786024</v>
      </c>
      <c r="W73" s="313">
        <f>'1.4'!X71</f>
        <v>15272.577933806981</v>
      </c>
      <c r="X73" s="313">
        <f>'1.4'!Y71</f>
        <v>15006.792157824842</v>
      </c>
      <c r="Y73" s="313">
        <f>'1.4'!Z71</f>
        <v>18742.026219432162</v>
      </c>
      <c r="Z73" s="313">
        <f>'1.4'!AA71</f>
        <v>14492.154864949651</v>
      </c>
      <c r="AA73" s="313">
        <f>'1.4'!AB71</f>
        <v>15984.42136412481</v>
      </c>
      <c r="AB73" s="313">
        <f>'1.4'!AC71</f>
        <v>16442.259941259545</v>
      </c>
      <c r="AC73" s="313">
        <f>'1.4'!AD71</f>
        <v>20816.00509669599</v>
      </c>
      <c r="AD73" s="313">
        <f>'1.4'!AE71</f>
        <v>15276.802391471303</v>
      </c>
      <c r="AE73" s="313">
        <f>'1.4'!AF71</f>
        <v>17122.555091705421</v>
      </c>
      <c r="AF73" s="313">
        <f>'1.4'!AG71</f>
        <v>17772.535814447692</v>
      </c>
      <c r="AG73" s="313">
        <f>'1.4'!AH71</f>
        <v>21309.391950775582</v>
      </c>
      <c r="AH73" s="313">
        <f>'1.4'!AI71</f>
        <v>16398.82753478294</v>
      </c>
      <c r="AI73" s="313">
        <f>'1.4'!AJ71</f>
        <v>17379.074150294768</v>
      </c>
      <c r="AJ73" s="313">
        <f>'1.4'!AK71</f>
        <v>18017.67318504785</v>
      </c>
      <c r="AK73" s="313">
        <f>'1.4'!AL71</f>
        <v>22927.319016474448</v>
      </c>
      <c r="AL73" s="313">
        <f>'1.4'!AM71</f>
        <v>18312.399126665619</v>
      </c>
      <c r="AM73" s="313">
        <f>'1.4'!AN71</f>
        <v>19411.055405001025</v>
      </c>
      <c r="AN73" s="313">
        <f>'1.4'!AO71</f>
        <v>20103.798177004595</v>
      </c>
      <c r="AO73" s="313">
        <f>'1.4'!AP71</f>
        <v>25509.803496698762</v>
      </c>
      <c r="AP73" s="313">
        <f>'1.4'!AQ71</f>
        <v>17195.640276174963</v>
      </c>
      <c r="AQ73" s="313">
        <f>'1.4'!AR71</f>
        <v>18597.314241677981</v>
      </c>
      <c r="AR73" s="313">
        <f>'1.4'!AS71</f>
        <v>20749.786441213611</v>
      </c>
      <c r="AS73" s="313">
        <f>'1.4'!AT71</f>
        <v>26447.264202533446</v>
      </c>
      <c r="AT73" s="313">
        <f>'1.4'!AU71</f>
        <v>20606.663549546232</v>
      </c>
      <c r="AU73" s="313">
        <f>'1.4'!AV71</f>
        <v>21682.796389246127</v>
      </c>
      <c r="AV73" s="313">
        <f>'1.4'!AW71</f>
        <v>21565.746355863281</v>
      </c>
      <c r="AW73" s="313">
        <f>'1.4'!AX71</f>
        <v>27445.89266082436</v>
      </c>
      <c r="AX73" s="313">
        <f>'1.4'!AY71</f>
        <v>24094.422391554101</v>
      </c>
    </row>
    <row r="74" spans="1:50" hidden="1" x14ac:dyDescent="0.2">
      <c r="A74" s="315" t="s">
        <v>243</v>
      </c>
      <c r="B74" s="313">
        <f>'1.4'!C72</f>
        <v>24158.384562061019</v>
      </c>
      <c r="C74" s="313">
        <f>'1.4'!D72</f>
        <v>29275.357003396242</v>
      </c>
      <c r="D74" s="313">
        <f>'1.4'!E72</f>
        <v>25990.906944130096</v>
      </c>
      <c r="E74" s="313">
        <f>'1.4'!F72</f>
        <v>30611.02688170347</v>
      </c>
      <c r="F74" s="313">
        <f>'1.4'!G72</f>
        <v>28184.496162503179</v>
      </c>
      <c r="G74" s="313">
        <f>'1.4'!H72</f>
        <v>31710.822938457812</v>
      </c>
      <c r="H74" s="313">
        <f>'1.4'!I72</f>
        <v>25285.84308374998</v>
      </c>
      <c r="I74" s="313">
        <f>'1.4'!J72</f>
        <v>36369.88965557178</v>
      </c>
      <c r="J74" s="313">
        <f>'1.4'!K72</f>
        <v>31777.103169224214</v>
      </c>
      <c r="K74" s="313">
        <f>'1.4'!L72</f>
        <v>34248.490598523109</v>
      </c>
      <c r="L74" s="313">
        <f>'1.4'!M72</f>
        <v>29540.073383698582</v>
      </c>
      <c r="M74" s="313">
        <f>'1.4'!N72</f>
        <v>35197.069193453222</v>
      </c>
      <c r="N74" s="313">
        <f>'1.4'!O72</f>
        <v>32948.127107881366</v>
      </c>
      <c r="O74" s="313">
        <f>'1.4'!P72</f>
        <v>35307.30318743868</v>
      </c>
      <c r="P74" s="313">
        <f>'1.4'!Q72</f>
        <v>30123.249573093923</v>
      </c>
      <c r="Q74" s="313">
        <f>'1.4'!R72</f>
        <v>37417.744008126931</v>
      </c>
      <c r="R74" s="313">
        <f>'1.4'!S72</f>
        <v>39110.906329676334</v>
      </c>
      <c r="S74" s="313">
        <f>'1.4'!T72</f>
        <v>37112.314856609053</v>
      </c>
      <c r="T74" s="313">
        <f>'1.4'!U72</f>
        <v>36153.904289090948</v>
      </c>
      <c r="U74" s="313">
        <f>'1.4'!V72</f>
        <v>38067.32713881044</v>
      </c>
      <c r="V74" s="313">
        <f>'1.4'!W72</f>
        <v>37596.913224092823</v>
      </c>
      <c r="W74" s="313">
        <f>'1.4'!X72</f>
        <v>38340.306713694379</v>
      </c>
      <c r="X74" s="313">
        <f>'1.4'!Y72</f>
        <v>31328.661961849732</v>
      </c>
      <c r="Y74" s="313">
        <f>'1.4'!Z72</f>
        <v>40867.507830040471</v>
      </c>
      <c r="Z74" s="313">
        <f>'1.4'!AA72</f>
        <v>36286.656524811442</v>
      </c>
      <c r="AA74" s="313">
        <f>'1.4'!AB72</f>
        <v>40571.211296763766</v>
      </c>
      <c r="AB74" s="313">
        <f>'1.4'!AC72</f>
        <v>36050.170674422341</v>
      </c>
      <c r="AC74" s="313">
        <f>'1.4'!AD72</f>
        <v>51554.733079182151</v>
      </c>
      <c r="AD74" s="313">
        <f>'1.4'!AE72</f>
        <v>38387.385086926079</v>
      </c>
      <c r="AE74" s="313">
        <f>'1.4'!AF72</f>
        <v>40142.116939874759</v>
      </c>
      <c r="AF74" s="313">
        <f>'1.4'!AG72</f>
        <v>35719.738524823137</v>
      </c>
      <c r="AG74" s="313">
        <f>'1.4'!AH72</f>
        <v>45229.127872073099</v>
      </c>
      <c r="AH74" s="313">
        <f>'1.4'!AI72</f>
        <v>42414.426204321084</v>
      </c>
      <c r="AI74" s="313">
        <f>'1.4'!AJ72</f>
        <v>45576.752432649511</v>
      </c>
      <c r="AJ74" s="313">
        <f>'1.4'!AK72</f>
        <v>40083.481870120537</v>
      </c>
      <c r="AK74" s="313">
        <f>'1.4'!AL72</f>
        <v>50729.022669206926</v>
      </c>
      <c r="AL74" s="313">
        <f>'1.4'!AM72</f>
        <v>45804.690972492113</v>
      </c>
      <c r="AM74" s="313">
        <f>'1.4'!AN72</f>
        <v>49177.316133908062</v>
      </c>
      <c r="AN74" s="313">
        <f>'1.4'!AO72</f>
        <v>42857.986944043318</v>
      </c>
      <c r="AO74" s="313">
        <f>'1.4'!AP72</f>
        <v>53954.481431057051</v>
      </c>
      <c r="AP74" s="313">
        <f>'1.4'!AQ72</f>
        <v>46418.986543385727</v>
      </c>
      <c r="AQ74" s="313">
        <f>'1.4'!AR72</f>
        <v>57043.608171087457</v>
      </c>
      <c r="AR74" s="313">
        <f>'1.4'!AS72</f>
        <v>74799.251673706618</v>
      </c>
      <c r="AS74" s="313">
        <f>'1.4'!AT72</f>
        <v>58492.159271904871</v>
      </c>
      <c r="AT74" s="313">
        <f>'1.4'!AU72</f>
        <v>51552.925492965369</v>
      </c>
      <c r="AU74" s="313">
        <f>'1.4'!AV72</f>
        <v>55242.466600271895</v>
      </c>
      <c r="AV74" s="313">
        <f>'1.4'!AW72</f>
        <v>52085.700451359633</v>
      </c>
      <c r="AW74" s="313">
        <f>'1.4'!AX72</f>
        <v>67824.025351715158</v>
      </c>
      <c r="AX74" s="313">
        <f>'1.4'!AY72</f>
        <v>69290.385763106577</v>
      </c>
    </row>
    <row r="75" spans="1:50" hidden="1" x14ac:dyDescent="0.2">
      <c r="A75" s="315" t="s">
        <v>247</v>
      </c>
      <c r="B75" s="313">
        <f>'1.4'!C73</f>
        <v>7190.2209653949385</v>
      </c>
      <c r="C75" s="313">
        <f>'1.4'!D73</f>
        <v>7263.4971315484772</v>
      </c>
      <c r="D75" s="313">
        <f>'1.4'!E73</f>
        <v>7816.6591178418139</v>
      </c>
      <c r="E75" s="313">
        <f>'1.4'!F73</f>
        <v>7072.7981669255887</v>
      </c>
      <c r="F75" s="313">
        <f>'1.4'!G73</f>
        <v>8188.3196034135963</v>
      </c>
      <c r="G75" s="313">
        <f>'1.4'!H73</f>
        <v>7157.7611138583579</v>
      </c>
      <c r="H75" s="313">
        <f>'1.4'!I73</f>
        <v>9000.4230670275774</v>
      </c>
      <c r="I75" s="313">
        <f>'1.4'!J73</f>
        <v>7648.5746244452193</v>
      </c>
      <c r="J75" s="313">
        <f>'1.4'!K73</f>
        <v>8559.5868442301744</v>
      </c>
      <c r="K75" s="313">
        <f>'1.4'!L73</f>
        <v>7276.7541138185152</v>
      </c>
      <c r="L75" s="313">
        <f>'1.4'!M73</f>
        <v>9855.5508411529172</v>
      </c>
      <c r="M75" s="313">
        <f>'1.4'!N73</f>
        <v>8082.5931418366736</v>
      </c>
      <c r="N75" s="313">
        <f>'1.4'!O73</f>
        <v>8855.4694734195709</v>
      </c>
      <c r="O75" s="313">
        <f>'1.4'!P73</f>
        <v>11415.450301819532</v>
      </c>
      <c r="P75" s="313">
        <f>'1.4'!Q73</f>
        <v>9245.1862881141387</v>
      </c>
      <c r="Q75" s="313">
        <f>'1.4'!R73</f>
        <v>13274.105008146462</v>
      </c>
      <c r="R75" s="313">
        <f>'1.4'!S73</f>
        <v>9299.7553529335073</v>
      </c>
      <c r="S75" s="313">
        <f>'1.4'!T73</f>
        <v>9803.5998980468612</v>
      </c>
      <c r="T75" s="313">
        <f>'1.4'!U73</f>
        <v>11255.293764512411</v>
      </c>
      <c r="U75" s="313">
        <f>'1.4'!V73</f>
        <v>12604.426611433817</v>
      </c>
      <c r="V75" s="313">
        <f>'1.4'!W73</f>
        <v>11781.426175757999</v>
      </c>
      <c r="W75" s="313">
        <f>'1.4'!X73</f>
        <v>16918.425923680901</v>
      </c>
      <c r="X75" s="313">
        <f>'1.4'!Y73</f>
        <v>15595.308175226264</v>
      </c>
      <c r="Y75" s="313">
        <f>'1.4'!Z73</f>
        <v>15602.306122199558</v>
      </c>
      <c r="Z75" s="313">
        <f>'1.4'!AA73</f>
        <v>13476.986935340929</v>
      </c>
      <c r="AA75" s="313">
        <f>'1.4'!AB73</f>
        <v>10989.284112309037</v>
      </c>
      <c r="AB75" s="313">
        <f>'1.4'!AC73</f>
        <v>13487.821100525942</v>
      </c>
      <c r="AC75" s="313">
        <f>'1.4'!AD73</f>
        <v>13550.819293276125</v>
      </c>
      <c r="AD75" s="313">
        <f>'1.4'!AE73</f>
        <v>15313.280555862782</v>
      </c>
      <c r="AE75" s="313">
        <f>'1.4'!AF73</f>
        <v>13867.725300283746</v>
      </c>
      <c r="AF75" s="313">
        <f>'1.4'!AG73</f>
        <v>12963.224524488338</v>
      </c>
      <c r="AG75" s="313">
        <f>'1.4'!AH73</f>
        <v>13002.967202416714</v>
      </c>
      <c r="AH75" s="313">
        <f>'1.4'!AI73</f>
        <v>11837.410604901852</v>
      </c>
      <c r="AI75" s="313">
        <f>'1.4'!AJ73</f>
        <v>12133.500816368094</v>
      </c>
      <c r="AJ75" s="313">
        <f>'1.4'!AK73</f>
        <v>12464.902014130075</v>
      </c>
      <c r="AK75" s="313">
        <f>'1.4'!AL73</f>
        <v>12558.669573901478</v>
      </c>
      <c r="AL75" s="313">
        <f>'1.4'!AM73</f>
        <v>13743.645965755382</v>
      </c>
      <c r="AM75" s="313">
        <f>'1.4'!AN73</f>
        <v>13950.345114555985</v>
      </c>
      <c r="AN75" s="313">
        <f>'1.4'!AO73</f>
        <v>14446.46998563829</v>
      </c>
      <c r="AO75" s="313">
        <f>'1.4'!AP73</f>
        <v>14518.264085625859</v>
      </c>
      <c r="AP75" s="313">
        <f>'1.4'!AQ73</f>
        <v>15109.405054813977</v>
      </c>
      <c r="AQ75" s="313">
        <f>'1.4'!AR73</f>
        <v>12281.849309751839</v>
      </c>
      <c r="AR75" s="313">
        <f>'1.4'!AS73</f>
        <v>12496.506183480622</v>
      </c>
      <c r="AS75" s="313">
        <f>'1.4'!AT73</f>
        <v>13886.249326458099</v>
      </c>
      <c r="AT75" s="313">
        <f>'1.4'!AU73</f>
        <v>13974.999698370397</v>
      </c>
      <c r="AU75" s="313">
        <f>'1.4'!AV73</f>
        <v>15901.748783499406</v>
      </c>
      <c r="AV75" s="313">
        <f>'1.4'!AW73</f>
        <v>32785.54002307645</v>
      </c>
      <c r="AW75" s="313">
        <f>'1.4'!AX73</f>
        <v>23074.038380185106</v>
      </c>
      <c r="AX75" s="313">
        <f>'1.4'!AY73</f>
        <v>17925.747579121697</v>
      </c>
    </row>
    <row r="76" spans="1:50" hidden="1" x14ac:dyDescent="0.2">
      <c r="A76" s="316" t="s">
        <v>911</v>
      </c>
      <c r="B76" s="313">
        <f>'1.4'!C74</f>
        <v>351.82961845538262</v>
      </c>
      <c r="C76" s="313">
        <f>'1.4'!D74</f>
        <v>196.78836558961393</v>
      </c>
      <c r="D76" s="313">
        <f>'1.4'!E74</f>
        <v>518.15059403441751</v>
      </c>
      <c r="E76" s="313">
        <f>'1.4'!F74</f>
        <v>797.80153601675431</v>
      </c>
      <c r="F76" s="313">
        <f>'1.4'!G74</f>
        <v>191.75625470404023</v>
      </c>
      <c r="G76" s="313">
        <f>'1.4'!H74</f>
        <v>498.04522018915975</v>
      </c>
      <c r="H76" s="313">
        <f>'1.4'!I74</f>
        <v>227.05388817831147</v>
      </c>
      <c r="I76" s="313">
        <f>'1.4'!J74</f>
        <v>1083.1997287232434</v>
      </c>
      <c r="J76" s="313">
        <f>'1.4'!K74</f>
        <v>429.47200095807489</v>
      </c>
      <c r="K76" s="313">
        <f>'1.4'!L74</f>
        <v>666.12244587415887</v>
      </c>
      <c r="L76" s="313">
        <f>'1.4'!M74</f>
        <v>853.28092881471309</v>
      </c>
      <c r="M76" s="313">
        <f>'1.4'!N74</f>
        <v>677.6875592684612</v>
      </c>
      <c r="N76" s="313">
        <f>'1.4'!O74</f>
        <v>207.9312561246613</v>
      </c>
      <c r="O76" s="313">
        <f>'1.4'!P74</f>
        <v>535.9823011810654</v>
      </c>
      <c r="P76" s="313">
        <f>'1.4'!Q74</f>
        <v>899.3888515577238</v>
      </c>
      <c r="Q76" s="313">
        <f>'1.4'!R74</f>
        <v>869.68950705014515</v>
      </c>
      <c r="R76" s="313">
        <f>'1.4'!S74</f>
        <v>247.14307341458093</v>
      </c>
      <c r="S76" s="313">
        <f>'1.4'!T74</f>
        <v>1027.2906728263538</v>
      </c>
      <c r="T76" s="313">
        <f>'1.4'!U74</f>
        <v>1446.4713473993959</v>
      </c>
      <c r="U76" s="313">
        <f>'1.4'!V74</f>
        <v>1362.8832286503161</v>
      </c>
      <c r="V76" s="313">
        <f>'1.4'!W74</f>
        <v>725.8399675430619</v>
      </c>
      <c r="W76" s="313">
        <f>'1.4'!X74</f>
        <v>1282.8056822111575</v>
      </c>
      <c r="X76" s="313">
        <f>'1.4'!Y74</f>
        <v>1640.5924098337648</v>
      </c>
      <c r="Y76" s="313">
        <f>'1.4'!Z74</f>
        <v>706.64826740485171</v>
      </c>
      <c r="Z76" s="313">
        <f>'1.4'!AA74</f>
        <v>660.60414237943928</v>
      </c>
      <c r="AA76" s="313">
        <f>'1.4'!AB74</f>
        <v>596.23772828103336</v>
      </c>
      <c r="AB76" s="313">
        <f>'1.4'!AC74</f>
        <v>1457.116720741599</v>
      </c>
      <c r="AC76" s="313">
        <f>'1.4'!AD74</f>
        <v>453.01410132968357</v>
      </c>
      <c r="AD76" s="313">
        <f>'1.4'!AE74</f>
        <v>688.15713227129322</v>
      </c>
      <c r="AE76" s="313">
        <f>'1.4'!AF74</f>
        <v>1050.5367620053655</v>
      </c>
      <c r="AF76" s="313">
        <f>'1.4'!AG74</f>
        <v>721.49413196255659</v>
      </c>
      <c r="AG76" s="313">
        <f>'1.4'!AH74</f>
        <v>266.88202293895222</v>
      </c>
      <c r="AH76" s="313">
        <f>'1.4'!AI74</f>
        <v>292.08906255727254</v>
      </c>
      <c r="AI76" s="313">
        <f>'1.4'!AJ74</f>
        <v>816.45913086682515</v>
      </c>
      <c r="AJ76" s="313">
        <f>'1.4'!AK74</f>
        <v>490.69391717198778</v>
      </c>
      <c r="AK76" s="313">
        <f>'1.4'!AL74</f>
        <v>444.06286077350421</v>
      </c>
      <c r="AL76" s="313">
        <f>'1.4'!AM74</f>
        <v>228.3913033492903</v>
      </c>
      <c r="AM76" s="313">
        <f>'1.4'!AN74</f>
        <v>702.32080933130089</v>
      </c>
      <c r="AN76" s="313">
        <f>'1.4'!AO74</f>
        <v>429.14953098694014</v>
      </c>
      <c r="AO76" s="313">
        <f>'1.4'!AP74</f>
        <v>336.5893473085265</v>
      </c>
      <c r="AP76" s="313">
        <f>'1.4'!AQ74</f>
        <v>149.78379040026635</v>
      </c>
      <c r="AQ76" s="313">
        <f>'1.4'!AR74</f>
        <v>212.52233800522419</v>
      </c>
      <c r="AR76" s="313">
        <f>'1.4'!AS74</f>
        <v>-2.8808899710242031E-13</v>
      </c>
      <c r="AS76" s="313">
        <f>'1.4'!AT74</f>
        <v>110.59851888371279</v>
      </c>
      <c r="AT76" s="313">
        <f>'1.4'!AU74</f>
        <v>-7.9825035470548755E-14</v>
      </c>
      <c r="AU76" s="313">
        <f>'1.4'!AV74</f>
        <v>6.0618177144533547E-14</v>
      </c>
      <c r="AV76" s="313">
        <f>'1.4'!AW74</f>
        <v>1.3256062914024369E-13</v>
      </c>
      <c r="AW76" s="313">
        <f>'1.4'!AX74</f>
        <v>1047.8066680734287</v>
      </c>
      <c r="AX76" s="313" t="str">
        <f>'1.4'!AY74</f>
        <v>n.d.</v>
      </c>
    </row>
    <row r="77" spans="1:50" hidden="1" x14ac:dyDescent="0.2">
      <c r="A77" s="316" t="s">
        <v>393</v>
      </c>
      <c r="B77" s="313">
        <f>'1.4'!C75</f>
        <v>6838.3913469395557</v>
      </c>
      <c r="C77" s="313">
        <f>'1.4'!D75</f>
        <v>7066.7087659588633</v>
      </c>
      <c r="D77" s="313">
        <f>'1.4'!E75</f>
        <v>7298.5085238073962</v>
      </c>
      <c r="E77" s="313">
        <f>'1.4'!F75</f>
        <v>6274.996630908834</v>
      </c>
      <c r="F77" s="313">
        <f>'1.4'!G75</f>
        <v>7996.5633487095556</v>
      </c>
      <c r="G77" s="313">
        <f>'1.4'!H75</f>
        <v>6659.7158936691985</v>
      </c>
      <c r="H77" s="313">
        <f>'1.4'!I75</f>
        <v>8773.3691788492652</v>
      </c>
      <c r="I77" s="313">
        <f>'1.4'!J75</f>
        <v>6565.3748957219759</v>
      </c>
      <c r="J77" s="313">
        <f>'1.4'!K75</f>
        <v>8130.1148432720993</v>
      </c>
      <c r="K77" s="313">
        <f>'1.4'!L75</f>
        <v>6610.6316679443562</v>
      </c>
      <c r="L77" s="313">
        <f>'1.4'!M75</f>
        <v>9002.2699123382044</v>
      </c>
      <c r="M77" s="313">
        <f>'1.4'!N75</f>
        <v>7404.9055825682126</v>
      </c>
      <c r="N77" s="313">
        <f>'1.4'!O75</f>
        <v>8647.5382172949103</v>
      </c>
      <c r="O77" s="313">
        <f>'1.4'!P75</f>
        <v>10879.468000638466</v>
      </c>
      <c r="P77" s="313">
        <f>'1.4'!Q75</f>
        <v>8345.7974365564151</v>
      </c>
      <c r="Q77" s="313">
        <f>'1.4'!R75</f>
        <v>12404.415501096317</v>
      </c>
      <c r="R77" s="313">
        <f>'1.4'!S75</f>
        <v>9052.6122795189258</v>
      </c>
      <c r="S77" s="313">
        <f>'1.4'!T75</f>
        <v>8776.3092252205079</v>
      </c>
      <c r="T77" s="313">
        <f>'1.4'!U75</f>
        <v>9808.822417113015</v>
      </c>
      <c r="U77" s="313">
        <f>'1.4'!V75</f>
        <v>11241.5433827835</v>
      </c>
      <c r="V77" s="313">
        <f>'1.4'!W75</f>
        <v>11055.586208214936</v>
      </c>
      <c r="W77" s="313">
        <f>'1.4'!X75</f>
        <v>15635.620241469744</v>
      </c>
      <c r="X77" s="313">
        <f>'1.4'!Y75</f>
        <v>13954.715765392499</v>
      </c>
      <c r="Y77" s="313">
        <f>'1.4'!Z75</f>
        <v>14895.657854794707</v>
      </c>
      <c r="Z77" s="313">
        <f>'1.4'!AA75</f>
        <v>12816.382792961489</v>
      </c>
      <c r="AA77" s="313">
        <f>'1.4'!AB75</f>
        <v>10393.046384028003</v>
      </c>
      <c r="AB77" s="313">
        <f>'1.4'!AC75</f>
        <v>12030.704379784343</v>
      </c>
      <c r="AC77" s="313">
        <f>'1.4'!AD75</f>
        <v>13097.805191946441</v>
      </c>
      <c r="AD77" s="313">
        <f>'1.4'!AE75</f>
        <v>14625.123423591489</v>
      </c>
      <c r="AE77" s="313">
        <f>'1.4'!AF75</f>
        <v>12817.18853827838</v>
      </c>
      <c r="AF77" s="313">
        <f>'1.4'!AG75</f>
        <v>12241.730392525782</v>
      </c>
      <c r="AG77" s="313">
        <f>'1.4'!AH75</f>
        <v>12736.085179477761</v>
      </c>
      <c r="AH77" s="313">
        <f>'1.4'!AI75</f>
        <v>11545.32154234458</v>
      </c>
      <c r="AI77" s="313">
        <f>'1.4'!AJ75</f>
        <v>11317.041685501268</v>
      </c>
      <c r="AJ77" s="313">
        <f>'1.4'!AK75</f>
        <v>11974.208096958087</v>
      </c>
      <c r="AK77" s="313">
        <f>'1.4'!AL75</f>
        <v>12114.606713127974</v>
      </c>
      <c r="AL77" s="313">
        <f>'1.4'!AM75</f>
        <v>13515.254662406092</v>
      </c>
      <c r="AM77" s="313">
        <f>'1.4'!AN75</f>
        <v>13248.024305224684</v>
      </c>
      <c r="AN77" s="313">
        <f>'1.4'!AO75</f>
        <v>14017.32045465135</v>
      </c>
      <c r="AO77" s="313">
        <f>'1.4'!AP75</f>
        <v>14181.674738317332</v>
      </c>
      <c r="AP77" s="313">
        <f>'1.4'!AQ75</f>
        <v>14959.62126441371</v>
      </c>
      <c r="AQ77" s="313">
        <f>'1.4'!AR75</f>
        <v>12069.326971746614</v>
      </c>
      <c r="AR77" s="313">
        <f>'1.4'!AS75</f>
        <v>12496.506183480622</v>
      </c>
      <c r="AS77" s="313">
        <f>'1.4'!AT75</f>
        <v>13775.650807574386</v>
      </c>
      <c r="AT77" s="313">
        <f>'1.4'!AU75</f>
        <v>13974.999698370397</v>
      </c>
      <c r="AU77" s="313">
        <f>'1.4'!AV75</f>
        <v>15901.748783499406</v>
      </c>
      <c r="AV77" s="313">
        <f>'1.4'!AW75</f>
        <v>32785.54002307645</v>
      </c>
      <c r="AW77" s="313">
        <f>'1.4'!AX75</f>
        <v>22026.231712111676</v>
      </c>
      <c r="AX77" s="313">
        <f>'1.4'!AY75</f>
        <v>17925.747579121697</v>
      </c>
    </row>
    <row r="78" spans="1:50" hidden="1" x14ac:dyDescent="0.2">
      <c r="A78" s="313" t="s">
        <v>912</v>
      </c>
      <c r="B78" s="313">
        <f>'1.4'!C76</f>
        <v>111528.2442202544</v>
      </c>
      <c r="C78" s="313">
        <f>'1.4'!D76</f>
        <v>113994.21666357177</v>
      </c>
      <c r="D78" s="313">
        <f>'1.4'!E76</f>
        <v>116269.55762155091</v>
      </c>
      <c r="E78" s="313">
        <f>'1.4'!F76</f>
        <v>130619.16762797452</v>
      </c>
      <c r="F78" s="313">
        <f>'1.4'!G76</f>
        <v>118993.10794220646</v>
      </c>
      <c r="G78" s="313">
        <f>'1.4'!H76</f>
        <v>120852.32244340138</v>
      </c>
      <c r="H78" s="313">
        <f>'1.4'!I76</f>
        <v>121194.53494629286</v>
      </c>
      <c r="I78" s="313">
        <f>'1.4'!J76</f>
        <v>144171.21172489077</v>
      </c>
      <c r="J78" s="313">
        <f>'1.4'!K76</f>
        <v>134707.26671845085</v>
      </c>
      <c r="K78" s="313">
        <f>'1.4'!L76</f>
        <v>136327.50364691918</v>
      </c>
      <c r="L78" s="313">
        <f>'1.4'!M76</f>
        <v>143151.1220953672</v>
      </c>
      <c r="M78" s="313">
        <f>'1.4'!N76</f>
        <v>155766.88924102992</v>
      </c>
      <c r="N78" s="313">
        <f>'1.4'!O76</f>
        <v>150161.550345875</v>
      </c>
      <c r="O78" s="313">
        <f>'1.4'!P76</f>
        <v>153246.55683600772</v>
      </c>
      <c r="P78" s="313">
        <f>'1.4'!Q76</f>
        <v>158752.8796818979</v>
      </c>
      <c r="Q78" s="313">
        <f>'1.4'!R76</f>
        <v>182237.40518377881</v>
      </c>
      <c r="R78" s="313">
        <f>'1.4'!S76</f>
        <v>173187.70897040985</v>
      </c>
      <c r="S78" s="313">
        <f>'1.4'!T76</f>
        <v>171812.1397480111</v>
      </c>
      <c r="T78" s="313">
        <f>'1.4'!U76</f>
        <v>180838.26986442372</v>
      </c>
      <c r="U78" s="313">
        <f>'1.4'!V76</f>
        <v>189096.83954588673</v>
      </c>
      <c r="V78" s="313">
        <f>'1.4'!W76</f>
        <v>172169.26865663196</v>
      </c>
      <c r="W78" s="313">
        <f>'1.4'!X76</f>
        <v>178608.1025229636</v>
      </c>
      <c r="X78" s="313">
        <f>'1.4'!Y76</f>
        <v>179995.85813005664</v>
      </c>
      <c r="Y78" s="313">
        <f>'1.4'!Z76</f>
        <v>205939.73973979402</v>
      </c>
      <c r="Z78" s="313">
        <f>'1.4'!AA76</f>
        <v>183390.55319782303</v>
      </c>
      <c r="AA78" s="313">
        <f>'1.4'!AB76</f>
        <v>186006.89764894516</v>
      </c>
      <c r="AB78" s="313">
        <f>'1.4'!AC76</f>
        <v>177775.45306179376</v>
      </c>
      <c r="AC78" s="313">
        <f>'1.4'!AD76</f>
        <v>212078.94695812996</v>
      </c>
      <c r="AD78" s="313">
        <f>'1.4'!AE76</f>
        <v>186127.89420917601</v>
      </c>
      <c r="AE78" s="313">
        <f>'1.4'!AF76</f>
        <v>191245.06952617993</v>
      </c>
      <c r="AF78" s="313">
        <f>'1.4'!AG76</f>
        <v>193642.71221479817</v>
      </c>
      <c r="AG78" s="313">
        <f>'1.4'!AH76</f>
        <v>224662.95940577451</v>
      </c>
      <c r="AH78" s="313">
        <f>'1.4'!AI76</f>
        <v>198703.53315777873</v>
      </c>
      <c r="AI78" s="313">
        <f>'1.4'!AJ76</f>
        <v>205132.13974328898</v>
      </c>
      <c r="AJ78" s="313">
        <f>'1.4'!AK76</f>
        <v>207977.7786590347</v>
      </c>
      <c r="AK78" s="313">
        <f>'1.4'!AL76</f>
        <v>238673.93428837543</v>
      </c>
      <c r="AL78" s="313">
        <f>'1.4'!AM76</f>
        <v>211948.24989101541</v>
      </c>
      <c r="AM78" s="313">
        <f>'1.4'!AN76</f>
        <v>221298.41497078296</v>
      </c>
      <c r="AN78" s="313">
        <f>'1.4'!AO76</f>
        <v>214097.695077999</v>
      </c>
      <c r="AO78" s="313">
        <f>'1.4'!AP76</f>
        <v>243116.93843457499</v>
      </c>
      <c r="AP78" s="313">
        <f>'1.4'!AQ76</f>
        <v>209657.20389850475</v>
      </c>
      <c r="AQ78" s="313">
        <f>'1.4'!AR76</f>
        <v>199663.40231088141</v>
      </c>
      <c r="AR78" s="313">
        <f>'1.4'!AS76</f>
        <v>211294.09525547552</v>
      </c>
      <c r="AS78" s="313">
        <f>'1.4'!AT76</f>
        <v>267599.79027426161</v>
      </c>
      <c r="AT78" s="313">
        <f>'1.4'!AU76</f>
        <v>225705.7468302307</v>
      </c>
      <c r="AU78" s="313">
        <f>'1.4'!AV76</f>
        <v>238705.9030782257</v>
      </c>
      <c r="AV78" s="313">
        <f>'1.4'!AW76</f>
        <v>252469.19529231661</v>
      </c>
      <c r="AW78" s="313">
        <f>'1.4'!AX76</f>
        <v>320359.55635986209</v>
      </c>
      <c r="AX78" s="313">
        <f>'1.4'!AY76</f>
        <v>252756.79976640473</v>
      </c>
    </row>
    <row r="79" spans="1:50" hidden="1" x14ac:dyDescent="0.2">
      <c r="A79" s="11" t="s">
        <v>913</v>
      </c>
      <c r="B79" s="313">
        <f>'1.4'!C77</f>
        <v>105041.0293568168</v>
      </c>
      <c r="C79" s="313">
        <f>'1.4'!D77</f>
        <v>104177.17305220559</v>
      </c>
      <c r="D79" s="313">
        <f>'1.4'!E77</f>
        <v>105058.13049716796</v>
      </c>
      <c r="E79" s="313">
        <f>'1.4'!F77</f>
        <v>118073.6856130668</v>
      </c>
      <c r="F79" s="313">
        <f>'1.4'!G77</f>
        <v>114412.34745047041</v>
      </c>
      <c r="G79" s="313">
        <f>'1.4'!H77</f>
        <v>113967.64924029667</v>
      </c>
      <c r="H79" s="313">
        <f>'1.4'!I77</f>
        <v>113880.03215556841</v>
      </c>
      <c r="I79" s="313">
        <f>'1.4'!J77</f>
        <v>133291.48671685599</v>
      </c>
      <c r="J79" s="313">
        <f>'1.4'!K77</f>
        <v>129633.4045373547</v>
      </c>
      <c r="K79" s="313">
        <f>'1.4'!L77</f>
        <v>129103.77110733269</v>
      </c>
      <c r="L79" s="313">
        <f>'1.4'!M77</f>
        <v>134902.97221813424</v>
      </c>
      <c r="M79" s="313">
        <f>'1.4'!N77</f>
        <v>143934.95832210057</v>
      </c>
      <c r="N79" s="313">
        <f>'1.4'!O77</f>
        <v>144284.54211225634</v>
      </c>
      <c r="O79" s="313">
        <f>'1.4'!P77</f>
        <v>142618.14922143999</v>
      </c>
      <c r="P79" s="313">
        <f>'1.4'!Q77</f>
        <v>146728.87590701634</v>
      </c>
      <c r="Q79" s="313">
        <f>'1.4'!R77</f>
        <v>165304.3282861968</v>
      </c>
      <c r="R79" s="313">
        <f>'1.4'!S77</f>
        <v>162533.23108655331</v>
      </c>
      <c r="S79" s="313">
        <f>'1.4'!T77</f>
        <v>157105.7433142509</v>
      </c>
      <c r="T79" s="313">
        <f>'1.4'!U77</f>
        <v>164650.07378999508</v>
      </c>
      <c r="U79" s="313">
        <f>'1.4'!V77</f>
        <v>173063.07119200216</v>
      </c>
      <c r="V79" s="313">
        <f>'1.4'!W77</f>
        <v>166421.87467520943</v>
      </c>
      <c r="W79" s="313">
        <f>'1.4'!X77</f>
        <v>170478.52048826113</v>
      </c>
      <c r="X79" s="313">
        <f>'1.4'!Y77</f>
        <v>171441.14935259338</v>
      </c>
      <c r="Y79" s="313">
        <f>'1.4'!Z77</f>
        <v>193986.77792384228</v>
      </c>
      <c r="Z79" s="313">
        <f>'1.4'!AA77</f>
        <v>177782.07144836537</v>
      </c>
      <c r="AA79" s="313">
        <f>'1.4'!AB77</f>
        <v>178333.11595875653</v>
      </c>
      <c r="AB79" s="313">
        <f>'1.4'!AC77</f>
        <v>169969.86567676853</v>
      </c>
      <c r="AC79" s="313">
        <f>'1.4'!AD77</f>
        <v>203233.61769277148</v>
      </c>
      <c r="AD79" s="313">
        <f>'1.4'!AE77</f>
        <v>180634.61785702864</v>
      </c>
      <c r="AE79" s="313">
        <f>'1.4'!AF77</f>
        <v>184838.90084635414</v>
      </c>
      <c r="AF79" s="313">
        <f>'1.4'!AG77</f>
        <v>185717.20357700426</v>
      </c>
      <c r="AG79" s="313">
        <f>'1.4'!AH77</f>
        <v>213985.66124324157</v>
      </c>
      <c r="AH79" s="313">
        <f>'1.4'!AI77</f>
        <v>192904.17451150954</v>
      </c>
      <c r="AI79" s="313">
        <f>'1.4'!AJ77</f>
        <v>196837.19343941304</v>
      </c>
      <c r="AJ79" s="313">
        <f>'1.4'!AK77</f>
        <v>198799.54151911073</v>
      </c>
      <c r="AK79" s="313">
        <f>'1.4'!AL77</f>
        <v>226866.92258566455</v>
      </c>
      <c r="AL79" s="313">
        <f>'1.4'!AM77</f>
        <v>207738.35201033583</v>
      </c>
      <c r="AM79" s="313">
        <f>'1.4'!AN77</f>
        <v>215281.85536143876</v>
      </c>
      <c r="AN79" s="313">
        <f>'1.4'!AO77</f>
        <v>207448.93661741074</v>
      </c>
      <c r="AO79" s="313">
        <f>'1.4'!AP77</f>
        <v>234572.89407768703</v>
      </c>
      <c r="AP79" s="313">
        <f>'1.4'!AQ77</f>
        <v>204549.97684736204</v>
      </c>
      <c r="AQ79" s="313">
        <f>'1.4'!AR77</f>
        <v>193007.4218590557</v>
      </c>
      <c r="AR79" s="313">
        <f>'1.4'!AS77</f>
        <v>204820.845382959</v>
      </c>
      <c r="AS79" s="313">
        <f>'1.4'!AT77</f>
        <v>257071.22279233654</v>
      </c>
      <c r="AT79" s="313">
        <f>'1.4'!AU77</f>
        <v>219916.39431944434</v>
      </c>
      <c r="AU79" s="313">
        <f>'1.4'!AV77</f>
        <v>230972.0492239875</v>
      </c>
      <c r="AV79" s="313">
        <f>'1.4'!AW77</f>
        <v>240194.15861908902</v>
      </c>
      <c r="AW79" s="313">
        <f>'1.4'!AX77</f>
        <v>301024.72560042277</v>
      </c>
      <c r="AX79" s="313">
        <f>'1.4'!AY77</f>
        <v>239273.99777922613</v>
      </c>
    </row>
    <row r="80" spans="1:50" hidden="1" x14ac:dyDescent="0.2">
      <c r="A80" s="316" t="s">
        <v>244</v>
      </c>
      <c r="B80" s="313">
        <f>'1.4'!C78</f>
        <v>40101.742004416519</v>
      </c>
      <c r="C80" s="313">
        <f>'1.4'!D78</f>
        <v>39852.944449878349</v>
      </c>
      <c r="D80" s="313">
        <f>'1.4'!E78</f>
        <v>38359.830625079485</v>
      </c>
      <c r="E80" s="313">
        <f>'1.4'!F78</f>
        <v>47690.077029284948</v>
      </c>
      <c r="F80" s="313">
        <f>'1.4'!G78</f>
        <v>45260.108612216965</v>
      </c>
      <c r="G80" s="313">
        <f>'1.4'!H78</f>
        <v>44383.351560292736</v>
      </c>
      <c r="H80" s="313">
        <f>'1.4'!I78</f>
        <v>45287.789593406465</v>
      </c>
      <c r="I80" s="313">
        <f>'1.4'!J78</f>
        <v>50861.835677223848</v>
      </c>
      <c r="J80" s="313">
        <f>'1.4'!K78</f>
        <v>51372.746201361871</v>
      </c>
      <c r="K80" s="313">
        <f>'1.4'!L78</f>
        <v>49968.612116600067</v>
      </c>
      <c r="L80" s="313">
        <f>'1.4'!M78</f>
        <v>51784.655935204377</v>
      </c>
      <c r="M80" s="313">
        <f>'1.4'!N78</f>
        <v>57343.013574931683</v>
      </c>
      <c r="N80" s="313">
        <f>'1.4'!O78</f>
        <v>57334.299264051951</v>
      </c>
      <c r="O80" s="313">
        <f>'1.4'!P78</f>
        <v>56138.580680669271</v>
      </c>
      <c r="P80" s="313">
        <f>'1.4'!Q78</f>
        <v>58217.677839672411</v>
      </c>
      <c r="Q80" s="313">
        <f>'1.4'!R78</f>
        <v>66855.242838446371</v>
      </c>
      <c r="R80" s="313">
        <f>'1.4'!S78</f>
        <v>65310.134529817697</v>
      </c>
      <c r="S80" s="313">
        <f>'1.4'!T78</f>
        <v>63731.980955609048</v>
      </c>
      <c r="T80" s="313">
        <f>'1.4'!U78</f>
        <v>65683.63353893641</v>
      </c>
      <c r="U80" s="313">
        <f>'1.4'!V78</f>
        <v>70628.853615016866</v>
      </c>
      <c r="V80" s="313">
        <f>'1.4'!W78</f>
        <v>65312.571916064917</v>
      </c>
      <c r="W80" s="313">
        <f>'1.4'!X78</f>
        <v>69259.806874019618</v>
      </c>
      <c r="X80" s="313">
        <f>'1.4'!Y78</f>
        <v>67555.829974943204</v>
      </c>
      <c r="Y80" s="313">
        <f>'1.4'!Z78</f>
        <v>82318.929930462313</v>
      </c>
      <c r="Z80" s="313">
        <f>'1.4'!AA78</f>
        <v>68018.815934388971</v>
      </c>
      <c r="AA80" s="313">
        <f>'1.4'!AB78</f>
        <v>72952.685179351116</v>
      </c>
      <c r="AB80" s="313">
        <f>'1.4'!AC78</f>
        <v>68388.478604121294</v>
      </c>
      <c r="AC80" s="313">
        <f>'1.4'!AD78</f>
        <v>87177.444321918621</v>
      </c>
      <c r="AD80" s="313">
        <f>'1.4'!AE78</f>
        <v>71296.243213040667</v>
      </c>
      <c r="AE80" s="313">
        <f>'1.4'!AF78</f>
        <v>75042.369393697751</v>
      </c>
      <c r="AF80" s="313">
        <f>'1.4'!AG78</f>
        <v>74268.388772684149</v>
      </c>
      <c r="AG80" s="313">
        <f>'1.4'!AH78</f>
        <v>90937.661403457416</v>
      </c>
      <c r="AH80" s="313">
        <f>'1.4'!AI78</f>
        <v>77318.984890573483</v>
      </c>
      <c r="AI80" s="313">
        <f>'1.4'!AJ78</f>
        <v>78094.712926734792</v>
      </c>
      <c r="AJ80" s="313">
        <f>'1.4'!AK78</f>
        <v>77955.52094347158</v>
      </c>
      <c r="AK80" s="313">
        <f>'1.4'!AL78</f>
        <v>91632.547747630117</v>
      </c>
      <c r="AL80" s="313">
        <f>'1.4'!AM78</f>
        <v>81685.961734539116</v>
      </c>
      <c r="AM80" s="313">
        <f>'1.4'!AN78</f>
        <v>82498.777838656024</v>
      </c>
      <c r="AN80" s="313">
        <f>'1.4'!AO78</f>
        <v>82370.67193326808</v>
      </c>
      <c r="AO80" s="313">
        <f>'1.4'!AP78</f>
        <v>96846.137423876819</v>
      </c>
      <c r="AP80" s="313">
        <f>'1.4'!AQ78</f>
        <v>76045.751685360912</v>
      </c>
      <c r="AQ80" s="313">
        <f>'1.4'!AR78</f>
        <v>76975.270944851276</v>
      </c>
      <c r="AR80" s="313">
        <f>'1.4'!AS78</f>
        <v>82344.902991867493</v>
      </c>
      <c r="AS80" s="313">
        <f>'1.4'!AT78</f>
        <v>104399.84638184034</v>
      </c>
      <c r="AT80" s="313">
        <f>'1.4'!AU78</f>
        <v>81126.575650512052</v>
      </c>
      <c r="AU80" s="313">
        <f>'1.4'!AV78</f>
        <v>86303.123682984311</v>
      </c>
      <c r="AV80" s="313">
        <f>'1.4'!AW78</f>
        <v>88604.866771452624</v>
      </c>
      <c r="AW80" s="313">
        <f>'1.4'!AX78</f>
        <v>115678.5093956784</v>
      </c>
      <c r="AX80" s="313">
        <f>'1.4'!AY78</f>
        <v>86065.602611575086</v>
      </c>
    </row>
    <row r="81" spans="1:50" hidden="1" x14ac:dyDescent="0.2">
      <c r="A81" s="316" t="s">
        <v>245</v>
      </c>
      <c r="B81" s="313">
        <f>'1.4'!C79</f>
        <v>15089.311625372011</v>
      </c>
      <c r="C81" s="313">
        <f>'1.4'!D79</f>
        <v>15529.97326608909</v>
      </c>
      <c r="D81" s="313">
        <f>'1.4'!E79</f>
        <v>17019.440054718689</v>
      </c>
      <c r="E81" s="313">
        <f>'1.4'!F79</f>
        <v>17079.899234352975</v>
      </c>
      <c r="F81" s="313">
        <f>'1.4'!G79</f>
        <v>14879.531735260322</v>
      </c>
      <c r="G81" s="313">
        <f>'1.4'!H79</f>
        <v>15993.049148410251</v>
      </c>
      <c r="H81" s="313">
        <f>'1.4'!I79</f>
        <v>17434.723444410029</v>
      </c>
      <c r="I81" s="313">
        <f>'1.4'!J79</f>
        <v>20719.648828959394</v>
      </c>
      <c r="J81" s="313">
        <f>'1.4'!K79</f>
        <v>17515.470077814283</v>
      </c>
      <c r="K81" s="313">
        <f>'1.4'!L79</f>
        <v>18927.75253646887</v>
      </c>
      <c r="L81" s="313">
        <f>'1.4'!M79</f>
        <v>20062.9165874354</v>
      </c>
      <c r="M81" s="313">
        <f>'1.4'!N79</f>
        <v>22473.67634768779</v>
      </c>
      <c r="N81" s="313">
        <f>'1.4'!O79</f>
        <v>19314.22321671357</v>
      </c>
      <c r="O81" s="313">
        <f>'1.4'!P79</f>
        <v>22162.024907171828</v>
      </c>
      <c r="P81" s="313">
        <f>'1.4'!Q79</f>
        <v>22944.253870856421</v>
      </c>
      <c r="Q81" s="313">
        <f>'1.4'!R79</f>
        <v>25141.924863138149</v>
      </c>
      <c r="R81" s="313">
        <f>'1.4'!S79</f>
        <v>22254.88292361228</v>
      </c>
      <c r="S81" s="313">
        <f>'1.4'!T79</f>
        <v>24103.506549103076</v>
      </c>
      <c r="T81" s="313">
        <f>'1.4'!U79</f>
        <v>25403.426001417058</v>
      </c>
      <c r="U81" s="313">
        <f>'1.4'!V79</f>
        <v>24949.149054647569</v>
      </c>
      <c r="V81" s="313">
        <f>'1.4'!W79</f>
        <v>18142.442048538418</v>
      </c>
      <c r="W81" s="313">
        <f>'1.4'!X79</f>
        <v>22097.306361063031</v>
      </c>
      <c r="X81" s="313">
        <f>'1.4'!Y79</f>
        <v>23511.594457720839</v>
      </c>
      <c r="Y81" s="313">
        <f>'1.4'!Z79</f>
        <v>26249.49613574773</v>
      </c>
      <c r="Z81" s="313">
        <f>'1.4'!AA79</f>
        <v>19023.361885110557</v>
      </c>
      <c r="AA81" s="313">
        <f>'1.4'!AB79</f>
        <v>24348.802890690265</v>
      </c>
      <c r="AB81" s="313">
        <f>'1.4'!AC79</f>
        <v>23687.545345639293</v>
      </c>
      <c r="AC81" s="313">
        <f>'1.4'!AD79</f>
        <v>29039.660846879851</v>
      </c>
      <c r="AD81" s="313">
        <f>'1.4'!AE79</f>
        <v>20104.105483372085</v>
      </c>
      <c r="AE81" s="313">
        <f>'1.4'!AF79</f>
        <v>25050.742102300446</v>
      </c>
      <c r="AF81" s="313">
        <f>'1.4'!AG79</f>
        <v>25103.053065300941</v>
      </c>
      <c r="AG81" s="313">
        <f>'1.4'!AH79</f>
        <v>30995.863947276528</v>
      </c>
      <c r="AH81" s="313">
        <f>'1.4'!AI79</f>
        <v>23425.56002489218</v>
      </c>
      <c r="AI81" s="313">
        <f>'1.4'!AJ79</f>
        <v>26704.297189857476</v>
      </c>
      <c r="AJ81" s="313">
        <f>'1.4'!AK79</f>
        <v>27931.339176421174</v>
      </c>
      <c r="AK81" s="313">
        <f>'1.4'!AL79</f>
        <v>31254.543071219174</v>
      </c>
      <c r="AL81" s="313">
        <f>'1.4'!AM79</f>
        <v>24594.556109531171</v>
      </c>
      <c r="AM81" s="313">
        <f>'1.4'!AN79</f>
        <v>28036.910746366179</v>
      </c>
      <c r="AN81" s="313">
        <f>'1.4'!AO79</f>
        <v>29325.185304379876</v>
      </c>
      <c r="AO81" s="313">
        <f>'1.4'!AP79</f>
        <v>32814.22567597279</v>
      </c>
      <c r="AP81" s="313">
        <f>'1.4'!AQ79</f>
        <v>25187.540294161932</v>
      </c>
      <c r="AQ81" s="313">
        <f>'1.4'!AR79</f>
        <v>27197.244899800051</v>
      </c>
      <c r="AR81" s="313">
        <f>'1.4'!AS79</f>
        <v>28172.271303214653</v>
      </c>
      <c r="AS81" s="313">
        <f>'1.4'!AT79</f>
        <v>34935.00744392335</v>
      </c>
      <c r="AT81" s="313">
        <f>'1.4'!AU79</f>
        <v>26866.632763468446</v>
      </c>
      <c r="AU81" s="313">
        <f>'1.4'!AV79</f>
        <v>34135.33956125901</v>
      </c>
      <c r="AV81" s="313">
        <f>'1.4'!AW79</f>
        <v>34929.043540770675</v>
      </c>
      <c r="AW81" s="313">
        <f>'1.4'!AX79</f>
        <v>46119.486279432909</v>
      </c>
      <c r="AX81" s="313">
        <f>'1.4'!AY79</f>
        <v>30443.200820160688</v>
      </c>
    </row>
    <row r="82" spans="1:50" hidden="1" x14ac:dyDescent="0.2">
      <c r="A82" s="316" t="s">
        <v>911</v>
      </c>
      <c r="B82" s="313">
        <f>'1.4'!C80</f>
        <v>5024.6369751376287</v>
      </c>
      <c r="C82" s="313">
        <f>'1.4'!D80</f>
        <v>6096.6437643359441</v>
      </c>
      <c r="D82" s="313">
        <f>'1.4'!E80</f>
        <v>6016.8233272258549</v>
      </c>
      <c r="E82" s="313">
        <f>'1.4'!F80</f>
        <v>5180.8013232586281</v>
      </c>
      <c r="F82" s="313">
        <f>'1.4'!G80</f>
        <v>6265.2148336419232</v>
      </c>
      <c r="G82" s="313">
        <f>'1.4'!H80</f>
        <v>6124.0743521192426</v>
      </c>
      <c r="H82" s="313">
        <f>'1.4'!I80</f>
        <v>5640.5324374553138</v>
      </c>
      <c r="I82" s="313">
        <f>'1.4'!J80</f>
        <v>6308.5330438999754</v>
      </c>
      <c r="J82" s="313">
        <f>'1.4'!K80</f>
        <v>5258.967421150639</v>
      </c>
      <c r="K82" s="313">
        <f>'1.4'!L80</f>
        <v>6230.7402252962365</v>
      </c>
      <c r="L82" s="313">
        <f>'1.4'!M80</f>
        <v>7485.2377393297756</v>
      </c>
      <c r="M82" s="313">
        <f>'1.4'!N80</f>
        <v>6890.9574540974236</v>
      </c>
      <c r="N82" s="313">
        <f>'1.4'!O80</f>
        <v>6576.4612728058664</v>
      </c>
      <c r="O82" s="313">
        <f>'1.4'!P80</f>
        <v>7195.3217838986047</v>
      </c>
      <c r="P82" s="313">
        <f>'1.4'!Q80</f>
        <v>7931.9121851760156</v>
      </c>
      <c r="Q82" s="313">
        <f>'1.4'!R80</f>
        <v>7059.0406898439714</v>
      </c>
      <c r="R82" s="313">
        <f>'1.4'!S80</f>
        <v>7432.217674872988</v>
      </c>
      <c r="S82" s="313">
        <f>'1.4'!T80</f>
        <v>5565.4881113605989</v>
      </c>
      <c r="T82" s="313">
        <f>'1.4'!U80</f>
        <v>2338.1379605579505</v>
      </c>
      <c r="U82" s="313">
        <f>'1.4'!V80</f>
        <v>7723.4776476073866</v>
      </c>
      <c r="V82" s="313">
        <f>'1.4'!W80</f>
        <v>10024.220219258135</v>
      </c>
      <c r="W82" s="313">
        <f>'1.4'!X80</f>
        <v>8508.4773696446427</v>
      </c>
      <c r="X82" s="313">
        <f>'1.4'!Y80</f>
        <v>9751.6527325897423</v>
      </c>
      <c r="Y82" s="313">
        <f>'1.4'!Z80</f>
        <v>8109.2030921835949</v>
      </c>
      <c r="Z82" s="313">
        <f>'1.4'!AA80</f>
        <v>7272.4185530844516</v>
      </c>
      <c r="AA82" s="313">
        <f>'1.4'!AB80</f>
        <v>2804.0600996298654</v>
      </c>
      <c r="AB82" s="313">
        <f>'1.4'!AC80</f>
        <v>3723.8069095345199</v>
      </c>
      <c r="AC82" s="313">
        <f>'1.4'!AD80</f>
        <v>3914.5551040605365</v>
      </c>
      <c r="AD82" s="313">
        <f>'1.4'!AE80</f>
        <v>4860.743019911597</v>
      </c>
      <c r="AE82" s="313">
        <f>'1.4'!AF80</f>
        <v>4854.839282974659</v>
      </c>
      <c r="AF82" s="313">
        <f>'1.4'!AG80</f>
        <v>5898.969130493002</v>
      </c>
      <c r="AG82" s="313">
        <f>'1.4'!AH80</f>
        <v>4143.6508981392863</v>
      </c>
      <c r="AH82" s="313">
        <f>'1.4'!AI80</f>
        <v>5534.1894989835992</v>
      </c>
      <c r="AI82" s="313">
        <f>'1.4'!AJ80</f>
        <v>5215.9656800143594</v>
      </c>
      <c r="AJ82" s="313">
        <f>'1.4'!AK80</f>
        <v>5537.3649346065731</v>
      </c>
      <c r="AK82" s="313">
        <f>'1.4'!AL80</f>
        <v>4837.5958502858066</v>
      </c>
      <c r="AL82" s="313">
        <f>'1.4'!AM80</f>
        <v>5769.8381767274877</v>
      </c>
      <c r="AM82" s="313">
        <f>'1.4'!AN80</f>
        <v>5484.4293936385666</v>
      </c>
      <c r="AN82" s="313">
        <f>'1.4'!AO80</f>
        <v>5132.392003962319</v>
      </c>
      <c r="AO82" s="313">
        <f>'1.4'!AP80</f>
        <v>5348.3051380938896</v>
      </c>
      <c r="AP82" s="313">
        <f>'1.4'!AQ80</f>
        <v>2932.1006721707354</v>
      </c>
      <c r="AQ82" s="313">
        <f>'1.4'!AR80</f>
        <v>1446.2105203378237</v>
      </c>
      <c r="AR82" s="313">
        <f>'1.4'!AS80</f>
        <v>347.26545518875872</v>
      </c>
      <c r="AS82" s="313">
        <f>'1.4'!AT80</f>
        <v>855.64014813400468</v>
      </c>
      <c r="AT82" s="313">
        <f>'1.4'!AU80</f>
        <v>3598.5839372396067</v>
      </c>
      <c r="AU82" s="313">
        <f>'1.4'!AV80</f>
        <v>4845.4757517139178</v>
      </c>
      <c r="AV82" s="313">
        <f>'1.4'!AW80</f>
        <v>2908.2484940916388</v>
      </c>
      <c r="AW82" s="313">
        <f>'1.4'!AX80</f>
        <v>4795.9614271655646</v>
      </c>
      <c r="AX82" s="313" t="str">
        <f>'1.4'!AY80</f>
        <v>n.d.</v>
      </c>
    </row>
    <row r="83" spans="1:50" hidden="1" x14ac:dyDescent="0.2">
      <c r="A83" s="317" t="s">
        <v>248</v>
      </c>
      <c r="B83" s="313">
        <f>'1.4'!C81</f>
        <v>130.81468802818088</v>
      </c>
      <c r="C83" s="313">
        <f>'1.4'!D81</f>
        <v>102.16975439931366</v>
      </c>
      <c r="D83" s="313">
        <f>'1.4'!E81</f>
        <v>85.993538213707836</v>
      </c>
      <c r="E83" s="313">
        <f>'1.4'!F81</f>
        <v>88.336320312824228</v>
      </c>
      <c r="F83" s="313">
        <f>'1.4'!G81</f>
        <v>128.72432429901673</v>
      </c>
      <c r="G83" s="313">
        <f>'1.4'!H81</f>
        <v>92.979502601432259</v>
      </c>
      <c r="H83" s="313">
        <f>'1.4'!I81</f>
        <v>64.015133400183771</v>
      </c>
      <c r="I83" s="313">
        <f>'1.4'!J81</f>
        <v>132.02788693936728</v>
      </c>
      <c r="J83" s="313">
        <f>'1.4'!K81</f>
        <v>36.693469590351491</v>
      </c>
      <c r="K83" s="313">
        <f>'1.4'!L81</f>
        <v>71.575236821950043</v>
      </c>
      <c r="L83" s="313">
        <f>'1.4'!M81</f>
        <v>103.17829417995223</v>
      </c>
      <c r="M83" s="313">
        <f>'1.4'!N81</f>
        <v>231.87138147774616</v>
      </c>
      <c r="N83" s="313">
        <f>'1.4'!O81</f>
        <v>95.358481185548257</v>
      </c>
      <c r="O83" s="313">
        <f>'1.4'!P81</f>
        <v>258.113746566099</v>
      </c>
      <c r="P83" s="313">
        <f>'1.4'!Q81</f>
        <v>146.00432691081201</v>
      </c>
      <c r="Q83" s="313">
        <f>'1.4'!R81</f>
        <v>162.6325348875408</v>
      </c>
      <c r="R83" s="313">
        <f>'1.4'!S81</f>
        <v>211.13149064970193</v>
      </c>
      <c r="S83" s="313">
        <f>'1.4'!T81</f>
        <v>136.40252547902566</v>
      </c>
      <c r="T83" s="313">
        <f>'1.4'!U81</f>
        <v>127.68645085460268</v>
      </c>
      <c r="U83" s="313">
        <f>'1.4'!V81</f>
        <v>141.72461075666965</v>
      </c>
      <c r="V83" s="313">
        <f>'1.4'!W81</f>
        <v>207.9743084515178</v>
      </c>
      <c r="W83" s="313">
        <f>'1.4'!X81</f>
        <v>142.77997757777848</v>
      </c>
      <c r="X83" s="313">
        <f>'1.4'!Y81</f>
        <v>127.05198029828665</v>
      </c>
      <c r="Y83" s="313">
        <f>'1.4'!Z81</f>
        <v>158.96288123241717</v>
      </c>
      <c r="Z83" s="313">
        <f>'1.4'!AA81</f>
        <v>200.85065365623618</v>
      </c>
      <c r="AA83" s="313">
        <f>'1.4'!AB81</f>
        <v>203.59865809163875</v>
      </c>
      <c r="AB83" s="313">
        <f>'1.4'!AC81</f>
        <v>170.13651375581256</v>
      </c>
      <c r="AC83" s="313">
        <f>'1.4'!AD81</f>
        <v>883.7050747563128</v>
      </c>
      <c r="AD83" s="313">
        <f>'1.4'!AE81</f>
        <v>330.78452029943554</v>
      </c>
      <c r="AE83" s="313">
        <f>'1.4'!AF81</f>
        <v>435.34764025108552</v>
      </c>
      <c r="AF83" s="313">
        <f>'1.4'!AG81</f>
        <v>428.69164502420017</v>
      </c>
      <c r="AG83" s="313">
        <f>'1.4'!AH81</f>
        <v>503.11151623527871</v>
      </c>
      <c r="AH83" s="313">
        <f>'1.4'!AI81</f>
        <v>377.72996716837019</v>
      </c>
      <c r="AI83" s="313">
        <f>'1.4'!AJ81</f>
        <v>379.47092492733913</v>
      </c>
      <c r="AJ83" s="313">
        <f>'1.4'!AK81</f>
        <v>323.99980216973665</v>
      </c>
      <c r="AK83" s="313">
        <f>'1.4'!AL81</f>
        <v>545.65605887455399</v>
      </c>
      <c r="AL83" s="313">
        <f>'1.4'!AM81</f>
        <v>346.28729284415908</v>
      </c>
      <c r="AM83" s="313">
        <f>'1.4'!AN81</f>
        <v>347.88333128884165</v>
      </c>
      <c r="AN83" s="313">
        <f>'1.4'!AO81</f>
        <v>297.0296882094882</v>
      </c>
      <c r="AO83" s="313">
        <f>'1.4'!AP81</f>
        <v>500.23502468751116</v>
      </c>
      <c r="AP83" s="313">
        <f>'1.4'!AQ81</f>
        <v>312.37785930393068</v>
      </c>
      <c r="AQ83" s="313">
        <f>'1.4'!AR81</f>
        <v>187.23408805679404</v>
      </c>
      <c r="AR83" s="313">
        <f>'1.4'!AS81</f>
        <v>255.45328415039498</v>
      </c>
      <c r="AS83" s="313">
        <f>'1.4'!AT81</f>
        <v>379.49408268888033</v>
      </c>
      <c r="AT83" s="313">
        <f>'1.4'!AU81</f>
        <v>323.56294854796027</v>
      </c>
      <c r="AU83" s="313">
        <f>'1.4'!AV81</f>
        <v>324.76367338751339</v>
      </c>
      <c r="AV83" s="313">
        <f>'1.4'!AW81</f>
        <v>200.95489995748619</v>
      </c>
      <c r="AW83" s="313">
        <f>'1.4'!AX81</f>
        <v>276.63393442562699</v>
      </c>
      <c r="AX83" s="313">
        <f>'1.4'!AY81</f>
        <v>325.11554416004174</v>
      </c>
    </row>
    <row r="84" spans="1:50" hidden="1" x14ac:dyDescent="0.2">
      <c r="A84" s="317" t="s">
        <v>243</v>
      </c>
      <c r="B84" s="313">
        <f>'1.4'!C82</f>
        <v>25597.585006655296</v>
      </c>
      <c r="C84" s="313">
        <f>'1.4'!D82</f>
        <v>20159.125124288556</v>
      </c>
      <c r="D84" s="313">
        <f>'1.4'!E82</f>
        <v>21930.975843089403</v>
      </c>
      <c r="E84" s="313">
        <f>'1.4'!F82</f>
        <v>20799.414920404157</v>
      </c>
      <c r="F84" s="313">
        <f>'1.4'!G82</f>
        <v>27663.58650936294</v>
      </c>
      <c r="G84" s="313">
        <f>'1.4'!H82</f>
        <v>23079.067742941217</v>
      </c>
      <c r="H84" s="313">
        <f>'1.4'!I82</f>
        <v>20946.905827090657</v>
      </c>
      <c r="I84" s="313">
        <f>'1.4'!J82</f>
        <v>23748.261344402683</v>
      </c>
      <c r="J84" s="313">
        <f>'1.4'!K82</f>
        <v>32656.296574506156</v>
      </c>
      <c r="K84" s="313">
        <f>'1.4'!L82</f>
        <v>25319.53031191945</v>
      </c>
      <c r="L84" s="313">
        <f>'1.4'!M82</f>
        <v>25834.30119183816</v>
      </c>
      <c r="M84" s="313">
        <f>'1.4'!N82</f>
        <v>22986.247386015024</v>
      </c>
      <c r="N84" s="313">
        <f>'1.4'!O82</f>
        <v>34091.951340902648</v>
      </c>
      <c r="O84" s="313">
        <f>'1.4'!P82</f>
        <v>24881.784991496199</v>
      </c>
      <c r="P84" s="313">
        <f>'1.4'!Q82</f>
        <v>25961.686686292971</v>
      </c>
      <c r="Q84" s="313">
        <f>'1.4'!R82</f>
        <v>29983.522596275703</v>
      </c>
      <c r="R84" s="313">
        <f>'1.4'!S82</f>
        <v>33267.671742496284</v>
      </c>
      <c r="S84" s="313">
        <f>'1.4'!T82</f>
        <v>28332.866515746449</v>
      </c>
      <c r="T84" s="313">
        <f>'1.4'!U82</f>
        <v>33116.670644291102</v>
      </c>
      <c r="U84" s="313">
        <f>'1.4'!V82</f>
        <v>32164.852026646164</v>
      </c>
      <c r="V84" s="313">
        <f>'1.4'!W82</f>
        <v>38009.87446428019</v>
      </c>
      <c r="W84" s="313">
        <f>'1.4'!X82</f>
        <v>29558.601272394611</v>
      </c>
      <c r="X84" s="313">
        <f>'1.4'!Y82</f>
        <v>29312.829132355488</v>
      </c>
      <c r="Y84" s="313">
        <f>'1.4'!Z82</f>
        <v>32604.761626399712</v>
      </c>
      <c r="Z84" s="313">
        <f>'1.4'!AA82</f>
        <v>42938.821199922306</v>
      </c>
      <c r="AA84" s="313">
        <f>'1.4'!AB82</f>
        <v>33627.035074543877</v>
      </c>
      <c r="AB84" s="313">
        <f>'1.4'!AC82</f>
        <v>31895.86767827774</v>
      </c>
      <c r="AC84" s="313">
        <f>'1.4'!AD82</f>
        <v>27337.198239348614</v>
      </c>
      <c r="AD84" s="313">
        <f>'1.4'!AE82</f>
        <v>41862.340536587581</v>
      </c>
      <c r="AE84" s="313">
        <f>'1.4'!AF82</f>
        <v>33193.238161530506</v>
      </c>
      <c r="AF84" s="313">
        <f>'1.4'!AG82</f>
        <v>33480.033294755129</v>
      </c>
      <c r="AG84" s="313">
        <f>'1.4'!AH82</f>
        <v>33044.192480466838</v>
      </c>
      <c r="AH84" s="313">
        <f>'1.4'!AI82</f>
        <v>41141.76773442539</v>
      </c>
      <c r="AI84" s="313">
        <f>'1.4'!AJ82</f>
        <v>35716.342034019217</v>
      </c>
      <c r="AJ84" s="313">
        <f>'1.4'!AK82</f>
        <v>36102.994556429156</v>
      </c>
      <c r="AK84" s="313">
        <f>'1.4'!AL82</f>
        <v>39014.528054293703</v>
      </c>
      <c r="AL84" s="313">
        <f>'1.4'!AM82</f>
        <v>46767.442743382264</v>
      </c>
      <c r="AM84" s="313">
        <f>'1.4'!AN82</f>
        <v>44308.275227452861</v>
      </c>
      <c r="AN84" s="313">
        <f>'1.4'!AO82</f>
        <v>35477.419837421985</v>
      </c>
      <c r="AO84" s="313">
        <f>'1.4'!AP82</f>
        <v>34922.183618582902</v>
      </c>
      <c r="AP84" s="313">
        <f>'1.4'!AQ82</f>
        <v>49016.136135787398</v>
      </c>
      <c r="AQ84" s="313">
        <f>'1.4'!AR82</f>
        <v>33260.053173001856</v>
      </c>
      <c r="AR84" s="313">
        <f>'1.4'!AS82</f>
        <v>40679.889177920319</v>
      </c>
      <c r="AS84" s="313">
        <f>'1.4'!AT82</f>
        <v>47974.105986640447</v>
      </c>
      <c r="AT84" s="313">
        <f>'1.4'!AU82</f>
        <v>53529.545259805884</v>
      </c>
      <c r="AU84" s="313">
        <f>'1.4'!AV82</f>
        <v>47959.260353172656</v>
      </c>
      <c r="AV84" s="313">
        <f>'1.4'!AW82</f>
        <v>52552.917550266029</v>
      </c>
      <c r="AW84" s="313">
        <f>'1.4'!AX82</f>
        <v>60027.048854310073</v>
      </c>
      <c r="AX84" s="313">
        <f>'1.4'!AY82</f>
        <v>62227.375987804386</v>
      </c>
    </row>
    <row r="85" spans="1:50" hidden="1" x14ac:dyDescent="0.2">
      <c r="A85" s="317" t="s">
        <v>578</v>
      </c>
      <c r="B85" s="313">
        <f>'1.4'!C83</f>
        <v>17623.421428563677</v>
      </c>
      <c r="C85" s="313">
        <f>'1.4'!D83</f>
        <v>16219.11386908072</v>
      </c>
      <c r="D85" s="313">
        <f>'1.4'!E83</f>
        <v>15913.528970173891</v>
      </c>
      <c r="E85" s="313">
        <f>'1.4'!F83</f>
        <v>20877.187326116855</v>
      </c>
      <c r="F85" s="313">
        <f>'1.4'!G83</f>
        <v>18869.70461224726</v>
      </c>
      <c r="G85" s="313">
        <f>'1.4'!H83</f>
        <v>18873.380575837913</v>
      </c>
      <c r="H85" s="313">
        <f>'1.4'!I83</f>
        <v>18782.049945119536</v>
      </c>
      <c r="I85" s="313">
        <f>'1.4'!J83</f>
        <v>22950.762580985291</v>
      </c>
      <c r="J85" s="313">
        <f>'1.4'!K83</f>
        <v>21224.819065048392</v>
      </c>
      <c r="K85" s="313">
        <f>'1.4'!L83</f>
        <v>22423.545454507672</v>
      </c>
      <c r="L85" s="313">
        <f>'1.4'!M83</f>
        <v>22792.2868359977</v>
      </c>
      <c r="M85" s="313">
        <f>'1.4'!N83</f>
        <v>25495.802368744295</v>
      </c>
      <c r="N85" s="313">
        <f>'1.4'!O83</f>
        <v>23678.198096759137</v>
      </c>
      <c r="O85" s="313">
        <f>'1.4'!P83</f>
        <v>24082.866935736387</v>
      </c>
      <c r="P85" s="313">
        <f>'1.4'!Q83</f>
        <v>23769.511881841674</v>
      </c>
      <c r="Q85" s="313">
        <f>'1.4'!R83</f>
        <v>29505.031979212799</v>
      </c>
      <c r="R85" s="313">
        <f>'1.4'!S83</f>
        <v>29149.464688020547</v>
      </c>
      <c r="S85" s="313">
        <f>'1.4'!T83</f>
        <v>27823.231761093299</v>
      </c>
      <c r="T85" s="313">
        <f>'1.4'!U83</f>
        <v>29626.827861446785</v>
      </c>
      <c r="U85" s="313">
        <f>'1.4'!V83</f>
        <v>29956.346869629346</v>
      </c>
      <c r="V85" s="313">
        <f>'1.4'!W83</f>
        <v>29542.676700002929</v>
      </c>
      <c r="W85" s="313">
        <f>'1.4'!X83</f>
        <v>31791.888066511103</v>
      </c>
      <c r="X85" s="313">
        <f>'1.4'!Y83</f>
        <v>32201.793893534646</v>
      </c>
      <c r="Y85" s="313">
        <f>'1.4'!Z83</f>
        <v>35461.924873451309</v>
      </c>
      <c r="Z85" s="313">
        <f>'1.4'!AA83</f>
        <v>34824.330148928733</v>
      </c>
      <c r="AA85" s="313">
        <f>'1.4'!AB83</f>
        <v>34740.093922857639</v>
      </c>
      <c r="AB85" s="313">
        <f>'1.4'!AC83</f>
        <v>33167.918705666481</v>
      </c>
      <c r="AC85" s="313">
        <f>'1.4'!AD83</f>
        <v>41806.842162347188</v>
      </c>
      <c r="AD85" s="313">
        <f>'1.4'!AE83</f>
        <v>38208.468117391596</v>
      </c>
      <c r="AE85" s="313">
        <f>'1.4'!AF83</f>
        <v>34955.38606644707</v>
      </c>
      <c r="AF85" s="313">
        <f>'1.4'!AG83</f>
        <v>37683.378636313748</v>
      </c>
      <c r="AG85" s="313">
        <f>'1.4'!AH83</f>
        <v>44660.687266637571</v>
      </c>
      <c r="AH85" s="313">
        <f>'1.4'!AI83</f>
        <v>40973.892582656939</v>
      </c>
      <c r="AI85" s="313">
        <f>'1.4'!AJ83</f>
        <v>40578.385678058505</v>
      </c>
      <c r="AJ85" s="313">
        <f>'1.4'!AK83</f>
        <v>41018.238912652072</v>
      </c>
      <c r="AK85" s="313">
        <f>'1.4'!AL83</f>
        <v>48308.775153562507</v>
      </c>
      <c r="AL85" s="313">
        <f>'1.4'!AM83</f>
        <v>44139.648814448083</v>
      </c>
      <c r="AM85" s="313">
        <f>'1.4'!AN83</f>
        <v>43714.47609116762</v>
      </c>
      <c r="AN85" s="313">
        <f>'1.4'!AO83</f>
        <v>44189.029172988303</v>
      </c>
      <c r="AO85" s="313">
        <f>'1.4'!AP83</f>
        <v>52043.050379126027</v>
      </c>
      <c r="AP85" s="313">
        <f>'1.4'!AQ83</f>
        <v>41512.895419824788</v>
      </c>
      <c r="AQ85" s="313">
        <f>'1.4'!AR83</f>
        <v>44879.851117207982</v>
      </c>
      <c r="AR85" s="313">
        <f>'1.4'!AS83</f>
        <v>43697.906840205658</v>
      </c>
      <c r="AS85" s="313">
        <f>'1.4'!AT83</f>
        <v>57006.213719873493</v>
      </c>
      <c r="AT85" s="313">
        <f>'1.4'!AU83</f>
        <v>43734.98785222719</v>
      </c>
      <c r="AU85" s="313">
        <f>'1.4'!AV83</f>
        <v>46773.528605781466</v>
      </c>
      <c r="AV85" s="313">
        <f>'1.4'!AW83</f>
        <v>47238.300434972654</v>
      </c>
      <c r="AW85" s="313">
        <f>'1.4'!AX83</f>
        <v>57455.374182747779</v>
      </c>
      <c r="AX85" s="313">
        <f>'1.4'!AY83</f>
        <v>45848.000554267943</v>
      </c>
    </row>
    <row r="86" spans="1:50" hidden="1" x14ac:dyDescent="0.2">
      <c r="A86" s="317" t="s">
        <v>396</v>
      </c>
      <c r="B86" s="313">
        <f>'1.4'!C84</f>
        <v>1473.5176286434946</v>
      </c>
      <c r="C86" s="313">
        <f>'1.4'!D84</f>
        <v>6217.2028241336257</v>
      </c>
      <c r="D86" s="313">
        <f>'1.4'!E84</f>
        <v>5731.5381386669287</v>
      </c>
      <c r="E86" s="313">
        <f>'1.4'!F84</f>
        <v>6357.9694593364147</v>
      </c>
      <c r="F86" s="313">
        <f>'1.4'!G84</f>
        <v>1345.4768234419821</v>
      </c>
      <c r="G86" s="313">
        <f>'1.4'!H84</f>
        <v>5421.7463580938656</v>
      </c>
      <c r="H86" s="313">
        <f>'1.4'!I84</f>
        <v>5724.0157746862251</v>
      </c>
      <c r="I86" s="313">
        <f>'1.4'!J84</f>
        <v>8570.4173544454297</v>
      </c>
      <c r="J86" s="313">
        <f>'1.4'!K84</f>
        <v>1568.4117278830274</v>
      </c>
      <c r="K86" s="313">
        <f>'1.4'!L84</f>
        <v>6162.0152257184445</v>
      </c>
      <c r="L86" s="313">
        <f>'1.4'!M84</f>
        <v>6840.395634148872</v>
      </c>
      <c r="M86" s="313">
        <f>'1.4'!N84</f>
        <v>8513.3898091466217</v>
      </c>
      <c r="N86" s="313">
        <f>'1.4'!O84</f>
        <v>3194.0504398376283</v>
      </c>
      <c r="O86" s="313">
        <f>'1.4'!P84</f>
        <v>7899.4561759015951</v>
      </c>
      <c r="P86" s="313">
        <f>'1.4'!Q84</f>
        <v>7757.8291162660107</v>
      </c>
      <c r="Q86" s="313">
        <f>'1.4'!R84</f>
        <v>6596.9327843922574</v>
      </c>
      <c r="R86" s="313">
        <f>'1.4'!S84</f>
        <v>4907.7280370838171</v>
      </c>
      <c r="S86" s="313">
        <f>'1.4'!T84</f>
        <v>7412.2668958593767</v>
      </c>
      <c r="T86" s="313">
        <f>'1.4'!U84</f>
        <v>8353.6913324911366</v>
      </c>
      <c r="U86" s="313">
        <f>'1.4'!V84</f>
        <v>7498.6673676981654</v>
      </c>
      <c r="V86" s="313">
        <f>'1.4'!W84</f>
        <v>5182.1150186133027</v>
      </c>
      <c r="W86" s="313">
        <f>'1.4'!X84</f>
        <v>9119.6605670503232</v>
      </c>
      <c r="X86" s="313">
        <f>'1.4'!Y84</f>
        <v>8980.3971811511783</v>
      </c>
      <c r="Y86" s="313">
        <f>'1.4'!Z84</f>
        <v>9083.4993843651937</v>
      </c>
      <c r="Z86" s="313">
        <f>'1.4'!AA84</f>
        <v>5503.4730732740982</v>
      </c>
      <c r="AA86" s="313">
        <f>'1.4'!AB84</f>
        <v>9656.8401335921517</v>
      </c>
      <c r="AB86" s="313">
        <f>'1.4'!AC84</f>
        <v>8936.1119197734079</v>
      </c>
      <c r="AC86" s="313">
        <f>'1.4'!AD84</f>
        <v>13074.211943460343</v>
      </c>
      <c r="AD86" s="313">
        <f>'1.4'!AE84</f>
        <v>3971.9329664256616</v>
      </c>
      <c r="AE86" s="313">
        <f>'1.4'!AF84</f>
        <v>11306.978199152616</v>
      </c>
      <c r="AF86" s="313">
        <f>'1.4'!AG84</f>
        <v>8854.6890324330925</v>
      </c>
      <c r="AG86" s="313">
        <f>'1.4'!AH84</f>
        <v>9700.4937310286277</v>
      </c>
      <c r="AH86" s="313">
        <f>'1.4'!AI84</f>
        <v>4132.0498128095551</v>
      </c>
      <c r="AI86" s="313">
        <f>'1.4'!AJ84</f>
        <v>10148.019005801345</v>
      </c>
      <c r="AJ86" s="313">
        <f>'1.4'!AK84</f>
        <v>9930.0831933604186</v>
      </c>
      <c r="AK86" s="313">
        <f>'1.4'!AL84</f>
        <v>11273.276649798687</v>
      </c>
      <c r="AL86" s="313">
        <f>'1.4'!AM84</f>
        <v>4434.6171388635403</v>
      </c>
      <c r="AM86" s="313">
        <f>'1.4'!AN84</f>
        <v>10891.10273286866</v>
      </c>
      <c r="AN86" s="313">
        <f>'1.4'!AO84</f>
        <v>10657.208677180706</v>
      </c>
      <c r="AO86" s="313">
        <f>'1.4'!AP84</f>
        <v>12098.756817347097</v>
      </c>
      <c r="AP86" s="313">
        <f>'1.4'!AQ84</f>
        <v>9543.1747807523279</v>
      </c>
      <c r="AQ86" s="313">
        <f>'1.4'!AR84</f>
        <v>9061.5571157998911</v>
      </c>
      <c r="AR86" s="313">
        <f>'1.4'!AS84</f>
        <v>9323.1563304117262</v>
      </c>
      <c r="AS86" s="313">
        <f>'1.4'!AT84</f>
        <v>11520.915029236055</v>
      </c>
      <c r="AT86" s="313">
        <f>'1.4'!AU84</f>
        <v>10736.505907643219</v>
      </c>
      <c r="AU86" s="313">
        <f>'1.4'!AV84</f>
        <v>10630.55759568863</v>
      </c>
      <c r="AV86" s="313">
        <f>'1.4'!AW84</f>
        <v>13759.826927577906</v>
      </c>
      <c r="AW86" s="313">
        <f>'1.4'!AX84</f>
        <v>16671.711526662402</v>
      </c>
      <c r="AX86" s="313">
        <f>'1.4'!AY84</f>
        <v>14364.702261257999</v>
      </c>
    </row>
    <row r="87" spans="1:50" hidden="1" x14ac:dyDescent="0.2">
      <c r="A87" s="11" t="s">
        <v>914</v>
      </c>
      <c r="B87" s="313">
        <f>'1.4'!C85</f>
        <v>6487.2148634376081</v>
      </c>
      <c r="C87" s="313">
        <f>'1.4'!D85</f>
        <v>9817.043611366189</v>
      </c>
      <c r="D87" s="313">
        <f>'1.4'!E85</f>
        <v>11211.427124382941</v>
      </c>
      <c r="E87" s="313">
        <f>'1.4'!F85</f>
        <v>12545.482014907715</v>
      </c>
      <c r="F87" s="313">
        <f>'1.4'!G85</f>
        <v>4580.7604917360541</v>
      </c>
      <c r="G87" s="313">
        <f>'1.4'!H85</f>
        <v>6884.6732031047195</v>
      </c>
      <c r="H87" s="313">
        <f>'1.4'!I85</f>
        <v>7314.5027907244476</v>
      </c>
      <c r="I87" s="313">
        <f>'1.4'!J85</f>
        <v>10879.725008034777</v>
      </c>
      <c r="J87" s="313">
        <f>'1.4'!K85</f>
        <v>5073.8621810961349</v>
      </c>
      <c r="K87" s="313">
        <f>'1.4'!L85</f>
        <v>7223.7325395864964</v>
      </c>
      <c r="L87" s="313">
        <f>'1.4'!M85</f>
        <v>8248.1498772329614</v>
      </c>
      <c r="M87" s="313">
        <f>'1.4'!N85</f>
        <v>11831.930918929338</v>
      </c>
      <c r="N87" s="313">
        <f>'1.4'!O85</f>
        <v>5877.0082336186688</v>
      </c>
      <c r="O87" s="313">
        <f>'1.4'!P85</f>
        <v>10628.407614567737</v>
      </c>
      <c r="P87" s="313">
        <f>'1.4'!Q85</f>
        <v>12024.003774881568</v>
      </c>
      <c r="Q87" s="313">
        <f>'1.4'!R85</f>
        <v>16933.07689758201</v>
      </c>
      <c r="R87" s="313">
        <f>'1.4'!S85</f>
        <v>10654.477883856549</v>
      </c>
      <c r="S87" s="313">
        <f>'1.4'!T85</f>
        <v>14706.396433760217</v>
      </c>
      <c r="T87" s="313">
        <f>'1.4'!U85</f>
        <v>16188.196074428652</v>
      </c>
      <c r="U87" s="313">
        <f>'1.4'!V85</f>
        <v>16033.768353884561</v>
      </c>
      <c r="V87" s="313">
        <f>'1.4'!W85</f>
        <v>5747.3939814225314</v>
      </c>
      <c r="W87" s="313">
        <f>'1.4'!X85</f>
        <v>8129.5820347024674</v>
      </c>
      <c r="X87" s="313">
        <f>'1.4'!Y85</f>
        <v>8554.7087774632546</v>
      </c>
      <c r="Y87" s="313">
        <f>'1.4'!Z85</f>
        <v>11952.961815951747</v>
      </c>
      <c r="Z87" s="313">
        <f>'1.4'!AA85</f>
        <v>5608.4817494576437</v>
      </c>
      <c r="AA87" s="313">
        <f>'1.4'!AB85</f>
        <v>7673.7816901886308</v>
      </c>
      <c r="AB87" s="313">
        <f>'1.4'!AC85</f>
        <v>7805.587385025231</v>
      </c>
      <c r="AC87" s="313">
        <f>'1.4'!AD85</f>
        <v>8845.3292653584922</v>
      </c>
      <c r="AD87" s="313">
        <f>'1.4'!AE85</f>
        <v>5493.2763521473553</v>
      </c>
      <c r="AE87" s="313">
        <f>'1.4'!AF85</f>
        <v>6406.1686798257842</v>
      </c>
      <c r="AF87" s="313">
        <f>'1.4'!AG85</f>
        <v>7925.5086377939051</v>
      </c>
      <c r="AG87" s="313">
        <f>'1.4'!AH85</f>
        <v>10677.298162532954</v>
      </c>
      <c r="AH87" s="313">
        <f>'1.4'!AI85</f>
        <v>5799.3586462692019</v>
      </c>
      <c r="AI87" s="313">
        <f>'1.4'!AJ85</f>
        <v>8294.9463038759459</v>
      </c>
      <c r="AJ87" s="313">
        <f>'1.4'!AK85</f>
        <v>9178.2371399239601</v>
      </c>
      <c r="AK87" s="313">
        <f>'1.4'!AL85</f>
        <v>11807.01170271089</v>
      </c>
      <c r="AL87" s="313">
        <f>'1.4'!AM85</f>
        <v>4209.8978806795794</v>
      </c>
      <c r="AM87" s="313">
        <f>'1.4'!AN85</f>
        <v>6016.5596093441864</v>
      </c>
      <c r="AN87" s="313">
        <f>'1.4'!AO85</f>
        <v>6648.7584605882657</v>
      </c>
      <c r="AO87" s="313">
        <f>'1.4'!AP85</f>
        <v>8544.04435688796</v>
      </c>
      <c r="AP87" s="313">
        <f>'1.4'!AQ85</f>
        <v>5107.2270511427132</v>
      </c>
      <c r="AQ87" s="313">
        <f>'1.4'!AR85</f>
        <v>6655.9804518257097</v>
      </c>
      <c r="AR87" s="313">
        <f>'1.4'!AS85</f>
        <v>6473.2498725165333</v>
      </c>
      <c r="AS87" s="313">
        <f>'1.4'!AT85</f>
        <v>10528.567481925043</v>
      </c>
      <c r="AT87" s="313">
        <f>'1.4'!AU85</f>
        <v>5789.352510786367</v>
      </c>
      <c r="AU87" s="313">
        <f>'1.4'!AV85</f>
        <v>7733.8538542382103</v>
      </c>
      <c r="AV87" s="313">
        <f>'1.4'!AW85</f>
        <v>12275.036673227591</v>
      </c>
      <c r="AW87" s="313">
        <f>'1.4'!AX85</f>
        <v>19334.830759439297</v>
      </c>
      <c r="AX87" s="313">
        <f>'1.4'!AY85</f>
        <v>13482.801987178602</v>
      </c>
    </row>
    <row r="88" spans="1:50" hidden="1" x14ac:dyDescent="0.2">
      <c r="A88" s="317" t="s">
        <v>330</v>
      </c>
      <c r="B88" s="313">
        <f>'1.4'!C86</f>
        <v>6569.1717882734192</v>
      </c>
      <c r="C88" s="313">
        <f>'1.4'!D86</f>
        <v>9893.0425282139349</v>
      </c>
      <c r="D88" s="313">
        <f>'1.4'!E86</f>
        <v>11355.780709093748</v>
      </c>
      <c r="E88" s="313">
        <f>'1.4'!F86</f>
        <v>12657.476413683349</v>
      </c>
      <c r="F88" s="313">
        <f>'1.4'!G86</f>
        <v>4653.4178782773533</v>
      </c>
      <c r="G88" s="313">
        <f>'1.4'!H86</f>
        <v>6938.6170630124752</v>
      </c>
      <c r="H88" s="313">
        <f>'1.4'!I86</f>
        <v>7395.426990118689</v>
      </c>
      <c r="I88" s="313">
        <f>'1.4'!J86</f>
        <v>11421.19321256148</v>
      </c>
      <c r="J88" s="313">
        <f>'1.4'!K86</f>
        <v>5128.836397175226</v>
      </c>
      <c r="K88" s="313">
        <f>'1.4'!L86</f>
        <v>7296.4973486911822</v>
      </c>
      <c r="L88" s="313">
        <f>'1.4'!M86</f>
        <v>8392.8640204411604</v>
      </c>
      <c r="M88" s="313">
        <f>'1.4'!N86</f>
        <v>11934.819506077363</v>
      </c>
      <c r="N88" s="313">
        <f>'1.4'!O86</f>
        <v>5904.538236440837</v>
      </c>
      <c r="O88" s="313">
        <f>'1.4'!P86</f>
        <v>10776.346682340942</v>
      </c>
      <c r="P88" s="313">
        <f>'1.4'!Q86</f>
        <v>12151.517912729096</v>
      </c>
      <c r="Q88" s="313">
        <f>'1.4'!R86</f>
        <v>17037.16435341911</v>
      </c>
      <c r="R88" s="313">
        <f>'1.4'!S86</f>
        <v>10685.29893287503</v>
      </c>
      <c r="S88" s="313">
        <f>'1.4'!T86</f>
        <v>14770.158937798449</v>
      </c>
      <c r="T88" s="313">
        <f>'1.4'!U86</f>
        <v>16267.77908147637</v>
      </c>
      <c r="U88" s="313">
        <f>'1.4'!V86</f>
        <v>16293.21888904013</v>
      </c>
      <c r="V88" s="313">
        <f>'1.4'!W86</f>
        <v>5783.7628175259269</v>
      </c>
      <c r="W88" s="313">
        <f>'1.4'!X86</f>
        <v>8151.2064357639447</v>
      </c>
      <c r="X88" s="313">
        <f>'1.4'!Y86</f>
        <v>8689.8401338474287</v>
      </c>
      <c r="Y88" s="313">
        <f>'1.4'!Z86</f>
        <v>12027.163121162699</v>
      </c>
      <c r="Z88" s="313">
        <f>'1.4'!AA86</f>
        <v>5628.2602384566335</v>
      </c>
      <c r="AA88" s="313">
        <f>'1.4'!AB86</f>
        <v>7765.7698691839332</v>
      </c>
      <c r="AB88" s="313">
        <f>'1.4'!AC86</f>
        <v>7893.7282730207298</v>
      </c>
      <c r="AC88" s="313">
        <f>'1.4'!AD86</f>
        <v>9037.0387323487012</v>
      </c>
      <c r="AD88" s="313">
        <f>'1.4'!AE86</f>
        <v>5546.5748660777444</v>
      </c>
      <c r="AE88" s="313">
        <f>'1.4'!AF86</f>
        <v>6520.5090087648696</v>
      </c>
      <c r="AF88" s="313">
        <f>'1.4'!AG86</f>
        <v>7978.0548636092126</v>
      </c>
      <c r="AG88" s="313">
        <f>'1.4'!AH86</f>
        <v>10853.944201138171</v>
      </c>
      <c r="AH88" s="313">
        <f>'1.4'!AI86</f>
        <v>5853.7132132851248</v>
      </c>
      <c r="AI88" s="313">
        <f>'1.4'!AJ86</f>
        <v>8389.2949304764334</v>
      </c>
      <c r="AJ88" s="313">
        <f>'1.4'!AK86</f>
        <v>9311.0843876784074</v>
      </c>
      <c r="AK88" s="313">
        <f>'1.4'!AL86</f>
        <v>12008.151826670033</v>
      </c>
      <c r="AL88" s="313">
        <f>'1.4'!AM86</f>
        <v>4265.7015270133797</v>
      </c>
      <c r="AM88" s="313">
        <f>'1.4'!AN86</f>
        <v>6113.423547002837</v>
      </c>
      <c r="AN88" s="313">
        <f>'1.4'!AO86</f>
        <v>6785.1473831223393</v>
      </c>
      <c r="AO88" s="313">
        <f>'1.4'!AP86</f>
        <v>8750.5468268214354</v>
      </c>
      <c r="AP88" s="313">
        <f>'1.4'!AQ86</f>
        <v>5191.7319826955136</v>
      </c>
      <c r="AQ88" s="313">
        <f>'1.4'!AR86</f>
        <v>6674.5164740929094</v>
      </c>
      <c r="AR88" s="313">
        <f>'1.4'!AS86</f>
        <v>6500.8556992459335</v>
      </c>
      <c r="AS88" s="313">
        <f>'1.4'!AT86</f>
        <v>10675.432070895644</v>
      </c>
      <c r="AT88" s="313">
        <f>'1.4'!AU86</f>
        <v>5929.6926429413379</v>
      </c>
      <c r="AU88" s="313">
        <f>'1.4'!AV86</f>
        <v>7885.3103139019495</v>
      </c>
      <c r="AV88" s="313">
        <f>'1.4'!AW86</f>
        <v>12391.358282853796</v>
      </c>
      <c r="AW88" s="313">
        <f>'1.4'!AX86</f>
        <v>19507.32805380438</v>
      </c>
      <c r="AX88" s="313">
        <f>'1.4'!AY86</f>
        <v>13564.433187723102</v>
      </c>
    </row>
    <row r="89" spans="1:50" hidden="1" x14ac:dyDescent="0.2">
      <c r="A89" s="317" t="s">
        <v>527</v>
      </c>
      <c r="B89" s="313">
        <f>'1.4'!C87</f>
        <v>81.95692483581071</v>
      </c>
      <c r="C89" s="313">
        <f>'1.4'!D87</f>
        <v>75.998916847746742</v>
      </c>
      <c r="D89" s="313">
        <f>'1.4'!E87</f>
        <v>144.3535847108077</v>
      </c>
      <c r="E89" s="313">
        <f>'1.4'!F87</f>
        <v>111.99439877563481</v>
      </c>
      <c r="F89" s="313">
        <f>'1.4'!G87</f>
        <v>72.657386541299644</v>
      </c>
      <c r="G89" s="313">
        <f>'1.4'!H87</f>
        <v>53.943859907755503</v>
      </c>
      <c r="H89" s="313">
        <f>'1.4'!I87</f>
        <v>80.924199394241271</v>
      </c>
      <c r="I89" s="313">
        <f>'1.4'!J87</f>
        <v>541.46820452670352</v>
      </c>
      <c r="J89" s="313">
        <f>'1.4'!K87</f>
        <v>54.974216079090795</v>
      </c>
      <c r="K89" s="313">
        <f>'1.4'!L87</f>
        <v>72.764809104685938</v>
      </c>
      <c r="L89" s="313">
        <f>'1.4'!M87</f>
        <v>144.71414320819866</v>
      </c>
      <c r="M89" s="313">
        <f>'1.4'!N87</f>
        <v>102.88858714802468</v>
      </c>
      <c r="N89" s="313">
        <f>'1.4'!O87</f>
        <v>27.530002822168534</v>
      </c>
      <c r="O89" s="313">
        <f>'1.4'!P87</f>
        <v>147.93906777320376</v>
      </c>
      <c r="P89" s="313">
        <f>'1.4'!Q87</f>
        <v>127.51413784752648</v>
      </c>
      <c r="Q89" s="313">
        <f>'1.4'!R87</f>
        <v>104.08745583710122</v>
      </c>
      <c r="R89" s="313">
        <f>'1.4'!S87</f>
        <v>30.821049018480529</v>
      </c>
      <c r="S89" s="313">
        <f>'1.4'!T87</f>
        <v>63.762504038232471</v>
      </c>
      <c r="T89" s="313">
        <f>'1.4'!U87</f>
        <v>79.583007047718567</v>
      </c>
      <c r="U89" s="313">
        <f>'1.4'!V87</f>
        <v>259.45053515556845</v>
      </c>
      <c r="V89" s="313">
        <f>'1.4'!W87</f>
        <v>36.368836103395566</v>
      </c>
      <c r="W89" s="313">
        <f>'1.4'!X87</f>
        <v>21.624401061477556</v>
      </c>
      <c r="X89" s="313">
        <f>'1.4'!Y87</f>
        <v>135.13135638417461</v>
      </c>
      <c r="Y89" s="313">
        <f>'1.4'!Z87</f>
        <v>74.201305210952199</v>
      </c>
      <c r="Z89" s="313">
        <f>'1.4'!AA87</f>
        <v>19.778488998989907</v>
      </c>
      <c r="AA89" s="313">
        <f>'1.4'!AB87</f>
        <v>91.988178995302135</v>
      </c>
      <c r="AB89" s="313">
        <f>'1.4'!AC87</f>
        <v>88.140887995498616</v>
      </c>
      <c r="AC89" s="313">
        <f>'1.4'!AD87</f>
        <v>191.70946699020934</v>
      </c>
      <c r="AD89" s="313">
        <f>'1.4'!AE87</f>
        <v>53.298513930389603</v>
      </c>
      <c r="AE89" s="313">
        <f>'1.4'!AF87</f>
        <v>114.34032893908527</v>
      </c>
      <c r="AF89" s="313">
        <f>'1.4'!AG87</f>
        <v>52.546225815307565</v>
      </c>
      <c r="AG89" s="313">
        <f>'1.4'!AH87</f>
        <v>176.64603860521757</v>
      </c>
      <c r="AH89" s="313">
        <f>'1.4'!AI87</f>
        <v>54.354567015923259</v>
      </c>
      <c r="AI89" s="313">
        <f>'1.4'!AJ87</f>
        <v>94.34862660048671</v>
      </c>
      <c r="AJ89" s="313">
        <f>'1.4'!AK87</f>
        <v>132.84724775444684</v>
      </c>
      <c r="AK89" s="313">
        <f>'1.4'!AL87</f>
        <v>201.14012395914304</v>
      </c>
      <c r="AL89" s="313">
        <f>'1.4'!AM87</f>
        <v>55.803646333800231</v>
      </c>
      <c r="AM89" s="313">
        <f>'1.4'!AN87</f>
        <v>96.863937658650613</v>
      </c>
      <c r="AN89" s="313">
        <f>'1.4'!AO87</f>
        <v>136.38892253407397</v>
      </c>
      <c r="AO89" s="313">
        <f>'1.4'!AP87</f>
        <v>206.50246993347523</v>
      </c>
      <c r="AP89" s="313">
        <f>'1.4'!AQ87</f>
        <v>84.504931552799988</v>
      </c>
      <c r="AQ89" s="313">
        <f>'1.4'!AR87</f>
        <v>18.536022267199996</v>
      </c>
      <c r="AR89" s="313">
        <f>'1.4'!AS87</f>
        <v>27.6058267294</v>
      </c>
      <c r="AS89" s="313">
        <f>'1.4'!AT87</f>
        <v>146.86458897059998</v>
      </c>
      <c r="AT89" s="313">
        <f>'1.4'!AU87</f>
        <v>140.34013215497055</v>
      </c>
      <c r="AU89" s="313">
        <f>'1.4'!AV87</f>
        <v>151.45645966373939</v>
      </c>
      <c r="AV89" s="313">
        <f>'1.4'!AW87</f>
        <v>116.32160962620591</v>
      </c>
      <c r="AW89" s="313">
        <f>'1.4'!AX87</f>
        <v>172.49729436508412</v>
      </c>
      <c r="AX89" s="313">
        <f>'1.4'!AY87</f>
        <v>81.63120054449999</v>
      </c>
    </row>
    <row r="90" spans="1:50" hidden="1" x14ac:dyDescent="0.2">
      <c r="A90" t="s">
        <v>564</v>
      </c>
      <c r="B90" s="313">
        <f>'1.4'!C88</f>
        <v>3239.4539235736302</v>
      </c>
      <c r="C90" s="313">
        <f>'1.4'!D88</f>
        <v>4500.2749444593937</v>
      </c>
      <c r="D90" s="313">
        <f>'1.4'!E88</f>
        <v>86.397749037947506</v>
      </c>
      <c r="E90" s="313">
        <f>'1.4'!F88</f>
        <v>-5244.8784192453459</v>
      </c>
      <c r="F90" s="313">
        <f>'1.4'!G88</f>
        <v>11702.533644960713</v>
      </c>
      <c r="G90" s="313">
        <f>'1.4'!H88</f>
        <v>7689.557535390195</v>
      </c>
      <c r="H90" s="313">
        <f>'1.4'!I88</f>
        <v>4750.3395023641642</v>
      </c>
      <c r="I90" s="313">
        <f>'1.4'!J88</f>
        <v>-2235.5522891218425</v>
      </c>
      <c r="J90" s="313">
        <f>'1.4'!K88</f>
        <v>9957.9804070971441</v>
      </c>
      <c r="K90" s="313">
        <f>'1.4'!L88</f>
        <v>4976.6821661248978</v>
      </c>
      <c r="L90" s="313">
        <f>'1.4'!M88</f>
        <v>-3788.0763755528315</v>
      </c>
      <c r="M90" s="313">
        <f>'1.4'!N88</f>
        <v>-2036.6213196443568</v>
      </c>
      <c r="N90" s="313">
        <f>'1.4'!O88</f>
        <v>6194.3706139996648</v>
      </c>
      <c r="O90" s="313">
        <f>'1.4'!P88</f>
        <v>5259.5480622325267</v>
      </c>
      <c r="P90" s="313">
        <f>'1.4'!Q88</f>
        <v>-6705.29944398714</v>
      </c>
      <c r="Q90" s="313">
        <f>'1.4'!R88</f>
        <v>-8877.0310675459332</v>
      </c>
      <c r="R90" s="313">
        <f>'1.4'!S88</f>
        <v>4910.2417295574851</v>
      </c>
      <c r="S90" s="313">
        <f>'1.4'!T88</f>
        <v>-7333.7087380340963</v>
      </c>
      <c r="T90" s="313">
        <f>'1.4'!U88</f>
        <v>-13860.622976732469</v>
      </c>
      <c r="U90" s="313">
        <f>'1.4'!V88</f>
        <v>-7899.4714237691951</v>
      </c>
      <c r="V90" s="313">
        <f>'1.4'!W88</f>
        <v>11905.432569073106</v>
      </c>
      <c r="W90" s="313">
        <f>'1.4'!X88</f>
        <v>4000.3288414654089</v>
      </c>
      <c r="X90" s="313">
        <f>'1.4'!Y88</f>
        <v>-8107.7434475931223</v>
      </c>
      <c r="Y90" s="313">
        <f>'1.4'!Z88</f>
        <v>-16212.5363370587</v>
      </c>
      <c r="Z90" s="313">
        <f>'1.4'!AA88</f>
        <v>10691.689597055374</v>
      </c>
      <c r="AA90" s="313">
        <f>'1.4'!AB88</f>
        <v>-3473.6570091686153</v>
      </c>
      <c r="AB90" s="313">
        <f>'1.4'!AC88</f>
        <v>2299.7486133783823</v>
      </c>
      <c r="AC90" s="313">
        <f>'1.4'!AD88</f>
        <v>-6620.6895953154017</v>
      </c>
      <c r="AD90" s="313">
        <f>'1.4'!AE88</f>
        <v>18814.695960226993</v>
      </c>
      <c r="AE90" s="313">
        <f>'1.4'!AF88</f>
        <v>3496.6413410062669</v>
      </c>
      <c r="AF90" s="313">
        <f>'1.4'!AG88</f>
        <v>-3604.9652699881408</v>
      </c>
      <c r="AG90" s="313">
        <f>'1.4'!AH88</f>
        <v>-16758.880578205135</v>
      </c>
      <c r="AH90" s="313">
        <f>'1.4'!AI88</f>
        <v>15937.904589920741</v>
      </c>
      <c r="AI90" s="313">
        <f>'1.4'!AJ88</f>
        <v>3593.525791063963</v>
      </c>
      <c r="AJ90" s="313">
        <f>'1.4'!AK88</f>
        <v>-3884.9956047642627</v>
      </c>
      <c r="AK90" s="313">
        <f>'1.4'!AL88</f>
        <v>-12067.763682028715</v>
      </c>
      <c r="AL90" s="313">
        <f>'1.4'!AM88</f>
        <v>19643.434009529417</v>
      </c>
      <c r="AM90" s="313">
        <f>'1.4'!AN88</f>
        <v>3904.4725755617837</v>
      </c>
      <c r="AN90" s="313">
        <f>'1.4'!AO88</f>
        <v>5857.5764032164298</v>
      </c>
      <c r="AO90" s="313">
        <f>'1.4'!AP88</f>
        <v>670.64175166617497</v>
      </c>
      <c r="AP90" s="313">
        <f>'1.4'!AQ88</f>
        <v>34563.918547037378</v>
      </c>
      <c r="AQ90" s="313">
        <f>'1.4'!AR88</f>
        <v>5836.2893924311211</v>
      </c>
      <c r="AR90" s="313">
        <f>'1.4'!AS88</f>
        <v>44055.60455215603</v>
      </c>
      <c r="AS90" s="313">
        <f>'1.4'!AT88</f>
        <v>3061.0469542113715</v>
      </c>
      <c r="AT90" s="313">
        <f>'1.4'!AU88</f>
        <v>48668.786652344163</v>
      </c>
      <c r="AU90" s="313">
        <f>'1.4'!AV88</f>
        <v>26157.540189264953</v>
      </c>
      <c r="AV90" s="313">
        <f>'1.4'!AW88</f>
        <v>46021.537485640729</v>
      </c>
      <c r="AW90" s="313">
        <f>'1.4'!AX88</f>
        <v>-3160.4099369015894</v>
      </c>
      <c r="AX90" s="313">
        <f>'1.4'!AY88</f>
        <v>71243.242515350226</v>
      </c>
    </row>
    <row r="91" spans="1:50" hidden="1" x14ac:dyDescent="0.2">
      <c r="A91" t="s">
        <v>329</v>
      </c>
      <c r="B91" s="313">
        <f>'1.4'!C89</f>
        <v>7912.261280255887</v>
      </c>
      <c r="C91" s="313">
        <f>'1.4'!D89</f>
        <v>10400.130343205718</v>
      </c>
      <c r="D91" s="313">
        <f>'1.4'!E89</f>
        <v>5585.0704822293774</v>
      </c>
      <c r="E91" s="313">
        <f>'1.4'!F89</f>
        <v>-861.87863200347056</v>
      </c>
      <c r="F91" s="313">
        <f>'1.4'!G89</f>
        <v>17775.992223898589</v>
      </c>
      <c r="G91" s="313">
        <f>'1.4'!H89</f>
        <v>13315.586667320284</v>
      </c>
      <c r="H91" s="313">
        <f>'1.4'!I89</f>
        <v>10163.818051641167</v>
      </c>
      <c r="I91" s="313">
        <f>'1.4'!J89</f>
        <v>2989.7810260549013</v>
      </c>
      <c r="J91" s="313">
        <f>'1.4'!K89</f>
        <v>14787.475827289702</v>
      </c>
      <c r="K91" s="313">
        <f>'1.4'!L89</f>
        <v>10541.299945546984</v>
      </c>
      <c r="L91" s="313">
        <f>'1.4'!M89</f>
        <v>2843.8804349622224</v>
      </c>
      <c r="M91" s="313">
        <f>'1.4'!N89</f>
        <v>4176.6485751846049</v>
      </c>
      <c r="N91" s="313">
        <f>'1.4'!O89</f>
        <v>12562.900630680873</v>
      </c>
      <c r="O91" s="313">
        <f>'1.4'!P89</f>
        <v>11918.887544950063</v>
      </c>
      <c r="P91" s="313">
        <f>'1.4'!Q89</f>
        <v>327.223889631161</v>
      </c>
      <c r="Q91" s="313">
        <f>'1.4'!R89</f>
        <v>-2687.6798847521131</v>
      </c>
      <c r="R91" s="313">
        <f>'1.4'!S89</f>
        <v>12095.3163310159</v>
      </c>
      <c r="S91" s="313">
        <f>'1.4'!T89</f>
        <v>-2795.5112994998344</v>
      </c>
      <c r="T91" s="313">
        <f>'1.4'!U89</f>
        <v>-12968.956363573932</v>
      </c>
      <c r="U91" s="313">
        <f>'1.4'!V89</f>
        <v>-1538.8770048121223</v>
      </c>
      <c r="V91" s="313">
        <f>'1.4'!W89</f>
        <v>21203.812820788182</v>
      </c>
      <c r="W91" s="313">
        <f>'1.4'!X89</f>
        <v>11226.000528898905</v>
      </c>
      <c r="X91" s="313">
        <f>'1.4'!Y89</f>
        <v>3.3168751628545579</v>
      </c>
      <c r="Y91" s="313">
        <f>'1.4'!Z89</f>
        <v>-8809.9815122799482</v>
      </c>
      <c r="Z91" s="313">
        <f>'1.4'!AA89</f>
        <v>17303.504007760377</v>
      </c>
      <c r="AA91" s="313">
        <f>'1.4'!AB89</f>
        <v>-1265.8346378197894</v>
      </c>
      <c r="AB91" s="313">
        <f>'1.4'!AC89</f>
        <v>4566.4388021713239</v>
      </c>
      <c r="AC91" s="313">
        <f>'1.4'!AD89</f>
        <v>-3159.1485925845627</v>
      </c>
      <c r="AD91" s="313">
        <f>'1.4'!AE89</f>
        <v>22987.2818478673</v>
      </c>
      <c r="AE91" s="313">
        <f>'1.4'!AF89</f>
        <v>7300.9438619755674</v>
      </c>
      <c r="AF91" s="313">
        <f>'1.4'!AG89</f>
        <v>1572.5097285422962</v>
      </c>
      <c r="AG91" s="313">
        <f>'1.4'!AH89</f>
        <v>-12882.111703004804</v>
      </c>
      <c r="AH91" s="313">
        <f>'1.4'!AI89</f>
        <v>21180.005026347062</v>
      </c>
      <c r="AI91" s="313">
        <f>'1.4'!AJ89</f>
        <v>7993.0323402115027</v>
      </c>
      <c r="AJ91" s="313">
        <f>'1.4'!AK89</f>
        <v>1161.6754126703017</v>
      </c>
      <c r="AK91" s="313">
        <f>'1.4'!AL89</f>
        <v>-7674.2306925164012</v>
      </c>
      <c r="AL91" s="313">
        <f>'1.4'!AM89</f>
        <v>25184.88088290763</v>
      </c>
      <c r="AM91" s="313">
        <f>'1.4'!AN89</f>
        <v>8686.5811598690343</v>
      </c>
      <c r="AN91" s="313">
        <f>'1.4'!AO89</f>
        <v>10560.818876191828</v>
      </c>
      <c r="AO91" s="313">
        <f>'1.4'!AP89</f>
        <v>5682.3575424515293</v>
      </c>
      <c r="AP91" s="313">
        <f>'1.4'!AQ89</f>
        <v>37346.23542880782</v>
      </c>
      <c r="AQ91" s="313">
        <f>'1.4'!AR89</f>
        <v>7069.9775747637323</v>
      </c>
      <c r="AR91" s="313">
        <f>'1.4'!AS89</f>
        <v>44402.870007344784</v>
      </c>
      <c r="AS91" s="313">
        <f>'1.4'!AT89</f>
        <v>3806.0885834617075</v>
      </c>
      <c r="AT91" s="313">
        <f>'1.4'!AU89</f>
        <v>52267.370589583763</v>
      </c>
      <c r="AU91" s="313">
        <f>'1.4'!AV89</f>
        <v>31003.015940978861</v>
      </c>
      <c r="AV91" s="313">
        <f>'1.4'!AW89</f>
        <v>48929.785979732376</v>
      </c>
      <c r="AW91" s="313">
        <f>'1.4'!AX89</f>
        <v>587.74482219055062</v>
      </c>
      <c r="AX91" s="313">
        <f>'1.4'!AY89</f>
        <v>71243.242515350226</v>
      </c>
    </row>
    <row r="92" spans="1:50" hidden="1" x14ac:dyDescent="0.2"/>
    <row r="93" spans="1:50" hidden="1" x14ac:dyDescent="0.2">
      <c r="A93" s="318" t="s">
        <v>227</v>
      </c>
      <c r="B93" s="318"/>
      <c r="C93" s="318"/>
      <c r="D93" s="318"/>
      <c r="E93" s="318"/>
      <c r="F93" s="318"/>
      <c r="G93" s="318"/>
      <c r="H93" s="318"/>
      <c r="I93" s="318"/>
      <c r="J93" s="318"/>
      <c r="K93" s="318"/>
      <c r="L93" s="318"/>
      <c r="M93" s="318"/>
      <c r="N93" s="318"/>
      <c r="O93" s="318"/>
      <c r="P93" s="318"/>
      <c r="Q93" s="318"/>
      <c r="R93" s="318"/>
      <c r="S93" s="318"/>
      <c r="T93" s="318"/>
      <c r="U93" s="318"/>
      <c r="V93" s="318"/>
      <c r="W93" s="318"/>
      <c r="X93" s="318"/>
      <c r="Y93" s="318"/>
      <c r="Z93" s="318"/>
      <c r="AA93" s="318"/>
      <c r="AB93" s="318"/>
      <c r="AC93" s="318"/>
      <c r="AD93" s="318"/>
      <c r="AE93" s="318"/>
      <c r="AF93" s="318"/>
      <c r="AG93" s="318"/>
      <c r="AH93" s="318"/>
      <c r="AI93" s="318"/>
      <c r="AJ93" s="318"/>
      <c r="AK93" s="318"/>
      <c r="AL93" s="318"/>
      <c r="AM93" s="318"/>
      <c r="AN93" s="318"/>
      <c r="AO93" s="318"/>
      <c r="AP93" s="318"/>
      <c r="AQ93" s="318"/>
      <c r="AR93" s="318"/>
      <c r="AS93" s="318"/>
      <c r="AT93" s="318"/>
      <c r="AU93" s="318"/>
      <c r="AV93" s="318"/>
      <c r="AW93" s="318"/>
      <c r="AX93" s="318"/>
    </row>
    <row r="94" spans="1:50" hidden="1" x14ac:dyDescent="0.2">
      <c r="A94" s="313" t="s">
        <v>559</v>
      </c>
      <c r="B94" s="313">
        <f>'1.4'!C92</f>
        <v>82516.455889800214</v>
      </c>
      <c r="C94" s="313">
        <f>'1.4'!D92</f>
        <v>74702.412144539412</v>
      </c>
      <c r="D94" s="313">
        <f>'1.4'!E92</f>
        <v>74136.34861422726</v>
      </c>
      <c r="E94" s="313">
        <f>'1.4'!F92</f>
        <v>82740.37430748</v>
      </c>
      <c r="F94" s="313">
        <f>'1.4'!G92</f>
        <v>94860.629230841849</v>
      </c>
      <c r="G94" s="313">
        <f>'1.4'!H92</f>
        <v>85201.640610577408</v>
      </c>
      <c r="H94" s="313">
        <f>'1.4'!I92</f>
        <v>83577.516241998586</v>
      </c>
      <c r="I94" s="313">
        <f>'1.4'!J92</f>
        <v>97772.645726420786</v>
      </c>
      <c r="J94" s="313">
        <f>'1.4'!K92</f>
        <v>107715.3054153604</v>
      </c>
      <c r="K94" s="313">
        <f>'1.4'!L92</f>
        <v>97574.842757046979</v>
      </c>
      <c r="L94" s="313">
        <f>'1.4'!M92</f>
        <v>94192.002477600996</v>
      </c>
      <c r="M94" s="313">
        <f>'1.4'!N92</f>
        <v>107964.55676364568</v>
      </c>
      <c r="N94" s="313">
        <f>'1.4'!O92</f>
        <v>113159.69174148134</v>
      </c>
      <c r="O94" s="313">
        <f>'1.4'!P92</f>
        <v>105502.00141389878</v>
      </c>
      <c r="P94" s="313">
        <f>'1.4'!Q92</f>
        <v>101181.54639533721</v>
      </c>
      <c r="Q94" s="313">
        <f>'1.4'!R92</f>
        <v>113785.80945785054</v>
      </c>
      <c r="R94" s="313">
        <f>'1.4'!S92</f>
        <v>129972.76563864788</v>
      </c>
      <c r="S94" s="313">
        <f>'1.4'!T92</f>
        <v>114766.59251182573</v>
      </c>
      <c r="T94" s="313">
        <f>'1.4'!U92</f>
        <v>115246.41223139549</v>
      </c>
      <c r="U94" s="313">
        <f>'1.4'!V92</f>
        <v>124089.64407468461</v>
      </c>
      <c r="V94" s="313">
        <f>'1.4'!W92</f>
        <v>139422.80102444749</v>
      </c>
      <c r="W94" s="313">
        <f>'1.4'!X92</f>
        <v>122523.41113875329</v>
      </c>
      <c r="X94" s="313">
        <f>'1.4'!Y92</f>
        <v>115212.14007438457</v>
      </c>
      <c r="Y94" s="313">
        <f>'1.4'!Z92</f>
        <v>138374.94162108406</v>
      </c>
      <c r="Z94" s="313">
        <f>'1.4'!AA92</f>
        <v>149411.62199445884</v>
      </c>
      <c r="AA94" s="313">
        <f>'1.4'!AB92</f>
        <v>134383.87790374062</v>
      </c>
      <c r="AB94" s="313">
        <f>'1.4'!AC92</f>
        <v>124985.86225163382</v>
      </c>
      <c r="AC94" s="313">
        <f>'1.4'!AD92</f>
        <v>149115.6497365371</v>
      </c>
      <c r="AD94" s="313">
        <f>'1.4'!AE92</f>
        <v>156486.82301307726</v>
      </c>
      <c r="AE94" s="313">
        <f>'1.4'!AF92</f>
        <v>135414.82690660984</v>
      </c>
      <c r="AF94" s="313">
        <f>'1.4'!AG92</f>
        <v>135804.2222746055</v>
      </c>
      <c r="AG94" s="313">
        <f>'1.4'!AH92</f>
        <v>147589.40814540809</v>
      </c>
      <c r="AH94" s="313">
        <f>'1.4'!AI92</f>
        <v>166508.36501142837</v>
      </c>
      <c r="AI94" s="313">
        <f>'1.4'!AJ92</f>
        <v>152183.74737675407</v>
      </c>
      <c r="AJ94" s="313">
        <f>'1.4'!AK92</f>
        <v>145808.46352375578</v>
      </c>
      <c r="AK94" s="313">
        <f>'1.4'!AL92</f>
        <v>163268.58193155768</v>
      </c>
      <c r="AL94" s="313">
        <f>'1.4'!AM92</f>
        <v>179055.1111908879</v>
      </c>
      <c r="AM94" s="313">
        <f>'1.4'!AN92</f>
        <v>163009.66327337877</v>
      </c>
      <c r="AN94" s="313">
        <f>'1.4'!AO92</f>
        <v>159244.37109751688</v>
      </c>
      <c r="AO94" s="313">
        <f>'1.4'!AP92</f>
        <v>189024.76261616676</v>
      </c>
      <c r="AP94" s="313">
        <f>'1.4'!AQ92</f>
        <v>208486.02026957413</v>
      </c>
      <c r="AQ94" s="313">
        <f>'1.4'!AR92</f>
        <v>157663.91812018101</v>
      </c>
      <c r="AR94" s="313">
        <f>'1.4'!AS92</f>
        <v>197759.84284545592</v>
      </c>
      <c r="AS94" s="313">
        <f>'1.4'!AT92</f>
        <v>187421.62893899041</v>
      </c>
      <c r="AT94" s="313">
        <f>'1.4'!AU92</f>
        <v>219356.14555954735</v>
      </c>
      <c r="AU94" s="313">
        <f>'1.4'!AV92</f>
        <v>188826.60511734599</v>
      </c>
      <c r="AV94" s="313">
        <f>'1.4'!AW92</f>
        <v>218971.44349313929</v>
      </c>
      <c r="AW94" s="313">
        <f>'1.4'!AX92</f>
        <v>234200.3562976674</v>
      </c>
      <c r="AX94" s="313">
        <f>'1.4'!AY92</f>
        <v>241207.84389193091</v>
      </c>
    </row>
    <row r="95" spans="1:50" hidden="1" x14ac:dyDescent="0.2">
      <c r="A95" s="315" t="s">
        <v>242</v>
      </c>
      <c r="B95" s="313">
        <f>'1.4'!C93</f>
        <v>17685.017980702589</v>
      </c>
      <c r="C95" s="313">
        <f>'1.4'!D93</f>
        <v>13621.945780831908</v>
      </c>
      <c r="D95" s="313">
        <f>'1.4'!E93</f>
        <v>13917.266905845489</v>
      </c>
      <c r="E95" s="313">
        <f>'1.4'!F93</f>
        <v>14982.684021836352</v>
      </c>
      <c r="F95" s="313">
        <f>'1.4'!G93</f>
        <v>20701.455061882392</v>
      </c>
      <c r="G95" s="313">
        <f>'1.4'!H93</f>
        <v>15995.670158711389</v>
      </c>
      <c r="H95" s="313">
        <f>'1.4'!I93</f>
        <v>15653.445182815049</v>
      </c>
      <c r="I95" s="313">
        <f>'1.4'!J93</f>
        <v>17572.976070726923</v>
      </c>
      <c r="J95" s="313">
        <f>'1.4'!K93</f>
        <v>23480.929539986086</v>
      </c>
      <c r="K95" s="313">
        <f>'1.4'!L93</f>
        <v>17988.359403901355</v>
      </c>
      <c r="L95" s="313">
        <f>'1.4'!M93</f>
        <v>17758.873929888832</v>
      </c>
      <c r="M95" s="313">
        <f>'1.4'!N93</f>
        <v>19807.69858182791</v>
      </c>
      <c r="N95" s="313">
        <f>'1.4'!O93</f>
        <v>25671.273958095539</v>
      </c>
      <c r="O95" s="313">
        <f>'1.4'!P93</f>
        <v>20584.968381985134</v>
      </c>
      <c r="P95" s="313">
        <f>'1.4'!Q93</f>
        <v>20167.421608970824</v>
      </c>
      <c r="Q95" s="313">
        <f>'1.4'!R93</f>
        <v>21346.568167941427</v>
      </c>
      <c r="R95" s="313">
        <f>'1.4'!S93</f>
        <v>28937.168545029224</v>
      </c>
      <c r="S95" s="313">
        <f>'1.4'!T93</f>
        <v>22413.423977219834</v>
      </c>
      <c r="T95" s="313">
        <f>'1.4'!U93</f>
        <v>22530.178979279088</v>
      </c>
      <c r="U95" s="313">
        <f>'1.4'!V93</f>
        <v>23825.93424330722</v>
      </c>
      <c r="V95" s="313">
        <f>'1.4'!W93</f>
        <v>31139.802425644331</v>
      </c>
      <c r="W95" s="313">
        <f>'1.4'!X93</f>
        <v>24290.571252766043</v>
      </c>
      <c r="X95" s="313">
        <f>'1.4'!Y93</f>
        <v>23150.7840117878</v>
      </c>
      <c r="Y95" s="313">
        <f>'1.4'!Z93</f>
        <v>26516.459506779211</v>
      </c>
      <c r="Z95" s="313">
        <f>'1.4'!AA93</f>
        <v>32839.892867668772</v>
      </c>
      <c r="AA95" s="313">
        <f>'1.4'!AB93</f>
        <v>25796.874806590273</v>
      </c>
      <c r="AB95" s="313">
        <f>'1.4'!AC93</f>
        <v>24439.296929557488</v>
      </c>
      <c r="AC95" s="313">
        <f>'1.4'!AD93</f>
        <v>24858.841058609167</v>
      </c>
      <c r="AD95" s="313">
        <f>'1.4'!AE93</f>
        <v>34223.76502822504</v>
      </c>
      <c r="AE95" s="313">
        <f>'1.4'!AF93</f>
        <v>27134.039472342542</v>
      </c>
      <c r="AF95" s="313">
        <f>'1.4'!AG93</f>
        <v>26708.495284378085</v>
      </c>
      <c r="AG95" s="313">
        <f>'1.4'!AH93</f>
        <v>27854.771338455252</v>
      </c>
      <c r="AH95" s="313">
        <f>'1.4'!AI93</f>
        <v>37644.535259888231</v>
      </c>
      <c r="AI95" s="313">
        <f>'1.4'!AJ93</f>
        <v>31371.09191288396</v>
      </c>
      <c r="AJ95" s="313">
        <f>'1.4'!AK93</f>
        <v>30457.019957874443</v>
      </c>
      <c r="AK95" s="313">
        <f>'1.4'!AL93</f>
        <v>30740.376264858398</v>
      </c>
      <c r="AL95" s="313">
        <f>'1.4'!AM93</f>
        <v>42222.123133153102</v>
      </c>
      <c r="AM95" s="313">
        <f>'1.4'!AN93</f>
        <v>34673.147674122578</v>
      </c>
      <c r="AN95" s="313">
        <f>'1.4'!AO93</f>
        <v>33580.828357108636</v>
      </c>
      <c r="AO95" s="313">
        <f>'1.4'!AP93</f>
        <v>34253.424740090224</v>
      </c>
      <c r="AP95" s="313">
        <f>'1.4'!AQ93</f>
        <v>46866.583764492243</v>
      </c>
      <c r="AQ95" s="313">
        <f>'1.4'!AR93</f>
        <v>28639.164234195254</v>
      </c>
      <c r="AR95" s="313">
        <f>'1.4'!AS93</f>
        <v>35468.293259181883</v>
      </c>
      <c r="AS95" s="313">
        <f>'1.4'!AT93</f>
        <v>35455.492967124897</v>
      </c>
      <c r="AT95" s="313">
        <f>'1.4'!AU93</f>
        <v>51009.780146000005</v>
      </c>
      <c r="AU95" s="313">
        <f>'1.4'!AV93</f>
        <v>39016.713979</v>
      </c>
      <c r="AV95" s="313">
        <f>'1.4'!AW93</f>
        <v>43238.859420000001</v>
      </c>
      <c r="AW95" s="313">
        <f>'1.4'!AX93</f>
        <v>45064.797959999996</v>
      </c>
      <c r="AX95" s="313">
        <f>'1.4'!AY93</f>
        <v>57762.534468892511</v>
      </c>
    </row>
    <row r="96" spans="1:50" hidden="1" x14ac:dyDescent="0.2">
      <c r="A96" s="316" t="s">
        <v>256</v>
      </c>
      <c r="B96" s="313">
        <f>'1.4'!C94</f>
        <v>0</v>
      </c>
      <c r="C96" s="313">
        <f>'1.4'!D94</f>
        <v>0</v>
      </c>
      <c r="D96" s="313">
        <f>'1.4'!E94</f>
        <v>0</v>
      </c>
      <c r="E96" s="313">
        <f>'1.4'!F94</f>
        <v>0</v>
      </c>
      <c r="F96" s="313">
        <f>'1.4'!G94</f>
        <v>0</v>
      </c>
      <c r="G96" s="313">
        <f>'1.4'!H94</f>
        <v>0</v>
      </c>
      <c r="H96" s="313">
        <f>'1.4'!I94</f>
        <v>0</v>
      </c>
      <c r="I96" s="313">
        <f>'1.4'!J94</f>
        <v>0</v>
      </c>
      <c r="J96" s="313">
        <f>'1.4'!K94</f>
        <v>0</v>
      </c>
      <c r="K96" s="313">
        <f>'1.4'!L94</f>
        <v>0</v>
      </c>
      <c r="L96" s="313">
        <f>'1.4'!M94</f>
        <v>0</v>
      </c>
      <c r="M96" s="313">
        <f>'1.4'!N94</f>
        <v>0</v>
      </c>
      <c r="N96" s="313">
        <f>'1.4'!O94</f>
        <v>0</v>
      </c>
      <c r="O96" s="313">
        <f>'1.4'!P94</f>
        <v>0</v>
      </c>
      <c r="P96" s="313">
        <f>'1.4'!Q94</f>
        <v>0</v>
      </c>
      <c r="Q96" s="313">
        <f>'1.4'!R94</f>
        <v>0</v>
      </c>
      <c r="R96" s="313">
        <f>'1.4'!S94</f>
        <v>0</v>
      </c>
      <c r="S96" s="313">
        <f>'1.4'!T94</f>
        <v>0</v>
      </c>
      <c r="T96" s="313">
        <f>'1.4'!U94</f>
        <v>0</v>
      </c>
      <c r="U96" s="313">
        <f>'1.4'!V94</f>
        <v>0</v>
      </c>
      <c r="V96" s="313">
        <f>'1.4'!W94</f>
        <v>0</v>
      </c>
      <c r="W96" s="313">
        <f>'1.4'!X94</f>
        <v>0</v>
      </c>
      <c r="X96" s="313">
        <f>'1.4'!Y94</f>
        <v>0</v>
      </c>
      <c r="Y96" s="313">
        <f>'1.4'!Z94</f>
        <v>0</v>
      </c>
      <c r="Z96" s="313">
        <f>'1.4'!AA94</f>
        <v>0</v>
      </c>
      <c r="AA96" s="313">
        <f>'1.4'!AB94</f>
        <v>0</v>
      </c>
      <c r="AB96" s="313">
        <f>'1.4'!AC94</f>
        <v>0</v>
      </c>
      <c r="AC96" s="313">
        <f>'1.4'!AD94</f>
        <v>0</v>
      </c>
      <c r="AD96" s="313">
        <f>'1.4'!AE94</f>
        <v>0</v>
      </c>
      <c r="AE96" s="313">
        <f>'1.4'!AF94</f>
        <v>0</v>
      </c>
      <c r="AF96" s="313">
        <f>'1.4'!AG94</f>
        <v>0</v>
      </c>
      <c r="AG96" s="313">
        <f>'1.4'!AH94</f>
        <v>0</v>
      </c>
      <c r="AH96" s="313">
        <f>'1.4'!AI94</f>
        <v>0</v>
      </c>
      <c r="AI96" s="313">
        <f>'1.4'!AJ94</f>
        <v>0</v>
      </c>
      <c r="AJ96" s="313">
        <f>'1.4'!AK94</f>
        <v>0</v>
      </c>
      <c r="AK96" s="313">
        <f>'1.4'!AL94</f>
        <v>0</v>
      </c>
      <c r="AL96" s="313">
        <f>'1.4'!AM94</f>
        <v>0</v>
      </c>
      <c r="AM96" s="313">
        <f>'1.4'!AN94</f>
        <v>0</v>
      </c>
      <c r="AN96" s="313">
        <f>'1.4'!AO94</f>
        <v>0</v>
      </c>
      <c r="AO96" s="313">
        <f>'1.4'!AP94</f>
        <v>0</v>
      </c>
      <c r="AP96" s="313">
        <f>'1.4'!AQ94</f>
        <v>0</v>
      </c>
      <c r="AQ96" s="313">
        <f>'1.4'!AR94</f>
        <v>0</v>
      </c>
      <c r="AR96" s="313">
        <f>'1.4'!AS94</f>
        <v>0</v>
      </c>
      <c r="AS96" s="313">
        <f>'1.4'!AT94</f>
        <v>0</v>
      </c>
      <c r="AT96" s="313">
        <f>'1.4'!AU94</f>
        <v>0</v>
      </c>
      <c r="AU96" s="313">
        <f>'1.4'!AV94</f>
        <v>0</v>
      </c>
      <c r="AV96" s="313">
        <f>'1.4'!AW94</f>
        <v>0</v>
      </c>
      <c r="AW96" s="313">
        <f>'1.4'!AX94</f>
        <v>0</v>
      </c>
      <c r="AX96" s="313">
        <f>'1.4'!AY94</f>
        <v>0</v>
      </c>
    </row>
    <row r="97" spans="1:50" hidden="1" x14ac:dyDescent="0.2">
      <c r="A97" s="316" t="s">
        <v>257</v>
      </c>
      <c r="B97" s="313">
        <f>'1.4'!C95</f>
        <v>0</v>
      </c>
      <c r="C97" s="313">
        <f>'1.4'!D95</f>
        <v>0</v>
      </c>
      <c r="D97" s="313">
        <f>'1.4'!E95</f>
        <v>0</v>
      </c>
      <c r="E97" s="313">
        <f>'1.4'!F95</f>
        <v>0</v>
      </c>
      <c r="F97" s="313">
        <f>'1.4'!G95</f>
        <v>0</v>
      </c>
      <c r="G97" s="313">
        <f>'1.4'!H95</f>
        <v>0</v>
      </c>
      <c r="H97" s="313">
        <f>'1.4'!I95</f>
        <v>0</v>
      </c>
      <c r="I97" s="313">
        <f>'1.4'!J95</f>
        <v>0</v>
      </c>
      <c r="J97" s="313">
        <f>'1.4'!K95</f>
        <v>0</v>
      </c>
      <c r="K97" s="313">
        <f>'1.4'!L95</f>
        <v>0</v>
      </c>
      <c r="L97" s="313">
        <f>'1.4'!M95</f>
        <v>0</v>
      </c>
      <c r="M97" s="313">
        <f>'1.4'!N95</f>
        <v>0</v>
      </c>
      <c r="N97" s="313">
        <f>'1.4'!O95</f>
        <v>0</v>
      </c>
      <c r="O97" s="313">
        <f>'1.4'!P95</f>
        <v>0</v>
      </c>
      <c r="P97" s="313">
        <f>'1.4'!Q95</f>
        <v>0</v>
      </c>
      <c r="Q97" s="313">
        <f>'1.4'!R95</f>
        <v>0</v>
      </c>
      <c r="R97" s="313">
        <f>'1.4'!S95</f>
        <v>0</v>
      </c>
      <c r="S97" s="313">
        <f>'1.4'!T95</f>
        <v>0</v>
      </c>
      <c r="T97" s="313">
        <f>'1.4'!U95</f>
        <v>0</v>
      </c>
      <c r="U97" s="313">
        <f>'1.4'!V95</f>
        <v>0</v>
      </c>
      <c r="V97" s="313">
        <f>'1.4'!W95</f>
        <v>0</v>
      </c>
      <c r="W97" s="313">
        <f>'1.4'!X95</f>
        <v>0</v>
      </c>
      <c r="X97" s="313">
        <f>'1.4'!Y95</f>
        <v>0</v>
      </c>
      <c r="Y97" s="313">
        <f>'1.4'!Z95</f>
        <v>0</v>
      </c>
      <c r="Z97" s="313">
        <f>'1.4'!AA95</f>
        <v>0</v>
      </c>
      <c r="AA97" s="313">
        <f>'1.4'!AB95</f>
        <v>0</v>
      </c>
      <c r="AB97" s="313">
        <f>'1.4'!AC95</f>
        <v>0</v>
      </c>
      <c r="AC97" s="313">
        <f>'1.4'!AD95</f>
        <v>0</v>
      </c>
      <c r="AD97" s="313">
        <f>'1.4'!AE95</f>
        <v>0</v>
      </c>
      <c r="AE97" s="313">
        <f>'1.4'!AF95</f>
        <v>0</v>
      </c>
      <c r="AF97" s="313">
        <f>'1.4'!AG95</f>
        <v>0</v>
      </c>
      <c r="AG97" s="313">
        <f>'1.4'!AH95</f>
        <v>0</v>
      </c>
      <c r="AH97" s="313">
        <f>'1.4'!AI95</f>
        <v>0</v>
      </c>
      <c r="AI97" s="313">
        <f>'1.4'!AJ95</f>
        <v>0</v>
      </c>
      <c r="AJ97" s="313">
        <f>'1.4'!AK95</f>
        <v>0</v>
      </c>
      <c r="AK97" s="313">
        <f>'1.4'!AL95</f>
        <v>0</v>
      </c>
      <c r="AL97" s="313">
        <f>'1.4'!AM95</f>
        <v>0</v>
      </c>
      <c r="AM97" s="313">
        <f>'1.4'!AN95</f>
        <v>0</v>
      </c>
      <c r="AN97" s="313">
        <f>'1.4'!AO95</f>
        <v>0</v>
      </c>
      <c r="AO97" s="313">
        <f>'1.4'!AP95</f>
        <v>0</v>
      </c>
      <c r="AP97" s="313">
        <f>'1.4'!AQ95</f>
        <v>0</v>
      </c>
      <c r="AQ97" s="313">
        <f>'1.4'!AR95</f>
        <v>0</v>
      </c>
      <c r="AR97" s="313">
        <f>'1.4'!AS95</f>
        <v>0</v>
      </c>
      <c r="AS97" s="313">
        <f>'1.4'!AT95</f>
        <v>0</v>
      </c>
      <c r="AT97" s="313">
        <f>'1.4'!AU95</f>
        <v>0</v>
      </c>
      <c r="AU97" s="313">
        <f>'1.4'!AV95</f>
        <v>0</v>
      </c>
      <c r="AV97" s="313">
        <f>'1.4'!AW95</f>
        <v>0</v>
      </c>
      <c r="AW97" s="313">
        <f>'1.4'!AX95</f>
        <v>0</v>
      </c>
      <c r="AX97" s="313">
        <f>'1.4'!AY95</f>
        <v>0</v>
      </c>
    </row>
    <row r="98" spans="1:50" hidden="1" x14ac:dyDescent="0.2">
      <c r="A98" s="316" t="s">
        <v>258</v>
      </c>
      <c r="B98" s="313">
        <f>'1.4'!C96</f>
        <v>9393.5559228148777</v>
      </c>
      <c r="C98" s="313">
        <f>'1.4'!D96</f>
        <v>5034.7401899087563</v>
      </c>
      <c r="D98" s="313">
        <f>'1.4'!E96</f>
        <v>4824.1667749151438</v>
      </c>
      <c r="E98" s="313">
        <f>'1.4'!F96</f>
        <v>4766.3452579189543</v>
      </c>
      <c r="F98" s="313">
        <f>'1.4'!G96</f>
        <v>10848.479911246513</v>
      </c>
      <c r="G98" s="313">
        <f>'1.4'!H96</f>
        <v>5876.5151940341129</v>
      </c>
      <c r="H98" s="313">
        <f>'1.4'!I96</f>
        <v>5486.6802010082274</v>
      </c>
      <c r="I98" s="313">
        <f>'1.4'!J96</f>
        <v>5624.3486779800314</v>
      </c>
      <c r="J98" s="313">
        <f>'1.4'!K96</f>
        <v>12184.472454033292</v>
      </c>
      <c r="K98" s="313">
        <f>'1.4'!L96</f>
        <v>6486.0967320778309</v>
      </c>
      <c r="L98" s="313">
        <f>'1.4'!M96</f>
        <v>6039.3584490881567</v>
      </c>
      <c r="M98" s="313">
        <f>'1.4'!N96</f>
        <v>6061.7967091012688</v>
      </c>
      <c r="N98" s="313">
        <f>'1.4'!O96</f>
        <v>13484.483921014344</v>
      </c>
      <c r="O98" s="313">
        <f>'1.4'!P96</f>
        <v>7856.0420959863468</v>
      </c>
      <c r="P98" s="313">
        <f>'1.4'!Q96</f>
        <v>6996.0862799814131</v>
      </c>
      <c r="Q98" s="313">
        <f>'1.4'!R96</f>
        <v>6728.4258179759227</v>
      </c>
      <c r="R98" s="313">
        <f>'1.4'!S96</f>
        <v>14718.177349993566</v>
      </c>
      <c r="S98" s="313">
        <f>'1.4'!T96</f>
        <v>8253.2977261882861</v>
      </c>
      <c r="T98" s="313">
        <f>'1.4'!U96</f>
        <v>7909.2352812492518</v>
      </c>
      <c r="U98" s="313">
        <f>'1.4'!V96</f>
        <v>7548.3041152767773</v>
      </c>
      <c r="V98" s="313">
        <f>'1.4'!W96</f>
        <v>16279.911722723064</v>
      </c>
      <c r="W98" s="313">
        <f>'1.4'!X96</f>
        <v>9204.6893168007464</v>
      </c>
      <c r="X98" s="313">
        <f>'1.4'!Y96</f>
        <v>8007.3993618097411</v>
      </c>
      <c r="Y98" s="313">
        <f>'1.4'!Z96</f>
        <v>8272.5986357860002</v>
      </c>
      <c r="Z98" s="313">
        <f>'1.4'!AA96</f>
        <v>16910.58412615359</v>
      </c>
      <c r="AA98" s="313">
        <f>'1.4'!AB96</f>
        <v>9850.9163892602137</v>
      </c>
      <c r="AB98" s="313">
        <f>'1.4'!AC96</f>
        <v>8696.8744582734653</v>
      </c>
      <c r="AC98" s="313">
        <f>'1.4'!AD96</f>
        <v>8586.6730933512481</v>
      </c>
      <c r="AD98" s="313">
        <f>'1.4'!AE96</f>
        <v>18350.851235159022</v>
      </c>
      <c r="AE98" s="313">
        <f>'1.4'!AF96</f>
        <v>10876.212909213877</v>
      </c>
      <c r="AF98" s="313">
        <f>'1.4'!AG96</f>
        <v>10028.228271235523</v>
      </c>
      <c r="AG98" s="313">
        <f>'1.4'!AH96</f>
        <v>9408.8438742806211</v>
      </c>
      <c r="AH98" s="313">
        <f>'1.4'!AI96</f>
        <v>19912.302709946947</v>
      </c>
      <c r="AI98" s="313">
        <f>'1.4'!AJ96</f>
        <v>12773.347996029766</v>
      </c>
      <c r="AJ98" s="313">
        <f>'1.4'!AK96</f>
        <v>11474.38633704536</v>
      </c>
      <c r="AK98" s="313">
        <f>'1.4'!AL96</f>
        <v>10705.943043060426</v>
      </c>
      <c r="AL98" s="313">
        <f>'1.4'!AM96</f>
        <v>21836.592262959133</v>
      </c>
      <c r="AM98" s="313">
        <f>'1.4'!AN96</f>
        <v>13536.627471957188</v>
      </c>
      <c r="AN98" s="313">
        <f>'1.4'!AO96</f>
        <v>12590.407428952978</v>
      </c>
      <c r="AO98" s="313">
        <f>'1.4'!AP96</f>
        <v>12019.729565948597</v>
      </c>
      <c r="AP98" s="313">
        <f>'1.4'!AQ96</f>
        <v>23847.3373622502</v>
      </c>
      <c r="AQ98" s="313">
        <f>'1.4'!AR96</f>
        <v>11107.622144090017</v>
      </c>
      <c r="AR98" s="313">
        <f>'1.4'!AS96</f>
        <v>13597.684145066243</v>
      </c>
      <c r="AS98" s="313">
        <f>'1.4'!AT96</f>
        <v>13052.278933031943</v>
      </c>
      <c r="AT98" s="313">
        <f>'1.4'!AU96</f>
        <v>26904.214217000001</v>
      </c>
      <c r="AU98" s="313">
        <f>'1.4'!AV96</f>
        <v>16113.525444999999</v>
      </c>
      <c r="AV98" s="313">
        <f>'1.4'!AW96</f>
        <v>16353.480414</v>
      </c>
      <c r="AW98" s="313">
        <f>'1.4'!AX96</f>
        <v>15644.591641999999</v>
      </c>
      <c r="AX98" s="313">
        <f>'1.4'!AY96</f>
        <v>29449.318600519087</v>
      </c>
    </row>
    <row r="99" spans="1:50" hidden="1" x14ac:dyDescent="0.2">
      <c r="A99" s="317" t="s">
        <v>264</v>
      </c>
      <c r="B99" s="313">
        <f>'1.4'!C97</f>
        <v>8291.4620578877111</v>
      </c>
      <c r="C99" s="313">
        <f>'1.4'!D97</f>
        <v>8587.2055909231512</v>
      </c>
      <c r="D99" s="313">
        <f>'1.4'!E97</f>
        <v>9093.1001309303447</v>
      </c>
      <c r="E99" s="313">
        <f>'1.4'!F97</f>
        <v>10216.338763917398</v>
      </c>
      <c r="F99" s="313">
        <f>'1.4'!G97</f>
        <v>9852.9751506358771</v>
      </c>
      <c r="G99" s="313">
        <f>'1.4'!H97</f>
        <v>10119.154964677276</v>
      </c>
      <c r="H99" s="313">
        <f>'1.4'!I97</f>
        <v>10166.764981806822</v>
      </c>
      <c r="I99" s="313">
        <f>'1.4'!J97</f>
        <v>11948.627392746892</v>
      </c>
      <c r="J99" s="313">
        <f>'1.4'!K97</f>
        <v>11296.457085952796</v>
      </c>
      <c r="K99" s="313">
        <f>'1.4'!L97</f>
        <v>11502.262671823526</v>
      </c>
      <c r="L99" s="313">
        <f>'1.4'!M97</f>
        <v>11719.515480800677</v>
      </c>
      <c r="M99" s="313">
        <f>'1.4'!N97</f>
        <v>13745.901872726641</v>
      </c>
      <c r="N99" s="313">
        <f>'1.4'!O97</f>
        <v>12186.790037081195</v>
      </c>
      <c r="O99" s="313">
        <f>'1.4'!P97</f>
        <v>12728.926285998788</v>
      </c>
      <c r="P99" s="313">
        <f>'1.4'!Q97</f>
        <v>13171.335328989411</v>
      </c>
      <c r="Q99" s="313">
        <f>'1.4'!R97</f>
        <v>14618.142349965503</v>
      </c>
      <c r="R99" s="313">
        <f>'1.4'!S97</f>
        <v>14218.991195035658</v>
      </c>
      <c r="S99" s="313">
        <f>'1.4'!T97</f>
        <v>14160.126251031546</v>
      </c>
      <c r="T99" s="313">
        <f>'1.4'!U97</f>
        <v>14620.943698029838</v>
      </c>
      <c r="U99" s="313">
        <f>'1.4'!V97</f>
        <v>16277.630128030441</v>
      </c>
      <c r="V99" s="313">
        <f>'1.4'!W97</f>
        <v>14859.890702921268</v>
      </c>
      <c r="W99" s="313">
        <f>'1.4'!X97</f>
        <v>15085.881935965297</v>
      </c>
      <c r="X99" s="313">
        <f>'1.4'!Y97</f>
        <v>15143.384649978057</v>
      </c>
      <c r="Y99" s="313">
        <f>'1.4'!Z97</f>
        <v>18243.860870993212</v>
      </c>
      <c r="Z99" s="313">
        <f>'1.4'!AA97</f>
        <v>15929.308741515184</v>
      </c>
      <c r="AA99" s="313">
        <f>'1.4'!AB97</f>
        <v>15945.958417330059</v>
      </c>
      <c r="AB99" s="313">
        <f>'1.4'!AC97</f>
        <v>15742.422471284024</v>
      </c>
      <c r="AC99" s="313">
        <f>'1.4'!AD97</f>
        <v>16272.167965257919</v>
      </c>
      <c r="AD99" s="313">
        <f>'1.4'!AE97</f>
        <v>15872.913793066018</v>
      </c>
      <c r="AE99" s="313">
        <f>'1.4'!AF97</f>
        <v>16257.826563128663</v>
      </c>
      <c r="AF99" s="313">
        <f>'1.4'!AG97</f>
        <v>16680.267013142562</v>
      </c>
      <c r="AG99" s="313">
        <f>'1.4'!AH97</f>
        <v>18445.927464174631</v>
      </c>
      <c r="AH99" s="313">
        <f>'1.4'!AI97</f>
        <v>17732.232549941284</v>
      </c>
      <c r="AI99" s="313">
        <f>'1.4'!AJ97</f>
        <v>18597.743916854193</v>
      </c>
      <c r="AJ99" s="313">
        <f>'1.4'!AK97</f>
        <v>18982.633620829085</v>
      </c>
      <c r="AK99" s="313">
        <f>'1.4'!AL97</f>
        <v>20034.433221797972</v>
      </c>
      <c r="AL99" s="313">
        <f>'1.4'!AM97</f>
        <v>20385.530870193965</v>
      </c>
      <c r="AM99" s="313">
        <f>'1.4'!AN97</f>
        <v>21136.520202165386</v>
      </c>
      <c r="AN99" s="313">
        <f>'1.4'!AO97</f>
        <v>20990.420928155658</v>
      </c>
      <c r="AO99" s="313">
        <f>'1.4'!AP97</f>
        <v>22233.695174141631</v>
      </c>
      <c r="AP99" s="313">
        <f>'1.4'!AQ97</f>
        <v>23019.246402242043</v>
      </c>
      <c r="AQ99" s="313">
        <f>'1.4'!AR97</f>
        <v>17531.542090105235</v>
      </c>
      <c r="AR99" s="313">
        <f>'1.4'!AS97</f>
        <v>21870.609114115639</v>
      </c>
      <c r="AS99" s="313">
        <f>'1.4'!AT97</f>
        <v>22403.214034092955</v>
      </c>
      <c r="AT99" s="313">
        <f>'1.4'!AU97</f>
        <v>24105.565929</v>
      </c>
      <c r="AU99" s="313">
        <f>'1.4'!AV97</f>
        <v>22903.188534000001</v>
      </c>
      <c r="AV99" s="313">
        <f>'1.4'!AW97</f>
        <v>26885.379005999999</v>
      </c>
      <c r="AW99" s="313">
        <f>'1.4'!AX97</f>
        <v>29420.206317999997</v>
      </c>
      <c r="AX99" s="313">
        <f>'1.4'!AY97</f>
        <v>28313.215868373423</v>
      </c>
    </row>
    <row r="100" spans="1:50" hidden="1" x14ac:dyDescent="0.2">
      <c r="A100" s="316" t="s">
        <v>273</v>
      </c>
      <c r="B100" s="313">
        <f>'1.4'!C98</f>
        <v>0</v>
      </c>
      <c r="C100" s="313">
        <f>'1.4'!D98</f>
        <v>0</v>
      </c>
      <c r="D100" s="313">
        <f>'1.4'!E98</f>
        <v>0</v>
      </c>
      <c r="E100" s="313">
        <f>'1.4'!F98</f>
        <v>0</v>
      </c>
      <c r="F100" s="313">
        <f>'1.4'!G98</f>
        <v>0</v>
      </c>
      <c r="G100" s="313">
        <f>'1.4'!H98</f>
        <v>0</v>
      </c>
      <c r="H100" s="313">
        <f>'1.4'!I98</f>
        <v>0</v>
      </c>
      <c r="I100" s="313">
        <f>'1.4'!J98</f>
        <v>0</v>
      </c>
      <c r="J100" s="313">
        <f>'1.4'!K98</f>
        <v>0</v>
      </c>
      <c r="K100" s="313">
        <f>'1.4'!L98</f>
        <v>0</v>
      </c>
      <c r="L100" s="313">
        <f>'1.4'!M98</f>
        <v>0</v>
      </c>
      <c r="M100" s="313">
        <f>'1.4'!N98</f>
        <v>0</v>
      </c>
      <c r="N100" s="313">
        <f>'1.4'!O98</f>
        <v>0</v>
      </c>
      <c r="O100" s="313">
        <f>'1.4'!P98</f>
        <v>0</v>
      </c>
      <c r="P100" s="313">
        <f>'1.4'!Q98</f>
        <v>0</v>
      </c>
      <c r="Q100" s="313">
        <f>'1.4'!R98</f>
        <v>0</v>
      </c>
      <c r="R100" s="313">
        <f>'1.4'!S98</f>
        <v>0</v>
      </c>
      <c r="S100" s="313">
        <f>'1.4'!T98</f>
        <v>0</v>
      </c>
      <c r="T100" s="313">
        <f>'1.4'!U98</f>
        <v>0</v>
      </c>
      <c r="U100" s="313">
        <f>'1.4'!V98</f>
        <v>0</v>
      </c>
      <c r="V100" s="313">
        <f>'1.4'!W98</f>
        <v>0</v>
      </c>
      <c r="W100" s="313">
        <f>'1.4'!X98</f>
        <v>0</v>
      </c>
      <c r="X100" s="313">
        <f>'1.4'!Y98</f>
        <v>0</v>
      </c>
      <c r="Y100" s="313">
        <f>'1.4'!Z98</f>
        <v>0</v>
      </c>
      <c r="Z100" s="313">
        <f>'1.4'!AA98</f>
        <v>0</v>
      </c>
      <c r="AA100" s="313">
        <f>'1.4'!AB98</f>
        <v>0</v>
      </c>
      <c r="AB100" s="313">
        <f>'1.4'!AC98</f>
        <v>0</v>
      </c>
      <c r="AC100" s="313">
        <f>'1.4'!AD98</f>
        <v>0</v>
      </c>
      <c r="AD100" s="313">
        <f>'1.4'!AE98</f>
        <v>0</v>
      </c>
      <c r="AE100" s="313">
        <f>'1.4'!AF98</f>
        <v>0</v>
      </c>
      <c r="AF100" s="313">
        <f>'1.4'!AG98</f>
        <v>0</v>
      </c>
      <c r="AG100" s="313">
        <f>'1.4'!AH98</f>
        <v>0</v>
      </c>
      <c r="AH100" s="313">
        <f>'1.4'!AI98</f>
        <v>0</v>
      </c>
      <c r="AI100" s="313">
        <f>'1.4'!AJ98</f>
        <v>0</v>
      </c>
      <c r="AJ100" s="313">
        <f>'1.4'!AK98</f>
        <v>0</v>
      </c>
      <c r="AK100" s="313">
        <f>'1.4'!AL98</f>
        <v>0</v>
      </c>
      <c r="AL100" s="313">
        <f>'1.4'!AM98</f>
        <v>0</v>
      </c>
      <c r="AM100" s="313">
        <f>'1.4'!AN98</f>
        <v>0</v>
      </c>
      <c r="AN100" s="313">
        <f>'1.4'!AO98</f>
        <v>0</v>
      </c>
      <c r="AO100" s="313">
        <f>'1.4'!AP98</f>
        <v>0</v>
      </c>
      <c r="AP100" s="313">
        <f>'1.4'!AQ98</f>
        <v>0</v>
      </c>
      <c r="AQ100" s="313">
        <f>'1.4'!AR98</f>
        <v>0</v>
      </c>
      <c r="AR100" s="313">
        <f>'1.4'!AS98</f>
        <v>0</v>
      </c>
      <c r="AS100" s="313">
        <f>'1.4'!AT98</f>
        <v>0</v>
      </c>
      <c r="AT100" s="313">
        <f>'1.4'!AU98</f>
        <v>0</v>
      </c>
      <c r="AU100" s="313">
        <f>'1.4'!AV98</f>
        <v>0</v>
      </c>
      <c r="AV100" s="313">
        <f>'1.4'!AW98</f>
        <v>0</v>
      </c>
      <c r="AW100" s="313">
        <f>'1.4'!AX98</f>
        <v>0</v>
      </c>
      <c r="AX100" s="313">
        <f>'1.4'!AY98</f>
        <v>0</v>
      </c>
    </row>
    <row r="101" spans="1:50" hidden="1" x14ac:dyDescent="0.2">
      <c r="A101" s="316" t="s">
        <v>278</v>
      </c>
      <c r="B101" s="313">
        <f>'1.4'!C99</f>
        <v>0</v>
      </c>
      <c r="C101" s="313">
        <f>'1.4'!D99</f>
        <v>0</v>
      </c>
      <c r="D101" s="313">
        <f>'1.4'!E99</f>
        <v>0</v>
      </c>
      <c r="E101" s="313">
        <f>'1.4'!F99</f>
        <v>0</v>
      </c>
      <c r="F101" s="313">
        <f>'1.4'!G99</f>
        <v>0</v>
      </c>
      <c r="G101" s="313">
        <f>'1.4'!H99</f>
        <v>0</v>
      </c>
      <c r="H101" s="313">
        <f>'1.4'!I99</f>
        <v>0</v>
      </c>
      <c r="I101" s="313">
        <f>'1.4'!J99</f>
        <v>0</v>
      </c>
      <c r="J101" s="313">
        <f>'1.4'!K99</f>
        <v>0</v>
      </c>
      <c r="K101" s="313">
        <f>'1.4'!L99</f>
        <v>0</v>
      </c>
      <c r="L101" s="313">
        <f>'1.4'!M99</f>
        <v>0</v>
      </c>
      <c r="M101" s="313">
        <f>'1.4'!N99</f>
        <v>0</v>
      </c>
      <c r="N101" s="313">
        <f>'1.4'!O99</f>
        <v>0</v>
      </c>
      <c r="O101" s="313">
        <f>'1.4'!P99</f>
        <v>0</v>
      </c>
      <c r="P101" s="313">
        <f>'1.4'!Q99</f>
        <v>0</v>
      </c>
      <c r="Q101" s="313">
        <f>'1.4'!R99</f>
        <v>0</v>
      </c>
      <c r="R101" s="313">
        <f>'1.4'!S99</f>
        <v>0</v>
      </c>
      <c r="S101" s="313">
        <f>'1.4'!T99</f>
        <v>0</v>
      </c>
      <c r="T101" s="313">
        <f>'1.4'!U99</f>
        <v>0</v>
      </c>
      <c r="U101" s="313">
        <f>'1.4'!V99</f>
        <v>0</v>
      </c>
      <c r="V101" s="313">
        <f>'1.4'!W99</f>
        <v>0</v>
      </c>
      <c r="W101" s="313">
        <f>'1.4'!X99</f>
        <v>0</v>
      </c>
      <c r="X101" s="313">
        <f>'1.4'!Y99</f>
        <v>0</v>
      </c>
      <c r="Y101" s="313">
        <f>'1.4'!Z99</f>
        <v>0</v>
      </c>
      <c r="Z101" s="313">
        <f>'1.4'!AA99</f>
        <v>0</v>
      </c>
      <c r="AA101" s="313">
        <f>'1.4'!AB99</f>
        <v>0</v>
      </c>
      <c r="AB101" s="313">
        <f>'1.4'!AC99</f>
        <v>0</v>
      </c>
      <c r="AC101" s="313">
        <f>'1.4'!AD99</f>
        <v>0</v>
      </c>
      <c r="AD101" s="313">
        <f>'1.4'!AE99</f>
        <v>0</v>
      </c>
      <c r="AE101" s="313">
        <f>'1.4'!AF99</f>
        <v>0</v>
      </c>
      <c r="AF101" s="313">
        <f>'1.4'!AG99</f>
        <v>0</v>
      </c>
      <c r="AG101" s="313">
        <f>'1.4'!AH99</f>
        <v>0</v>
      </c>
      <c r="AH101" s="313">
        <f>'1.4'!AI99</f>
        <v>0</v>
      </c>
      <c r="AI101" s="313">
        <f>'1.4'!AJ99</f>
        <v>0</v>
      </c>
      <c r="AJ101" s="313">
        <f>'1.4'!AK99</f>
        <v>0</v>
      </c>
      <c r="AK101" s="313">
        <f>'1.4'!AL99</f>
        <v>0</v>
      </c>
      <c r="AL101" s="313">
        <f>'1.4'!AM99</f>
        <v>0</v>
      </c>
      <c r="AM101" s="313">
        <f>'1.4'!AN99</f>
        <v>0</v>
      </c>
      <c r="AN101" s="313">
        <f>'1.4'!AO99</f>
        <v>0</v>
      </c>
      <c r="AO101" s="313">
        <f>'1.4'!AP99</f>
        <v>0</v>
      </c>
      <c r="AP101" s="313">
        <f>'1.4'!AQ99</f>
        <v>0</v>
      </c>
      <c r="AQ101" s="313">
        <f>'1.4'!AR99</f>
        <v>0</v>
      </c>
      <c r="AR101" s="313">
        <f>'1.4'!AS99</f>
        <v>0</v>
      </c>
      <c r="AS101" s="313">
        <f>'1.4'!AT99</f>
        <v>0</v>
      </c>
      <c r="AT101" s="313">
        <f>'1.4'!AU99</f>
        <v>0</v>
      </c>
      <c r="AU101" s="313">
        <f>'1.4'!AV99</f>
        <v>0</v>
      </c>
      <c r="AV101" s="313">
        <f>'1.4'!AW99</f>
        <v>0</v>
      </c>
      <c r="AW101" s="313">
        <f>'1.4'!AX99</f>
        <v>0</v>
      </c>
      <c r="AX101" s="313">
        <f>'1.4'!AY99</f>
        <v>0</v>
      </c>
    </row>
    <row r="102" spans="1:50" hidden="1" x14ac:dyDescent="0.2">
      <c r="A102" s="315" t="s">
        <v>246</v>
      </c>
      <c r="B102" s="313">
        <f>'1.4'!C100</f>
        <v>2889.3647515547309</v>
      </c>
      <c r="C102" s="313">
        <f>'1.4'!D100</f>
        <v>2884.4258597024518</v>
      </c>
      <c r="D102" s="313">
        <f>'1.4'!E100</f>
        <v>2850.1718622569229</v>
      </c>
      <c r="E102" s="313">
        <f>'1.4'!F100</f>
        <v>3472.3870663658945</v>
      </c>
      <c r="F102" s="313">
        <f>'1.4'!G100</f>
        <v>3789.1831234709289</v>
      </c>
      <c r="G102" s="313">
        <f>'1.4'!H100</f>
        <v>3668.8002298328474</v>
      </c>
      <c r="H102" s="313">
        <f>'1.4'!I100</f>
        <v>3664.6583027617789</v>
      </c>
      <c r="I102" s="313">
        <f>'1.4'!J100</f>
        <v>4450.6053762165448</v>
      </c>
      <c r="J102" s="313">
        <f>'1.4'!K100</f>
        <v>4265.1837601209827</v>
      </c>
      <c r="K102" s="313">
        <f>'1.4'!L100</f>
        <v>4191.4229557500757</v>
      </c>
      <c r="L102" s="313">
        <f>'1.4'!M100</f>
        <v>3963.1432367438415</v>
      </c>
      <c r="M102" s="313">
        <f>'1.4'!N100</f>
        <v>5012.2850319141908</v>
      </c>
      <c r="N102" s="313">
        <f>'1.4'!O100</f>
        <v>4931.5207973707484</v>
      </c>
      <c r="O102" s="313">
        <f>'1.4'!P100</f>
        <v>5015.3264326566541</v>
      </c>
      <c r="P102" s="313">
        <f>'1.4'!Q100</f>
        <v>4794.693068373781</v>
      </c>
      <c r="Q102" s="313">
        <f>'1.4'!R100</f>
        <v>5814.5962694960581</v>
      </c>
      <c r="R102" s="313">
        <f>'1.4'!S100</f>
        <v>5698.0086751056751</v>
      </c>
      <c r="S102" s="313">
        <f>'1.4'!T100</f>
        <v>5463.824776857703</v>
      </c>
      <c r="T102" s="313">
        <f>'1.4'!U100</f>
        <v>5472.0410691346951</v>
      </c>
      <c r="U102" s="313">
        <f>'1.4'!V100</f>
        <v>6280.8216950719943</v>
      </c>
      <c r="V102" s="313">
        <f>'1.4'!W100</f>
        <v>6613.6016398519923</v>
      </c>
      <c r="W102" s="313">
        <f>'1.4'!X100</f>
        <v>6051.9670166016258</v>
      </c>
      <c r="X102" s="313">
        <f>'1.4'!Y100</f>
        <v>5755.4207237149349</v>
      </c>
      <c r="Y102" s="313">
        <f>'1.4'!Z100</f>
        <v>7203.5412517694658</v>
      </c>
      <c r="Z102" s="313">
        <f>'1.4'!AA100</f>
        <v>7160.1375913908569</v>
      </c>
      <c r="AA102" s="313">
        <f>'1.4'!AB100</f>
        <v>6635.553138932517</v>
      </c>
      <c r="AB102" s="313">
        <f>'1.4'!AC100</f>
        <v>6376.1581518166176</v>
      </c>
      <c r="AC102" s="313">
        <f>'1.4'!AD100</f>
        <v>8522.6825674586071</v>
      </c>
      <c r="AD102" s="313">
        <f>'1.4'!AE100</f>
        <v>7851.9653297760779</v>
      </c>
      <c r="AE102" s="313">
        <f>'1.4'!AF100</f>
        <v>7321.2164183656223</v>
      </c>
      <c r="AF102" s="313">
        <f>'1.4'!AG100</f>
        <v>7230.8062114976647</v>
      </c>
      <c r="AG102" s="313">
        <f>'1.4'!AH100</f>
        <v>8606.6569949335353</v>
      </c>
      <c r="AH102" s="313">
        <f>'1.4'!AI100</f>
        <v>8326.6536067339293</v>
      </c>
      <c r="AI102" s="313">
        <f>'1.4'!AJ100</f>
        <v>8028.2921087944133</v>
      </c>
      <c r="AJ102" s="313">
        <f>'1.4'!AK100</f>
        <v>7709.0612750642431</v>
      </c>
      <c r="AK102" s="313">
        <f>'1.4'!AL100</f>
        <v>9347.9612466186118</v>
      </c>
      <c r="AL102" s="313">
        <f>'1.4'!AM100</f>
        <v>9208.7835074068716</v>
      </c>
      <c r="AM102" s="313">
        <f>'1.4'!AN100</f>
        <v>9026.9494841742435</v>
      </c>
      <c r="AN102" s="313">
        <f>'1.4'!AO100</f>
        <v>8850.401201331164</v>
      </c>
      <c r="AO102" s="313">
        <f>'1.4'!AP100</f>
        <v>10877.179400407722</v>
      </c>
      <c r="AP102" s="313">
        <f>'1.4'!AQ100</f>
        <v>9858.0467392046121</v>
      </c>
      <c r="AQ102" s="313">
        <f>'1.4'!AR100</f>
        <v>8541.7361057566013</v>
      </c>
      <c r="AR102" s="313">
        <f>'1.4'!AS100</f>
        <v>10238.485778975662</v>
      </c>
      <c r="AS102" s="313">
        <f>'1.4'!AT100</f>
        <v>10696.031903362826</v>
      </c>
      <c r="AT102" s="313">
        <f>'1.4'!AU100</f>
        <v>9180.6681690000005</v>
      </c>
      <c r="AU102" s="313">
        <f>'1.4'!AV100</f>
        <v>9675.5433190000003</v>
      </c>
      <c r="AV102" s="313">
        <f>'1.4'!AW100</f>
        <v>9860.6453430000001</v>
      </c>
      <c r="AW102" s="313">
        <f>'1.4'!AX100</f>
        <v>13941.693885999999</v>
      </c>
      <c r="AX102" s="313">
        <f>'1.4'!AY100</f>
        <v>11150.644421453624</v>
      </c>
    </row>
    <row r="103" spans="1:50" hidden="1" x14ac:dyDescent="0.2">
      <c r="A103" s="315" t="s">
        <v>243</v>
      </c>
      <c r="B103" s="313">
        <f>'1.4'!C101</f>
        <v>55849.212835031365</v>
      </c>
      <c r="C103" s="313">
        <f>'1.4'!D101</f>
        <v>53542.03295168827</v>
      </c>
      <c r="D103" s="313">
        <f>'1.4'!E101</f>
        <v>51439.260398321363</v>
      </c>
      <c r="E103" s="313">
        <f>'1.4'!F101</f>
        <v>58696.818325892149</v>
      </c>
      <c r="F103" s="313">
        <f>'1.4'!G101</f>
        <v>64375.459931101883</v>
      </c>
      <c r="G103" s="313">
        <f>'1.4'!H101</f>
        <v>59615.782819363696</v>
      </c>
      <c r="H103" s="313">
        <f>'1.4'!I101</f>
        <v>57458.197183502889</v>
      </c>
      <c r="I103" s="313">
        <f>'1.4'!J101</f>
        <v>68688.72803087061</v>
      </c>
      <c r="J103" s="313">
        <f>'1.4'!K101</f>
        <v>72841.62970736665</v>
      </c>
      <c r="K103" s="313">
        <f>'1.4'!L101</f>
        <v>68903.491354786063</v>
      </c>
      <c r="L103" s="313">
        <f>'1.4'!M101</f>
        <v>65489.37583552744</v>
      </c>
      <c r="M103" s="313">
        <f>'1.4'!N101</f>
        <v>75595.100678893737</v>
      </c>
      <c r="N103" s="313">
        <f>'1.4'!O101</f>
        <v>76523.660634372529</v>
      </c>
      <c r="O103" s="313">
        <f>'1.4'!P101</f>
        <v>73507.808303498736</v>
      </c>
      <c r="P103" s="313">
        <f>'1.4'!Q101</f>
        <v>68930.909395117807</v>
      </c>
      <c r="Q103" s="313">
        <f>'1.4'!R101</f>
        <v>80000.003735264618</v>
      </c>
      <c r="R103" s="313">
        <f>'1.4'!S101</f>
        <v>86570.964859123706</v>
      </c>
      <c r="S103" s="313">
        <f>'1.4'!T101</f>
        <v>80021.465534294854</v>
      </c>
      <c r="T103" s="313">
        <f>'1.4'!U101</f>
        <v>79663.488543216255</v>
      </c>
      <c r="U103" s="313">
        <f>'1.4'!V101</f>
        <v>83958.823893274835</v>
      </c>
      <c r="V103" s="313">
        <f>'1.4'!W101</f>
        <v>92740.644099356068</v>
      </c>
      <c r="W103" s="313">
        <f>'1.4'!X101</f>
        <v>84235.351357562933</v>
      </c>
      <c r="X103" s="313">
        <f>'1.4'!Y101</f>
        <v>78018.328052598416</v>
      </c>
      <c r="Y103" s="313">
        <f>'1.4'!Z101</f>
        <v>88748.864600922723</v>
      </c>
      <c r="Z103" s="313">
        <f>'1.4'!AA101</f>
        <v>98605.04581942434</v>
      </c>
      <c r="AA103" s="313">
        <f>'1.4'!AB101</f>
        <v>88258.187737516753</v>
      </c>
      <c r="AB103" s="313">
        <f>'1.4'!AC101</f>
        <v>82249.198204839166</v>
      </c>
      <c r="AC103" s="313">
        <f>'1.4'!AD101</f>
        <v>107805.86569420913</v>
      </c>
      <c r="AD103" s="313">
        <f>'1.4'!AE101</f>
        <v>102059.02343219519</v>
      </c>
      <c r="AE103" s="313">
        <f>'1.4'!AF101</f>
        <v>91094.278873737829</v>
      </c>
      <c r="AF103" s="313">
        <f>'1.4'!AG101</f>
        <v>90213.092244055835</v>
      </c>
      <c r="AG103" s="313">
        <f>'1.4'!AH101</f>
        <v>102133.30199005277</v>
      </c>
      <c r="AH103" s="313">
        <f>'1.4'!AI101</f>
        <v>108531.62357193009</v>
      </c>
      <c r="AI103" s="313">
        <f>'1.4'!AJ101</f>
        <v>102579.62979038806</v>
      </c>
      <c r="AJ103" s="313">
        <f>'1.4'!AK101</f>
        <v>97588.485696884498</v>
      </c>
      <c r="AK103" s="313">
        <f>'1.4'!AL101</f>
        <v>113092.30903280996</v>
      </c>
      <c r="AL103" s="313">
        <f>'1.4'!AM101</f>
        <v>112770.92584635619</v>
      </c>
      <c r="AM103" s="313">
        <f>'1.4'!AN101</f>
        <v>106033.59962234068</v>
      </c>
      <c r="AN103" s="313">
        <f>'1.4'!AO101</f>
        <v>103339.73758639027</v>
      </c>
      <c r="AO103" s="313">
        <f>'1.4'!AP101</f>
        <v>129118.33124424305</v>
      </c>
      <c r="AP103" s="313">
        <f>'1.4'!AQ101</f>
        <v>124581.19707673683</v>
      </c>
      <c r="AQ103" s="313">
        <f>'1.4'!AR101</f>
        <v>116026.7717448895</v>
      </c>
      <c r="AR103" s="313">
        <f>'1.4'!AS101</f>
        <v>143132.97061280155</v>
      </c>
      <c r="AS103" s="313">
        <f>'1.4'!AT101</f>
        <v>136707.14036027071</v>
      </c>
      <c r="AT103" s="313">
        <f>'1.4'!AU101</f>
        <v>134948.01348081528</v>
      </c>
      <c r="AU103" s="313">
        <f>'1.4'!AV101</f>
        <v>130026.87685593395</v>
      </c>
      <c r="AV103" s="313">
        <f>'1.4'!AW101</f>
        <v>148959.42594531458</v>
      </c>
      <c r="AW103" s="313">
        <f>'1.4'!AX101</f>
        <v>168027.87135499882</v>
      </c>
      <c r="AX103" s="313">
        <f>'1.4'!AY101</f>
        <v>164018.70336188047</v>
      </c>
    </row>
    <row r="104" spans="1:50" hidden="1" x14ac:dyDescent="0.2">
      <c r="A104" s="315" t="s">
        <v>247</v>
      </c>
      <c r="B104" s="313">
        <f>'1.4'!C102</f>
        <v>6092.8603225115166</v>
      </c>
      <c r="C104" s="313">
        <f>'1.4'!D102</f>
        <v>4654.0075523167916</v>
      </c>
      <c r="D104" s="313">
        <f>'1.4'!E102</f>
        <v>5929.6494478034811</v>
      </c>
      <c r="E104" s="313">
        <f>'1.4'!F102</f>
        <v>5588.4848933856119</v>
      </c>
      <c r="F104" s="313">
        <f>'1.4'!G102</f>
        <v>5994.5311143866347</v>
      </c>
      <c r="G104" s="313">
        <f>'1.4'!H102</f>
        <v>5921.3874026694848</v>
      </c>
      <c r="H104" s="313">
        <f>'1.4'!I102</f>
        <v>6801.2155729188626</v>
      </c>
      <c r="I104" s="313">
        <f>'1.4'!J102</f>
        <v>7060.336248606709</v>
      </c>
      <c r="J104" s="313">
        <f>'1.4'!K102</f>
        <v>7127.5624078866858</v>
      </c>
      <c r="K104" s="313">
        <f>'1.4'!L102</f>
        <v>6491.5690426094779</v>
      </c>
      <c r="L104" s="313">
        <f>'1.4'!M102</f>
        <v>6980.6094754408778</v>
      </c>
      <c r="M104" s="313">
        <f>'1.4'!N102</f>
        <v>7549.4724710098426</v>
      </c>
      <c r="N104" s="313">
        <f>'1.4'!O102</f>
        <v>6033.2363516425303</v>
      </c>
      <c r="O104" s="313">
        <f>'1.4'!P102</f>
        <v>6393.8982957582539</v>
      </c>
      <c r="P104" s="313">
        <f>'1.4'!Q102</f>
        <v>7288.5223228747982</v>
      </c>
      <c r="Q104" s="313">
        <f>'1.4'!R102</f>
        <v>6624.6412851484383</v>
      </c>
      <c r="R104" s="313">
        <f>'1.4'!S102</f>
        <v>8766.6235593892779</v>
      </c>
      <c r="S104" s="313">
        <f>'1.4'!T102</f>
        <v>6867.8782234533355</v>
      </c>
      <c r="T104" s="313">
        <f>'1.4'!U102</f>
        <v>7580.7036397654501</v>
      </c>
      <c r="U104" s="313">
        <f>'1.4'!V102</f>
        <v>10024.064243030563</v>
      </c>
      <c r="V104" s="313">
        <f>'1.4'!W102</f>
        <v>8928.7528595950898</v>
      </c>
      <c r="W104" s="313">
        <f>'1.4'!X102</f>
        <v>7945.5215118226961</v>
      </c>
      <c r="X104" s="313">
        <f>'1.4'!Y102</f>
        <v>8287.6072862834226</v>
      </c>
      <c r="Y104" s="313">
        <f>'1.4'!Z102</f>
        <v>15906.076261612647</v>
      </c>
      <c r="Z104" s="313">
        <f>'1.4'!AA102</f>
        <v>10806.545715974864</v>
      </c>
      <c r="AA104" s="313">
        <f>'1.4'!AB102</f>
        <v>13693.262220701088</v>
      </c>
      <c r="AB104" s="313">
        <f>'1.4'!AC102</f>
        <v>11921.208965420548</v>
      </c>
      <c r="AC104" s="313">
        <f>'1.4'!AD102</f>
        <v>7928.2604162601929</v>
      </c>
      <c r="AD104" s="313">
        <f>'1.4'!AE102</f>
        <v>12352.069222880933</v>
      </c>
      <c r="AE104" s="313">
        <f>'1.4'!AF102</f>
        <v>9865.2921421638457</v>
      </c>
      <c r="AF104" s="313">
        <f>'1.4'!AG102</f>
        <v>11651.828534673929</v>
      </c>
      <c r="AG104" s="313">
        <f>'1.4'!AH102</f>
        <v>8994.6778219665175</v>
      </c>
      <c r="AH104" s="313">
        <f>'1.4'!AI102</f>
        <v>12005.5525728761</v>
      </c>
      <c r="AI104" s="313">
        <f>'1.4'!AJ102</f>
        <v>10204.733564687645</v>
      </c>
      <c r="AJ104" s="313">
        <f>'1.4'!AK102</f>
        <v>10053.896593932592</v>
      </c>
      <c r="AK104" s="313">
        <f>'1.4'!AL102</f>
        <v>10087.935387270707</v>
      </c>
      <c r="AL104" s="313">
        <f>'1.4'!AM102</f>
        <v>14853.278703971742</v>
      </c>
      <c r="AM104" s="313">
        <f>'1.4'!AN102</f>
        <v>13275.966492741281</v>
      </c>
      <c r="AN104" s="313">
        <f>'1.4'!AO102</f>
        <v>13473.403952686811</v>
      </c>
      <c r="AO104" s="313">
        <f>'1.4'!AP102</f>
        <v>14775.827231425761</v>
      </c>
      <c r="AP104" s="313">
        <f>'1.4'!AQ102</f>
        <v>27180.192689140447</v>
      </c>
      <c r="AQ104" s="313">
        <f>'1.4'!AR102</f>
        <v>4456.24603533967</v>
      </c>
      <c r="AR104" s="313">
        <f>'1.4'!AS102</f>
        <v>8920.0931944968033</v>
      </c>
      <c r="AS104" s="313">
        <f>'1.4'!AT102</f>
        <v>4562.9637082319823</v>
      </c>
      <c r="AT104" s="313">
        <f>'1.4'!AU102</f>
        <v>24217.683763732093</v>
      </c>
      <c r="AU104" s="313">
        <f>'1.4'!AV102</f>
        <v>10107.470963412008</v>
      </c>
      <c r="AV104" s="313">
        <f>'1.4'!AW102</f>
        <v>16912.51278482471</v>
      </c>
      <c r="AW104" s="313">
        <f>'1.4'!AX102</f>
        <v>7165.9930966685833</v>
      </c>
      <c r="AX104" s="313">
        <f>'1.4'!AY102</f>
        <v>8275.9616397043083</v>
      </c>
    </row>
    <row r="105" spans="1:50" hidden="1" x14ac:dyDescent="0.2">
      <c r="A105" s="316" t="s">
        <v>911</v>
      </c>
      <c r="B105" s="313">
        <f>'1.4'!C103</f>
        <v>1476.54109231537</v>
      </c>
      <c r="C105" s="313">
        <f>'1.4'!D103</f>
        <v>1457.2259285380349</v>
      </c>
      <c r="D105" s="313">
        <f>'1.4'!E103</f>
        <v>1545.0546575110363</v>
      </c>
      <c r="E105" s="313">
        <f>'1.4'!F103</f>
        <v>2151.1783216355579</v>
      </c>
      <c r="F105" s="313">
        <f>'1.4'!G103</f>
        <v>1066.2665098437949</v>
      </c>
      <c r="G105" s="313">
        <f>'1.4'!H103</f>
        <v>2060.3815301972222</v>
      </c>
      <c r="H105" s="313">
        <f>'1.4'!I103</f>
        <v>2465.1416589317423</v>
      </c>
      <c r="I105" s="313">
        <f>'1.4'!J103</f>
        <v>3515.2103010272413</v>
      </c>
      <c r="J105" s="313">
        <f>'1.4'!K103</f>
        <v>2639.4783247273795</v>
      </c>
      <c r="K105" s="313">
        <f>'1.4'!L103</f>
        <v>3114.5438393443228</v>
      </c>
      <c r="L105" s="313">
        <f>'1.4'!M103</f>
        <v>2932.9574285661479</v>
      </c>
      <c r="M105" s="313">
        <f>'1.4'!N103</f>
        <v>4008.020407362148</v>
      </c>
      <c r="N105" s="313">
        <f>'1.4'!O103</f>
        <v>802.86319322790155</v>
      </c>
      <c r="O105" s="313">
        <f>'1.4'!P103</f>
        <v>1320.3353189248285</v>
      </c>
      <c r="P105" s="313">
        <f>'1.4'!Q103</f>
        <v>1806.0106331912993</v>
      </c>
      <c r="Q105" s="313">
        <f>'1.4'!R103</f>
        <v>2700.7908546559702</v>
      </c>
      <c r="R105" s="313">
        <f>'1.4'!S103</f>
        <v>2708.5633598113495</v>
      </c>
      <c r="S105" s="313">
        <f>'1.4'!T103</f>
        <v>2344.8277455016287</v>
      </c>
      <c r="T105" s="313">
        <f>'1.4'!U103</f>
        <v>2642.3507715141664</v>
      </c>
      <c r="U105" s="313">
        <f>'1.4'!V103</f>
        <v>3968.0033007728512</v>
      </c>
      <c r="V105" s="313">
        <f>'1.4'!W103</f>
        <v>2871.7044862218609</v>
      </c>
      <c r="W105" s="313">
        <f>'1.4'!X103</f>
        <v>1544.174033167119</v>
      </c>
      <c r="X105" s="313">
        <f>'1.4'!Y103</f>
        <v>2339.7945975668977</v>
      </c>
      <c r="Y105" s="313">
        <f>'1.4'!Z103</f>
        <v>7146.7658232541526</v>
      </c>
      <c r="Z105" s="313">
        <f>'1.4'!AA103</f>
        <v>3304.5267345365737</v>
      </c>
      <c r="AA105" s="313">
        <f>'1.4'!AB103</f>
        <v>6568.9819846358932</v>
      </c>
      <c r="AB105" s="313">
        <f>'1.4'!AC103</f>
        <v>4320.5706300071533</v>
      </c>
      <c r="AC105" s="313">
        <f>'1.4'!AD103</f>
        <v>3429.309911750358</v>
      </c>
      <c r="AD105" s="313">
        <f>'1.4'!AE103</f>
        <v>5119.1803809581634</v>
      </c>
      <c r="AE105" s="313">
        <f>'1.4'!AF103</f>
        <v>4508.2927459383554</v>
      </c>
      <c r="AF105" s="313">
        <f>'1.4'!AG103</f>
        <v>3556.0425126130867</v>
      </c>
      <c r="AG105" s="313">
        <f>'1.4'!AH103</f>
        <v>2052.4843604903945</v>
      </c>
      <c r="AH105" s="313">
        <f>'1.4'!AI103</f>
        <v>3595.7862633195323</v>
      </c>
      <c r="AI105" s="313">
        <f>'1.4'!AJ103</f>
        <v>2420.9341760041721</v>
      </c>
      <c r="AJ105" s="313">
        <f>'1.4'!AK103</f>
        <v>3235.1334547981833</v>
      </c>
      <c r="AK105" s="313">
        <f>'1.4'!AL103</f>
        <v>3693.563235218126</v>
      </c>
      <c r="AL105" s="313">
        <f>'1.4'!AM103</f>
        <v>3023.8670311178612</v>
      </c>
      <c r="AM105" s="313">
        <f>'1.4'!AN103</f>
        <v>4787.7277988112919</v>
      </c>
      <c r="AN105" s="313">
        <f>'1.4'!AO103</f>
        <v>4238.9126881283373</v>
      </c>
      <c r="AO105" s="313">
        <f>'1.4'!AP103</f>
        <v>4156.3846724025043</v>
      </c>
      <c r="AP105" s="313">
        <f>'1.4'!AQ103</f>
        <v>2242.8969223212857</v>
      </c>
      <c r="AQ105" s="313">
        <f>'1.4'!AR103</f>
        <v>2519.3353851194875</v>
      </c>
      <c r="AR105" s="313">
        <f>'1.4'!AS103</f>
        <v>2560.3633518011529</v>
      </c>
      <c r="AS105" s="313">
        <f>'1.4'!AT103</f>
        <v>3381.1845678161726</v>
      </c>
      <c r="AT105" s="313">
        <f>'1.4'!AU103</f>
        <v>2507.6076635473542</v>
      </c>
      <c r="AU105" s="313">
        <f>'1.4'!AV103</f>
        <v>2853.2359263459512</v>
      </c>
      <c r="AV105" s="313">
        <f>'1.4'!AW103</f>
        <v>2888.0588971392881</v>
      </c>
      <c r="AW105" s="313">
        <f>'1.4'!AX103</f>
        <v>3793.8099836674</v>
      </c>
      <c r="AX105" s="313" t="str">
        <f>'1.4'!AY103</f>
        <v>n.d.</v>
      </c>
    </row>
    <row r="106" spans="1:50" hidden="1" x14ac:dyDescent="0.2">
      <c r="A106" s="316" t="s">
        <v>393</v>
      </c>
      <c r="B106" s="313">
        <f>'1.4'!C104</f>
        <v>4616.3192301961462</v>
      </c>
      <c r="C106" s="313">
        <f>'1.4'!D104</f>
        <v>3196.7816237787565</v>
      </c>
      <c r="D106" s="313">
        <f>'1.4'!E104</f>
        <v>4384.5947902924445</v>
      </c>
      <c r="E106" s="313">
        <f>'1.4'!F104</f>
        <v>3437.306571750054</v>
      </c>
      <c r="F106" s="313">
        <f>'1.4'!G104</f>
        <v>4928.2646045428401</v>
      </c>
      <c r="G106" s="313">
        <f>'1.4'!H104</f>
        <v>3861.0058724722626</v>
      </c>
      <c r="H106" s="313">
        <f>'1.4'!I104</f>
        <v>4336.0739139871202</v>
      </c>
      <c r="I106" s="313">
        <f>'1.4'!J104</f>
        <v>3545.1259475794677</v>
      </c>
      <c r="J106" s="313">
        <f>'1.4'!K104</f>
        <v>4488.0840831593068</v>
      </c>
      <c r="K106" s="313">
        <f>'1.4'!L104</f>
        <v>3377.0252032651551</v>
      </c>
      <c r="L106" s="313">
        <f>'1.4'!M104</f>
        <v>4047.6520468747299</v>
      </c>
      <c r="M106" s="313">
        <f>'1.4'!N104</f>
        <v>3541.4520636476946</v>
      </c>
      <c r="N106" s="313">
        <f>'1.4'!O104</f>
        <v>5230.373158414629</v>
      </c>
      <c r="O106" s="313">
        <f>'1.4'!P104</f>
        <v>5073.5629768334256</v>
      </c>
      <c r="P106" s="313">
        <f>'1.4'!Q104</f>
        <v>5482.5116896834988</v>
      </c>
      <c r="Q106" s="313">
        <f>'1.4'!R104</f>
        <v>3923.8504304924681</v>
      </c>
      <c r="R106" s="313">
        <f>'1.4'!S104</f>
        <v>6058.0601995779289</v>
      </c>
      <c r="S106" s="313">
        <f>'1.4'!T104</f>
        <v>4523.0504779517069</v>
      </c>
      <c r="T106" s="313">
        <f>'1.4'!U104</f>
        <v>4938.3528682512842</v>
      </c>
      <c r="U106" s="313">
        <f>'1.4'!V104</f>
        <v>6056.0609422577127</v>
      </c>
      <c r="V106" s="313">
        <f>'1.4'!W104</f>
        <v>6057.048373373229</v>
      </c>
      <c r="W106" s="313">
        <f>'1.4'!X104</f>
        <v>6401.3474786555771</v>
      </c>
      <c r="X106" s="313">
        <f>'1.4'!Y104</f>
        <v>5947.8126887165254</v>
      </c>
      <c r="Y106" s="313">
        <f>'1.4'!Z104</f>
        <v>8759.3104383584941</v>
      </c>
      <c r="Z106" s="313">
        <f>'1.4'!AA104</f>
        <v>7502.0189814382902</v>
      </c>
      <c r="AA106" s="313">
        <f>'1.4'!AB104</f>
        <v>7124.2802360651949</v>
      </c>
      <c r="AB106" s="313">
        <f>'1.4'!AC104</f>
        <v>7600.638335413395</v>
      </c>
      <c r="AC106" s="313">
        <f>'1.4'!AD104</f>
        <v>4498.9505045098349</v>
      </c>
      <c r="AD106" s="313">
        <f>'1.4'!AE104</f>
        <v>7232.8888419227696</v>
      </c>
      <c r="AE106" s="313">
        <f>'1.4'!AF104</f>
        <v>5356.9993962254903</v>
      </c>
      <c r="AF106" s="313">
        <f>'1.4'!AG104</f>
        <v>8095.7860220608418</v>
      </c>
      <c r="AG106" s="313">
        <f>'1.4'!AH104</f>
        <v>6942.193461476123</v>
      </c>
      <c r="AH106" s="313">
        <f>'1.4'!AI104</f>
        <v>8409.7663095565676</v>
      </c>
      <c r="AI106" s="313">
        <f>'1.4'!AJ104</f>
        <v>7783.7993886834738</v>
      </c>
      <c r="AJ106" s="313">
        <f>'1.4'!AK104</f>
        <v>6818.7631391344084</v>
      </c>
      <c r="AK106" s="313">
        <f>'1.4'!AL104</f>
        <v>6394.3721520525814</v>
      </c>
      <c r="AL106" s="313">
        <f>'1.4'!AM104</f>
        <v>11829.411672853881</v>
      </c>
      <c r="AM106" s="313">
        <f>'1.4'!AN104</f>
        <v>8488.2386939299904</v>
      </c>
      <c r="AN106" s="313">
        <f>'1.4'!AO104</f>
        <v>9234.4912645584736</v>
      </c>
      <c r="AO106" s="313">
        <f>'1.4'!AP104</f>
        <v>10619.442559023257</v>
      </c>
      <c r="AP106" s="313">
        <f>'1.4'!AQ104</f>
        <v>24937.295766819163</v>
      </c>
      <c r="AQ106" s="313">
        <f>'1.4'!AR104</f>
        <v>1936.9106502201826</v>
      </c>
      <c r="AR106" s="313">
        <f>'1.4'!AS104</f>
        <v>6359.7298426956504</v>
      </c>
      <c r="AS106" s="313">
        <f>'1.4'!AT104</f>
        <v>1181.7791404158097</v>
      </c>
      <c r="AT106" s="313">
        <f>'1.4'!AU104</f>
        <v>21710.076100184739</v>
      </c>
      <c r="AU106" s="313">
        <f>'1.4'!AV104</f>
        <v>7254.235037066057</v>
      </c>
      <c r="AV106" s="313">
        <f>'1.4'!AW104</f>
        <v>14024.453887685422</v>
      </c>
      <c r="AW106" s="313">
        <f>'1.4'!AX104</f>
        <v>3372.1831130011833</v>
      </c>
      <c r="AX106" s="313">
        <f>'1.4'!AY104</f>
        <v>8275.9616397043083</v>
      </c>
    </row>
    <row r="107" spans="1:50" hidden="1" x14ac:dyDescent="0.2">
      <c r="A107" s="313" t="s">
        <v>912</v>
      </c>
      <c r="B107" s="313">
        <f>'1.4'!C105</f>
        <v>73464.997714100115</v>
      </c>
      <c r="C107" s="313">
        <f>'1.4'!D105</f>
        <v>74769.66143898759</v>
      </c>
      <c r="D107" s="313">
        <f>'1.4'!E105</f>
        <v>78053.996358739387</v>
      </c>
      <c r="E107" s="313">
        <f>'1.4'!F105</f>
        <v>79793.950055204579</v>
      </c>
      <c r="F107" s="313">
        <f>'1.4'!G105</f>
        <v>82394.146956147772</v>
      </c>
      <c r="G107" s="313">
        <f>'1.4'!H105</f>
        <v>85961.411688103093</v>
      </c>
      <c r="H107" s="313">
        <f>'1.4'!I105</f>
        <v>88133.747060870519</v>
      </c>
      <c r="I107" s="313">
        <f>'1.4'!J105</f>
        <v>90484.989321082976</v>
      </c>
      <c r="J107" s="313">
        <f>'1.4'!K105</f>
        <v>96147.954562203799</v>
      </c>
      <c r="K107" s="313">
        <f>'1.4'!L105</f>
        <v>99139.974002790099</v>
      </c>
      <c r="L107" s="313">
        <f>'1.4'!M105</f>
        <v>100547.38312972008</v>
      </c>
      <c r="M107" s="313">
        <f>'1.4'!N105</f>
        <v>98772.404449446069</v>
      </c>
      <c r="N107" s="313">
        <f>'1.4'!O105</f>
        <v>92004.627286512579</v>
      </c>
      <c r="O107" s="313">
        <f>'1.4'!P105</f>
        <v>102120.77271562301</v>
      </c>
      <c r="P107" s="313">
        <f>'1.4'!Q105</f>
        <v>104212.37589132522</v>
      </c>
      <c r="Q107" s="313">
        <f>'1.4'!R105</f>
        <v>114667.57146819613</v>
      </c>
      <c r="R107" s="313">
        <f>'1.4'!S105</f>
        <v>112409.41779233889</v>
      </c>
      <c r="S107" s="313">
        <f>'1.4'!T105</f>
        <v>115271.59702875884</v>
      </c>
      <c r="T107" s="313">
        <f>'1.4'!U105</f>
        <v>121721.8611138245</v>
      </c>
      <c r="U107" s="313">
        <f>'1.4'!V105</f>
        <v>121434.68895612347</v>
      </c>
      <c r="V107" s="313">
        <f>'1.4'!W105</f>
        <v>101278.38966771256</v>
      </c>
      <c r="W107" s="313">
        <f>'1.4'!X105</f>
        <v>130162.35569399047</v>
      </c>
      <c r="X107" s="313">
        <f>'1.4'!Y105</f>
        <v>118414.94167353289</v>
      </c>
      <c r="Y107" s="313">
        <f>'1.4'!Z105</f>
        <v>151177.68986370089</v>
      </c>
      <c r="Z107" s="313">
        <f>'1.4'!AA105</f>
        <v>114972.72449214631</v>
      </c>
      <c r="AA107" s="313">
        <f>'1.4'!AB105</f>
        <v>136896.94246920315</v>
      </c>
      <c r="AB107" s="313">
        <f>'1.4'!AC105</f>
        <v>122060.80931140983</v>
      </c>
      <c r="AC107" s="313">
        <f>'1.4'!AD105</f>
        <v>170900.38427767149</v>
      </c>
      <c r="AD107" s="313">
        <f>'1.4'!AE105</f>
        <v>112661.05587689573</v>
      </c>
      <c r="AE107" s="313">
        <f>'1.4'!AF105</f>
        <v>131050.8909672923</v>
      </c>
      <c r="AF107" s="313">
        <f>'1.4'!AG105</f>
        <v>129183.24188482844</v>
      </c>
      <c r="AG107" s="313">
        <f>'1.4'!AH105</f>
        <v>167505.80835014771</v>
      </c>
      <c r="AH107" s="313">
        <f>'1.4'!AI105</f>
        <v>130274.74782636028</v>
      </c>
      <c r="AI107" s="313">
        <f>'1.4'!AJ105</f>
        <v>146451.92104834193</v>
      </c>
      <c r="AJ107" s="313">
        <f>'1.4'!AK105</f>
        <v>147235.46331572445</v>
      </c>
      <c r="AK107" s="313">
        <f>'1.4'!AL105</f>
        <v>172194.0634380189</v>
      </c>
      <c r="AL107" s="313">
        <f>'1.4'!AM105</f>
        <v>144275.30299980077</v>
      </c>
      <c r="AM107" s="313">
        <f>'1.4'!AN105</f>
        <v>160442.93287092765</v>
      </c>
      <c r="AN107" s="313">
        <f>'1.4'!AO105</f>
        <v>162148.90392124749</v>
      </c>
      <c r="AO107" s="313">
        <f>'1.4'!AP105</f>
        <v>186663.33648731289</v>
      </c>
      <c r="AP107" s="313">
        <f>'1.4'!AQ105</f>
        <v>160543.91120531736</v>
      </c>
      <c r="AQ107" s="313">
        <f>'1.4'!AR105</f>
        <v>166997.53738725337</v>
      </c>
      <c r="AR107" s="313">
        <f>'1.4'!AS105</f>
        <v>173647.76233474779</v>
      </c>
      <c r="AS107" s="313">
        <f>'1.4'!AT105</f>
        <v>220620.09612136966</v>
      </c>
      <c r="AT107" s="313">
        <f>'1.4'!AU105</f>
        <v>153360.17132883906</v>
      </c>
      <c r="AU107" s="313">
        <f>'1.4'!AV105</f>
        <v>181907.38631622202</v>
      </c>
      <c r="AV107" s="313">
        <f>'1.4'!AW105</f>
        <v>179995.05002932783</v>
      </c>
      <c r="AW107" s="313">
        <f>'1.4'!AX105</f>
        <v>236506.18559715166</v>
      </c>
      <c r="AX107" s="313">
        <f>'1.4'!AY105</f>
        <v>174399.1343644133</v>
      </c>
    </row>
    <row r="108" spans="1:50" hidden="1" x14ac:dyDescent="0.2">
      <c r="A108" s="11" t="s">
        <v>913</v>
      </c>
      <c r="B108" s="313">
        <f>'1.4'!C106</f>
        <v>65583.685123296265</v>
      </c>
      <c r="C108" s="313">
        <f>'1.4'!D106</f>
        <v>67429.128840210222</v>
      </c>
      <c r="D108" s="313">
        <f>'1.4'!E106</f>
        <v>68710.542448034583</v>
      </c>
      <c r="E108" s="313">
        <f>'1.4'!F106</f>
        <v>70154.337997704963</v>
      </c>
      <c r="F108" s="313">
        <f>'1.4'!G106</f>
        <v>74630.059485109334</v>
      </c>
      <c r="G108" s="313">
        <f>'1.4'!H106</f>
        <v>77410.435875075374</v>
      </c>
      <c r="H108" s="313">
        <f>'1.4'!I106</f>
        <v>78272.67671283563</v>
      </c>
      <c r="I108" s="313">
        <f>'1.4'!J106</f>
        <v>79731.56155104292</v>
      </c>
      <c r="J108" s="313">
        <f>'1.4'!K106</f>
        <v>86160.501335902329</v>
      </c>
      <c r="K108" s="313">
        <f>'1.4'!L106</f>
        <v>88244.721660525858</v>
      </c>
      <c r="L108" s="313">
        <f>'1.4'!M106</f>
        <v>88121.013293874363</v>
      </c>
      <c r="M108" s="313">
        <f>'1.4'!N106</f>
        <v>87145.591713005939</v>
      </c>
      <c r="N108" s="313">
        <f>'1.4'!O106</f>
        <v>85360.413770578016</v>
      </c>
      <c r="O108" s="313">
        <f>'1.4'!P106</f>
        <v>94950.910183636894</v>
      </c>
      <c r="P108" s="313">
        <f>'1.4'!Q106</f>
        <v>96095.207123310538</v>
      </c>
      <c r="Q108" s="313">
        <f>'1.4'!R106</f>
        <v>103035.63265916586</v>
      </c>
      <c r="R108" s="313">
        <f>'1.4'!S106</f>
        <v>103744.17001426367</v>
      </c>
      <c r="S108" s="313">
        <f>'1.4'!T106</f>
        <v>105650.24080461705</v>
      </c>
      <c r="T108" s="313">
        <f>'1.4'!U106</f>
        <v>110447.46293574516</v>
      </c>
      <c r="U108" s="313">
        <f>'1.4'!V106</f>
        <v>109597.21723304378</v>
      </c>
      <c r="V108" s="313">
        <f>'1.4'!W106</f>
        <v>93491.111181929096</v>
      </c>
      <c r="W108" s="313">
        <f>'1.4'!X106</f>
        <v>120416.89542026</v>
      </c>
      <c r="X108" s="313">
        <f>'1.4'!Y106</f>
        <v>109269.29498799535</v>
      </c>
      <c r="Y108" s="313">
        <f>'1.4'!Z106</f>
        <v>138955.30172312786</v>
      </c>
      <c r="Z108" s="313">
        <f>'1.4'!AA106</f>
        <v>106782.9516299511</v>
      </c>
      <c r="AA108" s="313">
        <f>'1.4'!AB106</f>
        <v>126145.27075397116</v>
      </c>
      <c r="AB108" s="313">
        <f>'1.4'!AC106</f>
        <v>112297.35794321375</v>
      </c>
      <c r="AC108" s="313">
        <f>'1.4'!AD106</f>
        <v>158458.6789061735</v>
      </c>
      <c r="AD108" s="313">
        <f>'1.4'!AE106</f>
        <v>107373.63629154682</v>
      </c>
      <c r="AE108" s="313">
        <f>'1.4'!AF106</f>
        <v>126608.20654298684</v>
      </c>
      <c r="AF108" s="313">
        <f>'1.4'!AG106</f>
        <v>123339.59340843727</v>
      </c>
      <c r="AG108" s="313">
        <f>'1.4'!AH106</f>
        <v>159004.11567457562</v>
      </c>
      <c r="AH108" s="313">
        <f>'1.4'!AI106</f>
        <v>123673.15172751273</v>
      </c>
      <c r="AI108" s="313">
        <f>'1.4'!AJ106</f>
        <v>139725.557110553</v>
      </c>
      <c r="AJ108" s="313">
        <f>'1.4'!AK106</f>
        <v>138889.72972369884</v>
      </c>
      <c r="AK108" s="313">
        <f>'1.4'!AL106</f>
        <v>161633.74017719817</v>
      </c>
      <c r="AL108" s="313">
        <f>'1.4'!AM106</f>
        <v>135721.61212697343</v>
      </c>
      <c r="AM108" s="313">
        <f>'1.4'!AN106</f>
        <v>152573.92222512639</v>
      </c>
      <c r="AN108" s="313">
        <f>'1.4'!AO106</f>
        <v>152067.13095943679</v>
      </c>
      <c r="AO108" s="313">
        <f>'1.4'!AP106</f>
        <v>173051.19814769909</v>
      </c>
      <c r="AP108" s="313">
        <f>'1.4'!AQ106</f>
        <v>148567.12111039358</v>
      </c>
      <c r="AQ108" s="313">
        <f>'1.4'!AR106</f>
        <v>155061.87243218615</v>
      </c>
      <c r="AR108" s="313">
        <f>'1.4'!AS106</f>
        <v>158890.53867670448</v>
      </c>
      <c r="AS108" s="313">
        <f>'1.4'!AT106</f>
        <v>199773.36109639457</v>
      </c>
      <c r="AT108" s="313">
        <f>'1.4'!AU106</f>
        <v>142968.18053983906</v>
      </c>
      <c r="AU108" s="313">
        <f>'1.4'!AV106</f>
        <v>172972.54141222202</v>
      </c>
      <c r="AV108" s="313">
        <f>'1.4'!AW106</f>
        <v>170021.87732932784</v>
      </c>
      <c r="AW108" s="313">
        <f>'1.4'!AX106</f>
        <v>219411.15103615166</v>
      </c>
      <c r="AX108" s="313">
        <f>'1.4'!AY106</f>
        <v>166972.68758605325</v>
      </c>
    </row>
    <row r="109" spans="1:50" hidden="1" x14ac:dyDescent="0.2">
      <c r="A109" s="316" t="s">
        <v>244</v>
      </c>
      <c r="B109" s="313">
        <f>'1.4'!C107</f>
        <v>34779.845666266629</v>
      </c>
      <c r="C109" s="313">
        <f>'1.4'!D107</f>
        <v>32548.947780249528</v>
      </c>
      <c r="D109" s="313">
        <f>'1.4'!E107</f>
        <v>32742.262270251093</v>
      </c>
      <c r="E109" s="313">
        <f>'1.4'!F107</f>
        <v>34440.427424263944</v>
      </c>
      <c r="F109" s="313">
        <f>'1.4'!G107</f>
        <v>39642.941188245051</v>
      </c>
      <c r="G109" s="313">
        <f>'1.4'!H107</f>
        <v>37179.44523822971</v>
      </c>
      <c r="H109" s="313">
        <f>'1.4'!I107</f>
        <v>37744.506326233168</v>
      </c>
      <c r="I109" s="313">
        <f>'1.4'!J107</f>
        <v>40084.045715247812</v>
      </c>
      <c r="J109" s="313">
        <f>'1.4'!K107</f>
        <v>44984.407196192857</v>
      </c>
      <c r="K109" s="313">
        <f>'1.4'!L107</f>
        <v>43477.681640186682</v>
      </c>
      <c r="L109" s="313">
        <f>'1.4'!M107</f>
        <v>43059.592265184932</v>
      </c>
      <c r="M109" s="313">
        <f>'1.4'!N107</f>
        <v>44517.316291190808</v>
      </c>
      <c r="N109" s="313">
        <f>'1.4'!O107</f>
        <v>49499.494793126425</v>
      </c>
      <c r="O109" s="313">
        <f>'1.4'!P107</f>
        <v>48738.154291124607</v>
      </c>
      <c r="P109" s="313">
        <f>'1.4'!Q107</f>
        <v>49338.076771126107</v>
      </c>
      <c r="Q109" s="313">
        <f>'1.4'!R107</f>
        <v>52291.253379133588</v>
      </c>
      <c r="R109" s="313">
        <f>'1.4'!S107</f>
        <v>56726.330663940789</v>
      </c>
      <c r="S109" s="313">
        <f>'1.4'!T107</f>
        <v>53526.88504594408</v>
      </c>
      <c r="T109" s="313">
        <f>'1.4'!U107</f>
        <v>54624.587617942962</v>
      </c>
      <c r="U109" s="313">
        <f>'1.4'!V107</f>
        <v>56530.514571940963</v>
      </c>
      <c r="V109" s="313">
        <f>'1.4'!W107</f>
        <v>51097.535936747525</v>
      </c>
      <c r="W109" s="313">
        <f>'1.4'!X107</f>
        <v>60446.768825701321</v>
      </c>
      <c r="X109" s="313">
        <f>'1.4'!Y107</f>
        <v>53989.784594733261</v>
      </c>
      <c r="Y109" s="313">
        <f>'1.4'!Z107</f>
        <v>73805.157507635289</v>
      </c>
      <c r="Z109" s="313">
        <f>'1.4'!AA107</f>
        <v>58418.757368750667</v>
      </c>
      <c r="AA109" s="313">
        <f>'1.4'!AB107</f>
        <v>60833.488381740361</v>
      </c>
      <c r="AB109" s="313">
        <f>'1.4'!AC107</f>
        <v>55544.060455762941</v>
      </c>
      <c r="AC109" s="313">
        <f>'1.4'!AD107</f>
        <v>84676.669926638613</v>
      </c>
      <c r="AD109" s="313">
        <f>'1.4'!AE107</f>
        <v>60437.45763100218</v>
      </c>
      <c r="AE109" s="313">
        <f>'1.4'!AF107</f>
        <v>64255.051908002191</v>
      </c>
      <c r="AF109" s="313">
        <f>'1.4'!AG107</f>
        <v>63979.32407600226</v>
      </c>
      <c r="AG109" s="313">
        <f>'1.4'!AH107</f>
        <v>84876.499927002951</v>
      </c>
      <c r="AH109" s="313">
        <f>'1.4'!AI107</f>
        <v>67649.376408549622</v>
      </c>
      <c r="AI109" s="313">
        <f>'1.4'!AJ107</f>
        <v>68835.015830541801</v>
      </c>
      <c r="AJ109" s="313">
        <f>'1.4'!AK107</f>
        <v>68054.839504546908</v>
      </c>
      <c r="AK109" s="313">
        <f>'1.4'!AL107</f>
        <v>85005.322456434151</v>
      </c>
      <c r="AL109" s="313">
        <f>'1.4'!AM107</f>
        <v>72477.329223824345</v>
      </c>
      <c r="AM109" s="313">
        <f>'1.4'!AN107</f>
        <v>75276.447724817597</v>
      </c>
      <c r="AN109" s="313">
        <f>'1.4'!AO107</f>
        <v>74850.711740818631</v>
      </c>
      <c r="AO109" s="313">
        <f>'1.4'!AP107</f>
        <v>89600.912341782838</v>
      </c>
      <c r="AP109" s="313">
        <f>'1.4'!AQ107</f>
        <v>79465.673774699942</v>
      </c>
      <c r="AQ109" s="313">
        <f>'1.4'!AR107</f>
        <v>76590.09866871078</v>
      </c>
      <c r="AR109" s="313">
        <f>'1.4'!AS107</f>
        <v>77919.25009270577</v>
      </c>
      <c r="AS109" s="313">
        <f>'1.4'!AT107</f>
        <v>100366.69875762102</v>
      </c>
      <c r="AT109" s="313">
        <f>'1.4'!AU107</f>
        <v>75577.247627999997</v>
      </c>
      <c r="AU109" s="313">
        <f>'1.4'!AV107</f>
        <v>80787.74656</v>
      </c>
      <c r="AV109" s="313">
        <f>'1.4'!AW107</f>
        <v>78723.109756999998</v>
      </c>
      <c r="AW109" s="313">
        <f>'1.4'!AX107</f>
        <v>104991.867065</v>
      </c>
      <c r="AX109" s="313">
        <f>'1.4'!AY107</f>
        <v>84964.704335142713</v>
      </c>
    </row>
    <row r="110" spans="1:50" hidden="1" x14ac:dyDescent="0.2">
      <c r="A110" s="316" t="s">
        <v>245</v>
      </c>
      <c r="B110" s="313">
        <f>'1.4'!C108</f>
        <v>23522.889066898282</v>
      </c>
      <c r="C110" s="313">
        <f>'1.4'!D108</f>
        <v>25750.875379888643</v>
      </c>
      <c r="D110" s="313">
        <f>'1.4'!E108</f>
        <v>26655.838251884732</v>
      </c>
      <c r="E110" s="313">
        <f>'1.4'!F108</f>
        <v>26511.999560885357</v>
      </c>
      <c r="F110" s="313">
        <f>'1.4'!G108</f>
        <v>26600.028861030678</v>
      </c>
      <c r="G110" s="313">
        <f>'1.4'!H108</f>
        <v>30059.993528034669</v>
      </c>
      <c r="H110" s="313">
        <f>'1.4'!I108</f>
        <v>30350.749762035</v>
      </c>
      <c r="I110" s="313">
        <f>'1.4'!J108</f>
        <v>29176.37916503365</v>
      </c>
      <c r="J110" s="313">
        <f>'1.4'!K108</f>
        <v>30679.541980952537</v>
      </c>
      <c r="K110" s="313">
        <f>'1.4'!L108</f>
        <v>33061.485804948854</v>
      </c>
      <c r="L110" s="313">
        <f>'1.4'!M108</f>
        <v>33150.570039948718</v>
      </c>
      <c r="M110" s="313">
        <f>'1.4'!N108</f>
        <v>31096.118879951893</v>
      </c>
      <c r="N110" s="313">
        <f>'1.4'!O108</f>
        <v>26572.350451041548</v>
      </c>
      <c r="O110" s="313">
        <f>'1.4'!P108</f>
        <v>33213.165025051931</v>
      </c>
      <c r="P110" s="313">
        <f>'1.4'!Q108</f>
        <v>33814.104852052871</v>
      </c>
      <c r="Q110" s="313">
        <f>'1.4'!R108</f>
        <v>36233.541881056655</v>
      </c>
      <c r="R110" s="313">
        <f>'1.4'!S108</f>
        <v>33790.649155039224</v>
      </c>
      <c r="S110" s="313">
        <f>'1.4'!T108</f>
        <v>37957.710831044067</v>
      </c>
      <c r="T110" s="313">
        <f>'1.4'!U108</f>
        <v>40401.956191046898</v>
      </c>
      <c r="U110" s="313">
        <f>'1.4'!V108</f>
        <v>37748.520972043822</v>
      </c>
      <c r="V110" s="313">
        <f>'1.4'!W108</f>
        <v>28444.762815857561</v>
      </c>
      <c r="W110" s="313">
        <f>'1.4'!X108</f>
        <v>40972.53859279483</v>
      </c>
      <c r="X110" s="313">
        <f>'1.4'!Y108</f>
        <v>37414.82237481264</v>
      </c>
      <c r="Y110" s="313">
        <f>'1.4'!Z108</f>
        <v>44336.02484977799</v>
      </c>
      <c r="Z110" s="313">
        <f>'1.4'!AA108</f>
        <v>33111.997320957264</v>
      </c>
      <c r="AA110" s="313">
        <f>'1.4'!AB108</f>
        <v>45119.095602941772</v>
      </c>
      <c r="AB110" s="313">
        <f>'1.4'!AC108</f>
        <v>39016.185480949644</v>
      </c>
      <c r="AC110" s="313">
        <f>'1.4'!AD108</f>
        <v>50113.087128935324</v>
      </c>
      <c r="AD110" s="313">
        <f>'1.4'!AE108</f>
        <v>30772.231907125442</v>
      </c>
      <c r="AE110" s="313">
        <f>'1.4'!AF108</f>
        <v>41370.755140168643</v>
      </c>
      <c r="AF110" s="313">
        <f>'1.4'!AG108</f>
        <v>39289.293371160165</v>
      </c>
      <c r="AG110" s="313">
        <f>'1.4'!AH108</f>
        <v>48759.150863198767</v>
      </c>
      <c r="AH110" s="313">
        <f>'1.4'!AI108</f>
        <v>36683.892134852758</v>
      </c>
      <c r="AI110" s="313">
        <f>'1.4'!AJ108</f>
        <v>47154.067547810737</v>
      </c>
      <c r="AJ110" s="313">
        <f>'1.4'!AK108</f>
        <v>47413.825133809689</v>
      </c>
      <c r="AK110" s="313">
        <f>'1.4'!AL108</f>
        <v>50626.61960479679</v>
      </c>
      <c r="AL110" s="313">
        <f>'1.4'!AM108</f>
        <v>42290.056731998113</v>
      </c>
      <c r="AM110" s="313">
        <f>'1.4'!AN108</f>
        <v>51963.844188997689</v>
      </c>
      <c r="AN110" s="313">
        <f>'1.4'!AO108</f>
        <v>52130.003001997677</v>
      </c>
      <c r="AO110" s="313">
        <f>'1.4'!AP108</f>
        <v>55672.665484997524</v>
      </c>
      <c r="AP110" s="313">
        <f>'1.4'!AQ108</f>
        <v>44648.070003986679</v>
      </c>
      <c r="AQ110" s="313">
        <f>'1.4'!AR108</f>
        <v>51332.997233984679</v>
      </c>
      <c r="AR110" s="313">
        <f>'1.4'!AS108</f>
        <v>53425.494054984054</v>
      </c>
      <c r="AS110" s="313">
        <f>'1.4'!AT108</f>
        <v>65058.329102980584</v>
      </c>
      <c r="AT110" s="313">
        <f>'1.4'!AU108</f>
        <v>43931.073175999998</v>
      </c>
      <c r="AU110" s="313">
        <f>'1.4'!AV108</f>
        <v>60318.109040000003</v>
      </c>
      <c r="AV110" s="313">
        <f>'1.4'!AW108</f>
        <v>60113.641100000001</v>
      </c>
      <c r="AW110" s="313">
        <f>'1.4'!AX108</f>
        <v>75000.854519</v>
      </c>
      <c r="AX110" s="313">
        <f>'1.4'!AY108</f>
        <v>52923.463771847848</v>
      </c>
    </row>
    <row r="111" spans="1:50" hidden="1" x14ac:dyDescent="0.2">
      <c r="A111" s="316" t="s">
        <v>911</v>
      </c>
      <c r="B111" s="313">
        <f>'1.4'!C109</f>
        <v>663.88296629141803</v>
      </c>
      <c r="C111" s="313">
        <f>'1.4'!D109</f>
        <v>719.32234418049381</v>
      </c>
      <c r="D111" s="313">
        <f>'1.4'!E109</f>
        <v>857.26970101324059</v>
      </c>
      <c r="E111" s="313">
        <f>'1.4'!F109</f>
        <v>699.76568067711344</v>
      </c>
      <c r="F111" s="313">
        <f>'1.4'!G109</f>
        <v>682.7966594537429</v>
      </c>
      <c r="G111" s="313">
        <f>'1.4'!H109</f>
        <v>668.700544469448</v>
      </c>
      <c r="H111" s="313">
        <f>'1.4'!I109</f>
        <v>543.40255523372286</v>
      </c>
      <c r="I111" s="313">
        <f>'1.4'!J109</f>
        <v>1120.2044984243003</v>
      </c>
      <c r="J111" s="313">
        <f>'1.4'!K109</f>
        <v>598.40760097564771</v>
      </c>
      <c r="K111" s="313">
        <f>'1.4'!L109</f>
        <v>482.99744064375307</v>
      </c>
      <c r="L111" s="313">
        <f>'1.4'!M109</f>
        <v>682.81712399775154</v>
      </c>
      <c r="M111" s="313">
        <f>'1.4'!N109</f>
        <v>917.42714308926702</v>
      </c>
      <c r="N111" s="313">
        <f>'1.4'!O109</f>
        <v>562.58675544358005</v>
      </c>
      <c r="O111" s="313">
        <f>'1.4'!P109</f>
        <v>931.39611051087536</v>
      </c>
      <c r="P111" s="313">
        <f>'1.4'!Q109</f>
        <v>377.69958318490399</v>
      </c>
      <c r="Q111" s="313">
        <f>'1.4'!R109</f>
        <v>837.60366403512739</v>
      </c>
      <c r="R111" s="313">
        <f>'1.4'!S109</f>
        <v>953.32035239939717</v>
      </c>
      <c r="S111" s="313">
        <f>'1.4'!T109</f>
        <v>-24.04278417045149</v>
      </c>
      <c r="T111" s="313">
        <f>'1.4'!U109</f>
        <v>476.01103297480552</v>
      </c>
      <c r="U111" s="313">
        <f>'1.4'!V109</f>
        <v>874.44961425382132</v>
      </c>
      <c r="V111" s="313">
        <f>'1.4'!W109</f>
        <v>903.35177613230007</v>
      </c>
      <c r="W111" s="313">
        <f>'1.4'!X109</f>
        <v>123.52570945042643</v>
      </c>
      <c r="X111" s="313">
        <f>'1.4'!Y109</f>
        <v>828.54697316492343</v>
      </c>
      <c r="Y111" s="313">
        <f>'1.4'!Z109</f>
        <v>221.84507139372414</v>
      </c>
      <c r="Z111" s="313">
        <f>'1.4'!AA109</f>
        <v>532.925764278933</v>
      </c>
      <c r="AA111" s="313">
        <f>'1.4'!AB109</f>
        <v>408.4391032820277</v>
      </c>
      <c r="AB111" s="313">
        <f>'1.4'!AC109</f>
        <v>482.50438750253818</v>
      </c>
      <c r="AC111" s="313">
        <f>'1.4'!AD109</f>
        <v>420.3081316229086</v>
      </c>
      <c r="AD111" s="313">
        <f>'1.4'!AE109</f>
        <v>665.48729098246974</v>
      </c>
      <c r="AE111" s="313">
        <f>'1.4'!AF109</f>
        <v>339.38170025434727</v>
      </c>
      <c r="AF111" s="313">
        <f>'1.4'!AG109</f>
        <v>305.33919973864982</v>
      </c>
      <c r="AG111" s="313">
        <f>'1.4'!AH109</f>
        <v>337.33629870508355</v>
      </c>
      <c r="AH111" s="313">
        <f>'1.4'!AI109</f>
        <v>498.30976426078519</v>
      </c>
      <c r="AI111" s="313">
        <f>'1.4'!AJ109</f>
        <v>577.46385937092623</v>
      </c>
      <c r="AJ111" s="313">
        <f>'1.4'!AK109</f>
        <v>468.67301951294519</v>
      </c>
      <c r="AK111" s="313">
        <f>'1.4'!AL109</f>
        <v>559.37703516482361</v>
      </c>
      <c r="AL111" s="313">
        <f>'1.4'!AM109</f>
        <v>606.57794917780359</v>
      </c>
      <c r="AM111" s="313">
        <f>'1.4'!AN109</f>
        <v>668.65664233605889</v>
      </c>
      <c r="AN111" s="313">
        <f>'1.4'!AO109</f>
        <v>563.08406264711152</v>
      </c>
      <c r="AO111" s="313">
        <f>'1.4'!AP109</f>
        <v>446.99885694282261</v>
      </c>
      <c r="AP111" s="313">
        <f>'1.4'!AQ109</f>
        <v>580.24105384585312</v>
      </c>
      <c r="AQ111" s="313">
        <f>'1.4'!AR109</f>
        <v>175.27050667904342</v>
      </c>
      <c r="AR111" s="313">
        <f>'1.4'!AS109</f>
        <v>104.738964196943</v>
      </c>
      <c r="AS111" s="313">
        <f>'1.4'!AT109</f>
        <v>122.15525302283352</v>
      </c>
      <c r="AT111" s="313">
        <f>'1.4'!AU109</f>
        <v>552.54417883905558</v>
      </c>
      <c r="AU111" s="313">
        <f>'1.4'!AV109</f>
        <v>552.18006022200598</v>
      </c>
      <c r="AV111" s="313">
        <f>'1.4'!AW109</f>
        <v>626.94342132782947</v>
      </c>
      <c r="AW111" s="313">
        <f>'1.4'!AX109</f>
        <v>842.02287415171327</v>
      </c>
      <c r="AX111" s="313" t="str">
        <f>'1.4'!AY109</f>
        <v>n.d.</v>
      </c>
    </row>
    <row r="112" spans="1:50" hidden="1" x14ac:dyDescent="0.2">
      <c r="A112" s="317" t="s">
        <v>248</v>
      </c>
      <c r="B112" s="313">
        <f>'1.4'!C110</f>
        <v>32.864966703787466</v>
      </c>
      <c r="C112" s="313">
        <f>'1.4'!D110</f>
        <v>35.977884675730685</v>
      </c>
      <c r="D112" s="313">
        <f>'1.4'!E110</f>
        <v>37.250428664261221</v>
      </c>
      <c r="E112" s="313">
        <f>'1.4'!F110</f>
        <v>37.033028666220652</v>
      </c>
      <c r="F112" s="313">
        <f>'1.4'!G110</f>
        <v>38.021766931305265</v>
      </c>
      <c r="G112" s="313">
        <f>'1.4'!H110</f>
        <v>42.952824922396218</v>
      </c>
      <c r="H112" s="313">
        <f>'1.4'!I110</f>
        <v>43.331754921711592</v>
      </c>
      <c r="I112" s="313">
        <f>'1.4'!J110</f>
        <v>41.740307924586901</v>
      </c>
      <c r="J112" s="313">
        <f>'1.4'!K110</f>
        <v>38.693546832373343</v>
      </c>
      <c r="K112" s="313">
        <f>'1.4'!L110</f>
        <v>41.778353819009467</v>
      </c>
      <c r="L112" s="313">
        <f>'1.4'!M110</f>
        <v>42.004170818031184</v>
      </c>
      <c r="M112" s="313">
        <f>'1.4'!N110</f>
        <v>39.106117830586022</v>
      </c>
      <c r="N112" s="313">
        <f>'1.4'!O110</f>
        <v>50.262302932241262</v>
      </c>
      <c r="O112" s="313">
        <f>'1.4'!P110</f>
        <v>62.45778991580049</v>
      </c>
      <c r="P112" s="313">
        <f>'1.4'!Q110</f>
        <v>63.718190914101342</v>
      </c>
      <c r="Q112" s="313">
        <f>'1.4'!R110</f>
        <v>68.350205907856903</v>
      </c>
      <c r="R112" s="313">
        <f>'1.4'!S110</f>
        <v>59.952389986482764</v>
      </c>
      <c r="S112" s="313">
        <f>'1.4'!T110</f>
        <v>67.422449984798519</v>
      </c>
      <c r="T112" s="313">
        <f>'1.4'!U110</f>
        <v>71.671166983840564</v>
      </c>
      <c r="U112" s="313">
        <f>'1.4'!V110</f>
        <v>67.069348984878118</v>
      </c>
      <c r="V112" s="313">
        <f>'1.4'!W110</f>
        <v>43.373489026294926</v>
      </c>
      <c r="W112" s="313">
        <f>'1.4'!X110</f>
        <v>62.67092203799389</v>
      </c>
      <c r="X112" s="313">
        <f>'1.4'!Y110</f>
        <v>57.322985034751724</v>
      </c>
      <c r="Y112" s="313">
        <f>'1.4'!Z110</f>
        <v>67.562603040959431</v>
      </c>
      <c r="Z112" s="313">
        <f>'1.4'!AA110</f>
        <v>69.358082847083693</v>
      </c>
      <c r="AA112" s="313">
        <f>'1.4'!AB110</f>
        <v>93.89476579298676</v>
      </c>
      <c r="AB112" s="313">
        <f>'1.4'!AC110</f>
        <v>81.410076820512216</v>
      </c>
      <c r="AC112" s="313">
        <f>'1.4'!AD110</f>
        <v>104.58512176941733</v>
      </c>
      <c r="AD112" s="313">
        <f>'1.4'!AE110</f>
        <v>63.397384192061665</v>
      </c>
      <c r="AE112" s="313">
        <f>'1.4'!AF110</f>
        <v>85.259661258293178</v>
      </c>
      <c r="AF112" s="313">
        <f>'1.4'!AG110</f>
        <v>80.935085245191928</v>
      </c>
      <c r="AG112" s="313">
        <f>'1.4'!AH110</f>
        <v>100.49657130445324</v>
      </c>
      <c r="AH112" s="313">
        <f>'1.4'!AI110</f>
        <v>72.700094917342881</v>
      </c>
      <c r="AI112" s="313">
        <f>'1.4'!AJ110</f>
        <v>93.525607893665097</v>
      </c>
      <c r="AJ112" s="313">
        <f>'1.4'!AK110</f>
        <v>93.975994893153029</v>
      </c>
      <c r="AK112" s="313">
        <f>'1.4'!AL110</f>
        <v>100.40900488583895</v>
      </c>
      <c r="AL112" s="313">
        <f>'1.4'!AM110</f>
        <v>80.215945962345486</v>
      </c>
      <c r="AM112" s="313">
        <f>'1.4'!AN110</f>
        <v>98.656141953689399</v>
      </c>
      <c r="AN112" s="313">
        <f>'1.4'!AO110</f>
        <v>99.861303953123667</v>
      </c>
      <c r="AO112" s="313">
        <f>'1.4'!AP110</f>
        <v>104.72320895084142</v>
      </c>
      <c r="AP112" s="313">
        <f>'1.4'!AQ110</f>
        <v>194.12517806698818</v>
      </c>
      <c r="AQ112" s="313">
        <f>'1.4'!AR110</f>
        <v>220.88906007622379</v>
      </c>
      <c r="AR112" s="313">
        <f>'1.4'!AS110</f>
        <v>230.99371207971069</v>
      </c>
      <c r="AS112" s="313">
        <f>'1.4'!AT110</f>
        <v>281.32059209707734</v>
      </c>
      <c r="AT112" s="313">
        <f>'1.4'!AU110</f>
        <v>189.31445299999999</v>
      </c>
      <c r="AU112" s="313">
        <f>'1.4'!AV110</f>
        <v>260.59203500000001</v>
      </c>
      <c r="AV112" s="313">
        <f>'1.4'!AW110</f>
        <v>259.639431</v>
      </c>
      <c r="AW112" s="313">
        <f>'1.4'!AX110</f>
        <v>324.48563100000001</v>
      </c>
      <c r="AX112" s="313">
        <f>'1.4'!AY110</f>
        <v>228.96943837304241</v>
      </c>
    </row>
    <row r="113" spans="1:50" hidden="1" x14ac:dyDescent="0.2">
      <c r="A113" s="317" t="s">
        <v>243</v>
      </c>
      <c r="B113" s="313">
        <f>'1.4'!C111</f>
        <v>450.253206095807</v>
      </c>
      <c r="C113" s="313">
        <f>'1.4'!D111</f>
        <v>492.88396010487816</v>
      </c>
      <c r="D113" s="313">
        <f>'1.4'!E111</f>
        <v>508.82891310827097</v>
      </c>
      <c r="E113" s="313">
        <f>'1.4'!F111</f>
        <v>508.84376610827417</v>
      </c>
      <c r="F113" s="313">
        <f>'1.4'!G111</f>
        <v>364.77685296087913</v>
      </c>
      <c r="G113" s="313">
        <f>'1.4'!H111</f>
        <v>414.60026095553576</v>
      </c>
      <c r="H113" s="313">
        <f>'1.4'!I111</f>
        <v>417.44739995523042</v>
      </c>
      <c r="I113" s="313">
        <f>'1.4'!J111</f>
        <v>401.36770095695493</v>
      </c>
      <c r="J113" s="313">
        <f>'1.4'!K111</f>
        <v>416.91620982596288</v>
      </c>
      <c r="K113" s="313">
        <f>'1.4'!L111</f>
        <v>449.39166581240642</v>
      </c>
      <c r="L113" s="313">
        <f>'1.4'!M111</f>
        <v>452.94638881092249</v>
      </c>
      <c r="M113" s="313">
        <f>'1.4'!N111</f>
        <v>420.23395482457801</v>
      </c>
      <c r="N113" s="313">
        <f>'1.4'!O111</f>
        <v>624.56064187202401</v>
      </c>
      <c r="O113" s="313">
        <f>'1.4'!P111</f>
        <v>774.88548684122156</v>
      </c>
      <c r="P113" s="313">
        <f>'1.4'!Q111</f>
        <v>791.21627083787541</v>
      </c>
      <c r="Q113" s="313">
        <f>'1.4'!R111</f>
        <v>848.44355682614912</v>
      </c>
      <c r="R113" s="313">
        <f>'1.4'!S111</f>
        <v>759.96958201822713</v>
      </c>
      <c r="S113" s="313">
        <f>'1.4'!T111</f>
        <v>854.34140302049036</v>
      </c>
      <c r="T113" s="313">
        <f>'1.4'!U111</f>
        <v>910.52413402183799</v>
      </c>
      <c r="U113" s="313">
        <f>'1.4'!V111</f>
        <v>847.83206902033442</v>
      </c>
      <c r="V113" s="313">
        <f>'1.4'!W111</f>
        <v>834.92661705865055</v>
      </c>
      <c r="W113" s="313">
        <f>'1.4'!X111</f>
        <v>1197.3885510841121</v>
      </c>
      <c r="X113" s="313">
        <f>'1.4'!Y111</f>
        <v>1096.0292700769919</v>
      </c>
      <c r="Y113" s="313">
        <f>'1.4'!Z111</f>
        <v>1297.3724240911356</v>
      </c>
      <c r="Z113" s="313">
        <f>'1.4'!AA111</f>
        <v>1043.2502409573933</v>
      </c>
      <c r="AA113" s="313">
        <f>'1.4'!AB111</f>
        <v>1419.1388269420415</v>
      </c>
      <c r="AB113" s="313">
        <f>'1.4'!AC111</f>
        <v>1227.9702979498491</v>
      </c>
      <c r="AC113" s="313">
        <f>'1.4'!AD111</f>
        <v>1577.4480879355765</v>
      </c>
      <c r="AD113" s="313">
        <f>'1.4'!AE111</f>
        <v>959.03629908984067</v>
      </c>
      <c r="AE113" s="313">
        <f>'1.4'!AF111</f>
        <v>1289.6623581208128</v>
      </c>
      <c r="AF113" s="313">
        <f>'1.4'!AG111</f>
        <v>1224.4187751147012</v>
      </c>
      <c r="AG113" s="313">
        <f>'1.4'!AH111</f>
        <v>1520.0533691423957</v>
      </c>
      <c r="AH113" s="313">
        <f>'1.4'!AI111</f>
        <v>1115.8252089299576</v>
      </c>
      <c r="AI113" s="313">
        <f>'1.4'!AJ111</f>
        <v>1434.9682859099246</v>
      </c>
      <c r="AJ113" s="313">
        <f>'1.4'!AK111</f>
        <v>1437.410724909771</v>
      </c>
      <c r="AK113" s="313">
        <f>'1.4'!AL111</f>
        <v>1545.4973709029864</v>
      </c>
      <c r="AL113" s="313">
        <f>'1.4'!AM111</f>
        <v>694.84710890390693</v>
      </c>
      <c r="AM113" s="313">
        <f>'1.4'!AN111</f>
        <v>867.04774788009286</v>
      </c>
      <c r="AN113" s="313">
        <f>'1.4'!AO111</f>
        <v>865.42636088031702</v>
      </c>
      <c r="AO113" s="313">
        <f>'1.4'!AP111</f>
        <v>920.98705887263327</v>
      </c>
      <c r="AP113" s="313">
        <f>'1.4'!AQ111</f>
        <v>921.11832896382293</v>
      </c>
      <c r="AQ113" s="313">
        <f>'1.4'!AR111</f>
        <v>1055.2196049585561</v>
      </c>
      <c r="AR113" s="313">
        <f>'1.4'!AS111</f>
        <v>1100.0448379567956</v>
      </c>
      <c r="AS113" s="313">
        <f>'1.4'!AT111</f>
        <v>1339.6454139473854</v>
      </c>
      <c r="AT113" s="313">
        <f>'1.4'!AU111</f>
        <v>902.57476399999996</v>
      </c>
      <c r="AU113" s="313">
        <f>'1.4'!AV111</f>
        <v>1241.320489</v>
      </c>
      <c r="AV113" s="313">
        <f>'1.4'!AW111</f>
        <v>1236.8955209999999</v>
      </c>
      <c r="AW113" s="313">
        <f>'1.4'!AX111</f>
        <v>1544.9252759999999</v>
      </c>
      <c r="AX113" s="313">
        <f>'1.4'!AY111</f>
        <v>1090.1582041826607</v>
      </c>
    </row>
    <row r="114" spans="1:50" hidden="1" x14ac:dyDescent="0.2">
      <c r="A114" s="317" t="s">
        <v>578</v>
      </c>
      <c r="B114" s="313">
        <f>'1.4'!C112</f>
        <v>4128.2322529805479</v>
      </c>
      <c r="C114" s="313">
        <f>'1.4'!D112</f>
        <v>3906.5485819924493</v>
      </c>
      <c r="D114" s="313">
        <f>'1.4'!E112</f>
        <v>3938.3786199946185</v>
      </c>
      <c r="E114" s="313">
        <f>'1.4'!F112</f>
        <v>4125.1301499898445</v>
      </c>
      <c r="F114" s="313">
        <f>'1.4'!G112</f>
        <v>4692.4490584955738</v>
      </c>
      <c r="G114" s="313">
        <f>'1.4'!H112</f>
        <v>4465.0209524774573</v>
      </c>
      <c r="H114" s="313">
        <f>'1.4'!I112</f>
        <v>4531.816543470808</v>
      </c>
      <c r="I114" s="313">
        <f>'1.4'!J112</f>
        <v>4772.2200804680997</v>
      </c>
      <c r="J114" s="313">
        <f>'1.4'!K112</f>
        <v>5458.5258311406888</v>
      </c>
      <c r="K114" s="313">
        <f>'1.4'!L112</f>
        <v>5318.8897801392786</v>
      </c>
      <c r="L114" s="313">
        <f>'1.4'!M112</f>
        <v>5273.0824841383455</v>
      </c>
      <c r="M114" s="313">
        <f>'1.4'!N112</f>
        <v>5411.5376081399445</v>
      </c>
      <c r="N114" s="313">
        <f>'1.4'!O112</f>
        <v>5810.0205151747587</v>
      </c>
      <c r="O114" s="313">
        <f>'1.4'!P112</f>
        <v>5814.6150332228217</v>
      </c>
      <c r="P114" s="313">
        <f>'1.4'!Q112</f>
        <v>5894.2932732272966</v>
      </c>
      <c r="Q114" s="313">
        <f>'1.4'!R112</f>
        <v>6239.3973542430249</v>
      </c>
      <c r="R114" s="313">
        <f>'1.4'!S112</f>
        <v>7450.39366503566</v>
      </c>
      <c r="S114" s="313">
        <f>'1.4'!T112</f>
        <v>7113.3228750340613</v>
      </c>
      <c r="T114" s="313">
        <f>'1.4'!U112</f>
        <v>7292.0882230349216</v>
      </c>
      <c r="U114" s="313">
        <f>'1.4'!V112</f>
        <v>7479.7179180358098</v>
      </c>
      <c r="V114" s="313">
        <f>'1.4'!W112</f>
        <v>7010.6821859774145</v>
      </c>
      <c r="W114" s="313">
        <f>'1.4'!X112</f>
        <v>8401.3345009602672</v>
      </c>
      <c r="X114" s="313">
        <f>'1.4'!Y112</f>
        <v>7523.7984739631192</v>
      </c>
      <c r="Y114" s="313">
        <f>'1.4'!Z112</f>
        <v>10168.020745961541</v>
      </c>
      <c r="Z114" s="313">
        <f>'1.4'!AA112</f>
        <v>8607.9759930690616</v>
      </c>
      <c r="AA114" s="313">
        <f>'1.4'!AB112</f>
        <v>9104.0728181056456</v>
      </c>
      <c r="AB114" s="313">
        <f>'1.4'!AC112</f>
        <v>8293.3675720894225</v>
      </c>
      <c r="AC114" s="313">
        <f>'1.4'!AD112</f>
        <v>12491.862947107024</v>
      </c>
      <c r="AD114" s="313">
        <f>'1.4'!AE112</f>
        <v>9654.376792211151</v>
      </c>
      <c r="AE114" s="313">
        <f>'1.4'!AF112</f>
        <v>10365.222683286571</v>
      </c>
      <c r="AF114" s="313">
        <f>'1.4'!AG112</f>
        <v>10308.940586271558</v>
      </c>
      <c r="AG114" s="313">
        <f>'1.4'!AH112</f>
        <v>13617.032173336374</v>
      </c>
      <c r="AH114" s="313">
        <f>'1.4'!AI112</f>
        <v>11474.313618978167</v>
      </c>
      <c r="AI114" s="313">
        <f>'1.4'!AJ112</f>
        <v>11796.242669987601</v>
      </c>
      <c r="AJ114" s="313">
        <f>'1.4'!AK112</f>
        <v>11683.710167988409</v>
      </c>
      <c r="AK114" s="313">
        <f>'1.4'!AL112</f>
        <v>14467.636373977179</v>
      </c>
      <c r="AL114" s="313">
        <f>'1.4'!AM112</f>
        <v>12858.788711034107</v>
      </c>
      <c r="AM114" s="313">
        <f>'1.4'!AN112</f>
        <v>13441.645287030067</v>
      </c>
      <c r="AN114" s="313">
        <f>'1.4'!AO112</f>
        <v>13378.177307029557</v>
      </c>
      <c r="AO114" s="313">
        <f>'1.4'!AP112</f>
        <v>15928.938864039987</v>
      </c>
      <c r="AP114" s="313">
        <f>'1.4'!AQ112</f>
        <v>14379.615037064686</v>
      </c>
      <c r="AQ114" s="313">
        <f>'1.4'!AR112</f>
        <v>13995.506070103987</v>
      </c>
      <c r="AR114" s="313">
        <f>'1.4'!AS112</f>
        <v>14261.754180112708</v>
      </c>
      <c r="AS114" s="313">
        <f>'1.4'!AT112</f>
        <v>18306.377118125733</v>
      </c>
      <c r="AT114" s="313">
        <f>'1.4'!AU112</f>
        <v>13687.24359</v>
      </c>
      <c r="AU114" s="313">
        <f>'1.4'!AV112</f>
        <v>14862.566581000001</v>
      </c>
      <c r="AV114" s="313">
        <f>'1.4'!AW112</f>
        <v>14504.327572</v>
      </c>
      <c r="AW114" s="313">
        <f>'1.4'!AX112</f>
        <v>19268.466612</v>
      </c>
      <c r="AX114" s="313">
        <f>'1.4'!AY112</f>
        <v>15460.100559398874</v>
      </c>
    </row>
    <row r="115" spans="1:50" hidden="1" x14ac:dyDescent="0.2">
      <c r="A115" s="317" t="s">
        <v>396</v>
      </c>
      <c r="B115" s="313">
        <f>'1.4'!C113</f>
        <v>2005.7169980597967</v>
      </c>
      <c r="C115" s="313">
        <f>'1.4'!D113</f>
        <v>3974.5729091184944</v>
      </c>
      <c r="D115" s="313">
        <f>'1.4'!E113</f>
        <v>3970.7142631183792</v>
      </c>
      <c r="E115" s="313">
        <f>'1.4'!F113</f>
        <v>3831.1383871142184</v>
      </c>
      <c r="F115" s="313">
        <f>'1.4'!G113</f>
        <v>2609.0450979921188</v>
      </c>
      <c r="G115" s="313">
        <f>'1.4'!H113</f>
        <v>4579.7225259861652</v>
      </c>
      <c r="H115" s="313">
        <f>'1.4'!I113</f>
        <v>4641.4223709859789</v>
      </c>
      <c r="I115" s="313">
        <f>'1.4'!J113</f>
        <v>4135.6040829875074</v>
      </c>
      <c r="J115" s="313">
        <f>'1.4'!K113</f>
        <v>3984.0089699822447</v>
      </c>
      <c r="K115" s="313">
        <f>'1.4'!L113</f>
        <v>5412.4969749758784</v>
      </c>
      <c r="L115" s="313">
        <f>'1.4'!M113</f>
        <v>5460.000820975667</v>
      </c>
      <c r="M115" s="313">
        <f>'1.4'!N113</f>
        <v>4743.8517179788587</v>
      </c>
      <c r="N115" s="313">
        <f>'1.4'!O113</f>
        <v>2241.1383109874323</v>
      </c>
      <c r="O115" s="313">
        <f>'1.4'!P113</f>
        <v>5416.2364469696277</v>
      </c>
      <c r="P115" s="313">
        <f>'1.4'!Q113</f>
        <v>5816.0981819673852</v>
      </c>
      <c r="Q115" s="313">
        <f>'1.4'!R113</f>
        <v>6517.0426179634542</v>
      </c>
      <c r="R115" s="313">
        <f>'1.4'!S113</f>
        <v>4003.5542058438923</v>
      </c>
      <c r="S115" s="313">
        <f>'1.4'!T113</f>
        <v>6154.6009837600186</v>
      </c>
      <c r="T115" s="313">
        <f>'1.4'!U113</f>
        <v>6670.6245697398981</v>
      </c>
      <c r="U115" s="313">
        <f>'1.4'!V113</f>
        <v>6049.1127387641309</v>
      </c>
      <c r="V115" s="313">
        <f>'1.4'!W113</f>
        <v>5156.4783611293315</v>
      </c>
      <c r="W115" s="313">
        <f>'1.4'!X113</f>
        <v>9212.6683182310662</v>
      </c>
      <c r="X115" s="313">
        <f>'1.4'!Y113</f>
        <v>8358.9903162096543</v>
      </c>
      <c r="Y115" s="313">
        <f>'1.4'!Z113</f>
        <v>9059.3185212272201</v>
      </c>
      <c r="Z115" s="313">
        <f>'1.4'!AA113</f>
        <v>4998.6868590906925</v>
      </c>
      <c r="AA115" s="313">
        <f>'1.4'!AB113</f>
        <v>9167.1412551663216</v>
      </c>
      <c r="AB115" s="313">
        <f>'1.4'!AC113</f>
        <v>7651.8596721388294</v>
      </c>
      <c r="AC115" s="313">
        <f>'1.4'!AD113</f>
        <v>9074.7175621646456</v>
      </c>
      <c r="AD115" s="313">
        <f>'1.4'!AE113</f>
        <v>4821.6489869436637</v>
      </c>
      <c r="AE115" s="313">
        <f>'1.4'!AF113</f>
        <v>8902.8730918959773</v>
      </c>
      <c r="AF115" s="313">
        <f>'1.4'!AG113</f>
        <v>8151.3423149047585</v>
      </c>
      <c r="AG115" s="313">
        <f>'1.4'!AH113</f>
        <v>9793.546471885571</v>
      </c>
      <c r="AH115" s="313">
        <f>'1.4'!AI113</f>
        <v>6178.7344970240974</v>
      </c>
      <c r="AI115" s="313">
        <f>'1.4'!AJ113</f>
        <v>9834.2733090383535</v>
      </c>
      <c r="AJ115" s="313">
        <f>'1.4'!AK113</f>
        <v>9737.2951780379753</v>
      </c>
      <c r="AK115" s="313">
        <f>'1.4'!AL113</f>
        <v>9328.8783310363833</v>
      </c>
      <c r="AL115" s="313">
        <f>'1.4'!AM113</f>
        <v>6713.796456072796</v>
      </c>
      <c r="AM115" s="313">
        <f>'1.4'!AN113</f>
        <v>10257.624492111221</v>
      </c>
      <c r="AN115" s="313">
        <f>'1.4'!AO113</f>
        <v>10179.867182110376</v>
      </c>
      <c r="AO115" s="313">
        <f>'1.4'!AP113</f>
        <v>10375.972332112504</v>
      </c>
      <c r="AP115" s="313">
        <f>'1.4'!AQ113</f>
        <v>8378.2777337656007</v>
      </c>
      <c r="AQ115" s="313">
        <f>'1.4'!AR113</f>
        <v>11691.891287672895</v>
      </c>
      <c r="AR115" s="313">
        <f>'1.4'!AS113</f>
        <v>11848.26283466852</v>
      </c>
      <c r="AS115" s="313">
        <f>'1.4'!AT113</f>
        <v>14298.834858599963</v>
      </c>
      <c r="AT115" s="313">
        <f>'1.4'!AU113</f>
        <v>8128.1827499999999</v>
      </c>
      <c r="AU115" s="313">
        <f>'1.4'!AV113</f>
        <v>14950.026647000001</v>
      </c>
      <c r="AV115" s="313">
        <f>'1.4'!AW113</f>
        <v>14557.320527</v>
      </c>
      <c r="AW115" s="313">
        <f>'1.4'!AX113</f>
        <v>17438.529059</v>
      </c>
      <c r="AX115" s="313">
        <f>'1.4'!AY113</f>
        <v>12305.291277108076</v>
      </c>
    </row>
    <row r="116" spans="1:50" hidden="1" x14ac:dyDescent="0.2">
      <c r="A116" s="11" t="s">
        <v>914</v>
      </c>
      <c r="B116" s="313">
        <f>'1.4'!C114</f>
        <v>7881.3125908038519</v>
      </c>
      <c r="C116" s="313">
        <f>'1.4'!D114</f>
        <v>7340.5325987773731</v>
      </c>
      <c r="D116" s="313">
        <f>'1.4'!E114</f>
        <v>9343.4539107048076</v>
      </c>
      <c r="E116" s="313">
        <f>'1.4'!F114</f>
        <v>9639.6120574996185</v>
      </c>
      <c r="F116" s="313">
        <f>'1.4'!G114</f>
        <v>7764.0874710384314</v>
      </c>
      <c r="G116" s="313">
        <f>'1.4'!H114</f>
        <v>8550.9758130277241</v>
      </c>
      <c r="H116" s="313">
        <f>'1.4'!I114</f>
        <v>9861.0703480348857</v>
      </c>
      <c r="I116" s="313">
        <f>'1.4'!J114</f>
        <v>10753.427770040049</v>
      </c>
      <c r="J116" s="313">
        <f>'1.4'!K114</f>
        <v>9987.4532263014717</v>
      </c>
      <c r="K116" s="313">
        <f>'1.4'!L114</f>
        <v>10895.252342264244</v>
      </c>
      <c r="L116" s="313">
        <f>'1.4'!M114</f>
        <v>12426.369835845726</v>
      </c>
      <c r="M116" s="313">
        <f>'1.4'!N114</f>
        <v>11626.812736440132</v>
      </c>
      <c r="N116" s="313">
        <f>'1.4'!O114</f>
        <v>6644.2135159345689</v>
      </c>
      <c r="O116" s="313">
        <f>'1.4'!P114</f>
        <v>7169.862531986113</v>
      </c>
      <c r="P116" s="313">
        <f>'1.4'!Q114</f>
        <v>8117.1687680146888</v>
      </c>
      <c r="Q116" s="313">
        <f>'1.4'!R114</f>
        <v>11631.938809030271</v>
      </c>
      <c r="R116" s="313">
        <f>'1.4'!S114</f>
        <v>8665.2477780752179</v>
      </c>
      <c r="S116" s="313">
        <f>'1.4'!T114</f>
        <v>9621.3562241417912</v>
      </c>
      <c r="T116" s="313">
        <f>'1.4'!U114</f>
        <v>11274.39817807934</v>
      </c>
      <c r="U116" s="313">
        <f>'1.4'!V114</f>
        <v>11837.471723079701</v>
      </c>
      <c r="V116" s="313">
        <f>'1.4'!W114</f>
        <v>7787.2784857834695</v>
      </c>
      <c r="W116" s="313">
        <f>'1.4'!X114</f>
        <v>9745.4602737304704</v>
      </c>
      <c r="X116" s="313">
        <f>'1.4'!Y114</f>
        <v>9145.6466855375365</v>
      </c>
      <c r="Y116" s="313">
        <f>'1.4'!Z114</f>
        <v>12222.388140573019</v>
      </c>
      <c r="Z116" s="313">
        <f>'1.4'!AA114</f>
        <v>8189.772862195211</v>
      </c>
      <c r="AA116" s="313">
        <f>'1.4'!AB114</f>
        <v>10751.671715231996</v>
      </c>
      <c r="AB116" s="313">
        <f>'1.4'!AC114</f>
        <v>9763.4513681960798</v>
      </c>
      <c r="AC116" s="313">
        <f>'1.4'!AD114</f>
        <v>12441.705371497974</v>
      </c>
      <c r="AD116" s="313">
        <f>'1.4'!AE114</f>
        <v>5287.4195853489146</v>
      </c>
      <c r="AE116" s="313">
        <f>'1.4'!AF114</f>
        <v>4442.6844243054611</v>
      </c>
      <c r="AF116" s="313">
        <f>'1.4'!AG114</f>
        <v>5843.6484763911667</v>
      </c>
      <c r="AG116" s="313">
        <f>'1.4'!AH114</f>
        <v>8501.6926755721015</v>
      </c>
      <c r="AH116" s="313">
        <f>'1.4'!AI114</f>
        <v>6601.596098847559</v>
      </c>
      <c r="AI116" s="313">
        <f>'1.4'!AJ114</f>
        <v>6726.3639377889449</v>
      </c>
      <c r="AJ116" s="313">
        <f>'1.4'!AK114</f>
        <v>8345.7335920256301</v>
      </c>
      <c r="AK116" s="313">
        <f>'1.4'!AL114</f>
        <v>10560.323260820731</v>
      </c>
      <c r="AL116" s="313">
        <f>'1.4'!AM114</f>
        <v>8553.6908728273484</v>
      </c>
      <c r="AM116" s="313">
        <f>'1.4'!AN114</f>
        <v>7869.0106458012469</v>
      </c>
      <c r="AN116" s="313">
        <f>'1.4'!AO114</f>
        <v>10081.772961810691</v>
      </c>
      <c r="AO116" s="313">
        <f>'1.4'!AP114</f>
        <v>13612.138339613803</v>
      </c>
      <c r="AP116" s="313">
        <f>'1.4'!AQ114</f>
        <v>11976.790094923796</v>
      </c>
      <c r="AQ116" s="313">
        <f>'1.4'!AR114</f>
        <v>11935.664955067223</v>
      </c>
      <c r="AR116" s="313">
        <f>'1.4'!AS114</f>
        <v>14757.223658043304</v>
      </c>
      <c r="AS116" s="313">
        <f>'1.4'!AT114</f>
        <v>20846.735024975085</v>
      </c>
      <c r="AT116" s="313">
        <f>'1.4'!AU114</f>
        <v>10391.990789000001</v>
      </c>
      <c r="AU116" s="313">
        <f>'1.4'!AV114</f>
        <v>8934.8449040000014</v>
      </c>
      <c r="AV116" s="313">
        <f>'1.4'!AW114</f>
        <v>9973.1726999999992</v>
      </c>
      <c r="AW116" s="313">
        <f>'1.4'!AX114</f>
        <v>17095.034561</v>
      </c>
      <c r="AX116" s="313">
        <f>'1.4'!AY114</f>
        <v>7426.4467783600567</v>
      </c>
    </row>
    <row r="117" spans="1:50" hidden="1" x14ac:dyDescent="0.2">
      <c r="A117" s="317" t="s">
        <v>330</v>
      </c>
      <c r="B117" s="313">
        <f>'1.4'!C115</f>
        <v>7926.1505658573833</v>
      </c>
      <c r="C117" s="313">
        <f>'1.4'!D115</f>
        <v>7415.2482608665759</v>
      </c>
      <c r="D117" s="313">
        <f>'1.4'!E115</f>
        <v>9448.3086998299932</v>
      </c>
      <c r="E117" s="313">
        <f>'1.4'!F115</f>
        <v>9909.384356821698</v>
      </c>
      <c r="F117" s="313">
        <f>'1.4'!G115</f>
        <v>8003.5495700172578</v>
      </c>
      <c r="G117" s="313">
        <f>'1.4'!H115</f>
        <v>8653.5018580186588</v>
      </c>
      <c r="H117" s="313">
        <f>'1.4'!I115</f>
        <v>10011.471803021586</v>
      </c>
      <c r="I117" s="313">
        <f>'1.4'!J115</f>
        <v>10939.604329023587</v>
      </c>
      <c r="J117" s="313">
        <f>'1.4'!K115</f>
        <v>10082.547975146073</v>
      </c>
      <c r="K117" s="313">
        <f>'1.4'!L115</f>
        <v>10959.788278158783</v>
      </c>
      <c r="L117" s="313">
        <f>'1.4'!M115</f>
        <v>12830.156431185882</v>
      </c>
      <c r="M117" s="313">
        <f>'1.4'!N115</f>
        <v>11791.606456170835</v>
      </c>
      <c r="N117" s="313">
        <f>'1.4'!O115</f>
        <v>6676.0350129050285</v>
      </c>
      <c r="O117" s="313">
        <f>'1.4'!P115</f>
        <v>7266.2522088966316</v>
      </c>
      <c r="P117" s="313">
        <f>'1.4'!Q115</f>
        <v>8259.5614718825018</v>
      </c>
      <c r="Q117" s="313">
        <f>'1.4'!R115</f>
        <v>11846.07720683148</v>
      </c>
      <c r="R117" s="313">
        <f>'1.4'!S115</f>
        <v>8912.0653030033554</v>
      </c>
      <c r="S117" s="313">
        <f>'1.4'!T115</f>
        <v>10095.2969090038</v>
      </c>
      <c r="T117" s="313">
        <f>'1.4'!U115</f>
        <v>11531.982522004342</v>
      </c>
      <c r="U117" s="313">
        <f>'1.4'!V115</f>
        <v>12095.576373004553</v>
      </c>
      <c r="V117" s="313">
        <f>'1.4'!W115</f>
        <v>7892.9071209054164</v>
      </c>
      <c r="W117" s="313">
        <f>'1.4'!X115</f>
        <v>9876.4073508816473</v>
      </c>
      <c r="X117" s="313">
        <f>'1.4'!Y115</f>
        <v>9448.1569708867792</v>
      </c>
      <c r="Y117" s="313">
        <f>'1.4'!Z115</f>
        <v>12462.871711850654</v>
      </c>
      <c r="Z117" s="313">
        <f>'1.4'!AA115</f>
        <v>8297.2024231072974</v>
      </c>
      <c r="AA117" s="313">
        <f>'1.4'!AB115</f>
        <v>10863.498239140485</v>
      </c>
      <c r="AB117" s="313">
        <f>'1.4'!AC115</f>
        <v>9847.4457121273444</v>
      </c>
      <c r="AC117" s="313">
        <f>'1.4'!AD115</f>
        <v>12847.207018166137</v>
      </c>
      <c r="AD117" s="313">
        <f>'1.4'!AE115</f>
        <v>5352.7203453436614</v>
      </c>
      <c r="AE117" s="313">
        <f>'1.4'!AF115</f>
        <v>4582.5204282942123</v>
      </c>
      <c r="AF117" s="313">
        <f>'1.4'!AG115</f>
        <v>5954.1725503822763</v>
      </c>
      <c r="AG117" s="313">
        <f>'1.4'!AH115</f>
        <v>8683.2961465574936</v>
      </c>
      <c r="AH117" s="313">
        <f>'1.4'!AI115</f>
        <v>6774.5721721075806</v>
      </c>
      <c r="AI117" s="313">
        <f>'1.4'!AJ115</f>
        <v>6940.081314110209</v>
      </c>
      <c r="AJ117" s="313">
        <f>'1.4'!AK115</f>
        <v>8417.6068971336717</v>
      </c>
      <c r="AK117" s="313">
        <f>'1.4'!AL115</f>
        <v>10793.604082171403</v>
      </c>
      <c r="AL117" s="313">
        <f>'1.4'!AM115</f>
        <v>8698.7663500453327</v>
      </c>
      <c r="AM117" s="313">
        <f>'1.4'!AN115</f>
        <v>8029.1358890418442</v>
      </c>
      <c r="AN117" s="313">
        <f>'1.4'!AO115</f>
        <v>10243.292475053384</v>
      </c>
      <c r="AO117" s="313">
        <f>'1.4'!AP115</f>
        <v>13917.43610707253</v>
      </c>
      <c r="AP117" s="313">
        <f>'1.4'!AQ115</f>
        <v>12247.806267206424</v>
      </c>
      <c r="AQ117" s="313">
        <f>'1.4'!AR115</f>
        <v>12066.210451203362</v>
      </c>
      <c r="AR117" s="313">
        <f>'1.4'!AS115</f>
        <v>14957.434261252092</v>
      </c>
      <c r="AS117" s="313">
        <f>'1.4'!AT115</f>
        <v>21213.46656035753</v>
      </c>
      <c r="AT117" s="313">
        <f>'1.4'!AU115</f>
        <v>10465.220498000001</v>
      </c>
      <c r="AU117" s="313">
        <f>'1.4'!AV115</f>
        <v>9085.4753820000005</v>
      </c>
      <c r="AV117" s="313">
        <f>'1.4'!AW115</f>
        <v>10170.891524999999</v>
      </c>
      <c r="AW117" s="313">
        <f>'1.4'!AX115</f>
        <v>17327.292934000001</v>
      </c>
      <c r="AX117" s="313">
        <f>'1.4'!AY115</f>
        <v>7589.8117845788965</v>
      </c>
    </row>
    <row r="118" spans="1:50" hidden="1" x14ac:dyDescent="0.2">
      <c r="A118" s="317" t="s">
        <v>527</v>
      </c>
      <c r="B118" s="313">
        <f>'1.4'!C116</f>
        <v>44.837975053531849</v>
      </c>
      <c r="C118" s="313">
        <f>'1.4'!D116</f>
        <v>74.715662089202681</v>
      </c>
      <c r="D118" s="313">
        <f>'1.4'!E116</f>
        <v>104.85478912518565</v>
      </c>
      <c r="E118" s="313">
        <f>'1.4'!F116</f>
        <v>269.7722993220799</v>
      </c>
      <c r="F118" s="313">
        <f>'1.4'!G116</f>
        <v>239.46209897882636</v>
      </c>
      <c r="G118" s="313">
        <f>'1.4'!H116</f>
        <v>102.52604499093448</v>
      </c>
      <c r="H118" s="313">
        <f>'1.4'!I116</f>
        <v>150.40145498670125</v>
      </c>
      <c r="I118" s="313">
        <f>'1.4'!J116</f>
        <v>186.17655898353797</v>
      </c>
      <c r="J118" s="313">
        <f>'1.4'!K116</f>
        <v>95.094748844601696</v>
      </c>
      <c r="K118" s="313">
        <f>'1.4'!L116</f>
        <v>64.535935894539136</v>
      </c>
      <c r="L118" s="313">
        <f>'1.4'!M116</f>
        <v>403.78659534015543</v>
      </c>
      <c r="M118" s="313">
        <f>'1.4'!N116</f>
        <v>164.79371973070371</v>
      </c>
      <c r="N118" s="313">
        <f>'1.4'!O116</f>
        <v>31.821496970459201</v>
      </c>
      <c r="O118" s="313">
        <f>'1.4'!P116</f>
        <v>96.389676910518716</v>
      </c>
      <c r="P118" s="313">
        <f>'1.4'!Q116</f>
        <v>142.39270386781283</v>
      </c>
      <c r="Q118" s="313">
        <f>'1.4'!R116</f>
        <v>214.13839780120927</v>
      </c>
      <c r="R118" s="313">
        <f>'1.4'!S116</f>
        <v>246.8175249281374</v>
      </c>
      <c r="S118" s="313">
        <f>'1.4'!T116</f>
        <v>473.94068486200894</v>
      </c>
      <c r="T118" s="313">
        <f>'1.4'!U116</f>
        <v>257.5843439250026</v>
      </c>
      <c r="U118" s="313">
        <f>'1.4'!V116</f>
        <v>258.10464992485106</v>
      </c>
      <c r="V118" s="313">
        <f>'1.4'!W116</f>
        <v>105.62863512194647</v>
      </c>
      <c r="W118" s="313">
        <f>'1.4'!X116</f>
        <v>130.94707715117619</v>
      </c>
      <c r="X118" s="313">
        <f>'1.4'!Y116</f>
        <v>302.51028534924302</v>
      </c>
      <c r="Y118" s="313">
        <f>'1.4'!Z116</f>
        <v>240.48357127763424</v>
      </c>
      <c r="Z118" s="313">
        <f>'1.4'!AA116</f>
        <v>107.42956091208612</v>
      </c>
      <c r="AA118" s="313">
        <f>'1.4'!AB116</f>
        <v>111.82652390848791</v>
      </c>
      <c r="AB118" s="313">
        <f>'1.4'!AC116</f>
        <v>83.994343931264083</v>
      </c>
      <c r="AC118" s="313">
        <f>'1.4'!AD116</f>
        <v>405.50164666816187</v>
      </c>
      <c r="AD118" s="313">
        <f>'1.4'!AE116</f>
        <v>65.300759994747196</v>
      </c>
      <c r="AE118" s="313">
        <f>'1.4'!AF116</f>
        <v>139.83600398875157</v>
      </c>
      <c r="AF118" s="313">
        <f>'1.4'!AG116</f>
        <v>110.52407399110943</v>
      </c>
      <c r="AG118" s="313">
        <f>'1.4'!AH116</f>
        <v>181.60347098539177</v>
      </c>
      <c r="AH118" s="313">
        <f>'1.4'!AI116</f>
        <v>172.97607326002131</v>
      </c>
      <c r="AI118" s="313">
        <f>'1.4'!AJ116</f>
        <v>213.71737632126451</v>
      </c>
      <c r="AJ118" s="313">
        <f>'1.4'!AK116</f>
        <v>71.873305108041478</v>
      </c>
      <c r="AK118" s="313">
        <f>'1.4'!AL116</f>
        <v>233.28082135067265</v>
      </c>
      <c r="AL118" s="313">
        <f>'1.4'!AM116</f>
        <v>145.075477217984</v>
      </c>
      <c r="AM118" s="313">
        <f>'1.4'!AN116</f>
        <v>160.12524324059709</v>
      </c>
      <c r="AN118" s="313">
        <f>'1.4'!AO116</f>
        <v>161.51951324269208</v>
      </c>
      <c r="AO118" s="313">
        <f>'1.4'!AP116</f>
        <v>305.29776745872692</v>
      </c>
      <c r="AP118" s="313">
        <f>'1.4'!AQ116</f>
        <v>271.01617228262802</v>
      </c>
      <c r="AQ118" s="313">
        <f>'1.4'!AR116</f>
        <v>130.54549613613878</v>
      </c>
      <c r="AR118" s="313">
        <f>'1.4'!AS116</f>
        <v>200.21060320878877</v>
      </c>
      <c r="AS118" s="313">
        <f>'1.4'!AT116</f>
        <v>366.73153538244441</v>
      </c>
      <c r="AT118" s="313">
        <f>'1.4'!AU116</f>
        <v>73.229709</v>
      </c>
      <c r="AU118" s="313">
        <f>'1.4'!AV116</f>
        <v>150.63047800000001</v>
      </c>
      <c r="AV118" s="313">
        <f>'1.4'!AW116</f>
        <v>197.71882500000001</v>
      </c>
      <c r="AW118" s="313">
        <f>'1.4'!AX116</f>
        <v>232.25837300000001</v>
      </c>
      <c r="AX118" s="313">
        <f>'1.4'!AY116</f>
        <v>163.36500621883985</v>
      </c>
    </row>
    <row r="119" spans="1:50" hidden="1" x14ac:dyDescent="0.2">
      <c r="A119" t="s">
        <v>564</v>
      </c>
      <c r="B119" s="313">
        <f>'1.4'!C117</f>
        <v>9051.4581757000997</v>
      </c>
      <c r="C119" s="313">
        <f>'1.4'!D117</f>
        <v>-67.249294448178262</v>
      </c>
      <c r="D119" s="313">
        <f>'1.4'!E117</f>
        <v>-3917.6477445121272</v>
      </c>
      <c r="E119" s="313">
        <f>'1.4'!F117</f>
        <v>2946.4242522754212</v>
      </c>
      <c r="F119" s="313">
        <f>'1.4'!G117</f>
        <v>12466.482274694077</v>
      </c>
      <c r="G119" s="313">
        <f>'1.4'!H117</f>
        <v>-759.77107752568554</v>
      </c>
      <c r="H119" s="313">
        <f>'1.4'!I117</f>
        <v>-4556.2308188719326</v>
      </c>
      <c r="I119" s="313">
        <f>'1.4'!J117</f>
        <v>7287.6564053378097</v>
      </c>
      <c r="J119" s="313">
        <f>'1.4'!K117</f>
        <v>11567.350853156604</v>
      </c>
      <c r="K119" s="313">
        <f>'1.4'!L117</f>
        <v>-1565.1312457431195</v>
      </c>
      <c r="L119" s="313">
        <f>'1.4'!M117</f>
        <v>-6355.3806521190854</v>
      </c>
      <c r="M119" s="313">
        <f>'1.4'!N117</f>
        <v>9192.1523141996149</v>
      </c>
      <c r="N119" s="313">
        <f>'1.4'!O117</f>
        <v>21155.064454968757</v>
      </c>
      <c r="O119" s="313">
        <f>'1.4'!P117</f>
        <v>3381.2286982757651</v>
      </c>
      <c r="P119" s="313">
        <f>'1.4'!Q117</f>
        <v>-3030.829495988015</v>
      </c>
      <c r="Q119" s="313">
        <f>'1.4'!R117</f>
        <v>-881.76201034558471</v>
      </c>
      <c r="R119" s="313">
        <f>'1.4'!S117</f>
        <v>17563.347846308985</v>
      </c>
      <c r="S119" s="313">
        <f>'1.4'!T117</f>
        <v>-505.00451693311334</v>
      </c>
      <c r="T119" s="313">
        <f>'1.4'!U117</f>
        <v>-6475.4488824290165</v>
      </c>
      <c r="U119" s="313">
        <f>'1.4'!V117</f>
        <v>2654.9551185611344</v>
      </c>
      <c r="V119" s="313">
        <f>'1.4'!W117</f>
        <v>38144.411356734927</v>
      </c>
      <c r="W119" s="313">
        <f>'1.4'!X117</f>
        <v>-7638.9445552371762</v>
      </c>
      <c r="X119" s="313">
        <f>'1.4'!Y117</f>
        <v>-3202.8015991483117</v>
      </c>
      <c r="Y119" s="313">
        <f>'1.4'!Z117</f>
        <v>-12802.748242616828</v>
      </c>
      <c r="Z119" s="313">
        <f>'1.4'!AA117</f>
        <v>34438.897502312524</v>
      </c>
      <c r="AA119" s="313">
        <f>'1.4'!AB117</f>
        <v>-2513.0645654625259</v>
      </c>
      <c r="AB119" s="313">
        <f>'1.4'!AC117</f>
        <v>2925.0529402239918</v>
      </c>
      <c r="AC119" s="313">
        <f>'1.4'!AD117</f>
        <v>-21784.734541134385</v>
      </c>
      <c r="AD119" s="313">
        <f>'1.4'!AE117</f>
        <v>43825.76713618153</v>
      </c>
      <c r="AE119" s="313">
        <f>'1.4'!AF117</f>
        <v>4363.93593931754</v>
      </c>
      <c r="AF119" s="313">
        <f>'1.4'!AG117</f>
        <v>6620.9803897770616</v>
      </c>
      <c r="AG119" s="313">
        <f>'1.4'!AH117</f>
        <v>-19916.400204739621</v>
      </c>
      <c r="AH119" s="313">
        <f>'1.4'!AI117</f>
        <v>36233.617185068084</v>
      </c>
      <c r="AI119" s="313">
        <f>'1.4'!AJ117</f>
        <v>5731.8263284121349</v>
      </c>
      <c r="AJ119" s="313">
        <f>'1.4'!AK117</f>
        <v>-1426.9997919686721</v>
      </c>
      <c r="AK119" s="313">
        <f>'1.4'!AL117</f>
        <v>-8925.4815064612194</v>
      </c>
      <c r="AL119" s="313">
        <f>'1.4'!AM117</f>
        <v>34779.808191087126</v>
      </c>
      <c r="AM119" s="313">
        <f>'1.4'!AN117</f>
        <v>2566.730402451125</v>
      </c>
      <c r="AN119" s="313">
        <f>'1.4'!AO117</f>
        <v>-2904.5328237306094</v>
      </c>
      <c r="AO119" s="313">
        <f>'1.4'!AP117</f>
        <v>2361.4261288538692</v>
      </c>
      <c r="AP119" s="313">
        <f>'1.4'!AQ117</f>
        <v>47942.109064256772</v>
      </c>
      <c r="AQ119" s="313">
        <f>'1.4'!AR117</f>
        <v>-9333.619267072354</v>
      </c>
      <c r="AR119" s="313">
        <f>'1.4'!AS117</f>
        <v>24112.080510708125</v>
      </c>
      <c r="AS119" s="313">
        <f>'1.4'!AT117</f>
        <v>-33198.467182379245</v>
      </c>
      <c r="AT119" s="313">
        <f>'1.4'!AU117</f>
        <v>65995.974230708292</v>
      </c>
      <c r="AU119" s="313">
        <f>'1.4'!AV117</f>
        <v>6919.2188011239632</v>
      </c>
      <c r="AV119" s="313">
        <f>'1.4'!AW117</f>
        <v>38976.393463811459</v>
      </c>
      <c r="AW119" s="313">
        <f>'1.4'!AX117</f>
        <v>-2305.8292994842632</v>
      </c>
      <c r="AX119" s="313">
        <f>'1.4'!AY117</f>
        <v>66808.709527517611</v>
      </c>
    </row>
    <row r="120" spans="1:50" hidden="1" x14ac:dyDescent="0.2">
      <c r="A120" t="s">
        <v>329</v>
      </c>
      <c r="B120" s="313">
        <f>'1.4'!C118</f>
        <v>8238.8000496761524</v>
      </c>
      <c r="C120" s="313">
        <f>'1.4'!D118</f>
        <v>-805.1528788057185</v>
      </c>
      <c r="D120" s="313">
        <f>'1.4'!E118</f>
        <v>-4605.4327010099223</v>
      </c>
      <c r="E120" s="313">
        <f>'1.4'!F118</f>
        <v>1495.0116113169788</v>
      </c>
      <c r="F120" s="313">
        <f>'1.4'!G118</f>
        <v>12083.012424304019</v>
      </c>
      <c r="G120" s="313">
        <f>'1.4'!H118</f>
        <v>-2151.452063253455</v>
      </c>
      <c r="H120" s="313">
        <f>'1.4'!I118</f>
        <v>-6477.9699225699442</v>
      </c>
      <c r="I120" s="313">
        <f>'1.4'!J118</f>
        <v>4892.650602734866</v>
      </c>
      <c r="J120" s="313">
        <f>'1.4'!K118</f>
        <v>9526.2801294048841</v>
      </c>
      <c r="K120" s="313">
        <f>'1.4'!L118</f>
        <v>-4196.6776444436837</v>
      </c>
      <c r="L120" s="313">
        <f>'1.4'!M118</f>
        <v>-8605.5209566874837</v>
      </c>
      <c r="M120" s="313">
        <f>'1.4'!N118</f>
        <v>6101.5590499267419</v>
      </c>
      <c r="N120" s="313">
        <f>'1.4'!O118</f>
        <v>20914.788017184444</v>
      </c>
      <c r="O120" s="313">
        <f>'1.4'!P118</f>
        <v>2992.2894898618106</v>
      </c>
      <c r="P120" s="313">
        <f>'1.4'!Q118</f>
        <v>-4459.1405459944071</v>
      </c>
      <c r="Q120" s="313">
        <f>'1.4'!R118</f>
        <v>-2744.9492009664391</v>
      </c>
      <c r="R120" s="313">
        <f>'1.4'!S118</f>
        <v>15808.104838897038</v>
      </c>
      <c r="S120" s="313">
        <f>'1.4'!T118</f>
        <v>-2873.8750466051861</v>
      </c>
      <c r="T120" s="313">
        <f>'1.4'!U118</f>
        <v>-8641.7886209683784</v>
      </c>
      <c r="U120" s="313">
        <f>'1.4'!V118</f>
        <v>-438.59856795788801</v>
      </c>
      <c r="V120" s="313">
        <f>'1.4'!W118</f>
        <v>36176.058646645368</v>
      </c>
      <c r="W120" s="313">
        <f>'1.4'!X118</f>
        <v>-9059.5928789538739</v>
      </c>
      <c r="X120" s="313">
        <f>'1.4'!Y118</f>
        <v>-4714.0492235502898</v>
      </c>
      <c r="Y120" s="313">
        <f>'1.4'!Z118</f>
        <v>-19727.668994477252</v>
      </c>
      <c r="Z120" s="313">
        <f>'1.4'!AA118</f>
        <v>31667.296532054883</v>
      </c>
      <c r="AA120" s="313">
        <f>'1.4'!AB118</f>
        <v>-8673.6074468163861</v>
      </c>
      <c r="AB120" s="313">
        <f>'1.4'!AC118</f>
        <v>-913.01330228061124</v>
      </c>
      <c r="AC120" s="313">
        <f>'1.4'!AD118</f>
        <v>-24793.736321261822</v>
      </c>
      <c r="AD120" s="313">
        <f>'1.4'!AE118</f>
        <v>39372.074046205831</v>
      </c>
      <c r="AE120" s="313">
        <f>'1.4'!AF118</f>
        <v>195.02489363354107</v>
      </c>
      <c r="AF120" s="313">
        <f>'1.4'!AG118</f>
        <v>3370.2770769026247</v>
      </c>
      <c r="AG120" s="313">
        <f>'1.4'!AH118</f>
        <v>-21631.548266524944</v>
      </c>
      <c r="AH120" s="313">
        <f>'1.4'!AI118</f>
        <v>33136.140686009356</v>
      </c>
      <c r="AI120" s="313">
        <f>'1.4'!AJ118</f>
        <v>3888.356011778902</v>
      </c>
      <c r="AJ120" s="313">
        <f>'1.4'!AK118</f>
        <v>-4193.4602272539341</v>
      </c>
      <c r="AK120" s="313">
        <f>'1.4'!AL118</f>
        <v>-12059.667706514505</v>
      </c>
      <c r="AL120" s="313">
        <f>'1.4'!AM118</f>
        <v>32362.519109147048</v>
      </c>
      <c r="AM120" s="313">
        <f>'1.4'!AN118</f>
        <v>-1552.3407540241315</v>
      </c>
      <c r="AN120" s="313">
        <f>'1.4'!AO118</f>
        <v>-6580.3614492118359</v>
      </c>
      <c r="AO120" s="313">
        <f>'1.4'!AP118</f>
        <v>-1347.9596866058127</v>
      </c>
      <c r="AP120" s="313">
        <f>'1.4'!AQ118</f>
        <v>46279.453195781331</v>
      </c>
      <c r="AQ120" s="313">
        <f>'1.4'!AR118</f>
        <v>-11677.684145512787</v>
      </c>
      <c r="AR120" s="313">
        <f>'1.4'!AS118</f>
        <v>21656.456123103912</v>
      </c>
      <c r="AS120" s="313">
        <f>'1.4'!AT118</f>
        <v>-36457.4964971726</v>
      </c>
      <c r="AT120" s="313">
        <f>'1.4'!AU118</f>
        <v>64040.91074599998</v>
      </c>
      <c r="AU120" s="313">
        <f>'1.4'!AV118</f>
        <v>4618.1629350000294</v>
      </c>
      <c r="AV120" s="313">
        <f>'1.4'!AW118</f>
        <v>36715.277987999987</v>
      </c>
      <c r="AW120" s="313">
        <f>'1.4'!AX118</f>
        <v>-5257.6164089999511</v>
      </c>
      <c r="AX120" s="313">
        <f>'1.4'!AY118</f>
        <v>66808.709527517611</v>
      </c>
    </row>
    <row r="121" spans="1:50" hidden="1" x14ac:dyDescent="0.2">
      <c r="B121" s="313"/>
      <c r="C121" s="313"/>
      <c r="D121" s="313"/>
      <c r="E121" s="313"/>
      <c r="F121" s="313"/>
      <c r="G121" s="313"/>
      <c r="H121" s="313"/>
      <c r="I121" s="313"/>
      <c r="J121" s="313"/>
      <c r="K121" s="313"/>
      <c r="L121" s="313"/>
      <c r="M121" s="313"/>
      <c r="N121" s="313"/>
      <c r="O121" s="313"/>
      <c r="P121" s="313"/>
      <c r="Q121" s="313"/>
      <c r="R121" s="313"/>
      <c r="S121" s="313"/>
      <c r="T121" s="313"/>
      <c r="U121" s="313"/>
      <c r="V121" s="313"/>
      <c r="W121" s="313"/>
      <c r="X121" s="313"/>
      <c r="Y121" s="313"/>
      <c r="Z121" s="313"/>
      <c r="AA121" s="313"/>
      <c r="AB121" s="313"/>
      <c r="AC121" s="313"/>
      <c r="AD121" s="313"/>
      <c r="AE121" s="313"/>
      <c r="AF121" s="313"/>
      <c r="AG121" s="313"/>
      <c r="AH121" s="313"/>
      <c r="AI121" s="313"/>
      <c r="AJ121" s="313"/>
      <c r="AK121" s="313"/>
      <c r="AL121" s="313"/>
      <c r="AM121" s="313"/>
      <c r="AN121" s="313"/>
      <c r="AO121" s="313"/>
      <c r="AP121" s="313"/>
      <c r="AQ121" s="313"/>
      <c r="AR121" s="313"/>
      <c r="AS121" s="313"/>
      <c r="AT121" s="313"/>
      <c r="AU121" s="313"/>
      <c r="AV121" s="313"/>
      <c r="AW121" s="313"/>
      <c r="AX121" s="313"/>
    </row>
    <row r="122" spans="1:50" hidden="1" x14ac:dyDescent="0.2">
      <c r="A122" s="318" t="s">
        <v>221</v>
      </c>
      <c r="B122" s="318"/>
      <c r="C122" s="318"/>
      <c r="D122" s="318"/>
      <c r="E122" s="318"/>
      <c r="F122" s="318"/>
      <c r="G122" s="318"/>
      <c r="H122" s="318"/>
      <c r="I122" s="318"/>
      <c r="J122" s="318"/>
      <c r="K122" s="318"/>
      <c r="L122" s="318"/>
      <c r="M122" s="318"/>
      <c r="N122" s="318"/>
      <c r="O122" s="318"/>
      <c r="P122" s="318"/>
      <c r="Q122" s="318"/>
      <c r="R122" s="318"/>
      <c r="S122" s="318"/>
      <c r="T122" s="318"/>
      <c r="U122" s="318"/>
      <c r="V122" s="318"/>
      <c r="W122" s="318"/>
      <c r="X122" s="318"/>
      <c r="Y122" s="318"/>
      <c r="Z122" s="318"/>
      <c r="AA122" s="318"/>
      <c r="AB122" s="318"/>
      <c r="AC122" s="318"/>
      <c r="AD122" s="318"/>
      <c r="AE122" s="318"/>
      <c r="AF122" s="318"/>
      <c r="AG122" s="318"/>
      <c r="AH122" s="318"/>
      <c r="AI122" s="318"/>
      <c r="AJ122" s="318"/>
      <c r="AK122" s="318"/>
      <c r="AL122" s="318"/>
      <c r="AM122" s="318"/>
      <c r="AN122" s="318"/>
      <c r="AO122" s="318"/>
      <c r="AP122" s="318"/>
      <c r="AQ122" s="318"/>
      <c r="AR122" s="318"/>
      <c r="AS122" s="318"/>
      <c r="AT122" s="318"/>
      <c r="AU122" s="318"/>
      <c r="AV122" s="318"/>
      <c r="AW122" s="318"/>
      <c r="AX122" s="318"/>
    </row>
    <row r="123" spans="1:50" hidden="1" x14ac:dyDescent="0.2">
      <c r="A123" s="313" t="s">
        <v>559</v>
      </c>
      <c r="B123" s="313">
        <f>'1.4'!C121</f>
        <v>343015.92370962282</v>
      </c>
      <c r="C123" s="313">
        <f>'1.4'!D121</f>
        <v>339049.31788661436</v>
      </c>
      <c r="D123" s="313">
        <f>'1.4'!E121</f>
        <v>352383.29943284439</v>
      </c>
      <c r="E123" s="313">
        <f>'1.4'!F121</f>
        <v>387849.79239544738</v>
      </c>
      <c r="F123" s="313">
        <f>'1.4'!G121</f>
        <v>399723.05813677271</v>
      </c>
      <c r="G123" s="313">
        <f>'1.4'!H121</f>
        <v>391169.16454229451</v>
      </c>
      <c r="H123" s="313">
        <f>'1.4'!I121</f>
        <v>399037.89725780184</v>
      </c>
      <c r="I123" s="313">
        <f>'1.4'!J121</f>
        <v>427706.89473666321</v>
      </c>
      <c r="J123" s="313">
        <f>'1.4'!K121</f>
        <v>451652.25945473264</v>
      </c>
      <c r="K123" s="313">
        <f>'1.4'!L121</f>
        <v>422974.22050879715</v>
      </c>
      <c r="L123" s="313">
        <f>'1.4'!M121</f>
        <v>449048.11810950772</v>
      </c>
      <c r="M123" s="313">
        <f>'1.4'!N121</f>
        <v>478657.51273435587</v>
      </c>
      <c r="N123" s="313">
        <f>'1.4'!O121</f>
        <v>480253.50583097315</v>
      </c>
      <c r="O123" s="313">
        <f>'1.4'!P121</f>
        <v>481555.39937399066</v>
      </c>
      <c r="P123" s="313">
        <f>'1.4'!Q121</f>
        <v>466245.53582447564</v>
      </c>
      <c r="Q123" s="313">
        <f>'1.4'!R121</f>
        <v>553459.63741931214</v>
      </c>
      <c r="R123" s="313">
        <f>'1.4'!S121</f>
        <v>542181.42928787461</v>
      </c>
      <c r="S123" s="313">
        <f>'1.4'!T121</f>
        <v>497390.49837926513</v>
      </c>
      <c r="T123" s="313">
        <f>'1.4'!U121</f>
        <v>501843.19992669526</v>
      </c>
      <c r="U123" s="313">
        <f>'1.4'!V121</f>
        <v>550192.51149397949</v>
      </c>
      <c r="V123" s="313">
        <f>'1.4'!W121</f>
        <v>566332.91094570979</v>
      </c>
      <c r="W123" s="313">
        <f>'1.4'!X121</f>
        <v>569056.74725282949</v>
      </c>
      <c r="X123" s="313">
        <f>'1.4'!Y121</f>
        <v>524750.7719662548</v>
      </c>
      <c r="Y123" s="313">
        <f>'1.4'!Z121</f>
        <v>587196.65734660684</v>
      </c>
      <c r="Z123" s="313">
        <f>'1.4'!AA121</f>
        <v>636743.66179524723</v>
      </c>
      <c r="AA123" s="313">
        <f>'1.4'!AB121</f>
        <v>567910.80563561886</v>
      </c>
      <c r="AB123" s="313">
        <f>'1.4'!AC121</f>
        <v>548055.32975947403</v>
      </c>
      <c r="AC123" s="313">
        <f>'1.4'!AD121</f>
        <v>641013.56633781141</v>
      </c>
      <c r="AD123" s="313">
        <f>'1.4'!AE121</f>
        <v>625673.87022898113</v>
      </c>
      <c r="AE123" s="313">
        <f>'1.4'!AF121</f>
        <v>585138.91810714919</v>
      </c>
      <c r="AF123" s="313">
        <f>'1.4'!AG121</f>
        <v>575179.40768480662</v>
      </c>
      <c r="AG123" s="313">
        <f>'1.4'!AH121</f>
        <v>650886.22135675477</v>
      </c>
      <c r="AH123" s="313">
        <f>'1.4'!AI121</f>
        <v>660850.37310284632</v>
      </c>
      <c r="AI123" s="313">
        <f>'1.4'!AJ121</f>
        <v>629637.41223359853</v>
      </c>
      <c r="AJ123" s="313">
        <f>'1.4'!AK121</f>
        <v>635450.67895113258</v>
      </c>
      <c r="AK123" s="313">
        <f>'1.4'!AL121</f>
        <v>711135.66737168597</v>
      </c>
      <c r="AL123" s="313">
        <f>'1.4'!AM121</f>
        <v>723817.34472053777</v>
      </c>
      <c r="AM123" s="313">
        <f>'1.4'!AN121</f>
        <v>679001.74900737347</v>
      </c>
      <c r="AN123" s="313">
        <f>'1.4'!AO121</f>
        <v>667958.96096811455</v>
      </c>
      <c r="AO123" s="313">
        <f>'1.4'!AP121</f>
        <v>827810.26125869993</v>
      </c>
      <c r="AP123" s="313">
        <f>'1.4'!AQ121</f>
        <v>756331.44378356263</v>
      </c>
      <c r="AQ123" s="313">
        <f>'1.4'!AR121</f>
        <v>498703.24533103593</v>
      </c>
      <c r="AR123" s="313">
        <f>'1.4'!AS121</f>
        <v>650768.10175045824</v>
      </c>
      <c r="AS123" s="313">
        <f>'1.4'!AT121</f>
        <v>782833.77606595727</v>
      </c>
      <c r="AT123" s="313">
        <f>'1.4'!AU121</f>
        <v>827705.35682046588</v>
      </c>
      <c r="AU123" s="313">
        <f>'1.4'!AV121</f>
        <v>768258.62957378966</v>
      </c>
      <c r="AV123" s="313">
        <f>'1.4'!AW121</f>
        <v>863989.9304874033</v>
      </c>
      <c r="AW123" s="313">
        <f>'1.4'!AX121</f>
        <v>959975.88340410031</v>
      </c>
      <c r="AX123" s="313">
        <f>'1.4'!AY121</f>
        <v>966028.71847530303</v>
      </c>
    </row>
    <row r="124" spans="1:50" hidden="1" x14ac:dyDescent="0.2">
      <c r="A124" s="315" t="s">
        <v>242</v>
      </c>
      <c r="B124" s="313">
        <f>'1.4'!C122</f>
        <v>226791.13123521241</v>
      </c>
      <c r="C124" s="313">
        <f>'1.4'!D122</f>
        <v>221256.17466281555</v>
      </c>
      <c r="D124" s="313">
        <f>'1.4'!E122</f>
        <v>219538.1694694098</v>
      </c>
      <c r="E124" s="313">
        <f>'1.4'!F122</f>
        <v>247829.76350399604</v>
      </c>
      <c r="F124" s="313">
        <f>'1.4'!G122</f>
        <v>270913.23942293646</v>
      </c>
      <c r="G124" s="313">
        <f>'1.4'!H122</f>
        <v>256880.27020110286</v>
      </c>
      <c r="H124" s="313">
        <f>'1.4'!I122</f>
        <v>255032.79671632426</v>
      </c>
      <c r="I124" s="313">
        <f>'1.4'!J122</f>
        <v>272093.75534868502</v>
      </c>
      <c r="J124" s="313">
        <f>'1.4'!K122</f>
        <v>299783.12325618148</v>
      </c>
      <c r="K124" s="313">
        <f>'1.4'!L122</f>
        <v>277234.73186268169</v>
      </c>
      <c r="L124" s="313">
        <f>'1.4'!M122</f>
        <v>270374.39370539488</v>
      </c>
      <c r="M124" s="313">
        <f>'1.4'!N122</f>
        <v>291131.15386757453</v>
      </c>
      <c r="N124" s="313">
        <f>'1.4'!O122</f>
        <v>319590.81950280891</v>
      </c>
      <c r="O124" s="313">
        <f>'1.4'!P122</f>
        <v>304013.15214193496</v>
      </c>
      <c r="P124" s="313">
        <f>'1.4'!Q122</f>
        <v>289088.70712784864</v>
      </c>
      <c r="Q124" s="313">
        <f>'1.4'!R122</f>
        <v>339004.22564854816</v>
      </c>
      <c r="R124" s="313">
        <f>'1.4'!S122</f>
        <v>352739.44894617487</v>
      </c>
      <c r="S124" s="313">
        <f>'1.4'!T122</f>
        <v>317562.40520685428</v>
      </c>
      <c r="T124" s="313">
        <f>'1.4'!U122</f>
        <v>305302.97053211805</v>
      </c>
      <c r="U124" s="313">
        <f>'1.4'!V122</f>
        <v>339198.72924080788</v>
      </c>
      <c r="V124" s="313">
        <f>'1.4'!W122</f>
        <v>373050.94845165766</v>
      </c>
      <c r="W124" s="313">
        <f>'1.4'!X122</f>
        <v>340593.37221844372</v>
      </c>
      <c r="X124" s="313">
        <f>'1.4'!Y122</f>
        <v>321304.39068406401</v>
      </c>
      <c r="Y124" s="313">
        <f>'1.4'!Z122</f>
        <v>343696.18888204801</v>
      </c>
      <c r="Z124" s="313">
        <f>'1.4'!AA122</f>
        <v>387218.65054330067</v>
      </c>
      <c r="AA124" s="313">
        <f>'1.4'!AB122</f>
        <v>349785.80624872842</v>
      </c>
      <c r="AB124" s="313">
        <f>'1.4'!AC122</f>
        <v>327853.9667100613</v>
      </c>
      <c r="AC124" s="313">
        <f>'1.4'!AD122</f>
        <v>381074.78879982705</v>
      </c>
      <c r="AD124" s="313">
        <f>'1.4'!AE122</f>
        <v>405492.03886278428</v>
      </c>
      <c r="AE124" s="313">
        <f>'1.4'!AF122</f>
        <v>366134.88314622198</v>
      </c>
      <c r="AF124" s="313">
        <f>'1.4'!AG122</f>
        <v>353158.99809507839</v>
      </c>
      <c r="AG124" s="313">
        <f>'1.4'!AH122</f>
        <v>398623.89334403712</v>
      </c>
      <c r="AH124" s="313">
        <f>'1.4'!AI122</f>
        <v>438467.13579138095</v>
      </c>
      <c r="AI124" s="313">
        <f>'1.4'!AJ122</f>
        <v>404083.97547708364</v>
      </c>
      <c r="AJ124" s="313">
        <f>'1.4'!AK122</f>
        <v>392329.62733460427</v>
      </c>
      <c r="AK124" s="313">
        <f>'1.4'!AL122</f>
        <v>423262.10108065675</v>
      </c>
      <c r="AL124" s="313">
        <f>'1.4'!AM122</f>
        <v>467960.45737899269</v>
      </c>
      <c r="AM124" s="313">
        <f>'1.4'!AN122</f>
        <v>420656.48207227094</v>
      </c>
      <c r="AN124" s="313">
        <f>'1.4'!AO122</f>
        <v>412589.13521696907</v>
      </c>
      <c r="AO124" s="313">
        <f>'1.4'!AP122</f>
        <v>445737.14473808574</v>
      </c>
      <c r="AP124" s="313">
        <f>'1.4'!AQ122</f>
        <v>488484.44393274467</v>
      </c>
      <c r="AQ124" s="313">
        <f>'1.4'!AR122</f>
        <v>320710.27156497678</v>
      </c>
      <c r="AR124" s="313">
        <f>'1.4'!AS122</f>
        <v>408565.16294804646</v>
      </c>
      <c r="AS124" s="313">
        <f>'1.4'!AT122</f>
        <v>498777.14306771243</v>
      </c>
      <c r="AT124" s="313">
        <f>'1.4'!AU122</f>
        <v>558154.89637079288</v>
      </c>
      <c r="AU124" s="313">
        <f>'1.4'!AV122</f>
        <v>500048.47449727322</v>
      </c>
      <c r="AV124" s="313">
        <f>'1.4'!AW122</f>
        <v>542148.77563537797</v>
      </c>
      <c r="AW124" s="313">
        <f>'1.4'!AX122</f>
        <v>601066.0838932459</v>
      </c>
      <c r="AX124" s="313">
        <f>'1.4'!AY122</f>
        <v>659944.8224854751</v>
      </c>
    </row>
    <row r="125" spans="1:50" hidden="1" x14ac:dyDescent="0.2">
      <c r="A125" s="316" t="s">
        <v>256</v>
      </c>
      <c r="B125" s="313">
        <f>'1.4'!C123</f>
        <v>64726.068120761178</v>
      </c>
      <c r="C125" s="313">
        <f>'1.4'!D123</f>
        <v>63861.408426926304</v>
      </c>
      <c r="D125" s="313">
        <f>'1.4'!E123</f>
        <v>57451.068201992362</v>
      </c>
      <c r="E125" s="313">
        <f>'1.4'!F123</f>
        <v>72446.061679803097</v>
      </c>
      <c r="F125" s="313">
        <f>'1.4'!G123</f>
        <v>81859.489657630998</v>
      </c>
      <c r="G125" s="313">
        <f>'1.4'!H123</f>
        <v>78985.418042400837</v>
      </c>
      <c r="H125" s="313">
        <f>'1.4'!I123</f>
        <v>71037.416565819702</v>
      </c>
      <c r="I125" s="313">
        <f>'1.4'!J123</f>
        <v>82115.773482974197</v>
      </c>
      <c r="J125" s="313">
        <f>'1.4'!K123</f>
        <v>94744.745212231443</v>
      </c>
      <c r="K125" s="313">
        <f>'1.4'!L123</f>
        <v>81465.792097578931</v>
      </c>
      <c r="L125" s="313">
        <f>'1.4'!M123</f>
        <v>64513.345815452209</v>
      </c>
      <c r="M125" s="313">
        <f>'1.4'!N123</f>
        <v>84211.571626187739</v>
      </c>
      <c r="N125" s="313">
        <f>'1.4'!O123</f>
        <v>99570.14906351149</v>
      </c>
      <c r="O125" s="313">
        <f>'1.4'!P123</f>
        <v>88640.494573898672</v>
      </c>
      <c r="P125" s="313">
        <f>'1.4'!Q123</f>
        <v>73383.315103440051</v>
      </c>
      <c r="Q125" s="313">
        <f>'1.4'!R123</f>
        <v>99166.087260439643</v>
      </c>
      <c r="R125" s="313">
        <f>'1.4'!S123</f>
        <v>107051.25849359663</v>
      </c>
      <c r="S125" s="313">
        <f>'1.4'!T123</f>
        <v>96064.655919762852</v>
      </c>
      <c r="T125" s="313">
        <f>'1.4'!U123</f>
        <v>81642.301749175938</v>
      </c>
      <c r="U125" s="313">
        <f>'1.4'!V123</f>
        <v>97394.852346570187</v>
      </c>
      <c r="V125" s="313">
        <f>'1.4'!W123</f>
        <v>116003.14204173512</v>
      </c>
      <c r="W125" s="313">
        <f>'1.4'!X123</f>
        <v>103481.57177084091</v>
      </c>
      <c r="X125" s="313">
        <f>'1.4'!Y123</f>
        <v>82492.880281763515</v>
      </c>
      <c r="Y125" s="313">
        <f>'1.4'!Z123</f>
        <v>99143.891939727167</v>
      </c>
      <c r="Z125" s="313">
        <f>'1.4'!AA123</f>
        <v>117954.1454219255</v>
      </c>
      <c r="AA125" s="313">
        <f>'1.4'!AB123</f>
        <v>109844.61505102919</v>
      </c>
      <c r="AB125" s="313">
        <f>'1.4'!AC123</f>
        <v>90546.020404999508</v>
      </c>
      <c r="AC125" s="313">
        <f>'1.4'!AD123</f>
        <v>134851.89826249759</v>
      </c>
      <c r="AD125" s="313">
        <f>'1.4'!AE123</f>
        <v>132552.88468415642</v>
      </c>
      <c r="AE125" s="313">
        <f>'1.4'!AF123</f>
        <v>115287.43652531724</v>
      </c>
      <c r="AF125" s="313">
        <f>'1.4'!AG123</f>
        <v>95385.859615809459</v>
      </c>
      <c r="AG125" s="313">
        <f>'1.4'!AH123</f>
        <v>115455.29640984787</v>
      </c>
      <c r="AH125" s="313">
        <f>'1.4'!AI123</f>
        <v>140015.80741707911</v>
      </c>
      <c r="AI125" s="313">
        <f>'1.4'!AJ123</f>
        <v>121062.01208553906</v>
      </c>
      <c r="AJ125" s="313">
        <f>'1.4'!AK123</f>
        <v>102723.67494617787</v>
      </c>
      <c r="AK125" s="313">
        <f>'1.4'!AL123</f>
        <v>126938.36882353449</v>
      </c>
      <c r="AL125" s="313">
        <f>'1.4'!AM123</f>
        <v>153587.74011152791</v>
      </c>
      <c r="AM125" s="313">
        <f>'1.4'!AN123</f>
        <v>126382.35449224871</v>
      </c>
      <c r="AN125" s="313">
        <f>'1.4'!AO123</f>
        <v>116130.60976027112</v>
      </c>
      <c r="AO125" s="313">
        <f>'1.4'!AP123</f>
        <v>139476.41396825609</v>
      </c>
      <c r="AP125" s="313">
        <f>'1.4'!AQ123</f>
        <v>159859.13603684495</v>
      </c>
      <c r="AQ125" s="313">
        <f>'1.4'!AR123</f>
        <v>113737.51069423631</v>
      </c>
      <c r="AR125" s="313">
        <f>'1.4'!AS123</f>
        <v>102296.50873744386</v>
      </c>
      <c r="AS125" s="313">
        <f>'1.4'!AT123</f>
        <v>150682.78533572098</v>
      </c>
      <c r="AT125" s="313">
        <f>'1.4'!AU123</f>
        <v>181930.64826079999</v>
      </c>
      <c r="AU125" s="313">
        <f>'1.4'!AV123</f>
        <v>159694.30579283999</v>
      </c>
      <c r="AV125" s="313">
        <f>'1.4'!AW123</f>
        <v>156778.45202065</v>
      </c>
      <c r="AW125" s="313">
        <f>'1.4'!AX123</f>
        <v>197603.58683112002</v>
      </c>
      <c r="AX125" s="313">
        <f>'1.4'!AY123</f>
        <v>243468.19584477</v>
      </c>
    </row>
    <row r="126" spans="1:50" hidden="1" x14ac:dyDescent="0.2">
      <c r="A126" s="316" t="s">
        <v>257</v>
      </c>
      <c r="B126" s="313">
        <f>'1.4'!C124</f>
        <v>3418.7598611799995</v>
      </c>
      <c r="C126" s="313">
        <f>'1.4'!D124</f>
        <v>3098.22959816</v>
      </c>
      <c r="D126" s="313">
        <f>'1.4'!E124</f>
        <v>2956.8518681300002</v>
      </c>
      <c r="E126" s="313">
        <f>'1.4'!F124</f>
        <v>3057.1909450900002</v>
      </c>
      <c r="F126" s="313">
        <f>'1.4'!G124</f>
        <v>4085.3880010000003</v>
      </c>
      <c r="G126" s="313">
        <f>'1.4'!H124</f>
        <v>3397.6364994400001</v>
      </c>
      <c r="H126" s="313">
        <f>'1.4'!I124</f>
        <v>3703.2068382500001</v>
      </c>
      <c r="I126" s="313">
        <f>'1.4'!J124</f>
        <v>3658.3751847399999</v>
      </c>
      <c r="J126" s="313">
        <f>'1.4'!K124</f>
        <v>4630.9157103900006</v>
      </c>
      <c r="K126" s="313">
        <f>'1.4'!L124</f>
        <v>3922.5615294900003</v>
      </c>
      <c r="L126" s="313">
        <f>'1.4'!M124</f>
        <v>4118.82722337</v>
      </c>
      <c r="M126" s="313">
        <f>'1.4'!N124</f>
        <v>4015.29218365</v>
      </c>
      <c r="N126" s="313">
        <f>'1.4'!O124</f>
        <v>5179.9478516700001</v>
      </c>
      <c r="O126" s="313">
        <f>'1.4'!P124</f>
        <v>4439.2687892000004</v>
      </c>
      <c r="P126" s="313">
        <f>'1.4'!Q124</f>
        <v>4601.0556257500002</v>
      </c>
      <c r="Q126" s="313">
        <f>'1.4'!R124</f>
        <v>4505.0836289099998</v>
      </c>
      <c r="R126" s="313">
        <f>'1.4'!S124</f>
        <v>5791.2034808500002</v>
      </c>
      <c r="S126" s="313">
        <f>'1.4'!T124</f>
        <v>4891.3918439600002</v>
      </c>
      <c r="T126" s="313">
        <f>'1.4'!U124</f>
        <v>5070.87509331</v>
      </c>
      <c r="U126" s="313">
        <f>'1.4'!V124</f>
        <v>4965.84675565</v>
      </c>
      <c r="V126" s="313">
        <f>'1.4'!W124</f>
        <v>6238.7787355199998</v>
      </c>
      <c r="W126" s="313">
        <f>'1.4'!X124</f>
        <v>5188.9354708000001</v>
      </c>
      <c r="X126" s="313">
        <f>'1.4'!Y124</f>
        <v>5283.5051768600006</v>
      </c>
      <c r="Y126" s="313">
        <f>'1.4'!Z124</f>
        <v>4875.9210805900002</v>
      </c>
      <c r="Z126" s="313">
        <f>'1.4'!AA124</f>
        <v>6346.4553467799997</v>
      </c>
      <c r="AA126" s="313">
        <f>'1.4'!AB124</f>
        <v>5370.9234757600007</v>
      </c>
      <c r="AB126" s="313">
        <f>'1.4'!AC124</f>
        <v>5377.4208485199997</v>
      </c>
      <c r="AC126" s="313">
        <f>'1.4'!AD124</f>
        <v>5095.3594969699998</v>
      </c>
      <c r="AD126" s="313">
        <f>'1.4'!AE124</f>
        <v>6473.3912757500002</v>
      </c>
      <c r="AE126" s="313">
        <f>'1.4'!AF124</f>
        <v>5446.5085029100001</v>
      </c>
      <c r="AF126" s="313">
        <f>'1.4'!AG124</f>
        <v>5546.9604904600001</v>
      </c>
      <c r="AG126" s="313">
        <f>'1.4'!AH124</f>
        <v>5265.40410582</v>
      </c>
      <c r="AH126" s="313">
        <f>'1.4'!AI124</f>
        <v>6674.4332882199997</v>
      </c>
      <c r="AI126" s="313">
        <f>'1.4'!AJ124</f>
        <v>5274.7929741099997</v>
      </c>
      <c r="AJ126" s="313">
        <f>'1.4'!AK124</f>
        <v>6306.9677516299998</v>
      </c>
      <c r="AK126" s="313">
        <f>'1.4'!AL124</f>
        <v>6149.0828936500002</v>
      </c>
      <c r="AL126" s="313">
        <f>'1.4'!AM124</f>
        <v>6085.1358180699999</v>
      </c>
      <c r="AM126" s="313">
        <f>'1.4'!AN124</f>
        <v>5815.9127200399998</v>
      </c>
      <c r="AN126" s="313">
        <f>'1.4'!AO124</f>
        <v>5558.211069</v>
      </c>
      <c r="AO126" s="313">
        <f>'1.4'!AP124</f>
        <v>6779.3254970199996</v>
      </c>
      <c r="AP126" s="313">
        <f>'1.4'!AQ124</f>
        <v>5896.7244088099997</v>
      </c>
      <c r="AQ126" s="313">
        <f>'1.4'!AR124</f>
        <v>5135.2508689299993</v>
      </c>
      <c r="AR126" s="313">
        <f>'1.4'!AS124</f>
        <v>5329.68668824</v>
      </c>
      <c r="AS126" s="313">
        <f>'1.4'!AT124</f>
        <v>6907.3330133799991</v>
      </c>
      <c r="AT126" s="313">
        <f>'1.4'!AU124</f>
        <v>6020.3926013199998</v>
      </c>
      <c r="AU126" s="313">
        <f>'1.4'!AV124</f>
        <v>5887.7185180199995</v>
      </c>
      <c r="AV126" s="313">
        <f>'1.4'!AW124</f>
        <v>6072.4424455999997</v>
      </c>
      <c r="AW126" s="313">
        <f>'1.4'!AX124</f>
        <v>8241.1927315299999</v>
      </c>
      <c r="AX126" s="313">
        <f>'1.4'!AY124</f>
        <v>6813.09244279</v>
      </c>
    </row>
    <row r="127" spans="1:50" hidden="1" x14ac:dyDescent="0.2">
      <c r="A127" s="316" t="s">
        <v>258</v>
      </c>
      <c r="B127" s="313">
        <f>'1.4'!C125</f>
        <v>21426.739806880505</v>
      </c>
      <c r="C127" s="313">
        <f>'1.4'!D125</f>
        <v>10530.94645274118</v>
      </c>
      <c r="D127" s="313">
        <f>'1.4'!E125</f>
        <v>8902.6052305647863</v>
      </c>
      <c r="E127" s="313">
        <f>'1.4'!F125</f>
        <v>8218.5986370112623</v>
      </c>
      <c r="F127" s="313">
        <f>'1.4'!G125</f>
        <v>24590.014370979457</v>
      </c>
      <c r="G127" s="313">
        <f>'1.4'!H125</f>
        <v>11813.404078675841</v>
      </c>
      <c r="H127" s="313">
        <f>'1.4'!I125</f>
        <v>10074.585265471364</v>
      </c>
      <c r="I127" s="313">
        <f>'1.4'!J125</f>
        <v>9552.2041231122184</v>
      </c>
      <c r="J127" s="313">
        <f>'1.4'!K125</f>
        <v>27578.649463670099</v>
      </c>
      <c r="K127" s="313">
        <f>'1.4'!L125</f>
        <v>13363.107504454849</v>
      </c>
      <c r="L127" s="313">
        <f>'1.4'!M125</f>
        <v>11396.900973226697</v>
      </c>
      <c r="M127" s="313">
        <f>'1.4'!N125</f>
        <v>10375.997836508903</v>
      </c>
      <c r="N127" s="313">
        <f>'1.4'!O125</f>
        <v>30073.927191337047</v>
      </c>
      <c r="O127" s="313">
        <f>'1.4'!P125</f>
        <v>15457.277901237809</v>
      </c>
      <c r="P127" s="313">
        <f>'1.4'!Q125</f>
        <v>12860.753040343967</v>
      </c>
      <c r="Q127" s="313">
        <f>'1.4'!R125</f>
        <v>11780.698647229208</v>
      </c>
      <c r="R127" s="313">
        <f>'1.4'!S125</f>
        <v>33154.643187700392</v>
      </c>
      <c r="S127" s="313">
        <f>'1.4'!T125</f>
        <v>16232.056705310431</v>
      </c>
      <c r="T127" s="313">
        <f>'1.4'!U125</f>
        <v>14923.097914982587</v>
      </c>
      <c r="U127" s="313">
        <f>'1.4'!V125</f>
        <v>13131.92739908447</v>
      </c>
      <c r="V127" s="313">
        <f>'1.4'!W125</f>
        <v>36228.233941828352</v>
      </c>
      <c r="W127" s="313">
        <f>'1.4'!X125</f>
        <v>19473.937129229023</v>
      </c>
      <c r="X127" s="313">
        <f>'1.4'!Y125</f>
        <v>15535.590921754676</v>
      </c>
      <c r="Y127" s="313">
        <f>'1.4'!Z125</f>
        <v>15334.755629537498</v>
      </c>
      <c r="Z127" s="313">
        <f>'1.4'!AA125</f>
        <v>41185.757618000236</v>
      </c>
      <c r="AA127" s="313">
        <f>'1.4'!AB125</f>
        <v>19584.954007728251</v>
      </c>
      <c r="AB127" s="313">
        <f>'1.4'!AC125</f>
        <v>16220.206578269426</v>
      </c>
      <c r="AC127" s="313">
        <f>'1.4'!AD125</f>
        <v>15691.655393720601</v>
      </c>
      <c r="AD127" s="313">
        <f>'1.4'!AE125</f>
        <v>42230.163152231493</v>
      </c>
      <c r="AE127" s="313">
        <f>'1.4'!AF125</f>
        <v>21225.283346770473</v>
      </c>
      <c r="AF127" s="313">
        <f>'1.4'!AG125</f>
        <v>18857.404046983978</v>
      </c>
      <c r="AG127" s="313">
        <f>'1.4'!AH125</f>
        <v>16444.921982903099</v>
      </c>
      <c r="AH127" s="313">
        <f>'1.4'!AI125</f>
        <v>44867.732978719556</v>
      </c>
      <c r="AI127" s="313">
        <f>'1.4'!AJ125</f>
        <v>24098.947575919621</v>
      </c>
      <c r="AJ127" s="313">
        <f>'1.4'!AK125</f>
        <v>20610.956071667959</v>
      </c>
      <c r="AK127" s="313">
        <f>'1.4'!AL125</f>
        <v>18523.82750425538</v>
      </c>
      <c r="AL127" s="313">
        <f>'1.4'!AM125</f>
        <v>48667.931394916508</v>
      </c>
      <c r="AM127" s="313">
        <f>'1.4'!AN125</f>
        <v>25809.523517324902</v>
      </c>
      <c r="AN127" s="313">
        <f>'1.4'!AO125</f>
        <v>21523.02897608636</v>
      </c>
      <c r="AO127" s="313">
        <f>'1.4'!AP125</f>
        <v>20214.833628220131</v>
      </c>
      <c r="AP127" s="313">
        <f>'1.4'!AQ125</f>
        <v>52879.985537467634</v>
      </c>
      <c r="AQ127" s="313">
        <f>'1.4'!AR125</f>
        <v>20514.066900731254</v>
      </c>
      <c r="AR127" s="313">
        <f>'1.4'!AS125</f>
        <v>24602.796805685419</v>
      </c>
      <c r="AS127" s="313">
        <f>'1.4'!AT125</f>
        <v>23725.393949324094</v>
      </c>
      <c r="AT127" s="313">
        <f>'1.4'!AU125</f>
        <v>58099.396038737796</v>
      </c>
      <c r="AU127" s="313">
        <f>'1.4'!AV125</f>
        <v>29400.542313258327</v>
      </c>
      <c r="AV127" s="313">
        <f>'1.4'!AW125</f>
        <v>28969.77145833151</v>
      </c>
      <c r="AW127" s="313">
        <f>'1.4'!AX125</f>
        <v>26984.247729082366</v>
      </c>
      <c r="AX127" s="313">
        <f>'1.4'!AY125</f>
        <v>62598.301299759085</v>
      </c>
    </row>
    <row r="128" spans="1:50" hidden="1" x14ac:dyDescent="0.2">
      <c r="A128" s="317" t="s">
        <v>264</v>
      </c>
      <c r="B128" s="313">
        <f>'1.4'!C126</f>
        <v>132720.38902098077</v>
      </c>
      <c r="C128" s="313">
        <f>'1.4'!D126</f>
        <v>138766.72220099805</v>
      </c>
      <c r="D128" s="313">
        <f>'1.4'!E126</f>
        <v>144092.41136887265</v>
      </c>
      <c r="E128" s="313">
        <f>'1.4'!F126</f>
        <v>158473.81031259167</v>
      </c>
      <c r="F128" s="313">
        <f>'1.4'!G126</f>
        <v>154238.58240646601</v>
      </c>
      <c r="G128" s="313">
        <f>'1.4'!H126</f>
        <v>156445.66153504618</v>
      </c>
      <c r="H128" s="313">
        <f>'1.4'!I126</f>
        <v>162948.44473392321</v>
      </c>
      <c r="I128" s="313">
        <f>'1.4'!J126</f>
        <v>169436.66423276864</v>
      </c>
      <c r="J128" s="313">
        <f>'1.4'!K126</f>
        <v>166640.22024545999</v>
      </c>
      <c r="K128" s="313">
        <f>'1.4'!L126</f>
        <v>171198.89509754782</v>
      </c>
      <c r="L128" s="313">
        <f>'1.4'!M126</f>
        <v>182190.87328526596</v>
      </c>
      <c r="M128" s="313">
        <f>'1.4'!N126</f>
        <v>183507.0900515079</v>
      </c>
      <c r="N128" s="313">
        <f>'1.4'!O126</f>
        <v>177131.2674566104</v>
      </c>
      <c r="O128" s="313">
        <f>'1.4'!P126</f>
        <v>186599.10525385846</v>
      </c>
      <c r="P128" s="313">
        <f>'1.4'!Q126</f>
        <v>187939.3750807046</v>
      </c>
      <c r="Q128" s="313">
        <f>'1.4'!R126</f>
        <v>212811.51326862935</v>
      </c>
      <c r="R128" s="313">
        <f>'1.4'!S126</f>
        <v>196864.04000670786</v>
      </c>
      <c r="S128" s="313">
        <f>'1.4'!T126</f>
        <v>191891.91797625102</v>
      </c>
      <c r="T128" s="313">
        <f>'1.4'!U126</f>
        <v>194475.76376686955</v>
      </c>
      <c r="U128" s="313">
        <f>'1.4'!V126</f>
        <v>214525.66628887324</v>
      </c>
      <c r="V128" s="313">
        <f>'1.4'!W126</f>
        <v>204945.11017062416</v>
      </c>
      <c r="W128" s="313">
        <f>'1.4'!X126</f>
        <v>202927.74182876377</v>
      </c>
      <c r="X128" s="313">
        <f>'1.4'!Y126</f>
        <v>207601.71579273581</v>
      </c>
      <c r="Y128" s="313">
        <f>'1.4'!Z126</f>
        <v>215410.23045397337</v>
      </c>
      <c r="Z128" s="313">
        <f>'1.4'!AA126</f>
        <v>213229.75411067493</v>
      </c>
      <c r="AA128" s="313">
        <f>'1.4'!AB126</f>
        <v>207591.84357592094</v>
      </c>
      <c r="AB128" s="313">
        <f>'1.4'!AC126</f>
        <v>207954.53845974241</v>
      </c>
      <c r="AC128" s="313">
        <f>'1.4'!AD126</f>
        <v>217639.11929615887</v>
      </c>
      <c r="AD128" s="313">
        <f>'1.4'!AE126</f>
        <v>216921.01812717636</v>
      </c>
      <c r="AE128" s="313">
        <f>'1.4'!AF126</f>
        <v>216569.82207836432</v>
      </c>
      <c r="AF128" s="313">
        <f>'1.4'!AG126</f>
        <v>224722.97969005498</v>
      </c>
      <c r="AG128" s="313">
        <f>'1.4'!AH126</f>
        <v>252674.32048489616</v>
      </c>
      <c r="AH128" s="313">
        <f>'1.4'!AI126</f>
        <v>237651.63777195226</v>
      </c>
      <c r="AI128" s="313">
        <f>'1.4'!AJ126</f>
        <v>243676.59973100491</v>
      </c>
      <c r="AJ128" s="313">
        <f>'1.4'!AK126</f>
        <v>251395.24287715845</v>
      </c>
      <c r="AK128" s="313">
        <f>'1.4'!AL126</f>
        <v>261468.28242458688</v>
      </c>
      <c r="AL128" s="313">
        <f>'1.4'!AM126</f>
        <v>249456.88236776832</v>
      </c>
      <c r="AM128" s="313">
        <f>'1.4'!AN126</f>
        <v>252353.62974539731</v>
      </c>
      <c r="AN128" s="313">
        <f>'1.4'!AO126</f>
        <v>258051.23909892151</v>
      </c>
      <c r="AO128" s="313">
        <f>'1.4'!AP126</f>
        <v>268117.60376948956</v>
      </c>
      <c r="AP128" s="313">
        <f>'1.4'!AQ126</f>
        <v>258597.48990604206</v>
      </c>
      <c r="AQ128" s="313">
        <f>'1.4'!AR126</f>
        <v>171994.39843054925</v>
      </c>
      <c r="AR128" s="313">
        <f>'1.4'!AS126</f>
        <v>265336.98116266716</v>
      </c>
      <c r="AS128" s="313">
        <f>'1.4'!AT126</f>
        <v>303327.06020940735</v>
      </c>
      <c r="AT128" s="313">
        <f>'1.4'!AU126</f>
        <v>296226.78361970506</v>
      </c>
      <c r="AU128" s="313">
        <f>'1.4'!AV126</f>
        <v>290316.00154028489</v>
      </c>
      <c r="AV128" s="313">
        <f>'1.4'!AW126</f>
        <v>335200.98911037645</v>
      </c>
      <c r="AW128" s="313">
        <f>'1.4'!AX126</f>
        <v>351955.36085067352</v>
      </c>
      <c r="AX128" s="313">
        <f>'1.4'!AY126</f>
        <v>331986.60196392599</v>
      </c>
    </row>
    <row r="129" spans="1:50" hidden="1" x14ac:dyDescent="0.2">
      <c r="A129" s="316" t="s">
        <v>273</v>
      </c>
      <c r="B129" s="313">
        <f>'1.4'!C127</f>
        <v>4551.8876155300004</v>
      </c>
      <c r="C129" s="313">
        <f>'1.4'!D127</f>
        <v>4899.0497214999996</v>
      </c>
      <c r="D129" s="313">
        <f>'1.4'!E127</f>
        <v>5729.7133750599996</v>
      </c>
      <c r="E129" s="313">
        <f>'1.4'!F127</f>
        <v>5902.3413927900001</v>
      </c>
      <c r="F129" s="313">
        <f>'1.4'!G127</f>
        <v>5878.7545549999995</v>
      </c>
      <c r="G129" s="313">
        <f>'1.4'!H127</f>
        <v>6109.6272177999999</v>
      </c>
      <c r="H129" s="313">
        <f>'1.4'!I127</f>
        <v>7009.5064577599996</v>
      </c>
      <c r="I129" s="313">
        <f>'1.4'!J127</f>
        <v>7655.1381231800005</v>
      </c>
      <c r="J129" s="313">
        <f>'1.4'!K127</f>
        <v>6927.6759825799991</v>
      </c>
      <c r="K129" s="313">
        <f>'1.4'!L127</f>
        <v>7472.95235082</v>
      </c>
      <c r="L129" s="313">
        <f>'1.4'!M127</f>
        <v>8279.6498375499996</v>
      </c>
      <c r="M129" s="313">
        <f>'1.4'!N127</f>
        <v>8448.6579818000009</v>
      </c>
      <c r="N129" s="313">
        <f>'1.4'!O127</f>
        <v>8181.5663383600004</v>
      </c>
      <c r="O129" s="313">
        <f>'1.4'!P127</f>
        <v>8703.4779683500001</v>
      </c>
      <c r="P129" s="313">
        <f>'1.4'!Q127</f>
        <v>10082.0974219</v>
      </c>
      <c r="Q129" s="313">
        <f>'1.4'!R127</f>
        <v>10011.25210686</v>
      </c>
      <c r="R129" s="313">
        <f>'1.4'!S127</f>
        <v>9722.5318579199993</v>
      </c>
      <c r="S129" s="313">
        <f>'1.4'!T127</f>
        <v>8616.1261037099994</v>
      </c>
      <c r="T129" s="313">
        <f>'1.4'!U127</f>
        <v>9016.078932819999</v>
      </c>
      <c r="U129" s="313">
        <f>'1.4'!V127</f>
        <v>9418.3047556699985</v>
      </c>
      <c r="V129" s="313">
        <f>'1.4'!W127</f>
        <v>10175.539842850001</v>
      </c>
      <c r="W129" s="313">
        <f>'1.4'!X127</f>
        <v>9340.7563944400008</v>
      </c>
      <c r="X129" s="313">
        <f>'1.4'!Y127</f>
        <v>10391.42807661</v>
      </c>
      <c r="Y129" s="313">
        <f>'1.4'!Z127</f>
        <v>9061.6348193699996</v>
      </c>
      <c r="Z129" s="313">
        <f>'1.4'!AA127</f>
        <v>8502.5340561599987</v>
      </c>
      <c r="AA129" s="313">
        <f>'1.4'!AB127</f>
        <v>7392.5659547600007</v>
      </c>
      <c r="AB129" s="313">
        <f>'1.4'!AC127</f>
        <v>7755.7776326699986</v>
      </c>
      <c r="AC129" s="313">
        <f>'1.4'!AD127</f>
        <v>7796.7366385300011</v>
      </c>
      <c r="AD129" s="313">
        <f>'1.4'!AE127</f>
        <v>7314.6281163900003</v>
      </c>
      <c r="AE129" s="313">
        <f>'1.4'!AF127</f>
        <v>7605.8171436500006</v>
      </c>
      <c r="AF129" s="313">
        <f>'1.4'!AG127</f>
        <v>8645.7876653200001</v>
      </c>
      <c r="AG129" s="313">
        <f>'1.4'!AH127</f>
        <v>8783.925930190002</v>
      </c>
      <c r="AH129" s="313">
        <f>'1.4'!AI127</f>
        <v>9257.4397767299997</v>
      </c>
      <c r="AI129" s="313">
        <f>'1.4'!AJ127</f>
        <v>9971.7194741399999</v>
      </c>
      <c r="AJ129" s="313">
        <f>'1.4'!AK127</f>
        <v>11292.43054354</v>
      </c>
      <c r="AK129" s="313">
        <f>'1.4'!AL127</f>
        <v>10182.50624748</v>
      </c>
      <c r="AL129" s="313">
        <f>'1.4'!AM127</f>
        <v>10162.794042609999</v>
      </c>
      <c r="AM129" s="313">
        <f>'1.4'!AN127</f>
        <v>10294.98964632</v>
      </c>
      <c r="AN129" s="313">
        <f>'1.4'!AO127</f>
        <v>11326.02350336</v>
      </c>
      <c r="AO129" s="313">
        <f>'1.4'!AP127</f>
        <v>11148.985827839999</v>
      </c>
      <c r="AP129" s="313">
        <f>'1.4'!AQ127</f>
        <v>11251.09501447</v>
      </c>
      <c r="AQ129" s="313">
        <f>'1.4'!AR127</f>
        <v>9329.0012784700011</v>
      </c>
      <c r="AR129" s="313">
        <f>'1.4'!AS127</f>
        <v>11007.274365220001</v>
      </c>
      <c r="AS129" s="313">
        <f>'1.4'!AT127</f>
        <v>14134.52749515</v>
      </c>
      <c r="AT129" s="313">
        <f>'1.4'!AU127</f>
        <v>15877.656899879999</v>
      </c>
      <c r="AU129" s="313">
        <f>'1.4'!AV127</f>
        <v>14749.84613745</v>
      </c>
      <c r="AV129" s="313">
        <f>'1.4'!AW127</f>
        <v>15127.129016110001</v>
      </c>
      <c r="AW129" s="313">
        <f>'1.4'!AX127</f>
        <v>16281.493947940002</v>
      </c>
      <c r="AX129" s="313">
        <f>'1.4'!AY127</f>
        <v>15078.591627539998</v>
      </c>
    </row>
    <row r="130" spans="1:50" hidden="1" x14ac:dyDescent="0.2">
      <c r="A130" s="316" t="s">
        <v>278</v>
      </c>
      <c r="B130" s="313">
        <f>'1.4'!C128</f>
        <v>-52.713190120000007</v>
      </c>
      <c r="C130" s="313">
        <f>'1.4'!D128</f>
        <v>99.818262489999995</v>
      </c>
      <c r="D130" s="313">
        <f>'1.4'!E128</f>
        <v>405.51942479000002</v>
      </c>
      <c r="E130" s="313">
        <f>'1.4'!F128</f>
        <v>-268.23946329</v>
      </c>
      <c r="F130" s="313">
        <f>'1.4'!G128</f>
        <v>261.01043185999998</v>
      </c>
      <c r="G130" s="313">
        <f>'1.4'!H128</f>
        <v>128.52282774</v>
      </c>
      <c r="H130" s="313">
        <f>'1.4'!I128</f>
        <v>259.63685509999999</v>
      </c>
      <c r="I130" s="313">
        <f>'1.4'!J128</f>
        <v>-324.39979808999999</v>
      </c>
      <c r="J130" s="313">
        <f>'1.4'!K128</f>
        <v>-739.08335815000009</v>
      </c>
      <c r="K130" s="313">
        <f>'1.4'!L128</f>
        <v>-188.57671721000003</v>
      </c>
      <c r="L130" s="313">
        <f>'1.4'!M128</f>
        <v>-125.20342947</v>
      </c>
      <c r="M130" s="313">
        <f>'1.4'!N128</f>
        <v>572.54418792000001</v>
      </c>
      <c r="N130" s="313">
        <f>'1.4'!O128</f>
        <v>-546.03839868</v>
      </c>
      <c r="O130" s="313">
        <f>'1.4'!P128</f>
        <v>173.52765539000001</v>
      </c>
      <c r="P130" s="313">
        <f>'1.4'!Q128</f>
        <v>222.11085571000001</v>
      </c>
      <c r="Q130" s="313">
        <f>'1.4'!R128</f>
        <v>729.59073648000003</v>
      </c>
      <c r="R130" s="313">
        <f>'1.4'!S128</f>
        <v>155.77191940000003</v>
      </c>
      <c r="S130" s="313">
        <f>'1.4'!T128</f>
        <v>-133.74334213999998</v>
      </c>
      <c r="T130" s="313">
        <f>'1.4'!U128</f>
        <v>174.85307496000001</v>
      </c>
      <c r="U130" s="313">
        <f>'1.4'!V128</f>
        <v>-237.86830504000005</v>
      </c>
      <c r="V130" s="313">
        <f>'1.4'!W128</f>
        <v>-539.8562809</v>
      </c>
      <c r="W130" s="313">
        <f>'1.4'!X128</f>
        <v>180.42962437</v>
      </c>
      <c r="X130" s="313">
        <f>'1.4'!Y128</f>
        <v>-0.72956565999998624</v>
      </c>
      <c r="Y130" s="313">
        <f>'1.4'!Z128</f>
        <v>-130.24504114999999</v>
      </c>
      <c r="Z130" s="313">
        <f>'1.4'!AA128</f>
        <v>3.9897600000000002E-3</v>
      </c>
      <c r="AA130" s="313">
        <f>'1.4'!AB128</f>
        <v>0.90418352999999996</v>
      </c>
      <c r="AB130" s="313">
        <f>'1.4'!AC128</f>
        <v>2.7858599999999994E-3</v>
      </c>
      <c r="AC130" s="313">
        <f>'1.4'!AD128</f>
        <v>1.9711950000000002E-2</v>
      </c>
      <c r="AD130" s="313">
        <f>'1.4'!AE128</f>
        <v>-4.649292E-2</v>
      </c>
      <c r="AE130" s="313">
        <f>'1.4'!AF128</f>
        <v>1.5549209999999999E-2</v>
      </c>
      <c r="AF130" s="313">
        <f>'1.4'!AG128</f>
        <v>6.5864499999999998E-3</v>
      </c>
      <c r="AG130" s="313">
        <f>'1.4'!AH128</f>
        <v>2.4430380000000002E-2</v>
      </c>
      <c r="AH130" s="313">
        <f>'1.4'!AI128</f>
        <v>8.4558679999999997E-2</v>
      </c>
      <c r="AI130" s="313">
        <f>'1.4'!AJ128</f>
        <v>-9.6363629999999992E-2</v>
      </c>
      <c r="AJ130" s="313">
        <f>'1.4'!AK128</f>
        <v>0.35514443000000001</v>
      </c>
      <c r="AK130" s="313">
        <f>'1.4'!AL128</f>
        <v>3.3187149999999999E-2</v>
      </c>
      <c r="AL130" s="313">
        <f>'1.4'!AM128</f>
        <v>-2.6355900000000005E-2</v>
      </c>
      <c r="AM130" s="313">
        <f>'1.4'!AN128</f>
        <v>7.1950939999999991E-2</v>
      </c>
      <c r="AN130" s="313">
        <f>'1.4'!AO128</f>
        <v>2.2809330000000003E-2</v>
      </c>
      <c r="AO130" s="313">
        <f>'1.4'!AP128</f>
        <v>-1.7952740000000002E-2</v>
      </c>
      <c r="AP130" s="313">
        <f>'1.4'!AQ128</f>
        <v>1.302911E-2</v>
      </c>
      <c r="AQ130" s="313">
        <f>'1.4'!AR128</f>
        <v>4.3392059999999996E-2</v>
      </c>
      <c r="AR130" s="313">
        <f>'1.4'!AS128</f>
        <v>-8.0848112099999998</v>
      </c>
      <c r="AS130" s="313">
        <f>'1.4'!AT128</f>
        <v>4.3064729999999996E-2</v>
      </c>
      <c r="AT130" s="313">
        <f>'1.4'!AU128</f>
        <v>1.8950349999999998E-2</v>
      </c>
      <c r="AU130" s="313">
        <f>'1.4'!AV128</f>
        <v>6.0195419999999999E-2</v>
      </c>
      <c r="AV130" s="313">
        <f>'1.4'!AW128</f>
        <v>-8.41569E-3</v>
      </c>
      <c r="AW130" s="313">
        <f>'1.4'!AX128</f>
        <v>0.20180290000000001</v>
      </c>
      <c r="AX130" s="313">
        <f>'1.4'!AY128</f>
        <v>3.9306689999999998E-2</v>
      </c>
    </row>
    <row r="131" spans="1:50" hidden="1" x14ac:dyDescent="0.2">
      <c r="A131" s="315" t="s">
        <v>246</v>
      </c>
      <c r="B131" s="313">
        <f>'1.4'!C129</f>
        <v>78894.988806120717</v>
      </c>
      <c r="C131" s="313">
        <f>'1.4'!D129</f>
        <v>81360.345985602369</v>
      </c>
      <c r="D131" s="313">
        <f>'1.4'!E129</f>
        <v>85471.977430253246</v>
      </c>
      <c r="E131" s="313">
        <f>'1.4'!F129</f>
        <v>105668.19194913766</v>
      </c>
      <c r="F131" s="313">
        <f>'1.4'!G129</f>
        <v>91263.97749986191</v>
      </c>
      <c r="G131" s="313">
        <f>'1.4'!H129</f>
        <v>95363.732803123945</v>
      </c>
      <c r="H131" s="313">
        <f>'1.4'!I129</f>
        <v>99104.819630992031</v>
      </c>
      <c r="I131" s="313">
        <f>'1.4'!J129</f>
        <v>120033.5162495362</v>
      </c>
      <c r="J131" s="313">
        <f>'1.4'!K129</f>
        <v>106006.7429651749</v>
      </c>
      <c r="K131" s="313">
        <f>'1.4'!L129</f>
        <v>107298.40973185992</v>
      </c>
      <c r="L131" s="313">
        <f>'1.4'!M129</f>
        <v>109056.06800992001</v>
      </c>
      <c r="M131" s="313">
        <f>'1.4'!N129</f>
        <v>132318.65966101529</v>
      </c>
      <c r="N131" s="313">
        <f>'1.4'!O129</f>
        <v>115906.91587289968</v>
      </c>
      <c r="O131" s="313">
        <f>'1.4'!P129</f>
        <v>118528.24165379436</v>
      </c>
      <c r="P131" s="313">
        <f>'1.4'!Q129</f>
        <v>121420.50909635721</v>
      </c>
      <c r="Q131" s="313">
        <f>'1.4'!R129</f>
        <v>146190.10149663198</v>
      </c>
      <c r="R131" s="313">
        <f>'1.4'!S129</f>
        <v>129933.6054021638</v>
      </c>
      <c r="S131" s="313">
        <f>'1.4'!T129</f>
        <v>128011.54039181986</v>
      </c>
      <c r="T131" s="313">
        <f>'1.4'!U129</f>
        <v>133213.89306308428</v>
      </c>
      <c r="U131" s="313">
        <f>'1.4'!V129</f>
        <v>156474.48460407171</v>
      </c>
      <c r="V131" s="313">
        <f>'1.4'!W129</f>
        <v>138165.99145704834</v>
      </c>
      <c r="W131" s="313">
        <f>'1.4'!X129</f>
        <v>137462.72572599887</v>
      </c>
      <c r="X131" s="313">
        <f>'1.4'!Y129</f>
        <v>136695.1574139772</v>
      </c>
      <c r="Y131" s="313">
        <f>'1.4'!Z129</f>
        <v>161553.97924506705</v>
      </c>
      <c r="Z131" s="313">
        <f>'1.4'!AA129</f>
        <v>144100.45571537639</v>
      </c>
      <c r="AA131" s="313">
        <f>'1.4'!AB129</f>
        <v>143732.07844132409</v>
      </c>
      <c r="AB131" s="313">
        <f>'1.4'!AC129</f>
        <v>143811.89559072893</v>
      </c>
      <c r="AC131" s="313">
        <f>'1.4'!AD129</f>
        <v>172445.75286945124</v>
      </c>
      <c r="AD131" s="313">
        <f>'1.4'!AE129</f>
        <v>152352.07849419015</v>
      </c>
      <c r="AE131" s="313">
        <f>'1.4'!AF129</f>
        <v>154204.27622074098</v>
      </c>
      <c r="AF131" s="313">
        <f>'1.4'!AG129</f>
        <v>157566.54096972858</v>
      </c>
      <c r="AG131" s="313">
        <f>'1.4'!AH129</f>
        <v>187796.30691898463</v>
      </c>
      <c r="AH131" s="313">
        <f>'1.4'!AI129</f>
        <v>153897.33882200596</v>
      </c>
      <c r="AI131" s="313">
        <f>'1.4'!AJ129</f>
        <v>155887.95222885819</v>
      </c>
      <c r="AJ131" s="313">
        <f>'1.4'!AK129</f>
        <v>158716.91128336877</v>
      </c>
      <c r="AK131" s="313">
        <f>'1.4'!AL129</f>
        <v>192401.812662816</v>
      </c>
      <c r="AL131" s="313">
        <f>'1.4'!AM129</f>
        <v>162945.65677665378</v>
      </c>
      <c r="AM131" s="313">
        <f>'1.4'!AN129</f>
        <v>165647.96499465115</v>
      </c>
      <c r="AN131" s="313">
        <f>'1.4'!AO129</f>
        <v>169511.43300290089</v>
      </c>
      <c r="AO131" s="313">
        <f>'1.4'!AP129</f>
        <v>204629.32648658773</v>
      </c>
      <c r="AP131" s="313">
        <f>'1.4'!AQ129</f>
        <v>170327.75141462928</v>
      </c>
      <c r="AQ131" s="313">
        <f>'1.4'!AR129</f>
        <v>121364.17261811122</v>
      </c>
      <c r="AR131" s="313">
        <f>'1.4'!AS129</f>
        <v>181515.71799006127</v>
      </c>
      <c r="AS131" s="313">
        <f>'1.4'!AT129</f>
        <v>226520.50475353093</v>
      </c>
      <c r="AT131" s="313">
        <f>'1.4'!AU129</f>
        <v>181429.4599156811</v>
      </c>
      <c r="AU131" s="313">
        <f>'1.4'!AV129</f>
        <v>175992.88972413747</v>
      </c>
      <c r="AV131" s="313">
        <f>'1.4'!AW129</f>
        <v>192175.87739663041</v>
      </c>
      <c r="AW131" s="313">
        <f>'1.4'!AX129</f>
        <v>240458.93036036691</v>
      </c>
      <c r="AX131" s="313">
        <f>'1.4'!AY129</f>
        <v>211328.3865804619</v>
      </c>
    </row>
    <row r="132" spans="1:50" hidden="1" x14ac:dyDescent="0.2">
      <c r="A132" s="315" t="s">
        <v>243</v>
      </c>
      <c r="B132" s="313">
        <f>'1.4'!C130</f>
        <v>-14.911461542113102</v>
      </c>
      <c r="C132" s="313">
        <f>'1.4'!D130</f>
        <v>36.874344632640714</v>
      </c>
      <c r="D132" s="313">
        <f>'1.4'!E130</f>
        <v>7.3555085427360609</v>
      </c>
      <c r="E132" s="313">
        <f>'1.4'!F130</f>
        <v>41.254308266739827</v>
      </c>
      <c r="F132" s="313">
        <f>'1.4'!G130</f>
        <v>-39.344356072266237</v>
      </c>
      <c r="G132" s="313">
        <f>'1.4'!H130</f>
        <v>51.836107962721144</v>
      </c>
      <c r="H132" s="313">
        <f>'1.4'!I130</f>
        <v>5.5916582807403756</v>
      </c>
      <c r="I132" s="313">
        <f>'1.4'!J130</f>
        <v>14.573427468814771</v>
      </c>
      <c r="J132" s="313">
        <f>'1.4'!K130</f>
        <v>-16.455288122175261</v>
      </c>
      <c r="K132" s="313">
        <f>'1.4'!L130</f>
        <v>29.949088914392632</v>
      </c>
      <c r="L132" s="313">
        <f>'1.4'!M130</f>
        <v>5.2002168198669096</v>
      </c>
      <c r="M132" s="313">
        <f>'1.4'!N130</f>
        <v>19.102663677884266</v>
      </c>
      <c r="N132" s="313">
        <f>'1.4'!O130</f>
        <v>-12.0696928788675</v>
      </c>
      <c r="O132" s="313">
        <f>'1.4'!P130</f>
        <v>23.156732139745145</v>
      </c>
      <c r="P132" s="313">
        <f>'1.4'!Q130</f>
        <v>22.649008296764805</v>
      </c>
      <c r="Q132" s="313">
        <f>'1.4'!R130</f>
        <v>45.932808572353679</v>
      </c>
      <c r="R132" s="313">
        <f>'1.4'!S130</f>
        <v>-44.971355600908282</v>
      </c>
      <c r="S132" s="313">
        <f>'1.4'!T130</f>
        <v>39.07384643338446</v>
      </c>
      <c r="T132" s="313">
        <f>'1.4'!U130</f>
        <v>34.346320501936134</v>
      </c>
      <c r="U132" s="313">
        <f>'1.4'!V130</f>
        <v>26.118193425572827</v>
      </c>
      <c r="V132" s="313">
        <f>'1.4'!W130</f>
        <v>-74.625083922030171</v>
      </c>
      <c r="W132" s="313">
        <f>'1.4'!X130</f>
        <v>84.443378028183361</v>
      </c>
      <c r="X132" s="313">
        <f>'1.4'!Y130</f>
        <v>-14.939360143398517</v>
      </c>
      <c r="Y132" s="313">
        <f>'1.4'!Z130</f>
        <v>45.422691117259092</v>
      </c>
      <c r="Z132" s="313">
        <f>'1.4'!AA130</f>
        <v>0.89661729207728058</v>
      </c>
      <c r="AA132" s="313">
        <f>'1.4'!AB130</f>
        <v>21.707582198170712</v>
      </c>
      <c r="AB132" s="313">
        <f>'1.4'!AC130</f>
        <v>-9.8855053521692753</v>
      </c>
      <c r="AC132" s="313">
        <f>'1.4'!AD130</f>
        <v>13.024829581932863</v>
      </c>
      <c r="AD132" s="313">
        <f>'1.4'!AE130</f>
        <v>-60.873407356644748</v>
      </c>
      <c r="AE132" s="313">
        <f>'1.4'!AF130</f>
        <v>88.592991263052681</v>
      </c>
      <c r="AF132" s="313">
        <f>'1.4'!AG130</f>
        <v>-112.09091176708171</v>
      </c>
      <c r="AG132" s="313">
        <f>'1.4'!AH130</f>
        <v>126.14795638070791</v>
      </c>
      <c r="AH132" s="313">
        <f>'1.4'!AI130</f>
        <v>-301.31765813889797</v>
      </c>
      <c r="AI132" s="313">
        <f>'1.4'!AJ130</f>
        <v>27.321553727553692</v>
      </c>
      <c r="AJ132" s="313">
        <f>'1.4'!AK130</f>
        <v>40.034942008089274</v>
      </c>
      <c r="AK132" s="313">
        <f>'1.4'!AL130</f>
        <v>319.24337779323105</v>
      </c>
      <c r="AL132" s="313">
        <f>'1.4'!AM130</f>
        <v>-228.05386682986864</v>
      </c>
      <c r="AM132" s="313">
        <f>'1.4'!AN130</f>
        <v>328.24078234707122</v>
      </c>
      <c r="AN132" s="313">
        <f>'1.4'!AO130</f>
        <v>5.7397987828298938</v>
      </c>
      <c r="AO132" s="313">
        <f>'1.4'!AP130</f>
        <v>-95.180867020011647</v>
      </c>
      <c r="AP132" s="313">
        <f>'1.4'!AQ130</f>
        <v>41.855144164175726</v>
      </c>
      <c r="AQ132" s="313">
        <f>'1.4'!AR130</f>
        <v>41.808037628128659</v>
      </c>
      <c r="AR132" s="313">
        <f>'1.4'!AS130</f>
        <v>44.83695210586302</v>
      </c>
      <c r="AS132" s="313">
        <f>'1.4'!AT130</f>
        <v>49.546800421841908</v>
      </c>
      <c r="AT132" s="313">
        <f>'1.4'!AU130</f>
        <v>3.1700558800075669</v>
      </c>
      <c r="AU132" s="313">
        <f>'1.4'!AV130</f>
        <v>0.51621363000595011</v>
      </c>
      <c r="AV132" s="313">
        <f>'1.4'!AW130</f>
        <v>-0.33040149000589736</v>
      </c>
      <c r="AW132" s="313">
        <f>'1.4'!AX130</f>
        <v>4.9820946399995591</v>
      </c>
      <c r="AX132" s="313">
        <f>'1.4'!AY130</f>
        <v>1.1978672099940013</v>
      </c>
    </row>
    <row r="133" spans="1:50" hidden="1" x14ac:dyDescent="0.2">
      <c r="A133" s="315" t="s">
        <v>247</v>
      </c>
      <c r="B133" s="313">
        <f>'1.4'!C131</f>
        <v>37344.71512983174</v>
      </c>
      <c r="C133" s="313">
        <f>'1.4'!D131</f>
        <v>36395.92289356378</v>
      </c>
      <c r="D133" s="313">
        <f>'1.4'!E131</f>
        <v>47365.79702463861</v>
      </c>
      <c r="E133" s="313">
        <f>'1.4'!F131</f>
        <v>34310.582634046958</v>
      </c>
      <c r="F133" s="313">
        <f>'1.4'!G131</f>
        <v>37585.185570046611</v>
      </c>
      <c r="G133" s="313">
        <f>'1.4'!H131</f>
        <v>38873.32543010496</v>
      </c>
      <c r="H133" s="313">
        <f>'1.4'!I131</f>
        <v>44894.689252204837</v>
      </c>
      <c r="I133" s="313">
        <f>'1.4'!J131</f>
        <v>35565.049710973115</v>
      </c>
      <c r="J133" s="313">
        <f>'1.4'!K131</f>
        <v>45878.848521498381</v>
      </c>
      <c r="K133" s="313">
        <f>'1.4'!L131</f>
        <v>38411.129825341224</v>
      </c>
      <c r="L133" s="313">
        <f>'1.4'!M131</f>
        <v>69612.456177372835</v>
      </c>
      <c r="M133" s="313">
        <f>'1.4'!N131</f>
        <v>55188.596542088191</v>
      </c>
      <c r="N133" s="313">
        <f>'1.4'!O131</f>
        <v>44767.840148143412</v>
      </c>
      <c r="O133" s="313">
        <f>'1.4'!P131</f>
        <v>58990.848846121531</v>
      </c>
      <c r="P133" s="313">
        <f>'1.4'!Q131</f>
        <v>55713.670591973074</v>
      </c>
      <c r="Q133" s="313">
        <f>'1.4'!R131</f>
        <v>68219.37746555965</v>
      </c>
      <c r="R133" s="313">
        <f>'1.4'!S131</f>
        <v>59553.346295136893</v>
      </c>
      <c r="S133" s="313">
        <f>'1.4'!T131</f>
        <v>51777.478934157683</v>
      </c>
      <c r="T133" s="313">
        <f>'1.4'!U131</f>
        <v>63291.990010990987</v>
      </c>
      <c r="U133" s="313">
        <f>'1.4'!V131</f>
        <v>54493.179455674399</v>
      </c>
      <c r="V133" s="313">
        <f>'1.4'!W131</f>
        <v>55190.596120925846</v>
      </c>
      <c r="W133" s="313">
        <f>'1.4'!X131</f>
        <v>90916.205930358774</v>
      </c>
      <c r="X133" s="313">
        <f>'1.4'!Y131</f>
        <v>66766.163228356891</v>
      </c>
      <c r="Y133" s="313">
        <f>'1.4'!Z131</f>
        <v>81901.06652837446</v>
      </c>
      <c r="Z133" s="313">
        <f>'1.4'!AA131</f>
        <v>105423.65891927823</v>
      </c>
      <c r="AA133" s="313">
        <f>'1.4'!AB131</f>
        <v>74371.213363368195</v>
      </c>
      <c r="AB133" s="313">
        <f>'1.4'!AC131</f>
        <v>76399.352964035963</v>
      </c>
      <c r="AC133" s="313">
        <f>'1.4'!AD131</f>
        <v>87479.999838951073</v>
      </c>
      <c r="AD133" s="313">
        <f>'1.4'!AE131</f>
        <v>67890.626279363292</v>
      </c>
      <c r="AE133" s="313">
        <f>'1.4'!AF131</f>
        <v>64711.165748923202</v>
      </c>
      <c r="AF133" s="313">
        <f>'1.4'!AG131</f>
        <v>64565.959531766712</v>
      </c>
      <c r="AG133" s="313">
        <f>'1.4'!AH131</f>
        <v>64339.873137352202</v>
      </c>
      <c r="AH133" s="313">
        <f>'1.4'!AI131</f>
        <v>68787.216147598316</v>
      </c>
      <c r="AI133" s="313">
        <f>'1.4'!AJ131</f>
        <v>69638.162973929167</v>
      </c>
      <c r="AJ133" s="313">
        <f>'1.4'!AK131</f>
        <v>84364.105391151432</v>
      </c>
      <c r="AK133" s="313">
        <f>'1.4'!AL131</f>
        <v>95152.510250419975</v>
      </c>
      <c r="AL133" s="313">
        <f>'1.4'!AM131</f>
        <v>93139.2844317212</v>
      </c>
      <c r="AM133" s="313">
        <f>'1.4'!AN131</f>
        <v>92369.061158104349</v>
      </c>
      <c r="AN133" s="313">
        <f>'1.4'!AO131</f>
        <v>85852.65294946183</v>
      </c>
      <c r="AO133" s="313">
        <f>'1.4'!AP131</f>
        <v>177538.97090104624</v>
      </c>
      <c r="AP133" s="313">
        <f>'1.4'!AQ131</f>
        <v>97477.393292024455</v>
      </c>
      <c r="AQ133" s="313">
        <f>'1.4'!AR131</f>
        <v>56586.993110319672</v>
      </c>
      <c r="AR133" s="313">
        <f>'1.4'!AS131</f>
        <v>60642.383860244641</v>
      </c>
      <c r="AS133" s="313">
        <f>'1.4'!AT131</f>
        <v>57486.581444292126</v>
      </c>
      <c r="AT133" s="313">
        <f>'1.4'!AU131</f>
        <v>88117.83047811182</v>
      </c>
      <c r="AU133" s="313">
        <f>'1.4'!AV131</f>
        <v>92216.749138749132</v>
      </c>
      <c r="AV133" s="313">
        <f>'1.4'!AW131</f>
        <v>129665.60785688509</v>
      </c>
      <c r="AW133" s="313">
        <f>'1.4'!AX131</f>
        <v>118445.88705584749</v>
      </c>
      <c r="AX133" s="313">
        <f>'1.4'!AY131</f>
        <v>94754.311542156021</v>
      </c>
    </row>
    <row r="134" spans="1:50" hidden="1" x14ac:dyDescent="0.2">
      <c r="A134" s="316" t="s">
        <v>911</v>
      </c>
      <c r="B134" s="313">
        <f>'1.4'!C132</f>
        <v>10590.436743431008</v>
      </c>
      <c r="C134" s="313">
        <f>'1.4'!D132</f>
        <v>6548.0224915861827</v>
      </c>
      <c r="D134" s="313">
        <f>'1.4'!E132</f>
        <v>9109.4505951757274</v>
      </c>
      <c r="E134" s="313">
        <f>'1.4'!F132</f>
        <v>5614.708278086111</v>
      </c>
      <c r="F134" s="313">
        <f>'1.4'!G132</f>
        <v>7924.5419966709778</v>
      </c>
      <c r="G134" s="313">
        <f>'1.4'!H132</f>
        <v>6355.8233958255132</v>
      </c>
      <c r="H134" s="313">
        <f>'1.4'!I132</f>
        <v>8715.6927792631286</v>
      </c>
      <c r="I134" s="313">
        <f>'1.4'!J132</f>
        <v>7198.3326248982266</v>
      </c>
      <c r="J134" s="313">
        <f>'1.4'!K132</f>
        <v>11003.774155905303</v>
      </c>
      <c r="K134" s="313">
        <f>'1.4'!L132</f>
        <v>6973.5343828025716</v>
      </c>
      <c r="L134" s="313">
        <f>'1.4'!M132</f>
        <v>15320.094776224218</v>
      </c>
      <c r="M134" s="313">
        <f>'1.4'!N132</f>
        <v>11279.003677868763</v>
      </c>
      <c r="N134" s="313">
        <f>'1.4'!O132</f>
        <v>9983.9674861461135</v>
      </c>
      <c r="O134" s="313">
        <f>'1.4'!P132</f>
        <v>13310.051096630588</v>
      </c>
      <c r="P134" s="313">
        <f>'1.4'!Q132</f>
        <v>12701.292566413566</v>
      </c>
      <c r="Q134" s="313">
        <f>'1.4'!R132</f>
        <v>9130.8736960372607</v>
      </c>
      <c r="R134" s="313">
        <f>'1.4'!S132</f>
        <v>18929.410669260047</v>
      </c>
      <c r="S134" s="313">
        <f>'1.4'!T132</f>
        <v>13221.140394925455</v>
      </c>
      <c r="T134" s="313">
        <f>'1.4'!U132</f>
        <v>20066.618894726689</v>
      </c>
      <c r="U134" s="313">
        <f>'1.4'!V132</f>
        <v>14969.360128143178</v>
      </c>
      <c r="V134" s="313">
        <f>'1.4'!W132</f>
        <v>21078.838561077006</v>
      </c>
      <c r="W134" s="313">
        <f>'1.4'!X132</f>
        <v>43973.797714838103</v>
      </c>
      <c r="X134" s="313">
        <f>'1.4'!Y132</f>
        <v>19618.383884622275</v>
      </c>
      <c r="Y134" s="313">
        <f>'1.4'!Z132</f>
        <v>31471.753561552912</v>
      </c>
      <c r="Z134" s="313">
        <f>'1.4'!AA132</f>
        <v>55305.147268540357</v>
      </c>
      <c r="AA134" s="313">
        <f>'1.4'!AB132</f>
        <v>35596.518832214046</v>
      </c>
      <c r="AB134" s="313">
        <f>'1.4'!AC132</f>
        <v>33355.905673328001</v>
      </c>
      <c r="AC134" s="313">
        <f>'1.4'!AD132</f>
        <v>26077.076356364025</v>
      </c>
      <c r="AD134" s="313">
        <f>'1.4'!AE132</f>
        <v>21393.480975582039</v>
      </c>
      <c r="AE134" s="313">
        <f>'1.4'!AF132</f>
        <v>20339.964134889098</v>
      </c>
      <c r="AF134" s="313">
        <f>'1.4'!AG132</f>
        <v>11949.4823477147</v>
      </c>
      <c r="AG134" s="313">
        <f>'1.4'!AH132</f>
        <v>12854.638280810961</v>
      </c>
      <c r="AH134" s="313">
        <f>'1.4'!AI132</f>
        <v>17288.207266776975</v>
      </c>
      <c r="AI134" s="313">
        <f>'1.4'!AJ132</f>
        <v>13590.93768527359</v>
      </c>
      <c r="AJ134" s="313">
        <f>'1.4'!AK132</f>
        <v>25958.751695350507</v>
      </c>
      <c r="AK134" s="313">
        <f>'1.4'!AL132</f>
        <v>32952.689339998869</v>
      </c>
      <c r="AL134" s="313">
        <f>'1.4'!AM132</f>
        <v>33745.780633902352</v>
      </c>
      <c r="AM134" s="313">
        <f>'1.4'!AN132</f>
        <v>31981.247975682611</v>
      </c>
      <c r="AN134" s="313">
        <f>'1.4'!AO132</f>
        <v>19178.748517817869</v>
      </c>
      <c r="AO134" s="313">
        <f>'1.4'!AP132</f>
        <v>18335.317355105755</v>
      </c>
      <c r="AP134" s="313">
        <f>'1.4'!AQ132</f>
        <v>20746.390289376999</v>
      </c>
      <c r="AQ134" s="313">
        <f>'1.4'!AR132</f>
        <v>16081.024724268947</v>
      </c>
      <c r="AR134" s="313">
        <f>'1.4'!AS132</f>
        <v>13607.440964965699</v>
      </c>
      <c r="AS134" s="313">
        <f>'1.4'!AT132</f>
        <v>7783.4797333531233</v>
      </c>
      <c r="AT134" s="313">
        <f>'1.4'!AU132</f>
        <v>11868.006756876675</v>
      </c>
      <c r="AU134" s="313">
        <f>'1.4'!AV132</f>
        <v>13216.366201063669</v>
      </c>
      <c r="AV134" s="313">
        <f>'1.4'!AW132</f>
        <v>30422.309952823205</v>
      </c>
      <c r="AW134" s="313">
        <f>'1.4'!AX132</f>
        <v>23360.247714794616</v>
      </c>
      <c r="AX134" s="313" t="str">
        <f>'1.4'!AY132</f>
        <v>n.d.</v>
      </c>
    </row>
    <row r="135" spans="1:50" hidden="1" x14ac:dyDescent="0.2">
      <c r="A135" s="316" t="s">
        <v>393</v>
      </c>
      <c r="B135" s="313">
        <f>'1.4'!C133</f>
        <v>26754.278386400725</v>
      </c>
      <c r="C135" s="313">
        <f>'1.4'!D133</f>
        <v>29847.900401977589</v>
      </c>
      <c r="D135" s="313">
        <f>'1.4'!E133</f>
        <v>38256.346429462879</v>
      </c>
      <c r="E135" s="313">
        <f>'1.4'!F133</f>
        <v>28695.874355960848</v>
      </c>
      <c r="F135" s="313">
        <f>'1.4'!G133</f>
        <v>29660.643573375633</v>
      </c>
      <c r="G135" s="313">
        <f>'1.4'!H133</f>
        <v>32517.502034279449</v>
      </c>
      <c r="H135" s="313">
        <f>'1.4'!I133</f>
        <v>36178.996472941712</v>
      </c>
      <c r="I135" s="313">
        <f>'1.4'!J133</f>
        <v>28366.717086074892</v>
      </c>
      <c r="J135" s="313">
        <f>'1.4'!K133</f>
        <v>34875.074365593071</v>
      </c>
      <c r="K135" s="313">
        <f>'1.4'!L133</f>
        <v>31437.595442538655</v>
      </c>
      <c r="L135" s="313">
        <f>'1.4'!M133</f>
        <v>54292.361401148621</v>
      </c>
      <c r="M135" s="313">
        <f>'1.4'!N133</f>
        <v>43909.592864219427</v>
      </c>
      <c r="N135" s="313">
        <f>'1.4'!O133</f>
        <v>34783.872661997295</v>
      </c>
      <c r="O135" s="313">
        <f>'1.4'!P133</f>
        <v>45680.797749490943</v>
      </c>
      <c r="P135" s="313">
        <f>'1.4'!Q133</f>
        <v>43012.37802555949</v>
      </c>
      <c r="Q135" s="313">
        <f>'1.4'!R133</f>
        <v>59088.503769522387</v>
      </c>
      <c r="R135" s="313">
        <f>'1.4'!S133</f>
        <v>40623.935625876853</v>
      </c>
      <c r="S135" s="313">
        <f>'1.4'!T133</f>
        <v>38556.338539232216</v>
      </c>
      <c r="T135" s="313">
        <f>'1.4'!U133</f>
        <v>43225.371116264301</v>
      </c>
      <c r="U135" s="313">
        <f>'1.4'!V133</f>
        <v>39523.819327531208</v>
      </c>
      <c r="V135" s="313">
        <f>'1.4'!W133</f>
        <v>34111.757559848847</v>
      </c>
      <c r="W135" s="313">
        <f>'1.4'!X133</f>
        <v>46942.408215520685</v>
      </c>
      <c r="X135" s="313">
        <f>'1.4'!Y133</f>
        <v>47147.779343734626</v>
      </c>
      <c r="Y135" s="313">
        <f>'1.4'!Z133</f>
        <v>50429.312966821555</v>
      </c>
      <c r="Z135" s="313">
        <f>'1.4'!AA133</f>
        <v>50118.511650737855</v>
      </c>
      <c r="AA135" s="313">
        <f>'1.4'!AB133</f>
        <v>38774.694531154149</v>
      </c>
      <c r="AB135" s="313">
        <f>'1.4'!AC133</f>
        <v>43043.447290707954</v>
      </c>
      <c r="AC135" s="313">
        <f>'1.4'!AD133</f>
        <v>61402.923482587052</v>
      </c>
      <c r="AD135" s="313">
        <f>'1.4'!AE133</f>
        <v>46497.145303781261</v>
      </c>
      <c r="AE135" s="313">
        <f>'1.4'!AF133</f>
        <v>44371.201614034107</v>
      </c>
      <c r="AF135" s="313">
        <f>'1.4'!AG133</f>
        <v>52616.477184052012</v>
      </c>
      <c r="AG135" s="313">
        <f>'1.4'!AH133</f>
        <v>51485.234856541239</v>
      </c>
      <c r="AH135" s="313">
        <f>'1.4'!AI133</f>
        <v>51499.008880821333</v>
      </c>
      <c r="AI135" s="313">
        <f>'1.4'!AJ133</f>
        <v>56047.225288655565</v>
      </c>
      <c r="AJ135" s="313">
        <f>'1.4'!AK133</f>
        <v>58405.35369580095</v>
      </c>
      <c r="AK135" s="313">
        <f>'1.4'!AL133</f>
        <v>62199.820910421091</v>
      </c>
      <c r="AL135" s="313">
        <f>'1.4'!AM133</f>
        <v>59393.503797818848</v>
      </c>
      <c r="AM135" s="313">
        <f>'1.4'!AN133</f>
        <v>60387.813182421742</v>
      </c>
      <c r="AN135" s="313">
        <f>'1.4'!AO133</f>
        <v>66673.904431643954</v>
      </c>
      <c r="AO135" s="313">
        <f>'1.4'!AP133</f>
        <v>159203.65354594047</v>
      </c>
      <c r="AP135" s="313">
        <f>'1.4'!AQ133</f>
        <v>76731.003002647471</v>
      </c>
      <c r="AQ135" s="313">
        <f>'1.4'!AR133</f>
        <v>40505.968386050736</v>
      </c>
      <c r="AR135" s="313">
        <f>'1.4'!AS133</f>
        <v>47034.942895278939</v>
      </c>
      <c r="AS135" s="313">
        <f>'1.4'!AT133</f>
        <v>49703.101710939009</v>
      </c>
      <c r="AT135" s="313">
        <f>'1.4'!AU133</f>
        <v>76249.823721235138</v>
      </c>
      <c r="AU135" s="313">
        <f>'1.4'!AV133</f>
        <v>79000.38293768547</v>
      </c>
      <c r="AV135" s="313">
        <f>'1.4'!AW133</f>
        <v>99243.297904061867</v>
      </c>
      <c r="AW135" s="313">
        <f>'1.4'!AX133</f>
        <v>95085.639341052869</v>
      </c>
      <c r="AX135" s="313">
        <f>'1.4'!AY133</f>
        <v>94754.311542156021</v>
      </c>
    </row>
    <row r="136" spans="1:50" hidden="1" x14ac:dyDescent="0.2">
      <c r="A136" s="313" t="s">
        <v>912</v>
      </c>
      <c r="B136" s="313">
        <f>'1.4'!C134</f>
        <v>325157.82195614837</v>
      </c>
      <c r="C136" s="313">
        <f>'1.4'!D134</f>
        <v>327994.1141343544</v>
      </c>
      <c r="D136" s="313">
        <f>'1.4'!E134</f>
        <v>353271.29035694915</v>
      </c>
      <c r="E136" s="313">
        <f>'1.4'!F134</f>
        <v>380191.6270842019</v>
      </c>
      <c r="F136" s="313">
        <f>'1.4'!G134</f>
        <v>352057.48290182953</v>
      </c>
      <c r="G136" s="313">
        <f>'1.4'!H134</f>
        <v>384587.04524978885</v>
      </c>
      <c r="H136" s="313">
        <f>'1.4'!I134</f>
        <v>393079.49121636373</v>
      </c>
      <c r="I136" s="313">
        <f>'1.4'!J134</f>
        <v>427635.47056246037</v>
      </c>
      <c r="J136" s="313">
        <f>'1.4'!K134</f>
        <v>399386.91657212068</v>
      </c>
      <c r="K136" s="313">
        <f>'1.4'!L134</f>
        <v>418724.93665884942</v>
      </c>
      <c r="L136" s="313">
        <f>'1.4'!M134</f>
        <v>444600.74070588907</v>
      </c>
      <c r="M136" s="313">
        <f>'1.4'!N134</f>
        <v>447009.88764745893</v>
      </c>
      <c r="N136" s="313">
        <f>'1.4'!O134</f>
        <v>440510.97098713671</v>
      </c>
      <c r="O136" s="313">
        <f>'1.4'!P134</f>
        <v>471267.29591500183</v>
      </c>
      <c r="P136" s="313">
        <f>'1.4'!Q134</f>
        <v>492033.06810280198</v>
      </c>
      <c r="Q136" s="313">
        <f>'1.4'!R134</f>
        <v>536595.12253531895</v>
      </c>
      <c r="R136" s="313">
        <f>'1.4'!S134</f>
        <v>501444.27318795759</v>
      </c>
      <c r="S136" s="313">
        <f>'1.4'!T134</f>
        <v>506362.9659899305</v>
      </c>
      <c r="T136" s="313">
        <f>'1.4'!U134</f>
        <v>597282.07952513429</v>
      </c>
      <c r="U136" s="313">
        <f>'1.4'!V134</f>
        <v>597272.38710691966</v>
      </c>
      <c r="V136" s="313">
        <f>'1.4'!W134</f>
        <v>583051.73271121504</v>
      </c>
      <c r="W136" s="313">
        <f>'1.4'!X134</f>
        <v>590384.53082014504</v>
      </c>
      <c r="X136" s="313">
        <f>'1.4'!Y134</f>
        <v>667364.96982133808</v>
      </c>
      <c r="Y136" s="313">
        <f>'1.4'!Z134</f>
        <v>709057.35857326887</v>
      </c>
      <c r="Z136" s="313">
        <f>'1.4'!AA134</f>
        <v>593603.2423402312</v>
      </c>
      <c r="AA136" s="313">
        <f>'1.4'!AB134</f>
        <v>597349.7000583671</v>
      </c>
      <c r="AB136" s="313">
        <f>'1.4'!AC134</f>
        <v>622473.60343393497</v>
      </c>
      <c r="AC136" s="313">
        <f>'1.4'!AD134</f>
        <v>760865.15079514333</v>
      </c>
      <c r="AD136" s="313">
        <f>'1.4'!AE134</f>
        <v>608463.97623126046</v>
      </c>
      <c r="AE136" s="313">
        <f>'1.4'!AF134</f>
        <v>686024.35724535713</v>
      </c>
      <c r="AF136" s="313">
        <f>'1.4'!AG134</f>
        <v>657789.30520885717</v>
      </c>
      <c r="AG136" s="313">
        <f>'1.4'!AH134</f>
        <v>738169.44107908197</v>
      </c>
      <c r="AH136" s="313">
        <f>'1.4'!AI134</f>
        <v>644324.39286396978</v>
      </c>
      <c r="AI136" s="313">
        <f>'1.4'!AJ134</f>
        <v>700242.06714515481</v>
      </c>
      <c r="AJ136" s="313">
        <f>'1.4'!AK134</f>
        <v>734168.19845316233</v>
      </c>
      <c r="AK136" s="313">
        <f>'1.4'!AL134</f>
        <v>723384.5818596778</v>
      </c>
      <c r="AL136" s="313">
        <f>'1.4'!AM134</f>
        <v>697653.36828684178</v>
      </c>
      <c r="AM136" s="313">
        <f>'1.4'!AN134</f>
        <v>683330.46750975191</v>
      </c>
      <c r="AN136" s="313">
        <f>'1.4'!AO134</f>
        <v>714776.7183387879</v>
      </c>
      <c r="AO136" s="313">
        <f>'1.4'!AP134</f>
        <v>853002.53692286974</v>
      </c>
      <c r="AP136" s="313">
        <f>'1.4'!AQ134</f>
        <v>689366.18060067424</v>
      </c>
      <c r="AQ136" s="313">
        <f>'1.4'!AR134</f>
        <v>895341.49324394518</v>
      </c>
      <c r="AR136" s="313">
        <f>'1.4'!AS134</f>
        <v>835711.84796477552</v>
      </c>
      <c r="AS136" s="313">
        <f>'1.4'!AT134</f>
        <v>884944.28369179857</v>
      </c>
      <c r="AT136" s="313">
        <f>'1.4'!AU134</f>
        <v>684615.10651028482</v>
      </c>
      <c r="AU136" s="313">
        <f>'1.4'!AV134</f>
        <v>832062.76589922246</v>
      </c>
      <c r="AV136" s="313">
        <f>'1.4'!AW134</f>
        <v>811629.99883873924</v>
      </c>
      <c r="AW136" s="313">
        <f>'1.4'!AX134</f>
        <v>891849.30570680718</v>
      </c>
      <c r="AX136" s="313">
        <f>'1.4'!AY134</f>
        <v>764446.61657700979</v>
      </c>
    </row>
    <row r="137" spans="1:50" hidden="1" x14ac:dyDescent="0.2">
      <c r="A137" s="11" t="s">
        <v>913</v>
      </c>
      <c r="B137" s="313">
        <f>'1.4'!C135</f>
        <v>304933.83329723496</v>
      </c>
      <c r="C137" s="313">
        <f>'1.4'!D135</f>
        <v>303549.46174178581</v>
      </c>
      <c r="D137" s="313">
        <f>'1.4'!E135</f>
        <v>325679.7651260994</v>
      </c>
      <c r="E137" s="313">
        <f>'1.4'!F135</f>
        <v>348476.51540790952</v>
      </c>
      <c r="F137" s="313">
        <f>'1.4'!G135</f>
        <v>334468.26743613312</v>
      </c>
      <c r="G137" s="313">
        <f>'1.4'!H135</f>
        <v>364350.74007988942</v>
      </c>
      <c r="H137" s="313">
        <f>'1.4'!I135</f>
        <v>369318.49319457228</v>
      </c>
      <c r="I137" s="313">
        <f>'1.4'!J135</f>
        <v>398751.34449843562</v>
      </c>
      <c r="J137" s="313">
        <f>'1.4'!K135</f>
        <v>379776.37124693627</v>
      </c>
      <c r="K137" s="313">
        <f>'1.4'!L135</f>
        <v>394970.25361893716</v>
      </c>
      <c r="L137" s="313">
        <f>'1.4'!M135</f>
        <v>418170.10456889227</v>
      </c>
      <c r="M137" s="313">
        <f>'1.4'!N135</f>
        <v>415928.52411398245</v>
      </c>
      <c r="N137" s="313">
        <f>'1.4'!O135</f>
        <v>422577.76703418349</v>
      </c>
      <c r="O137" s="313">
        <f>'1.4'!P135</f>
        <v>448088.972188638</v>
      </c>
      <c r="P137" s="313">
        <f>'1.4'!Q135</f>
        <v>465019.88538670685</v>
      </c>
      <c r="Q137" s="313">
        <f>'1.4'!R135</f>
        <v>497618.09085902671</v>
      </c>
      <c r="R137" s="313">
        <f>'1.4'!S135</f>
        <v>473829.36560057278</v>
      </c>
      <c r="S137" s="313">
        <f>'1.4'!T135</f>
        <v>472375.68353014445</v>
      </c>
      <c r="T137" s="313">
        <f>'1.4'!U135</f>
        <v>559099.75073663821</v>
      </c>
      <c r="U137" s="313">
        <f>'1.4'!V135</f>
        <v>565712.88533739536</v>
      </c>
      <c r="V137" s="313">
        <f>'1.4'!W135</f>
        <v>563609.90205480205</v>
      </c>
      <c r="W137" s="313">
        <f>'1.4'!X135</f>
        <v>570269.35840031202</v>
      </c>
      <c r="X137" s="313">
        <f>'1.4'!Y135</f>
        <v>644541.43616013136</v>
      </c>
      <c r="Y137" s="313">
        <f>'1.4'!Z135</f>
        <v>678314.11522916215</v>
      </c>
      <c r="Z137" s="313">
        <f>'1.4'!AA135</f>
        <v>572652.38577324641</v>
      </c>
      <c r="AA137" s="313">
        <f>'1.4'!AB135</f>
        <v>574638.76269751438</v>
      </c>
      <c r="AB137" s="313">
        <f>'1.4'!AC135</f>
        <v>600203.35115531588</v>
      </c>
      <c r="AC137" s="313">
        <f>'1.4'!AD135</f>
        <v>731016.41229112598</v>
      </c>
      <c r="AD137" s="313">
        <f>'1.4'!AE135</f>
        <v>594355.13579534332</v>
      </c>
      <c r="AE137" s="313">
        <f>'1.4'!AF135</f>
        <v>671438.3351183139</v>
      </c>
      <c r="AF137" s="313">
        <f>'1.4'!AG135</f>
        <v>640806.24158584606</v>
      </c>
      <c r="AG137" s="313">
        <f>'1.4'!AH135</f>
        <v>713355.93384731992</v>
      </c>
      <c r="AH137" s="313">
        <f>'1.4'!AI135</f>
        <v>628336.61857075104</v>
      </c>
      <c r="AI137" s="313">
        <f>'1.4'!AJ135</f>
        <v>681538.58417074685</v>
      </c>
      <c r="AJ137" s="313">
        <f>'1.4'!AK135</f>
        <v>710884.39187280869</v>
      </c>
      <c r="AK137" s="313">
        <f>'1.4'!AL135</f>
        <v>691372.10498338216</v>
      </c>
      <c r="AL137" s="313">
        <f>'1.4'!AM135</f>
        <v>681329.79992136778</v>
      </c>
      <c r="AM137" s="313">
        <f>'1.4'!AN135</f>
        <v>665142.26592972351</v>
      </c>
      <c r="AN137" s="313">
        <f>'1.4'!AO135</f>
        <v>697207.00878542301</v>
      </c>
      <c r="AO137" s="313">
        <f>'1.4'!AP135</f>
        <v>821213.31247592904</v>
      </c>
      <c r="AP137" s="313">
        <f>'1.4'!AQ135</f>
        <v>669048.9629248837</v>
      </c>
      <c r="AQ137" s="313">
        <f>'1.4'!AR135</f>
        <v>871983.95789576438</v>
      </c>
      <c r="AR137" s="313">
        <f>'1.4'!AS135</f>
        <v>813490.58358765487</v>
      </c>
      <c r="AS137" s="313">
        <f>'1.4'!AT135</f>
        <v>845604.16486192821</v>
      </c>
      <c r="AT137" s="313">
        <f>'1.4'!AU135</f>
        <v>666526.96932843956</v>
      </c>
      <c r="AU137" s="313">
        <f>'1.4'!AV135</f>
        <v>809840.23311528936</v>
      </c>
      <c r="AV137" s="313">
        <f>'1.4'!AW135</f>
        <v>785188.51915511768</v>
      </c>
      <c r="AW137" s="313">
        <f>'1.4'!AX135</f>
        <v>853542.11897877906</v>
      </c>
      <c r="AX137" s="313">
        <f>'1.4'!AY135</f>
        <v>740382.07108369423</v>
      </c>
    </row>
    <row r="138" spans="1:50" hidden="1" x14ac:dyDescent="0.2">
      <c r="A138" s="316" t="s">
        <v>244</v>
      </c>
      <c r="B138" s="313">
        <f>'1.4'!C136</f>
        <v>101960.85332593115</v>
      </c>
      <c r="C138" s="313">
        <f>'1.4'!D136</f>
        <v>97869.381816656882</v>
      </c>
      <c r="D138" s="313">
        <f>'1.4'!E136</f>
        <v>96687.817586119578</v>
      </c>
      <c r="E138" s="313">
        <f>'1.4'!F136</f>
        <v>115897.25129577989</v>
      </c>
      <c r="F138" s="313">
        <f>'1.4'!G136</f>
        <v>112204.20295301502</v>
      </c>
      <c r="G138" s="313">
        <f>'1.4'!H136</f>
        <v>113406.24207399544</v>
      </c>
      <c r="H138" s="313">
        <f>'1.4'!I136</f>
        <v>110116.90137171363</v>
      </c>
      <c r="I138" s="313">
        <f>'1.4'!J136</f>
        <v>125236.45929254466</v>
      </c>
      <c r="J138" s="313">
        <f>'1.4'!K136</f>
        <v>124669.70355281746</v>
      </c>
      <c r="K138" s="313">
        <f>'1.4'!L136</f>
        <v>125470.91489712357</v>
      </c>
      <c r="L138" s="313">
        <f>'1.4'!M136</f>
        <v>123089.02409586628</v>
      </c>
      <c r="M138" s="313">
        <f>'1.4'!N136</f>
        <v>138304.47746218884</v>
      </c>
      <c r="N138" s="313">
        <f>'1.4'!O136</f>
        <v>137174.81221695736</v>
      </c>
      <c r="O138" s="313">
        <f>'1.4'!P136</f>
        <v>140543.97150925588</v>
      </c>
      <c r="P138" s="313">
        <f>'1.4'!Q136</f>
        <v>139288.07409984453</v>
      </c>
      <c r="Q138" s="313">
        <f>'1.4'!R136</f>
        <v>159200.64470367995</v>
      </c>
      <c r="R138" s="313">
        <f>'1.4'!S136</f>
        <v>155932.76029789948</v>
      </c>
      <c r="S138" s="313">
        <f>'1.4'!T136</f>
        <v>153448.94428518711</v>
      </c>
      <c r="T138" s="313">
        <f>'1.4'!U136</f>
        <v>155346.61974469939</v>
      </c>
      <c r="U138" s="313">
        <f>'1.4'!V136</f>
        <v>171737.34664309182</v>
      </c>
      <c r="V138" s="313">
        <f>'1.4'!W136</f>
        <v>154891.54947630843</v>
      </c>
      <c r="W138" s="313">
        <f>'1.4'!X136</f>
        <v>170521.05990622193</v>
      </c>
      <c r="X138" s="313">
        <f>'1.4'!Y136</f>
        <v>160875.73706500346</v>
      </c>
      <c r="Y138" s="313">
        <f>'1.4'!Z136</f>
        <v>205321.22867950361</v>
      </c>
      <c r="Z138" s="313">
        <f>'1.4'!AA136</f>
        <v>165945.18403985165</v>
      </c>
      <c r="AA138" s="313">
        <f>'1.4'!AB136</f>
        <v>175125.7562051015</v>
      </c>
      <c r="AB138" s="313">
        <f>'1.4'!AC136</f>
        <v>163891.48482814024</v>
      </c>
      <c r="AC138" s="313">
        <f>'1.4'!AD136</f>
        <v>225171.54687588121</v>
      </c>
      <c r="AD138" s="313">
        <f>'1.4'!AE136</f>
        <v>175091.04207413891</v>
      </c>
      <c r="AE138" s="313">
        <f>'1.4'!AF136</f>
        <v>186188.99150149809</v>
      </c>
      <c r="AF138" s="313">
        <f>'1.4'!AG136</f>
        <v>181031.59380395975</v>
      </c>
      <c r="AG138" s="313">
        <f>'1.4'!AH136</f>
        <v>230680.76679278398</v>
      </c>
      <c r="AH138" s="313">
        <f>'1.4'!AI136</f>
        <v>190832.58242141712</v>
      </c>
      <c r="AI138" s="313">
        <f>'1.4'!AJ136</f>
        <v>193487.7830659356</v>
      </c>
      <c r="AJ138" s="313">
        <f>'1.4'!AK136</f>
        <v>191411.69877526746</v>
      </c>
      <c r="AK138" s="313">
        <f>'1.4'!AL136</f>
        <v>223971.33358963724</v>
      </c>
      <c r="AL138" s="313">
        <f>'1.4'!AM136</f>
        <v>205165.88242862545</v>
      </c>
      <c r="AM138" s="313">
        <f>'1.4'!AN136</f>
        <v>204085.41662320361</v>
      </c>
      <c r="AN138" s="313">
        <f>'1.4'!AO136</f>
        <v>205182.76428155269</v>
      </c>
      <c r="AO138" s="313">
        <f>'1.4'!AP136</f>
        <v>241653.24141590868</v>
      </c>
      <c r="AP138" s="313">
        <f>'1.4'!AQ136</f>
        <v>204260.65968413383</v>
      </c>
      <c r="AQ138" s="313">
        <f>'1.4'!AR136</f>
        <v>202017.03290573705</v>
      </c>
      <c r="AR138" s="313">
        <f>'1.4'!AS136</f>
        <v>209712.74154762027</v>
      </c>
      <c r="AS138" s="313">
        <f>'1.4'!AT136</f>
        <v>261874.23455966837</v>
      </c>
      <c r="AT138" s="313">
        <f>'1.4'!AU136</f>
        <v>206526.73068109504</v>
      </c>
      <c r="AU138" s="313">
        <f>'1.4'!AV136</f>
        <v>218336.48994880833</v>
      </c>
      <c r="AV138" s="313">
        <f>'1.4'!AW136</f>
        <v>217871.46953081162</v>
      </c>
      <c r="AW138" s="313">
        <f>'1.4'!AX136</f>
        <v>278964.1654116924</v>
      </c>
      <c r="AX138" s="313">
        <f>'1.4'!AY136</f>
        <v>221316.41961236481</v>
      </c>
    </row>
    <row r="139" spans="1:50" hidden="1" x14ac:dyDescent="0.2">
      <c r="A139" s="316" t="s">
        <v>245</v>
      </c>
      <c r="B139" s="313">
        <f>'1.4'!C137</f>
        <v>47544.901954717352</v>
      </c>
      <c r="C139" s="313">
        <f>'1.4'!D137</f>
        <v>51294.910016097594</v>
      </c>
      <c r="D139" s="313">
        <f>'1.4'!E137</f>
        <v>53909.585857962098</v>
      </c>
      <c r="E139" s="313">
        <f>'1.4'!F137</f>
        <v>55858.497344509742</v>
      </c>
      <c r="F139" s="313">
        <f>'1.4'!G137</f>
        <v>50892.131507917315</v>
      </c>
      <c r="G139" s="313">
        <f>'1.4'!H137</f>
        <v>56930.129271114209</v>
      </c>
      <c r="H139" s="313">
        <f>'1.4'!I137</f>
        <v>58533.571511424889</v>
      </c>
      <c r="I139" s="313">
        <f>'1.4'!J137</f>
        <v>64063.017083521583</v>
      </c>
      <c r="J139" s="313">
        <f>'1.4'!K137</f>
        <v>57821.911440726864</v>
      </c>
      <c r="K139" s="313">
        <f>'1.4'!L137</f>
        <v>63266.106972185313</v>
      </c>
      <c r="L139" s="313">
        <f>'1.4'!M137</f>
        <v>64884.184299639179</v>
      </c>
      <c r="M139" s="313">
        <f>'1.4'!N137</f>
        <v>69017.845824373624</v>
      </c>
      <c r="N139" s="313">
        <f>'1.4'!O137</f>
        <v>57444.055616464531</v>
      </c>
      <c r="O139" s="313">
        <f>'1.4'!P137</f>
        <v>68292.572099929646</v>
      </c>
      <c r="P139" s="313">
        <f>'1.4'!Q137</f>
        <v>70019.341647108042</v>
      </c>
      <c r="Q139" s="313">
        <f>'1.4'!R137</f>
        <v>77977.992757732747</v>
      </c>
      <c r="R139" s="313">
        <f>'1.4'!S137</f>
        <v>68524.996537490646</v>
      </c>
      <c r="S139" s="313">
        <f>'1.4'!T137</f>
        <v>76075.635803039026</v>
      </c>
      <c r="T139" s="313">
        <f>'1.4'!U137</f>
        <v>80762.280212260666</v>
      </c>
      <c r="U139" s="313">
        <f>'1.4'!V137</f>
        <v>81232.133265791665</v>
      </c>
      <c r="V139" s="313">
        <f>'1.4'!W137</f>
        <v>59489.454771400466</v>
      </c>
      <c r="W139" s="313">
        <f>'1.4'!X137</f>
        <v>76634.097786106431</v>
      </c>
      <c r="X139" s="313">
        <f>'1.4'!Y137</f>
        <v>76149.483347743488</v>
      </c>
      <c r="Y139" s="313">
        <f>'1.4'!Z137</f>
        <v>88927.548922321643</v>
      </c>
      <c r="Z139" s="313">
        <f>'1.4'!AA137</f>
        <v>66715.997899851558</v>
      </c>
      <c r="AA139" s="313">
        <f>'1.4'!AB137</f>
        <v>84748.448447916366</v>
      </c>
      <c r="AB139" s="313">
        <f>'1.4'!AC137</f>
        <v>78355.588663358998</v>
      </c>
      <c r="AC139" s="313">
        <f>'1.4'!AD137</f>
        <v>101882.21997745906</v>
      </c>
      <c r="AD139" s="313">
        <f>'1.4'!AE137</f>
        <v>62712.473631919143</v>
      </c>
      <c r="AE139" s="313">
        <f>'1.4'!AF137</f>
        <v>80467.358531357313</v>
      </c>
      <c r="AF139" s="313">
        <f>'1.4'!AG137</f>
        <v>78258.95454695748</v>
      </c>
      <c r="AG139" s="313">
        <f>'1.4'!AH137</f>
        <v>98687.322912430187</v>
      </c>
      <c r="AH139" s="313">
        <f>'1.4'!AI137</f>
        <v>73765.714192408283</v>
      </c>
      <c r="AI139" s="313">
        <f>'1.4'!AJ137</f>
        <v>87912.006670044095</v>
      </c>
      <c r="AJ139" s="313">
        <f>'1.4'!AK137</f>
        <v>91730.130774685444</v>
      </c>
      <c r="AK139" s="313">
        <f>'1.4'!AL137</f>
        <v>100896.02400954423</v>
      </c>
      <c r="AL139" s="313">
        <f>'1.4'!AM137</f>
        <v>80043.710165265104</v>
      </c>
      <c r="AM139" s="313">
        <f>'1.4'!AN137</f>
        <v>94674.473785679962</v>
      </c>
      <c r="AN139" s="313">
        <f>'1.4'!AO137</f>
        <v>96381.261288129055</v>
      </c>
      <c r="AO139" s="313">
        <f>'1.4'!AP137</f>
        <v>108498.22367237887</v>
      </c>
      <c r="AP139" s="313">
        <f>'1.4'!AQ137</f>
        <v>82454.673372877034</v>
      </c>
      <c r="AQ139" s="313">
        <f>'1.4'!AR137</f>
        <v>94527.044581604161</v>
      </c>
      <c r="AR139" s="313">
        <f>'1.4'!AS137</f>
        <v>96720.120168241541</v>
      </c>
      <c r="AS139" s="313">
        <f>'1.4'!AT137</f>
        <v>118172.75889509224</v>
      </c>
      <c r="AT139" s="313">
        <f>'1.4'!AU137</f>
        <v>80652.319986103452</v>
      </c>
      <c r="AU139" s="313">
        <f>'1.4'!AV137</f>
        <v>111046.20110122701</v>
      </c>
      <c r="AV139" s="313">
        <f>'1.4'!AW137</f>
        <v>110251.19966529368</v>
      </c>
      <c r="AW139" s="313">
        <f>'1.4'!AX137</f>
        <v>141863.68153934291</v>
      </c>
      <c r="AX139" s="313">
        <f>'1.4'!AY137</f>
        <v>96607.332093851539</v>
      </c>
    </row>
    <row r="140" spans="1:50" hidden="1" x14ac:dyDescent="0.2">
      <c r="A140" s="316" t="s">
        <v>911</v>
      </c>
      <c r="B140" s="313">
        <f>'1.4'!C138</f>
        <v>20189.686525901867</v>
      </c>
      <c r="C140" s="313">
        <f>'1.4'!D138</f>
        <v>16266.517154966814</v>
      </c>
      <c r="D140" s="313">
        <f>'1.4'!E138</f>
        <v>22086.196085367686</v>
      </c>
      <c r="E140" s="313">
        <f>'1.4'!F138</f>
        <v>23983.069563966223</v>
      </c>
      <c r="F140" s="313">
        <f>'1.4'!G138</f>
        <v>30257.390389319586</v>
      </c>
      <c r="G140" s="313">
        <f>'1.4'!H138</f>
        <v>26596.580297299108</v>
      </c>
      <c r="H140" s="313">
        <f>'1.4'!I138</f>
        <v>28440.372812542777</v>
      </c>
      <c r="I140" s="313">
        <f>'1.4'!J138</f>
        <v>36753.202300197481</v>
      </c>
      <c r="J140" s="313">
        <f>'1.4'!K138</f>
        <v>22946.265550390635</v>
      </c>
      <c r="K140" s="313">
        <f>'1.4'!L138</f>
        <v>22828.849288322806</v>
      </c>
      <c r="L140" s="313">
        <f>'1.4'!M138</f>
        <v>33382.870969613105</v>
      </c>
      <c r="M140" s="313">
        <f>'1.4'!N138</f>
        <v>18396.693684915976</v>
      </c>
      <c r="N140" s="313">
        <f>'1.4'!O138</f>
        <v>31900.855679198623</v>
      </c>
      <c r="O140" s="313">
        <f>'1.4'!P138</f>
        <v>31563.631488509163</v>
      </c>
      <c r="P140" s="313">
        <f>'1.4'!Q138</f>
        <v>34650.485026781993</v>
      </c>
      <c r="Q140" s="313">
        <f>'1.4'!R138</f>
        <v>37752.556689700526</v>
      </c>
      <c r="R140" s="313">
        <f>'1.4'!S138</f>
        <v>34627.704884934188</v>
      </c>
      <c r="S140" s="313">
        <f>'1.4'!T138</f>
        <v>20140.665012076392</v>
      </c>
      <c r="T140" s="313">
        <f>'1.4'!U138</f>
        <v>64164.848172950442</v>
      </c>
      <c r="U140" s="313">
        <f>'1.4'!V138</f>
        <v>55337.910502557512</v>
      </c>
      <c r="V140" s="313">
        <f>'1.4'!W138</f>
        <v>116953.46263413139</v>
      </c>
      <c r="W140" s="313">
        <f>'1.4'!X138</f>
        <v>59081.481699551558</v>
      </c>
      <c r="X140" s="313">
        <f>'1.4'!Y138</f>
        <v>143236.01124889709</v>
      </c>
      <c r="Y140" s="313">
        <f>'1.4'!Z138</f>
        <v>43581.805418968732</v>
      </c>
      <c r="Z140" s="313">
        <f>'1.4'!AA138</f>
        <v>64511.461814962335</v>
      </c>
      <c r="AA140" s="313">
        <f>'1.4'!AB138</f>
        <v>38271.518175128615</v>
      </c>
      <c r="AB140" s="313">
        <f>'1.4'!AC138</f>
        <v>58287.169738841199</v>
      </c>
      <c r="AC140" s="313">
        <f>'1.4'!AD138</f>
        <v>55002.480766429326</v>
      </c>
      <c r="AD140" s="313">
        <f>'1.4'!AE138</f>
        <v>53843.168246886424</v>
      </c>
      <c r="AE140" s="313">
        <f>'1.4'!AF138</f>
        <v>54225.649854823299</v>
      </c>
      <c r="AF140" s="313">
        <f>'1.4'!AG138</f>
        <v>53846.630713765844</v>
      </c>
      <c r="AG140" s="313">
        <f>'1.4'!AH138</f>
        <v>44273.083174837127</v>
      </c>
      <c r="AH140" s="313">
        <f>'1.4'!AI138</f>
        <v>52720.133785891601</v>
      </c>
      <c r="AI140" s="313">
        <f>'1.4'!AJ138</f>
        <v>78319.182073547534</v>
      </c>
      <c r="AJ140" s="313">
        <f>'1.4'!AK138</f>
        <v>68041.907653151065</v>
      </c>
      <c r="AK140" s="313">
        <f>'1.4'!AL138</f>
        <v>38962.180077543002</v>
      </c>
      <c r="AL140" s="313">
        <f>'1.4'!AM138</f>
        <v>66093.920455837069</v>
      </c>
      <c r="AM140" s="313">
        <f>'1.4'!AN138</f>
        <v>28547.247286705842</v>
      </c>
      <c r="AN140" s="313">
        <f>'1.4'!AO138</f>
        <v>20626.671954694713</v>
      </c>
      <c r="AO140" s="313">
        <f>'1.4'!AP138</f>
        <v>27932.588355645927</v>
      </c>
      <c r="AP140" s="313">
        <f>'1.4'!AQ138</f>
        <v>31758.757862094069</v>
      </c>
      <c r="AQ140" s="313">
        <f>'1.4'!AR138</f>
        <v>8424.8602065186096</v>
      </c>
      <c r="AR140" s="313">
        <f>'1.4'!AS138</f>
        <v>25388.329088122315</v>
      </c>
      <c r="AS140" s="313">
        <f>'1.4'!AT138</f>
        <v>13110.380577718171</v>
      </c>
      <c r="AT140" s="313">
        <f>'1.4'!AU138</f>
        <v>20671.644550627789</v>
      </c>
      <c r="AU140" s="313">
        <f>'1.4'!AV138</f>
        <v>34101.590828121116</v>
      </c>
      <c r="AV140" s="313">
        <f>'1.4'!AW138</f>
        <v>41878.394767278114</v>
      </c>
      <c r="AW140" s="313">
        <f>'1.4'!AX138</f>
        <v>21933.650320550638</v>
      </c>
      <c r="AX140" s="313" t="str">
        <f>'1.4'!AY138</f>
        <v>n.d.</v>
      </c>
    </row>
    <row r="141" spans="1:50" hidden="1" x14ac:dyDescent="0.2">
      <c r="A141" s="317" t="s">
        <v>248</v>
      </c>
      <c r="B141" s="313">
        <f>'1.4'!C139</f>
        <v>1165.4394976019685</v>
      </c>
      <c r="C141" s="313">
        <f>'1.4'!D139</f>
        <v>984.64291257504453</v>
      </c>
      <c r="D141" s="313">
        <f>'1.4'!E139</f>
        <v>1066.481436307969</v>
      </c>
      <c r="E141" s="313">
        <f>'1.4'!F139</f>
        <v>1669.9661161490449</v>
      </c>
      <c r="F141" s="313">
        <f>'1.4'!G139</f>
        <v>2290.3685530803218</v>
      </c>
      <c r="G141" s="313">
        <f>'1.4'!H139</f>
        <v>2356.8234135438279</v>
      </c>
      <c r="H141" s="313">
        <f>'1.4'!I139</f>
        <v>1458.625439631895</v>
      </c>
      <c r="I141" s="313">
        <f>'1.4'!J139</f>
        <v>1886.4283008639541</v>
      </c>
      <c r="J141" s="313">
        <f>'1.4'!K139</f>
        <v>3795.3860774027248</v>
      </c>
      <c r="K141" s="313">
        <f>'1.4'!L139</f>
        <v>2834.4120446809602</v>
      </c>
      <c r="L141" s="313">
        <f>'1.4'!M139</f>
        <v>1644.5318330279833</v>
      </c>
      <c r="M141" s="313">
        <f>'1.4'!N139</f>
        <v>1792.0958874383323</v>
      </c>
      <c r="N141" s="313">
        <f>'1.4'!O139</f>
        <v>2788.7308883587893</v>
      </c>
      <c r="O141" s="313">
        <f>'1.4'!P139</f>
        <v>2822.7466385938992</v>
      </c>
      <c r="P141" s="313">
        <f>'1.4'!Q139</f>
        <v>5423.5937560629136</v>
      </c>
      <c r="Q141" s="313">
        <f>'1.4'!R139</f>
        <v>5755.5483883993984</v>
      </c>
      <c r="R141" s="313">
        <f>'1.4'!S139</f>
        <v>5558.3752028261842</v>
      </c>
      <c r="S141" s="313">
        <f>'1.4'!T139</f>
        <v>3187.3899623358247</v>
      </c>
      <c r="T141" s="313">
        <f>'1.4'!U139</f>
        <v>6929.2619871354427</v>
      </c>
      <c r="U141" s="313">
        <f>'1.4'!V139</f>
        <v>3416.7497810345481</v>
      </c>
      <c r="V141" s="313">
        <f>'1.4'!W139</f>
        <v>2944.5305591678125</v>
      </c>
      <c r="W141" s="313">
        <f>'1.4'!X139</f>
        <v>8935.0838612457737</v>
      </c>
      <c r="X141" s="313">
        <f>'1.4'!Y139</f>
        <v>9664.7688372230405</v>
      </c>
      <c r="Y141" s="313">
        <f>'1.4'!Z139</f>
        <v>35207.041932593384</v>
      </c>
      <c r="Z141" s="313">
        <f>'1.4'!AA139</f>
        <v>13555.96693072332</v>
      </c>
      <c r="AA141" s="313">
        <f>'1.4'!AB139</f>
        <v>1849.3537551646257</v>
      </c>
      <c r="AB141" s="313">
        <f>'1.4'!AC139</f>
        <v>10622.644651646326</v>
      </c>
      <c r="AC141" s="313">
        <f>'1.4'!AD139</f>
        <v>3570.8919456357298</v>
      </c>
      <c r="AD141" s="313">
        <f>'1.4'!AE139</f>
        <v>10303.899530841496</v>
      </c>
      <c r="AE141" s="313">
        <f>'1.4'!AF139</f>
        <v>2087.8609956093787</v>
      </c>
      <c r="AF141" s="313">
        <f>'1.4'!AG139</f>
        <v>9115.5247354193925</v>
      </c>
      <c r="AG141" s="313">
        <f>'1.4'!AH139</f>
        <v>2522.3852632197313</v>
      </c>
      <c r="AH141" s="313">
        <f>'1.4'!AI139</f>
        <v>7621.2009461657135</v>
      </c>
      <c r="AI141" s="313">
        <f>'1.4'!AJ139</f>
        <v>2075.526323611004</v>
      </c>
      <c r="AJ141" s="313">
        <f>'1.4'!AK139</f>
        <v>8503.8802477528916</v>
      </c>
      <c r="AK141" s="313">
        <f>'1.4'!AL139</f>
        <v>7486.5932906803928</v>
      </c>
      <c r="AL141" s="313">
        <f>'1.4'!AM139</f>
        <v>7848.3403877965038</v>
      </c>
      <c r="AM141" s="313">
        <f>'1.4'!AN139</f>
        <v>1758.4211774825312</v>
      </c>
      <c r="AN141" s="313">
        <f>'1.4'!AO139</f>
        <v>5703.7229785526133</v>
      </c>
      <c r="AO141" s="313">
        <f>'1.4'!AP139</f>
        <v>3001.2074905983527</v>
      </c>
      <c r="AP141" s="313">
        <f>'1.4'!AQ139</f>
        <v>4434.2480787089189</v>
      </c>
      <c r="AQ141" s="313">
        <f>'1.4'!AR139</f>
        <v>2570.2033900930173</v>
      </c>
      <c r="AR141" s="313">
        <f>'1.4'!AS139</f>
        <v>3183.3623426901058</v>
      </c>
      <c r="AS141" s="313">
        <f>'1.4'!AT139</f>
        <v>3157.5085813919573</v>
      </c>
      <c r="AT141" s="313">
        <f>'1.4'!AU139</f>
        <v>3723.4406226779597</v>
      </c>
      <c r="AU141" s="313">
        <f>'1.4'!AV139</f>
        <v>2034.2562661475135</v>
      </c>
      <c r="AV141" s="313">
        <f>'1.4'!AW139</f>
        <v>4682.7207330774854</v>
      </c>
      <c r="AW141" s="313">
        <f>'1.4'!AX139</f>
        <v>3950.2031505256273</v>
      </c>
      <c r="AX141" s="313">
        <f>'1.4'!AY139</f>
        <v>5235.3851771530844</v>
      </c>
    </row>
    <row r="142" spans="1:50" hidden="1" x14ac:dyDescent="0.2">
      <c r="A142" s="317" t="s">
        <v>243</v>
      </c>
      <c r="B142" s="313">
        <f>'1.4'!C140</f>
        <v>321.38290739277727</v>
      </c>
      <c r="C142" s="313">
        <f>'1.4'!D140</f>
        <v>381.37644671388261</v>
      </c>
      <c r="D142" s="313">
        <f>'1.4'!E140</f>
        <v>332.53906325831485</v>
      </c>
      <c r="E142" s="313">
        <f>'1.4'!F140</f>
        <v>185.86657056062541</v>
      </c>
      <c r="F142" s="313">
        <f>'1.4'!G140</f>
        <v>189.97228956146864</v>
      </c>
      <c r="G142" s="313">
        <f>'1.4'!H140</f>
        <v>331.34917922782188</v>
      </c>
      <c r="H142" s="313">
        <f>'1.4'!I140</f>
        <v>280.58292534048087</v>
      </c>
      <c r="I142" s="313">
        <f>'1.4'!J140</f>
        <v>319.7177493522322</v>
      </c>
      <c r="J142" s="313">
        <f>'1.4'!K140</f>
        <v>359.22179879010946</v>
      </c>
      <c r="K142" s="313">
        <f>'1.4'!L140</f>
        <v>367.25293936465459</v>
      </c>
      <c r="L142" s="313">
        <f>'1.4'!M140</f>
        <v>226.53058230092574</v>
      </c>
      <c r="M142" s="313">
        <f>'1.4'!N140</f>
        <v>365.90360179562413</v>
      </c>
      <c r="N142" s="313">
        <f>'1.4'!O140</f>
        <v>324.25872596840782</v>
      </c>
      <c r="O142" s="313">
        <f>'1.4'!P140</f>
        <v>254.70272356539499</v>
      </c>
      <c r="P142" s="313">
        <f>'1.4'!Q140</f>
        <v>484.04515767490375</v>
      </c>
      <c r="Q142" s="313">
        <f>'1.4'!R140</f>
        <v>837.4839011712902</v>
      </c>
      <c r="R142" s="313">
        <f>'1.4'!S140</f>
        <v>824.63745859415212</v>
      </c>
      <c r="S142" s="313">
        <f>'1.4'!T140</f>
        <v>1019.3534793442814</v>
      </c>
      <c r="T142" s="313">
        <f>'1.4'!U140</f>
        <v>590.19250117259799</v>
      </c>
      <c r="U142" s="313">
        <f>'1.4'!V140</f>
        <v>673.05549815995619</v>
      </c>
      <c r="V142" s="313">
        <f>'1.4'!W140</f>
        <v>593.89819830300985</v>
      </c>
      <c r="W142" s="313">
        <f>'1.4'!X140</f>
        <v>752.71489091549302</v>
      </c>
      <c r="X142" s="313">
        <f>'1.4'!Y140</f>
        <v>621.95584868243895</v>
      </c>
      <c r="Y142" s="313">
        <f>'1.4'!Z140</f>
        <v>747.1434036330611</v>
      </c>
      <c r="Z142" s="313">
        <f>'1.4'!AA140</f>
        <v>1330.5189936474781</v>
      </c>
      <c r="AA142" s="313">
        <f>'1.4'!AB140</f>
        <v>501.25539189773554</v>
      </c>
      <c r="AB142" s="313">
        <f>'1.4'!AC140</f>
        <v>648.32289594739268</v>
      </c>
      <c r="AC142" s="313">
        <f>'1.4'!AD140</f>
        <v>2126.6172985164449</v>
      </c>
      <c r="AD142" s="313">
        <f>'1.4'!AE140</f>
        <v>1162.0824357499077</v>
      </c>
      <c r="AE142" s="313">
        <f>'1.4'!AF140</f>
        <v>892.32499068797915</v>
      </c>
      <c r="AF142" s="313">
        <f>'1.4'!AG140</f>
        <v>832.8778366331826</v>
      </c>
      <c r="AG142" s="313">
        <f>'1.4'!AH140</f>
        <v>721.62655737294699</v>
      </c>
      <c r="AH142" s="313">
        <f>'1.4'!AI140</f>
        <v>527.97204875442549</v>
      </c>
      <c r="AI142" s="313">
        <f>'1.4'!AJ140</f>
        <v>424.53711240115808</v>
      </c>
      <c r="AJ142" s="313">
        <f>'1.4'!AK140</f>
        <v>1319.0605359038163</v>
      </c>
      <c r="AK142" s="313">
        <f>'1.4'!AL140</f>
        <v>1383.3088076005515</v>
      </c>
      <c r="AL142" s="313">
        <f>'1.4'!AM140</f>
        <v>114.39649010484572</v>
      </c>
      <c r="AM142" s="313">
        <f>'1.4'!AN140</f>
        <v>165.82909052900504</v>
      </c>
      <c r="AN142" s="313">
        <f>'1.4'!AO140</f>
        <v>324.88566739560338</v>
      </c>
      <c r="AO142" s="313">
        <f>'1.4'!AP140</f>
        <v>1854.5806136855099</v>
      </c>
      <c r="AP142" s="313">
        <f>'1.4'!AQ140</f>
        <v>572.67447580795852</v>
      </c>
      <c r="AQ142" s="313">
        <f>'1.4'!AR140</f>
        <v>864.35983398804092</v>
      </c>
      <c r="AR142" s="313">
        <f>'1.4'!AS140</f>
        <v>130.04139534878777</v>
      </c>
      <c r="AS142" s="313">
        <f>'1.4'!AT140</f>
        <v>2442.1473640741315</v>
      </c>
      <c r="AT142" s="313">
        <f>'1.4'!AU140</f>
        <v>1408.9011249632749</v>
      </c>
      <c r="AU142" s="313">
        <f>'1.4'!AV140</f>
        <v>1004.3480629668338</v>
      </c>
      <c r="AV142" s="313">
        <f>'1.4'!AW140</f>
        <v>1229.8562392328167</v>
      </c>
      <c r="AW142" s="313">
        <f>'1.4'!AX140</f>
        <v>1542.7738482441055</v>
      </c>
      <c r="AX142" s="313">
        <f>'1.4'!AY140</f>
        <v>204.02914735200466</v>
      </c>
    </row>
    <row r="143" spans="1:50" hidden="1" x14ac:dyDescent="0.2">
      <c r="A143" s="317" t="s">
        <v>578</v>
      </c>
      <c r="B143" s="313">
        <f>'1.4'!C141</f>
        <v>128722.2501877117</v>
      </c>
      <c r="C143" s="313">
        <f>'1.4'!D141</f>
        <v>124291.57494224532</v>
      </c>
      <c r="D143" s="313">
        <f>'1.4'!E141</f>
        <v>139264.93802509664</v>
      </c>
      <c r="E143" s="313">
        <f>'1.4'!F141</f>
        <v>136999.29270418597</v>
      </c>
      <c r="F143" s="313">
        <f>'1.4'!G141</f>
        <v>132022.75255109172</v>
      </c>
      <c r="G143" s="313">
        <f>'1.4'!H141</f>
        <v>150181.98255430255</v>
      </c>
      <c r="H143" s="313">
        <f>'1.4'!I141</f>
        <v>156194.73019612275</v>
      </c>
      <c r="I143" s="313">
        <f>'1.4'!J141</f>
        <v>151355.70281513495</v>
      </c>
      <c r="J143" s="313">
        <f>'1.4'!K141</f>
        <v>157191.54788993474</v>
      </c>
      <c r="K143" s="313">
        <f>'1.4'!L141</f>
        <v>162729.79423046531</v>
      </c>
      <c r="L143" s="313">
        <f>'1.4'!M141</f>
        <v>176522.78134144944</v>
      </c>
      <c r="M143" s="313">
        <f>'1.4'!N141</f>
        <v>170137.80357297641</v>
      </c>
      <c r="N143" s="313">
        <f>'1.4'!O141</f>
        <v>179698.27866816163</v>
      </c>
      <c r="O143" s="313">
        <f>'1.4'!P141</f>
        <v>181960.24680039272</v>
      </c>
      <c r="P143" s="313">
        <f>'1.4'!Q141</f>
        <v>196896.8184137753</v>
      </c>
      <c r="Q143" s="313">
        <f>'1.4'!R141</f>
        <v>194333.3896808693</v>
      </c>
      <c r="R143" s="313">
        <f>'1.4'!S141</f>
        <v>190522.6046056973</v>
      </c>
      <c r="S143" s="313">
        <f>'1.4'!T141</f>
        <v>196512.49951209853</v>
      </c>
      <c r="T143" s="313">
        <f>'1.4'!U141</f>
        <v>227141.32082529063</v>
      </c>
      <c r="U143" s="313">
        <f>'1.4'!V141</f>
        <v>230878.63366836202</v>
      </c>
      <c r="V143" s="313">
        <f>'1.4'!W141</f>
        <v>210779.18090385851</v>
      </c>
      <c r="W143" s="313">
        <f>'1.4'!X141</f>
        <v>226943.04398736669</v>
      </c>
      <c r="X143" s="313">
        <f>'1.4'!Y141</f>
        <v>227925.39430071705</v>
      </c>
      <c r="Y143" s="313">
        <f>'1.4'!Z141</f>
        <v>271526.07350804709</v>
      </c>
      <c r="Z143" s="313">
        <f>'1.4'!AA141</f>
        <v>243558.46923340429</v>
      </c>
      <c r="AA143" s="313">
        <f>'1.4'!AB141</f>
        <v>247286.67740753255</v>
      </c>
      <c r="AB143" s="313">
        <f>'1.4'!AC141</f>
        <v>263936.71887017728</v>
      </c>
      <c r="AC143" s="313">
        <f>'1.4'!AD141</f>
        <v>309458.56435794302</v>
      </c>
      <c r="AD143" s="313">
        <f>'1.4'!AE141</f>
        <v>277816.46902558662</v>
      </c>
      <c r="AE143" s="313">
        <f>'1.4'!AF141</f>
        <v>318457.06296146673</v>
      </c>
      <c r="AF143" s="313">
        <f>'1.4'!AG141</f>
        <v>295924.30384528113</v>
      </c>
      <c r="AG143" s="313">
        <f>'1.4'!AH141</f>
        <v>309168.39303179423</v>
      </c>
      <c r="AH143" s="313">
        <f>'1.4'!AI141</f>
        <v>287951.5724476336</v>
      </c>
      <c r="AI143" s="313">
        <f>'1.4'!AJ141</f>
        <v>290441.45200918411</v>
      </c>
      <c r="AJ143" s="313">
        <f>'1.4'!AK141</f>
        <v>320264.11119754659</v>
      </c>
      <c r="AK143" s="313">
        <f>'1.4'!AL141</f>
        <v>288601.03849809506</v>
      </c>
      <c r="AL143" s="313">
        <f>'1.4'!AM141</f>
        <v>305213.08621376153</v>
      </c>
      <c r="AM143" s="313">
        <f>'1.4'!AN141</f>
        <v>303187.89737514104</v>
      </c>
      <c r="AN143" s="313">
        <f>'1.4'!AO141</f>
        <v>341340.76526940695</v>
      </c>
      <c r="AO143" s="313">
        <f>'1.4'!AP141</f>
        <v>372106.79737288516</v>
      </c>
      <c r="AP143" s="313">
        <f>'1.4'!AQ141</f>
        <v>321151.89365888538</v>
      </c>
      <c r="AQ143" s="313">
        <f>'1.4'!AR141</f>
        <v>533314.42794666032</v>
      </c>
      <c r="AR143" s="313">
        <f>'1.4'!AS141</f>
        <v>448632.08146308409</v>
      </c>
      <c r="AS143" s="313">
        <f>'1.4'!AT141</f>
        <v>411477.4640971233</v>
      </c>
      <c r="AT143" s="313">
        <f>'1.4'!AU141</f>
        <v>325563.4399356452</v>
      </c>
      <c r="AU143" s="313">
        <f>'1.4'!AV141</f>
        <v>403068.79057751049</v>
      </c>
      <c r="AV143" s="313">
        <f>'1.4'!AW141</f>
        <v>369137.19254725566</v>
      </c>
      <c r="AW143" s="313">
        <f>'1.4'!AX141</f>
        <v>353638.04485839477</v>
      </c>
      <c r="AX143" s="313">
        <f>'1.4'!AY141</f>
        <v>379812.31879861688</v>
      </c>
    </row>
    <row r="144" spans="1:50" hidden="1" x14ac:dyDescent="0.2">
      <c r="A144" s="317" t="s">
        <v>396</v>
      </c>
      <c r="B144" s="313">
        <f>'1.4'!C142</f>
        <v>5029.3188979781162</v>
      </c>
      <c r="C144" s="313">
        <f>'1.4'!D142</f>
        <v>12461.058452530322</v>
      </c>
      <c r="D144" s="313">
        <f>'1.4'!E142</f>
        <v>12332.207071987101</v>
      </c>
      <c r="E144" s="313">
        <f>'1.4'!F142</f>
        <v>13882.571812758084</v>
      </c>
      <c r="F144" s="313">
        <f>'1.4'!G142</f>
        <v>6611.4491921476683</v>
      </c>
      <c r="G144" s="313">
        <f>'1.4'!H142</f>
        <v>14547.633290406466</v>
      </c>
      <c r="H144" s="313">
        <f>'1.4'!I142</f>
        <v>14293.708937795964</v>
      </c>
      <c r="I144" s="313">
        <f>'1.4'!J142</f>
        <v>19136.816956820607</v>
      </c>
      <c r="J144" s="313">
        <f>'1.4'!K142</f>
        <v>12992.334936873729</v>
      </c>
      <c r="K144" s="313">
        <f>'1.4'!L142</f>
        <v>17472.923246794504</v>
      </c>
      <c r="L144" s="313">
        <f>'1.4'!M142</f>
        <v>18420.181446995412</v>
      </c>
      <c r="M144" s="313">
        <f>'1.4'!N142</f>
        <v>17913.704080293744</v>
      </c>
      <c r="N144" s="313">
        <f>'1.4'!O142</f>
        <v>13246.775239074163</v>
      </c>
      <c r="O144" s="313">
        <f>'1.4'!P142</f>
        <v>22651.100928391257</v>
      </c>
      <c r="P144" s="313">
        <f>'1.4'!Q142</f>
        <v>18257.527285459131</v>
      </c>
      <c r="Q144" s="313">
        <f>'1.4'!R142</f>
        <v>21760.474737473545</v>
      </c>
      <c r="R144" s="313">
        <f>'1.4'!S142</f>
        <v>17838.286613130829</v>
      </c>
      <c r="S144" s="313">
        <f>'1.4'!T142</f>
        <v>21991.195476063378</v>
      </c>
      <c r="T144" s="313">
        <f>'1.4'!U142</f>
        <v>24165.227293129123</v>
      </c>
      <c r="U144" s="313">
        <f>'1.4'!V142</f>
        <v>22437.055978397926</v>
      </c>
      <c r="V144" s="313">
        <f>'1.4'!W142</f>
        <v>17957.82551163232</v>
      </c>
      <c r="W144" s="313">
        <f>'1.4'!X142</f>
        <v>27401.87626890418</v>
      </c>
      <c r="X144" s="313">
        <f>'1.4'!Y142</f>
        <v>26068.085511864767</v>
      </c>
      <c r="Y144" s="313">
        <f>'1.4'!Z142</f>
        <v>33003.273364094646</v>
      </c>
      <c r="Z144" s="313">
        <f>'1.4'!AA142</f>
        <v>17034.78686080578</v>
      </c>
      <c r="AA144" s="313">
        <f>'1.4'!AB142</f>
        <v>26855.753314773006</v>
      </c>
      <c r="AB144" s="313">
        <f>'1.4'!AC142</f>
        <v>24461.421507204286</v>
      </c>
      <c r="AC144" s="313">
        <f>'1.4'!AD142</f>
        <v>33804.09106926099</v>
      </c>
      <c r="AD144" s="313">
        <f>'1.4'!AE142</f>
        <v>13426.000850220775</v>
      </c>
      <c r="AE144" s="313">
        <f>'1.4'!AF142</f>
        <v>29119.086282871183</v>
      </c>
      <c r="AF144" s="313">
        <f>'1.4'!AG142</f>
        <v>21796.356103829286</v>
      </c>
      <c r="AG144" s="313">
        <f>'1.4'!AH142</f>
        <v>27302.356114881768</v>
      </c>
      <c r="AH144" s="313">
        <f>'1.4'!AI142</f>
        <v>14917.442728480239</v>
      </c>
      <c r="AI144" s="313">
        <f>'1.4'!AJ142</f>
        <v>28878.096916023271</v>
      </c>
      <c r="AJ144" s="313">
        <f>'1.4'!AK142</f>
        <v>29613.602688501465</v>
      </c>
      <c r="AK144" s="313">
        <f>'1.4'!AL142</f>
        <v>30071.626710281631</v>
      </c>
      <c r="AL144" s="313">
        <f>'1.4'!AM142</f>
        <v>16850.463779977243</v>
      </c>
      <c r="AM144" s="313">
        <f>'1.4'!AN142</f>
        <v>32722.980590981475</v>
      </c>
      <c r="AN144" s="313">
        <f>'1.4'!AO142</f>
        <v>27646.93734569136</v>
      </c>
      <c r="AO144" s="313">
        <f>'1.4'!AP142</f>
        <v>66166.67355482647</v>
      </c>
      <c r="AP144" s="313">
        <f>'1.4'!AQ142</f>
        <v>24416.055792376552</v>
      </c>
      <c r="AQ144" s="313">
        <f>'1.4'!AR142</f>
        <v>30266.029031162885</v>
      </c>
      <c r="AR144" s="313">
        <f>'1.4'!AS142</f>
        <v>29723.907582547734</v>
      </c>
      <c r="AS144" s="313">
        <f>'1.4'!AT142</f>
        <v>35369.670786860166</v>
      </c>
      <c r="AT144" s="313">
        <f>'1.4'!AU142</f>
        <v>27980.49242732695</v>
      </c>
      <c r="AU144" s="313">
        <f>'1.4'!AV142</f>
        <v>40248.556330508116</v>
      </c>
      <c r="AV144" s="313">
        <f>'1.4'!AW142</f>
        <v>40137.685672168358</v>
      </c>
      <c r="AW144" s="313">
        <f>'1.4'!AX142</f>
        <v>51649.599850028513</v>
      </c>
      <c r="AX144" s="313">
        <f>'1.4'!AY142</f>
        <v>37206.586254355941</v>
      </c>
    </row>
    <row r="145" spans="1:50" hidden="1" x14ac:dyDescent="0.2">
      <c r="A145" s="11" t="s">
        <v>914</v>
      </c>
      <c r="B145" s="313">
        <f>'1.4'!C143</f>
        <v>20223.988658913458</v>
      </c>
      <c r="C145" s="313">
        <f>'1.4'!D143</f>
        <v>24444.652392568561</v>
      </c>
      <c r="D145" s="313">
        <f>'1.4'!E143</f>
        <v>27591.525230849747</v>
      </c>
      <c r="E145" s="313">
        <f>'1.4'!F143</f>
        <v>31715.111676292334</v>
      </c>
      <c r="F145" s="313">
        <f>'1.4'!G143</f>
        <v>17589.215465696485</v>
      </c>
      <c r="G145" s="313">
        <f>'1.4'!H143</f>
        <v>20236.305169899442</v>
      </c>
      <c r="H145" s="313">
        <f>'1.4'!I143</f>
        <v>23760.998021791333</v>
      </c>
      <c r="I145" s="313">
        <f>'1.4'!J143</f>
        <v>28884.126064024826</v>
      </c>
      <c r="J145" s="313">
        <f>'1.4'!K143</f>
        <v>19610.545325184466</v>
      </c>
      <c r="K145" s="313">
        <f>'1.4'!L143</f>
        <v>23754.683039912317</v>
      </c>
      <c r="L145" s="313">
        <f>'1.4'!M143</f>
        <v>26430.636136996793</v>
      </c>
      <c r="M145" s="313">
        <f>'1.4'!N143</f>
        <v>31081.363533476455</v>
      </c>
      <c r="N145" s="313">
        <f>'1.4'!O143</f>
        <v>17933.203952953241</v>
      </c>
      <c r="O145" s="313">
        <f>'1.4'!P143</f>
        <v>23178.323726363851</v>
      </c>
      <c r="P145" s="313">
        <f>'1.4'!Q143</f>
        <v>27013.182716095256</v>
      </c>
      <c r="Q145" s="313">
        <f>'1.4'!R143</f>
        <v>38977.031676292274</v>
      </c>
      <c r="R145" s="313">
        <f>'1.4'!S143</f>
        <v>27614.907587384769</v>
      </c>
      <c r="S145" s="313">
        <f>'1.4'!T143</f>
        <v>33987.282459786009</v>
      </c>
      <c r="T145" s="313">
        <f>'1.4'!U143</f>
        <v>38182.328788495994</v>
      </c>
      <c r="U145" s="313">
        <f>'1.4'!V143</f>
        <v>31559.501769524264</v>
      </c>
      <c r="V145" s="313">
        <f>'1.4'!W143</f>
        <v>19441.830656413</v>
      </c>
      <c r="W145" s="313">
        <f>'1.4'!X143</f>
        <v>20115.172419832939</v>
      </c>
      <c r="X145" s="313">
        <f>'1.4'!Y143</f>
        <v>22823.533661206791</v>
      </c>
      <c r="Y145" s="313">
        <f>'1.4'!Z143</f>
        <v>30743.24334410677</v>
      </c>
      <c r="Z145" s="313">
        <f>'1.4'!AA143</f>
        <v>20950.856566984854</v>
      </c>
      <c r="AA145" s="313">
        <f>'1.4'!AB143</f>
        <v>22710.937360852629</v>
      </c>
      <c r="AB145" s="313">
        <f>'1.4'!AC143</f>
        <v>22270.252278619315</v>
      </c>
      <c r="AC145" s="313">
        <f>'1.4'!AD143</f>
        <v>29848.738504017463</v>
      </c>
      <c r="AD145" s="313">
        <f>'1.4'!AE143</f>
        <v>14108.840435917271</v>
      </c>
      <c r="AE145" s="313">
        <f>'1.4'!AF143</f>
        <v>14586.022127043245</v>
      </c>
      <c r="AF145" s="313">
        <f>'1.4'!AG143</f>
        <v>16983.063623011072</v>
      </c>
      <c r="AG145" s="313">
        <f>'1.4'!AH143</f>
        <v>24813.507231762058</v>
      </c>
      <c r="AH145" s="313">
        <f>'1.4'!AI143</f>
        <v>15987.774293218761</v>
      </c>
      <c r="AI145" s="313">
        <f>'1.4'!AJ143</f>
        <v>18703.482974407892</v>
      </c>
      <c r="AJ145" s="313">
        <f>'1.4'!AK143</f>
        <v>23283.80658035359</v>
      </c>
      <c r="AK145" s="313">
        <f>'1.4'!AL143</f>
        <v>32012.476876295623</v>
      </c>
      <c r="AL145" s="313">
        <f>'1.4'!AM143</f>
        <v>16323.568365473928</v>
      </c>
      <c r="AM145" s="313">
        <f>'1.4'!AN143</f>
        <v>18188.201580028435</v>
      </c>
      <c r="AN145" s="313">
        <f>'1.4'!AO143</f>
        <v>17569.709553364955</v>
      </c>
      <c r="AO145" s="313">
        <f>'1.4'!AP143</f>
        <v>31789.224446940767</v>
      </c>
      <c r="AP145" s="313">
        <f>'1.4'!AQ143</f>
        <v>20317.217675790511</v>
      </c>
      <c r="AQ145" s="313">
        <f>'1.4'!AR143</f>
        <v>23357.535348180932</v>
      </c>
      <c r="AR145" s="313">
        <f>'1.4'!AS143</f>
        <v>22221.264377120835</v>
      </c>
      <c r="AS145" s="313">
        <f>'1.4'!AT143</f>
        <v>39340.118829870131</v>
      </c>
      <c r="AT145" s="313">
        <f>'1.4'!AU143</f>
        <v>18088.13718184537</v>
      </c>
      <c r="AU145" s="313">
        <f>'1.4'!AV143</f>
        <v>22222.532783933209</v>
      </c>
      <c r="AV145" s="313">
        <f>'1.4'!AW143</f>
        <v>26441.47968362159</v>
      </c>
      <c r="AW145" s="313">
        <f>'1.4'!AX143</f>
        <v>38307.186728028304</v>
      </c>
      <c r="AX145" s="313">
        <f>'1.4'!AY143</f>
        <v>24064.545493315658</v>
      </c>
    </row>
    <row r="146" spans="1:50" hidden="1" x14ac:dyDescent="0.2">
      <c r="A146" s="317" t="s">
        <v>330</v>
      </c>
      <c r="B146" s="313">
        <f>'1.4'!C144</f>
        <v>20474.873598172802</v>
      </c>
      <c r="C146" s="313">
        <f>'1.4'!D144</f>
        <v>24877.499158705512</v>
      </c>
      <c r="D146" s="313">
        <f>'1.4'!E144</f>
        <v>28021.286507045741</v>
      </c>
      <c r="E146" s="313">
        <f>'1.4'!F144</f>
        <v>33147.721791180047</v>
      </c>
      <c r="F146" s="313">
        <f>'1.4'!G144</f>
        <v>18894.96901271661</v>
      </c>
      <c r="G146" s="313">
        <f>'1.4'!H144</f>
        <v>22135.423531638135</v>
      </c>
      <c r="H146" s="313">
        <f>'1.4'!I144</f>
        <v>24267.288546282274</v>
      </c>
      <c r="I146" s="313">
        <f>'1.4'!J144</f>
        <v>31999.577641445067</v>
      </c>
      <c r="J146" s="313">
        <f>'1.4'!K144</f>
        <v>20333.485165528156</v>
      </c>
      <c r="K146" s="313">
        <f>'1.4'!L144</f>
        <v>24443.331952621542</v>
      </c>
      <c r="L146" s="313">
        <f>'1.4'!M144</f>
        <v>27876.726177585148</v>
      </c>
      <c r="M146" s="313">
        <f>'1.4'!N144</f>
        <v>32818.000964985178</v>
      </c>
      <c r="N146" s="313">
        <f>'1.4'!O144</f>
        <v>18513.484742235865</v>
      </c>
      <c r="O146" s="313">
        <f>'1.4'!P144</f>
        <v>25503.723006917575</v>
      </c>
      <c r="P146" s="313">
        <f>'1.4'!Q144</f>
        <v>29345.313726200598</v>
      </c>
      <c r="Q146" s="313">
        <f>'1.4'!R144</f>
        <v>39625.309302630587</v>
      </c>
      <c r="R146" s="313">
        <f>'1.4'!S144</f>
        <v>28796.163408071385</v>
      </c>
      <c r="S146" s="313">
        <f>'1.4'!T144</f>
        <v>35115.420319036253</v>
      </c>
      <c r="T146" s="313">
        <f>'1.4'!U144</f>
        <v>40173.77990945871</v>
      </c>
      <c r="U146" s="313">
        <f>'1.4'!V144</f>
        <v>37410.804382354683</v>
      </c>
      <c r="V146" s="313">
        <f>'1.4'!W144</f>
        <v>19856.458872328341</v>
      </c>
      <c r="W146" s="313">
        <f>'1.4'!X144</f>
        <v>23831.664867305593</v>
      </c>
      <c r="X146" s="313">
        <f>'1.4'!Y144</f>
        <v>24749.259529180206</v>
      </c>
      <c r="Y146" s="313">
        <f>'1.4'!Z144</f>
        <v>31209.845207595354</v>
      </c>
      <c r="Z146" s="313">
        <f>'1.4'!AA144</f>
        <v>21521.054417125932</v>
      </c>
      <c r="AA146" s="313">
        <f>'1.4'!AB144</f>
        <v>24799.847880886417</v>
      </c>
      <c r="AB146" s="313">
        <f>'1.4'!AC144</f>
        <v>23817.079460516077</v>
      </c>
      <c r="AC146" s="313">
        <f>'1.4'!AD144</f>
        <v>31426.381963335836</v>
      </c>
      <c r="AD146" s="313">
        <f>'1.4'!AE144</f>
        <v>14700.768007682405</v>
      </c>
      <c r="AE146" s="313">
        <f>'1.4'!AF144</f>
        <v>16806.527296231085</v>
      </c>
      <c r="AF146" s="313">
        <f>'1.4'!AG144</f>
        <v>19356.935518447492</v>
      </c>
      <c r="AG146" s="313">
        <f>'1.4'!AH144</f>
        <v>30116.050824482663</v>
      </c>
      <c r="AH146" s="313">
        <f>'1.4'!AI144</f>
        <v>16587.350097284703</v>
      </c>
      <c r="AI146" s="313">
        <f>'1.4'!AJ144</f>
        <v>21027.847416469642</v>
      </c>
      <c r="AJ146" s="313">
        <f>'1.4'!AK144</f>
        <v>24240.987628536081</v>
      </c>
      <c r="AK146" s="313">
        <f>'1.4'!AL144</f>
        <v>33015.561228225437</v>
      </c>
      <c r="AL146" s="313">
        <f>'1.4'!AM144</f>
        <v>16930.802921355713</v>
      </c>
      <c r="AM146" s="313">
        <f>'1.4'!AN144</f>
        <v>19511.103737967682</v>
      </c>
      <c r="AN146" s="313">
        <f>'1.4'!AO144</f>
        <v>22524.079898271724</v>
      </c>
      <c r="AO146" s="313">
        <f>'1.4'!AP144</f>
        <v>33533.485728312968</v>
      </c>
      <c r="AP146" s="313">
        <f>'1.4'!AQ144</f>
        <v>21131.34216710594</v>
      </c>
      <c r="AQ146" s="313">
        <f>'1.4'!AR144</f>
        <v>24229.58740198427</v>
      </c>
      <c r="AR146" s="313">
        <f>'1.4'!AS144</f>
        <v>27988.184320359025</v>
      </c>
      <c r="AS146" s="313">
        <f>'1.4'!AT144</f>
        <v>40609.019615013174</v>
      </c>
      <c r="AT146" s="313">
        <f>'1.4'!AU144</f>
        <v>18678.405387880339</v>
      </c>
      <c r="AU146" s="313">
        <f>'1.4'!AV144</f>
        <v>23179.55336502695</v>
      </c>
      <c r="AV146" s="313">
        <f>'1.4'!AW144</f>
        <v>28149.494185387797</v>
      </c>
      <c r="AW146" s="313">
        <f>'1.4'!AX144</f>
        <v>44910.491297743385</v>
      </c>
      <c r="AX146" s="313">
        <f>'1.4'!AY144</f>
        <v>24794.165252929</v>
      </c>
    </row>
    <row r="147" spans="1:50" hidden="1" x14ac:dyDescent="0.2">
      <c r="A147" s="317" t="s">
        <v>527</v>
      </c>
      <c r="B147" s="313">
        <f>'1.4'!C145</f>
        <v>250.88493925934256</v>
      </c>
      <c r="C147" s="313">
        <f>'1.4'!D145</f>
        <v>432.84676613694938</v>
      </c>
      <c r="D147" s="313">
        <f>'1.4'!E145</f>
        <v>429.76127619599333</v>
      </c>
      <c r="E147" s="313">
        <f>'1.4'!F145</f>
        <v>1432.6101148877146</v>
      </c>
      <c r="F147" s="313">
        <f>'1.4'!G145</f>
        <v>1305.753547020126</v>
      </c>
      <c r="G147" s="313">
        <f>'1.4'!H145</f>
        <v>1899.1183617386901</v>
      </c>
      <c r="H147" s="313">
        <f>'1.4'!I145</f>
        <v>506.29052449094252</v>
      </c>
      <c r="I147" s="313">
        <f>'1.4'!J145</f>
        <v>3115.4515774202418</v>
      </c>
      <c r="J147" s="313">
        <f>'1.4'!K145</f>
        <v>722.93984034369237</v>
      </c>
      <c r="K147" s="313">
        <f>'1.4'!L145</f>
        <v>688.64891270922499</v>
      </c>
      <c r="L147" s="313">
        <f>'1.4'!M145</f>
        <v>1446.090040588354</v>
      </c>
      <c r="M147" s="313">
        <f>'1.4'!N145</f>
        <v>1736.6374315087285</v>
      </c>
      <c r="N147" s="313">
        <f>'1.4'!O145</f>
        <v>580.28078928262767</v>
      </c>
      <c r="O147" s="313">
        <f>'1.4'!P145</f>
        <v>2325.3992805537218</v>
      </c>
      <c r="P147" s="313">
        <f>'1.4'!Q145</f>
        <v>2332.1310101053391</v>
      </c>
      <c r="Q147" s="313">
        <f>'1.4'!R145</f>
        <v>648.27762633831048</v>
      </c>
      <c r="R147" s="313">
        <f>'1.4'!S145</f>
        <v>1181.2558206866179</v>
      </c>
      <c r="S147" s="313">
        <f>'1.4'!T145</f>
        <v>1128.1378592502413</v>
      </c>
      <c r="T147" s="313">
        <f>'1.4'!U145</f>
        <v>1991.4511209627212</v>
      </c>
      <c r="U147" s="313">
        <f>'1.4'!V145</f>
        <v>5851.30261283042</v>
      </c>
      <c r="V147" s="313">
        <f>'1.4'!W145</f>
        <v>414.62821591534203</v>
      </c>
      <c r="W147" s="313">
        <f>'1.4'!X145</f>
        <v>3716.4924474726531</v>
      </c>
      <c r="X147" s="313">
        <f>'1.4'!Y145</f>
        <v>1925.725867973418</v>
      </c>
      <c r="Y147" s="313">
        <f>'1.4'!Z145</f>
        <v>466.60186348858645</v>
      </c>
      <c r="Z147" s="313">
        <f>'1.4'!AA145</f>
        <v>570.19785014107606</v>
      </c>
      <c r="AA147" s="313">
        <f>'1.4'!AB145</f>
        <v>2088.9105200337904</v>
      </c>
      <c r="AB147" s="313">
        <f>'1.4'!AC145</f>
        <v>1546.8271818967623</v>
      </c>
      <c r="AC147" s="313">
        <f>'1.4'!AD145</f>
        <v>1577.643459318371</v>
      </c>
      <c r="AD147" s="313">
        <f>'1.4'!AE145</f>
        <v>591.9275717651368</v>
      </c>
      <c r="AE147" s="313">
        <f>'1.4'!AF145</f>
        <v>2220.5051691878366</v>
      </c>
      <c r="AF147" s="313">
        <f>'1.4'!AG145</f>
        <v>2373.8718954364167</v>
      </c>
      <c r="AG147" s="313">
        <f>'1.4'!AH145</f>
        <v>5302.543592720609</v>
      </c>
      <c r="AH147" s="313">
        <f>'1.4'!AI145</f>
        <v>599.57580406594457</v>
      </c>
      <c r="AI147" s="313">
        <f>'1.4'!AJ145</f>
        <v>2324.3644420617511</v>
      </c>
      <c r="AJ147" s="313">
        <f>'1.4'!AK145</f>
        <v>957.18104818248833</v>
      </c>
      <c r="AK147" s="313">
        <f>'1.4'!AL145</f>
        <v>1003.0843519298157</v>
      </c>
      <c r="AL147" s="313">
        <f>'1.4'!AM145</f>
        <v>607.23455588178422</v>
      </c>
      <c r="AM147" s="313">
        <f>'1.4'!AN145</f>
        <v>1322.9021579392477</v>
      </c>
      <c r="AN147" s="313">
        <f>'1.4'!AO145</f>
        <v>4954.3703449067661</v>
      </c>
      <c r="AO147" s="313">
        <f>'1.4'!AP145</f>
        <v>1744.2612813722019</v>
      </c>
      <c r="AP147" s="313">
        <f>'1.4'!AQ145</f>
        <v>814.12449131542803</v>
      </c>
      <c r="AQ147" s="313">
        <f>'1.4'!AR145</f>
        <v>872.05205380333882</v>
      </c>
      <c r="AR147" s="313">
        <f>'1.4'!AS145</f>
        <v>5766.9199432381911</v>
      </c>
      <c r="AS147" s="313">
        <f>'1.4'!AT145</f>
        <v>1268.9007851430442</v>
      </c>
      <c r="AT147" s="313">
        <f>'1.4'!AU145</f>
        <v>590.26820603497049</v>
      </c>
      <c r="AU147" s="313">
        <f>'1.4'!AV145</f>
        <v>957.02058109373934</v>
      </c>
      <c r="AV147" s="313">
        <f>'1.4'!AW145</f>
        <v>1708.0145017662057</v>
      </c>
      <c r="AW147" s="313">
        <f>'1.4'!AX145</f>
        <v>6603.3045697150828</v>
      </c>
      <c r="AX147" s="313">
        <f>'1.4'!AY145</f>
        <v>729.61975961333985</v>
      </c>
    </row>
    <row r="148" spans="1:50" hidden="1" x14ac:dyDescent="0.2">
      <c r="A148" t="s">
        <v>564</v>
      </c>
      <c r="B148" s="313">
        <f>'1.4'!C146</f>
        <v>17858.101753474446</v>
      </c>
      <c r="C148" s="313">
        <f>'1.4'!D146</f>
        <v>11055.203752259957</v>
      </c>
      <c r="D148" s="313">
        <f>'1.4'!E146</f>
        <v>-887.99092410475714</v>
      </c>
      <c r="E148" s="313">
        <f>'1.4'!F146</f>
        <v>7658.1653112454806</v>
      </c>
      <c r="F148" s="313">
        <f>'1.4'!G146</f>
        <v>47665.575234943186</v>
      </c>
      <c r="G148" s="313">
        <f>'1.4'!H146</f>
        <v>6582.1192925056675</v>
      </c>
      <c r="H148" s="313">
        <f>'1.4'!I146</f>
        <v>5958.4060414381092</v>
      </c>
      <c r="I148" s="313">
        <f>'1.4'!J146</f>
        <v>71.424174202838913</v>
      </c>
      <c r="J148" s="313">
        <f>'1.4'!K146</f>
        <v>52265.342882611963</v>
      </c>
      <c r="K148" s="313">
        <f>'1.4'!L146</f>
        <v>4249.2838499477366</v>
      </c>
      <c r="L148" s="313">
        <f>'1.4'!M146</f>
        <v>4447.3774036186514</v>
      </c>
      <c r="M148" s="313">
        <f>'1.4'!N146</f>
        <v>31647.625086896936</v>
      </c>
      <c r="N148" s="313">
        <f>'1.4'!O146</f>
        <v>39742.534843836445</v>
      </c>
      <c r="O148" s="313">
        <f>'1.4'!P146</f>
        <v>10288.10345898883</v>
      </c>
      <c r="P148" s="313">
        <f>'1.4'!Q146</f>
        <v>-25787.53227832634</v>
      </c>
      <c r="Q148" s="313">
        <f>'1.4'!R146</f>
        <v>16864.514883993194</v>
      </c>
      <c r="R148" s="313">
        <f>'1.4'!S146</f>
        <v>40737.156099917018</v>
      </c>
      <c r="S148" s="313">
        <f>'1.4'!T146</f>
        <v>-8972.4676106653642</v>
      </c>
      <c r="T148" s="313">
        <f>'1.4'!U146</f>
        <v>-95438.879598439031</v>
      </c>
      <c r="U148" s="313">
        <f>'1.4'!V146</f>
        <v>-47079.875612940174</v>
      </c>
      <c r="V148" s="313">
        <f>'1.4'!W146</f>
        <v>-16718.821765505243</v>
      </c>
      <c r="W148" s="313">
        <f>'1.4'!X146</f>
        <v>-21327.78356731555</v>
      </c>
      <c r="X148" s="313">
        <f>'1.4'!Y146</f>
        <v>-142614.19785508327</v>
      </c>
      <c r="Y148" s="313">
        <f>'1.4'!Z146</f>
        <v>-121860.70122666203</v>
      </c>
      <c r="Z148" s="313">
        <f>'1.4'!AA146</f>
        <v>43140.419455016032</v>
      </c>
      <c r="AA148" s="313">
        <f>'1.4'!AB146</f>
        <v>-29438.894422748243</v>
      </c>
      <c r="AB148" s="313">
        <f>'1.4'!AC146</f>
        <v>-74418.273674460943</v>
      </c>
      <c r="AC148" s="313">
        <f>'1.4'!AD146</f>
        <v>-119851.58445733192</v>
      </c>
      <c r="AD148" s="313">
        <f>'1.4'!AE146</f>
        <v>17209.893997720676</v>
      </c>
      <c r="AE148" s="313">
        <f>'1.4'!AF146</f>
        <v>-100885.43913820793</v>
      </c>
      <c r="AF148" s="313">
        <f>'1.4'!AG146</f>
        <v>-82609.897524050553</v>
      </c>
      <c r="AG148" s="313">
        <f>'1.4'!AH146</f>
        <v>-87283.219722327194</v>
      </c>
      <c r="AH148" s="313">
        <f>'1.4'!AI146</f>
        <v>16525.980238876538</v>
      </c>
      <c r="AI148" s="313">
        <f>'1.4'!AJ146</f>
        <v>-70604.654911556281</v>
      </c>
      <c r="AJ148" s="313">
        <f>'1.4'!AK146</f>
        <v>-98717.519502029754</v>
      </c>
      <c r="AK148" s="313">
        <f>'1.4'!AL146</f>
        <v>-12248.914487991831</v>
      </c>
      <c r="AL148" s="313">
        <f>'1.4'!AM146</f>
        <v>26163.976433695992</v>
      </c>
      <c r="AM148" s="313">
        <f>'1.4'!AN146</f>
        <v>-4328.7185023784405</v>
      </c>
      <c r="AN148" s="313">
        <f>'1.4'!AO146</f>
        <v>-46817.757370673353</v>
      </c>
      <c r="AO148" s="313">
        <f>'1.4'!AP146</f>
        <v>-25192.275664169807</v>
      </c>
      <c r="AP148" s="313">
        <f>'1.4'!AQ146</f>
        <v>66965.26318288839</v>
      </c>
      <c r="AQ148" s="313">
        <f>'1.4'!AR146</f>
        <v>-396638.24791290925</v>
      </c>
      <c r="AR148" s="313">
        <f>'1.4'!AS146</f>
        <v>-184943.74621431727</v>
      </c>
      <c r="AS148" s="313">
        <f>'1.4'!AT146</f>
        <v>-102110.5076258413</v>
      </c>
      <c r="AT148" s="313">
        <f>'1.4'!AU146</f>
        <v>143090.25031018106</v>
      </c>
      <c r="AU148" s="313">
        <f>'1.4'!AV146</f>
        <v>-63804.136325432803</v>
      </c>
      <c r="AV148" s="313">
        <f>'1.4'!AW146</f>
        <v>52359.93164866406</v>
      </c>
      <c r="AW148" s="313">
        <f>'1.4'!AX146</f>
        <v>68126.577697293134</v>
      </c>
      <c r="AX148" s="313">
        <f>'1.4'!AY146</f>
        <v>201582.10189829324</v>
      </c>
    </row>
    <row r="149" spans="1:50" hidden="1" x14ac:dyDescent="0.2">
      <c r="A149" t="s">
        <v>329</v>
      </c>
      <c r="B149" s="313">
        <f>'1.4'!C147</f>
        <v>27457.351535945316</v>
      </c>
      <c r="C149" s="313">
        <f>'1.4'!D147</f>
        <v>20773.698415640625</v>
      </c>
      <c r="D149" s="313">
        <f>'1.4'!E147</f>
        <v>12088.754566087213</v>
      </c>
      <c r="E149" s="313">
        <f>'1.4'!F147</f>
        <v>26026.52659712563</v>
      </c>
      <c r="F149" s="313">
        <f>'1.4'!G147</f>
        <v>69998.42362759175</v>
      </c>
      <c r="G149" s="313">
        <f>'1.4'!H147</f>
        <v>26822.876193979289</v>
      </c>
      <c r="H149" s="313">
        <f>'1.4'!I147</f>
        <v>25683.08607471775</v>
      </c>
      <c r="I149" s="313">
        <f>'1.4'!J147</f>
        <v>29626.293849502108</v>
      </c>
      <c r="J149" s="313">
        <f>'1.4'!K147</f>
        <v>64207.83427709731</v>
      </c>
      <c r="K149" s="313">
        <f>'1.4'!L147</f>
        <v>20104.598755467974</v>
      </c>
      <c r="L149" s="313">
        <f>'1.4'!M147</f>
        <v>22510.153597007506</v>
      </c>
      <c r="M149" s="313">
        <f>'1.4'!N147</f>
        <v>38765.31509394414</v>
      </c>
      <c r="N149" s="313">
        <f>'1.4'!O147</f>
        <v>61659.42303688894</v>
      </c>
      <c r="O149" s="313">
        <f>'1.4'!P147</f>
        <v>28541.683850867441</v>
      </c>
      <c r="P149" s="313">
        <f>'1.4'!Q147</f>
        <v>-3838.3398179579526</v>
      </c>
      <c r="Q149" s="313">
        <f>'1.4'!R147</f>
        <v>45486.197877656494</v>
      </c>
      <c r="R149" s="313">
        <f>'1.4'!S147</f>
        <v>56435.450315591122</v>
      </c>
      <c r="S149" s="313">
        <f>'1.4'!T147</f>
        <v>-2052.9429935144144</v>
      </c>
      <c r="T149" s="313">
        <f>'1.4'!U147</f>
        <v>-51340.650320215267</v>
      </c>
      <c r="U149" s="313">
        <f>'1.4'!V147</f>
        <v>-6711.3252385258675</v>
      </c>
      <c r="V149" s="313">
        <f>'1.4'!W147</f>
        <v>79155.802307549107</v>
      </c>
      <c r="W149" s="313">
        <f>'1.4'!X147</f>
        <v>-6220.0995826020371</v>
      </c>
      <c r="X149" s="313">
        <f>'1.4'!Y147</f>
        <v>-18996.570490808459</v>
      </c>
      <c r="Y149" s="313">
        <f>'1.4'!Z147</f>
        <v>-109750.64936924621</v>
      </c>
      <c r="Z149" s="313">
        <f>'1.4'!AA147</f>
        <v>52346.734001438017</v>
      </c>
      <c r="AA149" s="313">
        <f>'1.4'!AB147</f>
        <v>-26763.895079833688</v>
      </c>
      <c r="AB149" s="313">
        <f>'1.4'!AC147</f>
        <v>-49487.009608947672</v>
      </c>
      <c r="AC149" s="313">
        <f>'1.4'!AD147</f>
        <v>-90926.180047266651</v>
      </c>
      <c r="AD149" s="313">
        <f>'1.4'!AE147</f>
        <v>49659.581269025104</v>
      </c>
      <c r="AE149" s="313">
        <f>'1.4'!AF147</f>
        <v>-66999.753418273758</v>
      </c>
      <c r="AF149" s="313">
        <f>'1.4'!AG147</f>
        <v>-40712.749157999409</v>
      </c>
      <c r="AG149" s="313">
        <f>'1.4'!AH147</f>
        <v>-55864.774828300928</v>
      </c>
      <c r="AH149" s="313">
        <f>'1.4'!AI147</f>
        <v>51957.906757991179</v>
      </c>
      <c r="AI149" s="313">
        <f>'1.4'!AJ147</f>
        <v>-5876.410523282364</v>
      </c>
      <c r="AJ149" s="313">
        <f>'1.4'!AK147</f>
        <v>-56634.363544229185</v>
      </c>
      <c r="AK149" s="313">
        <f>'1.4'!AL147</f>
        <v>-6239.4237504476914</v>
      </c>
      <c r="AL149" s="313">
        <f>'1.4'!AM147</f>
        <v>58512.116255630623</v>
      </c>
      <c r="AM149" s="313">
        <f>'1.4'!AN147</f>
        <v>-7762.7191913551651</v>
      </c>
      <c r="AN149" s="313">
        <f>'1.4'!AO147</f>
        <v>-45369.833933796501</v>
      </c>
      <c r="AO149" s="313">
        <f>'1.4'!AP147</f>
        <v>-15595.00466362969</v>
      </c>
      <c r="AP149" s="313">
        <f>'1.4'!AQ147</f>
        <v>77977.630755605525</v>
      </c>
      <c r="AQ149" s="313">
        <f>'1.4'!AR147</f>
        <v>-404294.41243065963</v>
      </c>
      <c r="AR149" s="313">
        <f>'1.4'!AS147</f>
        <v>-173162.85809116066</v>
      </c>
      <c r="AS149" s="313">
        <f>'1.4'!AT147</f>
        <v>-96783.606781476294</v>
      </c>
      <c r="AT149" s="313">
        <f>'1.4'!AU147</f>
        <v>151893.88810393214</v>
      </c>
      <c r="AU149" s="313">
        <f>'1.4'!AV147</f>
        <v>-42918.911698375363</v>
      </c>
      <c r="AV149" s="313">
        <f>'1.4'!AW147</f>
        <v>63816.016463118955</v>
      </c>
      <c r="AW149" s="313">
        <f>'1.4'!AX147</f>
        <v>66699.980303049204</v>
      </c>
      <c r="AX149" s="313">
        <f>'1.4'!AY147</f>
        <v>201582.10189829324</v>
      </c>
    </row>
    <row r="150" spans="1:50" hidden="1" x14ac:dyDescent="0.2"/>
    <row r="151" spans="1:50" hidden="1" x14ac:dyDescent="0.2">
      <c r="A151" s="323" t="s">
        <v>934</v>
      </c>
      <c r="B151" s="323"/>
      <c r="C151" s="323"/>
      <c r="D151" s="323"/>
      <c r="E151" s="323"/>
      <c r="F151" s="323"/>
      <c r="G151" s="323"/>
      <c r="H151" s="323"/>
      <c r="I151" s="323"/>
      <c r="J151" s="323"/>
      <c r="K151" s="323"/>
      <c r="L151" s="323"/>
      <c r="M151" s="323"/>
      <c r="N151" s="323"/>
      <c r="O151" s="323"/>
      <c r="P151" s="323"/>
      <c r="Q151" s="323"/>
      <c r="R151" s="323"/>
      <c r="S151" s="323"/>
      <c r="T151" s="323"/>
      <c r="U151" s="323"/>
      <c r="V151" s="323"/>
      <c r="W151" s="323"/>
      <c r="X151" s="323"/>
      <c r="Y151" s="323"/>
      <c r="Z151" s="323"/>
      <c r="AA151" s="323"/>
      <c r="AB151" s="323"/>
      <c r="AC151" s="323"/>
      <c r="AD151" s="323"/>
      <c r="AE151" s="323"/>
      <c r="AF151" s="323"/>
      <c r="AG151" s="323"/>
      <c r="AH151" s="323"/>
      <c r="AI151" s="323"/>
      <c r="AJ151" s="323"/>
      <c r="AK151" s="323"/>
      <c r="AL151" s="323"/>
      <c r="AM151" s="323"/>
      <c r="AN151" s="323"/>
      <c r="AO151" s="323"/>
      <c r="AP151" s="323"/>
      <c r="AQ151" s="323"/>
      <c r="AR151" s="323"/>
      <c r="AS151" s="323"/>
      <c r="AT151" s="323"/>
      <c r="AU151" s="323"/>
      <c r="AV151" s="323"/>
      <c r="AW151" s="323"/>
      <c r="AX151" s="323"/>
    </row>
    <row r="152" spans="1:50" hidden="1" x14ac:dyDescent="0.2"/>
    <row r="153" spans="1:50" hidden="1" x14ac:dyDescent="0.2">
      <c r="A153" s="322" t="s">
        <v>922</v>
      </c>
      <c r="B153" s="319">
        <f t="shared" ref="B153:AG153" si="0">B124+B131</f>
        <v>305686.12004133314</v>
      </c>
      <c r="C153" s="319">
        <f t="shared" si="0"/>
        <v>302616.52064841794</v>
      </c>
      <c r="D153" s="319">
        <f t="shared" si="0"/>
        <v>305010.14689966303</v>
      </c>
      <c r="E153" s="319">
        <f t="shared" si="0"/>
        <v>353497.95545313368</v>
      </c>
      <c r="F153" s="319">
        <f t="shared" si="0"/>
        <v>362177.21692279837</v>
      </c>
      <c r="G153" s="319">
        <f t="shared" si="0"/>
        <v>352244.00300422683</v>
      </c>
      <c r="H153" s="319">
        <f t="shared" si="0"/>
        <v>354137.6163473163</v>
      </c>
      <c r="I153" s="319">
        <f t="shared" si="0"/>
        <v>392127.27159822121</v>
      </c>
      <c r="J153" s="319">
        <f t="shared" si="0"/>
        <v>405789.86622135638</v>
      </c>
      <c r="K153" s="319">
        <f t="shared" si="0"/>
        <v>384533.14159454161</v>
      </c>
      <c r="L153" s="319">
        <f t="shared" si="0"/>
        <v>379430.46171531489</v>
      </c>
      <c r="M153" s="319">
        <f t="shared" si="0"/>
        <v>423449.81352858979</v>
      </c>
      <c r="N153" s="319">
        <f t="shared" si="0"/>
        <v>435497.73537570861</v>
      </c>
      <c r="O153" s="319">
        <f t="shared" si="0"/>
        <v>422541.39379572932</v>
      </c>
      <c r="P153" s="319">
        <f t="shared" si="0"/>
        <v>410509.21622420585</v>
      </c>
      <c r="Q153" s="319">
        <f t="shared" si="0"/>
        <v>485194.32714518014</v>
      </c>
      <c r="R153" s="319">
        <f t="shared" si="0"/>
        <v>482673.05434833869</v>
      </c>
      <c r="S153" s="319">
        <f t="shared" si="0"/>
        <v>445573.94559867412</v>
      </c>
      <c r="T153" s="319">
        <f t="shared" si="0"/>
        <v>438516.86359520233</v>
      </c>
      <c r="U153" s="319">
        <f t="shared" si="0"/>
        <v>495673.21384487959</v>
      </c>
      <c r="V153" s="319">
        <f t="shared" si="0"/>
        <v>511216.939908706</v>
      </c>
      <c r="W153" s="319">
        <f t="shared" si="0"/>
        <v>478056.09794444259</v>
      </c>
      <c r="X153" s="319">
        <f t="shared" si="0"/>
        <v>457999.54809804121</v>
      </c>
      <c r="Y153" s="319">
        <f t="shared" si="0"/>
        <v>505250.16812711506</v>
      </c>
      <c r="Z153" s="319">
        <f t="shared" si="0"/>
        <v>531319.10625867709</v>
      </c>
      <c r="AA153" s="319">
        <f t="shared" si="0"/>
        <v>493517.88469005248</v>
      </c>
      <c r="AB153" s="319">
        <f t="shared" si="0"/>
        <v>471665.86230079026</v>
      </c>
      <c r="AC153" s="319">
        <f t="shared" si="0"/>
        <v>553520.54166927829</v>
      </c>
      <c r="AD153" s="319">
        <f t="shared" si="0"/>
        <v>557844.1173569744</v>
      </c>
      <c r="AE153" s="319">
        <f t="shared" si="0"/>
        <v>520339.15936696297</v>
      </c>
      <c r="AF153" s="319">
        <f t="shared" si="0"/>
        <v>510725.539064807</v>
      </c>
      <c r="AG153" s="319">
        <f t="shared" si="0"/>
        <v>586420.20026302175</v>
      </c>
      <c r="AH153" s="319">
        <f t="shared" ref="AH153:AX153" si="1">AH124+AH131</f>
        <v>592364.4746133869</v>
      </c>
      <c r="AI153" s="319">
        <f t="shared" si="1"/>
        <v>559971.92770594184</v>
      </c>
      <c r="AJ153" s="319">
        <f t="shared" si="1"/>
        <v>551046.53861797298</v>
      </c>
      <c r="AK153" s="319">
        <f t="shared" si="1"/>
        <v>615663.91374347277</v>
      </c>
      <c r="AL153" s="319">
        <f t="shared" si="1"/>
        <v>630906.11415564641</v>
      </c>
      <c r="AM153" s="319">
        <f t="shared" si="1"/>
        <v>586304.44706692209</v>
      </c>
      <c r="AN153" s="319">
        <f t="shared" si="1"/>
        <v>582100.56821986998</v>
      </c>
      <c r="AO153" s="319">
        <f t="shared" si="1"/>
        <v>650366.47122467344</v>
      </c>
      <c r="AP153" s="319">
        <f t="shared" si="1"/>
        <v>658812.19534737396</v>
      </c>
      <c r="AQ153" s="319">
        <f t="shared" si="1"/>
        <v>442074.44418308802</v>
      </c>
      <c r="AR153" s="319">
        <f t="shared" si="1"/>
        <v>590080.88093810773</v>
      </c>
      <c r="AS153" s="319">
        <f t="shared" si="1"/>
        <v>725297.64782124339</v>
      </c>
      <c r="AT153" s="319">
        <f t="shared" si="1"/>
        <v>739584.35628647404</v>
      </c>
      <c r="AU153" s="319">
        <f t="shared" si="1"/>
        <v>676041.36422141071</v>
      </c>
      <c r="AV153" s="319">
        <f t="shared" si="1"/>
        <v>734324.65303200833</v>
      </c>
      <c r="AW153" s="319">
        <f t="shared" si="1"/>
        <v>841525.01425361284</v>
      </c>
      <c r="AX153" s="319">
        <f t="shared" si="1"/>
        <v>871273.20906593697</v>
      </c>
    </row>
    <row r="154" spans="1:50" hidden="1" x14ac:dyDescent="0.2">
      <c r="A154" s="11" t="s">
        <v>241</v>
      </c>
      <c r="B154" s="313">
        <f t="shared" ref="B154:AG154" si="2">B8+B15</f>
        <v>185655.58523183514</v>
      </c>
      <c r="C154" s="313">
        <f t="shared" si="2"/>
        <v>189092.69764384429</v>
      </c>
      <c r="D154" s="313">
        <f t="shared" si="2"/>
        <v>189825.08283285936</v>
      </c>
      <c r="E154" s="313">
        <f t="shared" si="2"/>
        <v>229869.89854673709</v>
      </c>
      <c r="F154" s="313">
        <f t="shared" si="2"/>
        <v>224807.22227936299</v>
      </c>
      <c r="G154" s="313">
        <f t="shared" si="2"/>
        <v>225142.07568701886</v>
      </c>
      <c r="H154" s="313">
        <f t="shared" si="2"/>
        <v>224650.55719198269</v>
      </c>
      <c r="I154" s="313">
        <f t="shared" si="2"/>
        <v>251913.32500642317</v>
      </c>
      <c r="J154" s="313">
        <f t="shared" si="2"/>
        <v>252148.9514017668</v>
      </c>
      <c r="K154" s="313">
        <f t="shared" si="2"/>
        <v>242110.95704017498</v>
      </c>
      <c r="L154" s="313">
        <f t="shared" si="2"/>
        <v>236657.50106612843</v>
      </c>
      <c r="M154" s="313">
        <f t="shared" si="2"/>
        <v>265034.94681774452</v>
      </c>
      <c r="N154" s="313">
        <f t="shared" si="2"/>
        <v>265994.39958908648</v>
      </c>
      <c r="O154" s="313">
        <f t="shared" si="2"/>
        <v>261694.89129452169</v>
      </c>
      <c r="P154" s="313">
        <f t="shared" si="2"/>
        <v>248743.65702789705</v>
      </c>
      <c r="Q154" s="313">
        <f t="shared" si="2"/>
        <v>309001.38168021059</v>
      </c>
      <c r="R154" s="313">
        <f t="shared" si="2"/>
        <v>290937.31434098259</v>
      </c>
      <c r="S154" s="313">
        <f t="shared" si="2"/>
        <v>274261.75485316181</v>
      </c>
      <c r="T154" s="313">
        <f t="shared" si="2"/>
        <v>264348.07021974993</v>
      </c>
      <c r="U154" s="313">
        <f t="shared" si="2"/>
        <v>306007.11253355513</v>
      </c>
      <c r="V154" s="313">
        <f t="shared" si="2"/>
        <v>307795.58037841413</v>
      </c>
      <c r="W154" s="313">
        <f t="shared" si="2"/>
        <v>291099.96302968287</v>
      </c>
      <c r="X154" s="313">
        <f t="shared" si="2"/>
        <v>274579.20578268153</v>
      </c>
      <c r="Y154" s="313">
        <f t="shared" si="2"/>
        <v>306102.61350982019</v>
      </c>
      <c r="Z154" s="313">
        <f t="shared" si="2"/>
        <v>313673.20944204554</v>
      </c>
      <c r="AA154" s="313">
        <f t="shared" si="2"/>
        <v>299571.14970228821</v>
      </c>
      <c r="AB154" s="313">
        <f t="shared" si="2"/>
        <v>279051.30603375053</v>
      </c>
      <c r="AC154" s="313">
        <f t="shared" si="2"/>
        <v>346727.5821726796</v>
      </c>
      <c r="AD154" s="313">
        <f t="shared" si="2"/>
        <v>326128.71474232536</v>
      </c>
      <c r="AE154" s="313">
        <f t="shared" si="2"/>
        <v>309913.07894663408</v>
      </c>
      <c r="AF154" s="313">
        <f t="shared" si="2"/>
        <v>299821.42859149602</v>
      </c>
      <c r="AG154" s="313">
        <f t="shared" si="2"/>
        <v>363123.70589111705</v>
      </c>
      <c r="AH154" s="313">
        <f t="shared" ref="AH154:AX154" si="3">AH8+AH15</f>
        <v>352735.75818524614</v>
      </c>
      <c r="AI154" s="313">
        <f t="shared" si="3"/>
        <v>338782.06226617366</v>
      </c>
      <c r="AJ154" s="313">
        <f t="shared" si="3"/>
        <v>330512.85261681443</v>
      </c>
      <c r="AK154" s="313">
        <f t="shared" si="3"/>
        <v>378664.96722275403</v>
      </c>
      <c r="AL154" s="313">
        <f t="shared" si="3"/>
        <v>372906.95709281776</v>
      </c>
      <c r="AM154" s="313">
        <f t="shared" si="3"/>
        <v>348532.26945833873</v>
      </c>
      <c r="AN154" s="313">
        <f t="shared" si="3"/>
        <v>344371.66370245413</v>
      </c>
      <c r="AO154" s="313">
        <f t="shared" si="3"/>
        <v>394441.70543443668</v>
      </c>
      <c r="AP154" s="313">
        <f t="shared" si="3"/>
        <v>384645.23380631994</v>
      </c>
      <c r="AQ154" s="313">
        <f t="shared" si="3"/>
        <v>248696.32450697129</v>
      </c>
      <c r="AR154" s="313">
        <f t="shared" si="3"/>
        <v>341469.00908679992</v>
      </c>
      <c r="AS154" s="313">
        <f t="shared" si="3"/>
        <v>443168.10048705793</v>
      </c>
      <c r="AT154" s="313">
        <f t="shared" si="3"/>
        <v>435613.81276728492</v>
      </c>
      <c r="AU154" s="313">
        <f t="shared" si="3"/>
        <v>404201.87591735134</v>
      </c>
      <c r="AV154" s="313">
        <f t="shared" si="3"/>
        <v>436105.84675140714</v>
      </c>
      <c r="AW154" s="313">
        <f t="shared" si="3"/>
        <v>514851.43061781256</v>
      </c>
      <c r="AX154" s="313">
        <f t="shared" si="3"/>
        <v>526084.63558651425</v>
      </c>
    </row>
    <row r="155" spans="1:50" hidden="1" x14ac:dyDescent="0.2">
      <c r="A155" s="11" t="s">
        <v>916</v>
      </c>
      <c r="B155" s="313">
        <f t="shared" ref="B155:AG155" si="4">B37+B44</f>
        <v>16037.059460868586</v>
      </c>
      <c r="C155" s="313">
        <f t="shared" si="4"/>
        <v>15061.813890952821</v>
      </c>
      <c r="D155" s="313">
        <f t="shared" si="4"/>
        <v>15869.235990084329</v>
      </c>
      <c r="E155" s="313">
        <f t="shared" si="4"/>
        <v>17482.521658094251</v>
      </c>
      <c r="F155" s="313">
        <f t="shared" si="4"/>
        <v>18556.530636831674</v>
      </c>
      <c r="G155" s="313">
        <f t="shared" si="4"/>
        <v>17764.16100218831</v>
      </c>
      <c r="H155" s="313">
        <f t="shared" si="4"/>
        <v>18510.347371877302</v>
      </c>
      <c r="I155" s="313">
        <f t="shared" si="4"/>
        <v>20273.169989102695</v>
      </c>
      <c r="J155" s="313">
        <f t="shared" si="4"/>
        <v>21566.244407388935</v>
      </c>
      <c r="K155" s="313">
        <f t="shared" si="4"/>
        <v>20463.461094012673</v>
      </c>
      <c r="L155" s="313">
        <f t="shared" si="4"/>
        <v>21083.521987590939</v>
      </c>
      <c r="M155" s="313">
        <f t="shared" si="4"/>
        <v>23144.277511007473</v>
      </c>
      <c r="N155" s="313">
        <f t="shared" si="4"/>
        <v>24348.216652582109</v>
      </c>
      <c r="O155" s="313">
        <f t="shared" si="4"/>
        <v>23462.856277583836</v>
      </c>
      <c r="P155" s="313">
        <f t="shared" si="4"/>
        <v>24124.300142261491</v>
      </c>
      <c r="Q155" s="313">
        <f t="shared" si="4"/>
        <v>26363.255927572565</v>
      </c>
      <c r="R155" s="313">
        <f t="shared" si="4"/>
        <v>27413.273769863663</v>
      </c>
      <c r="S155" s="313">
        <f t="shared" si="4"/>
        <v>25872.425736113655</v>
      </c>
      <c r="T155" s="313">
        <f t="shared" si="4"/>
        <v>26598.124492950723</v>
      </c>
      <c r="U155" s="313">
        <f t="shared" si="4"/>
        <v>29033.731001071952</v>
      </c>
      <c r="V155" s="313">
        <f t="shared" si="4"/>
        <v>30971.59363894134</v>
      </c>
      <c r="W155" s="313">
        <f t="shared" si="4"/>
        <v>29263.897918338276</v>
      </c>
      <c r="X155" s="313">
        <f t="shared" si="4"/>
        <v>29549.993034469429</v>
      </c>
      <c r="Y155" s="313">
        <f t="shared" si="4"/>
        <v>32170.164408250945</v>
      </c>
      <c r="Z155" s="313">
        <f t="shared" si="4"/>
        <v>33327.267022845874</v>
      </c>
      <c r="AA155" s="313">
        <f t="shared" si="4"/>
        <v>30541.561811537744</v>
      </c>
      <c r="AB155" s="313">
        <f t="shared" si="4"/>
        <v>31261.891285441772</v>
      </c>
      <c r="AC155" s="313">
        <f t="shared" si="4"/>
        <v>33058.730880174611</v>
      </c>
      <c r="AD155" s="313">
        <f t="shared" si="4"/>
        <v>38397.747730033792</v>
      </c>
      <c r="AE155" s="313">
        <f t="shared" si="4"/>
        <v>35238.955902593094</v>
      </c>
      <c r="AF155" s="313">
        <f t="shared" si="4"/>
        <v>35610.025081936707</v>
      </c>
      <c r="AG155" s="313">
        <f t="shared" si="4"/>
        <v>37163.082285436365</v>
      </c>
      <c r="AH155" s="313">
        <f t="shared" ref="AH155:AX155" si="5">AH37+AH44</f>
        <v>33267.926623042033</v>
      </c>
      <c r="AI155" s="313">
        <f t="shared" si="5"/>
        <v>30775.069132754434</v>
      </c>
      <c r="AJ155" s="313">
        <f t="shared" si="5"/>
        <v>30823.205598200148</v>
      </c>
      <c r="AK155" s="313">
        <f t="shared" si="5"/>
        <v>33592.130646003381</v>
      </c>
      <c r="AL155" s="313">
        <f t="shared" si="5"/>
        <v>34524.903459971378</v>
      </c>
      <c r="AM155" s="313">
        <f t="shared" si="5"/>
        <v>31996.854152405795</v>
      </c>
      <c r="AN155" s="313">
        <f t="shared" si="5"/>
        <v>32646.86040744216</v>
      </c>
      <c r="AO155" s="313">
        <f t="shared" si="5"/>
        <v>35479.326980180631</v>
      </c>
      <c r="AP155" s="313">
        <f t="shared" si="5"/>
        <v>34749.600190014724</v>
      </c>
      <c r="AQ155" s="313">
        <f t="shared" si="5"/>
        <v>20022.98511369164</v>
      </c>
      <c r="AR155" s="313">
        <f t="shared" si="5"/>
        <v>34851.150862705981</v>
      </c>
      <c r="AS155" s="313">
        <f t="shared" si="5"/>
        <v>37695.593833587656</v>
      </c>
      <c r="AT155" s="313">
        <f t="shared" si="5"/>
        <v>34933.48691295</v>
      </c>
      <c r="AU155" s="313">
        <f t="shared" si="5"/>
        <v>29428.00312234</v>
      </c>
      <c r="AV155" s="313">
        <f t="shared" si="5"/>
        <v>31499.809214079985</v>
      </c>
      <c r="AW155" s="313">
        <f t="shared" si="5"/>
        <v>41366.009098740004</v>
      </c>
      <c r="AX155" s="313">
        <f t="shared" si="5"/>
        <v>39491.485649549984</v>
      </c>
    </row>
    <row r="156" spans="1:50" hidden="1" x14ac:dyDescent="0.2">
      <c r="A156" s="11" t="s">
        <v>363</v>
      </c>
      <c r="B156" s="313">
        <f t="shared" ref="B156:AG156" si="6">B66+B73</f>
        <v>83419.092616372072</v>
      </c>
      <c r="C156" s="313">
        <f t="shared" si="6"/>
        <v>81955.637473086448</v>
      </c>
      <c r="D156" s="313">
        <f t="shared" si="6"/>
        <v>82548.389308616941</v>
      </c>
      <c r="E156" s="313">
        <f t="shared" si="6"/>
        <v>87690.46416010012</v>
      </c>
      <c r="F156" s="313">
        <f t="shared" si="6"/>
        <v>94322.825821250401</v>
      </c>
      <c r="G156" s="313">
        <f t="shared" si="6"/>
        <v>89673.295926475403</v>
      </c>
      <c r="H156" s="313">
        <f t="shared" si="6"/>
        <v>91658.608297879473</v>
      </c>
      <c r="I156" s="313">
        <f t="shared" si="6"/>
        <v>97917.195155751921</v>
      </c>
      <c r="J156" s="313">
        <f t="shared" si="6"/>
        <v>104328.55711209359</v>
      </c>
      <c r="K156" s="313">
        <f t="shared" si="6"/>
        <v>99778.941100702461</v>
      </c>
      <c r="L156" s="313">
        <f t="shared" si="6"/>
        <v>99967.421494962851</v>
      </c>
      <c r="M156" s="313">
        <f t="shared" si="6"/>
        <v>110450.60558609568</v>
      </c>
      <c r="N156" s="313">
        <f t="shared" si="6"/>
        <v>114552.32437857374</v>
      </c>
      <c r="O156" s="313">
        <f t="shared" si="6"/>
        <v>111783.35140898201</v>
      </c>
      <c r="P156" s="313">
        <f t="shared" si="6"/>
        <v>112679.14437670271</v>
      </c>
      <c r="Q156" s="313">
        <f t="shared" si="6"/>
        <v>122668.52509995949</v>
      </c>
      <c r="R156" s="313">
        <f t="shared" si="6"/>
        <v>129687.28901735749</v>
      </c>
      <c r="S156" s="313">
        <f t="shared" si="6"/>
        <v>117562.5162553211</v>
      </c>
      <c r="T156" s="313">
        <f t="shared" si="6"/>
        <v>119568.4488340879</v>
      </c>
      <c r="U156" s="313">
        <f t="shared" si="6"/>
        <v>130525.61437187326</v>
      </c>
      <c r="V156" s="313">
        <f t="shared" si="6"/>
        <v>134696.36182585423</v>
      </c>
      <c r="W156" s="313">
        <f t="shared" si="6"/>
        <v>127349.69872705375</v>
      </c>
      <c r="X156" s="313">
        <f t="shared" si="6"/>
        <v>124964.14454538753</v>
      </c>
      <c r="Y156" s="313">
        <f t="shared" si="6"/>
        <v>133257.38945049531</v>
      </c>
      <c r="Z156" s="313">
        <f t="shared" si="6"/>
        <v>144318.59933472605</v>
      </c>
      <c r="AA156" s="313">
        <f t="shared" si="6"/>
        <v>130972.74523070373</v>
      </c>
      <c r="AB156" s="313">
        <f t="shared" si="6"/>
        <v>130537.20990022387</v>
      </c>
      <c r="AC156" s="313">
        <f t="shared" si="6"/>
        <v>140352.70499035629</v>
      </c>
      <c r="AD156" s="313">
        <f t="shared" si="6"/>
        <v>151241.92452661414</v>
      </c>
      <c r="AE156" s="313">
        <f t="shared" si="6"/>
        <v>140731.86862702767</v>
      </c>
      <c r="AF156" s="313">
        <f t="shared" si="6"/>
        <v>141354.78389549855</v>
      </c>
      <c r="AG156" s="313">
        <f t="shared" si="6"/>
        <v>149671.98375307958</v>
      </c>
      <c r="AH156" s="313">
        <f t="shared" ref="AH156:AX156" si="7">AH66+AH73</f>
        <v>160389.60093847653</v>
      </c>
      <c r="AI156" s="313">
        <f t="shared" si="7"/>
        <v>151015.41228533533</v>
      </c>
      <c r="AJ156" s="313">
        <f t="shared" si="7"/>
        <v>151544.39917001981</v>
      </c>
      <c r="AK156" s="313">
        <f t="shared" si="7"/>
        <v>163318.4783632383</v>
      </c>
      <c r="AL156" s="313">
        <f t="shared" si="7"/>
        <v>172043.34696229734</v>
      </c>
      <c r="AM156" s="313">
        <f t="shared" si="7"/>
        <v>162075.2262978807</v>
      </c>
      <c r="AN156" s="313">
        <f t="shared" si="7"/>
        <v>162650.81455153384</v>
      </c>
      <c r="AO156" s="313">
        <f t="shared" si="7"/>
        <v>175314.83466955824</v>
      </c>
      <c r="AP156" s="313">
        <f t="shared" si="7"/>
        <v>182692.73084734243</v>
      </c>
      <c r="AQ156" s="313">
        <f t="shared" si="7"/>
        <v>136174.23422247323</v>
      </c>
      <c r="AR156" s="313">
        <f t="shared" si="7"/>
        <v>168053.94195044431</v>
      </c>
      <c r="AS156" s="313">
        <f t="shared" si="7"/>
        <v>198282.42863010999</v>
      </c>
      <c r="AT156" s="313">
        <f t="shared" si="7"/>
        <v>208846.6082912391</v>
      </c>
      <c r="AU156" s="313">
        <f t="shared" si="7"/>
        <v>193719.22788371937</v>
      </c>
      <c r="AV156" s="313">
        <f t="shared" si="7"/>
        <v>213619.49230352123</v>
      </c>
      <c r="AW156" s="313">
        <f t="shared" si="7"/>
        <v>226301.08269106029</v>
      </c>
      <c r="AX156" s="313">
        <f t="shared" si="7"/>
        <v>236783.90893952671</v>
      </c>
    </row>
    <row r="157" spans="1:50" hidden="1" x14ac:dyDescent="0.2">
      <c r="A157" s="11" t="s">
        <v>364</v>
      </c>
      <c r="B157" s="313">
        <f t="shared" ref="B157:AG157" si="8">B95+B102</f>
        <v>20574.38273225732</v>
      </c>
      <c r="C157" s="313">
        <f t="shared" si="8"/>
        <v>16506.371640534358</v>
      </c>
      <c r="D157" s="313">
        <f t="shared" si="8"/>
        <v>16767.438768102413</v>
      </c>
      <c r="E157" s="313">
        <f t="shared" si="8"/>
        <v>18455.071088202247</v>
      </c>
      <c r="F157" s="313">
        <f t="shared" si="8"/>
        <v>24490.63818535332</v>
      </c>
      <c r="G157" s="313">
        <f t="shared" si="8"/>
        <v>19664.470388544236</v>
      </c>
      <c r="H157" s="313">
        <f t="shared" si="8"/>
        <v>19318.103485576827</v>
      </c>
      <c r="I157" s="313">
        <f t="shared" si="8"/>
        <v>22023.58144694347</v>
      </c>
      <c r="J157" s="313">
        <f t="shared" si="8"/>
        <v>27746.11330010707</v>
      </c>
      <c r="K157" s="313">
        <f t="shared" si="8"/>
        <v>22179.782359651432</v>
      </c>
      <c r="L157" s="313">
        <f t="shared" si="8"/>
        <v>21722.017166632675</v>
      </c>
      <c r="M157" s="313">
        <f t="shared" si="8"/>
        <v>24819.983613742101</v>
      </c>
      <c r="N157" s="313">
        <f t="shared" si="8"/>
        <v>30602.794755466286</v>
      </c>
      <c r="O157" s="313">
        <f t="shared" si="8"/>
        <v>25600.294814641788</v>
      </c>
      <c r="P157" s="313">
        <f t="shared" si="8"/>
        <v>24962.114677344605</v>
      </c>
      <c r="Q157" s="313">
        <f t="shared" si="8"/>
        <v>27161.164437437485</v>
      </c>
      <c r="R157" s="313">
        <f t="shared" si="8"/>
        <v>34635.177220134901</v>
      </c>
      <c r="S157" s="313">
        <f t="shared" si="8"/>
        <v>27877.248754077536</v>
      </c>
      <c r="T157" s="313">
        <f t="shared" si="8"/>
        <v>28002.220048413783</v>
      </c>
      <c r="U157" s="313">
        <f t="shared" si="8"/>
        <v>30106.755938379214</v>
      </c>
      <c r="V157" s="313">
        <f t="shared" si="8"/>
        <v>37753.404065496325</v>
      </c>
      <c r="W157" s="313">
        <f t="shared" si="8"/>
        <v>30342.538269367669</v>
      </c>
      <c r="X157" s="313">
        <f t="shared" si="8"/>
        <v>28906.204735502735</v>
      </c>
      <c r="Y157" s="313">
        <f t="shared" si="8"/>
        <v>33720.000758548675</v>
      </c>
      <c r="Z157" s="313">
        <f t="shared" si="8"/>
        <v>40000.030459059628</v>
      </c>
      <c r="AA157" s="313">
        <f t="shared" si="8"/>
        <v>32432.427945522788</v>
      </c>
      <c r="AB157" s="313">
        <f t="shared" si="8"/>
        <v>30815.455081374104</v>
      </c>
      <c r="AC157" s="313">
        <f t="shared" si="8"/>
        <v>33381.523626067778</v>
      </c>
      <c r="AD157" s="313">
        <f t="shared" si="8"/>
        <v>42075.730358001121</v>
      </c>
      <c r="AE157" s="313">
        <f t="shared" si="8"/>
        <v>34455.255890708162</v>
      </c>
      <c r="AF157" s="313">
        <f t="shared" si="8"/>
        <v>33939.301495875749</v>
      </c>
      <c r="AG157" s="313">
        <f t="shared" si="8"/>
        <v>36461.428333388787</v>
      </c>
      <c r="AH157" s="313">
        <f t="shared" ref="AH157:AX157" si="9">AH95+AH102</f>
        <v>45971.188866622164</v>
      </c>
      <c r="AI157" s="313">
        <f t="shared" si="9"/>
        <v>39399.384021678372</v>
      </c>
      <c r="AJ157" s="313">
        <f t="shared" si="9"/>
        <v>38166.081232938683</v>
      </c>
      <c r="AK157" s="313">
        <f t="shared" si="9"/>
        <v>40088.33751147701</v>
      </c>
      <c r="AL157" s="313">
        <f t="shared" si="9"/>
        <v>51430.906640559973</v>
      </c>
      <c r="AM157" s="313">
        <f t="shared" si="9"/>
        <v>43700.09715829682</v>
      </c>
      <c r="AN157" s="313">
        <f t="shared" si="9"/>
        <v>42431.229558439802</v>
      </c>
      <c r="AO157" s="313">
        <f t="shared" si="9"/>
        <v>45130.604140497948</v>
      </c>
      <c r="AP157" s="313">
        <f t="shared" si="9"/>
        <v>56724.630503696855</v>
      </c>
      <c r="AQ157" s="313">
        <f t="shared" si="9"/>
        <v>37180.900339951855</v>
      </c>
      <c r="AR157" s="313">
        <f t="shared" si="9"/>
        <v>45706.779038157547</v>
      </c>
      <c r="AS157" s="313">
        <f t="shared" si="9"/>
        <v>46151.524870487723</v>
      </c>
      <c r="AT157" s="313">
        <f t="shared" si="9"/>
        <v>60190.448315000001</v>
      </c>
      <c r="AU157" s="313">
        <f t="shared" si="9"/>
        <v>48692.257297999997</v>
      </c>
      <c r="AV157" s="313">
        <f t="shared" si="9"/>
        <v>53099.504763000004</v>
      </c>
      <c r="AW157" s="313">
        <f t="shared" si="9"/>
        <v>59006.491845999997</v>
      </c>
      <c r="AX157" s="313">
        <f t="shared" si="9"/>
        <v>68913.178890346142</v>
      </c>
    </row>
    <row r="158" spans="1:50" hidden="1" x14ac:dyDescent="0.2">
      <c r="A158" s="320" t="s">
        <v>923</v>
      </c>
      <c r="B158" s="321">
        <f>B153-SUM(B154:B157)</f>
        <v>0</v>
      </c>
      <c r="C158" s="321">
        <f t="shared" ref="C158:AX158" si="10">C153-SUM(C154:C157)</f>
        <v>0</v>
      </c>
      <c r="D158" s="321">
        <f t="shared" si="10"/>
        <v>0</v>
      </c>
      <c r="E158" s="321">
        <f t="shared" si="10"/>
        <v>0</v>
      </c>
      <c r="F158" s="321">
        <f t="shared" si="10"/>
        <v>0</v>
      </c>
      <c r="G158" s="321">
        <f t="shared" si="10"/>
        <v>0</v>
      </c>
      <c r="H158" s="321">
        <f t="shared" si="10"/>
        <v>0</v>
      </c>
      <c r="I158" s="321">
        <f t="shared" si="10"/>
        <v>0</v>
      </c>
      <c r="J158" s="321">
        <f t="shared" si="10"/>
        <v>0</v>
      </c>
      <c r="K158" s="321">
        <f t="shared" si="10"/>
        <v>0</v>
      </c>
      <c r="L158" s="321">
        <f t="shared" si="10"/>
        <v>0</v>
      </c>
      <c r="M158" s="321">
        <f t="shared" si="10"/>
        <v>0</v>
      </c>
      <c r="N158" s="321">
        <f t="shared" si="10"/>
        <v>0</v>
      </c>
      <c r="O158" s="321">
        <f t="shared" si="10"/>
        <v>0</v>
      </c>
      <c r="P158" s="321">
        <f t="shared" si="10"/>
        <v>0</v>
      </c>
      <c r="Q158" s="321">
        <f t="shared" si="10"/>
        <v>0</v>
      </c>
      <c r="R158" s="321">
        <f t="shared" si="10"/>
        <v>0</v>
      </c>
      <c r="S158" s="321">
        <f t="shared" si="10"/>
        <v>0</v>
      </c>
      <c r="T158" s="321">
        <f t="shared" si="10"/>
        <v>0</v>
      </c>
      <c r="U158" s="321">
        <f t="shared" si="10"/>
        <v>0</v>
      </c>
      <c r="V158" s="321">
        <f t="shared" si="10"/>
        <v>0</v>
      </c>
      <c r="W158" s="321">
        <f t="shared" si="10"/>
        <v>0</v>
      </c>
      <c r="X158" s="321">
        <f t="shared" si="10"/>
        <v>0</v>
      </c>
      <c r="Y158" s="321">
        <f t="shared" si="10"/>
        <v>0</v>
      </c>
      <c r="Z158" s="321">
        <f t="shared" si="10"/>
        <v>0</v>
      </c>
      <c r="AA158" s="321">
        <f t="shared" si="10"/>
        <v>0</v>
      </c>
      <c r="AB158" s="321">
        <f t="shared" si="10"/>
        <v>0</v>
      </c>
      <c r="AC158" s="321">
        <f t="shared" si="10"/>
        <v>0</v>
      </c>
      <c r="AD158" s="321">
        <f t="shared" si="10"/>
        <v>0</v>
      </c>
      <c r="AE158" s="321">
        <f t="shared" si="10"/>
        <v>0</v>
      </c>
      <c r="AF158" s="321">
        <f t="shared" si="10"/>
        <v>0</v>
      </c>
      <c r="AG158" s="321">
        <f t="shared" si="10"/>
        <v>0</v>
      </c>
      <c r="AH158" s="321">
        <f t="shared" si="10"/>
        <v>0</v>
      </c>
      <c r="AI158" s="321">
        <f t="shared" si="10"/>
        <v>0</v>
      </c>
      <c r="AJ158" s="321">
        <f t="shared" si="10"/>
        <v>0</v>
      </c>
      <c r="AK158" s="321">
        <f t="shared" si="10"/>
        <v>0</v>
      </c>
      <c r="AL158" s="321">
        <f t="shared" si="10"/>
        <v>0</v>
      </c>
      <c r="AM158" s="321">
        <f t="shared" si="10"/>
        <v>0</v>
      </c>
      <c r="AN158" s="321">
        <f t="shared" si="10"/>
        <v>0</v>
      </c>
      <c r="AO158" s="321">
        <f t="shared" si="10"/>
        <v>0</v>
      </c>
      <c r="AP158" s="321">
        <f t="shared" si="10"/>
        <v>0</v>
      </c>
      <c r="AQ158" s="321">
        <f t="shared" si="10"/>
        <v>0</v>
      </c>
      <c r="AR158" s="321">
        <f t="shared" si="10"/>
        <v>0</v>
      </c>
      <c r="AS158" s="321">
        <f t="shared" si="10"/>
        <v>0</v>
      </c>
      <c r="AT158" s="321">
        <f t="shared" si="10"/>
        <v>0</v>
      </c>
      <c r="AU158" s="321">
        <f t="shared" si="10"/>
        <v>0</v>
      </c>
      <c r="AV158" s="321">
        <f t="shared" si="10"/>
        <v>0</v>
      </c>
      <c r="AW158" s="321">
        <f t="shared" si="10"/>
        <v>0</v>
      </c>
      <c r="AX158" s="321">
        <f t="shared" si="10"/>
        <v>0</v>
      </c>
    </row>
    <row r="159" spans="1:50" hidden="1" x14ac:dyDescent="0.2">
      <c r="A159" s="322" t="s">
        <v>906</v>
      </c>
      <c r="B159" s="319">
        <f>B135</f>
        <v>26754.278386400725</v>
      </c>
      <c r="C159" s="319">
        <f t="shared" ref="C159:AX159" si="11">C135</f>
        <v>29847.900401977589</v>
      </c>
      <c r="D159" s="319">
        <f t="shared" si="11"/>
        <v>38256.346429462879</v>
      </c>
      <c r="E159" s="319">
        <f t="shared" si="11"/>
        <v>28695.874355960848</v>
      </c>
      <c r="F159" s="319">
        <f t="shared" si="11"/>
        <v>29660.643573375633</v>
      </c>
      <c r="G159" s="319">
        <f t="shared" si="11"/>
        <v>32517.502034279449</v>
      </c>
      <c r="H159" s="319">
        <f t="shared" si="11"/>
        <v>36178.996472941712</v>
      </c>
      <c r="I159" s="319">
        <f t="shared" si="11"/>
        <v>28366.717086074892</v>
      </c>
      <c r="J159" s="319">
        <f t="shared" si="11"/>
        <v>34875.074365593071</v>
      </c>
      <c r="K159" s="319">
        <f t="shared" si="11"/>
        <v>31437.595442538655</v>
      </c>
      <c r="L159" s="319">
        <f t="shared" si="11"/>
        <v>54292.361401148621</v>
      </c>
      <c r="M159" s="319">
        <f t="shared" si="11"/>
        <v>43909.592864219427</v>
      </c>
      <c r="N159" s="319">
        <f t="shared" si="11"/>
        <v>34783.872661997295</v>
      </c>
      <c r="O159" s="319">
        <f t="shared" si="11"/>
        <v>45680.797749490943</v>
      </c>
      <c r="P159" s="319">
        <f t="shared" si="11"/>
        <v>43012.37802555949</v>
      </c>
      <c r="Q159" s="319">
        <f t="shared" si="11"/>
        <v>59088.503769522387</v>
      </c>
      <c r="R159" s="319">
        <f t="shared" si="11"/>
        <v>40623.935625876853</v>
      </c>
      <c r="S159" s="319">
        <f t="shared" si="11"/>
        <v>38556.338539232216</v>
      </c>
      <c r="T159" s="319">
        <f t="shared" si="11"/>
        <v>43225.371116264301</v>
      </c>
      <c r="U159" s="319">
        <f t="shared" si="11"/>
        <v>39523.819327531208</v>
      </c>
      <c r="V159" s="319">
        <f t="shared" si="11"/>
        <v>34111.757559848847</v>
      </c>
      <c r="W159" s="319">
        <f t="shared" si="11"/>
        <v>46942.408215520685</v>
      </c>
      <c r="X159" s="319">
        <f t="shared" si="11"/>
        <v>47147.779343734626</v>
      </c>
      <c r="Y159" s="319">
        <f t="shared" si="11"/>
        <v>50429.312966821555</v>
      </c>
      <c r="Z159" s="319">
        <f t="shared" si="11"/>
        <v>50118.511650737855</v>
      </c>
      <c r="AA159" s="319">
        <f t="shared" si="11"/>
        <v>38774.694531154149</v>
      </c>
      <c r="AB159" s="319">
        <f t="shared" si="11"/>
        <v>43043.447290707954</v>
      </c>
      <c r="AC159" s="319">
        <f t="shared" si="11"/>
        <v>61402.923482587052</v>
      </c>
      <c r="AD159" s="319">
        <f t="shared" si="11"/>
        <v>46497.145303781261</v>
      </c>
      <c r="AE159" s="319">
        <f t="shared" si="11"/>
        <v>44371.201614034107</v>
      </c>
      <c r="AF159" s="319">
        <f t="shared" si="11"/>
        <v>52616.477184052012</v>
      </c>
      <c r="AG159" s="319">
        <f t="shared" si="11"/>
        <v>51485.234856541239</v>
      </c>
      <c r="AH159" s="319">
        <f t="shared" si="11"/>
        <v>51499.008880821333</v>
      </c>
      <c r="AI159" s="319">
        <f t="shared" si="11"/>
        <v>56047.225288655565</v>
      </c>
      <c r="AJ159" s="319">
        <f t="shared" si="11"/>
        <v>58405.35369580095</v>
      </c>
      <c r="AK159" s="319">
        <f t="shared" si="11"/>
        <v>62199.820910421091</v>
      </c>
      <c r="AL159" s="319">
        <f t="shared" si="11"/>
        <v>59393.503797818848</v>
      </c>
      <c r="AM159" s="319">
        <f t="shared" si="11"/>
        <v>60387.813182421742</v>
      </c>
      <c r="AN159" s="319">
        <f t="shared" si="11"/>
        <v>66673.904431643954</v>
      </c>
      <c r="AO159" s="319">
        <f t="shared" si="11"/>
        <v>159203.65354594047</v>
      </c>
      <c r="AP159" s="319">
        <f t="shared" si="11"/>
        <v>76731.003002647471</v>
      </c>
      <c r="AQ159" s="319">
        <f t="shared" si="11"/>
        <v>40505.968386050736</v>
      </c>
      <c r="AR159" s="319">
        <f t="shared" si="11"/>
        <v>47034.942895278939</v>
      </c>
      <c r="AS159" s="319">
        <f t="shared" si="11"/>
        <v>49703.101710939009</v>
      </c>
      <c r="AT159" s="319">
        <f t="shared" si="11"/>
        <v>76249.823721235138</v>
      </c>
      <c r="AU159" s="319">
        <f t="shared" si="11"/>
        <v>79000.38293768547</v>
      </c>
      <c r="AV159" s="319">
        <f t="shared" si="11"/>
        <v>99243.297904061867</v>
      </c>
      <c r="AW159" s="319">
        <f t="shared" si="11"/>
        <v>95085.639341052869</v>
      </c>
      <c r="AX159" s="319">
        <f t="shared" si="11"/>
        <v>94754.311542156021</v>
      </c>
    </row>
    <row r="160" spans="1:50" hidden="1" x14ac:dyDescent="0.2">
      <c r="A160" s="11" t="s">
        <v>241</v>
      </c>
      <c r="B160" s="313">
        <f>B19</f>
        <v>15299.567188360001</v>
      </c>
      <c r="C160" s="313">
        <f t="shared" ref="C160:AX160" si="12">C19</f>
        <v>19584.409358379999</v>
      </c>
      <c r="D160" s="313">
        <f t="shared" si="12"/>
        <v>26573.242448839996</v>
      </c>
      <c r="E160" s="313">
        <f t="shared" si="12"/>
        <v>18983.570094589999</v>
      </c>
      <c r="F160" s="313">
        <f t="shared" si="12"/>
        <v>16735.814682969998</v>
      </c>
      <c r="G160" s="313">
        <f t="shared" si="12"/>
        <v>21996.7792252</v>
      </c>
      <c r="H160" s="313">
        <f t="shared" si="12"/>
        <v>23069.551821419998</v>
      </c>
      <c r="I160" s="313">
        <f t="shared" si="12"/>
        <v>18256.214781550003</v>
      </c>
      <c r="J160" s="313">
        <f t="shared" si="12"/>
        <v>22256.873459530001</v>
      </c>
      <c r="K160" s="313">
        <f t="shared" si="12"/>
        <v>21449.936486120001</v>
      </c>
      <c r="L160" s="313">
        <f t="shared" si="12"/>
        <v>41242.437095350004</v>
      </c>
      <c r="M160" s="313">
        <f t="shared" si="12"/>
        <v>32963.168629430002</v>
      </c>
      <c r="N160" s="313">
        <f t="shared" si="12"/>
        <v>20905.960902260002</v>
      </c>
      <c r="O160" s="313">
        <f t="shared" si="12"/>
        <v>29727.766322050004</v>
      </c>
      <c r="P160" s="313">
        <f t="shared" si="12"/>
        <v>29184.068456409994</v>
      </c>
      <c r="Q160" s="313">
        <f t="shared" si="12"/>
        <v>42760.236114840001</v>
      </c>
      <c r="R160" s="313">
        <f t="shared" si="12"/>
        <v>25513.263146780002</v>
      </c>
      <c r="S160" s="313">
        <f t="shared" si="12"/>
        <v>25256.97883606</v>
      </c>
      <c r="T160" s="313">
        <f t="shared" si="12"/>
        <v>28478.195830900004</v>
      </c>
      <c r="U160" s="313">
        <f t="shared" si="12"/>
        <v>22226.21500249</v>
      </c>
      <c r="V160" s="313">
        <f t="shared" si="12"/>
        <v>16971.957117190002</v>
      </c>
      <c r="W160" s="313">
        <f t="shared" si="12"/>
        <v>24888.671731589995</v>
      </c>
      <c r="X160" s="313">
        <f t="shared" si="12"/>
        <v>27227.151147009998</v>
      </c>
      <c r="Y160" s="313">
        <f t="shared" si="12"/>
        <v>26747.801041160004</v>
      </c>
      <c r="Z160" s="313">
        <f t="shared" si="12"/>
        <v>29772.700143719994</v>
      </c>
      <c r="AA160" s="313">
        <f t="shared" si="12"/>
        <v>21234.211884379994</v>
      </c>
      <c r="AB160" s="313">
        <f t="shared" si="12"/>
        <v>23376.402333150007</v>
      </c>
      <c r="AC160" s="313">
        <f t="shared" si="12"/>
        <v>43748.798787790016</v>
      </c>
      <c r="AD160" s="313">
        <f t="shared" si="12"/>
        <v>24541.761860229999</v>
      </c>
      <c r="AE160" s="313">
        <f t="shared" si="12"/>
        <v>26128.384441870003</v>
      </c>
      <c r="AF160" s="313">
        <f t="shared" si="12"/>
        <v>32215.85153439</v>
      </c>
      <c r="AG160" s="313">
        <f t="shared" si="12"/>
        <v>31767.867866359986</v>
      </c>
      <c r="AH160" s="313">
        <f t="shared" si="12"/>
        <v>31535.816948569998</v>
      </c>
      <c r="AI160" s="313">
        <f t="shared" si="12"/>
        <v>36938.596625330007</v>
      </c>
      <c r="AJ160" s="313">
        <f t="shared" si="12"/>
        <v>39597.179088110002</v>
      </c>
      <c r="AK160" s="313">
        <f t="shared" si="12"/>
        <v>43666.552086329997</v>
      </c>
      <c r="AL160" s="313">
        <f t="shared" si="12"/>
        <v>31268.418069539992</v>
      </c>
      <c r="AM160" s="313">
        <f t="shared" si="12"/>
        <v>36672.279975180005</v>
      </c>
      <c r="AN160" s="313">
        <f t="shared" si="12"/>
        <v>41114.974968380004</v>
      </c>
      <c r="AO160" s="313">
        <f t="shared" si="12"/>
        <v>124897.17159375999</v>
      </c>
      <c r="AP160" s="313">
        <f t="shared" si="12"/>
        <v>36714.058161320005</v>
      </c>
      <c r="AQ160" s="313">
        <f t="shared" si="12"/>
        <v>26349.972035379997</v>
      </c>
      <c r="AR160" s="313">
        <f t="shared" si="12"/>
        <v>28038.043545150005</v>
      </c>
      <c r="AS160" s="313">
        <f t="shared" si="12"/>
        <v>34389.851625700001</v>
      </c>
      <c r="AT160" s="313">
        <f t="shared" si="12"/>
        <v>40564.747922680006</v>
      </c>
      <c r="AU160" s="313">
        <f t="shared" si="12"/>
        <v>55844.399117120003</v>
      </c>
      <c r="AV160" s="313">
        <f t="shared" si="12"/>
        <v>52433.303993300004</v>
      </c>
      <c r="AW160" s="313">
        <f t="shared" si="12"/>
        <v>69687.224515940004</v>
      </c>
      <c r="AX160" s="313">
        <f t="shared" si="12"/>
        <v>68552.602323330007</v>
      </c>
    </row>
    <row r="161" spans="1:50" hidden="1" x14ac:dyDescent="0.2">
      <c r="A161" s="11" t="s">
        <v>916</v>
      </c>
      <c r="B161" s="313">
        <f>B48</f>
        <v>6.2090502251521684E-4</v>
      </c>
      <c r="C161" s="313">
        <f t="shared" ref="C161:AX161" si="13">C48</f>
        <v>6.5385997368139215E-4</v>
      </c>
      <c r="D161" s="313">
        <f t="shared" si="13"/>
        <v>6.6652304303715937E-4</v>
      </c>
      <c r="E161" s="313">
        <f t="shared" si="13"/>
        <v>1.0587119613774121E-3</v>
      </c>
      <c r="F161" s="313">
        <f t="shared" si="13"/>
        <v>9.3715323964715935E-4</v>
      </c>
      <c r="G161" s="313">
        <f t="shared" si="13"/>
        <v>1.0429379872221034E-3</v>
      </c>
      <c r="H161" s="313">
        <f t="shared" si="13"/>
        <v>1.5586853296554182E-3</v>
      </c>
      <c r="I161" s="313">
        <f t="shared" si="13"/>
        <v>1.4612234444939531E-3</v>
      </c>
      <c r="J161" s="313">
        <f t="shared" si="13"/>
        <v>1.9796316664724145E-3</v>
      </c>
      <c r="K161" s="313">
        <f t="shared" si="13"/>
        <v>2.0852091438428033E-3</v>
      </c>
      <c r="L161" s="313">
        <f t="shared" si="13"/>
        <v>2.346585679333657E-3</v>
      </c>
      <c r="M161" s="313">
        <f t="shared" si="13"/>
        <v>6.6588573514309246E-2</v>
      </c>
      <c r="N161" s="313">
        <f t="shared" si="13"/>
        <v>3.8402775680879131E-4</v>
      </c>
      <c r="O161" s="313">
        <f t="shared" si="13"/>
        <v>4.4996904762228951E-4</v>
      </c>
      <c r="P161" s="313">
        <f t="shared" si="13"/>
        <v>4.4290958976489492E-4</v>
      </c>
      <c r="Q161" s="313">
        <f t="shared" si="13"/>
        <v>1.7230936064152047E-3</v>
      </c>
      <c r="R161" s="313">
        <f t="shared" si="13"/>
        <v>0</v>
      </c>
      <c r="S161" s="313">
        <f t="shared" si="13"/>
        <v>0</v>
      </c>
      <c r="T161" s="313">
        <f t="shared" si="13"/>
        <v>0</v>
      </c>
      <c r="U161" s="313">
        <f t="shared" si="13"/>
        <v>0</v>
      </c>
      <c r="V161" s="313">
        <f t="shared" si="13"/>
        <v>27.165861070676328</v>
      </c>
      <c r="W161" s="313">
        <f t="shared" si="13"/>
        <v>16.768763805375784</v>
      </c>
      <c r="X161" s="313">
        <f t="shared" si="13"/>
        <v>18.099742615599098</v>
      </c>
      <c r="Y161" s="313">
        <f t="shared" si="13"/>
        <v>26.543632508350129</v>
      </c>
      <c r="Z161" s="313">
        <f t="shared" si="13"/>
        <v>27.409732618081762</v>
      </c>
      <c r="AA161" s="313">
        <f t="shared" si="13"/>
        <v>23.156026680953801</v>
      </c>
      <c r="AB161" s="313">
        <f t="shared" si="13"/>
        <v>35.702242360206583</v>
      </c>
      <c r="AC161" s="313">
        <f t="shared" si="13"/>
        <v>57.368998340760299</v>
      </c>
      <c r="AD161" s="313">
        <f t="shared" si="13"/>
        <v>97.371178037003119</v>
      </c>
      <c r="AE161" s="313">
        <f t="shared" si="13"/>
        <v>68.62923766023232</v>
      </c>
      <c r="AF161" s="313">
        <f t="shared" si="13"/>
        <v>63.109235075389734</v>
      </c>
      <c r="AG161" s="313">
        <f t="shared" si="13"/>
        <v>39.088349227371509</v>
      </c>
      <c r="AH161" s="313">
        <f t="shared" si="13"/>
        <v>8.1040803501891787</v>
      </c>
      <c r="AI161" s="313">
        <f t="shared" si="13"/>
        <v>7.7875891408184543</v>
      </c>
      <c r="AJ161" s="313">
        <f t="shared" si="13"/>
        <v>15.203371598450758</v>
      </c>
      <c r="AK161" s="313">
        <f t="shared" si="13"/>
        <v>24.289958910543646</v>
      </c>
      <c r="AL161" s="313">
        <f t="shared" si="13"/>
        <v>2780.4193930188849</v>
      </c>
      <c r="AM161" s="313">
        <f t="shared" si="13"/>
        <v>1979.2702080870658</v>
      </c>
      <c r="AN161" s="313">
        <f t="shared" si="13"/>
        <v>2307.1177440541214</v>
      </c>
      <c r="AO161" s="313">
        <f t="shared" si="13"/>
        <v>9505.364654839912</v>
      </c>
      <c r="AP161" s="313">
        <f t="shared" si="13"/>
        <v>120.02781009458704</v>
      </c>
      <c r="AQ161" s="313">
        <f t="shared" si="13"/>
        <v>149.75872870394232</v>
      </c>
      <c r="AR161" s="313">
        <f t="shared" si="13"/>
        <v>140.66332395265999</v>
      </c>
      <c r="AS161" s="313">
        <f t="shared" si="13"/>
        <v>355.82013724881108</v>
      </c>
      <c r="AT161" s="313">
        <f t="shared" si="13"/>
        <v>0</v>
      </c>
      <c r="AU161" s="313">
        <f t="shared" si="13"/>
        <v>0</v>
      </c>
      <c r="AV161" s="313">
        <f t="shared" si="13"/>
        <v>0</v>
      </c>
      <c r="AW161" s="313">
        <f t="shared" si="13"/>
        <v>0</v>
      </c>
      <c r="AX161" s="313">
        <f t="shared" si="13"/>
        <v>0</v>
      </c>
    </row>
    <row r="162" spans="1:50" hidden="1" x14ac:dyDescent="0.2">
      <c r="A162" s="11" t="s">
        <v>363</v>
      </c>
      <c r="B162" s="313">
        <f>B77</f>
        <v>6838.3913469395557</v>
      </c>
      <c r="C162" s="313">
        <f t="shared" ref="C162:AX162" si="14">C77</f>
        <v>7066.7087659588633</v>
      </c>
      <c r="D162" s="313">
        <f t="shared" si="14"/>
        <v>7298.5085238073962</v>
      </c>
      <c r="E162" s="313">
        <f t="shared" si="14"/>
        <v>6274.996630908834</v>
      </c>
      <c r="F162" s="313">
        <f t="shared" si="14"/>
        <v>7996.5633487095556</v>
      </c>
      <c r="G162" s="313">
        <f t="shared" si="14"/>
        <v>6659.7158936691985</v>
      </c>
      <c r="H162" s="313">
        <f t="shared" si="14"/>
        <v>8773.3691788492652</v>
      </c>
      <c r="I162" s="313">
        <f t="shared" si="14"/>
        <v>6565.3748957219759</v>
      </c>
      <c r="J162" s="313">
        <f t="shared" si="14"/>
        <v>8130.1148432720993</v>
      </c>
      <c r="K162" s="313">
        <f t="shared" si="14"/>
        <v>6610.6316679443562</v>
      </c>
      <c r="L162" s="313">
        <f t="shared" si="14"/>
        <v>9002.2699123382044</v>
      </c>
      <c r="M162" s="313">
        <f t="shared" si="14"/>
        <v>7404.9055825682126</v>
      </c>
      <c r="N162" s="313">
        <f t="shared" si="14"/>
        <v>8647.5382172949103</v>
      </c>
      <c r="O162" s="313">
        <f t="shared" si="14"/>
        <v>10879.468000638466</v>
      </c>
      <c r="P162" s="313">
        <f t="shared" si="14"/>
        <v>8345.7974365564151</v>
      </c>
      <c r="Q162" s="313">
        <f t="shared" si="14"/>
        <v>12404.415501096317</v>
      </c>
      <c r="R162" s="313">
        <f t="shared" si="14"/>
        <v>9052.6122795189258</v>
      </c>
      <c r="S162" s="313">
        <f t="shared" si="14"/>
        <v>8776.3092252205079</v>
      </c>
      <c r="T162" s="313">
        <f t="shared" si="14"/>
        <v>9808.822417113015</v>
      </c>
      <c r="U162" s="313">
        <f t="shared" si="14"/>
        <v>11241.5433827835</v>
      </c>
      <c r="V162" s="313">
        <f t="shared" si="14"/>
        <v>11055.586208214936</v>
      </c>
      <c r="W162" s="313">
        <f t="shared" si="14"/>
        <v>15635.620241469744</v>
      </c>
      <c r="X162" s="313">
        <f t="shared" si="14"/>
        <v>13954.715765392499</v>
      </c>
      <c r="Y162" s="313">
        <f t="shared" si="14"/>
        <v>14895.657854794707</v>
      </c>
      <c r="Z162" s="313">
        <f t="shared" si="14"/>
        <v>12816.382792961489</v>
      </c>
      <c r="AA162" s="313">
        <f t="shared" si="14"/>
        <v>10393.046384028003</v>
      </c>
      <c r="AB162" s="313">
        <f t="shared" si="14"/>
        <v>12030.704379784343</v>
      </c>
      <c r="AC162" s="313">
        <f t="shared" si="14"/>
        <v>13097.805191946441</v>
      </c>
      <c r="AD162" s="313">
        <f t="shared" si="14"/>
        <v>14625.123423591489</v>
      </c>
      <c r="AE162" s="313">
        <f t="shared" si="14"/>
        <v>12817.18853827838</v>
      </c>
      <c r="AF162" s="313">
        <f t="shared" si="14"/>
        <v>12241.730392525782</v>
      </c>
      <c r="AG162" s="313">
        <f t="shared" si="14"/>
        <v>12736.085179477761</v>
      </c>
      <c r="AH162" s="313">
        <f t="shared" si="14"/>
        <v>11545.32154234458</v>
      </c>
      <c r="AI162" s="313">
        <f t="shared" si="14"/>
        <v>11317.041685501268</v>
      </c>
      <c r="AJ162" s="313">
        <f t="shared" si="14"/>
        <v>11974.208096958087</v>
      </c>
      <c r="AK162" s="313">
        <f t="shared" si="14"/>
        <v>12114.606713127974</v>
      </c>
      <c r="AL162" s="313">
        <f t="shared" si="14"/>
        <v>13515.254662406092</v>
      </c>
      <c r="AM162" s="313">
        <f t="shared" si="14"/>
        <v>13248.024305224684</v>
      </c>
      <c r="AN162" s="313">
        <f t="shared" si="14"/>
        <v>14017.32045465135</v>
      </c>
      <c r="AO162" s="313">
        <f t="shared" si="14"/>
        <v>14181.674738317332</v>
      </c>
      <c r="AP162" s="313">
        <f t="shared" si="14"/>
        <v>14959.62126441371</v>
      </c>
      <c r="AQ162" s="313">
        <f t="shared" si="14"/>
        <v>12069.326971746614</v>
      </c>
      <c r="AR162" s="313">
        <f t="shared" si="14"/>
        <v>12496.506183480622</v>
      </c>
      <c r="AS162" s="313">
        <f t="shared" si="14"/>
        <v>13775.650807574386</v>
      </c>
      <c r="AT162" s="313">
        <f t="shared" si="14"/>
        <v>13974.999698370397</v>
      </c>
      <c r="AU162" s="313">
        <f t="shared" si="14"/>
        <v>15901.748783499406</v>
      </c>
      <c r="AV162" s="313">
        <f t="shared" si="14"/>
        <v>32785.54002307645</v>
      </c>
      <c r="AW162" s="313">
        <f t="shared" si="14"/>
        <v>22026.231712111676</v>
      </c>
      <c r="AX162" s="313">
        <f t="shared" si="14"/>
        <v>17925.747579121697</v>
      </c>
    </row>
    <row r="163" spans="1:50" hidden="1" x14ac:dyDescent="0.2">
      <c r="A163" s="11" t="s">
        <v>364</v>
      </c>
      <c r="B163" s="313">
        <f>B106</f>
        <v>4616.3192301961462</v>
      </c>
      <c r="C163" s="313">
        <f t="shared" ref="C163:AX163" si="15">C106</f>
        <v>3196.7816237787565</v>
      </c>
      <c r="D163" s="313">
        <f t="shared" si="15"/>
        <v>4384.5947902924445</v>
      </c>
      <c r="E163" s="313">
        <f t="shared" si="15"/>
        <v>3437.306571750054</v>
      </c>
      <c r="F163" s="313">
        <f t="shared" si="15"/>
        <v>4928.2646045428401</v>
      </c>
      <c r="G163" s="313">
        <f t="shared" si="15"/>
        <v>3861.0058724722626</v>
      </c>
      <c r="H163" s="313">
        <f t="shared" si="15"/>
        <v>4336.0739139871202</v>
      </c>
      <c r="I163" s="313">
        <f t="shared" si="15"/>
        <v>3545.1259475794677</v>
      </c>
      <c r="J163" s="313">
        <f t="shared" si="15"/>
        <v>4488.0840831593068</v>
      </c>
      <c r="K163" s="313">
        <f t="shared" si="15"/>
        <v>3377.0252032651551</v>
      </c>
      <c r="L163" s="313">
        <f t="shared" si="15"/>
        <v>4047.6520468747299</v>
      </c>
      <c r="M163" s="313">
        <f t="shared" si="15"/>
        <v>3541.4520636476946</v>
      </c>
      <c r="N163" s="313">
        <f t="shared" si="15"/>
        <v>5230.373158414629</v>
      </c>
      <c r="O163" s="313">
        <f t="shared" si="15"/>
        <v>5073.5629768334256</v>
      </c>
      <c r="P163" s="313">
        <f t="shared" si="15"/>
        <v>5482.5116896834988</v>
      </c>
      <c r="Q163" s="313">
        <f t="shared" si="15"/>
        <v>3923.8504304924681</v>
      </c>
      <c r="R163" s="313">
        <f t="shared" si="15"/>
        <v>6058.0601995779289</v>
      </c>
      <c r="S163" s="313">
        <f t="shared" si="15"/>
        <v>4523.0504779517069</v>
      </c>
      <c r="T163" s="313">
        <f t="shared" si="15"/>
        <v>4938.3528682512842</v>
      </c>
      <c r="U163" s="313">
        <f t="shared" si="15"/>
        <v>6056.0609422577127</v>
      </c>
      <c r="V163" s="313">
        <f t="shared" si="15"/>
        <v>6057.048373373229</v>
      </c>
      <c r="W163" s="313">
        <f t="shared" si="15"/>
        <v>6401.3474786555771</v>
      </c>
      <c r="X163" s="313">
        <f t="shared" si="15"/>
        <v>5947.8126887165254</v>
      </c>
      <c r="Y163" s="313">
        <f t="shared" si="15"/>
        <v>8759.3104383584941</v>
      </c>
      <c r="Z163" s="313">
        <f t="shared" si="15"/>
        <v>7502.0189814382902</v>
      </c>
      <c r="AA163" s="313">
        <f t="shared" si="15"/>
        <v>7124.2802360651949</v>
      </c>
      <c r="AB163" s="313">
        <f t="shared" si="15"/>
        <v>7600.638335413395</v>
      </c>
      <c r="AC163" s="313">
        <f t="shared" si="15"/>
        <v>4498.9505045098349</v>
      </c>
      <c r="AD163" s="313">
        <f t="shared" si="15"/>
        <v>7232.8888419227696</v>
      </c>
      <c r="AE163" s="313">
        <f t="shared" si="15"/>
        <v>5356.9993962254903</v>
      </c>
      <c r="AF163" s="313">
        <f t="shared" si="15"/>
        <v>8095.7860220608418</v>
      </c>
      <c r="AG163" s="313">
        <f t="shared" si="15"/>
        <v>6942.193461476123</v>
      </c>
      <c r="AH163" s="313">
        <f t="shared" si="15"/>
        <v>8409.7663095565676</v>
      </c>
      <c r="AI163" s="313">
        <f t="shared" si="15"/>
        <v>7783.7993886834738</v>
      </c>
      <c r="AJ163" s="313">
        <f t="shared" si="15"/>
        <v>6818.7631391344084</v>
      </c>
      <c r="AK163" s="313">
        <f t="shared" si="15"/>
        <v>6394.3721520525814</v>
      </c>
      <c r="AL163" s="313">
        <f t="shared" si="15"/>
        <v>11829.411672853881</v>
      </c>
      <c r="AM163" s="313">
        <f t="shared" si="15"/>
        <v>8488.2386939299904</v>
      </c>
      <c r="AN163" s="313">
        <f t="shared" si="15"/>
        <v>9234.4912645584736</v>
      </c>
      <c r="AO163" s="313">
        <f t="shared" si="15"/>
        <v>10619.442559023257</v>
      </c>
      <c r="AP163" s="313">
        <f t="shared" si="15"/>
        <v>24937.295766819163</v>
      </c>
      <c r="AQ163" s="313">
        <f t="shared" si="15"/>
        <v>1936.9106502201826</v>
      </c>
      <c r="AR163" s="313">
        <f t="shared" si="15"/>
        <v>6359.7298426956504</v>
      </c>
      <c r="AS163" s="313">
        <f t="shared" si="15"/>
        <v>1181.7791404158097</v>
      </c>
      <c r="AT163" s="313">
        <f t="shared" si="15"/>
        <v>21710.076100184739</v>
      </c>
      <c r="AU163" s="313">
        <f t="shared" si="15"/>
        <v>7254.235037066057</v>
      </c>
      <c r="AV163" s="313">
        <f t="shared" si="15"/>
        <v>14024.453887685422</v>
      </c>
      <c r="AW163" s="313">
        <f t="shared" si="15"/>
        <v>3372.1831130011833</v>
      </c>
      <c r="AX163" s="313">
        <f t="shared" si="15"/>
        <v>8275.9616397043083</v>
      </c>
    </row>
    <row r="164" spans="1:50" hidden="1" x14ac:dyDescent="0.2">
      <c r="A164" s="320" t="s">
        <v>923</v>
      </c>
      <c r="B164" s="321">
        <f>B159-SUM(B160:B163)</f>
        <v>0</v>
      </c>
      <c r="C164" s="321">
        <f t="shared" ref="C164:AX164" si="16">C159-SUM(C160:C163)</f>
        <v>0</v>
      </c>
      <c r="D164" s="321">
        <f t="shared" si="16"/>
        <v>0</v>
      </c>
      <c r="E164" s="321">
        <f t="shared" si="16"/>
        <v>0</v>
      </c>
      <c r="F164" s="321">
        <f t="shared" si="16"/>
        <v>0</v>
      </c>
      <c r="G164" s="321">
        <f t="shared" si="16"/>
        <v>0</v>
      </c>
      <c r="H164" s="321">
        <f t="shared" si="16"/>
        <v>0</v>
      </c>
      <c r="I164" s="321">
        <f t="shared" si="16"/>
        <v>0</v>
      </c>
      <c r="J164" s="321">
        <f t="shared" si="16"/>
        <v>0</v>
      </c>
      <c r="K164" s="321">
        <f t="shared" si="16"/>
        <v>0</v>
      </c>
      <c r="L164" s="321">
        <f t="shared" si="16"/>
        <v>0</v>
      </c>
      <c r="M164" s="321">
        <f t="shared" si="16"/>
        <v>0</v>
      </c>
      <c r="N164" s="321">
        <f t="shared" si="16"/>
        <v>0</v>
      </c>
      <c r="O164" s="321">
        <f t="shared" si="16"/>
        <v>0</v>
      </c>
      <c r="P164" s="321">
        <f t="shared" si="16"/>
        <v>0</v>
      </c>
      <c r="Q164" s="321">
        <f t="shared" si="16"/>
        <v>0</v>
      </c>
      <c r="R164" s="321">
        <f t="shared" si="16"/>
        <v>0</v>
      </c>
      <c r="S164" s="321">
        <f t="shared" si="16"/>
        <v>0</v>
      </c>
      <c r="T164" s="321">
        <f t="shared" si="16"/>
        <v>0</v>
      </c>
      <c r="U164" s="321">
        <f t="shared" si="16"/>
        <v>0</v>
      </c>
      <c r="V164" s="321">
        <f t="shared" si="16"/>
        <v>0</v>
      </c>
      <c r="W164" s="321">
        <f t="shared" si="16"/>
        <v>0</v>
      </c>
      <c r="X164" s="321">
        <f t="shared" si="16"/>
        <v>0</v>
      </c>
      <c r="Y164" s="321">
        <f t="shared" si="16"/>
        <v>0</v>
      </c>
      <c r="Z164" s="321">
        <f t="shared" si="16"/>
        <v>0</v>
      </c>
      <c r="AA164" s="321">
        <f t="shared" si="16"/>
        <v>0</v>
      </c>
      <c r="AB164" s="321">
        <f t="shared" si="16"/>
        <v>0</v>
      </c>
      <c r="AC164" s="321">
        <f t="shared" si="16"/>
        <v>0</v>
      </c>
      <c r="AD164" s="321">
        <f t="shared" si="16"/>
        <v>0</v>
      </c>
      <c r="AE164" s="321">
        <f t="shared" si="16"/>
        <v>0</v>
      </c>
      <c r="AF164" s="321">
        <f t="shared" si="16"/>
        <v>0</v>
      </c>
      <c r="AG164" s="321">
        <f t="shared" si="16"/>
        <v>0</v>
      </c>
      <c r="AH164" s="321">
        <f t="shared" si="16"/>
        <v>0</v>
      </c>
      <c r="AI164" s="321">
        <f t="shared" si="16"/>
        <v>0</v>
      </c>
      <c r="AJ164" s="321">
        <f t="shared" si="16"/>
        <v>0</v>
      </c>
      <c r="AK164" s="321">
        <f t="shared" si="16"/>
        <v>0</v>
      </c>
      <c r="AL164" s="321">
        <f t="shared" si="16"/>
        <v>0</v>
      </c>
      <c r="AM164" s="321">
        <f t="shared" si="16"/>
        <v>0</v>
      </c>
      <c r="AN164" s="321">
        <f t="shared" si="16"/>
        <v>0</v>
      </c>
      <c r="AO164" s="321">
        <f t="shared" si="16"/>
        <v>0</v>
      </c>
      <c r="AP164" s="321">
        <f t="shared" si="16"/>
        <v>0</v>
      </c>
      <c r="AQ164" s="321">
        <f t="shared" si="16"/>
        <v>0</v>
      </c>
      <c r="AR164" s="321">
        <f t="shared" si="16"/>
        <v>0</v>
      </c>
      <c r="AS164" s="321">
        <f t="shared" si="16"/>
        <v>0</v>
      </c>
      <c r="AT164" s="321">
        <f t="shared" si="16"/>
        <v>0</v>
      </c>
      <c r="AU164" s="321">
        <f t="shared" si="16"/>
        <v>0</v>
      </c>
      <c r="AV164" s="321">
        <f t="shared" si="16"/>
        <v>0</v>
      </c>
      <c r="AW164" s="321">
        <f t="shared" si="16"/>
        <v>0</v>
      </c>
      <c r="AX164" s="321">
        <f t="shared" si="16"/>
        <v>0</v>
      </c>
    </row>
    <row r="165" spans="1:50" hidden="1" x14ac:dyDescent="0.2">
      <c r="A165" s="322" t="s">
        <v>924</v>
      </c>
      <c r="B165" s="319">
        <f>B132</f>
        <v>-14.911461542113102</v>
      </c>
      <c r="C165" s="319">
        <f t="shared" ref="C165:AX165" si="17">C132</f>
        <v>36.874344632640714</v>
      </c>
      <c r="D165" s="319">
        <f t="shared" si="17"/>
        <v>7.3555085427360609</v>
      </c>
      <c r="E165" s="319">
        <f t="shared" si="17"/>
        <v>41.254308266739827</v>
      </c>
      <c r="F165" s="319">
        <f t="shared" si="17"/>
        <v>-39.344356072266237</v>
      </c>
      <c r="G165" s="319">
        <f t="shared" si="17"/>
        <v>51.836107962721144</v>
      </c>
      <c r="H165" s="319">
        <f t="shared" si="17"/>
        <v>5.5916582807403756</v>
      </c>
      <c r="I165" s="319">
        <f t="shared" si="17"/>
        <v>14.573427468814771</v>
      </c>
      <c r="J165" s="319">
        <f t="shared" si="17"/>
        <v>-16.455288122175261</v>
      </c>
      <c r="K165" s="319">
        <f t="shared" si="17"/>
        <v>29.949088914392632</v>
      </c>
      <c r="L165" s="319">
        <f t="shared" si="17"/>
        <v>5.2002168198669096</v>
      </c>
      <c r="M165" s="319">
        <f t="shared" si="17"/>
        <v>19.102663677884266</v>
      </c>
      <c r="N165" s="319">
        <f t="shared" si="17"/>
        <v>-12.0696928788675</v>
      </c>
      <c r="O165" s="319">
        <f t="shared" si="17"/>
        <v>23.156732139745145</v>
      </c>
      <c r="P165" s="319">
        <f t="shared" si="17"/>
        <v>22.649008296764805</v>
      </c>
      <c r="Q165" s="319">
        <f t="shared" si="17"/>
        <v>45.932808572353679</v>
      </c>
      <c r="R165" s="319">
        <f t="shared" si="17"/>
        <v>-44.971355600908282</v>
      </c>
      <c r="S165" s="319">
        <f t="shared" si="17"/>
        <v>39.07384643338446</v>
      </c>
      <c r="T165" s="319">
        <f t="shared" si="17"/>
        <v>34.346320501936134</v>
      </c>
      <c r="U165" s="319">
        <f t="shared" si="17"/>
        <v>26.118193425572827</v>
      </c>
      <c r="V165" s="319">
        <f t="shared" si="17"/>
        <v>-74.625083922030171</v>
      </c>
      <c r="W165" s="319">
        <f t="shared" si="17"/>
        <v>84.443378028183361</v>
      </c>
      <c r="X165" s="319">
        <f t="shared" si="17"/>
        <v>-14.939360143398517</v>
      </c>
      <c r="Y165" s="319">
        <f t="shared" si="17"/>
        <v>45.422691117259092</v>
      </c>
      <c r="Z165" s="319">
        <f t="shared" si="17"/>
        <v>0.89661729207728058</v>
      </c>
      <c r="AA165" s="319">
        <f t="shared" si="17"/>
        <v>21.707582198170712</v>
      </c>
      <c r="AB165" s="319">
        <f t="shared" si="17"/>
        <v>-9.8855053521692753</v>
      </c>
      <c r="AC165" s="319">
        <f t="shared" si="17"/>
        <v>13.024829581932863</v>
      </c>
      <c r="AD165" s="319">
        <f t="shared" si="17"/>
        <v>-60.873407356644748</v>
      </c>
      <c r="AE165" s="319">
        <f t="shared" si="17"/>
        <v>88.592991263052681</v>
      </c>
      <c r="AF165" s="319">
        <f t="shared" si="17"/>
        <v>-112.09091176708171</v>
      </c>
      <c r="AG165" s="319">
        <f t="shared" si="17"/>
        <v>126.14795638070791</v>
      </c>
      <c r="AH165" s="319">
        <f t="shared" si="17"/>
        <v>-301.31765813889797</v>
      </c>
      <c r="AI165" s="319">
        <f t="shared" si="17"/>
        <v>27.321553727553692</v>
      </c>
      <c r="AJ165" s="319">
        <f t="shared" si="17"/>
        <v>40.034942008089274</v>
      </c>
      <c r="AK165" s="319">
        <f t="shared" si="17"/>
        <v>319.24337779323105</v>
      </c>
      <c r="AL165" s="319">
        <f t="shared" si="17"/>
        <v>-228.05386682986864</v>
      </c>
      <c r="AM165" s="319">
        <f t="shared" si="17"/>
        <v>328.24078234707122</v>
      </c>
      <c r="AN165" s="319">
        <f t="shared" si="17"/>
        <v>5.7397987828298938</v>
      </c>
      <c r="AO165" s="319">
        <f t="shared" si="17"/>
        <v>-95.180867020011647</v>
      </c>
      <c r="AP165" s="319">
        <f t="shared" si="17"/>
        <v>41.855144164175726</v>
      </c>
      <c r="AQ165" s="319">
        <f t="shared" si="17"/>
        <v>41.808037628128659</v>
      </c>
      <c r="AR165" s="319">
        <f t="shared" si="17"/>
        <v>44.83695210586302</v>
      </c>
      <c r="AS165" s="319">
        <f t="shared" si="17"/>
        <v>49.546800421841908</v>
      </c>
      <c r="AT165" s="319">
        <f t="shared" si="17"/>
        <v>3.1700558800075669</v>
      </c>
      <c r="AU165" s="319">
        <f t="shared" si="17"/>
        <v>0.51621363000595011</v>
      </c>
      <c r="AV165" s="319">
        <f t="shared" si="17"/>
        <v>-0.33040149000589736</v>
      </c>
      <c r="AW165" s="319">
        <f t="shared" si="17"/>
        <v>4.9820946399995591</v>
      </c>
      <c r="AX165" s="319">
        <f t="shared" si="17"/>
        <v>1.1978672099940013</v>
      </c>
    </row>
    <row r="166" spans="1:50" hidden="1" x14ac:dyDescent="0.2">
      <c r="A166" s="11" t="s">
        <v>241</v>
      </c>
      <c r="B166" s="313">
        <f>B16</f>
        <v>53.747499570000002</v>
      </c>
      <c r="C166" s="313">
        <f t="shared" ref="C166:AX166" si="18">C16</f>
        <v>65.61159407000001</v>
      </c>
      <c r="D166" s="313">
        <f t="shared" si="18"/>
        <v>56.073309100000003</v>
      </c>
      <c r="E166" s="313">
        <f t="shared" si="18"/>
        <v>117.20808606</v>
      </c>
      <c r="F166" s="313">
        <f t="shared" si="18"/>
        <v>68.996919719999994</v>
      </c>
      <c r="G166" s="313">
        <f t="shared" si="18"/>
        <v>68.267333379999997</v>
      </c>
      <c r="H166" s="313">
        <f t="shared" si="18"/>
        <v>105.28889513</v>
      </c>
      <c r="I166" s="313">
        <f t="shared" si="18"/>
        <v>230.98275682000002</v>
      </c>
      <c r="J166" s="313">
        <f t="shared" si="18"/>
        <v>127.95131656000001</v>
      </c>
      <c r="K166" s="313">
        <f t="shared" si="18"/>
        <v>168.12152147</v>
      </c>
      <c r="L166" s="313">
        <f t="shared" si="18"/>
        <v>150.0537415</v>
      </c>
      <c r="M166" s="313">
        <f t="shared" si="18"/>
        <v>200.74036902999998</v>
      </c>
      <c r="N166" s="313">
        <f t="shared" si="18"/>
        <v>84.115348299999994</v>
      </c>
      <c r="O166" s="313">
        <f t="shared" si="18"/>
        <v>104.91910686999999</v>
      </c>
      <c r="P166" s="313">
        <f t="shared" si="18"/>
        <v>128.97365514000001</v>
      </c>
      <c r="Q166" s="313">
        <f t="shared" si="18"/>
        <v>99.537835400000006</v>
      </c>
      <c r="R166" s="313">
        <f t="shared" si="18"/>
        <v>130.08515420000001</v>
      </c>
      <c r="S166" s="313">
        <f t="shared" si="18"/>
        <v>121.85451045000001</v>
      </c>
      <c r="T166" s="313">
        <f t="shared" si="18"/>
        <v>134.165918</v>
      </c>
      <c r="U166" s="313">
        <f t="shared" si="18"/>
        <v>126.60070224</v>
      </c>
      <c r="V166" s="313">
        <f t="shared" si="18"/>
        <v>134.95048758000001</v>
      </c>
      <c r="W166" s="313">
        <f t="shared" si="18"/>
        <v>105.50069870999999</v>
      </c>
      <c r="X166" s="313">
        <f t="shared" si="18"/>
        <v>156.03648824000001</v>
      </c>
      <c r="Y166" s="313">
        <f t="shared" si="18"/>
        <v>162.14906939000002</v>
      </c>
      <c r="Z166" s="313">
        <f t="shared" si="18"/>
        <v>110.18390648</v>
      </c>
      <c r="AA166" s="313">
        <f t="shared" si="18"/>
        <v>134.55986795000001</v>
      </c>
      <c r="AB166" s="313">
        <f t="shared" si="18"/>
        <v>189.10146177999999</v>
      </c>
      <c r="AC166" s="313">
        <f t="shared" si="18"/>
        <v>207.77984730000003</v>
      </c>
      <c r="AD166" s="313">
        <f t="shared" si="18"/>
        <v>250.71384130000001</v>
      </c>
      <c r="AE166" s="313">
        <f t="shared" si="18"/>
        <v>324.85356544999996</v>
      </c>
      <c r="AF166" s="313">
        <f t="shared" si="18"/>
        <v>306.22226527999999</v>
      </c>
      <c r="AG166" s="313">
        <f t="shared" si="18"/>
        <v>336.73237704000002</v>
      </c>
      <c r="AH166" s="313">
        <f t="shared" si="18"/>
        <v>255.81629245999994</v>
      </c>
      <c r="AI166" s="313">
        <f t="shared" si="18"/>
        <v>225.41857594999999</v>
      </c>
      <c r="AJ166" s="313">
        <f t="shared" si="18"/>
        <v>206.44680611999996</v>
      </c>
      <c r="AK166" s="313">
        <f t="shared" si="18"/>
        <v>228.83574055</v>
      </c>
      <c r="AL166" s="313">
        <f t="shared" si="18"/>
        <v>220.76447197000005</v>
      </c>
      <c r="AM166" s="313">
        <f t="shared" si="18"/>
        <v>312.92285694999998</v>
      </c>
      <c r="AN166" s="313">
        <f t="shared" si="18"/>
        <v>272.10403033</v>
      </c>
      <c r="AO166" s="313">
        <f t="shared" si="18"/>
        <v>249.09927968999995</v>
      </c>
      <c r="AP166" s="313">
        <f t="shared" si="18"/>
        <v>142.55509527999999</v>
      </c>
      <c r="AQ166" s="313">
        <f t="shared" si="18"/>
        <v>128.12022982999997</v>
      </c>
      <c r="AR166" s="313">
        <f t="shared" si="18"/>
        <v>121.48385575</v>
      </c>
      <c r="AS166" s="313">
        <f t="shared" si="18"/>
        <v>287.72835386999998</v>
      </c>
      <c r="AT166" s="313">
        <f t="shared" si="18"/>
        <v>71.495711150000005</v>
      </c>
      <c r="AU166" s="313">
        <f t="shared" si="18"/>
        <v>176.49549866999999</v>
      </c>
      <c r="AV166" s="313">
        <f t="shared" si="18"/>
        <v>164.87174483000001</v>
      </c>
      <c r="AW166" s="313">
        <f t="shared" si="18"/>
        <v>203.96519490000003</v>
      </c>
      <c r="AX166" s="313">
        <f t="shared" si="18"/>
        <v>54.047441939999999</v>
      </c>
    </row>
    <row r="167" spans="1:50" hidden="1" x14ac:dyDescent="0.2">
      <c r="A167" s="11" t="s">
        <v>916</v>
      </c>
      <c r="B167" s="313">
        <f>B45</f>
        <v>0</v>
      </c>
      <c r="C167" s="313">
        <f t="shared" ref="C167:AX167" si="19">C45</f>
        <v>0</v>
      </c>
      <c r="D167" s="313">
        <f t="shared" si="19"/>
        <v>0</v>
      </c>
      <c r="E167" s="313">
        <f t="shared" si="19"/>
        <v>0</v>
      </c>
      <c r="F167" s="313">
        <f t="shared" si="19"/>
        <v>0</v>
      </c>
      <c r="G167" s="313">
        <f t="shared" si="19"/>
        <v>0</v>
      </c>
      <c r="H167" s="313">
        <f t="shared" si="19"/>
        <v>0</v>
      </c>
      <c r="I167" s="313">
        <f t="shared" si="19"/>
        <v>0</v>
      </c>
      <c r="J167" s="313">
        <f t="shared" si="19"/>
        <v>0</v>
      </c>
      <c r="K167" s="313">
        <f t="shared" si="19"/>
        <v>0</v>
      </c>
      <c r="L167" s="313">
        <f t="shared" si="19"/>
        <v>0</v>
      </c>
      <c r="M167" s="313">
        <f t="shared" si="19"/>
        <v>0</v>
      </c>
      <c r="N167" s="313">
        <f t="shared" si="19"/>
        <v>0</v>
      </c>
      <c r="O167" s="313">
        <f t="shared" si="19"/>
        <v>0</v>
      </c>
      <c r="P167" s="313">
        <f t="shared" si="19"/>
        <v>0</v>
      </c>
      <c r="Q167" s="313">
        <f t="shared" si="19"/>
        <v>0</v>
      </c>
      <c r="R167" s="313">
        <f t="shared" si="19"/>
        <v>0</v>
      </c>
      <c r="S167" s="313">
        <f t="shared" si="19"/>
        <v>0</v>
      </c>
      <c r="T167" s="313">
        <f t="shared" si="19"/>
        <v>0</v>
      </c>
      <c r="U167" s="313">
        <f t="shared" si="19"/>
        <v>0</v>
      </c>
      <c r="V167" s="313">
        <f t="shared" si="19"/>
        <v>0</v>
      </c>
      <c r="W167" s="313">
        <f t="shared" si="19"/>
        <v>0</v>
      </c>
      <c r="X167" s="313">
        <f t="shared" si="19"/>
        <v>0</v>
      </c>
      <c r="Y167" s="313">
        <f t="shared" si="19"/>
        <v>0</v>
      </c>
      <c r="Z167" s="313">
        <f t="shared" si="19"/>
        <v>0</v>
      </c>
      <c r="AA167" s="313">
        <f t="shared" si="19"/>
        <v>0</v>
      </c>
      <c r="AB167" s="313">
        <f t="shared" si="19"/>
        <v>0</v>
      </c>
      <c r="AC167" s="313">
        <f t="shared" si="19"/>
        <v>0</v>
      </c>
      <c r="AD167" s="313">
        <f t="shared" si="19"/>
        <v>0</v>
      </c>
      <c r="AE167" s="313">
        <f t="shared" si="19"/>
        <v>0</v>
      </c>
      <c r="AF167" s="313">
        <f t="shared" si="19"/>
        <v>0</v>
      </c>
      <c r="AG167" s="313">
        <f t="shared" si="19"/>
        <v>0</v>
      </c>
      <c r="AH167" s="313">
        <f t="shared" si="19"/>
        <v>0</v>
      </c>
      <c r="AI167" s="313">
        <f t="shared" si="19"/>
        <v>0</v>
      </c>
      <c r="AJ167" s="313">
        <f t="shared" si="19"/>
        <v>0</v>
      </c>
      <c r="AK167" s="313">
        <f t="shared" si="19"/>
        <v>0</v>
      </c>
      <c r="AL167" s="313">
        <f t="shared" si="19"/>
        <v>0</v>
      </c>
      <c r="AM167" s="313">
        <f t="shared" si="19"/>
        <v>0</v>
      </c>
      <c r="AN167" s="313">
        <f t="shared" si="19"/>
        <v>0</v>
      </c>
      <c r="AO167" s="313">
        <f t="shared" si="19"/>
        <v>0</v>
      </c>
      <c r="AP167" s="313">
        <f t="shared" si="19"/>
        <v>0</v>
      </c>
      <c r="AQ167" s="313">
        <f t="shared" si="19"/>
        <v>0</v>
      </c>
      <c r="AR167" s="313">
        <f t="shared" si="19"/>
        <v>0</v>
      </c>
      <c r="AS167" s="313">
        <f t="shared" si="19"/>
        <v>0</v>
      </c>
      <c r="AT167" s="313">
        <f t="shared" si="19"/>
        <v>0</v>
      </c>
      <c r="AU167" s="313">
        <f t="shared" si="19"/>
        <v>0</v>
      </c>
      <c r="AV167" s="313">
        <f t="shared" si="19"/>
        <v>0</v>
      </c>
      <c r="AW167" s="313">
        <f t="shared" si="19"/>
        <v>0</v>
      </c>
      <c r="AX167" s="313">
        <f t="shared" si="19"/>
        <v>0</v>
      </c>
    </row>
    <row r="168" spans="1:50" hidden="1" x14ac:dyDescent="0.2">
      <c r="A168" s="11" t="s">
        <v>363</v>
      </c>
      <c r="B168" s="313">
        <f>B74</f>
        <v>24158.384562061019</v>
      </c>
      <c r="C168" s="313">
        <f t="shared" ref="C168:AX168" si="20">C74</f>
        <v>29275.357003396242</v>
      </c>
      <c r="D168" s="313">
        <f t="shared" si="20"/>
        <v>25990.906944130096</v>
      </c>
      <c r="E168" s="313">
        <f t="shared" si="20"/>
        <v>30611.02688170347</v>
      </c>
      <c r="F168" s="313">
        <f t="shared" si="20"/>
        <v>28184.496162503179</v>
      </c>
      <c r="G168" s="313">
        <f t="shared" si="20"/>
        <v>31710.822938457812</v>
      </c>
      <c r="H168" s="313">
        <f t="shared" si="20"/>
        <v>25285.84308374998</v>
      </c>
      <c r="I168" s="313">
        <f t="shared" si="20"/>
        <v>36369.88965557178</v>
      </c>
      <c r="J168" s="313">
        <f t="shared" si="20"/>
        <v>31777.103169224214</v>
      </c>
      <c r="K168" s="313">
        <f t="shared" si="20"/>
        <v>34248.490598523109</v>
      </c>
      <c r="L168" s="313">
        <f t="shared" si="20"/>
        <v>29540.073383698582</v>
      </c>
      <c r="M168" s="313">
        <f t="shared" si="20"/>
        <v>35197.069193453222</v>
      </c>
      <c r="N168" s="313">
        <f t="shared" si="20"/>
        <v>32948.127107881366</v>
      </c>
      <c r="O168" s="313">
        <f t="shared" si="20"/>
        <v>35307.30318743868</v>
      </c>
      <c r="P168" s="313">
        <f t="shared" si="20"/>
        <v>30123.249573093923</v>
      </c>
      <c r="Q168" s="313">
        <f t="shared" si="20"/>
        <v>37417.744008126931</v>
      </c>
      <c r="R168" s="313">
        <f t="shared" si="20"/>
        <v>39110.906329676334</v>
      </c>
      <c r="S168" s="313">
        <f t="shared" si="20"/>
        <v>37112.314856609053</v>
      </c>
      <c r="T168" s="313">
        <f t="shared" si="20"/>
        <v>36153.904289090948</v>
      </c>
      <c r="U168" s="313">
        <f t="shared" si="20"/>
        <v>38067.32713881044</v>
      </c>
      <c r="V168" s="313">
        <f t="shared" si="20"/>
        <v>37596.913224092823</v>
      </c>
      <c r="W168" s="313">
        <f t="shared" si="20"/>
        <v>38340.306713694379</v>
      </c>
      <c r="X168" s="313">
        <f t="shared" si="20"/>
        <v>31328.661961849732</v>
      </c>
      <c r="Y168" s="313">
        <f t="shared" si="20"/>
        <v>40867.507830040471</v>
      </c>
      <c r="Z168" s="313">
        <f t="shared" si="20"/>
        <v>36286.656524811442</v>
      </c>
      <c r="AA168" s="313">
        <f t="shared" si="20"/>
        <v>40571.211296763766</v>
      </c>
      <c r="AB168" s="313">
        <f t="shared" si="20"/>
        <v>36050.170674422341</v>
      </c>
      <c r="AC168" s="313">
        <f t="shared" si="20"/>
        <v>51554.733079182151</v>
      </c>
      <c r="AD168" s="313">
        <f t="shared" si="20"/>
        <v>38387.385086926079</v>
      </c>
      <c r="AE168" s="313">
        <f t="shared" si="20"/>
        <v>40142.116939874759</v>
      </c>
      <c r="AF168" s="313">
        <f t="shared" si="20"/>
        <v>35719.738524823137</v>
      </c>
      <c r="AG168" s="313">
        <f t="shared" si="20"/>
        <v>45229.127872073099</v>
      </c>
      <c r="AH168" s="313">
        <f t="shared" si="20"/>
        <v>42414.426204321084</v>
      </c>
      <c r="AI168" s="313">
        <f t="shared" si="20"/>
        <v>45576.752432649511</v>
      </c>
      <c r="AJ168" s="313">
        <f t="shared" si="20"/>
        <v>40083.481870120537</v>
      </c>
      <c r="AK168" s="313">
        <f t="shared" si="20"/>
        <v>50729.022669206926</v>
      </c>
      <c r="AL168" s="313">
        <f t="shared" si="20"/>
        <v>45804.690972492113</v>
      </c>
      <c r="AM168" s="313">
        <f t="shared" si="20"/>
        <v>49177.316133908062</v>
      </c>
      <c r="AN168" s="313">
        <f t="shared" si="20"/>
        <v>42857.986944043318</v>
      </c>
      <c r="AO168" s="313">
        <f t="shared" si="20"/>
        <v>53954.481431057051</v>
      </c>
      <c r="AP168" s="313">
        <f t="shared" si="20"/>
        <v>46418.986543385727</v>
      </c>
      <c r="AQ168" s="313">
        <f t="shared" si="20"/>
        <v>57043.608171087457</v>
      </c>
      <c r="AR168" s="313">
        <f t="shared" si="20"/>
        <v>74799.251673706618</v>
      </c>
      <c r="AS168" s="313">
        <f t="shared" si="20"/>
        <v>58492.159271904871</v>
      </c>
      <c r="AT168" s="313">
        <f t="shared" si="20"/>
        <v>51552.925492965369</v>
      </c>
      <c r="AU168" s="313">
        <f t="shared" si="20"/>
        <v>55242.466600271895</v>
      </c>
      <c r="AV168" s="313">
        <f t="shared" si="20"/>
        <v>52085.700451359633</v>
      </c>
      <c r="AW168" s="313">
        <f t="shared" si="20"/>
        <v>67824.025351715158</v>
      </c>
      <c r="AX168" s="313">
        <f t="shared" si="20"/>
        <v>69290.385763106577</v>
      </c>
    </row>
    <row r="169" spans="1:50" hidden="1" x14ac:dyDescent="0.2">
      <c r="A169" s="11" t="s">
        <v>364</v>
      </c>
      <c r="B169" s="313">
        <f>B103</f>
        <v>55849.212835031365</v>
      </c>
      <c r="C169" s="313">
        <f t="shared" ref="C169:AX169" si="21">C103</f>
        <v>53542.03295168827</v>
      </c>
      <c r="D169" s="313">
        <f t="shared" si="21"/>
        <v>51439.260398321363</v>
      </c>
      <c r="E169" s="313">
        <f t="shared" si="21"/>
        <v>58696.818325892149</v>
      </c>
      <c r="F169" s="313">
        <f t="shared" si="21"/>
        <v>64375.459931101883</v>
      </c>
      <c r="G169" s="313">
        <f t="shared" si="21"/>
        <v>59615.782819363696</v>
      </c>
      <c r="H169" s="313">
        <f t="shared" si="21"/>
        <v>57458.197183502889</v>
      </c>
      <c r="I169" s="313">
        <f t="shared" si="21"/>
        <v>68688.72803087061</v>
      </c>
      <c r="J169" s="313">
        <f t="shared" si="21"/>
        <v>72841.62970736665</v>
      </c>
      <c r="K169" s="313">
        <f t="shared" si="21"/>
        <v>68903.491354786063</v>
      </c>
      <c r="L169" s="313">
        <f t="shared" si="21"/>
        <v>65489.37583552744</v>
      </c>
      <c r="M169" s="313">
        <f t="shared" si="21"/>
        <v>75595.100678893737</v>
      </c>
      <c r="N169" s="313">
        <f t="shared" si="21"/>
        <v>76523.660634372529</v>
      </c>
      <c r="O169" s="313">
        <f t="shared" si="21"/>
        <v>73507.808303498736</v>
      </c>
      <c r="P169" s="313">
        <f t="shared" si="21"/>
        <v>68930.909395117807</v>
      </c>
      <c r="Q169" s="313">
        <f t="shared" si="21"/>
        <v>80000.003735264618</v>
      </c>
      <c r="R169" s="313">
        <f t="shared" si="21"/>
        <v>86570.964859123706</v>
      </c>
      <c r="S169" s="313">
        <f t="shared" si="21"/>
        <v>80021.465534294854</v>
      </c>
      <c r="T169" s="313">
        <f t="shared" si="21"/>
        <v>79663.488543216255</v>
      </c>
      <c r="U169" s="313">
        <f t="shared" si="21"/>
        <v>83958.823893274835</v>
      </c>
      <c r="V169" s="313">
        <f t="shared" si="21"/>
        <v>92740.644099356068</v>
      </c>
      <c r="W169" s="313">
        <f t="shared" si="21"/>
        <v>84235.351357562933</v>
      </c>
      <c r="X169" s="313">
        <f t="shared" si="21"/>
        <v>78018.328052598416</v>
      </c>
      <c r="Y169" s="313">
        <f t="shared" si="21"/>
        <v>88748.864600922723</v>
      </c>
      <c r="Z169" s="313">
        <f t="shared" si="21"/>
        <v>98605.04581942434</v>
      </c>
      <c r="AA169" s="313">
        <f t="shared" si="21"/>
        <v>88258.187737516753</v>
      </c>
      <c r="AB169" s="313">
        <f t="shared" si="21"/>
        <v>82249.198204839166</v>
      </c>
      <c r="AC169" s="313">
        <f t="shared" si="21"/>
        <v>107805.86569420913</v>
      </c>
      <c r="AD169" s="313">
        <f t="shared" si="21"/>
        <v>102059.02343219519</v>
      </c>
      <c r="AE169" s="313">
        <f t="shared" si="21"/>
        <v>91094.278873737829</v>
      </c>
      <c r="AF169" s="313">
        <f t="shared" si="21"/>
        <v>90213.092244055835</v>
      </c>
      <c r="AG169" s="313">
        <f t="shared" si="21"/>
        <v>102133.30199005277</v>
      </c>
      <c r="AH169" s="313">
        <f t="shared" si="21"/>
        <v>108531.62357193009</v>
      </c>
      <c r="AI169" s="313">
        <f t="shared" si="21"/>
        <v>102579.62979038806</v>
      </c>
      <c r="AJ169" s="313">
        <f t="shared" si="21"/>
        <v>97588.485696884498</v>
      </c>
      <c r="AK169" s="313">
        <f t="shared" si="21"/>
        <v>113092.30903280996</v>
      </c>
      <c r="AL169" s="313">
        <f t="shared" si="21"/>
        <v>112770.92584635619</v>
      </c>
      <c r="AM169" s="313">
        <f t="shared" si="21"/>
        <v>106033.59962234068</v>
      </c>
      <c r="AN169" s="313">
        <f t="shared" si="21"/>
        <v>103339.73758639027</v>
      </c>
      <c r="AO169" s="313">
        <f t="shared" si="21"/>
        <v>129118.33124424305</v>
      </c>
      <c r="AP169" s="313">
        <f t="shared" si="21"/>
        <v>124581.19707673683</v>
      </c>
      <c r="AQ169" s="313">
        <f t="shared" si="21"/>
        <v>116026.7717448895</v>
      </c>
      <c r="AR169" s="313">
        <f t="shared" si="21"/>
        <v>143132.97061280155</v>
      </c>
      <c r="AS169" s="313">
        <f t="shared" si="21"/>
        <v>136707.14036027071</v>
      </c>
      <c r="AT169" s="313">
        <f t="shared" si="21"/>
        <v>134948.01348081528</v>
      </c>
      <c r="AU169" s="313">
        <f t="shared" si="21"/>
        <v>130026.87685593395</v>
      </c>
      <c r="AV169" s="313">
        <f t="shared" si="21"/>
        <v>148959.42594531458</v>
      </c>
      <c r="AW169" s="313">
        <f t="shared" si="21"/>
        <v>168027.87135499882</v>
      </c>
      <c r="AX169" s="313">
        <f t="shared" si="21"/>
        <v>164018.70336188047</v>
      </c>
    </row>
    <row r="170" spans="1:50" hidden="1" x14ac:dyDescent="0.2">
      <c r="A170" s="320" t="s">
        <v>923</v>
      </c>
      <c r="B170" s="321">
        <f>B165-SUM(B166:B169)</f>
        <v>-80076.256358204497</v>
      </c>
      <c r="C170" s="321">
        <f t="shared" ref="C170:AX170" si="22">C165-SUM(C166:C169)</f>
        <v>-82846.127204521879</v>
      </c>
      <c r="D170" s="321">
        <f t="shared" si="22"/>
        <v>-77478.885143008723</v>
      </c>
      <c r="E170" s="321">
        <f t="shared" si="22"/>
        <v>-89383.798985388887</v>
      </c>
      <c r="F170" s="321">
        <f t="shared" si="22"/>
        <v>-92668.297369397333</v>
      </c>
      <c r="G170" s="321">
        <f t="shared" si="22"/>
        <v>-91343.036983238781</v>
      </c>
      <c r="H170" s="321">
        <f t="shared" si="22"/>
        <v>-82843.73750410213</v>
      </c>
      <c r="I170" s="321">
        <f t="shared" si="22"/>
        <v>-105275.02701579357</v>
      </c>
      <c r="J170" s="321">
        <f t="shared" si="22"/>
        <v>-104763.13948127304</v>
      </c>
      <c r="K170" s="321">
        <f t="shared" si="22"/>
        <v>-103290.15438586478</v>
      </c>
      <c r="L170" s="321">
        <f t="shared" si="22"/>
        <v>-95174.302743906155</v>
      </c>
      <c r="M170" s="321">
        <f t="shared" si="22"/>
        <v>-110973.80757769907</v>
      </c>
      <c r="N170" s="321">
        <f t="shared" si="22"/>
        <v>-109567.97278343276</v>
      </c>
      <c r="O170" s="321">
        <f t="shared" si="22"/>
        <v>-108896.87386566767</v>
      </c>
      <c r="P170" s="321">
        <f t="shared" si="22"/>
        <v>-99160.483615054967</v>
      </c>
      <c r="Q170" s="321">
        <f t="shared" si="22"/>
        <v>-117471.35277021919</v>
      </c>
      <c r="R170" s="321">
        <f t="shared" si="22"/>
        <v>-125856.92769860095</v>
      </c>
      <c r="S170" s="321">
        <f t="shared" si="22"/>
        <v>-117216.56105492053</v>
      </c>
      <c r="T170" s="321">
        <f t="shared" si="22"/>
        <v>-115917.21242980527</v>
      </c>
      <c r="U170" s="321">
        <f t="shared" si="22"/>
        <v>-122126.63354089971</v>
      </c>
      <c r="V170" s="321">
        <f t="shared" si="22"/>
        <v>-130547.13289495092</v>
      </c>
      <c r="W170" s="321">
        <f t="shared" si="22"/>
        <v>-122596.71539193913</v>
      </c>
      <c r="X170" s="321">
        <f t="shared" si="22"/>
        <v>-109517.96586283155</v>
      </c>
      <c r="Y170" s="321">
        <f t="shared" si="22"/>
        <v>-129733.09880923593</v>
      </c>
      <c r="Z170" s="321">
        <f t="shared" si="22"/>
        <v>-135000.98963342371</v>
      </c>
      <c r="AA170" s="321">
        <f t="shared" si="22"/>
        <v>-128942.25132003234</v>
      </c>
      <c r="AB170" s="321">
        <f t="shared" si="22"/>
        <v>-118498.35584639368</v>
      </c>
      <c r="AC170" s="321">
        <f t="shared" si="22"/>
        <v>-159555.35379110934</v>
      </c>
      <c r="AD170" s="321">
        <f t="shared" si="22"/>
        <v>-140757.9957677779</v>
      </c>
      <c r="AE170" s="321">
        <f t="shared" si="22"/>
        <v>-131472.65638779954</v>
      </c>
      <c r="AF170" s="321">
        <f t="shared" si="22"/>
        <v>-126351.14394592606</v>
      </c>
      <c r="AG170" s="321">
        <f t="shared" si="22"/>
        <v>-147573.01428278515</v>
      </c>
      <c r="AH170" s="321">
        <f t="shared" si="22"/>
        <v>-151503.18372685005</v>
      </c>
      <c r="AI170" s="321">
        <f t="shared" si="22"/>
        <v>-148354.47924526001</v>
      </c>
      <c r="AJ170" s="321">
        <f t="shared" si="22"/>
        <v>-137838.37943111695</v>
      </c>
      <c r="AK170" s="321">
        <f t="shared" si="22"/>
        <v>-163730.92406477366</v>
      </c>
      <c r="AL170" s="321">
        <f t="shared" si="22"/>
        <v>-159024.43515764817</v>
      </c>
      <c r="AM170" s="321">
        <f t="shared" si="22"/>
        <v>-155195.59783085168</v>
      </c>
      <c r="AN170" s="321">
        <f t="shared" si="22"/>
        <v>-146464.08876198076</v>
      </c>
      <c r="AO170" s="321">
        <f t="shared" si="22"/>
        <v>-183417.09282201011</v>
      </c>
      <c r="AP170" s="321">
        <f t="shared" si="22"/>
        <v>-171100.88357123837</v>
      </c>
      <c r="AQ170" s="321">
        <f t="shared" si="22"/>
        <v>-173156.69210817883</v>
      </c>
      <c r="AR170" s="321">
        <f t="shared" si="22"/>
        <v>-218008.86919015233</v>
      </c>
      <c r="AS170" s="321">
        <f t="shared" si="22"/>
        <v>-195437.48118562374</v>
      </c>
      <c r="AT170" s="321">
        <f t="shared" si="22"/>
        <v>-186569.26462905065</v>
      </c>
      <c r="AU170" s="321">
        <f t="shared" si="22"/>
        <v>-185445.32274124585</v>
      </c>
      <c r="AV170" s="321">
        <f t="shared" si="22"/>
        <v>-201210.32854299422</v>
      </c>
      <c r="AW170" s="321">
        <f t="shared" si="22"/>
        <v>-236050.87980697397</v>
      </c>
      <c r="AX170" s="321">
        <f t="shared" si="22"/>
        <v>-233361.93869971705</v>
      </c>
    </row>
    <row r="171" spans="1:50" hidden="1" x14ac:dyDescent="0.2">
      <c r="A171" s="322" t="s">
        <v>925</v>
      </c>
      <c r="B171" s="319">
        <f>B142</f>
        <v>321.38290739277727</v>
      </c>
      <c r="C171" s="319">
        <f t="shared" ref="C171:AX171" si="23">C142</f>
        <v>381.37644671388261</v>
      </c>
      <c r="D171" s="319">
        <f t="shared" si="23"/>
        <v>332.53906325831485</v>
      </c>
      <c r="E171" s="319">
        <f t="shared" si="23"/>
        <v>185.86657056062541</v>
      </c>
      <c r="F171" s="319">
        <f t="shared" si="23"/>
        <v>189.97228956146864</v>
      </c>
      <c r="G171" s="319">
        <f t="shared" si="23"/>
        <v>331.34917922782188</v>
      </c>
      <c r="H171" s="319">
        <f t="shared" si="23"/>
        <v>280.58292534048087</v>
      </c>
      <c r="I171" s="319">
        <f t="shared" si="23"/>
        <v>319.7177493522322</v>
      </c>
      <c r="J171" s="319">
        <f t="shared" si="23"/>
        <v>359.22179879010946</v>
      </c>
      <c r="K171" s="319">
        <f t="shared" si="23"/>
        <v>367.25293936465459</v>
      </c>
      <c r="L171" s="319">
        <f t="shared" si="23"/>
        <v>226.53058230092574</v>
      </c>
      <c r="M171" s="319">
        <f t="shared" si="23"/>
        <v>365.90360179562413</v>
      </c>
      <c r="N171" s="319">
        <f t="shared" si="23"/>
        <v>324.25872596840782</v>
      </c>
      <c r="O171" s="319">
        <f t="shared" si="23"/>
        <v>254.70272356539499</v>
      </c>
      <c r="P171" s="319">
        <f t="shared" si="23"/>
        <v>484.04515767490375</v>
      </c>
      <c r="Q171" s="319">
        <f t="shared" si="23"/>
        <v>837.4839011712902</v>
      </c>
      <c r="R171" s="319">
        <f t="shared" si="23"/>
        <v>824.63745859415212</v>
      </c>
      <c r="S171" s="319">
        <f t="shared" si="23"/>
        <v>1019.3534793442814</v>
      </c>
      <c r="T171" s="319">
        <f t="shared" si="23"/>
        <v>590.19250117259799</v>
      </c>
      <c r="U171" s="319">
        <f t="shared" si="23"/>
        <v>673.05549815995619</v>
      </c>
      <c r="V171" s="319">
        <f t="shared" si="23"/>
        <v>593.89819830300985</v>
      </c>
      <c r="W171" s="319">
        <f t="shared" si="23"/>
        <v>752.71489091549302</v>
      </c>
      <c r="X171" s="319">
        <f t="shared" si="23"/>
        <v>621.95584868243895</v>
      </c>
      <c r="Y171" s="319">
        <f t="shared" si="23"/>
        <v>747.1434036330611</v>
      </c>
      <c r="Z171" s="319">
        <f t="shared" si="23"/>
        <v>1330.5189936474781</v>
      </c>
      <c r="AA171" s="319">
        <f t="shared" si="23"/>
        <v>501.25539189773554</v>
      </c>
      <c r="AB171" s="319">
        <f t="shared" si="23"/>
        <v>648.32289594739268</v>
      </c>
      <c r="AC171" s="319">
        <f t="shared" si="23"/>
        <v>2126.6172985164449</v>
      </c>
      <c r="AD171" s="319">
        <f t="shared" si="23"/>
        <v>1162.0824357499077</v>
      </c>
      <c r="AE171" s="319">
        <f t="shared" si="23"/>
        <v>892.32499068797915</v>
      </c>
      <c r="AF171" s="319">
        <f t="shared" si="23"/>
        <v>832.8778366331826</v>
      </c>
      <c r="AG171" s="319">
        <f t="shared" si="23"/>
        <v>721.62655737294699</v>
      </c>
      <c r="AH171" s="319">
        <f t="shared" si="23"/>
        <v>527.97204875442549</v>
      </c>
      <c r="AI171" s="319">
        <f t="shared" si="23"/>
        <v>424.53711240115808</v>
      </c>
      <c r="AJ171" s="319">
        <f t="shared" si="23"/>
        <v>1319.0605359038163</v>
      </c>
      <c r="AK171" s="319">
        <f t="shared" si="23"/>
        <v>1383.3088076005515</v>
      </c>
      <c r="AL171" s="319">
        <f t="shared" si="23"/>
        <v>114.39649010484572</v>
      </c>
      <c r="AM171" s="319">
        <f t="shared" si="23"/>
        <v>165.82909052900504</v>
      </c>
      <c r="AN171" s="319">
        <f t="shared" si="23"/>
        <v>324.88566739560338</v>
      </c>
      <c r="AO171" s="319">
        <f t="shared" si="23"/>
        <v>1854.5806136855099</v>
      </c>
      <c r="AP171" s="319">
        <f t="shared" si="23"/>
        <v>572.67447580795852</v>
      </c>
      <c r="AQ171" s="319">
        <f t="shared" si="23"/>
        <v>864.35983398804092</v>
      </c>
      <c r="AR171" s="319">
        <f t="shared" si="23"/>
        <v>130.04139534878777</v>
      </c>
      <c r="AS171" s="319">
        <f t="shared" si="23"/>
        <v>2442.1473640741315</v>
      </c>
      <c r="AT171" s="319">
        <f t="shared" si="23"/>
        <v>1408.9011249632749</v>
      </c>
      <c r="AU171" s="319">
        <f t="shared" si="23"/>
        <v>1004.3480629668338</v>
      </c>
      <c r="AV171" s="319">
        <f t="shared" si="23"/>
        <v>1229.8562392328167</v>
      </c>
      <c r="AW171" s="319">
        <f t="shared" si="23"/>
        <v>1542.7738482441055</v>
      </c>
      <c r="AX171" s="319">
        <f t="shared" si="23"/>
        <v>204.02914735200466</v>
      </c>
    </row>
    <row r="172" spans="1:50" hidden="1" x14ac:dyDescent="0.2">
      <c r="A172" s="11" t="s">
        <v>241</v>
      </c>
      <c r="B172" s="313">
        <f>B26</f>
        <v>54349.80105284616</v>
      </c>
      <c r="C172" s="313">
        <f t="shared" ref="C172:AX172" si="24">C26</f>
        <v>62575.49456684231</v>
      </c>
      <c r="D172" s="313">
        <f t="shared" si="24"/>
        <v>55371.619450069367</v>
      </c>
      <c r="E172" s="313">
        <f t="shared" si="24"/>
        <v>68261.40686943708</v>
      </c>
      <c r="F172" s="313">
        <f t="shared" si="24"/>
        <v>64829.906296634974</v>
      </c>
      <c r="G172" s="313">
        <f t="shared" si="24"/>
        <v>68180.718158569856</v>
      </c>
      <c r="H172" s="313">
        <f t="shared" si="24"/>
        <v>61759.967202396707</v>
      </c>
      <c r="I172" s="313">
        <f t="shared" si="24"/>
        <v>81445.115719786176</v>
      </c>
      <c r="J172" s="313">
        <f t="shared" si="24"/>
        <v>72049.148495731031</v>
      </c>
      <c r="K172" s="313">
        <f t="shared" si="24"/>
        <v>77888.485347497568</v>
      </c>
      <c r="L172" s="313">
        <f t="shared" si="24"/>
        <v>69113.585745557997</v>
      </c>
      <c r="M172" s="313">
        <f t="shared" si="24"/>
        <v>87933.229838655097</v>
      </c>
      <c r="N172" s="313">
        <f t="shared" si="24"/>
        <v>75175.719526626504</v>
      </c>
      <c r="O172" s="313">
        <f t="shared" si="24"/>
        <v>83494.906110895652</v>
      </c>
      <c r="P172" s="313">
        <f t="shared" si="24"/>
        <v>72891.625815599007</v>
      </c>
      <c r="Q172" s="313">
        <f t="shared" si="24"/>
        <v>87476.870518288633</v>
      </c>
      <c r="R172" s="313">
        <f t="shared" si="24"/>
        <v>92653.923832680593</v>
      </c>
      <c r="S172" s="313">
        <f t="shared" si="24"/>
        <v>89048.706615497882</v>
      </c>
      <c r="T172" s="313">
        <f t="shared" si="24"/>
        <v>82480.210152664935</v>
      </c>
      <c r="U172" s="313">
        <f t="shared" si="24"/>
        <v>89787.004943393185</v>
      </c>
      <c r="V172" s="313">
        <f t="shared" si="24"/>
        <v>92296.23001191509</v>
      </c>
      <c r="W172" s="313">
        <f t="shared" si="24"/>
        <v>92593.44045937591</v>
      </c>
      <c r="X172" s="313">
        <f t="shared" si="24"/>
        <v>79731.06330908151</v>
      </c>
      <c r="Y172" s="313">
        <f t="shared" si="24"/>
        <v>96578.10816237815</v>
      </c>
      <c r="Z172" s="313">
        <f t="shared" si="24"/>
        <v>92349.437186191484</v>
      </c>
      <c r="AA172" s="313">
        <f t="shared" si="24"/>
        <v>94397.332810444175</v>
      </c>
      <c r="AB172" s="313">
        <f t="shared" si="24"/>
        <v>86022.840766113484</v>
      </c>
      <c r="AC172" s="313">
        <f t="shared" si="24"/>
        <v>132767.3247623416</v>
      </c>
      <c r="AD172" s="313">
        <f t="shared" si="24"/>
        <v>99098.701367850415</v>
      </c>
      <c r="AE172" s="313">
        <f t="shared" si="24"/>
        <v>97882.080858836242</v>
      </c>
      <c r="AF172" s="313">
        <f t="shared" si="24"/>
        <v>92479.569712689452</v>
      </c>
      <c r="AG172" s="313">
        <f t="shared" si="24"/>
        <v>113730.39499054888</v>
      </c>
      <c r="AH172" s="313">
        <f t="shared" si="24"/>
        <v>109773.56283224911</v>
      </c>
      <c r="AI172" s="313">
        <f t="shared" si="24"/>
        <v>111627.70603773204</v>
      </c>
      <c r="AJ172" s="313">
        <f t="shared" si="24"/>
        <v>101617.03468568184</v>
      </c>
      <c r="AK172" s="313">
        <f t="shared" si="24"/>
        <v>124554.20744717751</v>
      </c>
      <c r="AL172" s="313">
        <f t="shared" si="24"/>
        <v>111676.54179546685</v>
      </c>
      <c r="AM172" s="313">
        <f t="shared" si="24"/>
        <v>110186.10394604772</v>
      </c>
      <c r="AN172" s="313">
        <f t="shared" si="24"/>
        <v>110446.12823107408</v>
      </c>
      <c r="AO172" s="313">
        <f t="shared" si="24"/>
        <v>149428.50275824009</v>
      </c>
      <c r="AP172" s="313">
        <f t="shared" si="24"/>
        <v>121736.30358229498</v>
      </c>
      <c r="AQ172" s="313">
        <f t="shared" si="24"/>
        <v>139705.77916420632</v>
      </c>
      <c r="AR172" s="313">
        <f t="shared" si="24"/>
        <v>176358.97656962386</v>
      </c>
      <c r="AS172" s="313">
        <f t="shared" si="24"/>
        <v>148565.8771491099</v>
      </c>
      <c r="AT172" s="313">
        <f t="shared" si="24"/>
        <v>133546.04573020805</v>
      </c>
      <c r="AU172" s="313">
        <f t="shared" si="24"/>
        <v>137249.08996204002</v>
      </c>
      <c r="AV172" s="313">
        <f t="shared" si="24"/>
        <v>148650.37171096099</v>
      </c>
      <c r="AW172" s="313">
        <f t="shared" si="24"/>
        <v>176021.67952490802</v>
      </c>
      <c r="AX172" s="313">
        <f t="shared" si="24"/>
        <v>170248.43365508202</v>
      </c>
    </row>
    <row r="173" spans="1:50" hidden="1" x14ac:dyDescent="0.2">
      <c r="A173" s="11" t="s">
        <v>916</v>
      </c>
      <c r="B173" s="313">
        <f>B55</f>
        <v>0</v>
      </c>
      <c r="C173" s="313">
        <f t="shared" ref="C173:AX173" si="25">C55</f>
        <v>0</v>
      </c>
      <c r="D173" s="313">
        <f t="shared" si="25"/>
        <v>0</v>
      </c>
      <c r="E173" s="313">
        <f t="shared" si="25"/>
        <v>0</v>
      </c>
      <c r="F173" s="313">
        <f t="shared" si="25"/>
        <v>0</v>
      </c>
      <c r="G173" s="313">
        <f t="shared" si="25"/>
        <v>0</v>
      </c>
      <c r="H173" s="313">
        <f t="shared" si="25"/>
        <v>0</v>
      </c>
      <c r="I173" s="313">
        <f t="shared" si="25"/>
        <v>0</v>
      </c>
      <c r="J173" s="313">
        <f t="shared" si="25"/>
        <v>0</v>
      </c>
      <c r="K173" s="313">
        <f t="shared" si="25"/>
        <v>0</v>
      </c>
      <c r="L173" s="313">
        <f t="shared" si="25"/>
        <v>0</v>
      </c>
      <c r="M173" s="313">
        <f t="shared" si="25"/>
        <v>0</v>
      </c>
      <c r="N173" s="313">
        <f t="shared" si="25"/>
        <v>0</v>
      </c>
      <c r="O173" s="313">
        <f t="shared" si="25"/>
        <v>0</v>
      </c>
      <c r="P173" s="313">
        <f t="shared" si="25"/>
        <v>0</v>
      </c>
      <c r="Q173" s="313">
        <f t="shared" si="25"/>
        <v>0</v>
      </c>
      <c r="R173" s="313">
        <f t="shared" si="25"/>
        <v>0</v>
      </c>
      <c r="S173" s="313">
        <f t="shared" si="25"/>
        <v>0</v>
      </c>
      <c r="T173" s="313">
        <f t="shared" si="25"/>
        <v>0</v>
      </c>
      <c r="U173" s="313">
        <f t="shared" si="25"/>
        <v>0</v>
      </c>
      <c r="V173" s="313">
        <f t="shared" si="25"/>
        <v>0</v>
      </c>
      <c r="W173" s="313">
        <f t="shared" si="25"/>
        <v>0</v>
      </c>
      <c r="X173" s="313">
        <f t="shared" si="25"/>
        <v>0</v>
      </c>
      <c r="Y173" s="313">
        <f t="shared" si="25"/>
        <v>0</v>
      </c>
      <c r="Z173" s="313">
        <f t="shared" si="25"/>
        <v>0</v>
      </c>
      <c r="AA173" s="313">
        <f t="shared" si="25"/>
        <v>0</v>
      </c>
      <c r="AB173" s="313">
        <f t="shared" si="25"/>
        <v>0</v>
      </c>
      <c r="AC173" s="313">
        <f t="shared" si="25"/>
        <v>0</v>
      </c>
      <c r="AD173" s="313">
        <f t="shared" si="25"/>
        <v>0</v>
      </c>
      <c r="AE173" s="313">
        <f t="shared" si="25"/>
        <v>0</v>
      </c>
      <c r="AF173" s="313">
        <f t="shared" si="25"/>
        <v>0</v>
      </c>
      <c r="AG173" s="313">
        <f t="shared" si="25"/>
        <v>0</v>
      </c>
      <c r="AH173" s="313">
        <f t="shared" si="25"/>
        <v>0</v>
      </c>
      <c r="AI173" s="313">
        <f t="shared" si="25"/>
        <v>0</v>
      </c>
      <c r="AJ173" s="313">
        <f t="shared" si="25"/>
        <v>0</v>
      </c>
      <c r="AK173" s="313">
        <f t="shared" si="25"/>
        <v>0</v>
      </c>
      <c r="AL173" s="313">
        <f t="shared" si="25"/>
        <v>0</v>
      </c>
      <c r="AM173" s="313">
        <f t="shared" si="25"/>
        <v>0</v>
      </c>
      <c r="AN173" s="313">
        <f t="shared" si="25"/>
        <v>0</v>
      </c>
      <c r="AO173" s="313">
        <f t="shared" si="25"/>
        <v>0</v>
      </c>
      <c r="AP173" s="313">
        <f t="shared" si="25"/>
        <v>0</v>
      </c>
      <c r="AQ173" s="313">
        <f t="shared" si="25"/>
        <v>0</v>
      </c>
      <c r="AR173" s="313">
        <f t="shared" si="25"/>
        <v>0</v>
      </c>
      <c r="AS173" s="313">
        <f t="shared" si="25"/>
        <v>0</v>
      </c>
      <c r="AT173" s="313">
        <f t="shared" si="25"/>
        <v>0</v>
      </c>
      <c r="AU173" s="313">
        <f t="shared" si="25"/>
        <v>0</v>
      </c>
      <c r="AV173" s="313">
        <f t="shared" si="25"/>
        <v>0</v>
      </c>
      <c r="AW173" s="313">
        <f t="shared" si="25"/>
        <v>0</v>
      </c>
      <c r="AX173" s="313">
        <f t="shared" si="25"/>
        <v>0</v>
      </c>
    </row>
    <row r="174" spans="1:50" hidden="1" x14ac:dyDescent="0.2">
      <c r="A174" s="11" t="s">
        <v>363</v>
      </c>
      <c r="B174" s="313">
        <f>B84</f>
        <v>25597.585006655296</v>
      </c>
      <c r="C174" s="313">
        <f t="shared" ref="C174:AX174" si="26">C84</f>
        <v>20159.125124288556</v>
      </c>
      <c r="D174" s="313">
        <f t="shared" si="26"/>
        <v>21930.975843089403</v>
      </c>
      <c r="E174" s="313">
        <f t="shared" si="26"/>
        <v>20799.414920404157</v>
      </c>
      <c r="F174" s="313">
        <f t="shared" si="26"/>
        <v>27663.58650936294</v>
      </c>
      <c r="G174" s="313">
        <f t="shared" si="26"/>
        <v>23079.067742941217</v>
      </c>
      <c r="H174" s="313">
        <f t="shared" si="26"/>
        <v>20946.905827090657</v>
      </c>
      <c r="I174" s="313">
        <f t="shared" si="26"/>
        <v>23748.261344402683</v>
      </c>
      <c r="J174" s="313">
        <f t="shared" si="26"/>
        <v>32656.296574506156</v>
      </c>
      <c r="K174" s="313">
        <f t="shared" si="26"/>
        <v>25319.53031191945</v>
      </c>
      <c r="L174" s="313">
        <f t="shared" si="26"/>
        <v>25834.30119183816</v>
      </c>
      <c r="M174" s="313">
        <f t="shared" si="26"/>
        <v>22986.247386015024</v>
      </c>
      <c r="N174" s="313">
        <f t="shared" si="26"/>
        <v>34091.951340902648</v>
      </c>
      <c r="O174" s="313">
        <f t="shared" si="26"/>
        <v>24881.784991496199</v>
      </c>
      <c r="P174" s="313">
        <f t="shared" si="26"/>
        <v>25961.686686292971</v>
      </c>
      <c r="Q174" s="313">
        <f t="shared" si="26"/>
        <v>29983.522596275703</v>
      </c>
      <c r="R174" s="313">
        <f t="shared" si="26"/>
        <v>33267.671742496284</v>
      </c>
      <c r="S174" s="313">
        <f t="shared" si="26"/>
        <v>28332.866515746449</v>
      </c>
      <c r="T174" s="313">
        <f t="shared" si="26"/>
        <v>33116.670644291102</v>
      </c>
      <c r="U174" s="313">
        <f t="shared" si="26"/>
        <v>32164.852026646164</v>
      </c>
      <c r="V174" s="313">
        <f t="shared" si="26"/>
        <v>38009.87446428019</v>
      </c>
      <c r="W174" s="313">
        <f t="shared" si="26"/>
        <v>29558.601272394611</v>
      </c>
      <c r="X174" s="313">
        <f t="shared" si="26"/>
        <v>29312.829132355488</v>
      </c>
      <c r="Y174" s="313">
        <f t="shared" si="26"/>
        <v>32604.761626399712</v>
      </c>
      <c r="Z174" s="313">
        <f t="shared" si="26"/>
        <v>42938.821199922306</v>
      </c>
      <c r="AA174" s="313">
        <f t="shared" si="26"/>
        <v>33627.035074543877</v>
      </c>
      <c r="AB174" s="313">
        <f t="shared" si="26"/>
        <v>31895.86767827774</v>
      </c>
      <c r="AC174" s="313">
        <f t="shared" si="26"/>
        <v>27337.198239348614</v>
      </c>
      <c r="AD174" s="313">
        <f t="shared" si="26"/>
        <v>41862.340536587581</v>
      </c>
      <c r="AE174" s="313">
        <f t="shared" si="26"/>
        <v>33193.238161530506</v>
      </c>
      <c r="AF174" s="313">
        <f t="shared" si="26"/>
        <v>33480.033294755129</v>
      </c>
      <c r="AG174" s="313">
        <f t="shared" si="26"/>
        <v>33044.192480466838</v>
      </c>
      <c r="AH174" s="313">
        <f t="shared" si="26"/>
        <v>41141.76773442539</v>
      </c>
      <c r="AI174" s="313">
        <f t="shared" si="26"/>
        <v>35716.342034019217</v>
      </c>
      <c r="AJ174" s="313">
        <f t="shared" si="26"/>
        <v>36102.994556429156</v>
      </c>
      <c r="AK174" s="313">
        <f t="shared" si="26"/>
        <v>39014.528054293703</v>
      </c>
      <c r="AL174" s="313">
        <f t="shared" si="26"/>
        <v>46767.442743382264</v>
      </c>
      <c r="AM174" s="313">
        <f t="shared" si="26"/>
        <v>44308.275227452861</v>
      </c>
      <c r="AN174" s="313">
        <f t="shared" si="26"/>
        <v>35477.419837421985</v>
      </c>
      <c r="AO174" s="313">
        <f t="shared" si="26"/>
        <v>34922.183618582902</v>
      </c>
      <c r="AP174" s="313">
        <f t="shared" si="26"/>
        <v>49016.136135787398</v>
      </c>
      <c r="AQ174" s="313">
        <f t="shared" si="26"/>
        <v>33260.053173001856</v>
      </c>
      <c r="AR174" s="313">
        <f t="shared" si="26"/>
        <v>40679.889177920319</v>
      </c>
      <c r="AS174" s="313">
        <f t="shared" si="26"/>
        <v>47974.105986640447</v>
      </c>
      <c r="AT174" s="313">
        <f t="shared" si="26"/>
        <v>53529.545259805884</v>
      </c>
      <c r="AU174" s="313">
        <f t="shared" si="26"/>
        <v>47959.260353172656</v>
      </c>
      <c r="AV174" s="313">
        <f t="shared" si="26"/>
        <v>52552.917550266029</v>
      </c>
      <c r="AW174" s="313">
        <f t="shared" si="26"/>
        <v>60027.048854310073</v>
      </c>
      <c r="AX174" s="313">
        <f t="shared" si="26"/>
        <v>62227.375987804386</v>
      </c>
    </row>
    <row r="175" spans="1:50" hidden="1" x14ac:dyDescent="0.2">
      <c r="A175" s="11" t="s">
        <v>364</v>
      </c>
      <c r="B175" s="313">
        <f>B113</f>
        <v>450.253206095807</v>
      </c>
      <c r="C175" s="313">
        <f t="shared" ref="C175:AX175" si="27">C113</f>
        <v>492.88396010487816</v>
      </c>
      <c r="D175" s="313">
        <f t="shared" si="27"/>
        <v>508.82891310827097</v>
      </c>
      <c r="E175" s="313">
        <f t="shared" si="27"/>
        <v>508.84376610827417</v>
      </c>
      <c r="F175" s="313">
        <f t="shared" si="27"/>
        <v>364.77685296087913</v>
      </c>
      <c r="G175" s="313">
        <f t="shared" si="27"/>
        <v>414.60026095553576</v>
      </c>
      <c r="H175" s="313">
        <f t="shared" si="27"/>
        <v>417.44739995523042</v>
      </c>
      <c r="I175" s="313">
        <f t="shared" si="27"/>
        <v>401.36770095695493</v>
      </c>
      <c r="J175" s="313">
        <f t="shared" si="27"/>
        <v>416.91620982596288</v>
      </c>
      <c r="K175" s="313">
        <f t="shared" si="27"/>
        <v>449.39166581240642</v>
      </c>
      <c r="L175" s="313">
        <f t="shared" si="27"/>
        <v>452.94638881092249</v>
      </c>
      <c r="M175" s="313">
        <f t="shared" si="27"/>
        <v>420.23395482457801</v>
      </c>
      <c r="N175" s="313">
        <f t="shared" si="27"/>
        <v>624.56064187202401</v>
      </c>
      <c r="O175" s="313">
        <f t="shared" si="27"/>
        <v>774.88548684122156</v>
      </c>
      <c r="P175" s="313">
        <f t="shared" si="27"/>
        <v>791.21627083787541</v>
      </c>
      <c r="Q175" s="313">
        <f t="shared" si="27"/>
        <v>848.44355682614912</v>
      </c>
      <c r="R175" s="313">
        <f t="shared" si="27"/>
        <v>759.96958201822713</v>
      </c>
      <c r="S175" s="313">
        <f t="shared" si="27"/>
        <v>854.34140302049036</v>
      </c>
      <c r="T175" s="313">
        <f t="shared" si="27"/>
        <v>910.52413402183799</v>
      </c>
      <c r="U175" s="313">
        <f t="shared" si="27"/>
        <v>847.83206902033442</v>
      </c>
      <c r="V175" s="313">
        <f t="shared" si="27"/>
        <v>834.92661705865055</v>
      </c>
      <c r="W175" s="313">
        <f t="shared" si="27"/>
        <v>1197.3885510841121</v>
      </c>
      <c r="X175" s="313">
        <f t="shared" si="27"/>
        <v>1096.0292700769919</v>
      </c>
      <c r="Y175" s="313">
        <f t="shared" si="27"/>
        <v>1297.3724240911356</v>
      </c>
      <c r="Z175" s="313">
        <f t="shared" si="27"/>
        <v>1043.2502409573933</v>
      </c>
      <c r="AA175" s="313">
        <f t="shared" si="27"/>
        <v>1419.1388269420415</v>
      </c>
      <c r="AB175" s="313">
        <f t="shared" si="27"/>
        <v>1227.9702979498491</v>
      </c>
      <c r="AC175" s="313">
        <f t="shared" si="27"/>
        <v>1577.4480879355765</v>
      </c>
      <c r="AD175" s="313">
        <f t="shared" si="27"/>
        <v>959.03629908984067</v>
      </c>
      <c r="AE175" s="313">
        <f t="shared" si="27"/>
        <v>1289.6623581208128</v>
      </c>
      <c r="AF175" s="313">
        <f t="shared" si="27"/>
        <v>1224.4187751147012</v>
      </c>
      <c r="AG175" s="313">
        <f t="shared" si="27"/>
        <v>1520.0533691423957</v>
      </c>
      <c r="AH175" s="313">
        <f t="shared" si="27"/>
        <v>1115.8252089299576</v>
      </c>
      <c r="AI175" s="313">
        <f t="shared" si="27"/>
        <v>1434.9682859099246</v>
      </c>
      <c r="AJ175" s="313">
        <f t="shared" si="27"/>
        <v>1437.410724909771</v>
      </c>
      <c r="AK175" s="313">
        <f t="shared" si="27"/>
        <v>1545.4973709029864</v>
      </c>
      <c r="AL175" s="313">
        <f t="shared" si="27"/>
        <v>694.84710890390693</v>
      </c>
      <c r="AM175" s="313">
        <f t="shared" si="27"/>
        <v>867.04774788009286</v>
      </c>
      <c r="AN175" s="313">
        <f t="shared" si="27"/>
        <v>865.42636088031702</v>
      </c>
      <c r="AO175" s="313">
        <f t="shared" si="27"/>
        <v>920.98705887263327</v>
      </c>
      <c r="AP175" s="313">
        <f t="shared" si="27"/>
        <v>921.11832896382293</v>
      </c>
      <c r="AQ175" s="313">
        <f t="shared" si="27"/>
        <v>1055.2196049585561</v>
      </c>
      <c r="AR175" s="313">
        <f t="shared" si="27"/>
        <v>1100.0448379567956</v>
      </c>
      <c r="AS175" s="313">
        <f t="shared" si="27"/>
        <v>1339.6454139473854</v>
      </c>
      <c r="AT175" s="313">
        <f t="shared" si="27"/>
        <v>902.57476399999996</v>
      </c>
      <c r="AU175" s="313">
        <f t="shared" si="27"/>
        <v>1241.320489</v>
      </c>
      <c r="AV175" s="313">
        <f t="shared" si="27"/>
        <v>1236.8955209999999</v>
      </c>
      <c r="AW175" s="313">
        <f t="shared" si="27"/>
        <v>1544.9252759999999</v>
      </c>
      <c r="AX175" s="313">
        <f t="shared" si="27"/>
        <v>1090.1582041826607</v>
      </c>
    </row>
    <row r="176" spans="1:50" hidden="1" x14ac:dyDescent="0.2">
      <c r="A176" s="320" t="s">
        <v>923</v>
      </c>
      <c r="B176" s="321">
        <f>B171-SUM(B172:B175)</f>
        <v>-80076.256358204482</v>
      </c>
      <c r="C176" s="321">
        <f t="shared" ref="C176:AX176" si="28">C171-SUM(C172:C175)</f>
        <v>-82846.127204521865</v>
      </c>
      <c r="D176" s="321">
        <f t="shared" si="28"/>
        <v>-77478.885143008723</v>
      </c>
      <c r="E176" s="321">
        <f t="shared" si="28"/>
        <v>-89383.798985388887</v>
      </c>
      <c r="F176" s="321">
        <f t="shared" si="28"/>
        <v>-92668.297369397318</v>
      </c>
      <c r="G176" s="321">
        <f t="shared" si="28"/>
        <v>-91343.036983238781</v>
      </c>
      <c r="H176" s="321">
        <f t="shared" si="28"/>
        <v>-82843.737504102115</v>
      </c>
      <c r="I176" s="321">
        <f t="shared" si="28"/>
        <v>-105275.02701579357</v>
      </c>
      <c r="J176" s="321">
        <f t="shared" si="28"/>
        <v>-104763.13948127304</v>
      </c>
      <c r="K176" s="321">
        <f t="shared" si="28"/>
        <v>-103290.15438586478</v>
      </c>
      <c r="L176" s="321">
        <f t="shared" si="28"/>
        <v>-95174.302743906155</v>
      </c>
      <c r="M176" s="321">
        <f t="shared" si="28"/>
        <v>-110973.80757769907</v>
      </c>
      <c r="N176" s="321">
        <f t="shared" si="28"/>
        <v>-109567.97278343276</v>
      </c>
      <c r="O176" s="321">
        <f t="shared" si="28"/>
        <v>-108896.87386566767</v>
      </c>
      <c r="P176" s="321">
        <f t="shared" si="28"/>
        <v>-99160.483615054953</v>
      </c>
      <c r="Q176" s="321">
        <f t="shared" si="28"/>
        <v>-117471.35277021919</v>
      </c>
      <c r="R176" s="321">
        <f t="shared" si="28"/>
        <v>-125856.92769860095</v>
      </c>
      <c r="S176" s="321">
        <f t="shared" si="28"/>
        <v>-117216.56105492054</v>
      </c>
      <c r="T176" s="321">
        <f t="shared" si="28"/>
        <v>-115917.21242980528</v>
      </c>
      <c r="U176" s="321">
        <f t="shared" si="28"/>
        <v>-122126.63354089973</v>
      </c>
      <c r="V176" s="321">
        <f t="shared" si="28"/>
        <v>-130547.13289495092</v>
      </c>
      <c r="W176" s="321">
        <f t="shared" si="28"/>
        <v>-122596.71539193914</v>
      </c>
      <c r="X176" s="321">
        <f t="shared" si="28"/>
        <v>-109517.96586283155</v>
      </c>
      <c r="Y176" s="321">
        <f t="shared" si="28"/>
        <v>-129733.09880923595</v>
      </c>
      <c r="Z176" s="321">
        <f t="shared" si="28"/>
        <v>-135000.98963342371</v>
      </c>
      <c r="AA176" s="321">
        <f t="shared" si="28"/>
        <v>-128942.25132003236</v>
      </c>
      <c r="AB176" s="321">
        <f t="shared" si="28"/>
        <v>-118498.35584639369</v>
      </c>
      <c r="AC176" s="321">
        <f t="shared" si="28"/>
        <v>-159555.35379110934</v>
      </c>
      <c r="AD176" s="321">
        <f t="shared" si="28"/>
        <v>-140757.99576777793</v>
      </c>
      <c r="AE176" s="321">
        <f t="shared" si="28"/>
        <v>-131472.65638779959</v>
      </c>
      <c r="AF176" s="321">
        <f t="shared" si="28"/>
        <v>-126351.1439459261</v>
      </c>
      <c r="AG176" s="321">
        <f t="shared" si="28"/>
        <v>-147573.01428278518</v>
      </c>
      <c r="AH176" s="321">
        <f t="shared" si="28"/>
        <v>-151503.18372685002</v>
      </c>
      <c r="AI176" s="321">
        <f t="shared" si="28"/>
        <v>-148354.47924526001</v>
      </c>
      <c r="AJ176" s="321">
        <f t="shared" si="28"/>
        <v>-137838.37943111695</v>
      </c>
      <c r="AK176" s="321">
        <f t="shared" si="28"/>
        <v>-163730.92406477363</v>
      </c>
      <c r="AL176" s="321">
        <f t="shared" si="28"/>
        <v>-159024.43515764817</v>
      </c>
      <c r="AM176" s="321">
        <f t="shared" si="28"/>
        <v>-155195.59783085168</v>
      </c>
      <c r="AN176" s="321">
        <f t="shared" si="28"/>
        <v>-146464.08876198076</v>
      </c>
      <c r="AO176" s="321">
        <f t="shared" si="28"/>
        <v>-183417.09282201011</v>
      </c>
      <c r="AP176" s="321">
        <f t="shared" si="28"/>
        <v>-171100.88357123823</v>
      </c>
      <c r="AQ176" s="321">
        <f t="shared" si="28"/>
        <v>-173156.69210817869</v>
      </c>
      <c r="AR176" s="321">
        <f t="shared" si="28"/>
        <v>-218008.86919015218</v>
      </c>
      <c r="AS176" s="321">
        <f t="shared" si="28"/>
        <v>-195437.48118562359</v>
      </c>
      <c r="AT176" s="321">
        <f t="shared" si="28"/>
        <v>-186569.26462905065</v>
      </c>
      <c r="AU176" s="321">
        <f t="shared" si="28"/>
        <v>-185445.32274124585</v>
      </c>
      <c r="AV176" s="321">
        <f t="shared" si="28"/>
        <v>-201210.32854299419</v>
      </c>
      <c r="AW176" s="321">
        <f t="shared" si="28"/>
        <v>-236050.87980697397</v>
      </c>
      <c r="AX176" s="321">
        <f t="shared" si="28"/>
        <v>-233361.93869971705</v>
      </c>
    </row>
    <row r="177" spans="1:50" hidden="1" x14ac:dyDescent="0.2">
      <c r="A177" s="322" t="s">
        <v>926</v>
      </c>
      <c r="B177" s="319">
        <f t="shared" ref="B177:AG177" si="29">B165-B171</f>
        <v>-336.29436893489037</v>
      </c>
      <c r="C177" s="319">
        <f t="shared" si="29"/>
        <v>-344.5021020812419</v>
      </c>
      <c r="D177" s="319">
        <f t="shared" si="29"/>
        <v>-325.18355471557879</v>
      </c>
      <c r="E177" s="319">
        <f t="shared" si="29"/>
        <v>-144.61226229388558</v>
      </c>
      <c r="F177" s="319">
        <f t="shared" si="29"/>
        <v>-229.31664563373488</v>
      </c>
      <c r="G177" s="319">
        <f t="shared" si="29"/>
        <v>-279.51307126510073</v>
      </c>
      <c r="H177" s="319">
        <f t="shared" si="29"/>
        <v>-274.99126705974049</v>
      </c>
      <c r="I177" s="319">
        <f t="shared" si="29"/>
        <v>-305.14432188341743</v>
      </c>
      <c r="J177" s="319">
        <f t="shared" si="29"/>
        <v>-375.67708691228472</v>
      </c>
      <c r="K177" s="319">
        <f t="shared" si="29"/>
        <v>-337.30385045026196</v>
      </c>
      <c r="L177" s="319">
        <f t="shared" si="29"/>
        <v>-221.33036548105883</v>
      </c>
      <c r="M177" s="319">
        <f t="shared" si="29"/>
        <v>-346.80093811773986</v>
      </c>
      <c r="N177" s="319">
        <f t="shared" si="29"/>
        <v>-336.32841884727532</v>
      </c>
      <c r="O177" s="319">
        <f t="shared" si="29"/>
        <v>-231.54599142564985</v>
      </c>
      <c r="P177" s="319">
        <f t="shared" si="29"/>
        <v>-461.39614937813894</v>
      </c>
      <c r="Q177" s="319">
        <f t="shared" si="29"/>
        <v>-791.55109259893652</v>
      </c>
      <c r="R177" s="319">
        <f t="shared" si="29"/>
        <v>-869.6088141950604</v>
      </c>
      <c r="S177" s="319">
        <f t="shared" si="29"/>
        <v>-980.27963291089691</v>
      </c>
      <c r="T177" s="319">
        <f t="shared" si="29"/>
        <v>-555.84618067066185</v>
      </c>
      <c r="U177" s="319">
        <f t="shared" si="29"/>
        <v>-646.93730473438336</v>
      </c>
      <c r="V177" s="319">
        <f t="shared" si="29"/>
        <v>-668.52328222504002</v>
      </c>
      <c r="W177" s="319">
        <f t="shared" si="29"/>
        <v>-668.27151288730965</v>
      </c>
      <c r="X177" s="319">
        <f t="shared" si="29"/>
        <v>-636.89520882583747</v>
      </c>
      <c r="Y177" s="319">
        <f t="shared" si="29"/>
        <v>-701.72071251580201</v>
      </c>
      <c r="Z177" s="319">
        <f t="shared" si="29"/>
        <v>-1329.6223763554008</v>
      </c>
      <c r="AA177" s="319">
        <f t="shared" si="29"/>
        <v>-479.54780969956482</v>
      </c>
      <c r="AB177" s="319">
        <f t="shared" si="29"/>
        <v>-658.20840129956196</v>
      </c>
      <c r="AC177" s="319">
        <f t="shared" si="29"/>
        <v>-2113.592468934512</v>
      </c>
      <c r="AD177" s="319">
        <f t="shared" si="29"/>
        <v>-1222.9558431065525</v>
      </c>
      <c r="AE177" s="319">
        <f t="shared" si="29"/>
        <v>-803.73199942492647</v>
      </c>
      <c r="AF177" s="319">
        <f t="shared" si="29"/>
        <v>-944.9687484002643</v>
      </c>
      <c r="AG177" s="319">
        <f t="shared" si="29"/>
        <v>-595.47860099223908</v>
      </c>
      <c r="AH177" s="319">
        <f t="shared" ref="AH177:AX177" si="30">AH165-AH171</f>
        <v>-829.28970689332346</v>
      </c>
      <c r="AI177" s="319">
        <f t="shared" si="30"/>
        <v>-397.21555867360439</v>
      </c>
      <c r="AJ177" s="319">
        <f t="shared" si="30"/>
        <v>-1279.0255938957271</v>
      </c>
      <c r="AK177" s="319">
        <f t="shared" si="30"/>
        <v>-1064.0654298073205</v>
      </c>
      <c r="AL177" s="319">
        <f t="shared" si="30"/>
        <v>-342.45035693471436</v>
      </c>
      <c r="AM177" s="319">
        <f t="shared" si="30"/>
        <v>162.41169181806617</v>
      </c>
      <c r="AN177" s="319">
        <f t="shared" si="30"/>
        <v>-319.14586861277348</v>
      </c>
      <c r="AO177" s="319">
        <f t="shared" si="30"/>
        <v>-1949.7614807055215</v>
      </c>
      <c r="AP177" s="319">
        <f t="shared" si="30"/>
        <v>-530.81933164378279</v>
      </c>
      <c r="AQ177" s="319">
        <f t="shared" si="30"/>
        <v>-822.55179635991226</v>
      </c>
      <c r="AR177" s="319">
        <f t="shared" si="30"/>
        <v>-85.204443242924754</v>
      </c>
      <c r="AS177" s="319">
        <f t="shared" si="30"/>
        <v>-2392.6005636522896</v>
      </c>
      <c r="AT177" s="319">
        <f t="shared" si="30"/>
        <v>-1405.7310690832674</v>
      </c>
      <c r="AU177" s="319">
        <f t="shared" si="30"/>
        <v>-1003.8318493368279</v>
      </c>
      <c r="AV177" s="319">
        <f t="shared" si="30"/>
        <v>-1230.1866407228226</v>
      </c>
      <c r="AW177" s="319">
        <f t="shared" si="30"/>
        <v>-1537.7917536041059</v>
      </c>
      <c r="AX177" s="319">
        <f t="shared" si="30"/>
        <v>-202.83128014201066</v>
      </c>
    </row>
    <row r="178" spans="1:50" hidden="1" x14ac:dyDescent="0.2">
      <c r="A178" s="11" t="s">
        <v>241</v>
      </c>
      <c r="B178" s="313">
        <f t="shared" ref="B178:AG178" si="31">B166-B172</f>
        <v>-54296.053553276157</v>
      </c>
      <c r="C178" s="313">
        <f t="shared" si="31"/>
        <v>-62509.882972772313</v>
      </c>
      <c r="D178" s="313">
        <f t="shared" si="31"/>
        <v>-55315.546140969367</v>
      </c>
      <c r="E178" s="313">
        <f t="shared" si="31"/>
        <v>-68144.198783377084</v>
      </c>
      <c r="F178" s="313">
        <f t="shared" si="31"/>
        <v>-64760.909376914977</v>
      </c>
      <c r="G178" s="313">
        <f t="shared" si="31"/>
        <v>-68112.450825189851</v>
      </c>
      <c r="H178" s="313">
        <f t="shared" si="31"/>
        <v>-61654.678307266709</v>
      </c>
      <c r="I178" s="313">
        <f t="shared" si="31"/>
        <v>-81214.132962966178</v>
      </c>
      <c r="J178" s="313">
        <f t="shared" si="31"/>
        <v>-71921.197179171038</v>
      </c>
      <c r="K178" s="313">
        <f t="shared" si="31"/>
        <v>-77720.363826027562</v>
      </c>
      <c r="L178" s="313">
        <f t="shared" si="31"/>
        <v>-68963.532004057997</v>
      </c>
      <c r="M178" s="313">
        <f t="shared" si="31"/>
        <v>-87732.489469625099</v>
      </c>
      <c r="N178" s="313">
        <f t="shared" si="31"/>
        <v>-75091.60417832651</v>
      </c>
      <c r="O178" s="313">
        <f t="shared" si="31"/>
        <v>-83389.98700402565</v>
      </c>
      <c r="P178" s="313">
        <f t="shared" si="31"/>
        <v>-72762.652160459009</v>
      </c>
      <c r="Q178" s="313">
        <f t="shared" si="31"/>
        <v>-87377.332682888635</v>
      </c>
      <c r="R178" s="313">
        <f t="shared" si="31"/>
        <v>-92523.838678480592</v>
      </c>
      <c r="S178" s="313">
        <f t="shared" si="31"/>
        <v>-88926.852105047888</v>
      </c>
      <c r="T178" s="313">
        <f t="shared" si="31"/>
        <v>-82346.044234664936</v>
      </c>
      <c r="U178" s="313">
        <f t="shared" si="31"/>
        <v>-89660.404241153185</v>
      </c>
      <c r="V178" s="313">
        <f t="shared" si="31"/>
        <v>-92161.279524335085</v>
      </c>
      <c r="W178" s="313">
        <f t="shared" si="31"/>
        <v>-92487.939760665904</v>
      </c>
      <c r="X178" s="313">
        <f t="shared" si="31"/>
        <v>-79575.026820841507</v>
      </c>
      <c r="Y178" s="313">
        <f t="shared" si="31"/>
        <v>-96415.959092988152</v>
      </c>
      <c r="Z178" s="313">
        <f t="shared" si="31"/>
        <v>-92239.253279711484</v>
      </c>
      <c r="AA178" s="313">
        <f t="shared" si="31"/>
        <v>-94262.772942494179</v>
      </c>
      <c r="AB178" s="313">
        <f t="shared" si="31"/>
        <v>-85833.739304333489</v>
      </c>
      <c r="AC178" s="313">
        <f t="shared" si="31"/>
        <v>-132559.5449150416</v>
      </c>
      <c r="AD178" s="313">
        <f t="shared" si="31"/>
        <v>-98847.987526550409</v>
      </c>
      <c r="AE178" s="313">
        <f t="shared" si="31"/>
        <v>-97557.22729338624</v>
      </c>
      <c r="AF178" s="313">
        <f t="shared" si="31"/>
        <v>-92173.347447409455</v>
      </c>
      <c r="AG178" s="313">
        <f t="shared" si="31"/>
        <v>-113393.66261350889</v>
      </c>
      <c r="AH178" s="313">
        <f t="shared" ref="AH178:AX178" si="32">AH166-AH172</f>
        <v>-109517.74653978911</v>
      </c>
      <c r="AI178" s="313">
        <f t="shared" si="32"/>
        <v>-111402.28746178205</v>
      </c>
      <c r="AJ178" s="313">
        <f t="shared" si="32"/>
        <v>-101410.58787956183</v>
      </c>
      <c r="AK178" s="313">
        <f t="shared" si="32"/>
        <v>-124325.37170662751</v>
      </c>
      <c r="AL178" s="313">
        <f t="shared" si="32"/>
        <v>-111455.77732349685</v>
      </c>
      <c r="AM178" s="313">
        <f t="shared" si="32"/>
        <v>-109873.18108909772</v>
      </c>
      <c r="AN178" s="313">
        <f t="shared" si="32"/>
        <v>-110174.02420074408</v>
      </c>
      <c r="AO178" s="313">
        <f t="shared" si="32"/>
        <v>-149179.40347855008</v>
      </c>
      <c r="AP178" s="313">
        <f t="shared" si="32"/>
        <v>-121593.74848701498</v>
      </c>
      <c r="AQ178" s="313">
        <f t="shared" si="32"/>
        <v>-139577.65893437632</v>
      </c>
      <c r="AR178" s="313">
        <f t="shared" si="32"/>
        <v>-176237.49271387386</v>
      </c>
      <c r="AS178" s="313">
        <f t="shared" si="32"/>
        <v>-148278.14879523989</v>
      </c>
      <c r="AT178" s="313">
        <f t="shared" si="32"/>
        <v>-133474.55001905805</v>
      </c>
      <c r="AU178" s="313">
        <f t="shared" si="32"/>
        <v>-137072.59446337001</v>
      </c>
      <c r="AV178" s="313">
        <f t="shared" si="32"/>
        <v>-148485.499966131</v>
      </c>
      <c r="AW178" s="313">
        <f t="shared" si="32"/>
        <v>-175817.71433000802</v>
      </c>
      <c r="AX178" s="313">
        <f t="shared" si="32"/>
        <v>-170194.38621314202</v>
      </c>
    </row>
    <row r="179" spans="1:50" hidden="1" x14ac:dyDescent="0.2">
      <c r="A179" s="11" t="s">
        <v>916</v>
      </c>
      <c r="B179" s="313">
        <f t="shared" ref="B179:AG179" si="33">B167-B173</f>
        <v>0</v>
      </c>
      <c r="C179" s="313">
        <f t="shared" si="33"/>
        <v>0</v>
      </c>
      <c r="D179" s="313">
        <f t="shared" si="33"/>
        <v>0</v>
      </c>
      <c r="E179" s="313">
        <f t="shared" si="33"/>
        <v>0</v>
      </c>
      <c r="F179" s="313">
        <f t="shared" si="33"/>
        <v>0</v>
      </c>
      <c r="G179" s="313">
        <f t="shared" si="33"/>
        <v>0</v>
      </c>
      <c r="H179" s="313">
        <f t="shared" si="33"/>
        <v>0</v>
      </c>
      <c r="I179" s="313">
        <f t="shared" si="33"/>
        <v>0</v>
      </c>
      <c r="J179" s="313">
        <f t="shared" si="33"/>
        <v>0</v>
      </c>
      <c r="K179" s="313">
        <f t="shared" si="33"/>
        <v>0</v>
      </c>
      <c r="L179" s="313">
        <f t="shared" si="33"/>
        <v>0</v>
      </c>
      <c r="M179" s="313">
        <f t="shared" si="33"/>
        <v>0</v>
      </c>
      <c r="N179" s="313">
        <f t="shared" si="33"/>
        <v>0</v>
      </c>
      <c r="O179" s="313">
        <f t="shared" si="33"/>
        <v>0</v>
      </c>
      <c r="P179" s="313">
        <f t="shared" si="33"/>
        <v>0</v>
      </c>
      <c r="Q179" s="313">
        <f t="shared" si="33"/>
        <v>0</v>
      </c>
      <c r="R179" s="313">
        <f t="shared" si="33"/>
        <v>0</v>
      </c>
      <c r="S179" s="313">
        <f t="shared" si="33"/>
        <v>0</v>
      </c>
      <c r="T179" s="313">
        <f t="shared" si="33"/>
        <v>0</v>
      </c>
      <c r="U179" s="313">
        <f t="shared" si="33"/>
        <v>0</v>
      </c>
      <c r="V179" s="313">
        <f t="shared" si="33"/>
        <v>0</v>
      </c>
      <c r="W179" s="313">
        <f t="shared" si="33"/>
        <v>0</v>
      </c>
      <c r="X179" s="313">
        <f t="shared" si="33"/>
        <v>0</v>
      </c>
      <c r="Y179" s="313">
        <f t="shared" si="33"/>
        <v>0</v>
      </c>
      <c r="Z179" s="313">
        <f t="shared" si="33"/>
        <v>0</v>
      </c>
      <c r="AA179" s="313">
        <f t="shared" si="33"/>
        <v>0</v>
      </c>
      <c r="AB179" s="313">
        <f t="shared" si="33"/>
        <v>0</v>
      </c>
      <c r="AC179" s="313">
        <f t="shared" si="33"/>
        <v>0</v>
      </c>
      <c r="AD179" s="313">
        <f t="shared" si="33"/>
        <v>0</v>
      </c>
      <c r="AE179" s="313">
        <f t="shared" si="33"/>
        <v>0</v>
      </c>
      <c r="AF179" s="313">
        <f t="shared" si="33"/>
        <v>0</v>
      </c>
      <c r="AG179" s="313">
        <f t="shared" si="33"/>
        <v>0</v>
      </c>
      <c r="AH179" s="313">
        <f t="shared" ref="AH179:AX179" si="34">AH167-AH173</f>
        <v>0</v>
      </c>
      <c r="AI179" s="313">
        <f t="shared" si="34"/>
        <v>0</v>
      </c>
      <c r="AJ179" s="313">
        <f t="shared" si="34"/>
        <v>0</v>
      </c>
      <c r="AK179" s="313">
        <f t="shared" si="34"/>
        <v>0</v>
      </c>
      <c r="AL179" s="313">
        <f t="shared" si="34"/>
        <v>0</v>
      </c>
      <c r="AM179" s="313">
        <f t="shared" si="34"/>
        <v>0</v>
      </c>
      <c r="AN179" s="313">
        <f t="shared" si="34"/>
        <v>0</v>
      </c>
      <c r="AO179" s="313">
        <f t="shared" si="34"/>
        <v>0</v>
      </c>
      <c r="AP179" s="313">
        <f t="shared" si="34"/>
        <v>0</v>
      </c>
      <c r="AQ179" s="313">
        <f t="shared" si="34"/>
        <v>0</v>
      </c>
      <c r="AR179" s="313">
        <f t="shared" si="34"/>
        <v>0</v>
      </c>
      <c r="AS179" s="313">
        <f t="shared" si="34"/>
        <v>0</v>
      </c>
      <c r="AT179" s="313">
        <f t="shared" si="34"/>
        <v>0</v>
      </c>
      <c r="AU179" s="313">
        <f t="shared" si="34"/>
        <v>0</v>
      </c>
      <c r="AV179" s="313">
        <f t="shared" si="34"/>
        <v>0</v>
      </c>
      <c r="AW179" s="313">
        <f t="shared" si="34"/>
        <v>0</v>
      </c>
      <c r="AX179" s="313">
        <f t="shared" si="34"/>
        <v>0</v>
      </c>
    </row>
    <row r="180" spans="1:50" hidden="1" x14ac:dyDescent="0.2">
      <c r="A180" s="11" t="s">
        <v>363</v>
      </c>
      <c r="B180" s="313">
        <f t="shared" ref="B180:AG180" si="35">B168-B174</f>
        <v>-1439.2004445942766</v>
      </c>
      <c r="C180" s="313">
        <f t="shared" si="35"/>
        <v>9116.2318791076868</v>
      </c>
      <c r="D180" s="313">
        <f t="shared" si="35"/>
        <v>4059.9311010406927</v>
      </c>
      <c r="E180" s="313">
        <f t="shared" si="35"/>
        <v>9811.6119612993134</v>
      </c>
      <c r="F180" s="313">
        <f t="shared" si="35"/>
        <v>520.90965314023924</v>
      </c>
      <c r="G180" s="313">
        <f t="shared" si="35"/>
        <v>8631.7551955165945</v>
      </c>
      <c r="H180" s="313">
        <f t="shared" si="35"/>
        <v>4338.9372566593229</v>
      </c>
      <c r="I180" s="313">
        <f t="shared" si="35"/>
        <v>12621.628311169097</v>
      </c>
      <c r="J180" s="313">
        <f t="shared" si="35"/>
        <v>-879.19340528194152</v>
      </c>
      <c r="K180" s="313">
        <f t="shared" si="35"/>
        <v>8928.9602866036585</v>
      </c>
      <c r="L180" s="313">
        <f t="shared" si="35"/>
        <v>3705.772191860422</v>
      </c>
      <c r="M180" s="313">
        <f t="shared" si="35"/>
        <v>12210.821807438198</v>
      </c>
      <c r="N180" s="313">
        <f t="shared" si="35"/>
        <v>-1143.8242330212815</v>
      </c>
      <c r="O180" s="313">
        <f t="shared" si="35"/>
        <v>10425.518195942481</v>
      </c>
      <c r="P180" s="313">
        <f t="shared" si="35"/>
        <v>4161.5628868009517</v>
      </c>
      <c r="Q180" s="313">
        <f t="shared" si="35"/>
        <v>7434.2214118512275</v>
      </c>
      <c r="R180" s="313">
        <f t="shared" si="35"/>
        <v>5843.2345871800499</v>
      </c>
      <c r="S180" s="313">
        <f t="shared" si="35"/>
        <v>8779.4483408626038</v>
      </c>
      <c r="T180" s="313">
        <f t="shared" si="35"/>
        <v>3037.2336447998459</v>
      </c>
      <c r="U180" s="313">
        <f t="shared" si="35"/>
        <v>5902.4751121642767</v>
      </c>
      <c r="V180" s="313">
        <f t="shared" si="35"/>
        <v>-412.96124018736737</v>
      </c>
      <c r="W180" s="313">
        <f t="shared" si="35"/>
        <v>8781.7054412997677</v>
      </c>
      <c r="X180" s="313">
        <f t="shared" si="35"/>
        <v>2015.8328294942439</v>
      </c>
      <c r="Y180" s="313">
        <f t="shared" si="35"/>
        <v>8262.7462036407596</v>
      </c>
      <c r="Z180" s="313">
        <f t="shared" si="35"/>
        <v>-6652.1646751108638</v>
      </c>
      <c r="AA180" s="313">
        <f t="shared" si="35"/>
        <v>6944.1762222198886</v>
      </c>
      <c r="AB180" s="313">
        <f t="shared" si="35"/>
        <v>4154.3029961446009</v>
      </c>
      <c r="AC180" s="313">
        <f t="shared" si="35"/>
        <v>24217.534839833537</v>
      </c>
      <c r="AD180" s="313">
        <f t="shared" si="35"/>
        <v>-3474.9554496615019</v>
      </c>
      <c r="AE180" s="313">
        <f t="shared" si="35"/>
        <v>6948.8787783442531</v>
      </c>
      <c r="AF180" s="313">
        <f t="shared" si="35"/>
        <v>2239.7052300680079</v>
      </c>
      <c r="AG180" s="313">
        <f t="shared" si="35"/>
        <v>12184.935391606261</v>
      </c>
      <c r="AH180" s="313">
        <f t="shared" ref="AH180:AX180" si="36">AH168-AH174</f>
        <v>1272.658469895694</v>
      </c>
      <c r="AI180" s="313">
        <f t="shared" si="36"/>
        <v>9860.4103986302944</v>
      </c>
      <c r="AJ180" s="313">
        <f t="shared" si="36"/>
        <v>3980.4873136913811</v>
      </c>
      <c r="AK180" s="313">
        <f t="shared" si="36"/>
        <v>11714.494614913223</v>
      </c>
      <c r="AL180" s="313">
        <f t="shared" si="36"/>
        <v>-962.75177089015051</v>
      </c>
      <c r="AM180" s="313">
        <f t="shared" si="36"/>
        <v>4869.0409064552005</v>
      </c>
      <c r="AN180" s="313">
        <f t="shared" si="36"/>
        <v>7380.5671066213326</v>
      </c>
      <c r="AO180" s="313">
        <f t="shared" si="36"/>
        <v>19032.297812474149</v>
      </c>
      <c r="AP180" s="313">
        <f t="shared" si="36"/>
        <v>-2597.1495924016708</v>
      </c>
      <c r="AQ180" s="313">
        <f t="shared" si="36"/>
        <v>23783.554998085601</v>
      </c>
      <c r="AR180" s="313">
        <f t="shared" si="36"/>
        <v>34119.362495786299</v>
      </c>
      <c r="AS180" s="313">
        <f t="shared" si="36"/>
        <v>10518.053285264425</v>
      </c>
      <c r="AT180" s="313">
        <f t="shared" si="36"/>
        <v>-1976.6197668405148</v>
      </c>
      <c r="AU180" s="313">
        <f t="shared" si="36"/>
        <v>7283.2062470992387</v>
      </c>
      <c r="AV180" s="313">
        <f t="shared" si="36"/>
        <v>-467.21709890639613</v>
      </c>
      <c r="AW180" s="313">
        <f t="shared" si="36"/>
        <v>7796.976497405085</v>
      </c>
      <c r="AX180" s="313">
        <f t="shared" si="36"/>
        <v>7063.009775302191</v>
      </c>
    </row>
    <row r="181" spans="1:50" hidden="1" x14ac:dyDescent="0.2">
      <c r="A181" s="11" t="s">
        <v>364</v>
      </c>
      <c r="B181" s="313">
        <f t="shared" ref="B181:AG181" si="37">B169-B175</f>
        <v>55398.959628935561</v>
      </c>
      <c r="C181" s="313">
        <f t="shared" si="37"/>
        <v>53049.148991583395</v>
      </c>
      <c r="D181" s="313">
        <f t="shared" si="37"/>
        <v>50930.431485213092</v>
      </c>
      <c r="E181" s="313">
        <f t="shared" si="37"/>
        <v>58187.974559783877</v>
      </c>
      <c r="F181" s="313">
        <f t="shared" si="37"/>
        <v>64010.683078141003</v>
      </c>
      <c r="G181" s="313">
        <f t="shared" si="37"/>
        <v>59201.18255840816</v>
      </c>
      <c r="H181" s="313">
        <f t="shared" si="37"/>
        <v>57040.749783547661</v>
      </c>
      <c r="I181" s="313">
        <f t="shared" si="37"/>
        <v>68287.360329913659</v>
      </c>
      <c r="J181" s="313">
        <f t="shared" si="37"/>
        <v>72424.713497540681</v>
      </c>
      <c r="K181" s="313">
        <f t="shared" si="37"/>
        <v>68454.099688973656</v>
      </c>
      <c r="L181" s="313">
        <f t="shared" si="37"/>
        <v>65036.429446716516</v>
      </c>
      <c r="M181" s="313">
        <f t="shared" si="37"/>
        <v>75174.866724069157</v>
      </c>
      <c r="N181" s="313">
        <f t="shared" si="37"/>
        <v>75899.099992500502</v>
      </c>
      <c r="O181" s="313">
        <f t="shared" si="37"/>
        <v>72732.922816657519</v>
      </c>
      <c r="P181" s="313">
        <f t="shared" si="37"/>
        <v>68139.693124279933</v>
      </c>
      <c r="Q181" s="313">
        <f t="shared" si="37"/>
        <v>79151.560178438463</v>
      </c>
      <c r="R181" s="313">
        <f t="shared" si="37"/>
        <v>85810.995277105481</v>
      </c>
      <c r="S181" s="313">
        <f t="shared" si="37"/>
        <v>79167.124131274366</v>
      </c>
      <c r="T181" s="313">
        <f t="shared" si="37"/>
        <v>78752.964409194421</v>
      </c>
      <c r="U181" s="313">
        <f t="shared" si="37"/>
        <v>83110.991824254495</v>
      </c>
      <c r="V181" s="313">
        <f t="shared" si="37"/>
        <v>91905.717482297419</v>
      </c>
      <c r="W181" s="313">
        <f t="shared" si="37"/>
        <v>83037.962806478827</v>
      </c>
      <c r="X181" s="313">
        <f t="shared" si="37"/>
        <v>76922.298782521422</v>
      </c>
      <c r="Y181" s="313">
        <f t="shared" si="37"/>
        <v>87451.492176831583</v>
      </c>
      <c r="Z181" s="313">
        <f t="shared" si="37"/>
        <v>97561.795578466947</v>
      </c>
      <c r="AA181" s="313">
        <f t="shared" si="37"/>
        <v>86839.048910574711</v>
      </c>
      <c r="AB181" s="313">
        <f t="shared" si="37"/>
        <v>81021.227906889311</v>
      </c>
      <c r="AC181" s="313">
        <f t="shared" si="37"/>
        <v>106228.41760627355</v>
      </c>
      <c r="AD181" s="313">
        <f t="shared" si="37"/>
        <v>101099.98713310534</v>
      </c>
      <c r="AE181" s="313">
        <f t="shared" si="37"/>
        <v>89804.616515617017</v>
      </c>
      <c r="AF181" s="313">
        <f t="shared" si="37"/>
        <v>88988.673468941139</v>
      </c>
      <c r="AG181" s="313">
        <f t="shared" si="37"/>
        <v>100613.24862091038</v>
      </c>
      <c r="AH181" s="313">
        <f t="shared" ref="AH181:AX181" si="38">AH169-AH175</f>
        <v>107415.79836300013</v>
      </c>
      <c r="AI181" s="313">
        <f t="shared" si="38"/>
        <v>101144.66150447814</v>
      </c>
      <c r="AJ181" s="313">
        <f t="shared" si="38"/>
        <v>96151.074971974725</v>
      </c>
      <c r="AK181" s="313">
        <f t="shared" si="38"/>
        <v>111546.81166190698</v>
      </c>
      <c r="AL181" s="313">
        <f t="shared" si="38"/>
        <v>112076.07873745228</v>
      </c>
      <c r="AM181" s="313">
        <f t="shared" si="38"/>
        <v>105166.55187446059</v>
      </c>
      <c r="AN181" s="313">
        <f t="shared" si="38"/>
        <v>102474.31122550995</v>
      </c>
      <c r="AO181" s="313">
        <f t="shared" si="38"/>
        <v>128197.34418537041</v>
      </c>
      <c r="AP181" s="313">
        <f t="shared" si="38"/>
        <v>123660.078747773</v>
      </c>
      <c r="AQ181" s="313">
        <f t="shared" si="38"/>
        <v>114971.55213993094</v>
      </c>
      <c r="AR181" s="313">
        <f t="shared" si="38"/>
        <v>142032.92577484477</v>
      </c>
      <c r="AS181" s="313">
        <f t="shared" si="38"/>
        <v>135367.49494632334</v>
      </c>
      <c r="AT181" s="313">
        <f t="shared" si="38"/>
        <v>134045.43871681529</v>
      </c>
      <c r="AU181" s="313">
        <f t="shared" si="38"/>
        <v>128785.55636693395</v>
      </c>
      <c r="AV181" s="313">
        <f t="shared" si="38"/>
        <v>147722.53042431458</v>
      </c>
      <c r="AW181" s="313">
        <f t="shared" si="38"/>
        <v>166482.94607899882</v>
      </c>
      <c r="AX181" s="313">
        <f t="shared" si="38"/>
        <v>162928.54515769781</v>
      </c>
    </row>
    <row r="182" spans="1:50" hidden="1" x14ac:dyDescent="0.2">
      <c r="A182" s="320" t="s">
        <v>923</v>
      </c>
      <c r="B182" s="321">
        <f t="shared" ref="B182:AG182" si="39">B177-SUM(B178:B181)</f>
        <v>-2.1827872842550278E-11</v>
      </c>
      <c r="C182" s="321">
        <f t="shared" si="39"/>
        <v>-1.4551915228366852E-11</v>
      </c>
      <c r="D182" s="321">
        <f t="shared" si="39"/>
        <v>0</v>
      </c>
      <c r="E182" s="321">
        <f t="shared" si="39"/>
        <v>7.2759576141834259E-12</v>
      </c>
      <c r="F182" s="321">
        <f t="shared" si="39"/>
        <v>0</v>
      </c>
      <c r="G182" s="321">
        <f t="shared" si="39"/>
        <v>-7.2759576141834259E-12</v>
      </c>
      <c r="H182" s="321">
        <f t="shared" si="39"/>
        <v>-1.4551915228366852E-11</v>
      </c>
      <c r="I182" s="321">
        <f t="shared" si="39"/>
        <v>0</v>
      </c>
      <c r="J182" s="321">
        <f t="shared" si="39"/>
        <v>1.4551915228366852E-11</v>
      </c>
      <c r="K182" s="321">
        <f t="shared" si="39"/>
        <v>-1.4551915228366852E-11</v>
      </c>
      <c r="L182" s="321">
        <f t="shared" si="39"/>
        <v>0</v>
      </c>
      <c r="M182" s="321">
        <f t="shared" si="39"/>
        <v>0</v>
      </c>
      <c r="N182" s="321">
        <f t="shared" si="39"/>
        <v>1.4551915228366852E-11</v>
      </c>
      <c r="O182" s="321">
        <f t="shared" si="39"/>
        <v>0</v>
      </c>
      <c r="P182" s="321">
        <f t="shared" si="39"/>
        <v>-1.4551915228366852E-11</v>
      </c>
      <c r="Q182" s="321">
        <f t="shared" si="39"/>
        <v>0</v>
      </c>
      <c r="R182" s="321">
        <f t="shared" si="39"/>
        <v>0</v>
      </c>
      <c r="S182" s="321">
        <f t="shared" si="39"/>
        <v>2.9103830456733704E-11</v>
      </c>
      <c r="T182" s="321">
        <f t="shared" si="39"/>
        <v>0</v>
      </c>
      <c r="U182" s="321">
        <f t="shared" si="39"/>
        <v>2.9103830456733704E-11</v>
      </c>
      <c r="V182" s="321">
        <f t="shared" si="39"/>
        <v>0</v>
      </c>
      <c r="W182" s="321">
        <f t="shared" si="39"/>
        <v>0</v>
      </c>
      <c r="X182" s="321">
        <f t="shared" si="39"/>
        <v>0</v>
      </c>
      <c r="Y182" s="321">
        <f t="shared" si="39"/>
        <v>1.4551915228366852E-11</v>
      </c>
      <c r="Z182" s="321">
        <f t="shared" si="39"/>
        <v>0</v>
      </c>
      <c r="AA182" s="321">
        <f t="shared" si="39"/>
        <v>1.4551915228366852E-11</v>
      </c>
      <c r="AB182" s="321">
        <f t="shared" si="39"/>
        <v>1.4551915228366852E-11</v>
      </c>
      <c r="AC182" s="321">
        <f t="shared" si="39"/>
        <v>0</v>
      </c>
      <c r="AD182" s="321">
        <f t="shared" si="39"/>
        <v>1.4551915228366852E-11</v>
      </c>
      <c r="AE182" s="321">
        <f t="shared" si="39"/>
        <v>4.3655745685100555E-11</v>
      </c>
      <c r="AF182" s="321">
        <f t="shared" si="39"/>
        <v>4.3655745685100555E-11</v>
      </c>
      <c r="AG182" s="321">
        <f t="shared" si="39"/>
        <v>1.4551915228366852E-11</v>
      </c>
      <c r="AH182" s="321">
        <f t="shared" ref="AH182:AX182" si="40">AH177-SUM(AH178:AH181)</f>
        <v>-2.9103830456733704E-11</v>
      </c>
      <c r="AI182" s="321">
        <f t="shared" si="40"/>
        <v>1.4551915228366852E-11</v>
      </c>
      <c r="AJ182" s="321">
        <f t="shared" si="40"/>
        <v>0</v>
      </c>
      <c r="AK182" s="321">
        <f t="shared" si="40"/>
        <v>0</v>
      </c>
      <c r="AL182" s="321">
        <f t="shared" si="40"/>
        <v>0</v>
      </c>
      <c r="AM182" s="321">
        <f t="shared" si="40"/>
        <v>0</v>
      </c>
      <c r="AN182" s="321">
        <f t="shared" si="40"/>
        <v>1.4551915228366852E-11</v>
      </c>
      <c r="AO182" s="321">
        <f t="shared" si="40"/>
        <v>0</v>
      </c>
      <c r="AP182" s="321">
        <f t="shared" si="40"/>
        <v>-1.3096723705530167E-10</v>
      </c>
      <c r="AQ182" s="321">
        <f t="shared" si="40"/>
        <v>-1.3096723705530167E-10</v>
      </c>
      <c r="AR182" s="321">
        <f t="shared" si="40"/>
        <v>-1.4551915228366852E-10</v>
      </c>
      <c r="AS182" s="321">
        <f t="shared" si="40"/>
        <v>-1.7462298274040222E-10</v>
      </c>
      <c r="AT182" s="321">
        <f t="shared" si="40"/>
        <v>0</v>
      </c>
      <c r="AU182" s="321">
        <f t="shared" si="40"/>
        <v>0</v>
      </c>
      <c r="AV182" s="321">
        <f t="shared" si="40"/>
        <v>0</v>
      </c>
      <c r="AW182" s="321">
        <f t="shared" si="40"/>
        <v>0</v>
      </c>
      <c r="AX182" s="321">
        <f t="shared" si="40"/>
        <v>0</v>
      </c>
    </row>
    <row r="183" spans="1:50" hidden="1" x14ac:dyDescent="0.2">
      <c r="A183" s="322" t="s">
        <v>927</v>
      </c>
      <c r="B183" s="319">
        <f t="shared" ref="B183:AG183" si="41">B123-B132-B134</f>
        <v>332440.39842773392</v>
      </c>
      <c r="C183" s="319">
        <f t="shared" si="41"/>
        <v>332464.42105039558</v>
      </c>
      <c r="D183" s="319">
        <f t="shared" si="41"/>
        <v>343266.49332912592</v>
      </c>
      <c r="E183" s="319">
        <f t="shared" si="41"/>
        <v>382193.82980909455</v>
      </c>
      <c r="F183" s="319">
        <f t="shared" si="41"/>
        <v>391837.86049617396</v>
      </c>
      <c r="G183" s="319">
        <f t="shared" si="41"/>
        <v>384761.50503850629</v>
      </c>
      <c r="H183" s="319">
        <f t="shared" si="41"/>
        <v>390316.61282025796</v>
      </c>
      <c r="I183" s="319">
        <f t="shared" si="41"/>
        <v>420493.98868429614</v>
      </c>
      <c r="J183" s="319">
        <f t="shared" si="41"/>
        <v>440664.94058694952</v>
      </c>
      <c r="K183" s="319">
        <f t="shared" si="41"/>
        <v>415970.73703708022</v>
      </c>
      <c r="L183" s="319">
        <f t="shared" si="41"/>
        <v>433722.82311646361</v>
      </c>
      <c r="M183" s="319">
        <f t="shared" si="41"/>
        <v>467359.40639280924</v>
      </c>
      <c r="N183" s="319">
        <f t="shared" si="41"/>
        <v>470281.60803770588</v>
      </c>
      <c r="O183" s="319">
        <f t="shared" si="41"/>
        <v>468222.19154522032</v>
      </c>
      <c r="P183" s="319">
        <f t="shared" si="41"/>
        <v>453521.59424976527</v>
      </c>
      <c r="Q183" s="319">
        <f t="shared" si="41"/>
        <v>544282.83091470262</v>
      </c>
      <c r="R183" s="319">
        <f t="shared" si="41"/>
        <v>523296.98997421539</v>
      </c>
      <c r="S183" s="319">
        <f t="shared" si="41"/>
        <v>484130.28413790633</v>
      </c>
      <c r="T183" s="319">
        <f t="shared" si="41"/>
        <v>481742.23471146665</v>
      </c>
      <c r="U183" s="319">
        <f t="shared" si="41"/>
        <v>535197.03317241068</v>
      </c>
      <c r="V183" s="319">
        <f t="shared" si="41"/>
        <v>545328.69746855483</v>
      </c>
      <c r="W183" s="319">
        <f t="shared" si="41"/>
        <v>524998.5061599632</v>
      </c>
      <c r="X183" s="319">
        <f t="shared" si="41"/>
        <v>505147.32744177594</v>
      </c>
      <c r="Y183" s="319">
        <f t="shared" si="41"/>
        <v>555679.4810939366</v>
      </c>
      <c r="Z183" s="319">
        <f t="shared" si="41"/>
        <v>581437.61790941481</v>
      </c>
      <c r="AA183" s="319">
        <f t="shared" si="41"/>
        <v>532292.5792212066</v>
      </c>
      <c r="AB183" s="319">
        <f t="shared" si="41"/>
        <v>514709.30959149823</v>
      </c>
      <c r="AC183" s="319">
        <f t="shared" si="41"/>
        <v>614923.46515186538</v>
      </c>
      <c r="AD183" s="319">
        <f t="shared" si="41"/>
        <v>604341.26266075578</v>
      </c>
      <c r="AE183" s="319">
        <f t="shared" si="41"/>
        <v>564710.36098099709</v>
      </c>
      <c r="AF183" s="319">
        <f t="shared" si="41"/>
        <v>563342.016248859</v>
      </c>
      <c r="AG183" s="319">
        <f t="shared" si="41"/>
        <v>637905.43511956313</v>
      </c>
      <c r="AH183" s="319">
        <f t="shared" ref="AH183:AX183" si="42">AH123-AH132-AH134</f>
        <v>643863.48349420831</v>
      </c>
      <c r="AI183" s="319">
        <f t="shared" si="42"/>
        <v>616019.15299459733</v>
      </c>
      <c r="AJ183" s="319">
        <f t="shared" si="42"/>
        <v>609451.89231377398</v>
      </c>
      <c r="AK183" s="319">
        <f t="shared" si="42"/>
        <v>677863.73465389386</v>
      </c>
      <c r="AL183" s="319">
        <f t="shared" si="42"/>
        <v>690299.61795346532</v>
      </c>
      <c r="AM183" s="319">
        <f t="shared" si="42"/>
        <v>646692.26024934382</v>
      </c>
      <c r="AN183" s="319">
        <f t="shared" si="42"/>
        <v>648774.47265151388</v>
      </c>
      <c r="AO183" s="319">
        <f t="shared" si="42"/>
        <v>809570.1247706142</v>
      </c>
      <c r="AP183" s="319">
        <f t="shared" si="42"/>
        <v>735543.1983500215</v>
      </c>
      <c r="AQ183" s="319">
        <f t="shared" si="42"/>
        <v>482580.41256913886</v>
      </c>
      <c r="AR183" s="319">
        <f t="shared" si="42"/>
        <v>637115.82383338665</v>
      </c>
      <c r="AS183" s="319">
        <f t="shared" si="42"/>
        <v>775000.74953218235</v>
      </c>
      <c r="AT183" s="319">
        <f t="shared" si="42"/>
        <v>815834.18000770919</v>
      </c>
      <c r="AU183" s="319">
        <f t="shared" si="42"/>
        <v>755041.74715909606</v>
      </c>
      <c r="AV183" s="319">
        <f t="shared" si="42"/>
        <v>833567.95093607006</v>
      </c>
      <c r="AW183" s="319">
        <f t="shared" si="42"/>
        <v>936610.65359466569</v>
      </c>
      <c r="AX183" s="319" t="e">
        <f t="shared" si="42"/>
        <v>#VALUE!</v>
      </c>
    </row>
    <row r="184" spans="1:50" hidden="1" x14ac:dyDescent="0.2">
      <c r="A184" s="11" t="s">
        <v>241</v>
      </c>
      <c r="B184" s="313">
        <f t="shared" ref="B184:AG184" si="43">B7-B16-B18</f>
        <v>200955.1524201952</v>
      </c>
      <c r="C184" s="313">
        <f t="shared" si="43"/>
        <v>208677.10700222431</v>
      </c>
      <c r="D184" s="313">
        <f t="shared" si="43"/>
        <v>216398.32528169933</v>
      </c>
      <c r="E184" s="313">
        <f t="shared" si="43"/>
        <v>248853.46864132708</v>
      </c>
      <c r="F184" s="313">
        <f t="shared" si="43"/>
        <v>241543.03696233302</v>
      </c>
      <c r="G184" s="313">
        <f t="shared" si="43"/>
        <v>247138.85491221884</v>
      </c>
      <c r="H184" s="313">
        <f t="shared" si="43"/>
        <v>247720.10901340269</v>
      </c>
      <c r="I184" s="313">
        <f t="shared" si="43"/>
        <v>270169.53978797316</v>
      </c>
      <c r="J184" s="313">
        <f t="shared" si="43"/>
        <v>274405.82486129686</v>
      </c>
      <c r="K184" s="313">
        <f t="shared" si="43"/>
        <v>263560.89352629497</v>
      </c>
      <c r="L184" s="313">
        <f t="shared" si="43"/>
        <v>277899.93816147844</v>
      </c>
      <c r="M184" s="313">
        <f t="shared" si="43"/>
        <v>297998.11544717458</v>
      </c>
      <c r="N184" s="313">
        <f t="shared" si="43"/>
        <v>286900.36049134645</v>
      </c>
      <c r="O184" s="313">
        <f t="shared" si="43"/>
        <v>291422.6576165717</v>
      </c>
      <c r="P184" s="313">
        <f t="shared" si="43"/>
        <v>277927.72548430704</v>
      </c>
      <c r="Q184" s="313">
        <f t="shared" si="43"/>
        <v>351761.61779505061</v>
      </c>
      <c r="R184" s="313">
        <f t="shared" si="43"/>
        <v>316450.57748776261</v>
      </c>
      <c r="S184" s="313">
        <f t="shared" si="43"/>
        <v>299518.73368922184</v>
      </c>
      <c r="T184" s="313">
        <f t="shared" si="43"/>
        <v>292826.26605064992</v>
      </c>
      <c r="U184" s="313">
        <f t="shared" si="43"/>
        <v>328233.32753604511</v>
      </c>
      <c r="V184" s="313">
        <f t="shared" si="43"/>
        <v>324767.53749560419</v>
      </c>
      <c r="W184" s="313">
        <f t="shared" si="43"/>
        <v>315988.63476127293</v>
      </c>
      <c r="X184" s="313">
        <f t="shared" si="43"/>
        <v>301806.35692969151</v>
      </c>
      <c r="Y184" s="313">
        <f t="shared" si="43"/>
        <v>332850.41455098015</v>
      </c>
      <c r="Z184" s="313">
        <f t="shared" si="43"/>
        <v>343445.9095857655</v>
      </c>
      <c r="AA184" s="313">
        <f t="shared" si="43"/>
        <v>320805.36158666824</v>
      </c>
      <c r="AB184" s="313">
        <f t="shared" si="43"/>
        <v>302427.70836690045</v>
      </c>
      <c r="AC184" s="313">
        <f t="shared" si="43"/>
        <v>390476.38096046966</v>
      </c>
      <c r="AD184" s="313">
        <f t="shared" si="43"/>
        <v>350670.47660255543</v>
      </c>
      <c r="AE184" s="313">
        <f t="shared" si="43"/>
        <v>336041.46338850399</v>
      </c>
      <c r="AF184" s="313">
        <f t="shared" si="43"/>
        <v>332037.28012588597</v>
      </c>
      <c r="AG184" s="313">
        <f t="shared" si="43"/>
        <v>394891.57375747699</v>
      </c>
      <c r="AH184" s="313">
        <f t="shared" ref="AH184:AX184" si="44">AH7-AH16-AH18</f>
        <v>384271.57513381611</v>
      </c>
      <c r="AI184" s="313">
        <f t="shared" si="44"/>
        <v>375720.65889150358</v>
      </c>
      <c r="AJ184" s="313">
        <f t="shared" si="44"/>
        <v>370110.03170492442</v>
      </c>
      <c r="AK184" s="313">
        <f t="shared" si="44"/>
        <v>422331.51930908393</v>
      </c>
      <c r="AL184" s="313">
        <f t="shared" si="44"/>
        <v>404175.37516235781</v>
      </c>
      <c r="AM184" s="313">
        <f t="shared" si="44"/>
        <v>385204.54943351872</v>
      </c>
      <c r="AN184" s="313">
        <f t="shared" si="44"/>
        <v>385486.63867083413</v>
      </c>
      <c r="AO184" s="313">
        <f t="shared" si="44"/>
        <v>519338.87702819682</v>
      </c>
      <c r="AP184" s="313">
        <f t="shared" si="44"/>
        <v>421359.29196763993</v>
      </c>
      <c r="AQ184" s="313">
        <f t="shared" si="44"/>
        <v>275046.29654235131</v>
      </c>
      <c r="AR184" s="313">
        <f t="shared" si="44"/>
        <v>369507.05263194989</v>
      </c>
      <c r="AS184" s="313">
        <f t="shared" si="44"/>
        <v>477557.95211275795</v>
      </c>
      <c r="AT184" s="313">
        <f t="shared" si="44"/>
        <v>476178.56068996497</v>
      </c>
      <c r="AU184" s="313">
        <f t="shared" si="44"/>
        <v>460046.2750344713</v>
      </c>
      <c r="AV184" s="313">
        <f t="shared" si="44"/>
        <v>488539.15074470703</v>
      </c>
      <c r="AW184" s="313">
        <f t="shared" si="44"/>
        <v>584538.6551337525</v>
      </c>
      <c r="AX184" s="313" t="e">
        <f t="shared" si="44"/>
        <v>#VALUE!</v>
      </c>
    </row>
    <row r="185" spans="1:50" hidden="1" x14ac:dyDescent="0.2">
      <c r="A185" s="11" t="s">
        <v>916</v>
      </c>
      <c r="B185" s="313">
        <f t="shared" ref="B185:AG185" si="45">B36-B47-B45</f>
        <v>16037.060081773605</v>
      </c>
      <c r="C185" s="313">
        <f t="shared" si="45"/>
        <v>15061.814544812796</v>
      </c>
      <c r="D185" s="313">
        <f t="shared" si="45"/>
        <v>15869.236656607365</v>
      </c>
      <c r="E185" s="313">
        <f t="shared" si="45"/>
        <v>17482.522716806237</v>
      </c>
      <c r="F185" s="313">
        <f t="shared" si="45"/>
        <v>18556.531573984899</v>
      </c>
      <c r="G185" s="313">
        <f t="shared" si="45"/>
        <v>17764.162045126326</v>
      </c>
      <c r="H185" s="313">
        <f t="shared" si="45"/>
        <v>18510.348930562588</v>
      </c>
      <c r="I185" s="313">
        <f t="shared" si="45"/>
        <v>20273.171450326139</v>
      </c>
      <c r="J185" s="313">
        <f t="shared" si="45"/>
        <v>21566.246387020619</v>
      </c>
      <c r="K185" s="313">
        <f t="shared" si="45"/>
        <v>20463.463179221784</v>
      </c>
      <c r="L185" s="313">
        <f t="shared" si="45"/>
        <v>21083.524334176618</v>
      </c>
      <c r="M185" s="313">
        <f t="shared" si="45"/>
        <v>23144.344099580951</v>
      </c>
      <c r="N185" s="313">
        <f t="shared" si="45"/>
        <v>24348.21703660988</v>
      </c>
      <c r="O185" s="313">
        <f t="shared" si="45"/>
        <v>23462.856727552924</v>
      </c>
      <c r="P185" s="313">
        <f t="shared" si="45"/>
        <v>24124.300585171084</v>
      </c>
      <c r="Q185" s="313">
        <f t="shared" si="45"/>
        <v>26363.257650666172</v>
      </c>
      <c r="R185" s="313">
        <f t="shared" si="45"/>
        <v>27413.273769863645</v>
      </c>
      <c r="S185" s="313">
        <f t="shared" si="45"/>
        <v>25872.425736113641</v>
      </c>
      <c r="T185" s="313">
        <f t="shared" si="45"/>
        <v>26598.124492950697</v>
      </c>
      <c r="U185" s="313">
        <f t="shared" si="45"/>
        <v>29033.731001071927</v>
      </c>
      <c r="V185" s="313">
        <f t="shared" si="45"/>
        <v>30998.759500011995</v>
      </c>
      <c r="W185" s="313">
        <f t="shared" si="45"/>
        <v>29280.666682143674</v>
      </c>
      <c r="X185" s="313">
        <f t="shared" si="45"/>
        <v>29568.092777085036</v>
      </c>
      <c r="Y185" s="313">
        <f t="shared" si="45"/>
        <v>32196.708040759266</v>
      </c>
      <c r="Z185" s="313">
        <f t="shared" si="45"/>
        <v>33354.676755463966</v>
      </c>
      <c r="AA185" s="313">
        <f t="shared" si="45"/>
        <v>30564.717838218683</v>
      </c>
      <c r="AB185" s="313">
        <f t="shared" si="45"/>
        <v>31297.59352780195</v>
      </c>
      <c r="AC185" s="313">
        <f t="shared" si="45"/>
        <v>33116.099878515335</v>
      </c>
      <c r="AD185" s="313">
        <f t="shared" si="45"/>
        <v>38495.118908070785</v>
      </c>
      <c r="AE185" s="313">
        <f t="shared" si="45"/>
        <v>35307.585140253308</v>
      </c>
      <c r="AF185" s="313">
        <f t="shared" si="45"/>
        <v>35673.134317012104</v>
      </c>
      <c r="AG185" s="313">
        <f t="shared" si="45"/>
        <v>37202.170634663715</v>
      </c>
      <c r="AH185" s="313">
        <f t="shared" ref="AH185:AX185" si="46">AH36-AH47-AH45</f>
        <v>33276.030703392214</v>
      </c>
      <c r="AI185" s="313">
        <f t="shared" si="46"/>
        <v>30782.856721895296</v>
      </c>
      <c r="AJ185" s="313">
        <f t="shared" si="46"/>
        <v>30838.408969798584</v>
      </c>
      <c r="AK185" s="313">
        <f t="shared" si="46"/>
        <v>33616.420604913947</v>
      </c>
      <c r="AL185" s="313">
        <f t="shared" si="46"/>
        <v>37305.322852990284</v>
      </c>
      <c r="AM185" s="313">
        <f t="shared" si="46"/>
        <v>33976.124360492897</v>
      </c>
      <c r="AN185" s="313">
        <f t="shared" si="46"/>
        <v>34953.978151496296</v>
      </c>
      <c r="AO185" s="313">
        <f t="shared" si="46"/>
        <v>44984.691635020601</v>
      </c>
      <c r="AP185" s="313">
        <f t="shared" si="46"/>
        <v>34869.628000109326</v>
      </c>
      <c r="AQ185" s="313">
        <f t="shared" si="46"/>
        <v>20172.743842395575</v>
      </c>
      <c r="AR185" s="313">
        <f t="shared" si="46"/>
        <v>34991.814186658616</v>
      </c>
      <c r="AS185" s="313">
        <f t="shared" si="46"/>
        <v>38051.413970836416</v>
      </c>
      <c r="AT185" s="313">
        <f t="shared" si="46"/>
        <v>34933.48691295</v>
      </c>
      <c r="AU185" s="313">
        <f t="shared" si="46"/>
        <v>29428.003122340015</v>
      </c>
      <c r="AV185" s="313">
        <f t="shared" si="46"/>
        <v>31499.809214079985</v>
      </c>
      <c r="AW185" s="313">
        <f t="shared" si="46"/>
        <v>41366.009098740062</v>
      </c>
      <c r="AX185" s="313" t="e">
        <f t="shared" si="46"/>
        <v>#VALUE!</v>
      </c>
    </row>
    <row r="186" spans="1:50" hidden="1" x14ac:dyDescent="0.2">
      <c r="A186" s="11" t="s">
        <v>363</v>
      </c>
      <c r="B186" s="313">
        <f t="shared" ref="B186:AG186" si="47">B65-B74-B76</f>
        <v>90257.483963311635</v>
      </c>
      <c r="C186" s="313">
        <f t="shared" si="47"/>
        <v>89022.346239045306</v>
      </c>
      <c r="D186" s="313">
        <f t="shared" si="47"/>
        <v>89846.897832424336</v>
      </c>
      <c r="E186" s="313">
        <f t="shared" si="47"/>
        <v>93965.460791008954</v>
      </c>
      <c r="F186" s="313">
        <f t="shared" si="47"/>
        <v>102319.38916995995</v>
      </c>
      <c r="G186" s="313">
        <f t="shared" si="47"/>
        <v>96333.011820144602</v>
      </c>
      <c r="H186" s="313">
        <f t="shared" si="47"/>
        <v>100431.97747672873</v>
      </c>
      <c r="I186" s="313">
        <f t="shared" si="47"/>
        <v>104482.57005147391</v>
      </c>
      <c r="J186" s="313">
        <f t="shared" si="47"/>
        <v>112458.6719553657</v>
      </c>
      <c r="K186" s="313">
        <f t="shared" si="47"/>
        <v>106389.5727686468</v>
      </c>
      <c r="L186" s="313">
        <f t="shared" si="47"/>
        <v>108969.69140730107</v>
      </c>
      <c r="M186" s="313">
        <f t="shared" si="47"/>
        <v>117855.51116866387</v>
      </c>
      <c r="N186" s="313">
        <f t="shared" si="47"/>
        <v>123199.86259586865</v>
      </c>
      <c r="O186" s="313">
        <f t="shared" si="47"/>
        <v>122662.8194096205</v>
      </c>
      <c r="P186" s="313">
        <f t="shared" si="47"/>
        <v>121024.94181325911</v>
      </c>
      <c r="Q186" s="313">
        <f t="shared" si="47"/>
        <v>135072.9406010558</v>
      </c>
      <c r="R186" s="313">
        <f t="shared" si="47"/>
        <v>138739.90129687643</v>
      </c>
      <c r="S186" s="313">
        <f t="shared" si="47"/>
        <v>126338.82548054161</v>
      </c>
      <c r="T186" s="313">
        <f t="shared" si="47"/>
        <v>129377.27125120092</v>
      </c>
      <c r="U186" s="313">
        <f t="shared" si="47"/>
        <v>141767.15775465677</v>
      </c>
      <c r="V186" s="313">
        <f t="shared" si="47"/>
        <v>145751.94803406918</v>
      </c>
      <c r="W186" s="313">
        <f t="shared" si="47"/>
        <v>142985.31896852347</v>
      </c>
      <c r="X186" s="313">
        <f t="shared" si="47"/>
        <v>138918.86031078003</v>
      </c>
      <c r="Y186" s="313">
        <f t="shared" si="47"/>
        <v>148153.04730529001</v>
      </c>
      <c r="Z186" s="313">
        <f t="shared" si="47"/>
        <v>157134.98212768752</v>
      </c>
      <c r="AA186" s="313">
        <f t="shared" si="47"/>
        <v>141365.79161473174</v>
      </c>
      <c r="AB186" s="313">
        <f t="shared" si="47"/>
        <v>142567.9142800082</v>
      </c>
      <c r="AC186" s="313">
        <f t="shared" si="47"/>
        <v>153450.51018230271</v>
      </c>
      <c r="AD186" s="313">
        <f t="shared" si="47"/>
        <v>165867.04795020563</v>
      </c>
      <c r="AE186" s="313">
        <f t="shared" si="47"/>
        <v>153549.05716530606</v>
      </c>
      <c r="AF186" s="313">
        <f t="shared" si="47"/>
        <v>153596.51428802434</v>
      </c>
      <c r="AG186" s="313">
        <f t="shared" si="47"/>
        <v>162408.06893255733</v>
      </c>
      <c r="AH186" s="313">
        <f t="shared" ref="AH186:AX186" si="48">AH65-AH74-AH76</f>
        <v>171934.92248082111</v>
      </c>
      <c r="AI186" s="313">
        <f t="shared" si="48"/>
        <v>162332.45397083659</v>
      </c>
      <c r="AJ186" s="313">
        <f t="shared" si="48"/>
        <v>163518.6072669779</v>
      </c>
      <c r="AK186" s="313">
        <f t="shared" si="48"/>
        <v>175433.08507636629</v>
      </c>
      <c r="AL186" s="313">
        <f t="shared" si="48"/>
        <v>185558.60162470344</v>
      </c>
      <c r="AM186" s="313">
        <f t="shared" si="48"/>
        <v>175323.25060310538</v>
      </c>
      <c r="AN186" s="313">
        <f t="shared" si="48"/>
        <v>176668.13500618518</v>
      </c>
      <c r="AO186" s="313">
        <f t="shared" si="48"/>
        <v>189496.50940787556</v>
      </c>
      <c r="AP186" s="313">
        <f t="shared" si="48"/>
        <v>197652.35211175613</v>
      </c>
      <c r="AQ186" s="313">
        <f t="shared" si="48"/>
        <v>148243.56119421986</v>
      </c>
      <c r="AR186" s="313">
        <f t="shared" si="48"/>
        <v>180550.44813392492</v>
      </c>
      <c r="AS186" s="313">
        <f t="shared" si="48"/>
        <v>212058.07943768438</v>
      </c>
      <c r="AT186" s="313">
        <f t="shared" si="48"/>
        <v>222821.60798960947</v>
      </c>
      <c r="AU186" s="313">
        <f t="shared" si="48"/>
        <v>209620.97666721875</v>
      </c>
      <c r="AV186" s="313">
        <f t="shared" si="48"/>
        <v>246405.03232659772</v>
      </c>
      <c r="AW186" s="313">
        <f t="shared" si="48"/>
        <v>248327.31440317191</v>
      </c>
      <c r="AX186" s="313" t="e">
        <f t="shared" si="48"/>
        <v>#VALUE!</v>
      </c>
    </row>
    <row r="187" spans="1:50" hidden="1" x14ac:dyDescent="0.2">
      <c r="A187" s="11" t="s">
        <v>364</v>
      </c>
      <c r="B187" s="313">
        <f t="shared" ref="B187:AG187" si="49">B94-B103-B105</f>
        <v>25190.701962453481</v>
      </c>
      <c r="C187" s="313">
        <f t="shared" si="49"/>
        <v>19703.153264313107</v>
      </c>
      <c r="D187" s="313">
        <f t="shared" si="49"/>
        <v>21152.033558394862</v>
      </c>
      <c r="E187" s="313">
        <f t="shared" si="49"/>
        <v>21892.377659952293</v>
      </c>
      <c r="F187" s="313">
        <f t="shared" si="49"/>
        <v>29418.902789896172</v>
      </c>
      <c r="G187" s="313">
        <f t="shared" si="49"/>
        <v>23525.476261016491</v>
      </c>
      <c r="H187" s="313">
        <f t="shared" si="49"/>
        <v>23654.177399563956</v>
      </c>
      <c r="I187" s="313">
        <f t="shared" si="49"/>
        <v>25568.707394522935</v>
      </c>
      <c r="J187" s="313">
        <f t="shared" si="49"/>
        <v>32234.197383266372</v>
      </c>
      <c r="K187" s="313">
        <f t="shared" si="49"/>
        <v>25556.807562916594</v>
      </c>
      <c r="L187" s="313">
        <f t="shared" si="49"/>
        <v>25769.669213507408</v>
      </c>
      <c r="M187" s="313">
        <f t="shared" si="49"/>
        <v>28361.435677389796</v>
      </c>
      <c r="N187" s="313">
        <f t="shared" si="49"/>
        <v>35833.167913880905</v>
      </c>
      <c r="O187" s="313">
        <f t="shared" si="49"/>
        <v>30673.85779147521</v>
      </c>
      <c r="P187" s="313">
        <f t="shared" si="49"/>
        <v>30444.626367028104</v>
      </c>
      <c r="Q187" s="313">
        <f t="shared" si="49"/>
        <v>31085.014867929953</v>
      </c>
      <c r="R187" s="313">
        <f t="shared" si="49"/>
        <v>40693.237419712823</v>
      </c>
      <c r="S187" s="313">
        <f t="shared" si="49"/>
        <v>32400.299232029247</v>
      </c>
      <c r="T187" s="313">
        <f t="shared" si="49"/>
        <v>32940.572916665064</v>
      </c>
      <c r="U187" s="313">
        <f t="shared" si="49"/>
        <v>36162.816880636921</v>
      </c>
      <c r="V187" s="313">
        <f t="shared" si="49"/>
        <v>43810.452438869557</v>
      </c>
      <c r="W187" s="313">
        <f t="shared" si="49"/>
        <v>36743.88574802324</v>
      </c>
      <c r="X187" s="313">
        <f t="shared" si="49"/>
        <v>34854.017424219259</v>
      </c>
      <c r="Y187" s="313">
        <f t="shared" si="49"/>
        <v>42479.311196907183</v>
      </c>
      <c r="Z187" s="313">
        <f t="shared" si="49"/>
        <v>47502.049440497925</v>
      </c>
      <c r="AA187" s="313">
        <f t="shared" si="49"/>
        <v>39556.708181587972</v>
      </c>
      <c r="AB187" s="313">
        <f t="shared" si="49"/>
        <v>38416.093416787502</v>
      </c>
      <c r="AC187" s="313">
        <f t="shared" si="49"/>
        <v>37880.474130577612</v>
      </c>
      <c r="AD187" s="313">
        <f t="shared" si="49"/>
        <v>49308.619199923909</v>
      </c>
      <c r="AE187" s="313">
        <f t="shared" si="49"/>
        <v>39812.255286933658</v>
      </c>
      <c r="AF187" s="313">
        <f t="shared" si="49"/>
        <v>42035.087517936583</v>
      </c>
      <c r="AG187" s="313">
        <f t="shared" si="49"/>
        <v>43403.621794864921</v>
      </c>
      <c r="AH187" s="313">
        <f t="shared" ref="AH187:AX187" si="50">AH94-AH103-AH105</f>
        <v>54380.955176178744</v>
      </c>
      <c r="AI187" s="313">
        <f t="shared" si="50"/>
        <v>47183.183410361831</v>
      </c>
      <c r="AJ187" s="313">
        <f t="shared" si="50"/>
        <v>44984.844372073101</v>
      </c>
      <c r="AK187" s="313">
        <f t="shared" si="50"/>
        <v>46482.709663529589</v>
      </c>
      <c r="AL187" s="313">
        <f t="shared" si="50"/>
        <v>63260.318313413853</v>
      </c>
      <c r="AM187" s="313">
        <f t="shared" si="50"/>
        <v>52188.335852226795</v>
      </c>
      <c r="AN187" s="313">
        <f t="shared" si="50"/>
        <v>51665.720822998272</v>
      </c>
      <c r="AO187" s="313">
        <f t="shared" si="50"/>
        <v>55750.046699521205</v>
      </c>
      <c r="AP187" s="313">
        <f t="shared" si="50"/>
        <v>81661.926270516007</v>
      </c>
      <c r="AQ187" s="313">
        <f t="shared" si="50"/>
        <v>39117.810990172031</v>
      </c>
      <c r="AR187" s="313">
        <f t="shared" si="50"/>
        <v>52066.508880853209</v>
      </c>
      <c r="AS187" s="313">
        <f t="shared" si="50"/>
        <v>47333.304010903528</v>
      </c>
      <c r="AT187" s="313">
        <f t="shared" si="50"/>
        <v>81900.524415184715</v>
      </c>
      <c r="AU187" s="313">
        <f t="shared" si="50"/>
        <v>55946.492335066083</v>
      </c>
      <c r="AV187" s="313">
        <f t="shared" si="50"/>
        <v>67123.958650685425</v>
      </c>
      <c r="AW187" s="313">
        <f t="shared" si="50"/>
        <v>62378.674959001182</v>
      </c>
      <c r="AX187" s="313" t="e">
        <f t="shared" si="50"/>
        <v>#VALUE!</v>
      </c>
    </row>
    <row r="188" spans="1:50" hidden="1" x14ac:dyDescent="0.2">
      <c r="A188" s="320" t="s">
        <v>923</v>
      </c>
      <c r="B188" s="321">
        <f>B183-SUM(B184:B187)</f>
        <v>0</v>
      </c>
      <c r="C188" s="321">
        <f t="shared" ref="C188:AX188" si="51">C183-SUM(C184:C187)</f>
        <v>0</v>
      </c>
      <c r="D188" s="321">
        <f t="shared" si="51"/>
        <v>0</v>
      </c>
      <c r="E188" s="321">
        <f t="shared" si="51"/>
        <v>0</v>
      </c>
      <c r="F188" s="321">
        <f t="shared" si="51"/>
        <v>0</v>
      </c>
      <c r="G188" s="321">
        <f t="shared" si="51"/>
        <v>0</v>
      </c>
      <c r="H188" s="321">
        <f t="shared" si="51"/>
        <v>0</v>
      </c>
      <c r="I188" s="321">
        <f t="shared" si="51"/>
        <v>0</v>
      </c>
      <c r="J188" s="321">
        <f t="shared" si="51"/>
        <v>0</v>
      </c>
      <c r="K188" s="321">
        <f t="shared" si="51"/>
        <v>0</v>
      </c>
      <c r="L188" s="321">
        <f t="shared" si="51"/>
        <v>0</v>
      </c>
      <c r="M188" s="321">
        <f t="shared" si="51"/>
        <v>0</v>
      </c>
      <c r="N188" s="321">
        <f t="shared" si="51"/>
        <v>0</v>
      </c>
      <c r="O188" s="321">
        <f t="shared" si="51"/>
        <v>0</v>
      </c>
      <c r="P188" s="321">
        <f t="shared" si="51"/>
        <v>0</v>
      </c>
      <c r="Q188" s="321">
        <f t="shared" si="51"/>
        <v>0</v>
      </c>
      <c r="R188" s="321">
        <f t="shared" si="51"/>
        <v>0</v>
      </c>
      <c r="S188" s="321">
        <f t="shared" si="51"/>
        <v>0</v>
      </c>
      <c r="T188" s="321">
        <f t="shared" si="51"/>
        <v>0</v>
      </c>
      <c r="U188" s="321">
        <f t="shared" si="51"/>
        <v>0</v>
      </c>
      <c r="V188" s="321">
        <f t="shared" si="51"/>
        <v>0</v>
      </c>
      <c r="W188" s="321">
        <f t="shared" si="51"/>
        <v>0</v>
      </c>
      <c r="X188" s="321">
        <f t="shared" si="51"/>
        <v>0</v>
      </c>
      <c r="Y188" s="321">
        <f t="shared" si="51"/>
        <v>0</v>
      </c>
      <c r="Z188" s="321">
        <f t="shared" si="51"/>
        <v>0</v>
      </c>
      <c r="AA188" s="321">
        <f t="shared" si="51"/>
        <v>0</v>
      </c>
      <c r="AB188" s="321">
        <f t="shared" si="51"/>
        <v>0</v>
      </c>
      <c r="AC188" s="321">
        <f t="shared" si="51"/>
        <v>0</v>
      </c>
      <c r="AD188" s="321">
        <f t="shared" si="51"/>
        <v>0</v>
      </c>
      <c r="AE188" s="321">
        <f t="shared" si="51"/>
        <v>0</v>
      </c>
      <c r="AF188" s="321">
        <f t="shared" si="51"/>
        <v>0</v>
      </c>
      <c r="AG188" s="321">
        <f t="shared" si="51"/>
        <v>0</v>
      </c>
      <c r="AH188" s="321">
        <f t="shared" si="51"/>
        <v>0</v>
      </c>
      <c r="AI188" s="321">
        <f t="shared" si="51"/>
        <v>0</v>
      </c>
      <c r="AJ188" s="321">
        <f t="shared" si="51"/>
        <v>0</v>
      </c>
      <c r="AK188" s="321">
        <f t="shared" si="51"/>
        <v>0</v>
      </c>
      <c r="AL188" s="321">
        <f t="shared" si="51"/>
        <v>0</v>
      </c>
      <c r="AM188" s="321">
        <f t="shared" si="51"/>
        <v>0</v>
      </c>
      <c r="AN188" s="321">
        <f t="shared" si="51"/>
        <v>0</v>
      </c>
      <c r="AO188" s="321">
        <f t="shared" si="51"/>
        <v>0</v>
      </c>
      <c r="AP188" s="321">
        <f t="shared" si="51"/>
        <v>0</v>
      </c>
      <c r="AQ188" s="321">
        <f t="shared" si="51"/>
        <v>0</v>
      </c>
      <c r="AR188" s="321">
        <f t="shared" si="51"/>
        <v>0</v>
      </c>
      <c r="AS188" s="321">
        <f t="shared" si="51"/>
        <v>0</v>
      </c>
      <c r="AT188" s="321">
        <f t="shared" si="51"/>
        <v>0</v>
      </c>
      <c r="AU188" s="321">
        <f t="shared" si="51"/>
        <v>0</v>
      </c>
      <c r="AV188" s="321">
        <f t="shared" si="51"/>
        <v>0</v>
      </c>
      <c r="AW188" s="321">
        <f t="shared" si="51"/>
        <v>0</v>
      </c>
      <c r="AX188" s="321" t="e">
        <f t="shared" si="51"/>
        <v>#VALUE!</v>
      </c>
    </row>
    <row r="189" spans="1:50" hidden="1" x14ac:dyDescent="0.2">
      <c r="A189" s="322" t="s">
        <v>928</v>
      </c>
      <c r="B189" s="319">
        <f t="shared" ref="B189:AG189" si="52">B136-B140-B142</f>
        <v>304646.75252285367</v>
      </c>
      <c r="C189" s="319">
        <f t="shared" si="52"/>
        <v>311346.2205326737</v>
      </c>
      <c r="D189" s="319">
        <f t="shared" si="52"/>
        <v>330852.55520832312</v>
      </c>
      <c r="E189" s="319">
        <f t="shared" si="52"/>
        <v>356022.69094967504</v>
      </c>
      <c r="F189" s="319">
        <f t="shared" si="52"/>
        <v>321610.12022294849</v>
      </c>
      <c r="G189" s="319">
        <f t="shared" si="52"/>
        <v>357659.11577326187</v>
      </c>
      <c r="H189" s="319">
        <f t="shared" si="52"/>
        <v>364358.53547848051</v>
      </c>
      <c r="I189" s="319">
        <f t="shared" si="52"/>
        <v>390562.55051291065</v>
      </c>
      <c r="J189" s="319">
        <f t="shared" si="52"/>
        <v>376081.42922293994</v>
      </c>
      <c r="K189" s="319">
        <f t="shared" si="52"/>
        <v>395528.83443116199</v>
      </c>
      <c r="L189" s="319">
        <f t="shared" si="52"/>
        <v>410991.33915397507</v>
      </c>
      <c r="M189" s="319">
        <f t="shared" si="52"/>
        <v>428247.29036074737</v>
      </c>
      <c r="N189" s="319">
        <f t="shared" si="52"/>
        <v>408285.85658196965</v>
      </c>
      <c r="O189" s="319">
        <f t="shared" si="52"/>
        <v>439448.96170292725</v>
      </c>
      <c r="P189" s="319">
        <f t="shared" si="52"/>
        <v>456898.53791834507</v>
      </c>
      <c r="Q189" s="319">
        <f t="shared" si="52"/>
        <v>498005.08194444713</v>
      </c>
      <c r="R189" s="319">
        <f t="shared" si="52"/>
        <v>465991.93084442924</v>
      </c>
      <c r="S189" s="319">
        <f t="shared" si="52"/>
        <v>485202.94749850983</v>
      </c>
      <c r="T189" s="319">
        <f t="shared" si="52"/>
        <v>532527.03885101131</v>
      </c>
      <c r="U189" s="319">
        <f t="shared" si="52"/>
        <v>541261.42110620218</v>
      </c>
      <c r="V189" s="319">
        <f t="shared" si="52"/>
        <v>465504.37187878066</v>
      </c>
      <c r="W189" s="319">
        <f t="shared" si="52"/>
        <v>530550.33422967792</v>
      </c>
      <c r="X189" s="319">
        <f t="shared" si="52"/>
        <v>523507.00272375857</v>
      </c>
      <c r="Y189" s="319">
        <f t="shared" si="52"/>
        <v>664728.40975066705</v>
      </c>
      <c r="Z189" s="319">
        <f t="shared" si="52"/>
        <v>527761.26153162145</v>
      </c>
      <c r="AA189" s="319">
        <f t="shared" si="52"/>
        <v>558576.92649134074</v>
      </c>
      <c r="AB189" s="319">
        <f t="shared" si="52"/>
        <v>563538.11079914635</v>
      </c>
      <c r="AC189" s="319">
        <f t="shared" si="52"/>
        <v>703736.05273019755</v>
      </c>
      <c r="AD189" s="319">
        <f t="shared" si="52"/>
        <v>553458.72554862406</v>
      </c>
      <c r="AE189" s="319">
        <f t="shared" si="52"/>
        <v>630906.38239984587</v>
      </c>
      <c r="AF189" s="319">
        <f t="shared" si="52"/>
        <v>603109.79665845819</v>
      </c>
      <c r="AG189" s="319">
        <f t="shared" si="52"/>
        <v>693174.73134687182</v>
      </c>
      <c r="AH189" s="319">
        <f t="shared" ref="AH189:AX189" si="53">AH136-AH140-AH142</f>
        <v>591076.28702932375</v>
      </c>
      <c r="AI189" s="319">
        <f t="shared" si="53"/>
        <v>621498.34795920621</v>
      </c>
      <c r="AJ189" s="319">
        <f t="shared" si="53"/>
        <v>664807.23026410746</v>
      </c>
      <c r="AK189" s="319">
        <f t="shared" si="53"/>
        <v>683039.09297453426</v>
      </c>
      <c r="AL189" s="319">
        <f t="shared" si="53"/>
        <v>631445.0513408999</v>
      </c>
      <c r="AM189" s="319">
        <f t="shared" si="53"/>
        <v>654617.39113251702</v>
      </c>
      <c r="AN189" s="319">
        <f t="shared" si="53"/>
        <v>693825.16071669757</v>
      </c>
      <c r="AO189" s="319">
        <f t="shared" si="53"/>
        <v>823215.36795353831</v>
      </c>
      <c r="AP189" s="319">
        <f t="shared" si="53"/>
        <v>657034.74826277222</v>
      </c>
      <c r="AQ189" s="319">
        <f t="shared" si="53"/>
        <v>886052.27320343861</v>
      </c>
      <c r="AR189" s="319">
        <f t="shared" si="53"/>
        <v>810193.47748130444</v>
      </c>
      <c r="AS189" s="319">
        <f t="shared" si="53"/>
        <v>869391.7557500063</v>
      </c>
      <c r="AT189" s="319">
        <f t="shared" si="53"/>
        <v>662534.56083469372</v>
      </c>
      <c r="AU189" s="319">
        <f t="shared" si="53"/>
        <v>796956.82700813457</v>
      </c>
      <c r="AV189" s="319">
        <f t="shared" si="53"/>
        <v>768521.74783222831</v>
      </c>
      <c r="AW189" s="319">
        <f t="shared" si="53"/>
        <v>868372.88153801241</v>
      </c>
      <c r="AX189" s="319" t="e">
        <f t="shared" si="53"/>
        <v>#VALUE!</v>
      </c>
    </row>
    <row r="190" spans="1:50" hidden="1" x14ac:dyDescent="0.2">
      <c r="A190" s="11" t="s">
        <v>241</v>
      </c>
      <c r="B190" s="313">
        <f t="shared" ref="B190:AG190" si="54">B20-B24-B26</f>
        <v>138838.87653125182</v>
      </c>
      <c r="C190" s="313">
        <f t="shared" si="54"/>
        <v>136780.88270777123</v>
      </c>
      <c r="D190" s="313">
        <f t="shared" si="54"/>
        <v>151092.88423441583</v>
      </c>
      <c r="E190" s="313">
        <f t="shared" si="54"/>
        <v>158435.88986167844</v>
      </c>
      <c r="F190" s="313">
        <f t="shared" si="54"/>
        <v>140843.09590450354</v>
      </c>
      <c r="G190" s="313">
        <f t="shared" si="54"/>
        <v>164830.14705605843</v>
      </c>
      <c r="H190" s="313">
        <f t="shared" si="54"/>
        <v>165985.09766845076</v>
      </c>
      <c r="I190" s="313">
        <f t="shared" si="54"/>
        <v>171020.65933891668</v>
      </c>
      <c r="J190" s="313">
        <f t="shared" si="54"/>
        <v>167402.03900365304</v>
      </c>
      <c r="K190" s="313">
        <f t="shared" si="54"/>
        <v>174652.87872201495</v>
      </c>
      <c r="L190" s="313">
        <f t="shared" si="54"/>
        <v>183153.34350934511</v>
      </c>
      <c r="M190" s="313">
        <f t="shared" si="54"/>
        <v>185673.89642001718</v>
      </c>
      <c r="N190" s="313">
        <f t="shared" si="54"/>
        <v>188722.53164658113</v>
      </c>
      <c r="O190" s="313">
        <f t="shared" si="54"/>
        <v>196200.30572915901</v>
      </c>
      <c r="P190" s="313">
        <f t="shared" si="54"/>
        <v>206641.82964509272</v>
      </c>
      <c r="Q190" s="313">
        <f t="shared" si="54"/>
        <v>217465.95833388384</v>
      </c>
      <c r="R190" s="313">
        <f t="shared" si="54"/>
        <v>200772.54224461815</v>
      </c>
      <c r="S190" s="313">
        <f t="shared" si="54"/>
        <v>209470.85029397294</v>
      </c>
      <c r="T190" s="313">
        <f t="shared" si="54"/>
        <v>241943.18001334713</v>
      </c>
      <c r="U190" s="313">
        <f t="shared" si="54"/>
        <v>246989.12545555463</v>
      </c>
      <c r="V190" s="313">
        <f t="shared" si="54"/>
        <v>214629.6859201747</v>
      </c>
      <c r="W190" s="313">
        <f t="shared" si="54"/>
        <v>230702.20108083979</v>
      </c>
      <c r="X190" s="313">
        <f t="shared" si="54"/>
        <v>234847.35582194597</v>
      </c>
      <c r="Y190" s="313">
        <f t="shared" si="54"/>
        <v>318175.16411309928</v>
      </c>
      <c r="Z190" s="313">
        <f t="shared" si="54"/>
        <v>253575.492931424</v>
      </c>
      <c r="AA190" s="313">
        <f t="shared" si="54"/>
        <v>243773.52686424856</v>
      </c>
      <c r="AB190" s="313">
        <f t="shared" si="54"/>
        <v>272115.00772812404</v>
      </c>
      <c r="AC190" s="313">
        <f t="shared" si="54"/>
        <v>323056.43131025997</v>
      </c>
      <c r="AD190" s="313">
        <f t="shared" si="54"/>
        <v>262471.93655811745</v>
      </c>
      <c r="AE190" s="313">
        <f t="shared" si="54"/>
        <v>279855.84606414376</v>
      </c>
      <c r="AF190" s="313">
        <f t="shared" si="54"/>
        <v>282419.89982789179</v>
      </c>
      <c r="AG190" s="313">
        <f t="shared" si="54"/>
        <v>304968.51858941314</v>
      </c>
      <c r="AH190" s="313">
        <f t="shared" ref="AH190:AX190" si="55">AH20-AH24-AH26</f>
        <v>280769.69327394565</v>
      </c>
      <c r="AI190" s="313">
        <f t="shared" si="55"/>
        <v>283427.18734822655</v>
      </c>
      <c r="AJ190" s="313">
        <f t="shared" si="55"/>
        <v>304058.93557957816</v>
      </c>
      <c r="AK190" s="313">
        <f t="shared" si="55"/>
        <v>293938.67583095562</v>
      </c>
      <c r="AL190" s="313">
        <f t="shared" si="55"/>
        <v>297720.34854094591</v>
      </c>
      <c r="AM190" s="313">
        <f t="shared" si="55"/>
        <v>292705.87176431756</v>
      </c>
      <c r="AN190" s="313">
        <f t="shared" si="55"/>
        <v>315120.58567298827</v>
      </c>
      <c r="AO190" s="313">
        <f t="shared" si="55"/>
        <v>374183.27090567484</v>
      </c>
      <c r="AP190" s="313">
        <f t="shared" si="55"/>
        <v>297719.11685780465</v>
      </c>
      <c r="AQ190" s="313">
        <f t="shared" si="55"/>
        <v>506417.27079102618</v>
      </c>
      <c r="AR190" s="313">
        <f t="shared" si="55"/>
        <v>423197.83098855143</v>
      </c>
      <c r="AS190" s="313">
        <f t="shared" si="55"/>
        <v>387319.98050508014</v>
      </c>
      <c r="AT190" s="313">
        <f t="shared" si="55"/>
        <v>311300.18930108869</v>
      </c>
      <c r="AU190" s="313">
        <f t="shared" si="55"/>
        <v>401687.23846667545</v>
      </c>
      <c r="AV190" s="313">
        <f t="shared" si="55"/>
        <v>363618.30462386942</v>
      </c>
      <c r="AW190" s="313">
        <f t="shared" si="55"/>
        <v>348749.40158640611</v>
      </c>
      <c r="AX190" s="313" t="e">
        <f t="shared" si="55"/>
        <v>#VALUE!</v>
      </c>
    </row>
    <row r="191" spans="1:50" hidden="1" x14ac:dyDescent="0.2">
      <c r="A191" s="11" t="s">
        <v>916</v>
      </c>
      <c r="B191" s="313">
        <f t="shared" ref="B191:AG191" si="56">B49-B53-B55</f>
        <v>12550.992211427529</v>
      </c>
      <c r="C191" s="313">
        <f t="shared" si="56"/>
        <v>13269.434915253023</v>
      </c>
      <c r="D191" s="313">
        <f t="shared" si="56"/>
        <v>14750.014778053763</v>
      </c>
      <c r="E191" s="313">
        <f t="shared" si="56"/>
        <v>14362.509095265708</v>
      </c>
      <c r="F191" s="313">
        <f t="shared" si="56"/>
        <v>14356.144275510207</v>
      </c>
      <c r="G191" s="313">
        <f t="shared" si="56"/>
        <v>16301.677486184464</v>
      </c>
      <c r="H191" s="313">
        <f t="shared" si="56"/>
        <v>16593.444022601223</v>
      </c>
      <c r="I191" s="313">
        <f t="shared" si="56"/>
        <v>16464.0567157041</v>
      </c>
      <c r="J191" s="313">
        <f t="shared" si="56"/>
        <v>16754.75674509069</v>
      </c>
      <c r="K191" s="313">
        <f t="shared" si="56"/>
        <v>17891.137703109594</v>
      </c>
      <c r="L191" s="313">
        <f t="shared" si="56"/>
        <v>18594.792863519222</v>
      </c>
      <c r="M191" s="313">
        <f t="shared" si="56"/>
        <v>19248.966188280476</v>
      </c>
      <c r="N191" s="313">
        <f t="shared" si="56"/>
        <v>19252.707314025127</v>
      </c>
      <c r="O191" s="313">
        <f t="shared" si="56"/>
        <v>21664.714794884385</v>
      </c>
      <c r="P191" s="313">
        <f t="shared" si="56"/>
        <v>22353.967425521085</v>
      </c>
      <c r="Q191" s="313">
        <f t="shared" si="56"/>
        <v>22362.757465569346</v>
      </c>
      <c r="R191" s="313">
        <f t="shared" si="56"/>
        <v>22035.441188849225</v>
      </c>
      <c r="S191" s="313">
        <f t="shared" si="56"/>
        <v>23377.013673724021</v>
      </c>
      <c r="T191" s="313">
        <f t="shared" si="56"/>
        <v>24865.07163126162</v>
      </c>
      <c r="U191" s="313">
        <f t="shared" si="56"/>
        <v>25351.378506165071</v>
      </c>
      <c r="V191" s="313">
        <f t="shared" si="56"/>
        <v>27199.400710990667</v>
      </c>
      <c r="W191" s="313">
        <f t="shared" si="56"/>
        <v>30465.667834457912</v>
      </c>
      <c r="X191" s="313">
        <f t="shared" si="56"/>
        <v>31237.905206410302</v>
      </c>
      <c r="Y191" s="313">
        <f t="shared" si="56"/>
        <v>31668.998248141164</v>
      </c>
      <c r="Z191" s="313">
        <f t="shared" si="56"/>
        <v>27609.906668471223</v>
      </c>
      <c r="AA191" s="313">
        <f t="shared" si="56"/>
        <v>30158.232613341592</v>
      </c>
      <c r="AB191" s="313">
        <f t="shared" si="56"/>
        <v>28916.989971083451</v>
      </c>
      <c r="AC191" s="313">
        <f t="shared" si="56"/>
        <v>30949.79974710376</v>
      </c>
      <c r="AD191" s="313">
        <f t="shared" si="56"/>
        <v>40545.446051006504</v>
      </c>
      <c r="AE191" s="313">
        <f t="shared" si="56"/>
        <v>68431.697345110195</v>
      </c>
      <c r="AF191" s="313">
        <f t="shared" si="56"/>
        <v>38772.703131041191</v>
      </c>
      <c r="AG191" s="313">
        <f t="shared" si="56"/>
        <v>35082.678047990172</v>
      </c>
      <c r="AH191" s="313">
        <f t="shared" ref="AH191:AX191" si="57">AH49-AH53-AH55</f>
        <v>29618.404977838822</v>
      </c>
      <c r="AI191" s="313">
        <f t="shared" si="57"/>
        <v>29431.839678662946</v>
      </c>
      <c r="AJ191" s="313">
        <f t="shared" si="57"/>
        <v>49081.495945228642</v>
      </c>
      <c r="AK191" s="313">
        <f t="shared" si="57"/>
        <v>24189.417727831671</v>
      </c>
      <c r="AL191" s="313">
        <f t="shared" si="57"/>
        <v>31339.855887329126</v>
      </c>
      <c r="AM191" s="313">
        <f t="shared" si="57"/>
        <v>31498.58053779645</v>
      </c>
      <c r="AN191" s="313">
        <f t="shared" si="57"/>
        <v>44496.29830937463</v>
      </c>
      <c r="AO191" s="313">
        <f t="shared" si="57"/>
        <v>60890.296798467731</v>
      </c>
      <c r="AP191" s="313">
        <f t="shared" si="57"/>
        <v>42564.112491913329</v>
      </c>
      <c r="AQ191" s="313">
        <f t="shared" si="57"/>
        <v>48910.81651925484</v>
      </c>
      <c r="AR191" s="313">
        <f t="shared" si="57"/>
        <v>44285.727337792574</v>
      </c>
      <c r="AS191" s="313">
        <f t="shared" si="57"/>
        <v>44143.435651039341</v>
      </c>
      <c r="AT191" s="313">
        <f t="shared" si="57"/>
        <v>30751.701514419983</v>
      </c>
      <c r="AU191" s="313">
        <f t="shared" si="57"/>
        <v>29254.535801119986</v>
      </c>
      <c r="AV191" s="313">
        <f t="shared" si="57"/>
        <v>29764.202873399947</v>
      </c>
      <c r="AW191" s="313">
        <f t="shared" si="57"/>
        <v>29967.696426220005</v>
      </c>
      <c r="AX191" s="313" t="e">
        <f t="shared" si="57"/>
        <v>#VALUE!</v>
      </c>
    </row>
    <row r="192" spans="1:50" hidden="1" x14ac:dyDescent="0.2">
      <c r="A192" s="11" t="s">
        <v>363</v>
      </c>
      <c r="B192" s="313">
        <f t="shared" ref="B192:AG192" si="58">B78-B82-B84</f>
        <v>80906.022238461475</v>
      </c>
      <c r="C192" s="313">
        <f t="shared" si="58"/>
        <v>87738.447774947272</v>
      </c>
      <c r="D192" s="313">
        <f t="shared" si="58"/>
        <v>88321.758451235655</v>
      </c>
      <c r="E192" s="313">
        <f t="shared" si="58"/>
        <v>104638.95138431173</v>
      </c>
      <c r="F192" s="313">
        <f t="shared" si="58"/>
        <v>85064.306599201605</v>
      </c>
      <c r="G192" s="313">
        <f t="shared" si="58"/>
        <v>91649.180348340917</v>
      </c>
      <c r="H192" s="313">
        <f t="shared" si="58"/>
        <v>94607.096681746887</v>
      </c>
      <c r="I192" s="313">
        <f t="shared" si="58"/>
        <v>114114.41733658811</v>
      </c>
      <c r="J192" s="313">
        <f t="shared" si="58"/>
        <v>96792.002722794059</v>
      </c>
      <c r="K192" s="313">
        <f t="shared" si="58"/>
        <v>104777.23310970349</v>
      </c>
      <c r="L192" s="313">
        <f t="shared" si="58"/>
        <v>109831.58316419926</v>
      </c>
      <c r="M192" s="313">
        <f t="shared" si="58"/>
        <v>125889.68440091747</v>
      </c>
      <c r="N192" s="313">
        <f t="shared" si="58"/>
        <v>109493.13773216648</v>
      </c>
      <c r="O192" s="313">
        <f t="shared" si="58"/>
        <v>121169.45006061291</v>
      </c>
      <c r="P192" s="313">
        <f t="shared" si="58"/>
        <v>124859.28081042891</v>
      </c>
      <c r="Q192" s="313">
        <f t="shared" si="58"/>
        <v>145194.84189765915</v>
      </c>
      <c r="R192" s="313">
        <f t="shared" si="58"/>
        <v>132487.81955304058</v>
      </c>
      <c r="S192" s="313">
        <f t="shared" si="58"/>
        <v>137913.78512090404</v>
      </c>
      <c r="T192" s="313">
        <f t="shared" si="58"/>
        <v>145383.46125957469</v>
      </c>
      <c r="U192" s="313">
        <f t="shared" si="58"/>
        <v>149208.50987163317</v>
      </c>
      <c r="V192" s="313">
        <f t="shared" si="58"/>
        <v>124135.17397309364</v>
      </c>
      <c r="W192" s="313">
        <f t="shared" si="58"/>
        <v>140541.02388092433</v>
      </c>
      <c r="X192" s="313">
        <f t="shared" si="58"/>
        <v>140931.37626511141</v>
      </c>
      <c r="Y192" s="313">
        <f t="shared" si="58"/>
        <v>165225.77502121072</v>
      </c>
      <c r="Z192" s="313">
        <f t="shared" si="58"/>
        <v>133179.31344481627</v>
      </c>
      <c r="AA192" s="313">
        <f t="shared" si="58"/>
        <v>149575.80247477142</v>
      </c>
      <c r="AB192" s="313">
        <f t="shared" si="58"/>
        <v>142155.77847398148</v>
      </c>
      <c r="AC192" s="313">
        <f t="shared" si="58"/>
        <v>180827.1936147208</v>
      </c>
      <c r="AD192" s="313">
        <f t="shared" si="58"/>
        <v>139404.81065267682</v>
      </c>
      <c r="AE192" s="313">
        <f t="shared" si="58"/>
        <v>153196.99208167475</v>
      </c>
      <c r="AF192" s="313">
        <f t="shared" si="58"/>
        <v>154263.70978955005</v>
      </c>
      <c r="AG192" s="313">
        <f t="shared" si="58"/>
        <v>187475.11602716841</v>
      </c>
      <c r="AH192" s="313">
        <f t="shared" ref="AH192:AX192" si="59">AH78-AH82-AH84</f>
        <v>152027.57592436974</v>
      </c>
      <c r="AI192" s="313">
        <f t="shared" si="59"/>
        <v>164199.8320292554</v>
      </c>
      <c r="AJ192" s="313">
        <f t="shared" si="59"/>
        <v>166337.41916799897</v>
      </c>
      <c r="AK192" s="313">
        <f t="shared" si="59"/>
        <v>194821.81038379591</v>
      </c>
      <c r="AL192" s="313">
        <f t="shared" si="59"/>
        <v>159410.96897090564</v>
      </c>
      <c r="AM192" s="313">
        <f t="shared" si="59"/>
        <v>171505.71034969154</v>
      </c>
      <c r="AN192" s="313">
        <f t="shared" si="59"/>
        <v>173487.8832366147</v>
      </c>
      <c r="AO192" s="313">
        <f t="shared" si="59"/>
        <v>202846.4496778982</v>
      </c>
      <c r="AP192" s="313">
        <f t="shared" si="59"/>
        <v>157708.96709054662</v>
      </c>
      <c r="AQ192" s="313">
        <f t="shared" si="59"/>
        <v>164957.13861754173</v>
      </c>
      <c r="AR192" s="313">
        <f t="shared" si="59"/>
        <v>170266.94062236644</v>
      </c>
      <c r="AS192" s="313">
        <f t="shared" si="59"/>
        <v>218770.04413948715</v>
      </c>
      <c r="AT192" s="313">
        <f t="shared" si="59"/>
        <v>168577.6176331852</v>
      </c>
      <c r="AU192" s="313">
        <f t="shared" si="59"/>
        <v>185901.16697333913</v>
      </c>
      <c r="AV192" s="313">
        <f t="shared" si="59"/>
        <v>197008.02924795894</v>
      </c>
      <c r="AW192" s="313">
        <f t="shared" si="59"/>
        <v>255536.54607838648</v>
      </c>
      <c r="AX192" s="313" t="e">
        <f t="shared" si="59"/>
        <v>#VALUE!</v>
      </c>
    </row>
    <row r="193" spans="1:50" hidden="1" x14ac:dyDescent="0.2">
      <c r="A193" s="11" t="s">
        <v>364</v>
      </c>
      <c r="B193" s="313">
        <f t="shared" ref="B193:AG193" si="60">B107-B111-B113</f>
        <v>72350.861541712889</v>
      </c>
      <c r="C193" s="313">
        <f t="shared" si="60"/>
        <v>73557.455134702221</v>
      </c>
      <c r="D193" s="313">
        <f t="shared" si="60"/>
        <v>76687.897744617876</v>
      </c>
      <c r="E193" s="313">
        <f t="shared" si="60"/>
        <v>78585.340608419196</v>
      </c>
      <c r="F193" s="313">
        <f t="shared" si="60"/>
        <v>81346.573443733156</v>
      </c>
      <c r="G193" s="313">
        <f t="shared" si="60"/>
        <v>84878.110882678113</v>
      </c>
      <c r="H193" s="313">
        <f t="shared" si="60"/>
        <v>87172.897105681564</v>
      </c>
      <c r="I193" s="313">
        <f t="shared" si="60"/>
        <v>88963.417121701728</v>
      </c>
      <c r="J193" s="313">
        <f t="shared" si="60"/>
        <v>95132.630751402176</v>
      </c>
      <c r="K193" s="313">
        <f t="shared" si="60"/>
        <v>98207.584896333938</v>
      </c>
      <c r="L193" s="313">
        <f t="shared" si="60"/>
        <v>99411.619616911412</v>
      </c>
      <c r="M193" s="313">
        <f t="shared" si="60"/>
        <v>97434.743351532219</v>
      </c>
      <c r="N193" s="313">
        <f t="shared" si="60"/>
        <v>90817.479889196969</v>
      </c>
      <c r="O193" s="313">
        <f t="shared" si="60"/>
        <v>100414.49111827092</v>
      </c>
      <c r="P193" s="313">
        <f t="shared" si="60"/>
        <v>103043.46003730244</v>
      </c>
      <c r="Q193" s="313">
        <f t="shared" si="60"/>
        <v>112981.52424733485</v>
      </c>
      <c r="R193" s="313">
        <f t="shared" si="60"/>
        <v>110696.12785792127</v>
      </c>
      <c r="S193" s="313">
        <f t="shared" si="60"/>
        <v>114441.29840990881</v>
      </c>
      <c r="T193" s="313">
        <f t="shared" si="60"/>
        <v>120335.32594682787</v>
      </c>
      <c r="U193" s="313">
        <f t="shared" si="60"/>
        <v>119712.4072728493</v>
      </c>
      <c r="V193" s="313">
        <f t="shared" si="60"/>
        <v>99540.111274521609</v>
      </c>
      <c r="W193" s="313">
        <f t="shared" si="60"/>
        <v>128841.44143345594</v>
      </c>
      <c r="X193" s="313">
        <f t="shared" si="60"/>
        <v>116490.36543029097</v>
      </c>
      <c r="Y193" s="313">
        <f t="shared" si="60"/>
        <v>149658.47236821603</v>
      </c>
      <c r="Z193" s="313">
        <f t="shared" si="60"/>
        <v>113396.54848690999</v>
      </c>
      <c r="AA193" s="313">
        <f t="shared" si="60"/>
        <v>135069.36453897908</v>
      </c>
      <c r="AB193" s="313">
        <f t="shared" si="60"/>
        <v>120350.33462595743</v>
      </c>
      <c r="AC193" s="313">
        <f t="shared" si="60"/>
        <v>168902.62805811301</v>
      </c>
      <c r="AD193" s="313">
        <f t="shared" si="60"/>
        <v>111036.53228682342</v>
      </c>
      <c r="AE193" s="313">
        <f t="shared" si="60"/>
        <v>129421.84690891714</v>
      </c>
      <c r="AF193" s="313">
        <f t="shared" si="60"/>
        <v>127653.4839099751</v>
      </c>
      <c r="AG193" s="313">
        <f t="shared" si="60"/>
        <v>165648.41868230022</v>
      </c>
      <c r="AH193" s="313">
        <f t="shared" ref="AH193:AX193" si="61">AH107-AH111-AH113</f>
        <v>128660.61285316953</v>
      </c>
      <c r="AI193" s="313">
        <f t="shared" si="61"/>
        <v>144439.48890306108</v>
      </c>
      <c r="AJ193" s="313">
        <f t="shared" si="61"/>
        <v>145329.37957130175</v>
      </c>
      <c r="AK193" s="313">
        <f t="shared" si="61"/>
        <v>170089.1890319511</v>
      </c>
      <c r="AL193" s="313">
        <f t="shared" si="61"/>
        <v>142973.87794171908</v>
      </c>
      <c r="AM193" s="313">
        <f t="shared" si="61"/>
        <v>158907.22848071149</v>
      </c>
      <c r="AN193" s="313">
        <f t="shared" si="61"/>
        <v>160720.39349772007</v>
      </c>
      <c r="AO193" s="313">
        <f t="shared" si="61"/>
        <v>185295.35057149746</v>
      </c>
      <c r="AP193" s="313">
        <f t="shared" si="61"/>
        <v>159042.5518225077</v>
      </c>
      <c r="AQ193" s="313">
        <f t="shared" si="61"/>
        <v>165767.04727561577</v>
      </c>
      <c r="AR193" s="313">
        <f t="shared" si="61"/>
        <v>172442.97853259408</v>
      </c>
      <c r="AS193" s="313">
        <f t="shared" si="61"/>
        <v>219158.29545439946</v>
      </c>
      <c r="AT193" s="313">
        <f t="shared" si="61"/>
        <v>151905.05238600002</v>
      </c>
      <c r="AU193" s="313">
        <f t="shared" si="61"/>
        <v>180113.885767</v>
      </c>
      <c r="AV193" s="313">
        <f t="shared" si="61"/>
        <v>178131.211087</v>
      </c>
      <c r="AW193" s="313">
        <f t="shared" si="61"/>
        <v>234119.23744699996</v>
      </c>
      <c r="AX193" s="313" t="e">
        <f t="shared" si="61"/>
        <v>#VALUE!</v>
      </c>
    </row>
    <row r="194" spans="1:50" hidden="1" x14ac:dyDescent="0.2">
      <c r="A194" s="320" t="s">
        <v>923</v>
      </c>
      <c r="B194" s="321">
        <f>B189-SUM(B190:B193)</f>
        <v>0</v>
      </c>
      <c r="C194" s="321">
        <f t="shared" ref="C194:AX194" si="62">C189-SUM(C190:C193)</f>
        <v>0</v>
      </c>
      <c r="D194" s="321">
        <f t="shared" si="62"/>
        <v>0</v>
      </c>
      <c r="E194" s="321">
        <f t="shared" si="62"/>
        <v>0</v>
      </c>
      <c r="F194" s="321">
        <f t="shared" si="62"/>
        <v>0</v>
      </c>
      <c r="G194" s="321">
        <f t="shared" si="62"/>
        <v>0</v>
      </c>
      <c r="H194" s="321">
        <f t="shared" si="62"/>
        <v>0</v>
      </c>
      <c r="I194" s="321">
        <f t="shared" si="62"/>
        <v>0</v>
      </c>
      <c r="J194" s="321">
        <f t="shared" si="62"/>
        <v>0</v>
      </c>
      <c r="K194" s="321">
        <f t="shared" si="62"/>
        <v>0</v>
      </c>
      <c r="L194" s="321">
        <f t="shared" si="62"/>
        <v>0</v>
      </c>
      <c r="M194" s="321">
        <f t="shared" si="62"/>
        <v>0</v>
      </c>
      <c r="N194" s="321">
        <f t="shared" si="62"/>
        <v>0</v>
      </c>
      <c r="O194" s="321">
        <f t="shared" si="62"/>
        <v>0</v>
      </c>
      <c r="P194" s="321">
        <f t="shared" si="62"/>
        <v>0</v>
      </c>
      <c r="Q194" s="321">
        <f t="shared" si="62"/>
        <v>0</v>
      </c>
      <c r="R194" s="321">
        <f t="shared" si="62"/>
        <v>0</v>
      </c>
      <c r="S194" s="321">
        <f t="shared" si="62"/>
        <v>0</v>
      </c>
      <c r="T194" s="321">
        <f t="shared" si="62"/>
        <v>0</v>
      </c>
      <c r="U194" s="321">
        <f t="shared" si="62"/>
        <v>0</v>
      </c>
      <c r="V194" s="321">
        <f t="shared" si="62"/>
        <v>0</v>
      </c>
      <c r="W194" s="321">
        <f t="shared" si="62"/>
        <v>0</v>
      </c>
      <c r="X194" s="321">
        <f t="shared" si="62"/>
        <v>0</v>
      </c>
      <c r="Y194" s="321">
        <f t="shared" si="62"/>
        <v>0</v>
      </c>
      <c r="Z194" s="321">
        <f t="shared" si="62"/>
        <v>0</v>
      </c>
      <c r="AA194" s="321">
        <f t="shared" si="62"/>
        <v>0</v>
      </c>
      <c r="AB194" s="321">
        <f t="shared" si="62"/>
        <v>0</v>
      </c>
      <c r="AC194" s="321">
        <f t="shared" si="62"/>
        <v>0</v>
      </c>
      <c r="AD194" s="321">
        <f t="shared" si="62"/>
        <v>0</v>
      </c>
      <c r="AE194" s="321">
        <f t="shared" si="62"/>
        <v>0</v>
      </c>
      <c r="AF194" s="321">
        <f t="shared" si="62"/>
        <v>0</v>
      </c>
      <c r="AG194" s="321">
        <f t="shared" si="62"/>
        <v>0</v>
      </c>
      <c r="AH194" s="321">
        <f t="shared" si="62"/>
        <v>0</v>
      </c>
      <c r="AI194" s="321">
        <f t="shared" si="62"/>
        <v>0</v>
      </c>
      <c r="AJ194" s="321">
        <f t="shared" si="62"/>
        <v>0</v>
      </c>
      <c r="AK194" s="321">
        <f t="shared" si="62"/>
        <v>0</v>
      </c>
      <c r="AL194" s="321">
        <f t="shared" si="62"/>
        <v>0</v>
      </c>
      <c r="AM194" s="321">
        <f t="shared" si="62"/>
        <v>0</v>
      </c>
      <c r="AN194" s="321">
        <f t="shared" si="62"/>
        <v>0</v>
      </c>
      <c r="AO194" s="321">
        <f t="shared" si="62"/>
        <v>0</v>
      </c>
      <c r="AP194" s="321">
        <f t="shared" si="62"/>
        <v>0</v>
      </c>
      <c r="AQ194" s="321">
        <f t="shared" si="62"/>
        <v>0</v>
      </c>
      <c r="AR194" s="321">
        <f t="shared" si="62"/>
        <v>0</v>
      </c>
      <c r="AS194" s="321">
        <f t="shared" si="62"/>
        <v>0</v>
      </c>
      <c r="AT194" s="321">
        <f t="shared" si="62"/>
        <v>0</v>
      </c>
      <c r="AU194" s="321">
        <f t="shared" si="62"/>
        <v>0</v>
      </c>
      <c r="AV194" s="321">
        <f t="shared" si="62"/>
        <v>0</v>
      </c>
      <c r="AW194" s="321">
        <f t="shared" si="62"/>
        <v>0</v>
      </c>
      <c r="AX194" s="321" t="e">
        <f t="shared" si="62"/>
        <v>#VALUE!</v>
      </c>
    </row>
    <row r="195" spans="1:50" hidden="1" x14ac:dyDescent="0.2"/>
    <row r="196" spans="1:50" hidden="1" x14ac:dyDescent="0.2">
      <c r="A196" s="322" t="s">
        <v>929</v>
      </c>
      <c r="B196" s="319">
        <f t="shared" ref="B196:AG196" si="63">B183-B189</f>
        <v>27793.64590488025</v>
      </c>
      <c r="C196" s="319">
        <f t="shared" si="63"/>
        <v>21118.200517721882</v>
      </c>
      <c r="D196" s="319">
        <f t="shared" si="63"/>
        <v>12413.938120802806</v>
      </c>
      <c r="E196" s="319">
        <f t="shared" si="63"/>
        <v>26171.138859419501</v>
      </c>
      <c r="F196" s="319">
        <f t="shared" si="63"/>
        <v>70227.74027322547</v>
      </c>
      <c r="G196" s="319">
        <f t="shared" si="63"/>
        <v>27102.389265244419</v>
      </c>
      <c r="H196" s="319">
        <f t="shared" si="63"/>
        <v>25958.077341777447</v>
      </c>
      <c r="I196" s="319">
        <f t="shared" si="63"/>
        <v>29931.438171385496</v>
      </c>
      <c r="J196" s="319">
        <f t="shared" si="63"/>
        <v>64583.511364009581</v>
      </c>
      <c r="K196" s="319">
        <f t="shared" si="63"/>
        <v>20441.902605918236</v>
      </c>
      <c r="L196" s="319">
        <f t="shared" si="63"/>
        <v>22731.483962488535</v>
      </c>
      <c r="M196" s="319">
        <f t="shared" si="63"/>
        <v>39112.116032061866</v>
      </c>
      <c r="N196" s="319">
        <f t="shared" si="63"/>
        <v>61995.75145573623</v>
      </c>
      <c r="O196" s="319">
        <f t="shared" si="63"/>
        <v>28773.229842293076</v>
      </c>
      <c r="P196" s="319">
        <f t="shared" si="63"/>
        <v>-3376.9436685797991</v>
      </c>
      <c r="Q196" s="319">
        <f t="shared" si="63"/>
        <v>46277.748970255489</v>
      </c>
      <c r="R196" s="319">
        <f t="shared" si="63"/>
        <v>57305.059129786154</v>
      </c>
      <c r="S196" s="319">
        <f t="shared" si="63"/>
        <v>-1072.663360603503</v>
      </c>
      <c r="T196" s="319">
        <f t="shared" si="63"/>
        <v>-50784.804139544663</v>
      </c>
      <c r="U196" s="319">
        <f t="shared" si="63"/>
        <v>-6064.3879337914987</v>
      </c>
      <c r="V196" s="319">
        <f t="shared" si="63"/>
        <v>79824.325589774176</v>
      </c>
      <c r="W196" s="319">
        <f t="shared" si="63"/>
        <v>-5551.8280697147129</v>
      </c>
      <c r="X196" s="319">
        <f t="shared" si="63"/>
        <v>-18359.675281982636</v>
      </c>
      <c r="Y196" s="319">
        <f t="shared" si="63"/>
        <v>-109048.92865673045</v>
      </c>
      <c r="Z196" s="319">
        <f t="shared" si="63"/>
        <v>53676.35637779336</v>
      </c>
      <c r="AA196" s="319">
        <f t="shared" si="63"/>
        <v>-26284.347270134138</v>
      </c>
      <c r="AB196" s="319">
        <f t="shared" si="63"/>
        <v>-48828.801207648125</v>
      </c>
      <c r="AC196" s="319">
        <f t="shared" si="63"/>
        <v>-88812.587578332168</v>
      </c>
      <c r="AD196" s="319">
        <f t="shared" si="63"/>
        <v>50882.537112131715</v>
      </c>
      <c r="AE196" s="319">
        <f t="shared" si="63"/>
        <v>-66196.021418848773</v>
      </c>
      <c r="AF196" s="319">
        <f t="shared" si="63"/>
        <v>-39767.780409599189</v>
      </c>
      <c r="AG196" s="319">
        <f t="shared" si="63"/>
        <v>-55269.296227308689</v>
      </c>
      <c r="AH196" s="319">
        <f t="shared" ref="AH196:AX196" si="64">AH183-AH189</f>
        <v>52787.196464884561</v>
      </c>
      <c r="AI196" s="319">
        <f t="shared" si="64"/>
        <v>-5479.194964608876</v>
      </c>
      <c r="AJ196" s="319">
        <f t="shared" si="64"/>
        <v>-55355.337950333487</v>
      </c>
      <c r="AK196" s="319">
        <f t="shared" si="64"/>
        <v>-5175.3583206404001</v>
      </c>
      <c r="AL196" s="319">
        <f t="shared" si="64"/>
        <v>58854.566612565424</v>
      </c>
      <c r="AM196" s="319">
        <f t="shared" si="64"/>
        <v>-7925.1308831732022</v>
      </c>
      <c r="AN196" s="319">
        <f t="shared" si="64"/>
        <v>-45050.688065183698</v>
      </c>
      <c r="AO196" s="319">
        <f t="shared" si="64"/>
        <v>-13645.24318292411</v>
      </c>
      <c r="AP196" s="319">
        <f t="shared" si="64"/>
        <v>78508.450087249279</v>
      </c>
      <c r="AQ196" s="319">
        <f t="shared" si="64"/>
        <v>-403471.86063429975</v>
      </c>
      <c r="AR196" s="319">
        <f t="shared" si="64"/>
        <v>-173077.65364791779</v>
      </c>
      <c r="AS196" s="319">
        <f t="shared" si="64"/>
        <v>-94391.006217823946</v>
      </c>
      <c r="AT196" s="319">
        <f t="shared" si="64"/>
        <v>153299.61917301547</v>
      </c>
      <c r="AU196" s="319">
        <f t="shared" si="64"/>
        <v>-41915.079849038506</v>
      </c>
      <c r="AV196" s="319">
        <f t="shared" si="64"/>
        <v>65046.203103841748</v>
      </c>
      <c r="AW196" s="319">
        <f t="shared" si="64"/>
        <v>68237.772056653281</v>
      </c>
      <c r="AX196" s="319" t="e">
        <f t="shared" si="64"/>
        <v>#VALUE!</v>
      </c>
    </row>
    <row r="197" spans="1:50" hidden="1" x14ac:dyDescent="0.2">
      <c r="A197" s="11" t="s">
        <v>241</v>
      </c>
      <c r="B197" s="313">
        <f t="shared" ref="B197:AG197" si="65">B184-B190</f>
        <v>62116.275888943375</v>
      </c>
      <c r="C197" s="313">
        <f t="shared" si="65"/>
        <v>71896.224294453074</v>
      </c>
      <c r="D197" s="313">
        <f t="shared" si="65"/>
        <v>65305.441047283501</v>
      </c>
      <c r="E197" s="313">
        <f t="shared" si="65"/>
        <v>90417.57877964864</v>
      </c>
      <c r="F197" s="313">
        <f t="shared" si="65"/>
        <v>100699.94105782948</v>
      </c>
      <c r="G197" s="313">
        <f t="shared" si="65"/>
        <v>82308.707856160414</v>
      </c>
      <c r="H197" s="313">
        <f t="shared" si="65"/>
        <v>81735.011344951927</v>
      </c>
      <c r="I197" s="313">
        <f t="shared" si="65"/>
        <v>99148.88044905648</v>
      </c>
      <c r="J197" s="313">
        <f t="shared" si="65"/>
        <v>107003.78585764382</v>
      </c>
      <c r="K197" s="313">
        <f t="shared" si="65"/>
        <v>88908.014804280014</v>
      </c>
      <c r="L197" s="313">
        <f t="shared" si="65"/>
        <v>94746.594652133324</v>
      </c>
      <c r="M197" s="313">
        <f t="shared" si="65"/>
        <v>112324.21902715741</v>
      </c>
      <c r="N197" s="313">
        <f t="shared" si="65"/>
        <v>98177.828844765318</v>
      </c>
      <c r="O197" s="313">
        <f t="shared" si="65"/>
        <v>95222.351887412689</v>
      </c>
      <c r="P197" s="313">
        <f t="shared" si="65"/>
        <v>71285.895839214325</v>
      </c>
      <c r="Q197" s="313">
        <f t="shared" si="65"/>
        <v>134295.65946116677</v>
      </c>
      <c r="R197" s="313">
        <f t="shared" si="65"/>
        <v>115678.03524314446</v>
      </c>
      <c r="S197" s="313">
        <f t="shared" si="65"/>
        <v>90047.883395248908</v>
      </c>
      <c r="T197" s="313">
        <f t="shared" si="65"/>
        <v>50883.086037302797</v>
      </c>
      <c r="U197" s="313">
        <f t="shared" si="65"/>
        <v>81244.202080490475</v>
      </c>
      <c r="V197" s="313">
        <f t="shared" si="65"/>
        <v>110137.85157542949</v>
      </c>
      <c r="W197" s="313">
        <f t="shared" si="65"/>
        <v>85286.43368043314</v>
      </c>
      <c r="X197" s="313">
        <f t="shared" si="65"/>
        <v>66959.001107745542</v>
      </c>
      <c r="Y197" s="313">
        <f t="shared" si="65"/>
        <v>14675.250437880866</v>
      </c>
      <c r="Z197" s="313">
        <f t="shared" si="65"/>
        <v>89870.416654341505</v>
      </c>
      <c r="AA197" s="313">
        <f t="shared" si="65"/>
        <v>77031.834722419677</v>
      </c>
      <c r="AB197" s="313">
        <f t="shared" si="65"/>
        <v>30312.700638776412</v>
      </c>
      <c r="AC197" s="313">
        <f t="shared" si="65"/>
        <v>67419.949650209688</v>
      </c>
      <c r="AD197" s="313">
        <f t="shared" si="65"/>
        <v>88198.540044437977</v>
      </c>
      <c r="AE197" s="313">
        <f t="shared" si="65"/>
        <v>56185.617324360239</v>
      </c>
      <c r="AF197" s="313">
        <f t="shared" si="65"/>
        <v>49617.380297994183</v>
      </c>
      <c r="AG197" s="313">
        <f t="shared" si="65"/>
        <v>89923.055168063845</v>
      </c>
      <c r="AH197" s="313">
        <f t="shared" ref="AH197:AX197" si="66">AH184-AH190</f>
        <v>103501.88185987045</v>
      </c>
      <c r="AI197" s="313">
        <f t="shared" si="66"/>
        <v>92293.471543277032</v>
      </c>
      <c r="AJ197" s="313">
        <f t="shared" si="66"/>
        <v>66051.096125346259</v>
      </c>
      <c r="AK197" s="313">
        <f t="shared" si="66"/>
        <v>128392.84347812831</v>
      </c>
      <c r="AL197" s="313">
        <f t="shared" si="66"/>
        <v>106455.0266214119</v>
      </c>
      <c r="AM197" s="313">
        <f t="shared" si="66"/>
        <v>92498.677669201163</v>
      </c>
      <c r="AN197" s="313">
        <f t="shared" si="66"/>
        <v>70366.052997845865</v>
      </c>
      <c r="AO197" s="313">
        <f t="shared" si="66"/>
        <v>145155.60612252197</v>
      </c>
      <c r="AP197" s="313">
        <f t="shared" si="66"/>
        <v>123640.17510983528</v>
      </c>
      <c r="AQ197" s="313">
        <f t="shared" si="66"/>
        <v>-231370.97424867487</v>
      </c>
      <c r="AR197" s="313">
        <f t="shared" si="66"/>
        <v>-53690.778356601542</v>
      </c>
      <c r="AS197" s="313">
        <f t="shared" si="66"/>
        <v>90237.971607677813</v>
      </c>
      <c r="AT197" s="313">
        <f t="shared" si="66"/>
        <v>164878.37138887629</v>
      </c>
      <c r="AU197" s="313">
        <f t="shared" si="66"/>
        <v>58359.036567795847</v>
      </c>
      <c r="AV197" s="313">
        <f t="shared" si="66"/>
        <v>124920.84612083761</v>
      </c>
      <c r="AW197" s="313">
        <f t="shared" si="66"/>
        <v>235789.25354734639</v>
      </c>
      <c r="AX197" s="313" t="e">
        <f t="shared" si="66"/>
        <v>#VALUE!</v>
      </c>
    </row>
    <row r="198" spans="1:50" hidden="1" x14ac:dyDescent="0.2">
      <c r="A198" s="11" t="s">
        <v>916</v>
      </c>
      <c r="B198" s="313">
        <f t="shared" ref="B198:AG198" si="67">B185-B191</f>
        <v>3486.0678703460762</v>
      </c>
      <c r="C198" s="313">
        <f t="shared" si="67"/>
        <v>1792.3796295597731</v>
      </c>
      <c r="D198" s="313">
        <f t="shared" si="67"/>
        <v>1119.2218785536024</v>
      </c>
      <c r="E198" s="313">
        <f t="shared" si="67"/>
        <v>3120.0136215405291</v>
      </c>
      <c r="F198" s="313">
        <f t="shared" si="67"/>
        <v>4200.3872984746922</v>
      </c>
      <c r="G198" s="313">
        <f t="shared" si="67"/>
        <v>1462.4845589418619</v>
      </c>
      <c r="H198" s="313">
        <f t="shared" si="67"/>
        <v>1916.9049079613651</v>
      </c>
      <c r="I198" s="313">
        <f t="shared" si="67"/>
        <v>3809.1147346220387</v>
      </c>
      <c r="J198" s="313">
        <f t="shared" si="67"/>
        <v>4811.4896419299293</v>
      </c>
      <c r="K198" s="313">
        <f t="shared" si="67"/>
        <v>2572.3254761121898</v>
      </c>
      <c r="L198" s="313">
        <f t="shared" si="67"/>
        <v>2488.7314706573961</v>
      </c>
      <c r="M198" s="313">
        <f t="shared" si="67"/>
        <v>3895.3779113004748</v>
      </c>
      <c r="N198" s="313">
        <f t="shared" si="67"/>
        <v>5095.509722584753</v>
      </c>
      <c r="O198" s="313">
        <f t="shared" si="67"/>
        <v>1798.1419326685391</v>
      </c>
      <c r="P198" s="313">
        <f t="shared" si="67"/>
        <v>1770.3331596499993</v>
      </c>
      <c r="Q198" s="313">
        <f t="shared" si="67"/>
        <v>4000.5001850968256</v>
      </c>
      <c r="R198" s="313">
        <f t="shared" si="67"/>
        <v>5377.8325810144197</v>
      </c>
      <c r="S198" s="313">
        <f t="shared" si="67"/>
        <v>2495.4120623896197</v>
      </c>
      <c r="T198" s="313">
        <f t="shared" si="67"/>
        <v>1733.052861689077</v>
      </c>
      <c r="U198" s="313">
        <f t="shared" si="67"/>
        <v>3682.352494906856</v>
      </c>
      <c r="V198" s="313">
        <f t="shared" si="67"/>
        <v>3799.3587890213275</v>
      </c>
      <c r="W198" s="313">
        <f t="shared" si="67"/>
        <v>-1185.0011523142384</v>
      </c>
      <c r="X198" s="313">
        <f t="shared" si="67"/>
        <v>-1669.8124293252658</v>
      </c>
      <c r="Y198" s="313">
        <f t="shared" si="67"/>
        <v>527.70979261810135</v>
      </c>
      <c r="Z198" s="313">
        <f t="shared" si="67"/>
        <v>5744.770086992743</v>
      </c>
      <c r="AA198" s="313">
        <f t="shared" si="67"/>
        <v>406.48522487709124</v>
      </c>
      <c r="AB198" s="313">
        <f t="shared" si="67"/>
        <v>2380.603556718499</v>
      </c>
      <c r="AC198" s="313">
        <f t="shared" si="67"/>
        <v>2166.3001314115754</v>
      </c>
      <c r="AD198" s="313">
        <f t="shared" si="67"/>
        <v>-2050.3271429357192</v>
      </c>
      <c r="AE198" s="313">
        <f t="shared" si="67"/>
        <v>-33124.112204856887</v>
      </c>
      <c r="AF198" s="313">
        <f t="shared" si="67"/>
        <v>-3099.5688140290877</v>
      </c>
      <c r="AG198" s="313">
        <f t="shared" si="67"/>
        <v>2119.492586673543</v>
      </c>
      <c r="AH198" s="313">
        <f t="shared" ref="AH198:AX198" si="68">AH185-AH191</f>
        <v>3657.6257255533928</v>
      </c>
      <c r="AI198" s="313">
        <f t="shared" si="68"/>
        <v>1351.0170432323503</v>
      </c>
      <c r="AJ198" s="313">
        <f t="shared" si="68"/>
        <v>-18243.086975430058</v>
      </c>
      <c r="AK198" s="313">
        <f t="shared" si="68"/>
        <v>9427.0028770822755</v>
      </c>
      <c r="AL198" s="313">
        <f t="shared" si="68"/>
        <v>5965.4669656611586</v>
      </c>
      <c r="AM198" s="313">
        <f t="shared" si="68"/>
        <v>2477.543822696447</v>
      </c>
      <c r="AN198" s="313">
        <f t="shared" si="68"/>
        <v>-9542.3201578783337</v>
      </c>
      <c r="AO198" s="313">
        <f t="shared" si="68"/>
        <v>-15905.60516344713</v>
      </c>
      <c r="AP198" s="313">
        <f t="shared" si="68"/>
        <v>-7694.4844918040035</v>
      </c>
      <c r="AQ198" s="313">
        <f t="shared" si="68"/>
        <v>-28738.072676859265</v>
      </c>
      <c r="AR198" s="313">
        <f t="shared" si="68"/>
        <v>-9293.9131511339583</v>
      </c>
      <c r="AS198" s="313">
        <f t="shared" si="68"/>
        <v>-6092.0216802029245</v>
      </c>
      <c r="AT198" s="313">
        <f t="shared" si="68"/>
        <v>4181.7853985300171</v>
      </c>
      <c r="AU198" s="313">
        <f t="shared" si="68"/>
        <v>173.46732122002868</v>
      </c>
      <c r="AV198" s="313">
        <f t="shared" si="68"/>
        <v>1735.6063406800386</v>
      </c>
      <c r="AW198" s="313">
        <f t="shared" si="68"/>
        <v>11398.312672520056</v>
      </c>
      <c r="AX198" s="313" t="e">
        <f t="shared" si="68"/>
        <v>#VALUE!</v>
      </c>
    </row>
    <row r="199" spans="1:50" hidden="1" x14ac:dyDescent="0.2">
      <c r="A199" s="11" t="s">
        <v>363</v>
      </c>
      <c r="B199" s="313">
        <f t="shared" ref="B199:AG199" si="69">B186-B192</f>
        <v>9351.46172485016</v>
      </c>
      <c r="C199" s="313">
        <f t="shared" si="69"/>
        <v>1283.8984640980343</v>
      </c>
      <c r="D199" s="313">
        <f t="shared" si="69"/>
        <v>1525.139381188681</v>
      </c>
      <c r="E199" s="313">
        <f t="shared" si="69"/>
        <v>-10673.490593302777</v>
      </c>
      <c r="F199" s="313">
        <f t="shared" si="69"/>
        <v>17255.082570758343</v>
      </c>
      <c r="G199" s="313">
        <f t="shared" si="69"/>
        <v>4683.8314718036854</v>
      </c>
      <c r="H199" s="313">
        <f t="shared" si="69"/>
        <v>5824.8807949818438</v>
      </c>
      <c r="I199" s="313">
        <f t="shared" si="69"/>
        <v>-9631.8472851141996</v>
      </c>
      <c r="J199" s="313">
        <f t="shared" si="69"/>
        <v>15666.669232571643</v>
      </c>
      <c r="K199" s="313">
        <f t="shared" si="69"/>
        <v>1612.3396589433105</v>
      </c>
      <c r="L199" s="313">
        <f t="shared" si="69"/>
        <v>-861.89175689818512</v>
      </c>
      <c r="M199" s="313">
        <f t="shared" si="69"/>
        <v>-8034.1732322535972</v>
      </c>
      <c r="N199" s="313">
        <f t="shared" si="69"/>
        <v>13706.724863702169</v>
      </c>
      <c r="O199" s="313">
        <f t="shared" si="69"/>
        <v>1493.3693490075821</v>
      </c>
      <c r="P199" s="313">
        <f t="shared" si="69"/>
        <v>-3834.3389971698052</v>
      </c>
      <c r="Q199" s="313">
        <f t="shared" si="69"/>
        <v>-10121.901296603348</v>
      </c>
      <c r="R199" s="313">
        <f t="shared" si="69"/>
        <v>6252.0817438358499</v>
      </c>
      <c r="S199" s="313">
        <f t="shared" si="69"/>
        <v>-11574.959640362431</v>
      </c>
      <c r="T199" s="313">
        <f t="shared" si="69"/>
        <v>-16006.190008373771</v>
      </c>
      <c r="U199" s="313">
        <f t="shared" si="69"/>
        <v>-7441.352116976399</v>
      </c>
      <c r="V199" s="313">
        <f t="shared" si="69"/>
        <v>21616.774060975542</v>
      </c>
      <c r="W199" s="313">
        <f t="shared" si="69"/>
        <v>2444.2950875991373</v>
      </c>
      <c r="X199" s="313">
        <f t="shared" si="69"/>
        <v>-2012.5159543313785</v>
      </c>
      <c r="Y199" s="313">
        <f t="shared" si="69"/>
        <v>-17072.727715920715</v>
      </c>
      <c r="Z199" s="313">
        <f t="shared" si="69"/>
        <v>23955.668682871241</v>
      </c>
      <c r="AA199" s="313">
        <f t="shared" si="69"/>
        <v>-8210.0108600396779</v>
      </c>
      <c r="AB199" s="313">
        <f t="shared" si="69"/>
        <v>412.135806026723</v>
      </c>
      <c r="AC199" s="313">
        <f t="shared" si="69"/>
        <v>-27376.683432418096</v>
      </c>
      <c r="AD199" s="313">
        <f t="shared" si="69"/>
        <v>26462.237297528802</v>
      </c>
      <c r="AE199" s="313">
        <f t="shared" si="69"/>
        <v>352.06508363131434</v>
      </c>
      <c r="AF199" s="313">
        <f t="shared" si="69"/>
        <v>-667.19550152571173</v>
      </c>
      <c r="AG199" s="313">
        <f t="shared" si="69"/>
        <v>-25067.047094611073</v>
      </c>
      <c r="AH199" s="313">
        <f t="shared" ref="AH199:AX199" si="70">AH186-AH192</f>
        <v>19907.346556451375</v>
      </c>
      <c r="AI199" s="313">
        <f t="shared" si="70"/>
        <v>-1867.3780584188062</v>
      </c>
      <c r="AJ199" s="313">
        <f t="shared" si="70"/>
        <v>-2818.8119010210794</v>
      </c>
      <c r="AK199" s="313">
        <f t="shared" si="70"/>
        <v>-19388.725307429617</v>
      </c>
      <c r="AL199" s="313">
        <f t="shared" si="70"/>
        <v>26147.632653797802</v>
      </c>
      <c r="AM199" s="313">
        <f t="shared" si="70"/>
        <v>3817.5402534138411</v>
      </c>
      <c r="AN199" s="313">
        <f t="shared" si="70"/>
        <v>3180.2517695704882</v>
      </c>
      <c r="AO199" s="313">
        <f t="shared" si="70"/>
        <v>-13349.940270022635</v>
      </c>
      <c r="AP199" s="313">
        <f t="shared" si="70"/>
        <v>39943.385021209513</v>
      </c>
      <c r="AQ199" s="313">
        <f t="shared" si="70"/>
        <v>-16713.577423321869</v>
      </c>
      <c r="AR199" s="313">
        <f t="shared" si="70"/>
        <v>10283.507511558477</v>
      </c>
      <c r="AS199" s="313">
        <f t="shared" si="70"/>
        <v>-6711.9647018027608</v>
      </c>
      <c r="AT199" s="313">
        <f t="shared" si="70"/>
        <v>54243.99035642427</v>
      </c>
      <c r="AU199" s="313">
        <f t="shared" si="70"/>
        <v>23719.809693879623</v>
      </c>
      <c r="AV199" s="313">
        <f t="shared" si="70"/>
        <v>49397.00307863878</v>
      </c>
      <c r="AW199" s="313">
        <f t="shared" si="70"/>
        <v>-7209.2316752145707</v>
      </c>
      <c r="AX199" s="313" t="e">
        <f t="shared" si="70"/>
        <v>#VALUE!</v>
      </c>
    </row>
    <row r="200" spans="1:50" hidden="1" x14ac:dyDescent="0.2">
      <c r="A200" s="11" t="s">
        <v>364</v>
      </c>
      <c r="B200" s="313">
        <f t="shared" ref="B200:AG200" si="71">B187-B193</f>
        <v>-47160.159579259409</v>
      </c>
      <c r="C200" s="313">
        <f t="shared" si="71"/>
        <v>-53854.301870389114</v>
      </c>
      <c r="D200" s="313">
        <f t="shared" si="71"/>
        <v>-55535.864186223014</v>
      </c>
      <c r="E200" s="313">
        <f t="shared" si="71"/>
        <v>-56692.962948466899</v>
      </c>
      <c r="F200" s="313">
        <f t="shared" si="71"/>
        <v>-51927.670653836984</v>
      </c>
      <c r="G200" s="313">
        <f t="shared" si="71"/>
        <v>-61352.634621661622</v>
      </c>
      <c r="H200" s="313">
        <f t="shared" si="71"/>
        <v>-63518.719706117612</v>
      </c>
      <c r="I200" s="313">
        <f t="shared" si="71"/>
        <v>-63394.709727178793</v>
      </c>
      <c r="J200" s="313">
        <f t="shared" si="71"/>
        <v>-62898.433368135804</v>
      </c>
      <c r="K200" s="313">
        <f t="shared" si="71"/>
        <v>-72650.77733341734</v>
      </c>
      <c r="L200" s="313">
        <f t="shared" si="71"/>
        <v>-73641.950403404</v>
      </c>
      <c r="M200" s="313">
        <f t="shared" si="71"/>
        <v>-69073.307674142416</v>
      </c>
      <c r="N200" s="313">
        <f t="shared" si="71"/>
        <v>-54984.311975316064</v>
      </c>
      <c r="O200" s="313">
        <f t="shared" si="71"/>
        <v>-69740.633326795709</v>
      </c>
      <c r="P200" s="313">
        <f t="shared" si="71"/>
        <v>-72598.83367027434</v>
      </c>
      <c r="Q200" s="313">
        <f t="shared" si="71"/>
        <v>-81896.509379404888</v>
      </c>
      <c r="R200" s="313">
        <f t="shared" si="71"/>
        <v>-70002.890438208444</v>
      </c>
      <c r="S200" s="313">
        <f t="shared" si="71"/>
        <v>-82040.999177879567</v>
      </c>
      <c r="T200" s="313">
        <f t="shared" si="71"/>
        <v>-87394.753030162799</v>
      </c>
      <c r="U200" s="313">
        <f t="shared" si="71"/>
        <v>-83549.590392212383</v>
      </c>
      <c r="V200" s="313">
        <f t="shared" si="71"/>
        <v>-55729.658835652051</v>
      </c>
      <c r="W200" s="313">
        <f t="shared" si="71"/>
        <v>-92097.555685432701</v>
      </c>
      <c r="X200" s="313">
        <f t="shared" si="71"/>
        <v>-81636.348006071712</v>
      </c>
      <c r="Y200" s="313">
        <f t="shared" si="71"/>
        <v>-107179.16117130884</v>
      </c>
      <c r="Z200" s="313">
        <f t="shared" si="71"/>
        <v>-65894.499046412064</v>
      </c>
      <c r="AA200" s="313">
        <f t="shared" si="71"/>
        <v>-95512.656357391097</v>
      </c>
      <c r="AB200" s="313">
        <f t="shared" si="71"/>
        <v>-81934.241209169937</v>
      </c>
      <c r="AC200" s="313">
        <f t="shared" si="71"/>
        <v>-131022.1539275354</v>
      </c>
      <c r="AD200" s="313">
        <f t="shared" si="71"/>
        <v>-61727.913086899513</v>
      </c>
      <c r="AE200" s="313">
        <f t="shared" si="71"/>
        <v>-89609.591621983476</v>
      </c>
      <c r="AF200" s="313">
        <f t="shared" si="71"/>
        <v>-85618.396392038514</v>
      </c>
      <c r="AG200" s="313">
        <f t="shared" si="71"/>
        <v>-122244.79688743531</v>
      </c>
      <c r="AH200" s="313">
        <f t="shared" ref="AH200:AX200" si="72">AH187-AH193</f>
        <v>-74279.657676990784</v>
      </c>
      <c r="AI200" s="313">
        <f t="shared" si="72"/>
        <v>-97256.305492699248</v>
      </c>
      <c r="AJ200" s="313">
        <f t="shared" si="72"/>
        <v>-100344.53519922865</v>
      </c>
      <c r="AK200" s="313">
        <f t="shared" si="72"/>
        <v>-123606.47936842151</v>
      </c>
      <c r="AL200" s="313">
        <f t="shared" si="72"/>
        <v>-79713.559628305229</v>
      </c>
      <c r="AM200" s="313">
        <f t="shared" si="72"/>
        <v>-106718.8926284847</v>
      </c>
      <c r="AN200" s="313">
        <f t="shared" si="72"/>
        <v>-109054.67267472181</v>
      </c>
      <c r="AO200" s="313">
        <f t="shared" si="72"/>
        <v>-129545.30387197626</v>
      </c>
      <c r="AP200" s="313">
        <f t="shared" si="72"/>
        <v>-77380.625551991689</v>
      </c>
      <c r="AQ200" s="313">
        <f t="shared" si="72"/>
        <v>-126649.23628544374</v>
      </c>
      <c r="AR200" s="313">
        <f t="shared" si="72"/>
        <v>-120376.46965174086</v>
      </c>
      <c r="AS200" s="313">
        <f t="shared" si="72"/>
        <v>-171824.99144349594</v>
      </c>
      <c r="AT200" s="313">
        <f t="shared" si="72"/>
        <v>-70004.52797081531</v>
      </c>
      <c r="AU200" s="313">
        <f t="shared" si="72"/>
        <v>-124167.39343193392</v>
      </c>
      <c r="AV200" s="313">
        <f t="shared" si="72"/>
        <v>-111007.25243631458</v>
      </c>
      <c r="AW200" s="313">
        <f t="shared" si="72"/>
        <v>-171740.56248799877</v>
      </c>
      <c r="AX200" s="313" t="e">
        <f t="shared" si="72"/>
        <v>#VALUE!</v>
      </c>
    </row>
    <row r="201" spans="1:50" hidden="1" x14ac:dyDescent="0.2">
      <c r="A201" s="320" t="s">
        <v>923</v>
      </c>
      <c r="B201" s="321">
        <f>B196-SUM(B197:B200)</f>
        <v>5.0931703299283981E-11</v>
      </c>
      <c r="C201" s="321">
        <f t="shared" ref="C201:AX201" si="73">C196-SUM(C197:C200)</f>
        <v>1.1641532182693481E-10</v>
      </c>
      <c r="D201" s="321">
        <f t="shared" si="73"/>
        <v>4.3655745685100555E-11</v>
      </c>
      <c r="E201" s="321">
        <f t="shared" si="73"/>
        <v>0</v>
      </c>
      <c r="F201" s="321">
        <f t="shared" si="73"/>
        <v>0</v>
      </c>
      <c r="G201" s="321">
        <f t="shared" si="73"/>
        <v>8.7311491370201111E-11</v>
      </c>
      <c r="H201" s="321">
        <f t="shared" si="73"/>
        <v>-7.2759576141834259E-11</v>
      </c>
      <c r="I201" s="321">
        <f t="shared" si="73"/>
        <v>-2.9103830456733704E-11</v>
      </c>
      <c r="J201" s="321">
        <f t="shared" si="73"/>
        <v>0</v>
      </c>
      <c r="K201" s="321">
        <f t="shared" si="73"/>
        <v>5.8207660913467407E-11</v>
      </c>
      <c r="L201" s="321">
        <f t="shared" si="73"/>
        <v>0</v>
      </c>
      <c r="M201" s="321">
        <f t="shared" si="73"/>
        <v>0</v>
      </c>
      <c r="N201" s="321">
        <f t="shared" si="73"/>
        <v>0</v>
      </c>
      <c r="O201" s="321">
        <f t="shared" si="73"/>
        <v>-2.9103830456733704E-11</v>
      </c>
      <c r="P201" s="321">
        <f t="shared" si="73"/>
        <v>1.4551915228366852E-11</v>
      </c>
      <c r="Q201" s="321">
        <f t="shared" si="73"/>
        <v>1.4551915228366852E-10</v>
      </c>
      <c r="R201" s="321">
        <f t="shared" si="73"/>
        <v>-1.3096723705530167E-10</v>
      </c>
      <c r="S201" s="321">
        <f t="shared" si="73"/>
        <v>-2.9103830456733704E-11</v>
      </c>
      <c r="T201" s="321">
        <f t="shared" si="73"/>
        <v>0</v>
      </c>
      <c r="U201" s="321">
        <f t="shared" si="73"/>
        <v>-4.3655745685100555E-11</v>
      </c>
      <c r="V201" s="321">
        <f t="shared" si="73"/>
        <v>-1.1641532182693481E-10</v>
      </c>
      <c r="W201" s="321">
        <f t="shared" si="73"/>
        <v>-4.3655745685100555E-11</v>
      </c>
      <c r="X201" s="321">
        <f t="shared" si="73"/>
        <v>1.7462298274040222E-10</v>
      </c>
      <c r="Y201" s="321">
        <f t="shared" si="73"/>
        <v>1.3096723705530167E-10</v>
      </c>
      <c r="Z201" s="321">
        <f t="shared" si="73"/>
        <v>-5.8207660913467407E-11</v>
      </c>
      <c r="AA201" s="321">
        <f t="shared" si="73"/>
        <v>-1.3096723705530167E-10</v>
      </c>
      <c r="AB201" s="321">
        <f t="shared" si="73"/>
        <v>1.7462298274040222E-10</v>
      </c>
      <c r="AC201" s="321">
        <f t="shared" si="73"/>
        <v>0</v>
      </c>
      <c r="AD201" s="321">
        <f t="shared" si="73"/>
        <v>1.6007106751203537E-10</v>
      </c>
      <c r="AE201" s="321">
        <f t="shared" si="73"/>
        <v>0</v>
      </c>
      <c r="AF201" s="321">
        <f t="shared" si="73"/>
        <v>-5.8207660913467407E-11</v>
      </c>
      <c r="AG201" s="321">
        <f t="shared" si="73"/>
        <v>3.0559021979570389E-10</v>
      </c>
      <c r="AH201" s="321">
        <f t="shared" si="73"/>
        <v>1.1641532182693481E-10</v>
      </c>
      <c r="AI201" s="321">
        <f t="shared" si="73"/>
        <v>-2.0372681319713593E-10</v>
      </c>
      <c r="AJ201" s="321">
        <f t="shared" si="73"/>
        <v>0</v>
      </c>
      <c r="AK201" s="321">
        <f t="shared" si="73"/>
        <v>1.4551915228366852E-10</v>
      </c>
      <c r="AL201" s="321">
        <f t="shared" si="73"/>
        <v>-2.0372681319713593E-10</v>
      </c>
      <c r="AM201" s="321">
        <f t="shared" si="73"/>
        <v>4.3655745685100555E-11</v>
      </c>
      <c r="AN201" s="321">
        <f t="shared" si="73"/>
        <v>8.7311491370201111E-11</v>
      </c>
      <c r="AO201" s="321">
        <f t="shared" si="73"/>
        <v>-7.2759576141834259E-11</v>
      </c>
      <c r="AP201" s="321">
        <f t="shared" si="73"/>
        <v>1.7462298274040222E-10</v>
      </c>
      <c r="AQ201" s="321">
        <f t="shared" si="73"/>
        <v>0</v>
      </c>
      <c r="AR201" s="321">
        <f t="shared" si="73"/>
        <v>0</v>
      </c>
      <c r="AS201" s="321">
        <f t="shared" si="73"/>
        <v>-1.4551915228366852E-10</v>
      </c>
      <c r="AT201" s="321">
        <f t="shared" si="73"/>
        <v>0</v>
      </c>
      <c r="AU201" s="321">
        <f t="shared" si="73"/>
        <v>-8.7311491370201111E-11</v>
      </c>
      <c r="AV201" s="321">
        <f t="shared" si="73"/>
        <v>-1.0186340659856796E-10</v>
      </c>
      <c r="AW201" s="321">
        <f t="shared" si="73"/>
        <v>1.7462298274040222E-10</v>
      </c>
      <c r="AX201" s="321" t="e">
        <f t="shared" si="73"/>
        <v>#VALUE!</v>
      </c>
    </row>
    <row r="202" spans="1:50" hidden="1" x14ac:dyDescent="0.2">
      <c r="A202" s="318" t="s">
        <v>930</v>
      </c>
      <c r="B202" s="319">
        <f t="shared" ref="B202:AG202" si="74">B196+B177</f>
        <v>27457.35153594536</v>
      </c>
      <c r="C202" s="319">
        <f t="shared" si="74"/>
        <v>20773.69841564064</v>
      </c>
      <c r="D202" s="319">
        <f t="shared" si="74"/>
        <v>12088.754566087227</v>
      </c>
      <c r="E202" s="319">
        <f t="shared" si="74"/>
        <v>26026.526597125616</v>
      </c>
      <c r="F202" s="319">
        <f t="shared" si="74"/>
        <v>69998.423627591736</v>
      </c>
      <c r="G202" s="319">
        <f t="shared" si="74"/>
        <v>26822.876193979318</v>
      </c>
      <c r="H202" s="319">
        <f t="shared" si="74"/>
        <v>25683.086074717707</v>
      </c>
      <c r="I202" s="319">
        <f t="shared" si="74"/>
        <v>29626.293849502079</v>
      </c>
      <c r="J202" s="319">
        <f t="shared" si="74"/>
        <v>64207.834277097296</v>
      </c>
      <c r="K202" s="319">
        <f t="shared" si="74"/>
        <v>20104.598755467974</v>
      </c>
      <c r="L202" s="319">
        <f t="shared" si="74"/>
        <v>22510.153597007476</v>
      </c>
      <c r="M202" s="319">
        <f t="shared" si="74"/>
        <v>38765.315093944126</v>
      </c>
      <c r="N202" s="319">
        <f t="shared" si="74"/>
        <v>61659.423036888955</v>
      </c>
      <c r="O202" s="319">
        <f t="shared" si="74"/>
        <v>28541.683850867426</v>
      </c>
      <c r="P202" s="319">
        <f t="shared" si="74"/>
        <v>-3838.3398179579381</v>
      </c>
      <c r="Q202" s="319">
        <f t="shared" si="74"/>
        <v>45486.197877656552</v>
      </c>
      <c r="R202" s="319">
        <f t="shared" si="74"/>
        <v>56435.450315591093</v>
      </c>
      <c r="S202" s="319">
        <f t="shared" si="74"/>
        <v>-2052.9429935143999</v>
      </c>
      <c r="T202" s="319">
        <f t="shared" si="74"/>
        <v>-51340.650320215325</v>
      </c>
      <c r="U202" s="319">
        <f t="shared" si="74"/>
        <v>-6711.325238525882</v>
      </c>
      <c r="V202" s="319">
        <f t="shared" si="74"/>
        <v>79155.802307549136</v>
      </c>
      <c r="W202" s="319">
        <f t="shared" si="74"/>
        <v>-6220.0995826020226</v>
      </c>
      <c r="X202" s="319">
        <f t="shared" si="74"/>
        <v>-18996.570490808474</v>
      </c>
      <c r="Y202" s="319">
        <f t="shared" si="74"/>
        <v>-109750.64936924625</v>
      </c>
      <c r="Z202" s="319">
        <f t="shared" si="74"/>
        <v>52346.734001437959</v>
      </c>
      <c r="AA202" s="319">
        <f t="shared" si="74"/>
        <v>-26763.895079833703</v>
      </c>
      <c r="AB202" s="319">
        <f t="shared" si="74"/>
        <v>-49487.009608947687</v>
      </c>
      <c r="AC202" s="319">
        <f t="shared" si="74"/>
        <v>-90926.18004726668</v>
      </c>
      <c r="AD202" s="319">
        <f t="shared" si="74"/>
        <v>49659.581269025162</v>
      </c>
      <c r="AE202" s="319">
        <f t="shared" si="74"/>
        <v>-66999.7534182737</v>
      </c>
      <c r="AF202" s="319">
        <f t="shared" si="74"/>
        <v>-40712.749157999453</v>
      </c>
      <c r="AG202" s="319">
        <f t="shared" si="74"/>
        <v>-55864.774828300928</v>
      </c>
      <c r="AH202" s="319">
        <f t="shared" ref="AH202:AX202" si="75">AH196+AH177</f>
        <v>51957.906757991237</v>
      </c>
      <c r="AI202" s="319">
        <f t="shared" si="75"/>
        <v>-5876.4105232824804</v>
      </c>
      <c r="AJ202" s="319">
        <f t="shared" si="75"/>
        <v>-56634.363544229214</v>
      </c>
      <c r="AK202" s="319">
        <f t="shared" si="75"/>
        <v>-6239.4237504477205</v>
      </c>
      <c r="AL202" s="319">
        <f t="shared" si="75"/>
        <v>58512.11625563071</v>
      </c>
      <c r="AM202" s="319">
        <f t="shared" si="75"/>
        <v>-7762.719191355136</v>
      </c>
      <c r="AN202" s="319">
        <f t="shared" si="75"/>
        <v>-45369.833933796472</v>
      </c>
      <c r="AO202" s="319">
        <f t="shared" si="75"/>
        <v>-15595.004663629632</v>
      </c>
      <c r="AP202" s="319">
        <f t="shared" si="75"/>
        <v>77977.630755605496</v>
      </c>
      <c r="AQ202" s="319">
        <f t="shared" si="75"/>
        <v>-404294.41243065963</v>
      </c>
      <c r="AR202" s="319">
        <f t="shared" si="75"/>
        <v>-173162.85809116071</v>
      </c>
      <c r="AS202" s="319">
        <f t="shared" si="75"/>
        <v>-96783.606781476235</v>
      </c>
      <c r="AT202" s="319">
        <f t="shared" si="75"/>
        <v>151893.8881039322</v>
      </c>
      <c r="AU202" s="319">
        <f t="shared" si="75"/>
        <v>-42918.911698375334</v>
      </c>
      <c r="AV202" s="319">
        <f t="shared" si="75"/>
        <v>63816.016463118925</v>
      </c>
      <c r="AW202" s="319">
        <f t="shared" si="75"/>
        <v>66699.980303049175</v>
      </c>
      <c r="AX202" s="319" t="e">
        <f t="shared" si="75"/>
        <v>#VALUE!</v>
      </c>
    </row>
    <row r="203" spans="1:50" hidden="1" x14ac:dyDescent="0.2">
      <c r="A203" s="11" t="s">
        <v>241</v>
      </c>
      <c r="B203" s="313">
        <f t="shared" ref="B203:AG203" si="76">B197+B178</f>
        <v>7820.2223356672184</v>
      </c>
      <c r="C203" s="313">
        <f t="shared" si="76"/>
        <v>9386.3413216807603</v>
      </c>
      <c r="D203" s="313">
        <f t="shared" si="76"/>
        <v>9989.8949063141336</v>
      </c>
      <c r="E203" s="313">
        <f t="shared" si="76"/>
        <v>22273.379996271557</v>
      </c>
      <c r="F203" s="313">
        <f t="shared" si="76"/>
        <v>35939.031680914501</v>
      </c>
      <c r="G203" s="313">
        <f t="shared" si="76"/>
        <v>14196.257030970562</v>
      </c>
      <c r="H203" s="313">
        <f t="shared" si="76"/>
        <v>20080.333037685217</v>
      </c>
      <c r="I203" s="313">
        <f t="shared" si="76"/>
        <v>17934.747486090302</v>
      </c>
      <c r="J203" s="313">
        <f t="shared" si="76"/>
        <v>35082.588678472777</v>
      </c>
      <c r="K203" s="313">
        <f t="shared" si="76"/>
        <v>11187.650978252452</v>
      </c>
      <c r="L203" s="313">
        <f t="shared" si="76"/>
        <v>25783.062648075327</v>
      </c>
      <c r="M203" s="313">
        <f t="shared" si="76"/>
        <v>24591.729557532308</v>
      </c>
      <c r="N203" s="313">
        <f t="shared" si="76"/>
        <v>23086.224666438808</v>
      </c>
      <c r="O203" s="313">
        <f t="shared" si="76"/>
        <v>11832.364883387039</v>
      </c>
      <c r="P203" s="313">
        <f t="shared" si="76"/>
        <v>-1476.7563212446839</v>
      </c>
      <c r="Q203" s="313">
        <f t="shared" si="76"/>
        <v>46918.326778278133</v>
      </c>
      <c r="R203" s="313">
        <f t="shared" si="76"/>
        <v>23154.196564663871</v>
      </c>
      <c r="S203" s="313">
        <f t="shared" si="76"/>
        <v>1121.0312902010191</v>
      </c>
      <c r="T203" s="313">
        <f t="shared" si="76"/>
        <v>-31462.958197362139</v>
      </c>
      <c r="U203" s="313">
        <f t="shared" si="76"/>
        <v>-8416.2021606627095</v>
      </c>
      <c r="V203" s="313">
        <f t="shared" si="76"/>
        <v>17976.572051094408</v>
      </c>
      <c r="W203" s="313">
        <f t="shared" si="76"/>
        <v>-7201.5060802327644</v>
      </c>
      <c r="X203" s="313">
        <f t="shared" si="76"/>
        <v>-12616.025713095965</v>
      </c>
      <c r="Y203" s="313">
        <f t="shared" si="76"/>
        <v>-81740.708655107286</v>
      </c>
      <c r="Z203" s="313">
        <f t="shared" si="76"/>
        <v>-2368.8366253699787</v>
      </c>
      <c r="AA203" s="313">
        <f t="shared" si="76"/>
        <v>-17230.938220074502</v>
      </c>
      <c r="AB203" s="313">
        <f t="shared" si="76"/>
        <v>-55521.038665557076</v>
      </c>
      <c r="AC203" s="313">
        <f t="shared" si="76"/>
        <v>-65139.595264831907</v>
      </c>
      <c r="AD203" s="313">
        <f t="shared" si="76"/>
        <v>-10649.447482112431</v>
      </c>
      <c r="AE203" s="313">
        <f t="shared" si="76"/>
        <v>-41371.609969026002</v>
      </c>
      <c r="AF203" s="313">
        <f t="shared" si="76"/>
        <v>-42555.967149415272</v>
      </c>
      <c r="AG203" s="313">
        <f t="shared" si="76"/>
        <v>-23470.607445445043</v>
      </c>
      <c r="AH203" s="313">
        <f t="shared" ref="AH203:AX203" si="77">AH197+AH178</f>
        <v>-6015.8646799186536</v>
      </c>
      <c r="AI203" s="313">
        <f t="shared" si="77"/>
        <v>-19108.815918505017</v>
      </c>
      <c r="AJ203" s="313">
        <f t="shared" si="77"/>
        <v>-35359.491754215574</v>
      </c>
      <c r="AK203" s="313">
        <f t="shared" si="77"/>
        <v>4067.471771500801</v>
      </c>
      <c r="AL203" s="313">
        <f t="shared" si="77"/>
        <v>-5000.7507020849444</v>
      </c>
      <c r="AM203" s="313">
        <f t="shared" si="77"/>
        <v>-17374.503419896559</v>
      </c>
      <c r="AN203" s="313">
        <f t="shared" si="77"/>
        <v>-39807.971202898218</v>
      </c>
      <c r="AO203" s="313">
        <f t="shared" si="77"/>
        <v>-4023.7973560281098</v>
      </c>
      <c r="AP203" s="313">
        <f t="shared" si="77"/>
        <v>2046.4266228203051</v>
      </c>
      <c r="AQ203" s="313">
        <f t="shared" si="77"/>
        <v>-370948.63318305119</v>
      </c>
      <c r="AR203" s="313">
        <f t="shared" si="77"/>
        <v>-229928.2710704754</v>
      </c>
      <c r="AS203" s="313">
        <f t="shared" si="77"/>
        <v>-58040.177187562076</v>
      </c>
      <c r="AT203" s="313">
        <f t="shared" si="77"/>
        <v>31403.821369818237</v>
      </c>
      <c r="AU203" s="313">
        <f t="shared" si="77"/>
        <v>-78713.557895574166</v>
      </c>
      <c r="AV203" s="313">
        <f t="shared" si="77"/>
        <v>-23564.653845293389</v>
      </c>
      <c r="AW203" s="313">
        <f t="shared" si="77"/>
        <v>59971.539217338373</v>
      </c>
      <c r="AX203" s="313" t="e">
        <f t="shared" si="77"/>
        <v>#VALUE!</v>
      </c>
    </row>
    <row r="204" spans="1:50" hidden="1" x14ac:dyDescent="0.2">
      <c r="A204" s="11" t="s">
        <v>916</v>
      </c>
      <c r="B204" s="313">
        <f t="shared" ref="B204:AG204" si="78">B198+B179</f>
        <v>3486.0678703460762</v>
      </c>
      <c r="C204" s="313">
        <f t="shared" si="78"/>
        <v>1792.3796295597731</v>
      </c>
      <c r="D204" s="313">
        <f t="shared" si="78"/>
        <v>1119.2218785536024</v>
      </c>
      <c r="E204" s="313">
        <f t="shared" si="78"/>
        <v>3120.0136215405291</v>
      </c>
      <c r="F204" s="313">
        <f t="shared" si="78"/>
        <v>4200.3872984746922</v>
      </c>
      <c r="G204" s="313">
        <f t="shared" si="78"/>
        <v>1462.4845589418619</v>
      </c>
      <c r="H204" s="313">
        <f t="shared" si="78"/>
        <v>1916.9049079613651</v>
      </c>
      <c r="I204" s="313">
        <f t="shared" si="78"/>
        <v>3809.1147346220387</v>
      </c>
      <c r="J204" s="313">
        <f t="shared" si="78"/>
        <v>4811.4896419299293</v>
      </c>
      <c r="K204" s="313">
        <f t="shared" si="78"/>
        <v>2572.3254761121898</v>
      </c>
      <c r="L204" s="313">
        <f t="shared" si="78"/>
        <v>2488.7314706573961</v>
      </c>
      <c r="M204" s="313">
        <f t="shared" si="78"/>
        <v>3895.3779113004748</v>
      </c>
      <c r="N204" s="313">
        <f t="shared" si="78"/>
        <v>5095.509722584753</v>
      </c>
      <c r="O204" s="313">
        <f t="shared" si="78"/>
        <v>1798.1419326685391</v>
      </c>
      <c r="P204" s="313">
        <f t="shared" si="78"/>
        <v>1770.3331596499993</v>
      </c>
      <c r="Q204" s="313">
        <f t="shared" si="78"/>
        <v>4000.5001850968256</v>
      </c>
      <c r="R204" s="313">
        <f t="shared" si="78"/>
        <v>5377.8325810144197</v>
      </c>
      <c r="S204" s="313">
        <f t="shared" si="78"/>
        <v>2495.4120623896197</v>
      </c>
      <c r="T204" s="313">
        <f t="shared" si="78"/>
        <v>1733.052861689077</v>
      </c>
      <c r="U204" s="313">
        <f t="shared" si="78"/>
        <v>3682.352494906856</v>
      </c>
      <c r="V204" s="313">
        <f t="shared" si="78"/>
        <v>3799.3587890213275</v>
      </c>
      <c r="W204" s="313">
        <f t="shared" si="78"/>
        <v>-1185.0011523142384</v>
      </c>
      <c r="X204" s="313">
        <f t="shared" si="78"/>
        <v>-1669.8124293252658</v>
      </c>
      <c r="Y204" s="313">
        <f t="shared" si="78"/>
        <v>527.70979261810135</v>
      </c>
      <c r="Z204" s="313">
        <f t="shared" si="78"/>
        <v>5744.770086992743</v>
      </c>
      <c r="AA204" s="313">
        <f t="shared" si="78"/>
        <v>406.48522487709124</v>
      </c>
      <c r="AB204" s="313">
        <f t="shared" si="78"/>
        <v>2380.603556718499</v>
      </c>
      <c r="AC204" s="313">
        <f t="shared" si="78"/>
        <v>2166.3001314115754</v>
      </c>
      <c r="AD204" s="313">
        <f t="shared" si="78"/>
        <v>-2050.3271429357192</v>
      </c>
      <c r="AE204" s="313">
        <f t="shared" si="78"/>
        <v>-33124.112204856887</v>
      </c>
      <c r="AF204" s="313">
        <f t="shared" si="78"/>
        <v>-3099.5688140290877</v>
      </c>
      <c r="AG204" s="313">
        <f t="shared" si="78"/>
        <v>2119.492586673543</v>
      </c>
      <c r="AH204" s="313">
        <f t="shared" ref="AH204:AX204" si="79">AH198+AH179</f>
        <v>3657.6257255533928</v>
      </c>
      <c r="AI204" s="313">
        <f t="shared" si="79"/>
        <v>1351.0170432323503</v>
      </c>
      <c r="AJ204" s="313">
        <f t="shared" si="79"/>
        <v>-18243.086975430058</v>
      </c>
      <c r="AK204" s="313">
        <f t="shared" si="79"/>
        <v>9427.0028770822755</v>
      </c>
      <c r="AL204" s="313">
        <f t="shared" si="79"/>
        <v>5965.4669656611586</v>
      </c>
      <c r="AM204" s="313">
        <f t="shared" si="79"/>
        <v>2477.543822696447</v>
      </c>
      <c r="AN204" s="313">
        <f t="shared" si="79"/>
        <v>-9542.3201578783337</v>
      </c>
      <c r="AO204" s="313">
        <f t="shared" si="79"/>
        <v>-15905.60516344713</v>
      </c>
      <c r="AP204" s="313">
        <f t="shared" si="79"/>
        <v>-7694.4844918040035</v>
      </c>
      <c r="AQ204" s="313">
        <f t="shared" si="79"/>
        <v>-28738.072676859265</v>
      </c>
      <c r="AR204" s="313">
        <f t="shared" si="79"/>
        <v>-9293.9131511339583</v>
      </c>
      <c r="AS204" s="313">
        <f t="shared" si="79"/>
        <v>-6092.0216802029245</v>
      </c>
      <c r="AT204" s="313">
        <f t="shared" si="79"/>
        <v>4181.7853985300171</v>
      </c>
      <c r="AU204" s="313">
        <f t="shared" si="79"/>
        <v>173.46732122002868</v>
      </c>
      <c r="AV204" s="313">
        <f t="shared" si="79"/>
        <v>1735.6063406800386</v>
      </c>
      <c r="AW204" s="313">
        <f t="shared" si="79"/>
        <v>11398.312672520056</v>
      </c>
      <c r="AX204" s="313" t="e">
        <f t="shared" si="79"/>
        <v>#VALUE!</v>
      </c>
    </row>
    <row r="205" spans="1:50" hidden="1" x14ac:dyDescent="0.2">
      <c r="A205" s="11" t="s">
        <v>363</v>
      </c>
      <c r="B205" s="313">
        <f t="shared" ref="B205:AG205" si="80">B199+B180</f>
        <v>7912.2612802558833</v>
      </c>
      <c r="C205" s="313">
        <f t="shared" si="80"/>
        <v>10400.130343205721</v>
      </c>
      <c r="D205" s="313">
        <f t="shared" si="80"/>
        <v>5585.0704822293737</v>
      </c>
      <c r="E205" s="313">
        <f t="shared" si="80"/>
        <v>-861.87863200346328</v>
      </c>
      <c r="F205" s="313">
        <f t="shared" si="80"/>
        <v>17775.992223898582</v>
      </c>
      <c r="G205" s="313">
        <f t="shared" si="80"/>
        <v>13315.58666732028</v>
      </c>
      <c r="H205" s="313">
        <f t="shared" si="80"/>
        <v>10163.818051641167</v>
      </c>
      <c r="I205" s="313">
        <f t="shared" si="80"/>
        <v>2989.7810260548977</v>
      </c>
      <c r="J205" s="313">
        <f t="shared" si="80"/>
        <v>14787.475827289702</v>
      </c>
      <c r="K205" s="313">
        <f t="shared" si="80"/>
        <v>10541.299945546969</v>
      </c>
      <c r="L205" s="313">
        <f t="shared" si="80"/>
        <v>2843.8804349622369</v>
      </c>
      <c r="M205" s="313">
        <f t="shared" si="80"/>
        <v>4176.6485751846012</v>
      </c>
      <c r="N205" s="313">
        <f t="shared" si="80"/>
        <v>12562.900630680888</v>
      </c>
      <c r="O205" s="313">
        <f t="shared" si="80"/>
        <v>11918.887544950063</v>
      </c>
      <c r="P205" s="313">
        <f t="shared" si="80"/>
        <v>327.22388963114645</v>
      </c>
      <c r="Q205" s="313">
        <f t="shared" si="80"/>
        <v>-2687.6798847521204</v>
      </c>
      <c r="R205" s="313">
        <f t="shared" si="80"/>
        <v>12095.3163310159</v>
      </c>
      <c r="S205" s="313">
        <f t="shared" si="80"/>
        <v>-2795.5112994998271</v>
      </c>
      <c r="T205" s="313">
        <f t="shared" si="80"/>
        <v>-12968.956363573925</v>
      </c>
      <c r="U205" s="313">
        <f t="shared" si="80"/>
        <v>-1538.8770048121223</v>
      </c>
      <c r="V205" s="313">
        <f t="shared" si="80"/>
        <v>21203.812820788175</v>
      </c>
      <c r="W205" s="313">
        <f t="shared" si="80"/>
        <v>11226.000528898905</v>
      </c>
      <c r="X205" s="313">
        <f t="shared" si="80"/>
        <v>3.3168751628654718</v>
      </c>
      <c r="Y205" s="313">
        <f t="shared" si="80"/>
        <v>-8809.9815122799555</v>
      </c>
      <c r="Z205" s="313">
        <f t="shared" si="80"/>
        <v>17303.504007760377</v>
      </c>
      <c r="AA205" s="313">
        <f t="shared" si="80"/>
        <v>-1265.8346378197894</v>
      </c>
      <c r="AB205" s="313">
        <f t="shared" si="80"/>
        <v>4566.4388021713239</v>
      </c>
      <c r="AC205" s="313">
        <f t="shared" si="80"/>
        <v>-3159.1485925845591</v>
      </c>
      <c r="AD205" s="313">
        <f t="shared" si="80"/>
        <v>22987.2818478673</v>
      </c>
      <c r="AE205" s="313">
        <f t="shared" si="80"/>
        <v>7300.9438619755674</v>
      </c>
      <c r="AF205" s="313">
        <f t="shared" si="80"/>
        <v>1572.5097285422962</v>
      </c>
      <c r="AG205" s="313">
        <f t="shared" si="80"/>
        <v>-12882.111703004812</v>
      </c>
      <c r="AH205" s="313">
        <f t="shared" ref="AH205:AX205" si="81">AH199+AH180</f>
        <v>21180.005026347069</v>
      </c>
      <c r="AI205" s="313">
        <f t="shared" si="81"/>
        <v>7993.0323402114882</v>
      </c>
      <c r="AJ205" s="313">
        <f t="shared" si="81"/>
        <v>1161.6754126703017</v>
      </c>
      <c r="AK205" s="313">
        <f t="shared" si="81"/>
        <v>-7674.2306925163939</v>
      </c>
      <c r="AL205" s="313">
        <f t="shared" si="81"/>
        <v>25184.880882907652</v>
      </c>
      <c r="AM205" s="313">
        <f t="shared" si="81"/>
        <v>8686.5811598690416</v>
      </c>
      <c r="AN205" s="313">
        <f t="shared" si="81"/>
        <v>10560.818876191821</v>
      </c>
      <c r="AO205" s="313">
        <f t="shared" si="81"/>
        <v>5682.3575424515147</v>
      </c>
      <c r="AP205" s="313">
        <f t="shared" si="81"/>
        <v>37346.235428807842</v>
      </c>
      <c r="AQ205" s="313">
        <f t="shared" si="81"/>
        <v>7069.9775747637323</v>
      </c>
      <c r="AR205" s="313">
        <f t="shared" si="81"/>
        <v>44402.870007344776</v>
      </c>
      <c r="AS205" s="313">
        <f t="shared" si="81"/>
        <v>3806.0885834616638</v>
      </c>
      <c r="AT205" s="313">
        <f t="shared" si="81"/>
        <v>52267.370589583756</v>
      </c>
      <c r="AU205" s="313">
        <f t="shared" si="81"/>
        <v>31003.015940978861</v>
      </c>
      <c r="AV205" s="313">
        <f t="shared" si="81"/>
        <v>48929.785979732384</v>
      </c>
      <c r="AW205" s="313">
        <f t="shared" si="81"/>
        <v>587.74482219051424</v>
      </c>
      <c r="AX205" s="313" t="e">
        <f t="shared" si="81"/>
        <v>#VALUE!</v>
      </c>
    </row>
    <row r="206" spans="1:50" hidden="1" x14ac:dyDescent="0.2">
      <c r="A206" s="11" t="s">
        <v>364</v>
      </c>
      <c r="B206" s="313">
        <f t="shared" ref="B206:AG206" si="82">B200+B181</f>
        <v>8238.8000496761524</v>
      </c>
      <c r="C206" s="313">
        <f t="shared" si="82"/>
        <v>-805.1528788057185</v>
      </c>
      <c r="D206" s="313">
        <f t="shared" si="82"/>
        <v>-4605.4327010099223</v>
      </c>
      <c r="E206" s="313">
        <f t="shared" si="82"/>
        <v>1495.0116113169788</v>
      </c>
      <c r="F206" s="313">
        <f t="shared" si="82"/>
        <v>12083.012424304019</v>
      </c>
      <c r="G206" s="313">
        <f t="shared" si="82"/>
        <v>-2151.4520632534623</v>
      </c>
      <c r="H206" s="313">
        <f t="shared" si="82"/>
        <v>-6477.9699225699514</v>
      </c>
      <c r="I206" s="313">
        <f t="shared" si="82"/>
        <v>4892.650602734866</v>
      </c>
      <c r="J206" s="313">
        <f t="shared" si="82"/>
        <v>9526.2801294048768</v>
      </c>
      <c r="K206" s="313">
        <f t="shared" si="82"/>
        <v>-4196.6776444436837</v>
      </c>
      <c r="L206" s="313">
        <f t="shared" si="82"/>
        <v>-8605.5209566874837</v>
      </c>
      <c r="M206" s="313">
        <f t="shared" si="82"/>
        <v>6101.5590499267419</v>
      </c>
      <c r="N206" s="313">
        <f t="shared" si="82"/>
        <v>20914.788017184437</v>
      </c>
      <c r="O206" s="313">
        <f t="shared" si="82"/>
        <v>2992.2894898618106</v>
      </c>
      <c r="P206" s="313">
        <f t="shared" si="82"/>
        <v>-4459.1405459944071</v>
      </c>
      <c r="Q206" s="313">
        <f t="shared" si="82"/>
        <v>-2744.9492009664245</v>
      </c>
      <c r="R206" s="313">
        <f t="shared" si="82"/>
        <v>15808.104838897038</v>
      </c>
      <c r="S206" s="313">
        <f t="shared" si="82"/>
        <v>-2873.8750466052006</v>
      </c>
      <c r="T206" s="313">
        <f t="shared" si="82"/>
        <v>-8641.7886209683784</v>
      </c>
      <c r="U206" s="313">
        <f t="shared" si="82"/>
        <v>-438.59856795788801</v>
      </c>
      <c r="V206" s="313">
        <f t="shared" si="82"/>
        <v>36176.058646645368</v>
      </c>
      <c r="W206" s="313">
        <f t="shared" si="82"/>
        <v>-9059.5928789538739</v>
      </c>
      <c r="X206" s="313">
        <f t="shared" si="82"/>
        <v>-4714.0492235502898</v>
      </c>
      <c r="Y206" s="313">
        <f t="shared" si="82"/>
        <v>-19727.668994477252</v>
      </c>
      <c r="Z206" s="313">
        <f t="shared" si="82"/>
        <v>31667.296532054883</v>
      </c>
      <c r="AA206" s="313">
        <f t="shared" si="82"/>
        <v>-8673.6074468163861</v>
      </c>
      <c r="AB206" s="313">
        <f t="shared" si="82"/>
        <v>-913.01330228062579</v>
      </c>
      <c r="AC206" s="313">
        <f t="shared" si="82"/>
        <v>-24793.736321261851</v>
      </c>
      <c r="AD206" s="313">
        <f t="shared" si="82"/>
        <v>39372.074046205831</v>
      </c>
      <c r="AE206" s="313">
        <f t="shared" si="82"/>
        <v>195.02489363354107</v>
      </c>
      <c r="AF206" s="313">
        <f t="shared" si="82"/>
        <v>3370.2770769026247</v>
      </c>
      <c r="AG206" s="313">
        <f t="shared" si="82"/>
        <v>-21631.548266524929</v>
      </c>
      <c r="AH206" s="313">
        <f t="shared" ref="AH206:AX206" si="83">AH200+AH181</f>
        <v>33136.140686009341</v>
      </c>
      <c r="AI206" s="313">
        <f t="shared" si="83"/>
        <v>3888.3560117788875</v>
      </c>
      <c r="AJ206" s="313">
        <f t="shared" si="83"/>
        <v>-4193.4602272539196</v>
      </c>
      <c r="AK206" s="313">
        <f t="shared" si="83"/>
        <v>-12059.667706514534</v>
      </c>
      <c r="AL206" s="313">
        <f t="shared" si="83"/>
        <v>32362.519109147048</v>
      </c>
      <c r="AM206" s="313">
        <f t="shared" si="83"/>
        <v>-1552.3407540241024</v>
      </c>
      <c r="AN206" s="313">
        <f t="shared" si="83"/>
        <v>-6580.3614492118504</v>
      </c>
      <c r="AO206" s="313">
        <f t="shared" si="83"/>
        <v>-1347.9596866058419</v>
      </c>
      <c r="AP206" s="313">
        <f t="shared" si="83"/>
        <v>46279.453195781316</v>
      </c>
      <c r="AQ206" s="313">
        <f t="shared" si="83"/>
        <v>-11677.684145512801</v>
      </c>
      <c r="AR206" s="313">
        <f t="shared" si="83"/>
        <v>21656.456123103912</v>
      </c>
      <c r="AS206" s="313">
        <f t="shared" si="83"/>
        <v>-36457.4964971726</v>
      </c>
      <c r="AT206" s="313">
        <f t="shared" si="83"/>
        <v>64040.91074599998</v>
      </c>
      <c r="AU206" s="313">
        <f t="shared" si="83"/>
        <v>4618.1629350000294</v>
      </c>
      <c r="AV206" s="313">
        <f t="shared" si="83"/>
        <v>36715.277988000002</v>
      </c>
      <c r="AW206" s="313">
        <f t="shared" si="83"/>
        <v>-5257.6164089999511</v>
      </c>
      <c r="AX206" s="313" t="e">
        <f t="shared" si="83"/>
        <v>#VALUE!</v>
      </c>
    </row>
    <row r="207" spans="1:50" hidden="1" x14ac:dyDescent="0.2">
      <c r="A207" s="320" t="s">
        <v>923</v>
      </c>
      <c r="B207" s="321">
        <f>B202-SUM(B203:B206)</f>
        <v>2.9103830456733704E-11</v>
      </c>
      <c r="C207" s="321">
        <f t="shared" ref="C207:AX207" si="84">C202-SUM(C203:C206)</f>
        <v>1.0186340659856796E-10</v>
      </c>
      <c r="D207" s="321">
        <f t="shared" si="84"/>
        <v>4.0017766878008842E-11</v>
      </c>
      <c r="E207" s="321">
        <f t="shared" si="84"/>
        <v>0</v>
      </c>
      <c r="F207" s="321">
        <f t="shared" si="84"/>
        <v>0</v>
      </c>
      <c r="G207" s="321">
        <f t="shared" si="84"/>
        <v>7.6397554948925972E-11</v>
      </c>
      <c r="H207" s="321">
        <f t="shared" si="84"/>
        <v>-9.0949470177292824E-11</v>
      </c>
      <c r="I207" s="321">
        <f t="shared" si="84"/>
        <v>0</v>
      </c>
      <c r="J207" s="321">
        <f t="shared" si="84"/>
        <v>0</v>
      </c>
      <c r="K207" s="321">
        <f t="shared" si="84"/>
        <v>4.7293724492192268E-11</v>
      </c>
      <c r="L207" s="321">
        <f t="shared" si="84"/>
        <v>0</v>
      </c>
      <c r="M207" s="321">
        <f t="shared" si="84"/>
        <v>0</v>
      </c>
      <c r="N207" s="321">
        <f t="shared" si="84"/>
        <v>6.5483618527650833E-11</v>
      </c>
      <c r="O207" s="321">
        <f t="shared" si="84"/>
        <v>0</v>
      </c>
      <c r="P207" s="321">
        <f t="shared" si="84"/>
        <v>7.2759576141834259E-12</v>
      </c>
      <c r="Q207" s="321">
        <f t="shared" si="84"/>
        <v>1.3824319466948509E-10</v>
      </c>
      <c r="R207" s="321">
        <f t="shared" si="84"/>
        <v>-1.3096723705530167E-10</v>
      </c>
      <c r="S207" s="321">
        <f t="shared" si="84"/>
        <v>-1.0913936421275139E-11</v>
      </c>
      <c r="T207" s="321">
        <f t="shared" si="84"/>
        <v>0</v>
      </c>
      <c r="U207" s="321">
        <f t="shared" si="84"/>
        <v>-1.8189894035458565E-11</v>
      </c>
      <c r="V207" s="321">
        <f t="shared" si="84"/>
        <v>-1.4551915228366852E-10</v>
      </c>
      <c r="W207" s="321">
        <f t="shared" si="84"/>
        <v>-5.0931703299283981E-11</v>
      </c>
      <c r="X207" s="321">
        <f t="shared" si="84"/>
        <v>1.8189894035458565E-10</v>
      </c>
      <c r="Y207" s="321">
        <f t="shared" si="84"/>
        <v>1.3096723705530167E-10</v>
      </c>
      <c r="Z207" s="321">
        <f t="shared" si="84"/>
        <v>-6.5483618527650833E-11</v>
      </c>
      <c r="AA207" s="321">
        <f t="shared" si="84"/>
        <v>-1.1641532182693481E-10</v>
      </c>
      <c r="AB207" s="321">
        <f t="shared" si="84"/>
        <v>1.8917489796876907E-10</v>
      </c>
      <c r="AC207" s="321">
        <f t="shared" si="84"/>
        <v>0</v>
      </c>
      <c r="AD207" s="321">
        <f t="shared" si="84"/>
        <v>1.8189894035458565E-10</v>
      </c>
      <c r="AE207" s="321">
        <f t="shared" si="84"/>
        <v>0</v>
      </c>
      <c r="AF207" s="321">
        <f t="shared" si="84"/>
        <v>0</v>
      </c>
      <c r="AG207" s="321">
        <f t="shared" si="84"/>
        <v>3.1286617740988731E-10</v>
      </c>
      <c r="AH207" s="321">
        <f t="shared" si="84"/>
        <v>8.7311491370201111E-11</v>
      </c>
      <c r="AI207" s="321">
        <f t="shared" si="84"/>
        <v>-1.8917489796876907E-10</v>
      </c>
      <c r="AJ207" s="321">
        <f t="shared" si="84"/>
        <v>0</v>
      </c>
      <c r="AK207" s="321">
        <f t="shared" si="84"/>
        <v>1.3096723705530167E-10</v>
      </c>
      <c r="AL207" s="321">
        <f t="shared" si="84"/>
        <v>-2.0372681319713593E-10</v>
      </c>
      <c r="AM207" s="321">
        <f t="shared" si="84"/>
        <v>3.637978807091713E-11</v>
      </c>
      <c r="AN207" s="321">
        <f t="shared" si="84"/>
        <v>1.0913936421275139E-10</v>
      </c>
      <c r="AO207" s="321">
        <f t="shared" si="84"/>
        <v>-6.5483618527650833E-11</v>
      </c>
      <c r="AP207" s="321">
        <f t="shared" si="84"/>
        <v>0</v>
      </c>
      <c r="AQ207" s="321">
        <f t="shared" si="84"/>
        <v>0</v>
      </c>
      <c r="AR207" s="321">
        <f t="shared" si="84"/>
        <v>0</v>
      </c>
      <c r="AS207" s="321">
        <f t="shared" si="84"/>
        <v>-2.9103830456733704E-10</v>
      </c>
      <c r="AT207" s="321">
        <f t="shared" si="84"/>
        <v>0</v>
      </c>
      <c r="AU207" s="321">
        <f t="shared" si="84"/>
        <v>-8.7311491370201111E-11</v>
      </c>
      <c r="AV207" s="321">
        <f t="shared" si="84"/>
        <v>-1.0913936421275139E-10</v>
      </c>
      <c r="AW207" s="321">
        <f t="shared" si="84"/>
        <v>1.7462298274040222E-10</v>
      </c>
      <c r="AX207" s="321" t="e">
        <f t="shared" si="84"/>
        <v>#VALUE!</v>
      </c>
    </row>
    <row r="208" spans="1:50" hidden="1" x14ac:dyDescent="0.2">
      <c r="A208" s="318" t="s">
        <v>931</v>
      </c>
      <c r="B208" s="319">
        <f>B149</f>
        <v>27457.351535945316</v>
      </c>
      <c r="C208" s="319">
        <f t="shared" ref="C208:AX208" si="85">C149</f>
        <v>20773.698415640625</v>
      </c>
      <c r="D208" s="319">
        <f t="shared" si="85"/>
        <v>12088.754566087213</v>
      </c>
      <c r="E208" s="319">
        <f t="shared" si="85"/>
        <v>26026.52659712563</v>
      </c>
      <c r="F208" s="319">
        <f t="shared" si="85"/>
        <v>69998.42362759175</v>
      </c>
      <c r="G208" s="319">
        <f t="shared" si="85"/>
        <v>26822.876193979289</v>
      </c>
      <c r="H208" s="319">
        <f t="shared" si="85"/>
        <v>25683.08607471775</v>
      </c>
      <c r="I208" s="319">
        <f t="shared" si="85"/>
        <v>29626.293849502108</v>
      </c>
      <c r="J208" s="319">
        <f t="shared" si="85"/>
        <v>64207.83427709731</v>
      </c>
      <c r="K208" s="319">
        <f t="shared" si="85"/>
        <v>20104.598755467974</v>
      </c>
      <c r="L208" s="319">
        <f t="shared" si="85"/>
        <v>22510.153597007506</v>
      </c>
      <c r="M208" s="319">
        <f t="shared" si="85"/>
        <v>38765.31509394414</v>
      </c>
      <c r="N208" s="319">
        <f t="shared" si="85"/>
        <v>61659.42303688894</v>
      </c>
      <c r="O208" s="319">
        <f t="shared" si="85"/>
        <v>28541.683850867441</v>
      </c>
      <c r="P208" s="319">
        <f t="shared" si="85"/>
        <v>-3838.3398179579526</v>
      </c>
      <c r="Q208" s="319">
        <f t="shared" si="85"/>
        <v>45486.197877656494</v>
      </c>
      <c r="R208" s="319">
        <f t="shared" si="85"/>
        <v>56435.450315591122</v>
      </c>
      <c r="S208" s="319">
        <f t="shared" si="85"/>
        <v>-2052.9429935144144</v>
      </c>
      <c r="T208" s="319">
        <f t="shared" si="85"/>
        <v>-51340.650320215267</v>
      </c>
      <c r="U208" s="319">
        <f t="shared" si="85"/>
        <v>-6711.3252385258675</v>
      </c>
      <c r="V208" s="319">
        <f t="shared" si="85"/>
        <v>79155.802307549107</v>
      </c>
      <c r="W208" s="319">
        <f t="shared" si="85"/>
        <v>-6220.0995826020371</v>
      </c>
      <c r="X208" s="319">
        <f t="shared" si="85"/>
        <v>-18996.570490808459</v>
      </c>
      <c r="Y208" s="319">
        <f t="shared" si="85"/>
        <v>-109750.64936924621</v>
      </c>
      <c r="Z208" s="319">
        <f t="shared" si="85"/>
        <v>52346.734001438017</v>
      </c>
      <c r="AA208" s="319">
        <f t="shared" si="85"/>
        <v>-26763.895079833688</v>
      </c>
      <c r="AB208" s="319">
        <f t="shared" si="85"/>
        <v>-49487.009608947672</v>
      </c>
      <c r="AC208" s="319">
        <f t="shared" si="85"/>
        <v>-90926.180047266651</v>
      </c>
      <c r="AD208" s="319">
        <f t="shared" si="85"/>
        <v>49659.581269025104</v>
      </c>
      <c r="AE208" s="319">
        <f t="shared" si="85"/>
        <v>-66999.753418273758</v>
      </c>
      <c r="AF208" s="319">
        <f t="shared" si="85"/>
        <v>-40712.749157999409</v>
      </c>
      <c r="AG208" s="319">
        <f t="shared" si="85"/>
        <v>-55864.774828300928</v>
      </c>
      <c r="AH208" s="319">
        <f t="shared" si="85"/>
        <v>51957.906757991179</v>
      </c>
      <c r="AI208" s="319">
        <f t="shared" si="85"/>
        <v>-5876.410523282364</v>
      </c>
      <c r="AJ208" s="319">
        <f t="shared" si="85"/>
        <v>-56634.363544229185</v>
      </c>
      <c r="AK208" s="319">
        <f t="shared" si="85"/>
        <v>-6239.4237504476914</v>
      </c>
      <c r="AL208" s="319">
        <f t="shared" si="85"/>
        <v>58512.116255630623</v>
      </c>
      <c r="AM208" s="319">
        <f t="shared" si="85"/>
        <v>-7762.7191913551651</v>
      </c>
      <c r="AN208" s="319">
        <f t="shared" si="85"/>
        <v>-45369.833933796501</v>
      </c>
      <c r="AO208" s="319">
        <f t="shared" si="85"/>
        <v>-15595.00466362969</v>
      </c>
      <c r="AP208" s="319">
        <f t="shared" si="85"/>
        <v>77977.630755605525</v>
      </c>
      <c r="AQ208" s="319">
        <f t="shared" si="85"/>
        <v>-404294.41243065963</v>
      </c>
      <c r="AR208" s="319">
        <f t="shared" si="85"/>
        <v>-173162.85809116066</v>
      </c>
      <c r="AS208" s="319">
        <f t="shared" si="85"/>
        <v>-96783.606781476294</v>
      </c>
      <c r="AT208" s="319">
        <f t="shared" si="85"/>
        <v>151893.88810393214</v>
      </c>
      <c r="AU208" s="319">
        <f t="shared" si="85"/>
        <v>-42918.911698375363</v>
      </c>
      <c r="AV208" s="319">
        <f t="shared" si="85"/>
        <v>63816.016463118955</v>
      </c>
      <c r="AW208" s="319">
        <f t="shared" si="85"/>
        <v>66699.980303049204</v>
      </c>
      <c r="AX208" s="319">
        <f t="shared" si="85"/>
        <v>201582.10189829324</v>
      </c>
    </row>
    <row r="209" spans="1:50" hidden="1" x14ac:dyDescent="0.2">
      <c r="A209" s="11" t="s">
        <v>241</v>
      </c>
      <c r="B209" s="313">
        <f>B33</f>
        <v>7820.2223356671966</v>
      </c>
      <c r="C209" s="313">
        <f t="shared" ref="C209:AX209" si="86">C33</f>
        <v>9386.3413216807894</v>
      </c>
      <c r="D209" s="313">
        <f t="shared" si="86"/>
        <v>9989.8949063141627</v>
      </c>
      <c r="E209" s="313">
        <f t="shared" si="86"/>
        <v>22273.379996271586</v>
      </c>
      <c r="F209" s="313">
        <f t="shared" si="86"/>
        <v>35939.031680914464</v>
      </c>
      <c r="G209" s="313">
        <f t="shared" si="86"/>
        <v>14196.257030970577</v>
      </c>
      <c r="H209" s="313">
        <f t="shared" si="86"/>
        <v>20080.333037685195</v>
      </c>
      <c r="I209" s="313">
        <f t="shared" si="86"/>
        <v>17934.747486090317</v>
      </c>
      <c r="J209" s="313">
        <f t="shared" si="86"/>
        <v>35082.588678472719</v>
      </c>
      <c r="K209" s="313">
        <f t="shared" si="86"/>
        <v>11187.650978252481</v>
      </c>
      <c r="L209" s="313">
        <f t="shared" si="86"/>
        <v>25783.062648075269</v>
      </c>
      <c r="M209" s="313">
        <f t="shared" si="86"/>
        <v>24591.729557532279</v>
      </c>
      <c r="N209" s="313">
        <f t="shared" si="86"/>
        <v>23086.224666438895</v>
      </c>
      <c r="O209" s="313">
        <f t="shared" si="86"/>
        <v>11832.364883387025</v>
      </c>
      <c r="P209" s="313">
        <f t="shared" si="86"/>
        <v>-1476.7563212446839</v>
      </c>
      <c r="Q209" s="313">
        <f t="shared" si="86"/>
        <v>46918.326778278191</v>
      </c>
      <c r="R209" s="313">
        <f t="shared" si="86"/>
        <v>23154.1965646639</v>
      </c>
      <c r="S209" s="313">
        <f t="shared" si="86"/>
        <v>1121.0312902010191</v>
      </c>
      <c r="T209" s="313">
        <f t="shared" si="86"/>
        <v>-31462.958197362124</v>
      </c>
      <c r="U209" s="313">
        <f t="shared" si="86"/>
        <v>-8416.2021606626513</v>
      </c>
      <c r="V209" s="313">
        <f t="shared" si="86"/>
        <v>17976.572051094365</v>
      </c>
      <c r="W209" s="313">
        <f t="shared" si="86"/>
        <v>-7201.5060802328371</v>
      </c>
      <c r="X209" s="313">
        <f t="shared" si="86"/>
        <v>-12616.025713095922</v>
      </c>
      <c r="Y209" s="313">
        <f t="shared" si="86"/>
        <v>-81740.708655107243</v>
      </c>
      <c r="Z209" s="313">
        <f t="shared" si="86"/>
        <v>-2368.8366253699933</v>
      </c>
      <c r="AA209" s="313">
        <f t="shared" si="86"/>
        <v>-17230.938220074531</v>
      </c>
      <c r="AB209" s="313">
        <f t="shared" si="86"/>
        <v>-55521.038665556945</v>
      </c>
      <c r="AC209" s="313">
        <f t="shared" si="86"/>
        <v>-65139.595264831936</v>
      </c>
      <c r="AD209" s="313">
        <f t="shared" si="86"/>
        <v>-10649.447482112533</v>
      </c>
      <c r="AE209" s="313">
        <f t="shared" si="86"/>
        <v>-41371.609969025987</v>
      </c>
      <c r="AF209" s="313">
        <f t="shared" si="86"/>
        <v>-42555.967149415213</v>
      </c>
      <c r="AG209" s="313">
        <f t="shared" si="86"/>
        <v>-23470.607445445014</v>
      </c>
      <c r="AH209" s="313">
        <f t="shared" si="86"/>
        <v>-6015.8646799185226</v>
      </c>
      <c r="AI209" s="313">
        <f t="shared" si="86"/>
        <v>-19108.815918505017</v>
      </c>
      <c r="AJ209" s="313">
        <f t="shared" si="86"/>
        <v>-35359.491754215502</v>
      </c>
      <c r="AK209" s="313">
        <f t="shared" si="86"/>
        <v>4067.4717715009028</v>
      </c>
      <c r="AL209" s="313">
        <f t="shared" si="86"/>
        <v>-5000.7507020850026</v>
      </c>
      <c r="AM209" s="313">
        <f t="shared" si="86"/>
        <v>-17374.503419896515</v>
      </c>
      <c r="AN209" s="313">
        <f t="shared" si="86"/>
        <v>-39807.971202898276</v>
      </c>
      <c r="AO209" s="313">
        <f t="shared" si="86"/>
        <v>-4023.7973560282699</v>
      </c>
      <c r="AP209" s="313">
        <f t="shared" si="86"/>
        <v>2046.4266228203778</v>
      </c>
      <c r="AQ209" s="313">
        <f t="shared" si="86"/>
        <v>-370948.63318305113</v>
      </c>
      <c r="AR209" s="313">
        <f t="shared" si="86"/>
        <v>-229928.27107047546</v>
      </c>
      <c r="AS209" s="313">
        <f t="shared" si="86"/>
        <v>-58040.177187562105</v>
      </c>
      <c r="AT209" s="313">
        <f t="shared" si="86"/>
        <v>31403.821369818237</v>
      </c>
      <c r="AU209" s="313">
        <f t="shared" si="86"/>
        <v>-78713.557895574224</v>
      </c>
      <c r="AV209" s="313">
        <f t="shared" si="86"/>
        <v>-23564.653845293215</v>
      </c>
      <c r="AW209" s="313">
        <f t="shared" si="86"/>
        <v>59971.539217338432</v>
      </c>
      <c r="AX209" s="313">
        <f t="shared" si="86"/>
        <v>56261.742337385309</v>
      </c>
    </row>
    <row r="210" spans="1:50" hidden="1" x14ac:dyDescent="0.2">
      <c r="A210" s="11" t="s">
        <v>916</v>
      </c>
      <c r="B210" s="313">
        <f>B62</f>
        <v>3486.0678703460799</v>
      </c>
      <c r="C210" s="313">
        <f t="shared" ref="C210:AX210" si="87">C62</f>
        <v>1792.3796295597494</v>
      </c>
      <c r="D210" s="313">
        <f t="shared" si="87"/>
        <v>1119.2218785535806</v>
      </c>
      <c r="E210" s="313">
        <f t="shared" si="87"/>
        <v>3120.0136215405219</v>
      </c>
      <c r="F210" s="313">
        <f t="shared" si="87"/>
        <v>4200.3872984746922</v>
      </c>
      <c r="G210" s="313">
        <f t="shared" si="87"/>
        <v>1462.4845589418692</v>
      </c>
      <c r="H210" s="313">
        <f t="shared" si="87"/>
        <v>1916.9049079614342</v>
      </c>
      <c r="I210" s="313">
        <f t="shared" si="87"/>
        <v>3809.1147346220387</v>
      </c>
      <c r="J210" s="313">
        <f t="shared" si="87"/>
        <v>4811.4896419299621</v>
      </c>
      <c r="K210" s="313">
        <f t="shared" si="87"/>
        <v>2572.3254761121789</v>
      </c>
      <c r="L210" s="313">
        <f t="shared" si="87"/>
        <v>2488.7314706574689</v>
      </c>
      <c r="M210" s="313">
        <f t="shared" si="87"/>
        <v>3895.3779113005294</v>
      </c>
      <c r="N210" s="313">
        <f t="shared" si="87"/>
        <v>5095.5097225847276</v>
      </c>
      <c r="O210" s="313">
        <f t="shared" si="87"/>
        <v>1798.1419326686009</v>
      </c>
      <c r="P210" s="313">
        <f t="shared" si="87"/>
        <v>1770.3331596499629</v>
      </c>
      <c r="Q210" s="313">
        <f t="shared" si="87"/>
        <v>4000.5001850968401</v>
      </c>
      <c r="R210" s="313">
        <f t="shared" si="87"/>
        <v>5377.8325810143724</v>
      </c>
      <c r="S210" s="313">
        <f t="shared" si="87"/>
        <v>2495.4120623895869</v>
      </c>
      <c r="T210" s="313">
        <f t="shared" si="87"/>
        <v>1733.0528616890515</v>
      </c>
      <c r="U210" s="313">
        <f t="shared" si="87"/>
        <v>3682.352494906896</v>
      </c>
      <c r="V210" s="313">
        <f t="shared" si="87"/>
        <v>3799.3587890213385</v>
      </c>
      <c r="W210" s="313">
        <f t="shared" si="87"/>
        <v>-1185.001152314202</v>
      </c>
      <c r="X210" s="313">
        <f t="shared" si="87"/>
        <v>-1669.8124293252331</v>
      </c>
      <c r="Y210" s="313">
        <f t="shared" si="87"/>
        <v>527.7097926181159</v>
      </c>
      <c r="Z210" s="313">
        <f t="shared" si="87"/>
        <v>5744.7700869926775</v>
      </c>
      <c r="AA210" s="313">
        <f t="shared" si="87"/>
        <v>406.48522487709124</v>
      </c>
      <c r="AB210" s="313">
        <f t="shared" si="87"/>
        <v>2380.603556718459</v>
      </c>
      <c r="AC210" s="313">
        <f t="shared" si="87"/>
        <v>2166.3001314116118</v>
      </c>
      <c r="AD210" s="313">
        <f t="shared" si="87"/>
        <v>-2050.3271429356246</v>
      </c>
      <c r="AE210" s="313">
        <f t="shared" si="87"/>
        <v>-33124.112204856894</v>
      </c>
      <c r="AF210" s="313">
        <f t="shared" si="87"/>
        <v>-3099.5688140290586</v>
      </c>
      <c r="AG210" s="313">
        <f t="shared" si="87"/>
        <v>2119.4925866735139</v>
      </c>
      <c r="AH210" s="313">
        <f t="shared" si="87"/>
        <v>3657.6257255533274</v>
      </c>
      <c r="AI210" s="313">
        <f t="shared" si="87"/>
        <v>1351.0170432323939</v>
      </c>
      <c r="AJ210" s="313">
        <f t="shared" si="87"/>
        <v>-18243.08697543008</v>
      </c>
      <c r="AK210" s="313">
        <f t="shared" si="87"/>
        <v>9427.0028770822537</v>
      </c>
      <c r="AL210" s="313">
        <f t="shared" si="87"/>
        <v>5965.4669656611804</v>
      </c>
      <c r="AM210" s="313">
        <f t="shared" si="87"/>
        <v>2477.5438226964179</v>
      </c>
      <c r="AN210" s="313">
        <f t="shared" si="87"/>
        <v>-9542.3201578782464</v>
      </c>
      <c r="AO210" s="313">
        <f t="shared" si="87"/>
        <v>-15905.60516344705</v>
      </c>
      <c r="AP210" s="313">
        <f t="shared" si="87"/>
        <v>-7694.4844918040326</v>
      </c>
      <c r="AQ210" s="313">
        <f t="shared" si="87"/>
        <v>-28738.07267685933</v>
      </c>
      <c r="AR210" s="313">
        <f t="shared" si="87"/>
        <v>-9293.9131511339801</v>
      </c>
      <c r="AS210" s="313">
        <f t="shared" si="87"/>
        <v>-6092.0216802029172</v>
      </c>
      <c r="AT210" s="313">
        <f t="shared" si="87"/>
        <v>4181.7853985300171</v>
      </c>
      <c r="AU210" s="313">
        <f t="shared" si="87"/>
        <v>173.46732122005778</v>
      </c>
      <c r="AV210" s="313">
        <f t="shared" si="87"/>
        <v>1735.6063406799221</v>
      </c>
      <c r="AW210" s="313">
        <f t="shared" si="87"/>
        <v>11398.312672520056</v>
      </c>
      <c r="AX210" s="313">
        <f t="shared" si="87"/>
        <v>7268.4075180400396</v>
      </c>
    </row>
    <row r="211" spans="1:50" hidden="1" x14ac:dyDescent="0.2">
      <c r="A211" s="11" t="s">
        <v>363</v>
      </c>
      <c r="B211" s="313">
        <f>B91</f>
        <v>7912.261280255887</v>
      </c>
      <c r="C211" s="313">
        <f t="shared" ref="C211:AX211" si="88">C91</f>
        <v>10400.130343205718</v>
      </c>
      <c r="D211" s="313">
        <f t="shared" si="88"/>
        <v>5585.0704822293774</v>
      </c>
      <c r="E211" s="313">
        <f t="shared" si="88"/>
        <v>-861.87863200347056</v>
      </c>
      <c r="F211" s="313">
        <f t="shared" si="88"/>
        <v>17775.992223898589</v>
      </c>
      <c r="G211" s="313">
        <f t="shared" si="88"/>
        <v>13315.586667320284</v>
      </c>
      <c r="H211" s="313">
        <f t="shared" si="88"/>
        <v>10163.818051641167</v>
      </c>
      <c r="I211" s="313">
        <f t="shared" si="88"/>
        <v>2989.7810260549013</v>
      </c>
      <c r="J211" s="313">
        <f t="shared" si="88"/>
        <v>14787.475827289702</v>
      </c>
      <c r="K211" s="313">
        <f t="shared" si="88"/>
        <v>10541.299945546984</v>
      </c>
      <c r="L211" s="313">
        <f t="shared" si="88"/>
        <v>2843.8804349622224</v>
      </c>
      <c r="M211" s="313">
        <f t="shared" si="88"/>
        <v>4176.6485751846049</v>
      </c>
      <c r="N211" s="313">
        <f t="shared" si="88"/>
        <v>12562.900630680873</v>
      </c>
      <c r="O211" s="313">
        <f t="shared" si="88"/>
        <v>11918.887544950063</v>
      </c>
      <c r="P211" s="313">
        <f t="shared" si="88"/>
        <v>327.223889631161</v>
      </c>
      <c r="Q211" s="313">
        <f t="shared" si="88"/>
        <v>-2687.6798847521131</v>
      </c>
      <c r="R211" s="313">
        <f t="shared" si="88"/>
        <v>12095.3163310159</v>
      </c>
      <c r="S211" s="313">
        <f t="shared" si="88"/>
        <v>-2795.5112994998344</v>
      </c>
      <c r="T211" s="313">
        <f t="shared" si="88"/>
        <v>-12968.956363573932</v>
      </c>
      <c r="U211" s="313">
        <f t="shared" si="88"/>
        <v>-1538.8770048121223</v>
      </c>
      <c r="V211" s="313">
        <f t="shared" si="88"/>
        <v>21203.812820788182</v>
      </c>
      <c r="W211" s="313">
        <f t="shared" si="88"/>
        <v>11226.000528898905</v>
      </c>
      <c r="X211" s="313">
        <f t="shared" si="88"/>
        <v>3.3168751628545579</v>
      </c>
      <c r="Y211" s="313">
        <f t="shared" si="88"/>
        <v>-8809.9815122799482</v>
      </c>
      <c r="Z211" s="313">
        <f t="shared" si="88"/>
        <v>17303.504007760377</v>
      </c>
      <c r="AA211" s="313">
        <f t="shared" si="88"/>
        <v>-1265.8346378197894</v>
      </c>
      <c r="AB211" s="313">
        <f t="shared" si="88"/>
        <v>4566.4388021713239</v>
      </c>
      <c r="AC211" s="313">
        <f t="shared" si="88"/>
        <v>-3159.1485925845627</v>
      </c>
      <c r="AD211" s="313">
        <f t="shared" si="88"/>
        <v>22987.2818478673</v>
      </c>
      <c r="AE211" s="313">
        <f t="shared" si="88"/>
        <v>7300.9438619755674</v>
      </c>
      <c r="AF211" s="313">
        <f t="shared" si="88"/>
        <v>1572.5097285422962</v>
      </c>
      <c r="AG211" s="313">
        <f t="shared" si="88"/>
        <v>-12882.111703004804</v>
      </c>
      <c r="AH211" s="313">
        <f t="shared" si="88"/>
        <v>21180.005026347062</v>
      </c>
      <c r="AI211" s="313">
        <f t="shared" si="88"/>
        <v>7993.0323402115027</v>
      </c>
      <c r="AJ211" s="313">
        <f t="shared" si="88"/>
        <v>1161.6754126703017</v>
      </c>
      <c r="AK211" s="313">
        <f t="shared" si="88"/>
        <v>-7674.2306925164012</v>
      </c>
      <c r="AL211" s="313">
        <f t="shared" si="88"/>
        <v>25184.88088290763</v>
      </c>
      <c r="AM211" s="313">
        <f t="shared" si="88"/>
        <v>8686.5811598690343</v>
      </c>
      <c r="AN211" s="313">
        <f t="shared" si="88"/>
        <v>10560.818876191828</v>
      </c>
      <c r="AO211" s="313">
        <f t="shared" si="88"/>
        <v>5682.3575424515293</v>
      </c>
      <c r="AP211" s="313">
        <f t="shared" si="88"/>
        <v>37346.23542880782</v>
      </c>
      <c r="AQ211" s="313">
        <f t="shared" si="88"/>
        <v>7069.9775747637323</v>
      </c>
      <c r="AR211" s="313">
        <f t="shared" si="88"/>
        <v>44402.870007344784</v>
      </c>
      <c r="AS211" s="313">
        <f t="shared" si="88"/>
        <v>3806.0885834617075</v>
      </c>
      <c r="AT211" s="313">
        <f t="shared" si="88"/>
        <v>52267.370589583763</v>
      </c>
      <c r="AU211" s="313">
        <f t="shared" si="88"/>
        <v>31003.015940978861</v>
      </c>
      <c r="AV211" s="313">
        <f t="shared" si="88"/>
        <v>48929.785979732376</v>
      </c>
      <c r="AW211" s="313">
        <f t="shared" si="88"/>
        <v>587.74482219055062</v>
      </c>
      <c r="AX211" s="313">
        <f t="shared" si="88"/>
        <v>71243.242515350226</v>
      </c>
    </row>
    <row r="212" spans="1:50" hidden="1" x14ac:dyDescent="0.2">
      <c r="A212" s="11" t="s">
        <v>364</v>
      </c>
      <c r="B212" s="313">
        <f>B120</f>
        <v>8238.8000496761524</v>
      </c>
      <c r="C212" s="313">
        <f t="shared" ref="C212:AX212" si="89">C120</f>
        <v>-805.1528788057185</v>
      </c>
      <c r="D212" s="313">
        <f t="shared" si="89"/>
        <v>-4605.4327010099223</v>
      </c>
      <c r="E212" s="313">
        <f t="shared" si="89"/>
        <v>1495.0116113169788</v>
      </c>
      <c r="F212" s="313">
        <f t="shared" si="89"/>
        <v>12083.012424304019</v>
      </c>
      <c r="G212" s="313">
        <f t="shared" si="89"/>
        <v>-2151.452063253455</v>
      </c>
      <c r="H212" s="313">
        <f t="shared" si="89"/>
        <v>-6477.9699225699442</v>
      </c>
      <c r="I212" s="313">
        <f t="shared" si="89"/>
        <v>4892.650602734866</v>
      </c>
      <c r="J212" s="313">
        <f t="shared" si="89"/>
        <v>9526.2801294048841</v>
      </c>
      <c r="K212" s="313">
        <f t="shared" si="89"/>
        <v>-4196.6776444436837</v>
      </c>
      <c r="L212" s="313">
        <f t="shared" si="89"/>
        <v>-8605.5209566874837</v>
      </c>
      <c r="M212" s="313">
        <f t="shared" si="89"/>
        <v>6101.5590499267419</v>
      </c>
      <c r="N212" s="313">
        <f t="shared" si="89"/>
        <v>20914.788017184444</v>
      </c>
      <c r="O212" s="313">
        <f t="shared" si="89"/>
        <v>2992.2894898618106</v>
      </c>
      <c r="P212" s="313">
        <f t="shared" si="89"/>
        <v>-4459.1405459944071</v>
      </c>
      <c r="Q212" s="313">
        <f t="shared" si="89"/>
        <v>-2744.9492009664391</v>
      </c>
      <c r="R212" s="313">
        <f t="shared" si="89"/>
        <v>15808.104838897038</v>
      </c>
      <c r="S212" s="313">
        <f t="shared" si="89"/>
        <v>-2873.8750466051861</v>
      </c>
      <c r="T212" s="313">
        <f t="shared" si="89"/>
        <v>-8641.7886209683784</v>
      </c>
      <c r="U212" s="313">
        <f t="shared" si="89"/>
        <v>-438.59856795788801</v>
      </c>
      <c r="V212" s="313">
        <f t="shared" si="89"/>
        <v>36176.058646645368</v>
      </c>
      <c r="W212" s="313">
        <f t="shared" si="89"/>
        <v>-9059.5928789538739</v>
      </c>
      <c r="X212" s="313">
        <f t="shared" si="89"/>
        <v>-4714.0492235502898</v>
      </c>
      <c r="Y212" s="313">
        <f t="shared" si="89"/>
        <v>-19727.668994477252</v>
      </c>
      <c r="Z212" s="313">
        <f t="shared" si="89"/>
        <v>31667.296532054883</v>
      </c>
      <c r="AA212" s="313">
        <f t="shared" si="89"/>
        <v>-8673.6074468163861</v>
      </c>
      <c r="AB212" s="313">
        <f t="shared" si="89"/>
        <v>-913.01330228061124</v>
      </c>
      <c r="AC212" s="313">
        <f t="shared" si="89"/>
        <v>-24793.736321261822</v>
      </c>
      <c r="AD212" s="313">
        <f t="shared" si="89"/>
        <v>39372.074046205831</v>
      </c>
      <c r="AE212" s="313">
        <f t="shared" si="89"/>
        <v>195.02489363354107</v>
      </c>
      <c r="AF212" s="313">
        <f t="shared" si="89"/>
        <v>3370.2770769026247</v>
      </c>
      <c r="AG212" s="313">
        <f t="shared" si="89"/>
        <v>-21631.548266524944</v>
      </c>
      <c r="AH212" s="313">
        <f t="shared" si="89"/>
        <v>33136.140686009356</v>
      </c>
      <c r="AI212" s="313">
        <f t="shared" si="89"/>
        <v>3888.356011778902</v>
      </c>
      <c r="AJ212" s="313">
        <f t="shared" si="89"/>
        <v>-4193.4602272539341</v>
      </c>
      <c r="AK212" s="313">
        <f t="shared" si="89"/>
        <v>-12059.667706514505</v>
      </c>
      <c r="AL212" s="313">
        <f t="shared" si="89"/>
        <v>32362.519109147048</v>
      </c>
      <c r="AM212" s="313">
        <f t="shared" si="89"/>
        <v>-1552.3407540241315</v>
      </c>
      <c r="AN212" s="313">
        <f t="shared" si="89"/>
        <v>-6580.3614492118359</v>
      </c>
      <c r="AO212" s="313">
        <f t="shared" si="89"/>
        <v>-1347.9596866058127</v>
      </c>
      <c r="AP212" s="313">
        <f t="shared" si="89"/>
        <v>46279.453195781331</v>
      </c>
      <c r="AQ212" s="313">
        <f t="shared" si="89"/>
        <v>-11677.684145512787</v>
      </c>
      <c r="AR212" s="313">
        <f t="shared" si="89"/>
        <v>21656.456123103912</v>
      </c>
      <c r="AS212" s="313">
        <f t="shared" si="89"/>
        <v>-36457.4964971726</v>
      </c>
      <c r="AT212" s="313">
        <f t="shared" si="89"/>
        <v>64040.91074599998</v>
      </c>
      <c r="AU212" s="313">
        <f t="shared" si="89"/>
        <v>4618.1629350000294</v>
      </c>
      <c r="AV212" s="313">
        <f t="shared" si="89"/>
        <v>36715.277987999987</v>
      </c>
      <c r="AW212" s="313">
        <f t="shared" si="89"/>
        <v>-5257.6164089999511</v>
      </c>
      <c r="AX212" s="313">
        <f t="shared" si="89"/>
        <v>66808.709527517611</v>
      </c>
    </row>
    <row r="213" spans="1:50" hidden="1" x14ac:dyDescent="0.2">
      <c r="A213" s="320" t="s">
        <v>923</v>
      </c>
      <c r="B213" s="321">
        <f>B208-SUM(B209:B212)</f>
        <v>0</v>
      </c>
      <c r="C213" s="321">
        <f t="shared" ref="C213:AX213" si="90">C208-SUM(C209:C212)</f>
        <v>8.7311491370201111E-11</v>
      </c>
      <c r="D213" s="321">
        <f t="shared" si="90"/>
        <v>1.4551915228366852E-11</v>
      </c>
      <c r="E213" s="321">
        <f t="shared" si="90"/>
        <v>0</v>
      </c>
      <c r="F213" s="321">
        <f t="shared" si="90"/>
        <v>0</v>
      </c>
      <c r="G213" s="321">
        <f t="shared" si="90"/>
        <v>0</v>
      </c>
      <c r="H213" s="321">
        <f t="shared" si="90"/>
        <v>-1.0186340659856796E-10</v>
      </c>
      <c r="I213" s="321">
        <f t="shared" si="90"/>
        <v>0</v>
      </c>
      <c r="J213" s="321">
        <f t="shared" si="90"/>
        <v>0</v>
      </c>
      <c r="K213" s="321">
        <f t="shared" si="90"/>
        <v>0</v>
      </c>
      <c r="L213" s="321">
        <f t="shared" si="90"/>
        <v>2.9103830456733704E-11</v>
      </c>
      <c r="M213" s="321">
        <f t="shared" si="90"/>
        <v>0</v>
      </c>
      <c r="N213" s="321">
        <f t="shared" si="90"/>
        <v>0</v>
      </c>
      <c r="O213" s="321">
        <f t="shared" si="90"/>
        <v>-5.8207660913467407E-11</v>
      </c>
      <c r="P213" s="321">
        <f t="shared" si="90"/>
        <v>1.4551915228366852E-11</v>
      </c>
      <c r="Q213" s="321">
        <f t="shared" si="90"/>
        <v>0</v>
      </c>
      <c r="R213" s="321">
        <f t="shared" si="90"/>
        <v>-8.7311491370201111E-11</v>
      </c>
      <c r="S213" s="321">
        <f t="shared" si="90"/>
        <v>0</v>
      </c>
      <c r="T213" s="321">
        <f t="shared" si="90"/>
        <v>1.1641532182693481E-10</v>
      </c>
      <c r="U213" s="321">
        <f t="shared" si="90"/>
        <v>-1.0186340659856796E-10</v>
      </c>
      <c r="V213" s="321">
        <f t="shared" si="90"/>
        <v>-1.4551915228366852E-10</v>
      </c>
      <c r="W213" s="321">
        <f t="shared" si="90"/>
        <v>-2.9103830456733704E-11</v>
      </c>
      <c r="X213" s="321">
        <f t="shared" si="90"/>
        <v>1.3096723705530167E-10</v>
      </c>
      <c r="Y213" s="321">
        <f t="shared" si="90"/>
        <v>1.1641532182693481E-10</v>
      </c>
      <c r="Z213" s="321">
        <f t="shared" si="90"/>
        <v>7.2759576141834259E-11</v>
      </c>
      <c r="AA213" s="321">
        <f t="shared" si="90"/>
        <v>-7.2759576141834259E-11</v>
      </c>
      <c r="AB213" s="321">
        <f t="shared" si="90"/>
        <v>1.0186340659856796E-10</v>
      </c>
      <c r="AC213" s="321">
        <f t="shared" si="90"/>
        <v>0</v>
      </c>
      <c r="AD213" s="321">
        <f t="shared" si="90"/>
        <v>1.3096723705530167E-10</v>
      </c>
      <c r="AE213" s="321">
        <f t="shared" si="90"/>
        <v>0</v>
      </c>
      <c r="AF213" s="321">
        <f t="shared" si="90"/>
        <v>-5.8207660913467407E-11</v>
      </c>
      <c r="AG213" s="321">
        <f t="shared" si="90"/>
        <v>3.2014213502407074E-10</v>
      </c>
      <c r="AH213" s="321">
        <f t="shared" si="90"/>
        <v>0</v>
      </c>
      <c r="AI213" s="321">
        <f t="shared" si="90"/>
        <v>-1.4551915228366852E-10</v>
      </c>
      <c r="AJ213" s="321">
        <f t="shared" si="90"/>
        <v>0</v>
      </c>
      <c r="AK213" s="321">
        <f t="shared" si="90"/>
        <v>5.8207660913467407E-11</v>
      </c>
      <c r="AL213" s="321">
        <f t="shared" si="90"/>
        <v>-2.3283064365386963E-10</v>
      </c>
      <c r="AM213" s="321">
        <f t="shared" si="90"/>
        <v>2.9103830456733704E-11</v>
      </c>
      <c r="AN213" s="321">
        <f t="shared" si="90"/>
        <v>0</v>
      </c>
      <c r="AO213" s="321">
        <f t="shared" si="90"/>
        <v>-8.7311491370201111E-11</v>
      </c>
      <c r="AP213" s="321">
        <f t="shared" si="90"/>
        <v>0</v>
      </c>
      <c r="AQ213" s="321">
        <f t="shared" si="90"/>
        <v>0</v>
      </c>
      <c r="AR213" s="321">
        <f t="shared" si="90"/>
        <v>0</v>
      </c>
      <c r="AS213" s="321">
        <f t="shared" si="90"/>
        <v>-3.7834979593753815E-10</v>
      </c>
      <c r="AT213" s="321">
        <f t="shared" si="90"/>
        <v>0</v>
      </c>
      <c r="AU213" s="321">
        <f t="shared" si="90"/>
        <v>-8.7311491370201111E-11</v>
      </c>
      <c r="AV213" s="321">
        <f t="shared" si="90"/>
        <v>-1.1641532182693481E-10</v>
      </c>
      <c r="AW213" s="321">
        <f t="shared" si="90"/>
        <v>1.1641532182693481E-10</v>
      </c>
      <c r="AX213" s="321">
        <f t="shared" si="90"/>
        <v>0</v>
      </c>
    </row>
    <row r="214" spans="1:50" hidden="1" x14ac:dyDescent="0.2">
      <c r="A214" s="318" t="s">
        <v>244</v>
      </c>
      <c r="B214" s="319">
        <f>B138</f>
        <v>101960.85332593115</v>
      </c>
      <c r="C214" s="319">
        <f t="shared" ref="C214:AX214" si="91">C138</f>
        <v>97869.381816656882</v>
      </c>
      <c r="D214" s="319">
        <f t="shared" si="91"/>
        <v>96687.817586119578</v>
      </c>
      <c r="E214" s="319">
        <f t="shared" si="91"/>
        <v>115897.25129577989</v>
      </c>
      <c r="F214" s="319">
        <f t="shared" si="91"/>
        <v>112204.20295301502</v>
      </c>
      <c r="G214" s="319">
        <f t="shared" si="91"/>
        <v>113406.24207399544</v>
      </c>
      <c r="H214" s="319">
        <f t="shared" si="91"/>
        <v>110116.90137171363</v>
      </c>
      <c r="I214" s="319">
        <f t="shared" si="91"/>
        <v>125236.45929254466</v>
      </c>
      <c r="J214" s="319">
        <f t="shared" si="91"/>
        <v>124669.70355281746</v>
      </c>
      <c r="K214" s="319">
        <f t="shared" si="91"/>
        <v>125470.91489712357</v>
      </c>
      <c r="L214" s="319">
        <f t="shared" si="91"/>
        <v>123089.02409586628</v>
      </c>
      <c r="M214" s="319">
        <f t="shared" si="91"/>
        <v>138304.47746218884</v>
      </c>
      <c r="N214" s="319">
        <f t="shared" si="91"/>
        <v>137174.81221695736</v>
      </c>
      <c r="O214" s="319">
        <f t="shared" si="91"/>
        <v>140543.97150925588</v>
      </c>
      <c r="P214" s="319">
        <f t="shared" si="91"/>
        <v>139288.07409984453</v>
      </c>
      <c r="Q214" s="319">
        <f t="shared" si="91"/>
        <v>159200.64470367995</v>
      </c>
      <c r="R214" s="319">
        <f t="shared" si="91"/>
        <v>155932.76029789948</v>
      </c>
      <c r="S214" s="319">
        <f t="shared" si="91"/>
        <v>153448.94428518711</v>
      </c>
      <c r="T214" s="319">
        <f t="shared" si="91"/>
        <v>155346.61974469939</v>
      </c>
      <c r="U214" s="319">
        <f t="shared" si="91"/>
        <v>171737.34664309182</v>
      </c>
      <c r="V214" s="319">
        <f t="shared" si="91"/>
        <v>154891.54947630843</v>
      </c>
      <c r="W214" s="319">
        <f t="shared" si="91"/>
        <v>170521.05990622193</v>
      </c>
      <c r="X214" s="319">
        <f t="shared" si="91"/>
        <v>160875.73706500346</v>
      </c>
      <c r="Y214" s="319">
        <f t="shared" si="91"/>
        <v>205321.22867950361</v>
      </c>
      <c r="Z214" s="319">
        <f t="shared" si="91"/>
        <v>165945.18403985165</v>
      </c>
      <c r="AA214" s="319">
        <f t="shared" si="91"/>
        <v>175125.7562051015</v>
      </c>
      <c r="AB214" s="319">
        <f t="shared" si="91"/>
        <v>163891.48482814024</v>
      </c>
      <c r="AC214" s="319">
        <f t="shared" si="91"/>
        <v>225171.54687588121</v>
      </c>
      <c r="AD214" s="319">
        <f t="shared" si="91"/>
        <v>175091.04207413891</v>
      </c>
      <c r="AE214" s="319">
        <f t="shared" si="91"/>
        <v>186188.99150149809</v>
      </c>
      <c r="AF214" s="319">
        <f t="shared" si="91"/>
        <v>181031.59380395975</v>
      </c>
      <c r="AG214" s="319">
        <f t="shared" si="91"/>
        <v>230680.76679278398</v>
      </c>
      <c r="AH214" s="319">
        <f t="shared" si="91"/>
        <v>190832.58242141712</v>
      </c>
      <c r="AI214" s="319">
        <f t="shared" si="91"/>
        <v>193487.7830659356</v>
      </c>
      <c r="AJ214" s="319">
        <f t="shared" si="91"/>
        <v>191411.69877526746</v>
      </c>
      <c r="AK214" s="319">
        <f t="shared" si="91"/>
        <v>223971.33358963724</v>
      </c>
      <c r="AL214" s="319">
        <f t="shared" si="91"/>
        <v>205165.88242862545</v>
      </c>
      <c r="AM214" s="319">
        <f t="shared" si="91"/>
        <v>204085.41662320361</v>
      </c>
      <c r="AN214" s="319">
        <f t="shared" si="91"/>
        <v>205182.76428155269</v>
      </c>
      <c r="AO214" s="319">
        <f t="shared" si="91"/>
        <v>241653.24141590868</v>
      </c>
      <c r="AP214" s="319">
        <f t="shared" si="91"/>
        <v>204260.65968413383</v>
      </c>
      <c r="AQ214" s="319">
        <f t="shared" si="91"/>
        <v>202017.03290573705</v>
      </c>
      <c r="AR214" s="319">
        <f t="shared" si="91"/>
        <v>209712.74154762027</v>
      </c>
      <c r="AS214" s="319">
        <f t="shared" si="91"/>
        <v>261874.23455966837</v>
      </c>
      <c r="AT214" s="319">
        <f t="shared" si="91"/>
        <v>206526.73068109504</v>
      </c>
      <c r="AU214" s="319">
        <f t="shared" si="91"/>
        <v>218336.48994880833</v>
      </c>
      <c r="AV214" s="319">
        <f t="shared" si="91"/>
        <v>217871.46953081162</v>
      </c>
      <c r="AW214" s="319">
        <f t="shared" si="91"/>
        <v>278964.1654116924</v>
      </c>
      <c r="AX214" s="319">
        <f t="shared" si="91"/>
        <v>221316.41961236481</v>
      </c>
    </row>
    <row r="215" spans="1:50" hidden="1" x14ac:dyDescent="0.2">
      <c r="A215" s="11" t="s">
        <v>241</v>
      </c>
      <c r="B215" s="313">
        <f>B22</f>
        <v>27079.265655247997</v>
      </c>
      <c r="C215" s="313">
        <f t="shared" ref="C215:AX215" si="92">C22</f>
        <v>25467.489586529009</v>
      </c>
      <c r="D215" s="313">
        <f t="shared" si="92"/>
        <v>25585.724690789004</v>
      </c>
      <c r="E215" s="313">
        <f t="shared" si="92"/>
        <v>33766.746842231005</v>
      </c>
      <c r="F215" s="313">
        <f t="shared" si="92"/>
        <v>27301.153152552994</v>
      </c>
      <c r="G215" s="313">
        <f t="shared" si="92"/>
        <v>31843.445275472997</v>
      </c>
      <c r="H215" s="313">
        <f t="shared" si="92"/>
        <v>27084.605452074</v>
      </c>
      <c r="I215" s="313">
        <f t="shared" si="92"/>
        <v>34290.577900072996</v>
      </c>
      <c r="J215" s="313">
        <f t="shared" si="92"/>
        <v>28312.550155262739</v>
      </c>
      <c r="K215" s="313">
        <f t="shared" si="92"/>
        <v>32024.621140336814</v>
      </c>
      <c r="L215" s="313">
        <f t="shared" si="92"/>
        <v>28244.775895476952</v>
      </c>
      <c r="M215" s="313">
        <f t="shared" si="92"/>
        <v>36444.147596066352</v>
      </c>
      <c r="N215" s="313">
        <f t="shared" si="92"/>
        <v>30341.018159778996</v>
      </c>
      <c r="O215" s="313">
        <f t="shared" si="92"/>
        <v>35667.236537461999</v>
      </c>
      <c r="P215" s="313">
        <f t="shared" si="92"/>
        <v>31732.319489046</v>
      </c>
      <c r="Q215" s="313">
        <f t="shared" si="92"/>
        <v>40054.148486100006</v>
      </c>
      <c r="R215" s="313">
        <f t="shared" si="92"/>
        <v>33896.295104141005</v>
      </c>
      <c r="S215" s="313">
        <f t="shared" si="92"/>
        <v>36190.078283633993</v>
      </c>
      <c r="T215" s="313">
        <f t="shared" si="92"/>
        <v>35038.398587819996</v>
      </c>
      <c r="U215" s="313">
        <f t="shared" si="92"/>
        <v>44577.978456133998</v>
      </c>
      <c r="V215" s="313">
        <f t="shared" si="92"/>
        <v>38481.441623495994</v>
      </c>
      <c r="W215" s="313">
        <f t="shared" si="92"/>
        <v>40814.484206501002</v>
      </c>
      <c r="X215" s="313">
        <f t="shared" si="92"/>
        <v>39330.122495326992</v>
      </c>
      <c r="Y215" s="313">
        <f t="shared" si="92"/>
        <v>49197.141241406003</v>
      </c>
      <c r="Z215" s="313">
        <f t="shared" si="92"/>
        <v>39507.610736711998</v>
      </c>
      <c r="AA215" s="313">
        <f t="shared" si="92"/>
        <v>41339.582644009999</v>
      </c>
      <c r="AB215" s="313">
        <f t="shared" si="92"/>
        <v>39958.945768256002</v>
      </c>
      <c r="AC215" s="313">
        <f t="shared" si="92"/>
        <v>53317.432627324</v>
      </c>
      <c r="AD215" s="313">
        <f t="shared" si="92"/>
        <v>43357.34123009607</v>
      </c>
      <c r="AE215" s="313">
        <f t="shared" si="92"/>
        <v>46891.570199798152</v>
      </c>
      <c r="AF215" s="313">
        <f t="shared" si="92"/>
        <v>42783.880955273344</v>
      </c>
      <c r="AG215" s="313">
        <f t="shared" si="92"/>
        <v>54866.60546232362</v>
      </c>
      <c r="AH215" s="313">
        <f t="shared" si="92"/>
        <v>45864.221122294002</v>
      </c>
      <c r="AI215" s="313">
        <f t="shared" si="92"/>
        <v>46558.054308659004</v>
      </c>
      <c r="AJ215" s="313">
        <f t="shared" si="92"/>
        <v>45401.338327248995</v>
      </c>
      <c r="AK215" s="313">
        <f t="shared" si="92"/>
        <v>47333.463385572999</v>
      </c>
      <c r="AL215" s="313">
        <f t="shared" si="92"/>
        <v>51002.591470262007</v>
      </c>
      <c r="AM215" s="313">
        <f t="shared" si="92"/>
        <v>46310.191059729994</v>
      </c>
      <c r="AN215" s="313">
        <f t="shared" si="92"/>
        <v>47961.380607465995</v>
      </c>
      <c r="AO215" s="313">
        <f t="shared" si="92"/>
        <v>55206.191650249006</v>
      </c>
      <c r="AP215" s="313">
        <f t="shared" si="92"/>
        <v>48749.234224072992</v>
      </c>
      <c r="AQ215" s="313">
        <f t="shared" si="92"/>
        <v>48451.663292175006</v>
      </c>
      <c r="AR215" s="313">
        <f t="shared" si="92"/>
        <v>49448.588463046995</v>
      </c>
      <c r="AS215" s="313">
        <f t="shared" si="92"/>
        <v>57107.689420207011</v>
      </c>
      <c r="AT215" s="313">
        <f t="shared" si="92"/>
        <v>49822.907402582998</v>
      </c>
      <c r="AU215" s="313">
        <f t="shared" si="92"/>
        <v>51245.619705824007</v>
      </c>
      <c r="AV215" s="313">
        <f t="shared" si="92"/>
        <v>50543.493002359006</v>
      </c>
      <c r="AW215" s="313">
        <f t="shared" si="92"/>
        <v>58293.788951014008</v>
      </c>
      <c r="AX215" s="313">
        <f t="shared" si="92"/>
        <v>50286.112665647001</v>
      </c>
    </row>
    <row r="216" spans="1:50" hidden="1" x14ac:dyDescent="0.2">
      <c r="A216" s="11" t="s">
        <v>916</v>
      </c>
      <c r="B216" s="313">
        <f>B51</f>
        <v>0</v>
      </c>
      <c r="C216" s="313">
        <f t="shared" ref="C216:AX216" si="93">C51</f>
        <v>0</v>
      </c>
      <c r="D216" s="313">
        <f t="shared" si="93"/>
        <v>0</v>
      </c>
      <c r="E216" s="313">
        <f t="shared" si="93"/>
        <v>0</v>
      </c>
      <c r="F216" s="313">
        <f t="shared" si="93"/>
        <v>0</v>
      </c>
      <c r="G216" s="313">
        <f t="shared" si="93"/>
        <v>0</v>
      </c>
      <c r="H216" s="313">
        <f t="shared" si="93"/>
        <v>0</v>
      </c>
      <c r="I216" s="313">
        <f t="shared" si="93"/>
        <v>0</v>
      </c>
      <c r="J216" s="313">
        <f t="shared" si="93"/>
        <v>0</v>
      </c>
      <c r="K216" s="313">
        <f t="shared" si="93"/>
        <v>0</v>
      </c>
      <c r="L216" s="313">
        <f t="shared" si="93"/>
        <v>0</v>
      </c>
      <c r="M216" s="313">
        <f t="shared" si="93"/>
        <v>0</v>
      </c>
      <c r="N216" s="313">
        <f t="shared" si="93"/>
        <v>0</v>
      </c>
      <c r="O216" s="313">
        <f t="shared" si="93"/>
        <v>0</v>
      </c>
      <c r="P216" s="313">
        <f t="shared" si="93"/>
        <v>0</v>
      </c>
      <c r="Q216" s="313">
        <f t="shared" si="93"/>
        <v>0</v>
      </c>
      <c r="R216" s="313">
        <f t="shared" si="93"/>
        <v>0</v>
      </c>
      <c r="S216" s="313">
        <f t="shared" si="93"/>
        <v>0</v>
      </c>
      <c r="T216" s="313">
        <f t="shared" si="93"/>
        <v>0</v>
      </c>
      <c r="U216" s="313">
        <f t="shared" si="93"/>
        <v>0</v>
      </c>
      <c r="V216" s="313">
        <f t="shared" si="93"/>
        <v>0</v>
      </c>
      <c r="W216" s="313">
        <f t="shared" si="93"/>
        <v>0</v>
      </c>
      <c r="X216" s="313">
        <f t="shared" si="93"/>
        <v>0</v>
      </c>
      <c r="Y216" s="313">
        <f t="shared" si="93"/>
        <v>0</v>
      </c>
      <c r="Z216" s="313">
        <f t="shared" si="93"/>
        <v>0</v>
      </c>
      <c r="AA216" s="313">
        <f t="shared" si="93"/>
        <v>0</v>
      </c>
      <c r="AB216" s="313">
        <f t="shared" si="93"/>
        <v>0</v>
      </c>
      <c r="AC216" s="313">
        <f t="shared" si="93"/>
        <v>0</v>
      </c>
      <c r="AD216" s="313">
        <f t="shared" si="93"/>
        <v>0</v>
      </c>
      <c r="AE216" s="313">
        <f t="shared" si="93"/>
        <v>0</v>
      </c>
      <c r="AF216" s="313">
        <f t="shared" si="93"/>
        <v>0</v>
      </c>
      <c r="AG216" s="313">
        <f t="shared" si="93"/>
        <v>0</v>
      </c>
      <c r="AH216" s="313">
        <f t="shared" si="93"/>
        <v>0</v>
      </c>
      <c r="AI216" s="313">
        <f t="shared" si="93"/>
        <v>0</v>
      </c>
      <c r="AJ216" s="313">
        <f t="shared" si="93"/>
        <v>0</v>
      </c>
      <c r="AK216" s="313">
        <f t="shared" si="93"/>
        <v>0</v>
      </c>
      <c r="AL216" s="313">
        <f t="shared" si="93"/>
        <v>0</v>
      </c>
      <c r="AM216" s="313">
        <f t="shared" si="93"/>
        <v>0</v>
      </c>
      <c r="AN216" s="313">
        <f t="shared" si="93"/>
        <v>0</v>
      </c>
      <c r="AO216" s="313">
        <f t="shared" si="93"/>
        <v>0</v>
      </c>
      <c r="AP216" s="313">
        <f t="shared" si="93"/>
        <v>0</v>
      </c>
      <c r="AQ216" s="313">
        <f t="shared" si="93"/>
        <v>0</v>
      </c>
      <c r="AR216" s="313">
        <f t="shared" si="93"/>
        <v>0</v>
      </c>
      <c r="AS216" s="313">
        <f t="shared" si="93"/>
        <v>0</v>
      </c>
      <c r="AT216" s="313">
        <f t="shared" si="93"/>
        <v>0</v>
      </c>
      <c r="AU216" s="313">
        <f t="shared" si="93"/>
        <v>0</v>
      </c>
      <c r="AV216" s="313">
        <f t="shared" si="93"/>
        <v>0</v>
      </c>
      <c r="AW216" s="313">
        <f t="shared" si="93"/>
        <v>0</v>
      </c>
      <c r="AX216" s="313">
        <f t="shared" si="93"/>
        <v>0</v>
      </c>
    </row>
    <row r="217" spans="1:50" hidden="1" x14ac:dyDescent="0.2">
      <c r="A217" s="11" t="s">
        <v>363</v>
      </c>
      <c r="B217" s="313">
        <f>B80</f>
        <v>40101.742004416519</v>
      </c>
      <c r="C217" s="313">
        <f t="shared" ref="C217:AX217" si="94">C80</f>
        <v>39852.944449878349</v>
      </c>
      <c r="D217" s="313">
        <f t="shared" si="94"/>
        <v>38359.830625079485</v>
      </c>
      <c r="E217" s="313">
        <f t="shared" si="94"/>
        <v>47690.077029284948</v>
      </c>
      <c r="F217" s="313">
        <f t="shared" si="94"/>
        <v>45260.108612216965</v>
      </c>
      <c r="G217" s="313">
        <f t="shared" si="94"/>
        <v>44383.351560292736</v>
      </c>
      <c r="H217" s="313">
        <f t="shared" si="94"/>
        <v>45287.789593406465</v>
      </c>
      <c r="I217" s="313">
        <f t="shared" si="94"/>
        <v>50861.835677223848</v>
      </c>
      <c r="J217" s="313">
        <f t="shared" si="94"/>
        <v>51372.746201361871</v>
      </c>
      <c r="K217" s="313">
        <f t="shared" si="94"/>
        <v>49968.612116600067</v>
      </c>
      <c r="L217" s="313">
        <f t="shared" si="94"/>
        <v>51784.655935204377</v>
      </c>
      <c r="M217" s="313">
        <f t="shared" si="94"/>
        <v>57343.013574931683</v>
      </c>
      <c r="N217" s="313">
        <f t="shared" si="94"/>
        <v>57334.299264051951</v>
      </c>
      <c r="O217" s="313">
        <f t="shared" si="94"/>
        <v>56138.580680669271</v>
      </c>
      <c r="P217" s="313">
        <f t="shared" si="94"/>
        <v>58217.677839672411</v>
      </c>
      <c r="Q217" s="313">
        <f t="shared" si="94"/>
        <v>66855.242838446371</v>
      </c>
      <c r="R217" s="313">
        <f t="shared" si="94"/>
        <v>65310.134529817697</v>
      </c>
      <c r="S217" s="313">
        <f t="shared" si="94"/>
        <v>63731.980955609048</v>
      </c>
      <c r="T217" s="313">
        <f t="shared" si="94"/>
        <v>65683.63353893641</v>
      </c>
      <c r="U217" s="313">
        <f t="shared" si="94"/>
        <v>70628.853615016866</v>
      </c>
      <c r="V217" s="313">
        <f t="shared" si="94"/>
        <v>65312.571916064917</v>
      </c>
      <c r="W217" s="313">
        <f t="shared" si="94"/>
        <v>69259.806874019618</v>
      </c>
      <c r="X217" s="313">
        <f t="shared" si="94"/>
        <v>67555.829974943204</v>
      </c>
      <c r="Y217" s="313">
        <f t="shared" si="94"/>
        <v>82318.929930462313</v>
      </c>
      <c r="Z217" s="313">
        <f t="shared" si="94"/>
        <v>68018.815934388971</v>
      </c>
      <c r="AA217" s="313">
        <f t="shared" si="94"/>
        <v>72952.685179351116</v>
      </c>
      <c r="AB217" s="313">
        <f t="shared" si="94"/>
        <v>68388.478604121294</v>
      </c>
      <c r="AC217" s="313">
        <f t="shared" si="94"/>
        <v>87177.444321918621</v>
      </c>
      <c r="AD217" s="313">
        <f t="shared" si="94"/>
        <v>71296.243213040667</v>
      </c>
      <c r="AE217" s="313">
        <f t="shared" si="94"/>
        <v>75042.369393697751</v>
      </c>
      <c r="AF217" s="313">
        <f t="shared" si="94"/>
        <v>74268.388772684149</v>
      </c>
      <c r="AG217" s="313">
        <f t="shared" si="94"/>
        <v>90937.661403457416</v>
      </c>
      <c r="AH217" s="313">
        <f t="shared" si="94"/>
        <v>77318.984890573483</v>
      </c>
      <c r="AI217" s="313">
        <f t="shared" si="94"/>
        <v>78094.712926734792</v>
      </c>
      <c r="AJ217" s="313">
        <f t="shared" si="94"/>
        <v>77955.52094347158</v>
      </c>
      <c r="AK217" s="313">
        <f t="shared" si="94"/>
        <v>91632.547747630117</v>
      </c>
      <c r="AL217" s="313">
        <f t="shared" si="94"/>
        <v>81685.961734539116</v>
      </c>
      <c r="AM217" s="313">
        <f t="shared" si="94"/>
        <v>82498.777838656024</v>
      </c>
      <c r="AN217" s="313">
        <f t="shared" si="94"/>
        <v>82370.67193326808</v>
      </c>
      <c r="AO217" s="313">
        <f t="shared" si="94"/>
        <v>96846.137423876819</v>
      </c>
      <c r="AP217" s="313">
        <f t="shared" si="94"/>
        <v>76045.751685360912</v>
      </c>
      <c r="AQ217" s="313">
        <f t="shared" si="94"/>
        <v>76975.270944851276</v>
      </c>
      <c r="AR217" s="313">
        <f t="shared" si="94"/>
        <v>82344.902991867493</v>
      </c>
      <c r="AS217" s="313">
        <f t="shared" si="94"/>
        <v>104399.84638184034</v>
      </c>
      <c r="AT217" s="313">
        <f t="shared" si="94"/>
        <v>81126.575650512052</v>
      </c>
      <c r="AU217" s="313">
        <f t="shared" si="94"/>
        <v>86303.123682984311</v>
      </c>
      <c r="AV217" s="313">
        <f t="shared" si="94"/>
        <v>88604.866771452624</v>
      </c>
      <c r="AW217" s="313">
        <f t="shared" si="94"/>
        <v>115678.5093956784</v>
      </c>
      <c r="AX217" s="313">
        <f t="shared" si="94"/>
        <v>86065.602611575086</v>
      </c>
    </row>
    <row r="218" spans="1:50" hidden="1" x14ac:dyDescent="0.2">
      <c r="A218" s="11" t="s">
        <v>364</v>
      </c>
      <c r="B218" s="313">
        <f>B109</f>
        <v>34779.845666266629</v>
      </c>
      <c r="C218" s="313">
        <f t="shared" ref="C218:AX218" si="95">C109</f>
        <v>32548.947780249528</v>
      </c>
      <c r="D218" s="313">
        <f t="shared" si="95"/>
        <v>32742.262270251093</v>
      </c>
      <c r="E218" s="313">
        <f t="shared" si="95"/>
        <v>34440.427424263944</v>
      </c>
      <c r="F218" s="313">
        <f t="shared" si="95"/>
        <v>39642.941188245051</v>
      </c>
      <c r="G218" s="313">
        <f t="shared" si="95"/>
        <v>37179.44523822971</v>
      </c>
      <c r="H218" s="313">
        <f t="shared" si="95"/>
        <v>37744.506326233168</v>
      </c>
      <c r="I218" s="313">
        <f t="shared" si="95"/>
        <v>40084.045715247812</v>
      </c>
      <c r="J218" s="313">
        <f t="shared" si="95"/>
        <v>44984.407196192857</v>
      </c>
      <c r="K218" s="313">
        <f t="shared" si="95"/>
        <v>43477.681640186682</v>
      </c>
      <c r="L218" s="313">
        <f t="shared" si="95"/>
        <v>43059.592265184932</v>
      </c>
      <c r="M218" s="313">
        <f t="shared" si="95"/>
        <v>44517.316291190808</v>
      </c>
      <c r="N218" s="313">
        <f t="shared" si="95"/>
        <v>49499.494793126425</v>
      </c>
      <c r="O218" s="313">
        <f t="shared" si="95"/>
        <v>48738.154291124607</v>
      </c>
      <c r="P218" s="313">
        <f t="shared" si="95"/>
        <v>49338.076771126107</v>
      </c>
      <c r="Q218" s="313">
        <f t="shared" si="95"/>
        <v>52291.253379133588</v>
      </c>
      <c r="R218" s="313">
        <f t="shared" si="95"/>
        <v>56726.330663940789</v>
      </c>
      <c r="S218" s="313">
        <f t="shared" si="95"/>
        <v>53526.88504594408</v>
      </c>
      <c r="T218" s="313">
        <f t="shared" si="95"/>
        <v>54624.587617942962</v>
      </c>
      <c r="U218" s="313">
        <f t="shared" si="95"/>
        <v>56530.514571940963</v>
      </c>
      <c r="V218" s="313">
        <f t="shared" si="95"/>
        <v>51097.535936747525</v>
      </c>
      <c r="W218" s="313">
        <f t="shared" si="95"/>
        <v>60446.768825701321</v>
      </c>
      <c r="X218" s="313">
        <f t="shared" si="95"/>
        <v>53989.784594733261</v>
      </c>
      <c r="Y218" s="313">
        <f t="shared" si="95"/>
        <v>73805.157507635289</v>
      </c>
      <c r="Z218" s="313">
        <f t="shared" si="95"/>
        <v>58418.757368750667</v>
      </c>
      <c r="AA218" s="313">
        <f t="shared" si="95"/>
        <v>60833.488381740361</v>
      </c>
      <c r="AB218" s="313">
        <f t="shared" si="95"/>
        <v>55544.060455762941</v>
      </c>
      <c r="AC218" s="313">
        <f t="shared" si="95"/>
        <v>84676.669926638613</v>
      </c>
      <c r="AD218" s="313">
        <f t="shared" si="95"/>
        <v>60437.45763100218</v>
      </c>
      <c r="AE218" s="313">
        <f t="shared" si="95"/>
        <v>64255.051908002191</v>
      </c>
      <c r="AF218" s="313">
        <f t="shared" si="95"/>
        <v>63979.32407600226</v>
      </c>
      <c r="AG218" s="313">
        <f t="shared" si="95"/>
        <v>84876.499927002951</v>
      </c>
      <c r="AH218" s="313">
        <f t="shared" si="95"/>
        <v>67649.376408549622</v>
      </c>
      <c r="AI218" s="313">
        <f t="shared" si="95"/>
        <v>68835.015830541801</v>
      </c>
      <c r="AJ218" s="313">
        <f t="shared" si="95"/>
        <v>68054.839504546908</v>
      </c>
      <c r="AK218" s="313">
        <f t="shared" si="95"/>
        <v>85005.322456434151</v>
      </c>
      <c r="AL218" s="313">
        <f t="shared" si="95"/>
        <v>72477.329223824345</v>
      </c>
      <c r="AM218" s="313">
        <f t="shared" si="95"/>
        <v>75276.447724817597</v>
      </c>
      <c r="AN218" s="313">
        <f t="shared" si="95"/>
        <v>74850.711740818631</v>
      </c>
      <c r="AO218" s="313">
        <f t="shared" si="95"/>
        <v>89600.912341782838</v>
      </c>
      <c r="AP218" s="313">
        <f t="shared" si="95"/>
        <v>79465.673774699942</v>
      </c>
      <c r="AQ218" s="313">
        <f t="shared" si="95"/>
        <v>76590.09866871078</v>
      </c>
      <c r="AR218" s="313">
        <f t="shared" si="95"/>
        <v>77919.25009270577</v>
      </c>
      <c r="AS218" s="313">
        <f t="shared" si="95"/>
        <v>100366.69875762102</v>
      </c>
      <c r="AT218" s="313">
        <f t="shared" si="95"/>
        <v>75577.247627999997</v>
      </c>
      <c r="AU218" s="313">
        <f t="shared" si="95"/>
        <v>80787.74656</v>
      </c>
      <c r="AV218" s="313">
        <f t="shared" si="95"/>
        <v>78723.109756999998</v>
      </c>
      <c r="AW218" s="313">
        <f t="shared" si="95"/>
        <v>104991.867065</v>
      </c>
      <c r="AX218" s="313">
        <f t="shared" si="95"/>
        <v>84964.704335142713</v>
      </c>
    </row>
    <row r="219" spans="1:50" hidden="1" x14ac:dyDescent="0.2">
      <c r="A219" s="320" t="s">
        <v>923</v>
      </c>
      <c r="B219" s="321">
        <f>B214-SUM(B215:B218)</f>
        <v>0</v>
      </c>
      <c r="C219" s="321">
        <f t="shared" ref="C219:AX219" si="96">C214-SUM(C215:C218)</f>
        <v>0</v>
      </c>
      <c r="D219" s="321">
        <f t="shared" si="96"/>
        <v>0</v>
      </c>
      <c r="E219" s="321">
        <f t="shared" si="96"/>
        <v>0</v>
      </c>
      <c r="F219" s="321">
        <f t="shared" si="96"/>
        <v>0</v>
      </c>
      <c r="G219" s="321">
        <f t="shared" si="96"/>
        <v>0</v>
      </c>
      <c r="H219" s="321">
        <f t="shared" si="96"/>
        <v>0</v>
      </c>
      <c r="I219" s="321">
        <f t="shared" si="96"/>
        <v>0</v>
      </c>
      <c r="J219" s="321">
        <f t="shared" si="96"/>
        <v>0</v>
      </c>
      <c r="K219" s="321">
        <f t="shared" si="96"/>
        <v>0</v>
      </c>
      <c r="L219" s="321">
        <f t="shared" si="96"/>
        <v>0</v>
      </c>
      <c r="M219" s="321">
        <f t="shared" si="96"/>
        <v>0</v>
      </c>
      <c r="N219" s="321">
        <f t="shared" si="96"/>
        <v>0</v>
      </c>
      <c r="O219" s="321">
        <f t="shared" si="96"/>
        <v>0</v>
      </c>
      <c r="P219" s="321">
        <f t="shared" si="96"/>
        <v>0</v>
      </c>
      <c r="Q219" s="321">
        <f t="shared" si="96"/>
        <v>0</v>
      </c>
      <c r="R219" s="321">
        <f t="shared" si="96"/>
        <v>0</v>
      </c>
      <c r="S219" s="321">
        <f t="shared" si="96"/>
        <v>0</v>
      </c>
      <c r="T219" s="321">
        <f t="shared" si="96"/>
        <v>0</v>
      </c>
      <c r="U219" s="321">
        <f t="shared" si="96"/>
        <v>0</v>
      </c>
      <c r="V219" s="321">
        <f t="shared" si="96"/>
        <v>0</v>
      </c>
      <c r="W219" s="321">
        <f t="shared" si="96"/>
        <v>0</v>
      </c>
      <c r="X219" s="321">
        <f t="shared" si="96"/>
        <v>0</v>
      </c>
      <c r="Y219" s="321">
        <f t="shared" si="96"/>
        <v>0</v>
      </c>
      <c r="Z219" s="321">
        <f t="shared" si="96"/>
        <v>0</v>
      </c>
      <c r="AA219" s="321">
        <f t="shared" si="96"/>
        <v>0</v>
      </c>
      <c r="AB219" s="321">
        <f t="shared" si="96"/>
        <v>0</v>
      </c>
      <c r="AC219" s="321">
        <f t="shared" si="96"/>
        <v>0</v>
      </c>
      <c r="AD219" s="321">
        <f t="shared" si="96"/>
        <v>0</v>
      </c>
      <c r="AE219" s="321">
        <f t="shared" si="96"/>
        <v>0</v>
      </c>
      <c r="AF219" s="321">
        <f t="shared" si="96"/>
        <v>0</v>
      </c>
      <c r="AG219" s="321">
        <f t="shared" si="96"/>
        <v>0</v>
      </c>
      <c r="AH219" s="321">
        <f t="shared" si="96"/>
        <v>0</v>
      </c>
      <c r="AI219" s="321">
        <f t="shared" si="96"/>
        <v>0</v>
      </c>
      <c r="AJ219" s="321">
        <f t="shared" si="96"/>
        <v>0</v>
      </c>
      <c r="AK219" s="321">
        <f t="shared" si="96"/>
        <v>0</v>
      </c>
      <c r="AL219" s="321">
        <f t="shared" si="96"/>
        <v>0</v>
      </c>
      <c r="AM219" s="321">
        <f t="shared" si="96"/>
        <v>0</v>
      </c>
      <c r="AN219" s="321">
        <f t="shared" si="96"/>
        <v>0</v>
      </c>
      <c r="AO219" s="321">
        <f t="shared" si="96"/>
        <v>0</v>
      </c>
      <c r="AP219" s="321">
        <f t="shared" si="96"/>
        <v>0</v>
      </c>
      <c r="AQ219" s="321">
        <f t="shared" si="96"/>
        <v>0</v>
      </c>
      <c r="AR219" s="321">
        <f t="shared" si="96"/>
        <v>0</v>
      </c>
      <c r="AS219" s="321">
        <f t="shared" si="96"/>
        <v>0</v>
      </c>
      <c r="AT219" s="321">
        <f t="shared" si="96"/>
        <v>0</v>
      </c>
      <c r="AU219" s="321">
        <f t="shared" si="96"/>
        <v>0</v>
      </c>
      <c r="AV219" s="321">
        <f t="shared" si="96"/>
        <v>0</v>
      </c>
      <c r="AW219" s="321">
        <f t="shared" si="96"/>
        <v>0</v>
      </c>
      <c r="AX219" s="321">
        <f t="shared" si="96"/>
        <v>0</v>
      </c>
    </row>
    <row r="220" spans="1:50" hidden="1" x14ac:dyDescent="0.2">
      <c r="A220" s="318" t="s">
        <v>245</v>
      </c>
      <c r="B220" s="319">
        <f>B139</f>
        <v>47544.901954717352</v>
      </c>
      <c r="C220" s="319">
        <f t="shared" ref="C220:AX220" si="97">C139</f>
        <v>51294.910016097594</v>
      </c>
      <c r="D220" s="319">
        <f t="shared" si="97"/>
        <v>53909.585857962098</v>
      </c>
      <c r="E220" s="319">
        <f t="shared" si="97"/>
        <v>55858.497344509742</v>
      </c>
      <c r="F220" s="319">
        <f t="shared" si="97"/>
        <v>50892.131507917315</v>
      </c>
      <c r="G220" s="319">
        <f t="shared" si="97"/>
        <v>56930.129271114209</v>
      </c>
      <c r="H220" s="319">
        <f t="shared" si="97"/>
        <v>58533.571511424889</v>
      </c>
      <c r="I220" s="319">
        <f t="shared" si="97"/>
        <v>64063.017083521583</v>
      </c>
      <c r="J220" s="319">
        <f t="shared" si="97"/>
        <v>57821.911440726864</v>
      </c>
      <c r="K220" s="319">
        <f t="shared" si="97"/>
        <v>63266.106972185313</v>
      </c>
      <c r="L220" s="319">
        <f t="shared" si="97"/>
        <v>64884.184299639179</v>
      </c>
      <c r="M220" s="319">
        <f t="shared" si="97"/>
        <v>69017.845824373624</v>
      </c>
      <c r="N220" s="319">
        <f t="shared" si="97"/>
        <v>57444.055616464531</v>
      </c>
      <c r="O220" s="319">
        <f t="shared" si="97"/>
        <v>68292.572099929646</v>
      </c>
      <c r="P220" s="319">
        <f t="shared" si="97"/>
        <v>70019.341647108042</v>
      </c>
      <c r="Q220" s="319">
        <f t="shared" si="97"/>
        <v>77977.992757732747</v>
      </c>
      <c r="R220" s="319">
        <f t="shared" si="97"/>
        <v>68524.996537490646</v>
      </c>
      <c r="S220" s="319">
        <f t="shared" si="97"/>
        <v>76075.635803039026</v>
      </c>
      <c r="T220" s="319">
        <f t="shared" si="97"/>
        <v>80762.280212260666</v>
      </c>
      <c r="U220" s="319">
        <f t="shared" si="97"/>
        <v>81232.133265791665</v>
      </c>
      <c r="V220" s="319">
        <f t="shared" si="97"/>
        <v>59489.454771400466</v>
      </c>
      <c r="W220" s="319">
        <f t="shared" si="97"/>
        <v>76634.097786106431</v>
      </c>
      <c r="X220" s="319">
        <f t="shared" si="97"/>
        <v>76149.483347743488</v>
      </c>
      <c r="Y220" s="319">
        <f t="shared" si="97"/>
        <v>88927.548922321643</v>
      </c>
      <c r="Z220" s="319">
        <f t="shared" si="97"/>
        <v>66715.997899851558</v>
      </c>
      <c r="AA220" s="319">
        <f t="shared" si="97"/>
        <v>84748.448447916366</v>
      </c>
      <c r="AB220" s="319">
        <f t="shared" si="97"/>
        <v>78355.588663358998</v>
      </c>
      <c r="AC220" s="319">
        <f t="shared" si="97"/>
        <v>101882.21997745906</v>
      </c>
      <c r="AD220" s="319">
        <f t="shared" si="97"/>
        <v>62712.473631919143</v>
      </c>
      <c r="AE220" s="319">
        <f t="shared" si="97"/>
        <v>80467.358531357313</v>
      </c>
      <c r="AF220" s="319">
        <f t="shared" si="97"/>
        <v>78258.95454695748</v>
      </c>
      <c r="AG220" s="319">
        <f t="shared" si="97"/>
        <v>98687.322912430187</v>
      </c>
      <c r="AH220" s="319">
        <f t="shared" si="97"/>
        <v>73765.714192408283</v>
      </c>
      <c r="AI220" s="319">
        <f t="shared" si="97"/>
        <v>87912.006670044095</v>
      </c>
      <c r="AJ220" s="319">
        <f t="shared" si="97"/>
        <v>91730.130774685444</v>
      </c>
      <c r="AK220" s="319">
        <f t="shared" si="97"/>
        <v>100896.02400954423</v>
      </c>
      <c r="AL220" s="319">
        <f t="shared" si="97"/>
        <v>80043.710165265104</v>
      </c>
      <c r="AM220" s="319">
        <f t="shared" si="97"/>
        <v>94674.473785679962</v>
      </c>
      <c r="AN220" s="319">
        <f t="shared" si="97"/>
        <v>96381.261288129055</v>
      </c>
      <c r="AO220" s="319">
        <f t="shared" si="97"/>
        <v>108498.22367237887</v>
      </c>
      <c r="AP220" s="319">
        <f t="shared" si="97"/>
        <v>82454.673372877034</v>
      </c>
      <c r="AQ220" s="319">
        <f t="shared" si="97"/>
        <v>94527.044581604161</v>
      </c>
      <c r="AR220" s="319">
        <f t="shared" si="97"/>
        <v>96720.120168241541</v>
      </c>
      <c r="AS220" s="319">
        <f t="shared" si="97"/>
        <v>118172.75889509224</v>
      </c>
      <c r="AT220" s="319">
        <f t="shared" si="97"/>
        <v>80652.319986103452</v>
      </c>
      <c r="AU220" s="319">
        <f t="shared" si="97"/>
        <v>111046.20110122701</v>
      </c>
      <c r="AV220" s="319">
        <f t="shared" si="97"/>
        <v>110251.19966529368</v>
      </c>
      <c r="AW220" s="319">
        <f t="shared" si="97"/>
        <v>141863.68153934291</v>
      </c>
      <c r="AX220" s="319">
        <f t="shared" si="97"/>
        <v>96607.332093851539</v>
      </c>
    </row>
    <row r="221" spans="1:50" hidden="1" x14ac:dyDescent="0.2">
      <c r="A221" s="11" t="s">
        <v>241</v>
      </c>
      <c r="B221" s="313">
        <f>B23</f>
        <v>7675.7599331540005</v>
      </c>
      <c r="C221" s="313">
        <f t="shared" ref="C221:AX221" si="98">C23</f>
        <v>8721.2454073710014</v>
      </c>
      <c r="D221" s="313">
        <f t="shared" si="98"/>
        <v>8838.813159198</v>
      </c>
      <c r="E221" s="313">
        <f t="shared" si="98"/>
        <v>10848.090733473997</v>
      </c>
      <c r="F221" s="313">
        <f t="shared" si="98"/>
        <v>7931.0564599969994</v>
      </c>
      <c r="G221" s="313">
        <f t="shared" si="98"/>
        <v>8674.3538555430005</v>
      </c>
      <c r="H221" s="313">
        <f t="shared" si="98"/>
        <v>9088.9330457759988</v>
      </c>
      <c r="I221" s="313">
        <f t="shared" si="98"/>
        <v>12529.095539487998</v>
      </c>
      <c r="J221" s="313">
        <f t="shared" si="98"/>
        <v>7949.390931748223</v>
      </c>
      <c r="K221" s="313">
        <f t="shared" si="98"/>
        <v>9522.277533525692</v>
      </c>
      <c r="L221" s="313">
        <f t="shared" si="98"/>
        <v>9812.0999051039671</v>
      </c>
      <c r="M221" s="313">
        <f t="shared" si="98"/>
        <v>13578.420411338746</v>
      </c>
      <c r="N221" s="313">
        <f t="shared" si="98"/>
        <v>9475.1413606769966</v>
      </c>
      <c r="O221" s="313">
        <f t="shared" si="98"/>
        <v>10760.654057006001</v>
      </c>
      <c r="P221" s="313">
        <f t="shared" si="98"/>
        <v>10997.924381139997</v>
      </c>
      <c r="Q221" s="313">
        <f t="shared" si="98"/>
        <v>14260.899755329001</v>
      </c>
      <c r="R221" s="313">
        <f t="shared" si="98"/>
        <v>10232.044904640004</v>
      </c>
      <c r="S221" s="313">
        <f t="shared" si="98"/>
        <v>11730.086081017995</v>
      </c>
      <c r="T221" s="313">
        <f t="shared" si="98"/>
        <v>12655.011137669002</v>
      </c>
      <c r="U221" s="313">
        <f t="shared" si="98"/>
        <v>16190.409017301003</v>
      </c>
      <c r="V221" s="313">
        <f t="shared" si="98"/>
        <v>10699.765657125994</v>
      </c>
      <c r="W221" s="313">
        <f t="shared" si="98"/>
        <v>11323.168587437001</v>
      </c>
      <c r="X221" s="313">
        <f t="shared" si="98"/>
        <v>12805.516279071002</v>
      </c>
      <c r="Y221" s="313">
        <f t="shared" si="98"/>
        <v>15912.746167624999</v>
      </c>
      <c r="Z221" s="313">
        <f t="shared" si="98"/>
        <v>12429.653449002002</v>
      </c>
      <c r="AA221" s="313">
        <f t="shared" si="98"/>
        <v>13093.38386111</v>
      </c>
      <c r="AB221" s="313">
        <f t="shared" si="98"/>
        <v>13338.790561683993</v>
      </c>
      <c r="AC221" s="313">
        <f t="shared" si="98"/>
        <v>20487.921614686013</v>
      </c>
      <c r="AD221" s="313">
        <f t="shared" si="98"/>
        <v>10527.633748281998</v>
      </c>
      <c r="AE221" s="313">
        <f t="shared" si="98"/>
        <v>12786.059038904998</v>
      </c>
      <c r="AF221" s="313">
        <f t="shared" si="98"/>
        <v>12536.262205849005</v>
      </c>
      <c r="AG221" s="313">
        <f t="shared" si="98"/>
        <v>17646.670531507003</v>
      </c>
      <c r="AH221" s="313">
        <f t="shared" si="98"/>
        <v>12321.424499467998</v>
      </c>
      <c r="AI221" s="313">
        <f t="shared" si="98"/>
        <v>12851.022994651999</v>
      </c>
      <c r="AJ221" s="313">
        <f t="shared" si="98"/>
        <v>14191.765819460998</v>
      </c>
      <c r="AK221" s="313">
        <f t="shared" si="98"/>
        <v>17843.336773837</v>
      </c>
      <c r="AL221" s="313">
        <f t="shared" si="98"/>
        <v>11767.224171647998</v>
      </c>
      <c r="AM221" s="313">
        <f t="shared" si="98"/>
        <v>13275.638007919002</v>
      </c>
      <c r="AN221" s="313">
        <f t="shared" si="98"/>
        <v>13416.25072993</v>
      </c>
      <c r="AO221" s="313">
        <f t="shared" si="98"/>
        <v>18554.092330160991</v>
      </c>
      <c r="AP221" s="313">
        <f t="shared" si="98"/>
        <v>11881.651808908002</v>
      </c>
      <c r="AQ221" s="313">
        <f t="shared" si="98"/>
        <v>15253.38443344499</v>
      </c>
      <c r="AR221" s="313">
        <f t="shared" si="98"/>
        <v>14389.281310917</v>
      </c>
      <c r="AS221" s="313">
        <f t="shared" si="98"/>
        <v>17421.918127509005</v>
      </c>
      <c r="AT221" s="313">
        <f t="shared" si="98"/>
        <v>9854.6140466349971</v>
      </c>
      <c r="AU221" s="313">
        <f t="shared" si="98"/>
        <v>16592.752499967995</v>
      </c>
      <c r="AV221" s="313">
        <f t="shared" si="98"/>
        <v>15208.515024523</v>
      </c>
      <c r="AW221" s="313">
        <f t="shared" si="98"/>
        <v>20743.340740909996</v>
      </c>
      <c r="AX221" s="313">
        <f t="shared" si="98"/>
        <v>13240.667501843001</v>
      </c>
    </row>
    <row r="222" spans="1:50" hidden="1" x14ac:dyDescent="0.2">
      <c r="A222" s="11" t="s">
        <v>916</v>
      </c>
      <c r="B222" s="313">
        <f>B52</f>
        <v>1256.9413292930531</v>
      </c>
      <c r="C222" s="313">
        <f t="shared" ref="C222:AX222" si="99">C52</f>
        <v>1292.815962748864</v>
      </c>
      <c r="D222" s="313">
        <f t="shared" si="99"/>
        <v>1395.4943921606719</v>
      </c>
      <c r="E222" s="313">
        <f t="shared" si="99"/>
        <v>1418.5078157974131</v>
      </c>
      <c r="F222" s="313">
        <f t="shared" si="99"/>
        <v>1481.5144516293158</v>
      </c>
      <c r="G222" s="313">
        <f t="shared" si="99"/>
        <v>2202.7327391262861</v>
      </c>
      <c r="H222" s="313">
        <f t="shared" si="99"/>
        <v>1659.165259203859</v>
      </c>
      <c r="I222" s="313">
        <f t="shared" si="99"/>
        <v>1637.8935500405369</v>
      </c>
      <c r="J222" s="313">
        <f t="shared" si="99"/>
        <v>1677.5084502118243</v>
      </c>
      <c r="K222" s="313">
        <f t="shared" si="99"/>
        <v>1754.5910972418933</v>
      </c>
      <c r="L222" s="313">
        <f t="shared" si="99"/>
        <v>1858.5977671510973</v>
      </c>
      <c r="M222" s="313">
        <f t="shared" si="99"/>
        <v>1869.6301853951845</v>
      </c>
      <c r="N222" s="313">
        <f t="shared" si="99"/>
        <v>2082.3405880324171</v>
      </c>
      <c r="O222" s="313">
        <f t="shared" si="99"/>
        <v>2156.7281106998889</v>
      </c>
      <c r="P222" s="313">
        <f t="shared" si="99"/>
        <v>2263.0585430587489</v>
      </c>
      <c r="Q222" s="313">
        <f t="shared" si="99"/>
        <v>2341.6262582089457</v>
      </c>
      <c r="R222" s="313">
        <f t="shared" si="99"/>
        <v>2247.4195541991394</v>
      </c>
      <c r="S222" s="313">
        <f t="shared" si="99"/>
        <v>2284.3323418738855</v>
      </c>
      <c r="T222" s="313">
        <f t="shared" si="99"/>
        <v>2301.8868821277101</v>
      </c>
      <c r="U222" s="313">
        <f t="shared" si="99"/>
        <v>2344.0542217992679</v>
      </c>
      <c r="V222" s="313">
        <f t="shared" si="99"/>
        <v>2202.4842498784928</v>
      </c>
      <c r="W222" s="313">
        <f t="shared" si="99"/>
        <v>2241.0842448115673</v>
      </c>
      <c r="X222" s="313">
        <f t="shared" si="99"/>
        <v>2417.5502361390099</v>
      </c>
      <c r="Y222" s="313">
        <f t="shared" si="99"/>
        <v>2429.2817691709315</v>
      </c>
      <c r="Z222" s="313">
        <f t="shared" si="99"/>
        <v>2150.9852447817429</v>
      </c>
      <c r="AA222" s="313">
        <f t="shared" si="99"/>
        <v>2187.166093174319</v>
      </c>
      <c r="AB222" s="313">
        <f t="shared" si="99"/>
        <v>2313.0672750860758</v>
      </c>
      <c r="AC222" s="313">
        <f t="shared" si="99"/>
        <v>2241.5503869578642</v>
      </c>
      <c r="AD222" s="313">
        <f t="shared" si="99"/>
        <v>1308.5024931396147</v>
      </c>
      <c r="AE222" s="313">
        <f t="shared" si="99"/>
        <v>1259.8022499832168</v>
      </c>
      <c r="AF222" s="313">
        <f t="shared" si="99"/>
        <v>1330.3459046473727</v>
      </c>
      <c r="AG222" s="313">
        <f t="shared" si="99"/>
        <v>1285.6375704478924</v>
      </c>
      <c r="AH222" s="313">
        <f t="shared" si="99"/>
        <v>1334.8375331953448</v>
      </c>
      <c r="AI222" s="313">
        <f t="shared" si="99"/>
        <v>1202.6189377238716</v>
      </c>
      <c r="AJ222" s="313">
        <f t="shared" si="99"/>
        <v>2193.2006449935761</v>
      </c>
      <c r="AK222" s="313">
        <f t="shared" si="99"/>
        <v>1171.5245596912646</v>
      </c>
      <c r="AL222" s="313">
        <f t="shared" si="99"/>
        <v>1391.8731520878155</v>
      </c>
      <c r="AM222" s="313">
        <f t="shared" si="99"/>
        <v>1398.0808423970993</v>
      </c>
      <c r="AN222" s="313">
        <f t="shared" si="99"/>
        <v>1509.8222518214989</v>
      </c>
      <c r="AO222" s="313">
        <f t="shared" si="99"/>
        <v>1457.2401812475691</v>
      </c>
      <c r="AP222" s="313">
        <f t="shared" si="99"/>
        <v>737.41126582043034</v>
      </c>
      <c r="AQ222" s="313">
        <f t="shared" si="99"/>
        <v>743.41801437443428</v>
      </c>
      <c r="AR222" s="313">
        <f t="shared" si="99"/>
        <v>733.07349912583413</v>
      </c>
      <c r="AS222" s="313">
        <f t="shared" si="99"/>
        <v>757.50422067930413</v>
      </c>
      <c r="AT222" s="313">
        <f t="shared" si="99"/>
        <v>0</v>
      </c>
      <c r="AU222" s="313">
        <f t="shared" si="99"/>
        <v>0</v>
      </c>
      <c r="AV222" s="313">
        <f t="shared" si="99"/>
        <v>0</v>
      </c>
      <c r="AW222" s="313">
        <f t="shared" si="99"/>
        <v>0</v>
      </c>
      <c r="AX222" s="313">
        <f t="shared" si="99"/>
        <v>0</v>
      </c>
    </row>
    <row r="223" spans="1:50" hidden="1" x14ac:dyDescent="0.2">
      <c r="A223" s="11" t="s">
        <v>363</v>
      </c>
      <c r="B223" s="313">
        <f>B81</f>
        <v>15089.311625372011</v>
      </c>
      <c r="C223" s="313">
        <f t="shared" ref="C223:AX223" si="100">C81</f>
        <v>15529.97326608909</v>
      </c>
      <c r="D223" s="313">
        <f t="shared" si="100"/>
        <v>17019.440054718689</v>
      </c>
      <c r="E223" s="313">
        <f t="shared" si="100"/>
        <v>17079.899234352975</v>
      </c>
      <c r="F223" s="313">
        <f t="shared" si="100"/>
        <v>14879.531735260322</v>
      </c>
      <c r="G223" s="313">
        <f t="shared" si="100"/>
        <v>15993.049148410251</v>
      </c>
      <c r="H223" s="313">
        <f t="shared" si="100"/>
        <v>17434.723444410029</v>
      </c>
      <c r="I223" s="313">
        <f t="shared" si="100"/>
        <v>20719.648828959394</v>
      </c>
      <c r="J223" s="313">
        <f t="shared" si="100"/>
        <v>17515.470077814283</v>
      </c>
      <c r="K223" s="313">
        <f t="shared" si="100"/>
        <v>18927.75253646887</v>
      </c>
      <c r="L223" s="313">
        <f t="shared" si="100"/>
        <v>20062.9165874354</v>
      </c>
      <c r="M223" s="313">
        <f t="shared" si="100"/>
        <v>22473.67634768779</v>
      </c>
      <c r="N223" s="313">
        <f t="shared" si="100"/>
        <v>19314.22321671357</v>
      </c>
      <c r="O223" s="313">
        <f t="shared" si="100"/>
        <v>22162.024907171828</v>
      </c>
      <c r="P223" s="313">
        <f t="shared" si="100"/>
        <v>22944.253870856421</v>
      </c>
      <c r="Q223" s="313">
        <f t="shared" si="100"/>
        <v>25141.924863138149</v>
      </c>
      <c r="R223" s="313">
        <f t="shared" si="100"/>
        <v>22254.88292361228</v>
      </c>
      <c r="S223" s="313">
        <f t="shared" si="100"/>
        <v>24103.506549103076</v>
      </c>
      <c r="T223" s="313">
        <f t="shared" si="100"/>
        <v>25403.426001417058</v>
      </c>
      <c r="U223" s="313">
        <f t="shared" si="100"/>
        <v>24949.149054647569</v>
      </c>
      <c r="V223" s="313">
        <f t="shared" si="100"/>
        <v>18142.442048538418</v>
      </c>
      <c r="W223" s="313">
        <f t="shared" si="100"/>
        <v>22097.306361063031</v>
      </c>
      <c r="X223" s="313">
        <f t="shared" si="100"/>
        <v>23511.594457720839</v>
      </c>
      <c r="Y223" s="313">
        <f t="shared" si="100"/>
        <v>26249.49613574773</v>
      </c>
      <c r="Z223" s="313">
        <f t="shared" si="100"/>
        <v>19023.361885110557</v>
      </c>
      <c r="AA223" s="313">
        <f t="shared" si="100"/>
        <v>24348.802890690265</v>
      </c>
      <c r="AB223" s="313">
        <f t="shared" si="100"/>
        <v>23687.545345639293</v>
      </c>
      <c r="AC223" s="313">
        <f t="shared" si="100"/>
        <v>29039.660846879851</v>
      </c>
      <c r="AD223" s="313">
        <f t="shared" si="100"/>
        <v>20104.105483372085</v>
      </c>
      <c r="AE223" s="313">
        <f t="shared" si="100"/>
        <v>25050.742102300446</v>
      </c>
      <c r="AF223" s="313">
        <f t="shared" si="100"/>
        <v>25103.053065300941</v>
      </c>
      <c r="AG223" s="313">
        <f t="shared" si="100"/>
        <v>30995.863947276528</v>
      </c>
      <c r="AH223" s="313">
        <f t="shared" si="100"/>
        <v>23425.56002489218</v>
      </c>
      <c r="AI223" s="313">
        <f t="shared" si="100"/>
        <v>26704.297189857476</v>
      </c>
      <c r="AJ223" s="313">
        <f t="shared" si="100"/>
        <v>27931.339176421174</v>
      </c>
      <c r="AK223" s="313">
        <f t="shared" si="100"/>
        <v>31254.543071219174</v>
      </c>
      <c r="AL223" s="313">
        <f t="shared" si="100"/>
        <v>24594.556109531171</v>
      </c>
      <c r="AM223" s="313">
        <f t="shared" si="100"/>
        <v>28036.910746366179</v>
      </c>
      <c r="AN223" s="313">
        <f t="shared" si="100"/>
        <v>29325.185304379876</v>
      </c>
      <c r="AO223" s="313">
        <f t="shared" si="100"/>
        <v>32814.22567597279</v>
      </c>
      <c r="AP223" s="313">
        <f t="shared" si="100"/>
        <v>25187.540294161932</v>
      </c>
      <c r="AQ223" s="313">
        <f t="shared" si="100"/>
        <v>27197.244899800051</v>
      </c>
      <c r="AR223" s="313">
        <f t="shared" si="100"/>
        <v>28172.271303214653</v>
      </c>
      <c r="AS223" s="313">
        <f t="shared" si="100"/>
        <v>34935.00744392335</v>
      </c>
      <c r="AT223" s="313">
        <f t="shared" si="100"/>
        <v>26866.632763468446</v>
      </c>
      <c r="AU223" s="313">
        <f t="shared" si="100"/>
        <v>34135.33956125901</v>
      </c>
      <c r="AV223" s="313">
        <f t="shared" si="100"/>
        <v>34929.043540770675</v>
      </c>
      <c r="AW223" s="313">
        <f t="shared" si="100"/>
        <v>46119.486279432909</v>
      </c>
      <c r="AX223" s="313">
        <f t="shared" si="100"/>
        <v>30443.200820160688</v>
      </c>
    </row>
    <row r="224" spans="1:50" hidden="1" x14ac:dyDescent="0.2">
      <c r="A224" s="11" t="s">
        <v>364</v>
      </c>
      <c r="B224" s="313">
        <f>B110</f>
        <v>23522.889066898282</v>
      </c>
      <c r="C224" s="313">
        <f t="shared" ref="C224:AX224" si="101">C110</f>
        <v>25750.875379888643</v>
      </c>
      <c r="D224" s="313">
        <f t="shared" si="101"/>
        <v>26655.838251884732</v>
      </c>
      <c r="E224" s="313">
        <f t="shared" si="101"/>
        <v>26511.999560885357</v>
      </c>
      <c r="F224" s="313">
        <f t="shared" si="101"/>
        <v>26600.028861030678</v>
      </c>
      <c r="G224" s="313">
        <f t="shared" si="101"/>
        <v>30059.993528034669</v>
      </c>
      <c r="H224" s="313">
        <f t="shared" si="101"/>
        <v>30350.749762035</v>
      </c>
      <c r="I224" s="313">
        <f t="shared" si="101"/>
        <v>29176.37916503365</v>
      </c>
      <c r="J224" s="313">
        <f t="shared" si="101"/>
        <v>30679.541980952537</v>
      </c>
      <c r="K224" s="313">
        <f t="shared" si="101"/>
        <v>33061.485804948854</v>
      </c>
      <c r="L224" s="313">
        <f t="shared" si="101"/>
        <v>33150.570039948718</v>
      </c>
      <c r="M224" s="313">
        <f t="shared" si="101"/>
        <v>31096.118879951893</v>
      </c>
      <c r="N224" s="313">
        <f t="shared" si="101"/>
        <v>26572.350451041548</v>
      </c>
      <c r="O224" s="313">
        <f t="shared" si="101"/>
        <v>33213.165025051931</v>
      </c>
      <c r="P224" s="313">
        <f t="shared" si="101"/>
        <v>33814.104852052871</v>
      </c>
      <c r="Q224" s="313">
        <f t="shared" si="101"/>
        <v>36233.541881056655</v>
      </c>
      <c r="R224" s="313">
        <f t="shared" si="101"/>
        <v>33790.649155039224</v>
      </c>
      <c r="S224" s="313">
        <f t="shared" si="101"/>
        <v>37957.710831044067</v>
      </c>
      <c r="T224" s="313">
        <f t="shared" si="101"/>
        <v>40401.956191046898</v>
      </c>
      <c r="U224" s="313">
        <f t="shared" si="101"/>
        <v>37748.520972043822</v>
      </c>
      <c r="V224" s="313">
        <f t="shared" si="101"/>
        <v>28444.762815857561</v>
      </c>
      <c r="W224" s="313">
        <f t="shared" si="101"/>
        <v>40972.53859279483</v>
      </c>
      <c r="X224" s="313">
        <f t="shared" si="101"/>
        <v>37414.82237481264</v>
      </c>
      <c r="Y224" s="313">
        <f t="shared" si="101"/>
        <v>44336.02484977799</v>
      </c>
      <c r="Z224" s="313">
        <f t="shared" si="101"/>
        <v>33111.997320957264</v>
      </c>
      <c r="AA224" s="313">
        <f t="shared" si="101"/>
        <v>45119.095602941772</v>
      </c>
      <c r="AB224" s="313">
        <f t="shared" si="101"/>
        <v>39016.185480949644</v>
      </c>
      <c r="AC224" s="313">
        <f t="shared" si="101"/>
        <v>50113.087128935324</v>
      </c>
      <c r="AD224" s="313">
        <f t="shared" si="101"/>
        <v>30772.231907125442</v>
      </c>
      <c r="AE224" s="313">
        <f t="shared" si="101"/>
        <v>41370.755140168643</v>
      </c>
      <c r="AF224" s="313">
        <f t="shared" si="101"/>
        <v>39289.293371160165</v>
      </c>
      <c r="AG224" s="313">
        <f t="shared" si="101"/>
        <v>48759.150863198767</v>
      </c>
      <c r="AH224" s="313">
        <f t="shared" si="101"/>
        <v>36683.892134852758</v>
      </c>
      <c r="AI224" s="313">
        <f t="shared" si="101"/>
        <v>47154.067547810737</v>
      </c>
      <c r="AJ224" s="313">
        <f t="shared" si="101"/>
        <v>47413.825133809689</v>
      </c>
      <c r="AK224" s="313">
        <f t="shared" si="101"/>
        <v>50626.61960479679</v>
      </c>
      <c r="AL224" s="313">
        <f t="shared" si="101"/>
        <v>42290.056731998113</v>
      </c>
      <c r="AM224" s="313">
        <f t="shared" si="101"/>
        <v>51963.844188997689</v>
      </c>
      <c r="AN224" s="313">
        <f t="shared" si="101"/>
        <v>52130.003001997677</v>
      </c>
      <c r="AO224" s="313">
        <f t="shared" si="101"/>
        <v>55672.665484997524</v>
      </c>
      <c r="AP224" s="313">
        <f t="shared" si="101"/>
        <v>44648.070003986679</v>
      </c>
      <c r="AQ224" s="313">
        <f t="shared" si="101"/>
        <v>51332.997233984679</v>
      </c>
      <c r="AR224" s="313">
        <f t="shared" si="101"/>
        <v>53425.494054984054</v>
      </c>
      <c r="AS224" s="313">
        <f t="shared" si="101"/>
        <v>65058.329102980584</v>
      </c>
      <c r="AT224" s="313">
        <f t="shared" si="101"/>
        <v>43931.073175999998</v>
      </c>
      <c r="AU224" s="313">
        <f t="shared" si="101"/>
        <v>60318.109040000003</v>
      </c>
      <c r="AV224" s="313">
        <f t="shared" si="101"/>
        <v>60113.641100000001</v>
      </c>
      <c r="AW224" s="313">
        <f t="shared" si="101"/>
        <v>75000.854519</v>
      </c>
      <c r="AX224" s="313">
        <f t="shared" si="101"/>
        <v>52923.463771847848</v>
      </c>
    </row>
    <row r="225" spans="1:50" hidden="1" x14ac:dyDescent="0.2">
      <c r="A225" s="320" t="s">
        <v>923</v>
      </c>
      <c r="B225" s="321">
        <f>B220-SUM(B221:B224)</f>
        <v>0</v>
      </c>
      <c r="C225" s="321">
        <f t="shared" ref="C225:AX225" si="102">C220-SUM(C221:C224)</f>
        <v>0</v>
      </c>
      <c r="D225" s="321">
        <f t="shared" si="102"/>
        <v>0</v>
      </c>
      <c r="E225" s="321">
        <f t="shared" si="102"/>
        <v>0</v>
      </c>
      <c r="F225" s="321">
        <f t="shared" si="102"/>
        <v>0</v>
      </c>
      <c r="G225" s="321">
        <f t="shared" si="102"/>
        <v>0</v>
      </c>
      <c r="H225" s="321">
        <f t="shared" si="102"/>
        <v>0</v>
      </c>
      <c r="I225" s="321">
        <f t="shared" si="102"/>
        <v>0</v>
      </c>
      <c r="J225" s="321">
        <f t="shared" si="102"/>
        <v>0</v>
      </c>
      <c r="K225" s="321">
        <f t="shared" si="102"/>
        <v>0</v>
      </c>
      <c r="L225" s="321">
        <f t="shared" si="102"/>
        <v>0</v>
      </c>
      <c r="M225" s="321">
        <f t="shared" si="102"/>
        <v>0</v>
      </c>
      <c r="N225" s="321">
        <f t="shared" si="102"/>
        <v>0</v>
      </c>
      <c r="O225" s="321">
        <f t="shared" si="102"/>
        <v>0</v>
      </c>
      <c r="P225" s="321">
        <f t="shared" si="102"/>
        <v>0</v>
      </c>
      <c r="Q225" s="321">
        <f t="shared" si="102"/>
        <v>0</v>
      </c>
      <c r="R225" s="321">
        <f t="shared" si="102"/>
        <v>0</v>
      </c>
      <c r="S225" s="321">
        <f t="shared" si="102"/>
        <v>0</v>
      </c>
      <c r="T225" s="321">
        <f t="shared" si="102"/>
        <v>0</v>
      </c>
      <c r="U225" s="321">
        <f t="shared" si="102"/>
        <v>0</v>
      </c>
      <c r="V225" s="321">
        <f t="shared" si="102"/>
        <v>0</v>
      </c>
      <c r="W225" s="321">
        <f t="shared" si="102"/>
        <v>0</v>
      </c>
      <c r="X225" s="321">
        <f t="shared" si="102"/>
        <v>0</v>
      </c>
      <c r="Y225" s="321">
        <f t="shared" si="102"/>
        <v>0</v>
      </c>
      <c r="Z225" s="321">
        <f t="shared" si="102"/>
        <v>0</v>
      </c>
      <c r="AA225" s="321">
        <f t="shared" si="102"/>
        <v>0</v>
      </c>
      <c r="AB225" s="321">
        <f t="shared" si="102"/>
        <v>0</v>
      </c>
      <c r="AC225" s="321">
        <f t="shared" si="102"/>
        <v>0</v>
      </c>
      <c r="AD225" s="321">
        <f t="shared" si="102"/>
        <v>0</v>
      </c>
      <c r="AE225" s="321">
        <f t="shared" si="102"/>
        <v>0</v>
      </c>
      <c r="AF225" s="321">
        <f t="shared" si="102"/>
        <v>0</v>
      </c>
      <c r="AG225" s="321">
        <f t="shared" si="102"/>
        <v>0</v>
      </c>
      <c r="AH225" s="321">
        <f t="shared" si="102"/>
        <v>0</v>
      </c>
      <c r="AI225" s="321">
        <f t="shared" si="102"/>
        <v>0</v>
      </c>
      <c r="AJ225" s="321">
        <f t="shared" si="102"/>
        <v>0</v>
      </c>
      <c r="AK225" s="321">
        <f t="shared" si="102"/>
        <v>0</v>
      </c>
      <c r="AL225" s="321">
        <f t="shared" si="102"/>
        <v>0</v>
      </c>
      <c r="AM225" s="321">
        <f t="shared" si="102"/>
        <v>0</v>
      </c>
      <c r="AN225" s="321">
        <f t="shared" si="102"/>
        <v>0</v>
      </c>
      <c r="AO225" s="321">
        <f t="shared" si="102"/>
        <v>0</v>
      </c>
      <c r="AP225" s="321">
        <f t="shared" si="102"/>
        <v>0</v>
      </c>
      <c r="AQ225" s="321">
        <f t="shared" si="102"/>
        <v>0</v>
      </c>
      <c r="AR225" s="321">
        <f t="shared" si="102"/>
        <v>0</v>
      </c>
      <c r="AS225" s="321">
        <f t="shared" si="102"/>
        <v>0</v>
      </c>
      <c r="AT225" s="321">
        <f t="shared" si="102"/>
        <v>0</v>
      </c>
      <c r="AU225" s="321">
        <f t="shared" si="102"/>
        <v>0</v>
      </c>
      <c r="AV225" s="321">
        <f t="shared" si="102"/>
        <v>0</v>
      </c>
      <c r="AW225" s="321">
        <f t="shared" si="102"/>
        <v>0</v>
      </c>
      <c r="AX225" s="321">
        <f t="shared" si="102"/>
        <v>0</v>
      </c>
    </row>
    <row r="226" spans="1:50" hidden="1" x14ac:dyDescent="0.2">
      <c r="A226" s="318" t="s">
        <v>578</v>
      </c>
      <c r="B226" s="319">
        <f>B143</f>
        <v>128722.2501877117</v>
      </c>
      <c r="C226" s="319">
        <f t="shared" ref="C226:AX226" si="103">C143</f>
        <v>124291.57494224532</v>
      </c>
      <c r="D226" s="319">
        <f t="shared" si="103"/>
        <v>139264.93802509664</v>
      </c>
      <c r="E226" s="319">
        <f t="shared" si="103"/>
        <v>136999.29270418597</v>
      </c>
      <c r="F226" s="319">
        <f t="shared" si="103"/>
        <v>132022.75255109172</v>
      </c>
      <c r="G226" s="319">
        <f t="shared" si="103"/>
        <v>150181.98255430255</v>
      </c>
      <c r="H226" s="319">
        <f t="shared" si="103"/>
        <v>156194.73019612275</v>
      </c>
      <c r="I226" s="319">
        <f t="shared" si="103"/>
        <v>151355.70281513495</v>
      </c>
      <c r="J226" s="319">
        <f t="shared" si="103"/>
        <v>157191.54788993474</v>
      </c>
      <c r="K226" s="319">
        <f t="shared" si="103"/>
        <v>162729.79423046531</v>
      </c>
      <c r="L226" s="319">
        <f t="shared" si="103"/>
        <v>176522.78134144944</v>
      </c>
      <c r="M226" s="319">
        <f t="shared" si="103"/>
        <v>170137.80357297641</v>
      </c>
      <c r="N226" s="319">
        <f t="shared" si="103"/>
        <v>179698.27866816163</v>
      </c>
      <c r="O226" s="319">
        <f t="shared" si="103"/>
        <v>181960.24680039272</v>
      </c>
      <c r="P226" s="319">
        <f t="shared" si="103"/>
        <v>196896.8184137753</v>
      </c>
      <c r="Q226" s="319">
        <f t="shared" si="103"/>
        <v>194333.3896808693</v>
      </c>
      <c r="R226" s="319">
        <f t="shared" si="103"/>
        <v>190522.6046056973</v>
      </c>
      <c r="S226" s="319">
        <f t="shared" si="103"/>
        <v>196512.49951209853</v>
      </c>
      <c r="T226" s="319">
        <f t="shared" si="103"/>
        <v>227141.32082529063</v>
      </c>
      <c r="U226" s="319">
        <f t="shared" si="103"/>
        <v>230878.63366836202</v>
      </c>
      <c r="V226" s="319">
        <f t="shared" si="103"/>
        <v>210779.18090385851</v>
      </c>
      <c r="W226" s="319">
        <f t="shared" si="103"/>
        <v>226943.04398736669</v>
      </c>
      <c r="X226" s="319">
        <f t="shared" si="103"/>
        <v>227925.39430071705</v>
      </c>
      <c r="Y226" s="319">
        <f t="shared" si="103"/>
        <v>271526.07350804709</v>
      </c>
      <c r="Z226" s="319">
        <f t="shared" si="103"/>
        <v>243558.46923340429</v>
      </c>
      <c r="AA226" s="319">
        <f t="shared" si="103"/>
        <v>247286.67740753255</v>
      </c>
      <c r="AB226" s="319">
        <f t="shared" si="103"/>
        <v>263936.71887017728</v>
      </c>
      <c r="AC226" s="319">
        <f t="shared" si="103"/>
        <v>309458.56435794302</v>
      </c>
      <c r="AD226" s="319">
        <f t="shared" si="103"/>
        <v>277816.46902558662</v>
      </c>
      <c r="AE226" s="319">
        <f t="shared" si="103"/>
        <v>318457.06296146673</v>
      </c>
      <c r="AF226" s="319">
        <f t="shared" si="103"/>
        <v>295924.30384528113</v>
      </c>
      <c r="AG226" s="319">
        <f t="shared" si="103"/>
        <v>309168.39303179423</v>
      </c>
      <c r="AH226" s="319">
        <f t="shared" si="103"/>
        <v>287951.5724476336</v>
      </c>
      <c r="AI226" s="319">
        <f t="shared" si="103"/>
        <v>290441.45200918411</v>
      </c>
      <c r="AJ226" s="319">
        <f t="shared" si="103"/>
        <v>320264.11119754659</v>
      </c>
      <c r="AK226" s="319">
        <f t="shared" si="103"/>
        <v>288601.03849809506</v>
      </c>
      <c r="AL226" s="319">
        <f t="shared" si="103"/>
        <v>305213.08621376153</v>
      </c>
      <c r="AM226" s="319">
        <f t="shared" si="103"/>
        <v>303187.89737514104</v>
      </c>
      <c r="AN226" s="319">
        <f t="shared" si="103"/>
        <v>341340.76526940695</v>
      </c>
      <c r="AO226" s="319">
        <f t="shared" si="103"/>
        <v>372106.79737288516</v>
      </c>
      <c r="AP226" s="319">
        <f t="shared" si="103"/>
        <v>321151.89365888538</v>
      </c>
      <c r="AQ226" s="319">
        <f t="shared" si="103"/>
        <v>533314.42794666032</v>
      </c>
      <c r="AR226" s="319">
        <f t="shared" si="103"/>
        <v>448632.08146308409</v>
      </c>
      <c r="AS226" s="319">
        <f t="shared" si="103"/>
        <v>411477.4640971233</v>
      </c>
      <c r="AT226" s="319">
        <f t="shared" si="103"/>
        <v>325563.4399356452</v>
      </c>
      <c r="AU226" s="319">
        <f t="shared" si="103"/>
        <v>403068.79057751049</v>
      </c>
      <c r="AV226" s="319">
        <f t="shared" si="103"/>
        <v>369137.19254725566</v>
      </c>
      <c r="AW226" s="319">
        <f t="shared" si="103"/>
        <v>353638.04485839477</v>
      </c>
      <c r="AX226" s="319">
        <f t="shared" si="103"/>
        <v>379812.31879861688</v>
      </c>
    </row>
    <row r="227" spans="1:50" hidden="1" x14ac:dyDescent="0.2">
      <c r="A227" s="11" t="s">
        <v>241</v>
      </c>
      <c r="B227" s="313">
        <f>B27</f>
        <v>95676.545624032995</v>
      </c>
      <c r="C227" s="313">
        <f t="shared" ref="C227:AX227" si="104">C27</f>
        <v>92189.293538668004</v>
      </c>
      <c r="D227" s="313">
        <f t="shared" si="104"/>
        <v>106058.51004903502</v>
      </c>
      <c r="E227" s="313">
        <f t="shared" si="104"/>
        <v>99052.973948611005</v>
      </c>
      <c r="F227" s="313">
        <f t="shared" si="104"/>
        <v>95585.969056467991</v>
      </c>
      <c r="G227" s="313">
        <f t="shared" si="104"/>
        <v>112744.636278929</v>
      </c>
      <c r="H227" s="313">
        <f t="shared" si="104"/>
        <v>117946.58494413501</v>
      </c>
      <c r="I227" s="313">
        <f t="shared" si="104"/>
        <v>108806.556988018</v>
      </c>
      <c r="J227" s="313">
        <f t="shared" si="104"/>
        <v>115430.95469886679</v>
      </c>
      <c r="K227" s="313">
        <f t="shared" si="104"/>
        <v>118850.81238995068</v>
      </c>
      <c r="L227" s="313">
        <f t="shared" si="104"/>
        <v>131721.21692494524</v>
      </c>
      <c r="M227" s="313">
        <f t="shared" si="104"/>
        <v>121851.12759320685</v>
      </c>
      <c r="N227" s="313">
        <f t="shared" si="104"/>
        <v>133039.69333023499</v>
      </c>
      <c r="O227" s="313">
        <f t="shared" si="104"/>
        <v>132554.77814724902</v>
      </c>
      <c r="P227" s="313">
        <f t="shared" si="104"/>
        <v>147142.10437624401</v>
      </c>
      <c r="Q227" s="313">
        <f t="shared" si="104"/>
        <v>138567.82914005301</v>
      </c>
      <c r="R227" s="313">
        <f t="shared" si="104"/>
        <v>134134.72461799099</v>
      </c>
      <c r="S227" s="313">
        <f t="shared" si="104"/>
        <v>140483.263544121</v>
      </c>
      <c r="T227" s="313">
        <f t="shared" si="104"/>
        <v>167659.219991675</v>
      </c>
      <c r="U227" s="313">
        <f t="shared" si="104"/>
        <v>170435.24459633103</v>
      </c>
      <c r="V227" s="313">
        <f t="shared" si="104"/>
        <v>149228.905556766</v>
      </c>
      <c r="W227" s="313">
        <f t="shared" si="104"/>
        <v>158525.23783024901</v>
      </c>
      <c r="X227" s="313">
        <f t="shared" si="104"/>
        <v>159379.44696294802</v>
      </c>
      <c r="Y227" s="313">
        <f t="shared" si="104"/>
        <v>196656.41140966403</v>
      </c>
      <c r="Z227" s="313">
        <f t="shared" si="104"/>
        <v>174667.241667717</v>
      </c>
      <c r="AA227" s="313">
        <f t="shared" si="104"/>
        <v>175471.44414640201</v>
      </c>
      <c r="AB227" s="313">
        <f t="shared" si="104"/>
        <v>195871.50989642399</v>
      </c>
      <c r="AC227" s="313">
        <f t="shared" si="104"/>
        <v>226451.60988834299</v>
      </c>
      <c r="AD227" s="313">
        <f t="shared" si="104"/>
        <v>190716.68055811699</v>
      </c>
      <c r="AE227" s="313">
        <f t="shared" si="104"/>
        <v>205964.55911660602</v>
      </c>
      <c r="AF227" s="313">
        <f t="shared" si="104"/>
        <v>210489.62739630201</v>
      </c>
      <c r="AG227" s="313">
        <f t="shared" si="104"/>
        <v>217093.633114278</v>
      </c>
      <c r="AH227" s="313">
        <f t="shared" si="104"/>
        <v>207219.79880135501</v>
      </c>
      <c r="AI227" s="313">
        <f t="shared" si="104"/>
        <v>209837.60292019899</v>
      </c>
      <c r="AJ227" s="313">
        <f t="shared" si="104"/>
        <v>220673.86681667104</v>
      </c>
      <c r="AK227" s="313">
        <f t="shared" si="104"/>
        <v>202806.73380241499</v>
      </c>
      <c r="AL227" s="313">
        <f t="shared" si="104"/>
        <v>218266.665953038</v>
      </c>
      <c r="AM227" s="313">
        <f t="shared" si="104"/>
        <v>215931.27630154399</v>
      </c>
      <c r="AN227" s="313">
        <f t="shared" si="104"/>
        <v>240787.08273183601</v>
      </c>
      <c r="AO227" s="313">
        <f t="shared" si="104"/>
        <v>244701.751512499</v>
      </c>
      <c r="AP227" s="313">
        <f t="shared" si="104"/>
        <v>223432.68197590296</v>
      </c>
      <c r="AQ227" s="313">
        <f t="shared" si="104"/>
        <v>426271.67225446797</v>
      </c>
      <c r="AR227" s="313">
        <f t="shared" si="104"/>
        <v>347119.76660409902</v>
      </c>
      <c r="AS227" s="313">
        <f t="shared" si="104"/>
        <v>292778.94182876404</v>
      </c>
      <c r="AT227" s="313">
        <f t="shared" si="104"/>
        <v>237389.50697899799</v>
      </c>
      <c r="AU227" s="313">
        <f t="shared" si="104"/>
        <v>312178.15958960901</v>
      </c>
      <c r="AV227" s="313">
        <f t="shared" si="104"/>
        <v>277630.36166688299</v>
      </c>
      <c r="AW227" s="313">
        <f t="shared" si="104"/>
        <v>246946.50763742698</v>
      </c>
      <c r="AX227" s="313">
        <f t="shared" si="104"/>
        <v>286281.13955344004</v>
      </c>
    </row>
    <row r="228" spans="1:50" hidden="1" x14ac:dyDescent="0.2">
      <c r="A228" s="11" t="s">
        <v>916</v>
      </c>
      <c r="B228" s="313">
        <f>B56</f>
        <v>11294.050882134485</v>
      </c>
      <c r="C228" s="313">
        <f t="shared" ref="C228:AX228" si="105">C56</f>
        <v>11976.618952504155</v>
      </c>
      <c r="D228" s="313">
        <f t="shared" si="105"/>
        <v>13354.520385893105</v>
      </c>
      <c r="E228" s="313">
        <f t="shared" si="105"/>
        <v>12944.001279468255</v>
      </c>
      <c r="F228" s="313">
        <f t="shared" si="105"/>
        <v>12874.629823880881</v>
      </c>
      <c r="G228" s="313">
        <f t="shared" si="105"/>
        <v>14098.94474705818</v>
      </c>
      <c r="H228" s="313">
        <f t="shared" si="105"/>
        <v>14934.278763397393</v>
      </c>
      <c r="I228" s="313">
        <f t="shared" si="105"/>
        <v>14826.163165663558</v>
      </c>
      <c r="J228" s="313">
        <f t="shared" si="105"/>
        <v>15077.248294878853</v>
      </c>
      <c r="K228" s="313">
        <f t="shared" si="105"/>
        <v>16136.546605867683</v>
      </c>
      <c r="L228" s="313">
        <f t="shared" si="105"/>
        <v>16736.195096368145</v>
      </c>
      <c r="M228" s="313">
        <f t="shared" si="105"/>
        <v>17379.336002885306</v>
      </c>
      <c r="N228" s="313">
        <f t="shared" si="105"/>
        <v>17170.366725992732</v>
      </c>
      <c r="O228" s="313">
        <f t="shared" si="105"/>
        <v>19507.986684184492</v>
      </c>
      <c r="P228" s="313">
        <f t="shared" si="105"/>
        <v>20090.908882462332</v>
      </c>
      <c r="Q228" s="313">
        <f t="shared" si="105"/>
        <v>20021.131207360449</v>
      </c>
      <c r="R228" s="313">
        <f t="shared" si="105"/>
        <v>19788.021634650097</v>
      </c>
      <c r="S228" s="313">
        <f t="shared" si="105"/>
        <v>21092.681331850152</v>
      </c>
      <c r="T228" s="313">
        <f t="shared" si="105"/>
        <v>22563.184749133914</v>
      </c>
      <c r="U228" s="313">
        <f t="shared" si="105"/>
        <v>23007.324284365837</v>
      </c>
      <c r="V228" s="313">
        <f t="shared" si="105"/>
        <v>24996.916461112181</v>
      </c>
      <c r="W228" s="313">
        <f t="shared" si="105"/>
        <v>28224.583589646296</v>
      </c>
      <c r="X228" s="313">
        <f t="shared" si="105"/>
        <v>28820.354970271292</v>
      </c>
      <c r="Y228" s="313">
        <f t="shared" si="105"/>
        <v>29239.716478970222</v>
      </c>
      <c r="Z228" s="313">
        <f t="shared" si="105"/>
        <v>25458.921423689491</v>
      </c>
      <c r="AA228" s="313">
        <f t="shared" si="105"/>
        <v>27971.066520167282</v>
      </c>
      <c r="AB228" s="313">
        <f t="shared" si="105"/>
        <v>26603.922695997404</v>
      </c>
      <c r="AC228" s="313">
        <f t="shared" si="105"/>
        <v>28708.249360145826</v>
      </c>
      <c r="AD228" s="313">
        <f t="shared" si="105"/>
        <v>39236.943557866878</v>
      </c>
      <c r="AE228" s="313">
        <f t="shared" si="105"/>
        <v>67171.895095127053</v>
      </c>
      <c r="AF228" s="313">
        <f t="shared" si="105"/>
        <v>37442.357226393826</v>
      </c>
      <c r="AG228" s="313">
        <f t="shared" si="105"/>
        <v>33797.040477542294</v>
      </c>
      <c r="AH228" s="313">
        <f t="shared" si="105"/>
        <v>28283.567444643471</v>
      </c>
      <c r="AI228" s="313">
        <f t="shared" si="105"/>
        <v>28229.220740939025</v>
      </c>
      <c r="AJ228" s="313">
        <f t="shared" si="105"/>
        <v>46888.29530023504</v>
      </c>
      <c r="AK228" s="313">
        <f t="shared" si="105"/>
        <v>23017.893168140406</v>
      </c>
      <c r="AL228" s="313">
        <f t="shared" si="105"/>
        <v>29947.982735241327</v>
      </c>
      <c r="AM228" s="313">
        <f t="shared" si="105"/>
        <v>30100.499695399369</v>
      </c>
      <c r="AN228" s="313">
        <f t="shared" si="105"/>
        <v>42986.476057553082</v>
      </c>
      <c r="AO228" s="313">
        <f t="shared" si="105"/>
        <v>59433.056617220107</v>
      </c>
      <c r="AP228" s="313">
        <f t="shared" si="105"/>
        <v>41826.701226092904</v>
      </c>
      <c r="AQ228" s="313">
        <f t="shared" si="105"/>
        <v>48167.398504880432</v>
      </c>
      <c r="AR228" s="313">
        <f t="shared" si="105"/>
        <v>43552.65383866668</v>
      </c>
      <c r="AS228" s="313">
        <f t="shared" si="105"/>
        <v>43385.931430360011</v>
      </c>
      <c r="AT228" s="313">
        <f t="shared" si="105"/>
        <v>30751.701514420012</v>
      </c>
      <c r="AU228" s="313">
        <f t="shared" si="105"/>
        <v>29254.535801119986</v>
      </c>
      <c r="AV228" s="313">
        <f t="shared" si="105"/>
        <v>29764.202873400005</v>
      </c>
      <c r="AW228" s="313">
        <f t="shared" si="105"/>
        <v>29967.696426219976</v>
      </c>
      <c r="AX228" s="313">
        <f t="shared" si="105"/>
        <v>32223.078131510003</v>
      </c>
    </row>
    <row r="229" spans="1:50" hidden="1" x14ac:dyDescent="0.2">
      <c r="A229" s="11" t="s">
        <v>363</v>
      </c>
      <c r="B229" s="313">
        <f>B85</f>
        <v>17623.421428563677</v>
      </c>
      <c r="C229" s="313">
        <f t="shared" ref="C229:AX229" si="106">C85</f>
        <v>16219.11386908072</v>
      </c>
      <c r="D229" s="313">
        <f t="shared" si="106"/>
        <v>15913.528970173891</v>
      </c>
      <c r="E229" s="313">
        <f t="shared" si="106"/>
        <v>20877.187326116855</v>
      </c>
      <c r="F229" s="313">
        <f t="shared" si="106"/>
        <v>18869.70461224726</v>
      </c>
      <c r="G229" s="313">
        <f t="shared" si="106"/>
        <v>18873.380575837913</v>
      </c>
      <c r="H229" s="313">
        <f t="shared" si="106"/>
        <v>18782.049945119536</v>
      </c>
      <c r="I229" s="313">
        <f t="shared" si="106"/>
        <v>22950.762580985291</v>
      </c>
      <c r="J229" s="313">
        <f t="shared" si="106"/>
        <v>21224.819065048392</v>
      </c>
      <c r="K229" s="313">
        <f t="shared" si="106"/>
        <v>22423.545454507672</v>
      </c>
      <c r="L229" s="313">
        <f t="shared" si="106"/>
        <v>22792.2868359977</v>
      </c>
      <c r="M229" s="313">
        <f t="shared" si="106"/>
        <v>25495.802368744295</v>
      </c>
      <c r="N229" s="313">
        <f t="shared" si="106"/>
        <v>23678.198096759137</v>
      </c>
      <c r="O229" s="313">
        <f t="shared" si="106"/>
        <v>24082.866935736387</v>
      </c>
      <c r="P229" s="313">
        <f t="shared" si="106"/>
        <v>23769.511881841674</v>
      </c>
      <c r="Q229" s="313">
        <f t="shared" si="106"/>
        <v>29505.031979212799</v>
      </c>
      <c r="R229" s="313">
        <f t="shared" si="106"/>
        <v>29149.464688020547</v>
      </c>
      <c r="S229" s="313">
        <f t="shared" si="106"/>
        <v>27823.231761093299</v>
      </c>
      <c r="T229" s="313">
        <f t="shared" si="106"/>
        <v>29626.827861446785</v>
      </c>
      <c r="U229" s="313">
        <f t="shared" si="106"/>
        <v>29956.346869629346</v>
      </c>
      <c r="V229" s="313">
        <f t="shared" si="106"/>
        <v>29542.676700002929</v>
      </c>
      <c r="W229" s="313">
        <f t="shared" si="106"/>
        <v>31791.888066511103</v>
      </c>
      <c r="X229" s="313">
        <f t="shared" si="106"/>
        <v>32201.793893534646</v>
      </c>
      <c r="Y229" s="313">
        <f t="shared" si="106"/>
        <v>35461.924873451309</v>
      </c>
      <c r="Z229" s="313">
        <f t="shared" si="106"/>
        <v>34824.330148928733</v>
      </c>
      <c r="AA229" s="313">
        <f t="shared" si="106"/>
        <v>34740.093922857639</v>
      </c>
      <c r="AB229" s="313">
        <f t="shared" si="106"/>
        <v>33167.918705666481</v>
      </c>
      <c r="AC229" s="313">
        <f t="shared" si="106"/>
        <v>41806.842162347188</v>
      </c>
      <c r="AD229" s="313">
        <f t="shared" si="106"/>
        <v>38208.468117391596</v>
      </c>
      <c r="AE229" s="313">
        <f t="shared" si="106"/>
        <v>34955.38606644707</v>
      </c>
      <c r="AF229" s="313">
        <f t="shared" si="106"/>
        <v>37683.378636313748</v>
      </c>
      <c r="AG229" s="313">
        <f t="shared" si="106"/>
        <v>44660.687266637571</v>
      </c>
      <c r="AH229" s="313">
        <f t="shared" si="106"/>
        <v>40973.892582656939</v>
      </c>
      <c r="AI229" s="313">
        <f t="shared" si="106"/>
        <v>40578.385678058505</v>
      </c>
      <c r="AJ229" s="313">
        <f t="shared" si="106"/>
        <v>41018.238912652072</v>
      </c>
      <c r="AK229" s="313">
        <f t="shared" si="106"/>
        <v>48308.775153562507</v>
      </c>
      <c r="AL229" s="313">
        <f t="shared" si="106"/>
        <v>44139.648814448083</v>
      </c>
      <c r="AM229" s="313">
        <f t="shared" si="106"/>
        <v>43714.47609116762</v>
      </c>
      <c r="AN229" s="313">
        <f t="shared" si="106"/>
        <v>44189.029172988303</v>
      </c>
      <c r="AO229" s="313">
        <f t="shared" si="106"/>
        <v>52043.050379126027</v>
      </c>
      <c r="AP229" s="313">
        <f t="shared" si="106"/>
        <v>41512.895419824788</v>
      </c>
      <c r="AQ229" s="313">
        <f t="shared" si="106"/>
        <v>44879.851117207982</v>
      </c>
      <c r="AR229" s="313">
        <f t="shared" si="106"/>
        <v>43697.906840205658</v>
      </c>
      <c r="AS229" s="313">
        <f t="shared" si="106"/>
        <v>57006.213719873493</v>
      </c>
      <c r="AT229" s="313">
        <f t="shared" si="106"/>
        <v>43734.98785222719</v>
      </c>
      <c r="AU229" s="313">
        <f t="shared" si="106"/>
        <v>46773.528605781466</v>
      </c>
      <c r="AV229" s="313">
        <f t="shared" si="106"/>
        <v>47238.300434972654</v>
      </c>
      <c r="AW229" s="313">
        <f t="shared" si="106"/>
        <v>57455.374182747779</v>
      </c>
      <c r="AX229" s="313">
        <f t="shared" si="106"/>
        <v>45848.000554267943</v>
      </c>
    </row>
    <row r="230" spans="1:50" hidden="1" x14ac:dyDescent="0.2">
      <c r="A230" s="11" t="s">
        <v>364</v>
      </c>
      <c r="B230" s="313">
        <f>B114</f>
        <v>4128.2322529805479</v>
      </c>
      <c r="C230" s="313">
        <f t="shared" ref="C230:AX230" si="107">C114</f>
        <v>3906.5485819924493</v>
      </c>
      <c r="D230" s="313">
        <f t="shared" si="107"/>
        <v>3938.3786199946185</v>
      </c>
      <c r="E230" s="313">
        <f t="shared" si="107"/>
        <v>4125.1301499898445</v>
      </c>
      <c r="F230" s="313">
        <f t="shared" si="107"/>
        <v>4692.4490584955738</v>
      </c>
      <c r="G230" s="313">
        <f t="shared" si="107"/>
        <v>4465.0209524774573</v>
      </c>
      <c r="H230" s="313">
        <f t="shared" si="107"/>
        <v>4531.816543470808</v>
      </c>
      <c r="I230" s="313">
        <f t="shared" si="107"/>
        <v>4772.2200804680997</v>
      </c>
      <c r="J230" s="313">
        <f t="shared" si="107"/>
        <v>5458.5258311406888</v>
      </c>
      <c r="K230" s="313">
        <f t="shared" si="107"/>
        <v>5318.8897801392786</v>
      </c>
      <c r="L230" s="313">
        <f t="shared" si="107"/>
        <v>5273.0824841383455</v>
      </c>
      <c r="M230" s="313">
        <f t="shared" si="107"/>
        <v>5411.5376081399445</v>
      </c>
      <c r="N230" s="313">
        <f t="shared" si="107"/>
        <v>5810.0205151747587</v>
      </c>
      <c r="O230" s="313">
        <f t="shared" si="107"/>
        <v>5814.6150332228217</v>
      </c>
      <c r="P230" s="313">
        <f t="shared" si="107"/>
        <v>5894.2932732272966</v>
      </c>
      <c r="Q230" s="313">
        <f t="shared" si="107"/>
        <v>6239.3973542430249</v>
      </c>
      <c r="R230" s="313">
        <f t="shared" si="107"/>
        <v>7450.39366503566</v>
      </c>
      <c r="S230" s="313">
        <f t="shared" si="107"/>
        <v>7113.3228750340613</v>
      </c>
      <c r="T230" s="313">
        <f t="shared" si="107"/>
        <v>7292.0882230349216</v>
      </c>
      <c r="U230" s="313">
        <f t="shared" si="107"/>
        <v>7479.7179180358098</v>
      </c>
      <c r="V230" s="313">
        <f t="shared" si="107"/>
        <v>7010.6821859774145</v>
      </c>
      <c r="W230" s="313">
        <f t="shared" si="107"/>
        <v>8401.3345009602672</v>
      </c>
      <c r="X230" s="313">
        <f t="shared" si="107"/>
        <v>7523.7984739631192</v>
      </c>
      <c r="Y230" s="313">
        <f t="shared" si="107"/>
        <v>10168.020745961541</v>
      </c>
      <c r="Z230" s="313">
        <f t="shared" si="107"/>
        <v>8607.9759930690616</v>
      </c>
      <c r="AA230" s="313">
        <f t="shared" si="107"/>
        <v>9104.0728181056456</v>
      </c>
      <c r="AB230" s="313">
        <f t="shared" si="107"/>
        <v>8293.3675720894225</v>
      </c>
      <c r="AC230" s="313">
        <f t="shared" si="107"/>
        <v>12491.862947107024</v>
      </c>
      <c r="AD230" s="313">
        <f t="shared" si="107"/>
        <v>9654.376792211151</v>
      </c>
      <c r="AE230" s="313">
        <f t="shared" si="107"/>
        <v>10365.222683286571</v>
      </c>
      <c r="AF230" s="313">
        <f t="shared" si="107"/>
        <v>10308.940586271558</v>
      </c>
      <c r="AG230" s="313">
        <f t="shared" si="107"/>
        <v>13617.032173336374</v>
      </c>
      <c r="AH230" s="313">
        <f t="shared" si="107"/>
        <v>11474.313618978167</v>
      </c>
      <c r="AI230" s="313">
        <f t="shared" si="107"/>
        <v>11796.242669987601</v>
      </c>
      <c r="AJ230" s="313">
        <f t="shared" si="107"/>
        <v>11683.710167988409</v>
      </c>
      <c r="AK230" s="313">
        <f t="shared" si="107"/>
        <v>14467.636373977179</v>
      </c>
      <c r="AL230" s="313">
        <f t="shared" si="107"/>
        <v>12858.788711034107</v>
      </c>
      <c r="AM230" s="313">
        <f t="shared" si="107"/>
        <v>13441.645287030067</v>
      </c>
      <c r="AN230" s="313">
        <f t="shared" si="107"/>
        <v>13378.177307029557</v>
      </c>
      <c r="AO230" s="313">
        <f t="shared" si="107"/>
        <v>15928.938864039987</v>
      </c>
      <c r="AP230" s="313">
        <f t="shared" si="107"/>
        <v>14379.615037064686</v>
      </c>
      <c r="AQ230" s="313">
        <f t="shared" si="107"/>
        <v>13995.506070103987</v>
      </c>
      <c r="AR230" s="313">
        <f t="shared" si="107"/>
        <v>14261.754180112708</v>
      </c>
      <c r="AS230" s="313">
        <f t="shared" si="107"/>
        <v>18306.377118125733</v>
      </c>
      <c r="AT230" s="313">
        <f t="shared" si="107"/>
        <v>13687.24359</v>
      </c>
      <c r="AU230" s="313">
        <f t="shared" si="107"/>
        <v>14862.566581000001</v>
      </c>
      <c r="AV230" s="313">
        <f t="shared" si="107"/>
        <v>14504.327572</v>
      </c>
      <c r="AW230" s="313">
        <f t="shared" si="107"/>
        <v>19268.466612</v>
      </c>
      <c r="AX230" s="313">
        <f t="shared" si="107"/>
        <v>15460.100559398874</v>
      </c>
    </row>
    <row r="231" spans="1:50" hidden="1" x14ac:dyDescent="0.2">
      <c r="A231" s="320" t="s">
        <v>923</v>
      </c>
      <c r="B231" s="321">
        <f>B226-SUM(B227:B230)</f>
        <v>0</v>
      </c>
      <c r="C231" s="321">
        <f t="shared" ref="C231:AX231" si="108">C226-SUM(C227:C230)</f>
        <v>0</v>
      </c>
      <c r="D231" s="321">
        <f t="shared" si="108"/>
        <v>0</v>
      </c>
      <c r="E231" s="321">
        <f t="shared" si="108"/>
        <v>0</v>
      </c>
      <c r="F231" s="321">
        <f t="shared" si="108"/>
        <v>0</v>
      </c>
      <c r="G231" s="321">
        <f t="shared" si="108"/>
        <v>0</v>
      </c>
      <c r="H231" s="321">
        <f t="shared" si="108"/>
        <v>0</v>
      </c>
      <c r="I231" s="321">
        <f t="shared" si="108"/>
        <v>0</v>
      </c>
      <c r="J231" s="321">
        <f t="shared" si="108"/>
        <v>0</v>
      </c>
      <c r="K231" s="321">
        <f t="shared" si="108"/>
        <v>0</v>
      </c>
      <c r="L231" s="321">
        <f t="shared" si="108"/>
        <v>0</v>
      </c>
      <c r="M231" s="321">
        <f t="shared" si="108"/>
        <v>0</v>
      </c>
      <c r="N231" s="321">
        <f t="shared" si="108"/>
        <v>0</v>
      </c>
      <c r="O231" s="321">
        <f t="shared" si="108"/>
        <v>0</v>
      </c>
      <c r="P231" s="321">
        <f t="shared" si="108"/>
        <v>0</v>
      </c>
      <c r="Q231" s="321">
        <f t="shared" si="108"/>
        <v>0</v>
      </c>
      <c r="R231" s="321">
        <f t="shared" si="108"/>
        <v>0</v>
      </c>
      <c r="S231" s="321">
        <f t="shared" si="108"/>
        <v>0</v>
      </c>
      <c r="T231" s="321">
        <f t="shared" si="108"/>
        <v>0</v>
      </c>
      <c r="U231" s="321">
        <f t="shared" si="108"/>
        <v>0</v>
      </c>
      <c r="V231" s="321">
        <f t="shared" si="108"/>
        <v>0</v>
      </c>
      <c r="W231" s="321">
        <f t="shared" si="108"/>
        <v>0</v>
      </c>
      <c r="X231" s="321">
        <f t="shared" si="108"/>
        <v>0</v>
      </c>
      <c r="Y231" s="321">
        <f t="shared" si="108"/>
        <v>0</v>
      </c>
      <c r="Z231" s="321">
        <f t="shared" si="108"/>
        <v>0</v>
      </c>
      <c r="AA231" s="321">
        <f t="shared" si="108"/>
        <v>0</v>
      </c>
      <c r="AB231" s="321">
        <f t="shared" si="108"/>
        <v>0</v>
      </c>
      <c r="AC231" s="321">
        <f t="shared" si="108"/>
        <v>0</v>
      </c>
      <c r="AD231" s="321">
        <f t="shared" si="108"/>
        <v>0</v>
      </c>
      <c r="AE231" s="321">
        <f t="shared" si="108"/>
        <v>0</v>
      </c>
      <c r="AF231" s="321">
        <f t="shared" si="108"/>
        <v>0</v>
      </c>
      <c r="AG231" s="321">
        <f t="shared" si="108"/>
        <v>0</v>
      </c>
      <c r="AH231" s="321">
        <f t="shared" si="108"/>
        <v>0</v>
      </c>
      <c r="AI231" s="321">
        <f t="shared" si="108"/>
        <v>0</v>
      </c>
      <c r="AJ231" s="321">
        <f t="shared" si="108"/>
        <v>0</v>
      </c>
      <c r="AK231" s="321">
        <f t="shared" si="108"/>
        <v>0</v>
      </c>
      <c r="AL231" s="321">
        <f t="shared" si="108"/>
        <v>0</v>
      </c>
      <c r="AM231" s="321">
        <f t="shared" si="108"/>
        <v>0</v>
      </c>
      <c r="AN231" s="321">
        <f t="shared" si="108"/>
        <v>0</v>
      </c>
      <c r="AO231" s="321">
        <f t="shared" si="108"/>
        <v>0</v>
      </c>
      <c r="AP231" s="321">
        <f t="shared" si="108"/>
        <v>0</v>
      </c>
      <c r="AQ231" s="321">
        <f t="shared" si="108"/>
        <v>0</v>
      </c>
      <c r="AR231" s="321">
        <f t="shared" si="108"/>
        <v>0</v>
      </c>
      <c r="AS231" s="321">
        <f t="shared" si="108"/>
        <v>0</v>
      </c>
      <c r="AT231" s="321">
        <f t="shared" si="108"/>
        <v>0</v>
      </c>
      <c r="AU231" s="321">
        <f t="shared" si="108"/>
        <v>0</v>
      </c>
      <c r="AV231" s="321">
        <f t="shared" si="108"/>
        <v>0</v>
      </c>
      <c r="AW231" s="321">
        <f t="shared" si="108"/>
        <v>0</v>
      </c>
      <c r="AX231" s="321">
        <f t="shared" si="108"/>
        <v>0</v>
      </c>
    </row>
    <row r="232" spans="1:50" hidden="1" x14ac:dyDescent="0.2">
      <c r="A232" s="322" t="s">
        <v>248</v>
      </c>
      <c r="B232" s="319">
        <f>B141</f>
        <v>1165.4394976019685</v>
      </c>
      <c r="C232" s="319">
        <f t="shared" ref="C232:AX232" si="109">C141</f>
        <v>984.64291257504453</v>
      </c>
      <c r="D232" s="319">
        <f t="shared" si="109"/>
        <v>1066.481436307969</v>
      </c>
      <c r="E232" s="319">
        <f t="shared" si="109"/>
        <v>1669.9661161490449</v>
      </c>
      <c r="F232" s="319">
        <f t="shared" si="109"/>
        <v>2290.3685530803218</v>
      </c>
      <c r="G232" s="319">
        <f t="shared" si="109"/>
        <v>2356.8234135438279</v>
      </c>
      <c r="H232" s="319">
        <f t="shared" si="109"/>
        <v>1458.625439631895</v>
      </c>
      <c r="I232" s="319">
        <f t="shared" si="109"/>
        <v>1886.4283008639541</v>
      </c>
      <c r="J232" s="319">
        <f t="shared" si="109"/>
        <v>3795.3860774027248</v>
      </c>
      <c r="K232" s="319">
        <f t="shared" si="109"/>
        <v>2834.4120446809602</v>
      </c>
      <c r="L232" s="319">
        <f t="shared" si="109"/>
        <v>1644.5318330279833</v>
      </c>
      <c r="M232" s="319">
        <f t="shared" si="109"/>
        <v>1792.0958874383323</v>
      </c>
      <c r="N232" s="319">
        <f t="shared" si="109"/>
        <v>2788.7308883587893</v>
      </c>
      <c r="O232" s="319">
        <f t="shared" si="109"/>
        <v>2822.7466385938992</v>
      </c>
      <c r="P232" s="319">
        <f t="shared" si="109"/>
        <v>5423.5937560629136</v>
      </c>
      <c r="Q232" s="319">
        <f t="shared" si="109"/>
        <v>5755.5483883993984</v>
      </c>
      <c r="R232" s="319">
        <f t="shared" si="109"/>
        <v>5558.3752028261842</v>
      </c>
      <c r="S232" s="319">
        <f t="shared" si="109"/>
        <v>3187.3899623358247</v>
      </c>
      <c r="T232" s="319">
        <f t="shared" si="109"/>
        <v>6929.2619871354427</v>
      </c>
      <c r="U232" s="319">
        <f t="shared" si="109"/>
        <v>3416.7497810345481</v>
      </c>
      <c r="V232" s="319">
        <f t="shared" si="109"/>
        <v>2944.5305591678125</v>
      </c>
      <c r="W232" s="319">
        <f t="shared" si="109"/>
        <v>8935.0838612457737</v>
      </c>
      <c r="X232" s="319">
        <f t="shared" si="109"/>
        <v>9664.7688372230405</v>
      </c>
      <c r="Y232" s="319">
        <f t="shared" si="109"/>
        <v>35207.041932593384</v>
      </c>
      <c r="Z232" s="319">
        <f t="shared" si="109"/>
        <v>13555.96693072332</v>
      </c>
      <c r="AA232" s="319">
        <f t="shared" si="109"/>
        <v>1849.3537551646257</v>
      </c>
      <c r="AB232" s="319">
        <f t="shared" si="109"/>
        <v>10622.644651646326</v>
      </c>
      <c r="AC232" s="319">
        <f t="shared" si="109"/>
        <v>3570.8919456357298</v>
      </c>
      <c r="AD232" s="319">
        <f t="shared" si="109"/>
        <v>10303.899530841496</v>
      </c>
      <c r="AE232" s="319">
        <f t="shared" si="109"/>
        <v>2087.8609956093787</v>
      </c>
      <c r="AF232" s="319">
        <f t="shared" si="109"/>
        <v>9115.5247354193925</v>
      </c>
      <c r="AG232" s="319">
        <f t="shared" si="109"/>
        <v>2522.3852632197313</v>
      </c>
      <c r="AH232" s="319">
        <f t="shared" si="109"/>
        <v>7621.2009461657135</v>
      </c>
      <c r="AI232" s="319">
        <f t="shared" si="109"/>
        <v>2075.526323611004</v>
      </c>
      <c r="AJ232" s="319">
        <f t="shared" si="109"/>
        <v>8503.8802477528916</v>
      </c>
      <c r="AK232" s="319">
        <f t="shared" si="109"/>
        <v>7486.5932906803928</v>
      </c>
      <c r="AL232" s="319">
        <f t="shared" si="109"/>
        <v>7848.3403877965038</v>
      </c>
      <c r="AM232" s="319">
        <f t="shared" si="109"/>
        <v>1758.4211774825312</v>
      </c>
      <c r="AN232" s="319">
        <f t="shared" si="109"/>
        <v>5703.7229785526133</v>
      </c>
      <c r="AO232" s="319">
        <f t="shared" si="109"/>
        <v>3001.2074905983527</v>
      </c>
      <c r="AP232" s="319">
        <f t="shared" si="109"/>
        <v>4434.2480787089189</v>
      </c>
      <c r="AQ232" s="319">
        <f t="shared" si="109"/>
        <v>2570.2033900930173</v>
      </c>
      <c r="AR232" s="319">
        <f t="shared" si="109"/>
        <v>3183.3623426901058</v>
      </c>
      <c r="AS232" s="319">
        <f t="shared" si="109"/>
        <v>3157.5085813919573</v>
      </c>
      <c r="AT232" s="319">
        <f t="shared" si="109"/>
        <v>3723.4406226779597</v>
      </c>
      <c r="AU232" s="319">
        <f t="shared" si="109"/>
        <v>2034.2562661475135</v>
      </c>
      <c r="AV232" s="319">
        <f t="shared" si="109"/>
        <v>4682.7207330774854</v>
      </c>
      <c r="AW232" s="319">
        <f t="shared" si="109"/>
        <v>3950.2031505256273</v>
      </c>
      <c r="AX232" s="319">
        <f t="shared" si="109"/>
        <v>5235.3851771530844</v>
      </c>
    </row>
    <row r="233" spans="1:50" hidden="1" x14ac:dyDescent="0.2">
      <c r="A233" s="11" t="s">
        <v>241</v>
      </c>
      <c r="B233" s="313">
        <f>B25</f>
        <v>1001.7598428699999</v>
      </c>
      <c r="C233" s="313">
        <f t="shared" ref="C233:AX233" si="110">C25</f>
        <v>846.49527350000017</v>
      </c>
      <c r="D233" s="313">
        <f t="shared" si="110"/>
        <v>943.23746943000015</v>
      </c>
      <c r="E233" s="313">
        <f t="shared" si="110"/>
        <v>1544.59676717</v>
      </c>
      <c r="F233" s="313">
        <f t="shared" si="110"/>
        <v>2123.62246185</v>
      </c>
      <c r="G233" s="313">
        <f t="shared" si="110"/>
        <v>2220.8910860199994</v>
      </c>
      <c r="H233" s="313">
        <f t="shared" si="110"/>
        <v>1351.2785513099998</v>
      </c>
      <c r="I233" s="313">
        <f t="shared" si="110"/>
        <v>1712.6601059999998</v>
      </c>
      <c r="J233" s="313">
        <f t="shared" si="110"/>
        <v>3719.9990609800002</v>
      </c>
      <c r="K233" s="313">
        <f t="shared" si="110"/>
        <v>2721.0584540400005</v>
      </c>
      <c r="L233" s="313">
        <f t="shared" si="110"/>
        <v>1499.3493680299998</v>
      </c>
      <c r="M233" s="313">
        <f t="shared" si="110"/>
        <v>1521.1183881300001</v>
      </c>
      <c r="N233" s="313">
        <f t="shared" si="110"/>
        <v>2643.110104241</v>
      </c>
      <c r="O233" s="313">
        <f t="shared" si="110"/>
        <v>2502.1751021119999</v>
      </c>
      <c r="P233" s="313">
        <f t="shared" si="110"/>
        <v>5213.8712382379999</v>
      </c>
      <c r="Q233" s="313">
        <f t="shared" si="110"/>
        <v>5524.5656476040003</v>
      </c>
      <c r="R233" s="313">
        <f t="shared" si="110"/>
        <v>5287.2913221899998</v>
      </c>
      <c r="S233" s="313">
        <f t="shared" si="110"/>
        <v>2983.5649868720002</v>
      </c>
      <c r="T233" s="313">
        <f t="shared" si="110"/>
        <v>6729.9043692969999</v>
      </c>
      <c r="U233" s="313">
        <f t="shared" si="110"/>
        <v>3207.9558212930001</v>
      </c>
      <c r="V233" s="313">
        <f t="shared" si="110"/>
        <v>2693.18276169</v>
      </c>
      <c r="W233" s="313">
        <f t="shared" si="110"/>
        <v>8729.6329616300009</v>
      </c>
      <c r="X233" s="313">
        <f t="shared" si="110"/>
        <v>9480.3938718900008</v>
      </c>
      <c r="Y233" s="313">
        <f t="shared" si="110"/>
        <v>34980.516448320006</v>
      </c>
      <c r="Z233" s="313">
        <f t="shared" si="110"/>
        <v>13285.758194219999</v>
      </c>
      <c r="AA233" s="313">
        <f t="shared" si="110"/>
        <v>1551.8603312800001</v>
      </c>
      <c r="AB233" s="313">
        <f t="shared" si="110"/>
        <v>10371.098061070001</v>
      </c>
      <c r="AC233" s="313">
        <f t="shared" si="110"/>
        <v>2582.6017491100001</v>
      </c>
      <c r="AD233" s="313">
        <f t="shared" si="110"/>
        <v>9909.7176263499987</v>
      </c>
      <c r="AE233" s="313">
        <f t="shared" si="110"/>
        <v>1567.2536940999998</v>
      </c>
      <c r="AF233" s="313">
        <f t="shared" si="110"/>
        <v>8605.8980051500002</v>
      </c>
      <c r="AG233" s="313">
        <f t="shared" si="110"/>
        <v>1918.7771756799998</v>
      </c>
      <c r="AH233" s="313">
        <f t="shared" si="110"/>
        <v>7170.7708840800005</v>
      </c>
      <c r="AI233" s="313">
        <f t="shared" si="110"/>
        <v>1602.5297907899999</v>
      </c>
      <c r="AJ233" s="313">
        <f t="shared" si="110"/>
        <v>8085.9044506900009</v>
      </c>
      <c r="AK233" s="313">
        <f t="shared" si="110"/>
        <v>6840.5282269199997</v>
      </c>
      <c r="AL233" s="313">
        <f t="shared" si="110"/>
        <v>7421.8371489899992</v>
      </c>
      <c r="AM233" s="313">
        <f t="shared" si="110"/>
        <v>1311.8817042400001</v>
      </c>
      <c r="AN233" s="313">
        <f t="shared" si="110"/>
        <v>5306.8319863900015</v>
      </c>
      <c r="AO233" s="313">
        <f t="shared" si="110"/>
        <v>2396.2492569599999</v>
      </c>
      <c r="AP233" s="313">
        <f t="shared" si="110"/>
        <v>3927.7450413379997</v>
      </c>
      <c r="AQ233" s="313">
        <f t="shared" si="110"/>
        <v>2162.0802419599995</v>
      </c>
      <c r="AR233" s="313">
        <f t="shared" si="110"/>
        <v>2696.9153464599999</v>
      </c>
      <c r="AS233" s="313">
        <f t="shared" si="110"/>
        <v>2496.6939066059999</v>
      </c>
      <c r="AT233" s="313">
        <f t="shared" si="110"/>
        <v>3210.5632211299994</v>
      </c>
      <c r="AU233" s="313">
        <f t="shared" si="110"/>
        <v>1448.9005577600001</v>
      </c>
      <c r="AV233" s="313">
        <f t="shared" si="110"/>
        <v>4222.1264021199995</v>
      </c>
      <c r="AW233" s="313">
        <f t="shared" si="110"/>
        <v>3349.0835851000002</v>
      </c>
      <c r="AX233" s="313">
        <f t="shared" si="110"/>
        <v>4681.3001946200002</v>
      </c>
    </row>
    <row r="234" spans="1:50" hidden="1" x14ac:dyDescent="0.2">
      <c r="A234" s="11" t="s">
        <v>916</v>
      </c>
      <c r="B234" s="313">
        <f>B54</f>
        <v>0</v>
      </c>
      <c r="C234" s="313">
        <f t="shared" ref="C234:AX234" si="111">C54</f>
        <v>0</v>
      </c>
      <c r="D234" s="313">
        <f t="shared" si="111"/>
        <v>0</v>
      </c>
      <c r="E234" s="313">
        <f t="shared" si="111"/>
        <v>0</v>
      </c>
      <c r="F234" s="313">
        <f t="shared" si="111"/>
        <v>0</v>
      </c>
      <c r="G234" s="313">
        <f t="shared" si="111"/>
        <v>0</v>
      </c>
      <c r="H234" s="313">
        <f t="shared" si="111"/>
        <v>0</v>
      </c>
      <c r="I234" s="313">
        <f t="shared" si="111"/>
        <v>0</v>
      </c>
      <c r="J234" s="313">
        <f t="shared" si="111"/>
        <v>0</v>
      </c>
      <c r="K234" s="313">
        <f t="shared" si="111"/>
        <v>0</v>
      </c>
      <c r="L234" s="313">
        <f t="shared" si="111"/>
        <v>0</v>
      </c>
      <c r="M234" s="313">
        <f t="shared" si="111"/>
        <v>0</v>
      </c>
      <c r="N234" s="313">
        <f t="shared" si="111"/>
        <v>0</v>
      </c>
      <c r="O234" s="313">
        <f t="shared" si="111"/>
        <v>0</v>
      </c>
      <c r="P234" s="313">
        <f t="shared" si="111"/>
        <v>0</v>
      </c>
      <c r="Q234" s="313">
        <f t="shared" si="111"/>
        <v>0</v>
      </c>
      <c r="R234" s="313">
        <f t="shared" si="111"/>
        <v>0</v>
      </c>
      <c r="S234" s="313">
        <f t="shared" si="111"/>
        <v>0</v>
      </c>
      <c r="T234" s="313">
        <f t="shared" si="111"/>
        <v>0</v>
      </c>
      <c r="U234" s="313">
        <f t="shared" si="111"/>
        <v>0</v>
      </c>
      <c r="V234" s="313">
        <f t="shared" si="111"/>
        <v>0</v>
      </c>
      <c r="W234" s="313">
        <f t="shared" si="111"/>
        <v>0</v>
      </c>
      <c r="X234" s="313">
        <f t="shared" si="111"/>
        <v>0</v>
      </c>
      <c r="Y234" s="313">
        <f t="shared" si="111"/>
        <v>0</v>
      </c>
      <c r="Z234" s="313">
        <f t="shared" si="111"/>
        <v>0</v>
      </c>
      <c r="AA234" s="313">
        <f t="shared" si="111"/>
        <v>0</v>
      </c>
      <c r="AB234" s="313">
        <f t="shared" si="111"/>
        <v>0</v>
      </c>
      <c r="AC234" s="313">
        <f t="shared" si="111"/>
        <v>0</v>
      </c>
      <c r="AD234" s="313">
        <f t="shared" si="111"/>
        <v>0</v>
      </c>
      <c r="AE234" s="313">
        <f t="shared" si="111"/>
        <v>0</v>
      </c>
      <c r="AF234" s="313">
        <f t="shared" si="111"/>
        <v>0</v>
      </c>
      <c r="AG234" s="313">
        <f t="shared" si="111"/>
        <v>0</v>
      </c>
      <c r="AH234" s="313">
        <f t="shared" si="111"/>
        <v>0</v>
      </c>
      <c r="AI234" s="313">
        <f t="shared" si="111"/>
        <v>0</v>
      </c>
      <c r="AJ234" s="313">
        <f t="shared" si="111"/>
        <v>0</v>
      </c>
      <c r="AK234" s="313">
        <f t="shared" si="111"/>
        <v>0</v>
      </c>
      <c r="AL234" s="313">
        <f t="shared" si="111"/>
        <v>0</v>
      </c>
      <c r="AM234" s="313">
        <f t="shared" si="111"/>
        <v>0</v>
      </c>
      <c r="AN234" s="313">
        <f t="shared" si="111"/>
        <v>0</v>
      </c>
      <c r="AO234" s="313">
        <f t="shared" si="111"/>
        <v>0</v>
      </c>
      <c r="AP234" s="313">
        <f t="shared" si="111"/>
        <v>0</v>
      </c>
      <c r="AQ234" s="313">
        <f t="shared" si="111"/>
        <v>0</v>
      </c>
      <c r="AR234" s="313">
        <f t="shared" si="111"/>
        <v>0</v>
      </c>
      <c r="AS234" s="313">
        <f t="shared" si="111"/>
        <v>0</v>
      </c>
      <c r="AT234" s="313">
        <f t="shared" si="111"/>
        <v>0</v>
      </c>
      <c r="AU234" s="313">
        <f t="shared" si="111"/>
        <v>0</v>
      </c>
      <c r="AV234" s="313">
        <f t="shared" si="111"/>
        <v>0</v>
      </c>
      <c r="AW234" s="313">
        <f t="shared" si="111"/>
        <v>0</v>
      </c>
      <c r="AX234" s="313">
        <f t="shared" si="111"/>
        <v>0</v>
      </c>
    </row>
    <row r="235" spans="1:50" hidden="1" x14ac:dyDescent="0.2">
      <c r="A235" s="11" t="s">
        <v>363</v>
      </c>
      <c r="B235" s="313">
        <f>B83</f>
        <v>130.81468802818088</v>
      </c>
      <c r="C235" s="313">
        <f t="shared" ref="C235:AX235" si="112">C83</f>
        <v>102.16975439931366</v>
      </c>
      <c r="D235" s="313">
        <f t="shared" si="112"/>
        <v>85.993538213707836</v>
      </c>
      <c r="E235" s="313">
        <f t="shared" si="112"/>
        <v>88.336320312824228</v>
      </c>
      <c r="F235" s="313">
        <f t="shared" si="112"/>
        <v>128.72432429901673</v>
      </c>
      <c r="G235" s="313">
        <f t="shared" si="112"/>
        <v>92.979502601432259</v>
      </c>
      <c r="H235" s="313">
        <f t="shared" si="112"/>
        <v>64.015133400183771</v>
      </c>
      <c r="I235" s="313">
        <f t="shared" si="112"/>
        <v>132.02788693936728</v>
      </c>
      <c r="J235" s="313">
        <f t="shared" si="112"/>
        <v>36.693469590351491</v>
      </c>
      <c r="K235" s="313">
        <f t="shared" si="112"/>
        <v>71.575236821950043</v>
      </c>
      <c r="L235" s="313">
        <f t="shared" si="112"/>
        <v>103.17829417995223</v>
      </c>
      <c r="M235" s="313">
        <f t="shared" si="112"/>
        <v>231.87138147774616</v>
      </c>
      <c r="N235" s="313">
        <f t="shared" si="112"/>
        <v>95.358481185548257</v>
      </c>
      <c r="O235" s="313">
        <f t="shared" si="112"/>
        <v>258.113746566099</v>
      </c>
      <c r="P235" s="313">
        <f t="shared" si="112"/>
        <v>146.00432691081201</v>
      </c>
      <c r="Q235" s="313">
        <f t="shared" si="112"/>
        <v>162.6325348875408</v>
      </c>
      <c r="R235" s="313">
        <f t="shared" si="112"/>
        <v>211.13149064970193</v>
      </c>
      <c r="S235" s="313">
        <f t="shared" si="112"/>
        <v>136.40252547902566</v>
      </c>
      <c r="T235" s="313">
        <f t="shared" si="112"/>
        <v>127.68645085460268</v>
      </c>
      <c r="U235" s="313">
        <f t="shared" si="112"/>
        <v>141.72461075666965</v>
      </c>
      <c r="V235" s="313">
        <f t="shared" si="112"/>
        <v>207.9743084515178</v>
      </c>
      <c r="W235" s="313">
        <f t="shared" si="112"/>
        <v>142.77997757777848</v>
      </c>
      <c r="X235" s="313">
        <f t="shared" si="112"/>
        <v>127.05198029828665</v>
      </c>
      <c r="Y235" s="313">
        <f t="shared" si="112"/>
        <v>158.96288123241717</v>
      </c>
      <c r="Z235" s="313">
        <f t="shared" si="112"/>
        <v>200.85065365623618</v>
      </c>
      <c r="AA235" s="313">
        <f t="shared" si="112"/>
        <v>203.59865809163875</v>
      </c>
      <c r="AB235" s="313">
        <f t="shared" si="112"/>
        <v>170.13651375581256</v>
      </c>
      <c r="AC235" s="313">
        <f t="shared" si="112"/>
        <v>883.7050747563128</v>
      </c>
      <c r="AD235" s="313">
        <f t="shared" si="112"/>
        <v>330.78452029943554</v>
      </c>
      <c r="AE235" s="313">
        <f t="shared" si="112"/>
        <v>435.34764025108552</v>
      </c>
      <c r="AF235" s="313">
        <f t="shared" si="112"/>
        <v>428.69164502420017</v>
      </c>
      <c r="AG235" s="313">
        <f t="shared" si="112"/>
        <v>503.11151623527871</v>
      </c>
      <c r="AH235" s="313">
        <f t="shared" si="112"/>
        <v>377.72996716837019</v>
      </c>
      <c r="AI235" s="313">
        <f t="shared" si="112"/>
        <v>379.47092492733913</v>
      </c>
      <c r="AJ235" s="313">
        <f t="shared" si="112"/>
        <v>323.99980216973665</v>
      </c>
      <c r="AK235" s="313">
        <f t="shared" si="112"/>
        <v>545.65605887455399</v>
      </c>
      <c r="AL235" s="313">
        <f t="shared" si="112"/>
        <v>346.28729284415908</v>
      </c>
      <c r="AM235" s="313">
        <f t="shared" si="112"/>
        <v>347.88333128884165</v>
      </c>
      <c r="AN235" s="313">
        <f t="shared" si="112"/>
        <v>297.0296882094882</v>
      </c>
      <c r="AO235" s="313">
        <f t="shared" si="112"/>
        <v>500.23502468751116</v>
      </c>
      <c r="AP235" s="313">
        <f t="shared" si="112"/>
        <v>312.37785930393068</v>
      </c>
      <c r="AQ235" s="313">
        <f t="shared" si="112"/>
        <v>187.23408805679404</v>
      </c>
      <c r="AR235" s="313">
        <f t="shared" si="112"/>
        <v>255.45328415039498</v>
      </c>
      <c r="AS235" s="313">
        <f t="shared" si="112"/>
        <v>379.49408268888033</v>
      </c>
      <c r="AT235" s="313">
        <f t="shared" si="112"/>
        <v>323.56294854796027</v>
      </c>
      <c r="AU235" s="313">
        <f t="shared" si="112"/>
        <v>324.76367338751339</v>
      </c>
      <c r="AV235" s="313">
        <f t="shared" si="112"/>
        <v>200.95489995748619</v>
      </c>
      <c r="AW235" s="313">
        <f t="shared" si="112"/>
        <v>276.63393442562699</v>
      </c>
      <c r="AX235" s="313">
        <f t="shared" si="112"/>
        <v>325.11554416004174</v>
      </c>
    </row>
    <row r="236" spans="1:50" hidden="1" x14ac:dyDescent="0.2">
      <c r="A236" s="11" t="s">
        <v>364</v>
      </c>
      <c r="B236" s="313">
        <f>B112</f>
        <v>32.864966703787466</v>
      </c>
      <c r="C236" s="313">
        <f t="shared" ref="C236:AX236" si="113">C112</f>
        <v>35.977884675730685</v>
      </c>
      <c r="D236" s="313">
        <f t="shared" si="113"/>
        <v>37.250428664261221</v>
      </c>
      <c r="E236" s="313">
        <f t="shared" si="113"/>
        <v>37.033028666220652</v>
      </c>
      <c r="F236" s="313">
        <f t="shared" si="113"/>
        <v>38.021766931305265</v>
      </c>
      <c r="G236" s="313">
        <f t="shared" si="113"/>
        <v>42.952824922396218</v>
      </c>
      <c r="H236" s="313">
        <f t="shared" si="113"/>
        <v>43.331754921711592</v>
      </c>
      <c r="I236" s="313">
        <f t="shared" si="113"/>
        <v>41.740307924586901</v>
      </c>
      <c r="J236" s="313">
        <f t="shared" si="113"/>
        <v>38.693546832373343</v>
      </c>
      <c r="K236" s="313">
        <f t="shared" si="113"/>
        <v>41.778353819009467</v>
      </c>
      <c r="L236" s="313">
        <f t="shared" si="113"/>
        <v>42.004170818031184</v>
      </c>
      <c r="M236" s="313">
        <f t="shared" si="113"/>
        <v>39.106117830586022</v>
      </c>
      <c r="N236" s="313">
        <f t="shared" si="113"/>
        <v>50.262302932241262</v>
      </c>
      <c r="O236" s="313">
        <f t="shared" si="113"/>
        <v>62.45778991580049</v>
      </c>
      <c r="P236" s="313">
        <f t="shared" si="113"/>
        <v>63.718190914101342</v>
      </c>
      <c r="Q236" s="313">
        <f t="shared" si="113"/>
        <v>68.350205907856903</v>
      </c>
      <c r="R236" s="313">
        <f t="shared" si="113"/>
        <v>59.952389986482764</v>
      </c>
      <c r="S236" s="313">
        <f t="shared" si="113"/>
        <v>67.422449984798519</v>
      </c>
      <c r="T236" s="313">
        <f t="shared" si="113"/>
        <v>71.671166983840564</v>
      </c>
      <c r="U236" s="313">
        <f t="shared" si="113"/>
        <v>67.069348984878118</v>
      </c>
      <c r="V236" s="313">
        <f t="shared" si="113"/>
        <v>43.373489026294926</v>
      </c>
      <c r="W236" s="313">
        <f t="shared" si="113"/>
        <v>62.67092203799389</v>
      </c>
      <c r="X236" s="313">
        <f t="shared" si="113"/>
        <v>57.322985034751724</v>
      </c>
      <c r="Y236" s="313">
        <f t="shared" si="113"/>
        <v>67.562603040959431</v>
      </c>
      <c r="Z236" s="313">
        <f t="shared" si="113"/>
        <v>69.358082847083693</v>
      </c>
      <c r="AA236" s="313">
        <f t="shared" si="113"/>
        <v>93.89476579298676</v>
      </c>
      <c r="AB236" s="313">
        <f t="shared" si="113"/>
        <v>81.410076820512216</v>
      </c>
      <c r="AC236" s="313">
        <f t="shared" si="113"/>
        <v>104.58512176941733</v>
      </c>
      <c r="AD236" s="313">
        <f t="shared" si="113"/>
        <v>63.397384192061665</v>
      </c>
      <c r="AE236" s="313">
        <f t="shared" si="113"/>
        <v>85.259661258293178</v>
      </c>
      <c r="AF236" s="313">
        <f t="shared" si="113"/>
        <v>80.935085245191928</v>
      </c>
      <c r="AG236" s="313">
        <f t="shared" si="113"/>
        <v>100.49657130445324</v>
      </c>
      <c r="AH236" s="313">
        <f t="shared" si="113"/>
        <v>72.700094917342881</v>
      </c>
      <c r="AI236" s="313">
        <f t="shared" si="113"/>
        <v>93.525607893665097</v>
      </c>
      <c r="AJ236" s="313">
        <f t="shared" si="113"/>
        <v>93.975994893153029</v>
      </c>
      <c r="AK236" s="313">
        <f t="shared" si="113"/>
        <v>100.40900488583895</v>
      </c>
      <c r="AL236" s="313">
        <f t="shared" si="113"/>
        <v>80.215945962345486</v>
      </c>
      <c r="AM236" s="313">
        <f t="shared" si="113"/>
        <v>98.656141953689399</v>
      </c>
      <c r="AN236" s="313">
        <f t="shared" si="113"/>
        <v>99.861303953123667</v>
      </c>
      <c r="AO236" s="313">
        <f t="shared" si="113"/>
        <v>104.72320895084142</v>
      </c>
      <c r="AP236" s="313">
        <f t="shared" si="113"/>
        <v>194.12517806698818</v>
      </c>
      <c r="AQ236" s="313">
        <f t="shared" si="113"/>
        <v>220.88906007622379</v>
      </c>
      <c r="AR236" s="313">
        <f t="shared" si="113"/>
        <v>230.99371207971069</v>
      </c>
      <c r="AS236" s="313">
        <f t="shared" si="113"/>
        <v>281.32059209707734</v>
      </c>
      <c r="AT236" s="313">
        <f t="shared" si="113"/>
        <v>189.31445299999999</v>
      </c>
      <c r="AU236" s="313">
        <f t="shared" si="113"/>
        <v>260.59203500000001</v>
      </c>
      <c r="AV236" s="313">
        <f t="shared" si="113"/>
        <v>259.639431</v>
      </c>
      <c r="AW236" s="313">
        <f t="shared" si="113"/>
        <v>324.48563100000001</v>
      </c>
      <c r="AX236" s="313">
        <f t="shared" si="113"/>
        <v>228.96943837304241</v>
      </c>
    </row>
    <row r="237" spans="1:50" hidden="1" x14ac:dyDescent="0.2">
      <c r="A237" s="320" t="s">
        <v>923</v>
      </c>
      <c r="B237" s="321">
        <f>B232-SUM(B233:B236)</f>
        <v>0</v>
      </c>
      <c r="C237" s="321">
        <f t="shared" ref="C237:AX237" si="114">C232-SUM(C233:C236)</f>
        <v>0</v>
      </c>
      <c r="D237" s="321">
        <f t="shared" si="114"/>
        <v>0</v>
      </c>
      <c r="E237" s="321">
        <f t="shared" si="114"/>
        <v>0</v>
      </c>
      <c r="F237" s="321">
        <f t="shared" si="114"/>
        <v>0</v>
      </c>
      <c r="G237" s="321">
        <f t="shared" si="114"/>
        <v>0</v>
      </c>
      <c r="H237" s="321">
        <f t="shared" si="114"/>
        <v>0</v>
      </c>
      <c r="I237" s="321">
        <f t="shared" si="114"/>
        <v>0</v>
      </c>
      <c r="J237" s="321">
        <f t="shared" si="114"/>
        <v>0</v>
      </c>
      <c r="K237" s="321">
        <f t="shared" si="114"/>
        <v>0</v>
      </c>
      <c r="L237" s="321">
        <f t="shared" si="114"/>
        <v>0</v>
      </c>
      <c r="M237" s="321">
        <f t="shared" si="114"/>
        <v>0</v>
      </c>
      <c r="N237" s="321">
        <f t="shared" si="114"/>
        <v>0</v>
      </c>
      <c r="O237" s="321">
        <f t="shared" si="114"/>
        <v>0</v>
      </c>
      <c r="P237" s="321">
        <f t="shared" si="114"/>
        <v>0</v>
      </c>
      <c r="Q237" s="321">
        <f t="shared" si="114"/>
        <v>0</v>
      </c>
      <c r="R237" s="321">
        <f t="shared" si="114"/>
        <v>0</v>
      </c>
      <c r="S237" s="321">
        <f t="shared" si="114"/>
        <v>0</v>
      </c>
      <c r="T237" s="321">
        <f t="shared" si="114"/>
        <v>0</v>
      </c>
      <c r="U237" s="321">
        <f t="shared" si="114"/>
        <v>0</v>
      </c>
      <c r="V237" s="321">
        <f t="shared" si="114"/>
        <v>0</v>
      </c>
      <c r="W237" s="321">
        <f t="shared" si="114"/>
        <v>0</v>
      </c>
      <c r="X237" s="321">
        <f t="shared" si="114"/>
        <v>0</v>
      </c>
      <c r="Y237" s="321">
        <f t="shared" si="114"/>
        <v>0</v>
      </c>
      <c r="Z237" s="321">
        <f t="shared" si="114"/>
        <v>0</v>
      </c>
      <c r="AA237" s="321">
        <f t="shared" si="114"/>
        <v>0</v>
      </c>
      <c r="AB237" s="321">
        <f t="shared" si="114"/>
        <v>0</v>
      </c>
      <c r="AC237" s="321">
        <f t="shared" si="114"/>
        <v>0</v>
      </c>
      <c r="AD237" s="321">
        <f t="shared" si="114"/>
        <v>0</v>
      </c>
      <c r="AE237" s="321">
        <f t="shared" si="114"/>
        <v>0</v>
      </c>
      <c r="AF237" s="321">
        <f t="shared" si="114"/>
        <v>0</v>
      </c>
      <c r="AG237" s="321">
        <f t="shared" si="114"/>
        <v>0</v>
      </c>
      <c r="AH237" s="321">
        <f t="shared" si="114"/>
        <v>0</v>
      </c>
      <c r="AI237" s="321">
        <f t="shared" si="114"/>
        <v>0</v>
      </c>
      <c r="AJ237" s="321">
        <f t="shared" si="114"/>
        <v>0</v>
      </c>
      <c r="AK237" s="321">
        <f t="shared" si="114"/>
        <v>0</v>
      </c>
      <c r="AL237" s="321">
        <f t="shared" si="114"/>
        <v>0</v>
      </c>
      <c r="AM237" s="321">
        <f t="shared" si="114"/>
        <v>0</v>
      </c>
      <c r="AN237" s="321">
        <f t="shared" si="114"/>
        <v>0</v>
      </c>
      <c r="AO237" s="321">
        <f t="shared" si="114"/>
        <v>0</v>
      </c>
      <c r="AP237" s="321">
        <f t="shared" si="114"/>
        <v>0</v>
      </c>
      <c r="AQ237" s="321">
        <f t="shared" si="114"/>
        <v>0</v>
      </c>
      <c r="AR237" s="321">
        <f t="shared" si="114"/>
        <v>0</v>
      </c>
      <c r="AS237" s="321">
        <f t="shared" si="114"/>
        <v>0</v>
      </c>
      <c r="AT237" s="321">
        <f t="shared" si="114"/>
        <v>0</v>
      </c>
      <c r="AU237" s="321">
        <f t="shared" si="114"/>
        <v>0</v>
      </c>
      <c r="AV237" s="321">
        <f t="shared" si="114"/>
        <v>0</v>
      </c>
      <c r="AW237" s="321">
        <f t="shared" si="114"/>
        <v>0</v>
      </c>
      <c r="AX237" s="321">
        <f t="shared" si="114"/>
        <v>0</v>
      </c>
    </row>
    <row r="238" spans="1:50" hidden="1" x14ac:dyDescent="0.2">
      <c r="A238" s="322" t="s">
        <v>932</v>
      </c>
      <c r="B238" s="319">
        <f>B144</f>
        <v>5029.3188979781162</v>
      </c>
      <c r="C238" s="319">
        <f t="shared" ref="C238:AX238" si="115">C144</f>
        <v>12461.058452530322</v>
      </c>
      <c r="D238" s="319">
        <f t="shared" si="115"/>
        <v>12332.207071987101</v>
      </c>
      <c r="E238" s="319">
        <f t="shared" si="115"/>
        <v>13882.571812758084</v>
      </c>
      <c r="F238" s="319">
        <f t="shared" si="115"/>
        <v>6611.4491921476683</v>
      </c>
      <c r="G238" s="319">
        <f t="shared" si="115"/>
        <v>14547.633290406466</v>
      </c>
      <c r="H238" s="319">
        <f t="shared" si="115"/>
        <v>14293.708937795964</v>
      </c>
      <c r="I238" s="319">
        <f t="shared" si="115"/>
        <v>19136.816956820607</v>
      </c>
      <c r="J238" s="319">
        <f t="shared" si="115"/>
        <v>12992.334936873729</v>
      </c>
      <c r="K238" s="319">
        <f t="shared" si="115"/>
        <v>17472.923246794504</v>
      </c>
      <c r="L238" s="319">
        <f t="shared" si="115"/>
        <v>18420.181446995412</v>
      </c>
      <c r="M238" s="319">
        <f t="shared" si="115"/>
        <v>17913.704080293744</v>
      </c>
      <c r="N238" s="319">
        <f t="shared" si="115"/>
        <v>13246.775239074163</v>
      </c>
      <c r="O238" s="319">
        <f t="shared" si="115"/>
        <v>22651.100928391257</v>
      </c>
      <c r="P238" s="319">
        <f t="shared" si="115"/>
        <v>18257.527285459131</v>
      </c>
      <c r="Q238" s="319">
        <f t="shared" si="115"/>
        <v>21760.474737473545</v>
      </c>
      <c r="R238" s="319">
        <f t="shared" si="115"/>
        <v>17838.286613130829</v>
      </c>
      <c r="S238" s="319">
        <f t="shared" si="115"/>
        <v>21991.195476063378</v>
      </c>
      <c r="T238" s="319">
        <f t="shared" si="115"/>
        <v>24165.227293129123</v>
      </c>
      <c r="U238" s="319">
        <f t="shared" si="115"/>
        <v>22437.055978397926</v>
      </c>
      <c r="V238" s="319">
        <f t="shared" si="115"/>
        <v>17957.82551163232</v>
      </c>
      <c r="W238" s="319">
        <f t="shared" si="115"/>
        <v>27401.87626890418</v>
      </c>
      <c r="X238" s="319">
        <f t="shared" si="115"/>
        <v>26068.085511864767</v>
      </c>
      <c r="Y238" s="319">
        <f t="shared" si="115"/>
        <v>33003.273364094646</v>
      </c>
      <c r="Z238" s="319">
        <f t="shared" si="115"/>
        <v>17034.78686080578</v>
      </c>
      <c r="AA238" s="319">
        <f t="shared" si="115"/>
        <v>26855.753314773006</v>
      </c>
      <c r="AB238" s="319">
        <f t="shared" si="115"/>
        <v>24461.421507204286</v>
      </c>
      <c r="AC238" s="319">
        <f t="shared" si="115"/>
        <v>33804.09106926099</v>
      </c>
      <c r="AD238" s="319">
        <f t="shared" si="115"/>
        <v>13426.000850220775</v>
      </c>
      <c r="AE238" s="319">
        <f t="shared" si="115"/>
        <v>29119.086282871183</v>
      </c>
      <c r="AF238" s="319">
        <f t="shared" si="115"/>
        <v>21796.356103829286</v>
      </c>
      <c r="AG238" s="319">
        <f t="shared" si="115"/>
        <v>27302.356114881768</v>
      </c>
      <c r="AH238" s="319">
        <f t="shared" si="115"/>
        <v>14917.442728480239</v>
      </c>
      <c r="AI238" s="319">
        <f t="shared" si="115"/>
        <v>28878.096916023271</v>
      </c>
      <c r="AJ238" s="319">
        <f t="shared" si="115"/>
        <v>29613.602688501465</v>
      </c>
      <c r="AK238" s="319">
        <f t="shared" si="115"/>
        <v>30071.626710281631</v>
      </c>
      <c r="AL238" s="319">
        <f t="shared" si="115"/>
        <v>16850.463779977243</v>
      </c>
      <c r="AM238" s="319">
        <f t="shared" si="115"/>
        <v>32722.980590981475</v>
      </c>
      <c r="AN238" s="319">
        <f t="shared" si="115"/>
        <v>27646.93734569136</v>
      </c>
      <c r="AO238" s="319">
        <f t="shared" si="115"/>
        <v>66166.67355482647</v>
      </c>
      <c r="AP238" s="319">
        <f t="shared" si="115"/>
        <v>24416.055792376552</v>
      </c>
      <c r="AQ238" s="319">
        <f t="shared" si="115"/>
        <v>30266.029031162885</v>
      </c>
      <c r="AR238" s="319">
        <f t="shared" si="115"/>
        <v>29723.907582547734</v>
      </c>
      <c r="AS238" s="319">
        <f t="shared" si="115"/>
        <v>35369.670786860166</v>
      </c>
      <c r="AT238" s="319">
        <f t="shared" si="115"/>
        <v>27980.49242732695</v>
      </c>
      <c r="AU238" s="319">
        <f t="shared" si="115"/>
        <v>40248.556330508116</v>
      </c>
      <c r="AV238" s="319">
        <f t="shared" si="115"/>
        <v>40137.685672168358</v>
      </c>
      <c r="AW238" s="319">
        <f t="shared" si="115"/>
        <v>51649.599850028513</v>
      </c>
      <c r="AX238" s="319">
        <f t="shared" si="115"/>
        <v>37206.586254355941</v>
      </c>
    </row>
    <row r="239" spans="1:50" hidden="1" x14ac:dyDescent="0.2">
      <c r="A239" s="11" t="s">
        <v>241</v>
      </c>
      <c r="B239" s="313">
        <f>B28</f>
        <v>1550.0842712748254</v>
      </c>
      <c r="C239" s="313">
        <f t="shared" ref="C239:AX239" si="116">C28</f>
        <v>2269.2827192782015</v>
      </c>
      <c r="D239" s="313">
        <f t="shared" si="116"/>
        <v>2629.9546702017924</v>
      </c>
      <c r="E239" s="313">
        <f t="shared" si="116"/>
        <v>3693.4639663074499</v>
      </c>
      <c r="F239" s="313">
        <f t="shared" si="116"/>
        <v>2656.9272707135674</v>
      </c>
      <c r="G239" s="313">
        <f t="shared" si="116"/>
        <v>4546.1644063264339</v>
      </c>
      <c r="H239" s="313">
        <f t="shared" si="116"/>
        <v>3928.2707921237611</v>
      </c>
      <c r="I239" s="313">
        <f t="shared" si="116"/>
        <v>6430.7955193876705</v>
      </c>
      <c r="J239" s="313">
        <f t="shared" si="116"/>
        <v>7439.9142390084562</v>
      </c>
      <c r="K239" s="313">
        <f t="shared" si="116"/>
        <v>5898.4110461001801</v>
      </c>
      <c r="L239" s="313">
        <f t="shared" si="116"/>
        <v>6119.7849918708744</v>
      </c>
      <c r="M239" s="313">
        <f t="shared" si="116"/>
        <v>4656.4625531682641</v>
      </c>
      <c r="N239" s="313">
        <f t="shared" si="116"/>
        <v>7811.5864882491005</v>
      </c>
      <c r="O239" s="313">
        <f t="shared" si="116"/>
        <v>9335.4083055200317</v>
      </c>
      <c r="P239" s="313">
        <f t="shared" si="116"/>
        <v>4683.5999872257362</v>
      </c>
      <c r="Q239" s="313">
        <f t="shared" si="116"/>
        <v>8646.4993351178327</v>
      </c>
      <c r="R239" s="313">
        <f t="shared" si="116"/>
        <v>8927.0043702031217</v>
      </c>
      <c r="S239" s="313">
        <f t="shared" si="116"/>
        <v>8424.3275964439817</v>
      </c>
      <c r="T239" s="313">
        <f t="shared" si="116"/>
        <v>9140.9113908980889</v>
      </c>
      <c r="U239" s="313">
        <f t="shared" si="116"/>
        <v>8889.2758719356279</v>
      </c>
      <c r="V239" s="313">
        <f t="shared" si="116"/>
        <v>7619.2321318896866</v>
      </c>
      <c r="W239" s="313">
        <f t="shared" si="116"/>
        <v>9069.5473836227902</v>
      </c>
      <c r="X239" s="313">
        <f t="shared" si="116"/>
        <v>8728.6980145039342</v>
      </c>
      <c r="Y239" s="313">
        <f t="shared" si="116"/>
        <v>14860.455458502234</v>
      </c>
      <c r="Z239" s="313">
        <f t="shared" si="116"/>
        <v>6532.62692844099</v>
      </c>
      <c r="AA239" s="313">
        <f t="shared" si="116"/>
        <v>8031.7719260145359</v>
      </c>
      <c r="AB239" s="313">
        <f t="shared" si="116"/>
        <v>7873.4499152920453</v>
      </c>
      <c r="AC239" s="313">
        <f t="shared" si="116"/>
        <v>11655.161563636004</v>
      </c>
      <c r="AD239" s="313">
        <f t="shared" si="116"/>
        <v>4632.4188968514482</v>
      </c>
      <c r="AE239" s="313">
        <f t="shared" si="116"/>
        <v>8909.2349918225882</v>
      </c>
      <c r="AF239" s="313">
        <f t="shared" si="116"/>
        <v>4790.3247564914363</v>
      </c>
      <c r="AG239" s="313">
        <f t="shared" si="116"/>
        <v>7808.3159119675674</v>
      </c>
      <c r="AH239" s="313">
        <f t="shared" si="116"/>
        <v>4606.6584186465871</v>
      </c>
      <c r="AI239" s="313">
        <f t="shared" si="116"/>
        <v>8895.8046011835741</v>
      </c>
      <c r="AJ239" s="313">
        <f t="shared" si="116"/>
        <v>9946.224317103075</v>
      </c>
      <c r="AK239" s="313">
        <f t="shared" si="116"/>
        <v>9469.471729446559</v>
      </c>
      <c r="AL239" s="313">
        <f t="shared" si="116"/>
        <v>5702.0501850409073</v>
      </c>
      <c r="AM239" s="313">
        <f t="shared" si="116"/>
        <v>11574.253366001594</v>
      </c>
      <c r="AN239" s="313">
        <f t="shared" si="116"/>
        <v>6809.8614864002757</v>
      </c>
      <c r="AO239" s="313">
        <f t="shared" si="116"/>
        <v>43691.94440536687</v>
      </c>
      <c r="AP239" s="313">
        <f t="shared" si="116"/>
        <v>6494.6032778586223</v>
      </c>
      <c r="AQ239" s="313">
        <f t="shared" si="116"/>
        <v>9512.5806276900985</v>
      </c>
      <c r="AR239" s="313">
        <f t="shared" si="116"/>
        <v>8552.488417467488</v>
      </c>
      <c r="AS239" s="313">
        <f t="shared" si="116"/>
        <v>9549.9208990241514</v>
      </c>
      <c r="AT239" s="313">
        <f t="shared" si="116"/>
        <v>9115.8037696837309</v>
      </c>
      <c r="AU239" s="313">
        <f t="shared" si="116"/>
        <v>14667.972087819488</v>
      </c>
      <c r="AV239" s="313">
        <f t="shared" si="116"/>
        <v>11820.538217590447</v>
      </c>
      <c r="AW239" s="313">
        <f t="shared" si="116"/>
        <v>17539.359264366107</v>
      </c>
      <c r="AX239" s="313">
        <f t="shared" si="116"/>
        <v>10536.592715989869</v>
      </c>
    </row>
    <row r="240" spans="1:50" hidden="1" x14ac:dyDescent="0.2">
      <c r="A240" s="11" t="s">
        <v>916</v>
      </c>
      <c r="B240" s="313">
        <f>B57</f>
        <v>0</v>
      </c>
      <c r="C240" s="313">
        <f t="shared" ref="C240:AX240" si="117">C57</f>
        <v>0</v>
      </c>
      <c r="D240" s="313">
        <f t="shared" si="117"/>
        <v>0</v>
      </c>
      <c r="E240" s="313">
        <f t="shared" si="117"/>
        <v>0</v>
      </c>
      <c r="F240" s="313">
        <f t="shared" si="117"/>
        <v>0</v>
      </c>
      <c r="G240" s="313">
        <f t="shared" si="117"/>
        <v>0</v>
      </c>
      <c r="H240" s="313">
        <f t="shared" si="117"/>
        <v>0</v>
      </c>
      <c r="I240" s="313">
        <f t="shared" si="117"/>
        <v>0</v>
      </c>
      <c r="J240" s="313">
        <f t="shared" si="117"/>
        <v>0</v>
      </c>
      <c r="K240" s="313">
        <f t="shared" si="117"/>
        <v>0</v>
      </c>
      <c r="L240" s="313">
        <f t="shared" si="117"/>
        <v>0</v>
      </c>
      <c r="M240" s="313">
        <f t="shared" si="117"/>
        <v>0</v>
      </c>
      <c r="N240" s="313">
        <f t="shared" si="117"/>
        <v>0</v>
      </c>
      <c r="O240" s="313">
        <f t="shared" si="117"/>
        <v>0</v>
      </c>
      <c r="P240" s="313">
        <f t="shared" si="117"/>
        <v>0</v>
      </c>
      <c r="Q240" s="313">
        <f t="shared" si="117"/>
        <v>0</v>
      </c>
      <c r="R240" s="313">
        <f t="shared" si="117"/>
        <v>0</v>
      </c>
      <c r="S240" s="313">
        <f t="shared" si="117"/>
        <v>0</v>
      </c>
      <c r="T240" s="313">
        <f t="shared" si="117"/>
        <v>0</v>
      </c>
      <c r="U240" s="313">
        <f t="shared" si="117"/>
        <v>0</v>
      </c>
      <c r="V240" s="313">
        <f t="shared" si="117"/>
        <v>0</v>
      </c>
      <c r="W240" s="313">
        <f t="shared" si="117"/>
        <v>0</v>
      </c>
      <c r="X240" s="313">
        <f t="shared" si="117"/>
        <v>0</v>
      </c>
      <c r="Y240" s="313">
        <f t="shared" si="117"/>
        <v>0</v>
      </c>
      <c r="Z240" s="313">
        <f t="shared" si="117"/>
        <v>0</v>
      </c>
      <c r="AA240" s="313">
        <f t="shared" si="117"/>
        <v>0</v>
      </c>
      <c r="AB240" s="313">
        <f t="shared" si="117"/>
        <v>0</v>
      </c>
      <c r="AC240" s="313">
        <f t="shared" si="117"/>
        <v>0</v>
      </c>
      <c r="AD240" s="313">
        <f t="shared" si="117"/>
        <v>0</v>
      </c>
      <c r="AE240" s="313">
        <f t="shared" si="117"/>
        <v>0</v>
      </c>
      <c r="AF240" s="313">
        <f t="shared" si="117"/>
        <v>0</v>
      </c>
      <c r="AG240" s="313">
        <f t="shared" si="117"/>
        <v>0</v>
      </c>
      <c r="AH240" s="313">
        <f t="shared" si="117"/>
        <v>0</v>
      </c>
      <c r="AI240" s="313">
        <f t="shared" si="117"/>
        <v>0</v>
      </c>
      <c r="AJ240" s="313">
        <f t="shared" si="117"/>
        <v>0</v>
      </c>
      <c r="AK240" s="313">
        <f t="shared" si="117"/>
        <v>0</v>
      </c>
      <c r="AL240" s="313">
        <f t="shared" si="117"/>
        <v>0</v>
      </c>
      <c r="AM240" s="313">
        <f t="shared" si="117"/>
        <v>0</v>
      </c>
      <c r="AN240" s="313">
        <f t="shared" si="117"/>
        <v>0</v>
      </c>
      <c r="AO240" s="313">
        <f t="shared" si="117"/>
        <v>0</v>
      </c>
      <c r="AP240" s="313">
        <f t="shared" si="117"/>
        <v>0</v>
      </c>
      <c r="AQ240" s="313">
        <f t="shared" si="117"/>
        <v>0</v>
      </c>
      <c r="AR240" s="313">
        <f t="shared" si="117"/>
        <v>0</v>
      </c>
      <c r="AS240" s="313">
        <f t="shared" si="117"/>
        <v>0</v>
      </c>
      <c r="AT240" s="313">
        <f t="shared" si="117"/>
        <v>0</v>
      </c>
      <c r="AU240" s="313">
        <f t="shared" si="117"/>
        <v>0</v>
      </c>
      <c r="AV240" s="313">
        <f t="shared" si="117"/>
        <v>0</v>
      </c>
      <c r="AW240" s="313">
        <f t="shared" si="117"/>
        <v>0</v>
      </c>
      <c r="AX240" s="313">
        <f t="shared" si="117"/>
        <v>0</v>
      </c>
    </row>
    <row r="241" spans="1:50" hidden="1" x14ac:dyDescent="0.2">
      <c r="A241" s="11" t="s">
        <v>363</v>
      </c>
      <c r="B241" s="313">
        <f>B86</f>
        <v>1473.5176286434946</v>
      </c>
      <c r="C241" s="313">
        <f t="shared" ref="C241:AX241" si="118">C86</f>
        <v>6217.2028241336257</v>
      </c>
      <c r="D241" s="313">
        <f t="shared" si="118"/>
        <v>5731.5381386669287</v>
      </c>
      <c r="E241" s="313">
        <f t="shared" si="118"/>
        <v>6357.9694593364147</v>
      </c>
      <c r="F241" s="313">
        <f t="shared" si="118"/>
        <v>1345.4768234419821</v>
      </c>
      <c r="G241" s="313">
        <f t="shared" si="118"/>
        <v>5421.7463580938656</v>
      </c>
      <c r="H241" s="313">
        <f t="shared" si="118"/>
        <v>5724.0157746862251</v>
      </c>
      <c r="I241" s="313">
        <f t="shared" si="118"/>
        <v>8570.4173544454297</v>
      </c>
      <c r="J241" s="313">
        <f t="shared" si="118"/>
        <v>1568.4117278830274</v>
      </c>
      <c r="K241" s="313">
        <f t="shared" si="118"/>
        <v>6162.0152257184445</v>
      </c>
      <c r="L241" s="313">
        <f t="shared" si="118"/>
        <v>6840.395634148872</v>
      </c>
      <c r="M241" s="313">
        <f t="shared" si="118"/>
        <v>8513.3898091466217</v>
      </c>
      <c r="N241" s="313">
        <f t="shared" si="118"/>
        <v>3194.0504398376283</v>
      </c>
      <c r="O241" s="313">
        <f t="shared" si="118"/>
        <v>7899.4561759015951</v>
      </c>
      <c r="P241" s="313">
        <f t="shared" si="118"/>
        <v>7757.8291162660107</v>
      </c>
      <c r="Q241" s="313">
        <f t="shared" si="118"/>
        <v>6596.9327843922574</v>
      </c>
      <c r="R241" s="313">
        <f t="shared" si="118"/>
        <v>4907.7280370838171</v>
      </c>
      <c r="S241" s="313">
        <f t="shared" si="118"/>
        <v>7412.2668958593767</v>
      </c>
      <c r="T241" s="313">
        <f t="shared" si="118"/>
        <v>8353.6913324911366</v>
      </c>
      <c r="U241" s="313">
        <f t="shared" si="118"/>
        <v>7498.6673676981654</v>
      </c>
      <c r="V241" s="313">
        <f t="shared" si="118"/>
        <v>5182.1150186133027</v>
      </c>
      <c r="W241" s="313">
        <f t="shared" si="118"/>
        <v>9119.6605670503232</v>
      </c>
      <c r="X241" s="313">
        <f t="shared" si="118"/>
        <v>8980.3971811511783</v>
      </c>
      <c r="Y241" s="313">
        <f t="shared" si="118"/>
        <v>9083.4993843651937</v>
      </c>
      <c r="Z241" s="313">
        <f t="shared" si="118"/>
        <v>5503.4730732740982</v>
      </c>
      <c r="AA241" s="313">
        <f t="shared" si="118"/>
        <v>9656.8401335921517</v>
      </c>
      <c r="AB241" s="313">
        <f t="shared" si="118"/>
        <v>8936.1119197734079</v>
      </c>
      <c r="AC241" s="313">
        <f t="shared" si="118"/>
        <v>13074.211943460343</v>
      </c>
      <c r="AD241" s="313">
        <f t="shared" si="118"/>
        <v>3971.9329664256616</v>
      </c>
      <c r="AE241" s="313">
        <f t="shared" si="118"/>
        <v>11306.978199152616</v>
      </c>
      <c r="AF241" s="313">
        <f t="shared" si="118"/>
        <v>8854.6890324330925</v>
      </c>
      <c r="AG241" s="313">
        <f t="shared" si="118"/>
        <v>9700.4937310286277</v>
      </c>
      <c r="AH241" s="313">
        <f t="shared" si="118"/>
        <v>4132.0498128095551</v>
      </c>
      <c r="AI241" s="313">
        <f t="shared" si="118"/>
        <v>10148.019005801345</v>
      </c>
      <c r="AJ241" s="313">
        <f t="shared" si="118"/>
        <v>9930.0831933604186</v>
      </c>
      <c r="AK241" s="313">
        <f t="shared" si="118"/>
        <v>11273.276649798687</v>
      </c>
      <c r="AL241" s="313">
        <f t="shared" si="118"/>
        <v>4434.6171388635403</v>
      </c>
      <c r="AM241" s="313">
        <f t="shared" si="118"/>
        <v>10891.10273286866</v>
      </c>
      <c r="AN241" s="313">
        <f t="shared" si="118"/>
        <v>10657.208677180706</v>
      </c>
      <c r="AO241" s="313">
        <f t="shared" si="118"/>
        <v>12098.756817347097</v>
      </c>
      <c r="AP241" s="313">
        <f t="shared" si="118"/>
        <v>9543.1747807523279</v>
      </c>
      <c r="AQ241" s="313">
        <f t="shared" si="118"/>
        <v>9061.5571157998911</v>
      </c>
      <c r="AR241" s="313">
        <f t="shared" si="118"/>
        <v>9323.1563304117262</v>
      </c>
      <c r="AS241" s="313">
        <f t="shared" si="118"/>
        <v>11520.915029236055</v>
      </c>
      <c r="AT241" s="313">
        <f t="shared" si="118"/>
        <v>10736.505907643219</v>
      </c>
      <c r="AU241" s="313">
        <f t="shared" si="118"/>
        <v>10630.55759568863</v>
      </c>
      <c r="AV241" s="313">
        <f t="shared" si="118"/>
        <v>13759.826927577906</v>
      </c>
      <c r="AW241" s="313">
        <f t="shared" si="118"/>
        <v>16671.711526662402</v>
      </c>
      <c r="AX241" s="313">
        <f t="shared" si="118"/>
        <v>14364.702261257999</v>
      </c>
    </row>
    <row r="242" spans="1:50" hidden="1" x14ac:dyDescent="0.2">
      <c r="A242" s="11" t="s">
        <v>364</v>
      </c>
      <c r="B242" s="313">
        <f>B115</f>
        <v>2005.7169980597967</v>
      </c>
      <c r="C242" s="313">
        <f t="shared" ref="C242:AX242" si="119">C115</f>
        <v>3974.5729091184944</v>
      </c>
      <c r="D242" s="313">
        <f t="shared" si="119"/>
        <v>3970.7142631183792</v>
      </c>
      <c r="E242" s="313">
        <f t="shared" si="119"/>
        <v>3831.1383871142184</v>
      </c>
      <c r="F242" s="313">
        <f t="shared" si="119"/>
        <v>2609.0450979921188</v>
      </c>
      <c r="G242" s="313">
        <f t="shared" si="119"/>
        <v>4579.7225259861652</v>
      </c>
      <c r="H242" s="313">
        <f t="shared" si="119"/>
        <v>4641.4223709859789</v>
      </c>
      <c r="I242" s="313">
        <f t="shared" si="119"/>
        <v>4135.6040829875074</v>
      </c>
      <c r="J242" s="313">
        <f t="shared" si="119"/>
        <v>3984.0089699822447</v>
      </c>
      <c r="K242" s="313">
        <f t="shared" si="119"/>
        <v>5412.4969749758784</v>
      </c>
      <c r="L242" s="313">
        <f t="shared" si="119"/>
        <v>5460.000820975667</v>
      </c>
      <c r="M242" s="313">
        <f t="shared" si="119"/>
        <v>4743.8517179788587</v>
      </c>
      <c r="N242" s="313">
        <f t="shared" si="119"/>
        <v>2241.1383109874323</v>
      </c>
      <c r="O242" s="313">
        <f t="shared" si="119"/>
        <v>5416.2364469696277</v>
      </c>
      <c r="P242" s="313">
        <f t="shared" si="119"/>
        <v>5816.0981819673852</v>
      </c>
      <c r="Q242" s="313">
        <f t="shared" si="119"/>
        <v>6517.0426179634542</v>
      </c>
      <c r="R242" s="313">
        <f t="shared" si="119"/>
        <v>4003.5542058438923</v>
      </c>
      <c r="S242" s="313">
        <f t="shared" si="119"/>
        <v>6154.6009837600186</v>
      </c>
      <c r="T242" s="313">
        <f t="shared" si="119"/>
        <v>6670.6245697398981</v>
      </c>
      <c r="U242" s="313">
        <f t="shared" si="119"/>
        <v>6049.1127387641309</v>
      </c>
      <c r="V242" s="313">
        <f t="shared" si="119"/>
        <v>5156.4783611293315</v>
      </c>
      <c r="W242" s="313">
        <f t="shared" si="119"/>
        <v>9212.6683182310662</v>
      </c>
      <c r="X242" s="313">
        <f t="shared" si="119"/>
        <v>8358.9903162096543</v>
      </c>
      <c r="Y242" s="313">
        <f t="shared" si="119"/>
        <v>9059.3185212272201</v>
      </c>
      <c r="Z242" s="313">
        <f t="shared" si="119"/>
        <v>4998.6868590906925</v>
      </c>
      <c r="AA242" s="313">
        <f t="shared" si="119"/>
        <v>9167.1412551663216</v>
      </c>
      <c r="AB242" s="313">
        <f t="shared" si="119"/>
        <v>7651.8596721388294</v>
      </c>
      <c r="AC242" s="313">
        <f t="shared" si="119"/>
        <v>9074.7175621646456</v>
      </c>
      <c r="AD242" s="313">
        <f t="shared" si="119"/>
        <v>4821.6489869436637</v>
      </c>
      <c r="AE242" s="313">
        <f t="shared" si="119"/>
        <v>8902.8730918959773</v>
      </c>
      <c r="AF242" s="313">
        <f t="shared" si="119"/>
        <v>8151.3423149047585</v>
      </c>
      <c r="AG242" s="313">
        <f t="shared" si="119"/>
        <v>9793.546471885571</v>
      </c>
      <c r="AH242" s="313">
        <f t="shared" si="119"/>
        <v>6178.7344970240974</v>
      </c>
      <c r="AI242" s="313">
        <f t="shared" si="119"/>
        <v>9834.2733090383535</v>
      </c>
      <c r="AJ242" s="313">
        <f t="shared" si="119"/>
        <v>9737.2951780379753</v>
      </c>
      <c r="AK242" s="313">
        <f t="shared" si="119"/>
        <v>9328.8783310363833</v>
      </c>
      <c r="AL242" s="313">
        <f t="shared" si="119"/>
        <v>6713.796456072796</v>
      </c>
      <c r="AM242" s="313">
        <f t="shared" si="119"/>
        <v>10257.624492111221</v>
      </c>
      <c r="AN242" s="313">
        <f t="shared" si="119"/>
        <v>10179.867182110376</v>
      </c>
      <c r="AO242" s="313">
        <f t="shared" si="119"/>
        <v>10375.972332112504</v>
      </c>
      <c r="AP242" s="313">
        <f t="shared" si="119"/>
        <v>8378.2777337656007</v>
      </c>
      <c r="AQ242" s="313">
        <f t="shared" si="119"/>
        <v>11691.891287672895</v>
      </c>
      <c r="AR242" s="313">
        <f t="shared" si="119"/>
        <v>11848.26283466852</v>
      </c>
      <c r="AS242" s="313">
        <f t="shared" si="119"/>
        <v>14298.834858599963</v>
      </c>
      <c r="AT242" s="313">
        <f t="shared" si="119"/>
        <v>8128.1827499999999</v>
      </c>
      <c r="AU242" s="313">
        <f t="shared" si="119"/>
        <v>14950.026647000001</v>
      </c>
      <c r="AV242" s="313">
        <f t="shared" si="119"/>
        <v>14557.320527</v>
      </c>
      <c r="AW242" s="313">
        <f t="shared" si="119"/>
        <v>17438.529059</v>
      </c>
      <c r="AX242" s="313">
        <f t="shared" si="119"/>
        <v>12305.291277108076</v>
      </c>
    </row>
    <row r="243" spans="1:50" hidden="1" x14ac:dyDescent="0.2">
      <c r="A243" s="320" t="s">
        <v>923</v>
      </c>
      <c r="B243" s="321">
        <f>B238-SUM(B239:B242)</f>
        <v>0</v>
      </c>
      <c r="C243" s="321">
        <f t="shared" ref="C243:AX243" si="120">C238-SUM(C239:C242)</f>
        <v>0</v>
      </c>
      <c r="D243" s="321">
        <f t="shared" si="120"/>
        <v>0</v>
      </c>
      <c r="E243" s="321">
        <f t="shared" si="120"/>
        <v>0</v>
      </c>
      <c r="F243" s="321">
        <f t="shared" si="120"/>
        <v>0</v>
      </c>
      <c r="G243" s="321">
        <f t="shared" si="120"/>
        <v>0</v>
      </c>
      <c r="H243" s="321">
        <f t="shared" si="120"/>
        <v>0</v>
      </c>
      <c r="I243" s="321">
        <f t="shared" si="120"/>
        <v>0</v>
      </c>
      <c r="J243" s="321">
        <f t="shared" si="120"/>
        <v>0</v>
      </c>
      <c r="K243" s="321">
        <f t="shared" si="120"/>
        <v>0</v>
      </c>
      <c r="L243" s="321">
        <f t="shared" si="120"/>
        <v>0</v>
      </c>
      <c r="M243" s="321">
        <f t="shared" si="120"/>
        <v>0</v>
      </c>
      <c r="N243" s="321">
        <f t="shared" si="120"/>
        <v>0</v>
      </c>
      <c r="O243" s="321">
        <f t="shared" si="120"/>
        <v>0</v>
      </c>
      <c r="P243" s="321">
        <f t="shared" si="120"/>
        <v>0</v>
      </c>
      <c r="Q243" s="321">
        <f t="shared" si="120"/>
        <v>0</v>
      </c>
      <c r="R243" s="321">
        <f t="shared" si="120"/>
        <v>0</v>
      </c>
      <c r="S243" s="321">
        <f t="shared" si="120"/>
        <v>0</v>
      </c>
      <c r="T243" s="321">
        <f t="shared" si="120"/>
        <v>0</v>
      </c>
      <c r="U243" s="321">
        <f t="shared" si="120"/>
        <v>0</v>
      </c>
      <c r="V243" s="321">
        <f t="shared" si="120"/>
        <v>0</v>
      </c>
      <c r="W243" s="321">
        <f t="shared" si="120"/>
        <v>0</v>
      </c>
      <c r="X243" s="321">
        <f t="shared" si="120"/>
        <v>0</v>
      </c>
      <c r="Y243" s="321">
        <f t="shared" si="120"/>
        <v>0</v>
      </c>
      <c r="Z243" s="321">
        <f t="shared" si="120"/>
        <v>0</v>
      </c>
      <c r="AA243" s="321">
        <f t="shared" si="120"/>
        <v>0</v>
      </c>
      <c r="AB243" s="321">
        <f t="shared" si="120"/>
        <v>0</v>
      </c>
      <c r="AC243" s="321">
        <f t="shared" si="120"/>
        <v>0</v>
      </c>
      <c r="AD243" s="321">
        <f t="shared" si="120"/>
        <v>0</v>
      </c>
      <c r="AE243" s="321">
        <f t="shared" si="120"/>
        <v>0</v>
      </c>
      <c r="AF243" s="321">
        <f t="shared" si="120"/>
        <v>0</v>
      </c>
      <c r="AG243" s="321">
        <f t="shared" si="120"/>
        <v>0</v>
      </c>
      <c r="AH243" s="321">
        <f t="shared" si="120"/>
        <v>0</v>
      </c>
      <c r="AI243" s="321">
        <f t="shared" si="120"/>
        <v>0</v>
      </c>
      <c r="AJ243" s="321">
        <f t="shared" si="120"/>
        <v>0</v>
      </c>
      <c r="AK243" s="321">
        <f t="shared" si="120"/>
        <v>0</v>
      </c>
      <c r="AL243" s="321">
        <f t="shared" si="120"/>
        <v>0</v>
      </c>
      <c r="AM243" s="321">
        <f t="shared" si="120"/>
        <v>0</v>
      </c>
      <c r="AN243" s="321">
        <f t="shared" si="120"/>
        <v>0</v>
      </c>
      <c r="AO243" s="321">
        <f t="shared" si="120"/>
        <v>0</v>
      </c>
      <c r="AP243" s="321">
        <f t="shared" si="120"/>
        <v>0</v>
      </c>
      <c r="AQ243" s="321">
        <f t="shared" si="120"/>
        <v>0</v>
      </c>
      <c r="AR243" s="321">
        <f t="shared" si="120"/>
        <v>0</v>
      </c>
      <c r="AS243" s="321">
        <f t="shared" si="120"/>
        <v>0</v>
      </c>
      <c r="AT243" s="321">
        <f t="shared" si="120"/>
        <v>0</v>
      </c>
      <c r="AU243" s="321">
        <f t="shared" si="120"/>
        <v>0</v>
      </c>
      <c r="AV243" s="321">
        <f t="shared" si="120"/>
        <v>0</v>
      </c>
      <c r="AW243" s="321">
        <f t="shared" si="120"/>
        <v>0</v>
      </c>
      <c r="AX243" s="321">
        <f t="shared" si="120"/>
        <v>0</v>
      </c>
    </row>
    <row r="244" spans="1:50" hidden="1" x14ac:dyDescent="0.2">
      <c r="A244" s="322" t="s">
        <v>933</v>
      </c>
      <c r="B244" s="319">
        <f>B145</f>
        <v>20223.988658913458</v>
      </c>
      <c r="C244" s="319">
        <f t="shared" ref="C244:AX244" si="121">C145</f>
        <v>24444.652392568561</v>
      </c>
      <c r="D244" s="319">
        <f t="shared" si="121"/>
        <v>27591.525230849747</v>
      </c>
      <c r="E244" s="319">
        <f t="shared" si="121"/>
        <v>31715.111676292334</v>
      </c>
      <c r="F244" s="319">
        <f t="shared" si="121"/>
        <v>17589.215465696485</v>
      </c>
      <c r="G244" s="319">
        <f t="shared" si="121"/>
        <v>20236.305169899442</v>
      </c>
      <c r="H244" s="319">
        <f t="shared" si="121"/>
        <v>23760.998021791333</v>
      </c>
      <c r="I244" s="319">
        <f t="shared" si="121"/>
        <v>28884.126064024826</v>
      </c>
      <c r="J244" s="319">
        <f t="shared" si="121"/>
        <v>19610.545325184466</v>
      </c>
      <c r="K244" s="319">
        <f t="shared" si="121"/>
        <v>23754.683039912317</v>
      </c>
      <c r="L244" s="319">
        <f t="shared" si="121"/>
        <v>26430.636136996793</v>
      </c>
      <c r="M244" s="319">
        <f t="shared" si="121"/>
        <v>31081.363533476455</v>
      </c>
      <c r="N244" s="319">
        <f t="shared" si="121"/>
        <v>17933.203952953241</v>
      </c>
      <c r="O244" s="319">
        <f t="shared" si="121"/>
        <v>23178.323726363851</v>
      </c>
      <c r="P244" s="319">
        <f t="shared" si="121"/>
        <v>27013.182716095256</v>
      </c>
      <c r="Q244" s="319">
        <f t="shared" si="121"/>
        <v>38977.031676292274</v>
      </c>
      <c r="R244" s="319">
        <f t="shared" si="121"/>
        <v>27614.907587384769</v>
      </c>
      <c r="S244" s="319">
        <f t="shared" si="121"/>
        <v>33987.282459786009</v>
      </c>
      <c r="T244" s="319">
        <f t="shared" si="121"/>
        <v>38182.328788495994</v>
      </c>
      <c r="U244" s="319">
        <f t="shared" si="121"/>
        <v>31559.501769524264</v>
      </c>
      <c r="V244" s="319">
        <f t="shared" si="121"/>
        <v>19441.830656413</v>
      </c>
      <c r="W244" s="319">
        <f t="shared" si="121"/>
        <v>20115.172419832939</v>
      </c>
      <c r="X244" s="319">
        <f t="shared" si="121"/>
        <v>22823.533661206791</v>
      </c>
      <c r="Y244" s="319">
        <f t="shared" si="121"/>
        <v>30743.24334410677</v>
      </c>
      <c r="Z244" s="319">
        <f t="shared" si="121"/>
        <v>20950.856566984854</v>
      </c>
      <c r="AA244" s="319">
        <f t="shared" si="121"/>
        <v>22710.937360852629</v>
      </c>
      <c r="AB244" s="319">
        <f t="shared" si="121"/>
        <v>22270.252278619315</v>
      </c>
      <c r="AC244" s="319">
        <f t="shared" si="121"/>
        <v>29848.738504017463</v>
      </c>
      <c r="AD244" s="319">
        <f t="shared" si="121"/>
        <v>14108.840435917271</v>
      </c>
      <c r="AE244" s="319">
        <f t="shared" si="121"/>
        <v>14586.022127043245</v>
      </c>
      <c r="AF244" s="319">
        <f t="shared" si="121"/>
        <v>16983.063623011072</v>
      </c>
      <c r="AG244" s="319">
        <f t="shared" si="121"/>
        <v>24813.507231762058</v>
      </c>
      <c r="AH244" s="319">
        <f t="shared" si="121"/>
        <v>15987.774293218761</v>
      </c>
      <c r="AI244" s="319">
        <f t="shared" si="121"/>
        <v>18703.482974407892</v>
      </c>
      <c r="AJ244" s="319">
        <f t="shared" si="121"/>
        <v>23283.80658035359</v>
      </c>
      <c r="AK244" s="319">
        <f t="shared" si="121"/>
        <v>32012.476876295623</v>
      </c>
      <c r="AL244" s="319">
        <f t="shared" si="121"/>
        <v>16323.568365473928</v>
      </c>
      <c r="AM244" s="319">
        <f t="shared" si="121"/>
        <v>18188.201580028435</v>
      </c>
      <c r="AN244" s="319">
        <f t="shared" si="121"/>
        <v>17569.709553364955</v>
      </c>
      <c r="AO244" s="319">
        <f t="shared" si="121"/>
        <v>31789.224446940767</v>
      </c>
      <c r="AP244" s="319">
        <f t="shared" si="121"/>
        <v>20317.217675790511</v>
      </c>
      <c r="AQ244" s="319">
        <f t="shared" si="121"/>
        <v>23357.535348180932</v>
      </c>
      <c r="AR244" s="319">
        <f t="shared" si="121"/>
        <v>22221.264377120835</v>
      </c>
      <c r="AS244" s="319">
        <f t="shared" si="121"/>
        <v>39340.118829870131</v>
      </c>
      <c r="AT244" s="319">
        <f t="shared" si="121"/>
        <v>18088.13718184537</v>
      </c>
      <c r="AU244" s="319">
        <f t="shared" si="121"/>
        <v>22222.532783933209</v>
      </c>
      <c r="AV244" s="319">
        <f t="shared" si="121"/>
        <v>26441.47968362159</v>
      </c>
      <c r="AW244" s="319">
        <f t="shared" si="121"/>
        <v>38307.186728028304</v>
      </c>
      <c r="AX244" s="319">
        <f t="shared" si="121"/>
        <v>24064.545493315658</v>
      </c>
    </row>
    <row r="245" spans="1:50" hidden="1" x14ac:dyDescent="0.2">
      <c r="A245" s="11" t="s">
        <v>241</v>
      </c>
      <c r="B245" s="313">
        <f>B29</f>
        <v>5855.4612046719994</v>
      </c>
      <c r="C245" s="313">
        <f t="shared" ref="C245:AX245" si="122">C29</f>
        <v>7287.0761824250003</v>
      </c>
      <c r="D245" s="313">
        <f t="shared" si="122"/>
        <v>7036.6441957619991</v>
      </c>
      <c r="E245" s="313">
        <f t="shared" si="122"/>
        <v>9530.0176038850004</v>
      </c>
      <c r="F245" s="313">
        <f t="shared" si="122"/>
        <v>5244.3675029220012</v>
      </c>
      <c r="G245" s="313">
        <f t="shared" si="122"/>
        <v>4800.6561537669986</v>
      </c>
      <c r="H245" s="313">
        <f t="shared" si="122"/>
        <v>6585.4248830320003</v>
      </c>
      <c r="I245" s="313">
        <f t="shared" si="122"/>
        <v>7250.97328595</v>
      </c>
      <c r="J245" s="313">
        <f t="shared" si="122"/>
        <v>4549.2299177868572</v>
      </c>
      <c r="K245" s="313">
        <f t="shared" si="122"/>
        <v>5635.6981580615766</v>
      </c>
      <c r="L245" s="313">
        <f t="shared" si="122"/>
        <v>5756.1164239181062</v>
      </c>
      <c r="M245" s="313">
        <f t="shared" si="122"/>
        <v>7622.6198781069834</v>
      </c>
      <c r="N245" s="313">
        <f t="shared" si="122"/>
        <v>5411.9822034000008</v>
      </c>
      <c r="O245" s="313">
        <f t="shared" si="122"/>
        <v>5380.0535798100009</v>
      </c>
      <c r="P245" s="313">
        <f t="shared" si="122"/>
        <v>6872.0101731989998</v>
      </c>
      <c r="Q245" s="313">
        <f t="shared" si="122"/>
        <v>10412.015969679998</v>
      </c>
      <c r="R245" s="313">
        <f t="shared" si="122"/>
        <v>8295.1819254530001</v>
      </c>
      <c r="S245" s="313">
        <f t="shared" si="122"/>
        <v>9659.5298018840022</v>
      </c>
      <c r="T245" s="313">
        <f t="shared" si="122"/>
        <v>10719.734535988002</v>
      </c>
      <c r="U245" s="313">
        <f t="shared" si="122"/>
        <v>3688.2616925599982</v>
      </c>
      <c r="V245" s="313">
        <f t="shared" si="122"/>
        <v>5907.158189206998</v>
      </c>
      <c r="W245" s="313">
        <f t="shared" si="122"/>
        <v>2240.1301114000007</v>
      </c>
      <c r="X245" s="313">
        <f t="shared" si="122"/>
        <v>5123.1781982060002</v>
      </c>
      <c r="Y245" s="313">
        <f t="shared" si="122"/>
        <v>6567.8933875820003</v>
      </c>
      <c r="Z245" s="313">
        <f t="shared" si="122"/>
        <v>7152.6019553319984</v>
      </c>
      <c r="AA245" s="313">
        <f t="shared" si="122"/>
        <v>4285.4839554320006</v>
      </c>
      <c r="AB245" s="313">
        <f t="shared" si="122"/>
        <v>4701.2135253980014</v>
      </c>
      <c r="AC245" s="313">
        <f t="shared" si="122"/>
        <v>8561.7038671609971</v>
      </c>
      <c r="AD245" s="313">
        <f t="shared" si="122"/>
        <v>3328.1444984210002</v>
      </c>
      <c r="AE245" s="313">
        <f t="shared" si="122"/>
        <v>3737.1690229119999</v>
      </c>
      <c r="AF245" s="313">
        <f t="shared" si="122"/>
        <v>3213.9065088259999</v>
      </c>
      <c r="AG245" s="313">
        <f t="shared" si="122"/>
        <v>5634.5163936570007</v>
      </c>
      <c r="AH245" s="313">
        <f t="shared" si="122"/>
        <v>3586.8195481019993</v>
      </c>
      <c r="AI245" s="313">
        <f t="shared" si="122"/>
        <v>3682.1727327430008</v>
      </c>
      <c r="AJ245" s="313">
        <f t="shared" si="122"/>
        <v>5759.8358484040009</v>
      </c>
      <c r="AK245" s="313">
        <f t="shared" si="122"/>
        <v>9645.1419127640038</v>
      </c>
      <c r="AL245" s="313">
        <f t="shared" si="122"/>
        <v>3559.979611967</v>
      </c>
      <c r="AM245" s="313">
        <f t="shared" si="122"/>
        <v>4302.6313248829993</v>
      </c>
      <c r="AN245" s="313">
        <f t="shared" si="122"/>
        <v>839.17813096600048</v>
      </c>
      <c r="AO245" s="313">
        <f t="shared" si="122"/>
        <v>9633.0417504390025</v>
      </c>
      <c r="AP245" s="313">
        <f t="shared" si="122"/>
        <v>3233.2005297240003</v>
      </c>
      <c r="AQ245" s="313">
        <f t="shared" si="122"/>
        <v>4765.889941288</v>
      </c>
      <c r="AR245" s="313">
        <f t="shared" si="122"/>
        <v>990.79084656099803</v>
      </c>
      <c r="AS245" s="313">
        <f t="shared" si="122"/>
        <v>7964.8163229700003</v>
      </c>
      <c r="AT245" s="313">
        <f t="shared" si="122"/>
        <v>1906.793882059</v>
      </c>
      <c r="AU245" s="313">
        <f t="shared" si="122"/>
        <v>5553.8340256949996</v>
      </c>
      <c r="AV245" s="313">
        <f t="shared" si="122"/>
        <v>4193.2703103939994</v>
      </c>
      <c r="AW245" s="313">
        <f t="shared" si="122"/>
        <v>1877.3214075890014</v>
      </c>
      <c r="AX245" s="313">
        <f t="shared" si="122"/>
        <v>3155.2967277769994</v>
      </c>
    </row>
    <row r="246" spans="1:50" hidden="1" x14ac:dyDescent="0.2">
      <c r="A246" s="11" t="s">
        <v>916</v>
      </c>
      <c r="B246" s="313">
        <f>B58</f>
        <v>0</v>
      </c>
      <c r="C246" s="313">
        <f t="shared" ref="C246:AX246" si="123">C58</f>
        <v>0</v>
      </c>
      <c r="D246" s="313">
        <f t="shared" si="123"/>
        <v>0</v>
      </c>
      <c r="E246" s="313">
        <f t="shared" si="123"/>
        <v>0</v>
      </c>
      <c r="F246" s="313">
        <f t="shared" si="123"/>
        <v>0</v>
      </c>
      <c r="G246" s="313">
        <f t="shared" si="123"/>
        <v>0</v>
      </c>
      <c r="H246" s="313">
        <f t="shared" si="123"/>
        <v>0</v>
      </c>
      <c r="I246" s="313">
        <f t="shared" si="123"/>
        <v>0</v>
      </c>
      <c r="J246" s="313">
        <f t="shared" si="123"/>
        <v>0</v>
      </c>
      <c r="K246" s="313">
        <f t="shared" si="123"/>
        <v>0</v>
      </c>
      <c r="L246" s="313">
        <f t="shared" si="123"/>
        <v>0</v>
      </c>
      <c r="M246" s="313">
        <f t="shared" si="123"/>
        <v>0</v>
      </c>
      <c r="N246" s="313">
        <f t="shared" si="123"/>
        <v>0</v>
      </c>
      <c r="O246" s="313">
        <f t="shared" si="123"/>
        <v>0</v>
      </c>
      <c r="P246" s="313">
        <f t="shared" si="123"/>
        <v>0</v>
      </c>
      <c r="Q246" s="313">
        <f t="shared" si="123"/>
        <v>0</v>
      </c>
      <c r="R246" s="313">
        <f t="shared" si="123"/>
        <v>0</v>
      </c>
      <c r="S246" s="313">
        <f t="shared" si="123"/>
        <v>0</v>
      </c>
      <c r="T246" s="313">
        <f t="shared" si="123"/>
        <v>0</v>
      </c>
      <c r="U246" s="313">
        <f t="shared" si="123"/>
        <v>0</v>
      </c>
      <c r="V246" s="313">
        <f t="shared" si="123"/>
        <v>0</v>
      </c>
      <c r="W246" s="313">
        <f t="shared" si="123"/>
        <v>0</v>
      </c>
      <c r="X246" s="313">
        <f t="shared" si="123"/>
        <v>0</v>
      </c>
      <c r="Y246" s="313">
        <f t="shared" si="123"/>
        <v>0</v>
      </c>
      <c r="Z246" s="313">
        <f t="shared" si="123"/>
        <v>0</v>
      </c>
      <c r="AA246" s="313">
        <f t="shared" si="123"/>
        <v>0</v>
      </c>
      <c r="AB246" s="313">
        <f t="shared" si="123"/>
        <v>0</v>
      </c>
      <c r="AC246" s="313">
        <f t="shared" si="123"/>
        <v>0</v>
      </c>
      <c r="AD246" s="313">
        <f t="shared" si="123"/>
        <v>0</v>
      </c>
      <c r="AE246" s="313">
        <f t="shared" si="123"/>
        <v>0</v>
      </c>
      <c r="AF246" s="313">
        <f t="shared" si="123"/>
        <v>0</v>
      </c>
      <c r="AG246" s="313">
        <f t="shared" si="123"/>
        <v>0</v>
      </c>
      <c r="AH246" s="313">
        <f t="shared" si="123"/>
        <v>0</v>
      </c>
      <c r="AI246" s="313">
        <f t="shared" si="123"/>
        <v>0</v>
      </c>
      <c r="AJ246" s="313">
        <f t="shared" si="123"/>
        <v>0</v>
      </c>
      <c r="AK246" s="313">
        <f t="shared" si="123"/>
        <v>0</v>
      </c>
      <c r="AL246" s="313">
        <f t="shared" si="123"/>
        <v>0</v>
      </c>
      <c r="AM246" s="313">
        <f t="shared" si="123"/>
        <v>0</v>
      </c>
      <c r="AN246" s="313">
        <f t="shared" si="123"/>
        <v>0</v>
      </c>
      <c r="AO246" s="313">
        <f t="shared" si="123"/>
        <v>0</v>
      </c>
      <c r="AP246" s="313">
        <f t="shared" si="123"/>
        <v>0</v>
      </c>
      <c r="AQ246" s="313">
        <f t="shared" si="123"/>
        <v>0</v>
      </c>
      <c r="AR246" s="313">
        <f t="shared" si="123"/>
        <v>0</v>
      </c>
      <c r="AS246" s="313">
        <f t="shared" si="123"/>
        <v>0</v>
      </c>
      <c r="AT246" s="313">
        <f t="shared" si="123"/>
        <v>0</v>
      </c>
      <c r="AU246" s="313">
        <f t="shared" si="123"/>
        <v>0</v>
      </c>
      <c r="AV246" s="313">
        <f t="shared" si="123"/>
        <v>0</v>
      </c>
      <c r="AW246" s="313">
        <f t="shared" si="123"/>
        <v>0</v>
      </c>
      <c r="AX246" s="313">
        <f t="shared" si="123"/>
        <v>0</v>
      </c>
    </row>
    <row r="247" spans="1:50" hidden="1" x14ac:dyDescent="0.2">
      <c r="A247" s="11" t="s">
        <v>363</v>
      </c>
      <c r="B247" s="313">
        <f>B87</f>
        <v>6487.2148634376081</v>
      </c>
      <c r="C247" s="313">
        <f t="shared" ref="C247:AX247" si="124">C87</f>
        <v>9817.043611366189</v>
      </c>
      <c r="D247" s="313">
        <f t="shared" si="124"/>
        <v>11211.427124382941</v>
      </c>
      <c r="E247" s="313">
        <f t="shared" si="124"/>
        <v>12545.482014907715</v>
      </c>
      <c r="F247" s="313">
        <f t="shared" si="124"/>
        <v>4580.7604917360541</v>
      </c>
      <c r="G247" s="313">
        <f t="shared" si="124"/>
        <v>6884.6732031047195</v>
      </c>
      <c r="H247" s="313">
        <f t="shared" si="124"/>
        <v>7314.5027907244476</v>
      </c>
      <c r="I247" s="313">
        <f t="shared" si="124"/>
        <v>10879.725008034777</v>
      </c>
      <c r="J247" s="313">
        <f t="shared" si="124"/>
        <v>5073.8621810961349</v>
      </c>
      <c r="K247" s="313">
        <f t="shared" si="124"/>
        <v>7223.7325395864964</v>
      </c>
      <c r="L247" s="313">
        <f t="shared" si="124"/>
        <v>8248.1498772329614</v>
      </c>
      <c r="M247" s="313">
        <f t="shared" si="124"/>
        <v>11831.930918929338</v>
      </c>
      <c r="N247" s="313">
        <f t="shared" si="124"/>
        <v>5877.0082336186688</v>
      </c>
      <c r="O247" s="313">
        <f t="shared" si="124"/>
        <v>10628.407614567737</v>
      </c>
      <c r="P247" s="313">
        <f t="shared" si="124"/>
        <v>12024.003774881568</v>
      </c>
      <c r="Q247" s="313">
        <f t="shared" si="124"/>
        <v>16933.07689758201</v>
      </c>
      <c r="R247" s="313">
        <f t="shared" si="124"/>
        <v>10654.477883856549</v>
      </c>
      <c r="S247" s="313">
        <f t="shared" si="124"/>
        <v>14706.396433760217</v>
      </c>
      <c r="T247" s="313">
        <f t="shared" si="124"/>
        <v>16188.196074428652</v>
      </c>
      <c r="U247" s="313">
        <f t="shared" si="124"/>
        <v>16033.768353884561</v>
      </c>
      <c r="V247" s="313">
        <f t="shared" si="124"/>
        <v>5747.3939814225314</v>
      </c>
      <c r="W247" s="313">
        <f t="shared" si="124"/>
        <v>8129.5820347024674</v>
      </c>
      <c r="X247" s="313">
        <f t="shared" si="124"/>
        <v>8554.7087774632546</v>
      </c>
      <c r="Y247" s="313">
        <f t="shared" si="124"/>
        <v>11952.961815951747</v>
      </c>
      <c r="Z247" s="313">
        <f t="shared" si="124"/>
        <v>5608.4817494576437</v>
      </c>
      <c r="AA247" s="313">
        <f t="shared" si="124"/>
        <v>7673.7816901886308</v>
      </c>
      <c r="AB247" s="313">
        <f t="shared" si="124"/>
        <v>7805.587385025231</v>
      </c>
      <c r="AC247" s="313">
        <f t="shared" si="124"/>
        <v>8845.3292653584922</v>
      </c>
      <c r="AD247" s="313">
        <f t="shared" si="124"/>
        <v>5493.2763521473553</v>
      </c>
      <c r="AE247" s="313">
        <f t="shared" si="124"/>
        <v>6406.1686798257842</v>
      </c>
      <c r="AF247" s="313">
        <f t="shared" si="124"/>
        <v>7925.5086377939051</v>
      </c>
      <c r="AG247" s="313">
        <f t="shared" si="124"/>
        <v>10677.298162532954</v>
      </c>
      <c r="AH247" s="313">
        <f t="shared" si="124"/>
        <v>5799.3586462692019</v>
      </c>
      <c r="AI247" s="313">
        <f t="shared" si="124"/>
        <v>8294.9463038759459</v>
      </c>
      <c r="AJ247" s="313">
        <f t="shared" si="124"/>
        <v>9178.2371399239601</v>
      </c>
      <c r="AK247" s="313">
        <f t="shared" si="124"/>
        <v>11807.01170271089</v>
      </c>
      <c r="AL247" s="313">
        <f t="shared" si="124"/>
        <v>4209.8978806795794</v>
      </c>
      <c r="AM247" s="313">
        <f t="shared" si="124"/>
        <v>6016.5596093441864</v>
      </c>
      <c r="AN247" s="313">
        <f t="shared" si="124"/>
        <v>6648.7584605882657</v>
      </c>
      <c r="AO247" s="313">
        <f t="shared" si="124"/>
        <v>8544.04435688796</v>
      </c>
      <c r="AP247" s="313">
        <f t="shared" si="124"/>
        <v>5107.2270511427132</v>
      </c>
      <c r="AQ247" s="313">
        <f t="shared" si="124"/>
        <v>6655.9804518257097</v>
      </c>
      <c r="AR247" s="313">
        <f t="shared" si="124"/>
        <v>6473.2498725165333</v>
      </c>
      <c r="AS247" s="313">
        <f t="shared" si="124"/>
        <v>10528.567481925043</v>
      </c>
      <c r="AT247" s="313">
        <f t="shared" si="124"/>
        <v>5789.352510786367</v>
      </c>
      <c r="AU247" s="313">
        <f t="shared" si="124"/>
        <v>7733.8538542382103</v>
      </c>
      <c r="AV247" s="313">
        <f t="shared" si="124"/>
        <v>12275.036673227591</v>
      </c>
      <c r="AW247" s="313">
        <f t="shared" si="124"/>
        <v>19334.830759439297</v>
      </c>
      <c r="AX247" s="313">
        <f t="shared" si="124"/>
        <v>13482.801987178602</v>
      </c>
    </row>
    <row r="248" spans="1:50" hidden="1" x14ac:dyDescent="0.2">
      <c r="A248" s="11" t="s">
        <v>364</v>
      </c>
      <c r="B248" s="313">
        <f>B116</f>
        <v>7881.3125908038519</v>
      </c>
      <c r="C248" s="313">
        <f t="shared" ref="C248:AX248" si="125">C116</f>
        <v>7340.5325987773731</v>
      </c>
      <c r="D248" s="313">
        <f t="shared" si="125"/>
        <v>9343.4539107048076</v>
      </c>
      <c r="E248" s="313">
        <f t="shared" si="125"/>
        <v>9639.6120574996185</v>
      </c>
      <c r="F248" s="313">
        <f t="shared" si="125"/>
        <v>7764.0874710384314</v>
      </c>
      <c r="G248" s="313">
        <f t="shared" si="125"/>
        <v>8550.9758130277241</v>
      </c>
      <c r="H248" s="313">
        <f t="shared" si="125"/>
        <v>9861.0703480348857</v>
      </c>
      <c r="I248" s="313">
        <f t="shared" si="125"/>
        <v>10753.427770040049</v>
      </c>
      <c r="J248" s="313">
        <f t="shared" si="125"/>
        <v>9987.4532263014717</v>
      </c>
      <c r="K248" s="313">
        <f t="shared" si="125"/>
        <v>10895.252342264244</v>
      </c>
      <c r="L248" s="313">
        <f t="shared" si="125"/>
        <v>12426.369835845726</v>
      </c>
      <c r="M248" s="313">
        <f t="shared" si="125"/>
        <v>11626.812736440132</v>
      </c>
      <c r="N248" s="313">
        <f t="shared" si="125"/>
        <v>6644.2135159345689</v>
      </c>
      <c r="O248" s="313">
        <f t="shared" si="125"/>
        <v>7169.862531986113</v>
      </c>
      <c r="P248" s="313">
        <f t="shared" si="125"/>
        <v>8117.1687680146888</v>
      </c>
      <c r="Q248" s="313">
        <f t="shared" si="125"/>
        <v>11631.938809030271</v>
      </c>
      <c r="R248" s="313">
        <f t="shared" si="125"/>
        <v>8665.2477780752179</v>
      </c>
      <c r="S248" s="313">
        <f t="shared" si="125"/>
        <v>9621.3562241417912</v>
      </c>
      <c r="T248" s="313">
        <f t="shared" si="125"/>
        <v>11274.39817807934</v>
      </c>
      <c r="U248" s="313">
        <f t="shared" si="125"/>
        <v>11837.471723079701</v>
      </c>
      <c r="V248" s="313">
        <f t="shared" si="125"/>
        <v>7787.2784857834695</v>
      </c>
      <c r="W248" s="313">
        <f t="shared" si="125"/>
        <v>9745.4602737304704</v>
      </c>
      <c r="X248" s="313">
        <f t="shared" si="125"/>
        <v>9145.6466855375365</v>
      </c>
      <c r="Y248" s="313">
        <f t="shared" si="125"/>
        <v>12222.388140573019</v>
      </c>
      <c r="Z248" s="313">
        <f t="shared" si="125"/>
        <v>8189.772862195211</v>
      </c>
      <c r="AA248" s="313">
        <f t="shared" si="125"/>
        <v>10751.671715231996</v>
      </c>
      <c r="AB248" s="313">
        <f t="shared" si="125"/>
        <v>9763.4513681960798</v>
      </c>
      <c r="AC248" s="313">
        <f t="shared" si="125"/>
        <v>12441.705371497974</v>
      </c>
      <c r="AD248" s="313">
        <f t="shared" si="125"/>
        <v>5287.4195853489146</v>
      </c>
      <c r="AE248" s="313">
        <f t="shared" si="125"/>
        <v>4442.6844243054611</v>
      </c>
      <c r="AF248" s="313">
        <f t="shared" si="125"/>
        <v>5843.6484763911667</v>
      </c>
      <c r="AG248" s="313">
        <f t="shared" si="125"/>
        <v>8501.6926755721015</v>
      </c>
      <c r="AH248" s="313">
        <f t="shared" si="125"/>
        <v>6601.596098847559</v>
      </c>
      <c r="AI248" s="313">
        <f t="shared" si="125"/>
        <v>6726.3639377889449</v>
      </c>
      <c r="AJ248" s="313">
        <f t="shared" si="125"/>
        <v>8345.7335920256301</v>
      </c>
      <c r="AK248" s="313">
        <f t="shared" si="125"/>
        <v>10560.323260820731</v>
      </c>
      <c r="AL248" s="313">
        <f t="shared" si="125"/>
        <v>8553.6908728273484</v>
      </c>
      <c r="AM248" s="313">
        <f t="shared" si="125"/>
        <v>7869.0106458012469</v>
      </c>
      <c r="AN248" s="313">
        <f t="shared" si="125"/>
        <v>10081.772961810691</v>
      </c>
      <c r="AO248" s="313">
        <f t="shared" si="125"/>
        <v>13612.138339613803</v>
      </c>
      <c r="AP248" s="313">
        <f t="shared" si="125"/>
        <v>11976.790094923796</v>
      </c>
      <c r="AQ248" s="313">
        <f t="shared" si="125"/>
        <v>11935.664955067223</v>
      </c>
      <c r="AR248" s="313">
        <f t="shared" si="125"/>
        <v>14757.223658043304</v>
      </c>
      <c r="AS248" s="313">
        <f t="shared" si="125"/>
        <v>20846.735024975085</v>
      </c>
      <c r="AT248" s="313">
        <f t="shared" si="125"/>
        <v>10391.990789000001</v>
      </c>
      <c r="AU248" s="313">
        <f t="shared" si="125"/>
        <v>8934.8449040000014</v>
      </c>
      <c r="AV248" s="313">
        <f t="shared" si="125"/>
        <v>9973.1726999999992</v>
      </c>
      <c r="AW248" s="313">
        <f t="shared" si="125"/>
        <v>17095.034561</v>
      </c>
      <c r="AX248" s="313">
        <f t="shared" si="125"/>
        <v>7426.4467783600567</v>
      </c>
    </row>
    <row r="249" spans="1:50" hidden="1" x14ac:dyDescent="0.2">
      <c r="A249" s="320" t="s">
        <v>923</v>
      </c>
      <c r="B249" s="321">
        <f>B244-SUM(B245:B248)</f>
        <v>0</v>
      </c>
      <c r="C249" s="321">
        <f t="shared" ref="C249:AX249" si="126">C244-SUM(C245:C248)</f>
        <v>0</v>
      </c>
      <c r="D249" s="321">
        <f t="shared" si="126"/>
        <v>0</v>
      </c>
      <c r="E249" s="321">
        <f t="shared" si="126"/>
        <v>0</v>
      </c>
      <c r="F249" s="321">
        <f t="shared" si="126"/>
        <v>0</v>
      </c>
      <c r="G249" s="321">
        <f t="shared" si="126"/>
        <v>0</v>
      </c>
      <c r="H249" s="321">
        <f t="shared" si="126"/>
        <v>0</v>
      </c>
      <c r="I249" s="321">
        <f t="shared" si="126"/>
        <v>0</v>
      </c>
      <c r="J249" s="321">
        <f t="shared" si="126"/>
        <v>0</v>
      </c>
      <c r="K249" s="321">
        <f t="shared" si="126"/>
        <v>0</v>
      </c>
      <c r="L249" s="321">
        <f t="shared" si="126"/>
        <v>0</v>
      </c>
      <c r="M249" s="321">
        <f t="shared" si="126"/>
        <v>0</v>
      </c>
      <c r="N249" s="321">
        <f t="shared" si="126"/>
        <v>0</v>
      </c>
      <c r="O249" s="321">
        <f t="shared" si="126"/>
        <v>0</v>
      </c>
      <c r="P249" s="321">
        <f t="shared" si="126"/>
        <v>0</v>
      </c>
      <c r="Q249" s="321">
        <f t="shared" si="126"/>
        <v>0</v>
      </c>
      <c r="R249" s="321">
        <f t="shared" si="126"/>
        <v>0</v>
      </c>
      <c r="S249" s="321">
        <f t="shared" si="126"/>
        <v>0</v>
      </c>
      <c r="T249" s="321">
        <f t="shared" si="126"/>
        <v>0</v>
      </c>
      <c r="U249" s="321">
        <f t="shared" si="126"/>
        <v>0</v>
      </c>
      <c r="V249" s="321">
        <f t="shared" si="126"/>
        <v>0</v>
      </c>
      <c r="W249" s="321">
        <f t="shared" si="126"/>
        <v>0</v>
      </c>
      <c r="X249" s="321">
        <f t="shared" si="126"/>
        <v>0</v>
      </c>
      <c r="Y249" s="321">
        <f t="shared" si="126"/>
        <v>0</v>
      </c>
      <c r="Z249" s="321">
        <f t="shared" si="126"/>
        <v>0</v>
      </c>
      <c r="AA249" s="321">
        <f t="shared" si="126"/>
        <v>0</v>
      </c>
      <c r="AB249" s="321">
        <f t="shared" si="126"/>
        <v>0</v>
      </c>
      <c r="AC249" s="321">
        <f t="shared" si="126"/>
        <v>0</v>
      </c>
      <c r="AD249" s="321">
        <f t="shared" si="126"/>
        <v>0</v>
      </c>
      <c r="AE249" s="321">
        <f t="shared" si="126"/>
        <v>0</v>
      </c>
      <c r="AF249" s="321">
        <f t="shared" si="126"/>
        <v>0</v>
      </c>
      <c r="AG249" s="321">
        <f t="shared" si="126"/>
        <v>0</v>
      </c>
      <c r="AH249" s="321">
        <f t="shared" si="126"/>
        <v>0</v>
      </c>
      <c r="AI249" s="321">
        <f t="shared" si="126"/>
        <v>0</v>
      </c>
      <c r="AJ249" s="321">
        <f t="shared" si="126"/>
        <v>0</v>
      </c>
      <c r="AK249" s="321">
        <f t="shared" si="126"/>
        <v>0</v>
      </c>
      <c r="AL249" s="321">
        <f t="shared" si="126"/>
        <v>0</v>
      </c>
      <c r="AM249" s="321">
        <f t="shared" si="126"/>
        <v>0</v>
      </c>
      <c r="AN249" s="321">
        <f t="shared" si="126"/>
        <v>0</v>
      </c>
      <c r="AO249" s="321">
        <f t="shared" si="126"/>
        <v>0</v>
      </c>
      <c r="AP249" s="321">
        <f t="shared" si="126"/>
        <v>0</v>
      </c>
      <c r="AQ249" s="321">
        <f t="shared" si="126"/>
        <v>0</v>
      </c>
      <c r="AR249" s="321">
        <f t="shared" si="126"/>
        <v>0</v>
      </c>
      <c r="AS249" s="321">
        <f t="shared" si="126"/>
        <v>0</v>
      </c>
      <c r="AT249" s="321">
        <f t="shared" si="126"/>
        <v>0</v>
      </c>
      <c r="AU249" s="321">
        <f t="shared" si="126"/>
        <v>0</v>
      </c>
      <c r="AV249" s="321">
        <f t="shared" si="126"/>
        <v>0</v>
      </c>
      <c r="AW249" s="321">
        <f t="shared" si="126"/>
        <v>0</v>
      </c>
      <c r="AX249" s="321">
        <f t="shared" si="126"/>
        <v>0</v>
      </c>
    </row>
    <row r="250" spans="1:50" hidden="1" x14ac:dyDescent="0.2"/>
    <row r="251" spans="1:50" x14ac:dyDescent="0.2">
      <c r="A251" s="323" t="s">
        <v>935</v>
      </c>
      <c r="B251" s="323"/>
      <c r="C251" s="323"/>
      <c r="D251" s="323"/>
      <c r="E251" s="323"/>
      <c r="F251" s="323"/>
      <c r="G251" s="323"/>
      <c r="H251" s="323"/>
      <c r="I251" s="323"/>
      <c r="J251" s="323"/>
      <c r="K251" s="323"/>
      <c r="L251" s="323"/>
      <c r="M251" s="323"/>
      <c r="N251" s="323"/>
      <c r="O251" s="323"/>
      <c r="P251" s="323"/>
      <c r="Q251" s="323"/>
      <c r="R251" s="323"/>
      <c r="S251" s="323"/>
      <c r="T251" s="323"/>
      <c r="U251" s="323"/>
      <c r="V251" s="323"/>
      <c r="W251" s="323"/>
      <c r="X251" s="323"/>
      <c r="Y251" s="323"/>
      <c r="Z251" s="323"/>
      <c r="AA251" s="323"/>
      <c r="AB251" s="323"/>
      <c r="AC251" s="323"/>
      <c r="AD251" s="323"/>
      <c r="AE251" s="323"/>
      <c r="AF251" s="323"/>
      <c r="AG251" s="323"/>
      <c r="AH251" s="323"/>
      <c r="AI251" s="323"/>
      <c r="AJ251" s="323"/>
      <c r="AK251" s="323"/>
      <c r="AL251" s="323"/>
      <c r="AM251" s="323"/>
      <c r="AN251" s="323"/>
      <c r="AO251" s="323"/>
      <c r="AP251" s="323"/>
      <c r="AQ251" s="323"/>
      <c r="AR251" s="323"/>
      <c r="AS251" s="323"/>
      <c r="AT251" s="323"/>
      <c r="AU251" s="323"/>
      <c r="AV251" s="323"/>
      <c r="AW251" s="323"/>
      <c r="AX251" s="323"/>
    </row>
    <row r="253" spans="1:50" x14ac:dyDescent="0.2">
      <c r="A253" s="322" t="s">
        <v>922</v>
      </c>
      <c r="B253" s="324">
        <f t="shared" ref="B253:AG253" si="127">100*B153/B$4</f>
        <v>34.486366722961961</v>
      </c>
      <c r="C253" s="324">
        <f t="shared" si="127"/>
        <v>32.051911586506087</v>
      </c>
      <c r="D253" s="324">
        <f t="shared" si="127"/>
        <v>30.564129617626701</v>
      </c>
      <c r="E253" s="324">
        <f t="shared" si="127"/>
        <v>33.431812464239918</v>
      </c>
      <c r="F253" s="324">
        <f t="shared" si="127"/>
        <v>35.62874294269416</v>
      </c>
      <c r="G253" s="324">
        <f t="shared" si="127"/>
        <v>32.41371024403194</v>
      </c>
      <c r="H253" s="324">
        <f t="shared" si="127"/>
        <v>31.837345289033355</v>
      </c>
      <c r="I253" s="324">
        <f t="shared" si="127"/>
        <v>33.780661644706704</v>
      </c>
      <c r="J253" s="324">
        <f t="shared" si="127"/>
        <v>35.927363134962626</v>
      </c>
      <c r="K253" s="324">
        <f t="shared" si="127"/>
        <v>32.501508007152388</v>
      </c>
      <c r="L253" s="324">
        <f t="shared" si="127"/>
        <v>30.836748350830867</v>
      </c>
      <c r="M253" s="324">
        <f t="shared" si="127"/>
        <v>33.297566396893465</v>
      </c>
      <c r="N253" s="324">
        <f t="shared" si="127"/>
        <v>35.074911585825575</v>
      </c>
      <c r="O253" s="324">
        <f t="shared" si="127"/>
        <v>31.948088028040747</v>
      </c>
      <c r="P253" s="324">
        <f t="shared" si="127"/>
        <v>30.315275400297278</v>
      </c>
      <c r="Q253" s="324">
        <f t="shared" si="127"/>
        <v>34.331165609784335</v>
      </c>
      <c r="R253" s="324">
        <f t="shared" si="127"/>
        <v>34.826266942908255</v>
      </c>
      <c r="S253" s="324">
        <f t="shared" si="127"/>
        <v>31.327962045566078</v>
      </c>
      <c r="T253" s="324">
        <f t="shared" si="127"/>
        <v>29.991723269529096</v>
      </c>
      <c r="U253" s="324">
        <f t="shared" si="127"/>
        <v>32.856656431926012</v>
      </c>
      <c r="V253" s="324">
        <f t="shared" si="127"/>
        <v>35.090886379139583</v>
      </c>
      <c r="W253" s="324">
        <f t="shared" si="127"/>
        <v>32.298231958253908</v>
      </c>
      <c r="X253" s="324">
        <f t="shared" si="127"/>
        <v>30.366898502801757</v>
      </c>
      <c r="Y253" s="324">
        <f t="shared" si="127"/>
        <v>32.5841791469838</v>
      </c>
      <c r="Z253" s="324">
        <f t="shared" si="127"/>
        <v>35.433484682392468</v>
      </c>
      <c r="AA253" s="324">
        <f t="shared" si="127"/>
        <v>31.670567178483275</v>
      </c>
      <c r="AB253" s="324">
        <f t="shared" si="127"/>
        <v>29.904806479048123</v>
      </c>
      <c r="AC253" s="324">
        <f t="shared" si="127"/>
        <v>33.868240993652229</v>
      </c>
      <c r="AD253" s="324">
        <f t="shared" si="127"/>
        <v>35.173699579361077</v>
      </c>
      <c r="AE253" s="324">
        <f t="shared" si="127"/>
        <v>31.904320716471272</v>
      </c>
      <c r="AF253" s="324">
        <f t="shared" si="127"/>
        <v>30.979890837271242</v>
      </c>
      <c r="AG253" s="324">
        <f t="shared" si="127"/>
        <v>34.094155851482292</v>
      </c>
      <c r="AH253" s="324">
        <f t="shared" ref="AH253:AX253" si="128">100*AH153/AH$4</f>
        <v>35.241594023927</v>
      </c>
      <c r="AI253" s="324">
        <f t="shared" si="128"/>
        <v>32.303848112559571</v>
      </c>
      <c r="AJ253" s="324">
        <f t="shared" si="128"/>
        <v>31.16185130404947</v>
      </c>
      <c r="AK253" s="324">
        <f t="shared" si="128"/>
        <v>33.800129369939633</v>
      </c>
      <c r="AL253" s="324">
        <f t="shared" si="128"/>
        <v>35.860936294772245</v>
      </c>
      <c r="AM253" s="324">
        <f t="shared" si="128"/>
        <v>32.060148114623985</v>
      </c>
      <c r="AN253" s="324">
        <f t="shared" si="128"/>
        <v>30.952390910070122</v>
      </c>
      <c r="AO253" s="324">
        <f t="shared" si="128"/>
        <v>33.865810286732469</v>
      </c>
      <c r="AP253" s="324">
        <f t="shared" si="128"/>
        <v>35.697123820202847</v>
      </c>
      <c r="AQ253" s="324">
        <f t="shared" si="128"/>
        <v>25.665474033647925</v>
      </c>
      <c r="AR253" s="324">
        <f t="shared" si="128"/>
        <v>31.250278350873867</v>
      </c>
      <c r="AS253" s="324">
        <f t="shared" si="128"/>
        <v>36.059989530549586</v>
      </c>
      <c r="AT253" s="324">
        <f t="shared" si="128"/>
        <v>35.798667264605186</v>
      </c>
      <c r="AU253" s="324">
        <f t="shared" si="128"/>
        <v>31.581818965095852</v>
      </c>
      <c r="AV253" s="324">
        <f t="shared" si="128"/>
        <v>33.14958583739093</v>
      </c>
      <c r="AW253" s="324">
        <f t="shared" si="128"/>
        <v>37.27277743049212</v>
      </c>
      <c r="AX253" s="324">
        <f t="shared" si="128"/>
        <v>38.736596341670442</v>
      </c>
    </row>
    <row r="254" spans="1:50" x14ac:dyDescent="0.2">
      <c r="A254" s="11" t="s">
        <v>241</v>
      </c>
      <c r="B254" s="328">
        <f t="shared" ref="B254:AG254" si="129">100*B154/B$4</f>
        <v>20.944969943697366</v>
      </c>
      <c r="C254" s="328">
        <f t="shared" si="129"/>
        <v>20.027929782379221</v>
      </c>
      <c r="D254" s="328">
        <f t="shared" si="129"/>
        <v>19.021788276076034</v>
      </c>
      <c r="E254" s="328">
        <f t="shared" si="129"/>
        <v>21.739778747906325</v>
      </c>
      <c r="F254" s="328">
        <f t="shared" si="129"/>
        <v>22.115136899844959</v>
      </c>
      <c r="G254" s="328">
        <f t="shared" si="129"/>
        <v>20.71771255952757</v>
      </c>
      <c r="H254" s="328">
        <f t="shared" si="129"/>
        <v>20.196322075202474</v>
      </c>
      <c r="I254" s="328">
        <f t="shared" si="129"/>
        <v>21.701624478070645</v>
      </c>
      <c r="J254" s="328">
        <f t="shared" si="129"/>
        <v>22.324478000073203</v>
      </c>
      <c r="K254" s="328">
        <f t="shared" si="129"/>
        <v>20.46370093415187</v>
      </c>
      <c r="L254" s="328">
        <f t="shared" si="129"/>
        <v>19.233426258717625</v>
      </c>
      <c r="M254" s="328">
        <f t="shared" si="129"/>
        <v>20.840766620304922</v>
      </c>
      <c r="N254" s="328">
        <f t="shared" si="129"/>
        <v>21.423142510403885</v>
      </c>
      <c r="O254" s="328">
        <f t="shared" si="129"/>
        <v>19.786585518785294</v>
      </c>
      <c r="P254" s="328">
        <f t="shared" si="129"/>
        <v>18.369216009901479</v>
      </c>
      <c r="Q254" s="328">
        <f t="shared" si="129"/>
        <v>21.864183100684205</v>
      </c>
      <c r="R254" s="328">
        <f t="shared" si="129"/>
        <v>20.99197475726406</v>
      </c>
      <c r="S254" s="328">
        <f t="shared" si="129"/>
        <v>19.283133431524789</v>
      </c>
      <c r="T254" s="328">
        <f t="shared" si="129"/>
        <v>18.07970189302322</v>
      </c>
      <c r="U254" s="328">
        <f t="shared" si="129"/>
        <v>20.284272543699018</v>
      </c>
      <c r="V254" s="328">
        <f t="shared" si="129"/>
        <v>21.127664003053347</v>
      </c>
      <c r="W254" s="328">
        <f t="shared" si="129"/>
        <v>19.667177491091209</v>
      </c>
      <c r="X254" s="328">
        <f t="shared" si="129"/>
        <v>18.205517685789761</v>
      </c>
      <c r="Y254" s="328">
        <f t="shared" si="129"/>
        <v>19.740918509609589</v>
      </c>
      <c r="Z254" s="328">
        <f t="shared" si="129"/>
        <v>20.91875622600028</v>
      </c>
      <c r="AA254" s="328">
        <f t="shared" si="129"/>
        <v>19.224406076672064</v>
      </c>
      <c r="AB254" s="328">
        <f t="shared" si="129"/>
        <v>17.692557320044493</v>
      </c>
      <c r="AC254" s="328">
        <f t="shared" si="129"/>
        <v>21.215207798353035</v>
      </c>
      <c r="AD254" s="328">
        <f t="shared" si="129"/>
        <v>20.563367219679943</v>
      </c>
      <c r="AE254" s="328">
        <f t="shared" si="129"/>
        <v>19.002156741329181</v>
      </c>
      <c r="AF254" s="328">
        <f t="shared" si="129"/>
        <v>18.186744969612011</v>
      </c>
      <c r="AG254" s="328">
        <f t="shared" si="129"/>
        <v>21.111817458652851</v>
      </c>
      <c r="AH254" s="328">
        <f t="shared" ref="AH254:AX254" si="130">100*AH154/AH$4</f>
        <v>20.985340817069993</v>
      </c>
      <c r="AI254" s="328">
        <f t="shared" si="130"/>
        <v>19.543773073662322</v>
      </c>
      <c r="AJ254" s="328">
        <f t="shared" si="130"/>
        <v>18.690603507197974</v>
      </c>
      <c r="AK254" s="328">
        <f t="shared" si="130"/>
        <v>20.788817720646751</v>
      </c>
      <c r="AL254" s="328">
        <f t="shared" si="130"/>
        <v>21.196169021249641</v>
      </c>
      <c r="AM254" s="328">
        <f t="shared" si="130"/>
        <v>19.058351403370732</v>
      </c>
      <c r="AN254" s="328">
        <f t="shared" si="130"/>
        <v>18.311485910186263</v>
      </c>
      <c r="AO254" s="328">
        <f t="shared" si="130"/>
        <v>20.539324452356652</v>
      </c>
      <c r="AP254" s="328">
        <f t="shared" si="130"/>
        <v>20.84164293709717</v>
      </c>
      <c r="AQ254" s="328">
        <f t="shared" si="130"/>
        <v>14.438538899692256</v>
      </c>
      <c r="AR254" s="328">
        <f t="shared" si="130"/>
        <v>18.083964295190974</v>
      </c>
      <c r="AS254" s="328">
        <f t="shared" si="130"/>
        <v>22.033212311996135</v>
      </c>
      <c r="AT254" s="328">
        <f t="shared" si="130"/>
        <v>21.085348556347306</v>
      </c>
      <c r="AU254" s="328">
        <f t="shared" si="130"/>
        <v>18.882617464207577</v>
      </c>
      <c r="AV254" s="328">
        <f t="shared" si="130"/>
        <v>19.687107250699476</v>
      </c>
      <c r="AW254" s="328">
        <f t="shared" si="130"/>
        <v>22.803769891746622</v>
      </c>
      <c r="AX254" s="328">
        <f t="shared" si="130"/>
        <v>23.389595775723382</v>
      </c>
    </row>
    <row r="255" spans="1:50" x14ac:dyDescent="0.2">
      <c r="A255" s="11" t="s">
        <v>916</v>
      </c>
      <c r="B255" s="328">
        <f t="shared" ref="B255:AG255" si="131">100*B155/B$4</f>
        <v>1.8092411708149494</v>
      </c>
      <c r="C255" s="328">
        <f t="shared" si="131"/>
        <v>1.5952860938682958</v>
      </c>
      <c r="D255" s="328">
        <f t="shared" si="131"/>
        <v>1.5902073772424388</v>
      </c>
      <c r="E255" s="328">
        <f t="shared" si="131"/>
        <v>1.6533967918603942</v>
      </c>
      <c r="F255" s="328">
        <f t="shared" si="131"/>
        <v>1.8254761179768912</v>
      </c>
      <c r="G255" s="328">
        <f t="shared" si="131"/>
        <v>1.63466904345382</v>
      </c>
      <c r="H255" s="328">
        <f t="shared" si="131"/>
        <v>1.6640997552782979</v>
      </c>
      <c r="I255" s="328">
        <f t="shared" si="131"/>
        <v>1.7464765790867962</v>
      </c>
      <c r="J255" s="328">
        <f t="shared" si="131"/>
        <v>1.9094076978722763</v>
      </c>
      <c r="K255" s="328">
        <f t="shared" si="131"/>
        <v>1.7296125422198072</v>
      </c>
      <c r="L255" s="328">
        <f t="shared" si="131"/>
        <v>1.7134819880865391</v>
      </c>
      <c r="M255" s="328">
        <f t="shared" si="131"/>
        <v>1.8199278698675547</v>
      </c>
      <c r="N255" s="328">
        <f t="shared" si="131"/>
        <v>1.9610011189267802</v>
      </c>
      <c r="O255" s="328">
        <f t="shared" si="131"/>
        <v>1.7740117506875441</v>
      </c>
      <c r="P255" s="328">
        <f t="shared" si="131"/>
        <v>1.7815307762850765</v>
      </c>
      <c r="Q255" s="328">
        <f t="shared" si="131"/>
        <v>1.8653996030580207</v>
      </c>
      <c r="R255" s="328">
        <f t="shared" si="131"/>
        <v>1.9779475599217957</v>
      </c>
      <c r="S255" s="328">
        <f t="shared" si="131"/>
        <v>1.8190703911079569</v>
      </c>
      <c r="T255" s="328">
        <f t="shared" si="131"/>
        <v>1.8191400502614321</v>
      </c>
      <c r="U255" s="328">
        <f t="shared" si="131"/>
        <v>1.9245569415371286</v>
      </c>
      <c r="V255" s="328">
        <f t="shared" si="131"/>
        <v>2.1259480829392294</v>
      </c>
      <c r="W255" s="328">
        <f t="shared" si="131"/>
        <v>1.9771155875497208</v>
      </c>
      <c r="X255" s="328">
        <f t="shared" si="131"/>
        <v>1.9592631542163521</v>
      </c>
      <c r="Y255" s="328">
        <f t="shared" si="131"/>
        <v>2.0746918386034978</v>
      </c>
      <c r="Z255" s="328">
        <f t="shared" si="131"/>
        <v>2.2225837385661067</v>
      </c>
      <c r="AA255" s="328">
        <f t="shared" si="131"/>
        <v>1.9599463668790562</v>
      </c>
      <c r="AB255" s="328">
        <f t="shared" si="131"/>
        <v>1.9820828340211445</v>
      </c>
      <c r="AC255" s="328">
        <f t="shared" si="131"/>
        <v>2.0227633486148346</v>
      </c>
      <c r="AD255" s="328">
        <f t="shared" si="131"/>
        <v>2.4210900521445051</v>
      </c>
      <c r="AE255" s="328">
        <f t="shared" si="131"/>
        <v>2.1606579681561828</v>
      </c>
      <c r="AF255" s="328">
        <f t="shared" si="131"/>
        <v>2.1600538946436032</v>
      </c>
      <c r="AG255" s="328">
        <f t="shared" si="131"/>
        <v>2.160641667515601</v>
      </c>
      <c r="AH255" s="328">
        <f t="shared" ref="AH255:AX255" si="132">100*AH155/AH$4</f>
        <v>1.9792118101481848</v>
      </c>
      <c r="AI255" s="328">
        <f t="shared" si="132"/>
        <v>1.7753624953858034</v>
      </c>
      <c r="AJ255" s="328">
        <f t="shared" si="132"/>
        <v>1.7430617602175975</v>
      </c>
      <c r="AK255" s="328">
        <f t="shared" si="132"/>
        <v>1.8442178212834484</v>
      </c>
      <c r="AL255" s="328">
        <f t="shared" si="132"/>
        <v>1.9624082502642439</v>
      </c>
      <c r="AM255" s="328">
        <f t="shared" si="132"/>
        <v>1.7496437021073137</v>
      </c>
      <c r="AN255" s="328">
        <f t="shared" si="132"/>
        <v>1.7359515528525602</v>
      </c>
      <c r="AO255" s="328">
        <f t="shared" si="132"/>
        <v>1.8474755538199743</v>
      </c>
      <c r="AP255" s="328">
        <f t="shared" si="132"/>
        <v>1.882874648413936</v>
      </c>
      <c r="AQ255" s="328">
        <f t="shared" si="132"/>
        <v>1.1624725456844933</v>
      </c>
      <c r="AR255" s="328">
        <f t="shared" si="132"/>
        <v>1.8456930236011053</v>
      </c>
      <c r="AS255" s="328">
        <f t="shared" si="132"/>
        <v>1.8741308800191141</v>
      </c>
      <c r="AT255" s="328">
        <f t="shared" si="132"/>
        <v>1.690912285744365</v>
      </c>
      <c r="AU255" s="328">
        <f t="shared" si="132"/>
        <v>1.3747529608404734</v>
      </c>
      <c r="AV255" s="328">
        <f t="shared" si="132"/>
        <v>1.4219945157664027</v>
      </c>
      <c r="AW255" s="328">
        <f t="shared" si="132"/>
        <v>1.8321808908943298</v>
      </c>
      <c r="AX255" s="328">
        <f t="shared" si="132"/>
        <v>1.7557819093043152</v>
      </c>
    </row>
    <row r="256" spans="1:50" x14ac:dyDescent="0.2">
      <c r="A256" s="11" t="s">
        <v>363</v>
      </c>
      <c r="B256" s="328">
        <f t="shared" ref="B256:AG256" si="133">100*B156/B$4</f>
        <v>9.4110305671580647</v>
      </c>
      <c r="C256" s="328">
        <f t="shared" si="133"/>
        <v>8.6804079323712404</v>
      </c>
      <c r="D256" s="328">
        <f t="shared" si="133"/>
        <v>8.2719204465838896</v>
      </c>
      <c r="E256" s="328">
        <f t="shared" si="133"/>
        <v>8.2932619764226452</v>
      </c>
      <c r="F256" s="328">
        <f t="shared" si="133"/>
        <v>9.2788931986580234</v>
      </c>
      <c r="G256" s="328">
        <f t="shared" si="133"/>
        <v>8.2517919567057163</v>
      </c>
      <c r="H256" s="328">
        <f t="shared" si="133"/>
        <v>8.2402055765516007</v>
      </c>
      <c r="I256" s="328">
        <f t="shared" si="133"/>
        <v>8.4352909841585593</v>
      </c>
      <c r="J256" s="328">
        <f t="shared" si="133"/>
        <v>9.2369235131865555</v>
      </c>
      <c r="K256" s="328">
        <f t="shared" si="133"/>
        <v>8.4335150923066777</v>
      </c>
      <c r="L256" s="328">
        <f t="shared" si="133"/>
        <v>8.1244668811923813</v>
      </c>
      <c r="M256" s="328">
        <f t="shared" si="133"/>
        <v>8.6851765087193886</v>
      </c>
      <c r="N256" s="328">
        <f t="shared" si="133"/>
        <v>9.2260242089731843</v>
      </c>
      <c r="O256" s="328">
        <f t="shared" si="133"/>
        <v>8.4518686294910985</v>
      </c>
      <c r="P256" s="328">
        <f t="shared" si="133"/>
        <v>8.3211269288140777</v>
      </c>
      <c r="Q256" s="328">
        <f t="shared" si="133"/>
        <v>8.6797252455397569</v>
      </c>
      <c r="R256" s="328">
        <f t="shared" si="133"/>
        <v>9.3573156937844537</v>
      </c>
      <c r="S256" s="328">
        <f t="shared" si="133"/>
        <v>8.2657302645455744</v>
      </c>
      <c r="T256" s="328">
        <f t="shared" si="133"/>
        <v>8.1777102020622205</v>
      </c>
      <c r="U256" s="328">
        <f t="shared" si="133"/>
        <v>8.6521424745070625</v>
      </c>
      <c r="V256" s="328">
        <f t="shared" si="133"/>
        <v>9.2458100652114759</v>
      </c>
      <c r="W256" s="328">
        <f t="shared" si="133"/>
        <v>8.6039486306859079</v>
      </c>
      <c r="X256" s="328">
        <f t="shared" si="133"/>
        <v>8.2855398212901878</v>
      </c>
      <c r="Y256" s="328">
        <f t="shared" si="133"/>
        <v>8.5939261863281757</v>
      </c>
      <c r="Z256" s="328">
        <f t="shared" si="133"/>
        <v>9.6245567281024886</v>
      </c>
      <c r="AA256" s="328">
        <f t="shared" si="133"/>
        <v>8.4049256471920213</v>
      </c>
      <c r="AB256" s="328">
        <f t="shared" si="133"/>
        <v>8.2763886734113967</v>
      </c>
      <c r="AC256" s="328">
        <f t="shared" si="133"/>
        <v>8.5877557902169421</v>
      </c>
      <c r="AD256" s="328">
        <f t="shared" si="133"/>
        <v>9.5362447170870368</v>
      </c>
      <c r="AE256" s="328">
        <f t="shared" si="133"/>
        <v>8.6289001911126686</v>
      </c>
      <c r="AF256" s="328">
        <f t="shared" si="133"/>
        <v>8.5743818145991177</v>
      </c>
      <c r="AG256" s="328">
        <f t="shared" si="133"/>
        <v>8.7018488421600164</v>
      </c>
      <c r="AH256" s="328">
        <f t="shared" ref="AH256:AX256" si="134">100*AH156/AH$4</f>
        <v>9.5420732406725453</v>
      </c>
      <c r="AI256" s="328">
        <f t="shared" si="134"/>
        <v>8.7118276823384235</v>
      </c>
      <c r="AJ256" s="328">
        <f t="shared" si="134"/>
        <v>8.5698824000264739</v>
      </c>
      <c r="AK256" s="328">
        <f t="shared" si="134"/>
        <v>8.9662323451999892</v>
      </c>
      <c r="AL256" s="328">
        <f t="shared" si="134"/>
        <v>9.77900731491766</v>
      </c>
      <c r="AM256" s="328">
        <f t="shared" si="134"/>
        <v>8.8625556002786965</v>
      </c>
      <c r="AN256" s="328">
        <f t="shared" si="134"/>
        <v>8.6487316259392504</v>
      </c>
      <c r="AO256" s="328">
        <f t="shared" si="134"/>
        <v>9.1289744998525464</v>
      </c>
      <c r="AP256" s="328">
        <f t="shared" si="134"/>
        <v>9.8990350818717143</v>
      </c>
      <c r="AQ256" s="328">
        <f t="shared" si="134"/>
        <v>7.90585458733577</v>
      </c>
      <c r="AR256" s="328">
        <f t="shared" si="134"/>
        <v>8.9000213929382106</v>
      </c>
      <c r="AS256" s="328">
        <f t="shared" si="134"/>
        <v>9.8581076637600145</v>
      </c>
      <c r="AT256" s="328">
        <f t="shared" si="134"/>
        <v>10.108962116369383</v>
      </c>
      <c r="AU256" s="328">
        <f t="shared" si="134"/>
        <v>9.049750368644693</v>
      </c>
      <c r="AV256" s="328">
        <f t="shared" si="134"/>
        <v>9.6434154395014957</v>
      </c>
      <c r="AW256" s="328">
        <f t="shared" si="134"/>
        <v>10.023314511814668</v>
      </c>
      <c r="AX256" s="328">
        <f t="shared" si="134"/>
        <v>10.527355375274894</v>
      </c>
    </row>
    <row r="257" spans="1:50" x14ac:dyDescent="0.2">
      <c r="A257" s="11" t="s">
        <v>364</v>
      </c>
      <c r="B257" s="328">
        <f t="shared" ref="B257:AG257" si="135">100*B157/B$4</f>
        <v>2.3211250412915794</v>
      </c>
      <c r="C257" s="328">
        <f t="shared" si="135"/>
        <v>1.7482877778873329</v>
      </c>
      <c r="D257" s="328">
        <f t="shared" si="135"/>
        <v>1.680213517724342</v>
      </c>
      <c r="E257" s="328">
        <f t="shared" si="135"/>
        <v>1.7453749480505638</v>
      </c>
      <c r="F257" s="328">
        <f t="shared" si="135"/>
        <v>2.4092367262142838</v>
      </c>
      <c r="G257" s="328">
        <f t="shared" si="135"/>
        <v>1.8095366843448304</v>
      </c>
      <c r="H257" s="328">
        <f t="shared" si="135"/>
        <v>1.7367178820009841</v>
      </c>
      <c r="I257" s="328">
        <f t="shared" si="135"/>
        <v>1.8972696033907075</v>
      </c>
      <c r="J257" s="328">
        <f t="shared" si="135"/>
        <v>2.4565539238305893</v>
      </c>
      <c r="K257" s="328">
        <f t="shared" si="135"/>
        <v>1.8746794384740255</v>
      </c>
      <c r="L257" s="328">
        <f t="shared" si="135"/>
        <v>1.7653732228343211</v>
      </c>
      <c r="M257" s="328">
        <f t="shared" si="135"/>
        <v>1.9516953980016027</v>
      </c>
      <c r="N257" s="328">
        <f t="shared" si="135"/>
        <v>2.4647437475217204</v>
      </c>
      <c r="O257" s="328">
        <f t="shared" si="135"/>
        <v>1.9356221290768063</v>
      </c>
      <c r="P257" s="328">
        <f t="shared" si="135"/>
        <v>1.8434016852966415</v>
      </c>
      <c r="Q257" s="328">
        <f t="shared" si="135"/>
        <v>1.921857660502357</v>
      </c>
      <c r="R257" s="328">
        <f t="shared" si="135"/>
        <v>2.4990289319379424</v>
      </c>
      <c r="S257" s="328">
        <f t="shared" si="135"/>
        <v>1.9600279583877536</v>
      </c>
      <c r="T257" s="328">
        <f t="shared" si="135"/>
        <v>1.9151711241822222</v>
      </c>
      <c r="U257" s="328">
        <f t="shared" si="135"/>
        <v>1.9956844721828071</v>
      </c>
      <c r="V257" s="328">
        <f t="shared" si="135"/>
        <v>2.5914642279355276</v>
      </c>
      <c r="W257" s="328">
        <f t="shared" si="135"/>
        <v>2.0499902489270734</v>
      </c>
      <c r="X257" s="328">
        <f t="shared" si="135"/>
        <v>1.9165778415054584</v>
      </c>
      <c r="Y257" s="328">
        <f t="shared" si="135"/>
        <v>2.1746426124425353</v>
      </c>
      <c r="Z257" s="328">
        <f t="shared" si="135"/>
        <v>2.6675879897235948</v>
      </c>
      <c r="AA257" s="328">
        <f t="shared" si="135"/>
        <v>2.0812890877401293</v>
      </c>
      <c r="AB257" s="328">
        <f t="shared" si="135"/>
        <v>1.9537776515710936</v>
      </c>
      <c r="AC257" s="328">
        <f t="shared" si="135"/>
        <v>2.0425140564674162</v>
      </c>
      <c r="AD257" s="328">
        <f t="shared" si="135"/>
        <v>2.652997590449595</v>
      </c>
      <c r="AE257" s="328">
        <f t="shared" si="135"/>
        <v>2.1126058158732413</v>
      </c>
      <c r="AF257" s="328">
        <f t="shared" si="135"/>
        <v>2.0587101584165119</v>
      </c>
      <c r="AG257" s="328">
        <f t="shared" si="135"/>
        <v>2.1198478831538261</v>
      </c>
      <c r="AH257" s="328">
        <f t="shared" ref="AH257:AX257" si="136">100*AH157/AH$4</f>
        <v>2.7349681560362744</v>
      </c>
      <c r="AI257" s="328">
        <f t="shared" si="136"/>
        <v>2.2728848611730137</v>
      </c>
      <c r="AJ257" s="328">
        <f t="shared" si="136"/>
        <v>2.1583036366074313</v>
      </c>
      <c r="AK257" s="328">
        <f t="shared" si="136"/>
        <v>2.2008614828094468</v>
      </c>
      <c r="AL257" s="328">
        <f t="shared" si="136"/>
        <v>2.9233517083406975</v>
      </c>
      <c r="AM257" s="328">
        <f t="shared" si="136"/>
        <v>2.3895974088672358</v>
      </c>
      <c r="AN257" s="328">
        <f t="shared" si="136"/>
        <v>2.2562218210920482</v>
      </c>
      <c r="AO257" s="328">
        <f t="shared" si="136"/>
        <v>2.3500357807033012</v>
      </c>
      <c r="AP257" s="328">
        <f t="shared" si="136"/>
        <v>3.0735711528200289</v>
      </c>
      <c r="AQ257" s="328">
        <f t="shared" si="136"/>
        <v>2.1586080009354043</v>
      </c>
      <c r="AR257" s="328">
        <f t="shared" si="136"/>
        <v>2.4205996391435813</v>
      </c>
      <c r="AS257" s="328">
        <f t="shared" si="136"/>
        <v>2.2945386747743184</v>
      </c>
      <c r="AT257" s="328">
        <f t="shared" si="136"/>
        <v>2.913444306144132</v>
      </c>
      <c r="AU257" s="328">
        <f t="shared" si="136"/>
        <v>2.2746981714031045</v>
      </c>
      <c r="AV257" s="328">
        <f t="shared" si="136"/>
        <v>2.3970686314235605</v>
      </c>
      <c r="AW257" s="328">
        <f t="shared" si="136"/>
        <v>2.6135121360364999</v>
      </c>
      <c r="AX257" s="328">
        <f t="shared" si="136"/>
        <v>3.0638632813678552</v>
      </c>
    </row>
    <row r="258" spans="1:50" x14ac:dyDescent="0.2">
      <c r="A258" s="320" t="s">
        <v>923</v>
      </c>
      <c r="B258" s="329">
        <f t="shared" ref="B258:AG258" si="137">100*B158/B$4</f>
        <v>0</v>
      </c>
      <c r="C258" s="329">
        <f t="shared" si="137"/>
        <v>0</v>
      </c>
      <c r="D258" s="329">
        <f t="shared" si="137"/>
        <v>0</v>
      </c>
      <c r="E258" s="329">
        <f t="shared" si="137"/>
        <v>0</v>
      </c>
      <c r="F258" s="329">
        <f t="shared" si="137"/>
        <v>0</v>
      </c>
      <c r="G258" s="329">
        <f t="shared" si="137"/>
        <v>0</v>
      </c>
      <c r="H258" s="329">
        <f t="shared" si="137"/>
        <v>0</v>
      </c>
      <c r="I258" s="329">
        <f t="shared" si="137"/>
        <v>0</v>
      </c>
      <c r="J258" s="329">
        <f t="shared" si="137"/>
        <v>0</v>
      </c>
      <c r="K258" s="329">
        <f t="shared" si="137"/>
        <v>0</v>
      </c>
      <c r="L258" s="329">
        <f t="shared" si="137"/>
        <v>0</v>
      </c>
      <c r="M258" s="329">
        <f t="shared" si="137"/>
        <v>0</v>
      </c>
      <c r="N258" s="329">
        <f t="shared" si="137"/>
        <v>0</v>
      </c>
      <c r="O258" s="329">
        <f t="shared" si="137"/>
        <v>0</v>
      </c>
      <c r="P258" s="329">
        <f t="shared" si="137"/>
        <v>0</v>
      </c>
      <c r="Q258" s="329">
        <f t="shared" si="137"/>
        <v>0</v>
      </c>
      <c r="R258" s="329">
        <f t="shared" si="137"/>
        <v>0</v>
      </c>
      <c r="S258" s="329">
        <f t="shared" si="137"/>
        <v>0</v>
      </c>
      <c r="T258" s="329">
        <f t="shared" si="137"/>
        <v>0</v>
      </c>
      <c r="U258" s="329">
        <f t="shared" si="137"/>
        <v>0</v>
      </c>
      <c r="V258" s="329">
        <f t="shared" si="137"/>
        <v>0</v>
      </c>
      <c r="W258" s="329">
        <f t="shared" si="137"/>
        <v>0</v>
      </c>
      <c r="X258" s="329">
        <f t="shared" si="137"/>
        <v>0</v>
      </c>
      <c r="Y258" s="329">
        <f t="shared" si="137"/>
        <v>0</v>
      </c>
      <c r="Z258" s="329">
        <f t="shared" si="137"/>
        <v>0</v>
      </c>
      <c r="AA258" s="329">
        <f t="shared" si="137"/>
        <v>0</v>
      </c>
      <c r="AB258" s="329">
        <f t="shared" si="137"/>
        <v>0</v>
      </c>
      <c r="AC258" s="329">
        <f t="shared" si="137"/>
        <v>0</v>
      </c>
      <c r="AD258" s="329">
        <f t="shared" si="137"/>
        <v>0</v>
      </c>
      <c r="AE258" s="329">
        <f t="shared" si="137"/>
        <v>0</v>
      </c>
      <c r="AF258" s="329">
        <f t="shared" si="137"/>
        <v>0</v>
      </c>
      <c r="AG258" s="329">
        <f t="shared" si="137"/>
        <v>0</v>
      </c>
      <c r="AH258" s="329">
        <f t="shared" ref="AH258:AX258" si="138">100*AH158/AH$4</f>
        <v>0</v>
      </c>
      <c r="AI258" s="329">
        <f t="shared" si="138"/>
        <v>0</v>
      </c>
      <c r="AJ258" s="329">
        <f t="shared" si="138"/>
        <v>0</v>
      </c>
      <c r="AK258" s="329">
        <f t="shared" si="138"/>
        <v>0</v>
      </c>
      <c r="AL258" s="329">
        <f t="shared" si="138"/>
        <v>0</v>
      </c>
      <c r="AM258" s="329">
        <f t="shared" si="138"/>
        <v>0</v>
      </c>
      <c r="AN258" s="329">
        <f t="shared" si="138"/>
        <v>0</v>
      </c>
      <c r="AO258" s="329">
        <f t="shared" si="138"/>
        <v>0</v>
      </c>
      <c r="AP258" s="329">
        <f t="shared" si="138"/>
        <v>0</v>
      </c>
      <c r="AQ258" s="329">
        <f t="shared" si="138"/>
        <v>0</v>
      </c>
      <c r="AR258" s="329">
        <f t="shared" si="138"/>
        <v>0</v>
      </c>
      <c r="AS258" s="329">
        <f t="shared" si="138"/>
        <v>0</v>
      </c>
      <c r="AT258" s="329">
        <f t="shared" si="138"/>
        <v>0</v>
      </c>
      <c r="AU258" s="329">
        <f t="shared" si="138"/>
        <v>0</v>
      </c>
      <c r="AV258" s="329">
        <f t="shared" si="138"/>
        <v>0</v>
      </c>
      <c r="AW258" s="329">
        <f t="shared" si="138"/>
        <v>0</v>
      </c>
      <c r="AX258" s="329">
        <f t="shared" si="138"/>
        <v>0</v>
      </c>
    </row>
    <row r="259" spans="1:50" x14ac:dyDescent="0.2">
      <c r="A259" s="322" t="s">
        <v>906</v>
      </c>
      <c r="B259" s="324">
        <f t="shared" ref="B259:AG259" si="139">100*B159/B$4</f>
        <v>3.018317795118973</v>
      </c>
      <c r="C259" s="324">
        <f t="shared" si="139"/>
        <v>3.1613682646179972</v>
      </c>
      <c r="D259" s="324">
        <f t="shared" si="139"/>
        <v>3.8335509256076676</v>
      </c>
      <c r="E259" s="324">
        <f t="shared" si="139"/>
        <v>2.7138914813131492</v>
      </c>
      <c r="F259" s="324">
        <f t="shared" si="139"/>
        <v>2.9178297143299745</v>
      </c>
      <c r="G259" s="324">
        <f t="shared" si="139"/>
        <v>2.992280577694336</v>
      </c>
      <c r="H259" s="324">
        <f t="shared" si="139"/>
        <v>3.252529948103871</v>
      </c>
      <c r="I259" s="324">
        <f t="shared" si="139"/>
        <v>2.4437128995140345</v>
      </c>
      <c r="J259" s="324">
        <f t="shared" si="139"/>
        <v>3.0877297966036434</v>
      </c>
      <c r="K259" s="324">
        <f t="shared" si="139"/>
        <v>2.6571682632199716</v>
      </c>
      <c r="L259" s="324">
        <f t="shared" si="139"/>
        <v>4.412402415796886</v>
      </c>
      <c r="M259" s="324">
        <f t="shared" si="139"/>
        <v>3.4527883521152889</v>
      </c>
      <c r="N259" s="324">
        <f t="shared" si="139"/>
        <v>2.8014870322566141</v>
      </c>
      <c r="O259" s="324">
        <f t="shared" si="139"/>
        <v>3.4538962788516567</v>
      </c>
      <c r="P259" s="324">
        <f t="shared" si="139"/>
        <v>3.1763771285328914</v>
      </c>
      <c r="Q259" s="324">
        <f t="shared" si="139"/>
        <v>4.1809582162300236</v>
      </c>
      <c r="R259" s="324">
        <f t="shared" si="139"/>
        <v>2.9311352967246442</v>
      </c>
      <c r="S259" s="324">
        <f t="shared" si="139"/>
        <v>2.7108665627882211</v>
      </c>
      <c r="T259" s="324">
        <f t="shared" si="139"/>
        <v>2.9563364065707014</v>
      </c>
      <c r="U259" s="324">
        <f t="shared" si="139"/>
        <v>2.6199127091193026</v>
      </c>
      <c r="V259" s="324">
        <f t="shared" si="139"/>
        <v>2.3414948044154715</v>
      </c>
      <c r="W259" s="324">
        <f t="shared" si="139"/>
        <v>3.1715039212827527</v>
      </c>
      <c r="X259" s="324">
        <f t="shared" si="139"/>
        <v>3.1260551149216429</v>
      </c>
      <c r="Y259" s="324">
        <f t="shared" si="139"/>
        <v>3.2522458608204108</v>
      </c>
      <c r="Z259" s="324">
        <f t="shared" si="139"/>
        <v>3.3423859484099365</v>
      </c>
      <c r="AA259" s="324">
        <f t="shared" si="139"/>
        <v>2.4882919263307457</v>
      </c>
      <c r="AB259" s="324">
        <f t="shared" si="139"/>
        <v>2.7290632295089741</v>
      </c>
      <c r="AC259" s="324">
        <f t="shared" si="139"/>
        <v>3.757058417292825</v>
      </c>
      <c r="AD259" s="324">
        <f t="shared" si="139"/>
        <v>2.9317807059826553</v>
      </c>
      <c r="AE259" s="324">
        <f t="shared" si="139"/>
        <v>2.7205967903541808</v>
      </c>
      <c r="AF259" s="324">
        <f t="shared" si="139"/>
        <v>3.1916412920891029</v>
      </c>
      <c r="AG259" s="324">
        <f t="shared" si="139"/>
        <v>2.9933239347174196</v>
      </c>
      <c r="AH259" s="324">
        <f t="shared" ref="AH259:AX259" si="140">100*AH159/AH$4</f>
        <v>3.06383525919078</v>
      </c>
      <c r="AI259" s="324">
        <f t="shared" si="140"/>
        <v>3.2332711039148849</v>
      </c>
      <c r="AJ259" s="324">
        <f t="shared" si="140"/>
        <v>3.3028407215724109</v>
      </c>
      <c r="AK259" s="324">
        <f t="shared" si="140"/>
        <v>3.4147884042385104</v>
      </c>
      <c r="AL259" s="324">
        <f t="shared" si="140"/>
        <v>3.3759486684756408</v>
      </c>
      <c r="AM259" s="324">
        <f t="shared" si="140"/>
        <v>3.302110779872184</v>
      </c>
      <c r="AN259" s="324">
        <f t="shared" si="140"/>
        <v>3.5452924565594945</v>
      </c>
      <c r="AO259" s="324">
        <f t="shared" si="140"/>
        <v>8.290034874935845</v>
      </c>
      <c r="AP259" s="324">
        <f t="shared" si="140"/>
        <v>4.1575977712276897</v>
      </c>
      <c r="AQ259" s="324">
        <f t="shared" si="140"/>
        <v>2.3516511607927053</v>
      </c>
      <c r="AR259" s="324">
        <f t="shared" si="140"/>
        <v>2.4909382852027937</v>
      </c>
      <c r="AS259" s="324">
        <f t="shared" si="140"/>
        <v>2.4711142145797083</v>
      </c>
      <c r="AT259" s="324">
        <f t="shared" si="140"/>
        <v>3.6907785368623776</v>
      </c>
      <c r="AU259" s="324">
        <f t="shared" si="140"/>
        <v>3.6905667672933968</v>
      </c>
      <c r="AV259" s="324">
        <f t="shared" si="140"/>
        <v>4.4801358759680054</v>
      </c>
      <c r="AW259" s="324">
        <f t="shared" si="140"/>
        <v>4.2115276574856644</v>
      </c>
      <c r="AX259" s="324">
        <f t="shared" si="140"/>
        <v>4.2127537948473819</v>
      </c>
    </row>
    <row r="260" spans="1:50" x14ac:dyDescent="0.2">
      <c r="A260" s="11" t="s">
        <v>241</v>
      </c>
      <c r="B260" s="328">
        <f t="shared" ref="B260:AG260" si="141">100*B160/B$4</f>
        <v>1.7260400462050303</v>
      </c>
      <c r="C260" s="328">
        <f t="shared" si="141"/>
        <v>2.0743010192692859</v>
      </c>
      <c r="D260" s="328">
        <f t="shared" si="141"/>
        <v>2.6628229743259828</v>
      </c>
      <c r="E260" s="328">
        <f t="shared" si="141"/>
        <v>1.7953573578397344</v>
      </c>
      <c r="F260" s="328">
        <f t="shared" si="141"/>
        <v>1.646365401839196</v>
      </c>
      <c r="G260" s="328">
        <f t="shared" si="141"/>
        <v>2.0241571808932073</v>
      </c>
      <c r="H260" s="328">
        <f t="shared" si="141"/>
        <v>2.0739770447923012</v>
      </c>
      <c r="I260" s="328">
        <f t="shared" si="141"/>
        <v>1.5727215603624731</v>
      </c>
      <c r="J260" s="328">
        <f t="shared" si="141"/>
        <v>1.9705538299304191</v>
      </c>
      <c r="K260" s="328">
        <f t="shared" si="141"/>
        <v>1.8129914097017725</v>
      </c>
      <c r="L260" s="328">
        <f t="shared" si="141"/>
        <v>3.3518201156935397</v>
      </c>
      <c r="M260" s="328">
        <f t="shared" si="141"/>
        <v>2.5920268731357838</v>
      </c>
      <c r="N260" s="328">
        <f t="shared" si="141"/>
        <v>1.6837624416827144</v>
      </c>
      <c r="O260" s="328">
        <f t="shared" si="141"/>
        <v>2.2476976440159544</v>
      </c>
      <c r="P260" s="328">
        <f t="shared" si="141"/>
        <v>2.1551844333599384</v>
      </c>
      <c r="Q260" s="328">
        <f t="shared" si="141"/>
        <v>3.0256098751393581</v>
      </c>
      <c r="R260" s="328">
        <f t="shared" si="141"/>
        <v>1.8408562585579564</v>
      </c>
      <c r="S260" s="328">
        <f t="shared" si="141"/>
        <v>1.7757987920470273</v>
      </c>
      <c r="T260" s="328">
        <f t="shared" si="141"/>
        <v>1.9477247957429626</v>
      </c>
      <c r="U260" s="328">
        <f t="shared" si="141"/>
        <v>1.4733075940381026</v>
      </c>
      <c r="V260" s="328">
        <f t="shared" si="141"/>
        <v>1.1649868624018993</v>
      </c>
      <c r="W260" s="328">
        <f t="shared" si="141"/>
        <v>1.6815183326312293</v>
      </c>
      <c r="X260" s="328">
        <f t="shared" si="141"/>
        <v>1.8052509851488021</v>
      </c>
      <c r="Y260" s="328">
        <f t="shared" si="141"/>
        <v>1.7249972308643826</v>
      </c>
      <c r="Z260" s="328">
        <f t="shared" si="141"/>
        <v>1.9855309211906171</v>
      </c>
      <c r="AA260" s="328">
        <f t="shared" si="141"/>
        <v>1.3626649708728571</v>
      </c>
      <c r="AB260" s="328">
        <f t="shared" si="141"/>
        <v>1.4821229260459217</v>
      </c>
      <c r="AC260" s="328">
        <f t="shared" si="141"/>
        <v>2.6768561398990811</v>
      </c>
      <c r="AD260" s="328">
        <f t="shared" si="141"/>
        <v>1.5474297065457066</v>
      </c>
      <c r="AE260" s="328">
        <f t="shared" si="141"/>
        <v>1.6020480911927417</v>
      </c>
      <c r="AF260" s="328">
        <f t="shared" si="141"/>
        <v>1.9541681146250562</v>
      </c>
      <c r="AG260" s="328">
        <f t="shared" si="141"/>
        <v>1.8469667955148563</v>
      </c>
      <c r="AH260" s="328">
        <f t="shared" ref="AH260:AX260" si="142">100*AH160/AH$4</f>
        <v>1.8761632504037815</v>
      </c>
      <c r="AI260" s="328">
        <f t="shared" si="142"/>
        <v>2.130926133680012</v>
      </c>
      <c r="AJ260" s="328">
        <f t="shared" si="142"/>
        <v>2.2392326606354902</v>
      </c>
      <c r="AK260" s="328">
        <f t="shared" si="142"/>
        <v>2.3973065120593309</v>
      </c>
      <c r="AL260" s="328">
        <f t="shared" si="142"/>
        <v>1.7773084192261406</v>
      </c>
      <c r="AM260" s="328">
        <f t="shared" si="142"/>
        <v>2.0053041275517236</v>
      </c>
      <c r="AN260" s="328">
        <f t="shared" si="142"/>
        <v>2.1862318076253091</v>
      </c>
      <c r="AO260" s="328">
        <f t="shared" si="142"/>
        <v>6.503631576484751</v>
      </c>
      <c r="AP260" s="328">
        <f t="shared" si="142"/>
        <v>1.9893169698167661</v>
      </c>
      <c r="AQ260" s="328">
        <f t="shared" si="142"/>
        <v>1.5297978246878858</v>
      </c>
      <c r="AR260" s="328">
        <f t="shared" si="142"/>
        <v>1.4848755374125777</v>
      </c>
      <c r="AS260" s="328">
        <f t="shared" si="142"/>
        <v>1.7097776248207686</v>
      </c>
      <c r="AT260" s="328">
        <f t="shared" si="142"/>
        <v>1.9634865194391942</v>
      </c>
      <c r="AU260" s="328">
        <f t="shared" si="142"/>
        <v>2.6088162595829307</v>
      </c>
      <c r="AV260" s="328">
        <f t="shared" si="142"/>
        <v>2.3669943590851332</v>
      </c>
      <c r="AW260" s="328">
        <f t="shared" si="142"/>
        <v>3.086582531875361</v>
      </c>
      <c r="AX260" s="328">
        <f t="shared" si="142"/>
        <v>3.047832134327602</v>
      </c>
    </row>
    <row r="261" spans="1:50" x14ac:dyDescent="0.2">
      <c r="A261" s="11" t="s">
        <v>916</v>
      </c>
      <c r="B261" s="328">
        <f t="shared" ref="B261:AG261" si="143">100*B161/B$4</f>
        <v>7.0048186367419658E-8</v>
      </c>
      <c r="C261" s="328">
        <f t="shared" si="143"/>
        <v>6.9254190159497978E-8</v>
      </c>
      <c r="D261" s="328">
        <f t="shared" si="143"/>
        <v>6.6790226120655096E-8</v>
      </c>
      <c r="E261" s="328">
        <f t="shared" si="143"/>
        <v>1.0012691502287865E-7</v>
      </c>
      <c r="F261" s="328">
        <f t="shared" si="143"/>
        <v>9.2191309428552538E-8</v>
      </c>
      <c r="G261" s="328">
        <f t="shared" si="143"/>
        <v>9.5971796345686807E-8</v>
      </c>
      <c r="H261" s="328">
        <f t="shared" si="143"/>
        <v>1.4012745539158365E-7</v>
      </c>
      <c r="I261" s="328">
        <f t="shared" si="143"/>
        <v>1.2588029025519838E-7</v>
      </c>
      <c r="J261" s="328">
        <f t="shared" si="143"/>
        <v>1.7527038419443532E-7</v>
      </c>
      <c r="K261" s="328">
        <f t="shared" si="143"/>
        <v>1.7624603539804815E-7</v>
      </c>
      <c r="L261" s="328">
        <f t="shared" si="143"/>
        <v>1.9070970672767884E-7</v>
      </c>
      <c r="M261" s="328">
        <f t="shared" si="143"/>
        <v>5.2361280535017499E-6</v>
      </c>
      <c r="N261" s="328">
        <f t="shared" si="143"/>
        <v>3.0929528496745888E-8</v>
      </c>
      <c r="O261" s="328">
        <f t="shared" si="143"/>
        <v>3.4021875618368967E-8</v>
      </c>
      <c r="P261" s="328">
        <f t="shared" si="143"/>
        <v>3.2707977459444316E-8</v>
      </c>
      <c r="Q261" s="328">
        <f t="shared" si="143"/>
        <v>1.2192189531783274E-7</v>
      </c>
      <c r="R261" s="328">
        <f t="shared" si="143"/>
        <v>0</v>
      </c>
      <c r="S261" s="328">
        <f t="shared" si="143"/>
        <v>0</v>
      </c>
      <c r="T261" s="328">
        <f t="shared" si="143"/>
        <v>0</v>
      </c>
      <c r="U261" s="328">
        <f t="shared" si="143"/>
        <v>0</v>
      </c>
      <c r="V261" s="328">
        <f t="shared" si="143"/>
        <v>1.8647154853531096E-3</v>
      </c>
      <c r="W261" s="328">
        <f t="shared" si="143"/>
        <v>1.1329244106873457E-3</v>
      </c>
      <c r="X261" s="328">
        <f t="shared" si="143"/>
        <v>1.2000733389742927E-3</v>
      </c>
      <c r="Y261" s="328">
        <f t="shared" si="143"/>
        <v>1.7118301614224977E-3</v>
      </c>
      <c r="Z261" s="328">
        <f t="shared" si="143"/>
        <v>1.8279454464007656E-3</v>
      </c>
      <c r="AA261" s="328">
        <f t="shared" si="143"/>
        <v>1.4859937630152522E-3</v>
      </c>
      <c r="AB261" s="328">
        <f t="shared" si="143"/>
        <v>2.2636123026626414E-3</v>
      </c>
      <c r="AC261" s="328">
        <f t="shared" si="143"/>
        <v>3.5102347882334157E-3</v>
      </c>
      <c r="AD261" s="328">
        <f t="shared" si="143"/>
        <v>6.1395369376466358E-3</v>
      </c>
      <c r="AE261" s="328">
        <f t="shared" si="143"/>
        <v>4.2079654575734385E-3</v>
      </c>
      <c r="AF261" s="328">
        <f t="shared" si="143"/>
        <v>3.8281171860708035E-3</v>
      </c>
      <c r="AG261" s="328">
        <f t="shared" si="143"/>
        <v>2.2725756546882847E-3</v>
      </c>
      <c r="AH261" s="328">
        <f t="shared" ref="AH261:AX261" si="144">100*AH161/AH$4</f>
        <v>4.8213679563591585E-4</v>
      </c>
      <c r="AI261" s="328">
        <f t="shared" si="144"/>
        <v>4.4925305059242922E-4</v>
      </c>
      <c r="AJ261" s="328">
        <f t="shared" si="144"/>
        <v>8.5975534164380485E-4</v>
      </c>
      <c r="AK261" s="328">
        <f t="shared" si="144"/>
        <v>1.3335258657192939E-3</v>
      </c>
      <c r="AL261" s="328">
        <f t="shared" si="144"/>
        <v>0.1580400641056415</v>
      </c>
      <c r="AM261" s="328">
        <f t="shared" si="144"/>
        <v>0.10822994153904308</v>
      </c>
      <c r="AN261" s="328">
        <f t="shared" si="144"/>
        <v>0.12267778832084754</v>
      </c>
      <c r="AO261" s="328">
        <f t="shared" si="144"/>
        <v>0.49496228718687413</v>
      </c>
      <c r="AP261" s="328">
        <f t="shared" si="144"/>
        <v>6.5035948470187135E-3</v>
      </c>
      <c r="AQ261" s="328">
        <f t="shared" si="144"/>
        <v>8.6945282936809892E-3</v>
      </c>
      <c r="AR261" s="328">
        <f t="shared" si="144"/>
        <v>7.4494330680421258E-3</v>
      </c>
      <c r="AS261" s="328">
        <f t="shared" si="144"/>
        <v>1.7690489501095329E-2</v>
      </c>
      <c r="AT261" s="328">
        <f t="shared" si="144"/>
        <v>0</v>
      </c>
      <c r="AU261" s="328">
        <f t="shared" si="144"/>
        <v>0</v>
      </c>
      <c r="AV261" s="328">
        <f t="shared" si="144"/>
        <v>0</v>
      </c>
      <c r="AW261" s="328">
        <f t="shared" si="144"/>
        <v>0</v>
      </c>
      <c r="AX261" s="328">
        <f t="shared" si="144"/>
        <v>0</v>
      </c>
    </row>
    <row r="262" spans="1:50" x14ac:dyDescent="0.2">
      <c r="A262" s="11" t="s">
        <v>363</v>
      </c>
      <c r="B262" s="328">
        <f t="shared" ref="B262:AG262" si="145">100*B162/B$4</f>
        <v>0.77148177926364314</v>
      </c>
      <c r="C262" s="328">
        <f t="shared" si="145"/>
        <v>0.74847706294677863</v>
      </c>
      <c r="D262" s="328">
        <f t="shared" si="145"/>
        <v>0.73136111307924834</v>
      </c>
      <c r="E262" s="328">
        <f t="shared" si="145"/>
        <v>0.59345325013087513</v>
      </c>
      <c r="F262" s="328">
        <f t="shared" si="145"/>
        <v>0.78665218755842725</v>
      </c>
      <c r="G262" s="328">
        <f t="shared" si="145"/>
        <v>0.61283116091085665</v>
      </c>
      <c r="H262" s="328">
        <f t="shared" si="145"/>
        <v>0.78873514419673096</v>
      </c>
      <c r="I262" s="328">
        <f t="shared" si="145"/>
        <v>0.56558858306156556</v>
      </c>
      <c r="J262" s="328">
        <f t="shared" si="145"/>
        <v>0.7198148909510983</v>
      </c>
      <c r="K262" s="328">
        <f t="shared" si="145"/>
        <v>0.55874377224571181</v>
      </c>
      <c r="L262" s="328">
        <f t="shared" si="145"/>
        <v>0.73162479000252789</v>
      </c>
      <c r="M262" s="328">
        <f t="shared" si="145"/>
        <v>0.58227758620005854</v>
      </c>
      <c r="N262" s="328">
        <f t="shared" si="145"/>
        <v>0.69647121848979632</v>
      </c>
      <c r="O262" s="328">
        <f t="shared" si="145"/>
        <v>0.82258970715347501</v>
      </c>
      <c r="P262" s="328">
        <f t="shared" si="145"/>
        <v>0.61632026206719837</v>
      </c>
      <c r="Q262" s="328">
        <f t="shared" si="145"/>
        <v>0.87770614583729067</v>
      </c>
      <c r="R262" s="328">
        <f t="shared" si="145"/>
        <v>0.65317234707212413</v>
      </c>
      <c r="S262" s="328">
        <f t="shared" si="145"/>
        <v>0.61705556400620398</v>
      </c>
      <c r="T262" s="328">
        <f t="shared" si="145"/>
        <v>0.67086014691003915</v>
      </c>
      <c r="U262" s="328">
        <f t="shared" si="145"/>
        <v>0.74516741751612892</v>
      </c>
      <c r="V262" s="328">
        <f t="shared" si="145"/>
        <v>0.75887610366850078</v>
      </c>
      <c r="W262" s="328">
        <f t="shared" si="145"/>
        <v>1.0563674253745192</v>
      </c>
      <c r="X262" s="328">
        <f t="shared" si="145"/>
        <v>0.92524422577030474</v>
      </c>
      <c r="Y262" s="328">
        <f t="shared" si="145"/>
        <v>0.96063854041250996</v>
      </c>
      <c r="Z262" s="328">
        <f t="shared" si="145"/>
        <v>0.8547200694058662</v>
      </c>
      <c r="AA262" s="328">
        <f t="shared" si="145"/>
        <v>0.66695389145050388</v>
      </c>
      <c r="AB262" s="328">
        <f t="shared" si="145"/>
        <v>0.76277703145421105</v>
      </c>
      <c r="AC262" s="328">
        <f t="shared" si="145"/>
        <v>0.80141492380927171</v>
      </c>
      <c r="AD262" s="328">
        <f t="shared" si="145"/>
        <v>0.9221567129716588</v>
      </c>
      <c r="AE262" s="328">
        <f t="shared" si="145"/>
        <v>0.78587914526018698</v>
      </c>
      <c r="AF262" s="328">
        <f t="shared" si="145"/>
        <v>0.7425660990327545</v>
      </c>
      <c r="AG262" s="328">
        <f t="shared" si="145"/>
        <v>0.74046915991657358</v>
      </c>
      <c r="AH262" s="328">
        <f t="shared" ref="AH262:AX262" si="146">100*AH162/AH$4</f>
        <v>0.68686687353517972</v>
      </c>
      <c r="AI262" s="328">
        <f t="shared" si="146"/>
        <v>0.65286129108228663</v>
      </c>
      <c r="AJ262" s="328">
        <f t="shared" si="146"/>
        <v>0.67714515209003212</v>
      </c>
      <c r="AK262" s="328">
        <f t="shared" si="146"/>
        <v>0.66509546041101864</v>
      </c>
      <c r="AL262" s="328">
        <f t="shared" si="146"/>
        <v>0.76821206132200992</v>
      </c>
      <c r="AM262" s="328">
        <f t="shared" si="146"/>
        <v>0.72442503818014159</v>
      </c>
      <c r="AN262" s="328">
        <f t="shared" si="146"/>
        <v>0.74535158684162295</v>
      </c>
      <c r="AO262" s="328">
        <f t="shared" si="146"/>
        <v>0.73846658381945907</v>
      </c>
      <c r="AP262" s="328">
        <f t="shared" si="146"/>
        <v>0.81057311378023855</v>
      </c>
      <c r="AQ262" s="328">
        <f t="shared" si="146"/>
        <v>0.70070777008923424</v>
      </c>
      <c r="AR262" s="328">
        <f t="shared" si="146"/>
        <v>0.66180638834856031</v>
      </c>
      <c r="AS262" s="328">
        <f t="shared" si="146"/>
        <v>0.68489098977481877</v>
      </c>
      <c r="AT262" s="328">
        <f t="shared" si="146"/>
        <v>0.67644259910648574</v>
      </c>
      <c r="AU262" s="328">
        <f t="shared" si="146"/>
        <v>0.74286305230345862</v>
      </c>
      <c r="AV262" s="328">
        <f t="shared" si="146"/>
        <v>1.480036205692818</v>
      </c>
      <c r="AW262" s="328">
        <f t="shared" si="146"/>
        <v>0.97558458552316429</v>
      </c>
      <c r="AX262" s="328">
        <f t="shared" si="146"/>
        <v>0.79697440581185508</v>
      </c>
    </row>
    <row r="263" spans="1:50" x14ac:dyDescent="0.2">
      <c r="A263" s="11" t="s">
        <v>364</v>
      </c>
      <c r="B263" s="328">
        <f t="shared" ref="B263:AG263" si="147">100*B163/B$4</f>
        <v>0.52079589960211359</v>
      </c>
      <c r="C263" s="328">
        <f t="shared" si="147"/>
        <v>0.33859011314774284</v>
      </c>
      <c r="D263" s="328">
        <f t="shared" si="147"/>
        <v>0.43936677141221064</v>
      </c>
      <c r="E263" s="328">
        <f t="shared" si="147"/>
        <v>0.32508077321562501</v>
      </c>
      <c r="F263" s="328">
        <f t="shared" si="147"/>
        <v>0.48481203274104184</v>
      </c>
      <c r="G263" s="328">
        <f t="shared" si="147"/>
        <v>0.35529213991847552</v>
      </c>
      <c r="H263" s="328">
        <f t="shared" si="147"/>
        <v>0.38981761898738326</v>
      </c>
      <c r="I263" s="328">
        <f t="shared" si="147"/>
        <v>0.30540263020970532</v>
      </c>
      <c r="J263" s="328">
        <f t="shared" si="147"/>
        <v>0.39736090045174227</v>
      </c>
      <c r="K263" s="328">
        <f t="shared" si="147"/>
        <v>0.28543290502645163</v>
      </c>
      <c r="L263" s="328">
        <f t="shared" si="147"/>
        <v>0.32895731939111089</v>
      </c>
      <c r="M263" s="328">
        <f t="shared" si="147"/>
        <v>0.27847865665139288</v>
      </c>
      <c r="N263" s="328">
        <f t="shared" si="147"/>
        <v>0.4212533411545753</v>
      </c>
      <c r="O263" s="328">
        <f t="shared" si="147"/>
        <v>0.38360889366035172</v>
      </c>
      <c r="P263" s="328">
        <f t="shared" si="147"/>
        <v>0.40487240039777733</v>
      </c>
      <c r="Q263" s="328">
        <f t="shared" si="147"/>
        <v>0.27764207333148061</v>
      </c>
      <c r="R263" s="328">
        <f t="shared" si="147"/>
        <v>0.43710669109456413</v>
      </c>
      <c r="S263" s="328">
        <f t="shared" si="147"/>
        <v>0.31801220673498964</v>
      </c>
      <c r="T263" s="328">
        <f t="shared" si="147"/>
        <v>0.33775146391769961</v>
      </c>
      <c r="U263" s="328">
        <f t="shared" si="147"/>
        <v>0.40143769756507153</v>
      </c>
      <c r="V263" s="328">
        <f t="shared" si="147"/>
        <v>0.41576712285971829</v>
      </c>
      <c r="W263" s="328">
        <f t="shared" si="147"/>
        <v>0.4324852388663169</v>
      </c>
      <c r="X263" s="328">
        <f t="shared" si="147"/>
        <v>0.39435983066356139</v>
      </c>
      <c r="Y263" s="328">
        <f t="shared" si="147"/>
        <v>0.56489825938209537</v>
      </c>
      <c r="Z263" s="328">
        <f t="shared" si="147"/>
        <v>0.50030701236705244</v>
      </c>
      <c r="AA263" s="328">
        <f t="shared" si="147"/>
        <v>0.457187070244369</v>
      </c>
      <c r="AB263" s="328">
        <f t="shared" si="147"/>
        <v>0.48189965970617843</v>
      </c>
      <c r="AC263" s="328">
        <f t="shared" si="147"/>
        <v>0.27527711879623884</v>
      </c>
      <c r="AD263" s="328">
        <f t="shared" si="147"/>
        <v>0.45605474952764358</v>
      </c>
      <c r="AE263" s="328">
        <f t="shared" si="147"/>
        <v>0.32846158844367845</v>
      </c>
      <c r="AF263" s="328">
        <f t="shared" si="147"/>
        <v>0.4910789612452216</v>
      </c>
      <c r="AG263" s="328">
        <f t="shared" si="147"/>
        <v>0.40361540363130166</v>
      </c>
      <c r="AH263" s="328">
        <f t="shared" ref="AH263:AX263" si="148">100*AH163/AH$4</f>
        <v>0.50032299845618322</v>
      </c>
      <c r="AI263" s="328">
        <f t="shared" si="148"/>
        <v>0.44903442610199412</v>
      </c>
      <c r="AJ263" s="328">
        <f t="shared" si="148"/>
        <v>0.38560315350524477</v>
      </c>
      <c r="AK263" s="328">
        <f t="shared" si="148"/>
        <v>0.35105290590244209</v>
      </c>
      <c r="AL263" s="328">
        <f t="shared" si="148"/>
        <v>0.67238812382184865</v>
      </c>
      <c r="AM263" s="328">
        <f t="shared" si="148"/>
        <v>0.46415167260127549</v>
      </c>
      <c r="AN263" s="328">
        <f t="shared" si="148"/>
        <v>0.49103127377171474</v>
      </c>
      <c r="AO263" s="328">
        <f t="shared" si="148"/>
        <v>0.55297442744476255</v>
      </c>
      <c r="AP263" s="328">
        <f t="shared" si="148"/>
        <v>1.3512040927836664</v>
      </c>
      <c r="AQ263" s="328">
        <f t="shared" si="148"/>
        <v>0.11245103772190408</v>
      </c>
      <c r="AR263" s="328">
        <f t="shared" si="148"/>
        <v>0.3368069263736137</v>
      </c>
      <c r="AS263" s="328">
        <f t="shared" si="148"/>
        <v>5.8755110483025931E-2</v>
      </c>
      <c r="AT263" s="328">
        <f t="shared" si="148"/>
        <v>1.0508494183166981</v>
      </c>
      <c r="AU263" s="328">
        <f t="shared" si="148"/>
        <v>0.3388874554070071</v>
      </c>
      <c r="AV263" s="328">
        <f t="shared" si="148"/>
        <v>0.6331053111900552</v>
      </c>
      <c r="AW263" s="328">
        <f t="shared" si="148"/>
        <v>0.14936054008713923</v>
      </c>
      <c r="AX263" s="328">
        <f t="shared" si="148"/>
        <v>0.36794725470792422</v>
      </c>
    </row>
    <row r="264" spans="1:50" x14ac:dyDescent="0.2">
      <c r="A264" s="320" t="s">
        <v>923</v>
      </c>
      <c r="B264" s="329">
        <f t="shared" ref="B264:AG264" si="149">100*B164/B$4</f>
        <v>0</v>
      </c>
      <c r="C264" s="329">
        <f t="shared" si="149"/>
        <v>0</v>
      </c>
      <c r="D264" s="329">
        <f t="shared" si="149"/>
        <v>0</v>
      </c>
      <c r="E264" s="329">
        <f t="shared" si="149"/>
        <v>0</v>
      </c>
      <c r="F264" s="329">
        <f t="shared" si="149"/>
        <v>0</v>
      </c>
      <c r="G264" s="329">
        <f t="shared" si="149"/>
        <v>0</v>
      </c>
      <c r="H264" s="329">
        <f t="shared" si="149"/>
        <v>0</v>
      </c>
      <c r="I264" s="329">
        <f t="shared" si="149"/>
        <v>0</v>
      </c>
      <c r="J264" s="329">
        <f t="shared" si="149"/>
        <v>0</v>
      </c>
      <c r="K264" s="329">
        <f t="shared" si="149"/>
        <v>0</v>
      </c>
      <c r="L264" s="329">
        <f t="shared" si="149"/>
        <v>0</v>
      </c>
      <c r="M264" s="329">
        <f t="shared" si="149"/>
        <v>0</v>
      </c>
      <c r="N264" s="329">
        <f t="shared" si="149"/>
        <v>0</v>
      </c>
      <c r="O264" s="329">
        <f t="shared" si="149"/>
        <v>0</v>
      </c>
      <c r="P264" s="329">
        <f t="shared" si="149"/>
        <v>0</v>
      </c>
      <c r="Q264" s="329">
        <f t="shared" si="149"/>
        <v>0</v>
      </c>
      <c r="R264" s="329">
        <f t="shared" si="149"/>
        <v>0</v>
      </c>
      <c r="S264" s="329">
        <f t="shared" si="149"/>
        <v>0</v>
      </c>
      <c r="T264" s="329">
        <f t="shared" si="149"/>
        <v>0</v>
      </c>
      <c r="U264" s="329">
        <f t="shared" si="149"/>
        <v>0</v>
      </c>
      <c r="V264" s="329">
        <f t="shared" si="149"/>
        <v>0</v>
      </c>
      <c r="W264" s="329">
        <f t="shared" si="149"/>
        <v>0</v>
      </c>
      <c r="X264" s="329">
        <f t="shared" si="149"/>
        <v>0</v>
      </c>
      <c r="Y264" s="329">
        <f t="shared" si="149"/>
        <v>0</v>
      </c>
      <c r="Z264" s="329">
        <f t="shared" si="149"/>
        <v>0</v>
      </c>
      <c r="AA264" s="329">
        <f t="shared" si="149"/>
        <v>0</v>
      </c>
      <c r="AB264" s="329">
        <f t="shared" si="149"/>
        <v>0</v>
      </c>
      <c r="AC264" s="329">
        <f t="shared" si="149"/>
        <v>0</v>
      </c>
      <c r="AD264" s="329">
        <f t="shared" si="149"/>
        <v>0</v>
      </c>
      <c r="AE264" s="329">
        <f t="shared" si="149"/>
        <v>0</v>
      </c>
      <c r="AF264" s="329">
        <f t="shared" si="149"/>
        <v>0</v>
      </c>
      <c r="AG264" s="329">
        <f t="shared" si="149"/>
        <v>0</v>
      </c>
      <c r="AH264" s="329">
        <f t="shared" ref="AH264:AX264" si="150">100*AH164/AH$4</f>
        <v>0</v>
      </c>
      <c r="AI264" s="329">
        <f t="shared" si="150"/>
        <v>0</v>
      </c>
      <c r="AJ264" s="329">
        <f t="shared" si="150"/>
        <v>0</v>
      </c>
      <c r="AK264" s="329">
        <f t="shared" si="150"/>
        <v>0</v>
      </c>
      <c r="AL264" s="329">
        <f t="shared" si="150"/>
        <v>0</v>
      </c>
      <c r="AM264" s="329">
        <f t="shared" si="150"/>
        <v>0</v>
      </c>
      <c r="AN264" s="329">
        <f t="shared" si="150"/>
        <v>0</v>
      </c>
      <c r="AO264" s="329">
        <f t="shared" si="150"/>
        <v>0</v>
      </c>
      <c r="AP264" s="329">
        <f t="shared" si="150"/>
        <v>0</v>
      </c>
      <c r="AQ264" s="329">
        <f t="shared" si="150"/>
        <v>0</v>
      </c>
      <c r="AR264" s="329">
        <f t="shared" si="150"/>
        <v>0</v>
      </c>
      <c r="AS264" s="329">
        <f t="shared" si="150"/>
        <v>0</v>
      </c>
      <c r="AT264" s="329">
        <f t="shared" si="150"/>
        <v>0</v>
      </c>
      <c r="AU264" s="329">
        <f t="shared" si="150"/>
        <v>0</v>
      </c>
      <c r="AV264" s="329">
        <f t="shared" si="150"/>
        <v>0</v>
      </c>
      <c r="AW264" s="329">
        <f t="shared" si="150"/>
        <v>0</v>
      </c>
      <c r="AX264" s="329">
        <f t="shared" si="150"/>
        <v>0</v>
      </c>
    </row>
    <row r="265" spans="1:50" x14ac:dyDescent="0.2">
      <c r="A265" s="322" t="s">
        <v>924</v>
      </c>
      <c r="B265" s="324">
        <f t="shared" ref="B265:AG265" si="151">100*B165/B$4</f>
        <v>-1.6822554162652967E-3</v>
      </c>
      <c r="C265" s="324">
        <f t="shared" si="151"/>
        <v>3.9055806716808026E-3</v>
      </c>
      <c r="D265" s="324">
        <f t="shared" si="151"/>
        <v>7.3707290983241001E-4</v>
      </c>
      <c r="E265" s="324">
        <f t="shared" si="151"/>
        <v>3.9015962498217113E-3</v>
      </c>
      <c r="F265" s="324">
        <f t="shared" si="151"/>
        <v>-3.8704531462657051E-3</v>
      </c>
      <c r="G265" s="324">
        <f t="shared" si="151"/>
        <v>4.7699906012646526E-3</v>
      </c>
      <c r="H265" s="324">
        <f t="shared" si="151"/>
        <v>5.0269597807316645E-4</v>
      </c>
      <c r="I265" s="324">
        <f t="shared" si="151"/>
        <v>1.2554597906980654E-3</v>
      </c>
      <c r="J265" s="324">
        <f t="shared" si="151"/>
        <v>-1.4568996445399988E-3</v>
      </c>
      <c r="K265" s="324">
        <f t="shared" si="151"/>
        <v>2.5313567229126137E-3</v>
      </c>
      <c r="L265" s="324">
        <f t="shared" si="151"/>
        <v>4.226275790274046E-4</v>
      </c>
      <c r="M265" s="324">
        <f t="shared" si="151"/>
        <v>1.5021194763826038E-3</v>
      </c>
      <c r="N265" s="324">
        <f t="shared" si="151"/>
        <v>-9.7209095755486103E-4</v>
      </c>
      <c r="O265" s="324">
        <f t="shared" si="151"/>
        <v>1.7508658978864181E-3</v>
      </c>
      <c r="P265" s="324">
        <f t="shared" si="151"/>
        <v>1.6725834571398269E-3</v>
      </c>
      <c r="Q265" s="324">
        <f t="shared" si="151"/>
        <v>3.2500933539318707E-3</v>
      </c>
      <c r="R265" s="324">
        <f t="shared" si="151"/>
        <v>-3.2448143123634779E-3</v>
      </c>
      <c r="S265" s="324">
        <f t="shared" si="151"/>
        <v>2.7472521455325152E-3</v>
      </c>
      <c r="T265" s="324">
        <f t="shared" si="151"/>
        <v>2.3490666501973317E-3</v>
      </c>
      <c r="U265" s="324">
        <f t="shared" si="151"/>
        <v>1.7312949016349195E-3</v>
      </c>
      <c r="V265" s="324">
        <f t="shared" si="151"/>
        <v>-5.1224052579504926E-3</v>
      </c>
      <c r="W265" s="324">
        <f t="shared" si="151"/>
        <v>5.705129215211371E-3</v>
      </c>
      <c r="X265" s="324">
        <f t="shared" si="151"/>
        <v>-9.9052943404710964E-4</v>
      </c>
      <c r="Y265" s="324">
        <f t="shared" si="151"/>
        <v>2.9293629138001862E-3</v>
      </c>
      <c r="Z265" s="324">
        <f t="shared" si="151"/>
        <v>5.9795092460538987E-5</v>
      </c>
      <c r="AA265" s="324">
        <f t="shared" si="151"/>
        <v>1.3930426061892027E-3</v>
      </c>
      <c r="AB265" s="324">
        <f t="shared" si="151"/>
        <v>-6.2676599714501179E-4</v>
      </c>
      <c r="AC265" s="324">
        <f t="shared" si="151"/>
        <v>7.9694976784749829E-4</v>
      </c>
      <c r="AD265" s="324">
        <f t="shared" si="151"/>
        <v>-3.838245983267285E-3</v>
      </c>
      <c r="AE265" s="324">
        <f t="shared" si="151"/>
        <v>5.432032464991964E-3</v>
      </c>
      <c r="AF265" s="324">
        <f t="shared" si="151"/>
        <v>-6.799276607065763E-3</v>
      </c>
      <c r="AG265" s="324">
        <f t="shared" si="151"/>
        <v>7.3341745104633128E-3</v>
      </c>
      <c r="AH265" s="324">
        <f t="shared" ref="AH265:AX265" si="152">100*AH165/AH$4</f>
        <v>-1.7926319074590039E-2</v>
      </c>
      <c r="AI265" s="324">
        <f t="shared" si="152"/>
        <v>1.5761349420314254E-3</v>
      </c>
      <c r="AJ265" s="324">
        <f t="shared" si="152"/>
        <v>2.2639882884505809E-3</v>
      </c>
      <c r="AK265" s="324">
        <f t="shared" si="152"/>
        <v>1.7526555039254359E-2</v>
      </c>
      <c r="AL265" s="324">
        <f t="shared" si="152"/>
        <v>-1.2962665928681743E-2</v>
      </c>
      <c r="AM265" s="324">
        <f t="shared" si="152"/>
        <v>1.7948777553969304E-2</v>
      </c>
      <c r="AN265" s="324">
        <f t="shared" si="152"/>
        <v>3.052058447814295E-4</v>
      </c>
      <c r="AO265" s="324">
        <f t="shared" si="152"/>
        <v>-4.9562474820644443E-3</v>
      </c>
      <c r="AP265" s="324">
        <f t="shared" si="152"/>
        <v>2.2678819158063984E-3</v>
      </c>
      <c r="AQ265" s="324">
        <f t="shared" si="152"/>
        <v>2.4272452711564391E-3</v>
      </c>
      <c r="AR265" s="324">
        <f t="shared" si="152"/>
        <v>2.3745342019647385E-3</v>
      </c>
      <c r="AS265" s="324">
        <f t="shared" si="152"/>
        <v>2.4633433044362885E-3</v>
      </c>
      <c r="AT265" s="324">
        <f t="shared" si="152"/>
        <v>1.5344263936085573E-4</v>
      </c>
      <c r="AU265" s="324">
        <f t="shared" si="152"/>
        <v>2.4115337127246392E-5</v>
      </c>
      <c r="AV265" s="324">
        <f t="shared" si="152"/>
        <v>-1.4915300076783536E-5</v>
      </c>
      <c r="AW265" s="324">
        <f t="shared" si="152"/>
        <v>2.2066664865459058E-4</v>
      </c>
      <c r="AX265" s="324">
        <f t="shared" si="152"/>
        <v>5.3256886705154058E-5</v>
      </c>
    </row>
    <row r="266" spans="1:50" x14ac:dyDescent="0.2">
      <c r="A266" s="11" t="s">
        <v>241</v>
      </c>
      <c r="B266" s="328">
        <f t="shared" ref="B266:AG266" si="153">100*B166/B$4</f>
        <v>6.063592224477294E-3</v>
      </c>
      <c r="C266" s="328">
        <f t="shared" si="153"/>
        <v>6.9493133014526384E-3</v>
      </c>
      <c r="D266" s="328">
        <f t="shared" si="153"/>
        <v>5.6189340087280243E-3</v>
      </c>
      <c r="E266" s="328">
        <f t="shared" si="153"/>
        <v>1.1084869635037877E-2</v>
      </c>
      <c r="F266" s="328">
        <f t="shared" si="153"/>
        <v>6.7874880077439838E-3</v>
      </c>
      <c r="G266" s="328">
        <f t="shared" si="153"/>
        <v>6.2820020907084027E-3</v>
      </c>
      <c r="H266" s="328">
        <f t="shared" si="153"/>
        <v>9.4655827413348877E-3</v>
      </c>
      <c r="I266" s="328">
        <f t="shared" si="153"/>
        <v>1.9898514893125802E-2</v>
      </c>
      <c r="J266" s="328">
        <f t="shared" si="153"/>
        <v>1.1328408608262439E-2</v>
      </c>
      <c r="K266" s="328">
        <f t="shared" si="153"/>
        <v>1.4209966281640809E-2</v>
      </c>
      <c r="L266" s="328">
        <f t="shared" si="153"/>
        <v>1.2195039493713269E-2</v>
      </c>
      <c r="M266" s="328">
        <f t="shared" si="153"/>
        <v>1.5785024701308624E-2</v>
      </c>
      <c r="N266" s="328">
        <f t="shared" si="153"/>
        <v>6.7746354687427566E-3</v>
      </c>
      <c r="O266" s="328">
        <f t="shared" si="153"/>
        <v>7.9328674334013926E-3</v>
      </c>
      <c r="P266" s="328">
        <f t="shared" si="153"/>
        <v>9.5244435945053916E-3</v>
      </c>
      <c r="Q266" s="328">
        <f t="shared" si="153"/>
        <v>7.0430541339250707E-3</v>
      </c>
      <c r="R266" s="328">
        <f t="shared" si="153"/>
        <v>9.3860228257305368E-3</v>
      </c>
      <c r="S266" s="328">
        <f t="shared" si="153"/>
        <v>8.5674970813867848E-3</v>
      </c>
      <c r="T266" s="328">
        <f t="shared" si="153"/>
        <v>9.1760828805270058E-3</v>
      </c>
      <c r="U266" s="328">
        <f t="shared" si="153"/>
        <v>8.3919720924076659E-3</v>
      </c>
      <c r="V266" s="328">
        <f t="shared" si="153"/>
        <v>9.2632537320162887E-3</v>
      </c>
      <c r="W266" s="328">
        <f t="shared" si="153"/>
        <v>7.1277953640692627E-3</v>
      </c>
      <c r="X266" s="328">
        <f t="shared" si="153"/>
        <v>1.0345739904755085E-2</v>
      </c>
      <c r="Y266" s="328">
        <f t="shared" si="153"/>
        <v>1.0457184695465954E-2</v>
      </c>
      <c r="Z266" s="328">
        <f t="shared" si="153"/>
        <v>7.348126044246661E-3</v>
      </c>
      <c r="AA266" s="328">
        <f t="shared" si="153"/>
        <v>8.6351223930106365E-3</v>
      </c>
      <c r="AB266" s="328">
        <f t="shared" si="153"/>
        <v>1.1989510099057556E-2</v>
      </c>
      <c r="AC266" s="328">
        <f t="shared" si="153"/>
        <v>1.2713417862972943E-2</v>
      </c>
      <c r="AD266" s="328">
        <f t="shared" si="153"/>
        <v>1.5808239362737019E-2</v>
      </c>
      <c r="AE266" s="328">
        <f t="shared" si="153"/>
        <v>1.9918224779805087E-2</v>
      </c>
      <c r="AF266" s="328">
        <f t="shared" si="153"/>
        <v>1.8575010694956699E-2</v>
      </c>
      <c r="AG266" s="328">
        <f t="shared" si="153"/>
        <v>1.9577439757178496E-2</v>
      </c>
      <c r="AH266" s="328">
        <f t="shared" ref="AH266:AX266" si="154">100*AH166/AH$4</f>
        <v>1.5219302152556458E-2</v>
      </c>
      <c r="AI266" s="328">
        <f t="shared" si="154"/>
        <v>1.3004022307100743E-2</v>
      </c>
      <c r="AJ266" s="328">
        <f t="shared" si="154"/>
        <v>1.1674630405341124E-2</v>
      </c>
      <c r="AK266" s="328">
        <f t="shared" si="154"/>
        <v>1.256314924814439E-2</v>
      </c>
      <c r="AL266" s="328">
        <f t="shared" si="154"/>
        <v>1.254833403550136E-2</v>
      </c>
      <c r="AM266" s="328">
        <f t="shared" si="154"/>
        <v>1.7111166719707954E-2</v>
      </c>
      <c r="AN266" s="328">
        <f t="shared" si="154"/>
        <v>1.4468754670238514E-2</v>
      </c>
      <c r="AO266" s="328">
        <f t="shared" si="154"/>
        <v>1.2971069884119215E-2</v>
      </c>
      <c r="AP266" s="328">
        <f t="shared" si="154"/>
        <v>7.7242147661334406E-3</v>
      </c>
      <c r="AQ266" s="328">
        <f t="shared" si="154"/>
        <v>7.4382640190008625E-3</v>
      </c>
      <c r="AR266" s="328">
        <f t="shared" si="154"/>
        <v>6.4337015991594295E-3</v>
      </c>
      <c r="AS266" s="328">
        <f t="shared" si="154"/>
        <v>1.4305135911252265E-2</v>
      </c>
      <c r="AT266" s="328">
        <f t="shared" si="154"/>
        <v>3.4606615899184642E-3</v>
      </c>
      <c r="AU266" s="328">
        <f t="shared" si="154"/>
        <v>8.2451299316127265E-3</v>
      </c>
      <c r="AV266" s="328">
        <f t="shared" si="154"/>
        <v>7.4427979979098825E-3</v>
      </c>
      <c r="AW266" s="328">
        <f t="shared" si="154"/>
        <v>9.0340146570895685E-3</v>
      </c>
      <c r="AX266" s="328">
        <f t="shared" si="154"/>
        <v>2.4029362086941059E-3</v>
      </c>
    </row>
    <row r="267" spans="1:50" x14ac:dyDescent="0.2">
      <c r="A267" s="11" t="s">
        <v>916</v>
      </c>
      <c r="B267" s="328">
        <f t="shared" ref="B267:AG267" si="155">100*B167/B$4</f>
        <v>0</v>
      </c>
      <c r="C267" s="328">
        <f t="shared" si="155"/>
        <v>0</v>
      </c>
      <c r="D267" s="328">
        <f t="shared" si="155"/>
        <v>0</v>
      </c>
      <c r="E267" s="328">
        <f t="shared" si="155"/>
        <v>0</v>
      </c>
      <c r="F267" s="328">
        <f t="shared" si="155"/>
        <v>0</v>
      </c>
      <c r="G267" s="328">
        <f t="shared" si="155"/>
        <v>0</v>
      </c>
      <c r="H267" s="328">
        <f t="shared" si="155"/>
        <v>0</v>
      </c>
      <c r="I267" s="328">
        <f t="shared" si="155"/>
        <v>0</v>
      </c>
      <c r="J267" s="328">
        <f t="shared" si="155"/>
        <v>0</v>
      </c>
      <c r="K267" s="328">
        <f t="shared" si="155"/>
        <v>0</v>
      </c>
      <c r="L267" s="328">
        <f t="shared" si="155"/>
        <v>0</v>
      </c>
      <c r="M267" s="328">
        <f t="shared" si="155"/>
        <v>0</v>
      </c>
      <c r="N267" s="328">
        <f t="shared" si="155"/>
        <v>0</v>
      </c>
      <c r="O267" s="328">
        <f t="shared" si="155"/>
        <v>0</v>
      </c>
      <c r="P267" s="328">
        <f t="shared" si="155"/>
        <v>0</v>
      </c>
      <c r="Q267" s="328">
        <f t="shared" si="155"/>
        <v>0</v>
      </c>
      <c r="R267" s="328">
        <f t="shared" si="155"/>
        <v>0</v>
      </c>
      <c r="S267" s="328">
        <f t="shared" si="155"/>
        <v>0</v>
      </c>
      <c r="T267" s="328">
        <f t="shared" si="155"/>
        <v>0</v>
      </c>
      <c r="U267" s="328">
        <f t="shared" si="155"/>
        <v>0</v>
      </c>
      <c r="V267" s="328">
        <f t="shared" si="155"/>
        <v>0</v>
      </c>
      <c r="W267" s="328">
        <f t="shared" si="155"/>
        <v>0</v>
      </c>
      <c r="X267" s="328">
        <f t="shared" si="155"/>
        <v>0</v>
      </c>
      <c r="Y267" s="328">
        <f t="shared" si="155"/>
        <v>0</v>
      </c>
      <c r="Z267" s="328">
        <f t="shared" si="155"/>
        <v>0</v>
      </c>
      <c r="AA267" s="328">
        <f t="shared" si="155"/>
        <v>0</v>
      </c>
      <c r="AB267" s="328">
        <f t="shared" si="155"/>
        <v>0</v>
      </c>
      <c r="AC267" s="328">
        <f t="shared" si="155"/>
        <v>0</v>
      </c>
      <c r="AD267" s="328">
        <f t="shared" si="155"/>
        <v>0</v>
      </c>
      <c r="AE267" s="328">
        <f t="shared" si="155"/>
        <v>0</v>
      </c>
      <c r="AF267" s="328">
        <f t="shared" si="155"/>
        <v>0</v>
      </c>
      <c r="AG267" s="328">
        <f t="shared" si="155"/>
        <v>0</v>
      </c>
      <c r="AH267" s="328">
        <f t="shared" ref="AH267:AX267" si="156">100*AH167/AH$4</f>
        <v>0</v>
      </c>
      <c r="AI267" s="328">
        <f t="shared" si="156"/>
        <v>0</v>
      </c>
      <c r="AJ267" s="328">
        <f t="shared" si="156"/>
        <v>0</v>
      </c>
      <c r="AK267" s="328">
        <f t="shared" si="156"/>
        <v>0</v>
      </c>
      <c r="AL267" s="328">
        <f t="shared" si="156"/>
        <v>0</v>
      </c>
      <c r="AM267" s="328">
        <f t="shared" si="156"/>
        <v>0</v>
      </c>
      <c r="AN267" s="328">
        <f t="shared" si="156"/>
        <v>0</v>
      </c>
      <c r="AO267" s="328">
        <f t="shared" si="156"/>
        <v>0</v>
      </c>
      <c r="AP267" s="328">
        <f t="shared" si="156"/>
        <v>0</v>
      </c>
      <c r="AQ267" s="328">
        <f t="shared" si="156"/>
        <v>0</v>
      </c>
      <c r="AR267" s="328">
        <f t="shared" si="156"/>
        <v>0</v>
      </c>
      <c r="AS267" s="328">
        <f t="shared" si="156"/>
        <v>0</v>
      </c>
      <c r="AT267" s="328">
        <f t="shared" si="156"/>
        <v>0</v>
      </c>
      <c r="AU267" s="328">
        <f t="shared" si="156"/>
        <v>0</v>
      </c>
      <c r="AV267" s="328">
        <f t="shared" si="156"/>
        <v>0</v>
      </c>
      <c r="AW267" s="328">
        <f t="shared" si="156"/>
        <v>0</v>
      </c>
      <c r="AX267" s="328">
        <f t="shared" si="156"/>
        <v>0</v>
      </c>
    </row>
    <row r="268" spans="1:50" x14ac:dyDescent="0.2">
      <c r="A268" s="11" t="s">
        <v>363</v>
      </c>
      <c r="B268" s="328">
        <f t="shared" ref="B268:AG268" si="157">100*B168/B$4</f>
        <v>2.7254587461443371</v>
      </c>
      <c r="C268" s="328">
        <f t="shared" si="157"/>
        <v>3.1007267955024114</v>
      </c>
      <c r="D268" s="328">
        <f t="shared" si="157"/>
        <v>2.6044689227384645</v>
      </c>
      <c r="E268" s="328">
        <f t="shared" si="157"/>
        <v>2.8950156408545231</v>
      </c>
      <c r="F268" s="328">
        <f t="shared" si="157"/>
        <v>2.7726155092666311</v>
      </c>
      <c r="G268" s="328">
        <f t="shared" si="157"/>
        <v>2.9180494701414093</v>
      </c>
      <c r="H268" s="328">
        <f t="shared" si="157"/>
        <v>2.2732239672391548</v>
      </c>
      <c r="I268" s="328">
        <f t="shared" si="157"/>
        <v>3.1331637085650792</v>
      </c>
      <c r="J268" s="328">
        <f t="shared" si="157"/>
        <v>2.8134451349633163</v>
      </c>
      <c r="K268" s="328">
        <f t="shared" si="157"/>
        <v>2.8947507276095412</v>
      </c>
      <c r="L268" s="328">
        <f t="shared" si="157"/>
        <v>2.4007556090255329</v>
      </c>
      <c r="M268" s="328">
        <f t="shared" si="157"/>
        <v>2.767687482677176</v>
      </c>
      <c r="N268" s="328">
        <f t="shared" si="157"/>
        <v>2.6536364057794417</v>
      </c>
      <c r="O268" s="328">
        <f t="shared" si="157"/>
        <v>2.6695629039609026</v>
      </c>
      <c r="P268" s="328">
        <f t="shared" si="157"/>
        <v>2.2245410594179558</v>
      </c>
      <c r="Q268" s="328">
        <f t="shared" si="157"/>
        <v>2.6475881815146285</v>
      </c>
      <c r="R268" s="328">
        <f t="shared" si="157"/>
        <v>2.8219658254081619</v>
      </c>
      <c r="S268" s="328">
        <f t="shared" si="157"/>
        <v>2.6093383662476115</v>
      </c>
      <c r="T268" s="328">
        <f t="shared" si="157"/>
        <v>2.4726937150412476</v>
      </c>
      <c r="U268" s="328">
        <f t="shared" si="157"/>
        <v>2.5233663110007263</v>
      </c>
      <c r="V268" s="328">
        <f t="shared" si="157"/>
        <v>2.5807224040514307</v>
      </c>
      <c r="W268" s="328">
        <f t="shared" si="157"/>
        <v>2.5903322327945979</v>
      </c>
      <c r="X268" s="328">
        <f t="shared" si="157"/>
        <v>2.0771948399836115</v>
      </c>
      <c r="Y268" s="328">
        <f t="shared" si="157"/>
        <v>2.6355937720139031</v>
      </c>
      <c r="Z268" s="328">
        <f t="shared" si="157"/>
        <v>2.4199443855895497</v>
      </c>
      <c r="AA268" s="328">
        <f t="shared" si="157"/>
        <v>2.6035799567700963</v>
      </c>
      <c r="AB268" s="328">
        <f t="shared" si="157"/>
        <v>2.2856718361943864</v>
      </c>
      <c r="AC268" s="328">
        <f t="shared" si="157"/>
        <v>3.1544775538473329</v>
      </c>
      <c r="AD268" s="328">
        <f t="shared" si="157"/>
        <v>2.4204366572548253</v>
      </c>
      <c r="AE268" s="328">
        <f t="shared" si="157"/>
        <v>2.461292697335999</v>
      </c>
      <c r="AF268" s="328">
        <f t="shared" si="157"/>
        <v>2.1667089573417142</v>
      </c>
      <c r="AG268" s="328">
        <f t="shared" si="157"/>
        <v>2.6295972308004409</v>
      </c>
      <c r="AH268" s="328">
        <f t="shared" ref="AH268:AX268" si="158">100*AH168/AH$4</f>
        <v>2.5233653487172081</v>
      </c>
      <c r="AI268" s="328">
        <f t="shared" si="158"/>
        <v>2.6292469590032574</v>
      </c>
      <c r="AJ268" s="328">
        <f t="shared" si="158"/>
        <v>2.2667332325831238</v>
      </c>
      <c r="AK268" s="328">
        <f t="shared" si="158"/>
        <v>2.7850382176926365</v>
      </c>
      <c r="AL268" s="328">
        <f t="shared" si="158"/>
        <v>2.6035555340347121</v>
      </c>
      <c r="AM268" s="328">
        <f t="shared" si="158"/>
        <v>2.6891012800945373</v>
      </c>
      <c r="AN268" s="328">
        <f t="shared" si="158"/>
        <v>2.2789140535757828</v>
      </c>
      <c r="AO268" s="328">
        <f t="shared" si="158"/>
        <v>2.8095117339343672</v>
      </c>
      <c r="AP268" s="328">
        <f t="shared" si="158"/>
        <v>2.5151694548912622</v>
      </c>
      <c r="AQ268" s="328">
        <f t="shared" si="158"/>
        <v>3.3117753436438986</v>
      </c>
      <c r="AR268" s="328">
        <f t="shared" si="158"/>
        <v>3.9613170172947441</v>
      </c>
      <c r="AS268" s="328">
        <f t="shared" si="158"/>
        <v>2.9080842290060316</v>
      </c>
      <c r="AT268" s="328">
        <f t="shared" si="158"/>
        <v>2.4953556826245182</v>
      </c>
      <c r="AU268" s="328">
        <f t="shared" si="158"/>
        <v>2.5806964953460261</v>
      </c>
      <c r="AV268" s="328">
        <f t="shared" si="158"/>
        <v>2.3513025075268943</v>
      </c>
      <c r="AW268" s="328">
        <f t="shared" si="158"/>
        <v>3.0040578218779679</v>
      </c>
      <c r="AX268" s="328">
        <f t="shared" si="158"/>
        <v>3.0806338077829731</v>
      </c>
    </row>
    <row r="269" spans="1:50" x14ac:dyDescent="0.2">
      <c r="A269" s="11" t="s">
        <v>364</v>
      </c>
      <c r="B269" s="328">
        <f t="shared" ref="B269:AG269" si="159">100*B169/B$4</f>
        <v>6.3006996678724505</v>
      </c>
      <c r="C269" s="328">
        <f t="shared" si="159"/>
        <v>5.67095445632697</v>
      </c>
      <c r="D269" s="328">
        <f t="shared" si="159"/>
        <v>5.1545702273516181</v>
      </c>
      <c r="E269" s="328">
        <f t="shared" si="159"/>
        <v>5.5512089737643535</v>
      </c>
      <c r="F269" s="328">
        <f t="shared" si="159"/>
        <v>6.3328575253584871</v>
      </c>
      <c r="G269" s="328">
        <f t="shared" si="159"/>
        <v>5.4858810761777672</v>
      </c>
      <c r="H269" s="328">
        <f t="shared" si="159"/>
        <v>5.1655525393904069</v>
      </c>
      <c r="I269" s="328">
        <f t="shared" si="159"/>
        <v>5.9173407423536286</v>
      </c>
      <c r="J269" s="328">
        <f t="shared" si="159"/>
        <v>6.449169631090486</v>
      </c>
      <c r="K269" s="328">
        <f t="shared" si="159"/>
        <v>5.8238605044598932</v>
      </c>
      <c r="L269" s="328">
        <f t="shared" si="159"/>
        <v>5.3223966077039719</v>
      </c>
      <c r="M269" s="328">
        <f t="shared" si="159"/>
        <v>5.9443476032263334</v>
      </c>
      <c r="N269" s="328">
        <f t="shared" si="159"/>
        <v>6.1632022693729258</v>
      </c>
      <c r="O269" s="328">
        <f t="shared" si="159"/>
        <v>5.5578789792221723</v>
      </c>
      <c r="P269" s="328">
        <f t="shared" si="159"/>
        <v>5.0904082522830274</v>
      </c>
      <c r="Q269" s="328">
        <f t="shared" si="159"/>
        <v>5.6606048821278314</v>
      </c>
      <c r="R269" s="328">
        <f t="shared" si="159"/>
        <v>6.2463473038897428</v>
      </c>
      <c r="S269" s="328">
        <f t="shared" si="159"/>
        <v>5.6262478088135834</v>
      </c>
      <c r="T269" s="328">
        <f t="shared" si="159"/>
        <v>5.4484684659219189</v>
      </c>
      <c r="U269" s="328">
        <f t="shared" si="159"/>
        <v>5.5653728182964013</v>
      </c>
      <c r="V269" s="328">
        <f t="shared" si="159"/>
        <v>6.3658911721506977</v>
      </c>
      <c r="W269" s="328">
        <f t="shared" si="159"/>
        <v>5.6910746017672755</v>
      </c>
      <c r="X269" s="328">
        <f t="shared" si="159"/>
        <v>5.1728755173889223</v>
      </c>
      <c r="Y269" s="328">
        <f t="shared" si="159"/>
        <v>5.7235189331403236</v>
      </c>
      <c r="Z269" s="328">
        <f t="shared" si="159"/>
        <v>6.5759358914304418</v>
      </c>
      <c r="AA269" s="328">
        <f t="shared" si="159"/>
        <v>5.6638005440222177</v>
      </c>
      <c r="AB269" s="328">
        <f t="shared" si="159"/>
        <v>5.2148068197567046</v>
      </c>
      <c r="AC269" s="328">
        <f t="shared" si="159"/>
        <v>6.5963135330979723</v>
      </c>
      <c r="AD269" s="328">
        <f t="shared" si="159"/>
        <v>6.4351192705503308</v>
      </c>
      <c r="AE269" s="328">
        <f t="shared" si="159"/>
        <v>5.5853975936755722</v>
      </c>
      <c r="AF269" s="328">
        <f t="shared" si="159"/>
        <v>5.4721989327792233</v>
      </c>
      <c r="AG269" s="328">
        <f t="shared" si="159"/>
        <v>5.9379753871260732</v>
      </c>
      <c r="AH269" s="328">
        <f t="shared" ref="AH269:AX269" si="160">100*AH169/AH$4</f>
        <v>6.4568818364334568</v>
      </c>
      <c r="AI269" s="328">
        <f t="shared" si="160"/>
        <v>5.9176480395485456</v>
      </c>
      <c r="AJ269" s="328">
        <f t="shared" si="160"/>
        <v>5.5186588920431463</v>
      </c>
      <c r="AK269" s="328">
        <f t="shared" si="160"/>
        <v>6.2088009232369856</v>
      </c>
      <c r="AL269" s="328">
        <f t="shared" si="160"/>
        <v>6.4099410307521278</v>
      </c>
      <c r="AM269" s="328">
        <f t="shared" si="160"/>
        <v>5.7981018667439148</v>
      </c>
      <c r="AN269" s="328">
        <f t="shared" si="160"/>
        <v>5.4949473148595933</v>
      </c>
      <c r="AO269" s="328">
        <f t="shared" si="160"/>
        <v>6.7234353305806245</v>
      </c>
      <c r="AP269" s="328">
        <f t="shared" si="160"/>
        <v>6.7503158701737211</v>
      </c>
      <c r="AQ269" s="328">
        <f t="shared" si="160"/>
        <v>6.7361552711541659</v>
      </c>
      <c r="AR269" s="328">
        <f t="shared" si="160"/>
        <v>7.5802238596960327</v>
      </c>
      <c r="AS269" s="328">
        <f t="shared" si="160"/>
        <v>6.79673795296479</v>
      </c>
      <c r="AT269" s="328">
        <f t="shared" si="160"/>
        <v>6.5319919108022813</v>
      </c>
      <c r="AU269" s="328">
        <f t="shared" si="160"/>
        <v>6.0743106898352446</v>
      </c>
      <c r="AV269" s="328">
        <f t="shared" si="160"/>
        <v>6.7244688793628784</v>
      </c>
      <c r="AW269" s="328">
        <f t="shared" si="160"/>
        <v>7.4422807938621478</v>
      </c>
      <c r="AX269" s="328">
        <f t="shared" si="160"/>
        <v>7.2922319181887296</v>
      </c>
    </row>
    <row r="270" spans="1:50" x14ac:dyDescent="0.2">
      <c r="A270" s="320" t="s">
        <v>923</v>
      </c>
      <c r="B270" s="329">
        <f t="shared" ref="B270:AG270" si="161">100*B170/B$4</f>
        <v>-9.0339042616575291</v>
      </c>
      <c r="C270" s="329">
        <f t="shared" si="161"/>
        <v>-8.7747249844591533</v>
      </c>
      <c r="D270" s="329">
        <f t="shared" si="161"/>
        <v>-7.7639210111889776</v>
      </c>
      <c r="E270" s="329">
        <f t="shared" si="161"/>
        <v>-8.4534078880040937</v>
      </c>
      <c r="F270" s="329">
        <f t="shared" si="161"/>
        <v>-9.1161309757791287</v>
      </c>
      <c r="G270" s="329">
        <f t="shared" si="161"/>
        <v>-8.4054425578086196</v>
      </c>
      <c r="H270" s="329">
        <f t="shared" si="161"/>
        <v>-7.4477393933928235</v>
      </c>
      <c r="I270" s="329">
        <f t="shared" si="161"/>
        <v>-9.0691475060211335</v>
      </c>
      <c r="J270" s="329">
        <f t="shared" si="161"/>
        <v>-9.2754000743066065</v>
      </c>
      <c r="K270" s="329">
        <f t="shared" si="161"/>
        <v>-8.7302898416281618</v>
      </c>
      <c r="L270" s="329">
        <f t="shared" si="161"/>
        <v>-7.7349246286441904</v>
      </c>
      <c r="M270" s="329">
        <f t="shared" si="161"/>
        <v>-8.7263179911284361</v>
      </c>
      <c r="N270" s="329">
        <f t="shared" si="161"/>
        <v>-8.8245854015786644</v>
      </c>
      <c r="O270" s="329">
        <f t="shared" si="161"/>
        <v>-8.2336238847185896</v>
      </c>
      <c r="P270" s="329">
        <f t="shared" si="161"/>
        <v>-7.3228011718383499</v>
      </c>
      <c r="Q270" s="329">
        <f t="shared" si="161"/>
        <v>-8.3119860244224526</v>
      </c>
      <c r="R270" s="329">
        <f t="shared" si="161"/>
        <v>-9.0809439664359974</v>
      </c>
      <c r="S270" s="329">
        <f t="shared" si="161"/>
        <v>-8.24140641999705</v>
      </c>
      <c r="T270" s="329">
        <f t="shared" si="161"/>
        <v>-7.9279891971934955</v>
      </c>
      <c r="U270" s="329">
        <f t="shared" si="161"/>
        <v>-8.0953998064879009</v>
      </c>
      <c r="V270" s="329">
        <f t="shared" si="161"/>
        <v>-8.9609992351920944</v>
      </c>
      <c r="W270" s="329">
        <f t="shared" si="161"/>
        <v>-8.2828295007107311</v>
      </c>
      <c r="X270" s="329">
        <f t="shared" si="161"/>
        <v>-7.2614066267113353</v>
      </c>
      <c r="Y270" s="329">
        <f t="shared" si="161"/>
        <v>-8.3666405269358926</v>
      </c>
      <c r="Z270" s="329">
        <f t="shared" si="161"/>
        <v>-9.0031686079717783</v>
      </c>
      <c r="AA270" s="329">
        <f t="shared" si="161"/>
        <v>-8.274622580579134</v>
      </c>
      <c r="AB270" s="329">
        <f t="shared" si="161"/>
        <v>-7.5130949320472942</v>
      </c>
      <c r="AC270" s="329">
        <f t="shared" si="161"/>
        <v>-9.7627075550404303</v>
      </c>
      <c r="AD270" s="329">
        <f t="shared" si="161"/>
        <v>-8.8752024131511593</v>
      </c>
      <c r="AE270" s="329">
        <f t="shared" si="161"/>
        <v>-8.0611764833263848</v>
      </c>
      <c r="AF270" s="329">
        <f t="shared" si="161"/>
        <v>-7.6642821774229608</v>
      </c>
      <c r="AG270" s="329">
        <f t="shared" si="161"/>
        <v>-8.579815883173227</v>
      </c>
      <c r="AH270" s="329">
        <f t="shared" ref="AH270:AX270" si="162">100*AH170/AH$4</f>
        <v>-9.0133928063778104</v>
      </c>
      <c r="AI270" s="329">
        <f t="shared" si="162"/>
        <v>-8.558322885916871</v>
      </c>
      <c r="AJ270" s="329">
        <f t="shared" si="162"/>
        <v>-7.7948027667431603</v>
      </c>
      <c r="AK270" s="329">
        <f t="shared" si="162"/>
        <v>-8.988875735138512</v>
      </c>
      <c r="AL270" s="329">
        <f t="shared" si="162"/>
        <v>-9.0390075647510244</v>
      </c>
      <c r="AM270" s="329">
        <f t="shared" si="162"/>
        <v>-8.4863655360041896</v>
      </c>
      <c r="AN270" s="329">
        <f t="shared" si="162"/>
        <v>-7.7880249172608336</v>
      </c>
      <c r="AO270" s="329">
        <f t="shared" si="162"/>
        <v>-9.5508743818811759</v>
      </c>
      <c r="AP270" s="329">
        <f t="shared" si="162"/>
        <v>-9.2709416579153103</v>
      </c>
      <c r="AQ270" s="329">
        <f t="shared" si="162"/>
        <v>-10.05294163354591</v>
      </c>
      <c r="AR270" s="329">
        <f t="shared" si="162"/>
        <v>-11.545600044387971</v>
      </c>
      <c r="AS270" s="329">
        <f t="shared" si="162"/>
        <v>-9.7166639745776369</v>
      </c>
      <c r="AT270" s="329">
        <f t="shared" si="162"/>
        <v>-9.0306548123773585</v>
      </c>
      <c r="AU270" s="329">
        <f t="shared" si="162"/>
        <v>-8.663228199775757</v>
      </c>
      <c r="AV270" s="329">
        <f t="shared" si="162"/>
        <v>-9.0832291001877596</v>
      </c>
      <c r="AW270" s="329">
        <f t="shared" si="162"/>
        <v>-10.45515196374855</v>
      </c>
      <c r="AX270" s="329">
        <f t="shared" si="162"/>
        <v>-10.375215405293691</v>
      </c>
    </row>
    <row r="271" spans="1:50" x14ac:dyDescent="0.2">
      <c r="A271" s="322" t="s">
        <v>925</v>
      </c>
      <c r="B271" s="324">
        <f t="shared" ref="B271:AG271" si="163">100*B171/B$4</f>
        <v>3.6257219664865434E-2</v>
      </c>
      <c r="C271" s="324">
        <f t="shared" si="163"/>
        <v>4.0393842758673998E-2</v>
      </c>
      <c r="D271" s="324">
        <f t="shared" si="163"/>
        <v>3.3322717737960375E-2</v>
      </c>
      <c r="E271" s="324">
        <f t="shared" si="163"/>
        <v>1.7578195954171708E-2</v>
      </c>
      <c r="F271" s="324">
        <f t="shared" si="163"/>
        <v>1.8688292788067322E-2</v>
      </c>
      <c r="G271" s="324">
        <f t="shared" si="163"/>
        <v>3.0490955682670757E-2</v>
      </c>
      <c r="H271" s="324">
        <f t="shared" si="163"/>
        <v>2.5224700974750467E-2</v>
      </c>
      <c r="I271" s="324">
        <f t="shared" si="163"/>
        <v>2.7542784944937494E-2</v>
      </c>
      <c r="J271" s="324">
        <f t="shared" si="163"/>
        <v>3.1804372374559589E-2</v>
      </c>
      <c r="K271" s="324">
        <f t="shared" si="163"/>
        <v>3.1040950852544161E-2</v>
      </c>
      <c r="L271" s="324">
        <f t="shared" si="163"/>
        <v>1.8410399967891861E-2</v>
      </c>
      <c r="M271" s="324">
        <f t="shared" si="163"/>
        <v>2.8772475713534973E-2</v>
      </c>
      <c r="N271" s="324">
        <f t="shared" si="163"/>
        <v>2.6115741186259988E-2</v>
      </c>
      <c r="O271" s="324">
        <f t="shared" si="163"/>
        <v>1.9257912131048618E-2</v>
      </c>
      <c r="P271" s="324">
        <f t="shared" si="163"/>
        <v>3.5745755956622952E-2</v>
      </c>
      <c r="Q271" s="324">
        <f t="shared" si="163"/>
        <v>5.9258315479102236E-2</v>
      </c>
      <c r="R271" s="324">
        <f t="shared" si="163"/>
        <v>5.9499994883483273E-2</v>
      </c>
      <c r="S271" s="324">
        <f t="shared" si="163"/>
        <v>7.1669960569634344E-2</v>
      </c>
      <c r="T271" s="324">
        <f t="shared" si="163"/>
        <v>4.0365357960918891E-2</v>
      </c>
      <c r="U271" s="324">
        <f t="shared" si="163"/>
        <v>4.4614783782892006E-2</v>
      </c>
      <c r="V271" s="324">
        <f t="shared" si="163"/>
        <v>4.0766282512368121E-2</v>
      </c>
      <c r="W271" s="324">
        <f t="shared" si="163"/>
        <v>5.0854617794344574E-2</v>
      </c>
      <c r="X271" s="324">
        <f t="shared" si="163"/>
        <v>4.1237748396469064E-2</v>
      </c>
      <c r="Y271" s="324">
        <f t="shared" si="163"/>
        <v>4.8184159151713445E-2</v>
      </c>
      <c r="Z271" s="324">
        <f t="shared" si="163"/>
        <v>8.873184462161475E-2</v>
      </c>
      <c r="AA271" s="324">
        <f t="shared" si="163"/>
        <v>3.2167106917805638E-2</v>
      </c>
      <c r="AB271" s="324">
        <f t="shared" si="163"/>
        <v>4.1105308416148963E-2</v>
      </c>
      <c r="AC271" s="324">
        <f t="shared" si="163"/>
        <v>0.13012125430831534</v>
      </c>
      <c r="AD271" s="324">
        <f t="shared" si="163"/>
        <v>7.3272688928192026E-2</v>
      </c>
      <c r="AE271" s="324">
        <f t="shared" si="163"/>
        <v>5.4712435483169335E-2</v>
      </c>
      <c r="AF271" s="324">
        <f t="shared" si="163"/>
        <v>5.0521194822028472E-2</v>
      </c>
      <c r="AG271" s="324">
        <f t="shared" si="163"/>
        <v>4.1954980920859836E-2</v>
      </c>
      <c r="AH271" s="324">
        <f t="shared" ref="AH271:AX271" si="164">100*AH171/AH$4</f>
        <v>3.1410689525782652E-2</v>
      </c>
      <c r="AI271" s="324">
        <f t="shared" si="164"/>
        <v>2.4490839127123833E-2</v>
      </c>
      <c r="AJ271" s="324">
        <f t="shared" si="164"/>
        <v>7.4593279152001313E-2</v>
      </c>
      <c r="AK271" s="324">
        <f t="shared" si="164"/>
        <v>7.5944059107153225E-2</v>
      </c>
      <c r="AL271" s="324">
        <f t="shared" si="164"/>
        <v>6.5023387029394843E-3</v>
      </c>
      <c r="AM271" s="324">
        <f t="shared" si="164"/>
        <v>9.0678234331496594E-3</v>
      </c>
      <c r="AN271" s="324">
        <f t="shared" si="164"/>
        <v>1.7275345064616754E-2</v>
      </c>
      <c r="AO271" s="324">
        <f t="shared" si="164"/>
        <v>9.6571514681955836E-2</v>
      </c>
      <c r="AP271" s="324">
        <f t="shared" si="164"/>
        <v>3.1029831894364829E-2</v>
      </c>
      <c r="AQ271" s="324">
        <f t="shared" si="164"/>
        <v>5.0182056816115254E-2</v>
      </c>
      <c r="AR271" s="324">
        <f t="shared" si="164"/>
        <v>6.8869030213705535E-3</v>
      </c>
      <c r="AS271" s="324">
        <f t="shared" si="164"/>
        <v>0.1214174741157807</v>
      </c>
      <c r="AT271" s="324">
        <f t="shared" si="164"/>
        <v>6.8196118742338288E-2</v>
      </c>
      <c r="AU271" s="324">
        <f t="shared" si="164"/>
        <v>4.6918931860173693E-2</v>
      </c>
      <c r="AV271" s="324">
        <f t="shared" si="164"/>
        <v>5.5519346656501226E-2</v>
      </c>
      <c r="AW271" s="324">
        <f t="shared" si="164"/>
        <v>6.8332450369510203E-2</v>
      </c>
      <c r="AX271" s="324">
        <f t="shared" si="164"/>
        <v>9.0710865899145104E-3</v>
      </c>
    </row>
    <row r="272" spans="1:50" x14ac:dyDescent="0.2">
      <c r="A272" s="11" t="s">
        <v>241</v>
      </c>
      <c r="B272" s="328">
        <f t="shared" ref="B272:AG272" si="165">100*B172/B$4</f>
        <v>6.131541628959277</v>
      </c>
      <c r="C272" s="328">
        <f t="shared" si="165"/>
        <v>6.6277419852715749</v>
      </c>
      <c r="D272" s="328">
        <f t="shared" si="165"/>
        <v>5.5486198449868347</v>
      </c>
      <c r="E272" s="328">
        <f t="shared" si="165"/>
        <v>6.4557729904798773</v>
      </c>
      <c r="F272" s="328">
        <f t="shared" si="165"/>
        <v>6.3775631335035499</v>
      </c>
      <c r="G272" s="328">
        <f t="shared" si="165"/>
        <v>6.274031704651537</v>
      </c>
      <c r="H272" s="328">
        <f t="shared" si="165"/>
        <v>5.5522862020217589</v>
      </c>
      <c r="I272" s="328">
        <f t="shared" si="165"/>
        <v>7.0162676661853487</v>
      </c>
      <c r="J272" s="328">
        <f t="shared" si="165"/>
        <v>6.3790058280039474</v>
      </c>
      <c r="K272" s="328">
        <f t="shared" si="165"/>
        <v>6.5832901156174302</v>
      </c>
      <c r="L272" s="328">
        <f t="shared" si="165"/>
        <v>5.616940299480758</v>
      </c>
      <c r="M272" s="328">
        <f t="shared" si="165"/>
        <v>6.9145444524991548</v>
      </c>
      <c r="N272" s="328">
        <f t="shared" si="165"/>
        <v>6.0546393278542894</v>
      </c>
      <c r="O272" s="328">
        <f t="shared" si="165"/>
        <v>6.3129971394316255</v>
      </c>
      <c r="P272" s="328">
        <f t="shared" si="165"/>
        <v>5.3828991497438761</v>
      </c>
      <c r="Q272" s="328">
        <f t="shared" si="165"/>
        <v>6.1896497151138661</v>
      </c>
      <c r="R272" s="328">
        <f t="shared" si="165"/>
        <v>6.6852505140593417</v>
      </c>
      <c r="S272" s="328">
        <f t="shared" si="165"/>
        <v>6.2609461989722037</v>
      </c>
      <c r="T272" s="328">
        <f t="shared" si="165"/>
        <v>5.6411140448063604</v>
      </c>
      <c r="U272" s="328">
        <f t="shared" si="165"/>
        <v>5.9517050570336929</v>
      </c>
      <c r="V272" s="328">
        <f t="shared" si="165"/>
        <v>6.3353857584402959</v>
      </c>
      <c r="W272" s="328">
        <f t="shared" si="165"/>
        <v>6.2557604235753299</v>
      </c>
      <c r="X272" s="328">
        <f t="shared" si="165"/>
        <v>5.2864355807378463</v>
      </c>
      <c r="Y272" s="328">
        <f t="shared" si="165"/>
        <v>6.228436082871287</v>
      </c>
      <c r="Z272" s="328">
        <f t="shared" si="165"/>
        <v>6.1587515476459327</v>
      </c>
      <c r="AA272" s="328">
        <f t="shared" si="165"/>
        <v>6.0577684476833218</v>
      </c>
      <c r="AB272" s="328">
        <f t="shared" si="165"/>
        <v>5.4540652854118701</v>
      </c>
      <c r="AC272" s="328">
        <f t="shared" si="165"/>
        <v>8.1236294096202446</v>
      </c>
      <c r="AD272" s="328">
        <f t="shared" si="165"/>
        <v>6.2484623251607188</v>
      </c>
      <c r="AE272" s="328">
        <f t="shared" si="165"/>
        <v>6.0015880871143983</v>
      </c>
      <c r="AF272" s="328">
        <f t="shared" si="165"/>
        <v>5.6096802592309531</v>
      </c>
      <c r="AG272" s="328">
        <f t="shared" si="165"/>
        <v>6.6122241527820078</v>
      </c>
      <c r="AH272" s="328">
        <f t="shared" ref="AH272:AX272" si="166">100*AH172/AH$4</f>
        <v>6.530768642766847</v>
      </c>
      <c r="AI272" s="328">
        <f t="shared" si="166"/>
        <v>6.4396164925074002</v>
      </c>
      <c r="AJ272" s="328">
        <f t="shared" si="166"/>
        <v>5.7464745768577696</v>
      </c>
      <c r="AK272" s="328">
        <f t="shared" si="166"/>
        <v>6.8380625066796554</v>
      </c>
      <c r="AL272" s="328">
        <f t="shared" si="166"/>
        <v>6.347735837538111</v>
      </c>
      <c r="AM272" s="328">
        <f t="shared" si="166"/>
        <v>6.0251680340408997</v>
      </c>
      <c r="AN272" s="328">
        <f t="shared" si="166"/>
        <v>5.872819787766776</v>
      </c>
      <c r="AO272" s="328">
        <f t="shared" si="166"/>
        <v>7.7810243143559124</v>
      </c>
      <c r="AP272" s="328">
        <f t="shared" si="166"/>
        <v>6.5961679718142596</v>
      </c>
      <c r="AQ272" s="328">
        <f t="shared" si="166"/>
        <v>8.1108851567191778</v>
      </c>
      <c r="AR272" s="328">
        <f t="shared" si="166"/>
        <v>9.3398503247795492</v>
      </c>
      <c r="AS272" s="328">
        <f t="shared" si="166"/>
        <v>7.3863247601682192</v>
      </c>
      <c r="AT272" s="328">
        <f t="shared" si="166"/>
        <v>6.4641313934818543</v>
      </c>
      <c r="AU272" s="328">
        <f t="shared" si="166"/>
        <v>6.4117022148450706</v>
      </c>
      <c r="AV272" s="328">
        <f t="shared" si="166"/>
        <v>6.7105172575184904</v>
      </c>
      <c r="AW272" s="328">
        <f t="shared" si="166"/>
        <v>7.796342084605052</v>
      </c>
      <c r="AX272" s="328">
        <f t="shared" si="166"/>
        <v>7.5692042216800024</v>
      </c>
    </row>
    <row r="273" spans="1:50" x14ac:dyDescent="0.2">
      <c r="A273" s="11" t="s">
        <v>916</v>
      </c>
      <c r="B273" s="328">
        <f t="shared" ref="B273:AG273" si="167">100*B173/B$4</f>
        <v>0</v>
      </c>
      <c r="C273" s="328">
        <f t="shared" si="167"/>
        <v>0</v>
      </c>
      <c r="D273" s="328">
        <f t="shared" si="167"/>
        <v>0</v>
      </c>
      <c r="E273" s="328">
        <f t="shared" si="167"/>
        <v>0</v>
      </c>
      <c r="F273" s="328">
        <f t="shared" si="167"/>
        <v>0</v>
      </c>
      <c r="G273" s="328">
        <f t="shared" si="167"/>
        <v>0</v>
      </c>
      <c r="H273" s="328">
        <f t="shared" si="167"/>
        <v>0</v>
      </c>
      <c r="I273" s="328">
        <f t="shared" si="167"/>
        <v>0</v>
      </c>
      <c r="J273" s="328">
        <f t="shared" si="167"/>
        <v>0</v>
      </c>
      <c r="K273" s="328">
        <f t="shared" si="167"/>
        <v>0</v>
      </c>
      <c r="L273" s="328">
        <f t="shared" si="167"/>
        <v>0</v>
      </c>
      <c r="M273" s="328">
        <f t="shared" si="167"/>
        <v>0</v>
      </c>
      <c r="N273" s="328">
        <f t="shared" si="167"/>
        <v>0</v>
      </c>
      <c r="O273" s="328">
        <f t="shared" si="167"/>
        <v>0</v>
      </c>
      <c r="P273" s="328">
        <f t="shared" si="167"/>
        <v>0</v>
      </c>
      <c r="Q273" s="328">
        <f t="shared" si="167"/>
        <v>0</v>
      </c>
      <c r="R273" s="328">
        <f t="shared" si="167"/>
        <v>0</v>
      </c>
      <c r="S273" s="328">
        <f t="shared" si="167"/>
        <v>0</v>
      </c>
      <c r="T273" s="328">
        <f t="shared" si="167"/>
        <v>0</v>
      </c>
      <c r="U273" s="328">
        <f t="shared" si="167"/>
        <v>0</v>
      </c>
      <c r="V273" s="328">
        <f t="shared" si="167"/>
        <v>0</v>
      </c>
      <c r="W273" s="328">
        <f t="shared" si="167"/>
        <v>0</v>
      </c>
      <c r="X273" s="328">
        <f t="shared" si="167"/>
        <v>0</v>
      </c>
      <c r="Y273" s="328">
        <f t="shared" si="167"/>
        <v>0</v>
      </c>
      <c r="Z273" s="328">
        <f t="shared" si="167"/>
        <v>0</v>
      </c>
      <c r="AA273" s="328">
        <f t="shared" si="167"/>
        <v>0</v>
      </c>
      <c r="AB273" s="328">
        <f t="shared" si="167"/>
        <v>0</v>
      </c>
      <c r="AC273" s="328">
        <f t="shared" si="167"/>
        <v>0</v>
      </c>
      <c r="AD273" s="328">
        <f t="shared" si="167"/>
        <v>0</v>
      </c>
      <c r="AE273" s="328">
        <f t="shared" si="167"/>
        <v>0</v>
      </c>
      <c r="AF273" s="328">
        <f t="shared" si="167"/>
        <v>0</v>
      </c>
      <c r="AG273" s="328">
        <f t="shared" si="167"/>
        <v>0</v>
      </c>
      <c r="AH273" s="328">
        <f t="shared" ref="AH273:AX273" si="168">100*AH173/AH$4</f>
        <v>0</v>
      </c>
      <c r="AI273" s="328">
        <f t="shared" si="168"/>
        <v>0</v>
      </c>
      <c r="AJ273" s="328">
        <f t="shared" si="168"/>
        <v>0</v>
      </c>
      <c r="AK273" s="328">
        <f t="shared" si="168"/>
        <v>0</v>
      </c>
      <c r="AL273" s="328">
        <f t="shared" si="168"/>
        <v>0</v>
      </c>
      <c r="AM273" s="328">
        <f t="shared" si="168"/>
        <v>0</v>
      </c>
      <c r="AN273" s="328">
        <f t="shared" si="168"/>
        <v>0</v>
      </c>
      <c r="AO273" s="328">
        <f t="shared" si="168"/>
        <v>0</v>
      </c>
      <c r="AP273" s="328">
        <f t="shared" si="168"/>
        <v>0</v>
      </c>
      <c r="AQ273" s="328">
        <f t="shared" si="168"/>
        <v>0</v>
      </c>
      <c r="AR273" s="328">
        <f t="shared" si="168"/>
        <v>0</v>
      </c>
      <c r="AS273" s="328">
        <f t="shared" si="168"/>
        <v>0</v>
      </c>
      <c r="AT273" s="328">
        <f t="shared" si="168"/>
        <v>0</v>
      </c>
      <c r="AU273" s="328">
        <f t="shared" si="168"/>
        <v>0</v>
      </c>
      <c r="AV273" s="328">
        <f t="shared" si="168"/>
        <v>0</v>
      </c>
      <c r="AW273" s="328">
        <f t="shared" si="168"/>
        <v>0</v>
      </c>
      <c r="AX273" s="328">
        <f t="shared" si="168"/>
        <v>0</v>
      </c>
    </row>
    <row r="274" spans="1:50" x14ac:dyDescent="0.2">
      <c r="A274" s="11" t="s">
        <v>363</v>
      </c>
      <c r="B274" s="328">
        <f t="shared" ref="B274:AG274" si="169">100*B174/B$4</f>
        <v>2.8878239667615411</v>
      </c>
      <c r="C274" s="328">
        <f t="shared" si="169"/>
        <v>2.1351725767004597</v>
      </c>
      <c r="D274" s="328">
        <f t="shared" si="169"/>
        <v>2.1976357020336401</v>
      </c>
      <c r="E274" s="328">
        <f t="shared" si="169"/>
        <v>1.9670895637670973</v>
      </c>
      <c r="F274" s="328">
        <f t="shared" si="169"/>
        <v>2.7213716560894787</v>
      </c>
      <c r="G274" s="328">
        <f t="shared" si="169"/>
        <v>2.1237500373089504</v>
      </c>
      <c r="H274" s="328">
        <f t="shared" si="169"/>
        <v>1.8831489307250031</v>
      </c>
      <c r="I274" s="328">
        <f t="shared" si="169"/>
        <v>2.0458459261341866</v>
      </c>
      <c r="J274" s="328">
        <f t="shared" si="169"/>
        <v>2.891286163946031</v>
      </c>
      <c r="K274" s="328">
        <f t="shared" si="169"/>
        <v>2.1400571970410076</v>
      </c>
      <c r="L274" s="328">
        <f t="shared" si="169"/>
        <v>2.0995832571555715</v>
      </c>
      <c r="M274" s="328">
        <f t="shared" si="169"/>
        <v>1.8075013238837525</v>
      </c>
      <c r="N274" s="328">
        <f t="shared" si="169"/>
        <v>2.7457598098387868</v>
      </c>
      <c r="O274" s="328">
        <f t="shared" si="169"/>
        <v>1.8812960549550259</v>
      </c>
      <c r="P274" s="328">
        <f t="shared" si="169"/>
        <v>1.9172180566132553</v>
      </c>
      <c r="Q274" s="328">
        <f t="shared" si="169"/>
        <v>2.1215608308409664</v>
      </c>
      <c r="R274" s="328">
        <f t="shared" si="169"/>
        <v>2.4003594280551726</v>
      </c>
      <c r="S274" s="328">
        <f t="shared" si="169"/>
        <v>1.9920620934305273</v>
      </c>
      <c r="T274" s="328">
        <f t="shared" si="169"/>
        <v>2.2649665361297706</v>
      </c>
      <c r="U274" s="328">
        <f t="shared" si="169"/>
        <v>2.132109346852836</v>
      </c>
      <c r="V274" s="328">
        <f t="shared" si="169"/>
        <v>2.6090688355311689</v>
      </c>
      <c r="W274" s="328">
        <f t="shared" si="169"/>
        <v>1.9970262158820742</v>
      </c>
      <c r="X274" s="328">
        <f t="shared" si="169"/>
        <v>1.9435383960284232</v>
      </c>
      <c r="Y274" s="328">
        <f t="shared" si="169"/>
        <v>2.102719525690536</v>
      </c>
      <c r="Z274" s="328">
        <f t="shared" si="169"/>
        <v>2.8635749126000656</v>
      </c>
      <c r="AA274" s="328">
        <f t="shared" si="169"/>
        <v>2.1579507174505066</v>
      </c>
      <c r="AB274" s="328">
        <f t="shared" si="169"/>
        <v>2.0222785379195836</v>
      </c>
      <c r="AC274" s="328">
        <f t="shared" si="169"/>
        <v>1.6726801416788177</v>
      </c>
      <c r="AD274" s="328">
        <f t="shared" si="169"/>
        <v>2.63954273946496</v>
      </c>
      <c r="AE274" s="328">
        <f t="shared" si="169"/>
        <v>2.0352258653991289</v>
      </c>
      <c r="AF274" s="328">
        <f t="shared" si="169"/>
        <v>2.0308515971199692</v>
      </c>
      <c r="AG274" s="328">
        <f t="shared" si="169"/>
        <v>1.9211716238801213</v>
      </c>
      <c r="AH274" s="328">
        <f t="shared" ref="AH274:AX274" si="170">100*AH174/AH$4</f>
        <v>2.4476509616306958</v>
      </c>
      <c r="AI274" s="328">
        <f t="shared" si="170"/>
        <v>2.0604163014562147</v>
      </c>
      <c r="AJ274" s="328">
        <f t="shared" si="170"/>
        <v>2.0416354502832883</v>
      </c>
      <c r="AK274" s="328">
        <f t="shared" si="170"/>
        <v>2.1419090287817721</v>
      </c>
      <c r="AL274" s="328">
        <f t="shared" si="170"/>
        <v>2.6582786998892334</v>
      </c>
      <c r="AM274" s="328">
        <f t="shared" si="170"/>
        <v>2.4228536447268683</v>
      </c>
      <c r="AN274" s="328">
        <f t="shared" si="170"/>
        <v>1.8864626273200702</v>
      </c>
      <c r="AO274" s="328">
        <f t="shared" si="170"/>
        <v>1.8184640468908866</v>
      </c>
      <c r="AP274" s="328">
        <f t="shared" si="170"/>
        <v>2.6558935811814073</v>
      </c>
      <c r="AQ274" s="328">
        <f t="shared" si="170"/>
        <v>1.9309757492244675</v>
      </c>
      <c r="AR274" s="328">
        <f t="shared" si="170"/>
        <v>2.1543790032167656</v>
      </c>
      <c r="AS274" s="328">
        <f t="shared" si="170"/>
        <v>2.3851528607770867</v>
      </c>
      <c r="AT274" s="328">
        <f t="shared" si="170"/>
        <v>2.5910315210063084</v>
      </c>
      <c r="AU274" s="328">
        <f t="shared" si="170"/>
        <v>2.2404556264366935</v>
      </c>
      <c r="AV274" s="328">
        <f t="shared" si="170"/>
        <v>2.3723940686789606</v>
      </c>
      <c r="AW274" s="328">
        <f t="shared" si="170"/>
        <v>2.6587145882293313</v>
      </c>
      <c r="AX274" s="328">
        <f t="shared" si="170"/>
        <v>2.7666140998701501</v>
      </c>
    </row>
    <row r="275" spans="1:50" x14ac:dyDescent="0.2">
      <c r="A275" s="11" t="s">
        <v>364</v>
      </c>
      <c r="B275" s="328">
        <f t="shared" ref="B275:AG275" si="171">100*B175/B$4</f>
        <v>5.0795885601576614E-2</v>
      </c>
      <c r="C275" s="328">
        <f t="shared" si="171"/>
        <v>5.2204265245791498E-2</v>
      </c>
      <c r="D275" s="328">
        <f t="shared" si="171"/>
        <v>5.0988181906463939E-2</v>
      </c>
      <c r="E275" s="328">
        <f t="shared" si="171"/>
        <v>4.812352971129067E-2</v>
      </c>
      <c r="F275" s="328">
        <f t="shared" si="171"/>
        <v>3.5884478974165974E-2</v>
      </c>
      <c r="G275" s="328">
        <f t="shared" si="171"/>
        <v>3.8151771530803055E-2</v>
      </c>
      <c r="H275" s="328">
        <f t="shared" si="171"/>
        <v>3.7528961620810874E-2</v>
      </c>
      <c r="I275" s="328">
        <f t="shared" si="171"/>
        <v>3.4576698646537653E-2</v>
      </c>
      <c r="J275" s="328">
        <f t="shared" si="171"/>
        <v>3.6912454731185505E-2</v>
      </c>
      <c r="K275" s="328">
        <f t="shared" si="171"/>
        <v>3.7983479822267692E-2</v>
      </c>
      <c r="L275" s="328">
        <f t="shared" si="171"/>
        <v>3.6811471975752144E-2</v>
      </c>
      <c r="M275" s="328">
        <f t="shared" si="171"/>
        <v>3.3044690459063754E-2</v>
      </c>
      <c r="N275" s="328">
        <f t="shared" si="171"/>
        <v>5.0302005071849142E-2</v>
      </c>
      <c r="O275" s="328">
        <f t="shared" si="171"/>
        <v>5.8588602462987298E-2</v>
      </c>
      <c r="P275" s="328">
        <f t="shared" si="171"/>
        <v>5.8429721437840032E-2</v>
      </c>
      <c r="Q275" s="328">
        <f t="shared" si="171"/>
        <v>6.0033793946723701E-2</v>
      </c>
      <c r="R275" s="328">
        <f t="shared" si="171"/>
        <v>5.4834019204967624E-2</v>
      </c>
      <c r="S275" s="328">
        <f t="shared" si="171"/>
        <v>6.0068088163953086E-2</v>
      </c>
      <c r="T275" s="328">
        <f t="shared" si="171"/>
        <v>6.2273974218284442E-2</v>
      </c>
      <c r="U275" s="328">
        <f t="shared" si="171"/>
        <v>5.620018638426548E-2</v>
      </c>
      <c r="V275" s="328">
        <f t="shared" si="171"/>
        <v>5.7310923732998037E-2</v>
      </c>
      <c r="W275" s="328">
        <f t="shared" si="171"/>
        <v>8.0897479047671667E-2</v>
      </c>
      <c r="X275" s="328">
        <f t="shared" si="171"/>
        <v>7.2670398341535519E-2</v>
      </c>
      <c r="Y275" s="328">
        <f t="shared" si="171"/>
        <v>8.366907752578244E-2</v>
      </c>
      <c r="Z275" s="328">
        <f t="shared" si="171"/>
        <v>6.9573992347395169E-2</v>
      </c>
      <c r="AA275" s="328">
        <f t="shared" si="171"/>
        <v>9.1070522363113471E-2</v>
      </c>
      <c r="AB275" s="328">
        <f t="shared" si="171"/>
        <v>7.7856417131988348E-2</v>
      </c>
      <c r="AC275" s="328">
        <f t="shared" si="171"/>
        <v>9.6519258049684156E-2</v>
      </c>
      <c r="AD275" s="328">
        <f t="shared" si="171"/>
        <v>6.0470037453674672E-2</v>
      </c>
      <c r="AE275" s="328">
        <f t="shared" si="171"/>
        <v>7.9074966296029725E-2</v>
      </c>
      <c r="AF275" s="328">
        <f t="shared" si="171"/>
        <v>7.4271515894069079E-2</v>
      </c>
      <c r="AG275" s="328">
        <f t="shared" si="171"/>
        <v>8.8375087431959209E-2</v>
      </c>
      <c r="AH275" s="328">
        <f t="shared" ref="AH275:AX275" si="172">100*AH175/AH$4</f>
        <v>6.6383891506049494E-2</v>
      </c>
      <c r="AI275" s="328">
        <f t="shared" si="172"/>
        <v>8.2780931080381884E-2</v>
      </c>
      <c r="AJ275" s="328">
        <f t="shared" si="172"/>
        <v>8.1286018754103267E-2</v>
      </c>
      <c r="AK275" s="328">
        <f t="shared" si="172"/>
        <v>8.4848258784237296E-2</v>
      </c>
      <c r="AL275" s="328">
        <f t="shared" si="172"/>
        <v>3.9495366026619877E-2</v>
      </c>
      <c r="AM275" s="328">
        <f t="shared" si="172"/>
        <v>4.7411680669572062E-2</v>
      </c>
      <c r="AN275" s="328">
        <f t="shared" si="172"/>
        <v>4.6017847238604741E-2</v>
      </c>
      <c r="AO275" s="328">
        <f t="shared" si="172"/>
        <v>4.7957535316333247E-2</v>
      </c>
      <c r="AP275" s="328">
        <f t="shared" si="172"/>
        <v>4.99099368139998E-2</v>
      </c>
      <c r="AQ275" s="328">
        <f t="shared" si="172"/>
        <v>6.1262784418371768E-2</v>
      </c>
      <c r="AR275" s="328">
        <f t="shared" si="172"/>
        <v>5.8257619413019927E-2</v>
      </c>
      <c r="AS275" s="328">
        <f t="shared" si="172"/>
        <v>6.6603827748104541E-2</v>
      </c>
      <c r="AT275" s="328">
        <f t="shared" si="172"/>
        <v>4.3688016631533599E-2</v>
      </c>
      <c r="AU275" s="328">
        <f t="shared" si="172"/>
        <v>5.7989290354166556E-2</v>
      </c>
      <c r="AV275" s="328">
        <f t="shared" si="172"/>
        <v>5.5837120646808271E-2</v>
      </c>
      <c r="AW275" s="328">
        <f t="shared" si="172"/>
        <v>6.8427741283677929E-2</v>
      </c>
      <c r="AX275" s="328">
        <f t="shared" si="172"/>
        <v>4.8468170333455331E-2</v>
      </c>
    </row>
    <row r="276" spans="1:50" x14ac:dyDescent="0.2">
      <c r="A276" s="320" t="s">
        <v>923</v>
      </c>
      <c r="B276" s="329">
        <f t="shared" ref="B276:AG276" si="173">100*B176/B$4</f>
        <v>-9.0339042616575291</v>
      </c>
      <c r="C276" s="329">
        <f t="shared" si="173"/>
        <v>-8.7747249844591533</v>
      </c>
      <c r="D276" s="329">
        <f t="shared" si="173"/>
        <v>-7.7639210111889776</v>
      </c>
      <c r="E276" s="329">
        <f t="shared" si="173"/>
        <v>-8.4534078880040937</v>
      </c>
      <c r="F276" s="329">
        <f t="shared" si="173"/>
        <v>-9.1161309757791269</v>
      </c>
      <c r="G276" s="329">
        <f t="shared" si="173"/>
        <v>-8.4054425578086196</v>
      </c>
      <c r="H276" s="329">
        <f t="shared" si="173"/>
        <v>-7.4477393933928218</v>
      </c>
      <c r="I276" s="329">
        <f t="shared" si="173"/>
        <v>-9.0691475060211335</v>
      </c>
      <c r="J276" s="329">
        <f t="shared" si="173"/>
        <v>-9.2754000743066065</v>
      </c>
      <c r="K276" s="329">
        <f t="shared" si="173"/>
        <v>-8.7302898416281618</v>
      </c>
      <c r="L276" s="329">
        <f t="shared" si="173"/>
        <v>-7.7349246286441904</v>
      </c>
      <c r="M276" s="329">
        <f t="shared" si="173"/>
        <v>-8.7263179911284361</v>
      </c>
      <c r="N276" s="329">
        <f t="shared" si="173"/>
        <v>-8.8245854015786644</v>
      </c>
      <c r="O276" s="329">
        <f t="shared" si="173"/>
        <v>-8.2336238847185896</v>
      </c>
      <c r="P276" s="329">
        <f t="shared" si="173"/>
        <v>-7.3228011718383481</v>
      </c>
      <c r="Q276" s="329">
        <f t="shared" si="173"/>
        <v>-8.3119860244224526</v>
      </c>
      <c r="R276" s="329">
        <f t="shared" si="173"/>
        <v>-9.0809439664359974</v>
      </c>
      <c r="S276" s="329">
        <f t="shared" si="173"/>
        <v>-8.2414064199970518</v>
      </c>
      <c r="T276" s="329">
        <f t="shared" si="173"/>
        <v>-7.9279891971934973</v>
      </c>
      <c r="U276" s="329">
        <f t="shared" si="173"/>
        <v>-8.0953998064879009</v>
      </c>
      <c r="V276" s="329">
        <f t="shared" si="173"/>
        <v>-8.9609992351920944</v>
      </c>
      <c r="W276" s="329">
        <f t="shared" si="173"/>
        <v>-8.2828295007107311</v>
      </c>
      <c r="X276" s="329">
        <f t="shared" si="173"/>
        <v>-7.2614066267113353</v>
      </c>
      <c r="Y276" s="329">
        <f t="shared" si="173"/>
        <v>-8.3666405269358926</v>
      </c>
      <c r="Z276" s="329">
        <f t="shared" si="173"/>
        <v>-9.0031686079717783</v>
      </c>
      <c r="AA276" s="329">
        <f t="shared" si="173"/>
        <v>-8.2746225805791358</v>
      </c>
      <c r="AB276" s="329">
        <f t="shared" si="173"/>
        <v>-7.5130949320472942</v>
      </c>
      <c r="AC276" s="329">
        <f t="shared" si="173"/>
        <v>-9.7627075550404303</v>
      </c>
      <c r="AD276" s="329">
        <f t="shared" si="173"/>
        <v>-8.8752024131511629</v>
      </c>
      <c r="AE276" s="329">
        <f t="shared" si="173"/>
        <v>-8.0611764833263884</v>
      </c>
      <c r="AF276" s="329">
        <f t="shared" si="173"/>
        <v>-7.6642821774229626</v>
      </c>
      <c r="AG276" s="329">
        <f t="shared" si="173"/>
        <v>-8.5798158831732305</v>
      </c>
      <c r="AH276" s="329">
        <f t="shared" ref="AH276:AX276" si="174">100*AH176/AH$4</f>
        <v>-9.0133928063778086</v>
      </c>
      <c r="AI276" s="329">
        <f t="shared" si="174"/>
        <v>-8.558322885916871</v>
      </c>
      <c r="AJ276" s="329">
        <f t="shared" si="174"/>
        <v>-7.7948027667431603</v>
      </c>
      <c r="AK276" s="329">
        <f t="shared" si="174"/>
        <v>-8.988875735138512</v>
      </c>
      <c r="AL276" s="329">
        <f t="shared" si="174"/>
        <v>-9.0390075647510244</v>
      </c>
      <c r="AM276" s="329">
        <f t="shared" si="174"/>
        <v>-8.4863655360041896</v>
      </c>
      <c r="AN276" s="329">
        <f t="shared" si="174"/>
        <v>-7.7880249172608336</v>
      </c>
      <c r="AO276" s="329">
        <f t="shared" si="174"/>
        <v>-9.5508743818811759</v>
      </c>
      <c r="AP276" s="329">
        <f t="shared" si="174"/>
        <v>-9.2709416579153014</v>
      </c>
      <c r="AQ276" s="329">
        <f t="shared" si="174"/>
        <v>-10.052941633545901</v>
      </c>
      <c r="AR276" s="329">
        <f t="shared" si="174"/>
        <v>-11.545600044387964</v>
      </c>
      <c r="AS276" s="329">
        <f t="shared" si="174"/>
        <v>-9.7166639745776298</v>
      </c>
      <c r="AT276" s="329">
        <f t="shared" si="174"/>
        <v>-9.0306548123773585</v>
      </c>
      <c r="AU276" s="329">
        <f t="shared" si="174"/>
        <v>-8.663228199775757</v>
      </c>
      <c r="AV276" s="329">
        <f t="shared" si="174"/>
        <v>-9.0832291001877579</v>
      </c>
      <c r="AW276" s="329">
        <f t="shared" si="174"/>
        <v>-10.45515196374855</v>
      </c>
      <c r="AX276" s="329">
        <f t="shared" si="174"/>
        <v>-10.375215405293691</v>
      </c>
    </row>
    <row r="277" spans="1:50" x14ac:dyDescent="0.2">
      <c r="A277" s="322" t="s">
        <v>926</v>
      </c>
      <c r="B277" s="324">
        <f t="shared" ref="B277:AG277" si="175">100*B177/B$4</f>
        <v>-3.7939475081130734E-2</v>
      </c>
      <c r="C277" s="324">
        <f t="shared" si="175"/>
        <v>-3.6488262086993198E-2</v>
      </c>
      <c r="D277" s="324">
        <f t="shared" si="175"/>
        <v>-3.2585644828127966E-2</v>
      </c>
      <c r="E277" s="324">
        <f t="shared" si="175"/>
        <v>-1.3676599704349998E-2</v>
      </c>
      <c r="F277" s="324">
        <f t="shared" si="175"/>
        <v>-2.2558745934333029E-2</v>
      </c>
      <c r="G277" s="324">
        <f t="shared" si="175"/>
        <v>-2.5720965081406106E-2</v>
      </c>
      <c r="H277" s="324">
        <f t="shared" si="175"/>
        <v>-2.4722004996677302E-2</v>
      </c>
      <c r="I277" s="324">
        <f t="shared" si="175"/>
        <v>-2.6287325154239427E-2</v>
      </c>
      <c r="J277" s="324">
        <f t="shared" si="175"/>
        <v>-3.3261272019099591E-2</v>
      </c>
      <c r="K277" s="324">
        <f t="shared" si="175"/>
        <v>-2.8509594129631548E-2</v>
      </c>
      <c r="L277" s="324">
        <f t="shared" si="175"/>
        <v>-1.7987772388864457E-2</v>
      </c>
      <c r="M277" s="324">
        <f t="shared" si="175"/>
        <v>-2.7270356237152366E-2</v>
      </c>
      <c r="N277" s="324">
        <f t="shared" si="175"/>
        <v>-2.7087832143814848E-2</v>
      </c>
      <c r="O277" s="324">
        <f t="shared" si="175"/>
        <v>-1.75070462331622E-2</v>
      </c>
      <c r="P277" s="324">
        <f t="shared" si="175"/>
        <v>-3.4073172499483127E-2</v>
      </c>
      <c r="Q277" s="324">
        <f t="shared" si="175"/>
        <v>-5.6008222125170364E-2</v>
      </c>
      <c r="R277" s="324">
        <f t="shared" si="175"/>
        <v>-6.2744809195846754E-2</v>
      </c>
      <c r="S277" s="324">
        <f t="shared" si="175"/>
        <v>-6.8922708424101822E-2</v>
      </c>
      <c r="T277" s="324">
        <f t="shared" si="175"/>
        <v>-3.801629131072156E-2</v>
      </c>
      <c r="U277" s="324">
        <f t="shared" si="175"/>
        <v>-4.2883488881257086E-2</v>
      </c>
      <c r="V277" s="324">
        <f t="shared" si="175"/>
        <v>-4.5888687770318612E-2</v>
      </c>
      <c r="W277" s="324">
        <f t="shared" si="175"/>
        <v>-4.5149488579133208E-2</v>
      </c>
      <c r="X277" s="324">
        <f t="shared" si="175"/>
        <v>-4.2228277830516171E-2</v>
      </c>
      <c r="Y277" s="324">
        <f t="shared" si="175"/>
        <v>-4.5254796237913258E-2</v>
      </c>
      <c r="Z277" s="324">
        <f t="shared" si="175"/>
        <v>-8.8672049529154209E-2</v>
      </c>
      <c r="AA277" s="324">
        <f t="shared" si="175"/>
        <v>-3.0774064311616438E-2</v>
      </c>
      <c r="AB277" s="324">
        <f t="shared" si="175"/>
        <v>-4.1732074413293976E-2</v>
      </c>
      <c r="AC277" s="324">
        <f t="shared" si="175"/>
        <v>-0.12932430454046784</v>
      </c>
      <c r="AD277" s="324">
        <f t="shared" si="175"/>
        <v>-7.7110934911459303E-2</v>
      </c>
      <c r="AE277" s="324">
        <f t="shared" si="175"/>
        <v>-4.928040301817737E-2</v>
      </c>
      <c r="AF277" s="324">
        <f t="shared" si="175"/>
        <v>-5.7320471429094237E-2</v>
      </c>
      <c r="AG277" s="324">
        <f t="shared" si="175"/>
        <v>-3.4620806410396526E-2</v>
      </c>
      <c r="AH277" s="324">
        <f t="shared" ref="AH277:AX277" si="176">100*AH177/AH$4</f>
        <v>-4.9337008600372691E-2</v>
      </c>
      <c r="AI277" s="324">
        <f t="shared" si="176"/>
        <v>-2.2914704185092408E-2</v>
      </c>
      <c r="AJ277" s="324">
        <f t="shared" si="176"/>
        <v>-7.2329290863550735E-2</v>
      </c>
      <c r="AK277" s="324">
        <f t="shared" si="176"/>
        <v>-5.8417504067898862E-2</v>
      </c>
      <c r="AL277" s="324">
        <f t="shared" si="176"/>
        <v>-1.9465004631621229E-2</v>
      </c>
      <c r="AM277" s="324">
        <f t="shared" si="176"/>
        <v>8.8809541208196459E-3</v>
      </c>
      <c r="AN277" s="324">
        <f t="shared" si="176"/>
        <v>-1.6970139219835326E-2</v>
      </c>
      <c r="AO277" s="324">
        <f t="shared" si="176"/>
        <v>-0.10152776216402028</v>
      </c>
      <c r="AP277" s="324">
        <f t="shared" si="176"/>
        <v>-2.8761949978558431E-2</v>
      </c>
      <c r="AQ277" s="324">
        <f t="shared" si="176"/>
        <v>-4.7754811544958815E-2</v>
      </c>
      <c r="AR277" s="324">
        <f t="shared" si="176"/>
        <v>-4.512368819405815E-3</v>
      </c>
      <c r="AS277" s="324">
        <f t="shared" si="176"/>
        <v>-0.11895413081134441</v>
      </c>
      <c r="AT277" s="324">
        <f t="shared" si="176"/>
        <v>-6.8042676102977429E-2</v>
      </c>
      <c r="AU277" s="324">
        <f t="shared" si="176"/>
        <v>-4.6894816523046445E-2</v>
      </c>
      <c r="AV277" s="324">
        <f t="shared" si="176"/>
        <v>-5.5534261956578013E-2</v>
      </c>
      <c r="AW277" s="324">
        <f t="shared" si="176"/>
        <v>-6.8111783720855607E-2</v>
      </c>
      <c r="AX277" s="324">
        <f t="shared" si="176"/>
        <v>-9.0178297032093568E-3</v>
      </c>
    </row>
    <row r="278" spans="1:50" x14ac:dyDescent="0.2">
      <c r="A278" s="11" t="s">
        <v>241</v>
      </c>
      <c r="B278" s="328">
        <f t="shared" ref="B278:AG278" si="177">100*B178/B$4</f>
        <v>-6.1254780367347985</v>
      </c>
      <c r="C278" s="328">
        <f t="shared" si="177"/>
        <v>-6.6207926719701229</v>
      </c>
      <c r="D278" s="328">
        <f t="shared" si="177"/>
        <v>-5.5430009109781064</v>
      </c>
      <c r="E278" s="328">
        <f t="shared" si="177"/>
        <v>-6.4446881208448401</v>
      </c>
      <c r="F278" s="328">
        <f t="shared" si="177"/>
        <v>-6.3707756454958062</v>
      </c>
      <c r="G278" s="328">
        <f t="shared" si="177"/>
        <v>-6.2677497025608284</v>
      </c>
      <c r="H278" s="328">
        <f t="shared" si="177"/>
        <v>-5.5428206192804241</v>
      </c>
      <c r="I278" s="328">
        <f t="shared" si="177"/>
        <v>-6.9963691512922237</v>
      </c>
      <c r="J278" s="328">
        <f t="shared" si="177"/>
        <v>-6.3676774193956867</v>
      </c>
      <c r="K278" s="328">
        <f t="shared" si="177"/>
        <v>-6.5690801493357887</v>
      </c>
      <c r="L278" s="328">
        <f t="shared" si="177"/>
        <v>-5.6047452599870455</v>
      </c>
      <c r="M278" s="328">
        <f t="shared" si="177"/>
        <v>-6.8987594277978452</v>
      </c>
      <c r="N278" s="328">
        <f t="shared" si="177"/>
        <v>-6.0478646923855468</v>
      </c>
      <c r="O278" s="328">
        <f t="shared" si="177"/>
        <v>-6.3050642719982246</v>
      </c>
      <c r="P278" s="328">
        <f t="shared" si="177"/>
        <v>-5.3733747061493702</v>
      </c>
      <c r="Q278" s="328">
        <f t="shared" si="177"/>
        <v>-6.1826066609799417</v>
      </c>
      <c r="R278" s="328">
        <f t="shared" si="177"/>
        <v>-6.6758644912336109</v>
      </c>
      <c r="S278" s="328">
        <f t="shared" si="177"/>
        <v>-6.2523787018908177</v>
      </c>
      <c r="T278" s="328">
        <f t="shared" si="177"/>
        <v>-5.631937961925833</v>
      </c>
      <c r="U278" s="328">
        <f t="shared" si="177"/>
        <v>-5.943313084941285</v>
      </c>
      <c r="V278" s="328">
        <f t="shared" si="177"/>
        <v>-6.3261225047082794</v>
      </c>
      <c r="W278" s="328">
        <f t="shared" si="177"/>
        <v>-6.2486326282112614</v>
      </c>
      <c r="X278" s="328">
        <f t="shared" si="177"/>
        <v>-5.276089840833091</v>
      </c>
      <c r="Y278" s="328">
        <f t="shared" si="177"/>
        <v>-6.2179788981758213</v>
      </c>
      <c r="Z278" s="328">
        <f t="shared" si="177"/>
        <v>-6.1514034216016862</v>
      </c>
      <c r="AA278" s="328">
        <f t="shared" si="177"/>
        <v>-6.0491333252903106</v>
      </c>
      <c r="AB278" s="328">
        <f t="shared" si="177"/>
        <v>-5.4420757753128139</v>
      </c>
      <c r="AC278" s="328">
        <f t="shared" si="177"/>
        <v>-8.1109159917572704</v>
      </c>
      <c r="AD278" s="328">
        <f t="shared" si="177"/>
        <v>-6.2326540857979813</v>
      </c>
      <c r="AE278" s="328">
        <f t="shared" si="177"/>
        <v>-5.9816698623345932</v>
      </c>
      <c r="AF278" s="328">
        <f t="shared" si="177"/>
        <v>-5.5911052485359969</v>
      </c>
      <c r="AG278" s="328">
        <f t="shared" si="177"/>
        <v>-6.5926467130248296</v>
      </c>
      <c r="AH278" s="328">
        <f t="shared" ref="AH278:AX278" si="178">100*AH178/AH$4</f>
        <v>-6.5155493406142897</v>
      </c>
      <c r="AI278" s="328">
        <f t="shared" si="178"/>
        <v>-6.4266124702002987</v>
      </c>
      <c r="AJ278" s="328">
        <f t="shared" si="178"/>
        <v>-5.7347999464524282</v>
      </c>
      <c r="AK278" s="328">
        <f t="shared" si="178"/>
        <v>-6.8254993574315117</v>
      </c>
      <c r="AL278" s="328">
        <f t="shared" si="178"/>
        <v>-6.335187503502608</v>
      </c>
      <c r="AM278" s="328">
        <f t="shared" si="178"/>
        <v>-6.0080568673211925</v>
      </c>
      <c r="AN278" s="328">
        <f t="shared" si="178"/>
        <v>-5.8583510330965378</v>
      </c>
      <c r="AO278" s="328">
        <f t="shared" si="178"/>
        <v>-7.7680532444717931</v>
      </c>
      <c r="AP278" s="328">
        <f t="shared" si="178"/>
        <v>-6.5884437570481262</v>
      </c>
      <c r="AQ278" s="328">
        <f t="shared" si="178"/>
        <v>-8.103446892700175</v>
      </c>
      <c r="AR278" s="328">
        <f t="shared" si="178"/>
        <v>-9.3334166231803906</v>
      </c>
      <c r="AS278" s="328">
        <f t="shared" si="178"/>
        <v>-7.372019624256966</v>
      </c>
      <c r="AT278" s="328">
        <f t="shared" si="178"/>
        <v>-6.4606707318919359</v>
      </c>
      <c r="AU278" s="328">
        <f t="shared" si="178"/>
        <v>-6.4034570849134571</v>
      </c>
      <c r="AV278" s="328">
        <f t="shared" si="178"/>
        <v>-6.7030744595205816</v>
      </c>
      <c r="AW278" s="328">
        <f t="shared" si="178"/>
        <v>-7.7873080699479624</v>
      </c>
      <c r="AX278" s="328">
        <f t="shared" si="178"/>
        <v>-7.5668012854713078</v>
      </c>
    </row>
    <row r="279" spans="1:50" x14ac:dyDescent="0.2">
      <c r="A279" s="11" t="s">
        <v>916</v>
      </c>
      <c r="B279" s="328">
        <f t="shared" ref="B279:AG279" si="179">100*B179/B$4</f>
        <v>0</v>
      </c>
      <c r="C279" s="328">
        <f t="shared" si="179"/>
        <v>0</v>
      </c>
      <c r="D279" s="328">
        <f t="shared" si="179"/>
        <v>0</v>
      </c>
      <c r="E279" s="328">
        <f t="shared" si="179"/>
        <v>0</v>
      </c>
      <c r="F279" s="328">
        <f t="shared" si="179"/>
        <v>0</v>
      </c>
      <c r="G279" s="328">
        <f t="shared" si="179"/>
        <v>0</v>
      </c>
      <c r="H279" s="328">
        <f t="shared" si="179"/>
        <v>0</v>
      </c>
      <c r="I279" s="328">
        <f t="shared" si="179"/>
        <v>0</v>
      </c>
      <c r="J279" s="328">
        <f t="shared" si="179"/>
        <v>0</v>
      </c>
      <c r="K279" s="328">
        <f t="shared" si="179"/>
        <v>0</v>
      </c>
      <c r="L279" s="328">
        <f t="shared" si="179"/>
        <v>0</v>
      </c>
      <c r="M279" s="328">
        <f t="shared" si="179"/>
        <v>0</v>
      </c>
      <c r="N279" s="328">
        <f t="shared" si="179"/>
        <v>0</v>
      </c>
      <c r="O279" s="328">
        <f t="shared" si="179"/>
        <v>0</v>
      </c>
      <c r="P279" s="328">
        <f t="shared" si="179"/>
        <v>0</v>
      </c>
      <c r="Q279" s="328">
        <f t="shared" si="179"/>
        <v>0</v>
      </c>
      <c r="R279" s="328">
        <f t="shared" si="179"/>
        <v>0</v>
      </c>
      <c r="S279" s="328">
        <f t="shared" si="179"/>
        <v>0</v>
      </c>
      <c r="T279" s="328">
        <f t="shared" si="179"/>
        <v>0</v>
      </c>
      <c r="U279" s="328">
        <f t="shared" si="179"/>
        <v>0</v>
      </c>
      <c r="V279" s="328">
        <f t="shared" si="179"/>
        <v>0</v>
      </c>
      <c r="W279" s="328">
        <f t="shared" si="179"/>
        <v>0</v>
      </c>
      <c r="X279" s="328">
        <f t="shared" si="179"/>
        <v>0</v>
      </c>
      <c r="Y279" s="328">
        <f t="shared" si="179"/>
        <v>0</v>
      </c>
      <c r="Z279" s="328">
        <f t="shared" si="179"/>
        <v>0</v>
      </c>
      <c r="AA279" s="328">
        <f t="shared" si="179"/>
        <v>0</v>
      </c>
      <c r="AB279" s="328">
        <f t="shared" si="179"/>
        <v>0</v>
      </c>
      <c r="AC279" s="328">
        <f t="shared" si="179"/>
        <v>0</v>
      </c>
      <c r="AD279" s="328">
        <f t="shared" si="179"/>
        <v>0</v>
      </c>
      <c r="AE279" s="328">
        <f t="shared" si="179"/>
        <v>0</v>
      </c>
      <c r="AF279" s="328">
        <f t="shared" si="179"/>
        <v>0</v>
      </c>
      <c r="AG279" s="328">
        <f t="shared" si="179"/>
        <v>0</v>
      </c>
      <c r="AH279" s="328">
        <f t="shared" ref="AH279:AX279" si="180">100*AH179/AH$4</f>
        <v>0</v>
      </c>
      <c r="AI279" s="328">
        <f t="shared" si="180"/>
        <v>0</v>
      </c>
      <c r="AJ279" s="328">
        <f t="shared" si="180"/>
        <v>0</v>
      </c>
      <c r="AK279" s="328">
        <f t="shared" si="180"/>
        <v>0</v>
      </c>
      <c r="AL279" s="328">
        <f t="shared" si="180"/>
        <v>0</v>
      </c>
      <c r="AM279" s="328">
        <f t="shared" si="180"/>
        <v>0</v>
      </c>
      <c r="AN279" s="328">
        <f t="shared" si="180"/>
        <v>0</v>
      </c>
      <c r="AO279" s="328">
        <f t="shared" si="180"/>
        <v>0</v>
      </c>
      <c r="AP279" s="328">
        <f t="shared" si="180"/>
        <v>0</v>
      </c>
      <c r="AQ279" s="328">
        <f t="shared" si="180"/>
        <v>0</v>
      </c>
      <c r="AR279" s="328">
        <f t="shared" si="180"/>
        <v>0</v>
      </c>
      <c r="AS279" s="328">
        <f t="shared" si="180"/>
        <v>0</v>
      </c>
      <c r="AT279" s="328">
        <f t="shared" si="180"/>
        <v>0</v>
      </c>
      <c r="AU279" s="328">
        <f t="shared" si="180"/>
        <v>0</v>
      </c>
      <c r="AV279" s="328">
        <f t="shared" si="180"/>
        <v>0</v>
      </c>
      <c r="AW279" s="328">
        <f t="shared" si="180"/>
        <v>0</v>
      </c>
      <c r="AX279" s="328">
        <f t="shared" si="180"/>
        <v>0</v>
      </c>
    </row>
    <row r="280" spans="1:50" x14ac:dyDescent="0.2">
      <c r="A280" s="11" t="s">
        <v>363</v>
      </c>
      <c r="B280" s="328">
        <f t="shared" ref="B280:AG280" si="181">100*B180/B$4</f>
        <v>-0.16236522061720385</v>
      </c>
      <c r="C280" s="328">
        <f t="shared" si="181"/>
        <v>0.96555421880195169</v>
      </c>
      <c r="D280" s="328">
        <f t="shared" si="181"/>
        <v>0.40683322070482475</v>
      </c>
      <c r="E280" s="328">
        <f t="shared" si="181"/>
        <v>0.9279260770874258</v>
      </c>
      <c r="F280" s="328">
        <f t="shared" si="181"/>
        <v>5.1243853177152417E-2</v>
      </c>
      <c r="G280" s="328">
        <f t="shared" si="181"/>
        <v>0.79429943283245852</v>
      </c>
      <c r="H280" s="328">
        <f t="shared" si="181"/>
        <v>0.3900750365141516</v>
      </c>
      <c r="I280" s="328">
        <f t="shared" si="181"/>
        <v>1.0873177824308924</v>
      </c>
      <c r="J280" s="328">
        <f t="shared" si="181"/>
        <v>-7.7841028982715083E-2</v>
      </c>
      <c r="K280" s="328">
        <f t="shared" si="181"/>
        <v>0.75469353056853372</v>
      </c>
      <c r="L280" s="328">
        <f t="shared" si="181"/>
        <v>0.30117235186996144</v>
      </c>
      <c r="M280" s="328">
        <f t="shared" si="181"/>
        <v>0.96018615879342351</v>
      </c>
      <c r="N280" s="328">
        <f t="shared" si="181"/>
        <v>-9.2123404059345201E-2</v>
      </c>
      <c r="O280" s="328">
        <f t="shared" si="181"/>
        <v>0.78826684900587685</v>
      </c>
      <c r="P280" s="328">
        <f t="shared" si="181"/>
        <v>0.30732300280470048</v>
      </c>
      <c r="Q280" s="328">
        <f t="shared" si="181"/>
        <v>0.52602735067366213</v>
      </c>
      <c r="R280" s="328">
        <f t="shared" si="181"/>
        <v>0.42160639735298944</v>
      </c>
      <c r="S280" s="328">
        <f t="shared" si="181"/>
        <v>0.61727627281708408</v>
      </c>
      <c r="T280" s="328">
        <f t="shared" si="181"/>
        <v>0.20772717891147668</v>
      </c>
      <c r="U280" s="328">
        <f t="shared" si="181"/>
        <v>0.3912569641478903</v>
      </c>
      <c r="V280" s="328">
        <f t="shared" si="181"/>
        <v>-2.8346431479738008E-2</v>
      </c>
      <c r="W280" s="328">
        <f t="shared" si="181"/>
        <v>0.59330601691252349</v>
      </c>
      <c r="X280" s="328">
        <f t="shared" si="181"/>
        <v>0.13365644395518825</v>
      </c>
      <c r="Y280" s="328">
        <f t="shared" si="181"/>
        <v>0.53287424632336677</v>
      </c>
      <c r="Z280" s="328">
        <f t="shared" si="181"/>
        <v>-0.44363052701051559</v>
      </c>
      <c r="AA280" s="328">
        <f t="shared" si="181"/>
        <v>0.44562923931958992</v>
      </c>
      <c r="AB280" s="328">
        <f t="shared" si="181"/>
        <v>0.26339329827480279</v>
      </c>
      <c r="AC280" s="328">
        <f t="shared" si="181"/>
        <v>1.4817974121685151</v>
      </c>
      <c r="AD280" s="328">
        <f t="shared" si="181"/>
        <v>-0.21910608221013469</v>
      </c>
      <c r="AE280" s="328">
        <f t="shared" si="181"/>
        <v>0.42606683193687023</v>
      </c>
      <c r="AF280" s="328">
        <f t="shared" si="181"/>
        <v>0.13585736022174494</v>
      </c>
      <c r="AG280" s="328">
        <f t="shared" si="181"/>
        <v>0.70842560692031908</v>
      </c>
      <c r="AH280" s="328">
        <f t="shared" ref="AH280:AX280" si="182">100*AH180/AH$4</f>
        <v>7.5714387086511792E-2</v>
      </c>
      <c r="AI280" s="328">
        <f t="shared" si="182"/>
        <v>0.56883065754704276</v>
      </c>
      <c r="AJ280" s="328">
        <f t="shared" si="182"/>
        <v>0.22509778229983507</v>
      </c>
      <c r="AK280" s="328">
        <f t="shared" si="182"/>
        <v>0.64312918891086457</v>
      </c>
      <c r="AL280" s="328">
        <f t="shared" si="182"/>
        <v>-5.4723165854521083E-2</v>
      </c>
      <c r="AM280" s="328">
        <f t="shared" si="182"/>
        <v>0.2662476353676691</v>
      </c>
      <c r="AN280" s="328">
        <f t="shared" si="182"/>
        <v>0.39245142625571261</v>
      </c>
      <c r="AO280" s="328">
        <f t="shared" si="182"/>
        <v>0.99104768704348045</v>
      </c>
      <c r="AP280" s="328">
        <f t="shared" si="182"/>
        <v>-0.14072412629014541</v>
      </c>
      <c r="AQ280" s="328">
        <f t="shared" si="182"/>
        <v>1.3807995944194311</v>
      </c>
      <c r="AR280" s="328">
        <f t="shared" si="182"/>
        <v>1.8069380140779785</v>
      </c>
      <c r="AS280" s="328">
        <f t="shared" si="182"/>
        <v>0.52293136822894437</v>
      </c>
      <c r="AT280" s="328">
        <f t="shared" si="182"/>
        <v>-9.5675838381790251E-2</v>
      </c>
      <c r="AU280" s="328">
        <f t="shared" si="182"/>
        <v>0.34024086890933247</v>
      </c>
      <c r="AV280" s="328">
        <f t="shared" si="182"/>
        <v>-2.1091561152066132E-2</v>
      </c>
      <c r="AW280" s="328">
        <f t="shared" si="182"/>
        <v>0.34534323364863667</v>
      </c>
      <c r="AX280" s="328">
        <f t="shared" si="182"/>
        <v>0.31401970791282291</v>
      </c>
    </row>
    <row r="281" spans="1:50" x14ac:dyDescent="0.2">
      <c r="A281" s="11" t="s">
        <v>364</v>
      </c>
      <c r="B281" s="328">
        <f t="shared" ref="B281:AG281" si="183">100*B181/B$4</f>
        <v>6.2499037822708736</v>
      </c>
      <c r="C281" s="328">
        <f t="shared" si="183"/>
        <v>5.6187501910811788</v>
      </c>
      <c r="D281" s="328">
        <f t="shared" si="183"/>
        <v>5.1035820454451528</v>
      </c>
      <c r="E281" s="328">
        <f t="shared" si="183"/>
        <v>5.5030854440530641</v>
      </c>
      <c r="F281" s="328">
        <f t="shared" si="183"/>
        <v>6.2969730463843208</v>
      </c>
      <c r="G281" s="328">
        <f t="shared" si="183"/>
        <v>5.4477293046469635</v>
      </c>
      <c r="H281" s="328">
        <f t="shared" si="183"/>
        <v>5.1280235777695964</v>
      </c>
      <c r="I281" s="328">
        <f t="shared" si="183"/>
        <v>5.8827640437070903</v>
      </c>
      <c r="J281" s="328">
        <f t="shared" si="183"/>
        <v>6.4122571763593008</v>
      </c>
      <c r="K281" s="328">
        <f t="shared" si="183"/>
        <v>5.7858770246376254</v>
      </c>
      <c r="L281" s="328">
        <f t="shared" si="183"/>
        <v>5.2855851357282191</v>
      </c>
      <c r="M281" s="328">
        <f t="shared" si="183"/>
        <v>5.9113029127672698</v>
      </c>
      <c r="N281" s="328">
        <f t="shared" si="183"/>
        <v>6.1129002643010768</v>
      </c>
      <c r="O281" s="328">
        <f t="shared" si="183"/>
        <v>5.499290376759185</v>
      </c>
      <c r="P281" s="328">
        <f t="shared" si="183"/>
        <v>5.031978530845187</v>
      </c>
      <c r="Q281" s="328">
        <f t="shared" si="183"/>
        <v>5.6005710881811082</v>
      </c>
      <c r="R281" s="328">
        <f t="shared" si="183"/>
        <v>6.191513284684774</v>
      </c>
      <c r="S281" s="328">
        <f t="shared" si="183"/>
        <v>5.5661797206496306</v>
      </c>
      <c r="T281" s="328">
        <f t="shared" si="183"/>
        <v>5.3861944917036348</v>
      </c>
      <c r="U281" s="328">
        <f t="shared" si="183"/>
        <v>5.5091726319121355</v>
      </c>
      <c r="V281" s="328">
        <f t="shared" si="183"/>
        <v>6.3085802484176998</v>
      </c>
      <c r="W281" s="328">
        <f t="shared" si="183"/>
        <v>5.6101771227196036</v>
      </c>
      <c r="X281" s="328">
        <f t="shared" si="183"/>
        <v>5.100205119047386</v>
      </c>
      <c r="Y281" s="328">
        <f t="shared" si="183"/>
        <v>5.6398498556145409</v>
      </c>
      <c r="Z281" s="328">
        <f t="shared" si="183"/>
        <v>6.5063618990830481</v>
      </c>
      <c r="AA281" s="328">
        <f t="shared" si="183"/>
        <v>5.5727300216591029</v>
      </c>
      <c r="AB281" s="328">
        <f t="shared" si="183"/>
        <v>5.1369504026247155</v>
      </c>
      <c r="AC281" s="328">
        <f t="shared" si="183"/>
        <v>6.4997942750482878</v>
      </c>
      <c r="AD281" s="328">
        <f t="shared" si="183"/>
        <v>6.3746492330966564</v>
      </c>
      <c r="AE281" s="328">
        <f t="shared" si="183"/>
        <v>5.5063226273795429</v>
      </c>
      <c r="AF281" s="328">
        <f t="shared" si="183"/>
        <v>5.397927416885155</v>
      </c>
      <c r="AG281" s="328">
        <f t="shared" si="183"/>
        <v>5.8496002996941137</v>
      </c>
      <c r="AH281" s="328">
        <f t="shared" ref="AH281:AX281" si="184">100*AH181/AH$4</f>
        <v>6.3904979449274073</v>
      </c>
      <c r="AI281" s="328">
        <f t="shared" si="184"/>
        <v>5.8348671084681634</v>
      </c>
      <c r="AJ281" s="328">
        <f t="shared" si="184"/>
        <v>5.4373728732890427</v>
      </c>
      <c r="AK281" s="328">
        <f t="shared" si="184"/>
        <v>6.123952664452748</v>
      </c>
      <c r="AL281" s="328">
        <f t="shared" si="184"/>
        <v>6.3704456647255077</v>
      </c>
      <c r="AM281" s="328">
        <f t="shared" si="184"/>
        <v>5.7506901860743431</v>
      </c>
      <c r="AN281" s="328">
        <f t="shared" si="184"/>
        <v>5.4489294676209887</v>
      </c>
      <c r="AO281" s="328">
        <f t="shared" si="184"/>
        <v>6.6754777952642916</v>
      </c>
      <c r="AP281" s="328">
        <f t="shared" si="184"/>
        <v>6.700405933359721</v>
      </c>
      <c r="AQ281" s="328">
        <f t="shared" si="184"/>
        <v>6.6748924867357928</v>
      </c>
      <c r="AR281" s="328">
        <f t="shared" si="184"/>
        <v>7.521966240283013</v>
      </c>
      <c r="AS281" s="328">
        <f t="shared" si="184"/>
        <v>6.7301341252166855</v>
      </c>
      <c r="AT281" s="328">
        <f t="shared" si="184"/>
        <v>6.4883038941707483</v>
      </c>
      <c r="AU281" s="328">
        <f t="shared" si="184"/>
        <v>6.016321399481078</v>
      </c>
      <c r="AV281" s="328">
        <f t="shared" si="184"/>
        <v>6.6686317587160708</v>
      </c>
      <c r="AW281" s="328">
        <f t="shared" si="184"/>
        <v>7.3738530525784691</v>
      </c>
      <c r="AX281" s="328">
        <f t="shared" si="184"/>
        <v>7.243763747855275</v>
      </c>
    </row>
    <row r="282" spans="1:50" x14ac:dyDescent="0.2">
      <c r="A282" s="320" t="s">
        <v>923</v>
      </c>
      <c r="B282" s="329">
        <f t="shared" ref="B282:AG282" si="185">100*B182/B$4</f>
        <v>-2.4625391153794833E-15</v>
      </c>
      <c r="C282" s="329">
        <f t="shared" si="185"/>
        <v>-1.5412797005085926E-15</v>
      </c>
      <c r="D282" s="329">
        <f t="shared" si="185"/>
        <v>0</v>
      </c>
      <c r="E282" s="329">
        <f t="shared" si="185"/>
        <v>6.881184083323175E-16</v>
      </c>
      <c r="F282" s="329">
        <f t="shared" si="185"/>
        <v>0</v>
      </c>
      <c r="G282" s="329">
        <f t="shared" si="185"/>
        <v>-6.6953810382165537E-16</v>
      </c>
      <c r="H282" s="329">
        <f t="shared" si="185"/>
        <v>-1.3082325298306851E-15</v>
      </c>
      <c r="I282" s="329">
        <f t="shared" si="185"/>
        <v>0</v>
      </c>
      <c r="J282" s="329">
        <f t="shared" si="185"/>
        <v>1.2883809731057628E-15</v>
      </c>
      <c r="K282" s="329">
        <f t="shared" si="185"/>
        <v>-1.229956896180523E-15</v>
      </c>
      <c r="L282" s="329">
        <f t="shared" si="185"/>
        <v>0</v>
      </c>
      <c r="M282" s="329">
        <f t="shared" si="185"/>
        <v>0</v>
      </c>
      <c r="N282" s="329">
        <f t="shared" si="185"/>
        <v>1.1720087122819647E-15</v>
      </c>
      <c r="O282" s="329">
        <f t="shared" si="185"/>
        <v>0</v>
      </c>
      <c r="P282" s="329">
        <f t="shared" si="185"/>
        <v>-1.0746295096789805E-15</v>
      </c>
      <c r="Q282" s="329">
        <f t="shared" si="185"/>
        <v>0</v>
      </c>
      <c r="R282" s="329">
        <f t="shared" si="185"/>
        <v>0</v>
      </c>
      <c r="S282" s="329">
        <f t="shared" si="185"/>
        <v>2.0462679762482426E-15</v>
      </c>
      <c r="T282" s="329">
        <f t="shared" si="185"/>
        <v>0</v>
      </c>
      <c r="U282" s="329">
        <f t="shared" si="185"/>
        <v>1.9292036193611678E-15</v>
      </c>
      <c r="V282" s="329">
        <f t="shared" si="185"/>
        <v>0</v>
      </c>
      <c r="W282" s="329">
        <f t="shared" si="185"/>
        <v>0</v>
      </c>
      <c r="X282" s="329">
        <f t="shared" si="185"/>
        <v>0</v>
      </c>
      <c r="Y282" s="329">
        <f t="shared" si="185"/>
        <v>9.3847017308370975E-16</v>
      </c>
      <c r="Z282" s="329">
        <f t="shared" si="185"/>
        <v>0</v>
      </c>
      <c r="AA282" s="329">
        <f t="shared" si="185"/>
        <v>9.3384135228458433E-16</v>
      </c>
      <c r="AB282" s="329">
        <f t="shared" si="185"/>
        <v>9.226281645253066E-16</v>
      </c>
      <c r="AC282" s="329">
        <f t="shared" si="185"/>
        <v>0</v>
      </c>
      <c r="AD282" s="329">
        <f t="shared" si="185"/>
        <v>9.1754072261618322E-16</v>
      </c>
      <c r="AE282" s="329">
        <f t="shared" si="185"/>
        <v>2.6767289879712756E-15</v>
      </c>
      <c r="AF282" s="329">
        <f t="shared" si="185"/>
        <v>2.6480959581942407E-15</v>
      </c>
      <c r="AG282" s="329">
        <f t="shared" si="185"/>
        <v>8.4604054483622985E-16</v>
      </c>
      <c r="AH282" s="329">
        <f t="shared" ref="AH282:AX282" si="186">100*AH182/AH$4</f>
        <v>-1.7314768549663999E-15</v>
      </c>
      <c r="AI282" s="329">
        <f t="shared" si="186"/>
        <v>8.3947575945424903E-16</v>
      </c>
      <c r="AJ282" s="329">
        <f t="shared" si="186"/>
        <v>0</v>
      </c>
      <c r="AK282" s="329">
        <f t="shared" si="186"/>
        <v>0</v>
      </c>
      <c r="AL282" s="329">
        <f t="shared" si="186"/>
        <v>0</v>
      </c>
      <c r="AM282" s="329">
        <f t="shared" si="186"/>
        <v>0</v>
      </c>
      <c r="AN282" s="329">
        <f t="shared" si="186"/>
        <v>7.7377792297306717E-16</v>
      </c>
      <c r="AO282" s="329">
        <f t="shared" si="186"/>
        <v>0</v>
      </c>
      <c r="AP282" s="329">
        <f t="shared" si="186"/>
        <v>-7.0963374852037763E-15</v>
      </c>
      <c r="AQ282" s="329">
        <f t="shared" si="186"/>
        <v>-7.6035524471741186E-15</v>
      </c>
      <c r="AR282" s="329">
        <f t="shared" si="186"/>
        <v>-7.7065944028185216E-15</v>
      </c>
      <c r="AS282" s="329">
        <f t="shared" si="186"/>
        <v>-8.6818190412278538E-15</v>
      </c>
      <c r="AT282" s="329">
        <f t="shared" si="186"/>
        <v>0</v>
      </c>
      <c r="AU282" s="329">
        <f t="shared" si="186"/>
        <v>0</v>
      </c>
      <c r="AV282" s="329">
        <f t="shared" si="186"/>
        <v>0</v>
      </c>
      <c r="AW282" s="329">
        <f t="shared" si="186"/>
        <v>0</v>
      </c>
      <c r="AX282" s="329">
        <f t="shared" si="186"/>
        <v>0</v>
      </c>
    </row>
    <row r="283" spans="1:50" x14ac:dyDescent="0.2">
      <c r="A283" s="322" t="s">
        <v>927</v>
      </c>
      <c r="B283" s="324">
        <f t="shared" ref="B283:AG283" si="187">100*B183/B$4</f>
        <v>37.504684518080943</v>
      </c>
      <c r="C283" s="324">
        <f t="shared" si="187"/>
        <v>35.213279851124099</v>
      </c>
      <c r="D283" s="324">
        <f t="shared" si="187"/>
        <v>34.397680543234372</v>
      </c>
      <c r="E283" s="324">
        <f t="shared" si="187"/>
        <v>36.145703945553073</v>
      </c>
      <c r="F283" s="324">
        <f t="shared" si="187"/>
        <v>38.546572657024129</v>
      </c>
      <c r="G283" s="324">
        <f t="shared" si="187"/>
        <v>35.405990821726277</v>
      </c>
      <c r="H283" s="324">
        <f t="shared" si="187"/>
        <v>35.089875237137228</v>
      </c>
      <c r="I283" s="324">
        <f t="shared" si="187"/>
        <v>36.224374544220744</v>
      </c>
      <c r="J283" s="324">
        <f t="shared" si="187"/>
        <v>39.015092931566272</v>
      </c>
      <c r="K283" s="324">
        <f t="shared" si="187"/>
        <v>35.158676270372354</v>
      </c>
      <c r="L283" s="324">
        <f t="shared" si="187"/>
        <v>35.249150766627757</v>
      </c>
      <c r="M283" s="324">
        <f t="shared" si="187"/>
        <v>36.750354749008757</v>
      </c>
      <c r="N283" s="324">
        <f t="shared" si="187"/>
        <v>37.876398618082185</v>
      </c>
      <c r="O283" s="324">
        <f t="shared" si="187"/>
        <v>35.401984306892402</v>
      </c>
      <c r="P283" s="324">
        <f t="shared" si="187"/>
        <v>33.491652528830159</v>
      </c>
      <c r="Q283" s="324">
        <f t="shared" si="187"/>
        <v>38.512123826014367</v>
      </c>
      <c r="R283" s="324">
        <f t="shared" si="187"/>
        <v>37.757402239632889</v>
      </c>
      <c r="S283" s="324">
        <f t="shared" si="187"/>
        <v>34.038828608354301</v>
      </c>
      <c r="T283" s="324">
        <f t="shared" si="187"/>
        <v>32.948059676099795</v>
      </c>
      <c r="U283" s="324">
        <f t="shared" si="187"/>
        <v>35.47656914104531</v>
      </c>
      <c r="V283" s="324">
        <f t="shared" si="187"/>
        <v>37.432381183555052</v>
      </c>
      <c r="W283" s="324">
        <f t="shared" si="187"/>
        <v>35.469735879536664</v>
      </c>
      <c r="X283" s="324">
        <f t="shared" si="187"/>
        <v>33.492953617723408</v>
      </c>
      <c r="Y283" s="324">
        <f t="shared" si="187"/>
        <v>35.836425007804202</v>
      </c>
      <c r="Z283" s="324">
        <f t="shared" si="187"/>
        <v>38.775870630802395</v>
      </c>
      <c r="AA283" s="324">
        <f t="shared" si="187"/>
        <v>34.15885910481402</v>
      </c>
      <c r="AB283" s="324">
        <f t="shared" si="187"/>
        <v>32.6338697085571</v>
      </c>
      <c r="AC283" s="324">
        <f t="shared" si="187"/>
        <v>37.625299410945061</v>
      </c>
      <c r="AD283" s="324">
        <f t="shared" si="187"/>
        <v>38.105480285343745</v>
      </c>
      <c r="AE283" s="324">
        <f t="shared" si="187"/>
        <v>34.624917506825454</v>
      </c>
      <c r="AF283" s="324">
        <f t="shared" si="187"/>
        <v>34.171532129360344</v>
      </c>
      <c r="AG283" s="324">
        <f t="shared" si="187"/>
        <v>37.087479786199715</v>
      </c>
      <c r="AH283" s="324">
        <f t="shared" ref="AH283:AX283" si="188">100*AH183/AH$4</f>
        <v>38.305429283117782</v>
      </c>
      <c r="AI283" s="324">
        <f t="shared" si="188"/>
        <v>35.537119216474451</v>
      </c>
      <c r="AJ283" s="324">
        <f t="shared" si="188"/>
        <v>34.464692025621886</v>
      </c>
      <c r="AK283" s="324">
        <f t="shared" si="188"/>
        <v>37.214917774178147</v>
      </c>
      <c r="AL283" s="324">
        <f t="shared" si="188"/>
        <v>39.236884963247888</v>
      </c>
      <c r="AM283" s="324">
        <f t="shared" si="188"/>
        <v>35.362258894496165</v>
      </c>
      <c r="AN283" s="324">
        <f t="shared" si="188"/>
        <v>34.497683366629616</v>
      </c>
      <c r="AO283" s="324">
        <f t="shared" si="188"/>
        <v>42.155845161668331</v>
      </c>
      <c r="AP283" s="324">
        <f t="shared" si="188"/>
        <v>39.854721591430547</v>
      </c>
      <c r="AQ283" s="324">
        <f t="shared" si="188"/>
        <v>28.017125194440638</v>
      </c>
      <c r="AR283" s="324">
        <f t="shared" si="188"/>
        <v>33.741216636076665</v>
      </c>
      <c r="AS283" s="324">
        <f t="shared" si="188"/>
        <v>38.531103745129293</v>
      </c>
      <c r="AT283" s="324">
        <f t="shared" si="188"/>
        <v>39.489445801467568</v>
      </c>
      <c r="AU283" s="324">
        <f t="shared" si="188"/>
        <v>35.272385732389239</v>
      </c>
      <c r="AV283" s="324">
        <f t="shared" si="188"/>
        <v>37.629721713358933</v>
      </c>
      <c r="AW283" s="324">
        <f t="shared" si="188"/>
        <v>41.484305087977781</v>
      </c>
      <c r="AX283" s="324" t="e">
        <f t="shared" si="188"/>
        <v>#VALUE!</v>
      </c>
    </row>
    <row r="284" spans="1:50" x14ac:dyDescent="0.2">
      <c r="A284" s="11" t="s">
        <v>241</v>
      </c>
      <c r="B284" s="328">
        <f t="shared" ref="B284:AG284" si="189">100*B184/B$4</f>
        <v>22.671009989902402</v>
      </c>
      <c r="C284" s="328">
        <f t="shared" si="189"/>
        <v>22.10223080164851</v>
      </c>
      <c r="D284" s="328">
        <f t="shared" si="189"/>
        <v>21.684611250402014</v>
      </c>
      <c r="E284" s="328">
        <f t="shared" si="189"/>
        <v>23.535136105746059</v>
      </c>
      <c r="F284" s="328">
        <f t="shared" si="189"/>
        <v>23.76150230168416</v>
      </c>
      <c r="G284" s="328">
        <f t="shared" si="189"/>
        <v>22.741869740420775</v>
      </c>
      <c r="H284" s="328">
        <f t="shared" si="189"/>
        <v>22.270299119994775</v>
      </c>
      <c r="I284" s="328">
        <f t="shared" si="189"/>
        <v>23.274346038433116</v>
      </c>
      <c r="J284" s="328">
        <f t="shared" si="189"/>
        <v>24.295031830003627</v>
      </c>
      <c r="K284" s="328">
        <f t="shared" si="189"/>
        <v>22.276692343853643</v>
      </c>
      <c r="L284" s="328">
        <f t="shared" si="189"/>
        <v>22.585246374411167</v>
      </c>
      <c r="M284" s="328">
        <f t="shared" si="189"/>
        <v>23.432793493440709</v>
      </c>
      <c r="N284" s="328">
        <f t="shared" si="189"/>
        <v>23.106904952086598</v>
      </c>
      <c r="O284" s="328">
        <f t="shared" si="189"/>
        <v>22.034283162801248</v>
      </c>
      <c r="P284" s="328">
        <f t="shared" si="189"/>
        <v>20.524400443261417</v>
      </c>
      <c r="Q284" s="328">
        <f t="shared" si="189"/>
        <v>24.889792975823561</v>
      </c>
      <c r="R284" s="328">
        <f t="shared" si="189"/>
        <v>22.83283101582202</v>
      </c>
      <c r="S284" s="328">
        <f t="shared" si="189"/>
        <v>21.058932223571819</v>
      </c>
      <c r="T284" s="328">
        <f t="shared" si="189"/>
        <v>20.027426688766184</v>
      </c>
      <c r="U284" s="328">
        <f t="shared" si="189"/>
        <v>21.757580137737119</v>
      </c>
      <c r="V284" s="328">
        <f t="shared" si="189"/>
        <v>22.292650865455251</v>
      </c>
      <c r="W284" s="328">
        <f t="shared" si="189"/>
        <v>21.348695823722441</v>
      </c>
      <c r="X284" s="328">
        <f t="shared" si="189"/>
        <v>20.010768670938564</v>
      </c>
      <c r="Y284" s="328">
        <f t="shared" si="189"/>
        <v>21.465915740473971</v>
      </c>
      <c r="Z284" s="328">
        <f t="shared" si="189"/>
        <v>22.904287147190896</v>
      </c>
      <c r="AA284" s="328">
        <f t="shared" si="189"/>
        <v>20.587071047544924</v>
      </c>
      <c r="AB284" s="328">
        <f t="shared" si="189"/>
        <v>19.174680246090407</v>
      </c>
      <c r="AC284" s="328">
        <f t="shared" si="189"/>
        <v>23.892063938252122</v>
      </c>
      <c r="AD284" s="328">
        <f t="shared" si="189"/>
        <v>22.110796926225657</v>
      </c>
      <c r="AE284" s="328">
        <f t="shared" si="189"/>
        <v>20.604204832521919</v>
      </c>
      <c r="AF284" s="328">
        <f t="shared" si="189"/>
        <v>20.140913084237063</v>
      </c>
      <c r="AG284" s="328">
        <f t="shared" si="189"/>
        <v>22.9587842541677</v>
      </c>
      <c r="AH284" s="328">
        <f t="shared" ref="AH284:AX284" si="190">100*AH184/AH$4</f>
        <v>22.861504067473771</v>
      </c>
      <c r="AI284" s="328">
        <f t="shared" si="190"/>
        <v>21.674699207342332</v>
      </c>
      <c r="AJ284" s="328">
        <f t="shared" si="190"/>
        <v>20.929836167833461</v>
      </c>
      <c r="AK284" s="328">
        <f t="shared" si="190"/>
        <v>23.186124232706078</v>
      </c>
      <c r="AL284" s="328">
        <f t="shared" si="190"/>
        <v>22.97347744047579</v>
      </c>
      <c r="AM284" s="328">
        <f t="shared" si="190"/>
        <v>21.063655530922453</v>
      </c>
      <c r="AN284" s="328">
        <f t="shared" si="190"/>
        <v>20.497717717811575</v>
      </c>
      <c r="AO284" s="328">
        <f t="shared" si="190"/>
        <v>27.042956028841413</v>
      </c>
      <c r="AP284" s="328">
        <f t="shared" si="190"/>
        <v>22.830959906913936</v>
      </c>
      <c r="AQ284" s="328">
        <f t="shared" si="190"/>
        <v>15.968336724380144</v>
      </c>
      <c r="AR284" s="328">
        <f t="shared" si="190"/>
        <v>19.568839832603548</v>
      </c>
      <c r="AS284" s="328">
        <f t="shared" si="190"/>
        <v>23.742989936816905</v>
      </c>
      <c r="AT284" s="328">
        <f t="shared" si="190"/>
        <v>23.048835075786499</v>
      </c>
      <c r="AU284" s="328">
        <f t="shared" si="190"/>
        <v>21.491433723790507</v>
      </c>
      <c r="AV284" s="328">
        <f t="shared" si="190"/>
        <v>22.054101609784603</v>
      </c>
      <c r="AW284" s="328">
        <f t="shared" si="190"/>
        <v>25.89035242362198</v>
      </c>
      <c r="AX284" s="328" t="e">
        <f t="shared" si="190"/>
        <v>#VALUE!</v>
      </c>
    </row>
    <row r="285" spans="1:50" x14ac:dyDescent="0.2">
      <c r="A285" s="11" t="s">
        <v>916</v>
      </c>
      <c r="B285" s="328">
        <f t="shared" ref="B285:AG285" si="191">100*B185/B$4</f>
        <v>1.8092412408631353</v>
      </c>
      <c r="C285" s="328">
        <f t="shared" si="191"/>
        <v>1.5952861631224862</v>
      </c>
      <c r="D285" s="328">
        <f t="shared" si="191"/>
        <v>1.5902074440326641</v>
      </c>
      <c r="E285" s="328">
        <f t="shared" si="191"/>
        <v>1.6533968919873117</v>
      </c>
      <c r="F285" s="328">
        <f t="shared" si="191"/>
        <v>1.8254762101681994</v>
      </c>
      <c r="G285" s="328">
        <f t="shared" si="191"/>
        <v>1.634669139425619</v>
      </c>
      <c r="H285" s="328">
        <f t="shared" si="191"/>
        <v>1.6640998954057493</v>
      </c>
      <c r="I285" s="328">
        <f t="shared" si="191"/>
        <v>1.7464767049670866</v>
      </c>
      <c r="J285" s="328">
        <f t="shared" si="191"/>
        <v>1.909407873142662</v>
      </c>
      <c r="K285" s="328">
        <f t="shared" si="191"/>
        <v>1.7296127184658399</v>
      </c>
      <c r="L285" s="328">
        <f t="shared" si="191"/>
        <v>1.713482178796246</v>
      </c>
      <c r="M285" s="328">
        <f t="shared" si="191"/>
        <v>1.8199331059956054</v>
      </c>
      <c r="N285" s="328">
        <f t="shared" si="191"/>
        <v>1.9610011498563094</v>
      </c>
      <c r="O285" s="328">
        <f t="shared" si="191"/>
        <v>1.774011784709423</v>
      </c>
      <c r="P285" s="328">
        <f t="shared" si="191"/>
        <v>1.7815308089930542</v>
      </c>
      <c r="Q285" s="328">
        <f t="shared" si="191"/>
        <v>1.8653997249799157</v>
      </c>
      <c r="R285" s="328">
        <f t="shared" si="191"/>
        <v>1.9779475599217944</v>
      </c>
      <c r="S285" s="328">
        <f t="shared" si="191"/>
        <v>1.8190703911079558</v>
      </c>
      <c r="T285" s="328">
        <f t="shared" si="191"/>
        <v>1.8191400502614303</v>
      </c>
      <c r="U285" s="328">
        <f t="shared" si="191"/>
        <v>1.9245569415371269</v>
      </c>
      <c r="V285" s="328">
        <f t="shared" si="191"/>
        <v>2.1278127984245807</v>
      </c>
      <c r="W285" s="328">
        <f t="shared" si="191"/>
        <v>1.9782485119604094</v>
      </c>
      <c r="X285" s="328">
        <f t="shared" si="191"/>
        <v>1.9604632275553269</v>
      </c>
      <c r="Y285" s="328">
        <f t="shared" si="191"/>
        <v>2.0764036687649186</v>
      </c>
      <c r="Z285" s="328">
        <f t="shared" si="191"/>
        <v>2.2244116840125079</v>
      </c>
      <c r="AA285" s="328">
        <f t="shared" si="191"/>
        <v>1.9614323606420705</v>
      </c>
      <c r="AB285" s="328">
        <f t="shared" si="191"/>
        <v>1.9843464463238052</v>
      </c>
      <c r="AC285" s="328">
        <f t="shared" si="191"/>
        <v>2.0262735834030661</v>
      </c>
      <c r="AD285" s="328">
        <f t="shared" si="191"/>
        <v>2.4272295890821507</v>
      </c>
      <c r="AE285" s="328">
        <f t="shared" si="191"/>
        <v>2.1648659336137555</v>
      </c>
      <c r="AF285" s="328">
        <f t="shared" si="191"/>
        <v>2.1638820118296742</v>
      </c>
      <c r="AG285" s="328">
        <f t="shared" si="191"/>
        <v>2.1629142431702881</v>
      </c>
      <c r="AH285" s="328">
        <f t="shared" ref="AH285:AX285" si="192">100*AH185/AH$4</f>
        <v>1.9796939469438204</v>
      </c>
      <c r="AI285" s="328">
        <f t="shared" si="192"/>
        <v>1.7758117484363982</v>
      </c>
      <c r="AJ285" s="328">
        <f t="shared" si="192"/>
        <v>1.7439215155592402</v>
      </c>
      <c r="AK285" s="328">
        <f t="shared" si="192"/>
        <v>1.8455513471491689</v>
      </c>
      <c r="AL285" s="328">
        <f t="shared" si="192"/>
        <v>2.1204483143698867</v>
      </c>
      <c r="AM285" s="328">
        <f t="shared" si="192"/>
        <v>1.8578736436463588</v>
      </c>
      <c r="AN285" s="328">
        <f t="shared" si="192"/>
        <v>1.8586293411734085</v>
      </c>
      <c r="AO285" s="328">
        <f t="shared" si="192"/>
        <v>2.3424378410068516</v>
      </c>
      <c r="AP285" s="328">
        <f t="shared" si="192"/>
        <v>1.8893782432609556</v>
      </c>
      <c r="AQ285" s="328">
        <f t="shared" si="192"/>
        <v>1.1711670739781739</v>
      </c>
      <c r="AR285" s="328">
        <f t="shared" si="192"/>
        <v>1.8531424566691461</v>
      </c>
      <c r="AS285" s="328">
        <f t="shared" si="192"/>
        <v>1.8918213695202069</v>
      </c>
      <c r="AT285" s="328">
        <f t="shared" si="192"/>
        <v>1.690912285744365</v>
      </c>
      <c r="AU285" s="328">
        <f t="shared" si="192"/>
        <v>1.374752960840474</v>
      </c>
      <c r="AV285" s="328">
        <f t="shared" si="192"/>
        <v>1.4219945157664027</v>
      </c>
      <c r="AW285" s="328">
        <f t="shared" si="192"/>
        <v>1.8321808908943324</v>
      </c>
      <c r="AX285" s="328" t="e">
        <f t="shared" si="192"/>
        <v>#VALUE!</v>
      </c>
    </row>
    <row r="286" spans="1:50" x14ac:dyDescent="0.2">
      <c r="A286" s="11" t="s">
        <v>363</v>
      </c>
      <c r="B286" s="328">
        <f t="shared" ref="B286:AG286" si="193">100*B186/B$4</f>
        <v>10.182512346421708</v>
      </c>
      <c r="C286" s="328">
        <f t="shared" si="193"/>
        <v>9.4288849953180183</v>
      </c>
      <c r="D286" s="328">
        <f t="shared" si="193"/>
        <v>9.0032815596631384</v>
      </c>
      <c r="E286" s="328">
        <f t="shared" si="193"/>
        <v>8.8867152265535196</v>
      </c>
      <c r="F286" s="328">
        <f t="shared" si="193"/>
        <v>10.065545386216451</v>
      </c>
      <c r="G286" s="328">
        <f t="shared" si="193"/>
        <v>8.8646231176165742</v>
      </c>
      <c r="H286" s="328">
        <f t="shared" si="193"/>
        <v>9.028940720748329</v>
      </c>
      <c r="I286" s="328">
        <f t="shared" si="193"/>
        <v>9.0008795672201263</v>
      </c>
      <c r="J286" s="328">
        <f t="shared" si="193"/>
        <v>9.9567384041376563</v>
      </c>
      <c r="K286" s="328">
        <f t="shared" si="193"/>
        <v>8.9922588645523884</v>
      </c>
      <c r="L286" s="328">
        <f t="shared" si="193"/>
        <v>8.8560916711949105</v>
      </c>
      <c r="M286" s="328">
        <f t="shared" si="193"/>
        <v>9.2674540949194455</v>
      </c>
      <c r="N286" s="328">
        <f t="shared" si="193"/>
        <v>9.9224954274629802</v>
      </c>
      <c r="O286" s="328">
        <f t="shared" si="193"/>
        <v>9.2744583366445763</v>
      </c>
      <c r="P286" s="328">
        <f t="shared" si="193"/>
        <v>8.9374471908812758</v>
      </c>
      <c r="Q286" s="328">
        <f t="shared" si="193"/>
        <v>9.5574313913770474</v>
      </c>
      <c r="R286" s="328">
        <f t="shared" si="193"/>
        <v>10.010488040856579</v>
      </c>
      <c r="S286" s="328">
        <f t="shared" si="193"/>
        <v>8.8827858285517785</v>
      </c>
      <c r="T286" s="328">
        <f t="shared" si="193"/>
        <v>8.8485703489722596</v>
      </c>
      <c r="U286" s="328">
        <f t="shared" si="193"/>
        <v>9.3973098920231912</v>
      </c>
      <c r="V286" s="328">
        <f t="shared" si="193"/>
        <v>10.00468616887998</v>
      </c>
      <c r="W286" s="328">
        <f t="shared" si="193"/>
        <v>9.6603160560604255</v>
      </c>
      <c r="X286" s="328">
        <f t="shared" si="193"/>
        <v>9.2107840470604927</v>
      </c>
      <c r="Y286" s="328">
        <f t="shared" si="193"/>
        <v>9.5545647267406864</v>
      </c>
      <c r="Z286" s="328">
        <f t="shared" si="193"/>
        <v>10.479276797508353</v>
      </c>
      <c r="AA286" s="328">
        <f t="shared" si="193"/>
        <v>9.0718795386425271</v>
      </c>
      <c r="AB286" s="328">
        <f t="shared" si="193"/>
        <v>9.0391657048656064</v>
      </c>
      <c r="AC286" s="328">
        <f t="shared" si="193"/>
        <v>9.3891707140262124</v>
      </c>
      <c r="AD286" s="328">
        <f t="shared" si="193"/>
        <v>10.458401430058695</v>
      </c>
      <c r="AE286" s="328">
        <f t="shared" si="193"/>
        <v>9.414779336372856</v>
      </c>
      <c r="AF286" s="328">
        <f t="shared" si="193"/>
        <v>9.3169479136318714</v>
      </c>
      <c r="AG286" s="328">
        <f t="shared" si="193"/>
        <v>9.4423180020765898</v>
      </c>
      <c r="AH286" s="328">
        <f t="shared" ref="AH286:AX286" si="194">100*AH186/AH$4</f>
        <v>10.228940114207726</v>
      </c>
      <c r="AI286" s="328">
        <f t="shared" si="194"/>
        <v>9.3646889734207104</v>
      </c>
      <c r="AJ286" s="328">
        <f t="shared" si="194"/>
        <v>9.2470275521165064</v>
      </c>
      <c r="AK286" s="328">
        <f t="shared" si="194"/>
        <v>9.6313278056110097</v>
      </c>
      <c r="AL286" s="328">
        <f t="shared" si="194"/>
        <v>10.547219376239671</v>
      </c>
      <c r="AM286" s="328">
        <f t="shared" si="194"/>
        <v>9.5869806384588383</v>
      </c>
      <c r="AN286" s="328">
        <f t="shared" si="194"/>
        <v>9.3940832127808722</v>
      </c>
      <c r="AO286" s="328">
        <f t="shared" si="194"/>
        <v>9.8674410836720039</v>
      </c>
      <c r="AP286" s="328">
        <f t="shared" si="194"/>
        <v>10.709608195651953</v>
      </c>
      <c r="AQ286" s="328">
        <f t="shared" si="194"/>
        <v>8.6065623574250054</v>
      </c>
      <c r="AR286" s="328">
        <f t="shared" si="194"/>
        <v>9.5618277812867678</v>
      </c>
      <c r="AS286" s="328">
        <f t="shared" si="194"/>
        <v>10.542998653534834</v>
      </c>
      <c r="AT286" s="328">
        <f t="shared" si="194"/>
        <v>10.785404715475869</v>
      </c>
      <c r="AU286" s="328">
        <f t="shared" si="194"/>
        <v>9.7926134209481521</v>
      </c>
      <c r="AV286" s="328">
        <f t="shared" si="194"/>
        <v>11.123451645194317</v>
      </c>
      <c r="AW286" s="328">
        <f t="shared" si="194"/>
        <v>10.998899097337828</v>
      </c>
      <c r="AX286" s="328" t="e">
        <f t="shared" si="194"/>
        <v>#VALUE!</v>
      </c>
    </row>
    <row r="287" spans="1:50" x14ac:dyDescent="0.2">
      <c r="A287" s="11" t="s">
        <v>364</v>
      </c>
      <c r="B287" s="328">
        <f t="shared" ref="B287:AG287" si="195">100*B187/B$4</f>
        <v>2.8419209408936945</v>
      </c>
      <c r="C287" s="328">
        <f t="shared" si="195"/>
        <v>2.0868778910350749</v>
      </c>
      <c r="D287" s="328">
        <f t="shared" si="195"/>
        <v>2.1195802891365534</v>
      </c>
      <c r="E287" s="328">
        <f t="shared" si="195"/>
        <v>2.070455721266188</v>
      </c>
      <c r="F287" s="328">
        <f t="shared" si="195"/>
        <v>2.8940487589553268</v>
      </c>
      <c r="G287" s="328">
        <f t="shared" si="195"/>
        <v>2.1648288242633051</v>
      </c>
      <c r="H287" s="328">
        <f t="shared" si="195"/>
        <v>2.1265355009883682</v>
      </c>
      <c r="I287" s="328">
        <f t="shared" si="195"/>
        <v>2.202672233600413</v>
      </c>
      <c r="J287" s="328">
        <f t="shared" si="195"/>
        <v>2.8539148242823309</v>
      </c>
      <c r="K287" s="328">
        <f t="shared" si="195"/>
        <v>2.1601123435004781</v>
      </c>
      <c r="L287" s="328">
        <f t="shared" si="195"/>
        <v>2.0943305422254324</v>
      </c>
      <c r="M287" s="328">
        <f t="shared" si="195"/>
        <v>2.2301740546529953</v>
      </c>
      <c r="N287" s="328">
        <f t="shared" si="195"/>
        <v>2.8859970886762949</v>
      </c>
      <c r="O287" s="328">
        <f t="shared" si="195"/>
        <v>2.3192310227371578</v>
      </c>
      <c r="P287" s="328">
        <f t="shared" si="195"/>
        <v>2.248274085694419</v>
      </c>
      <c r="Q287" s="328">
        <f t="shared" si="195"/>
        <v>2.1994997338338376</v>
      </c>
      <c r="R287" s="328">
        <f t="shared" si="195"/>
        <v>2.9361356230325057</v>
      </c>
      <c r="S287" s="328">
        <f t="shared" si="195"/>
        <v>2.2780401651227438</v>
      </c>
      <c r="T287" s="328">
        <f t="shared" si="195"/>
        <v>2.2529225880999215</v>
      </c>
      <c r="U287" s="328">
        <f t="shared" si="195"/>
        <v>2.3971221697478784</v>
      </c>
      <c r="V287" s="328">
        <f t="shared" si="195"/>
        <v>3.0072313507952462</v>
      </c>
      <c r="W287" s="328">
        <f t="shared" si="195"/>
        <v>2.4824754877933901</v>
      </c>
      <c r="X287" s="328">
        <f t="shared" si="195"/>
        <v>2.3109376721690196</v>
      </c>
      <c r="Y287" s="328">
        <f t="shared" si="195"/>
        <v>2.739540871824631</v>
      </c>
      <c r="Z287" s="328">
        <f t="shared" si="195"/>
        <v>3.1678950020906473</v>
      </c>
      <c r="AA287" s="328">
        <f t="shared" si="195"/>
        <v>2.5384761579844977</v>
      </c>
      <c r="AB287" s="328">
        <f t="shared" si="195"/>
        <v>2.4356773112772721</v>
      </c>
      <c r="AC287" s="328">
        <f t="shared" si="195"/>
        <v>2.3177911752636553</v>
      </c>
      <c r="AD287" s="328">
        <f t="shared" si="195"/>
        <v>3.1090523399772398</v>
      </c>
      <c r="AE287" s="328">
        <f t="shared" si="195"/>
        <v>2.4410674043169198</v>
      </c>
      <c r="AF287" s="328">
        <f t="shared" si="195"/>
        <v>2.5497891196617331</v>
      </c>
      <c r="AG287" s="328">
        <f t="shared" si="195"/>
        <v>2.5234632867851281</v>
      </c>
      <c r="AH287" s="328">
        <f t="shared" ref="AH287:AX287" si="196">100*AH187/AH$4</f>
        <v>3.2352911544924581</v>
      </c>
      <c r="AI287" s="328">
        <f t="shared" si="196"/>
        <v>2.7219192872750066</v>
      </c>
      <c r="AJ287" s="328">
        <f t="shared" si="196"/>
        <v>2.5439067901126768</v>
      </c>
      <c r="AK287" s="328">
        <f t="shared" si="196"/>
        <v>2.5519143887118889</v>
      </c>
      <c r="AL287" s="328">
        <f t="shared" si="196"/>
        <v>3.595739832162546</v>
      </c>
      <c r="AM287" s="328">
        <f t="shared" si="196"/>
        <v>2.8537490814685107</v>
      </c>
      <c r="AN287" s="328">
        <f t="shared" si="196"/>
        <v>2.7472530948637628</v>
      </c>
      <c r="AO287" s="328">
        <f t="shared" si="196"/>
        <v>2.9030102081480638</v>
      </c>
      <c r="AP287" s="328">
        <f t="shared" si="196"/>
        <v>4.4247752456036951</v>
      </c>
      <c r="AQ287" s="328">
        <f t="shared" si="196"/>
        <v>2.2710590386573082</v>
      </c>
      <c r="AR287" s="328">
        <f t="shared" si="196"/>
        <v>2.7574065655171958</v>
      </c>
      <c r="AS287" s="328">
        <f t="shared" si="196"/>
        <v>2.3532937852573443</v>
      </c>
      <c r="AT287" s="328">
        <f t="shared" si="196"/>
        <v>3.9642937244608287</v>
      </c>
      <c r="AU287" s="328">
        <f t="shared" si="196"/>
        <v>2.6135856268101132</v>
      </c>
      <c r="AV287" s="328">
        <f t="shared" si="196"/>
        <v>3.0301739426136161</v>
      </c>
      <c r="AW287" s="328">
        <f t="shared" si="196"/>
        <v>2.7628726761236391</v>
      </c>
      <c r="AX287" s="328" t="e">
        <f t="shared" si="196"/>
        <v>#VALUE!</v>
      </c>
    </row>
    <row r="288" spans="1:50" x14ac:dyDescent="0.2">
      <c r="A288" s="320" t="s">
        <v>923</v>
      </c>
      <c r="B288" s="329">
        <f t="shared" ref="B288:AG288" si="197">100*B188/B$4</f>
        <v>0</v>
      </c>
      <c r="C288" s="329">
        <f t="shared" si="197"/>
        <v>0</v>
      </c>
      <c r="D288" s="329">
        <f t="shared" si="197"/>
        <v>0</v>
      </c>
      <c r="E288" s="329">
        <f t="shared" si="197"/>
        <v>0</v>
      </c>
      <c r="F288" s="329">
        <f t="shared" si="197"/>
        <v>0</v>
      </c>
      <c r="G288" s="329">
        <f t="shared" si="197"/>
        <v>0</v>
      </c>
      <c r="H288" s="329">
        <f t="shared" si="197"/>
        <v>0</v>
      </c>
      <c r="I288" s="329">
        <f t="shared" si="197"/>
        <v>0</v>
      </c>
      <c r="J288" s="329">
        <f t="shared" si="197"/>
        <v>0</v>
      </c>
      <c r="K288" s="329">
        <f t="shared" si="197"/>
        <v>0</v>
      </c>
      <c r="L288" s="329">
        <f t="shared" si="197"/>
        <v>0</v>
      </c>
      <c r="M288" s="329">
        <f t="shared" si="197"/>
        <v>0</v>
      </c>
      <c r="N288" s="329">
        <f t="shared" si="197"/>
        <v>0</v>
      </c>
      <c r="O288" s="329">
        <f t="shared" si="197"/>
        <v>0</v>
      </c>
      <c r="P288" s="329">
        <f t="shared" si="197"/>
        <v>0</v>
      </c>
      <c r="Q288" s="329">
        <f t="shared" si="197"/>
        <v>0</v>
      </c>
      <c r="R288" s="329">
        <f t="shared" si="197"/>
        <v>0</v>
      </c>
      <c r="S288" s="329">
        <f t="shared" si="197"/>
        <v>0</v>
      </c>
      <c r="T288" s="329">
        <f t="shared" si="197"/>
        <v>0</v>
      </c>
      <c r="U288" s="329">
        <f t="shared" si="197"/>
        <v>0</v>
      </c>
      <c r="V288" s="329">
        <f t="shared" si="197"/>
        <v>0</v>
      </c>
      <c r="W288" s="329">
        <f t="shared" si="197"/>
        <v>0</v>
      </c>
      <c r="X288" s="329">
        <f t="shared" si="197"/>
        <v>0</v>
      </c>
      <c r="Y288" s="329">
        <f t="shared" si="197"/>
        <v>0</v>
      </c>
      <c r="Z288" s="329">
        <f t="shared" si="197"/>
        <v>0</v>
      </c>
      <c r="AA288" s="329">
        <f t="shared" si="197"/>
        <v>0</v>
      </c>
      <c r="AB288" s="329">
        <f t="shared" si="197"/>
        <v>0</v>
      </c>
      <c r="AC288" s="329">
        <f t="shared" si="197"/>
        <v>0</v>
      </c>
      <c r="AD288" s="329">
        <f t="shared" si="197"/>
        <v>0</v>
      </c>
      <c r="AE288" s="329">
        <f t="shared" si="197"/>
        <v>0</v>
      </c>
      <c r="AF288" s="329">
        <f t="shared" si="197"/>
        <v>0</v>
      </c>
      <c r="AG288" s="329">
        <f t="shared" si="197"/>
        <v>0</v>
      </c>
      <c r="AH288" s="329">
        <f t="shared" ref="AH288:AX288" si="198">100*AH188/AH$4</f>
        <v>0</v>
      </c>
      <c r="AI288" s="329">
        <f t="shared" si="198"/>
        <v>0</v>
      </c>
      <c r="AJ288" s="329">
        <f t="shared" si="198"/>
        <v>0</v>
      </c>
      <c r="AK288" s="329">
        <f t="shared" si="198"/>
        <v>0</v>
      </c>
      <c r="AL288" s="329">
        <f t="shared" si="198"/>
        <v>0</v>
      </c>
      <c r="AM288" s="329">
        <f t="shared" si="198"/>
        <v>0</v>
      </c>
      <c r="AN288" s="329">
        <f t="shared" si="198"/>
        <v>0</v>
      </c>
      <c r="AO288" s="329">
        <f t="shared" si="198"/>
        <v>0</v>
      </c>
      <c r="AP288" s="329">
        <f t="shared" si="198"/>
        <v>0</v>
      </c>
      <c r="AQ288" s="329">
        <f t="shared" si="198"/>
        <v>0</v>
      </c>
      <c r="AR288" s="329">
        <f t="shared" si="198"/>
        <v>0</v>
      </c>
      <c r="AS288" s="329">
        <f t="shared" si="198"/>
        <v>0</v>
      </c>
      <c r="AT288" s="329">
        <f t="shared" si="198"/>
        <v>0</v>
      </c>
      <c r="AU288" s="329">
        <f t="shared" si="198"/>
        <v>0</v>
      </c>
      <c r="AV288" s="329">
        <f t="shared" si="198"/>
        <v>0</v>
      </c>
      <c r="AW288" s="329">
        <f t="shared" si="198"/>
        <v>0</v>
      </c>
      <c r="AX288" s="329" t="e">
        <f t="shared" si="198"/>
        <v>#VALUE!</v>
      </c>
    </row>
    <row r="289" spans="1:50" x14ac:dyDescent="0.2">
      <c r="A289" s="322" t="s">
        <v>928</v>
      </c>
      <c r="B289" s="324">
        <f t="shared" ref="B289:AG289" si="199">100*B189/B$4</f>
        <v>34.36910916021305</v>
      </c>
      <c r="C289" s="324">
        <f t="shared" si="199"/>
        <v>32.976525907850352</v>
      </c>
      <c r="D289" s="324">
        <f t="shared" si="199"/>
        <v>33.153717948395752</v>
      </c>
      <c r="E289" s="324">
        <f t="shared" si="199"/>
        <v>33.670587490630062</v>
      </c>
      <c r="F289" s="324">
        <f t="shared" si="199"/>
        <v>31.638004175273405</v>
      </c>
      <c r="G289" s="324">
        <f t="shared" si="199"/>
        <v>32.912012258366452</v>
      </c>
      <c r="H289" s="324">
        <f t="shared" si="199"/>
        <v>32.75621670096217</v>
      </c>
      <c r="I289" s="324">
        <f t="shared" si="199"/>
        <v>33.645865323767893</v>
      </c>
      <c r="J289" s="324">
        <f t="shared" si="199"/>
        <v>33.29707122020092</v>
      </c>
      <c r="K289" s="324">
        <f t="shared" si="199"/>
        <v>33.430885894560667</v>
      </c>
      <c r="L289" s="324">
        <f t="shared" si="199"/>
        <v>33.40173702071155</v>
      </c>
      <c r="M289" s="324">
        <f t="shared" si="199"/>
        <v>33.674811346006045</v>
      </c>
      <c r="N289" s="324">
        <f t="shared" si="199"/>
        <v>32.883271617936465</v>
      </c>
      <c r="O289" s="324">
        <f t="shared" si="199"/>
        <v>33.226458563497374</v>
      </c>
      <c r="P289" s="324">
        <f t="shared" si="199"/>
        <v>33.741032989190821</v>
      </c>
      <c r="Q289" s="324">
        <f t="shared" si="199"/>
        <v>35.237623331967015</v>
      </c>
      <c r="R289" s="324">
        <f t="shared" si="199"/>
        <v>33.622675288430862</v>
      </c>
      <c r="S289" s="324">
        <f t="shared" si="199"/>
        <v>34.114246745748986</v>
      </c>
      <c r="T289" s="324">
        <f t="shared" si="199"/>
        <v>36.421412512665881</v>
      </c>
      <c r="U289" s="324">
        <f t="shared" si="199"/>
        <v>35.87855880932878</v>
      </c>
      <c r="V289" s="324">
        <f t="shared" si="199"/>
        <v>31.95309025852734</v>
      </c>
      <c r="W289" s="324">
        <f t="shared" si="199"/>
        <v>35.844826233072595</v>
      </c>
      <c r="X289" s="324">
        <f t="shared" si="199"/>
        <v>34.71026135994201</v>
      </c>
      <c r="Y289" s="324">
        <f t="shared" si="199"/>
        <v>42.869119010280222</v>
      </c>
      <c r="Z289" s="324">
        <f t="shared" si="199"/>
        <v>35.196213266489195</v>
      </c>
      <c r="AA289" s="324">
        <f t="shared" si="199"/>
        <v>35.845606863680288</v>
      </c>
      <c r="AB289" s="324">
        <f t="shared" si="199"/>
        <v>35.729738982614123</v>
      </c>
      <c r="AC289" s="324">
        <f t="shared" si="199"/>
        <v>43.059471935602687</v>
      </c>
      <c r="AD289" s="324">
        <f t="shared" si="199"/>
        <v>34.897187827770807</v>
      </c>
      <c r="AE289" s="324">
        <f t="shared" si="199"/>
        <v>38.683691595769112</v>
      </c>
      <c r="AF289" s="324">
        <f t="shared" si="199"/>
        <v>36.583789597796098</v>
      </c>
      <c r="AG289" s="324">
        <f t="shared" si="199"/>
        <v>40.300807019010648</v>
      </c>
      <c r="AH289" s="324">
        <f t="shared" ref="AH289:AX289" si="200">100*AH189/AH$4</f>
        <v>35.164955761826882</v>
      </c>
      <c r="AI289" s="324">
        <f t="shared" si="200"/>
        <v>35.853204850697118</v>
      </c>
      <c r="AJ289" s="324">
        <f t="shared" si="200"/>
        <v>37.595053418363669</v>
      </c>
      <c r="AK289" s="324">
        <f t="shared" si="200"/>
        <v>37.499046463335539</v>
      </c>
      <c r="AL289" s="324">
        <f t="shared" si="200"/>
        <v>35.891569683217249</v>
      </c>
      <c r="AM289" s="324">
        <f t="shared" si="200"/>
        <v>35.795618851449234</v>
      </c>
      <c r="AN289" s="324">
        <f t="shared" si="200"/>
        <v>36.893191263186928</v>
      </c>
      <c r="AO289" s="324">
        <f t="shared" si="200"/>
        <v>42.866378741419247</v>
      </c>
      <c r="AP289" s="324">
        <f t="shared" si="200"/>
        <v>35.600814509126067</v>
      </c>
      <c r="AQ289" s="324">
        <f t="shared" si="200"/>
        <v>51.441452700077953</v>
      </c>
      <c r="AR289" s="324">
        <f t="shared" si="200"/>
        <v>42.907290351623594</v>
      </c>
      <c r="AS289" s="324">
        <f t="shared" si="200"/>
        <v>43.22398908153901</v>
      </c>
      <c r="AT289" s="324">
        <f t="shared" si="200"/>
        <v>32.069167084214989</v>
      </c>
      <c r="AU289" s="324">
        <f t="shared" si="200"/>
        <v>37.230482579354252</v>
      </c>
      <c r="AV289" s="324">
        <f t="shared" si="200"/>
        <v>34.693343798925518</v>
      </c>
      <c r="AW289" s="324">
        <f t="shared" si="200"/>
        <v>38.461921620890756</v>
      </c>
      <c r="AX289" s="324" t="e">
        <f t="shared" si="200"/>
        <v>#VALUE!</v>
      </c>
    </row>
    <row r="290" spans="1:50" x14ac:dyDescent="0.2">
      <c r="A290" s="11" t="s">
        <v>241</v>
      </c>
      <c r="B290" s="328">
        <f t="shared" ref="B290:AG290" si="201">100*B190/B$4</f>
        <v>15.663283667617536</v>
      </c>
      <c r="C290" s="328">
        <f t="shared" si="201"/>
        <v>14.487275016842883</v>
      </c>
      <c r="D290" s="328">
        <f t="shared" si="201"/>
        <v>15.14055366676345</v>
      </c>
      <c r="E290" s="328">
        <f t="shared" si="201"/>
        <v>14.98395924432114</v>
      </c>
      <c r="F290" s="328">
        <f t="shared" si="201"/>
        <v>13.855268152619402</v>
      </c>
      <c r="G290" s="328">
        <f t="shared" si="201"/>
        <v>15.167771716732792</v>
      </c>
      <c r="H290" s="328">
        <f t="shared" si="201"/>
        <v>14.922235377903647</v>
      </c>
      <c r="I290" s="328">
        <f t="shared" si="201"/>
        <v>14.732948830200161</v>
      </c>
      <c r="J290" s="328">
        <f t="shared" si="201"/>
        <v>14.821251947027777</v>
      </c>
      <c r="K290" s="328">
        <f t="shared" si="201"/>
        <v>14.762009622154141</v>
      </c>
      <c r="L290" s="328">
        <f t="shared" si="201"/>
        <v>14.885082072426011</v>
      </c>
      <c r="M290" s="328">
        <f t="shared" si="201"/>
        <v>14.600287204514316</v>
      </c>
      <c r="N290" s="328">
        <f t="shared" si="201"/>
        <v>15.199679755042471</v>
      </c>
      <c r="O290" s="328">
        <f t="shared" si="201"/>
        <v>14.834581251923328</v>
      </c>
      <c r="P290" s="328">
        <f t="shared" si="201"/>
        <v>15.260081204829515</v>
      </c>
      <c r="Q290" s="328">
        <f t="shared" si="201"/>
        <v>15.387360099569111</v>
      </c>
      <c r="R290" s="328">
        <f t="shared" si="201"/>
        <v>14.486323792111357</v>
      </c>
      <c r="S290" s="328">
        <f t="shared" si="201"/>
        <v>14.727734672288625</v>
      </c>
      <c r="T290" s="328">
        <f t="shared" si="201"/>
        <v>16.547352004707619</v>
      </c>
      <c r="U290" s="328">
        <f t="shared" si="201"/>
        <v>16.372151269918504</v>
      </c>
      <c r="V290" s="328">
        <f t="shared" si="201"/>
        <v>14.732582851343427</v>
      </c>
      <c r="W290" s="328">
        <f t="shared" si="201"/>
        <v>15.586608424885423</v>
      </c>
      <c r="X290" s="328">
        <f t="shared" si="201"/>
        <v>15.571163437850789</v>
      </c>
      <c r="Y290" s="328">
        <f t="shared" si="201"/>
        <v>20.519491534288534</v>
      </c>
      <c r="Z290" s="328">
        <f t="shared" si="201"/>
        <v>16.910860608579885</v>
      </c>
      <c r="AA290" s="328">
        <f t="shared" si="201"/>
        <v>15.643700255642623</v>
      </c>
      <c r="AB290" s="328">
        <f t="shared" si="201"/>
        <v>17.252778495478154</v>
      </c>
      <c r="AC290" s="328">
        <f t="shared" si="201"/>
        <v>19.766841962483962</v>
      </c>
      <c r="AD290" s="328">
        <f t="shared" si="201"/>
        <v>16.549621582906383</v>
      </c>
      <c r="AE290" s="328">
        <f t="shared" si="201"/>
        <v>17.159213383194672</v>
      </c>
      <c r="AF290" s="328">
        <f t="shared" si="201"/>
        <v>17.131192779123868</v>
      </c>
      <c r="AG290" s="328">
        <f t="shared" si="201"/>
        <v>17.730706066945793</v>
      </c>
      <c r="AH290" s="328">
        <f t="shared" ref="AH290:AX290" si="202">100*AH190/AH$4</f>
        <v>16.703857116078456</v>
      </c>
      <c r="AI290" s="328">
        <f t="shared" si="202"/>
        <v>16.350442509816414</v>
      </c>
      <c r="AJ290" s="328">
        <f t="shared" si="202"/>
        <v>17.194626359439276</v>
      </c>
      <c r="AK290" s="328">
        <f t="shared" si="202"/>
        <v>16.137319482484255</v>
      </c>
      <c r="AL290" s="328">
        <f t="shared" si="202"/>
        <v>16.922534451853984</v>
      </c>
      <c r="AM290" s="328">
        <f t="shared" si="202"/>
        <v>16.005666765329892</v>
      </c>
      <c r="AN290" s="328">
        <f t="shared" si="202"/>
        <v>16.756100378648682</v>
      </c>
      <c r="AO290" s="328">
        <f t="shared" si="202"/>
        <v>19.484429511100938</v>
      </c>
      <c r="AP290" s="328">
        <f t="shared" si="202"/>
        <v>16.131632433596323</v>
      </c>
      <c r="AQ290" s="328">
        <f t="shared" si="202"/>
        <v>29.401019409063508</v>
      </c>
      <c r="AR290" s="328">
        <f t="shared" si="202"/>
        <v>22.412266594459368</v>
      </c>
      <c r="AS290" s="328">
        <f t="shared" si="202"/>
        <v>19.256583119966358</v>
      </c>
      <c r="AT290" s="328">
        <f t="shared" si="202"/>
        <v>15.068101159080845</v>
      </c>
      <c r="AU290" s="328">
        <f t="shared" si="202"/>
        <v>18.765144142406388</v>
      </c>
      <c r="AV290" s="328">
        <f t="shared" si="202"/>
        <v>16.414805292734894</v>
      </c>
      <c r="AW290" s="328">
        <f t="shared" si="202"/>
        <v>15.446788395086166</v>
      </c>
      <c r="AX290" s="328" t="e">
        <f t="shared" si="202"/>
        <v>#VALUE!</v>
      </c>
    </row>
    <row r="291" spans="1:50" x14ac:dyDescent="0.2">
      <c r="A291" s="11" t="s">
        <v>916</v>
      </c>
      <c r="B291" s="328">
        <f t="shared" ref="B291:AG291" si="203">100*B191/B$4</f>
        <v>1.4159560796604149</v>
      </c>
      <c r="C291" s="328">
        <f t="shared" si="203"/>
        <v>1.4054445996380878</v>
      </c>
      <c r="D291" s="328">
        <f t="shared" si="203"/>
        <v>1.4780536586104067</v>
      </c>
      <c r="E291" s="328">
        <f t="shared" si="203"/>
        <v>1.3583238691532491</v>
      </c>
      <c r="F291" s="328">
        <f t="shared" si="203"/>
        <v>1.4122682215800804</v>
      </c>
      <c r="G291" s="328">
        <f t="shared" si="203"/>
        <v>1.5000904089841995</v>
      </c>
      <c r="H291" s="328">
        <f t="shared" si="203"/>
        <v>1.491768122038994</v>
      </c>
      <c r="I291" s="328">
        <f t="shared" si="203"/>
        <v>1.4183321831854561</v>
      </c>
      <c r="J291" s="328">
        <f t="shared" si="203"/>
        <v>1.4834136579706367</v>
      </c>
      <c r="K291" s="328">
        <f t="shared" si="203"/>
        <v>1.512194639201774</v>
      </c>
      <c r="L291" s="328">
        <f t="shared" si="203"/>
        <v>1.5112201207461033</v>
      </c>
      <c r="M291" s="328">
        <f t="shared" si="203"/>
        <v>1.5136238327391596</v>
      </c>
      <c r="N291" s="328">
        <f t="shared" si="203"/>
        <v>1.550609686281448</v>
      </c>
      <c r="O291" s="328">
        <f t="shared" si="203"/>
        <v>1.6380554083749004</v>
      </c>
      <c r="P291" s="328">
        <f t="shared" si="203"/>
        <v>1.6507952854920267</v>
      </c>
      <c r="Q291" s="328">
        <f t="shared" si="203"/>
        <v>1.5823341022125734</v>
      </c>
      <c r="R291" s="328">
        <f t="shared" si="203"/>
        <v>1.5899212730731549</v>
      </c>
      <c r="S291" s="328">
        <f t="shared" si="203"/>
        <v>1.6436198847423913</v>
      </c>
      <c r="T291" s="328">
        <f t="shared" si="203"/>
        <v>1.7006104196946463</v>
      </c>
      <c r="U291" s="328">
        <f t="shared" si="203"/>
        <v>1.6804650935070582</v>
      </c>
      <c r="V291" s="328">
        <f t="shared" si="203"/>
        <v>1.8670177089603277</v>
      </c>
      <c r="W291" s="328">
        <f t="shared" si="203"/>
        <v>2.0583090786027189</v>
      </c>
      <c r="X291" s="328">
        <f t="shared" si="203"/>
        <v>2.0711773642190221</v>
      </c>
      <c r="Y291" s="328">
        <f t="shared" si="203"/>
        <v>2.0423710419495231</v>
      </c>
      <c r="Z291" s="328">
        <f t="shared" si="203"/>
        <v>1.8412949835522383</v>
      </c>
      <c r="AA291" s="328">
        <f t="shared" si="203"/>
        <v>1.935346948094933</v>
      </c>
      <c r="AB291" s="328">
        <f t="shared" si="203"/>
        <v>1.833410170546441</v>
      </c>
      <c r="AC291" s="328">
        <f t="shared" si="203"/>
        <v>1.893724257060152</v>
      </c>
      <c r="AD291" s="328">
        <f t="shared" si="203"/>
        <v>2.5565086990003816</v>
      </c>
      <c r="AE291" s="328">
        <f t="shared" si="203"/>
        <v>4.1958533774913693</v>
      </c>
      <c r="AF291" s="328">
        <f t="shared" si="203"/>
        <v>2.3518974842438056</v>
      </c>
      <c r="AG291" s="328">
        <f t="shared" si="203"/>
        <v>2.0396880812070783</v>
      </c>
      <c r="AH291" s="328">
        <f t="shared" ref="AH291:AX291" si="204">100*AH191/AH$4</f>
        <v>1.7620904841508287</v>
      </c>
      <c r="AI291" s="328">
        <f t="shared" si="204"/>
        <v>1.6978738247607394</v>
      </c>
      <c r="AJ291" s="328">
        <f t="shared" si="204"/>
        <v>2.7755736970264615</v>
      </c>
      <c r="AK291" s="328">
        <f t="shared" si="204"/>
        <v>1.3280061253109137</v>
      </c>
      <c r="AL291" s="328">
        <f t="shared" si="204"/>
        <v>1.7813689711455054</v>
      </c>
      <c r="AM291" s="328">
        <f t="shared" si="204"/>
        <v>1.7223972332021218</v>
      </c>
      <c r="AN291" s="328">
        <f t="shared" si="204"/>
        <v>2.3660289896893505</v>
      </c>
      <c r="AO291" s="328">
        <f t="shared" si="204"/>
        <v>3.1706727374747703</v>
      </c>
      <c r="AP291" s="328">
        <f t="shared" si="204"/>
        <v>2.3062967028406716</v>
      </c>
      <c r="AQ291" s="328">
        <f t="shared" si="204"/>
        <v>2.8396106308727367</v>
      </c>
      <c r="AR291" s="328">
        <f t="shared" si="204"/>
        <v>2.3453417166757529</v>
      </c>
      <c r="AS291" s="328">
        <f t="shared" si="204"/>
        <v>2.1947014886932124</v>
      </c>
      <c r="AT291" s="328">
        <f t="shared" si="204"/>
        <v>1.4884981286823762</v>
      </c>
      <c r="AU291" s="328">
        <f t="shared" si="204"/>
        <v>1.3666492946669693</v>
      </c>
      <c r="AV291" s="328">
        <f t="shared" si="204"/>
        <v>1.3436441143019633</v>
      </c>
      <c r="AW291" s="328">
        <f t="shared" si="204"/>
        <v>1.3273274829385227</v>
      </c>
      <c r="AX291" s="328" t="e">
        <f t="shared" si="204"/>
        <v>#VALUE!</v>
      </c>
    </row>
    <row r="292" spans="1:50" x14ac:dyDescent="0.2">
      <c r="A292" s="11" t="s">
        <v>363</v>
      </c>
      <c r="B292" s="328">
        <f t="shared" ref="B292:AG292" si="205">100*B192/B$4</f>
        <v>9.1275153501717039</v>
      </c>
      <c r="C292" s="328">
        <f t="shared" si="205"/>
        <v>9.292899689660727</v>
      </c>
      <c r="D292" s="328">
        <f t="shared" si="205"/>
        <v>8.8504520285625468</v>
      </c>
      <c r="E292" s="328">
        <f t="shared" si="205"/>
        <v>9.8961528494577795</v>
      </c>
      <c r="F292" s="328">
        <f t="shared" si="205"/>
        <v>8.368097637868555</v>
      </c>
      <c r="G292" s="328">
        <f t="shared" si="205"/>
        <v>8.4336140589411297</v>
      </c>
      <c r="H292" s="328">
        <f t="shared" si="205"/>
        <v>8.5052777926186636</v>
      </c>
      <c r="I292" s="328">
        <f t="shared" si="205"/>
        <v>9.8306361226002075</v>
      </c>
      <c r="J292" s="328">
        <f t="shared" si="205"/>
        <v>8.569660604794807</v>
      </c>
      <c r="K292" s="328">
        <f t="shared" si="205"/>
        <v>8.8559807010679776</v>
      </c>
      <c r="L292" s="328">
        <f t="shared" si="205"/>
        <v>8.9261386017786393</v>
      </c>
      <c r="M292" s="328">
        <f t="shared" si="205"/>
        <v>9.8992135339327447</v>
      </c>
      <c r="N292" s="328">
        <f t="shared" si="205"/>
        <v>8.8185581996130313</v>
      </c>
      <c r="O292" s="328">
        <f t="shared" si="205"/>
        <v>9.1615456229530565</v>
      </c>
      <c r="P292" s="328">
        <f t="shared" si="205"/>
        <v>9.2206053712175162</v>
      </c>
      <c r="Q292" s="328">
        <f t="shared" si="205"/>
        <v>10.273632406636656</v>
      </c>
      <c r="R292" s="328">
        <f t="shared" si="205"/>
        <v>9.5593821301409303</v>
      </c>
      <c r="S292" s="328">
        <f t="shared" si="205"/>
        <v>9.6966123547078737</v>
      </c>
      <c r="T292" s="328">
        <f t="shared" si="205"/>
        <v>9.9432904411368064</v>
      </c>
      <c r="U292" s="328">
        <f t="shared" si="205"/>
        <v>9.8905742909604193</v>
      </c>
      <c r="V292" s="328">
        <f t="shared" si="205"/>
        <v>8.5208703888459922</v>
      </c>
      <c r="W292" s="328">
        <f t="shared" si="205"/>
        <v>9.4951755839418741</v>
      </c>
      <c r="X292" s="328">
        <f t="shared" si="205"/>
        <v>9.3442205711231061</v>
      </c>
      <c r="Y292" s="328">
        <f t="shared" si="205"/>
        <v>10.655605069756025</v>
      </c>
      <c r="Z292" s="328">
        <f t="shared" si="205"/>
        <v>8.8816816624338664</v>
      </c>
      <c r="AA292" s="328">
        <f t="shared" si="205"/>
        <v>9.5987412969398243</v>
      </c>
      <c r="AB292" s="328">
        <f t="shared" si="205"/>
        <v>9.0130352542491572</v>
      </c>
      <c r="AC292" s="328">
        <f t="shared" si="205"/>
        <v>11.064266834758898</v>
      </c>
      <c r="AD292" s="328">
        <f t="shared" si="205"/>
        <v>8.7898801425868722</v>
      </c>
      <c r="AE292" s="328">
        <f t="shared" si="205"/>
        <v>9.3931926517287305</v>
      </c>
      <c r="AF292" s="328">
        <f t="shared" si="205"/>
        <v>9.3574190516960325</v>
      </c>
      <c r="AG292" s="328">
        <f t="shared" si="205"/>
        <v>10.899702672653749</v>
      </c>
      <c r="AH292" s="328">
        <f t="shared" ref="AH292:AX292" si="206">100*AH192/AH$4</f>
        <v>9.0445905194857161</v>
      </c>
      <c r="AI292" s="328">
        <f t="shared" si="206"/>
        <v>9.4724149042812389</v>
      </c>
      <c r="AJ292" s="328">
        <f t="shared" si="206"/>
        <v>9.4064322324072229</v>
      </c>
      <c r="AK292" s="328">
        <f t="shared" si="206"/>
        <v>10.69577450953526</v>
      </c>
      <c r="AL292" s="328">
        <f t="shared" si="206"/>
        <v>9.0609782893041562</v>
      </c>
      <c r="AM292" s="328">
        <f t="shared" si="206"/>
        <v>9.3782308898081741</v>
      </c>
      <c r="AN292" s="328">
        <f t="shared" si="206"/>
        <v>9.2249777328374023</v>
      </c>
      <c r="AO292" s="328">
        <f t="shared" si="206"/>
        <v>10.562597683108098</v>
      </c>
      <c r="AP292" s="328">
        <f t="shared" si="206"/>
        <v>8.5453131644278688</v>
      </c>
      <c r="AQ292" s="328">
        <f t="shared" si="206"/>
        <v>9.5769009350379068</v>
      </c>
      <c r="AR292" s="328">
        <f t="shared" si="206"/>
        <v>9.0172202833305501</v>
      </c>
      <c r="AS292" s="328">
        <f t="shared" si="206"/>
        <v>10.876700793068144</v>
      </c>
      <c r="AT292" s="328">
        <f t="shared" si="206"/>
        <v>8.1597913620183018</v>
      </c>
      <c r="AU292" s="328">
        <f t="shared" si="206"/>
        <v>8.6845233316658508</v>
      </c>
      <c r="AV292" s="328">
        <f t="shared" si="206"/>
        <v>8.893524886091182</v>
      </c>
      <c r="AW292" s="328">
        <f t="shared" si="206"/>
        <v>11.318209971196351</v>
      </c>
      <c r="AX292" s="328" t="e">
        <f t="shared" si="206"/>
        <v>#VALUE!</v>
      </c>
    </row>
    <row r="293" spans="1:50" x14ac:dyDescent="0.2">
      <c r="A293" s="11" t="s">
        <v>364</v>
      </c>
      <c r="B293" s="328">
        <f t="shared" ref="B293:AG293" si="207">100*B193/B$4</f>
        <v>8.1623540627633986</v>
      </c>
      <c r="C293" s="328">
        <f t="shared" si="207"/>
        <v>7.7909066017086595</v>
      </c>
      <c r="D293" s="328">
        <f t="shared" si="207"/>
        <v>7.6846585944593455</v>
      </c>
      <c r="E293" s="328">
        <f t="shared" si="207"/>
        <v>7.4321515276978918</v>
      </c>
      <c r="F293" s="328">
        <f t="shared" si="207"/>
        <v>8.0023701632053683</v>
      </c>
      <c r="G293" s="328">
        <f t="shared" si="207"/>
        <v>7.8105360737083398</v>
      </c>
      <c r="H293" s="328">
        <f t="shared" si="207"/>
        <v>7.8369354084008549</v>
      </c>
      <c r="I293" s="328">
        <f t="shared" si="207"/>
        <v>7.663948187782065</v>
      </c>
      <c r="J293" s="328">
        <f t="shared" si="207"/>
        <v>8.4227450104077004</v>
      </c>
      <c r="K293" s="328">
        <f t="shared" si="207"/>
        <v>8.3007009321367793</v>
      </c>
      <c r="L293" s="328">
        <f t="shared" si="207"/>
        <v>8.0792962257607925</v>
      </c>
      <c r="M293" s="328">
        <f t="shared" si="207"/>
        <v>7.6616867748198274</v>
      </c>
      <c r="N293" s="328">
        <f t="shared" si="207"/>
        <v>7.3144239769995218</v>
      </c>
      <c r="O293" s="328">
        <f t="shared" si="207"/>
        <v>7.5922762802460824</v>
      </c>
      <c r="P293" s="328">
        <f t="shared" si="207"/>
        <v>7.6095511276517707</v>
      </c>
      <c r="Q293" s="328">
        <f t="shared" si="207"/>
        <v>7.9942967235486746</v>
      </c>
      <c r="R293" s="328">
        <f t="shared" si="207"/>
        <v>7.9870480931054244</v>
      </c>
      <c r="S293" s="328">
        <f t="shared" si="207"/>
        <v>8.0462798340100985</v>
      </c>
      <c r="T293" s="328">
        <f t="shared" si="207"/>
        <v>8.2301596471268095</v>
      </c>
      <c r="U293" s="328">
        <f t="shared" si="207"/>
        <v>7.9353681549428021</v>
      </c>
      <c r="V293" s="328">
        <f t="shared" si="207"/>
        <v>6.8326193093775913</v>
      </c>
      <c r="W293" s="328">
        <f t="shared" si="207"/>
        <v>8.7047331456425834</v>
      </c>
      <c r="X293" s="328">
        <f t="shared" si="207"/>
        <v>7.7236999867490965</v>
      </c>
      <c r="Y293" s="328">
        <f t="shared" si="207"/>
        <v>9.6516513642861472</v>
      </c>
      <c r="Z293" s="328">
        <f t="shared" si="207"/>
        <v>7.5623760119232122</v>
      </c>
      <c r="AA293" s="328">
        <f t="shared" si="207"/>
        <v>8.6678183630028975</v>
      </c>
      <c r="AB293" s="328">
        <f t="shared" si="207"/>
        <v>7.6305150623403764</v>
      </c>
      <c r="AC293" s="328">
        <f t="shared" si="207"/>
        <v>10.334638881299671</v>
      </c>
      <c r="AD293" s="328">
        <f t="shared" si="207"/>
        <v>7.0011774032771825</v>
      </c>
      <c r="AE293" s="328">
        <f t="shared" si="207"/>
        <v>7.9354321833543366</v>
      </c>
      <c r="AF293" s="328">
        <f t="shared" si="207"/>
        <v>7.7432802827323872</v>
      </c>
      <c r="AG293" s="328">
        <f t="shared" si="207"/>
        <v>9.6307101982040333</v>
      </c>
      <c r="AH293" s="328">
        <f t="shared" ref="AH293:AX293" si="208">100*AH193/AH$4</f>
        <v>7.6544176421118815</v>
      </c>
      <c r="AI293" s="328">
        <f t="shared" si="208"/>
        <v>8.3324736118387168</v>
      </c>
      <c r="AJ293" s="328">
        <f t="shared" si="208"/>
        <v>8.2184211294907143</v>
      </c>
      <c r="AK293" s="328">
        <f t="shared" si="208"/>
        <v>9.337946346005106</v>
      </c>
      <c r="AL293" s="328">
        <f t="shared" si="208"/>
        <v>8.1266879709135953</v>
      </c>
      <c r="AM293" s="328">
        <f t="shared" si="208"/>
        <v>8.6893239631090449</v>
      </c>
      <c r="AN293" s="328">
        <f t="shared" si="208"/>
        <v>8.546084162011498</v>
      </c>
      <c r="AO293" s="328">
        <f t="shared" si="208"/>
        <v>9.6486788097354363</v>
      </c>
      <c r="AP293" s="328">
        <f t="shared" si="208"/>
        <v>8.6175722082612118</v>
      </c>
      <c r="AQ293" s="328">
        <f t="shared" si="208"/>
        <v>9.6239217251037914</v>
      </c>
      <c r="AR293" s="328">
        <f t="shared" si="208"/>
        <v>9.1324617571579321</v>
      </c>
      <c r="AS293" s="328">
        <f t="shared" si="208"/>
        <v>10.896003679811287</v>
      </c>
      <c r="AT293" s="328">
        <f t="shared" si="208"/>
        <v>7.3527764344334718</v>
      </c>
      <c r="AU293" s="328">
        <f t="shared" si="208"/>
        <v>8.4141658106150459</v>
      </c>
      <c r="AV293" s="328">
        <f t="shared" si="208"/>
        <v>8.0413695057974834</v>
      </c>
      <c r="AW293" s="328">
        <f t="shared" si="208"/>
        <v>10.36959577166972</v>
      </c>
      <c r="AX293" s="328" t="e">
        <f t="shared" si="208"/>
        <v>#VALUE!</v>
      </c>
    </row>
    <row r="294" spans="1:50" x14ac:dyDescent="0.2">
      <c r="A294" s="320" t="s">
        <v>923</v>
      </c>
      <c r="B294" s="329">
        <f t="shared" ref="B294:AG294" si="209">100*B194/B$4</f>
        <v>0</v>
      </c>
      <c r="C294" s="329">
        <f t="shared" si="209"/>
        <v>0</v>
      </c>
      <c r="D294" s="329">
        <f t="shared" si="209"/>
        <v>0</v>
      </c>
      <c r="E294" s="329">
        <f t="shared" si="209"/>
        <v>0</v>
      </c>
      <c r="F294" s="329">
        <f t="shared" si="209"/>
        <v>0</v>
      </c>
      <c r="G294" s="329">
        <f t="shared" si="209"/>
        <v>0</v>
      </c>
      <c r="H294" s="329">
        <f t="shared" si="209"/>
        <v>0</v>
      </c>
      <c r="I294" s="329">
        <f t="shared" si="209"/>
        <v>0</v>
      </c>
      <c r="J294" s="329">
        <f t="shared" si="209"/>
        <v>0</v>
      </c>
      <c r="K294" s="329">
        <f t="shared" si="209"/>
        <v>0</v>
      </c>
      <c r="L294" s="329">
        <f t="shared" si="209"/>
        <v>0</v>
      </c>
      <c r="M294" s="329">
        <f t="shared" si="209"/>
        <v>0</v>
      </c>
      <c r="N294" s="329">
        <f t="shared" si="209"/>
        <v>0</v>
      </c>
      <c r="O294" s="329">
        <f t="shared" si="209"/>
        <v>0</v>
      </c>
      <c r="P294" s="329">
        <f t="shared" si="209"/>
        <v>0</v>
      </c>
      <c r="Q294" s="329">
        <f t="shared" si="209"/>
        <v>0</v>
      </c>
      <c r="R294" s="329">
        <f t="shared" si="209"/>
        <v>0</v>
      </c>
      <c r="S294" s="329">
        <f t="shared" si="209"/>
        <v>0</v>
      </c>
      <c r="T294" s="329">
        <f t="shared" si="209"/>
        <v>0</v>
      </c>
      <c r="U294" s="329">
        <f t="shared" si="209"/>
        <v>0</v>
      </c>
      <c r="V294" s="329">
        <f t="shared" si="209"/>
        <v>0</v>
      </c>
      <c r="W294" s="329">
        <f t="shared" si="209"/>
        <v>0</v>
      </c>
      <c r="X294" s="329">
        <f t="shared" si="209"/>
        <v>0</v>
      </c>
      <c r="Y294" s="329">
        <f t="shared" si="209"/>
        <v>0</v>
      </c>
      <c r="Z294" s="329">
        <f t="shared" si="209"/>
        <v>0</v>
      </c>
      <c r="AA294" s="329">
        <f t="shared" si="209"/>
        <v>0</v>
      </c>
      <c r="AB294" s="329">
        <f t="shared" si="209"/>
        <v>0</v>
      </c>
      <c r="AC294" s="329">
        <f t="shared" si="209"/>
        <v>0</v>
      </c>
      <c r="AD294" s="329">
        <f t="shared" si="209"/>
        <v>0</v>
      </c>
      <c r="AE294" s="329">
        <f t="shared" si="209"/>
        <v>0</v>
      </c>
      <c r="AF294" s="329">
        <f t="shared" si="209"/>
        <v>0</v>
      </c>
      <c r="AG294" s="329">
        <f t="shared" si="209"/>
        <v>0</v>
      </c>
      <c r="AH294" s="329">
        <f t="shared" ref="AH294:AX294" si="210">100*AH194/AH$4</f>
        <v>0</v>
      </c>
      <c r="AI294" s="329">
        <f t="shared" si="210"/>
        <v>0</v>
      </c>
      <c r="AJ294" s="329">
        <f t="shared" si="210"/>
        <v>0</v>
      </c>
      <c r="AK294" s="329">
        <f t="shared" si="210"/>
        <v>0</v>
      </c>
      <c r="AL294" s="329">
        <f t="shared" si="210"/>
        <v>0</v>
      </c>
      <c r="AM294" s="329">
        <f t="shared" si="210"/>
        <v>0</v>
      </c>
      <c r="AN294" s="329">
        <f t="shared" si="210"/>
        <v>0</v>
      </c>
      <c r="AO294" s="329">
        <f t="shared" si="210"/>
        <v>0</v>
      </c>
      <c r="AP294" s="329">
        <f t="shared" si="210"/>
        <v>0</v>
      </c>
      <c r="AQ294" s="329">
        <f t="shared" si="210"/>
        <v>0</v>
      </c>
      <c r="AR294" s="329">
        <f t="shared" si="210"/>
        <v>0</v>
      </c>
      <c r="AS294" s="329">
        <f t="shared" si="210"/>
        <v>0</v>
      </c>
      <c r="AT294" s="329">
        <f t="shared" si="210"/>
        <v>0</v>
      </c>
      <c r="AU294" s="329">
        <f t="shared" si="210"/>
        <v>0</v>
      </c>
      <c r="AV294" s="329">
        <f t="shared" si="210"/>
        <v>0</v>
      </c>
      <c r="AW294" s="329">
        <f t="shared" si="210"/>
        <v>0</v>
      </c>
      <c r="AX294" s="329" t="e">
        <f t="shared" si="210"/>
        <v>#VALUE!</v>
      </c>
    </row>
    <row r="295" spans="1:50" x14ac:dyDescent="0.2">
      <c r="A295" s="322" t="s">
        <v>929</v>
      </c>
      <c r="B295" s="324">
        <f t="shared" ref="B295:AG295" si="211">100*B196/B$4</f>
        <v>3.1355753578678911</v>
      </c>
      <c r="C295" s="324">
        <f t="shared" si="211"/>
        <v>2.2367539432737433</v>
      </c>
      <c r="D295" s="324">
        <f t="shared" si="211"/>
        <v>1.2439625948386224</v>
      </c>
      <c r="E295" s="324">
        <f t="shared" si="211"/>
        <v>2.4751164549230165</v>
      </c>
      <c r="F295" s="324">
        <f t="shared" si="211"/>
        <v>6.9085684817507262</v>
      </c>
      <c r="G295" s="324">
        <f t="shared" si="211"/>
        <v>2.4939785633598217</v>
      </c>
      <c r="H295" s="324">
        <f t="shared" si="211"/>
        <v>2.3336585361750561</v>
      </c>
      <c r="I295" s="324">
        <f t="shared" si="211"/>
        <v>2.5785092204528497</v>
      </c>
      <c r="J295" s="324">
        <f t="shared" si="211"/>
        <v>5.7180217113653526</v>
      </c>
      <c r="K295" s="324">
        <f t="shared" si="211"/>
        <v>1.7277903758116846</v>
      </c>
      <c r="L295" s="324">
        <f t="shared" si="211"/>
        <v>1.8474137459162092</v>
      </c>
      <c r="M295" s="324">
        <f t="shared" si="211"/>
        <v>3.0755434030027087</v>
      </c>
      <c r="N295" s="324">
        <f t="shared" si="211"/>
        <v>4.9931270001457175</v>
      </c>
      <c r="O295" s="324">
        <f t="shared" si="211"/>
        <v>2.1755257433950344</v>
      </c>
      <c r="P295" s="324">
        <f t="shared" si="211"/>
        <v>-0.24938046036066158</v>
      </c>
      <c r="Q295" s="324">
        <f t="shared" si="211"/>
        <v>3.2745004940473579</v>
      </c>
      <c r="R295" s="324">
        <f t="shared" si="211"/>
        <v>4.1347269512020226</v>
      </c>
      <c r="S295" s="324">
        <f t="shared" si="211"/>
        <v>-7.5418137394692164E-2</v>
      </c>
      <c r="T295" s="324">
        <f t="shared" si="211"/>
        <v>-3.4733528365660855</v>
      </c>
      <c r="U295" s="324">
        <f t="shared" si="211"/>
        <v>-0.40198966828347066</v>
      </c>
      <c r="V295" s="324">
        <f t="shared" si="211"/>
        <v>5.4792909250277111</v>
      </c>
      <c r="W295" s="324">
        <f t="shared" si="211"/>
        <v>-0.37509035353593567</v>
      </c>
      <c r="X295" s="324">
        <f t="shared" si="211"/>
        <v>-1.2173077422185985</v>
      </c>
      <c r="Y295" s="324">
        <f t="shared" si="211"/>
        <v>-7.0326940024760143</v>
      </c>
      <c r="Z295" s="324">
        <f t="shared" si="211"/>
        <v>3.5796573643131988</v>
      </c>
      <c r="AA295" s="324">
        <f t="shared" si="211"/>
        <v>-1.6867477588662667</v>
      </c>
      <c r="AB295" s="324">
        <f t="shared" si="211"/>
        <v>-3.0958692740570255</v>
      </c>
      <c r="AC295" s="324">
        <f t="shared" si="211"/>
        <v>-5.4341725246576251</v>
      </c>
      <c r="AD295" s="324">
        <f t="shared" si="211"/>
        <v>3.2082924575729344</v>
      </c>
      <c r="AE295" s="324">
        <f t="shared" si="211"/>
        <v>-4.0587740889436557</v>
      </c>
      <c r="AF295" s="324">
        <f t="shared" si="211"/>
        <v>-2.4122574684357532</v>
      </c>
      <c r="AG295" s="324">
        <f t="shared" si="211"/>
        <v>-3.2133272328109257</v>
      </c>
      <c r="AH295" s="324">
        <f t="shared" ref="AH295:AX295" si="212">100*AH196/AH$4</f>
        <v>3.1404735212908985</v>
      </c>
      <c r="AI295" s="324">
        <f t="shared" si="212"/>
        <v>-0.31608563422267461</v>
      </c>
      <c r="AJ295" s="324">
        <f t="shared" si="212"/>
        <v>-3.1303613927417868</v>
      </c>
      <c r="AK295" s="324">
        <f t="shared" si="212"/>
        <v>-0.28412868915738626</v>
      </c>
      <c r="AL295" s="324">
        <f t="shared" si="212"/>
        <v>3.3453152800306385</v>
      </c>
      <c r="AM295" s="324">
        <f t="shared" si="212"/>
        <v>-0.43335995695306789</v>
      </c>
      <c r="AN295" s="324">
        <f t="shared" si="212"/>
        <v>-2.3955078965573118</v>
      </c>
      <c r="AO295" s="324">
        <f t="shared" si="212"/>
        <v>-0.71053357975091469</v>
      </c>
      <c r="AP295" s="324">
        <f t="shared" si="212"/>
        <v>4.2539070823044742</v>
      </c>
      <c r="AQ295" s="324">
        <f t="shared" si="212"/>
        <v>-23.424327505637311</v>
      </c>
      <c r="AR295" s="324">
        <f t="shared" si="212"/>
        <v>-9.1660737155469381</v>
      </c>
      <c r="AS295" s="324">
        <f t="shared" si="212"/>
        <v>-4.6928853364097174</v>
      </c>
      <c r="AT295" s="324">
        <f t="shared" si="212"/>
        <v>7.4202787172525762</v>
      </c>
      <c r="AU295" s="324">
        <f t="shared" si="212"/>
        <v>-1.9580968469650144</v>
      </c>
      <c r="AV295" s="324">
        <f t="shared" si="212"/>
        <v>2.9363779144334106</v>
      </c>
      <c r="AW295" s="324">
        <f t="shared" si="212"/>
        <v>3.0223834670870242</v>
      </c>
      <c r="AX295" s="324" t="e">
        <f t="shared" si="212"/>
        <v>#VALUE!</v>
      </c>
    </row>
    <row r="296" spans="1:50" x14ac:dyDescent="0.2">
      <c r="A296" s="11" t="s">
        <v>241</v>
      </c>
      <c r="B296" s="328">
        <f t="shared" ref="B296:AG296" si="213">100*B197/B$4</f>
        <v>7.0077263222848654</v>
      </c>
      <c r="C296" s="328">
        <f t="shared" si="213"/>
        <v>7.614955784805626</v>
      </c>
      <c r="D296" s="328">
        <f t="shared" si="213"/>
        <v>6.5440575836385637</v>
      </c>
      <c r="E296" s="328">
        <f t="shared" si="213"/>
        <v>8.5511768614249153</v>
      </c>
      <c r="F296" s="328">
        <f t="shared" si="213"/>
        <v>9.9062341490647583</v>
      </c>
      <c r="G296" s="328">
        <f t="shared" si="213"/>
        <v>7.5740980236879851</v>
      </c>
      <c r="H296" s="328">
        <f t="shared" si="213"/>
        <v>7.3480637420911279</v>
      </c>
      <c r="I296" s="328">
        <f t="shared" si="213"/>
        <v>8.5413972082329561</v>
      </c>
      <c r="J296" s="328">
        <f t="shared" si="213"/>
        <v>9.4737798829758493</v>
      </c>
      <c r="K296" s="328">
        <f t="shared" si="213"/>
        <v>7.5146827216995016</v>
      </c>
      <c r="L296" s="328">
        <f t="shared" si="213"/>
        <v>7.7001643019851551</v>
      </c>
      <c r="M296" s="328">
        <f t="shared" si="213"/>
        <v>8.8325062889263943</v>
      </c>
      <c r="N296" s="328">
        <f t="shared" si="213"/>
        <v>7.9072251970441272</v>
      </c>
      <c r="O296" s="328">
        <f t="shared" si="213"/>
        <v>7.1997019108779199</v>
      </c>
      <c r="P296" s="328">
        <f t="shared" si="213"/>
        <v>5.2643192384319013</v>
      </c>
      <c r="Q296" s="328">
        <f t="shared" si="213"/>
        <v>9.502432876254451</v>
      </c>
      <c r="R296" s="328">
        <f t="shared" si="213"/>
        <v>8.3465072237106632</v>
      </c>
      <c r="S296" s="328">
        <f t="shared" si="213"/>
        <v>6.3311975512831964</v>
      </c>
      <c r="T296" s="328">
        <f t="shared" si="213"/>
        <v>3.4800746840585624</v>
      </c>
      <c r="U296" s="328">
        <f t="shared" si="213"/>
        <v>5.3854288678186162</v>
      </c>
      <c r="V296" s="328">
        <f t="shared" si="213"/>
        <v>7.5600680141118257</v>
      </c>
      <c r="W296" s="328">
        <f t="shared" si="213"/>
        <v>5.7620873988370196</v>
      </c>
      <c r="X296" s="328">
        <f t="shared" si="213"/>
        <v>4.4396052330877742</v>
      </c>
      <c r="Y296" s="328">
        <f t="shared" si="213"/>
        <v>0.94642420618543521</v>
      </c>
      <c r="Z296" s="328">
        <f t="shared" si="213"/>
        <v>5.9934265386110095</v>
      </c>
      <c r="AA296" s="328">
        <f t="shared" si="213"/>
        <v>4.9433707919023</v>
      </c>
      <c r="AB296" s="328">
        <f t="shared" si="213"/>
        <v>1.9219017506122538</v>
      </c>
      <c r="AC296" s="328">
        <f t="shared" si="213"/>
        <v>4.1252219757681576</v>
      </c>
      <c r="AD296" s="328">
        <f t="shared" si="213"/>
        <v>5.5611753433192739</v>
      </c>
      <c r="AE296" s="328">
        <f t="shared" si="213"/>
        <v>3.4449914493272438</v>
      </c>
      <c r="AF296" s="328">
        <f t="shared" si="213"/>
        <v>3.0097203051131967</v>
      </c>
      <c r="AG296" s="328">
        <f t="shared" si="213"/>
        <v>5.2280781872219109</v>
      </c>
      <c r="AH296" s="328">
        <f t="shared" ref="AH296:AX296" si="214">100*AH197/AH$4</f>
        <v>6.1576469513953143</v>
      </c>
      <c r="AI296" s="328">
        <f t="shared" si="214"/>
        <v>5.324256697525918</v>
      </c>
      <c r="AJ296" s="328">
        <f t="shared" si="214"/>
        <v>3.7352098083941856</v>
      </c>
      <c r="AK296" s="328">
        <f t="shared" si="214"/>
        <v>7.0488047502218194</v>
      </c>
      <c r="AL296" s="328">
        <f t="shared" si="214"/>
        <v>6.0509429886218031</v>
      </c>
      <c r="AM296" s="328">
        <f t="shared" si="214"/>
        <v>5.0579887655925617</v>
      </c>
      <c r="AN296" s="328">
        <f t="shared" si="214"/>
        <v>3.7416173391628913</v>
      </c>
      <c r="AO296" s="328">
        <f t="shared" si="214"/>
        <v>7.558526517740475</v>
      </c>
      <c r="AP296" s="328">
        <f t="shared" si="214"/>
        <v>6.6993274733176138</v>
      </c>
      <c r="AQ296" s="328">
        <f t="shared" si="214"/>
        <v>-13.432682684683362</v>
      </c>
      <c r="AR296" s="328">
        <f t="shared" si="214"/>
        <v>-2.8434267618558184</v>
      </c>
      <c r="AS296" s="328">
        <f t="shared" si="214"/>
        <v>4.4864068168505451</v>
      </c>
      <c r="AT296" s="328">
        <f t="shared" si="214"/>
        <v>7.9807339167056535</v>
      </c>
      <c r="AU296" s="328">
        <f t="shared" si="214"/>
        <v>2.7262895813841168</v>
      </c>
      <c r="AV296" s="328">
        <f t="shared" si="214"/>
        <v>5.6392963170497099</v>
      </c>
      <c r="AW296" s="328">
        <f t="shared" si="214"/>
        <v>10.44356402853581</v>
      </c>
      <c r="AX296" s="328" t="e">
        <f t="shared" si="214"/>
        <v>#VALUE!</v>
      </c>
    </row>
    <row r="297" spans="1:50" x14ac:dyDescent="0.2">
      <c r="A297" s="11" t="s">
        <v>916</v>
      </c>
      <c r="B297" s="328">
        <f t="shared" ref="B297:AG297" si="215">100*B198/B$4</f>
        <v>0.39328516120272022</v>
      </c>
      <c r="C297" s="328">
        <f t="shared" si="215"/>
        <v>0.18984156348439837</v>
      </c>
      <c r="D297" s="328">
        <f t="shared" si="215"/>
        <v>0.11215378542225721</v>
      </c>
      <c r="E297" s="328">
        <f t="shared" si="215"/>
        <v>0.29507302283406278</v>
      </c>
      <c r="F297" s="328">
        <f t="shared" si="215"/>
        <v>0.41320798858811908</v>
      </c>
      <c r="G297" s="328">
        <f t="shared" si="215"/>
        <v>0.13457873044141938</v>
      </c>
      <c r="H297" s="328">
        <f t="shared" si="215"/>
        <v>0.1723317733667554</v>
      </c>
      <c r="I297" s="328">
        <f t="shared" si="215"/>
        <v>0.32814452178163056</v>
      </c>
      <c r="J297" s="328">
        <f t="shared" si="215"/>
        <v>0.42599421517202529</v>
      </c>
      <c r="K297" s="328">
        <f t="shared" si="215"/>
        <v>0.21741807926406614</v>
      </c>
      <c r="L297" s="328">
        <f t="shared" si="215"/>
        <v>0.20226205805014236</v>
      </c>
      <c r="M297" s="328">
        <f t="shared" si="215"/>
        <v>0.30630927325644558</v>
      </c>
      <c r="N297" s="328">
        <f t="shared" si="215"/>
        <v>0.4103914635748615</v>
      </c>
      <c r="O297" s="328">
        <f t="shared" si="215"/>
        <v>0.1359563763345224</v>
      </c>
      <c r="P297" s="328">
        <f t="shared" si="215"/>
        <v>0.13073552350102782</v>
      </c>
      <c r="Q297" s="328">
        <f t="shared" si="215"/>
        <v>0.28306562276734226</v>
      </c>
      <c r="R297" s="328">
        <f t="shared" si="215"/>
        <v>0.3880262868486396</v>
      </c>
      <c r="S297" s="328">
        <f t="shared" si="215"/>
        <v>0.17545050636556428</v>
      </c>
      <c r="T297" s="328">
        <f t="shared" si="215"/>
        <v>0.11852963056678431</v>
      </c>
      <c r="U297" s="328">
        <f t="shared" si="215"/>
        <v>0.24409184803006884</v>
      </c>
      <c r="V297" s="328">
        <f t="shared" si="215"/>
        <v>0.26079508946425323</v>
      </c>
      <c r="W297" s="328">
        <f t="shared" si="215"/>
        <v>-8.0060566642309428E-2</v>
      </c>
      <c r="X297" s="328">
        <f t="shared" si="215"/>
        <v>-0.1107141366636952</v>
      </c>
      <c r="Y297" s="328">
        <f t="shared" si="215"/>
        <v>3.403262681539538E-2</v>
      </c>
      <c r="Z297" s="328">
        <f t="shared" si="215"/>
        <v>0.38311670046026969</v>
      </c>
      <c r="AA297" s="328">
        <f t="shared" si="215"/>
        <v>2.6085412547137796E-2</v>
      </c>
      <c r="AB297" s="328">
        <f t="shared" si="215"/>
        <v>0.15093627577736424</v>
      </c>
      <c r="AC297" s="328">
        <f t="shared" si="215"/>
        <v>0.13254932634291405</v>
      </c>
      <c r="AD297" s="328">
        <f t="shared" si="215"/>
        <v>-0.12927910991823074</v>
      </c>
      <c r="AE297" s="328">
        <f t="shared" si="215"/>
        <v>-2.0309874438776139</v>
      </c>
      <c r="AF297" s="328">
        <f t="shared" si="215"/>
        <v>-0.18801547241413102</v>
      </c>
      <c r="AG297" s="328">
        <f t="shared" si="215"/>
        <v>0.12322616196320992</v>
      </c>
      <c r="AH297" s="328">
        <f t="shared" ref="AH297:AX297" si="216">100*AH198/AH$4</f>
        <v>0.21760346279299153</v>
      </c>
      <c r="AI297" s="328">
        <f t="shared" si="216"/>
        <v>7.7937923675658702E-2</v>
      </c>
      <c r="AJ297" s="328">
        <f t="shared" si="216"/>
        <v>-1.031652181467221</v>
      </c>
      <c r="AK297" s="328">
        <f t="shared" si="216"/>
        <v>0.51754522183825524</v>
      </c>
      <c r="AL297" s="328">
        <f t="shared" si="216"/>
        <v>0.33907934322438121</v>
      </c>
      <c r="AM297" s="328">
        <f t="shared" si="216"/>
        <v>0.13547641044423703</v>
      </c>
      <c r="AN297" s="328">
        <f t="shared" si="216"/>
        <v>-0.50739964851594221</v>
      </c>
      <c r="AO297" s="328">
        <f t="shared" si="216"/>
        <v>-0.82823489646791848</v>
      </c>
      <c r="AP297" s="328">
        <f t="shared" si="216"/>
        <v>-0.41691845957971607</v>
      </c>
      <c r="AQ297" s="328">
        <f t="shared" si="216"/>
        <v>-1.6684435568945633</v>
      </c>
      <c r="AR297" s="328">
        <f t="shared" si="216"/>
        <v>-0.49219926000660708</v>
      </c>
      <c r="AS297" s="328">
        <f t="shared" si="216"/>
        <v>-0.30288011917300517</v>
      </c>
      <c r="AT297" s="328">
        <f t="shared" si="216"/>
        <v>0.20241415706198912</v>
      </c>
      <c r="AU297" s="328">
        <f t="shared" si="216"/>
        <v>8.1036661735047876E-3</v>
      </c>
      <c r="AV297" s="328">
        <f t="shared" si="216"/>
        <v>7.8350401464439251E-2</v>
      </c>
      <c r="AW297" s="328">
        <f t="shared" si="216"/>
        <v>0.5048534079558098</v>
      </c>
      <c r="AX297" s="328" t="e">
        <f t="shared" si="216"/>
        <v>#VALUE!</v>
      </c>
    </row>
    <row r="298" spans="1:50" x14ac:dyDescent="0.2">
      <c r="A298" s="11" t="s">
        <v>363</v>
      </c>
      <c r="B298" s="328">
        <f t="shared" ref="B298:AG298" si="217">100*B199/B$4</f>
        <v>1.0549969962500054</v>
      </c>
      <c r="C298" s="328">
        <f t="shared" si="217"/>
        <v>0.13598530565729144</v>
      </c>
      <c r="D298" s="328">
        <f t="shared" si="217"/>
        <v>0.15282953110059083</v>
      </c>
      <c r="E298" s="328">
        <f t="shared" si="217"/>
        <v>-1.0094376229042603</v>
      </c>
      <c r="F298" s="328">
        <f t="shared" si="217"/>
        <v>1.6974477483478954</v>
      </c>
      <c r="G298" s="328">
        <f t="shared" si="217"/>
        <v>0.4310090586754447</v>
      </c>
      <c r="H298" s="328">
        <f t="shared" si="217"/>
        <v>0.52366292812966642</v>
      </c>
      <c r="I298" s="328">
        <f t="shared" si="217"/>
        <v>-0.82975655538008131</v>
      </c>
      <c r="J298" s="328">
        <f t="shared" si="217"/>
        <v>1.3870777993428476</v>
      </c>
      <c r="K298" s="328">
        <f t="shared" si="217"/>
        <v>0.13627816348441166</v>
      </c>
      <c r="L298" s="328">
        <f t="shared" si="217"/>
        <v>-7.0046930583728795E-2</v>
      </c>
      <c r="M298" s="328">
        <f t="shared" si="217"/>
        <v>-0.63175943901329989</v>
      </c>
      <c r="N298" s="328">
        <f t="shared" si="217"/>
        <v>1.1039372278499495</v>
      </c>
      <c r="O298" s="328">
        <f t="shared" si="217"/>
        <v>0.11291271369151797</v>
      </c>
      <c r="P298" s="328">
        <f t="shared" si="217"/>
        <v>-0.28315818033624024</v>
      </c>
      <c r="Q298" s="328">
        <f t="shared" si="217"/>
        <v>-0.71620101525960789</v>
      </c>
      <c r="R298" s="328">
        <f t="shared" si="217"/>
        <v>0.45110591071564776</v>
      </c>
      <c r="S298" s="328">
        <f t="shared" si="217"/>
        <v>-0.81382652615609408</v>
      </c>
      <c r="T298" s="328">
        <f t="shared" si="217"/>
        <v>-1.0947200921645464</v>
      </c>
      <c r="U298" s="328">
        <f t="shared" si="217"/>
        <v>-0.49326439893722857</v>
      </c>
      <c r="V298" s="328">
        <f t="shared" si="217"/>
        <v>1.4838157800339868</v>
      </c>
      <c r="W298" s="328">
        <f t="shared" si="217"/>
        <v>0.16514047211855098</v>
      </c>
      <c r="X298" s="328">
        <f t="shared" si="217"/>
        <v>-0.13343652406261308</v>
      </c>
      <c r="Y298" s="328">
        <f t="shared" si="217"/>
        <v>-1.1010403430153382</v>
      </c>
      <c r="Z298" s="328">
        <f t="shared" si="217"/>
        <v>1.5975951350744872</v>
      </c>
      <c r="AA298" s="328">
        <f t="shared" si="217"/>
        <v>-0.52686175829729731</v>
      </c>
      <c r="AB298" s="328">
        <f t="shared" si="217"/>
        <v>2.6130450616449072E-2</v>
      </c>
      <c r="AC298" s="328">
        <f t="shared" si="217"/>
        <v>-1.6750961207326849</v>
      </c>
      <c r="AD298" s="328">
        <f t="shared" si="217"/>
        <v>1.6685212874718234</v>
      </c>
      <c r="AE298" s="328">
        <f t="shared" si="217"/>
        <v>2.1586684644126927E-2</v>
      </c>
      <c r="AF298" s="328">
        <f t="shared" si="217"/>
        <v>-4.0471138064161256E-2</v>
      </c>
      <c r="AG298" s="328">
        <f t="shared" si="217"/>
        <v>-1.4573846705771603</v>
      </c>
      <c r="AH298" s="328">
        <f t="shared" ref="AH298:AX298" si="218">100*AH199/AH$4</f>
        <v>1.1843495947220088</v>
      </c>
      <c r="AI298" s="328">
        <f t="shared" si="218"/>
        <v>-0.10772593086052912</v>
      </c>
      <c r="AJ298" s="328">
        <f t="shared" si="218"/>
        <v>-0.15940468029071639</v>
      </c>
      <c r="AK298" s="328">
        <f t="shared" si="218"/>
        <v>-1.0644467039242504</v>
      </c>
      <c r="AL298" s="328">
        <f t="shared" si="218"/>
        <v>1.486241086935514</v>
      </c>
      <c r="AM298" s="328">
        <f t="shared" si="218"/>
        <v>0.20874974865066467</v>
      </c>
      <c r="AN298" s="328">
        <f t="shared" si="218"/>
        <v>0.1691054799434705</v>
      </c>
      <c r="AO298" s="328">
        <f t="shared" si="218"/>
        <v>-0.69515659943609442</v>
      </c>
      <c r="AP298" s="328">
        <f t="shared" si="218"/>
        <v>2.1642950312240838</v>
      </c>
      <c r="AQ298" s="328">
        <f t="shared" si="218"/>
        <v>-0.97033857761290154</v>
      </c>
      <c r="AR298" s="328">
        <f t="shared" si="218"/>
        <v>0.54460749795621943</v>
      </c>
      <c r="AS298" s="328">
        <f t="shared" si="218"/>
        <v>-0.33370213953330979</v>
      </c>
      <c r="AT298" s="328">
        <f t="shared" si="218"/>
        <v>2.6256133534575667</v>
      </c>
      <c r="AU298" s="328">
        <f t="shared" si="218"/>
        <v>1.1080900892823016</v>
      </c>
      <c r="AV298" s="328">
        <f t="shared" si="218"/>
        <v>2.2299267591031349</v>
      </c>
      <c r="AW298" s="328">
        <f t="shared" si="218"/>
        <v>-0.31931087385852225</v>
      </c>
      <c r="AX298" s="328" t="e">
        <f t="shared" si="218"/>
        <v>#VALUE!</v>
      </c>
    </row>
    <row r="299" spans="1:50" x14ac:dyDescent="0.2">
      <c r="A299" s="11" t="s">
        <v>364</v>
      </c>
      <c r="B299" s="328">
        <f t="shared" ref="B299:AG299" si="219">100*B200/B$4</f>
        <v>-5.320433121869705</v>
      </c>
      <c r="C299" s="328">
        <f t="shared" si="219"/>
        <v>-5.704028710673585</v>
      </c>
      <c r="D299" s="328">
        <f t="shared" si="219"/>
        <v>-5.5650783053227935</v>
      </c>
      <c r="E299" s="328">
        <f t="shared" si="219"/>
        <v>-5.3616958064317037</v>
      </c>
      <c r="F299" s="328">
        <f t="shared" si="219"/>
        <v>-5.1083214042500416</v>
      </c>
      <c r="G299" s="328">
        <f t="shared" si="219"/>
        <v>-5.6457072494450351</v>
      </c>
      <c r="H299" s="328">
        <f t="shared" si="219"/>
        <v>-5.7103999074124872</v>
      </c>
      <c r="I299" s="328">
        <f t="shared" si="219"/>
        <v>-5.4612759541816525</v>
      </c>
      <c r="J299" s="328">
        <f t="shared" si="219"/>
        <v>-5.5688301861253704</v>
      </c>
      <c r="K299" s="328">
        <f t="shared" si="219"/>
        <v>-6.1405885886362999</v>
      </c>
      <c r="L299" s="328">
        <f t="shared" si="219"/>
        <v>-5.9849656835353597</v>
      </c>
      <c r="M299" s="328">
        <f t="shared" si="219"/>
        <v>-5.4315127201668316</v>
      </c>
      <c r="N299" s="328">
        <f t="shared" si="219"/>
        <v>-4.4284268883232256</v>
      </c>
      <c r="O299" s="328">
        <f t="shared" si="219"/>
        <v>-5.2730452575089242</v>
      </c>
      <c r="P299" s="328">
        <f t="shared" si="219"/>
        <v>-5.3612770419573517</v>
      </c>
      <c r="Q299" s="328">
        <f t="shared" si="219"/>
        <v>-5.7947969897148361</v>
      </c>
      <c r="R299" s="328">
        <f t="shared" si="219"/>
        <v>-5.0509124700729178</v>
      </c>
      <c r="S299" s="328">
        <f t="shared" si="219"/>
        <v>-5.7682396688873565</v>
      </c>
      <c r="T299" s="328">
        <f t="shared" si="219"/>
        <v>-5.977237059026888</v>
      </c>
      <c r="U299" s="328">
        <f t="shared" si="219"/>
        <v>-5.5382459851949237</v>
      </c>
      <c r="V299" s="328">
        <f t="shared" si="219"/>
        <v>-3.8253879585823451</v>
      </c>
      <c r="W299" s="328">
        <f t="shared" si="219"/>
        <v>-6.2222576578491928</v>
      </c>
      <c r="X299" s="328">
        <f t="shared" si="219"/>
        <v>-5.4127623145800756</v>
      </c>
      <c r="Y299" s="328">
        <f t="shared" si="219"/>
        <v>-6.9121104924615153</v>
      </c>
      <c r="Z299" s="328">
        <f t="shared" si="219"/>
        <v>-4.394481009832564</v>
      </c>
      <c r="AA299" s="328">
        <f t="shared" si="219"/>
        <v>-6.129342205018399</v>
      </c>
      <c r="AB299" s="328">
        <f t="shared" si="219"/>
        <v>-5.1948377510631039</v>
      </c>
      <c r="AC299" s="328">
        <f t="shared" si="219"/>
        <v>-8.0168477060360157</v>
      </c>
      <c r="AD299" s="328">
        <f t="shared" si="219"/>
        <v>-3.8921250632999427</v>
      </c>
      <c r="AE299" s="328">
        <f t="shared" si="219"/>
        <v>-5.4943647790374159</v>
      </c>
      <c r="AF299" s="328">
        <f t="shared" si="219"/>
        <v>-5.1934911630706537</v>
      </c>
      <c r="AG299" s="328">
        <f t="shared" si="219"/>
        <v>-7.1072469114189047</v>
      </c>
      <c r="AH299" s="328">
        <f t="shared" ref="AH299:AX299" si="220">100*AH200/AH$4</f>
        <v>-4.4191264876194234</v>
      </c>
      <c r="AI299" s="328">
        <f t="shared" si="220"/>
        <v>-5.6105543245637097</v>
      </c>
      <c r="AJ299" s="328">
        <f t="shared" si="220"/>
        <v>-5.6745143393780371</v>
      </c>
      <c r="AK299" s="328">
        <f t="shared" si="220"/>
        <v>-6.7860319572932184</v>
      </c>
      <c r="AL299" s="328">
        <f t="shared" si="220"/>
        <v>-4.5309481387510484</v>
      </c>
      <c r="AM299" s="328">
        <f t="shared" si="220"/>
        <v>-5.8355748816405342</v>
      </c>
      <c r="AN299" s="328">
        <f t="shared" si="220"/>
        <v>-5.7988310671477361</v>
      </c>
      <c r="AO299" s="328">
        <f t="shared" si="220"/>
        <v>-6.7456686015873721</v>
      </c>
      <c r="AP299" s="328">
        <f t="shared" si="220"/>
        <v>-4.1927969626575168</v>
      </c>
      <c r="AQ299" s="328">
        <f t="shared" si="220"/>
        <v>-7.3528626864464837</v>
      </c>
      <c r="AR299" s="328">
        <f t="shared" si="220"/>
        <v>-6.3750551916407359</v>
      </c>
      <c r="AS299" s="328">
        <f t="shared" si="220"/>
        <v>-8.5427098945539406</v>
      </c>
      <c r="AT299" s="328">
        <f t="shared" si="220"/>
        <v>-3.3884827099726427</v>
      </c>
      <c r="AU299" s="328">
        <f t="shared" si="220"/>
        <v>-5.8005801838049331</v>
      </c>
      <c r="AV299" s="328">
        <f t="shared" si="220"/>
        <v>-5.0111955631838683</v>
      </c>
      <c r="AW299" s="328">
        <f t="shared" si="220"/>
        <v>-7.6067230955460818</v>
      </c>
      <c r="AX299" s="328" t="e">
        <f t="shared" si="220"/>
        <v>#VALUE!</v>
      </c>
    </row>
    <row r="300" spans="1:50" x14ac:dyDescent="0.2">
      <c r="A300" s="320" t="s">
        <v>923</v>
      </c>
      <c r="B300" s="329">
        <f t="shared" ref="B300:AG300" si="221">100*B201/B$4</f>
        <v>5.7459246025521276E-15</v>
      </c>
      <c r="C300" s="329">
        <f t="shared" si="221"/>
        <v>1.233023760406874E-14</v>
      </c>
      <c r="D300" s="329">
        <f t="shared" si="221"/>
        <v>4.3746081343074005E-15</v>
      </c>
      <c r="E300" s="329">
        <f t="shared" si="221"/>
        <v>0</v>
      </c>
      <c r="F300" s="329">
        <f t="shared" si="221"/>
        <v>0</v>
      </c>
      <c r="G300" s="329">
        <f t="shared" si="221"/>
        <v>8.0344572458598644E-15</v>
      </c>
      <c r="H300" s="329">
        <f t="shared" si="221"/>
        <v>-6.5411626491534247E-15</v>
      </c>
      <c r="I300" s="329">
        <f t="shared" si="221"/>
        <v>-2.5072131433673303E-15</v>
      </c>
      <c r="J300" s="329">
        <f t="shared" si="221"/>
        <v>0</v>
      </c>
      <c r="K300" s="329">
        <f t="shared" si="221"/>
        <v>4.919827584722092E-15</v>
      </c>
      <c r="L300" s="329">
        <f t="shared" si="221"/>
        <v>0</v>
      </c>
      <c r="M300" s="329">
        <f t="shared" si="221"/>
        <v>0</v>
      </c>
      <c r="N300" s="329">
        <f t="shared" si="221"/>
        <v>0</v>
      </c>
      <c r="O300" s="329">
        <f t="shared" si="221"/>
        <v>-2.2005222471396583E-15</v>
      </c>
      <c r="P300" s="329">
        <f t="shared" si="221"/>
        <v>1.0746295096789805E-15</v>
      </c>
      <c r="Q300" s="329">
        <f t="shared" si="221"/>
        <v>1.0296579817494839E-14</v>
      </c>
      <c r="R300" s="329">
        <f t="shared" si="221"/>
        <v>-9.4496676733302726E-15</v>
      </c>
      <c r="S300" s="329">
        <f t="shared" si="221"/>
        <v>-2.0462679762482426E-15</v>
      </c>
      <c r="T300" s="329">
        <f t="shared" si="221"/>
        <v>0</v>
      </c>
      <c r="U300" s="329">
        <f t="shared" si="221"/>
        <v>-2.8938054290417513E-15</v>
      </c>
      <c r="V300" s="329">
        <f t="shared" si="221"/>
        <v>-7.9909653067237256E-15</v>
      </c>
      <c r="W300" s="329">
        <f t="shared" si="221"/>
        <v>-2.9494517620645096E-15</v>
      </c>
      <c r="X300" s="329">
        <f t="shared" si="221"/>
        <v>1.157808651810977E-14</v>
      </c>
      <c r="Y300" s="329">
        <f t="shared" si="221"/>
        <v>8.446231557753387E-15</v>
      </c>
      <c r="Z300" s="329">
        <f t="shared" si="221"/>
        <v>-3.8818484731303768E-15</v>
      </c>
      <c r="AA300" s="329">
        <f t="shared" si="221"/>
        <v>-8.4045721705612584E-15</v>
      </c>
      <c r="AB300" s="329">
        <f t="shared" si="221"/>
        <v>1.1071537974303679E-14</v>
      </c>
      <c r="AC300" s="329">
        <f t="shared" si="221"/>
        <v>0</v>
      </c>
      <c r="AD300" s="329">
        <f t="shared" si="221"/>
        <v>1.0092947948778015E-14</v>
      </c>
      <c r="AE300" s="329">
        <f t="shared" si="221"/>
        <v>0</v>
      </c>
      <c r="AF300" s="329">
        <f t="shared" si="221"/>
        <v>-3.5307946109256544E-15</v>
      </c>
      <c r="AG300" s="329">
        <f t="shared" si="221"/>
        <v>1.7766851441560826E-14</v>
      </c>
      <c r="AH300" s="329">
        <f t="shared" ref="AH300:AX300" si="222">100*AH201/AH$4</f>
        <v>6.9259074198655996E-15</v>
      </c>
      <c r="AI300" s="329">
        <f t="shared" si="222"/>
        <v>-1.1752660632359486E-14</v>
      </c>
      <c r="AJ300" s="329">
        <f t="shared" si="222"/>
        <v>0</v>
      </c>
      <c r="AK300" s="329">
        <f t="shared" si="222"/>
        <v>7.9890441248784162E-15</v>
      </c>
      <c r="AL300" s="329">
        <f t="shared" si="222"/>
        <v>-1.1579907224987021E-14</v>
      </c>
      <c r="AM300" s="329">
        <f t="shared" si="222"/>
        <v>2.3871721930823526E-15</v>
      </c>
      <c r="AN300" s="329">
        <f t="shared" si="222"/>
        <v>4.6426675378384026E-15</v>
      </c>
      <c r="AO300" s="329">
        <f t="shared" si="222"/>
        <v>-3.7887285264298291E-15</v>
      </c>
      <c r="AP300" s="329">
        <f t="shared" si="222"/>
        <v>9.4617833136050351E-15</v>
      </c>
      <c r="AQ300" s="329">
        <f t="shared" si="222"/>
        <v>0</v>
      </c>
      <c r="AR300" s="329">
        <f t="shared" si="222"/>
        <v>0</v>
      </c>
      <c r="AS300" s="329">
        <f t="shared" si="222"/>
        <v>-7.2348492010232115E-15</v>
      </c>
      <c r="AT300" s="329">
        <f t="shared" si="222"/>
        <v>0</v>
      </c>
      <c r="AU300" s="329">
        <f t="shared" si="222"/>
        <v>-4.078826917938595E-15</v>
      </c>
      <c r="AV300" s="329">
        <f t="shared" si="222"/>
        <v>-4.5984153286776486E-15</v>
      </c>
      <c r="AW300" s="329">
        <f t="shared" si="222"/>
        <v>7.7343910872388374E-15</v>
      </c>
      <c r="AX300" s="329" t="e">
        <f t="shared" si="222"/>
        <v>#VALUE!</v>
      </c>
    </row>
    <row r="301" spans="1:50" x14ac:dyDescent="0.2">
      <c r="A301" s="318" t="s">
        <v>930</v>
      </c>
      <c r="B301" s="324">
        <f t="shared" ref="B301:AG301" si="223">100*B202/B$4</f>
        <v>3.0976358827867601</v>
      </c>
      <c r="C301" s="324">
        <f t="shared" si="223"/>
        <v>2.20026568118675</v>
      </c>
      <c r="D301" s="324">
        <f t="shared" si="223"/>
        <v>1.2113769500104943</v>
      </c>
      <c r="E301" s="324">
        <f t="shared" si="223"/>
        <v>2.4614398552186665</v>
      </c>
      <c r="F301" s="324">
        <f t="shared" si="223"/>
        <v>6.8860097358163932</v>
      </c>
      <c r="G301" s="324">
        <f t="shared" si="223"/>
        <v>2.4682575982784156</v>
      </c>
      <c r="H301" s="324">
        <f t="shared" si="223"/>
        <v>2.3089365311783787</v>
      </c>
      <c r="I301" s="324">
        <f t="shared" si="223"/>
        <v>2.5522218952986102</v>
      </c>
      <c r="J301" s="324">
        <f t="shared" si="223"/>
        <v>5.6847604393462525</v>
      </c>
      <c r="K301" s="324">
        <f t="shared" si="223"/>
        <v>1.6992807816820532</v>
      </c>
      <c r="L301" s="324">
        <f t="shared" si="223"/>
        <v>1.8294259735273446</v>
      </c>
      <c r="M301" s="324">
        <f t="shared" si="223"/>
        <v>3.0482730467655559</v>
      </c>
      <c r="N301" s="324">
        <f t="shared" si="223"/>
        <v>4.9660391680019025</v>
      </c>
      <c r="O301" s="324">
        <f t="shared" si="223"/>
        <v>2.1580186971618724</v>
      </c>
      <c r="P301" s="324">
        <f t="shared" si="223"/>
        <v>-0.28345363286014469</v>
      </c>
      <c r="Q301" s="324">
        <f t="shared" si="223"/>
        <v>3.2184922719221878</v>
      </c>
      <c r="R301" s="324">
        <f t="shared" si="223"/>
        <v>4.0719821420061759</v>
      </c>
      <c r="S301" s="324">
        <f t="shared" si="223"/>
        <v>-0.144340845818794</v>
      </c>
      <c r="T301" s="324">
        <f t="shared" si="223"/>
        <v>-3.5113691278768071</v>
      </c>
      <c r="U301" s="324">
        <f t="shared" si="223"/>
        <v>-0.4448731571647277</v>
      </c>
      <c r="V301" s="324">
        <f t="shared" si="223"/>
        <v>5.4334022372573925</v>
      </c>
      <c r="W301" s="324">
        <f t="shared" si="223"/>
        <v>-0.42023984211506893</v>
      </c>
      <c r="X301" s="324">
        <f t="shared" si="223"/>
        <v>-1.2595360200491148</v>
      </c>
      <c r="Y301" s="324">
        <f t="shared" si="223"/>
        <v>-7.077948798713928</v>
      </c>
      <c r="Z301" s="324">
        <f t="shared" si="223"/>
        <v>3.4909853147840439</v>
      </c>
      <c r="AA301" s="324">
        <f t="shared" si="223"/>
        <v>-1.717521823177883</v>
      </c>
      <c r="AB301" s="324">
        <f t="shared" si="223"/>
        <v>-3.1376013484703198</v>
      </c>
      <c r="AC301" s="324">
        <f t="shared" si="223"/>
        <v>-5.563496829198094</v>
      </c>
      <c r="AD301" s="324">
        <f t="shared" si="223"/>
        <v>3.1311815226614748</v>
      </c>
      <c r="AE301" s="324">
        <f t="shared" si="223"/>
        <v>-4.108054491961834</v>
      </c>
      <c r="AF301" s="324">
        <f t="shared" si="223"/>
        <v>-2.4695779398648474</v>
      </c>
      <c r="AG301" s="324">
        <f t="shared" si="223"/>
        <v>-3.2479480392213222</v>
      </c>
      <c r="AH301" s="324">
        <f t="shared" ref="AH301:AX301" si="224">100*AH202/AH$4</f>
        <v>3.0911365126905257</v>
      </c>
      <c r="AI301" s="324">
        <f t="shared" si="224"/>
        <v>-0.339000338407767</v>
      </c>
      <c r="AJ301" s="324">
        <f t="shared" si="224"/>
        <v>-3.2026906836053377</v>
      </c>
      <c r="AK301" s="324">
        <f t="shared" si="224"/>
        <v>-0.34254619322528512</v>
      </c>
      <c r="AL301" s="324">
        <f t="shared" si="224"/>
        <v>3.3258502753990173</v>
      </c>
      <c r="AM301" s="324">
        <f t="shared" si="224"/>
        <v>-0.42447900283224821</v>
      </c>
      <c r="AN301" s="324">
        <f t="shared" si="224"/>
        <v>-2.4124780357771467</v>
      </c>
      <c r="AO301" s="324">
        <f t="shared" si="224"/>
        <v>-0.81206134191493495</v>
      </c>
      <c r="AP301" s="324">
        <f t="shared" si="224"/>
        <v>4.2251451323259159</v>
      </c>
      <c r="AQ301" s="324">
        <f t="shared" si="224"/>
        <v>-23.472082317182267</v>
      </c>
      <c r="AR301" s="324">
        <f t="shared" si="224"/>
        <v>-9.1705860843663434</v>
      </c>
      <c r="AS301" s="324">
        <f t="shared" si="224"/>
        <v>-4.8118394672210618</v>
      </c>
      <c r="AT301" s="324">
        <f t="shared" si="224"/>
        <v>7.3522360411495988</v>
      </c>
      <c r="AU301" s="324">
        <f t="shared" si="224"/>
        <v>-2.0049916634880609</v>
      </c>
      <c r="AV301" s="324">
        <f t="shared" si="224"/>
        <v>2.8808436524768326</v>
      </c>
      <c r="AW301" s="324">
        <f t="shared" si="224"/>
        <v>2.9542716833661689</v>
      </c>
      <c r="AX301" s="324" t="e">
        <f t="shared" si="224"/>
        <v>#VALUE!</v>
      </c>
    </row>
    <row r="302" spans="1:50" x14ac:dyDescent="0.2">
      <c r="A302" s="11" t="s">
        <v>241</v>
      </c>
      <c r="B302" s="328">
        <f t="shared" ref="B302:AG302" si="225">100*B203/B$4</f>
        <v>0.88224828555006607</v>
      </c>
      <c r="C302" s="328">
        <f t="shared" si="225"/>
        <v>0.99416311283550307</v>
      </c>
      <c r="D302" s="328">
        <f t="shared" si="225"/>
        <v>1.0010566726604573</v>
      </c>
      <c r="E302" s="328">
        <f t="shared" si="225"/>
        <v>2.1064887405800765</v>
      </c>
      <c r="F302" s="328">
        <f t="shared" si="225"/>
        <v>3.5354585035689516</v>
      </c>
      <c r="G302" s="328">
        <f t="shared" si="225"/>
        <v>1.3063483211271569</v>
      </c>
      <c r="H302" s="328">
        <f t="shared" si="225"/>
        <v>1.805243122810704</v>
      </c>
      <c r="I302" s="328">
        <f t="shared" si="225"/>
        <v>1.5450280569407326</v>
      </c>
      <c r="J302" s="328">
        <f t="shared" si="225"/>
        <v>3.1061024635801635</v>
      </c>
      <c r="K302" s="328">
        <f t="shared" si="225"/>
        <v>0.9456025723637127</v>
      </c>
      <c r="L302" s="328">
        <f t="shared" si="225"/>
        <v>2.09541904199811</v>
      </c>
      <c r="M302" s="328">
        <f t="shared" si="225"/>
        <v>1.9337468611285484</v>
      </c>
      <c r="N302" s="328">
        <f t="shared" si="225"/>
        <v>1.8593605046585806</v>
      </c>
      <c r="O302" s="328">
        <f t="shared" si="225"/>
        <v>0.89463763887969616</v>
      </c>
      <c r="P302" s="328">
        <f t="shared" si="225"/>
        <v>-0.1090554677174692</v>
      </c>
      <c r="Q302" s="328">
        <f t="shared" si="225"/>
        <v>3.3198262152745102</v>
      </c>
      <c r="R302" s="328">
        <f t="shared" si="225"/>
        <v>1.6706427324770523</v>
      </c>
      <c r="S302" s="328">
        <f t="shared" si="225"/>
        <v>7.8818849392377946E-2</v>
      </c>
      <c r="T302" s="328">
        <f t="shared" si="225"/>
        <v>-2.1518632778672715</v>
      </c>
      <c r="U302" s="328">
        <f t="shared" si="225"/>
        <v>-0.55788421712266922</v>
      </c>
      <c r="V302" s="328">
        <f t="shared" si="225"/>
        <v>1.2339455094035456</v>
      </c>
      <c r="W302" s="328">
        <f t="shared" si="225"/>
        <v>-0.48654522937424161</v>
      </c>
      <c r="X302" s="328">
        <f t="shared" si="225"/>
        <v>-0.83648460774531685</v>
      </c>
      <c r="Y302" s="328">
        <f t="shared" si="225"/>
        <v>-5.271554691990386</v>
      </c>
      <c r="Z302" s="328">
        <f t="shared" si="225"/>
        <v>-0.15797688299067567</v>
      </c>
      <c r="AA302" s="328">
        <f t="shared" si="225"/>
        <v>-1.1057625333880106</v>
      </c>
      <c r="AB302" s="328">
        <f t="shared" si="225"/>
        <v>-3.5201740247005593</v>
      </c>
      <c r="AC302" s="328">
        <f t="shared" si="225"/>
        <v>-3.9856940159891128</v>
      </c>
      <c r="AD302" s="328">
        <f t="shared" si="225"/>
        <v>-0.67147874247870798</v>
      </c>
      <c r="AE302" s="328">
        <f t="shared" si="225"/>
        <v>-2.536678413007349</v>
      </c>
      <c r="AF302" s="328">
        <f t="shared" si="225"/>
        <v>-2.5813849434228002</v>
      </c>
      <c r="AG302" s="328">
        <f t="shared" si="225"/>
        <v>-1.3645685258029185</v>
      </c>
      <c r="AH302" s="328">
        <f t="shared" ref="AH302:AX302" si="226">100*AH203/AH$4</f>
        <v>-0.35790238921897616</v>
      </c>
      <c r="AI302" s="328">
        <f t="shared" si="226"/>
        <v>-1.1023557726743816</v>
      </c>
      <c r="AJ302" s="328">
        <f t="shared" si="226"/>
        <v>-1.9995901380582422</v>
      </c>
      <c r="AK302" s="328">
        <f t="shared" si="226"/>
        <v>0.22330539279030823</v>
      </c>
      <c r="AL302" s="328">
        <f t="shared" si="226"/>
        <v>-0.28424451488080543</v>
      </c>
      <c r="AM302" s="328">
        <f t="shared" si="226"/>
        <v>-0.95006810172862977</v>
      </c>
      <c r="AN302" s="328">
        <f t="shared" si="226"/>
        <v>-2.1167336939336465</v>
      </c>
      <c r="AO302" s="328">
        <f t="shared" si="226"/>
        <v>-0.20952672673131789</v>
      </c>
      <c r="AP302" s="328">
        <f t="shared" si="226"/>
        <v>0.1108837162694869</v>
      </c>
      <c r="AQ302" s="328">
        <f t="shared" si="226"/>
        <v>-21.536129577383537</v>
      </c>
      <c r="AR302" s="328">
        <f t="shared" si="226"/>
        <v>-12.176843385036207</v>
      </c>
      <c r="AS302" s="328">
        <f t="shared" si="226"/>
        <v>-2.8856128074064205</v>
      </c>
      <c r="AT302" s="328">
        <f t="shared" si="226"/>
        <v>1.5200631848137174</v>
      </c>
      <c r="AU302" s="328">
        <f t="shared" si="226"/>
        <v>-3.6771675035293407</v>
      </c>
      <c r="AV302" s="328">
        <f t="shared" si="226"/>
        <v>-1.0637781424708723</v>
      </c>
      <c r="AW302" s="328">
        <f t="shared" si="226"/>
        <v>2.6562559585878476</v>
      </c>
      <c r="AX302" s="328" t="e">
        <f t="shared" si="226"/>
        <v>#VALUE!</v>
      </c>
    </row>
    <row r="303" spans="1:50" x14ac:dyDescent="0.2">
      <c r="A303" s="11" t="s">
        <v>916</v>
      </c>
      <c r="B303" s="328">
        <f t="shared" ref="B303:AG303" si="227">100*B204/B$4</f>
        <v>0.39328516120272022</v>
      </c>
      <c r="C303" s="328">
        <f t="shared" si="227"/>
        <v>0.18984156348439837</v>
      </c>
      <c r="D303" s="328">
        <f t="shared" si="227"/>
        <v>0.11215378542225721</v>
      </c>
      <c r="E303" s="328">
        <f t="shared" si="227"/>
        <v>0.29507302283406278</v>
      </c>
      <c r="F303" s="328">
        <f t="shared" si="227"/>
        <v>0.41320798858811908</v>
      </c>
      <c r="G303" s="328">
        <f t="shared" si="227"/>
        <v>0.13457873044141938</v>
      </c>
      <c r="H303" s="328">
        <f t="shared" si="227"/>
        <v>0.1723317733667554</v>
      </c>
      <c r="I303" s="328">
        <f t="shared" si="227"/>
        <v>0.32814452178163056</v>
      </c>
      <c r="J303" s="328">
        <f t="shared" si="227"/>
        <v>0.42599421517202529</v>
      </c>
      <c r="K303" s="328">
        <f t="shared" si="227"/>
        <v>0.21741807926406614</v>
      </c>
      <c r="L303" s="328">
        <f t="shared" si="227"/>
        <v>0.20226205805014236</v>
      </c>
      <c r="M303" s="328">
        <f t="shared" si="227"/>
        <v>0.30630927325644558</v>
      </c>
      <c r="N303" s="328">
        <f t="shared" si="227"/>
        <v>0.4103914635748615</v>
      </c>
      <c r="O303" s="328">
        <f t="shared" si="227"/>
        <v>0.1359563763345224</v>
      </c>
      <c r="P303" s="328">
        <f t="shared" si="227"/>
        <v>0.13073552350102782</v>
      </c>
      <c r="Q303" s="328">
        <f t="shared" si="227"/>
        <v>0.28306562276734226</v>
      </c>
      <c r="R303" s="328">
        <f t="shared" si="227"/>
        <v>0.3880262868486396</v>
      </c>
      <c r="S303" s="328">
        <f t="shared" si="227"/>
        <v>0.17545050636556428</v>
      </c>
      <c r="T303" s="328">
        <f t="shared" si="227"/>
        <v>0.11852963056678431</v>
      </c>
      <c r="U303" s="328">
        <f t="shared" si="227"/>
        <v>0.24409184803006884</v>
      </c>
      <c r="V303" s="328">
        <f t="shared" si="227"/>
        <v>0.26079508946425323</v>
      </c>
      <c r="W303" s="328">
        <f t="shared" si="227"/>
        <v>-8.0060566642309428E-2</v>
      </c>
      <c r="X303" s="328">
        <f t="shared" si="227"/>
        <v>-0.1107141366636952</v>
      </c>
      <c r="Y303" s="328">
        <f t="shared" si="227"/>
        <v>3.403262681539538E-2</v>
      </c>
      <c r="Z303" s="328">
        <f t="shared" si="227"/>
        <v>0.38311670046026969</v>
      </c>
      <c r="AA303" s="328">
        <f t="shared" si="227"/>
        <v>2.6085412547137796E-2</v>
      </c>
      <c r="AB303" s="328">
        <f t="shared" si="227"/>
        <v>0.15093627577736424</v>
      </c>
      <c r="AC303" s="328">
        <f t="shared" si="227"/>
        <v>0.13254932634291405</v>
      </c>
      <c r="AD303" s="328">
        <f t="shared" si="227"/>
        <v>-0.12927910991823074</v>
      </c>
      <c r="AE303" s="328">
        <f t="shared" si="227"/>
        <v>-2.0309874438776139</v>
      </c>
      <c r="AF303" s="328">
        <f t="shared" si="227"/>
        <v>-0.18801547241413102</v>
      </c>
      <c r="AG303" s="328">
        <f t="shared" si="227"/>
        <v>0.12322616196320992</v>
      </c>
      <c r="AH303" s="328">
        <f t="shared" ref="AH303:AX303" si="228">100*AH204/AH$4</f>
        <v>0.21760346279299153</v>
      </c>
      <c r="AI303" s="328">
        <f t="shared" si="228"/>
        <v>7.7937923675658702E-2</v>
      </c>
      <c r="AJ303" s="328">
        <f t="shared" si="228"/>
        <v>-1.031652181467221</v>
      </c>
      <c r="AK303" s="328">
        <f t="shared" si="228"/>
        <v>0.51754522183825524</v>
      </c>
      <c r="AL303" s="328">
        <f t="shared" si="228"/>
        <v>0.33907934322438121</v>
      </c>
      <c r="AM303" s="328">
        <f t="shared" si="228"/>
        <v>0.13547641044423703</v>
      </c>
      <c r="AN303" s="328">
        <f t="shared" si="228"/>
        <v>-0.50739964851594221</v>
      </c>
      <c r="AO303" s="328">
        <f t="shared" si="228"/>
        <v>-0.82823489646791848</v>
      </c>
      <c r="AP303" s="328">
        <f t="shared" si="228"/>
        <v>-0.41691845957971607</v>
      </c>
      <c r="AQ303" s="328">
        <f t="shared" si="228"/>
        <v>-1.6684435568945633</v>
      </c>
      <c r="AR303" s="328">
        <f t="shared" si="228"/>
        <v>-0.49219926000660708</v>
      </c>
      <c r="AS303" s="328">
        <f t="shared" si="228"/>
        <v>-0.30288011917300517</v>
      </c>
      <c r="AT303" s="328">
        <f t="shared" si="228"/>
        <v>0.20241415706198912</v>
      </c>
      <c r="AU303" s="328">
        <f t="shared" si="228"/>
        <v>8.1036661735047876E-3</v>
      </c>
      <c r="AV303" s="328">
        <f t="shared" si="228"/>
        <v>7.8350401464439251E-2</v>
      </c>
      <c r="AW303" s="328">
        <f t="shared" si="228"/>
        <v>0.5048534079558098</v>
      </c>
      <c r="AX303" s="328" t="e">
        <f t="shared" si="228"/>
        <v>#VALUE!</v>
      </c>
    </row>
    <row r="304" spans="1:50" x14ac:dyDescent="0.2">
      <c r="A304" s="11" t="s">
        <v>363</v>
      </c>
      <c r="B304" s="328">
        <f t="shared" ref="B304:AG304" si="229">100*B205/B$4</f>
        <v>0.89263177563280149</v>
      </c>
      <c r="C304" s="328">
        <f t="shared" si="229"/>
        <v>1.1015395244592432</v>
      </c>
      <c r="D304" s="328">
        <f t="shared" si="229"/>
        <v>0.55966275180541558</v>
      </c>
      <c r="E304" s="328">
        <f t="shared" si="229"/>
        <v>-8.1511545816834535E-2</v>
      </c>
      <c r="F304" s="328">
        <f t="shared" si="229"/>
        <v>1.7486916015250475</v>
      </c>
      <c r="G304" s="328">
        <f t="shared" si="229"/>
        <v>1.2253084915079031</v>
      </c>
      <c r="H304" s="328">
        <f t="shared" si="229"/>
        <v>0.91373796464381807</v>
      </c>
      <c r="I304" s="328">
        <f t="shared" si="229"/>
        <v>0.25756122705081114</v>
      </c>
      <c r="J304" s="328">
        <f t="shared" si="229"/>
        <v>1.3092367703601326</v>
      </c>
      <c r="K304" s="328">
        <f t="shared" si="229"/>
        <v>0.8909716940529453</v>
      </c>
      <c r="L304" s="328">
        <f t="shared" si="229"/>
        <v>0.23112542128623267</v>
      </c>
      <c r="M304" s="328">
        <f t="shared" si="229"/>
        <v>0.32842671978012361</v>
      </c>
      <c r="N304" s="328">
        <f t="shared" si="229"/>
        <v>1.0118138237906042</v>
      </c>
      <c r="O304" s="328">
        <f t="shared" si="229"/>
        <v>0.90117956269739474</v>
      </c>
      <c r="P304" s="328">
        <f t="shared" si="229"/>
        <v>2.4164822468460221E-2</v>
      </c>
      <c r="Q304" s="328">
        <f t="shared" si="229"/>
        <v>-0.19017366458594576</v>
      </c>
      <c r="R304" s="328">
        <f t="shared" si="229"/>
        <v>0.8727123080686372</v>
      </c>
      <c r="S304" s="328">
        <f t="shared" si="229"/>
        <v>-0.19655025333901008</v>
      </c>
      <c r="T304" s="328">
        <f t="shared" si="229"/>
        <v>-0.88699291325306973</v>
      </c>
      <c r="U304" s="328">
        <f t="shared" si="229"/>
        <v>-0.10200743478933824</v>
      </c>
      <c r="V304" s="328">
        <f t="shared" si="229"/>
        <v>1.4554693485542489</v>
      </c>
      <c r="W304" s="328">
        <f t="shared" si="229"/>
        <v>0.75844648903107448</v>
      </c>
      <c r="X304" s="328">
        <f t="shared" si="229"/>
        <v>2.1991989257517483E-4</v>
      </c>
      <c r="Y304" s="328">
        <f t="shared" si="229"/>
        <v>-0.56816609669197149</v>
      </c>
      <c r="Z304" s="328">
        <f t="shared" si="229"/>
        <v>1.1539646080639716</v>
      </c>
      <c r="AA304" s="328">
        <f t="shared" si="229"/>
        <v>-8.1232518977707363E-2</v>
      </c>
      <c r="AB304" s="328">
        <f t="shared" si="229"/>
        <v>0.28952374889125182</v>
      </c>
      <c r="AC304" s="328">
        <f t="shared" si="229"/>
        <v>-0.19329870856416959</v>
      </c>
      <c r="AD304" s="328">
        <f t="shared" si="229"/>
        <v>1.4494152052616887</v>
      </c>
      <c r="AE304" s="328">
        <f t="shared" si="229"/>
        <v>0.44765351658099717</v>
      </c>
      <c r="AF304" s="328">
        <f t="shared" si="229"/>
        <v>9.5386222157583689E-2</v>
      </c>
      <c r="AG304" s="328">
        <f t="shared" si="229"/>
        <v>-0.74895906365684106</v>
      </c>
      <c r="AH304" s="328">
        <f t="shared" ref="AH304:AX304" si="230">100*AH205/AH$4</f>
        <v>1.2600639818085206</v>
      </c>
      <c r="AI304" s="328">
        <f t="shared" si="230"/>
        <v>0.46110472668651364</v>
      </c>
      <c r="AJ304" s="328">
        <f t="shared" si="230"/>
        <v>6.5693102009118667E-2</v>
      </c>
      <c r="AK304" s="328">
        <f t="shared" si="230"/>
        <v>-0.42131751501338599</v>
      </c>
      <c r="AL304" s="328">
        <f t="shared" si="230"/>
        <v>1.431517921080993</v>
      </c>
      <c r="AM304" s="328">
        <f t="shared" si="230"/>
        <v>0.47499738401833375</v>
      </c>
      <c r="AN304" s="328">
        <f t="shared" si="230"/>
        <v>0.56155690619918308</v>
      </c>
      <c r="AO304" s="328">
        <f t="shared" si="230"/>
        <v>0.29589108760738603</v>
      </c>
      <c r="AP304" s="328">
        <f t="shared" si="230"/>
        <v>2.0235709049339383</v>
      </c>
      <c r="AQ304" s="328">
        <f t="shared" si="230"/>
        <v>0.41046101680652958</v>
      </c>
      <c r="AR304" s="328">
        <f t="shared" si="230"/>
        <v>2.3515455120341975</v>
      </c>
      <c r="AS304" s="328">
        <f t="shared" si="230"/>
        <v>0.1892292286956346</v>
      </c>
      <c r="AT304" s="328">
        <f t="shared" si="230"/>
        <v>2.5299375150757766</v>
      </c>
      <c r="AU304" s="328">
        <f t="shared" si="230"/>
        <v>1.4483309581916339</v>
      </c>
      <c r="AV304" s="328">
        <f t="shared" si="230"/>
        <v>2.208835197951069</v>
      </c>
      <c r="AW304" s="328">
        <f t="shared" si="230"/>
        <v>2.6032359790114402E-2</v>
      </c>
      <c r="AX304" s="328" t="e">
        <f t="shared" si="230"/>
        <v>#VALUE!</v>
      </c>
    </row>
    <row r="305" spans="1:50" x14ac:dyDescent="0.2">
      <c r="A305" s="11" t="s">
        <v>364</v>
      </c>
      <c r="B305" s="328">
        <f t="shared" ref="B305:AG305" si="231">100*B206/B$4</f>
        <v>0.92947066040116932</v>
      </c>
      <c r="C305" s="328">
        <f t="shared" si="231"/>
        <v>-8.5278519592405663E-2</v>
      </c>
      <c r="D305" s="328">
        <f t="shared" si="231"/>
        <v>-0.46149625987763954</v>
      </c>
      <c r="E305" s="328">
        <f t="shared" si="231"/>
        <v>0.14138963762136042</v>
      </c>
      <c r="F305" s="328">
        <f t="shared" si="231"/>
        <v>1.1886516421342801</v>
      </c>
      <c r="G305" s="328">
        <f t="shared" si="231"/>
        <v>-0.1979779447980711</v>
      </c>
      <c r="H305" s="328">
        <f t="shared" si="231"/>
        <v>-0.58237632964289066</v>
      </c>
      <c r="I305" s="328">
        <f t="shared" si="231"/>
        <v>0.42148808952543804</v>
      </c>
      <c r="J305" s="328">
        <f t="shared" si="231"/>
        <v>0.84342699023393009</v>
      </c>
      <c r="K305" s="328">
        <f t="shared" si="231"/>
        <v>-0.35471156399867498</v>
      </c>
      <c r="L305" s="328">
        <f t="shared" si="231"/>
        <v>-0.69938054780714065</v>
      </c>
      <c r="M305" s="328">
        <f t="shared" si="231"/>
        <v>0.47979019260043865</v>
      </c>
      <c r="N305" s="328">
        <f t="shared" si="231"/>
        <v>1.6844733759778499</v>
      </c>
      <c r="O305" s="328">
        <f t="shared" si="231"/>
        <v>0.22624511925026095</v>
      </c>
      <c r="P305" s="328">
        <f t="shared" si="231"/>
        <v>-0.32929851111216407</v>
      </c>
      <c r="Q305" s="328">
        <f t="shared" si="231"/>
        <v>-0.19422590153372871</v>
      </c>
      <c r="R305" s="328">
        <f t="shared" si="231"/>
        <v>1.1406008146118563</v>
      </c>
      <c r="S305" s="328">
        <f t="shared" si="231"/>
        <v>-0.20205994823772541</v>
      </c>
      <c r="T305" s="328">
        <f t="shared" si="231"/>
        <v>-0.59104256732325289</v>
      </c>
      <c r="U305" s="328">
        <f t="shared" si="231"/>
        <v>-2.9073353282787946E-2</v>
      </c>
      <c r="V305" s="328">
        <f t="shared" si="231"/>
        <v>2.4831922898353547</v>
      </c>
      <c r="W305" s="328">
        <f t="shared" si="231"/>
        <v>-0.61208053512958893</v>
      </c>
      <c r="X305" s="328">
        <f t="shared" si="231"/>
        <v>-0.3125571955326899</v>
      </c>
      <c r="Y305" s="328">
        <f t="shared" si="231"/>
        <v>-1.2722606368469747</v>
      </c>
      <c r="Z305" s="328">
        <f t="shared" si="231"/>
        <v>2.1118808892504828</v>
      </c>
      <c r="AA305" s="328">
        <f t="shared" si="231"/>
        <v>-0.55661218335929552</v>
      </c>
      <c r="AB305" s="328">
        <f t="shared" si="231"/>
        <v>-5.7887348438388428E-2</v>
      </c>
      <c r="AC305" s="328">
        <f t="shared" si="231"/>
        <v>-1.517053430987729</v>
      </c>
      <c r="AD305" s="328">
        <f t="shared" si="231"/>
        <v>2.4825241697967138</v>
      </c>
      <c r="AE305" s="328">
        <f t="shared" si="231"/>
        <v>1.1957848342127377E-2</v>
      </c>
      <c r="AF305" s="328">
        <f t="shared" si="231"/>
        <v>0.2044362538145014</v>
      </c>
      <c r="AG305" s="328">
        <f t="shared" si="231"/>
        <v>-1.2576466117247906</v>
      </c>
      <c r="AH305" s="328">
        <f t="shared" ref="AH305:AX305" si="232">100*AH206/AH$4</f>
        <v>1.9713714573079844</v>
      </c>
      <c r="AI305" s="328">
        <f t="shared" si="232"/>
        <v>0.22431278390445328</v>
      </c>
      <c r="AJ305" s="328">
        <f t="shared" si="232"/>
        <v>-0.23714146608899506</v>
      </c>
      <c r="AK305" s="328">
        <f t="shared" si="232"/>
        <v>-0.66207929284046985</v>
      </c>
      <c r="AL305" s="328">
        <f t="shared" si="232"/>
        <v>1.8394975259744597</v>
      </c>
      <c r="AM305" s="328">
        <f t="shared" si="232"/>
        <v>-8.4884695566191284E-2</v>
      </c>
      <c r="AN305" s="328">
        <f t="shared" si="232"/>
        <v>-0.34990159952674688</v>
      </c>
      <c r="AO305" s="328">
        <f t="shared" si="232"/>
        <v>-7.0190806323081167E-2</v>
      </c>
      <c r="AP305" s="328">
        <f t="shared" si="232"/>
        <v>2.5076089707022047</v>
      </c>
      <c r="AQ305" s="328">
        <f t="shared" si="232"/>
        <v>-0.67797019971069095</v>
      </c>
      <c r="AR305" s="328">
        <f t="shared" si="232"/>
        <v>1.1469110486422773</v>
      </c>
      <c r="AS305" s="328">
        <f t="shared" si="232"/>
        <v>-1.8125757693372557</v>
      </c>
      <c r="AT305" s="328">
        <f t="shared" si="232"/>
        <v>3.099821184198106</v>
      </c>
      <c r="AU305" s="328">
        <f t="shared" si="232"/>
        <v>0.21574121567614496</v>
      </c>
      <c r="AV305" s="328">
        <f t="shared" si="232"/>
        <v>1.6574361955322017</v>
      </c>
      <c r="AW305" s="328">
        <f t="shared" si="232"/>
        <v>-0.23287004296761113</v>
      </c>
      <c r="AX305" s="328" t="e">
        <f t="shared" si="232"/>
        <v>#VALUE!</v>
      </c>
    </row>
    <row r="306" spans="1:50" x14ac:dyDescent="0.2">
      <c r="A306" s="320" t="s">
        <v>923</v>
      </c>
      <c r="B306" s="329">
        <f t="shared" ref="B306:AG306" si="233">100*B207/B$4</f>
        <v>3.2833854871726443E-15</v>
      </c>
      <c r="C306" s="329">
        <f t="shared" si="233"/>
        <v>1.0788957903560149E-14</v>
      </c>
      <c r="D306" s="329">
        <f t="shared" si="233"/>
        <v>4.0100574564484504E-15</v>
      </c>
      <c r="E306" s="329">
        <f t="shared" si="233"/>
        <v>0</v>
      </c>
      <c r="F306" s="329">
        <f t="shared" si="233"/>
        <v>0</v>
      </c>
      <c r="G306" s="329">
        <f t="shared" si="233"/>
        <v>7.0301500901273814E-15</v>
      </c>
      <c r="H306" s="329">
        <f t="shared" si="233"/>
        <v>-8.1764533114417813E-15</v>
      </c>
      <c r="I306" s="329">
        <f t="shared" si="233"/>
        <v>0</v>
      </c>
      <c r="J306" s="329">
        <f t="shared" si="233"/>
        <v>0</v>
      </c>
      <c r="K306" s="329">
        <f t="shared" si="233"/>
        <v>3.9973599125867001E-15</v>
      </c>
      <c r="L306" s="329">
        <f t="shared" si="233"/>
        <v>0</v>
      </c>
      <c r="M306" s="329">
        <f t="shared" si="233"/>
        <v>0</v>
      </c>
      <c r="N306" s="329">
        <f t="shared" si="233"/>
        <v>5.2740392052688408E-15</v>
      </c>
      <c r="O306" s="329">
        <f t="shared" si="233"/>
        <v>0</v>
      </c>
      <c r="P306" s="329">
        <f t="shared" si="233"/>
        <v>5.3731475483949025E-16</v>
      </c>
      <c r="Q306" s="329">
        <f t="shared" si="233"/>
        <v>9.7817508266200977E-15</v>
      </c>
      <c r="R306" s="329">
        <f t="shared" si="233"/>
        <v>-9.4496676733302726E-15</v>
      </c>
      <c r="S306" s="329">
        <f t="shared" si="233"/>
        <v>-7.6735049109309098E-16</v>
      </c>
      <c r="T306" s="329">
        <f t="shared" si="233"/>
        <v>0</v>
      </c>
      <c r="U306" s="329">
        <f t="shared" si="233"/>
        <v>-1.2057522621007298E-15</v>
      </c>
      <c r="V306" s="329">
        <f t="shared" si="233"/>
        <v>-9.988706633404657E-15</v>
      </c>
      <c r="W306" s="329">
        <f t="shared" si="233"/>
        <v>-3.441027055741928E-15</v>
      </c>
      <c r="X306" s="329">
        <f t="shared" si="233"/>
        <v>1.2060506789697677E-14</v>
      </c>
      <c r="Y306" s="329">
        <f t="shared" si="233"/>
        <v>8.446231557753387E-15</v>
      </c>
      <c r="Z306" s="329">
        <f t="shared" si="233"/>
        <v>-4.3670795322716741E-15</v>
      </c>
      <c r="AA306" s="329">
        <f t="shared" si="233"/>
        <v>-7.4707308182766746E-15</v>
      </c>
      <c r="AB306" s="329">
        <f t="shared" si="233"/>
        <v>1.1994166138828985E-14</v>
      </c>
      <c r="AC306" s="329">
        <f t="shared" si="233"/>
        <v>0</v>
      </c>
      <c r="AD306" s="329">
        <f t="shared" si="233"/>
        <v>1.146925903270229E-14</v>
      </c>
      <c r="AE306" s="329">
        <f t="shared" si="233"/>
        <v>0</v>
      </c>
      <c r="AF306" s="329">
        <f t="shared" si="233"/>
        <v>0</v>
      </c>
      <c r="AG306" s="329">
        <f t="shared" si="233"/>
        <v>1.8189871713978944E-14</v>
      </c>
      <c r="AH306" s="329">
        <f t="shared" ref="AH306:AX306" si="234">100*AH207/AH$4</f>
        <v>5.1944305648992003E-15</v>
      </c>
      <c r="AI306" s="329">
        <f t="shared" si="234"/>
        <v>-1.0913184872905238E-14</v>
      </c>
      <c r="AJ306" s="329">
        <f t="shared" si="234"/>
        <v>0</v>
      </c>
      <c r="AK306" s="329">
        <f t="shared" si="234"/>
        <v>7.1901397123905741E-15</v>
      </c>
      <c r="AL306" s="329">
        <f t="shared" si="234"/>
        <v>-1.1579907224987021E-14</v>
      </c>
      <c r="AM306" s="329">
        <f t="shared" si="234"/>
        <v>1.9893101609019606E-15</v>
      </c>
      <c r="AN306" s="329">
        <f t="shared" si="234"/>
        <v>5.8033344222980035E-15</v>
      </c>
      <c r="AO306" s="329">
        <f t="shared" si="234"/>
        <v>-3.4098556737868465E-15</v>
      </c>
      <c r="AP306" s="329">
        <f t="shared" si="234"/>
        <v>0</v>
      </c>
      <c r="AQ306" s="329">
        <f t="shared" si="234"/>
        <v>0</v>
      </c>
      <c r="AR306" s="329">
        <f t="shared" si="234"/>
        <v>0</v>
      </c>
      <c r="AS306" s="329">
        <f t="shared" si="234"/>
        <v>-1.4469698402046423E-14</v>
      </c>
      <c r="AT306" s="329">
        <f t="shared" si="234"/>
        <v>0</v>
      </c>
      <c r="AU306" s="329">
        <f t="shared" si="234"/>
        <v>-4.078826917938595E-15</v>
      </c>
      <c r="AV306" s="329">
        <f t="shared" si="234"/>
        <v>-4.9268735664403374E-15</v>
      </c>
      <c r="AW306" s="329">
        <f t="shared" si="234"/>
        <v>7.7343910872388374E-15</v>
      </c>
      <c r="AX306" s="329" t="e">
        <f t="shared" si="234"/>
        <v>#VALUE!</v>
      </c>
    </row>
    <row r="307" spans="1:50" x14ac:dyDescent="0.2">
      <c r="A307" s="318" t="s">
        <v>931</v>
      </c>
      <c r="B307" s="324">
        <f t="shared" ref="B307:AG307" si="235">100*B208/B$4</f>
        <v>3.0976358827867552</v>
      </c>
      <c r="C307" s="324">
        <f t="shared" si="235"/>
        <v>2.2002656811867483</v>
      </c>
      <c r="D307" s="324">
        <f t="shared" si="235"/>
        <v>1.2113769500104929</v>
      </c>
      <c r="E307" s="324">
        <f t="shared" si="235"/>
        <v>2.4614398552186683</v>
      </c>
      <c r="F307" s="324">
        <f t="shared" si="235"/>
        <v>6.8860097358163941</v>
      </c>
      <c r="G307" s="324">
        <f t="shared" si="235"/>
        <v>2.468257598278413</v>
      </c>
      <c r="H307" s="324">
        <f t="shared" si="235"/>
        <v>2.3089365311783827</v>
      </c>
      <c r="I307" s="324">
        <f t="shared" si="235"/>
        <v>2.5522218952986129</v>
      </c>
      <c r="J307" s="324">
        <f t="shared" si="235"/>
        <v>5.6847604393462534</v>
      </c>
      <c r="K307" s="324">
        <f t="shared" si="235"/>
        <v>1.6992807816820532</v>
      </c>
      <c r="L307" s="324">
        <f t="shared" si="235"/>
        <v>1.829425973527347</v>
      </c>
      <c r="M307" s="324">
        <f t="shared" si="235"/>
        <v>3.0482730467655572</v>
      </c>
      <c r="N307" s="324">
        <f t="shared" si="235"/>
        <v>4.9660391680019007</v>
      </c>
      <c r="O307" s="324">
        <f t="shared" si="235"/>
        <v>2.1580186971618733</v>
      </c>
      <c r="P307" s="324">
        <f t="shared" si="235"/>
        <v>-0.2834536328601458</v>
      </c>
      <c r="Q307" s="324">
        <f t="shared" si="235"/>
        <v>3.2184922719221833</v>
      </c>
      <c r="R307" s="324">
        <f t="shared" si="235"/>
        <v>4.0719821420061777</v>
      </c>
      <c r="S307" s="324">
        <f t="shared" si="235"/>
        <v>-0.14434084581879503</v>
      </c>
      <c r="T307" s="324">
        <f t="shared" si="235"/>
        <v>-3.5113691278768027</v>
      </c>
      <c r="U307" s="324">
        <f t="shared" si="235"/>
        <v>-0.44487315716472681</v>
      </c>
      <c r="V307" s="324">
        <f t="shared" si="235"/>
        <v>5.4334022372573907</v>
      </c>
      <c r="W307" s="324">
        <f t="shared" si="235"/>
        <v>-0.42023984211506987</v>
      </c>
      <c r="X307" s="324">
        <f t="shared" si="235"/>
        <v>-1.2595360200491137</v>
      </c>
      <c r="Y307" s="324">
        <f t="shared" si="235"/>
        <v>-7.0779487987139253</v>
      </c>
      <c r="Z307" s="324">
        <f t="shared" si="235"/>
        <v>3.4909853147840484</v>
      </c>
      <c r="AA307" s="324">
        <f t="shared" si="235"/>
        <v>-1.7175218231778822</v>
      </c>
      <c r="AB307" s="324">
        <f t="shared" si="235"/>
        <v>-3.1376013484703185</v>
      </c>
      <c r="AC307" s="324">
        <f t="shared" si="235"/>
        <v>-5.5634968291980913</v>
      </c>
      <c r="AD307" s="324">
        <f t="shared" si="235"/>
        <v>3.1311815226614712</v>
      </c>
      <c r="AE307" s="324">
        <f t="shared" si="235"/>
        <v>-4.1080544919618367</v>
      </c>
      <c r="AF307" s="324">
        <f t="shared" si="235"/>
        <v>-2.4695779398648448</v>
      </c>
      <c r="AG307" s="324">
        <f t="shared" si="235"/>
        <v>-3.2479480392213222</v>
      </c>
      <c r="AH307" s="324">
        <f t="shared" ref="AH307:AX307" si="236">100*AH208/AH$4</f>
        <v>3.0911365126905226</v>
      </c>
      <c r="AI307" s="324">
        <f t="shared" si="236"/>
        <v>-0.33900033840776028</v>
      </c>
      <c r="AJ307" s="324">
        <f t="shared" si="236"/>
        <v>-3.2026906836053359</v>
      </c>
      <c r="AK307" s="324">
        <f t="shared" si="236"/>
        <v>-0.34254619322528357</v>
      </c>
      <c r="AL307" s="324">
        <f t="shared" si="236"/>
        <v>3.3258502753990125</v>
      </c>
      <c r="AM307" s="324">
        <f t="shared" si="236"/>
        <v>-0.42447900283224982</v>
      </c>
      <c r="AN307" s="324">
        <f t="shared" si="236"/>
        <v>-2.4124780357771485</v>
      </c>
      <c r="AO307" s="324">
        <f t="shared" si="236"/>
        <v>-0.81206134191493795</v>
      </c>
      <c r="AP307" s="324">
        <f t="shared" si="236"/>
        <v>4.2251451323259177</v>
      </c>
      <c r="AQ307" s="324">
        <f t="shared" si="236"/>
        <v>-23.472082317182267</v>
      </c>
      <c r="AR307" s="324">
        <f t="shared" si="236"/>
        <v>-9.1705860843663398</v>
      </c>
      <c r="AS307" s="324">
        <f t="shared" si="236"/>
        <v>-4.8118394672210645</v>
      </c>
      <c r="AT307" s="324">
        <f t="shared" si="236"/>
        <v>7.3522360411495962</v>
      </c>
      <c r="AU307" s="324">
        <f t="shared" si="236"/>
        <v>-2.0049916634880622</v>
      </c>
      <c r="AV307" s="324">
        <f t="shared" si="236"/>
        <v>2.8808436524768344</v>
      </c>
      <c r="AW307" s="324">
        <f t="shared" si="236"/>
        <v>2.9542716833661697</v>
      </c>
      <c r="AX307" s="324">
        <f t="shared" si="236"/>
        <v>8.9622915403435961</v>
      </c>
    </row>
    <row r="308" spans="1:50" x14ac:dyDescent="0.2">
      <c r="A308" s="11" t="s">
        <v>241</v>
      </c>
      <c r="B308" s="328">
        <f t="shared" ref="B308:AG308" si="237">100*B209/B$4</f>
        <v>0.88224828555006352</v>
      </c>
      <c r="C308" s="328">
        <f t="shared" si="237"/>
        <v>0.99416311283550607</v>
      </c>
      <c r="D308" s="328">
        <f t="shared" si="237"/>
        <v>1.0010566726604602</v>
      </c>
      <c r="E308" s="328">
        <f t="shared" si="237"/>
        <v>2.1064887405800792</v>
      </c>
      <c r="F308" s="328">
        <f t="shared" si="237"/>
        <v>3.5354585035689485</v>
      </c>
      <c r="G308" s="328">
        <f t="shared" si="237"/>
        <v>1.3063483211271585</v>
      </c>
      <c r="H308" s="328">
        <f t="shared" si="237"/>
        <v>1.8052431228107022</v>
      </c>
      <c r="I308" s="328">
        <f t="shared" si="237"/>
        <v>1.5450280569407338</v>
      </c>
      <c r="J308" s="328">
        <f t="shared" si="237"/>
        <v>3.1061024635801577</v>
      </c>
      <c r="K308" s="328">
        <f t="shared" si="237"/>
        <v>0.94560257236371503</v>
      </c>
      <c r="L308" s="328">
        <f t="shared" si="237"/>
        <v>2.0954190419981056</v>
      </c>
      <c r="M308" s="328">
        <f t="shared" si="237"/>
        <v>1.933746861128546</v>
      </c>
      <c r="N308" s="328">
        <f t="shared" si="237"/>
        <v>1.8593605046585877</v>
      </c>
      <c r="O308" s="328">
        <f t="shared" si="237"/>
        <v>0.89463763887969494</v>
      </c>
      <c r="P308" s="328">
        <f t="shared" si="237"/>
        <v>-0.1090554677174692</v>
      </c>
      <c r="Q308" s="328">
        <f t="shared" si="237"/>
        <v>3.3198262152745142</v>
      </c>
      <c r="R308" s="328">
        <f t="shared" si="237"/>
        <v>1.6706427324770543</v>
      </c>
      <c r="S308" s="328">
        <f t="shared" si="237"/>
        <v>7.8818849392377946E-2</v>
      </c>
      <c r="T308" s="328">
        <f t="shared" si="237"/>
        <v>-2.1518632778672706</v>
      </c>
      <c r="U308" s="328">
        <f t="shared" si="237"/>
        <v>-0.55788421712266534</v>
      </c>
      <c r="V308" s="328">
        <f t="shared" si="237"/>
        <v>1.2339455094035428</v>
      </c>
      <c r="W308" s="328">
        <f t="shared" si="237"/>
        <v>-0.48654522937424655</v>
      </c>
      <c r="X308" s="328">
        <f t="shared" si="237"/>
        <v>-0.83648460774531386</v>
      </c>
      <c r="Y308" s="328">
        <f t="shared" si="237"/>
        <v>-5.2715546919903833</v>
      </c>
      <c r="Z308" s="328">
        <f t="shared" si="237"/>
        <v>-0.15797688299067664</v>
      </c>
      <c r="AA308" s="328">
        <f t="shared" si="237"/>
        <v>-1.1057625333880123</v>
      </c>
      <c r="AB308" s="328">
        <f t="shared" si="237"/>
        <v>-3.5201740247005509</v>
      </c>
      <c r="AC308" s="328">
        <f t="shared" si="237"/>
        <v>-3.9856940159891145</v>
      </c>
      <c r="AD308" s="328">
        <f t="shared" si="237"/>
        <v>-0.67147874247871442</v>
      </c>
      <c r="AE308" s="328">
        <f t="shared" si="237"/>
        <v>-2.5366784130073481</v>
      </c>
      <c r="AF308" s="328">
        <f t="shared" si="237"/>
        <v>-2.5813849434227967</v>
      </c>
      <c r="AG308" s="328">
        <f t="shared" si="237"/>
        <v>-1.364568525802917</v>
      </c>
      <c r="AH308" s="328">
        <f t="shared" ref="AH308:AX308" si="238">100*AH209/AH$4</f>
        <v>-0.35790238921896833</v>
      </c>
      <c r="AI308" s="328">
        <f t="shared" si="238"/>
        <v>-1.1023557726743816</v>
      </c>
      <c r="AJ308" s="328">
        <f t="shared" si="238"/>
        <v>-1.9995901380582379</v>
      </c>
      <c r="AK308" s="328">
        <f t="shared" si="238"/>
        <v>0.22330539279031381</v>
      </c>
      <c r="AL308" s="328">
        <f t="shared" si="238"/>
        <v>-0.28424451488080871</v>
      </c>
      <c r="AM308" s="328">
        <f t="shared" si="238"/>
        <v>-0.95006810172862743</v>
      </c>
      <c r="AN308" s="328">
        <f t="shared" si="238"/>
        <v>-2.1167336939336496</v>
      </c>
      <c r="AO308" s="328">
        <f t="shared" si="238"/>
        <v>-0.20952672673132625</v>
      </c>
      <c r="AP308" s="328">
        <f t="shared" si="238"/>
        <v>0.11088371626949084</v>
      </c>
      <c r="AQ308" s="328">
        <f t="shared" si="238"/>
        <v>-21.536129577383534</v>
      </c>
      <c r="AR308" s="328">
        <f t="shared" si="238"/>
        <v>-12.176843385036213</v>
      </c>
      <c r="AS308" s="328">
        <f t="shared" si="238"/>
        <v>-2.8856128074064218</v>
      </c>
      <c r="AT308" s="328">
        <f t="shared" si="238"/>
        <v>1.5200631848137174</v>
      </c>
      <c r="AU308" s="328">
        <f t="shared" si="238"/>
        <v>-3.677167503529343</v>
      </c>
      <c r="AV308" s="328">
        <f t="shared" si="238"/>
        <v>-1.0637781424708643</v>
      </c>
      <c r="AW308" s="328">
        <f t="shared" si="238"/>
        <v>2.6562559585878502</v>
      </c>
      <c r="AX308" s="328">
        <f t="shared" si="238"/>
        <v>2.5013834693009951</v>
      </c>
    </row>
    <row r="309" spans="1:50" x14ac:dyDescent="0.2">
      <c r="A309" s="11" t="s">
        <v>916</v>
      </c>
      <c r="B309" s="328">
        <f t="shared" ref="B309:AG309" si="239">100*B210/B$4</f>
        <v>0.39328516120272061</v>
      </c>
      <c r="C309" s="328">
        <f t="shared" si="239"/>
        <v>0.18984156348439588</v>
      </c>
      <c r="D309" s="328">
        <f t="shared" si="239"/>
        <v>0.11215378542225501</v>
      </c>
      <c r="E309" s="328">
        <f t="shared" si="239"/>
        <v>0.29507302283406206</v>
      </c>
      <c r="F309" s="328">
        <f t="shared" si="239"/>
        <v>0.41320798858811908</v>
      </c>
      <c r="G309" s="328">
        <f t="shared" si="239"/>
        <v>0.13457873044142005</v>
      </c>
      <c r="H309" s="328">
        <f t="shared" si="239"/>
        <v>0.17233177336676161</v>
      </c>
      <c r="I309" s="328">
        <f t="shared" si="239"/>
        <v>0.32814452178163056</v>
      </c>
      <c r="J309" s="328">
        <f t="shared" si="239"/>
        <v>0.42599421517202818</v>
      </c>
      <c r="K309" s="328">
        <f t="shared" si="239"/>
        <v>0.2174180792640652</v>
      </c>
      <c r="L309" s="328">
        <f t="shared" si="239"/>
        <v>0.20226205805014827</v>
      </c>
      <c r="M309" s="328">
        <f t="shared" si="239"/>
        <v>0.30630927325644991</v>
      </c>
      <c r="N309" s="328">
        <f t="shared" si="239"/>
        <v>0.41039146357485945</v>
      </c>
      <c r="O309" s="328">
        <f t="shared" si="239"/>
        <v>0.13595637633452706</v>
      </c>
      <c r="P309" s="328">
        <f t="shared" si="239"/>
        <v>0.13073552350102513</v>
      </c>
      <c r="Q309" s="328">
        <f t="shared" si="239"/>
        <v>0.28306562276734332</v>
      </c>
      <c r="R309" s="328">
        <f t="shared" si="239"/>
        <v>0.38802628684863616</v>
      </c>
      <c r="S309" s="328">
        <f t="shared" si="239"/>
        <v>0.175450506365562</v>
      </c>
      <c r="T309" s="328">
        <f t="shared" si="239"/>
        <v>0.11852963056678256</v>
      </c>
      <c r="U309" s="328">
        <f t="shared" si="239"/>
        <v>0.2440918480300715</v>
      </c>
      <c r="V309" s="328">
        <f t="shared" si="239"/>
        <v>0.260795089464254</v>
      </c>
      <c r="W309" s="328">
        <f t="shared" si="239"/>
        <v>-8.0060566642306971E-2</v>
      </c>
      <c r="X309" s="328">
        <f t="shared" si="239"/>
        <v>-0.11071413666369305</v>
      </c>
      <c r="Y309" s="328">
        <f t="shared" si="239"/>
        <v>3.4032626815396323E-2</v>
      </c>
      <c r="Z309" s="328">
        <f t="shared" si="239"/>
        <v>0.38311670046026536</v>
      </c>
      <c r="AA309" s="328">
        <f t="shared" si="239"/>
        <v>2.6085412547137796E-2</v>
      </c>
      <c r="AB309" s="328">
        <f t="shared" si="239"/>
        <v>0.15093627577736168</v>
      </c>
      <c r="AC309" s="328">
        <f t="shared" si="239"/>
        <v>0.1325493263429163</v>
      </c>
      <c r="AD309" s="328">
        <f t="shared" si="239"/>
        <v>-0.12927910991822478</v>
      </c>
      <c r="AE309" s="328">
        <f t="shared" si="239"/>
        <v>-2.0309874438776143</v>
      </c>
      <c r="AF309" s="328">
        <f t="shared" si="239"/>
        <v>-0.18801547241412928</v>
      </c>
      <c r="AG309" s="328">
        <f t="shared" si="239"/>
        <v>0.12322616196320822</v>
      </c>
      <c r="AH309" s="328">
        <f t="shared" ref="AH309:AX309" si="240">100*AH210/AH$4</f>
        <v>0.21760346279298762</v>
      </c>
      <c r="AI309" s="328">
        <f t="shared" si="240"/>
        <v>7.7937923675661214E-2</v>
      </c>
      <c r="AJ309" s="328">
        <f t="shared" si="240"/>
        <v>-1.0316521814672222</v>
      </c>
      <c r="AK309" s="328">
        <f t="shared" si="240"/>
        <v>0.51754522183825413</v>
      </c>
      <c r="AL309" s="328">
        <f t="shared" si="240"/>
        <v>0.33907934322438249</v>
      </c>
      <c r="AM309" s="328">
        <f t="shared" si="240"/>
        <v>0.13547641044423545</v>
      </c>
      <c r="AN309" s="328">
        <f t="shared" si="240"/>
        <v>-0.50739964851593755</v>
      </c>
      <c r="AO309" s="328">
        <f t="shared" si="240"/>
        <v>-0.82823489646791426</v>
      </c>
      <c r="AP309" s="328">
        <f t="shared" si="240"/>
        <v>-0.41691845957971763</v>
      </c>
      <c r="AQ309" s="328">
        <f t="shared" si="240"/>
        <v>-1.668443556894567</v>
      </c>
      <c r="AR309" s="328">
        <f t="shared" si="240"/>
        <v>-0.4921992600066083</v>
      </c>
      <c r="AS309" s="328">
        <f t="shared" si="240"/>
        <v>-0.30288011917300484</v>
      </c>
      <c r="AT309" s="328">
        <f t="shared" si="240"/>
        <v>0.20241415706198912</v>
      </c>
      <c r="AU309" s="328">
        <f t="shared" si="240"/>
        <v>8.1036661735061476E-3</v>
      </c>
      <c r="AV309" s="328">
        <f t="shared" si="240"/>
        <v>7.8350401464433991E-2</v>
      </c>
      <c r="AW309" s="328">
        <f t="shared" si="240"/>
        <v>0.5048534079558098</v>
      </c>
      <c r="AX309" s="328">
        <f t="shared" si="240"/>
        <v>0.32315164192288631</v>
      </c>
    </row>
    <row r="310" spans="1:50" x14ac:dyDescent="0.2">
      <c r="A310" s="11" t="s">
        <v>363</v>
      </c>
      <c r="B310" s="328">
        <f t="shared" ref="B310:AG310" si="241">100*B211/B$4</f>
        <v>0.89263177563280194</v>
      </c>
      <c r="C310" s="328">
        <f t="shared" si="241"/>
        <v>1.1015395244592427</v>
      </c>
      <c r="D310" s="328">
        <f t="shared" si="241"/>
        <v>0.55966275180541591</v>
      </c>
      <c r="E310" s="328">
        <f t="shared" si="241"/>
        <v>-8.1511545816835215E-2</v>
      </c>
      <c r="F310" s="328">
        <f t="shared" si="241"/>
        <v>1.7486916015250484</v>
      </c>
      <c r="G310" s="328">
        <f t="shared" si="241"/>
        <v>1.2253084915079036</v>
      </c>
      <c r="H310" s="328">
        <f t="shared" si="241"/>
        <v>0.91373796464381807</v>
      </c>
      <c r="I310" s="328">
        <f t="shared" si="241"/>
        <v>0.25756122705081147</v>
      </c>
      <c r="J310" s="328">
        <f t="shared" si="241"/>
        <v>1.3092367703601326</v>
      </c>
      <c r="K310" s="328">
        <f t="shared" si="241"/>
        <v>0.89097169405294663</v>
      </c>
      <c r="L310" s="328">
        <f t="shared" si="241"/>
        <v>0.23112542128623148</v>
      </c>
      <c r="M310" s="328">
        <f t="shared" si="241"/>
        <v>0.32842671978012389</v>
      </c>
      <c r="N310" s="328">
        <f t="shared" si="241"/>
        <v>1.0118138237906029</v>
      </c>
      <c r="O310" s="328">
        <f t="shared" si="241"/>
        <v>0.90117956269739474</v>
      </c>
      <c r="P310" s="328">
        <f t="shared" si="241"/>
        <v>2.4164822468461297E-2</v>
      </c>
      <c r="Q310" s="328">
        <f t="shared" si="241"/>
        <v>-0.19017366458594526</v>
      </c>
      <c r="R310" s="328">
        <f t="shared" si="241"/>
        <v>0.8727123080686372</v>
      </c>
      <c r="S310" s="328">
        <f t="shared" si="241"/>
        <v>-0.19655025333901058</v>
      </c>
      <c r="T310" s="328">
        <f t="shared" si="241"/>
        <v>-0.88699291325307017</v>
      </c>
      <c r="U310" s="328">
        <f t="shared" si="241"/>
        <v>-0.10200743478933824</v>
      </c>
      <c r="V310" s="328">
        <f t="shared" si="241"/>
        <v>1.4554693485542496</v>
      </c>
      <c r="W310" s="328">
        <f t="shared" si="241"/>
        <v>0.75844648903107448</v>
      </c>
      <c r="X310" s="328">
        <f t="shared" si="241"/>
        <v>2.1991989257445121E-4</v>
      </c>
      <c r="Y310" s="328">
        <f t="shared" si="241"/>
        <v>-0.56816609669197105</v>
      </c>
      <c r="Z310" s="328">
        <f t="shared" si="241"/>
        <v>1.1539646080639716</v>
      </c>
      <c r="AA310" s="328">
        <f t="shared" si="241"/>
        <v>-8.1232518977707363E-2</v>
      </c>
      <c r="AB310" s="328">
        <f t="shared" si="241"/>
        <v>0.28952374889125182</v>
      </c>
      <c r="AC310" s="328">
        <f t="shared" si="241"/>
        <v>-0.19329870856416981</v>
      </c>
      <c r="AD310" s="328">
        <f t="shared" si="241"/>
        <v>1.4494152052616887</v>
      </c>
      <c r="AE310" s="328">
        <f t="shared" si="241"/>
        <v>0.44765351658099717</v>
      </c>
      <c r="AF310" s="328">
        <f t="shared" si="241"/>
        <v>9.5386222157583689E-2</v>
      </c>
      <c r="AG310" s="328">
        <f t="shared" si="241"/>
        <v>-0.74895906365684062</v>
      </c>
      <c r="AH310" s="328">
        <f t="shared" ref="AH310:AX310" si="242">100*AH211/AH$4</f>
        <v>1.2600639818085202</v>
      </c>
      <c r="AI310" s="328">
        <f t="shared" si="242"/>
        <v>0.46110472668651442</v>
      </c>
      <c r="AJ310" s="328">
        <f t="shared" si="242"/>
        <v>6.5693102009118667E-2</v>
      </c>
      <c r="AK310" s="328">
        <f t="shared" si="242"/>
        <v>-0.42131751501338638</v>
      </c>
      <c r="AL310" s="328">
        <f t="shared" si="242"/>
        <v>1.4315179210809919</v>
      </c>
      <c r="AM310" s="328">
        <f t="shared" si="242"/>
        <v>0.47499738401833336</v>
      </c>
      <c r="AN310" s="328">
        <f t="shared" si="242"/>
        <v>0.56155690619918353</v>
      </c>
      <c r="AO310" s="328">
        <f t="shared" si="242"/>
        <v>0.2958910876073868</v>
      </c>
      <c r="AP310" s="328">
        <f t="shared" si="242"/>
        <v>2.023570904933937</v>
      </c>
      <c r="AQ310" s="328">
        <f t="shared" si="242"/>
        <v>0.41046101680652958</v>
      </c>
      <c r="AR310" s="328">
        <f t="shared" si="242"/>
        <v>2.3515455120341979</v>
      </c>
      <c r="AS310" s="328">
        <f t="shared" si="242"/>
        <v>0.18922922869563677</v>
      </c>
      <c r="AT310" s="328">
        <f t="shared" si="242"/>
        <v>2.5299375150757766</v>
      </c>
      <c r="AU310" s="328">
        <f t="shared" si="242"/>
        <v>1.4483309581916339</v>
      </c>
      <c r="AV310" s="328">
        <f t="shared" si="242"/>
        <v>2.2088351979510685</v>
      </c>
      <c r="AW310" s="328">
        <f t="shared" si="242"/>
        <v>2.6032359790116016E-2</v>
      </c>
      <c r="AX310" s="328">
        <f t="shared" si="242"/>
        <v>3.1674573471017897</v>
      </c>
    </row>
    <row r="311" spans="1:50" x14ac:dyDescent="0.2">
      <c r="A311" s="11" t="s">
        <v>364</v>
      </c>
      <c r="B311" s="328">
        <f t="shared" ref="B311:AG311" si="243">100*B212/B$4</f>
        <v>0.92947066040116932</v>
      </c>
      <c r="C311" s="328">
        <f t="shared" si="243"/>
        <v>-8.5278519592405663E-2</v>
      </c>
      <c r="D311" s="328">
        <f t="shared" si="243"/>
        <v>-0.46149625987763954</v>
      </c>
      <c r="E311" s="328">
        <f t="shared" si="243"/>
        <v>0.14138963762136042</v>
      </c>
      <c r="F311" s="328">
        <f t="shared" si="243"/>
        <v>1.1886516421342801</v>
      </c>
      <c r="G311" s="328">
        <f t="shared" si="243"/>
        <v>-0.1979779447980704</v>
      </c>
      <c r="H311" s="328">
        <f t="shared" si="243"/>
        <v>-0.58237632964288999</v>
      </c>
      <c r="I311" s="328">
        <f t="shared" si="243"/>
        <v>0.42148808952543804</v>
      </c>
      <c r="J311" s="328">
        <f t="shared" si="243"/>
        <v>0.84342699023393075</v>
      </c>
      <c r="K311" s="328">
        <f t="shared" si="243"/>
        <v>-0.35471156399867498</v>
      </c>
      <c r="L311" s="328">
        <f t="shared" si="243"/>
        <v>-0.69938054780714065</v>
      </c>
      <c r="M311" s="328">
        <f t="shared" si="243"/>
        <v>0.47979019260043865</v>
      </c>
      <c r="N311" s="328">
        <f t="shared" si="243"/>
        <v>1.6844733759778507</v>
      </c>
      <c r="O311" s="328">
        <f t="shared" si="243"/>
        <v>0.22624511925026095</v>
      </c>
      <c r="P311" s="328">
        <f t="shared" si="243"/>
        <v>-0.32929851111216407</v>
      </c>
      <c r="Q311" s="328">
        <f t="shared" si="243"/>
        <v>-0.19422590153372973</v>
      </c>
      <c r="R311" s="328">
        <f t="shared" si="243"/>
        <v>1.1406008146118563</v>
      </c>
      <c r="S311" s="328">
        <f t="shared" si="243"/>
        <v>-0.20205994823772438</v>
      </c>
      <c r="T311" s="328">
        <f t="shared" si="243"/>
        <v>-0.59104256732325289</v>
      </c>
      <c r="U311" s="328">
        <f t="shared" si="243"/>
        <v>-2.9073353282787946E-2</v>
      </c>
      <c r="V311" s="328">
        <f t="shared" si="243"/>
        <v>2.4831922898353547</v>
      </c>
      <c r="W311" s="328">
        <f t="shared" si="243"/>
        <v>-0.61208053512958893</v>
      </c>
      <c r="X311" s="328">
        <f t="shared" si="243"/>
        <v>-0.3125571955326899</v>
      </c>
      <c r="Y311" s="328">
        <f t="shared" si="243"/>
        <v>-1.2722606368469747</v>
      </c>
      <c r="Z311" s="328">
        <f t="shared" si="243"/>
        <v>2.1118808892504828</v>
      </c>
      <c r="AA311" s="328">
        <f t="shared" si="243"/>
        <v>-0.55661218335929552</v>
      </c>
      <c r="AB311" s="328">
        <f t="shared" si="243"/>
        <v>-5.7887348438387505E-2</v>
      </c>
      <c r="AC311" s="328">
        <f t="shared" si="243"/>
        <v>-1.5170534309877273</v>
      </c>
      <c r="AD311" s="328">
        <f t="shared" si="243"/>
        <v>2.4825241697967138</v>
      </c>
      <c r="AE311" s="328">
        <f t="shared" si="243"/>
        <v>1.1957848342127377E-2</v>
      </c>
      <c r="AF311" s="328">
        <f t="shared" si="243"/>
        <v>0.2044362538145014</v>
      </c>
      <c r="AG311" s="328">
        <f t="shared" si="243"/>
        <v>-1.2576466117247915</v>
      </c>
      <c r="AH311" s="328">
        <f t="shared" ref="AH311:AX311" si="244">100*AH212/AH$4</f>
        <v>1.9713714573079852</v>
      </c>
      <c r="AI311" s="328">
        <f t="shared" si="244"/>
        <v>0.22431278390445411</v>
      </c>
      <c r="AJ311" s="328">
        <f t="shared" si="244"/>
        <v>-0.23714146608899589</v>
      </c>
      <c r="AK311" s="328">
        <f t="shared" si="244"/>
        <v>-0.66207929284046818</v>
      </c>
      <c r="AL311" s="328">
        <f t="shared" si="244"/>
        <v>1.8394975259744597</v>
      </c>
      <c r="AM311" s="328">
        <f t="shared" si="244"/>
        <v>-8.488469556619288E-2</v>
      </c>
      <c r="AN311" s="328">
        <f t="shared" si="244"/>
        <v>-0.3499015995267461</v>
      </c>
      <c r="AO311" s="328">
        <f t="shared" si="244"/>
        <v>-7.0190806323079655E-2</v>
      </c>
      <c r="AP311" s="328">
        <f t="shared" si="244"/>
        <v>2.5076089707022056</v>
      </c>
      <c r="AQ311" s="328">
        <f t="shared" si="244"/>
        <v>-0.67797019971069006</v>
      </c>
      <c r="AR311" s="328">
        <f t="shared" si="244"/>
        <v>1.1469110486422773</v>
      </c>
      <c r="AS311" s="328">
        <f t="shared" si="244"/>
        <v>-1.8125757693372557</v>
      </c>
      <c r="AT311" s="328">
        <f t="shared" si="244"/>
        <v>3.099821184198106</v>
      </c>
      <c r="AU311" s="328">
        <f t="shared" si="244"/>
        <v>0.21574121567614496</v>
      </c>
      <c r="AV311" s="328">
        <f t="shared" si="244"/>
        <v>1.657436195532201</v>
      </c>
      <c r="AW311" s="328">
        <f t="shared" si="244"/>
        <v>-0.23287004296761113</v>
      </c>
      <c r="AX311" s="328">
        <f t="shared" si="244"/>
        <v>2.9702990820179225</v>
      </c>
    </row>
    <row r="312" spans="1:50" x14ac:dyDescent="0.2">
      <c r="A312" s="320" t="s">
        <v>923</v>
      </c>
      <c r="B312" s="329">
        <f t="shared" ref="B312:AG312" si="245">100*B213/B$4</f>
        <v>0</v>
      </c>
      <c r="C312" s="329">
        <f t="shared" si="245"/>
        <v>9.2476782030515553E-15</v>
      </c>
      <c r="D312" s="329">
        <f t="shared" si="245"/>
        <v>1.4582027114358E-15</v>
      </c>
      <c r="E312" s="329">
        <f t="shared" si="245"/>
        <v>0</v>
      </c>
      <c r="F312" s="329">
        <f t="shared" si="245"/>
        <v>0</v>
      </c>
      <c r="G312" s="329">
        <f t="shared" si="245"/>
        <v>0</v>
      </c>
      <c r="H312" s="329">
        <f t="shared" si="245"/>
        <v>-9.157627708814795E-15</v>
      </c>
      <c r="I312" s="329">
        <f t="shared" si="245"/>
        <v>0</v>
      </c>
      <c r="J312" s="329">
        <f t="shared" si="245"/>
        <v>0</v>
      </c>
      <c r="K312" s="329">
        <f t="shared" si="245"/>
        <v>0</v>
      </c>
      <c r="L312" s="329">
        <f t="shared" si="245"/>
        <v>2.3653016465317704E-15</v>
      </c>
      <c r="M312" s="329">
        <f t="shared" si="245"/>
        <v>0</v>
      </c>
      <c r="N312" s="329">
        <f t="shared" si="245"/>
        <v>0</v>
      </c>
      <c r="O312" s="329">
        <f t="shared" si="245"/>
        <v>-4.4010444942793166E-15</v>
      </c>
      <c r="P312" s="329">
        <f t="shared" si="245"/>
        <v>1.0746295096789805E-15</v>
      </c>
      <c r="Q312" s="329">
        <f t="shared" si="245"/>
        <v>0</v>
      </c>
      <c r="R312" s="329">
        <f t="shared" si="245"/>
        <v>-6.2997784488868481E-15</v>
      </c>
      <c r="S312" s="329">
        <f t="shared" si="245"/>
        <v>0</v>
      </c>
      <c r="T312" s="329">
        <f t="shared" si="245"/>
        <v>7.9620566651448582E-15</v>
      </c>
      <c r="U312" s="329">
        <f t="shared" si="245"/>
        <v>-6.752212667764087E-15</v>
      </c>
      <c r="V312" s="329">
        <f t="shared" si="245"/>
        <v>-9.988706633404657E-15</v>
      </c>
      <c r="W312" s="329">
        <f t="shared" si="245"/>
        <v>-1.9663011747096734E-15</v>
      </c>
      <c r="X312" s="329">
        <f t="shared" si="245"/>
        <v>8.6835648885823264E-15</v>
      </c>
      <c r="Y312" s="329">
        <f t="shared" si="245"/>
        <v>7.507761384669678E-15</v>
      </c>
      <c r="Z312" s="329">
        <f t="shared" si="245"/>
        <v>4.8523105914129706E-15</v>
      </c>
      <c r="AA312" s="329">
        <f t="shared" si="245"/>
        <v>-4.6692067614229211E-15</v>
      </c>
      <c r="AB312" s="329">
        <f t="shared" si="245"/>
        <v>6.4583971516771458E-15</v>
      </c>
      <c r="AC312" s="329">
        <f t="shared" si="245"/>
        <v>0</v>
      </c>
      <c r="AD312" s="329">
        <f t="shared" si="245"/>
        <v>8.257866503545649E-15</v>
      </c>
      <c r="AE312" s="329">
        <f t="shared" si="245"/>
        <v>0</v>
      </c>
      <c r="AF312" s="329">
        <f t="shared" si="245"/>
        <v>-3.5307946109256544E-15</v>
      </c>
      <c r="AG312" s="329">
        <f t="shared" si="245"/>
        <v>1.8612891986397058E-14</v>
      </c>
      <c r="AH312" s="329">
        <f t="shared" ref="AH312:AX312" si="246">100*AH213/AH$4</f>
        <v>0</v>
      </c>
      <c r="AI312" s="329">
        <f t="shared" si="246"/>
        <v>-8.3947575945424895E-15</v>
      </c>
      <c r="AJ312" s="329">
        <f t="shared" si="246"/>
        <v>0</v>
      </c>
      <c r="AK312" s="329">
        <f t="shared" si="246"/>
        <v>3.1956176499513664E-15</v>
      </c>
      <c r="AL312" s="329">
        <f t="shared" si="246"/>
        <v>-1.3234179685699453E-14</v>
      </c>
      <c r="AM312" s="329">
        <f t="shared" si="246"/>
        <v>1.5914481287215685E-15</v>
      </c>
      <c r="AN312" s="329">
        <f t="shared" si="246"/>
        <v>0</v>
      </c>
      <c r="AO312" s="329">
        <f t="shared" si="246"/>
        <v>-4.5464742317157953E-15</v>
      </c>
      <c r="AP312" s="329">
        <f t="shared" si="246"/>
        <v>0</v>
      </c>
      <c r="AQ312" s="329">
        <f t="shared" si="246"/>
        <v>0</v>
      </c>
      <c r="AR312" s="329">
        <f t="shared" si="246"/>
        <v>0</v>
      </c>
      <c r="AS312" s="329">
        <f t="shared" si="246"/>
        <v>-1.881060792266035E-14</v>
      </c>
      <c r="AT312" s="329">
        <f t="shared" si="246"/>
        <v>0</v>
      </c>
      <c r="AU312" s="329">
        <f t="shared" si="246"/>
        <v>-4.078826917938595E-15</v>
      </c>
      <c r="AV312" s="329">
        <f t="shared" si="246"/>
        <v>-5.2553318042030263E-15</v>
      </c>
      <c r="AW312" s="329">
        <f t="shared" si="246"/>
        <v>5.1562607248258911E-15</v>
      </c>
      <c r="AX312" s="329">
        <f t="shared" si="246"/>
        <v>0</v>
      </c>
    </row>
    <row r="313" spans="1:50" x14ac:dyDescent="0.2">
      <c r="A313" s="318" t="s">
        <v>244</v>
      </c>
      <c r="B313" s="324">
        <f t="shared" ref="B313:AG313" si="247">100*B214/B$4</f>
        <v>11.502842781048576</v>
      </c>
      <c r="C313" s="324">
        <f t="shared" si="247"/>
        <v>10.365927036276936</v>
      </c>
      <c r="D313" s="324">
        <f t="shared" si="247"/>
        <v>9.6887891081202273</v>
      </c>
      <c r="E313" s="324">
        <f t="shared" si="247"/>
        <v>10.960898389001001</v>
      </c>
      <c r="F313" s="324">
        <f t="shared" si="247"/>
        <v>11.037951912240258</v>
      </c>
      <c r="G313" s="324">
        <f t="shared" si="247"/>
        <v>10.435712287788537</v>
      </c>
      <c r="H313" s="324">
        <f t="shared" si="247"/>
        <v>9.8996255955237942</v>
      </c>
      <c r="I313" s="324">
        <f t="shared" si="247"/>
        <v>10.788768757907853</v>
      </c>
      <c r="J313" s="324">
        <f t="shared" si="247"/>
        <v>11.037864876169458</v>
      </c>
      <c r="K313" s="324">
        <f t="shared" si="247"/>
        <v>10.605051955426783</v>
      </c>
      <c r="L313" s="324">
        <f t="shared" si="247"/>
        <v>10.003586015825627</v>
      </c>
      <c r="M313" s="324">
        <f t="shared" si="247"/>
        <v>10.875438774928076</v>
      </c>
      <c r="N313" s="324">
        <f t="shared" si="247"/>
        <v>11.048035430451005</v>
      </c>
      <c r="O313" s="324">
        <f t="shared" si="247"/>
        <v>10.626440958252784</v>
      </c>
      <c r="P313" s="324">
        <f t="shared" si="247"/>
        <v>10.286142574707963</v>
      </c>
      <c r="Q313" s="324">
        <f t="shared" si="247"/>
        <v>11.264648807138812</v>
      </c>
      <c r="R313" s="324">
        <f t="shared" si="247"/>
        <v>11.251002902184</v>
      </c>
      <c r="S313" s="324">
        <f t="shared" si="247"/>
        <v>10.788877469124689</v>
      </c>
      <c r="T313" s="324">
        <f t="shared" si="247"/>
        <v>10.624706179009447</v>
      </c>
      <c r="U313" s="324">
        <f t="shared" si="247"/>
        <v>11.383941753504825</v>
      </c>
      <c r="V313" s="324">
        <f t="shared" si="247"/>
        <v>10.632045496639172</v>
      </c>
      <c r="W313" s="324">
        <f t="shared" si="247"/>
        <v>11.520674603461549</v>
      </c>
      <c r="X313" s="324">
        <f t="shared" si="247"/>
        <v>10.666598251687832</v>
      </c>
      <c r="Y313" s="324">
        <f t="shared" si="247"/>
        <v>13.241408157807065</v>
      </c>
      <c r="Z313" s="324">
        <f t="shared" si="247"/>
        <v>11.066826070301616</v>
      </c>
      <c r="AA313" s="324">
        <f t="shared" si="247"/>
        <v>11.238360753753945</v>
      </c>
      <c r="AB313" s="324">
        <f t="shared" si="247"/>
        <v>10.391133912981461</v>
      </c>
      <c r="AC313" s="324">
        <f t="shared" si="247"/>
        <v>13.777563144282267</v>
      </c>
      <c r="AD313" s="324">
        <f t="shared" si="247"/>
        <v>11.04000117834358</v>
      </c>
      <c r="AE313" s="324">
        <f t="shared" si="247"/>
        <v>11.416079669973216</v>
      </c>
      <c r="AF313" s="324">
        <f t="shared" si="247"/>
        <v>10.981121140746886</v>
      </c>
      <c r="AG313" s="324">
        <f t="shared" si="247"/>
        <v>13.411656030002138</v>
      </c>
      <c r="AH313" s="324">
        <f t="shared" ref="AH313:AX313" si="248">100*AH214/AH$4</f>
        <v>11.353220330477235</v>
      </c>
      <c r="AI313" s="324">
        <f t="shared" si="248"/>
        <v>11.16198803287177</v>
      </c>
      <c r="AJ313" s="324">
        <f t="shared" si="248"/>
        <v>10.824390459016389</v>
      </c>
      <c r="AK313" s="324">
        <f t="shared" si="248"/>
        <v>12.296091879833529</v>
      </c>
      <c r="AL313" s="324">
        <f t="shared" si="248"/>
        <v>11.661704451034321</v>
      </c>
      <c r="AM313" s="324">
        <f t="shared" si="248"/>
        <v>11.159745960834947</v>
      </c>
      <c r="AN313" s="324">
        <f t="shared" si="248"/>
        <v>10.910309102554498</v>
      </c>
      <c r="AO313" s="324">
        <f t="shared" si="248"/>
        <v>12.583340610340262</v>
      </c>
      <c r="AP313" s="324">
        <f t="shared" si="248"/>
        <v>11.067673172771523</v>
      </c>
      <c r="AQ313" s="324">
        <f t="shared" si="248"/>
        <v>11.728483699115273</v>
      </c>
      <c r="AR313" s="324">
        <f t="shared" si="248"/>
        <v>11.106242819915046</v>
      </c>
      <c r="AS313" s="324">
        <f t="shared" si="248"/>
        <v>13.019733601658794</v>
      </c>
      <c r="AT313" s="324">
        <f t="shared" si="248"/>
        <v>9.9966713060591861</v>
      </c>
      <c r="AU313" s="324">
        <f t="shared" si="248"/>
        <v>10.199765671112688</v>
      </c>
      <c r="AV313" s="324">
        <f t="shared" si="248"/>
        <v>9.8353622623307579</v>
      </c>
      <c r="AW313" s="324">
        <f t="shared" si="248"/>
        <v>12.35586473646925</v>
      </c>
      <c r="AX313" s="324">
        <f t="shared" si="248"/>
        <v>9.8396745373346288</v>
      </c>
    </row>
    <row r="314" spans="1:50" x14ac:dyDescent="0.2">
      <c r="A314" s="11" t="s">
        <v>241</v>
      </c>
      <c r="B314" s="328">
        <f t="shared" ref="B314:AG314" si="249">100*B215/B$4</f>
        <v>3.0549816453855323</v>
      </c>
      <c r="C314" s="328">
        <f t="shared" si="249"/>
        <v>2.6974129595061149</v>
      </c>
      <c r="D314" s="328">
        <f t="shared" si="249"/>
        <v>2.5638668541326841</v>
      </c>
      <c r="E314" s="328">
        <f t="shared" si="249"/>
        <v>3.193465564772124</v>
      </c>
      <c r="F314" s="328">
        <f t="shared" si="249"/>
        <v>2.6857177156971104</v>
      </c>
      <c r="G314" s="328">
        <f t="shared" si="249"/>
        <v>2.9302534593285436</v>
      </c>
      <c r="H314" s="328">
        <f t="shared" si="249"/>
        <v>2.4349346016640685</v>
      </c>
      <c r="I314" s="328">
        <f t="shared" si="249"/>
        <v>2.9540368486043294</v>
      </c>
      <c r="J314" s="328">
        <f t="shared" si="249"/>
        <v>2.5067044679476833</v>
      </c>
      <c r="K314" s="328">
        <f t="shared" si="249"/>
        <v>2.7067848459110637</v>
      </c>
      <c r="L314" s="328">
        <f t="shared" si="249"/>
        <v>2.2954852980884985</v>
      </c>
      <c r="M314" s="328">
        <f t="shared" si="249"/>
        <v>2.8657502863117297</v>
      </c>
      <c r="N314" s="328">
        <f t="shared" si="249"/>
        <v>2.4436603062012989</v>
      </c>
      <c r="O314" s="328">
        <f t="shared" si="249"/>
        <v>2.6967772373247283</v>
      </c>
      <c r="P314" s="328">
        <f t="shared" si="249"/>
        <v>2.3433676185122558</v>
      </c>
      <c r="Q314" s="328">
        <f t="shared" si="249"/>
        <v>2.8341337235456425</v>
      </c>
      <c r="R314" s="328">
        <f t="shared" si="249"/>
        <v>2.4457164348363878</v>
      </c>
      <c r="S314" s="328">
        <f t="shared" si="249"/>
        <v>2.5444966208076343</v>
      </c>
      <c r="T314" s="328">
        <f t="shared" si="249"/>
        <v>2.3964003245800223</v>
      </c>
      <c r="U314" s="328">
        <f t="shared" si="249"/>
        <v>2.9549374096728283</v>
      </c>
      <c r="V314" s="328">
        <f t="shared" si="249"/>
        <v>2.6414380868457488</v>
      </c>
      <c r="W314" s="328">
        <f t="shared" si="249"/>
        <v>2.7574916078390017</v>
      </c>
      <c r="X314" s="328">
        <f t="shared" si="249"/>
        <v>2.6077183763130942</v>
      </c>
      <c r="Y314" s="328">
        <f t="shared" si="249"/>
        <v>3.1727816532386184</v>
      </c>
      <c r="Z314" s="328">
        <f t="shared" si="249"/>
        <v>2.6347486912990092</v>
      </c>
      <c r="AA314" s="328">
        <f t="shared" si="249"/>
        <v>2.6528887196860884</v>
      </c>
      <c r="AB314" s="328">
        <f t="shared" si="249"/>
        <v>2.5334980455813083</v>
      </c>
      <c r="AC314" s="328">
        <f t="shared" si="249"/>
        <v>3.2623317861687409</v>
      </c>
      <c r="AD314" s="328">
        <f t="shared" si="249"/>
        <v>2.7338068961142166</v>
      </c>
      <c r="AE314" s="328">
        <f t="shared" si="249"/>
        <v>2.875131858946292</v>
      </c>
      <c r="AF314" s="328">
        <f t="shared" si="249"/>
        <v>2.5952098734208557</v>
      </c>
      <c r="AG314" s="328">
        <f t="shared" si="249"/>
        <v>3.1899150077627514</v>
      </c>
      <c r="AH314" s="328">
        <f t="shared" ref="AH314:AX314" si="250">100*AH215/AH$4</f>
        <v>2.72860431421114</v>
      </c>
      <c r="AI314" s="328">
        <f t="shared" si="250"/>
        <v>2.6858566302863278</v>
      </c>
      <c r="AJ314" s="328">
        <f t="shared" si="250"/>
        <v>2.5674596514241319</v>
      </c>
      <c r="AK314" s="328">
        <f t="shared" si="250"/>
        <v>2.598621017483064</v>
      </c>
      <c r="AL314" s="328">
        <f t="shared" si="250"/>
        <v>2.8990061160385907</v>
      </c>
      <c r="AM314" s="328">
        <f t="shared" si="250"/>
        <v>2.5323218884301091</v>
      </c>
      <c r="AN314" s="328">
        <f t="shared" si="250"/>
        <v>2.5502799382051351</v>
      </c>
      <c r="AO314" s="328">
        <f t="shared" si="250"/>
        <v>2.8746906487349659</v>
      </c>
      <c r="AP314" s="328">
        <f t="shared" si="250"/>
        <v>2.6414317502414169</v>
      </c>
      <c r="AQ314" s="328">
        <f t="shared" si="250"/>
        <v>2.8129536155619799</v>
      </c>
      <c r="AR314" s="328">
        <f t="shared" si="250"/>
        <v>2.6187632974505917</v>
      </c>
      <c r="AS314" s="328">
        <f t="shared" si="250"/>
        <v>2.8392518420438573</v>
      </c>
      <c r="AT314" s="328">
        <f t="shared" si="250"/>
        <v>2.4116162938003489</v>
      </c>
      <c r="AU314" s="328">
        <f t="shared" si="250"/>
        <v>2.3939805608898057</v>
      </c>
      <c r="AV314" s="328">
        <f t="shared" si="250"/>
        <v>2.2816827038084408</v>
      </c>
      <c r="AW314" s="328">
        <f t="shared" si="250"/>
        <v>2.5819451404880178</v>
      </c>
      <c r="AX314" s="328">
        <f t="shared" si="250"/>
        <v>2.2357084180394136</v>
      </c>
    </row>
    <row r="315" spans="1:50" x14ac:dyDescent="0.2">
      <c r="A315" s="11" t="s">
        <v>916</v>
      </c>
      <c r="B315" s="328">
        <f t="shared" ref="B315:AG315" si="251">100*B216/B$4</f>
        <v>0</v>
      </c>
      <c r="C315" s="328">
        <f t="shared" si="251"/>
        <v>0</v>
      </c>
      <c r="D315" s="328">
        <f t="shared" si="251"/>
        <v>0</v>
      </c>
      <c r="E315" s="328">
        <f t="shared" si="251"/>
        <v>0</v>
      </c>
      <c r="F315" s="328">
        <f t="shared" si="251"/>
        <v>0</v>
      </c>
      <c r="G315" s="328">
        <f t="shared" si="251"/>
        <v>0</v>
      </c>
      <c r="H315" s="328">
        <f t="shared" si="251"/>
        <v>0</v>
      </c>
      <c r="I315" s="328">
        <f t="shared" si="251"/>
        <v>0</v>
      </c>
      <c r="J315" s="328">
        <f t="shared" si="251"/>
        <v>0</v>
      </c>
      <c r="K315" s="328">
        <f t="shared" si="251"/>
        <v>0</v>
      </c>
      <c r="L315" s="328">
        <f t="shared" si="251"/>
        <v>0</v>
      </c>
      <c r="M315" s="328">
        <f t="shared" si="251"/>
        <v>0</v>
      </c>
      <c r="N315" s="328">
        <f t="shared" si="251"/>
        <v>0</v>
      </c>
      <c r="O315" s="328">
        <f t="shared" si="251"/>
        <v>0</v>
      </c>
      <c r="P315" s="328">
        <f t="shared" si="251"/>
        <v>0</v>
      </c>
      <c r="Q315" s="328">
        <f t="shared" si="251"/>
        <v>0</v>
      </c>
      <c r="R315" s="328">
        <f t="shared" si="251"/>
        <v>0</v>
      </c>
      <c r="S315" s="328">
        <f t="shared" si="251"/>
        <v>0</v>
      </c>
      <c r="T315" s="328">
        <f t="shared" si="251"/>
        <v>0</v>
      </c>
      <c r="U315" s="328">
        <f t="shared" si="251"/>
        <v>0</v>
      </c>
      <c r="V315" s="328">
        <f t="shared" si="251"/>
        <v>0</v>
      </c>
      <c r="W315" s="328">
        <f t="shared" si="251"/>
        <v>0</v>
      </c>
      <c r="X315" s="328">
        <f t="shared" si="251"/>
        <v>0</v>
      </c>
      <c r="Y315" s="328">
        <f t="shared" si="251"/>
        <v>0</v>
      </c>
      <c r="Z315" s="328">
        <f t="shared" si="251"/>
        <v>0</v>
      </c>
      <c r="AA315" s="328">
        <f t="shared" si="251"/>
        <v>0</v>
      </c>
      <c r="AB315" s="328">
        <f t="shared" si="251"/>
        <v>0</v>
      </c>
      <c r="AC315" s="328">
        <f t="shared" si="251"/>
        <v>0</v>
      </c>
      <c r="AD315" s="328">
        <f t="shared" si="251"/>
        <v>0</v>
      </c>
      <c r="AE315" s="328">
        <f t="shared" si="251"/>
        <v>0</v>
      </c>
      <c r="AF315" s="328">
        <f t="shared" si="251"/>
        <v>0</v>
      </c>
      <c r="AG315" s="328">
        <f t="shared" si="251"/>
        <v>0</v>
      </c>
      <c r="AH315" s="328">
        <f t="shared" ref="AH315:AX315" si="252">100*AH216/AH$4</f>
        <v>0</v>
      </c>
      <c r="AI315" s="328">
        <f t="shared" si="252"/>
        <v>0</v>
      </c>
      <c r="AJ315" s="328">
        <f t="shared" si="252"/>
        <v>0</v>
      </c>
      <c r="AK315" s="328">
        <f t="shared" si="252"/>
        <v>0</v>
      </c>
      <c r="AL315" s="328">
        <f t="shared" si="252"/>
        <v>0</v>
      </c>
      <c r="AM315" s="328">
        <f t="shared" si="252"/>
        <v>0</v>
      </c>
      <c r="AN315" s="328">
        <f t="shared" si="252"/>
        <v>0</v>
      </c>
      <c r="AO315" s="328">
        <f t="shared" si="252"/>
        <v>0</v>
      </c>
      <c r="AP315" s="328">
        <f t="shared" si="252"/>
        <v>0</v>
      </c>
      <c r="AQ315" s="328">
        <f t="shared" si="252"/>
        <v>0</v>
      </c>
      <c r="AR315" s="328">
        <f t="shared" si="252"/>
        <v>0</v>
      </c>
      <c r="AS315" s="328">
        <f t="shared" si="252"/>
        <v>0</v>
      </c>
      <c r="AT315" s="328">
        <f t="shared" si="252"/>
        <v>0</v>
      </c>
      <c r="AU315" s="328">
        <f t="shared" si="252"/>
        <v>0</v>
      </c>
      <c r="AV315" s="328">
        <f t="shared" si="252"/>
        <v>0</v>
      </c>
      <c r="AW315" s="328">
        <f t="shared" si="252"/>
        <v>0</v>
      </c>
      <c r="AX315" s="328">
        <f t="shared" si="252"/>
        <v>0</v>
      </c>
    </row>
    <row r="316" spans="1:50" x14ac:dyDescent="0.2">
      <c r="A316" s="11" t="s">
        <v>363</v>
      </c>
      <c r="B316" s="328">
        <f t="shared" ref="B316:AG316" si="253">100*B217/B$4</f>
        <v>4.5241288050858159</v>
      </c>
      <c r="C316" s="328">
        <f t="shared" si="253"/>
        <v>4.2210618548928762</v>
      </c>
      <c r="D316" s="328">
        <f t="shared" si="253"/>
        <v>3.8439207588750253</v>
      </c>
      <c r="E316" s="328">
        <f t="shared" si="253"/>
        <v>4.5102544075664097</v>
      </c>
      <c r="F316" s="328">
        <f t="shared" si="253"/>
        <v>4.4524081028731013</v>
      </c>
      <c r="G316" s="328">
        <f t="shared" si="253"/>
        <v>4.0841833639877994</v>
      </c>
      <c r="H316" s="328">
        <f t="shared" si="253"/>
        <v>4.071420058490208</v>
      </c>
      <c r="I316" s="328">
        <f t="shared" si="253"/>
        <v>4.3816041017453289</v>
      </c>
      <c r="J316" s="328">
        <f t="shared" si="253"/>
        <v>4.5483819623277295</v>
      </c>
      <c r="K316" s="328">
        <f t="shared" si="253"/>
        <v>4.2234467491657739</v>
      </c>
      <c r="L316" s="328">
        <f t="shared" si="253"/>
        <v>4.2085983194105872</v>
      </c>
      <c r="M316" s="328">
        <f t="shared" si="253"/>
        <v>4.5091123927967836</v>
      </c>
      <c r="N316" s="328">
        <f t="shared" si="253"/>
        <v>4.6176944543396505</v>
      </c>
      <c r="O316" s="328">
        <f t="shared" si="253"/>
        <v>4.2446026441194942</v>
      </c>
      <c r="P316" s="328">
        <f t="shared" si="253"/>
        <v>4.2992577684578315</v>
      </c>
      <c r="Q316" s="328">
        <f t="shared" si="253"/>
        <v>4.7305137042178851</v>
      </c>
      <c r="R316" s="328">
        <f t="shared" si="253"/>
        <v>4.7123164608463908</v>
      </c>
      <c r="S316" s="328">
        <f t="shared" si="253"/>
        <v>4.4809466536097249</v>
      </c>
      <c r="T316" s="328">
        <f t="shared" si="253"/>
        <v>4.4923366100133117</v>
      </c>
      <c r="U316" s="328">
        <f t="shared" si="253"/>
        <v>4.6817699899669041</v>
      </c>
      <c r="V316" s="328">
        <f t="shared" si="253"/>
        <v>4.4831770258734069</v>
      </c>
      <c r="W316" s="328">
        <f t="shared" si="253"/>
        <v>4.6793029467033893</v>
      </c>
      <c r="X316" s="328">
        <f t="shared" si="253"/>
        <v>4.4791769787565139</v>
      </c>
      <c r="Y316" s="328">
        <f t="shared" si="253"/>
        <v>5.3088448638919727</v>
      </c>
      <c r="Z316" s="328">
        <f t="shared" si="253"/>
        <v>4.5361509573725849</v>
      </c>
      <c r="AA316" s="328">
        <f t="shared" si="253"/>
        <v>4.681599164890307</v>
      </c>
      <c r="AB316" s="328">
        <f t="shared" si="253"/>
        <v>4.3360022030777019</v>
      </c>
      <c r="AC316" s="328">
        <f t="shared" si="253"/>
        <v>5.3341230744595372</v>
      </c>
      <c r="AD316" s="328">
        <f t="shared" si="253"/>
        <v>4.4954362014143072</v>
      </c>
      <c r="AE316" s="328">
        <f t="shared" si="253"/>
        <v>4.6011832424320334</v>
      </c>
      <c r="AF316" s="328">
        <f t="shared" si="253"/>
        <v>4.5050157097113948</v>
      </c>
      <c r="AG316" s="328">
        <f t="shared" si="253"/>
        <v>5.2870668494505972</v>
      </c>
      <c r="AH316" s="328">
        <f t="shared" ref="AH316:AX316" si="254">100*AH217/AH$4</f>
        <v>4.5999454603251406</v>
      </c>
      <c r="AI316" s="328">
        <f t="shared" si="254"/>
        <v>4.5051539549746149</v>
      </c>
      <c r="AJ316" s="328">
        <f t="shared" si="254"/>
        <v>4.4084086945954066</v>
      </c>
      <c r="AK316" s="328">
        <f t="shared" si="254"/>
        <v>5.0306537369308426</v>
      </c>
      <c r="AL316" s="328">
        <f t="shared" si="254"/>
        <v>4.6430602021663629</v>
      </c>
      <c r="AM316" s="328">
        <f t="shared" si="254"/>
        <v>4.5111768297416193</v>
      </c>
      <c r="AN316" s="328">
        <f t="shared" si="254"/>
        <v>4.3799463123709526</v>
      </c>
      <c r="AO316" s="328">
        <f t="shared" si="254"/>
        <v>5.0429612566340536</v>
      </c>
      <c r="AP316" s="328">
        <f t="shared" si="254"/>
        <v>4.1204680682654713</v>
      </c>
      <c r="AQ316" s="328">
        <f t="shared" si="254"/>
        <v>4.4689459969097047</v>
      </c>
      <c r="AR316" s="328">
        <f t="shared" si="254"/>
        <v>4.3609295308476081</v>
      </c>
      <c r="AS316" s="328">
        <f t="shared" si="254"/>
        <v>5.1904998986677864</v>
      </c>
      <c r="AT316" s="328">
        <f t="shared" si="254"/>
        <v>3.9268316904536671</v>
      </c>
      <c r="AU316" s="328">
        <f t="shared" si="254"/>
        <v>4.0317202060813857</v>
      </c>
      <c r="AV316" s="328">
        <f t="shared" si="254"/>
        <v>3.9998856425739895</v>
      </c>
      <c r="AW316" s="328">
        <f t="shared" si="254"/>
        <v>5.1236258710864595</v>
      </c>
      <c r="AX316" s="328">
        <f t="shared" si="254"/>
        <v>3.8264558953228374</v>
      </c>
    </row>
    <row r="317" spans="1:50" x14ac:dyDescent="0.2">
      <c r="A317" s="11" t="s">
        <v>364</v>
      </c>
      <c r="B317" s="328">
        <f t="shared" ref="B317:AG317" si="255">100*B218/B$4</f>
        <v>3.9237323305772276</v>
      </c>
      <c r="C317" s="328">
        <f t="shared" si="255"/>
        <v>3.4474522218779455</v>
      </c>
      <c r="D317" s="328">
        <f t="shared" si="255"/>
        <v>3.2810014951125166</v>
      </c>
      <c r="E317" s="328">
        <f t="shared" si="255"/>
        <v>3.2571784166624687</v>
      </c>
      <c r="F317" s="328">
        <f t="shared" si="255"/>
        <v>3.8998260936700455</v>
      </c>
      <c r="G317" s="328">
        <f t="shared" si="255"/>
        <v>3.4212754644721937</v>
      </c>
      <c r="H317" s="328">
        <f t="shared" si="255"/>
        <v>3.3932709353695172</v>
      </c>
      <c r="I317" s="328">
        <f t="shared" si="255"/>
        <v>3.4531278075581935</v>
      </c>
      <c r="J317" s="328">
        <f t="shared" si="255"/>
        <v>3.9827784458940454</v>
      </c>
      <c r="K317" s="328">
        <f t="shared" si="255"/>
        <v>3.674820360349945</v>
      </c>
      <c r="L317" s="328">
        <f t="shared" si="255"/>
        <v>3.4995023983265403</v>
      </c>
      <c r="M317" s="328">
        <f t="shared" si="255"/>
        <v>3.5005760958195635</v>
      </c>
      <c r="N317" s="328">
        <f t="shared" si="255"/>
        <v>3.9866806699100565</v>
      </c>
      <c r="O317" s="328">
        <f t="shared" si="255"/>
        <v>3.685061076808561</v>
      </c>
      <c r="P317" s="328">
        <f t="shared" si="255"/>
        <v>3.6435171877378751</v>
      </c>
      <c r="Q317" s="328">
        <f t="shared" si="255"/>
        <v>3.7000013793752853</v>
      </c>
      <c r="R317" s="328">
        <f t="shared" si="255"/>
        <v>4.0929700065012211</v>
      </c>
      <c r="S317" s="328">
        <f t="shared" si="255"/>
        <v>3.7634341947073318</v>
      </c>
      <c r="T317" s="328">
        <f t="shared" si="255"/>
        <v>3.7359692444161108</v>
      </c>
      <c r="U317" s="328">
        <f t="shared" si="255"/>
        <v>3.747234353865093</v>
      </c>
      <c r="V317" s="328">
        <f t="shared" si="255"/>
        <v>3.5074303839200174</v>
      </c>
      <c r="W317" s="328">
        <f t="shared" si="255"/>
        <v>4.08388004891916</v>
      </c>
      <c r="X317" s="328">
        <f t="shared" si="255"/>
        <v>3.5797028966182221</v>
      </c>
      <c r="Y317" s="328">
        <f t="shared" si="255"/>
        <v>4.7597816406764748</v>
      </c>
      <c r="Z317" s="328">
        <f t="shared" si="255"/>
        <v>3.8959264216300209</v>
      </c>
      <c r="AA317" s="328">
        <f t="shared" si="255"/>
        <v>3.9038728691775484</v>
      </c>
      <c r="AB317" s="328">
        <f t="shared" si="255"/>
        <v>3.5216336643224504</v>
      </c>
      <c r="AC317" s="328">
        <f t="shared" si="255"/>
        <v>5.1811082836539901</v>
      </c>
      <c r="AD317" s="328">
        <f t="shared" si="255"/>
        <v>3.8107580808150594</v>
      </c>
      <c r="AE317" s="328">
        <f t="shared" si="255"/>
        <v>3.939764568594891</v>
      </c>
      <c r="AF317" s="328">
        <f t="shared" si="255"/>
        <v>3.880895557614636</v>
      </c>
      <c r="AG317" s="328">
        <f t="shared" si="255"/>
        <v>4.9346741727887906</v>
      </c>
      <c r="AH317" s="328">
        <f t="shared" ref="AH317:AX317" si="256">100*AH218/AH$4</f>
        <v>4.0246705559409532</v>
      </c>
      <c r="AI317" s="328">
        <f t="shared" si="256"/>
        <v>3.9709774476108275</v>
      </c>
      <c r="AJ317" s="328">
        <f t="shared" si="256"/>
        <v>3.8485221129968514</v>
      </c>
      <c r="AK317" s="328">
        <f t="shared" si="256"/>
        <v>4.666817125419624</v>
      </c>
      <c r="AL317" s="328">
        <f t="shared" si="256"/>
        <v>4.119638132829369</v>
      </c>
      <c r="AM317" s="328">
        <f t="shared" si="256"/>
        <v>4.1162472426632197</v>
      </c>
      <c r="AN317" s="328">
        <f t="shared" si="256"/>
        <v>3.9800828519784108</v>
      </c>
      <c r="AO317" s="328">
        <f t="shared" si="256"/>
        <v>4.6656887049712426</v>
      </c>
      <c r="AP317" s="328">
        <f t="shared" si="256"/>
        <v>4.3057733542646348</v>
      </c>
      <c r="AQ317" s="328">
        <f t="shared" si="256"/>
        <v>4.4465840866435897</v>
      </c>
      <c r="AR317" s="328">
        <f t="shared" si="256"/>
        <v>4.1265499916168462</v>
      </c>
      <c r="AS317" s="328">
        <f t="shared" si="256"/>
        <v>4.9899818609471502</v>
      </c>
      <c r="AT317" s="328">
        <f t="shared" si="256"/>
        <v>3.6582233218051701</v>
      </c>
      <c r="AU317" s="328">
        <f t="shared" si="256"/>
        <v>3.7740649041414964</v>
      </c>
      <c r="AV317" s="328">
        <f t="shared" si="256"/>
        <v>3.5537939159483294</v>
      </c>
      <c r="AW317" s="328">
        <f t="shared" si="256"/>
        <v>4.6502937248947731</v>
      </c>
      <c r="AX317" s="328">
        <f t="shared" si="256"/>
        <v>3.7775102239723775</v>
      </c>
    </row>
    <row r="318" spans="1:50" x14ac:dyDescent="0.2">
      <c r="A318" s="320" t="s">
        <v>923</v>
      </c>
      <c r="B318" s="329">
        <f t="shared" ref="B318:AG318" si="257">100*B219/B$4</f>
        <v>0</v>
      </c>
      <c r="C318" s="329">
        <f t="shared" si="257"/>
        <v>0</v>
      </c>
      <c r="D318" s="329">
        <f t="shared" si="257"/>
        <v>0</v>
      </c>
      <c r="E318" s="329">
        <f t="shared" si="257"/>
        <v>0</v>
      </c>
      <c r="F318" s="329">
        <f t="shared" si="257"/>
        <v>0</v>
      </c>
      <c r="G318" s="329">
        <f t="shared" si="257"/>
        <v>0</v>
      </c>
      <c r="H318" s="329">
        <f t="shared" si="257"/>
        <v>0</v>
      </c>
      <c r="I318" s="329">
        <f t="shared" si="257"/>
        <v>0</v>
      </c>
      <c r="J318" s="329">
        <f t="shared" si="257"/>
        <v>0</v>
      </c>
      <c r="K318" s="329">
        <f t="shared" si="257"/>
        <v>0</v>
      </c>
      <c r="L318" s="329">
        <f t="shared" si="257"/>
        <v>0</v>
      </c>
      <c r="M318" s="329">
        <f t="shared" si="257"/>
        <v>0</v>
      </c>
      <c r="N318" s="329">
        <f t="shared" si="257"/>
        <v>0</v>
      </c>
      <c r="O318" s="329">
        <f t="shared" si="257"/>
        <v>0</v>
      </c>
      <c r="P318" s="329">
        <f t="shared" si="257"/>
        <v>0</v>
      </c>
      <c r="Q318" s="329">
        <f t="shared" si="257"/>
        <v>0</v>
      </c>
      <c r="R318" s="329">
        <f t="shared" si="257"/>
        <v>0</v>
      </c>
      <c r="S318" s="329">
        <f t="shared" si="257"/>
        <v>0</v>
      </c>
      <c r="T318" s="329">
        <f t="shared" si="257"/>
        <v>0</v>
      </c>
      <c r="U318" s="329">
        <f t="shared" si="257"/>
        <v>0</v>
      </c>
      <c r="V318" s="329">
        <f t="shared" si="257"/>
        <v>0</v>
      </c>
      <c r="W318" s="329">
        <f t="shared" si="257"/>
        <v>0</v>
      </c>
      <c r="X318" s="329">
        <f t="shared" si="257"/>
        <v>0</v>
      </c>
      <c r="Y318" s="329">
        <f t="shared" si="257"/>
        <v>0</v>
      </c>
      <c r="Z318" s="329">
        <f t="shared" si="257"/>
        <v>0</v>
      </c>
      <c r="AA318" s="329">
        <f t="shared" si="257"/>
        <v>0</v>
      </c>
      <c r="AB318" s="329">
        <f t="shared" si="257"/>
        <v>0</v>
      </c>
      <c r="AC318" s="329">
        <f t="shared" si="257"/>
        <v>0</v>
      </c>
      <c r="AD318" s="329">
        <f t="shared" si="257"/>
        <v>0</v>
      </c>
      <c r="AE318" s="329">
        <f t="shared" si="257"/>
        <v>0</v>
      </c>
      <c r="AF318" s="329">
        <f t="shared" si="257"/>
        <v>0</v>
      </c>
      <c r="AG318" s="329">
        <f t="shared" si="257"/>
        <v>0</v>
      </c>
      <c r="AH318" s="329">
        <f t="shared" ref="AH318:AX318" si="258">100*AH219/AH$4</f>
        <v>0</v>
      </c>
      <c r="AI318" s="329">
        <f t="shared" si="258"/>
        <v>0</v>
      </c>
      <c r="AJ318" s="329">
        <f t="shared" si="258"/>
        <v>0</v>
      </c>
      <c r="AK318" s="329">
        <f t="shared" si="258"/>
        <v>0</v>
      </c>
      <c r="AL318" s="329">
        <f t="shared" si="258"/>
        <v>0</v>
      </c>
      <c r="AM318" s="329">
        <f t="shared" si="258"/>
        <v>0</v>
      </c>
      <c r="AN318" s="329">
        <f t="shared" si="258"/>
        <v>0</v>
      </c>
      <c r="AO318" s="329">
        <f t="shared" si="258"/>
        <v>0</v>
      </c>
      <c r="AP318" s="329">
        <f t="shared" si="258"/>
        <v>0</v>
      </c>
      <c r="AQ318" s="329">
        <f t="shared" si="258"/>
        <v>0</v>
      </c>
      <c r="AR318" s="329">
        <f t="shared" si="258"/>
        <v>0</v>
      </c>
      <c r="AS318" s="329">
        <f t="shared" si="258"/>
        <v>0</v>
      </c>
      <c r="AT318" s="329">
        <f t="shared" si="258"/>
        <v>0</v>
      </c>
      <c r="AU318" s="329">
        <f t="shared" si="258"/>
        <v>0</v>
      </c>
      <c r="AV318" s="329">
        <f t="shared" si="258"/>
        <v>0</v>
      </c>
      <c r="AW318" s="329">
        <f t="shared" si="258"/>
        <v>0</v>
      </c>
      <c r="AX318" s="329">
        <f t="shared" si="258"/>
        <v>0</v>
      </c>
    </row>
    <row r="319" spans="1:50" x14ac:dyDescent="0.2">
      <c r="A319" s="318" t="s">
        <v>245</v>
      </c>
      <c r="B319" s="324">
        <f t="shared" ref="B319:AG319" si="259">100*B220/B$4</f>
        <v>5.3638383201564714</v>
      </c>
      <c r="C319" s="324">
        <f t="shared" si="259"/>
        <v>5.4329483306163349</v>
      </c>
      <c r="D319" s="324">
        <f t="shared" si="259"/>
        <v>5.4021139511052425</v>
      </c>
      <c r="E319" s="324">
        <f t="shared" si="259"/>
        <v>5.282776827837913</v>
      </c>
      <c r="F319" s="324">
        <f t="shared" si="259"/>
        <v>5.0064515010282342</v>
      </c>
      <c r="G319" s="324">
        <f t="shared" si="259"/>
        <v>5.2387455815025872</v>
      </c>
      <c r="H319" s="324">
        <f t="shared" si="259"/>
        <v>5.2622298258818745</v>
      </c>
      <c r="I319" s="324">
        <f t="shared" si="259"/>
        <v>5.5188487534089798</v>
      </c>
      <c r="J319" s="324">
        <f t="shared" si="259"/>
        <v>5.1193708429264682</v>
      </c>
      <c r="K319" s="324">
        <f t="shared" si="259"/>
        <v>5.3473775337314873</v>
      </c>
      <c r="L319" s="324">
        <f t="shared" si="259"/>
        <v>5.2732119981924628</v>
      </c>
      <c r="M319" s="324">
        <f t="shared" si="259"/>
        <v>5.4271515312698941</v>
      </c>
      <c r="N319" s="324">
        <f t="shared" si="259"/>
        <v>4.6265342118036763</v>
      </c>
      <c r="O319" s="324">
        <f t="shared" si="259"/>
        <v>5.1635582623288148</v>
      </c>
      <c r="P319" s="324">
        <f t="shared" si="259"/>
        <v>5.1707867728364576</v>
      </c>
      <c r="Q319" s="324">
        <f t="shared" si="259"/>
        <v>5.5175323236688429</v>
      </c>
      <c r="R319" s="324">
        <f t="shared" si="259"/>
        <v>4.9442781198932018</v>
      </c>
      <c r="S319" s="324">
        <f t="shared" si="259"/>
        <v>5.3488195496433582</v>
      </c>
      <c r="T319" s="324">
        <f t="shared" si="259"/>
        <v>5.5236187244516906</v>
      </c>
      <c r="U319" s="324">
        <f t="shared" si="259"/>
        <v>5.3846288631239432</v>
      </c>
      <c r="V319" s="324">
        <f t="shared" si="259"/>
        <v>4.0834673798426415</v>
      </c>
      <c r="W319" s="324">
        <f t="shared" si="259"/>
        <v>5.177521794722149</v>
      </c>
      <c r="X319" s="324">
        <f t="shared" si="259"/>
        <v>5.048964876635015</v>
      </c>
      <c r="Y319" s="324">
        <f t="shared" si="259"/>
        <v>5.7350424957366544</v>
      </c>
      <c r="Z319" s="324">
        <f t="shared" si="259"/>
        <v>4.4492664799898893</v>
      </c>
      <c r="AA319" s="324">
        <f t="shared" si="259"/>
        <v>5.4385697319310582</v>
      </c>
      <c r="AB319" s="324">
        <f t="shared" si="259"/>
        <v>4.9679421446772825</v>
      </c>
      <c r="AC319" s="324">
        <f t="shared" si="259"/>
        <v>6.2338636408304193</v>
      </c>
      <c r="AD319" s="324">
        <f t="shared" si="259"/>
        <v>3.9542044789479736</v>
      </c>
      <c r="AE319" s="324">
        <f t="shared" si="259"/>
        <v>4.9338135859599559</v>
      </c>
      <c r="AF319" s="324">
        <f t="shared" si="259"/>
        <v>4.7470778010105947</v>
      </c>
      <c r="AG319" s="324">
        <f t="shared" si="259"/>
        <v>5.737628012187904</v>
      </c>
      <c r="AH319" s="324">
        <f t="shared" ref="AH319:AX319" si="260">100*AH220/AH$4</f>
        <v>4.3885504007487182</v>
      </c>
      <c r="AI319" s="324">
        <f t="shared" si="260"/>
        <v>5.0714972844687729</v>
      </c>
      <c r="AJ319" s="324">
        <f t="shared" si="260"/>
        <v>5.1873671187026078</v>
      </c>
      <c r="AK319" s="324">
        <f t="shared" si="260"/>
        <v>5.5392212996522838</v>
      </c>
      <c r="AL319" s="324">
        <f t="shared" si="260"/>
        <v>4.5497140170774104</v>
      </c>
      <c r="AM319" s="324">
        <f t="shared" si="260"/>
        <v>5.1769650860187513</v>
      </c>
      <c r="AN319" s="324">
        <f t="shared" si="260"/>
        <v>5.1249399823106838</v>
      </c>
      <c r="AO319" s="324">
        <f t="shared" si="260"/>
        <v>5.6497073909994189</v>
      </c>
      <c r="AP319" s="324">
        <f t="shared" si="260"/>
        <v>4.467729507335549</v>
      </c>
      <c r="AQ319" s="324">
        <f t="shared" si="260"/>
        <v>5.4879476525041193</v>
      </c>
      <c r="AR319" s="324">
        <f t="shared" si="260"/>
        <v>5.1222311636030522</v>
      </c>
      <c r="AS319" s="324">
        <f t="shared" si="260"/>
        <v>5.8752547472805636</v>
      </c>
      <c r="AT319" s="324">
        <f t="shared" si="260"/>
        <v>3.9038759307973048</v>
      </c>
      <c r="AU319" s="324">
        <f t="shared" si="260"/>
        <v>5.1876130745041005</v>
      </c>
      <c r="AV319" s="324">
        <f t="shared" si="260"/>
        <v>4.9770651058622049</v>
      </c>
      <c r="AW319" s="324">
        <f t="shared" si="260"/>
        <v>6.2834180065057295</v>
      </c>
      <c r="AX319" s="324">
        <f t="shared" si="260"/>
        <v>4.2951386408141268</v>
      </c>
    </row>
    <row r="320" spans="1:50" x14ac:dyDescent="0.2">
      <c r="A320" s="11" t="s">
        <v>241</v>
      </c>
      <c r="B320" s="328">
        <f t="shared" ref="B320:AG320" si="261">100*B221/B$4</f>
        <v>0.86595057667771902</v>
      </c>
      <c r="C320" s="328">
        <f t="shared" si="261"/>
        <v>0.92371885752410932</v>
      </c>
      <c r="D320" s="328">
        <f t="shared" si="261"/>
        <v>0.8857103077052112</v>
      </c>
      <c r="E320" s="328">
        <f t="shared" si="261"/>
        <v>1.0259503043848415</v>
      </c>
      <c r="F320" s="328">
        <f t="shared" si="261"/>
        <v>0.78020802710364956</v>
      </c>
      <c r="G320" s="328">
        <f t="shared" si="261"/>
        <v>0.79821938778159462</v>
      </c>
      <c r="H320" s="328">
        <f t="shared" si="261"/>
        <v>0.81710466872144505</v>
      </c>
      <c r="I320" s="328">
        <f t="shared" si="261"/>
        <v>1.0793463443861322</v>
      </c>
      <c r="J320" s="328">
        <f t="shared" si="261"/>
        <v>0.70381416215776937</v>
      </c>
      <c r="K320" s="328">
        <f t="shared" si="261"/>
        <v>0.80484188753889629</v>
      </c>
      <c r="L320" s="328">
        <f t="shared" si="261"/>
        <v>0.79744060136616524</v>
      </c>
      <c r="M320" s="328">
        <f t="shared" si="261"/>
        <v>1.0677259518522833</v>
      </c>
      <c r="N320" s="328">
        <f t="shared" si="261"/>
        <v>0.76312623118977085</v>
      </c>
      <c r="O320" s="328">
        <f t="shared" si="261"/>
        <v>0.81360625988448687</v>
      </c>
      <c r="P320" s="328">
        <f t="shared" si="261"/>
        <v>0.81217447323718239</v>
      </c>
      <c r="Q320" s="328">
        <f t="shared" si="261"/>
        <v>1.0090664376177598</v>
      </c>
      <c r="R320" s="328">
        <f t="shared" si="261"/>
        <v>0.73827184677197333</v>
      </c>
      <c r="S320" s="328">
        <f t="shared" si="261"/>
        <v>0.82473334710719703</v>
      </c>
      <c r="T320" s="328">
        <f t="shared" si="261"/>
        <v>0.86552108601264244</v>
      </c>
      <c r="U320" s="328">
        <f t="shared" si="261"/>
        <v>1.0732125354272082</v>
      </c>
      <c r="V320" s="328">
        <f t="shared" si="261"/>
        <v>0.73445191590223713</v>
      </c>
      <c r="W320" s="328">
        <f t="shared" si="261"/>
        <v>0.76501131794360377</v>
      </c>
      <c r="X320" s="328">
        <f t="shared" si="261"/>
        <v>0.84904846464888439</v>
      </c>
      <c r="Y320" s="328">
        <f t="shared" si="261"/>
        <v>1.0262317650845854</v>
      </c>
      <c r="Z320" s="328">
        <f t="shared" si="261"/>
        <v>0.82892922521448742</v>
      </c>
      <c r="AA320" s="328">
        <f t="shared" si="261"/>
        <v>0.84024288892262577</v>
      </c>
      <c r="AB320" s="328">
        <f t="shared" si="261"/>
        <v>0.84571299789623355</v>
      </c>
      <c r="AC320" s="328">
        <f t="shared" si="261"/>
        <v>1.2535937051453332</v>
      </c>
      <c r="AD320" s="328">
        <f t="shared" si="261"/>
        <v>0.66379803106654456</v>
      </c>
      <c r="AE320" s="328">
        <f t="shared" si="261"/>
        <v>0.78397045644852836</v>
      </c>
      <c r="AF320" s="328">
        <f t="shared" si="261"/>
        <v>0.76043198340102991</v>
      </c>
      <c r="AG320" s="328">
        <f t="shared" si="261"/>
        <v>1.0259679579439926</v>
      </c>
      <c r="AH320" s="328">
        <f t="shared" ref="AH320:AX320" si="262">100*AH221/AH$4</f>
        <v>0.73303963795283611</v>
      </c>
      <c r="AI320" s="328">
        <f t="shared" si="262"/>
        <v>0.74135411860904898</v>
      </c>
      <c r="AJ320" s="328">
        <f t="shared" si="262"/>
        <v>0.80254872359252882</v>
      </c>
      <c r="AK320" s="328">
        <f t="shared" si="262"/>
        <v>0.97960442034026229</v>
      </c>
      <c r="AL320" s="328">
        <f t="shared" si="262"/>
        <v>0.66885336330988276</v>
      </c>
      <c r="AM320" s="328">
        <f t="shared" si="262"/>
        <v>0.72593500352801132</v>
      </c>
      <c r="AN320" s="328">
        <f t="shared" si="262"/>
        <v>0.71339053732628177</v>
      </c>
      <c r="AO320" s="328">
        <f t="shared" si="262"/>
        <v>0.96614662455236355</v>
      </c>
      <c r="AP320" s="328">
        <f t="shared" si="262"/>
        <v>0.64379621204110848</v>
      </c>
      <c r="AQ320" s="328">
        <f t="shared" si="262"/>
        <v>0.88556429183609553</v>
      </c>
      <c r="AR320" s="328">
        <f t="shared" si="262"/>
        <v>0.76204645966549833</v>
      </c>
      <c r="AS320" s="328">
        <f t="shared" si="262"/>
        <v>0.86617430398023454</v>
      </c>
      <c r="AT320" s="328">
        <f t="shared" si="262"/>
        <v>0.47700042094987533</v>
      </c>
      <c r="AU320" s="328">
        <f t="shared" si="262"/>
        <v>0.77514384965208383</v>
      </c>
      <c r="AV320" s="328">
        <f t="shared" si="262"/>
        <v>0.68655733153316767</v>
      </c>
      <c r="AW320" s="328">
        <f t="shared" si="262"/>
        <v>0.91876285256541124</v>
      </c>
      <c r="AX320" s="328">
        <f t="shared" si="262"/>
        <v>0.58867687767310972</v>
      </c>
    </row>
    <row r="321" spans="1:50" x14ac:dyDescent="0.2">
      <c r="A321" s="11" t="s">
        <v>916</v>
      </c>
      <c r="B321" s="328">
        <f t="shared" ref="B321:AG321" si="263">100*B222/B$4</f>
        <v>0.14180342772968016</v>
      </c>
      <c r="C321" s="328">
        <f t="shared" si="263"/>
        <v>0.1369298108604996</v>
      </c>
      <c r="D321" s="328">
        <f t="shared" si="263"/>
        <v>0.13983820510961856</v>
      </c>
      <c r="E321" s="328">
        <f t="shared" si="263"/>
        <v>0.13415434670904347</v>
      </c>
      <c r="F321" s="328">
        <f t="shared" si="263"/>
        <v>0.14574218116607518</v>
      </c>
      <c r="G321" s="328">
        <f t="shared" si="263"/>
        <v>0.20269682419611124</v>
      </c>
      <c r="H321" s="328">
        <f t="shared" si="263"/>
        <v>0.14916070705416351</v>
      </c>
      <c r="I321" s="328">
        <f t="shared" si="263"/>
        <v>0.14109992298790638</v>
      </c>
      <c r="J321" s="328">
        <f t="shared" si="263"/>
        <v>0.14852134138769357</v>
      </c>
      <c r="K321" s="328">
        <f t="shared" si="263"/>
        <v>0.14830153874335178</v>
      </c>
      <c r="L321" s="328">
        <f t="shared" si="263"/>
        <v>0.15105036999917082</v>
      </c>
      <c r="M321" s="328">
        <f t="shared" si="263"/>
        <v>0.14701656075148853</v>
      </c>
      <c r="N321" s="328">
        <f t="shared" si="263"/>
        <v>0.16771134746269681</v>
      </c>
      <c r="O321" s="328">
        <f t="shared" si="263"/>
        <v>0.16306885087452574</v>
      </c>
      <c r="P321" s="328">
        <f t="shared" si="263"/>
        <v>0.16712229657312172</v>
      </c>
      <c r="Q321" s="328">
        <f t="shared" si="263"/>
        <v>0.16568775513060846</v>
      </c>
      <c r="R321" s="328">
        <f t="shared" si="263"/>
        <v>0.16215786777847604</v>
      </c>
      <c r="S321" s="328">
        <f t="shared" si="263"/>
        <v>0.16060965326312182</v>
      </c>
      <c r="T321" s="328">
        <f t="shared" si="263"/>
        <v>0.15743420629374569</v>
      </c>
      <c r="U321" s="328">
        <f t="shared" si="263"/>
        <v>0.155380161913625</v>
      </c>
      <c r="V321" s="328">
        <f t="shared" si="263"/>
        <v>0.15118263604123278</v>
      </c>
      <c r="W321" s="328">
        <f t="shared" si="263"/>
        <v>0.15141122367886689</v>
      </c>
      <c r="X321" s="328">
        <f t="shared" si="263"/>
        <v>0.16029164865145795</v>
      </c>
      <c r="Y321" s="328">
        <f t="shared" si="263"/>
        <v>0.15666724596765025</v>
      </c>
      <c r="Z321" s="328">
        <f t="shared" si="263"/>
        <v>0.1434484508936881</v>
      </c>
      <c r="AA321" s="328">
        <f t="shared" si="263"/>
        <v>0.14035720453754466</v>
      </c>
      <c r="AB321" s="328">
        <f t="shared" si="263"/>
        <v>0.1466543050138237</v>
      </c>
      <c r="AC321" s="328">
        <f t="shared" si="263"/>
        <v>0.13715366095710871</v>
      </c>
      <c r="AD321" s="328">
        <f t="shared" si="263"/>
        <v>8.250490085043892E-2</v>
      </c>
      <c r="AE321" s="328">
        <f t="shared" si="263"/>
        <v>7.7244109537508279E-2</v>
      </c>
      <c r="AF321" s="328">
        <f t="shared" si="263"/>
        <v>8.0696906164617582E-2</v>
      </c>
      <c r="AG321" s="328">
        <f t="shared" si="263"/>
        <v>7.4746278650891604E-2</v>
      </c>
      <c r="AH321" s="328">
        <f t="shared" ref="AH321:AX321" si="264">100*AH222/AH$4</f>
        <v>7.9413611802890208E-2</v>
      </c>
      <c r="AI321" s="328">
        <f t="shared" si="264"/>
        <v>6.9377084063257849E-2</v>
      </c>
      <c r="AJ321" s="328">
        <f t="shared" si="264"/>
        <v>0.12402617127519343</v>
      </c>
      <c r="AK321" s="328">
        <f t="shared" si="264"/>
        <v>6.4317041804281203E-2</v>
      </c>
      <c r="AL321" s="328">
        <f t="shared" si="264"/>
        <v>7.9114583481609893E-2</v>
      </c>
      <c r="AM321" s="328">
        <f t="shared" si="264"/>
        <v>7.6449494981151181E-2</v>
      </c>
      <c r="AN321" s="328">
        <f t="shared" si="264"/>
        <v>8.0282705591604248E-2</v>
      </c>
      <c r="AO321" s="328">
        <f t="shared" si="264"/>
        <v>7.5881248040668633E-2</v>
      </c>
      <c r="AP321" s="328">
        <f t="shared" si="264"/>
        <v>3.9955941083520428E-2</v>
      </c>
      <c r="AQ321" s="328">
        <f t="shared" si="264"/>
        <v>4.3160549077500991E-2</v>
      </c>
      <c r="AR321" s="328">
        <f t="shared" si="264"/>
        <v>3.8823069242492972E-2</v>
      </c>
      <c r="AS321" s="328">
        <f t="shared" si="264"/>
        <v>3.766121998202733E-2</v>
      </c>
      <c r="AT321" s="328">
        <f t="shared" si="264"/>
        <v>0</v>
      </c>
      <c r="AU321" s="328">
        <f t="shared" si="264"/>
        <v>0</v>
      </c>
      <c r="AV321" s="328">
        <f t="shared" si="264"/>
        <v>0</v>
      </c>
      <c r="AW321" s="328">
        <f t="shared" si="264"/>
        <v>0</v>
      </c>
      <c r="AX321" s="328">
        <f t="shared" si="264"/>
        <v>0</v>
      </c>
    </row>
    <row r="322" spans="1:50" x14ac:dyDescent="0.2">
      <c r="A322" s="11" t="s">
        <v>363</v>
      </c>
      <c r="B322" s="328">
        <f t="shared" ref="B322:AG322" si="265">100*B223/B$4</f>
        <v>1.7023197986198071</v>
      </c>
      <c r="C322" s="328">
        <f t="shared" si="265"/>
        <v>1.6448716315914496</v>
      </c>
      <c r="D322" s="328">
        <f t="shared" si="265"/>
        <v>1.7054657923330365</v>
      </c>
      <c r="E322" s="328">
        <f t="shared" si="265"/>
        <v>1.6153190684767844</v>
      </c>
      <c r="F322" s="328">
        <f t="shared" si="265"/>
        <v>1.4637558259669721</v>
      </c>
      <c r="G322" s="328">
        <f t="shared" si="265"/>
        <v>1.4716902391349189</v>
      </c>
      <c r="H322" s="328">
        <f t="shared" si="265"/>
        <v>1.5674000295244082</v>
      </c>
      <c r="I322" s="328">
        <f t="shared" si="265"/>
        <v>1.7849394754807353</v>
      </c>
      <c r="J322" s="328">
        <f t="shared" si="265"/>
        <v>1.5507648326090382</v>
      </c>
      <c r="K322" s="328">
        <f t="shared" si="265"/>
        <v>1.5998113922521113</v>
      </c>
      <c r="L322" s="328">
        <f t="shared" si="265"/>
        <v>1.6305362178713136</v>
      </c>
      <c r="M322" s="328">
        <f t="shared" si="265"/>
        <v>1.7671957962000724</v>
      </c>
      <c r="N322" s="328">
        <f t="shared" si="265"/>
        <v>1.5555641663456392</v>
      </c>
      <c r="O322" s="328">
        <f t="shared" si="265"/>
        <v>1.6756567120054624</v>
      </c>
      <c r="P322" s="328">
        <f t="shared" si="265"/>
        <v>1.6943867456789516</v>
      </c>
      <c r="Q322" s="328">
        <f t="shared" si="265"/>
        <v>1.7789811997675675</v>
      </c>
      <c r="R322" s="328">
        <f t="shared" si="265"/>
        <v>1.6057546334905723</v>
      </c>
      <c r="S322" s="328">
        <f t="shared" si="265"/>
        <v>1.6946990410778668</v>
      </c>
      <c r="T322" s="328">
        <f t="shared" si="265"/>
        <v>1.7374303840587719</v>
      </c>
      <c r="U322" s="328">
        <f t="shared" si="265"/>
        <v>1.6538025373588281</v>
      </c>
      <c r="V322" s="328">
        <f t="shared" si="265"/>
        <v>1.245331136090829</v>
      </c>
      <c r="W322" s="328">
        <f t="shared" si="265"/>
        <v>1.4929292389972959</v>
      </c>
      <c r="X322" s="328">
        <f t="shared" si="265"/>
        <v>1.558897176867539</v>
      </c>
      <c r="Y322" s="328">
        <f t="shared" si="265"/>
        <v>1.692860959899918</v>
      </c>
      <c r="Z322" s="328">
        <f t="shared" si="265"/>
        <v>1.2686613261663886</v>
      </c>
      <c r="AA322" s="328">
        <f t="shared" si="265"/>
        <v>1.5625378969792727</v>
      </c>
      <c r="AB322" s="328">
        <f t="shared" si="265"/>
        <v>1.5018501785767957</v>
      </c>
      <c r="AC322" s="328">
        <f t="shared" si="265"/>
        <v>1.7768486585339704</v>
      </c>
      <c r="AD322" s="328">
        <f t="shared" si="265"/>
        <v>1.2676225213851393</v>
      </c>
      <c r="AE322" s="328">
        <f t="shared" si="265"/>
        <v>1.535973020346443</v>
      </c>
      <c r="AF322" s="328">
        <f t="shared" si="265"/>
        <v>1.5227157918699026</v>
      </c>
      <c r="AG322" s="328">
        <f t="shared" si="265"/>
        <v>1.802082901809658</v>
      </c>
      <c r="AH322" s="328">
        <f t="shared" ref="AH322:AX322" si="266">100*AH223/AH$4</f>
        <v>1.3936589913147479</v>
      </c>
      <c r="AI322" s="328">
        <f t="shared" si="266"/>
        <v>1.5405264401518561</v>
      </c>
      <c r="AJ322" s="328">
        <f t="shared" si="266"/>
        <v>1.5795258243007126</v>
      </c>
      <c r="AK322" s="328">
        <f t="shared" si="266"/>
        <v>1.7158835780745947</v>
      </c>
      <c r="AL322" s="328">
        <f t="shared" si="266"/>
        <v>1.397963643168167</v>
      </c>
      <c r="AM322" s="328">
        <f t="shared" si="266"/>
        <v>1.5331071011003157</v>
      </c>
      <c r="AN322" s="328">
        <f t="shared" si="266"/>
        <v>1.5593260831667162</v>
      </c>
      <c r="AO322" s="328">
        <f t="shared" si="266"/>
        <v>1.708698696222642</v>
      </c>
      <c r="AP322" s="328">
        <f t="shared" si="266"/>
        <v>1.3647633589007317</v>
      </c>
      <c r="AQ322" s="328">
        <f t="shared" si="266"/>
        <v>1.5789878649340967</v>
      </c>
      <c r="AR322" s="328">
        <f t="shared" si="266"/>
        <v>1.4919841473293494</v>
      </c>
      <c r="AS322" s="328">
        <f t="shared" si="266"/>
        <v>1.7368814120131091</v>
      </c>
      <c r="AT322" s="328">
        <f t="shared" si="266"/>
        <v>1.300446174455322</v>
      </c>
      <c r="AU322" s="328">
        <f t="shared" si="266"/>
        <v>1.5946599888563648</v>
      </c>
      <c r="AV322" s="328">
        <f t="shared" si="266"/>
        <v>1.5768002916582893</v>
      </c>
      <c r="AW322" s="328">
        <f t="shared" si="266"/>
        <v>2.0427216282175511</v>
      </c>
      <c r="AX322" s="328">
        <f t="shared" si="266"/>
        <v>1.353497352206235</v>
      </c>
    </row>
    <row r="323" spans="1:50" x14ac:dyDescent="0.2">
      <c r="A323" s="11" t="s">
        <v>364</v>
      </c>
      <c r="B323" s="328">
        <f t="shared" ref="B323:AG323" si="267">100*B224/B$4</f>
        <v>2.6537645171292641</v>
      </c>
      <c r="C323" s="328">
        <f t="shared" si="267"/>
        <v>2.7274280306402772</v>
      </c>
      <c r="D323" s="328">
        <f t="shared" si="267"/>
        <v>2.6710996459573755</v>
      </c>
      <c r="E323" s="328">
        <f t="shared" si="267"/>
        <v>2.5073531082672438</v>
      </c>
      <c r="F323" s="328">
        <f t="shared" si="267"/>
        <v>2.6167454667915373</v>
      </c>
      <c r="G323" s="328">
        <f t="shared" si="267"/>
        <v>2.7661391303899618</v>
      </c>
      <c r="H323" s="328">
        <f t="shared" si="267"/>
        <v>2.7285644205818573</v>
      </c>
      <c r="I323" s="328">
        <f t="shared" si="267"/>
        <v>2.5134630105542066</v>
      </c>
      <c r="J323" s="328">
        <f t="shared" si="267"/>
        <v>2.7162705067719668</v>
      </c>
      <c r="K323" s="328">
        <f t="shared" si="267"/>
        <v>2.7944227151971268</v>
      </c>
      <c r="L323" s="328">
        <f t="shared" si="267"/>
        <v>2.6941848089558134</v>
      </c>
      <c r="M323" s="328">
        <f t="shared" si="267"/>
        <v>2.4452132224660494</v>
      </c>
      <c r="N323" s="328">
        <f t="shared" si="267"/>
        <v>2.1401324668055697</v>
      </c>
      <c r="O323" s="328">
        <f t="shared" si="267"/>
        <v>2.5112264395643402</v>
      </c>
      <c r="P323" s="328">
        <f t="shared" si="267"/>
        <v>2.4971032573472014</v>
      </c>
      <c r="Q323" s="328">
        <f t="shared" si="267"/>
        <v>2.5637969311529076</v>
      </c>
      <c r="R323" s="328">
        <f t="shared" si="267"/>
        <v>2.4380937718521798</v>
      </c>
      <c r="S323" s="328">
        <f t="shared" si="267"/>
        <v>2.6687775081951726</v>
      </c>
      <c r="T323" s="328">
        <f t="shared" si="267"/>
        <v>2.7632330480865308</v>
      </c>
      <c r="U323" s="328">
        <f t="shared" si="267"/>
        <v>2.5022336284242814</v>
      </c>
      <c r="V323" s="328">
        <f t="shared" si="267"/>
        <v>1.9525016918083422</v>
      </c>
      <c r="W323" s="328">
        <f t="shared" si="267"/>
        <v>2.7681700141023828</v>
      </c>
      <c r="X323" s="328">
        <f t="shared" si="267"/>
        <v>2.4807275864671339</v>
      </c>
      <c r="Y323" s="328">
        <f t="shared" si="267"/>
        <v>2.8592825247845015</v>
      </c>
      <c r="Z323" s="328">
        <f t="shared" si="267"/>
        <v>2.2082274777153255</v>
      </c>
      <c r="AA323" s="328">
        <f t="shared" si="267"/>
        <v>2.8954317414916151</v>
      </c>
      <c r="AB323" s="328">
        <f t="shared" si="267"/>
        <v>2.4737246631904304</v>
      </c>
      <c r="AC323" s="328">
        <f t="shared" si="267"/>
        <v>3.0662676161940068</v>
      </c>
      <c r="AD323" s="328">
        <f t="shared" si="267"/>
        <v>1.9402790256458504</v>
      </c>
      <c r="AE323" s="328">
        <f t="shared" si="267"/>
        <v>2.5366259996274758</v>
      </c>
      <c r="AF323" s="328">
        <f t="shared" si="267"/>
        <v>2.3832331195750451</v>
      </c>
      <c r="AG323" s="328">
        <f t="shared" si="267"/>
        <v>2.8348308737833618</v>
      </c>
      <c r="AH323" s="328">
        <f t="shared" ref="AH323:AX323" si="268">100*AH224/AH$4</f>
        <v>2.1824381596782434</v>
      </c>
      <c r="AI323" s="328">
        <f t="shared" si="268"/>
        <v>2.7202396416446093</v>
      </c>
      <c r="AJ323" s="328">
        <f t="shared" si="268"/>
        <v>2.6812663995341728</v>
      </c>
      <c r="AK323" s="328">
        <f t="shared" si="268"/>
        <v>2.7794162594331451</v>
      </c>
      <c r="AL323" s="328">
        <f t="shared" si="268"/>
        <v>2.4037824271177506</v>
      </c>
      <c r="AM323" s="328">
        <f t="shared" si="268"/>
        <v>2.8414734864092739</v>
      </c>
      <c r="AN323" s="328">
        <f t="shared" si="268"/>
        <v>2.7719406562260813</v>
      </c>
      <c r="AO323" s="328">
        <f t="shared" si="268"/>
        <v>2.8989808221837454</v>
      </c>
      <c r="AP323" s="328">
        <f t="shared" si="268"/>
        <v>2.419213995310189</v>
      </c>
      <c r="AQ323" s="328">
        <f t="shared" si="268"/>
        <v>2.980234946656426</v>
      </c>
      <c r="AR323" s="328">
        <f t="shared" si="268"/>
        <v>2.8293774873657109</v>
      </c>
      <c r="AS323" s="328">
        <f t="shared" si="268"/>
        <v>3.2345378113051932</v>
      </c>
      <c r="AT323" s="328">
        <f t="shared" si="268"/>
        <v>2.1264293353921069</v>
      </c>
      <c r="AU323" s="328">
        <f t="shared" si="268"/>
        <v>2.8178092359956519</v>
      </c>
      <c r="AV323" s="328">
        <f t="shared" si="268"/>
        <v>2.7137074826707477</v>
      </c>
      <c r="AW323" s="328">
        <f t="shared" si="268"/>
        <v>3.3219335257227667</v>
      </c>
      <c r="AX323" s="328">
        <f t="shared" si="268"/>
        <v>2.3529644109347818</v>
      </c>
    </row>
    <row r="324" spans="1:50" x14ac:dyDescent="0.2">
      <c r="A324" s="320" t="s">
        <v>923</v>
      </c>
      <c r="B324" s="329">
        <f t="shared" ref="B324:AG324" si="269">100*B225/B$4</f>
        <v>0</v>
      </c>
      <c r="C324" s="329">
        <f t="shared" si="269"/>
        <v>0</v>
      </c>
      <c r="D324" s="329">
        <f t="shared" si="269"/>
        <v>0</v>
      </c>
      <c r="E324" s="329">
        <f t="shared" si="269"/>
        <v>0</v>
      </c>
      <c r="F324" s="329">
        <f t="shared" si="269"/>
        <v>0</v>
      </c>
      <c r="G324" s="329">
        <f t="shared" si="269"/>
        <v>0</v>
      </c>
      <c r="H324" s="329">
        <f t="shared" si="269"/>
        <v>0</v>
      </c>
      <c r="I324" s="329">
        <f t="shared" si="269"/>
        <v>0</v>
      </c>
      <c r="J324" s="329">
        <f t="shared" si="269"/>
        <v>0</v>
      </c>
      <c r="K324" s="329">
        <f t="shared" si="269"/>
        <v>0</v>
      </c>
      <c r="L324" s="329">
        <f t="shared" si="269"/>
        <v>0</v>
      </c>
      <c r="M324" s="329">
        <f t="shared" si="269"/>
        <v>0</v>
      </c>
      <c r="N324" s="329">
        <f t="shared" si="269"/>
        <v>0</v>
      </c>
      <c r="O324" s="329">
        <f t="shared" si="269"/>
        <v>0</v>
      </c>
      <c r="P324" s="329">
        <f t="shared" si="269"/>
        <v>0</v>
      </c>
      <c r="Q324" s="329">
        <f t="shared" si="269"/>
        <v>0</v>
      </c>
      <c r="R324" s="329">
        <f t="shared" si="269"/>
        <v>0</v>
      </c>
      <c r="S324" s="329">
        <f t="shared" si="269"/>
        <v>0</v>
      </c>
      <c r="T324" s="329">
        <f t="shared" si="269"/>
        <v>0</v>
      </c>
      <c r="U324" s="329">
        <f t="shared" si="269"/>
        <v>0</v>
      </c>
      <c r="V324" s="329">
        <f t="shared" si="269"/>
        <v>0</v>
      </c>
      <c r="W324" s="329">
        <f t="shared" si="269"/>
        <v>0</v>
      </c>
      <c r="X324" s="329">
        <f t="shared" si="269"/>
        <v>0</v>
      </c>
      <c r="Y324" s="329">
        <f t="shared" si="269"/>
        <v>0</v>
      </c>
      <c r="Z324" s="329">
        <f t="shared" si="269"/>
        <v>0</v>
      </c>
      <c r="AA324" s="329">
        <f t="shared" si="269"/>
        <v>0</v>
      </c>
      <c r="AB324" s="329">
        <f t="shared" si="269"/>
        <v>0</v>
      </c>
      <c r="AC324" s="329">
        <f t="shared" si="269"/>
        <v>0</v>
      </c>
      <c r="AD324" s="329">
        <f t="shared" si="269"/>
        <v>0</v>
      </c>
      <c r="AE324" s="329">
        <f t="shared" si="269"/>
        <v>0</v>
      </c>
      <c r="AF324" s="329">
        <f t="shared" si="269"/>
        <v>0</v>
      </c>
      <c r="AG324" s="329">
        <f t="shared" si="269"/>
        <v>0</v>
      </c>
      <c r="AH324" s="329">
        <f t="shared" ref="AH324:AX324" si="270">100*AH225/AH$4</f>
        <v>0</v>
      </c>
      <c r="AI324" s="329">
        <f t="shared" si="270"/>
        <v>0</v>
      </c>
      <c r="AJ324" s="329">
        <f t="shared" si="270"/>
        <v>0</v>
      </c>
      <c r="AK324" s="329">
        <f t="shared" si="270"/>
        <v>0</v>
      </c>
      <c r="AL324" s="329">
        <f t="shared" si="270"/>
        <v>0</v>
      </c>
      <c r="AM324" s="329">
        <f t="shared" si="270"/>
        <v>0</v>
      </c>
      <c r="AN324" s="329">
        <f t="shared" si="270"/>
        <v>0</v>
      </c>
      <c r="AO324" s="329">
        <f t="shared" si="270"/>
        <v>0</v>
      </c>
      <c r="AP324" s="329">
        <f t="shared" si="270"/>
        <v>0</v>
      </c>
      <c r="AQ324" s="329">
        <f t="shared" si="270"/>
        <v>0</v>
      </c>
      <c r="AR324" s="329">
        <f t="shared" si="270"/>
        <v>0</v>
      </c>
      <c r="AS324" s="329">
        <f t="shared" si="270"/>
        <v>0</v>
      </c>
      <c r="AT324" s="329">
        <f t="shared" si="270"/>
        <v>0</v>
      </c>
      <c r="AU324" s="329">
        <f t="shared" si="270"/>
        <v>0</v>
      </c>
      <c r="AV324" s="329">
        <f t="shared" si="270"/>
        <v>0</v>
      </c>
      <c r="AW324" s="329">
        <f t="shared" si="270"/>
        <v>0</v>
      </c>
      <c r="AX324" s="329">
        <f t="shared" si="270"/>
        <v>0</v>
      </c>
    </row>
    <row r="325" spans="1:50" x14ac:dyDescent="0.2">
      <c r="A325" s="318" t="s">
        <v>578</v>
      </c>
      <c r="B325" s="324">
        <f t="shared" ref="B325:AG325" si="271">100*B226/B$4</f>
        <v>14.521963655981654</v>
      </c>
      <c r="C325" s="324">
        <f t="shared" si="271"/>
        <v>13.164458313314725</v>
      </c>
      <c r="D325" s="324">
        <f t="shared" si="271"/>
        <v>13.955311520800116</v>
      </c>
      <c r="E325" s="324">
        <f t="shared" si="271"/>
        <v>12.956608633135607</v>
      </c>
      <c r="F325" s="324">
        <f t="shared" si="271"/>
        <v>12.987577609644145</v>
      </c>
      <c r="G325" s="324">
        <f t="shared" si="271"/>
        <v>13.819838591633903</v>
      </c>
      <c r="H325" s="324">
        <f t="shared" si="271"/>
        <v>14.042071014292716</v>
      </c>
      <c r="I325" s="324">
        <f t="shared" si="271"/>
        <v>13.038868130634883</v>
      </c>
      <c r="J325" s="324">
        <f t="shared" si="271"/>
        <v>13.917247060348918</v>
      </c>
      <c r="K325" s="324">
        <f t="shared" si="271"/>
        <v>13.754246742561667</v>
      </c>
      <c r="L325" s="324">
        <f t="shared" si="271"/>
        <v>14.346208688165818</v>
      </c>
      <c r="M325" s="324">
        <f t="shared" si="271"/>
        <v>13.378621574739006</v>
      </c>
      <c r="N325" s="324">
        <f t="shared" si="271"/>
        <v>14.472867995451763</v>
      </c>
      <c r="O325" s="324">
        <f t="shared" si="271"/>
        <v>13.757899386286638</v>
      </c>
      <c r="P325" s="324">
        <f t="shared" si="271"/>
        <v>14.540431833802902</v>
      </c>
      <c r="Q325" s="324">
        <f t="shared" si="271"/>
        <v>13.75055603782517</v>
      </c>
      <c r="R325" s="324">
        <f t="shared" si="271"/>
        <v>13.746760932437812</v>
      </c>
      <c r="S325" s="324">
        <f t="shared" si="271"/>
        <v>13.816642977009526</v>
      </c>
      <c r="T325" s="324">
        <f t="shared" si="271"/>
        <v>15.535000367867209</v>
      </c>
      <c r="U325" s="324">
        <f t="shared" si="271"/>
        <v>15.304236202458737</v>
      </c>
      <c r="V325" s="324">
        <f t="shared" si="271"/>
        <v>14.468276989229411</v>
      </c>
      <c r="W325" s="324">
        <f t="shared" si="271"/>
        <v>15.332633779870813</v>
      </c>
      <c r="X325" s="324">
        <f t="shared" si="271"/>
        <v>15.11221428860302</v>
      </c>
      <c r="Y325" s="324">
        <f t="shared" si="271"/>
        <v>17.511036671317605</v>
      </c>
      <c r="Z325" s="324">
        <f t="shared" si="271"/>
        <v>16.242828814530039</v>
      </c>
      <c r="AA325" s="324">
        <f t="shared" si="271"/>
        <v>15.869149978420307</v>
      </c>
      <c r="AB325" s="324">
        <f t="shared" si="271"/>
        <v>16.734254334255972</v>
      </c>
      <c r="AC325" s="324">
        <f t="shared" si="271"/>
        <v>18.934829778163159</v>
      </c>
      <c r="AD325" s="324">
        <f t="shared" si="271"/>
        <v>17.517139135576269</v>
      </c>
      <c r="AE325" s="324">
        <f t="shared" si="271"/>
        <v>19.526026608316041</v>
      </c>
      <c r="AF325" s="324">
        <f t="shared" si="271"/>
        <v>17.950350879279188</v>
      </c>
      <c r="AG325" s="324">
        <f t="shared" si="271"/>
        <v>17.974884513955246</v>
      </c>
      <c r="AH325" s="324">
        <f t="shared" ref="AH325:AX325" si="272">100*AH226/AH$4</f>
        <v>17.131129312530135</v>
      </c>
      <c r="AI325" s="324">
        <f t="shared" si="272"/>
        <v>16.75508375881105</v>
      </c>
      <c r="AJ325" s="324">
        <f t="shared" si="272"/>
        <v>18.11103402662042</v>
      </c>
      <c r="AK325" s="324">
        <f t="shared" si="272"/>
        <v>15.844281627977683</v>
      </c>
      <c r="AL325" s="324">
        <f t="shared" si="272"/>
        <v>17.348424425543467</v>
      </c>
      <c r="AM325" s="324">
        <f t="shared" si="272"/>
        <v>16.578842178386115</v>
      </c>
      <c r="AN325" s="324">
        <f t="shared" si="272"/>
        <v>18.150322086905199</v>
      </c>
      <c r="AO325" s="324">
        <f t="shared" si="272"/>
        <v>19.376303613106138</v>
      </c>
      <c r="AP325" s="324">
        <f t="shared" si="272"/>
        <v>17.401315570652251</v>
      </c>
      <c r="AQ325" s="324">
        <f t="shared" si="272"/>
        <v>30.962585108326074</v>
      </c>
      <c r="AR325" s="324">
        <f t="shared" si="272"/>
        <v>23.759247038413726</v>
      </c>
      <c r="AS325" s="324">
        <f t="shared" si="272"/>
        <v>20.457632934522209</v>
      </c>
      <c r="AT325" s="324">
        <f t="shared" si="272"/>
        <v>15.758496188718786</v>
      </c>
      <c r="AU325" s="324">
        <f t="shared" si="272"/>
        <v>18.829684466363474</v>
      </c>
      <c r="AV325" s="324">
        <f t="shared" si="272"/>
        <v>16.663944209953375</v>
      </c>
      <c r="AW325" s="324">
        <f t="shared" si="272"/>
        <v>15.663315901134839</v>
      </c>
      <c r="AX325" s="324">
        <f t="shared" si="272"/>
        <v>16.886363916398622</v>
      </c>
    </row>
    <row r="326" spans="1:50" x14ac:dyDescent="0.2">
      <c r="A326" s="11" t="s">
        <v>241</v>
      </c>
      <c r="B326" s="328">
        <f t="shared" ref="B326:AG326" si="273">100*B227/B$4</f>
        <v>10.793870649836697</v>
      </c>
      <c r="C326" s="328">
        <f t="shared" si="273"/>
        <v>9.7643151781419171</v>
      </c>
      <c r="D326" s="328">
        <f t="shared" si="273"/>
        <v>10.627797406548023</v>
      </c>
      <c r="E326" s="328">
        <f t="shared" si="273"/>
        <v>9.3678630894210162</v>
      </c>
      <c r="F326" s="328">
        <f t="shared" si="273"/>
        <v>9.403153377168822</v>
      </c>
      <c r="G326" s="328">
        <f t="shared" si="273"/>
        <v>10.374830914779615</v>
      </c>
      <c r="H326" s="328">
        <f t="shared" si="273"/>
        <v>10.603522408209676</v>
      </c>
      <c r="I326" s="328">
        <f t="shared" si="273"/>
        <v>9.3733788811907957</v>
      </c>
      <c r="J326" s="328">
        <f t="shared" si="273"/>
        <v>10.219895004029913</v>
      </c>
      <c r="K326" s="328">
        <f t="shared" si="273"/>
        <v>10.045507688961655</v>
      </c>
      <c r="L326" s="328">
        <f t="shared" si="273"/>
        <v>10.705134217260955</v>
      </c>
      <c r="M326" s="328">
        <f t="shared" si="273"/>
        <v>9.5816455266834257</v>
      </c>
      <c r="N326" s="328">
        <f t="shared" si="273"/>
        <v>10.714993677148803</v>
      </c>
      <c r="O326" s="328">
        <f t="shared" si="273"/>
        <v>10.022383091851593</v>
      </c>
      <c r="P326" s="328">
        <f t="shared" si="273"/>
        <v>10.866146826552294</v>
      </c>
      <c r="Q326" s="328">
        <f t="shared" si="273"/>
        <v>9.8047211689101417</v>
      </c>
      <c r="R326" s="328">
        <f t="shared" si="273"/>
        <v>9.6782111281653318</v>
      </c>
      <c r="S326" s="328">
        <f t="shared" si="273"/>
        <v>9.8772704100420707</v>
      </c>
      <c r="T326" s="328">
        <f t="shared" si="273"/>
        <v>11.466808570028345</v>
      </c>
      <c r="U326" s="328">
        <f t="shared" si="273"/>
        <v>11.297629404169129</v>
      </c>
      <c r="V326" s="328">
        <f t="shared" si="273"/>
        <v>10.243351032755259</v>
      </c>
      <c r="W326" s="328">
        <f t="shared" si="273"/>
        <v>10.710217743679493</v>
      </c>
      <c r="X326" s="328">
        <f t="shared" si="273"/>
        <v>10.567389224411372</v>
      </c>
      <c r="Y326" s="328">
        <f t="shared" si="273"/>
        <v>12.682603874291619</v>
      </c>
      <c r="Z326" s="328">
        <f t="shared" si="273"/>
        <v>11.64849703171712</v>
      </c>
      <c r="AA326" s="328">
        <f t="shared" si="273"/>
        <v>11.260544616806092</v>
      </c>
      <c r="AB326" s="328">
        <f t="shared" si="273"/>
        <v>12.418748241898586</v>
      </c>
      <c r="AC326" s="328">
        <f t="shared" si="273"/>
        <v>13.855886312673402</v>
      </c>
      <c r="AD326" s="328">
        <f t="shared" si="273"/>
        <v>12.025243285717893</v>
      </c>
      <c r="AE326" s="328">
        <f t="shared" si="273"/>
        <v>12.628608152953896</v>
      </c>
      <c r="AF326" s="328">
        <f t="shared" si="273"/>
        <v>12.768003908823284</v>
      </c>
      <c r="AG326" s="328">
        <f t="shared" si="273"/>
        <v>12.621707366906746</v>
      </c>
      <c r="AH326" s="328">
        <f t="shared" ref="AH326:AX326" si="274">100*AH227/AH$4</f>
        <v>12.328146497717322</v>
      </c>
      <c r="AI326" s="328">
        <f t="shared" si="274"/>
        <v>12.105181916543005</v>
      </c>
      <c r="AJ326" s="328">
        <f t="shared" si="274"/>
        <v>12.47917506509936</v>
      </c>
      <c r="AK326" s="328">
        <f t="shared" si="274"/>
        <v>11.134149146303137</v>
      </c>
      <c r="AL326" s="328">
        <f t="shared" si="274"/>
        <v>12.406357819958018</v>
      </c>
      <c r="AM326" s="328">
        <f t="shared" si="274"/>
        <v>11.807498195586962</v>
      </c>
      <c r="AN326" s="328">
        <f t="shared" si="274"/>
        <v>12.803519387729018</v>
      </c>
      <c r="AO326" s="328">
        <f t="shared" si="274"/>
        <v>12.742082287773156</v>
      </c>
      <c r="AP326" s="328">
        <f t="shared" si="274"/>
        <v>12.106491304048088</v>
      </c>
      <c r="AQ326" s="328">
        <f t="shared" si="274"/>
        <v>24.748014004165466</v>
      </c>
      <c r="AR326" s="328">
        <f t="shared" si="274"/>
        <v>18.383224533936808</v>
      </c>
      <c r="AS326" s="328">
        <f t="shared" si="274"/>
        <v>14.556238544031018</v>
      </c>
      <c r="AT326" s="328">
        <f t="shared" si="274"/>
        <v>11.490545872441462</v>
      </c>
      <c r="AU326" s="328">
        <f t="shared" si="274"/>
        <v>14.583655147152882</v>
      </c>
      <c r="AV326" s="328">
        <f t="shared" si="274"/>
        <v>12.533055327969583</v>
      </c>
      <c r="AW326" s="328">
        <f t="shared" si="274"/>
        <v>10.93774048365149</v>
      </c>
      <c r="AX326" s="328">
        <f t="shared" si="274"/>
        <v>12.727990287918729</v>
      </c>
    </row>
    <row r="327" spans="1:50" x14ac:dyDescent="0.2">
      <c r="A327" s="11" t="s">
        <v>916</v>
      </c>
      <c r="B327" s="328">
        <f t="shared" ref="B327:AG327" si="275">100*B228/B$4</f>
        <v>1.2741526519307358</v>
      </c>
      <c r="C327" s="328">
        <f t="shared" si="275"/>
        <v>1.2685147887775876</v>
      </c>
      <c r="D327" s="328">
        <f t="shared" si="275"/>
        <v>1.3382154535007897</v>
      </c>
      <c r="E327" s="328">
        <f t="shared" si="275"/>
        <v>1.2241695224442015</v>
      </c>
      <c r="F327" s="328">
        <f t="shared" si="275"/>
        <v>1.2665260404140042</v>
      </c>
      <c r="G327" s="328">
        <f t="shared" si="275"/>
        <v>1.2973935847880886</v>
      </c>
      <c r="H327" s="328">
        <f t="shared" si="275"/>
        <v>1.342607414984833</v>
      </c>
      <c r="I327" s="328">
        <f t="shared" si="275"/>
        <v>1.277232260197549</v>
      </c>
      <c r="J327" s="328">
        <f t="shared" si="275"/>
        <v>1.3348923165829421</v>
      </c>
      <c r="K327" s="328">
        <f t="shared" si="275"/>
        <v>1.3638931004584205</v>
      </c>
      <c r="L327" s="328">
        <f t="shared" si="275"/>
        <v>1.3601697507469341</v>
      </c>
      <c r="M327" s="328">
        <f t="shared" si="275"/>
        <v>1.3666072719876723</v>
      </c>
      <c r="N327" s="328">
        <f t="shared" si="275"/>
        <v>1.382898338818753</v>
      </c>
      <c r="O327" s="328">
        <f t="shared" si="275"/>
        <v>1.4749865575003744</v>
      </c>
      <c r="P327" s="328">
        <f t="shared" si="275"/>
        <v>1.4836729889189044</v>
      </c>
      <c r="Q327" s="328">
        <f t="shared" si="275"/>
        <v>1.4166463470819683</v>
      </c>
      <c r="R327" s="328">
        <f t="shared" si="275"/>
        <v>1.4277634052946795</v>
      </c>
      <c r="S327" s="328">
        <f t="shared" si="275"/>
        <v>1.4830102314792706</v>
      </c>
      <c r="T327" s="328">
        <f t="shared" si="275"/>
        <v>1.5431762134009006</v>
      </c>
      <c r="U327" s="328">
        <f t="shared" si="275"/>
        <v>1.5250849315934354</v>
      </c>
      <c r="V327" s="328">
        <f t="shared" si="275"/>
        <v>1.7158350729190954</v>
      </c>
      <c r="W327" s="328">
        <f t="shared" si="275"/>
        <v>1.9068978549238487</v>
      </c>
      <c r="X327" s="328">
        <f t="shared" si="275"/>
        <v>1.910885715567564</v>
      </c>
      <c r="Y327" s="328">
        <f t="shared" si="275"/>
        <v>1.8857037959818721</v>
      </c>
      <c r="Z327" s="328">
        <f t="shared" si="275"/>
        <v>1.6978465326585508</v>
      </c>
      <c r="AA327" s="328">
        <f t="shared" si="275"/>
        <v>1.7949897435573887</v>
      </c>
      <c r="AB327" s="328">
        <f t="shared" si="275"/>
        <v>1.6867558655326191</v>
      </c>
      <c r="AC327" s="328">
        <f t="shared" si="275"/>
        <v>1.7565705961030389</v>
      </c>
      <c r="AD327" s="328">
        <f t="shared" si="275"/>
        <v>2.4740037981499419</v>
      </c>
      <c r="AE327" s="328">
        <f t="shared" si="275"/>
        <v>4.1186092679538655</v>
      </c>
      <c r="AF327" s="328">
        <f t="shared" si="275"/>
        <v>2.2712005780791884</v>
      </c>
      <c r="AG327" s="328">
        <f t="shared" si="275"/>
        <v>1.9649418025561876</v>
      </c>
      <c r="AH327" s="328">
        <f t="shared" ref="AH327:AX327" si="276">100*AH228/AH$4</f>
        <v>1.6826768723479384</v>
      </c>
      <c r="AI327" s="328">
        <f t="shared" si="276"/>
        <v>1.6284967406974789</v>
      </c>
      <c r="AJ327" s="328">
        <f t="shared" si="276"/>
        <v>2.6515475257512664</v>
      </c>
      <c r="AK327" s="328">
        <f t="shared" si="276"/>
        <v>1.2636890835066323</v>
      </c>
      <c r="AL327" s="328">
        <f t="shared" si="276"/>
        <v>1.7022543876638965</v>
      </c>
      <c r="AM327" s="328">
        <f t="shared" si="276"/>
        <v>1.6459477382209715</v>
      </c>
      <c r="AN327" s="328">
        <f t="shared" si="276"/>
        <v>2.2857462840977441</v>
      </c>
      <c r="AO327" s="328">
        <f t="shared" si="276"/>
        <v>3.0947914894340989</v>
      </c>
      <c r="AP327" s="328">
        <f t="shared" si="276"/>
        <v>2.2663407617571516</v>
      </c>
      <c r="AQ327" s="328">
        <f t="shared" si="276"/>
        <v>2.7964500817952378</v>
      </c>
      <c r="AR327" s="328">
        <f t="shared" si="276"/>
        <v>2.3065186474332569</v>
      </c>
      <c r="AS327" s="328">
        <f t="shared" si="276"/>
        <v>2.1570402687111838</v>
      </c>
      <c r="AT327" s="328">
        <f t="shared" si="276"/>
        <v>1.4884981286823775</v>
      </c>
      <c r="AU327" s="328">
        <f t="shared" si="276"/>
        <v>1.3666492946669693</v>
      </c>
      <c r="AV327" s="328">
        <f t="shared" si="276"/>
        <v>1.343644114301966</v>
      </c>
      <c r="AW327" s="328">
        <f t="shared" si="276"/>
        <v>1.3273274829385213</v>
      </c>
      <c r="AX327" s="328">
        <f t="shared" si="276"/>
        <v>1.4326302673814315</v>
      </c>
    </row>
    <row r="328" spans="1:50" x14ac:dyDescent="0.2">
      <c r="A328" s="11" t="s">
        <v>363</v>
      </c>
      <c r="B328" s="328">
        <f t="shared" ref="B328:AG328" si="277">100*B229/B$4</f>
        <v>1.9882086050114878</v>
      </c>
      <c r="C328" s="328">
        <f t="shared" si="277"/>
        <v>1.7178626025748926</v>
      </c>
      <c r="D328" s="328">
        <f t="shared" si="277"/>
        <v>1.5946458406783899</v>
      </c>
      <c r="E328" s="328">
        <f t="shared" si="277"/>
        <v>1.9744448325672996</v>
      </c>
      <c r="F328" s="328">
        <f t="shared" si="277"/>
        <v>1.8562842266735848</v>
      </c>
      <c r="G328" s="328">
        <f t="shared" si="277"/>
        <v>1.7367401122318322</v>
      </c>
      <c r="H328" s="328">
        <f t="shared" si="277"/>
        <v>1.6885261032315415</v>
      </c>
      <c r="I328" s="328">
        <f t="shared" si="277"/>
        <v>1.977143650520268</v>
      </c>
      <c r="J328" s="328">
        <f t="shared" si="277"/>
        <v>1.8791789679831561</v>
      </c>
      <c r="K328" s="328">
        <f t="shared" si="277"/>
        <v>1.8952827813912718</v>
      </c>
      <c r="L328" s="328">
        <f t="shared" si="277"/>
        <v>1.8523552651103541</v>
      </c>
      <c r="M328" s="328">
        <f t="shared" si="277"/>
        <v>2.0048377519429916</v>
      </c>
      <c r="N328" s="328">
        <f t="shared" si="277"/>
        <v>1.9070379414005436</v>
      </c>
      <c r="O328" s="328">
        <f t="shared" si="277"/>
        <v>1.8208903651282327</v>
      </c>
      <c r="P328" s="328">
        <f t="shared" si="277"/>
        <v>1.7553303807803264</v>
      </c>
      <c r="Q328" s="328">
        <f t="shared" si="277"/>
        <v>2.0877040033842862</v>
      </c>
      <c r="R328" s="328">
        <f t="shared" si="277"/>
        <v>2.1032187923530721</v>
      </c>
      <c r="S328" s="328">
        <f t="shared" si="277"/>
        <v>1.9562300650801634</v>
      </c>
      <c r="T328" s="328">
        <f t="shared" si="277"/>
        <v>2.0262838133283774</v>
      </c>
      <c r="U328" s="328">
        <f t="shared" si="277"/>
        <v>1.9857143165275797</v>
      </c>
      <c r="V328" s="328">
        <f t="shared" si="277"/>
        <v>2.0278645531593473</v>
      </c>
      <c r="W328" s="328">
        <f t="shared" si="277"/>
        <v>2.1479106313635024</v>
      </c>
      <c r="X328" s="328">
        <f t="shared" si="277"/>
        <v>2.1350864009232202</v>
      </c>
      <c r="Y328" s="328">
        <f t="shared" si="277"/>
        <v>2.2869813527359546</v>
      </c>
      <c r="Z328" s="328">
        <f t="shared" si="277"/>
        <v>2.322422352916266</v>
      </c>
      <c r="AA328" s="328">
        <f t="shared" si="277"/>
        <v>2.2293791420784514</v>
      </c>
      <c r="AB328" s="328">
        <f t="shared" si="277"/>
        <v>2.1029297845880897</v>
      </c>
      <c r="AC328" s="328">
        <f t="shared" si="277"/>
        <v>2.5580337113919662</v>
      </c>
      <c r="AD328" s="328">
        <f t="shared" si="277"/>
        <v>2.4091554201847418</v>
      </c>
      <c r="AE328" s="328">
        <f t="shared" si="277"/>
        <v>2.1432710334328258</v>
      </c>
      <c r="AF328" s="328">
        <f t="shared" si="277"/>
        <v>2.28582059685177</v>
      </c>
      <c r="AG328" s="328">
        <f t="shared" si="277"/>
        <v>2.5965483989468701</v>
      </c>
      <c r="AH328" s="328">
        <f t="shared" ref="AH328:AX328" si="278">100*AH229/AH$4</f>
        <v>2.4376635498278696</v>
      </c>
      <c r="AI328" s="328">
        <f t="shared" si="278"/>
        <v>2.340899503600161</v>
      </c>
      <c r="AJ328" s="328">
        <f t="shared" si="278"/>
        <v>2.3195940309429783</v>
      </c>
      <c r="AK328" s="328">
        <f t="shared" si="278"/>
        <v>2.6521659194956344</v>
      </c>
      <c r="AL328" s="328">
        <f t="shared" si="278"/>
        <v>2.5089139234717233</v>
      </c>
      <c r="AM328" s="328">
        <f t="shared" si="278"/>
        <v>2.3903836739550659</v>
      </c>
      <c r="AN328" s="328">
        <f t="shared" si="278"/>
        <v>2.3496903792442274</v>
      </c>
      <c r="AO328" s="328">
        <f t="shared" si="278"/>
        <v>2.7099799095785211</v>
      </c>
      <c r="AP328" s="328">
        <f t="shared" si="278"/>
        <v>2.2493374870743796</v>
      </c>
      <c r="AQ328" s="328">
        <f t="shared" si="278"/>
        <v>2.605585255241841</v>
      </c>
      <c r="AR328" s="328">
        <f t="shared" si="278"/>
        <v>2.3142111466753552</v>
      </c>
      <c r="AS328" s="328">
        <f t="shared" si="278"/>
        <v>2.834206723391365</v>
      </c>
      <c r="AT328" s="328">
        <f t="shared" si="278"/>
        <v>2.1169380674906857</v>
      </c>
      <c r="AU328" s="328">
        <f t="shared" si="278"/>
        <v>2.1850632090948889</v>
      </c>
      <c r="AV328" s="328">
        <f t="shared" si="278"/>
        <v>2.1324765396557241</v>
      </c>
      <c r="AW328" s="328">
        <f t="shared" si="278"/>
        <v>2.5448101218935415</v>
      </c>
      <c r="AX328" s="328">
        <f t="shared" si="278"/>
        <v>2.0383910259875262</v>
      </c>
    </row>
    <row r="329" spans="1:50" x14ac:dyDescent="0.2">
      <c r="A329" s="11" t="s">
        <v>364</v>
      </c>
      <c r="B329" s="328">
        <f t="shared" ref="B329:AG329" si="279">100*B230/B$4</f>
        <v>0.46573174920273286</v>
      </c>
      <c r="C329" s="328">
        <f t="shared" si="279"/>
        <v>0.41376574382032943</v>
      </c>
      <c r="D329" s="328">
        <f t="shared" si="279"/>
        <v>0.39465282007291241</v>
      </c>
      <c r="E329" s="328">
        <f t="shared" si="279"/>
        <v>0.39013118870308827</v>
      </c>
      <c r="F329" s="328">
        <f t="shared" si="279"/>
        <v>0.46161396538773275</v>
      </c>
      <c r="G329" s="328">
        <f t="shared" si="279"/>
        <v>0.41087397983436819</v>
      </c>
      <c r="H329" s="328">
        <f t="shared" si="279"/>
        <v>0.40741508786666664</v>
      </c>
      <c r="I329" s="328">
        <f t="shared" si="279"/>
        <v>0.41111333872627076</v>
      </c>
      <c r="J329" s="328">
        <f t="shared" si="279"/>
        <v>0.48328077175290496</v>
      </c>
      <c r="K329" s="328">
        <f t="shared" si="279"/>
        <v>0.4495631717503219</v>
      </c>
      <c r="L329" s="328">
        <f t="shared" si="279"/>
        <v>0.4285494550475758</v>
      </c>
      <c r="M329" s="328">
        <f t="shared" si="279"/>
        <v>0.42553102412491678</v>
      </c>
      <c r="N329" s="328">
        <f t="shared" si="279"/>
        <v>0.46793803808366313</v>
      </c>
      <c r="O329" s="328">
        <f t="shared" si="279"/>
        <v>0.43963937180643942</v>
      </c>
      <c r="P329" s="328">
        <f t="shared" si="279"/>
        <v>0.43528163755137833</v>
      </c>
      <c r="Q329" s="328">
        <f t="shared" si="279"/>
        <v>0.44148451844877556</v>
      </c>
      <c r="R329" s="328">
        <f t="shared" si="279"/>
        <v>0.53756760662472969</v>
      </c>
      <c r="S329" s="328">
        <f t="shared" si="279"/>
        <v>0.500132270408019</v>
      </c>
      <c r="T329" s="328">
        <f t="shared" si="279"/>
        <v>0.49873177110958489</v>
      </c>
      <c r="U329" s="328">
        <f t="shared" si="279"/>
        <v>0.4958075501685944</v>
      </c>
      <c r="V329" s="328">
        <f t="shared" si="279"/>
        <v>0.48122633039571111</v>
      </c>
      <c r="W329" s="328">
        <f t="shared" si="279"/>
        <v>0.56760754990396733</v>
      </c>
      <c r="X329" s="328">
        <f t="shared" si="279"/>
        <v>0.49885294770086686</v>
      </c>
      <c r="Y329" s="328">
        <f t="shared" si="279"/>
        <v>0.65574764830816101</v>
      </c>
      <c r="Z329" s="328">
        <f t="shared" si="279"/>
        <v>0.57406289723810111</v>
      </c>
      <c r="AA329" s="328">
        <f t="shared" si="279"/>
        <v>0.58423647597837514</v>
      </c>
      <c r="AB329" s="328">
        <f t="shared" si="279"/>
        <v>0.52582044223668167</v>
      </c>
      <c r="AC329" s="328">
        <f t="shared" si="279"/>
        <v>0.76433915799475238</v>
      </c>
      <c r="AD329" s="328">
        <f t="shared" si="279"/>
        <v>0.60873663152369017</v>
      </c>
      <c r="AE329" s="328">
        <f t="shared" si="279"/>
        <v>0.6355381539754511</v>
      </c>
      <c r="AF329" s="328">
        <f t="shared" si="279"/>
        <v>0.62532579552494705</v>
      </c>
      <c r="AG329" s="328">
        <f t="shared" si="279"/>
        <v>0.7916869455454435</v>
      </c>
      <c r="AH329" s="328">
        <f t="shared" ref="AH329:AX329" si="280">100*AH230/AH$4</f>
        <v>0.68264239263700544</v>
      </c>
      <c r="AI329" s="328">
        <f t="shared" si="280"/>
        <v>0.68050559797040722</v>
      </c>
      <c r="AJ329" s="328">
        <f t="shared" si="280"/>
        <v>0.66071740482681363</v>
      </c>
      <c r="AK329" s="328">
        <f t="shared" si="280"/>
        <v>0.79427747867227905</v>
      </c>
      <c r="AL329" s="328">
        <f t="shared" si="280"/>
        <v>0.73089829444982823</v>
      </c>
      <c r="AM329" s="328">
        <f t="shared" si="280"/>
        <v>0.73501257062311298</v>
      </c>
      <c r="AN329" s="328">
        <f t="shared" si="280"/>
        <v>0.71136603583420666</v>
      </c>
      <c r="AO329" s="328">
        <f t="shared" si="280"/>
        <v>0.82944992632036008</v>
      </c>
      <c r="AP329" s="328">
        <f t="shared" si="280"/>
        <v>0.77914601777262782</v>
      </c>
      <c r="AQ329" s="328">
        <f t="shared" si="280"/>
        <v>0.81253576712353504</v>
      </c>
      <c r="AR329" s="328">
        <f t="shared" si="280"/>
        <v>0.75529271036830603</v>
      </c>
      <c r="AS329" s="328">
        <f t="shared" si="280"/>
        <v>0.91014739838864234</v>
      </c>
      <c r="AT329" s="328">
        <f t="shared" si="280"/>
        <v>0.66251412010426169</v>
      </c>
      <c r="AU329" s="328">
        <f t="shared" si="280"/>
        <v>0.69431681544873114</v>
      </c>
      <c r="AV329" s="328">
        <f t="shared" si="280"/>
        <v>0.65476822802610168</v>
      </c>
      <c r="AW329" s="328">
        <f t="shared" si="280"/>
        <v>0.8534378126512846</v>
      </c>
      <c r="AX329" s="328">
        <f t="shared" si="280"/>
        <v>0.68735233511093263</v>
      </c>
    </row>
    <row r="330" spans="1:50" x14ac:dyDescent="0.2">
      <c r="A330" s="320" t="s">
        <v>923</v>
      </c>
      <c r="B330" s="329">
        <f t="shared" ref="B330:AG330" si="281">100*B231/B$4</f>
        <v>0</v>
      </c>
      <c r="C330" s="329">
        <f t="shared" si="281"/>
        <v>0</v>
      </c>
      <c r="D330" s="329">
        <f t="shared" si="281"/>
        <v>0</v>
      </c>
      <c r="E330" s="329">
        <f t="shared" si="281"/>
        <v>0</v>
      </c>
      <c r="F330" s="329">
        <f t="shared" si="281"/>
        <v>0</v>
      </c>
      <c r="G330" s="329">
        <f t="shared" si="281"/>
        <v>0</v>
      </c>
      <c r="H330" s="329">
        <f t="shared" si="281"/>
        <v>0</v>
      </c>
      <c r="I330" s="329">
        <f t="shared" si="281"/>
        <v>0</v>
      </c>
      <c r="J330" s="329">
        <f t="shared" si="281"/>
        <v>0</v>
      </c>
      <c r="K330" s="329">
        <f t="shared" si="281"/>
        <v>0</v>
      </c>
      <c r="L330" s="329">
        <f t="shared" si="281"/>
        <v>0</v>
      </c>
      <c r="M330" s="329">
        <f t="shared" si="281"/>
        <v>0</v>
      </c>
      <c r="N330" s="329">
        <f t="shared" si="281"/>
        <v>0</v>
      </c>
      <c r="O330" s="329">
        <f t="shared" si="281"/>
        <v>0</v>
      </c>
      <c r="P330" s="329">
        <f t="shared" si="281"/>
        <v>0</v>
      </c>
      <c r="Q330" s="329">
        <f t="shared" si="281"/>
        <v>0</v>
      </c>
      <c r="R330" s="329">
        <f t="shared" si="281"/>
        <v>0</v>
      </c>
      <c r="S330" s="329">
        <f t="shared" si="281"/>
        <v>0</v>
      </c>
      <c r="T330" s="329">
        <f t="shared" si="281"/>
        <v>0</v>
      </c>
      <c r="U330" s="329">
        <f t="shared" si="281"/>
        <v>0</v>
      </c>
      <c r="V330" s="329">
        <f t="shared" si="281"/>
        <v>0</v>
      </c>
      <c r="W330" s="329">
        <f t="shared" si="281"/>
        <v>0</v>
      </c>
      <c r="X330" s="329">
        <f t="shared" si="281"/>
        <v>0</v>
      </c>
      <c r="Y330" s="329">
        <f t="shared" si="281"/>
        <v>0</v>
      </c>
      <c r="Z330" s="329">
        <f t="shared" si="281"/>
        <v>0</v>
      </c>
      <c r="AA330" s="329">
        <f t="shared" si="281"/>
        <v>0</v>
      </c>
      <c r="AB330" s="329">
        <f t="shared" si="281"/>
        <v>0</v>
      </c>
      <c r="AC330" s="329">
        <f t="shared" si="281"/>
        <v>0</v>
      </c>
      <c r="AD330" s="329">
        <f t="shared" si="281"/>
        <v>0</v>
      </c>
      <c r="AE330" s="329">
        <f t="shared" si="281"/>
        <v>0</v>
      </c>
      <c r="AF330" s="329">
        <f t="shared" si="281"/>
        <v>0</v>
      </c>
      <c r="AG330" s="329">
        <f t="shared" si="281"/>
        <v>0</v>
      </c>
      <c r="AH330" s="329">
        <f t="shared" ref="AH330:AX330" si="282">100*AH231/AH$4</f>
        <v>0</v>
      </c>
      <c r="AI330" s="329">
        <f t="shared" si="282"/>
        <v>0</v>
      </c>
      <c r="AJ330" s="329">
        <f t="shared" si="282"/>
        <v>0</v>
      </c>
      <c r="AK330" s="329">
        <f t="shared" si="282"/>
        <v>0</v>
      </c>
      <c r="AL330" s="329">
        <f t="shared" si="282"/>
        <v>0</v>
      </c>
      <c r="AM330" s="329">
        <f t="shared" si="282"/>
        <v>0</v>
      </c>
      <c r="AN330" s="329">
        <f t="shared" si="282"/>
        <v>0</v>
      </c>
      <c r="AO330" s="329">
        <f t="shared" si="282"/>
        <v>0</v>
      </c>
      <c r="AP330" s="329">
        <f t="shared" si="282"/>
        <v>0</v>
      </c>
      <c r="AQ330" s="329">
        <f t="shared" si="282"/>
        <v>0</v>
      </c>
      <c r="AR330" s="329">
        <f t="shared" si="282"/>
        <v>0</v>
      </c>
      <c r="AS330" s="329">
        <f t="shared" si="282"/>
        <v>0</v>
      </c>
      <c r="AT330" s="329">
        <f t="shared" si="282"/>
        <v>0</v>
      </c>
      <c r="AU330" s="329">
        <f t="shared" si="282"/>
        <v>0</v>
      </c>
      <c r="AV330" s="329">
        <f t="shared" si="282"/>
        <v>0</v>
      </c>
      <c r="AW330" s="329">
        <f t="shared" si="282"/>
        <v>0</v>
      </c>
      <c r="AX330" s="329">
        <f t="shared" si="282"/>
        <v>0</v>
      </c>
    </row>
    <row r="331" spans="1:50" x14ac:dyDescent="0.2">
      <c r="A331" s="322" t="s">
        <v>248</v>
      </c>
      <c r="B331" s="324">
        <f t="shared" ref="B331:AG331" si="283">100*B232/B$4</f>
        <v>0.13148053271863155</v>
      </c>
      <c r="C331" s="324">
        <f t="shared" si="283"/>
        <v>0.10428937425660724</v>
      </c>
      <c r="D331" s="324">
        <f t="shared" si="283"/>
        <v>0.10686882776012155</v>
      </c>
      <c r="E331" s="324">
        <f t="shared" si="283"/>
        <v>0.15793583288243895</v>
      </c>
      <c r="F331" s="324">
        <f t="shared" si="283"/>
        <v>0.22531221901548718</v>
      </c>
      <c r="G331" s="324">
        <f t="shared" si="283"/>
        <v>0.2168763430219228</v>
      </c>
      <c r="H331" s="324">
        <f t="shared" si="283"/>
        <v>0.13113196572539318</v>
      </c>
      <c r="I331" s="324">
        <f t="shared" si="283"/>
        <v>0.16251049280188162</v>
      </c>
      <c r="J331" s="324">
        <f t="shared" si="283"/>
        <v>0.33603158972394426</v>
      </c>
      <c r="K331" s="324">
        <f t="shared" si="283"/>
        <v>0.23957015872224385</v>
      </c>
      <c r="L331" s="324">
        <f t="shared" si="283"/>
        <v>0.13365298626988875</v>
      </c>
      <c r="M331" s="324">
        <f t="shared" si="283"/>
        <v>0.14091972624649352</v>
      </c>
      <c r="N331" s="324">
        <f t="shared" si="283"/>
        <v>0.22460389894211441</v>
      </c>
      <c r="O331" s="324">
        <f t="shared" si="283"/>
        <v>0.21342609130089321</v>
      </c>
      <c r="P331" s="324">
        <f t="shared" si="283"/>
        <v>0.4005214301561032</v>
      </c>
      <c r="Q331" s="324">
        <f t="shared" si="283"/>
        <v>0.407248547318944</v>
      </c>
      <c r="R331" s="324">
        <f t="shared" si="283"/>
        <v>0.40105296294987341</v>
      </c>
      <c r="S331" s="324">
        <f t="shared" si="283"/>
        <v>0.2241029412756852</v>
      </c>
      <c r="T331" s="324">
        <f t="shared" si="283"/>
        <v>0.4739167982649668</v>
      </c>
      <c r="U331" s="324">
        <f t="shared" si="283"/>
        <v>0.22648585909756902</v>
      </c>
      <c r="V331" s="324">
        <f t="shared" si="283"/>
        <v>0.2021180818266981</v>
      </c>
      <c r="W331" s="324">
        <f t="shared" si="283"/>
        <v>0.60366850743634959</v>
      </c>
      <c r="X331" s="324">
        <f t="shared" si="283"/>
        <v>0.64080642776129548</v>
      </c>
      <c r="Y331" s="324">
        <f t="shared" si="283"/>
        <v>2.2705436513152693</v>
      </c>
      <c r="Z331" s="324">
        <f t="shared" si="283"/>
        <v>0.90404267592994947</v>
      </c>
      <c r="AA331" s="324">
        <f t="shared" si="283"/>
        <v>0.11867874327696507</v>
      </c>
      <c r="AB331" s="324">
        <f t="shared" si="283"/>
        <v>0.6735024897786559</v>
      </c>
      <c r="AC331" s="324">
        <f t="shared" si="283"/>
        <v>0.21849203394034589</v>
      </c>
      <c r="AD331" s="324">
        <f t="shared" si="283"/>
        <v>0.64969093572392256</v>
      </c>
      <c r="AE331" s="324">
        <f t="shared" si="283"/>
        <v>0.12801609414976872</v>
      </c>
      <c r="AF331" s="324">
        <f t="shared" si="283"/>
        <v>0.5529348732879884</v>
      </c>
      <c r="AG331" s="324">
        <f t="shared" si="283"/>
        <v>0.14665012604123037</v>
      </c>
      <c r="AH331" s="324">
        <f t="shared" ref="AH331:AX331" si="284">100*AH232/AH$4</f>
        <v>0.4534088069593204</v>
      </c>
      <c r="AI331" s="324">
        <f t="shared" si="284"/>
        <v>0.1197336576964224</v>
      </c>
      <c r="AJ331" s="324">
        <f t="shared" si="284"/>
        <v>0.48089704447201803</v>
      </c>
      <c r="AK331" s="324">
        <f t="shared" si="284"/>
        <v>0.4110161666395088</v>
      </c>
      <c r="AL331" s="324">
        <f t="shared" si="284"/>
        <v>0.44610256320487052</v>
      </c>
      <c r="AM331" s="324">
        <f t="shared" si="284"/>
        <v>9.6153531974739845E-2</v>
      </c>
      <c r="AN331" s="324">
        <f t="shared" si="284"/>
        <v>0.30328756389089484</v>
      </c>
      <c r="AO331" s="324">
        <f t="shared" si="284"/>
        <v>0.15627854141424921</v>
      </c>
      <c r="AP331" s="324">
        <f t="shared" si="284"/>
        <v>0.24026559288524837</v>
      </c>
      <c r="AQ331" s="324">
        <f t="shared" si="284"/>
        <v>0.14921805419339321</v>
      </c>
      <c r="AR331" s="324">
        <f t="shared" si="284"/>
        <v>0.16858868422003673</v>
      </c>
      <c r="AS331" s="324">
        <f t="shared" si="284"/>
        <v>0.15698344911174492</v>
      </c>
      <c r="AT331" s="324">
        <f t="shared" si="284"/>
        <v>0.18022854431378998</v>
      </c>
      <c r="AU331" s="324">
        <f t="shared" si="284"/>
        <v>9.5031926337929715E-2</v>
      </c>
      <c r="AV331" s="324">
        <f t="shared" si="284"/>
        <v>0.21139185815530015</v>
      </c>
      <c r="AW331" s="324">
        <f t="shared" si="284"/>
        <v>0.17496217027530664</v>
      </c>
      <c r="AX331" s="324">
        <f t="shared" si="284"/>
        <v>0.23276395990410406</v>
      </c>
    </row>
    <row r="332" spans="1:50" x14ac:dyDescent="0.2">
      <c r="A332" s="11" t="s">
        <v>241</v>
      </c>
      <c r="B332" s="328">
        <f t="shared" ref="B332:AG332" si="285">100*B233/B$4</f>
        <v>0.11301480520240931</v>
      </c>
      <c r="C332" s="328">
        <f t="shared" si="285"/>
        <v>8.9657337961859693E-2</v>
      </c>
      <c r="D332" s="328">
        <f t="shared" si="285"/>
        <v>9.4518928530415325E-2</v>
      </c>
      <c r="E332" s="328">
        <f t="shared" si="285"/>
        <v>0.14607911773267634</v>
      </c>
      <c r="F332" s="328">
        <f t="shared" si="285"/>
        <v>0.20890877522180828</v>
      </c>
      <c r="G332" s="328">
        <f t="shared" si="285"/>
        <v>0.20436776646823948</v>
      </c>
      <c r="H332" s="328">
        <f t="shared" si="285"/>
        <v>0.12148136722513202</v>
      </c>
      <c r="I332" s="328">
        <f t="shared" si="285"/>
        <v>0.14754085151326149</v>
      </c>
      <c r="J332" s="328">
        <f t="shared" si="285"/>
        <v>0.32935705952953281</v>
      </c>
      <c r="K332" s="328">
        <f t="shared" si="285"/>
        <v>0.22998928717868966</v>
      </c>
      <c r="L332" s="328">
        <f t="shared" si="285"/>
        <v>0.12185384099869234</v>
      </c>
      <c r="M332" s="328">
        <f t="shared" si="285"/>
        <v>0.11961167276054208</v>
      </c>
      <c r="N332" s="328">
        <f t="shared" si="285"/>
        <v>0.2128756264091157</v>
      </c>
      <c r="O332" s="328">
        <f t="shared" si="285"/>
        <v>0.18918787980921828</v>
      </c>
      <c r="P332" s="328">
        <f t="shared" si="285"/>
        <v>0.38503384635960791</v>
      </c>
      <c r="Q332" s="328">
        <f t="shared" si="285"/>
        <v>0.39090477270412677</v>
      </c>
      <c r="R332" s="328">
        <f t="shared" si="285"/>
        <v>0.38149347126931671</v>
      </c>
      <c r="S332" s="328">
        <f t="shared" si="285"/>
        <v>0.20977216372833629</v>
      </c>
      <c r="T332" s="328">
        <f t="shared" si="285"/>
        <v>0.46028202386458605</v>
      </c>
      <c r="U332" s="328">
        <f t="shared" si="285"/>
        <v>0.21264554816554362</v>
      </c>
      <c r="V332" s="328">
        <f t="shared" si="285"/>
        <v>0.18486509916044297</v>
      </c>
      <c r="W332" s="328">
        <f t="shared" si="285"/>
        <v>0.58978791718689028</v>
      </c>
      <c r="X332" s="328">
        <f t="shared" si="285"/>
        <v>0.62858175225238544</v>
      </c>
      <c r="Y332" s="328">
        <f t="shared" si="285"/>
        <v>2.2559347557095895</v>
      </c>
      <c r="Z332" s="328">
        <f t="shared" si="285"/>
        <v>0.88602255014648534</v>
      </c>
      <c r="AA332" s="328">
        <f t="shared" si="285"/>
        <v>9.958767128428081E-2</v>
      </c>
      <c r="AB332" s="328">
        <f t="shared" si="285"/>
        <v>0.65755380085943937</v>
      </c>
      <c r="AC332" s="328">
        <f t="shared" si="285"/>
        <v>0.15802155809015381</v>
      </c>
      <c r="AD332" s="328">
        <f t="shared" si="285"/>
        <v>0.62483661628806475</v>
      </c>
      <c r="AE332" s="328">
        <f t="shared" si="285"/>
        <v>9.609533243946633E-2</v>
      </c>
      <c r="AF332" s="328">
        <f t="shared" si="285"/>
        <v>0.52202163464241147</v>
      </c>
      <c r="AG332" s="328">
        <f t="shared" si="285"/>
        <v>0.1115566756441185</v>
      </c>
      <c r="AH332" s="328">
        <f t="shared" ref="AH332:AX332" si="286">100*AH233/AH$4</f>
        <v>0.426611329959105</v>
      </c>
      <c r="AI332" s="328">
        <f t="shared" si="286"/>
        <v>9.2447275293980252E-2</v>
      </c>
      <c r="AJ332" s="328">
        <f t="shared" si="286"/>
        <v>0.45726038454592211</v>
      </c>
      <c r="AK332" s="328">
        <f t="shared" si="286"/>
        <v>0.37554700522038037</v>
      </c>
      <c r="AL332" s="328">
        <f t="shared" si="286"/>
        <v>0.42185996175723134</v>
      </c>
      <c r="AM332" s="328">
        <f t="shared" si="286"/>
        <v>7.1735976005651916E-2</v>
      </c>
      <c r="AN332" s="328">
        <f t="shared" si="286"/>
        <v>0.28218343548285907</v>
      </c>
      <c r="AO332" s="328">
        <f t="shared" si="286"/>
        <v>0.12477722380601763</v>
      </c>
      <c r="AP332" s="328">
        <f t="shared" si="286"/>
        <v>0.212821198613213</v>
      </c>
      <c r="AQ332" s="328">
        <f t="shared" si="286"/>
        <v>0.12552368733105437</v>
      </c>
      <c r="AR332" s="328">
        <f t="shared" si="286"/>
        <v>0.14282678525633896</v>
      </c>
      <c r="AS332" s="328">
        <f t="shared" si="286"/>
        <v>0.12412939212425</v>
      </c>
      <c r="AT332" s="328">
        <f t="shared" si="286"/>
        <v>0.15540334717503523</v>
      </c>
      <c r="AU332" s="328">
        <f t="shared" si="286"/>
        <v>6.7686561111985746E-2</v>
      </c>
      <c r="AV332" s="328">
        <f t="shared" si="286"/>
        <v>0.19059926832837887</v>
      </c>
      <c r="AW332" s="328">
        <f t="shared" si="286"/>
        <v>0.14833741712866852</v>
      </c>
      <c r="AX332" s="328">
        <f t="shared" si="286"/>
        <v>0.20812947546910601</v>
      </c>
    </row>
    <row r="333" spans="1:50" x14ac:dyDescent="0.2">
      <c r="A333" s="11" t="s">
        <v>916</v>
      </c>
      <c r="B333" s="328">
        <f t="shared" ref="B333:AG333" si="287">100*B234/B$4</f>
        <v>0</v>
      </c>
      <c r="C333" s="328">
        <f t="shared" si="287"/>
        <v>0</v>
      </c>
      <c r="D333" s="328">
        <f t="shared" si="287"/>
        <v>0</v>
      </c>
      <c r="E333" s="328">
        <f t="shared" si="287"/>
        <v>0</v>
      </c>
      <c r="F333" s="328">
        <f t="shared" si="287"/>
        <v>0</v>
      </c>
      <c r="G333" s="328">
        <f t="shared" si="287"/>
        <v>0</v>
      </c>
      <c r="H333" s="328">
        <f t="shared" si="287"/>
        <v>0</v>
      </c>
      <c r="I333" s="328">
        <f t="shared" si="287"/>
        <v>0</v>
      </c>
      <c r="J333" s="328">
        <f t="shared" si="287"/>
        <v>0</v>
      </c>
      <c r="K333" s="328">
        <f t="shared" si="287"/>
        <v>0</v>
      </c>
      <c r="L333" s="328">
        <f t="shared" si="287"/>
        <v>0</v>
      </c>
      <c r="M333" s="328">
        <f t="shared" si="287"/>
        <v>0</v>
      </c>
      <c r="N333" s="328">
        <f t="shared" si="287"/>
        <v>0</v>
      </c>
      <c r="O333" s="328">
        <f t="shared" si="287"/>
        <v>0</v>
      </c>
      <c r="P333" s="328">
        <f t="shared" si="287"/>
        <v>0</v>
      </c>
      <c r="Q333" s="328">
        <f t="shared" si="287"/>
        <v>0</v>
      </c>
      <c r="R333" s="328">
        <f t="shared" si="287"/>
        <v>0</v>
      </c>
      <c r="S333" s="328">
        <f t="shared" si="287"/>
        <v>0</v>
      </c>
      <c r="T333" s="328">
        <f t="shared" si="287"/>
        <v>0</v>
      </c>
      <c r="U333" s="328">
        <f t="shared" si="287"/>
        <v>0</v>
      </c>
      <c r="V333" s="328">
        <f t="shared" si="287"/>
        <v>0</v>
      </c>
      <c r="W333" s="328">
        <f t="shared" si="287"/>
        <v>0</v>
      </c>
      <c r="X333" s="328">
        <f t="shared" si="287"/>
        <v>0</v>
      </c>
      <c r="Y333" s="328">
        <f t="shared" si="287"/>
        <v>0</v>
      </c>
      <c r="Z333" s="328">
        <f t="shared" si="287"/>
        <v>0</v>
      </c>
      <c r="AA333" s="328">
        <f t="shared" si="287"/>
        <v>0</v>
      </c>
      <c r="AB333" s="328">
        <f t="shared" si="287"/>
        <v>0</v>
      </c>
      <c r="AC333" s="328">
        <f t="shared" si="287"/>
        <v>0</v>
      </c>
      <c r="AD333" s="328">
        <f t="shared" si="287"/>
        <v>0</v>
      </c>
      <c r="AE333" s="328">
        <f t="shared" si="287"/>
        <v>0</v>
      </c>
      <c r="AF333" s="328">
        <f t="shared" si="287"/>
        <v>0</v>
      </c>
      <c r="AG333" s="328">
        <f t="shared" si="287"/>
        <v>0</v>
      </c>
      <c r="AH333" s="328">
        <f t="shared" ref="AH333:AX333" si="288">100*AH234/AH$4</f>
        <v>0</v>
      </c>
      <c r="AI333" s="328">
        <f t="shared" si="288"/>
        <v>0</v>
      </c>
      <c r="AJ333" s="328">
        <f t="shared" si="288"/>
        <v>0</v>
      </c>
      <c r="AK333" s="328">
        <f t="shared" si="288"/>
        <v>0</v>
      </c>
      <c r="AL333" s="328">
        <f t="shared" si="288"/>
        <v>0</v>
      </c>
      <c r="AM333" s="328">
        <f t="shared" si="288"/>
        <v>0</v>
      </c>
      <c r="AN333" s="328">
        <f t="shared" si="288"/>
        <v>0</v>
      </c>
      <c r="AO333" s="328">
        <f t="shared" si="288"/>
        <v>0</v>
      </c>
      <c r="AP333" s="328">
        <f t="shared" si="288"/>
        <v>0</v>
      </c>
      <c r="AQ333" s="328">
        <f t="shared" si="288"/>
        <v>0</v>
      </c>
      <c r="AR333" s="328">
        <f t="shared" si="288"/>
        <v>0</v>
      </c>
      <c r="AS333" s="328">
        <f t="shared" si="288"/>
        <v>0</v>
      </c>
      <c r="AT333" s="328">
        <f t="shared" si="288"/>
        <v>0</v>
      </c>
      <c r="AU333" s="328">
        <f t="shared" si="288"/>
        <v>0</v>
      </c>
      <c r="AV333" s="328">
        <f t="shared" si="288"/>
        <v>0</v>
      </c>
      <c r="AW333" s="328">
        <f t="shared" si="288"/>
        <v>0</v>
      </c>
      <c r="AX333" s="328">
        <f t="shared" si="288"/>
        <v>0</v>
      </c>
    </row>
    <row r="334" spans="1:50" x14ac:dyDescent="0.2">
      <c r="A334" s="11" t="s">
        <v>363</v>
      </c>
      <c r="B334" s="328">
        <f t="shared" ref="B334:AG334" si="289">100*B235/B$4</f>
        <v>1.4758024680609352E-2</v>
      </c>
      <c r="C334" s="328">
        <f t="shared" si="289"/>
        <v>1.0821405017165124E-2</v>
      </c>
      <c r="D334" s="328">
        <f t="shared" si="289"/>
        <v>8.6171482324708358E-3</v>
      </c>
      <c r="E334" s="328">
        <f t="shared" si="289"/>
        <v>8.3543433531142585E-3</v>
      </c>
      <c r="F334" s="328">
        <f t="shared" si="289"/>
        <v>1.2663098744555427E-2</v>
      </c>
      <c r="G334" s="328">
        <f t="shared" si="289"/>
        <v>8.5560311325467032E-3</v>
      </c>
      <c r="H334" s="328">
        <f t="shared" si="289"/>
        <v>5.7550280221753333E-3</v>
      </c>
      <c r="I334" s="328">
        <f t="shared" si="289"/>
        <v>1.1373831149734776E-2</v>
      </c>
      <c r="J334" s="328">
        <f t="shared" si="289"/>
        <v>3.2487248115139976E-3</v>
      </c>
      <c r="K334" s="328">
        <f t="shared" si="289"/>
        <v>6.0496817596422722E-3</v>
      </c>
      <c r="L334" s="328">
        <f t="shared" si="289"/>
        <v>8.3854181831146384E-3</v>
      </c>
      <c r="M334" s="328">
        <f t="shared" si="289"/>
        <v>1.8232981745718468E-2</v>
      </c>
      <c r="N334" s="328">
        <f t="shared" si="289"/>
        <v>7.6801554287216122E-3</v>
      </c>
      <c r="O334" s="328">
        <f t="shared" si="289"/>
        <v>1.9515817426700777E-2</v>
      </c>
      <c r="P334" s="328">
        <f t="shared" si="289"/>
        <v>1.0782124261782433E-2</v>
      </c>
      <c r="Q334" s="328">
        <f t="shared" si="289"/>
        <v>1.1507480974921899E-2</v>
      </c>
      <c r="R334" s="328">
        <f t="shared" si="289"/>
        <v>1.5233752096122093E-2</v>
      </c>
      <c r="S334" s="328">
        <f t="shared" si="289"/>
        <v>9.5903568494894315E-3</v>
      </c>
      <c r="T334" s="328">
        <f t="shared" si="289"/>
        <v>8.7329291464481509E-3</v>
      </c>
      <c r="U334" s="328">
        <f t="shared" si="289"/>
        <v>9.3944895820769897E-3</v>
      </c>
      <c r="V334" s="328">
        <f t="shared" si="289"/>
        <v>1.4275745300919858E-2</v>
      </c>
      <c r="W334" s="328">
        <f t="shared" si="289"/>
        <v>9.6464428644048236E-3</v>
      </c>
      <c r="X334" s="328">
        <f t="shared" si="289"/>
        <v>8.4239702993596476E-3</v>
      </c>
      <c r="Y334" s="328">
        <f t="shared" si="289"/>
        <v>1.0251703663945429E-2</v>
      </c>
      <c r="Z334" s="328">
        <f t="shared" si="289"/>
        <v>1.3394659585819349E-2</v>
      </c>
      <c r="AA334" s="328">
        <f t="shared" si="289"/>
        <v>1.3065554822982613E-2</v>
      </c>
      <c r="AB334" s="328">
        <f t="shared" si="289"/>
        <v>1.0787084513745949E-2</v>
      </c>
      <c r="AC334" s="328">
        <f t="shared" si="289"/>
        <v>5.4071229856981158E-2</v>
      </c>
      <c r="AD334" s="328">
        <f t="shared" si="289"/>
        <v>2.0856929347289364E-2</v>
      </c>
      <c r="AE334" s="328">
        <f t="shared" si="289"/>
        <v>2.6693110613906744E-2</v>
      </c>
      <c r="AF334" s="328">
        <f t="shared" si="289"/>
        <v>2.6003830531009974E-2</v>
      </c>
      <c r="AG334" s="328">
        <f t="shared" si="289"/>
        <v>2.9250633654003735E-2</v>
      </c>
      <c r="AH334" s="328">
        <f t="shared" ref="AH334:AX334" si="290">100*AH235/AH$4</f>
        <v>2.2472323584744124E-2</v>
      </c>
      <c r="AI334" s="328">
        <f t="shared" si="290"/>
        <v>2.1891045810465162E-2</v>
      </c>
      <c r="AJ334" s="328">
        <f t="shared" si="290"/>
        <v>1.832228850048977E-2</v>
      </c>
      <c r="AK334" s="328">
        <f t="shared" si="290"/>
        <v>2.9956677612155824E-2</v>
      </c>
      <c r="AL334" s="328">
        <f t="shared" si="290"/>
        <v>1.9683097484311154E-2</v>
      </c>
      <c r="AM334" s="328">
        <f t="shared" si="290"/>
        <v>1.9022866334247702E-2</v>
      </c>
      <c r="AN334" s="328">
        <f t="shared" si="290"/>
        <v>1.5794141980434672E-2</v>
      </c>
      <c r="AO334" s="328">
        <f t="shared" si="290"/>
        <v>2.6048182362392806E-2</v>
      </c>
      <c r="AP334" s="328">
        <f t="shared" si="290"/>
        <v>1.6925902709470489E-2</v>
      </c>
      <c r="AQ334" s="328">
        <f t="shared" si="290"/>
        <v>1.0870231673571221E-2</v>
      </c>
      <c r="AR334" s="328">
        <f t="shared" si="290"/>
        <v>1.3528630554261317E-2</v>
      </c>
      <c r="AS334" s="328">
        <f t="shared" si="290"/>
        <v>1.8867499005097054E-2</v>
      </c>
      <c r="AT334" s="328">
        <f t="shared" si="290"/>
        <v>1.5661664874015178E-2</v>
      </c>
      <c r="AU334" s="328">
        <f t="shared" si="290"/>
        <v>1.517159760065334E-2</v>
      </c>
      <c r="AV334" s="328">
        <f t="shared" si="290"/>
        <v>9.0716982986742047E-3</v>
      </c>
      <c r="AW334" s="328">
        <f t="shared" si="290"/>
        <v>1.2252654279936015E-2</v>
      </c>
      <c r="AX334" s="328">
        <f t="shared" si="290"/>
        <v>1.445455853282983E-2</v>
      </c>
    </row>
    <row r="335" spans="1:50" x14ac:dyDescent="0.2">
      <c r="A335" s="11" t="s">
        <v>364</v>
      </c>
      <c r="B335" s="328">
        <f t="shared" ref="B335:AG335" si="291">100*B236/B$4</f>
        <v>3.7077028356128764E-3</v>
      </c>
      <c r="C335" s="328">
        <f t="shared" si="291"/>
        <v>3.8106312775824354E-3</v>
      </c>
      <c r="D335" s="328">
        <f t="shared" si="291"/>
        <v>3.7327509972354131E-3</v>
      </c>
      <c r="E335" s="328">
        <f t="shared" si="291"/>
        <v>3.5023717966483495E-3</v>
      </c>
      <c r="F335" s="328">
        <f t="shared" si="291"/>
        <v>3.7403450491234665E-3</v>
      </c>
      <c r="G335" s="328">
        <f t="shared" si="291"/>
        <v>3.9525454211366039E-3</v>
      </c>
      <c r="H335" s="328">
        <f t="shared" si="291"/>
        <v>3.8955704780858618E-3</v>
      </c>
      <c r="I335" s="328">
        <f t="shared" si="291"/>
        <v>3.5958101388853677E-3</v>
      </c>
      <c r="J335" s="328">
        <f t="shared" si="291"/>
        <v>3.4258053828974525E-3</v>
      </c>
      <c r="K335" s="328">
        <f t="shared" si="291"/>
        <v>3.53118978391187E-3</v>
      </c>
      <c r="L335" s="328">
        <f t="shared" si="291"/>
        <v>3.4137270880817638E-3</v>
      </c>
      <c r="M335" s="328">
        <f t="shared" si="291"/>
        <v>3.0750717402329474E-3</v>
      </c>
      <c r="N335" s="328">
        <f t="shared" si="291"/>
        <v>4.0481171042770891E-3</v>
      </c>
      <c r="O335" s="328">
        <f t="shared" si="291"/>
        <v>4.7223940649741784E-3</v>
      </c>
      <c r="P335" s="328">
        <f t="shared" si="291"/>
        <v>4.7054595347128829E-3</v>
      </c>
      <c r="Q335" s="328">
        <f t="shared" si="291"/>
        <v>4.8362936398952611E-3</v>
      </c>
      <c r="R335" s="328">
        <f t="shared" si="291"/>
        <v>4.3257395844346564E-3</v>
      </c>
      <c r="S335" s="328">
        <f t="shared" si="291"/>
        <v>4.7404206978594269E-3</v>
      </c>
      <c r="T335" s="328">
        <f t="shared" si="291"/>
        <v>4.9018452539326103E-3</v>
      </c>
      <c r="U335" s="328">
        <f t="shared" si="291"/>
        <v>4.4458213499483628E-3</v>
      </c>
      <c r="V335" s="328">
        <f t="shared" si="291"/>
        <v>2.9772373653353047E-3</v>
      </c>
      <c r="W335" s="328">
        <f t="shared" si="291"/>
        <v>4.2341473850544039E-3</v>
      </c>
      <c r="X335" s="328">
        <f t="shared" si="291"/>
        <v>3.8007052095503468E-3</v>
      </c>
      <c r="Y335" s="328">
        <f t="shared" si="291"/>
        <v>4.3571919417339207E-3</v>
      </c>
      <c r="Z335" s="328">
        <f t="shared" si="291"/>
        <v>4.6254661976445951E-3</v>
      </c>
      <c r="AA335" s="328">
        <f t="shared" si="291"/>
        <v>6.0255171697016306E-3</v>
      </c>
      <c r="AB335" s="328">
        <f t="shared" si="291"/>
        <v>5.1616044054706225E-3</v>
      </c>
      <c r="AC335" s="328">
        <f t="shared" si="291"/>
        <v>6.3992459932109618E-3</v>
      </c>
      <c r="AD335" s="328">
        <f t="shared" si="291"/>
        <v>3.9973900885683193E-3</v>
      </c>
      <c r="AE335" s="328">
        <f t="shared" si="291"/>
        <v>5.2276510963956335E-3</v>
      </c>
      <c r="AF335" s="328">
        <f t="shared" si="291"/>
        <v>4.9094081145668426E-3</v>
      </c>
      <c r="AG335" s="328">
        <f t="shared" si="291"/>
        <v>5.8428167431081738E-3</v>
      </c>
      <c r="AH335" s="328">
        <f t="shared" ref="AH335:AX335" si="292">100*AH236/AH$4</f>
        <v>4.3251534154713066E-3</v>
      </c>
      <c r="AI335" s="328">
        <f t="shared" si="292"/>
        <v>5.3953365919769854E-3</v>
      </c>
      <c r="AJ335" s="328">
        <f t="shared" si="292"/>
        <v>5.3143714256061788E-3</v>
      </c>
      <c r="AK335" s="328">
        <f t="shared" si="292"/>
        <v>5.5124838069725811E-3</v>
      </c>
      <c r="AL335" s="328">
        <f t="shared" si="292"/>
        <v>4.5595039633280427E-3</v>
      </c>
      <c r="AM335" s="328">
        <f t="shared" si="292"/>
        <v>5.3946896348402197E-3</v>
      </c>
      <c r="AN335" s="328">
        <f t="shared" si="292"/>
        <v>5.309986427601129E-3</v>
      </c>
      <c r="AO335" s="328">
        <f t="shared" si="292"/>
        <v>5.4531352458387491E-3</v>
      </c>
      <c r="AP335" s="328">
        <f t="shared" si="292"/>
        <v>1.0518491562564888E-2</v>
      </c>
      <c r="AQ335" s="328">
        <f t="shared" si="292"/>
        <v>1.2824135188767603E-2</v>
      </c>
      <c r="AR335" s="328">
        <f t="shared" si="292"/>
        <v>1.2233268409436433E-2</v>
      </c>
      <c r="AS335" s="328">
        <f t="shared" si="292"/>
        <v>1.3986557982397882E-2</v>
      </c>
      <c r="AT335" s="328">
        <f t="shared" si="292"/>
        <v>9.1635322647395517E-3</v>
      </c>
      <c r="AU335" s="328">
        <f t="shared" si="292"/>
        <v>1.217376762529063E-2</v>
      </c>
      <c r="AV335" s="328">
        <f t="shared" si="292"/>
        <v>1.1720891528247077E-2</v>
      </c>
      <c r="AW335" s="328">
        <f t="shared" si="292"/>
        <v>1.4372098866702071E-2</v>
      </c>
      <c r="AX335" s="328">
        <f t="shared" si="292"/>
        <v>1.0179925902168187E-2</v>
      </c>
    </row>
    <row r="336" spans="1:50" x14ac:dyDescent="0.2">
      <c r="A336" s="320" t="s">
        <v>923</v>
      </c>
      <c r="B336" s="329">
        <f t="shared" ref="B336:AG336" si="293">100*B237/B$4</f>
        <v>0</v>
      </c>
      <c r="C336" s="329">
        <f t="shared" si="293"/>
        <v>0</v>
      </c>
      <c r="D336" s="329">
        <f t="shared" si="293"/>
        <v>0</v>
      </c>
      <c r="E336" s="329">
        <f t="shared" si="293"/>
        <v>0</v>
      </c>
      <c r="F336" s="329">
        <f t="shared" si="293"/>
        <v>0</v>
      </c>
      <c r="G336" s="329">
        <f t="shared" si="293"/>
        <v>0</v>
      </c>
      <c r="H336" s="329">
        <f t="shared" si="293"/>
        <v>0</v>
      </c>
      <c r="I336" s="329">
        <f t="shared" si="293"/>
        <v>0</v>
      </c>
      <c r="J336" s="329">
        <f t="shared" si="293"/>
        <v>0</v>
      </c>
      <c r="K336" s="329">
        <f t="shared" si="293"/>
        <v>0</v>
      </c>
      <c r="L336" s="329">
        <f t="shared" si="293"/>
        <v>0</v>
      </c>
      <c r="M336" s="329">
        <f t="shared" si="293"/>
        <v>0</v>
      </c>
      <c r="N336" s="329">
        <f t="shared" si="293"/>
        <v>0</v>
      </c>
      <c r="O336" s="329">
        <f t="shared" si="293"/>
        <v>0</v>
      </c>
      <c r="P336" s="329">
        <f t="shared" si="293"/>
        <v>0</v>
      </c>
      <c r="Q336" s="329">
        <f t="shared" si="293"/>
        <v>0</v>
      </c>
      <c r="R336" s="329">
        <f t="shared" si="293"/>
        <v>0</v>
      </c>
      <c r="S336" s="329">
        <f t="shared" si="293"/>
        <v>0</v>
      </c>
      <c r="T336" s="329">
        <f t="shared" si="293"/>
        <v>0</v>
      </c>
      <c r="U336" s="329">
        <f t="shared" si="293"/>
        <v>0</v>
      </c>
      <c r="V336" s="329">
        <f t="shared" si="293"/>
        <v>0</v>
      </c>
      <c r="W336" s="329">
        <f t="shared" si="293"/>
        <v>0</v>
      </c>
      <c r="X336" s="329">
        <f t="shared" si="293"/>
        <v>0</v>
      </c>
      <c r="Y336" s="329">
        <f t="shared" si="293"/>
        <v>0</v>
      </c>
      <c r="Z336" s="329">
        <f t="shared" si="293"/>
        <v>0</v>
      </c>
      <c r="AA336" s="329">
        <f t="shared" si="293"/>
        <v>0</v>
      </c>
      <c r="AB336" s="329">
        <f t="shared" si="293"/>
        <v>0</v>
      </c>
      <c r="AC336" s="329">
        <f t="shared" si="293"/>
        <v>0</v>
      </c>
      <c r="AD336" s="329">
        <f t="shared" si="293"/>
        <v>0</v>
      </c>
      <c r="AE336" s="329">
        <f t="shared" si="293"/>
        <v>0</v>
      </c>
      <c r="AF336" s="329">
        <f t="shared" si="293"/>
        <v>0</v>
      </c>
      <c r="AG336" s="329">
        <f t="shared" si="293"/>
        <v>0</v>
      </c>
      <c r="AH336" s="329">
        <f t="shared" ref="AH336:AX336" si="294">100*AH237/AH$4</f>
        <v>0</v>
      </c>
      <c r="AI336" s="329">
        <f t="shared" si="294"/>
        <v>0</v>
      </c>
      <c r="AJ336" s="329">
        <f t="shared" si="294"/>
        <v>0</v>
      </c>
      <c r="AK336" s="329">
        <f t="shared" si="294"/>
        <v>0</v>
      </c>
      <c r="AL336" s="329">
        <f t="shared" si="294"/>
        <v>0</v>
      </c>
      <c r="AM336" s="329">
        <f t="shared" si="294"/>
        <v>0</v>
      </c>
      <c r="AN336" s="329">
        <f t="shared" si="294"/>
        <v>0</v>
      </c>
      <c r="AO336" s="329">
        <f t="shared" si="294"/>
        <v>0</v>
      </c>
      <c r="AP336" s="329">
        <f t="shared" si="294"/>
        <v>0</v>
      </c>
      <c r="AQ336" s="329">
        <f t="shared" si="294"/>
        <v>0</v>
      </c>
      <c r="AR336" s="329">
        <f t="shared" si="294"/>
        <v>0</v>
      </c>
      <c r="AS336" s="329">
        <f t="shared" si="294"/>
        <v>0</v>
      </c>
      <c r="AT336" s="329">
        <f t="shared" si="294"/>
        <v>0</v>
      </c>
      <c r="AU336" s="329">
        <f t="shared" si="294"/>
        <v>0</v>
      </c>
      <c r="AV336" s="329">
        <f t="shared" si="294"/>
        <v>0</v>
      </c>
      <c r="AW336" s="329">
        <f t="shared" si="294"/>
        <v>0</v>
      </c>
      <c r="AX336" s="329">
        <f t="shared" si="294"/>
        <v>0</v>
      </c>
    </row>
    <row r="337" spans="1:50" x14ac:dyDescent="0.2">
      <c r="A337" s="322" t="s">
        <v>932</v>
      </c>
      <c r="B337" s="324">
        <f t="shared" ref="B337:AG337" si="295">100*B238/B$4</f>
        <v>0.5673889801046389</v>
      </c>
      <c r="C337" s="324">
        <f t="shared" si="295"/>
        <v>1.3198246511426022</v>
      </c>
      <c r="D337" s="324">
        <f t="shared" si="295"/>
        <v>1.235772577571395</v>
      </c>
      <c r="E337" s="324">
        <f t="shared" si="295"/>
        <v>1.3129341491396658</v>
      </c>
      <c r="F337" s="324">
        <f t="shared" si="295"/>
        <v>0.65039326809980891</v>
      </c>
      <c r="G337" s="324">
        <f t="shared" si="295"/>
        <v>1.3386821810732425</v>
      </c>
      <c r="H337" s="324">
        <f t="shared" si="295"/>
        <v>1.28501951192681</v>
      </c>
      <c r="I337" s="324">
        <f t="shared" si="295"/>
        <v>1.6485829611907443</v>
      </c>
      <c r="J337" s="324">
        <f t="shared" si="295"/>
        <v>1.150300621340548</v>
      </c>
      <c r="K337" s="324">
        <f t="shared" si="295"/>
        <v>1.4768463193033448</v>
      </c>
      <c r="L337" s="324">
        <f t="shared" si="295"/>
        <v>1.497029250866587</v>
      </c>
      <c r="M337" s="324">
        <f t="shared" si="295"/>
        <v>1.4086267887507524</v>
      </c>
      <c r="N337" s="324">
        <f t="shared" si="295"/>
        <v>1.0668929653721133</v>
      </c>
      <c r="O337" s="324">
        <f t="shared" si="295"/>
        <v>1.7126354412086793</v>
      </c>
      <c r="P337" s="324">
        <f t="shared" si="295"/>
        <v>1.34828146582912</v>
      </c>
      <c r="Q337" s="324">
        <f t="shared" si="295"/>
        <v>1.539718047313847</v>
      </c>
      <c r="R337" s="324">
        <f t="shared" si="295"/>
        <v>1.2870843437318957</v>
      </c>
      <c r="S337" s="324">
        <f t="shared" si="295"/>
        <v>1.5461840711648378</v>
      </c>
      <c r="T337" s="324">
        <f t="shared" si="295"/>
        <v>1.6527455837817626</v>
      </c>
      <c r="U337" s="324">
        <f t="shared" si="295"/>
        <v>1.4872835953907737</v>
      </c>
      <c r="V337" s="324">
        <f t="shared" si="295"/>
        <v>1.2326587118917425</v>
      </c>
      <c r="W337" s="324">
        <f t="shared" si="295"/>
        <v>1.8513144370083838</v>
      </c>
      <c r="X337" s="324">
        <f t="shared" si="295"/>
        <v>1.7284010654344575</v>
      </c>
      <c r="Y337" s="324">
        <f t="shared" si="295"/>
        <v>2.128420017590146</v>
      </c>
      <c r="Z337" s="324">
        <f t="shared" si="295"/>
        <v>1.1360439558639051</v>
      </c>
      <c r="AA337" s="324">
        <f t="shared" si="295"/>
        <v>1.7234166498716903</v>
      </c>
      <c r="AB337" s="324">
        <f t="shared" si="295"/>
        <v>1.5509158810159331</v>
      </c>
      <c r="AC337" s="324">
        <f t="shared" si="295"/>
        <v>2.0683696750483977</v>
      </c>
      <c r="AD337" s="324">
        <f t="shared" si="295"/>
        <v>0.84654853527067986</v>
      </c>
      <c r="AE337" s="324">
        <f t="shared" si="295"/>
        <v>1.7854213949024313</v>
      </c>
      <c r="AF337" s="324">
        <f t="shared" si="295"/>
        <v>1.3221362181796792</v>
      </c>
      <c r="AG337" s="324">
        <f t="shared" si="295"/>
        <v>1.5873443378586609</v>
      </c>
      <c r="AH337" s="324">
        <f t="shared" ref="AH337:AX337" si="296">100*AH238/AH$4</f>
        <v>0.88748478857614754</v>
      </c>
      <c r="AI337" s="324">
        <f t="shared" si="296"/>
        <v>1.6659293268088087</v>
      </c>
      <c r="AJ337" s="324">
        <f t="shared" si="296"/>
        <v>1.6746583435052607</v>
      </c>
      <c r="AK337" s="324">
        <f t="shared" si="296"/>
        <v>1.6509411230419504</v>
      </c>
      <c r="AL337" s="324">
        <f t="shared" si="296"/>
        <v>0.95778657805502732</v>
      </c>
      <c r="AM337" s="324">
        <f t="shared" si="296"/>
        <v>1.7893495601937415</v>
      </c>
      <c r="AN337" s="324">
        <f t="shared" si="296"/>
        <v>1.4700875740544328</v>
      </c>
      <c r="AO337" s="324">
        <f t="shared" si="296"/>
        <v>3.4454236389099102</v>
      </c>
      <c r="AP337" s="324">
        <f t="shared" si="296"/>
        <v>1.3229611913329633</v>
      </c>
      <c r="AQ337" s="324">
        <f t="shared" si="296"/>
        <v>1.7571519738861716</v>
      </c>
      <c r="AR337" s="324">
        <f t="shared" si="296"/>
        <v>1.5741577394501201</v>
      </c>
      <c r="AS337" s="324">
        <f t="shared" si="296"/>
        <v>1.7584917889979221</v>
      </c>
      <c r="AT337" s="324">
        <f t="shared" si="296"/>
        <v>1.3543611756948699</v>
      </c>
      <c r="AU337" s="324">
        <f t="shared" si="296"/>
        <v>1.8802438532744332</v>
      </c>
      <c r="AV337" s="324">
        <f t="shared" si="296"/>
        <v>1.8119337965979527</v>
      </c>
      <c r="AW337" s="324">
        <f t="shared" si="296"/>
        <v>2.2876610997613334</v>
      </c>
      <c r="AX337" s="324">
        <f t="shared" si="296"/>
        <v>1.6541958343143055</v>
      </c>
    </row>
    <row r="338" spans="1:50" x14ac:dyDescent="0.2">
      <c r="A338" s="11" t="s">
        <v>241</v>
      </c>
      <c r="B338" s="328">
        <f t="shared" ref="B338:AG338" si="297">100*B239/B$4</f>
        <v>0.17487471993641962</v>
      </c>
      <c r="C338" s="328">
        <f t="shared" si="297"/>
        <v>0.24035319990872181</v>
      </c>
      <c r="D338" s="328">
        <f t="shared" si="297"/>
        <v>0.26353967645205273</v>
      </c>
      <c r="E338" s="328">
        <f t="shared" si="297"/>
        <v>0.34930667281154654</v>
      </c>
      <c r="F338" s="328">
        <f t="shared" si="297"/>
        <v>0.26137198675825601</v>
      </c>
      <c r="G338" s="328">
        <f t="shared" si="297"/>
        <v>0.41834085046617037</v>
      </c>
      <c r="H338" s="328">
        <f t="shared" si="297"/>
        <v>0.35315568814077075</v>
      </c>
      <c r="I338" s="328">
        <f t="shared" si="297"/>
        <v>0.55399494827616647</v>
      </c>
      <c r="J338" s="328">
        <f t="shared" si="297"/>
        <v>0.65870669232539913</v>
      </c>
      <c r="K338" s="328">
        <f t="shared" si="297"/>
        <v>0.4985454648963405</v>
      </c>
      <c r="L338" s="328">
        <f t="shared" si="297"/>
        <v>0.49736193794873856</v>
      </c>
      <c r="M338" s="328">
        <f t="shared" si="297"/>
        <v>0.36615642771631546</v>
      </c>
      <c r="N338" s="328">
        <f t="shared" si="297"/>
        <v>0.6291438121578109</v>
      </c>
      <c r="O338" s="328">
        <f t="shared" si="297"/>
        <v>0.70584432839410738</v>
      </c>
      <c r="P338" s="328">
        <f t="shared" si="297"/>
        <v>0.34587438689812494</v>
      </c>
      <c r="Q338" s="328">
        <f t="shared" si="297"/>
        <v>0.61180517580536042</v>
      </c>
      <c r="R338" s="328">
        <f t="shared" si="297"/>
        <v>0.64410937050742079</v>
      </c>
      <c r="S338" s="328">
        <f t="shared" si="297"/>
        <v>0.59230800590508603</v>
      </c>
      <c r="T338" s="328">
        <f t="shared" si="297"/>
        <v>0.62517934343380899</v>
      </c>
      <c r="U338" s="328">
        <f t="shared" si="297"/>
        <v>0.58924282187296506</v>
      </c>
      <c r="V338" s="328">
        <f t="shared" si="297"/>
        <v>0.52299833625266212</v>
      </c>
      <c r="W338" s="328">
        <f t="shared" si="297"/>
        <v>0.61275307733166229</v>
      </c>
      <c r="X338" s="328">
        <f t="shared" si="297"/>
        <v>0.578741808302631</v>
      </c>
      <c r="Y338" s="328">
        <f t="shared" si="297"/>
        <v>0.95836829636400434</v>
      </c>
      <c r="Z338" s="328">
        <f t="shared" si="297"/>
        <v>0.43565859664757373</v>
      </c>
      <c r="AA338" s="328">
        <f t="shared" si="297"/>
        <v>0.51542361530596525</v>
      </c>
      <c r="AB338" s="328">
        <f t="shared" si="297"/>
        <v>0.49919660263462734</v>
      </c>
      <c r="AC338" s="328">
        <f t="shared" si="297"/>
        <v>0.71314394126501801</v>
      </c>
      <c r="AD338" s="328">
        <f t="shared" si="297"/>
        <v>0.2920875304298321</v>
      </c>
      <c r="AE338" s="328">
        <f t="shared" si="297"/>
        <v>0.54626503771755752</v>
      </c>
      <c r="AF338" s="328">
        <f t="shared" si="297"/>
        <v>0.2905743431255185</v>
      </c>
      <c r="AG338" s="328">
        <f t="shared" si="297"/>
        <v>0.45397129826159976</v>
      </c>
      <c r="AH338" s="328">
        <f t="shared" ref="AH338:AX338" si="298">100*AH239/AH$4</f>
        <v>0.27406435185500516</v>
      </c>
      <c r="AI338" s="328">
        <f t="shared" si="298"/>
        <v>0.51318415523599015</v>
      </c>
      <c r="AJ338" s="328">
        <f t="shared" si="298"/>
        <v>0.56246204537211097</v>
      </c>
      <c r="AK338" s="328">
        <f t="shared" si="298"/>
        <v>0.51987677428442269</v>
      </c>
      <c r="AL338" s="328">
        <f t="shared" si="298"/>
        <v>0.32410663622907959</v>
      </c>
      <c r="AM338" s="328">
        <f t="shared" si="298"/>
        <v>0.63290032863735257</v>
      </c>
      <c r="AN338" s="328">
        <f t="shared" si="298"/>
        <v>0.36210494591181452</v>
      </c>
      <c r="AO338" s="328">
        <f t="shared" si="298"/>
        <v>2.2751220515786046</v>
      </c>
      <c r="AP338" s="328">
        <f t="shared" si="298"/>
        <v>0.35190401606116639</v>
      </c>
      <c r="AQ338" s="328">
        <f t="shared" si="298"/>
        <v>0.55227099033991733</v>
      </c>
      <c r="AR338" s="328">
        <f t="shared" si="298"/>
        <v>0.45293391511614972</v>
      </c>
      <c r="AS338" s="328">
        <f t="shared" si="298"/>
        <v>0.47479824134389159</v>
      </c>
      <c r="AT338" s="328">
        <f t="shared" si="298"/>
        <v>0.44123922203938282</v>
      </c>
      <c r="AU338" s="328">
        <f t="shared" si="298"/>
        <v>0.68522617635402205</v>
      </c>
      <c r="AV338" s="328">
        <f t="shared" si="298"/>
        <v>0.53361404205926122</v>
      </c>
      <c r="AW338" s="328">
        <f t="shared" si="298"/>
        <v>0.77685228966603026</v>
      </c>
      <c r="AX338" s="328">
        <f t="shared" si="298"/>
        <v>0.46845436610342978</v>
      </c>
    </row>
    <row r="339" spans="1:50" x14ac:dyDescent="0.2">
      <c r="A339" s="11" t="s">
        <v>916</v>
      </c>
      <c r="B339" s="328">
        <f t="shared" ref="B339:AG339" si="299">100*B240/B$4</f>
        <v>0</v>
      </c>
      <c r="C339" s="328">
        <f t="shared" si="299"/>
        <v>0</v>
      </c>
      <c r="D339" s="328">
        <f t="shared" si="299"/>
        <v>0</v>
      </c>
      <c r="E339" s="328">
        <f t="shared" si="299"/>
        <v>0</v>
      </c>
      <c r="F339" s="328">
        <f t="shared" si="299"/>
        <v>0</v>
      </c>
      <c r="G339" s="328">
        <f t="shared" si="299"/>
        <v>0</v>
      </c>
      <c r="H339" s="328">
        <f t="shared" si="299"/>
        <v>0</v>
      </c>
      <c r="I339" s="328">
        <f t="shared" si="299"/>
        <v>0</v>
      </c>
      <c r="J339" s="328">
        <f t="shared" si="299"/>
        <v>0</v>
      </c>
      <c r="K339" s="328">
        <f t="shared" si="299"/>
        <v>0</v>
      </c>
      <c r="L339" s="328">
        <f t="shared" si="299"/>
        <v>0</v>
      </c>
      <c r="M339" s="328">
        <f t="shared" si="299"/>
        <v>0</v>
      </c>
      <c r="N339" s="328">
        <f t="shared" si="299"/>
        <v>0</v>
      </c>
      <c r="O339" s="328">
        <f t="shared" si="299"/>
        <v>0</v>
      </c>
      <c r="P339" s="328">
        <f t="shared" si="299"/>
        <v>0</v>
      </c>
      <c r="Q339" s="328">
        <f t="shared" si="299"/>
        <v>0</v>
      </c>
      <c r="R339" s="328">
        <f t="shared" si="299"/>
        <v>0</v>
      </c>
      <c r="S339" s="328">
        <f t="shared" si="299"/>
        <v>0</v>
      </c>
      <c r="T339" s="328">
        <f t="shared" si="299"/>
        <v>0</v>
      </c>
      <c r="U339" s="328">
        <f t="shared" si="299"/>
        <v>0</v>
      </c>
      <c r="V339" s="328">
        <f t="shared" si="299"/>
        <v>0</v>
      </c>
      <c r="W339" s="328">
        <f t="shared" si="299"/>
        <v>0</v>
      </c>
      <c r="X339" s="328">
        <f t="shared" si="299"/>
        <v>0</v>
      </c>
      <c r="Y339" s="328">
        <f t="shared" si="299"/>
        <v>0</v>
      </c>
      <c r="Z339" s="328">
        <f t="shared" si="299"/>
        <v>0</v>
      </c>
      <c r="AA339" s="328">
        <f t="shared" si="299"/>
        <v>0</v>
      </c>
      <c r="AB339" s="328">
        <f t="shared" si="299"/>
        <v>0</v>
      </c>
      <c r="AC339" s="328">
        <f t="shared" si="299"/>
        <v>0</v>
      </c>
      <c r="AD339" s="328">
        <f t="shared" si="299"/>
        <v>0</v>
      </c>
      <c r="AE339" s="328">
        <f t="shared" si="299"/>
        <v>0</v>
      </c>
      <c r="AF339" s="328">
        <f t="shared" si="299"/>
        <v>0</v>
      </c>
      <c r="AG339" s="328">
        <f t="shared" si="299"/>
        <v>0</v>
      </c>
      <c r="AH339" s="328">
        <f t="shared" ref="AH339:AX339" si="300">100*AH240/AH$4</f>
        <v>0</v>
      </c>
      <c r="AI339" s="328">
        <f t="shared" si="300"/>
        <v>0</v>
      </c>
      <c r="AJ339" s="328">
        <f t="shared" si="300"/>
        <v>0</v>
      </c>
      <c r="AK339" s="328">
        <f t="shared" si="300"/>
        <v>0</v>
      </c>
      <c r="AL339" s="328">
        <f t="shared" si="300"/>
        <v>0</v>
      </c>
      <c r="AM339" s="328">
        <f t="shared" si="300"/>
        <v>0</v>
      </c>
      <c r="AN339" s="328">
        <f t="shared" si="300"/>
        <v>0</v>
      </c>
      <c r="AO339" s="328">
        <f t="shared" si="300"/>
        <v>0</v>
      </c>
      <c r="AP339" s="328">
        <f t="shared" si="300"/>
        <v>0</v>
      </c>
      <c r="AQ339" s="328">
        <f t="shared" si="300"/>
        <v>0</v>
      </c>
      <c r="AR339" s="328">
        <f t="shared" si="300"/>
        <v>0</v>
      </c>
      <c r="AS339" s="328">
        <f t="shared" si="300"/>
        <v>0</v>
      </c>
      <c r="AT339" s="328">
        <f t="shared" si="300"/>
        <v>0</v>
      </c>
      <c r="AU339" s="328">
        <f t="shared" si="300"/>
        <v>0</v>
      </c>
      <c r="AV339" s="328">
        <f t="shared" si="300"/>
        <v>0</v>
      </c>
      <c r="AW339" s="328">
        <f t="shared" si="300"/>
        <v>0</v>
      </c>
      <c r="AX339" s="328">
        <f t="shared" si="300"/>
        <v>0</v>
      </c>
    </row>
    <row r="340" spans="1:50" x14ac:dyDescent="0.2">
      <c r="A340" s="11" t="s">
        <v>363</v>
      </c>
      <c r="B340" s="328">
        <f t="shared" ref="B340:AG340" si="301">100*B241/B$4</f>
        <v>0.16623675719158512</v>
      </c>
      <c r="C340" s="328">
        <f t="shared" si="301"/>
        <v>0.65850084723571334</v>
      </c>
      <c r="D340" s="328">
        <f t="shared" si="301"/>
        <v>0.57433982560657038</v>
      </c>
      <c r="E340" s="328">
        <f t="shared" si="301"/>
        <v>0.60130034513334174</v>
      </c>
      <c r="F340" s="328">
        <f t="shared" si="301"/>
        <v>0.13235964505184614</v>
      </c>
      <c r="G340" s="328">
        <f t="shared" si="301"/>
        <v>0.49891244128798184</v>
      </c>
      <c r="H340" s="328">
        <f t="shared" si="301"/>
        <v>0.51459505640268344</v>
      </c>
      <c r="I340" s="328">
        <f t="shared" si="301"/>
        <v>0.73831735197720105</v>
      </c>
      <c r="J340" s="328">
        <f t="shared" si="301"/>
        <v>0.13886225946817918</v>
      </c>
      <c r="K340" s="328">
        <f t="shared" si="301"/>
        <v>0.52082581586701338</v>
      </c>
      <c r="L340" s="328">
        <f t="shared" si="301"/>
        <v>0.55592679047639293</v>
      </c>
      <c r="M340" s="328">
        <f t="shared" si="301"/>
        <v>0.66944217089271807</v>
      </c>
      <c r="N340" s="328">
        <f t="shared" si="301"/>
        <v>0.25724826486484875</v>
      </c>
      <c r="O340" s="328">
        <f t="shared" si="301"/>
        <v>0.59727289441223264</v>
      </c>
      <c r="P340" s="328">
        <f t="shared" si="301"/>
        <v>0.57289999072664288</v>
      </c>
      <c r="Q340" s="328">
        <f t="shared" si="301"/>
        <v>0.46678285228553118</v>
      </c>
      <c r="R340" s="328">
        <f t="shared" si="301"/>
        <v>0.3541068745456154</v>
      </c>
      <c r="S340" s="328">
        <f t="shared" si="301"/>
        <v>0.52115079501133965</v>
      </c>
      <c r="T340" s="328">
        <f t="shared" si="301"/>
        <v>0.57133857217955131</v>
      </c>
      <c r="U340" s="328">
        <f t="shared" si="301"/>
        <v>0.4970636510425967</v>
      </c>
      <c r="V340" s="328">
        <f t="shared" si="301"/>
        <v>0.35571006186584192</v>
      </c>
      <c r="W340" s="328">
        <f t="shared" si="301"/>
        <v>0.61613880388021702</v>
      </c>
      <c r="X340" s="328">
        <f t="shared" si="301"/>
        <v>0.59543030303708544</v>
      </c>
      <c r="Y340" s="328">
        <f t="shared" si="301"/>
        <v>0.58580558680231409</v>
      </c>
      <c r="Z340" s="328">
        <f t="shared" si="301"/>
        <v>0.36702468732015875</v>
      </c>
      <c r="AA340" s="328">
        <f t="shared" si="301"/>
        <v>0.61970926215750211</v>
      </c>
      <c r="AB340" s="328">
        <f t="shared" si="301"/>
        <v>0.56657205660883636</v>
      </c>
      <c r="AC340" s="328">
        <f t="shared" si="301"/>
        <v>0.79997132458323295</v>
      </c>
      <c r="AD340" s="328">
        <f t="shared" si="301"/>
        <v>0.25044196499255245</v>
      </c>
      <c r="AE340" s="328">
        <f t="shared" si="301"/>
        <v>0.69328139600099792</v>
      </c>
      <c r="AF340" s="328">
        <f t="shared" si="301"/>
        <v>0.5371129474454408</v>
      </c>
      <c r="AG340" s="328">
        <f t="shared" si="301"/>
        <v>0.56398150158142157</v>
      </c>
      <c r="AH340" s="328">
        <f t="shared" ref="AH340:AX340" si="302">100*AH241/AH$4</f>
        <v>0.24582841853356985</v>
      </c>
      <c r="AI340" s="328">
        <f t="shared" si="302"/>
        <v>0.58542231920404875</v>
      </c>
      <c r="AJ340" s="328">
        <f t="shared" si="302"/>
        <v>0.56154925985818605</v>
      </c>
      <c r="AK340" s="328">
        <f t="shared" si="302"/>
        <v>0.61890619326615515</v>
      </c>
      <c r="AL340" s="328">
        <f t="shared" si="302"/>
        <v>0.2520652742782859</v>
      </c>
      <c r="AM340" s="328">
        <f t="shared" si="302"/>
        <v>0.59554446242755543</v>
      </c>
      <c r="AN340" s="328">
        <f t="shared" si="302"/>
        <v>0.56668230026824518</v>
      </c>
      <c r="AO340" s="328">
        <f t="shared" si="302"/>
        <v>0.63000511436273365</v>
      </c>
      <c r="AP340" s="328">
        <f t="shared" si="302"/>
        <v>0.51708801718026809</v>
      </c>
      <c r="AQ340" s="328">
        <f t="shared" si="302"/>
        <v>0.52608596113205686</v>
      </c>
      <c r="AR340" s="328">
        <f t="shared" si="302"/>
        <v>0.49374795870506677</v>
      </c>
      <c r="AS340" s="328">
        <f t="shared" si="302"/>
        <v>0.57279115213536957</v>
      </c>
      <c r="AT340" s="328">
        <f t="shared" si="302"/>
        <v>0.5196873072086865</v>
      </c>
      <c r="AU340" s="328">
        <f t="shared" si="302"/>
        <v>0.49661509376977553</v>
      </c>
      <c r="AV340" s="328">
        <f t="shared" si="302"/>
        <v>0.62115926785247766</v>
      </c>
      <c r="AW340" s="328">
        <f t="shared" si="302"/>
        <v>0.73842248607405536</v>
      </c>
      <c r="AX340" s="328">
        <f t="shared" si="302"/>
        <v>0.638651191466305</v>
      </c>
    </row>
    <row r="341" spans="1:50" x14ac:dyDescent="0.2">
      <c r="A341" s="11" t="s">
        <v>364</v>
      </c>
      <c r="B341" s="328">
        <f t="shared" ref="B341:AG341" si="303">100*B242/B$4</f>
        <v>0.22627750297663426</v>
      </c>
      <c r="C341" s="328">
        <f t="shared" si="303"/>
        <v>0.42097060399816705</v>
      </c>
      <c r="D341" s="328">
        <f t="shared" si="303"/>
        <v>0.39789307551277181</v>
      </c>
      <c r="E341" s="328">
        <f t="shared" si="303"/>
        <v>0.36232713119477744</v>
      </c>
      <c r="F341" s="328">
        <f t="shared" si="303"/>
        <v>0.25666163628970673</v>
      </c>
      <c r="G341" s="328">
        <f t="shared" si="303"/>
        <v>0.42142888931909023</v>
      </c>
      <c r="H341" s="328">
        <f t="shared" si="303"/>
        <v>0.41726876738335594</v>
      </c>
      <c r="I341" s="328">
        <f t="shared" si="303"/>
        <v>0.3562706609373768</v>
      </c>
      <c r="J341" s="328">
        <f t="shared" si="303"/>
        <v>0.35273166954696966</v>
      </c>
      <c r="K341" s="328">
        <f t="shared" si="303"/>
        <v>0.45747503853999066</v>
      </c>
      <c r="L341" s="328">
        <f t="shared" si="303"/>
        <v>0.44374052244145568</v>
      </c>
      <c r="M341" s="328">
        <f t="shared" si="303"/>
        <v>0.37302819014171884</v>
      </c>
      <c r="N341" s="328">
        <f t="shared" si="303"/>
        <v>0.18050088834945352</v>
      </c>
      <c r="O341" s="328">
        <f t="shared" si="303"/>
        <v>0.40951821840233921</v>
      </c>
      <c r="P341" s="328">
        <f t="shared" si="303"/>
        <v>0.42950708820435241</v>
      </c>
      <c r="Q341" s="328">
        <f t="shared" si="303"/>
        <v>0.46113001922295543</v>
      </c>
      <c r="R341" s="328">
        <f t="shared" si="303"/>
        <v>0.2888680986788596</v>
      </c>
      <c r="S341" s="328">
        <f t="shared" si="303"/>
        <v>0.43272527024841201</v>
      </c>
      <c r="T341" s="328">
        <f t="shared" si="303"/>
        <v>0.45622766816840254</v>
      </c>
      <c r="U341" s="328">
        <f t="shared" si="303"/>
        <v>0.40097712247521172</v>
      </c>
      <c r="V341" s="328">
        <f t="shared" si="303"/>
        <v>0.35395031377323838</v>
      </c>
      <c r="W341" s="328">
        <f t="shared" si="303"/>
        <v>0.6224225557965043</v>
      </c>
      <c r="X341" s="328">
        <f t="shared" si="303"/>
        <v>0.55422895409474093</v>
      </c>
      <c r="Y341" s="328">
        <f t="shared" si="303"/>
        <v>0.58424613442382778</v>
      </c>
      <c r="Z341" s="328">
        <f t="shared" si="303"/>
        <v>0.33336067189617269</v>
      </c>
      <c r="AA341" s="328">
        <f t="shared" si="303"/>
        <v>0.58828377240822294</v>
      </c>
      <c r="AB341" s="328">
        <f t="shared" si="303"/>
        <v>0.485147221772469</v>
      </c>
      <c r="AC341" s="328">
        <f t="shared" si="303"/>
        <v>0.55525440920014701</v>
      </c>
      <c r="AD341" s="328">
        <f t="shared" si="303"/>
        <v>0.30401903984829531</v>
      </c>
      <c r="AE341" s="328">
        <f t="shared" si="303"/>
        <v>0.5458749611838758</v>
      </c>
      <c r="AF341" s="328">
        <f t="shared" si="303"/>
        <v>0.49444892760872</v>
      </c>
      <c r="AG341" s="328">
        <f t="shared" si="303"/>
        <v>0.56939153801563935</v>
      </c>
      <c r="AH341" s="328">
        <f t="shared" ref="AH341:AX341" si="304">100*AH242/AH$4</f>
        <v>0.36759201818757264</v>
      </c>
      <c r="AI341" s="328">
        <f t="shared" si="304"/>
        <v>0.56732285236876989</v>
      </c>
      <c r="AJ341" s="328">
        <f t="shared" si="304"/>
        <v>0.55064703827496386</v>
      </c>
      <c r="AK341" s="328">
        <f t="shared" si="304"/>
        <v>0.51215815549137222</v>
      </c>
      <c r="AL341" s="328">
        <f t="shared" si="304"/>
        <v>0.38161466754766182</v>
      </c>
      <c r="AM341" s="328">
        <f t="shared" si="304"/>
        <v>0.56090476912883358</v>
      </c>
      <c r="AN341" s="328">
        <f t="shared" si="304"/>
        <v>0.54130032787437288</v>
      </c>
      <c r="AO341" s="328">
        <f t="shared" si="304"/>
        <v>0.54029647296857175</v>
      </c>
      <c r="AP341" s="328">
        <f t="shared" si="304"/>
        <v>0.45396915809152882</v>
      </c>
      <c r="AQ341" s="328">
        <f t="shared" si="304"/>
        <v>0.67879502241419742</v>
      </c>
      <c r="AR341" s="328">
        <f t="shared" si="304"/>
        <v>0.62747586562890356</v>
      </c>
      <c r="AS341" s="328">
        <f t="shared" si="304"/>
        <v>0.71090239551866108</v>
      </c>
      <c r="AT341" s="328">
        <f t="shared" si="304"/>
        <v>0.39343464644680065</v>
      </c>
      <c r="AU341" s="328">
        <f t="shared" si="304"/>
        <v>0.69840258315063564</v>
      </c>
      <c r="AV341" s="328">
        <f t="shared" si="304"/>
        <v>0.65716048668621352</v>
      </c>
      <c r="AW341" s="328">
        <f t="shared" si="304"/>
        <v>0.77238632402124774</v>
      </c>
      <c r="AX341" s="328">
        <f t="shared" si="304"/>
        <v>0.547090276744571</v>
      </c>
    </row>
    <row r="342" spans="1:50" x14ac:dyDescent="0.2">
      <c r="A342" s="320" t="s">
        <v>923</v>
      </c>
      <c r="B342" s="329">
        <f t="shared" ref="B342:AG342" si="305">100*B243/B$4</f>
        <v>0</v>
      </c>
      <c r="C342" s="329">
        <f t="shared" si="305"/>
        <v>0</v>
      </c>
      <c r="D342" s="329">
        <f t="shared" si="305"/>
        <v>0</v>
      </c>
      <c r="E342" s="329">
        <f t="shared" si="305"/>
        <v>0</v>
      </c>
      <c r="F342" s="329">
        <f t="shared" si="305"/>
        <v>0</v>
      </c>
      <c r="G342" s="329">
        <f t="shared" si="305"/>
        <v>0</v>
      </c>
      <c r="H342" s="329">
        <f t="shared" si="305"/>
        <v>0</v>
      </c>
      <c r="I342" s="329">
        <f t="shared" si="305"/>
        <v>0</v>
      </c>
      <c r="J342" s="329">
        <f t="shared" si="305"/>
        <v>0</v>
      </c>
      <c r="K342" s="329">
        <f t="shared" si="305"/>
        <v>0</v>
      </c>
      <c r="L342" s="329">
        <f t="shared" si="305"/>
        <v>0</v>
      </c>
      <c r="M342" s="329">
        <f t="shared" si="305"/>
        <v>0</v>
      </c>
      <c r="N342" s="329">
        <f t="shared" si="305"/>
        <v>0</v>
      </c>
      <c r="O342" s="329">
        <f t="shared" si="305"/>
        <v>0</v>
      </c>
      <c r="P342" s="329">
        <f t="shared" si="305"/>
        <v>0</v>
      </c>
      <c r="Q342" s="329">
        <f t="shared" si="305"/>
        <v>0</v>
      </c>
      <c r="R342" s="329">
        <f t="shared" si="305"/>
        <v>0</v>
      </c>
      <c r="S342" s="329">
        <f t="shared" si="305"/>
        <v>0</v>
      </c>
      <c r="T342" s="329">
        <f t="shared" si="305"/>
        <v>0</v>
      </c>
      <c r="U342" s="329">
        <f t="shared" si="305"/>
        <v>0</v>
      </c>
      <c r="V342" s="329">
        <f t="shared" si="305"/>
        <v>0</v>
      </c>
      <c r="W342" s="329">
        <f t="shared" si="305"/>
        <v>0</v>
      </c>
      <c r="X342" s="329">
        <f t="shared" si="305"/>
        <v>0</v>
      </c>
      <c r="Y342" s="329">
        <f t="shared" si="305"/>
        <v>0</v>
      </c>
      <c r="Z342" s="329">
        <f t="shared" si="305"/>
        <v>0</v>
      </c>
      <c r="AA342" s="329">
        <f t="shared" si="305"/>
        <v>0</v>
      </c>
      <c r="AB342" s="329">
        <f t="shared" si="305"/>
        <v>0</v>
      </c>
      <c r="AC342" s="329">
        <f t="shared" si="305"/>
        <v>0</v>
      </c>
      <c r="AD342" s="329">
        <f t="shared" si="305"/>
        <v>0</v>
      </c>
      <c r="AE342" s="329">
        <f t="shared" si="305"/>
        <v>0</v>
      </c>
      <c r="AF342" s="329">
        <f t="shared" si="305"/>
        <v>0</v>
      </c>
      <c r="AG342" s="329">
        <f t="shared" si="305"/>
        <v>0</v>
      </c>
      <c r="AH342" s="329">
        <f t="shared" ref="AH342:AX342" si="306">100*AH243/AH$4</f>
        <v>0</v>
      </c>
      <c r="AI342" s="329">
        <f t="shared" si="306"/>
        <v>0</v>
      </c>
      <c r="AJ342" s="329">
        <f t="shared" si="306"/>
        <v>0</v>
      </c>
      <c r="AK342" s="329">
        <f t="shared" si="306"/>
        <v>0</v>
      </c>
      <c r="AL342" s="329">
        <f t="shared" si="306"/>
        <v>0</v>
      </c>
      <c r="AM342" s="329">
        <f t="shared" si="306"/>
        <v>0</v>
      </c>
      <c r="AN342" s="329">
        <f t="shared" si="306"/>
        <v>0</v>
      </c>
      <c r="AO342" s="329">
        <f t="shared" si="306"/>
        <v>0</v>
      </c>
      <c r="AP342" s="329">
        <f t="shared" si="306"/>
        <v>0</v>
      </c>
      <c r="AQ342" s="329">
        <f t="shared" si="306"/>
        <v>0</v>
      </c>
      <c r="AR342" s="329">
        <f t="shared" si="306"/>
        <v>0</v>
      </c>
      <c r="AS342" s="329">
        <f t="shared" si="306"/>
        <v>0</v>
      </c>
      <c r="AT342" s="329">
        <f t="shared" si="306"/>
        <v>0</v>
      </c>
      <c r="AU342" s="329">
        <f t="shared" si="306"/>
        <v>0</v>
      </c>
      <c r="AV342" s="329">
        <f t="shared" si="306"/>
        <v>0</v>
      </c>
      <c r="AW342" s="329">
        <f t="shared" si="306"/>
        <v>0</v>
      </c>
      <c r="AX342" s="329">
        <f t="shared" si="306"/>
        <v>0</v>
      </c>
    </row>
    <row r="343" spans="1:50" x14ac:dyDescent="0.2">
      <c r="A343" s="322" t="s">
        <v>933</v>
      </c>
      <c r="B343" s="324">
        <f t="shared" ref="B343:AX343" si="307">100*B244/B$4</f>
        <v>2.2815948902030869</v>
      </c>
      <c r="C343" s="324">
        <f t="shared" si="307"/>
        <v>2.5890782022431469</v>
      </c>
      <c r="D343" s="324">
        <f t="shared" si="307"/>
        <v>2.7648619630386495</v>
      </c>
      <c r="E343" s="324">
        <f t="shared" si="307"/>
        <v>2.9994336586334334</v>
      </c>
      <c r="F343" s="324">
        <f t="shared" si="307"/>
        <v>1.7303176652454755</v>
      </c>
      <c r="G343" s="324">
        <f t="shared" si="307"/>
        <v>1.8621572733462692</v>
      </c>
      <c r="H343" s="324">
        <f t="shared" si="307"/>
        <v>2.1361387876115745</v>
      </c>
      <c r="I343" s="324">
        <f t="shared" si="307"/>
        <v>2.4882862278235449</v>
      </c>
      <c r="J343" s="324">
        <f t="shared" si="307"/>
        <v>1.7362562296915878</v>
      </c>
      <c r="K343" s="324">
        <f t="shared" si="307"/>
        <v>2.0077931848151431</v>
      </c>
      <c r="L343" s="324">
        <f t="shared" si="307"/>
        <v>2.1480480813911664</v>
      </c>
      <c r="M343" s="324">
        <f t="shared" si="307"/>
        <v>2.4440529500718289</v>
      </c>
      <c r="N343" s="324">
        <f t="shared" si="307"/>
        <v>1.4443371159157983</v>
      </c>
      <c r="O343" s="324">
        <f t="shared" si="307"/>
        <v>1.7524984241195591</v>
      </c>
      <c r="P343" s="324">
        <f t="shared" si="307"/>
        <v>1.9948689118582827</v>
      </c>
      <c r="Q343" s="324">
        <f t="shared" si="307"/>
        <v>2.7579195687013978</v>
      </c>
      <c r="R343" s="324">
        <f t="shared" si="307"/>
        <v>1.992496027234081</v>
      </c>
      <c r="S343" s="324">
        <f t="shared" si="307"/>
        <v>2.389619737530897</v>
      </c>
      <c r="T343" s="324">
        <f t="shared" si="307"/>
        <v>2.6114248592908043</v>
      </c>
      <c r="U343" s="324">
        <f t="shared" si="307"/>
        <v>2.0919825357529387</v>
      </c>
      <c r="V343" s="324">
        <f t="shared" si="307"/>
        <v>1.3345235990976654</v>
      </c>
      <c r="W343" s="324">
        <f t="shared" si="307"/>
        <v>1.3590131105733521</v>
      </c>
      <c r="X343" s="324">
        <f t="shared" si="307"/>
        <v>1.5132764498203886</v>
      </c>
      <c r="Y343" s="324">
        <f t="shared" si="307"/>
        <v>1.9826680165134851</v>
      </c>
      <c r="Z343" s="324">
        <f t="shared" si="307"/>
        <v>1.3972052698737969</v>
      </c>
      <c r="AA343" s="324">
        <f t="shared" si="307"/>
        <v>1.4574310064263141</v>
      </c>
      <c r="AB343" s="324">
        <f t="shared" si="307"/>
        <v>1.4119902199048238</v>
      </c>
      <c r="AC343" s="324">
        <f t="shared" si="307"/>
        <v>1.8263536633380892</v>
      </c>
      <c r="AD343" s="324">
        <f t="shared" si="307"/>
        <v>0.88960356390839235</v>
      </c>
      <c r="AE343" s="324">
        <f t="shared" si="307"/>
        <v>0.89433424246770288</v>
      </c>
      <c r="AF343" s="324">
        <f t="shared" si="307"/>
        <v>1.0301686852917553</v>
      </c>
      <c r="AG343" s="324">
        <f t="shared" si="307"/>
        <v>1.4426439989654718</v>
      </c>
      <c r="AH343" s="324">
        <f t="shared" si="307"/>
        <v>0.95116212253532539</v>
      </c>
      <c r="AI343" s="324">
        <f t="shared" si="307"/>
        <v>1.0789727900402841</v>
      </c>
      <c r="AJ343" s="324">
        <f t="shared" si="307"/>
        <v>1.3167064260469741</v>
      </c>
      <c r="AK343" s="324">
        <f t="shared" si="307"/>
        <v>1.7574943661905744</v>
      </c>
      <c r="AL343" s="324">
        <f t="shared" si="307"/>
        <v>0.92783764830214577</v>
      </c>
      <c r="AM343" s="324">
        <f t="shared" si="307"/>
        <v>0.99456253404093886</v>
      </c>
      <c r="AN343" s="324">
        <f t="shared" si="307"/>
        <v>0.93424495347122427</v>
      </c>
      <c r="AO343" s="324">
        <f t="shared" si="307"/>
        <v>1.6553249466492659</v>
      </c>
      <c r="AP343" s="324">
        <f t="shared" si="307"/>
        <v>1.1008694741485388</v>
      </c>
      <c r="AQ343" s="324">
        <f t="shared" si="307"/>
        <v>1.3560662120528999</v>
      </c>
      <c r="AR343" s="324">
        <f t="shared" si="307"/>
        <v>1.1768229060216242</v>
      </c>
      <c r="AS343" s="324">
        <f t="shared" si="307"/>
        <v>1.9558925599677697</v>
      </c>
      <c r="AT343" s="324">
        <f t="shared" si="307"/>
        <v>0.87553393863106266</v>
      </c>
      <c r="AU343" s="324">
        <f t="shared" si="307"/>
        <v>1.0381435877616358</v>
      </c>
      <c r="AV343" s="324">
        <f t="shared" si="307"/>
        <v>1.1936465660259343</v>
      </c>
      <c r="AW343" s="324">
        <f t="shared" si="307"/>
        <v>1.6966997067443033</v>
      </c>
      <c r="AX343" s="324">
        <f t="shared" si="307"/>
        <v>1.0699038777052388</v>
      </c>
    </row>
    <row r="344" spans="1:50" x14ac:dyDescent="0.2">
      <c r="A344" s="11" t="s">
        <v>241</v>
      </c>
      <c r="B344" s="328">
        <f t="shared" ref="B344:AX344" si="308">100*B245/B$4</f>
        <v>0.66059127057875866</v>
      </c>
      <c r="C344" s="328">
        <f t="shared" si="308"/>
        <v>0.7718174838001578</v>
      </c>
      <c r="D344" s="328">
        <f t="shared" si="308"/>
        <v>0.70512049339506078</v>
      </c>
      <c r="E344" s="328">
        <f t="shared" si="308"/>
        <v>0.90129449519893701</v>
      </c>
      <c r="F344" s="328">
        <f t="shared" si="308"/>
        <v>0.51590827066975831</v>
      </c>
      <c r="G344" s="328">
        <f t="shared" si="308"/>
        <v>0.44175933790862887</v>
      </c>
      <c r="H344" s="328">
        <f t="shared" si="308"/>
        <v>0.59203664394255684</v>
      </c>
      <c r="I344" s="328">
        <f t="shared" si="308"/>
        <v>0.62465095622947542</v>
      </c>
      <c r="J344" s="328">
        <f t="shared" si="308"/>
        <v>0.40277456103748005</v>
      </c>
      <c r="K344" s="328">
        <f t="shared" si="308"/>
        <v>0.47634044766749523</v>
      </c>
      <c r="L344" s="328">
        <f t="shared" si="308"/>
        <v>0.46780617676296266</v>
      </c>
      <c r="M344" s="328">
        <f t="shared" si="308"/>
        <v>0.59939733919002103</v>
      </c>
      <c r="N344" s="328">
        <f t="shared" si="308"/>
        <v>0.43588010193566812</v>
      </c>
      <c r="O344" s="328">
        <f t="shared" si="308"/>
        <v>0.4067824546591981</v>
      </c>
      <c r="P344" s="328">
        <f t="shared" si="308"/>
        <v>0.50748405327005219</v>
      </c>
      <c r="Q344" s="328">
        <f t="shared" si="308"/>
        <v>0.73672882098608072</v>
      </c>
      <c r="R344" s="328">
        <f t="shared" si="308"/>
        <v>0.59852154056092322</v>
      </c>
      <c r="S344" s="328">
        <f t="shared" si="308"/>
        <v>0.67915412469830216</v>
      </c>
      <c r="T344" s="328">
        <f t="shared" si="308"/>
        <v>0.73316065678821363</v>
      </c>
      <c r="U344" s="328">
        <f t="shared" si="308"/>
        <v>0.24448355061083088</v>
      </c>
      <c r="V344" s="328">
        <f t="shared" si="308"/>
        <v>0.40547838042707351</v>
      </c>
      <c r="W344" s="328">
        <f t="shared" si="308"/>
        <v>0.15134676090477323</v>
      </c>
      <c r="X344" s="328">
        <f t="shared" si="308"/>
        <v>0.33968381192242003</v>
      </c>
      <c r="Y344" s="328">
        <f t="shared" si="308"/>
        <v>0.42357118960011886</v>
      </c>
      <c r="Z344" s="328">
        <f t="shared" si="308"/>
        <v>0.4770045135552054</v>
      </c>
      <c r="AA344" s="328">
        <f t="shared" si="308"/>
        <v>0.27501274363757033</v>
      </c>
      <c r="AB344" s="328">
        <f t="shared" si="308"/>
        <v>0.29806880660795976</v>
      </c>
      <c r="AC344" s="328">
        <f t="shared" si="308"/>
        <v>0.52386465914131575</v>
      </c>
      <c r="AD344" s="328">
        <f t="shared" si="308"/>
        <v>0.20984922328983319</v>
      </c>
      <c r="AE344" s="328">
        <f t="shared" si="308"/>
        <v>0.22914254468893278</v>
      </c>
      <c r="AF344" s="328">
        <f t="shared" si="308"/>
        <v>0.19495103571076913</v>
      </c>
      <c r="AG344" s="328">
        <f t="shared" si="308"/>
        <v>0.32758776042658666</v>
      </c>
      <c r="AH344" s="328">
        <f t="shared" si="308"/>
        <v>0.21339098438304507</v>
      </c>
      <c r="AI344" s="328">
        <f t="shared" si="308"/>
        <v>0.21241841384806287</v>
      </c>
      <c r="AJ344" s="328">
        <f t="shared" si="308"/>
        <v>0.32572048940522091</v>
      </c>
      <c r="AK344" s="328">
        <f t="shared" si="308"/>
        <v>0.52952111885298336</v>
      </c>
      <c r="AL344" s="328">
        <f t="shared" si="308"/>
        <v>0.20235055456118381</v>
      </c>
      <c r="AM344" s="328">
        <f t="shared" si="308"/>
        <v>0.23527537314180502</v>
      </c>
      <c r="AN344" s="328">
        <f t="shared" si="308"/>
        <v>4.4622133993572399E-2</v>
      </c>
      <c r="AO344" s="328">
        <f t="shared" si="308"/>
        <v>0.50161067465583098</v>
      </c>
      <c r="AP344" s="328">
        <f t="shared" si="308"/>
        <v>0.17518795259132591</v>
      </c>
      <c r="AQ344" s="328">
        <f t="shared" si="308"/>
        <v>0.27669281982898758</v>
      </c>
      <c r="AR344" s="328">
        <f t="shared" si="308"/>
        <v>5.2471603033986007E-2</v>
      </c>
      <c r="AS344" s="328">
        <f t="shared" si="308"/>
        <v>0.39599079644311025</v>
      </c>
      <c r="AT344" s="328">
        <f t="shared" si="308"/>
        <v>9.2296002674743638E-2</v>
      </c>
      <c r="AU344" s="328">
        <f t="shared" si="308"/>
        <v>0.25945184724561254</v>
      </c>
      <c r="AV344" s="328">
        <f t="shared" si="308"/>
        <v>0.1892966190360624</v>
      </c>
      <c r="AW344" s="328">
        <f t="shared" si="308"/>
        <v>8.3150211586550726E-2</v>
      </c>
      <c r="AX344" s="328">
        <f t="shared" si="308"/>
        <v>0.14028373007489245</v>
      </c>
    </row>
    <row r="345" spans="1:50" x14ac:dyDescent="0.2">
      <c r="A345" s="11" t="s">
        <v>916</v>
      </c>
      <c r="B345" s="328">
        <f t="shared" ref="B345:AX345" si="309">100*B246/B$4</f>
        <v>0</v>
      </c>
      <c r="C345" s="328">
        <f t="shared" si="309"/>
        <v>0</v>
      </c>
      <c r="D345" s="328">
        <f t="shared" si="309"/>
        <v>0</v>
      </c>
      <c r="E345" s="328">
        <f t="shared" si="309"/>
        <v>0</v>
      </c>
      <c r="F345" s="328">
        <f t="shared" si="309"/>
        <v>0</v>
      </c>
      <c r="G345" s="328">
        <f t="shared" si="309"/>
        <v>0</v>
      </c>
      <c r="H345" s="328">
        <f t="shared" si="309"/>
        <v>0</v>
      </c>
      <c r="I345" s="328">
        <f t="shared" si="309"/>
        <v>0</v>
      </c>
      <c r="J345" s="328">
        <f t="shared" si="309"/>
        <v>0</v>
      </c>
      <c r="K345" s="328">
        <f t="shared" si="309"/>
        <v>0</v>
      </c>
      <c r="L345" s="328">
        <f t="shared" si="309"/>
        <v>0</v>
      </c>
      <c r="M345" s="328">
        <f t="shared" si="309"/>
        <v>0</v>
      </c>
      <c r="N345" s="328">
        <f t="shared" si="309"/>
        <v>0</v>
      </c>
      <c r="O345" s="328">
        <f t="shared" si="309"/>
        <v>0</v>
      </c>
      <c r="P345" s="328">
        <f t="shared" si="309"/>
        <v>0</v>
      </c>
      <c r="Q345" s="328">
        <f t="shared" si="309"/>
        <v>0</v>
      </c>
      <c r="R345" s="328">
        <f t="shared" si="309"/>
        <v>0</v>
      </c>
      <c r="S345" s="328">
        <f t="shared" si="309"/>
        <v>0</v>
      </c>
      <c r="T345" s="328">
        <f t="shared" si="309"/>
        <v>0</v>
      </c>
      <c r="U345" s="328">
        <f t="shared" si="309"/>
        <v>0</v>
      </c>
      <c r="V345" s="328">
        <f t="shared" si="309"/>
        <v>0</v>
      </c>
      <c r="W345" s="328">
        <f t="shared" si="309"/>
        <v>0</v>
      </c>
      <c r="X345" s="328">
        <f t="shared" si="309"/>
        <v>0</v>
      </c>
      <c r="Y345" s="328">
        <f t="shared" si="309"/>
        <v>0</v>
      </c>
      <c r="Z345" s="328">
        <f t="shared" si="309"/>
        <v>0</v>
      </c>
      <c r="AA345" s="328">
        <f t="shared" si="309"/>
        <v>0</v>
      </c>
      <c r="AB345" s="328">
        <f t="shared" si="309"/>
        <v>0</v>
      </c>
      <c r="AC345" s="328">
        <f t="shared" si="309"/>
        <v>0</v>
      </c>
      <c r="AD345" s="328">
        <f t="shared" si="309"/>
        <v>0</v>
      </c>
      <c r="AE345" s="328">
        <f t="shared" si="309"/>
        <v>0</v>
      </c>
      <c r="AF345" s="328">
        <f t="shared" si="309"/>
        <v>0</v>
      </c>
      <c r="AG345" s="328">
        <f t="shared" si="309"/>
        <v>0</v>
      </c>
      <c r="AH345" s="328">
        <f t="shared" si="309"/>
        <v>0</v>
      </c>
      <c r="AI345" s="328">
        <f t="shared" si="309"/>
        <v>0</v>
      </c>
      <c r="AJ345" s="328">
        <f t="shared" si="309"/>
        <v>0</v>
      </c>
      <c r="AK345" s="328">
        <f t="shared" si="309"/>
        <v>0</v>
      </c>
      <c r="AL345" s="328">
        <f t="shared" si="309"/>
        <v>0</v>
      </c>
      <c r="AM345" s="328">
        <f t="shared" si="309"/>
        <v>0</v>
      </c>
      <c r="AN345" s="328">
        <f t="shared" si="309"/>
        <v>0</v>
      </c>
      <c r="AO345" s="328">
        <f t="shared" si="309"/>
        <v>0</v>
      </c>
      <c r="AP345" s="328">
        <f t="shared" si="309"/>
        <v>0</v>
      </c>
      <c r="AQ345" s="328">
        <f t="shared" si="309"/>
        <v>0</v>
      </c>
      <c r="AR345" s="328">
        <f t="shared" si="309"/>
        <v>0</v>
      </c>
      <c r="AS345" s="328">
        <f t="shared" si="309"/>
        <v>0</v>
      </c>
      <c r="AT345" s="328">
        <f t="shared" si="309"/>
        <v>0</v>
      </c>
      <c r="AU345" s="328">
        <f t="shared" si="309"/>
        <v>0</v>
      </c>
      <c r="AV345" s="328">
        <f t="shared" si="309"/>
        <v>0</v>
      </c>
      <c r="AW345" s="328">
        <f t="shared" si="309"/>
        <v>0</v>
      </c>
      <c r="AX345" s="328">
        <f t="shared" si="309"/>
        <v>0</v>
      </c>
    </row>
    <row r="346" spans="1:50" x14ac:dyDescent="0.2">
      <c r="A346" s="11" t="s">
        <v>363</v>
      </c>
      <c r="B346" s="328">
        <f t="shared" ref="B346:AX346" si="310">100*B247/B$4</f>
        <v>0.73186335958240023</v>
      </c>
      <c r="C346" s="328">
        <f t="shared" si="310"/>
        <v>1.0397813483486318</v>
      </c>
      <c r="D346" s="328">
        <f t="shared" si="310"/>
        <v>1.1234626628370525</v>
      </c>
      <c r="E346" s="328">
        <f t="shared" si="310"/>
        <v>1.1864798523608306</v>
      </c>
      <c r="F346" s="328">
        <f t="shared" si="310"/>
        <v>0.45062673855849494</v>
      </c>
      <c r="G346" s="328">
        <f t="shared" si="310"/>
        <v>0.63353187116605025</v>
      </c>
      <c r="H346" s="328">
        <f t="shared" si="310"/>
        <v>0.65758151694764766</v>
      </c>
      <c r="I346" s="328">
        <f t="shared" si="310"/>
        <v>0.93725771172693895</v>
      </c>
      <c r="J346" s="328">
        <f t="shared" si="310"/>
        <v>0.44922385759519129</v>
      </c>
      <c r="K346" s="328">
        <f t="shared" si="310"/>
        <v>0.61056428063216495</v>
      </c>
      <c r="L346" s="328">
        <f t="shared" si="310"/>
        <v>0.6703365907268779</v>
      </c>
      <c r="M346" s="328">
        <f t="shared" si="310"/>
        <v>0.93039244035446156</v>
      </c>
      <c r="N346" s="328">
        <f t="shared" si="310"/>
        <v>0.47333321723362892</v>
      </c>
      <c r="O346" s="328">
        <f t="shared" si="310"/>
        <v>0.80360718986093449</v>
      </c>
      <c r="P346" s="328">
        <f t="shared" si="310"/>
        <v>0.88794836131197974</v>
      </c>
      <c r="Q346" s="328">
        <f t="shared" si="310"/>
        <v>1.1981431660064621</v>
      </c>
      <c r="R346" s="328">
        <f t="shared" si="310"/>
        <v>0.76875161680915893</v>
      </c>
      <c r="S346" s="328">
        <f t="shared" si="310"/>
        <v>1.0339954430792897</v>
      </c>
      <c r="T346" s="328">
        <f t="shared" si="310"/>
        <v>1.1071681324103431</v>
      </c>
      <c r="U346" s="328">
        <f t="shared" si="310"/>
        <v>1.062829306482435</v>
      </c>
      <c r="V346" s="328">
        <f t="shared" si="310"/>
        <v>0.39451186655564519</v>
      </c>
      <c r="W346" s="328">
        <f t="shared" si="310"/>
        <v>0.54924752013306366</v>
      </c>
      <c r="X346" s="328">
        <f t="shared" si="310"/>
        <v>0.5672057412393875</v>
      </c>
      <c r="Y346" s="328">
        <f t="shared" si="310"/>
        <v>0.77086060276191826</v>
      </c>
      <c r="Z346" s="328">
        <f t="shared" si="310"/>
        <v>0.37402767907264517</v>
      </c>
      <c r="AA346" s="328">
        <f t="shared" si="310"/>
        <v>0.49245027601130947</v>
      </c>
      <c r="AB346" s="328">
        <f t="shared" si="310"/>
        <v>0.49489394688399041</v>
      </c>
      <c r="AC346" s="328">
        <f t="shared" si="310"/>
        <v>0.5412188359332093</v>
      </c>
      <c r="AD346" s="328">
        <f t="shared" si="310"/>
        <v>0.34636710526284065</v>
      </c>
      <c r="AE346" s="328">
        <f t="shared" si="310"/>
        <v>0.39279084890252419</v>
      </c>
      <c r="AF346" s="328">
        <f t="shared" si="310"/>
        <v>0.48075017528651426</v>
      </c>
      <c r="AG346" s="328">
        <f t="shared" si="310"/>
        <v>0.62077238721119665</v>
      </c>
      <c r="AH346" s="328">
        <f t="shared" si="310"/>
        <v>0.34502177589964356</v>
      </c>
      <c r="AI346" s="328">
        <f t="shared" si="310"/>
        <v>0.4785216405400935</v>
      </c>
      <c r="AJ346" s="328">
        <f t="shared" si="310"/>
        <v>0.51903213420944661</v>
      </c>
      <c r="AK346" s="328">
        <f t="shared" si="310"/>
        <v>0.64820840415587921</v>
      </c>
      <c r="AL346" s="328">
        <f t="shared" si="310"/>
        <v>0.23929214873530633</v>
      </c>
      <c r="AM346" s="328">
        <f t="shared" si="310"/>
        <v>0.32899595624936767</v>
      </c>
      <c r="AN346" s="328">
        <f t="shared" si="310"/>
        <v>0.35353851580682799</v>
      </c>
      <c r="AO346" s="328">
        <f t="shared" si="310"/>
        <v>0.4449045239477552</v>
      </c>
      <c r="AP346" s="328">
        <f t="shared" si="310"/>
        <v>0.27673033029754712</v>
      </c>
      <c r="AQ346" s="328">
        <f t="shared" si="310"/>
        <v>0.38642562514663487</v>
      </c>
      <c r="AR346" s="328">
        <f t="shared" si="310"/>
        <v>0.34281886921891014</v>
      </c>
      <c r="AS346" s="328">
        <f t="shared" si="310"/>
        <v>0.52345410785541768</v>
      </c>
      <c r="AT346" s="328">
        <f t="shared" si="310"/>
        <v>0.28022645753592734</v>
      </c>
      <c r="AU346" s="328">
        <f t="shared" si="310"/>
        <v>0.36129323626278254</v>
      </c>
      <c r="AV346" s="328">
        <f t="shared" si="310"/>
        <v>0.5541314460520268</v>
      </c>
      <c r="AW346" s="328">
        <f t="shared" si="310"/>
        <v>0.85637720964480502</v>
      </c>
      <c r="AX346" s="328">
        <f t="shared" si="310"/>
        <v>0.59944211838204731</v>
      </c>
    </row>
    <row r="347" spans="1:50" x14ac:dyDescent="0.2">
      <c r="A347" s="11" t="s">
        <v>364</v>
      </c>
      <c r="B347" s="328">
        <f t="shared" ref="B347:AX347" si="311">100*B248/B$4</f>
        <v>0.88914026004192837</v>
      </c>
      <c r="C347" s="328">
        <f t="shared" si="311"/>
        <v>0.77747937009435764</v>
      </c>
      <c r="D347" s="328">
        <f t="shared" si="311"/>
        <v>0.9362788068065363</v>
      </c>
      <c r="E347" s="328">
        <f t="shared" si="311"/>
        <v>0.91165931107366571</v>
      </c>
      <c r="F347" s="328">
        <f t="shared" si="311"/>
        <v>0.76378265601722239</v>
      </c>
      <c r="G347" s="328">
        <f t="shared" si="311"/>
        <v>0.78686606427159</v>
      </c>
      <c r="H347" s="328">
        <f t="shared" si="311"/>
        <v>0.88652062672137011</v>
      </c>
      <c r="I347" s="328">
        <f t="shared" si="311"/>
        <v>0.92637755986713077</v>
      </c>
      <c r="J347" s="328">
        <f t="shared" si="311"/>
        <v>0.88425781105891621</v>
      </c>
      <c r="K347" s="328">
        <f t="shared" si="311"/>
        <v>0.92088845651548312</v>
      </c>
      <c r="L347" s="328">
        <f t="shared" si="311"/>
        <v>1.0099053139013259</v>
      </c>
      <c r="M347" s="328">
        <f t="shared" si="311"/>
        <v>0.91426317052734585</v>
      </c>
      <c r="N347" s="328">
        <f t="shared" si="311"/>
        <v>0.53512379674650123</v>
      </c>
      <c r="O347" s="328">
        <f t="shared" si="311"/>
        <v>0.54210877959942627</v>
      </c>
      <c r="P347" s="328">
        <f t="shared" si="311"/>
        <v>0.59943649727625081</v>
      </c>
      <c r="Q347" s="328">
        <f t="shared" si="311"/>
        <v>0.8230475817088555</v>
      </c>
      <c r="R347" s="328">
        <f t="shared" si="311"/>
        <v>0.62522286986399878</v>
      </c>
      <c r="S347" s="328">
        <f t="shared" si="311"/>
        <v>0.67647016975330498</v>
      </c>
      <c r="T347" s="328">
        <f t="shared" si="311"/>
        <v>0.77109607009224723</v>
      </c>
      <c r="U347" s="328">
        <f t="shared" si="311"/>
        <v>0.78466967865967296</v>
      </c>
      <c r="V347" s="328">
        <f t="shared" si="311"/>
        <v>0.53453335211494657</v>
      </c>
      <c r="W347" s="328">
        <f t="shared" si="311"/>
        <v>0.658418829535515</v>
      </c>
      <c r="X347" s="328">
        <f t="shared" si="311"/>
        <v>0.60638689665858092</v>
      </c>
      <c r="Y347" s="328">
        <f t="shared" si="311"/>
        <v>0.78823622415144801</v>
      </c>
      <c r="Z347" s="328">
        <f t="shared" si="311"/>
        <v>0.5461730772459461</v>
      </c>
      <c r="AA347" s="328">
        <f t="shared" si="311"/>
        <v>0.68996798677743421</v>
      </c>
      <c r="AB347" s="328">
        <f t="shared" si="311"/>
        <v>0.61902746641287332</v>
      </c>
      <c r="AC347" s="328">
        <f t="shared" si="311"/>
        <v>0.76127016826356453</v>
      </c>
      <c r="AD347" s="328">
        <f t="shared" si="311"/>
        <v>0.33338723535571846</v>
      </c>
      <c r="AE347" s="328">
        <f t="shared" si="311"/>
        <v>0.27240084887624599</v>
      </c>
      <c r="AF347" s="328">
        <f t="shared" si="311"/>
        <v>0.35446747429447184</v>
      </c>
      <c r="AG347" s="328">
        <f t="shared" si="311"/>
        <v>0.49428385132768843</v>
      </c>
      <c r="AH347" s="328">
        <f t="shared" si="311"/>
        <v>0.39274936225263674</v>
      </c>
      <c r="AI347" s="328">
        <f t="shared" si="311"/>
        <v>0.38803273565212776</v>
      </c>
      <c r="AJ347" s="328">
        <f t="shared" si="311"/>
        <v>0.47195380243230683</v>
      </c>
      <c r="AK347" s="328">
        <f t="shared" si="311"/>
        <v>0.57976484318171195</v>
      </c>
      <c r="AL347" s="328">
        <f t="shared" si="311"/>
        <v>0.48619494500565552</v>
      </c>
      <c r="AM347" s="328">
        <f t="shared" si="311"/>
        <v>0.430291204649766</v>
      </c>
      <c r="AN347" s="328">
        <f t="shared" si="311"/>
        <v>0.53608430367082405</v>
      </c>
      <c r="AO347" s="328">
        <f t="shared" si="311"/>
        <v>0.70880974804567964</v>
      </c>
      <c r="AP347" s="328">
        <f t="shared" si="311"/>
        <v>0.64895119125966561</v>
      </c>
      <c r="AQ347" s="328">
        <f t="shared" si="311"/>
        <v>0.69294776707727734</v>
      </c>
      <c r="AR347" s="328">
        <f t="shared" si="311"/>
        <v>0.78153243376872794</v>
      </c>
      <c r="AS347" s="328">
        <f t="shared" si="311"/>
        <v>1.0364476556692417</v>
      </c>
      <c r="AT347" s="328">
        <f t="shared" si="311"/>
        <v>0.50301147842039162</v>
      </c>
      <c r="AU347" s="328">
        <f t="shared" si="311"/>
        <v>0.41739850425324088</v>
      </c>
      <c r="AV347" s="328">
        <f t="shared" si="311"/>
        <v>0.45021850093784488</v>
      </c>
      <c r="AW347" s="328">
        <f t="shared" si="311"/>
        <v>0.75717228551294724</v>
      </c>
      <c r="AX347" s="328">
        <f t="shared" si="311"/>
        <v>0.33017802924829914</v>
      </c>
    </row>
    <row r="348" spans="1:50" x14ac:dyDescent="0.2">
      <c r="A348" s="320" t="s">
        <v>923</v>
      </c>
      <c r="B348" s="329">
        <f t="shared" ref="B348:AX348" si="312">100*B249/B$4</f>
        <v>0</v>
      </c>
      <c r="C348" s="329">
        <f t="shared" si="312"/>
        <v>0</v>
      </c>
      <c r="D348" s="329">
        <f t="shared" si="312"/>
        <v>0</v>
      </c>
      <c r="E348" s="329">
        <f t="shared" si="312"/>
        <v>0</v>
      </c>
      <c r="F348" s="329">
        <f t="shared" si="312"/>
        <v>0</v>
      </c>
      <c r="G348" s="329">
        <f t="shared" si="312"/>
        <v>0</v>
      </c>
      <c r="H348" s="329">
        <f t="shared" si="312"/>
        <v>0</v>
      </c>
      <c r="I348" s="329">
        <f t="shared" si="312"/>
        <v>0</v>
      </c>
      <c r="J348" s="329">
        <f t="shared" si="312"/>
        <v>0</v>
      </c>
      <c r="K348" s="329">
        <f t="shared" si="312"/>
        <v>0</v>
      </c>
      <c r="L348" s="329">
        <f t="shared" si="312"/>
        <v>0</v>
      </c>
      <c r="M348" s="329">
        <f t="shared" si="312"/>
        <v>0</v>
      </c>
      <c r="N348" s="329">
        <f t="shared" si="312"/>
        <v>0</v>
      </c>
      <c r="O348" s="329">
        <f t="shared" si="312"/>
        <v>0</v>
      </c>
      <c r="P348" s="329">
        <f t="shared" si="312"/>
        <v>0</v>
      </c>
      <c r="Q348" s="329">
        <f t="shared" si="312"/>
        <v>0</v>
      </c>
      <c r="R348" s="329">
        <f t="shared" si="312"/>
        <v>0</v>
      </c>
      <c r="S348" s="329">
        <f t="shared" si="312"/>
        <v>0</v>
      </c>
      <c r="T348" s="329">
        <f t="shared" si="312"/>
        <v>0</v>
      </c>
      <c r="U348" s="329">
        <f t="shared" si="312"/>
        <v>0</v>
      </c>
      <c r="V348" s="329">
        <f t="shared" si="312"/>
        <v>0</v>
      </c>
      <c r="W348" s="329">
        <f t="shared" si="312"/>
        <v>0</v>
      </c>
      <c r="X348" s="329">
        <f t="shared" si="312"/>
        <v>0</v>
      </c>
      <c r="Y348" s="329">
        <f t="shared" si="312"/>
        <v>0</v>
      </c>
      <c r="Z348" s="329">
        <f t="shared" si="312"/>
        <v>0</v>
      </c>
      <c r="AA348" s="329">
        <f t="shared" si="312"/>
        <v>0</v>
      </c>
      <c r="AB348" s="329">
        <f t="shared" si="312"/>
        <v>0</v>
      </c>
      <c r="AC348" s="329">
        <f t="shared" si="312"/>
        <v>0</v>
      </c>
      <c r="AD348" s="329">
        <f t="shared" si="312"/>
        <v>0</v>
      </c>
      <c r="AE348" s="329">
        <f t="shared" si="312"/>
        <v>0</v>
      </c>
      <c r="AF348" s="329">
        <f t="shared" si="312"/>
        <v>0</v>
      </c>
      <c r="AG348" s="329">
        <f t="shared" si="312"/>
        <v>0</v>
      </c>
      <c r="AH348" s="329">
        <f t="shared" si="312"/>
        <v>0</v>
      </c>
      <c r="AI348" s="329">
        <f t="shared" si="312"/>
        <v>0</v>
      </c>
      <c r="AJ348" s="329">
        <f t="shared" si="312"/>
        <v>0</v>
      </c>
      <c r="AK348" s="329">
        <f t="shared" si="312"/>
        <v>0</v>
      </c>
      <c r="AL348" s="329">
        <f t="shared" si="312"/>
        <v>0</v>
      </c>
      <c r="AM348" s="329">
        <f t="shared" si="312"/>
        <v>0</v>
      </c>
      <c r="AN348" s="329">
        <f t="shared" si="312"/>
        <v>0</v>
      </c>
      <c r="AO348" s="329">
        <f t="shared" si="312"/>
        <v>0</v>
      </c>
      <c r="AP348" s="329">
        <f t="shared" si="312"/>
        <v>0</v>
      </c>
      <c r="AQ348" s="329">
        <f t="shared" si="312"/>
        <v>0</v>
      </c>
      <c r="AR348" s="329">
        <f t="shared" si="312"/>
        <v>0</v>
      </c>
      <c r="AS348" s="329">
        <f t="shared" si="312"/>
        <v>0</v>
      </c>
      <c r="AT348" s="329">
        <f t="shared" si="312"/>
        <v>0</v>
      </c>
      <c r="AU348" s="329">
        <f t="shared" si="312"/>
        <v>0</v>
      </c>
      <c r="AV348" s="329">
        <f t="shared" si="312"/>
        <v>0</v>
      </c>
      <c r="AW348" s="329">
        <f t="shared" si="312"/>
        <v>0</v>
      </c>
      <c r="AX348" s="329">
        <f t="shared" si="312"/>
        <v>0</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B7C12-6D68-446E-85C1-6923A7EDC941}">
  <sheetPr codeName="Planilha4"/>
  <dimension ref="A1:AY160"/>
  <sheetViews>
    <sheetView showGridLines="0" zoomScaleNormal="100" workbookViewId="0">
      <pane xSplit="2" ySplit="2" topLeftCell="C65" activePane="bottomRight" state="frozen"/>
      <selection activeCell="AS5" sqref="AS5"/>
      <selection pane="topRight" activeCell="AS5" sqref="AS5"/>
      <selection pane="bottomLeft" activeCell="AS5" sqref="AS5"/>
      <selection pane="bottomRight" activeCell="A4" sqref="A4:B147"/>
    </sheetView>
  </sheetViews>
  <sheetFormatPr baseColWidth="10" defaultColWidth="9.1640625" defaultRowHeight="20" customHeight="1" x14ac:dyDescent="0.2"/>
  <cols>
    <col min="1" max="1" width="9.1640625" style="114"/>
    <col min="2" max="2" width="77.6640625" style="114" bestFit="1" customWidth="1"/>
    <col min="3" max="50" width="12.6640625" style="114" customWidth="1"/>
    <col min="51" max="51" width="12.6640625" style="312" customWidth="1"/>
    <col min="52" max="16384" width="9.1640625" style="114"/>
  </cols>
  <sheetData>
    <row r="1" spans="1:51" ht="20" customHeight="1" x14ac:dyDescent="0.2">
      <c r="A1" s="96" t="s">
        <v>755</v>
      </c>
    </row>
    <row r="2" spans="1:51" ht="20" customHeight="1" x14ac:dyDescent="0.2">
      <c r="A2" s="96" t="s">
        <v>333</v>
      </c>
    </row>
    <row r="4" spans="1:51" s="133" customFormat="1" ht="20" customHeight="1" x14ac:dyDescent="0.2">
      <c r="A4" s="333" t="s">
        <v>579</v>
      </c>
      <c r="B4" s="333"/>
      <c r="C4" s="83" t="s">
        <v>671</v>
      </c>
      <c r="D4" s="83" t="s">
        <v>672</v>
      </c>
      <c r="E4" s="83" t="s">
        <v>673</v>
      </c>
      <c r="F4" s="83" t="s">
        <v>674</v>
      </c>
      <c r="G4" s="83" t="s">
        <v>675</v>
      </c>
      <c r="H4" s="83" t="s">
        <v>676</v>
      </c>
      <c r="I4" s="83" t="s">
        <v>677</v>
      </c>
      <c r="J4" s="83" t="s">
        <v>678</v>
      </c>
      <c r="K4" s="83" t="s">
        <v>679</v>
      </c>
      <c r="L4" s="83" t="s">
        <v>680</v>
      </c>
      <c r="M4" s="83" t="s">
        <v>681</v>
      </c>
      <c r="N4" s="83" t="s">
        <v>682</v>
      </c>
      <c r="O4" s="83" t="s">
        <v>683</v>
      </c>
      <c r="P4" s="83" t="s">
        <v>684</v>
      </c>
      <c r="Q4" s="83" t="s">
        <v>685</v>
      </c>
      <c r="R4" s="83" t="s">
        <v>686</v>
      </c>
      <c r="S4" s="83" t="s">
        <v>687</v>
      </c>
      <c r="T4" s="83" t="s">
        <v>688</v>
      </c>
      <c r="U4" s="83" t="s">
        <v>689</v>
      </c>
      <c r="V4" s="83" t="s">
        <v>690</v>
      </c>
      <c r="W4" s="83" t="s">
        <v>691</v>
      </c>
      <c r="X4" s="83" t="s">
        <v>692</v>
      </c>
      <c r="Y4" s="83" t="s">
        <v>693</v>
      </c>
      <c r="Z4" s="83" t="s">
        <v>694</v>
      </c>
      <c r="AA4" s="83" t="s">
        <v>695</v>
      </c>
      <c r="AB4" s="83" t="s">
        <v>696</v>
      </c>
      <c r="AC4" s="83" t="s">
        <v>697</v>
      </c>
      <c r="AD4" s="83" t="s">
        <v>698</v>
      </c>
      <c r="AE4" s="83" t="s">
        <v>699</v>
      </c>
      <c r="AF4" s="83" t="s">
        <v>700</v>
      </c>
      <c r="AG4" s="83" t="s">
        <v>701</v>
      </c>
      <c r="AH4" s="83" t="s">
        <v>702</v>
      </c>
      <c r="AI4" s="83" t="s">
        <v>703</v>
      </c>
      <c r="AJ4" s="83" t="s">
        <v>704</v>
      </c>
      <c r="AK4" s="83" t="s">
        <v>705</v>
      </c>
      <c r="AL4" s="83" t="s">
        <v>706</v>
      </c>
      <c r="AM4" s="83" t="s">
        <v>707</v>
      </c>
      <c r="AN4" s="83" t="s">
        <v>708</v>
      </c>
      <c r="AO4" s="83" t="s">
        <v>709</v>
      </c>
      <c r="AP4" s="83" t="s">
        <v>710</v>
      </c>
      <c r="AQ4" s="83" t="s">
        <v>711</v>
      </c>
      <c r="AR4" s="83" t="s">
        <v>712</v>
      </c>
      <c r="AS4" s="83" t="s">
        <v>713</v>
      </c>
      <c r="AT4" s="83" t="s">
        <v>714</v>
      </c>
      <c r="AU4" s="83" t="s">
        <v>894</v>
      </c>
      <c r="AV4" s="83" t="s">
        <v>896</v>
      </c>
      <c r="AW4" s="83" t="s">
        <v>899</v>
      </c>
      <c r="AX4" s="83" t="s">
        <v>900</v>
      </c>
      <c r="AY4" s="83" t="s">
        <v>902</v>
      </c>
    </row>
    <row r="5" spans="1:51" ht="20" customHeight="1" x14ac:dyDescent="0.2">
      <c r="A5" s="18" t="s">
        <v>399</v>
      </c>
      <c r="B5" s="19" t="s">
        <v>819</v>
      </c>
      <c r="C5" s="20">
        <v>215044.12526135985</v>
      </c>
      <c r="D5" s="20">
        <v>220162.63419533847</v>
      </c>
      <c r="E5" s="20">
        <v>230016.41525315715</v>
      </c>
      <c r="F5" s="20">
        <v>257154.24530341997</v>
      </c>
      <c r="G5" s="20">
        <v>254588.59015399008</v>
      </c>
      <c r="H5" s="20">
        <v>257313.01426437573</v>
      </c>
      <c r="I5" s="20">
        <v>259455.22397337767</v>
      </c>
      <c r="J5" s="20">
        <v>279783.54976982449</v>
      </c>
      <c r="K5" s="20">
        <v>287381.45310330536</v>
      </c>
      <c r="L5" s="20">
        <v>273018.40008858696</v>
      </c>
      <c r="M5" s="20">
        <v>297218.0646680374</v>
      </c>
      <c r="N5" s="20">
        <v>312001.27553192514</v>
      </c>
      <c r="O5" s="20">
        <v>301919.59038463858</v>
      </c>
      <c r="P5" s="20">
        <v>310071.60832247534</v>
      </c>
      <c r="Q5" s="20">
        <v>295433.42202814337</v>
      </c>
      <c r="R5" s="20">
        <v>364210.60553205991</v>
      </c>
      <c r="S5" s="20">
        <v>339423.57825651433</v>
      </c>
      <c r="T5" s="20">
        <v>313701.5240796557</v>
      </c>
      <c r="U5" s="20">
        <v>310146.09745136596</v>
      </c>
      <c r="V5" s="20">
        <v>345346.78150755097</v>
      </c>
      <c r="W5" s="20">
        <v>348190.29707887303</v>
      </c>
      <c r="X5" s="20">
        <v>361045.57400001329</v>
      </c>
      <c r="Y5" s="20">
        <v>323933.22183319967</v>
      </c>
      <c r="Z5" s="20">
        <v>363223.64241597464</v>
      </c>
      <c r="AA5" s="20">
        <v>396927.61509214551</v>
      </c>
      <c r="AB5" s="20">
        <v>347534.72597444255</v>
      </c>
      <c r="AC5" s="20">
        <v>329660.16304855072</v>
      </c>
      <c r="AD5" s="20">
        <v>412656.92227992695</v>
      </c>
      <c r="AE5" s="20">
        <v>367317.54760063416</v>
      </c>
      <c r="AF5" s="20">
        <v>352280.13159688376</v>
      </c>
      <c r="AG5" s="20">
        <v>342152.12854200543</v>
      </c>
      <c r="AH5" s="20">
        <v>407727.78937021771</v>
      </c>
      <c r="AI5" s="20">
        <v>400571.67462240119</v>
      </c>
      <c r="AJ5" s="20">
        <v>390019.67476515553</v>
      </c>
      <c r="AK5" s="20">
        <v>395693.1757908889</v>
      </c>
      <c r="AL5" s="20">
        <v>453287.83161762473</v>
      </c>
      <c r="AM5" s="20">
        <v>437364.05680549116</v>
      </c>
      <c r="AN5" s="20">
        <v>414702.59130293177</v>
      </c>
      <c r="AO5" s="20">
        <v>403059.2383005356</v>
      </c>
      <c r="AP5" s="20">
        <v>535436.66319391993</v>
      </c>
      <c r="AQ5" s="20">
        <v>441839.1619357327</v>
      </c>
      <c r="AR5" s="20">
        <v>288627.7037681592</v>
      </c>
      <c r="AS5" s="20">
        <v>380201.19196827349</v>
      </c>
      <c r="AT5" s="20">
        <v>482279.66761689493</v>
      </c>
      <c r="AU5" s="20">
        <v>488599.25028495811</v>
      </c>
      <c r="AV5" s="20">
        <v>473601.49078372918</v>
      </c>
      <c r="AW5" s="20">
        <v>518351.85675302939</v>
      </c>
      <c r="AX5" s="20">
        <v>605932.24757650355</v>
      </c>
      <c r="AY5" s="88">
        <v>594691.2853517842</v>
      </c>
    </row>
    <row r="6" spans="1:51" ht="20" customHeight="1" x14ac:dyDescent="0.2">
      <c r="A6" s="134" t="s">
        <v>400</v>
      </c>
      <c r="B6" s="115" t="s">
        <v>242</v>
      </c>
      <c r="C6" s="116">
        <v>132911.48705769971</v>
      </c>
      <c r="D6" s="116">
        <v>133766.21990075044</v>
      </c>
      <c r="E6" s="116">
        <v>131039.47122565383</v>
      </c>
      <c r="F6" s="116">
        <v>155999.54163693893</v>
      </c>
      <c r="G6" s="116">
        <v>164130.22489320507</v>
      </c>
      <c r="H6" s="116">
        <v>160188.92959774111</v>
      </c>
      <c r="I6" s="116">
        <v>157178.52919108959</v>
      </c>
      <c r="J6" s="116">
        <v>168451.88303173994</v>
      </c>
      <c r="K6" s="116">
        <v>181761.7110522571</v>
      </c>
      <c r="L6" s="116">
        <v>169659.01514413935</v>
      </c>
      <c r="M6" s="116">
        <v>162660.2387724554</v>
      </c>
      <c r="N6" s="116">
        <v>175990.23123799849</v>
      </c>
      <c r="O6" s="116">
        <v>190148.6348190436</v>
      </c>
      <c r="P6" s="116">
        <v>183379.73991100164</v>
      </c>
      <c r="Q6" s="116">
        <v>168913.66091993416</v>
      </c>
      <c r="R6" s="116">
        <v>210665.44915331044</v>
      </c>
      <c r="S6" s="116">
        <v>208358.31300490658</v>
      </c>
      <c r="T6" s="116">
        <v>190644.04313266237</v>
      </c>
      <c r="U6" s="116">
        <v>178226.59459801752</v>
      </c>
      <c r="V6" s="116">
        <v>202356.11537200346</v>
      </c>
      <c r="W6" s="116">
        <v>222117.24503794516</v>
      </c>
      <c r="X6" s="116">
        <v>204225.68017243088</v>
      </c>
      <c r="Y6" s="116">
        <v>188196.25428471353</v>
      </c>
      <c r="Z6" s="116">
        <v>202664.36614420568</v>
      </c>
      <c r="AA6" s="116">
        <v>224552.31320585552</v>
      </c>
      <c r="AB6" s="116">
        <v>209000.6075755592</v>
      </c>
      <c r="AC6" s="116">
        <v>189319.7198215395</v>
      </c>
      <c r="AD6" s="116">
        <v>236679.24784755756</v>
      </c>
      <c r="AE6" s="116">
        <v>235303.1516994164</v>
      </c>
      <c r="AF6" s="116">
        <v>215391.53013855722</v>
      </c>
      <c r="AG6" s="116">
        <v>202868.25472964949</v>
      </c>
      <c r="AH6" s="116">
        <v>242406.53020327789</v>
      </c>
      <c r="AI6" s="116">
        <v>256831.8271277991</v>
      </c>
      <c r="AJ6" s="116">
        <v>239076.54542915907</v>
      </c>
      <c r="AK6" s="116">
        <v>228345.88139175787</v>
      </c>
      <c r="AL6" s="116">
        <v>252130.56546903445</v>
      </c>
      <c r="AM6" s="116">
        <v>272007.38641020784</v>
      </c>
      <c r="AN6" s="116">
        <v>243319.16350526869</v>
      </c>
      <c r="AO6" s="116">
        <v>236461.29048533115</v>
      </c>
      <c r="AP6" s="116">
        <v>261678.68882513605</v>
      </c>
      <c r="AQ6" s="116">
        <v>276120.76959708496</v>
      </c>
      <c r="AR6" s="116">
        <v>174494.18734998628</v>
      </c>
      <c r="AS6" s="116">
        <v>225792.71417963388</v>
      </c>
      <c r="AT6" s="116">
        <v>291486.48567301093</v>
      </c>
      <c r="AU6" s="116">
        <v>318905.17148310004</v>
      </c>
      <c r="AV6" s="116">
        <v>288995.32902379998</v>
      </c>
      <c r="AW6" s="116">
        <v>306856.17026772001</v>
      </c>
      <c r="AX6" s="116">
        <v>357146.09590300999</v>
      </c>
      <c r="AY6" s="138">
        <v>389492.80146861007</v>
      </c>
    </row>
    <row r="7" spans="1:51" ht="20" customHeight="1" x14ac:dyDescent="0.2">
      <c r="A7" s="21" t="s">
        <v>401</v>
      </c>
      <c r="B7" s="22" t="s">
        <v>256</v>
      </c>
      <c r="C7" s="23">
        <v>64726.068120761178</v>
      </c>
      <c r="D7" s="23">
        <v>63861.408426926304</v>
      </c>
      <c r="E7" s="23">
        <v>57451.068201992362</v>
      </c>
      <c r="F7" s="23">
        <v>72446.061679803097</v>
      </c>
      <c r="G7" s="23">
        <v>81859.489657630998</v>
      </c>
      <c r="H7" s="23">
        <v>78985.418042400837</v>
      </c>
      <c r="I7" s="23">
        <v>71037.416565819702</v>
      </c>
      <c r="J7" s="23">
        <v>82115.773482974197</v>
      </c>
      <c r="K7" s="23">
        <v>94744.745212231443</v>
      </c>
      <c r="L7" s="23">
        <v>81465.792097578931</v>
      </c>
      <c r="M7" s="23">
        <v>64513.345815452209</v>
      </c>
      <c r="N7" s="23">
        <v>84211.571626187739</v>
      </c>
      <c r="O7" s="23">
        <v>99570.14906351149</v>
      </c>
      <c r="P7" s="23">
        <v>88640.494573898672</v>
      </c>
      <c r="Q7" s="23">
        <v>73383.315103440051</v>
      </c>
      <c r="R7" s="23">
        <v>99166.087260439643</v>
      </c>
      <c r="S7" s="23">
        <v>107051.25849359663</v>
      </c>
      <c r="T7" s="23">
        <v>96064.655919762852</v>
      </c>
      <c r="U7" s="23">
        <v>81642.301749175938</v>
      </c>
      <c r="V7" s="23">
        <v>97394.852346570187</v>
      </c>
      <c r="W7" s="23">
        <v>116003.14204173512</v>
      </c>
      <c r="X7" s="23">
        <v>103481.57177084091</v>
      </c>
      <c r="Y7" s="23">
        <v>82492.880281763515</v>
      </c>
      <c r="Z7" s="23">
        <v>99143.891939727167</v>
      </c>
      <c r="AA7" s="23">
        <v>117954.1454219255</v>
      </c>
      <c r="AB7" s="23">
        <v>109844.61505102919</v>
      </c>
      <c r="AC7" s="23">
        <v>90546.020404999508</v>
      </c>
      <c r="AD7" s="23">
        <v>134851.89826249759</v>
      </c>
      <c r="AE7" s="23">
        <v>132552.88468415642</v>
      </c>
      <c r="AF7" s="23">
        <v>115287.43652531724</v>
      </c>
      <c r="AG7" s="23">
        <v>95385.859615809459</v>
      </c>
      <c r="AH7" s="23">
        <v>115455.29640984787</v>
      </c>
      <c r="AI7" s="23">
        <v>140015.80741707911</v>
      </c>
      <c r="AJ7" s="23">
        <v>121062.01208553906</v>
      </c>
      <c r="AK7" s="23">
        <v>102723.67494617787</v>
      </c>
      <c r="AL7" s="23">
        <v>126938.36882353449</v>
      </c>
      <c r="AM7" s="23">
        <v>153587.74011152791</v>
      </c>
      <c r="AN7" s="23">
        <v>126382.35449224871</v>
      </c>
      <c r="AO7" s="23">
        <v>116130.60976027112</v>
      </c>
      <c r="AP7" s="23">
        <v>139476.41396825609</v>
      </c>
      <c r="AQ7" s="23">
        <v>159859.13603684495</v>
      </c>
      <c r="AR7" s="23">
        <v>113737.51069423631</v>
      </c>
      <c r="AS7" s="23">
        <v>102296.50873744386</v>
      </c>
      <c r="AT7" s="23">
        <v>150682.78533572098</v>
      </c>
      <c r="AU7" s="23">
        <v>181930.64826079999</v>
      </c>
      <c r="AV7" s="23">
        <v>159694.30579283999</v>
      </c>
      <c r="AW7" s="23">
        <v>156778.45202065</v>
      </c>
      <c r="AX7" s="23">
        <v>197603.58683112002</v>
      </c>
      <c r="AY7" s="23">
        <v>243468.19584477</v>
      </c>
    </row>
    <row r="8" spans="1:51" ht="20" customHeight="1" x14ac:dyDescent="0.2">
      <c r="A8" s="21" t="s">
        <v>402</v>
      </c>
      <c r="B8" s="22" t="s">
        <v>257</v>
      </c>
      <c r="C8" s="23">
        <v>3418.7598611799995</v>
      </c>
      <c r="D8" s="23">
        <v>3098.22959816</v>
      </c>
      <c r="E8" s="23">
        <v>2956.8518681300002</v>
      </c>
      <c r="F8" s="23">
        <v>3057.1909450900002</v>
      </c>
      <c r="G8" s="23">
        <v>4085.3880010000003</v>
      </c>
      <c r="H8" s="23">
        <v>3397.6364994400001</v>
      </c>
      <c r="I8" s="23">
        <v>3703.2068382500001</v>
      </c>
      <c r="J8" s="23">
        <v>3658.3751847399999</v>
      </c>
      <c r="K8" s="23">
        <v>4630.9157103900006</v>
      </c>
      <c r="L8" s="23">
        <v>3922.5615294900003</v>
      </c>
      <c r="M8" s="23">
        <v>4118.82722337</v>
      </c>
      <c r="N8" s="23">
        <v>4015.29218365</v>
      </c>
      <c r="O8" s="23">
        <v>5179.9478516700001</v>
      </c>
      <c r="P8" s="23">
        <v>4439.2687892000004</v>
      </c>
      <c r="Q8" s="23">
        <v>4601.0556257500002</v>
      </c>
      <c r="R8" s="23">
        <v>4505.0836289099998</v>
      </c>
      <c r="S8" s="23">
        <v>5791.2034808500002</v>
      </c>
      <c r="T8" s="23">
        <v>4891.3918439600002</v>
      </c>
      <c r="U8" s="23">
        <v>5070.87509331</v>
      </c>
      <c r="V8" s="23">
        <v>4965.84675565</v>
      </c>
      <c r="W8" s="23">
        <v>6238.7787355199998</v>
      </c>
      <c r="X8" s="23">
        <v>5188.9354708000001</v>
      </c>
      <c r="Y8" s="23">
        <v>5283.5051768600006</v>
      </c>
      <c r="Z8" s="23">
        <v>4875.9210805900002</v>
      </c>
      <c r="AA8" s="23">
        <v>6346.4553467799997</v>
      </c>
      <c r="AB8" s="23">
        <v>5370.9234757600007</v>
      </c>
      <c r="AC8" s="23">
        <v>5377.4208485199997</v>
      </c>
      <c r="AD8" s="23">
        <v>5095.3594969699998</v>
      </c>
      <c r="AE8" s="23">
        <v>6473.3912757500002</v>
      </c>
      <c r="AF8" s="23">
        <v>5446.5085029100001</v>
      </c>
      <c r="AG8" s="23">
        <v>5546.9604904600001</v>
      </c>
      <c r="AH8" s="23">
        <v>5265.40410582</v>
      </c>
      <c r="AI8" s="23">
        <v>6674.4332882199997</v>
      </c>
      <c r="AJ8" s="23">
        <v>5274.7929741099997</v>
      </c>
      <c r="AK8" s="23">
        <v>6306.9677516299998</v>
      </c>
      <c r="AL8" s="23">
        <v>6149.0828936500002</v>
      </c>
      <c r="AM8" s="23">
        <v>6085.1358180699999</v>
      </c>
      <c r="AN8" s="23">
        <v>5815.9127200399998</v>
      </c>
      <c r="AO8" s="23">
        <v>5558.211069</v>
      </c>
      <c r="AP8" s="23">
        <v>6779.3254970199996</v>
      </c>
      <c r="AQ8" s="23">
        <v>5896.7244088099997</v>
      </c>
      <c r="AR8" s="23">
        <v>5135.2508689299993</v>
      </c>
      <c r="AS8" s="23">
        <v>5329.68668824</v>
      </c>
      <c r="AT8" s="23">
        <v>6907.3330133799991</v>
      </c>
      <c r="AU8" s="23">
        <v>6020.3926013199998</v>
      </c>
      <c r="AV8" s="23">
        <v>5887.7185180199995</v>
      </c>
      <c r="AW8" s="23">
        <v>6072.4424455999997</v>
      </c>
      <c r="AX8" s="23">
        <v>8241.1927315299999</v>
      </c>
      <c r="AY8" s="23">
        <v>6813.09244279</v>
      </c>
    </row>
    <row r="9" spans="1:51" ht="20" customHeight="1" x14ac:dyDescent="0.2">
      <c r="A9" s="21" t="s">
        <v>403</v>
      </c>
      <c r="B9" s="22" t="s">
        <v>258</v>
      </c>
      <c r="C9" s="23">
        <v>23.984685320000001</v>
      </c>
      <c r="D9" s="23">
        <v>23.0624775</v>
      </c>
      <c r="E9" s="23">
        <v>331.72356242000001</v>
      </c>
      <c r="F9" s="23">
        <v>149.05396891000001</v>
      </c>
      <c r="G9" s="23">
        <v>27.325320000000001</v>
      </c>
      <c r="H9" s="23">
        <v>31.628919719999999</v>
      </c>
      <c r="I9" s="23">
        <v>382.11946041000004</v>
      </c>
      <c r="J9" s="23">
        <v>161.27158705000002</v>
      </c>
      <c r="K9" s="23">
        <v>43.606112459999991</v>
      </c>
      <c r="L9" s="23">
        <v>36.446735070000003</v>
      </c>
      <c r="M9" s="23">
        <v>428.38584889999993</v>
      </c>
      <c r="N9" s="23">
        <v>179.12581320000001</v>
      </c>
      <c r="O9" s="23">
        <v>25.311437039999998</v>
      </c>
      <c r="P9" s="23">
        <v>37.313470479999999</v>
      </c>
      <c r="Q9" s="23">
        <v>509.93239149999999</v>
      </c>
      <c r="R9" s="23">
        <v>209.69605433000001</v>
      </c>
      <c r="S9" s="23">
        <v>28.333476599999997</v>
      </c>
      <c r="T9" s="23">
        <v>26.778366439999999</v>
      </c>
      <c r="U9" s="23">
        <v>621.19983566999997</v>
      </c>
      <c r="V9" s="23">
        <v>252.49929900000001</v>
      </c>
      <c r="W9" s="23">
        <v>35.983099789999997</v>
      </c>
      <c r="X9" s="23">
        <v>38.283670399999998</v>
      </c>
      <c r="Y9" s="23">
        <v>743.34426595000002</v>
      </c>
      <c r="Z9" s="23">
        <v>312.99463376999995</v>
      </c>
      <c r="AA9" s="23">
        <v>47.365913579999997</v>
      </c>
      <c r="AB9" s="23">
        <v>39.241837529999998</v>
      </c>
      <c r="AC9" s="23">
        <v>759.30479037000009</v>
      </c>
      <c r="AD9" s="23">
        <v>313.80637094000002</v>
      </c>
      <c r="AE9" s="23">
        <v>43.326505910000002</v>
      </c>
      <c r="AF9" s="23">
        <v>46.580759659999998</v>
      </c>
      <c r="AG9" s="23">
        <v>877.14349826000011</v>
      </c>
      <c r="AH9" s="23">
        <v>346.13808313999999</v>
      </c>
      <c r="AI9" s="23">
        <v>30.798606159999999</v>
      </c>
      <c r="AJ9" s="23">
        <v>37.846481619999999</v>
      </c>
      <c r="AK9" s="23">
        <v>977.98586060999992</v>
      </c>
      <c r="AL9" s="23">
        <v>398.03885842</v>
      </c>
      <c r="AM9" s="23">
        <v>6.6638233899999992</v>
      </c>
      <c r="AN9" s="23">
        <v>6.6187081400000007</v>
      </c>
      <c r="AO9" s="23">
        <v>7.0682418499999997</v>
      </c>
      <c r="AP9" s="23">
        <v>5.9909085999999991</v>
      </c>
      <c r="AQ9" s="23">
        <v>58.436815530000004</v>
      </c>
      <c r="AR9" s="23">
        <v>26.322685409999998</v>
      </c>
      <c r="AS9" s="23">
        <v>1254.5336980099999</v>
      </c>
      <c r="AT9" s="23">
        <v>445.65221514000001</v>
      </c>
      <c r="AU9" s="23">
        <v>68.296564759999995</v>
      </c>
      <c r="AV9" s="23">
        <v>57.994766259999999</v>
      </c>
      <c r="AW9" s="23">
        <v>1554.57275273</v>
      </c>
      <c r="AX9" s="23">
        <v>505.89973746999999</v>
      </c>
      <c r="AY9" s="23">
        <v>90.884013199999998</v>
      </c>
    </row>
    <row r="10" spans="1:51" ht="20" customHeight="1" x14ac:dyDescent="0.2">
      <c r="A10" s="21" t="s">
        <v>404</v>
      </c>
      <c r="B10" s="22" t="s">
        <v>264</v>
      </c>
      <c r="C10" s="23">
        <v>60243.499965028561</v>
      </c>
      <c r="D10" s="23">
        <v>61784.651414174135</v>
      </c>
      <c r="E10" s="23">
        <v>64164.594793261487</v>
      </c>
      <c r="F10" s="23">
        <v>74713.13311363582</v>
      </c>
      <c r="G10" s="23">
        <v>72018.256927714086</v>
      </c>
      <c r="H10" s="23">
        <v>71536.096090640247</v>
      </c>
      <c r="I10" s="23">
        <v>74786.643013749897</v>
      </c>
      <c r="J10" s="23">
        <v>75185.724451885762</v>
      </c>
      <c r="K10" s="23">
        <v>76153.851392745666</v>
      </c>
      <c r="L10" s="23">
        <v>76949.839148390369</v>
      </c>
      <c r="M10" s="23">
        <v>85445.233476653186</v>
      </c>
      <c r="N10" s="23">
        <v>78563.039445240764</v>
      </c>
      <c r="O10" s="23">
        <v>77737.6985271421</v>
      </c>
      <c r="P10" s="23">
        <v>81385.657453682958</v>
      </c>
      <c r="Q10" s="23">
        <v>80115.149521634114</v>
      </c>
      <c r="R10" s="23">
        <v>96043.739366290829</v>
      </c>
      <c r="S10" s="23">
        <v>85609.213776539968</v>
      </c>
      <c r="T10" s="23">
        <v>81178.834240929544</v>
      </c>
      <c r="U10" s="23">
        <v>81701.285912081585</v>
      </c>
      <c r="V10" s="23">
        <v>90562.480520153287</v>
      </c>
      <c r="W10" s="23">
        <v>90203.657598949998</v>
      </c>
      <c r="X10" s="23">
        <v>85995.703241579991</v>
      </c>
      <c r="Y10" s="23">
        <v>89285.82604919</v>
      </c>
      <c r="Z10" s="23">
        <v>89400.168711898499</v>
      </c>
      <c r="AA10" s="23">
        <v>91701.808477649989</v>
      </c>
      <c r="AB10" s="23">
        <v>86352.357072949992</v>
      </c>
      <c r="AC10" s="23">
        <v>84881.193359120007</v>
      </c>
      <c r="AD10" s="23">
        <v>88621.427366669988</v>
      </c>
      <c r="AE10" s="23">
        <v>88918.967610129999</v>
      </c>
      <c r="AF10" s="23">
        <v>87005.171657810017</v>
      </c>
      <c r="AG10" s="23">
        <v>92412.496873350014</v>
      </c>
      <c r="AH10" s="23">
        <v>112555.7412439</v>
      </c>
      <c r="AI10" s="23">
        <v>100853.26348092999</v>
      </c>
      <c r="AJ10" s="23">
        <v>102730.27077737999</v>
      </c>
      <c r="AK10" s="23">
        <v>107044.46714537</v>
      </c>
      <c r="AL10" s="23">
        <v>108462.5354588</v>
      </c>
      <c r="AM10" s="23">
        <v>102165.07897051</v>
      </c>
      <c r="AN10" s="23">
        <v>100819.21598757998</v>
      </c>
      <c r="AO10" s="23">
        <v>103439.35510151999</v>
      </c>
      <c r="AP10" s="23">
        <v>104267.99057615998</v>
      </c>
      <c r="AQ10" s="23">
        <v>99055.364292319995</v>
      </c>
      <c r="AR10" s="23">
        <v>46266.058430880003</v>
      </c>
      <c r="AS10" s="23">
        <v>105912.79550193</v>
      </c>
      <c r="AT10" s="23">
        <v>119316.14454888998</v>
      </c>
      <c r="AU10" s="23">
        <v>115008.15820599</v>
      </c>
      <c r="AV10" s="23">
        <v>108605.40361380999</v>
      </c>
      <c r="AW10" s="23">
        <v>127323.58244832</v>
      </c>
      <c r="AX10" s="23">
        <v>134513.72085205</v>
      </c>
      <c r="AY10" s="23">
        <v>124041.99823362002</v>
      </c>
    </row>
    <row r="11" spans="1:51" ht="20" customHeight="1" x14ac:dyDescent="0.2">
      <c r="A11" s="21" t="s">
        <v>405</v>
      </c>
      <c r="B11" s="22" t="s">
        <v>273</v>
      </c>
      <c r="C11" s="23">
        <v>4551.8876155300004</v>
      </c>
      <c r="D11" s="23">
        <v>4899.0497214999996</v>
      </c>
      <c r="E11" s="23">
        <v>5729.7133750599996</v>
      </c>
      <c r="F11" s="23">
        <v>5902.3413927900001</v>
      </c>
      <c r="G11" s="23">
        <v>5878.7545549999995</v>
      </c>
      <c r="H11" s="23">
        <v>6109.6272177999999</v>
      </c>
      <c r="I11" s="23">
        <v>7009.5064577599996</v>
      </c>
      <c r="J11" s="23">
        <v>7655.1381231800005</v>
      </c>
      <c r="K11" s="23">
        <v>6927.6759825799991</v>
      </c>
      <c r="L11" s="23">
        <v>7472.95235082</v>
      </c>
      <c r="M11" s="23">
        <v>8279.6498375499996</v>
      </c>
      <c r="N11" s="23">
        <v>8448.6579818000009</v>
      </c>
      <c r="O11" s="23">
        <v>8181.5663383600004</v>
      </c>
      <c r="P11" s="23">
        <v>8703.4779683500001</v>
      </c>
      <c r="Q11" s="23">
        <v>10082.0974219</v>
      </c>
      <c r="R11" s="23">
        <v>10011.25210686</v>
      </c>
      <c r="S11" s="23">
        <v>9722.5318579199993</v>
      </c>
      <c r="T11" s="23">
        <v>8616.1261037099994</v>
      </c>
      <c r="U11" s="23">
        <v>9016.078932819999</v>
      </c>
      <c r="V11" s="23">
        <v>9418.3047556699985</v>
      </c>
      <c r="W11" s="23">
        <v>10175.539842850001</v>
      </c>
      <c r="X11" s="23">
        <v>9340.7563944400008</v>
      </c>
      <c r="Y11" s="23">
        <v>10391.42807661</v>
      </c>
      <c r="Z11" s="23">
        <v>9061.6348193699996</v>
      </c>
      <c r="AA11" s="23">
        <v>8502.5340561599987</v>
      </c>
      <c r="AB11" s="23">
        <v>7392.5659547600007</v>
      </c>
      <c r="AC11" s="23">
        <v>7755.7776326699986</v>
      </c>
      <c r="AD11" s="23">
        <v>7796.7366385300011</v>
      </c>
      <c r="AE11" s="23">
        <v>7314.6281163900003</v>
      </c>
      <c r="AF11" s="23">
        <v>7605.8171436500006</v>
      </c>
      <c r="AG11" s="23">
        <v>8645.7876653200001</v>
      </c>
      <c r="AH11" s="23">
        <v>8783.925930190002</v>
      </c>
      <c r="AI11" s="23">
        <v>9257.4397767299997</v>
      </c>
      <c r="AJ11" s="23">
        <v>9971.7194741399999</v>
      </c>
      <c r="AK11" s="23">
        <v>11292.43054354</v>
      </c>
      <c r="AL11" s="23">
        <v>10182.50624748</v>
      </c>
      <c r="AM11" s="23">
        <v>10162.794042609999</v>
      </c>
      <c r="AN11" s="23">
        <v>10294.98964632</v>
      </c>
      <c r="AO11" s="23">
        <v>11326.02350336</v>
      </c>
      <c r="AP11" s="23">
        <v>11148.985827839999</v>
      </c>
      <c r="AQ11" s="23">
        <v>11251.09501447</v>
      </c>
      <c r="AR11" s="23">
        <v>9329.0012784700011</v>
      </c>
      <c r="AS11" s="23">
        <v>11007.274365220001</v>
      </c>
      <c r="AT11" s="23">
        <v>14134.52749515</v>
      </c>
      <c r="AU11" s="23">
        <v>15877.656899879999</v>
      </c>
      <c r="AV11" s="23">
        <v>14749.84613745</v>
      </c>
      <c r="AW11" s="23">
        <v>15127.129016110001</v>
      </c>
      <c r="AX11" s="23">
        <v>16281.493947940002</v>
      </c>
      <c r="AY11" s="23">
        <v>15078.591627539998</v>
      </c>
    </row>
    <row r="12" spans="1:51" ht="20" customHeight="1" x14ac:dyDescent="0.2">
      <c r="A12" s="21" t="s">
        <v>406</v>
      </c>
      <c r="B12" s="22" t="s">
        <v>278</v>
      </c>
      <c r="C12" s="23">
        <v>-52.713190120000007</v>
      </c>
      <c r="D12" s="23">
        <v>99.818262489999995</v>
      </c>
      <c r="E12" s="23">
        <v>405.51942479000002</v>
      </c>
      <c r="F12" s="23">
        <v>-268.23946329</v>
      </c>
      <c r="G12" s="23">
        <v>261.01043185999998</v>
      </c>
      <c r="H12" s="23">
        <v>128.52282774</v>
      </c>
      <c r="I12" s="23">
        <v>259.63685509999999</v>
      </c>
      <c r="J12" s="23">
        <v>-324.39979808999999</v>
      </c>
      <c r="K12" s="23">
        <v>-739.08335815000009</v>
      </c>
      <c r="L12" s="23">
        <v>-188.57671721000003</v>
      </c>
      <c r="M12" s="23">
        <v>-125.20342947</v>
      </c>
      <c r="N12" s="23">
        <v>572.54418792000001</v>
      </c>
      <c r="O12" s="23">
        <v>-546.03839868</v>
      </c>
      <c r="P12" s="23">
        <v>173.52765539000001</v>
      </c>
      <c r="Q12" s="23">
        <v>222.11085571000001</v>
      </c>
      <c r="R12" s="23">
        <v>729.59073648000003</v>
      </c>
      <c r="S12" s="23">
        <v>155.77191940000003</v>
      </c>
      <c r="T12" s="23">
        <v>-133.74334213999998</v>
      </c>
      <c r="U12" s="23">
        <v>174.85307496000001</v>
      </c>
      <c r="V12" s="23">
        <v>-237.86830504000005</v>
      </c>
      <c r="W12" s="23">
        <v>-539.8562809</v>
      </c>
      <c r="X12" s="23">
        <v>180.42962437</v>
      </c>
      <c r="Y12" s="23">
        <v>-0.72956565999998624</v>
      </c>
      <c r="Z12" s="23">
        <v>-130.24504114999999</v>
      </c>
      <c r="AA12" s="23">
        <v>3.9897600000000002E-3</v>
      </c>
      <c r="AB12" s="23">
        <v>0.90418352999999996</v>
      </c>
      <c r="AC12" s="23">
        <v>2.7858599999999994E-3</v>
      </c>
      <c r="AD12" s="23">
        <v>1.9711950000000002E-2</v>
      </c>
      <c r="AE12" s="23">
        <v>-4.649292E-2</v>
      </c>
      <c r="AF12" s="23">
        <v>1.5549209999999999E-2</v>
      </c>
      <c r="AG12" s="23">
        <v>6.5864499999999998E-3</v>
      </c>
      <c r="AH12" s="23">
        <v>2.4430380000000002E-2</v>
      </c>
      <c r="AI12" s="23">
        <v>8.4558679999999997E-2</v>
      </c>
      <c r="AJ12" s="23">
        <v>-9.6363629999999992E-2</v>
      </c>
      <c r="AK12" s="23">
        <v>0.35514443000000001</v>
      </c>
      <c r="AL12" s="23">
        <v>3.3187149999999999E-2</v>
      </c>
      <c r="AM12" s="23">
        <v>-2.6355900000000005E-2</v>
      </c>
      <c r="AN12" s="23">
        <v>7.1950939999999991E-2</v>
      </c>
      <c r="AO12" s="23">
        <v>2.2809330000000003E-2</v>
      </c>
      <c r="AP12" s="23">
        <v>-1.7952740000000002E-2</v>
      </c>
      <c r="AQ12" s="23">
        <v>1.302911E-2</v>
      </c>
      <c r="AR12" s="23">
        <v>4.3392059999999996E-2</v>
      </c>
      <c r="AS12" s="23">
        <v>-8.0848112099999998</v>
      </c>
      <c r="AT12" s="23">
        <v>4.3064729999999996E-2</v>
      </c>
      <c r="AU12" s="23">
        <v>1.8950349999999998E-2</v>
      </c>
      <c r="AV12" s="23">
        <v>6.0195419999999999E-2</v>
      </c>
      <c r="AW12" s="23">
        <v>-8.41569E-3</v>
      </c>
      <c r="AX12" s="23">
        <v>0.20180290000000001</v>
      </c>
      <c r="AY12" s="23">
        <v>3.9306689999999998E-2</v>
      </c>
    </row>
    <row r="13" spans="1:51" ht="20" customHeight="1" x14ac:dyDescent="0.2">
      <c r="A13" s="134" t="s">
        <v>407</v>
      </c>
      <c r="B13" s="115" t="s">
        <v>246</v>
      </c>
      <c r="C13" s="116">
        <v>52744.098174135441</v>
      </c>
      <c r="D13" s="116">
        <v>55326.477743093856</v>
      </c>
      <c r="E13" s="116">
        <v>58785.611607205516</v>
      </c>
      <c r="F13" s="116">
        <v>73870.356909798167</v>
      </c>
      <c r="G13" s="116">
        <v>60676.997386157927</v>
      </c>
      <c r="H13" s="116">
        <v>64953.146089277754</v>
      </c>
      <c r="I13" s="116">
        <v>67472.0280008931</v>
      </c>
      <c r="J13" s="116">
        <v>83461.441974683228</v>
      </c>
      <c r="K13" s="116">
        <v>70387.24034950971</v>
      </c>
      <c r="L13" s="116">
        <v>72451.941896035642</v>
      </c>
      <c r="M13" s="116">
        <v>73997.262293673033</v>
      </c>
      <c r="N13" s="116">
        <v>89044.715579746058</v>
      </c>
      <c r="O13" s="116">
        <v>75845.764770042893</v>
      </c>
      <c r="P13" s="116">
        <v>78315.151383520046</v>
      </c>
      <c r="Q13" s="116">
        <v>79829.996107962885</v>
      </c>
      <c r="R13" s="116">
        <v>98335.932526900171</v>
      </c>
      <c r="S13" s="116">
        <v>82579.001336076035</v>
      </c>
      <c r="T13" s="116">
        <v>83617.711720499457</v>
      </c>
      <c r="U13" s="116">
        <v>86121.475621732403</v>
      </c>
      <c r="V13" s="116">
        <v>103650.9971615517</v>
      </c>
      <c r="W13" s="116">
        <v>85678.335340468999</v>
      </c>
      <c r="X13" s="116">
        <v>86874.282857252008</v>
      </c>
      <c r="Y13" s="116">
        <v>86382.951497967995</v>
      </c>
      <c r="Z13" s="116">
        <v>103438.24736561449</v>
      </c>
      <c r="AA13" s="116">
        <v>89120.896236190005</v>
      </c>
      <c r="AB13" s="116">
        <v>90570.542126729037</v>
      </c>
      <c r="AC13" s="116">
        <v>89731.586212210997</v>
      </c>
      <c r="AD13" s="116">
        <v>110048.33432512204</v>
      </c>
      <c r="AE13" s="116">
        <v>90825.563042908965</v>
      </c>
      <c r="AF13" s="116">
        <v>94521.548808076841</v>
      </c>
      <c r="AG13" s="116">
        <v>96953.173861846532</v>
      </c>
      <c r="AH13" s="116">
        <v>120717.17568783916</v>
      </c>
      <c r="AI13" s="116">
        <v>95903.931057447073</v>
      </c>
      <c r="AJ13" s="116">
        <v>99705.516837014569</v>
      </c>
      <c r="AK13" s="116">
        <v>102166.97122505654</v>
      </c>
      <c r="AL13" s="116">
        <v>126534.40175371955</v>
      </c>
      <c r="AM13" s="116">
        <v>100899.57068260993</v>
      </c>
      <c r="AN13" s="116">
        <v>105213.10595307006</v>
      </c>
      <c r="AO13" s="116">
        <v>107910.37321712296</v>
      </c>
      <c r="AP13" s="116">
        <v>132763.01660930063</v>
      </c>
      <c r="AQ13" s="116">
        <v>108524.46420923498</v>
      </c>
      <c r="AR13" s="116">
        <v>74202.137156985002</v>
      </c>
      <c r="AS13" s="116">
        <v>115676.29490716601</v>
      </c>
      <c r="AT13" s="116">
        <v>151681.614814047</v>
      </c>
      <c r="AU13" s="116">
        <v>116708.64128418485</v>
      </c>
      <c r="AV13" s="116">
        <v>115206.54689355135</v>
      </c>
      <c r="AW13" s="116">
        <v>129249.67648368713</v>
      </c>
      <c r="AX13" s="116">
        <v>157705.33471480256</v>
      </c>
      <c r="AY13" s="138">
        <v>136591.83411790419</v>
      </c>
    </row>
    <row r="14" spans="1:51" ht="20" customHeight="1" x14ac:dyDescent="0.2">
      <c r="A14" s="134" t="s">
        <v>408</v>
      </c>
      <c r="B14" s="115" t="s">
        <v>243</v>
      </c>
      <c r="C14" s="116">
        <v>53.747499570000002</v>
      </c>
      <c r="D14" s="116">
        <v>65.61159407000001</v>
      </c>
      <c r="E14" s="116">
        <v>56.073309100000003</v>
      </c>
      <c r="F14" s="116">
        <v>117.20808606</v>
      </c>
      <c r="G14" s="116">
        <v>68.996919719999994</v>
      </c>
      <c r="H14" s="116">
        <v>68.267333379999997</v>
      </c>
      <c r="I14" s="116">
        <v>105.28889513</v>
      </c>
      <c r="J14" s="116">
        <v>230.98275682000002</v>
      </c>
      <c r="K14" s="116">
        <v>127.95131656000001</v>
      </c>
      <c r="L14" s="116">
        <v>168.12152147</v>
      </c>
      <c r="M14" s="116">
        <v>150.0537415</v>
      </c>
      <c r="N14" s="116">
        <v>200.74036902999998</v>
      </c>
      <c r="O14" s="116">
        <v>84.115348299999994</v>
      </c>
      <c r="P14" s="116">
        <v>104.91910686999999</v>
      </c>
      <c r="Q14" s="116">
        <v>128.97365514000001</v>
      </c>
      <c r="R14" s="116">
        <v>99.537835400000006</v>
      </c>
      <c r="S14" s="116">
        <v>130.08515420000001</v>
      </c>
      <c r="T14" s="116">
        <v>121.85451045000001</v>
      </c>
      <c r="U14" s="116">
        <v>134.165918</v>
      </c>
      <c r="V14" s="116">
        <v>126.60070224</v>
      </c>
      <c r="W14" s="116">
        <v>134.95048758000001</v>
      </c>
      <c r="X14" s="116">
        <v>105.50069870999999</v>
      </c>
      <c r="Y14" s="116">
        <v>156.03648824000001</v>
      </c>
      <c r="Z14" s="116">
        <v>162.14906939000002</v>
      </c>
      <c r="AA14" s="116">
        <v>110.18390648</v>
      </c>
      <c r="AB14" s="116">
        <v>134.55986795000001</v>
      </c>
      <c r="AC14" s="116">
        <v>189.10146177999999</v>
      </c>
      <c r="AD14" s="116">
        <v>207.77984730000003</v>
      </c>
      <c r="AE14" s="116">
        <v>250.71384130000001</v>
      </c>
      <c r="AF14" s="116">
        <v>324.85356544999996</v>
      </c>
      <c r="AG14" s="116">
        <v>306.22226527999999</v>
      </c>
      <c r="AH14" s="116">
        <v>336.73237704000002</v>
      </c>
      <c r="AI14" s="116">
        <v>255.81629245999994</v>
      </c>
      <c r="AJ14" s="116">
        <v>225.41857594999999</v>
      </c>
      <c r="AK14" s="116">
        <v>206.44680611999996</v>
      </c>
      <c r="AL14" s="116">
        <v>228.83574055</v>
      </c>
      <c r="AM14" s="116">
        <v>220.76447197000005</v>
      </c>
      <c r="AN14" s="116">
        <v>312.92285694999998</v>
      </c>
      <c r="AO14" s="116">
        <v>272.10403033</v>
      </c>
      <c r="AP14" s="116">
        <v>249.09927968999995</v>
      </c>
      <c r="AQ14" s="116">
        <v>142.55509527999999</v>
      </c>
      <c r="AR14" s="116">
        <v>128.12022982999997</v>
      </c>
      <c r="AS14" s="116">
        <v>121.48385575</v>
      </c>
      <c r="AT14" s="116">
        <v>287.72835386999998</v>
      </c>
      <c r="AU14" s="116">
        <v>71.495711150000005</v>
      </c>
      <c r="AV14" s="116">
        <v>176.49549866999999</v>
      </c>
      <c r="AW14" s="116">
        <v>164.87174483000001</v>
      </c>
      <c r="AX14" s="116">
        <v>203.96519490000003</v>
      </c>
      <c r="AY14" s="138">
        <v>54.047441939999999</v>
      </c>
    </row>
    <row r="15" spans="1:51" ht="20" customHeight="1" x14ac:dyDescent="0.2">
      <c r="A15" s="134" t="s">
        <v>409</v>
      </c>
      <c r="B15" s="115" t="s">
        <v>247</v>
      </c>
      <c r="C15" s="116">
        <v>29334.792529954662</v>
      </c>
      <c r="D15" s="116">
        <v>31004.324957424167</v>
      </c>
      <c r="E15" s="116">
        <v>40135.259111197804</v>
      </c>
      <c r="F15" s="116">
        <v>27167.13867062288</v>
      </c>
      <c r="G15" s="116">
        <v>29712.37095490707</v>
      </c>
      <c r="H15" s="116">
        <v>32102.671243976882</v>
      </c>
      <c r="I15" s="116">
        <v>34699.377886264956</v>
      </c>
      <c r="J15" s="116">
        <v>27639.242006581328</v>
      </c>
      <c r="K15" s="116">
        <v>35104.550384978538</v>
      </c>
      <c r="L15" s="116">
        <v>30739.321526941967</v>
      </c>
      <c r="M15" s="116">
        <v>60410.509860408951</v>
      </c>
      <c r="N15" s="116">
        <v>46765.588345150572</v>
      </c>
      <c r="O15" s="116">
        <v>35841.075447252086</v>
      </c>
      <c r="P15" s="116">
        <v>48271.797921083635</v>
      </c>
      <c r="Q15" s="116">
        <v>46560.791345106329</v>
      </c>
      <c r="R15" s="116">
        <v>55109.686016449283</v>
      </c>
      <c r="S15" s="116">
        <v>48356.178761331743</v>
      </c>
      <c r="T15" s="116">
        <v>39317.914716043888</v>
      </c>
      <c r="U15" s="116">
        <v>45663.861313616042</v>
      </c>
      <c r="V15" s="116">
        <v>39213.068271755823</v>
      </c>
      <c r="W15" s="116">
        <v>40259.766212878865</v>
      </c>
      <c r="X15" s="116">
        <v>69840.11027162039</v>
      </c>
      <c r="Y15" s="116">
        <v>49197.979562278124</v>
      </c>
      <c r="Z15" s="116">
        <v>56958.879836764463</v>
      </c>
      <c r="AA15" s="116">
        <v>83144.221743620059</v>
      </c>
      <c r="AB15" s="116">
        <v>47829.016404204333</v>
      </c>
      <c r="AC15" s="116">
        <v>50419.755553020223</v>
      </c>
      <c r="AD15" s="116">
        <v>65721.56025994732</v>
      </c>
      <c r="AE15" s="116">
        <v>40938.11901700875</v>
      </c>
      <c r="AF15" s="116">
        <v>42042.19908479978</v>
      </c>
      <c r="AG15" s="116">
        <v>42024.477685229409</v>
      </c>
      <c r="AH15" s="116">
        <v>44267.351102060653</v>
      </c>
      <c r="AI15" s="116">
        <v>47580.100144695039</v>
      </c>
      <c r="AJ15" s="116">
        <v>51012.193923031911</v>
      </c>
      <c r="AK15" s="116">
        <v>64973.876367954508</v>
      </c>
      <c r="AL15" s="116">
        <v>74394.028654320762</v>
      </c>
      <c r="AM15" s="116">
        <v>64236.335240703367</v>
      </c>
      <c r="AN15" s="116">
        <v>65857.398987643042</v>
      </c>
      <c r="AO15" s="116">
        <v>58415.470567751458</v>
      </c>
      <c r="AP15" s="116">
        <v>140745.85847979318</v>
      </c>
      <c r="AQ15" s="116">
        <v>57051.373034132739</v>
      </c>
      <c r="AR15" s="116">
        <v>39803.259031357913</v>
      </c>
      <c r="AS15" s="116">
        <v>38610.699025723618</v>
      </c>
      <c r="AT15" s="116">
        <v>38823.838775967</v>
      </c>
      <c r="AU15" s="116">
        <v>52913.941806523158</v>
      </c>
      <c r="AV15" s="116">
        <v>69223.119367707928</v>
      </c>
      <c r="AW15" s="116">
        <v>82081.138256792357</v>
      </c>
      <c r="AX15" s="116">
        <v>90876.851763791026</v>
      </c>
      <c r="AY15" s="138">
        <v>68552.602323330007</v>
      </c>
    </row>
    <row r="16" spans="1:51" ht="20" customHeight="1" x14ac:dyDescent="0.2">
      <c r="A16" s="120" t="s">
        <v>410</v>
      </c>
      <c r="B16" s="118" t="s">
        <v>820</v>
      </c>
      <c r="C16" s="119">
        <v>14035.225341594658</v>
      </c>
      <c r="D16" s="119">
        <v>11419.915599044165</v>
      </c>
      <c r="E16" s="119">
        <v>13562.016662357808</v>
      </c>
      <c r="F16" s="119">
        <v>8183.5685760328824</v>
      </c>
      <c r="G16" s="119">
        <v>12976.55627193707</v>
      </c>
      <c r="H16" s="119">
        <v>10105.892018776878</v>
      </c>
      <c r="I16" s="119">
        <v>11629.826064844958</v>
      </c>
      <c r="J16" s="119">
        <v>9383.0272250313283</v>
      </c>
      <c r="K16" s="119">
        <v>12847.676925448533</v>
      </c>
      <c r="L16" s="119">
        <v>9289.3850408219696</v>
      </c>
      <c r="M16" s="119">
        <v>19168.072765058954</v>
      </c>
      <c r="N16" s="119">
        <v>13802.419715720574</v>
      </c>
      <c r="O16" s="119">
        <v>14935.114544992084</v>
      </c>
      <c r="P16" s="119">
        <v>18544.031599033628</v>
      </c>
      <c r="Q16" s="119">
        <v>17376.722888696328</v>
      </c>
      <c r="R16" s="119">
        <v>12349.44990160928</v>
      </c>
      <c r="S16" s="119">
        <v>22842.915614551737</v>
      </c>
      <c r="T16" s="119">
        <v>14060.935879983885</v>
      </c>
      <c r="U16" s="119">
        <v>17185.665482716042</v>
      </c>
      <c r="V16" s="119">
        <v>16986.853269265823</v>
      </c>
      <c r="W16" s="119">
        <v>23287.809095688863</v>
      </c>
      <c r="X16" s="119">
        <v>44951.438540030402</v>
      </c>
      <c r="Y16" s="119">
        <v>21970.82841526813</v>
      </c>
      <c r="Z16" s="119">
        <v>30211.078795604466</v>
      </c>
      <c r="AA16" s="119">
        <v>53371.521599900057</v>
      </c>
      <c r="AB16" s="119">
        <v>26594.804519824334</v>
      </c>
      <c r="AC16" s="119">
        <v>27043.353219870216</v>
      </c>
      <c r="AD16" s="119">
        <v>21972.761472157305</v>
      </c>
      <c r="AE16" s="119">
        <v>16396.357156778755</v>
      </c>
      <c r="AF16" s="119">
        <v>15913.814642929778</v>
      </c>
      <c r="AG16" s="119">
        <v>9808.6261508394109</v>
      </c>
      <c r="AH16" s="119">
        <v>12499.483235700667</v>
      </c>
      <c r="AI16" s="119">
        <v>16044.283196125038</v>
      </c>
      <c r="AJ16" s="119">
        <v>14073.597297701897</v>
      </c>
      <c r="AK16" s="119">
        <v>25376.697279844506</v>
      </c>
      <c r="AL16" s="119">
        <v>30727.476567990758</v>
      </c>
      <c r="AM16" s="119">
        <v>32967.917171163375</v>
      </c>
      <c r="AN16" s="119">
        <v>29185.119012463041</v>
      </c>
      <c r="AO16" s="119">
        <v>17300.495599371461</v>
      </c>
      <c r="AP16" s="119">
        <v>15848.686886033182</v>
      </c>
      <c r="AQ16" s="119">
        <v>20337.314872812742</v>
      </c>
      <c r="AR16" s="119">
        <v>13453.28699597792</v>
      </c>
      <c r="AS16" s="119">
        <v>10572.655480573614</v>
      </c>
      <c r="AT16" s="119">
        <v>4433.9871502669985</v>
      </c>
      <c r="AU16" s="119">
        <v>12349.193883843149</v>
      </c>
      <c r="AV16" s="119">
        <v>13378.720250587929</v>
      </c>
      <c r="AW16" s="119">
        <v>29647.834263492354</v>
      </c>
      <c r="AX16" s="119">
        <v>21189.627247851022</v>
      </c>
      <c r="AY16" s="140" t="s">
        <v>826</v>
      </c>
    </row>
    <row r="17" spans="1:51" ht="20" customHeight="1" x14ac:dyDescent="0.2">
      <c r="A17" s="120" t="s">
        <v>411</v>
      </c>
      <c r="B17" s="118" t="s">
        <v>393</v>
      </c>
      <c r="C17" s="119">
        <v>15299.567188360001</v>
      </c>
      <c r="D17" s="119">
        <v>19584.409358379999</v>
      </c>
      <c r="E17" s="119">
        <v>26573.242448839996</v>
      </c>
      <c r="F17" s="119">
        <v>18983.570094589999</v>
      </c>
      <c r="G17" s="119">
        <v>16735.814682969998</v>
      </c>
      <c r="H17" s="119">
        <v>21996.7792252</v>
      </c>
      <c r="I17" s="119">
        <v>23069.551821419998</v>
      </c>
      <c r="J17" s="119">
        <v>18256.214781550003</v>
      </c>
      <c r="K17" s="119">
        <v>22256.873459530001</v>
      </c>
      <c r="L17" s="119">
        <v>21449.936486120001</v>
      </c>
      <c r="M17" s="119">
        <v>41242.437095350004</v>
      </c>
      <c r="N17" s="119">
        <v>32963.168629430002</v>
      </c>
      <c r="O17" s="119">
        <v>20905.960902260002</v>
      </c>
      <c r="P17" s="119">
        <v>29727.766322050004</v>
      </c>
      <c r="Q17" s="119">
        <v>29184.068456409994</v>
      </c>
      <c r="R17" s="119">
        <v>42760.236114840001</v>
      </c>
      <c r="S17" s="119">
        <v>25513.263146780002</v>
      </c>
      <c r="T17" s="119">
        <v>25256.97883606</v>
      </c>
      <c r="U17" s="119">
        <v>28478.195830900004</v>
      </c>
      <c r="V17" s="119">
        <v>22226.21500249</v>
      </c>
      <c r="W17" s="119">
        <v>16971.957117190002</v>
      </c>
      <c r="X17" s="119">
        <v>24888.671731589995</v>
      </c>
      <c r="Y17" s="119">
        <v>27227.151147009998</v>
      </c>
      <c r="Z17" s="119">
        <v>26747.801041160004</v>
      </c>
      <c r="AA17" s="119">
        <v>29772.700143719994</v>
      </c>
      <c r="AB17" s="119">
        <v>21234.211884379994</v>
      </c>
      <c r="AC17" s="119">
        <v>23376.402333150007</v>
      </c>
      <c r="AD17" s="119">
        <v>43748.798787790016</v>
      </c>
      <c r="AE17" s="119">
        <v>24541.761860229999</v>
      </c>
      <c r="AF17" s="119">
        <v>26128.384441870003</v>
      </c>
      <c r="AG17" s="119">
        <v>32215.85153439</v>
      </c>
      <c r="AH17" s="119">
        <v>31767.867866359986</v>
      </c>
      <c r="AI17" s="119">
        <v>31535.816948569998</v>
      </c>
      <c r="AJ17" s="119">
        <v>36938.596625330007</v>
      </c>
      <c r="AK17" s="119">
        <v>39597.179088110002</v>
      </c>
      <c r="AL17" s="119">
        <v>43666.552086329997</v>
      </c>
      <c r="AM17" s="119">
        <v>31268.418069539992</v>
      </c>
      <c r="AN17" s="119">
        <v>36672.279975180005</v>
      </c>
      <c r="AO17" s="119">
        <v>41114.974968380004</v>
      </c>
      <c r="AP17" s="119">
        <v>124897.17159375999</v>
      </c>
      <c r="AQ17" s="119">
        <v>36714.058161320005</v>
      </c>
      <c r="AR17" s="119">
        <v>26349.972035379997</v>
      </c>
      <c r="AS17" s="119">
        <v>28038.043545150005</v>
      </c>
      <c r="AT17" s="119">
        <v>34389.851625700001</v>
      </c>
      <c r="AU17" s="119">
        <v>40564.747922680006</v>
      </c>
      <c r="AV17" s="119">
        <v>55844.399117120003</v>
      </c>
      <c r="AW17" s="119">
        <v>52433.303993300004</v>
      </c>
      <c r="AX17" s="119">
        <v>69687.224515940004</v>
      </c>
      <c r="AY17" s="140">
        <v>68552.602323330007</v>
      </c>
    </row>
    <row r="18" spans="1:51" ht="20" customHeight="1" x14ac:dyDescent="0.2">
      <c r="A18" s="18" t="s">
        <v>412</v>
      </c>
      <c r="B18" s="19" t="s">
        <v>821</v>
      </c>
      <c r="C18" s="20">
        <v>213964.02365596488</v>
      </c>
      <c r="D18" s="20">
        <v>216333.06832191779</v>
      </c>
      <c r="E18" s="20">
        <v>229217.83616979787</v>
      </c>
      <c r="F18" s="20">
        <v>251546.55155956064</v>
      </c>
      <c r="G18" s="20">
        <v>236087.35064407933</v>
      </c>
      <c r="H18" s="20">
        <v>259860.04849842214</v>
      </c>
      <c r="I18" s="20">
        <v>256516.08573118178</v>
      </c>
      <c r="J18" s="20">
        <v>289521.3337220223</v>
      </c>
      <c r="K18" s="20">
        <v>262583.74844476907</v>
      </c>
      <c r="L18" s="20">
        <v>275823.77344588761</v>
      </c>
      <c r="M18" s="20">
        <v>286125.16115799203</v>
      </c>
      <c r="N18" s="20">
        <v>292617.03426764987</v>
      </c>
      <c r="O18" s="20">
        <v>296051.31053605943</v>
      </c>
      <c r="P18" s="20">
        <v>311528.07284733048</v>
      </c>
      <c r="Q18" s="20">
        <v>314596.17443896882</v>
      </c>
      <c r="R18" s="20">
        <v>343368.0883480765</v>
      </c>
      <c r="S18" s="20">
        <v>328703.96434461663</v>
      </c>
      <c r="T18" s="20">
        <v>319410.79028551525</v>
      </c>
      <c r="U18" s="20">
        <v>388986.14209410246</v>
      </c>
      <c r="V18" s="20">
        <v>393076.78694950981</v>
      </c>
      <c r="W18" s="20">
        <v>423358.95162048371</v>
      </c>
      <c r="X18" s="20">
        <v>381951.71706943796</v>
      </c>
      <c r="Y18" s="20">
        <v>457690.534331906</v>
      </c>
      <c r="Z18" s="20">
        <v>458272.9513064184</v>
      </c>
      <c r="AA18" s="20">
        <v>409154.56143536739</v>
      </c>
      <c r="AB18" s="20">
        <v>375634.46048122703</v>
      </c>
      <c r="AC18" s="20">
        <v>415497.76723994198</v>
      </c>
      <c r="AD18" s="20">
        <v>510001.67327994376</v>
      </c>
      <c r="AE18" s="20">
        <v>414062.41621871467</v>
      </c>
      <c r="AF18" s="20">
        <v>430968.94433499733</v>
      </c>
      <c r="AG18" s="20">
        <v>427708.09371681523</v>
      </c>
      <c r="AH18" s="20">
        <v>462696.00174942351</v>
      </c>
      <c r="AI18" s="20">
        <v>442307.08674484119</v>
      </c>
      <c r="AJ18" s="20">
        <v>473373.67424158519</v>
      </c>
      <c r="AK18" s="20">
        <v>472804.93684833864</v>
      </c>
      <c r="AL18" s="20">
        <v>456729.34774682263</v>
      </c>
      <c r="AM18" s="20">
        <v>473650.19583559129</v>
      </c>
      <c r="AN18" s="20">
        <v>430078.16093057999</v>
      </c>
      <c r="AO18" s="20">
        <v>444992.17131168244</v>
      </c>
      <c r="AP18" s="20">
        <v>550146.51100050157</v>
      </c>
      <c r="AQ18" s="20">
        <v>451214.94470958679</v>
      </c>
      <c r="AR18" s="20">
        <v>654084.6198624277</v>
      </c>
      <c r="AS18" s="20">
        <v>625596.98989442678</v>
      </c>
      <c r="AT18" s="20">
        <v>549663.82596414723</v>
      </c>
      <c r="AU18" s="20">
        <v>464355.54625635967</v>
      </c>
      <c r="AV18" s="20">
        <v>570655.85342077084</v>
      </c>
      <c r="AW18" s="20">
        <v>552725.46239449747</v>
      </c>
      <c r="AX18" s="20">
        <v>543737.74331534468</v>
      </c>
      <c r="AY18" s="88">
        <v>538429.54301439889</v>
      </c>
    </row>
    <row r="19" spans="1:51" ht="20" customHeight="1" x14ac:dyDescent="0.2">
      <c r="A19" s="134" t="s">
        <v>413</v>
      </c>
      <c r="B19" s="115" t="s">
        <v>725</v>
      </c>
      <c r="C19" s="116">
        <v>208108.56245129288</v>
      </c>
      <c r="D19" s="116">
        <v>209045.99213949277</v>
      </c>
      <c r="E19" s="116">
        <v>222181.19197403587</v>
      </c>
      <c r="F19" s="116">
        <v>242016.53395567561</v>
      </c>
      <c r="G19" s="116">
        <v>230842.98314115734</v>
      </c>
      <c r="H19" s="116">
        <v>255059.39234465518</v>
      </c>
      <c r="I19" s="116">
        <v>249930.66084814977</v>
      </c>
      <c r="J19" s="116">
        <v>282270.36043607234</v>
      </c>
      <c r="K19" s="116">
        <v>258034.51852698223</v>
      </c>
      <c r="L19" s="116">
        <v>270188.07528782601</v>
      </c>
      <c r="M19" s="116">
        <v>280369.04473407392</v>
      </c>
      <c r="N19" s="116">
        <v>284994.41438954289</v>
      </c>
      <c r="O19" s="116">
        <v>290639.32833265938</v>
      </c>
      <c r="P19" s="116">
        <v>306148.01926752046</v>
      </c>
      <c r="Q19" s="116">
        <v>307724.16426576982</v>
      </c>
      <c r="R19" s="116">
        <v>332956.07237839652</v>
      </c>
      <c r="S19" s="116">
        <v>320408.78241916362</v>
      </c>
      <c r="T19" s="116">
        <v>309751.26048363128</v>
      </c>
      <c r="U19" s="116">
        <v>378266.40755811438</v>
      </c>
      <c r="V19" s="116">
        <v>389388.52525694983</v>
      </c>
      <c r="W19" s="116">
        <v>417451.79343127669</v>
      </c>
      <c r="X19" s="116">
        <v>379711.58695803798</v>
      </c>
      <c r="Y19" s="116">
        <v>452567.35613369994</v>
      </c>
      <c r="Z19" s="116">
        <v>451705.05791883642</v>
      </c>
      <c r="AA19" s="116">
        <v>402001.95948003535</v>
      </c>
      <c r="AB19" s="116">
        <v>371348.97652579506</v>
      </c>
      <c r="AC19" s="116">
        <v>410796.55371454405</v>
      </c>
      <c r="AD19" s="116">
        <v>501439.96941278281</v>
      </c>
      <c r="AE19" s="116">
        <v>410734.27172029368</v>
      </c>
      <c r="AF19" s="116">
        <v>427231.77531208534</v>
      </c>
      <c r="AG19" s="116">
        <v>424494.18720798928</v>
      </c>
      <c r="AH19" s="116">
        <v>457061.48535576649</v>
      </c>
      <c r="AI19" s="116">
        <v>438720.26719673915</v>
      </c>
      <c r="AJ19" s="116">
        <v>469691.50150884222</v>
      </c>
      <c r="AK19" s="116">
        <v>467045.1009999346</v>
      </c>
      <c r="AL19" s="116">
        <v>447084.20583405858</v>
      </c>
      <c r="AM19" s="116">
        <v>470090.2162236243</v>
      </c>
      <c r="AN19" s="116">
        <v>425775.52960569703</v>
      </c>
      <c r="AO19" s="116">
        <v>444152.99318071647</v>
      </c>
      <c r="AP19" s="116">
        <v>540513.4692500626</v>
      </c>
      <c r="AQ19" s="116">
        <v>447981.74417986278</v>
      </c>
      <c r="AR19" s="116">
        <v>649318.72992113966</v>
      </c>
      <c r="AS19" s="116">
        <v>624606.19904786581</v>
      </c>
      <c r="AT19" s="116">
        <v>541699.00964117725</v>
      </c>
      <c r="AU19" s="116">
        <v>462448.75237430068</v>
      </c>
      <c r="AV19" s="116">
        <v>565102.01939507585</v>
      </c>
      <c r="AW19" s="116">
        <v>548532.19208410347</v>
      </c>
      <c r="AX19" s="116">
        <v>541860.42190775578</v>
      </c>
      <c r="AY19" s="138">
        <v>535274.2462866219</v>
      </c>
    </row>
    <row r="20" spans="1:51" ht="20" customHeight="1" x14ac:dyDescent="0.2">
      <c r="A20" s="122" t="s">
        <v>415</v>
      </c>
      <c r="B20" s="121" t="s">
        <v>244</v>
      </c>
      <c r="C20" s="117">
        <v>27079.265655247997</v>
      </c>
      <c r="D20" s="117">
        <v>25467.489586529009</v>
      </c>
      <c r="E20" s="117">
        <v>25585.724690789004</v>
      </c>
      <c r="F20" s="117">
        <v>33766.746842231005</v>
      </c>
      <c r="G20" s="117">
        <v>27301.153152552994</v>
      </c>
      <c r="H20" s="117">
        <v>31843.445275472997</v>
      </c>
      <c r="I20" s="117">
        <v>27084.605452074</v>
      </c>
      <c r="J20" s="117">
        <v>34290.577900072996</v>
      </c>
      <c r="K20" s="117">
        <v>28312.550155262739</v>
      </c>
      <c r="L20" s="117">
        <v>32024.621140336814</v>
      </c>
      <c r="M20" s="117">
        <v>28244.775895476952</v>
      </c>
      <c r="N20" s="117">
        <v>36444.147596066352</v>
      </c>
      <c r="O20" s="117">
        <v>30341.018159778996</v>
      </c>
      <c r="P20" s="117">
        <v>35667.236537461999</v>
      </c>
      <c r="Q20" s="117">
        <v>31732.319489046</v>
      </c>
      <c r="R20" s="117">
        <v>40054.148486100006</v>
      </c>
      <c r="S20" s="117">
        <v>33896.295104141005</v>
      </c>
      <c r="T20" s="117">
        <v>36190.078283633993</v>
      </c>
      <c r="U20" s="117">
        <v>35038.398587819996</v>
      </c>
      <c r="V20" s="117">
        <v>44577.978456133998</v>
      </c>
      <c r="W20" s="117">
        <v>38481.441623495994</v>
      </c>
      <c r="X20" s="117">
        <v>40814.484206501002</v>
      </c>
      <c r="Y20" s="117">
        <v>39330.122495326992</v>
      </c>
      <c r="Z20" s="117">
        <v>49197.141241406003</v>
      </c>
      <c r="AA20" s="117">
        <v>39507.610736711998</v>
      </c>
      <c r="AB20" s="117">
        <v>41339.582644009999</v>
      </c>
      <c r="AC20" s="117">
        <v>39958.945768256002</v>
      </c>
      <c r="AD20" s="117">
        <v>53317.432627324</v>
      </c>
      <c r="AE20" s="117">
        <v>43357.34123009607</v>
      </c>
      <c r="AF20" s="117">
        <v>46891.570199798152</v>
      </c>
      <c r="AG20" s="117">
        <v>42783.880955273344</v>
      </c>
      <c r="AH20" s="117">
        <v>54866.60546232362</v>
      </c>
      <c r="AI20" s="117">
        <v>45864.221122294002</v>
      </c>
      <c r="AJ20" s="117">
        <v>46558.054308659004</v>
      </c>
      <c r="AK20" s="117">
        <v>45401.338327248995</v>
      </c>
      <c r="AL20" s="117">
        <v>47333.463385572999</v>
      </c>
      <c r="AM20" s="117">
        <v>51002.591470262007</v>
      </c>
      <c r="AN20" s="117">
        <v>46310.191059729994</v>
      </c>
      <c r="AO20" s="117">
        <v>47961.380607465995</v>
      </c>
      <c r="AP20" s="117">
        <v>55206.191650249006</v>
      </c>
      <c r="AQ20" s="117">
        <v>48749.234224072992</v>
      </c>
      <c r="AR20" s="117">
        <v>48451.663292175006</v>
      </c>
      <c r="AS20" s="117">
        <v>49448.588463046995</v>
      </c>
      <c r="AT20" s="117">
        <v>57107.689420207011</v>
      </c>
      <c r="AU20" s="117">
        <v>49822.907402582998</v>
      </c>
      <c r="AV20" s="117">
        <v>51245.619705824007</v>
      </c>
      <c r="AW20" s="117">
        <v>50543.493002359006</v>
      </c>
      <c r="AX20" s="117">
        <v>58293.788951014008</v>
      </c>
      <c r="AY20" s="139">
        <v>50286.112665647001</v>
      </c>
    </row>
    <row r="21" spans="1:51" ht="20" customHeight="1" x14ac:dyDescent="0.2">
      <c r="A21" s="122" t="s">
        <v>416</v>
      </c>
      <c r="B21" s="121" t="s">
        <v>245</v>
      </c>
      <c r="C21" s="117">
        <v>7675.7599331540005</v>
      </c>
      <c r="D21" s="117">
        <v>8721.2454073710014</v>
      </c>
      <c r="E21" s="117">
        <v>8838.813159198</v>
      </c>
      <c r="F21" s="117">
        <v>10848.090733473997</v>
      </c>
      <c r="G21" s="117">
        <v>7931.0564599969994</v>
      </c>
      <c r="H21" s="117">
        <v>8674.3538555430005</v>
      </c>
      <c r="I21" s="117">
        <v>9088.9330457759988</v>
      </c>
      <c r="J21" s="117">
        <v>12529.095539487998</v>
      </c>
      <c r="K21" s="117">
        <v>7949.390931748223</v>
      </c>
      <c r="L21" s="117">
        <v>9522.277533525692</v>
      </c>
      <c r="M21" s="117">
        <v>9812.0999051039671</v>
      </c>
      <c r="N21" s="117">
        <v>13578.420411338746</v>
      </c>
      <c r="O21" s="117">
        <v>9475.1413606769966</v>
      </c>
      <c r="P21" s="117">
        <v>10760.654057006001</v>
      </c>
      <c r="Q21" s="117">
        <v>10997.924381139997</v>
      </c>
      <c r="R21" s="117">
        <v>14260.899755329001</v>
      </c>
      <c r="S21" s="117">
        <v>10232.044904640004</v>
      </c>
      <c r="T21" s="117">
        <v>11730.086081017995</v>
      </c>
      <c r="U21" s="117">
        <v>12655.011137669002</v>
      </c>
      <c r="V21" s="117">
        <v>16190.409017301003</v>
      </c>
      <c r="W21" s="117">
        <v>10699.765657125994</v>
      </c>
      <c r="X21" s="117">
        <v>11323.168587437001</v>
      </c>
      <c r="Y21" s="117">
        <v>12805.516279071002</v>
      </c>
      <c r="Z21" s="117">
        <v>15912.746167624999</v>
      </c>
      <c r="AA21" s="117">
        <v>12429.653449002002</v>
      </c>
      <c r="AB21" s="117">
        <v>13093.38386111</v>
      </c>
      <c r="AC21" s="117">
        <v>13338.790561683993</v>
      </c>
      <c r="AD21" s="117">
        <v>20487.921614686013</v>
      </c>
      <c r="AE21" s="117">
        <v>10527.633748281998</v>
      </c>
      <c r="AF21" s="117">
        <v>12786.059038904998</v>
      </c>
      <c r="AG21" s="117">
        <v>12536.262205849005</v>
      </c>
      <c r="AH21" s="117">
        <v>17646.670531507003</v>
      </c>
      <c r="AI21" s="117">
        <v>12321.424499467998</v>
      </c>
      <c r="AJ21" s="117">
        <v>12851.022994651999</v>
      </c>
      <c r="AK21" s="117">
        <v>14191.765819460998</v>
      </c>
      <c r="AL21" s="117">
        <v>17843.336773837</v>
      </c>
      <c r="AM21" s="117">
        <v>11767.224171647998</v>
      </c>
      <c r="AN21" s="117">
        <v>13275.638007919002</v>
      </c>
      <c r="AO21" s="117">
        <v>13416.25072993</v>
      </c>
      <c r="AP21" s="117">
        <v>18554.092330160991</v>
      </c>
      <c r="AQ21" s="117">
        <v>11881.651808908002</v>
      </c>
      <c r="AR21" s="117">
        <v>15253.38443344499</v>
      </c>
      <c r="AS21" s="117">
        <v>14389.281310917</v>
      </c>
      <c r="AT21" s="117">
        <v>17421.918127509005</v>
      </c>
      <c r="AU21" s="117">
        <v>9854.6140466349971</v>
      </c>
      <c r="AV21" s="117">
        <v>16592.752499967995</v>
      </c>
      <c r="AW21" s="117">
        <v>15208.515024523</v>
      </c>
      <c r="AX21" s="117">
        <v>20743.340740909996</v>
      </c>
      <c r="AY21" s="139">
        <v>13240.667501843001</v>
      </c>
    </row>
    <row r="22" spans="1:51" ht="20" customHeight="1" x14ac:dyDescent="0.2">
      <c r="A22" s="122" t="s">
        <v>417</v>
      </c>
      <c r="B22" s="121" t="s">
        <v>822</v>
      </c>
      <c r="C22" s="117">
        <v>20775.34607186689</v>
      </c>
      <c r="D22" s="117">
        <v>16976.691047304252</v>
      </c>
      <c r="E22" s="117">
        <v>22753.332485312672</v>
      </c>
      <c r="F22" s="117">
        <v>24849.254828445111</v>
      </c>
      <c r="G22" s="117">
        <v>30414.348442940787</v>
      </c>
      <c r="H22" s="117">
        <v>26849.183283793871</v>
      </c>
      <c r="I22" s="117">
        <v>28771.020860334309</v>
      </c>
      <c r="J22" s="117">
        <v>37055.558663319454</v>
      </c>
      <c r="K22" s="117">
        <v>23132.560945384979</v>
      </c>
      <c r="L22" s="117">
        <v>23282.409376375093</v>
      </c>
      <c r="M22" s="117">
        <v>33858.231903088905</v>
      </c>
      <c r="N22" s="117">
        <v>19009.908008977614</v>
      </c>
      <c r="O22" s="117">
        <v>32153.059362851807</v>
      </c>
      <c r="P22" s="117">
        <v>31832.861007275798</v>
      </c>
      <c r="Q22" s="117">
        <v>35062.718978277095</v>
      </c>
      <c r="R22" s="117">
        <v>38425.259495904043</v>
      </c>
      <c r="S22" s="117">
        <v>35277.498267317911</v>
      </c>
      <c r="T22" s="117">
        <v>20891.233376044456</v>
      </c>
      <c r="U22" s="117">
        <v>64562.751928090416</v>
      </c>
      <c r="V22" s="117">
        <v>56300.656550562016</v>
      </c>
      <c r="W22" s="117">
        <v>116433.03568839392</v>
      </c>
      <c r="X22" s="117">
        <v>58656.075529222268</v>
      </c>
      <c r="Y22" s="117">
        <v>143112.11520087853</v>
      </c>
      <c r="Z22" s="117">
        <v>43519.679030941006</v>
      </c>
      <c r="AA22" s="117">
        <v>63229.631317751897</v>
      </c>
      <c r="AB22" s="117">
        <v>37463.600806534305</v>
      </c>
      <c r="AC22" s="117">
        <v>57359.918745704483</v>
      </c>
      <c r="AD22" s="117">
        <v>54177.917207342216</v>
      </c>
      <c r="AE22" s="117">
        <v>52491.778292746792</v>
      </c>
      <c r="AF22" s="117">
        <v>53231.017412017332</v>
      </c>
      <c r="AG22" s="117">
        <v>52808.624176234</v>
      </c>
      <c r="AH22" s="117">
        <v>43997.088169461451</v>
      </c>
      <c r="AI22" s="117">
        <v>51763.830638646432</v>
      </c>
      <c r="AJ22" s="117">
        <v>78318.780855626581</v>
      </c>
      <c r="AK22" s="117">
        <v>67128.966583078683</v>
      </c>
      <c r="AL22" s="117">
        <v>38236.464468689541</v>
      </c>
      <c r="AM22" s="117">
        <v>64253.305499178517</v>
      </c>
      <c r="AN22" s="117">
        <v>27186.185220214724</v>
      </c>
      <c r="AO22" s="117">
        <v>19425.457407620117</v>
      </c>
      <c r="AP22" s="117">
        <v>26534.737336586622</v>
      </c>
      <c r="AQ22" s="117">
        <v>31759.524269487207</v>
      </c>
      <c r="AR22" s="117">
        <v>7961.5699071951949</v>
      </c>
      <c r="AS22" s="117">
        <v>26040.182336251441</v>
      </c>
      <c r="AT22" s="117">
        <v>13777.968309957143</v>
      </c>
      <c r="AU22" s="117">
        <v>19509.311225062953</v>
      </c>
      <c r="AV22" s="117">
        <v>31719.524992055409</v>
      </c>
      <c r="AW22" s="117">
        <v>40456.78605966708</v>
      </c>
      <c r="AX22" s="117">
        <v>18966.662204030596</v>
      </c>
      <c r="AY22" s="139" t="s">
        <v>826</v>
      </c>
    </row>
    <row r="23" spans="1:51" ht="20" customHeight="1" x14ac:dyDescent="0.2">
      <c r="A23" s="122" t="s">
        <v>418</v>
      </c>
      <c r="B23" s="121" t="s">
        <v>248</v>
      </c>
      <c r="C23" s="117">
        <v>1001.7598428699999</v>
      </c>
      <c r="D23" s="117">
        <v>846.49527350000017</v>
      </c>
      <c r="E23" s="117">
        <v>943.23746943000015</v>
      </c>
      <c r="F23" s="117">
        <v>1544.59676717</v>
      </c>
      <c r="G23" s="117">
        <v>2123.62246185</v>
      </c>
      <c r="H23" s="117">
        <v>2220.8910860199994</v>
      </c>
      <c r="I23" s="117">
        <v>1351.2785513099998</v>
      </c>
      <c r="J23" s="117">
        <v>1712.6601059999998</v>
      </c>
      <c r="K23" s="117">
        <v>3719.9990609800002</v>
      </c>
      <c r="L23" s="117">
        <v>2721.0584540400005</v>
      </c>
      <c r="M23" s="117">
        <v>1499.3493680299998</v>
      </c>
      <c r="N23" s="117">
        <v>1521.1183881300001</v>
      </c>
      <c r="O23" s="117">
        <v>2643.110104241</v>
      </c>
      <c r="P23" s="117">
        <v>2502.1751021119999</v>
      </c>
      <c r="Q23" s="117">
        <v>5213.8712382379999</v>
      </c>
      <c r="R23" s="117">
        <v>5524.5656476040003</v>
      </c>
      <c r="S23" s="117">
        <v>5287.2913221899998</v>
      </c>
      <c r="T23" s="117">
        <v>2983.5649868720002</v>
      </c>
      <c r="U23" s="117">
        <v>6729.9043692969999</v>
      </c>
      <c r="V23" s="117">
        <v>3207.9558212930001</v>
      </c>
      <c r="W23" s="117">
        <v>2693.18276169</v>
      </c>
      <c r="X23" s="117">
        <v>8729.6329616300009</v>
      </c>
      <c r="Y23" s="117">
        <v>9480.3938718900008</v>
      </c>
      <c r="Z23" s="117">
        <v>34980.516448320006</v>
      </c>
      <c r="AA23" s="117">
        <v>13285.758194219999</v>
      </c>
      <c r="AB23" s="117">
        <v>1551.8603312800001</v>
      </c>
      <c r="AC23" s="117">
        <v>10371.098061070001</v>
      </c>
      <c r="AD23" s="117">
        <v>2582.6017491100001</v>
      </c>
      <c r="AE23" s="117">
        <v>9909.7176263499987</v>
      </c>
      <c r="AF23" s="117">
        <v>1567.2536940999998</v>
      </c>
      <c r="AG23" s="117">
        <v>8605.8980051500002</v>
      </c>
      <c r="AH23" s="117">
        <v>1918.7771756799998</v>
      </c>
      <c r="AI23" s="117">
        <v>7170.7708840800005</v>
      </c>
      <c r="AJ23" s="117">
        <v>1602.5297907899999</v>
      </c>
      <c r="AK23" s="117">
        <v>8085.9044506900009</v>
      </c>
      <c r="AL23" s="117">
        <v>6840.5282269199997</v>
      </c>
      <c r="AM23" s="117">
        <v>7421.8371489899992</v>
      </c>
      <c r="AN23" s="117">
        <v>1311.8817042400001</v>
      </c>
      <c r="AO23" s="117">
        <v>5306.8319863900015</v>
      </c>
      <c r="AP23" s="117">
        <v>2396.2492569599999</v>
      </c>
      <c r="AQ23" s="117">
        <v>3927.7450413379997</v>
      </c>
      <c r="AR23" s="117">
        <v>2162.0802419599995</v>
      </c>
      <c r="AS23" s="117">
        <v>2696.9153464599999</v>
      </c>
      <c r="AT23" s="117">
        <v>2496.6939066059999</v>
      </c>
      <c r="AU23" s="117">
        <v>3210.5632211299994</v>
      </c>
      <c r="AV23" s="117">
        <v>1448.9005577600001</v>
      </c>
      <c r="AW23" s="117">
        <v>4222.1264021199995</v>
      </c>
      <c r="AX23" s="117">
        <v>3349.0835851000002</v>
      </c>
      <c r="AY23" s="139">
        <v>4681.3001946200002</v>
      </c>
    </row>
    <row r="24" spans="1:51" ht="20" customHeight="1" x14ac:dyDescent="0.2">
      <c r="A24" s="122" t="s">
        <v>419</v>
      </c>
      <c r="B24" s="121" t="s">
        <v>243</v>
      </c>
      <c r="C24" s="117">
        <v>54349.80105284616</v>
      </c>
      <c r="D24" s="117">
        <v>62575.49456684231</v>
      </c>
      <c r="E24" s="117">
        <v>55371.619450069367</v>
      </c>
      <c r="F24" s="117">
        <v>68261.40686943708</v>
      </c>
      <c r="G24" s="117">
        <v>64829.906296634974</v>
      </c>
      <c r="H24" s="117">
        <v>68180.718158569856</v>
      </c>
      <c r="I24" s="117">
        <v>61759.967202396707</v>
      </c>
      <c r="J24" s="117">
        <v>81445.115719786176</v>
      </c>
      <c r="K24" s="117">
        <v>72049.148495731031</v>
      </c>
      <c r="L24" s="117">
        <v>77888.485347497568</v>
      </c>
      <c r="M24" s="117">
        <v>69113.585745557997</v>
      </c>
      <c r="N24" s="117">
        <v>87933.229838655097</v>
      </c>
      <c r="O24" s="117">
        <v>75175.719526626504</v>
      </c>
      <c r="P24" s="117">
        <v>83494.906110895652</v>
      </c>
      <c r="Q24" s="117">
        <v>72891.625815599007</v>
      </c>
      <c r="R24" s="117">
        <v>87476.870518288633</v>
      </c>
      <c r="S24" s="117">
        <v>92653.923832680593</v>
      </c>
      <c r="T24" s="117">
        <v>89048.706615497882</v>
      </c>
      <c r="U24" s="117">
        <v>82480.210152664935</v>
      </c>
      <c r="V24" s="117">
        <v>89787.004943393185</v>
      </c>
      <c r="W24" s="117">
        <v>92296.23001191509</v>
      </c>
      <c r="X24" s="117">
        <v>92593.44045937591</v>
      </c>
      <c r="Y24" s="117">
        <v>79731.06330908151</v>
      </c>
      <c r="Z24" s="117">
        <v>96578.10816237815</v>
      </c>
      <c r="AA24" s="117">
        <v>92349.437186191484</v>
      </c>
      <c r="AB24" s="117">
        <v>94397.332810444175</v>
      </c>
      <c r="AC24" s="117">
        <v>86022.840766113484</v>
      </c>
      <c r="AD24" s="117">
        <v>132767.3247623416</v>
      </c>
      <c r="AE24" s="117">
        <v>99098.701367850415</v>
      </c>
      <c r="AF24" s="117">
        <v>97882.080858836242</v>
      </c>
      <c r="AG24" s="117">
        <v>92479.569712689452</v>
      </c>
      <c r="AH24" s="117">
        <v>113730.39499054888</v>
      </c>
      <c r="AI24" s="117">
        <v>109773.56283224911</v>
      </c>
      <c r="AJ24" s="117">
        <v>111627.70603773204</v>
      </c>
      <c r="AK24" s="117">
        <v>101617.03468568184</v>
      </c>
      <c r="AL24" s="117">
        <v>124554.20744717751</v>
      </c>
      <c r="AM24" s="117">
        <v>111676.54179546685</v>
      </c>
      <c r="AN24" s="117">
        <v>110186.10394604772</v>
      </c>
      <c r="AO24" s="117">
        <v>110446.12823107408</v>
      </c>
      <c r="AP24" s="117">
        <v>149428.50275824009</v>
      </c>
      <c r="AQ24" s="117">
        <v>121736.30358229498</v>
      </c>
      <c r="AR24" s="117">
        <v>139705.77916420632</v>
      </c>
      <c r="AS24" s="117">
        <v>176358.97656962386</v>
      </c>
      <c r="AT24" s="117">
        <v>148565.8771491099</v>
      </c>
      <c r="AU24" s="117">
        <v>133546.04573020805</v>
      </c>
      <c r="AV24" s="117">
        <v>137249.08996204002</v>
      </c>
      <c r="AW24" s="117">
        <v>148650.37171096099</v>
      </c>
      <c r="AX24" s="117">
        <v>176021.67952490802</v>
      </c>
      <c r="AY24" s="139">
        <v>170248.43365508202</v>
      </c>
    </row>
    <row r="25" spans="1:51" ht="20" customHeight="1" x14ac:dyDescent="0.2">
      <c r="A25" s="122" t="s">
        <v>420</v>
      </c>
      <c r="B25" s="121" t="s">
        <v>578</v>
      </c>
      <c r="C25" s="117">
        <v>95676.545624032995</v>
      </c>
      <c r="D25" s="117">
        <v>92189.293538668004</v>
      </c>
      <c r="E25" s="117">
        <v>106058.51004903502</v>
      </c>
      <c r="F25" s="117">
        <v>99052.973948611005</v>
      </c>
      <c r="G25" s="117">
        <v>95585.969056467991</v>
      </c>
      <c r="H25" s="117">
        <v>112744.636278929</v>
      </c>
      <c r="I25" s="117">
        <v>117946.58494413501</v>
      </c>
      <c r="J25" s="117">
        <v>108806.556988018</v>
      </c>
      <c r="K25" s="117">
        <v>115430.95469886679</v>
      </c>
      <c r="L25" s="117">
        <v>118850.81238995068</v>
      </c>
      <c r="M25" s="117">
        <v>131721.21692494524</v>
      </c>
      <c r="N25" s="117">
        <v>121851.12759320685</v>
      </c>
      <c r="O25" s="117">
        <v>133039.69333023499</v>
      </c>
      <c r="P25" s="117">
        <v>132554.77814724902</v>
      </c>
      <c r="Q25" s="117">
        <v>147142.10437624401</v>
      </c>
      <c r="R25" s="117">
        <v>138567.82914005301</v>
      </c>
      <c r="S25" s="117">
        <v>134134.72461799099</v>
      </c>
      <c r="T25" s="117">
        <v>140483.263544121</v>
      </c>
      <c r="U25" s="117">
        <v>167659.219991675</v>
      </c>
      <c r="V25" s="117">
        <v>170435.24459633103</v>
      </c>
      <c r="W25" s="117">
        <v>149228.905556766</v>
      </c>
      <c r="X25" s="117">
        <v>158525.23783024901</v>
      </c>
      <c r="Y25" s="117">
        <v>159379.44696294802</v>
      </c>
      <c r="Z25" s="117">
        <v>196656.41140966403</v>
      </c>
      <c r="AA25" s="117">
        <v>174667.241667717</v>
      </c>
      <c r="AB25" s="117">
        <v>175471.44414640201</v>
      </c>
      <c r="AC25" s="117">
        <v>195871.50989642399</v>
      </c>
      <c r="AD25" s="117">
        <v>226451.60988834299</v>
      </c>
      <c r="AE25" s="117">
        <v>190716.68055811699</v>
      </c>
      <c r="AF25" s="117">
        <v>205964.55911660602</v>
      </c>
      <c r="AG25" s="117">
        <v>210489.62739630201</v>
      </c>
      <c r="AH25" s="117">
        <v>217093.633114278</v>
      </c>
      <c r="AI25" s="117">
        <v>207219.79880135501</v>
      </c>
      <c r="AJ25" s="117">
        <v>209837.60292019899</v>
      </c>
      <c r="AK25" s="117">
        <v>220673.86681667104</v>
      </c>
      <c r="AL25" s="117">
        <v>202806.73380241499</v>
      </c>
      <c r="AM25" s="117">
        <v>218266.665953038</v>
      </c>
      <c r="AN25" s="117">
        <v>215931.27630154399</v>
      </c>
      <c r="AO25" s="117">
        <v>240787.08273183601</v>
      </c>
      <c r="AP25" s="117">
        <v>244701.751512499</v>
      </c>
      <c r="AQ25" s="117">
        <v>223432.68197590296</v>
      </c>
      <c r="AR25" s="117">
        <v>426271.67225446797</v>
      </c>
      <c r="AS25" s="117">
        <v>347119.76660409902</v>
      </c>
      <c r="AT25" s="117">
        <v>292778.94182876404</v>
      </c>
      <c r="AU25" s="117">
        <v>237389.50697899799</v>
      </c>
      <c r="AV25" s="117">
        <v>312178.15958960901</v>
      </c>
      <c r="AW25" s="117">
        <v>277630.36166688299</v>
      </c>
      <c r="AX25" s="117">
        <v>246946.50763742698</v>
      </c>
      <c r="AY25" s="139">
        <v>286281.13955344004</v>
      </c>
    </row>
    <row r="26" spans="1:51" ht="20" customHeight="1" x14ac:dyDescent="0.2">
      <c r="A26" s="122" t="s">
        <v>421</v>
      </c>
      <c r="B26" s="121" t="s">
        <v>396</v>
      </c>
      <c r="C26" s="117">
        <v>1550.0842712748254</v>
      </c>
      <c r="D26" s="117">
        <v>2269.2827192782015</v>
      </c>
      <c r="E26" s="117">
        <v>2629.9546702017924</v>
      </c>
      <c r="F26" s="117">
        <v>3693.4639663074499</v>
      </c>
      <c r="G26" s="117">
        <v>2656.9272707135674</v>
      </c>
      <c r="H26" s="117">
        <v>4546.1644063264339</v>
      </c>
      <c r="I26" s="117">
        <v>3928.2707921237611</v>
      </c>
      <c r="J26" s="117">
        <v>6430.7955193876705</v>
      </c>
      <c r="K26" s="117">
        <v>7439.9142390084562</v>
      </c>
      <c r="L26" s="117">
        <v>5898.4110461001801</v>
      </c>
      <c r="M26" s="117">
        <v>6119.7849918708744</v>
      </c>
      <c r="N26" s="117">
        <v>4656.4625531682641</v>
      </c>
      <c r="O26" s="117">
        <v>7811.5864882491005</v>
      </c>
      <c r="P26" s="117">
        <v>9335.4083055200317</v>
      </c>
      <c r="Q26" s="117">
        <v>4683.5999872257362</v>
      </c>
      <c r="R26" s="117">
        <v>8646.4993351178327</v>
      </c>
      <c r="S26" s="117">
        <v>8927.0043702031217</v>
      </c>
      <c r="T26" s="117">
        <v>8424.3275964439817</v>
      </c>
      <c r="U26" s="117">
        <v>9140.9113908980889</v>
      </c>
      <c r="V26" s="117">
        <v>8889.2758719356279</v>
      </c>
      <c r="W26" s="117">
        <v>7619.2321318896866</v>
      </c>
      <c r="X26" s="117">
        <v>9069.5473836227902</v>
      </c>
      <c r="Y26" s="117">
        <v>8728.6980145039342</v>
      </c>
      <c r="Z26" s="117">
        <v>14860.455458502234</v>
      </c>
      <c r="AA26" s="117">
        <v>6532.62692844099</v>
      </c>
      <c r="AB26" s="117">
        <v>8031.7719260145359</v>
      </c>
      <c r="AC26" s="117">
        <v>7873.4499152920453</v>
      </c>
      <c r="AD26" s="117">
        <v>11655.161563636004</v>
      </c>
      <c r="AE26" s="117">
        <v>4632.4188968514482</v>
      </c>
      <c r="AF26" s="117">
        <v>8909.2349918225882</v>
      </c>
      <c r="AG26" s="117">
        <v>4790.3247564914363</v>
      </c>
      <c r="AH26" s="117">
        <v>7808.3159119675674</v>
      </c>
      <c r="AI26" s="117">
        <v>4606.6584186465871</v>
      </c>
      <c r="AJ26" s="117">
        <v>8895.8046011835741</v>
      </c>
      <c r="AK26" s="117">
        <v>9946.224317103075</v>
      </c>
      <c r="AL26" s="117">
        <v>9469.471729446559</v>
      </c>
      <c r="AM26" s="117">
        <v>5702.0501850409073</v>
      </c>
      <c r="AN26" s="117">
        <v>11574.253366001594</v>
      </c>
      <c r="AO26" s="117">
        <v>6809.8614864002757</v>
      </c>
      <c r="AP26" s="117">
        <v>43691.94440536687</v>
      </c>
      <c r="AQ26" s="117">
        <v>6494.6032778586223</v>
      </c>
      <c r="AR26" s="117">
        <v>9512.5806276900985</v>
      </c>
      <c r="AS26" s="117">
        <v>8552.488417467488</v>
      </c>
      <c r="AT26" s="117">
        <v>9549.9208990241514</v>
      </c>
      <c r="AU26" s="117">
        <v>9115.8037696837309</v>
      </c>
      <c r="AV26" s="117">
        <v>14667.972087819488</v>
      </c>
      <c r="AW26" s="117">
        <v>11820.538217590447</v>
      </c>
      <c r="AX26" s="117">
        <v>17539.359264366107</v>
      </c>
      <c r="AY26" s="139">
        <v>10536.592715989869</v>
      </c>
    </row>
    <row r="27" spans="1:51" ht="20" customHeight="1" x14ac:dyDescent="0.2">
      <c r="A27" s="134" t="s">
        <v>422</v>
      </c>
      <c r="B27" s="115" t="s">
        <v>823</v>
      </c>
      <c r="C27" s="116">
        <v>5855.4612046719994</v>
      </c>
      <c r="D27" s="116">
        <v>7287.0761824250003</v>
      </c>
      <c r="E27" s="116">
        <v>7036.6441957619991</v>
      </c>
      <c r="F27" s="116">
        <v>9530.0176038850004</v>
      </c>
      <c r="G27" s="116">
        <v>5244.3675029220012</v>
      </c>
      <c r="H27" s="116">
        <v>4800.6561537669986</v>
      </c>
      <c r="I27" s="116">
        <v>6585.4248830320003</v>
      </c>
      <c r="J27" s="116">
        <v>7250.97328595</v>
      </c>
      <c r="K27" s="116">
        <v>4549.2299177868572</v>
      </c>
      <c r="L27" s="116">
        <v>5635.6981580615766</v>
      </c>
      <c r="M27" s="116">
        <v>5756.1164239181062</v>
      </c>
      <c r="N27" s="116">
        <v>7622.6198781069834</v>
      </c>
      <c r="O27" s="116">
        <v>5411.9822034000008</v>
      </c>
      <c r="P27" s="116">
        <v>5380.0535798100009</v>
      </c>
      <c r="Q27" s="116">
        <v>6872.0101731989998</v>
      </c>
      <c r="R27" s="116">
        <v>10412.015969679998</v>
      </c>
      <c r="S27" s="116">
        <v>8295.1819254530001</v>
      </c>
      <c r="T27" s="116">
        <v>9659.5298018840022</v>
      </c>
      <c r="U27" s="116">
        <v>10719.734535988002</v>
      </c>
      <c r="V27" s="116">
        <v>3688.2616925599982</v>
      </c>
      <c r="W27" s="116">
        <v>5907.158189206998</v>
      </c>
      <c r="X27" s="116">
        <v>2240.1301114000007</v>
      </c>
      <c r="Y27" s="116">
        <v>5123.1781982060002</v>
      </c>
      <c r="Z27" s="116">
        <v>6567.8933875820003</v>
      </c>
      <c r="AA27" s="116">
        <v>7152.6019553319984</v>
      </c>
      <c r="AB27" s="116">
        <v>4285.4839554320006</v>
      </c>
      <c r="AC27" s="116">
        <v>4701.2135253980014</v>
      </c>
      <c r="AD27" s="116">
        <v>8561.7038671609971</v>
      </c>
      <c r="AE27" s="116">
        <v>3328.1444984210002</v>
      </c>
      <c r="AF27" s="116">
        <v>3737.1690229119999</v>
      </c>
      <c r="AG27" s="116">
        <v>3213.9065088259999</v>
      </c>
      <c r="AH27" s="116">
        <v>5634.5163936570007</v>
      </c>
      <c r="AI27" s="116">
        <v>3586.8195481019993</v>
      </c>
      <c r="AJ27" s="116">
        <v>3682.1727327430008</v>
      </c>
      <c r="AK27" s="116">
        <v>5759.8358484040009</v>
      </c>
      <c r="AL27" s="116">
        <v>9645.1419127640038</v>
      </c>
      <c r="AM27" s="116">
        <v>3559.979611967</v>
      </c>
      <c r="AN27" s="116">
        <v>4302.6313248829993</v>
      </c>
      <c r="AO27" s="116">
        <v>839.17813096600048</v>
      </c>
      <c r="AP27" s="116">
        <v>9633.0417504390025</v>
      </c>
      <c r="AQ27" s="116">
        <v>3233.2005297240003</v>
      </c>
      <c r="AR27" s="116">
        <v>4765.889941288</v>
      </c>
      <c r="AS27" s="116">
        <v>990.79084656099803</v>
      </c>
      <c r="AT27" s="116">
        <v>7964.8163229700003</v>
      </c>
      <c r="AU27" s="116">
        <v>1906.793882059</v>
      </c>
      <c r="AV27" s="116">
        <v>5553.8340256949996</v>
      </c>
      <c r="AW27" s="116">
        <v>4193.2703103939994</v>
      </c>
      <c r="AX27" s="116">
        <v>1877.3214075890014</v>
      </c>
      <c r="AY27" s="138">
        <v>3155.2967277769994</v>
      </c>
    </row>
    <row r="28" spans="1:51" ht="20" customHeight="1" x14ac:dyDescent="0.2">
      <c r="A28" s="122" t="s">
        <v>669</v>
      </c>
      <c r="B28" s="121" t="s">
        <v>330</v>
      </c>
      <c r="C28" s="117">
        <v>5979.5512440419989</v>
      </c>
      <c r="D28" s="117">
        <v>7569.2083696249992</v>
      </c>
      <c r="E28" s="117">
        <v>7217.1970981220002</v>
      </c>
      <c r="F28" s="117">
        <v>10580.861020674998</v>
      </c>
      <c r="G28" s="117">
        <v>6238.0015644219993</v>
      </c>
      <c r="H28" s="117">
        <v>6543.3046106069996</v>
      </c>
      <c r="I28" s="117">
        <v>6860.3897531419989</v>
      </c>
      <c r="J28" s="117">
        <v>9638.7800998599996</v>
      </c>
      <c r="K28" s="117">
        <v>5122.100793206856</v>
      </c>
      <c r="L28" s="117">
        <v>6187.0463257715764</v>
      </c>
      <c r="M28" s="117">
        <v>6653.7057259581052</v>
      </c>
      <c r="N28" s="117">
        <v>9091.5750027369832</v>
      </c>
      <c r="O28" s="117">
        <v>5932.9114928899999</v>
      </c>
      <c r="P28" s="117">
        <v>7461.1241156800006</v>
      </c>
      <c r="Q28" s="117">
        <v>8934.2343415889991</v>
      </c>
      <c r="R28" s="117">
        <v>10742.067742380001</v>
      </c>
      <c r="S28" s="117">
        <v>9198.7991721929993</v>
      </c>
      <c r="T28" s="117">
        <v>10249.964472234</v>
      </c>
      <c r="U28" s="117">
        <v>12374.018305977999</v>
      </c>
      <c r="V28" s="117">
        <v>9022.0091203099983</v>
      </c>
      <c r="W28" s="117">
        <v>6179.7889338969981</v>
      </c>
      <c r="X28" s="117">
        <v>5804.0510806600005</v>
      </c>
      <c r="Y28" s="117">
        <v>6611.2624244460003</v>
      </c>
      <c r="Z28" s="117">
        <v>6719.810374581999</v>
      </c>
      <c r="AA28" s="117">
        <v>7595.591755561999</v>
      </c>
      <c r="AB28" s="117">
        <v>6170.5797725619996</v>
      </c>
      <c r="AC28" s="117">
        <v>6075.9054753680011</v>
      </c>
      <c r="AD28" s="117">
        <v>9542.1362128209985</v>
      </c>
      <c r="AE28" s="117">
        <v>3801.472796261</v>
      </c>
      <c r="AF28" s="117">
        <v>5703.4978591720001</v>
      </c>
      <c r="AG28" s="117">
        <v>5424.708104456</v>
      </c>
      <c r="AH28" s="117">
        <v>10578.810476786999</v>
      </c>
      <c r="AI28" s="117">
        <v>3959.0647118919997</v>
      </c>
      <c r="AJ28" s="117">
        <v>5698.4711718830004</v>
      </c>
      <c r="AK28" s="117">
        <v>6512.2963437240005</v>
      </c>
      <c r="AL28" s="117">
        <v>10213.805319384002</v>
      </c>
      <c r="AM28" s="117">
        <v>3966.3350442970004</v>
      </c>
      <c r="AN28" s="117">
        <v>5368.5443019229997</v>
      </c>
      <c r="AO28" s="117">
        <v>5495.6400400960001</v>
      </c>
      <c r="AP28" s="117">
        <v>10865.502794419001</v>
      </c>
      <c r="AQ28" s="117">
        <v>3691.8039172039998</v>
      </c>
      <c r="AR28" s="117">
        <v>5488.8604766879998</v>
      </c>
      <c r="AS28" s="117">
        <v>6529.8943598610003</v>
      </c>
      <c r="AT28" s="117">
        <v>8720.1209837599999</v>
      </c>
      <c r="AU28" s="117">
        <v>2283.4922469389999</v>
      </c>
      <c r="AV28" s="117">
        <v>6208.7676691249999</v>
      </c>
      <c r="AW28" s="117">
        <v>5587.2443775339998</v>
      </c>
      <c r="AX28" s="117">
        <v>8075.8703099389995</v>
      </c>
      <c r="AY28" s="139">
        <v>3639.9202806269996</v>
      </c>
    </row>
    <row r="29" spans="1:51" ht="20" customHeight="1" x14ac:dyDescent="0.2">
      <c r="A29" s="122" t="s">
        <v>670</v>
      </c>
      <c r="B29" s="121" t="s">
        <v>527</v>
      </c>
      <c r="C29" s="117">
        <v>124.09003937</v>
      </c>
      <c r="D29" s="117">
        <v>282.13218719999998</v>
      </c>
      <c r="E29" s="117">
        <v>180.55290236000002</v>
      </c>
      <c r="F29" s="117">
        <v>1050.84341679</v>
      </c>
      <c r="G29" s="117">
        <v>993.63406149999992</v>
      </c>
      <c r="H29" s="117">
        <v>1742.6484568400001</v>
      </c>
      <c r="I29" s="117">
        <v>274.96487010999999</v>
      </c>
      <c r="J29" s="117">
        <v>2387.8068139100001</v>
      </c>
      <c r="K29" s="117">
        <v>572.87087541999995</v>
      </c>
      <c r="L29" s="117">
        <v>551.34816770999998</v>
      </c>
      <c r="M29" s="117">
        <v>897.58930203999989</v>
      </c>
      <c r="N29" s="117">
        <v>1468.95512463</v>
      </c>
      <c r="O29" s="117">
        <v>520.92928948999997</v>
      </c>
      <c r="P29" s="117">
        <v>2081.0705358699997</v>
      </c>
      <c r="Q29" s="117">
        <v>2062.2241683899997</v>
      </c>
      <c r="R29" s="117">
        <v>330.05177270000001</v>
      </c>
      <c r="S29" s="117">
        <v>903.61724674000004</v>
      </c>
      <c r="T29" s="117">
        <v>590.43467034999992</v>
      </c>
      <c r="U29" s="117">
        <v>1654.2837699899999</v>
      </c>
      <c r="V29" s="117">
        <v>5333.7474277500005</v>
      </c>
      <c r="W29" s="117">
        <v>272.63074469000003</v>
      </c>
      <c r="X29" s="117">
        <v>3563.9209692599998</v>
      </c>
      <c r="Y29" s="117">
        <v>1488.0842262400004</v>
      </c>
      <c r="Z29" s="117">
        <v>151.91698700000001</v>
      </c>
      <c r="AA29" s="117">
        <v>442.98980023000001</v>
      </c>
      <c r="AB29" s="117">
        <v>1885.0958171300001</v>
      </c>
      <c r="AC29" s="117">
        <v>1374.6919499699998</v>
      </c>
      <c r="AD29" s="117">
        <v>980.4323456599999</v>
      </c>
      <c r="AE29" s="117">
        <v>473.32829784</v>
      </c>
      <c r="AF29" s="117">
        <v>1966.3288362599997</v>
      </c>
      <c r="AG29" s="117">
        <v>2210.8015956299996</v>
      </c>
      <c r="AH29" s="117">
        <v>4944.2940831299993</v>
      </c>
      <c r="AI29" s="117">
        <v>372.24516378999999</v>
      </c>
      <c r="AJ29" s="117">
        <v>2016.29843914</v>
      </c>
      <c r="AK29" s="117">
        <v>752.46049532000006</v>
      </c>
      <c r="AL29" s="117">
        <v>568.66340662000005</v>
      </c>
      <c r="AM29" s="117">
        <v>406.35543232999999</v>
      </c>
      <c r="AN29" s="117">
        <v>1065.91297704</v>
      </c>
      <c r="AO29" s="117">
        <v>4656.4619091300001</v>
      </c>
      <c r="AP29" s="117">
        <v>1232.4610439799999</v>
      </c>
      <c r="AQ29" s="117">
        <v>458.60338748000004</v>
      </c>
      <c r="AR29" s="117">
        <v>722.97053540000002</v>
      </c>
      <c r="AS29" s="117">
        <v>5539.1035133000023</v>
      </c>
      <c r="AT29" s="117">
        <v>755.30466078999984</v>
      </c>
      <c r="AU29" s="117">
        <v>376.69836487999999</v>
      </c>
      <c r="AV29" s="117">
        <v>654.93364342999996</v>
      </c>
      <c r="AW29" s="117">
        <v>1393.97406714</v>
      </c>
      <c r="AX29" s="117">
        <v>6198.5489023499995</v>
      </c>
      <c r="AY29" s="139">
        <v>484.62355285000001</v>
      </c>
    </row>
    <row r="30" spans="1:51" ht="20" customHeight="1" x14ac:dyDescent="0.2">
      <c r="A30" s="123"/>
      <c r="B30" s="123" t="s">
        <v>427</v>
      </c>
      <c r="C30" s="124">
        <v>1080.1016053949643</v>
      </c>
      <c r="D30" s="124">
        <v>3829.5658734206954</v>
      </c>
      <c r="E30" s="124">
        <v>798.57908335930551</v>
      </c>
      <c r="F30" s="124">
        <v>5607.693743859345</v>
      </c>
      <c r="G30" s="124">
        <v>18501.239509910753</v>
      </c>
      <c r="H30" s="124">
        <v>-2547.0342340464122</v>
      </c>
      <c r="I30" s="124">
        <v>2939.1382421958551</v>
      </c>
      <c r="J30" s="124">
        <v>-9737.7839521978167</v>
      </c>
      <c r="K30" s="124">
        <v>24797.704658536284</v>
      </c>
      <c r="L30" s="124">
        <v>-2805.3733573006466</v>
      </c>
      <c r="M30" s="124">
        <v>11092.903510045318</v>
      </c>
      <c r="N30" s="124">
        <v>19384.241264275261</v>
      </c>
      <c r="O30" s="124">
        <v>5868.2798485791864</v>
      </c>
      <c r="P30" s="124">
        <v>-1456.4645248551387</v>
      </c>
      <c r="Q30" s="124">
        <v>-19162.752410825458</v>
      </c>
      <c r="R30" s="124">
        <v>20842.517183983422</v>
      </c>
      <c r="S30" s="124">
        <v>10719.61391189773</v>
      </c>
      <c r="T30" s="124">
        <v>-5709.2662058595597</v>
      </c>
      <c r="U30" s="124">
        <v>-78840.04464273648</v>
      </c>
      <c r="V30" s="124">
        <v>-47730.005441958841</v>
      </c>
      <c r="W30" s="124">
        <v>-75168.654541610682</v>
      </c>
      <c r="X30" s="124">
        <v>-20906.143069424696</v>
      </c>
      <c r="Y30" s="124">
        <v>-133757.31249870631</v>
      </c>
      <c r="Z30" s="124">
        <v>-95049.30889044379</v>
      </c>
      <c r="AA30" s="124">
        <v>-12226.946343221818</v>
      </c>
      <c r="AB30" s="124">
        <v>-28099.734506784487</v>
      </c>
      <c r="AC30" s="124">
        <v>-85837.604191391234</v>
      </c>
      <c r="AD30" s="124">
        <v>-97344.751000016826</v>
      </c>
      <c r="AE30" s="124">
        <v>-46744.868618080567</v>
      </c>
      <c r="AF30" s="124">
        <v>-78688.812738113527</v>
      </c>
      <c r="AG30" s="124">
        <v>-85555.965174809811</v>
      </c>
      <c r="AH30" s="124">
        <v>-54968.212379205797</v>
      </c>
      <c r="AI30" s="124">
        <v>-41735.412122439942</v>
      </c>
      <c r="AJ30" s="124">
        <v>-83353.999476429643</v>
      </c>
      <c r="AK30" s="124">
        <v>-77111.761057449708</v>
      </c>
      <c r="AL30" s="124">
        <v>-3441.5161291978438</v>
      </c>
      <c r="AM30" s="124">
        <v>-36286.139030100137</v>
      </c>
      <c r="AN30" s="124">
        <v>-15375.569627648219</v>
      </c>
      <c r="AO30" s="124">
        <v>-41932.933011146917</v>
      </c>
      <c r="AP30" s="124">
        <v>-14709.847806581703</v>
      </c>
      <c r="AQ30" s="124">
        <v>-9375.78277385408</v>
      </c>
      <c r="AR30" s="124">
        <v>-365456.91609426844</v>
      </c>
      <c r="AS30" s="124">
        <v>-245395.79792615329</v>
      </c>
      <c r="AT30" s="124">
        <v>-67384.158347252291</v>
      </c>
      <c r="AU30" s="124">
        <v>24243.704028598411</v>
      </c>
      <c r="AV30" s="124">
        <v>-97054.36263704166</v>
      </c>
      <c r="AW30" s="124">
        <v>-34373.605641467992</v>
      </c>
      <c r="AX30" s="124">
        <v>62194.504261158872</v>
      </c>
      <c r="AY30" s="141">
        <v>56261.742337385309</v>
      </c>
    </row>
    <row r="31" spans="1:51" ht="20" customHeight="1" x14ac:dyDescent="0.2">
      <c r="A31" s="123"/>
      <c r="B31" s="123" t="s">
        <v>428</v>
      </c>
      <c r="C31" s="124">
        <v>7820.2223356671966</v>
      </c>
      <c r="D31" s="124">
        <v>9386.3413216807894</v>
      </c>
      <c r="E31" s="124">
        <v>9989.8949063141627</v>
      </c>
      <c r="F31" s="124">
        <v>22273.379996271586</v>
      </c>
      <c r="G31" s="124">
        <v>35939.031680914464</v>
      </c>
      <c r="H31" s="124">
        <v>14196.257030970577</v>
      </c>
      <c r="I31" s="124">
        <v>20080.333037685195</v>
      </c>
      <c r="J31" s="124">
        <v>17934.747486090317</v>
      </c>
      <c r="K31" s="124">
        <v>35082.588678472719</v>
      </c>
      <c r="L31" s="124">
        <v>11187.650978252481</v>
      </c>
      <c r="M31" s="124">
        <v>25783.062648075269</v>
      </c>
      <c r="N31" s="124">
        <v>24591.729557532279</v>
      </c>
      <c r="O31" s="124">
        <v>23086.224666438895</v>
      </c>
      <c r="P31" s="124">
        <v>11832.364883387025</v>
      </c>
      <c r="Q31" s="124">
        <v>-1476.7563212446839</v>
      </c>
      <c r="R31" s="124">
        <v>46918.326778278191</v>
      </c>
      <c r="S31" s="124">
        <v>23154.1965646639</v>
      </c>
      <c r="T31" s="124">
        <v>1121.0312902010191</v>
      </c>
      <c r="U31" s="124">
        <v>-31462.958197362124</v>
      </c>
      <c r="V31" s="124">
        <v>-8416.2021606626513</v>
      </c>
      <c r="W31" s="124">
        <v>17976.572051094365</v>
      </c>
      <c r="X31" s="124">
        <v>-7201.5060802328371</v>
      </c>
      <c r="Y31" s="124">
        <v>-12616.025713095922</v>
      </c>
      <c r="Z31" s="124">
        <v>-81740.708655107243</v>
      </c>
      <c r="AA31" s="124">
        <v>-2368.8366253699933</v>
      </c>
      <c r="AB31" s="124">
        <v>-17230.938220074531</v>
      </c>
      <c r="AC31" s="124">
        <v>-55521.038665556945</v>
      </c>
      <c r="AD31" s="124">
        <v>-65139.595264831936</v>
      </c>
      <c r="AE31" s="124">
        <v>-10649.447482112533</v>
      </c>
      <c r="AF31" s="124">
        <v>-41371.609969025987</v>
      </c>
      <c r="AG31" s="124">
        <v>-42555.967149415213</v>
      </c>
      <c r="AH31" s="124">
        <v>-23470.607445445014</v>
      </c>
      <c r="AI31" s="124">
        <v>-6015.8646799185226</v>
      </c>
      <c r="AJ31" s="124">
        <v>-19108.815918505017</v>
      </c>
      <c r="AK31" s="124">
        <v>-35359.491754215502</v>
      </c>
      <c r="AL31" s="124">
        <v>4067.4717715009028</v>
      </c>
      <c r="AM31" s="124">
        <v>-5000.7507020850026</v>
      </c>
      <c r="AN31" s="124">
        <v>-17374.503419896515</v>
      </c>
      <c r="AO31" s="124">
        <v>-39807.971202898276</v>
      </c>
      <c r="AP31" s="124">
        <v>-4023.7973560282699</v>
      </c>
      <c r="AQ31" s="124">
        <v>2046.4266228203778</v>
      </c>
      <c r="AR31" s="124">
        <v>-370948.63318305113</v>
      </c>
      <c r="AS31" s="124">
        <v>-229928.27107047546</v>
      </c>
      <c r="AT31" s="124">
        <v>-58040.177187562105</v>
      </c>
      <c r="AU31" s="124">
        <v>31403.821369818237</v>
      </c>
      <c r="AV31" s="124">
        <v>-78713.557895574224</v>
      </c>
      <c r="AW31" s="124">
        <v>-23564.653845293215</v>
      </c>
      <c r="AX31" s="124">
        <v>59971.539217338432</v>
      </c>
      <c r="AY31" s="141">
        <v>56261.742337385309</v>
      </c>
    </row>
    <row r="33" spans="1:51" s="133" customFormat="1" ht="20" customHeight="1" x14ac:dyDescent="0.2">
      <c r="A33" s="333" t="s">
        <v>619</v>
      </c>
      <c r="B33" s="333"/>
      <c r="C33" s="83" t="s">
        <v>671</v>
      </c>
      <c r="D33" s="83" t="s">
        <v>672</v>
      </c>
      <c r="E33" s="83" t="s">
        <v>673</v>
      </c>
      <c r="F33" s="83" t="s">
        <v>674</v>
      </c>
      <c r="G33" s="83" t="s">
        <v>675</v>
      </c>
      <c r="H33" s="83" t="s">
        <v>676</v>
      </c>
      <c r="I33" s="83" t="s">
        <v>677</v>
      </c>
      <c r="J33" s="83" t="s">
        <v>678</v>
      </c>
      <c r="K33" s="83" t="s">
        <v>679</v>
      </c>
      <c r="L33" s="83" t="s">
        <v>680</v>
      </c>
      <c r="M33" s="83" t="s">
        <v>681</v>
      </c>
      <c r="N33" s="83" t="s">
        <v>682</v>
      </c>
      <c r="O33" s="83" t="s">
        <v>683</v>
      </c>
      <c r="P33" s="83" t="s">
        <v>684</v>
      </c>
      <c r="Q33" s="83" t="s">
        <v>685</v>
      </c>
      <c r="R33" s="83" t="s">
        <v>686</v>
      </c>
      <c r="S33" s="83" t="s">
        <v>687</v>
      </c>
      <c r="T33" s="83" t="s">
        <v>688</v>
      </c>
      <c r="U33" s="83" t="s">
        <v>689</v>
      </c>
      <c r="V33" s="83" t="s">
        <v>690</v>
      </c>
      <c r="W33" s="83" t="s">
        <v>691</v>
      </c>
      <c r="X33" s="83" t="s">
        <v>692</v>
      </c>
      <c r="Y33" s="83" t="s">
        <v>693</v>
      </c>
      <c r="Z33" s="83" t="s">
        <v>694</v>
      </c>
      <c r="AA33" s="83" t="s">
        <v>695</v>
      </c>
      <c r="AB33" s="83" t="s">
        <v>696</v>
      </c>
      <c r="AC33" s="83" t="s">
        <v>697</v>
      </c>
      <c r="AD33" s="83" t="s">
        <v>698</v>
      </c>
      <c r="AE33" s="83" t="s">
        <v>699</v>
      </c>
      <c r="AF33" s="83" t="s">
        <v>700</v>
      </c>
      <c r="AG33" s="83" t="s">
        <v>701</v>
      </c>
      <c r="AH33" s="83" t="s">
        <v>702</v>
      </c>
      <c r="AI33" s="83" t="s">
        <v>703</v>
      </c>
      <c r="AJ33" s="83" t="s">
        <v>704</v>
      </c>
      <c r="AK33" s="83" t="s">
        <v>705</v>
      </c>
      <c r="AL33" s="83" t="s">
        <v>706</v>
      </c>
      <c r="AM33" s="83" t="s">
        <v>707</v>
      </c>
      <c r="AN33" s="83" t="s">
        <v>708</v>
      </c>
      <c r="AO33" s="83" t="s">
        <v>709</v>
      </c>
      <c r="AP33" s="83" t="s">
        <v>710</v>
      </c>
      <c r="AQ33" s="83" t="s">
        <v>711</v>
      </c>
      <c r="AR33" s="83" t="s">
        <v>712</v>
      </c>
      <c r="AS33" s="83" t="s">
        <v>713</v>
      </c>
      <c r="AT33" s="83" t="s">
        <v>714</v>
      </c>
      <c r="AU33" s="83" t="str">
        <f>AU4</f>
        <v>2021-I</v>
      </c>
      <c r="AV33" s="83" t="str">
        <f>AV4</f>
        <v>2021-II</v>
      </c>
      <c r="AW33" s="83" t="str">
        <f>AW4</f>
        <v>2021-III</v>
      </c>
      <c r="AX33" s="83" t="str">
        <f>AX4</f>
        <v>2021-IV</v>
      </c>
      <c r="AY33" s="83" t="str">
        <f>AY4</f>
        <v>2022-I</v>
      </c>
    </row>
    <row r="34" spans="1:51" ht="20" customHeight="1" x14ac:dyDescent="0.2">
      <c r="A34" s="18" t="s">
        <v>399</v>
      </c>
      <c r="B34" s="19" t="s">
        <v>819</v>
      </c>
      <c r="C34" s="20">
        <v>231498.13746084477</v>
      </c>
      <c r="D34" s="20">
        <v>235627.47039737451</v>
      </c>
      <c r="E34" s="20">
        <v>246260.43942668528</v>
      </c>
      <c r="F34" s="20">
        <v>275065.60072837089</v>
      </c>
      <c r="G34" s="20">
        <v>273525.45276452909</v>
      </c>
      <c r="H34" s="20">
        <v>275392.18639371538</v>
      </c>
      <c r="I34" s="20">
        <v>278428.57189354603</v>
      </c>
      <c r="J34" s="20">
        <v>300560.9271097774</v>
      </c>
      <c r="K34" s="20">
        <v>309408.33455725206</v>
      </c>
      <c r="L34" s="20">
        <v>293920.9009210341</v>
      </c>
      <c r="M34" s="20">
        <v>318734.63098560483</v>
      </c>
      <c r="N34" s="20">
        <v>335733.88392796385</v>
      </c>
      <c r="O34" s="20">
        <v>326930.29922349768</v>
      </c>
      <c r="P34" s="20">
        <v>334250.39719669131</v>
      </c>
      <c r="Q34" s="20">
        <v>320314.16243350308</v>
      </c>
      <c r="R34" s="20">
        <v>391538.22891362518</v>
      </c>
      <c r="S34" s="20">
        <v>367969.9581070476</v>
      </c>
      <c r="T34" s="20">
        <v>340630.81519789295</v>
      </c>
      <c r="U34" s="20">
        <v>337726.47996622062</v>
      </c>
      <c r="V34" s="20">
        <v>375527.09752392571</v>
      </c>
      <c r="W34" s="20">
        <v>382704.37698450137</v>
      </c>
      <c r="X34" s="20">
        <v>393601.24526454299</v>
      </c>
      <c r="Y34" s="20">
        <v>356436.44178841164</v>
      </c>
      <c r="Z34" s="20">
        <v>395722.5002906046</v>
      </c>
      <c r="AA34" s="20">
        <v>433275.3872663526</v>
      </c>
      <c r="AB34" s="20">
        <v>380883.12741129083</v>
      </c>
      <c r="AC34" s="20">
        <v>363261.20140234404</v>
      </c>
      <c r="AD34" s="20">
        <v>448076.5238150782</v>
      </c>
      <c r="AE34" s="20">
        <v>407535.83169765392</v>
      </c>
      <c r="AF34" s="20">
        <v>389293.13197765721</v>
      </c>
      <c r="AG34" s="20">
        <v>379457.38165278133</v>
      </c>
      <c r="AH34" s="20">
        <v>445755.00484586443</v>
      </c>
      <c r="AI34" s="20">
        <v>434790.1861811204</v>
      </c>
      <c r="AJ34" s="20">
        <v>421467.32763173198</v>
      </c>
      <c r="AK34" s="20">
        <v>426979.00479419657</v>
      </c>
      <c r="AL34" s="20">
        <v>488170.13605002023</v>
      </c>
      <c r="AM34" s="20">
        <v>475466.54079635662</v>
      </c>
      <c r="AN34" s="20">
        <v>449498.91309048847</v>
      </c>
      <c r="AO34" s="20">
        <v>438497.97481542401</v>
      </c>
      <c r="AP34" s="20">
        <v>581498.2851350581</v>
      </c>
      <c r="AQ34" s="20">
        <v>477065.65833368944</v>
      </c>
      <c r="AR34" s="20">
        <v>308809.96166669729</v>
      </c>
      <c r="AS34" s="20">
        <v>415687.18525833194</v>
      </c>
      <c r="AT34" s="20">
        <v>520441.61103034159</v>
      </c>
      <c r="AU34" s="20">
        <v>523532.73719790811</v>
      </c>
      <c r="AV34" s="20">
        <v>503029.4939060692</v>
      </c>
      <c r="AW34" s="20">
        <v>549851.66596710938</v>
      </c>
      <c r="AX34" s="20">
        <v>647298.25667524361</v>
      </c>
      <c r="AY34" s="88">
        <v>634182.77100133419</v>
      </c>
    </row>
    <row r="35" spans="1:51" ht="20" customHeight="1" x14ac:dyDescent="0.2">
      <c r="A35" s="134" t="s">
        <v>400</v>
      </c>
      <c r="B35" s="115" t="s">
        <v>242</v>
      </c>
      <c r="C35" s="116">
        <v>132911.48705769971</v>
      </c>
      <c r="D35" s="116">
        <v>133766.21990075044</v>
      </c>
      <c r="E35" s="116">
        <v>131039.47122565383</v>
      </c>
      <c r="F35" s="116">
        <v>155999.54163693893</v>
      </c>
      <c r="G35" s="116">
        <v>164130.22489320507</v>
      </c>
      <c r="H35" s="116">
        <v>160188.92959774111</v>
      </c>
      <c r="I35" s="116">
        <v>157178.52919108959</v>
      </c>
      <c r="J35" s="116">
        <v>168451.88303173994</v>
      </c>
      <c r="K35" s="116">
        <v>181761.7110522571</v>
      </c>
      <c r="L35" s="116">
        <v>169659.01514413935</v>
      </c>
      <c r="M35" s="116">
        <v>162660.2387724554</v>
      </c>
      <c r="N35" s="116">
        <v>175990.23123799849</v>
      </c>
      <c r="O35" s="116">
        <v>190148.6348190436</v>
      </c>
      <c r="P35" s="116">
        <v>183379.73991100164</v>
      </c>
      <c r="Q35" s="116">
        <v>168913.66091993416</v>
      </c>
      <c r="R35" s="116">
        <v>210665.44915331044</v>
      </c>
      <c r="S35" s="116">
        <v>208358.31300490658</v>
      </c>
      <c r="T35" s="116">
        <v>190644.04313266237</v>
      </c>
      <c r="U35" s="116">
        <v>178226.59459801752</v>
      </c>
      <c r="V35" s="116">
        <v>202356.11537200346</v>
      </c>
      <c r="W35" s="116">
        <v>222117.24503794516</v>
      </c>
      <c r="X35" s="116">
        <v>204225.68017243088</v>
      </c>
      <c r="Y35" s="116">
        <v>188196.25428471353</v>
      </c>
      <c r="Z35" s="116">
        <v>202664.36614420568</v>
      </c>
      <c r="AA35" s="116">
        <v>224552.31320585552</v>
      </c>
      <c r="AB35" s="116">
        <v>209000.6075755592</v>
      </c>
      <c r="AC35" s="116">
        <v>189319.7198215395</v>
      </c>
      <c r="AD35" s="116">
        <v>236679.24784755756</v>
      </c>
      <c r="AE35" s="116">
        <v>235303.1516994164</v>
      </c>
      <c r="AF35" s="116">
        <v>215391.53013855722</v>
      </c>
      <c r="AG35" s="116">
        <v>202868.25472964949</v>
      </c>
      <c r="AH35" s="116">
        <v>242406.53020327789</v>
      </c>
      <c r="AI35" s="116">
        <v>256831.8271277991</v>
      </c>
      <c r="AJ35" s="116">
        <v>239076.54542915907</v>
      </c>
      <c r="AK35" s="116">
        <v>228345.88139175787</v>
      </c>
      <c r="AL35" s="116">
        <v>252130.56546903445</v>
      </c>
      <c r="AM35" s="116">
        <v>272007.38641020784</v>
      </c>
      <c r="AN35" s="116">
        <v>243319.16350526869</v>
      </c>
      <c r="AO35" s="116">
        <v>236461.29048533115</v>
      </c>
      <c r="AP35" s="116">
        <v>261678.68882513605</v>
      </c>
      <c r="AQ35" s="116">
        <v>276120.76959708496</v>
      </c>
      <c r="AR35" s="116">
        <v>174494.18734998628</v>
      </c>
      <c r="AS35" s="116">
        <v>225792.71417963388</v>
      </c>
      <c r="AT35" s="116">
        <v>291486.48567301093</v>
      </c>
      <c r="AU35" s="116">
        <v>318905.17148310004</v>
      </c>
      <c r="AV35" s="116">
        <v>288995.32902379998</v>
      </c>
      <c r="AW35" s="116">
        <v>306856.17026772001</v>
      </c>
      <c r="AX35" s="116">
        <v>357146.09590300999</v>
      </c>
      <c r="AY35" s="138">
        <v>389492.80146861007</v>
      </c>
    </row>
    <row r="36" spans="1:51" ht="20" customHeight="1" x14ac:dyDescent="0.2">
      <c r="A36" s="21" t="s">
        <v>401</v>
      </c>
      <c r="B36" s="22" t="s">
        <v>256</v>
      </c>
      <c r="C36" s="23">
        <v>64726.068120761178</v>
      </c>
      <c r="D36" s="23">
        <v>63861.408426926304</v>
      </c>
      <c r="E36" s="23">
        <v>57451.068201992362</v>
      </c>
      <c r="F36" s="23">
        <v>72446.061679803097</v>
      </c>
      <c r="G36" s="23">
        <v>81859.489657630998</v>
      </c>
      <c r="H36" s="23">
        <v>78985.418042400837</v>
      </c>
      <c r="I36" s="23">
        <v>71037.416565819702</v>
      </c>
      <c r="J36" s="23">
        <v>82115.773482974197</v>
      </c>
      <c r="K36" s="23">
        <v>94744.745212231443</v>
      </c>
      <c r="L36" s="23">
        <v>81465.792097578931</v>
      </c>
      <c r="M36" s="23">
        <v>64513.345815452209</v>
      </c>
      <c r="N36" s="23">
        <v>84211.571626187739</v>
      </c>
      <c r="O36" s="23">
        <v>99570.14906351149</v>
      </c>
      <c r="P36" s="23">
        <v>88640.494573898672</v>
      </c>
      <c r="Q36" s="23">
        <v>73383.315103440051</v>
      </c>
      <c r="R36" s="23">
        <v>99166.087260439643</v>
      </c>
      <c r="S36" s="23">
        <v>107051.25849359663</v>
      </c>
      <c r="T36" s="23">
        <v>96064.655919762852</v>
      </c>
      <c r="U36" s="23">
        <v>81642.301749175938</v>
      </c>
      <c r="V36" s="23">
        <v>97394.852346570187</v>
      </c>
      <c r="W36" s="23">
        <v>116003.14204173512</v>
      </c>
      <c r="X36" s="23">
        <v>103481.57177084091</v>
      </c>
      <c r="Y36" s="23">
        <v>82492.880281763515</v>
      </c>
      <c r="Z36" s="23">
        <v>99143.891939727167</v>
      </c>
      <c r="AA36" s="23">
        <v>117954.1454219255</v>
      </c>
      <c r="AB36" s="23">
        <v>109844.61505102919</v>
      </c>
      <c r="AC36" s="23">
        <v>90546.020404999508</v>
      </c>
      <c r="AD36" s="23">
        <v>134851.89826249759</v>
      </c>
      <c r="AE36" s="23">
        <v>132552.88468415642</v>
      </c>
      <c r="AF36" s="23">
        <v>115287.43652531724</v>
      </c>
      <c r="AG36" s="23">
        <v>95385.859615809459</v>
      </c>
      <c r="AH36" s="23">
        <v>115455.29640984787</v>
      </c>
      <c r="AI36" s="23">
        <v>140015.80741707911</v>
      </c>
      <c r="AJ36" s="23">
        <v>121062.01208553906</v>
      </c>
      <c r="AK36" s="23">
        <v>102723.67494617787</v>
      </c>
      <c r="AL36" s="23">
        <v>126938.36882353449</v>
      </c>
      <c r="AM36" s="23">
        <v>153587.74011152791</v>
      </c>
      <c r="AN36" s="23">
        <v>126382.35449224871</v>
      </c>
      <c r="AO36" s="23">
        <v>116130.60976027112</v>
      </c>
      <c r="AP36" s="23">
        <v>139476.41396825609</v>
      </c>
      <c r="AQ36" s="23">
        <v>159859.13603684495</v>
      </c>
      <c r="AR36" s="23">
        <v>113737.51069423631</v>
      </c>
      <c r="AS36" s="23">
        <v>102296.50873744386</v>
      </c>
      <c r="AT36" s="23">
        <v>150682.78533572098</v>
      </c>
      <c r="AU36" s="23">
        <v>181930.64826079999</v>
      </c>
      <c r="AV36" s="23">
        <v>159694.30579283999</v>
      </c>
      <c r="AW36" s="23">
        <v>156778.45202065</v>
      </c>
      <c r="AX36" s="23">
        <v>197603.58683112002</v>
      </c>
      <c r="AY36" s="23">
        <v>243468.19584477</v>
      </c>
    </row>
    <row r="37" spans="1:51" ht="20" customHeight="1" x14ac:dyDescent="0.2">
      <c r="A37" s="21" t="s">
        <v>402</v>
      </c>
      <c r="B37" s="22" t="s">
        <v>257</v>
      </c>
      <c r="C37" s="23">
        <v>3418.7598611799995</v>
      </c>
      <c r="D37" s="23">
        <v>3098.22959816</v>
      </c>
      <c r="E37" s="23">
        <v>2956.8518681300002</v>
      </c>
      <c r="F37" s="23">
        <v>3057.1909450900002</v>
      </c>
      <c r="G37" s="23">
        <v>4085.3880010000003</v>
      </c>
      <c r="H37" s="23">
        <v>3397.6364994400001</v>
      </c>
      <c r="I37" s="23">
        <v>3703.2068382500001</v>
      </c>
      <c r="J37" s="23">
        <v>3658.3751847399999</v>
      </c>
      <c r="K37" s="23">
        <v>4630.9157103900006</v>
      </c>
      <c r="L37" s="23">
        <v>3922.5615294900003</v>
      </c>
      <c r="M37" s="23">
        <v>4118.82722337</v>
      </c>
      <c r="N37" s="23">
        <v>4015.29218365</v>
      </c>
      <c r="O37" s="23">
        <v>5179.9478516700001</v>
      </c>
      <c r="P37" s="23">
        <v>4439.2687892000004</v>
      </c>
      <c r="Q37" s="23">
        <v>4601.0556257500002</v>
      </c>
      <c r="R37" s="23">
        <v>4505.0836289099998</v>
      </c>
      <c r="S37" s="23">
        <v>5791.2034808500002</v>
      </c>
      <c r="T37" s="23">
        <v>4891.3918439600002</v>
      </c>
      <c r="U37" s="23">
        <v>5070.87509331</v>
      </c>
      <c r="V37" s="23">
        <v>4965.84675565</v>
      </c>
      <c r="W37" s="23">
        <v>6238.7787355199998</v>
      </c>
      <c r="X37" s="23">
        <v>5188.9354708000001</v>
      </c>
      <c r="Y37" s="23">
        <v>5283.5051768600006</v>
      </c>
      <c r="Z37" s="23">
        <v>4875.9210805900002</v>
      </c>
      <c r="AA37" s="23">
        <v>6346.4553467799997</v>
      </c>
      <c r="AB37" s="23">
        <v>5370.9234757600007</v>
      </c>
      <c r="AC37" s="23">
        <v>5377.4208485199997</v>
      </c>
      <c r="AD37" s="23">
        <v>5095.3594969699998</v>
      </c>
      <c r="AE37" s="23">
        <v>6473.3912757500002</v>
      </c>
      <c r="AF37" s="23">
        <v>5446.5085029100001</v>
      </c>
      <c r="AG37" s="23">
        <v>5546.9604904600001</v>
      </c>
      <c r="AH37" s="23">
        <v>5265.40410582</v>
      </c>
      <c r="AI37" s="23">
        <v>6674.4332882199997</v>
      </c>
      <c r="AJ37" s="23">
        <v>5274.7929741099997</v>
      </c>
      <c r="AK37" s="23">
        <v>6306.9677516299998</v>
      </c>
      <c r="AL37" s="23">
        <v>6149.0828936500002</v>
      </c>
      <c r="AM37" s="23">
        <v>6085.1358180699999</v>
      </c>
      <c r="AN37" s="23">
        <v>5815.9127200399998</v>
      </c>
      <c r="AO37" s="23">
        <v>5558.211069</v>
      </c>
      <c r="AP37" s="23">
        <v>6779.3254970199996</v>
      </c>
      <c r="AQ37" s="23">
        <v>5896.7244088099997</v>
      </c>
      <c r="AR37" s="23">
        <v>5135.2508689299993</v>
      </c>
      <c r="AS37" s="23">
        <v>5329.68668824</v>
      </c>
      <c r="AT37" s="23">
        <v>6907.3330133799991</v>
      </c>
      <c r="AU37" s="23">
        <v>6020.3926013199998</v>
      </c>
      <c r="AV37" s="23">
        <v>5887.7185180199995</v>
      </c>
      <c r="AW37" s="23">
        <v>6072.4424455999997</v>
      </c>
      <c r="AX37" s="23">
        <v>8241.1927315299999</v>
      </c>
      <c r="AY37" s="23">
        <v>6813.09244279</v>
      </c>
    </row>
    <row r="38" spans="1:51" ht="20" customHeight="1" x14ac:dyDescent="0.2">
      <c r="A38" s="21" t="s">
        <v>403</v>
      </c>
      <c r="B38" s="22" t="s">
        <v>258</v>
      </c>
      <c r="C38" s="23">
        <v>23.984685320000001</v>
      </c>
      <c r="D38" s="23">
        <v>23.0624775</v>
      </c>
      <c r="E38" s="23">
        <v>331.72356242000001</v>
      </c>
      <c r="F38" s="23">
        <v>149.05396891000001</v>
      </c>
      <c r="G38" s="23">
        <v>27.325320000000001</v>
      </c>
      <c r="H38" s="23">
        <v>31.628919719999999</v>
      </c>
      <c r="I38" s="23">
        <v>382.11946041000004</v>
      </c>
      <c r="J38" s="23">
        <v>161.27158705000002</v>
      </c>
      <c r="K38" s="23">
        <v>43.606112459999991</v>
      </c>
      <c r="L38" s="23">
        <v>36.446735070000003</v>
      </c>
      <c r="M38" s="23">
        <v>428.38584889999993</v>
      </c>
      <c r="N38" s="23">
        <v>179.12581320000001</v>
      </c>
      <c r="O38" s="23">
        <v>25.311437039999998</v>
      </c>
      <c r="P38" s="23">
        <v>37.313470479999999</v>
      </c>
      <c r="Q38" s="23">
        <v>509.93239149999999</v>
      </c>
      <c r="R38" s="23">
        <v>209.69605433000001</v>
      </c>
      <c r="S38" s="23">
        <v>28.333476599999997</v>
      </c>
      <c r="T38" s="23">
        <v>26.778366439999999</v>
      </c>
      <c r="U38" s="23">
        <v>621.19983566999997</v>
      </c>
      <c r="V38" s="23">
        <v>252.49929900000001</v>
      </c>
      <c r="W38" s="23">
        <v>35.983099789999997</v>
      </c>
      <c r="X38" s="23">
        <v>38.283670399999998</v>
      </c>
      <c r="Y38" s="23">
        <v>743.34426595000002</v>
      </c>
      <c r="Z38" s="23">
        <v>312.99463376999995</v>
      </c>
      <c r="AA38" s="23">
        <v>47.365913579999997</v>
      </c>
      <c r="AB38" s="23">
        <v>39.241837529999998</v>
      </c>
      <c r="AC38" s="23">
        <v>759.30479037000009</v>
      </c>
      <c r="AD38" s="23">
        <v>313.80637094000002</v>
      </c>
      <c r="AE38" s="23">
        <v>43.326505910000002</v>
      </c>
      <c r="AF38" s="23">
        <v>46.580759659999998</v>
      </c>
      <c r="AG38" s="23">
        <v>877.14349826000011</v>
      </c>
      <c r="AH38" s="23">
        <v>346.13808313999999</v>
      </c>
      <c r="AI38" s="23">
        <v>30.798606159999999</v>
      </c>
      <c r="AJ38" s="23">
        <v>37.846481619999999</v>
      </c>
      <c r="AK38" s="23">
        <v>977.98586060999992</v>
      </c>
      <c r="AL38" s="23">
        <v>398.03885842</v>
      </c>
      <c r="AM38" s="23">
        <v>6.6638233899999992</v>
      </c>
      <c r="AN38" s="23">
        <v>6.6187081400000007</v>
      </c>
      <c r="AO38" s="23">
        <v>7.0682418499999997</v>
      </c>
      <c r="AP38" s="23">
        <v>5.9909085999999991</v>
      </c>
      <c r="AQ38" s="23">
        <v>58.436815530000004</v>
      </c>
      <c r="AR38" s="23">
        <v>26.322685409999998</v>
      </c>
      <c r="AS38" s="23">
        <v>1254.5336980099999</v>
      </c>
      <c r="AT38" s="23">
        <v>445.65221514000001</v>
      </c>
      <c r="AU38" s="23">
        <v>68.296564759999995</v>
      </c>
      <c r="AV38" s="23">
        <v>57.994766259999999</v>
      </c>
      <c r="AW38" s="23">
        <v>1554.57275273</v>
      </c>
      <c r="AX38" s="23">
        <v>505.89973746999999</v>
      </c>
      <c r="AY38" s="23">
        <v>90.884013199999998</v>
      </c>
    </row>
    <row r="39" spans="1:51" ht="20" customHeight="1" x14ac:dyDescent="0.2">
      <c r="A39" s="21" t="s">
        <v>404</v>
      </c>
      <c r="B39" s="22" t="s">
        <v>264</v>
      </c>
      <c r="C39" s="23">
        <v>60243.499965028561</v>
      </c>
      <c r="D39" s="23">
        <v>61784.651414174135</v>
      </c>
      <c r="E39" s="23">
        <v>64164.594793261487</v>
      </c>
      <c r="F39" s="23">
        <v>74713.13311363582</v>
      </c>
      <c r="G39" s="23">
        <v>72018.256927714086</v>
      </c>
      <c r="H39" s="23">
        <v>71536.096090640247</v>
      </c>
      <c r="I39" s="23">
        <v>74786.643013749897</v>
      </c>
      <c r="J39" s="23">
        <v>75185.724451885762</v>
      </c>
      <c r="K39" s="23">
        <v>76153.851392745666</v>
      </c>
      <c r="L39" s="23">
        <v>76949.839148390369</v>
      </c>
      <c r="M39" s="23">
        <v>85445.233476653186</v>
      </c>
      <c r="N39" s="23">
        <v>78563.039445240764</v>
      </c>
      <c r="O39" s="23">
        <v>77737.6985271421</v>
      </c>
      <c r="P39" s="23">
        <v>81385.657453682958</v>
      </c>
      <c r="Q39" s="23">
        <v>80115.149521634114</v>
      </c>
      <c r="R39" s="23">
        <v>96043.739366290829</v>
      </c>
      <c r="S39" s="23">
        <v>85609.213776539968</v>
      </c>
      <c r="T39" s="23">
        <v>81178.834240929544</v>
      </c>
      <c r="U39" s="23">
        <v>81701.285912081585</v>
      </c>
      <c r="V39" s="23">
        <v>90562.480520153287</v>
      </c>
      <c r="W39" s="23">
        <v>90203.657598949998</v>
      </c>
      <c r="X39" s="23">
        <v>85995.703241579991</v>
      </c>
      <c r="Y39" s="23">
        <v>89285.82604919</v>
      </c>
      <c r="Z39" s="23">
        <v>89400.168711898499</v>
      </c>
      <c r="AA39" s="23">
        <v>91701.808477649989</v>
      </c>
      <c r="AB39" s="23">
        <v>86352.357072949992</v>
      </c>
      <c r="AC39" s="23">
        <v>84881.193359120007</v>
      </c>
      <c r="AD39" s="23">
        <v>88621.427366669988</v>
      </c>
      <c r="AE39" s="23">
        <v>88918.967610129999</v>
      </c>
      <c r="AF39" s="23">
        <v>87005.171657810017</v>
      </c>
      <c r="AG39" s="23">
        <v>92412.496873350014</v>
      </c>
      <c r="AH39" s="23">
        <v>112555.7412439</v>
      </c>
      <c r="AI39" s="23">
        <v>100853.26348092999</v>
      </c>
      <c r="AJ39" s="23">
        <v>102730.27077737999</v>
      </c>
      <c r="AK39" s="23">
        <v>107044.46714537</v>
      </c>
      <c r="AL39" s="23">
        <v>108462.5354588</v>
      </c>
      <c r="AM39" s="23">
        <v>102165.07897051</v>
      </c>
      <c r="AN39" s="23">
        <v>100819.21598757998</v>
      </c>
      <c r="AO39" s="23">
        <v>103439.35510151999</v>
      </c>
      <c r="AP39" s="23">
        <v>104267.99057615998</v>
      </c>
      <c r="AQ39" s="23">
        <v>99055.364292319995</v>
      </c>
      <c r="AR39" s="23">
        <v>46266.058430880003</v>
      </c>
      <c r="AS39" s="23">
        <v>105912.79550193</v>
      </c>
      <c r="AT39" s="23">
        <v>119316.14454888998</v>
      </c>
      <c r="AU39" s="23">
        <v>115008.15820599</v>
      </c>
      <c r="AV39" s="23">
        <v>108605.40361380999</v>
      </c>
      <c r="AW39" s="23">
        <v>127323.58244832</v>
      </c>
      <c r="AX39" s="23">
        <v>134513.72085205</v>
      </c>
      <c r="AY39" s="23">
        <v>124041.99823362002</v>
      </c>
    </row>
    <row r="40" spans="1:51" ht="20" customHeight="1" x14ac:dyDescent="0.2">
      <c r="A40" s="21" t="s">
        <v>405</v>
      </c>
      <c r="B40" s="22" t="s">
        <v>273</v>
      </c>
      <c r="C40" s="23">
        <v>4551.8876155300004</v>
      </c>
      <c r="D40" s="23">
        <v>4899.0497214999996</v>
      </c>
      <c r="E40" s="23">
        <v>5729.7133750599996</v>
      </c>
      <c r="F40" s="23">
        <v>5902.3413927900001</v>
      </c>
      <c r="G40" s="23">
        <v>5878.7545549999995</v>
      </c>
      <c r="H40" s="23">
        <v>6109.6272177999999</v>
      </c>
      <c r="I40" s="23">
        <v>7009.5064577599996</v>
      </c>
      <c r="J40" s="23">
        <v>7655.1381231800005</v>
      </c>
      <c r="K40" s="23">
        <v>6927.6759825799991</v>
      </c>
      <c r="L40" s="23">
        <v>7472.95235082</v>
      </c>
      <c r="M40" s="23">
        <v>8279.6498375499996</v>
      </c>
      <c r="N40" s="23">
        <v>8448.6579818000009</v>
      </c>
      <c r="O40" s="23">
        <v>8181.5663383600004</v>
      </c>
      <c r="P40" s="23">
        <v>8703.4779683500001</v>
      </c>
      <c r="Q40" s="23">
        <v>10082.0974219</v>
      </c>
      <c r="R40" s="23">
        <v>10011.25210686</v>
      </c>
      <c r="S40" s="23">
        <v>9722.5318579199993</v>
      </c>
      <c r="T40" s="23">
        <v>8616.1261037099994</v>
      </c>
      <c r="U40" s="23">
        <v>9016.078932819999</v>
      </c>
      <c r="V40" s="23">
        <v>9418.3047556699985</v>
      </c>
      <c r="W40" s="23">
        <v>10175.539842850001</v>
      </c>
      <c r="X40" s="23">
        <v>9340.7563944400008</v>
      </c>
      <c r="Y40" s="23">
        <v>10391.42807661</v>
      </c>
      <c r="Z40" s="23">
        <v>9061.6348193699996</v>
      </c>
      <c r="AA40" s="23">
        <v>8502.5340561599987</v>
      </c>
      <c r="AB40" s="23">
        <v>7392.5659547600007</v>
      </c>
      <c r="AC40" s="23">
        <v>7755.7776326699986</v>
      </c>
      <c r="AD40" s="23">
        <v>7796.7366385300011</v>
      </c>
      <c r="AE40" s="23">
        <v>7314.6281163900003</v>
      </c>
      <c r="AF40" s="23">
        <v>7605.8171436500006</v>
      </c>
      <c r="AG40" s="23">
        <v>8645.7876653200001</v>
      </c>
      <c r="AH40" s="23">
        <v>8783.925930190002</v>
      </c>
      <c r="AI40" s="23">
        <v>9257.4397767299997</v>
      </c>
      <c r="AJ40" s="23">
        <v>9971.7194741399999</v>
      </c>
      <c r="AK40" s="23">
        <v>11292.43054354</v>
      </c>
      <c r="AL40" s="23">
        <v>10182.50624748</v>
      </c>
      <c r="AM40" s="23">
        <v>10162.794042609999</v>
      </c>
      <c r="AN40" s="23">
        <v>10294.98964632</v>
      </c>
      <c r="AO40" s="23">
        <v>11326.02350336</v>
      </c>
      <c r="AP40" s="23">
        <v>11148.985827839999</v>
      </c>
      <c r="AQ40" s="23">
        <v>11251.09501447</v>
      </c>
      <c r="AR40" s="23">
        <v>9329.0012784700011</v>
      </c>
      <c r="AS40" s="23">
        <v>11007.274365220001</v>
      </c>
      <c r="AT40" s="23">
        <v>14134.52749515</v>
      </c>
      <c r="AU40" s="23">
        <v>15877.656899879999</v>
      </c>
      <c r="AV40" s="23">
        <v>14749.84613745</v>
      </c>
      <c r="AW40" s="23">
        <v>15127.129016110001</v>
      </c>
      <c r="AX40" s="23">
        <v>16281.493947940002</v>
      </c>
      <c r="AY40" s="23">
        <v>15078.591627539998</v>
      </c>
    </row>
    <row r="41" spans="1:51" ht="20" customHeight="1" x14ac:dyDescent="0.2">
      <c r="A41" s="21" t="s">
        <v>406</v>
      </c>
      <c r="B41" s="22" t="s">
        <v>278</v>
      </c>
      <c r="C41" s="23">
        <v>-52.713190120000007</v>
      </c>
      <c r="D41" s="23">
        <v>99.818262489999995</v>
      </c>
      <c r="E41" s="23">
        <v>405.51942479000002</v>
      </c>
      <c r="F41" s="23">
        <v>-268.23946329</v>
      </c>
      <c r="G41" s="23">
        <v>261.01043185999998</v>
      </c>
      <c r="H41" s="23">
        <v>128.52282774</v>
      </c>
      <c r="I41" s="23">
        <v>259.63685509999999</v>
      </c>
      <c r="J41" s="23">
        <v>-324.39979808999999</v>
      </c>
      <c r="K41" s="23">
        <v>-739.08335815000009</v>
      </c>
      <c r="L41" s="23">
        <v>-188.57671721000003</v>
      </c>
      <c r="M41" s="23">
        <v>-125.20342947</v>
      </c>
      <c r="N41" s="23">
        <v>572.54418792000001</v>
      </c>
      <c r="O41" s="23">
        <v>-546.03839868</v>
      </c>
      <c r="P41" s="23">
        <v>173.52765539000001</v>
      </c>
      <c r="Q41" s="23">
        <v>222.11085571000001</v>
      </c>
      <c r="R41" s="23">
        <v>729.59073648000003</v>
      </c>
      <c r="S41" s="23">
        <v>155.77191940000003</v>
      </c>
      <c r="T41" s="23">
        <v>-133.74334213999998</v>
      </c>
      <c r="U41" s="23">
        <v>174.85307496000001</v>
      </c>
      <c r="V41" s="23">
        <v>-237.86830504000005</v>
      </c>
      <c r="W41" s="23">
        <v>-539.8562809</v>
      </c>
      <c r="X41" s="23">
        <v>180.42962437</v>
      </c>
      <c r="Y41" s="23">
        <v>-0.72956565999998624</v>
      </c>
      <c r="Z41" s="23">
        <v>-130.24504114999999</v>
      </c>
      <c r="AA41" s="23">
        <v>3.9897600000000002E-3</v>
      </c>
      <c r="AB41" s="23">
        <v>0.90418352999999996</v>
      </c>
      <c r="AC41" s="23">
        <v>2.7858599999999994E-3</v>
      </c>
      <c r="AD41" s="23">
        <v>1.9711950000000002E-2</v>
      </c>
      <c r="AE41" s="23">
        <v>-4.649292E-2</v>
      </c>
      <c r="AF41" s="23">
        <v>1.5549209999999999E-2</v>
      </c>
      <c r="AG41" s="23">
        <v>6.5864499999999998E-3</v>
      </c>
      <c r="AH41" s="23">
        <v>2.4430380000000002E-2</v>
      </c>
      <c r="AI41" s="23">
        <v>8.4558679999999997E-2</v>
      </c>
      <c r="AJ41" s="23">
        <v>-9.6363629999999992E-2</v>
      </c>
      <c r="AK41" s="23">
        <v>0.35514443000000001</v>
      </c>
      <c r="AL41" s="23">
        <v>3.3187149999999999E-2</v>
      </c>
      <c r="AM41" s="23">
        <v>-2.6355900000000005E-2</v>
      </c>
      <c r="AN41" s="23">
        <v>7.1950939999999991E-2</v>
      </c>
      <c r="AO41" s="23">
        <v>2.2809330000000003E-2</v>
      </c>
      <c r="AP41" s="23">
        <v>-1.7952740000000002E-2</v>
      </c>
      <c r="AQ41" s="23">
        <v>1.302911E-2</v>
      </c>
      <c r="AR41" s="23">
        <v>4.3392059999999996E-2</v>
      </c>
      <c r="AS41" s="23">
        <v>-8.0848112099999998</v>
      </c>
      <c r="AT41" s="23">
        <v>4.3064729999999996E-2</v>
      </c>
      <c r="AU41" s="23">
        <v>1.8950349999999998E-2</v>
      </c>
      <c r="AV41" s="23">
        <v>6.0195419999999999E-2</v>
      </c>
      <c r="AW41" s="23">
        <v>-8.41569E-3</v>
      </c>
      <c r="AX41" s="23">
        <v>0.20180290000000001</v>
      </c>
      <c r="AY41" s="23">
        <v>3.9306689999999998E-2</v>
      </c>
    </row>
    <row r="42" spans="1:51" ht="20" customHeight="1" x14ac:dyDescent="0.2">
      <c r="A42" s="134" t="s">
        <v>407</v>
      </c>
      <c r="B42" s="115" t="s">
        <v>246</v>
      </c>
      <c r="C42" s="116">
        <v>68781.157635004027</v>
      </c>
      <c r="D42" s="116">
        <v>70388.291634046676</v>
      </c>
      <c r="E42" s="116">
        <v>74654.847597289845</v>
      </c>
      <c r="F42" s="116">
        <v>91352.878567892418</v>
      </c>
      <c r="G42" s="116">
        <v>79233.528022989602</v>
      </c>
      <c r="H42" s="116">
        <v>82717.307091466064</v>
      </c>
      <c r="I42" s="116">
        <v>85982.375372770402</v>
      </c>
      <c r="J42" s="116">
        <v>103734.61196378592</v>
      </c>
      <c r="K42" s="116">
        <v>91953.484756898644</v>
      </c>
      <c r="L42" s="116">
        <v>92915.402990048315</v>
      </c>
      <c r="M42" s="116">
        <v>95080.784281263972</v>
      </c>
      <c r="N42" s="116">
        <v>112188.99309075353</v>
      </c>
      <c r="O42" s="116">
        <v>100193.981422625</v>
      </c>
      <c r="P42" s="116">
        <v>101778.00766110388</v>
      </c>
      <c r="Q42" s="116">
        <v>103954.29625022438</v>
      </c>
      <c r="R42" s="116">
        <v>124699.18845447274</v>
      </c>
      <c r="S42" s="116">
        <v>109992.2751059397</v>
      </c>
      <c r="T42" s="116">
        <v>109490.13745661311</v>
      </c>
      <c r="U42" s="116">
        <v>112719.60011468313</v>
      </c>
      <c r="V42" s="116">
        <v>132684.72816262365</v>
      </c>
      <c r="W42" s="116">
        <v>116649.92897941034</v>
      </c>
      <c r="X42" s="116">
        <v>116138.18077559028</v>
      </c>
      <c r="Y42" s="116">
        <v>115932.94453243742</v>
      </c>
      <c r="Z42" s="116">
        <v>135608.41177386543</v>
      </c>
      <c r="AA42" s="116">
        <v>122448.16325903588</v>
      </c>
      <c r="AB42" s="116">
        <v>121112.10393826678</v>
      </c>
      <c r="AC42" s="116">
        <v>120993.47749765277</v>
      </c>
      <c r="AD42" s="116">
        <v>143107.06520529665</v>
      </c>
      <c r="AE42" s="116">
        <v>129223.31077294276</v>
      </c>
      <c r="AF42" s="116">
        <v>129760.50471066993</v>
      </c>
      <c r="AG42" s="116">
        <v>132563.19894378324</v>
      </c>
      <c r="AH42" s="116">
        <v>157880.25797327553</v>
      </c>
      <c r="AI42" s="116">
        <v>129171.85768048911</v>
      </c>
      <c r="AJ42" s="116">
        <v>130480.585969769</v>
      </c>
      <c r="AK42" s="116">
        <v>132990.17682325668</v>
      </c>
      <c r="AL42" s="116">
        <v>160126.53239972293</v>
      </c>
      <c r="AM42" s="116">
        <v>135424.47414258131</v>
      </c>
      <c r="AN42" s="116">
        <v>137209.96010547585</v>
      </c>
      <c r="AO42" s="116">
        <v>140557.23362456512</v>
      </c>
      <c r="AP42" s="116">
        <v>168242.34358948126</v>
      </c>
      <c r="AQ42" s="116">
        <v>143274.06439924971</v>
      </c>
      <c r="AR42" s="116">
        <v>94225.122270676642</v>
      </c>
      <c r="AS42" s="116">
        <v>150527.44576987199</v>
      </c>
      <c r="AT42" s="116">
        <v>189377.20864763466</v>
      </c>
      <c r="AU42" s="116">
        <v>151642.12819713485</v>
      </c>
      <c r="AV42" s="116">
        <v>144634.55001589135</v>
      </c>
      <c r="AW42" s="116">
        <v>160749.48569776712</v>
      </c>
      <c r="AX42" s="116">
        <v>199071.34381354257</v>
      </c>
      <c r="AY42" s="138">
        <v>176083.31976745417</v>
      </c>
    </row>
    <row r="43" spans="1:51" ht="20" customHeight="1" x14ac:dyDescent="0.2">
      <c r="A43" s="134" t="s">
        <v>408</v>
      </c>
      <c r="B43" s="115" t="s">
        <v>243</v>
      </c>
      <c r="C43" s="116">
        <v>53.747499570000002</v>
      </c>
      <c r="D43" s="116">
        <v>65.61159407000001</v>
      </c>
      <c r="E43" s="116">
        <v>56.073309100000003</v>
      </c>
      <c r="F43" s="116">
        <v>117.20808606</v>
      </c>
      <c r="G43" s="116">
        <v>68.996919719999994</v>
      </c>
      <c r="H43" s="116">
        <v>68.267333379999997</v>
      </c>
      <c r="I43" s="116">
        <v>105.28889513</v>
      </c>
      <c r="J43" s="116">
        <v>230.98275682000002</v>
      </c>
      <c r="K43" s="116">
        <v>127.95131656000001</v>
      </c>
      <c r="L43" s="116">
        <v>168.12152147</v>
      </c>
      <c r="M43" s="116">
        <v>150.0537415</v>
      </c>
      <c r="N43" s="116">
        <v>200.74036902999998</v>
      </c>
      <c r="O43" s="116">
        <v>84.115348299999994</v>
      </c>
      <c r="P43" s="116">
        <v>104.91910686999999</v>
      </c>
      <c r="Q43" s="116">
        <v>128.97365514000001</v>
      </c>
      <c r="R43" s="116">
        <v>99.537835400000006</v>
      </c>
      <c r="S43" s="116">
        <v>130.08515420000001</v>
      </c>
      <c r="T43" s="116">
        <v>121.85451045000001</v>
      </c>
      <c r="U43" s="116">
        <v>134.165918</v>
      </c>
      <c r="V43" s="116">
        <v>126.60070224</v>
      </c>
      <c r="W43" s="116">
        <v>134.95048758000001</v>
      </c>
      <c r="X43" s="116">
        <v>105.50069870999999</v>
      </c>
      <c r="Y43" s="116">
        <v>156.03648824000001</v>
      </c>
      <c r="Z43" s="116">
        <v>162.14906939000002</v>
      </c>
      <c r="AA43" s="116">
        <v>110.18390648</v>
      </c>
      <c r="AB43" s="116">
        <v>134.55986795000001</v>
      </c>
      <c r="AC43" s="116">
        <v>189.10146177999999</v>
      </c>
      <c r="AD43" s="116">
        <v>207.77984730000003</v>
      </c>
      <c r="AE43" s="116">
        <v>250.71384130000001</v>
      </c>
      <c r="AF43" s="116">
        <v>324.85356544999996</v>
      </c>
      <c r="AG43" s="116">
        <v>306.22226527999999</v>
      </c>
      <c r="AH43" s="116">
        <v>336.73237704000002</v>
      </c>
      <c r="AI43" s="116">
        <v>255.81629245999994</v>
      </c>
      <c r="AJ43" s="116">
        <v>225.41857594999999</v>
      </c>
      <c r="AK43" s="116">
        <v>206.44680611999996</v>
      </c>
      <c r="AL43" s="116">
        <v>228.83574055</v>
      </c>
      <c r="AM43" s="116">
        <v>220.76447197000005</v>
      </c>
      <c r="AN43" s="116">
        <v>312.92285694999998</v>
      </c>
      <c r="AO43" s="116">
        <v>272.10403033</v>
      </c>
      <c r="AP43" s="116">
        <v>249.09927968999995</v>
      </c>
      <c r="AQ43" s="116">
        <v>142.55509527999999</v>
      </c>
      <c r="AR43" s="116">
        <v>128.12022982999997</v>
      </c>
      <c r="AS43" s="116">
        <v>121.48385575</v>
      </c>
      <c r="AT43" s="116">
        <v>287.72835386999998</v>
      </c>
      <c r="AU43" s="116">
        <v>71.495711150000005</v>
      </c>
      <c r="AV43" s="116">
        <v>176.49549866999999</v>
      </c>
      <c r="AW43" s="116">
        <v>164.87174483000001</v>
      </c>
      <c r="AX43" s="116">
        <v>203.96519490000003</v>
      </c>
      <c r="AY43" s="138">
        <v>54.047441939999999</v>
      </c>
    </row>
    <row r="44" spans="1:51" ht="20" customHeight="1" x14ac:dyDescent="0.2">
      <c r="A44" s="134" t="s">
        <v>409</v>
      </c>
      <c r="B44" s="115" t="s">
        <v>247</v>
      </c>
      <c r="C44" s="116">
        <v>29751.745268571001</v>
      </c>
      <c r="D44" s="116">
        <v>31407.347268507379</v>
      </c>
      <c r="E44" s="116">
        <v>40510.047294641612</v>
      </c>
      <c r="F44" s="116">
        <v>27595.972437479522</v>
      </c>
      <c r="G44" s="116">
        <v>30092.702928614424</v>
      </c>
      <c r="H44" s="116">
        <v>32417.682371128194</v>
      </c>
      <c r="I44" s="116">
        <v>35162.378434556063</v>
      </c>
      <c r="J44" s="116">
        <v>28143.449357431553</v>
      </c>
      <c r="K44" s="116">
        <v>35565.187431536287</v>
      </c>
      <c r="L44" s="116">
        <v>31178.361265376469</v>
      </c>
      <c r="M44" s="116">
        <v>60843.554190385439</v>
      </c>
      <c r="N44" s="116">
        <v>47353.91923018184</v>
      </c>
      <c r="O44" s="116">
        <v>36503.56763352907</v>
      </c>
      <c r="P44" s="116">
        <v>48987.730517715732</v>
      </c>
      <c r="Q44" s="116">
        <v>47317.231608204551</v>
      </c>
      <c r="R44" s="116">
        <v>56074.053470441984</v>
      </c>
      <c r="S44" s="116">
        <v>49489.284842001362</v>
      </c>
      <c r="T44" s="116">
        <v>40374.780098167503</v>
      </c>
      <c r="U44" s="116">
        <v>46646.119335520001</v>
      </c>
      <c r="V44" s="116">
        <v>40359.653287058638</v>
      </c>
      <c r="W44" s="116">
        <v>43802.25247956589</v>
      </c>
      <c r="X44" s="116">
        <v>73131.883617811778</v>
      </c>
      <c r="Y44" s="116">
        <v>52151.206483020658</v>
      </c>
      <c r="Z44" s="116">
        <v>57287.573303143508</v>
      </c>
      <c r="AA44" s="116">
        <v>86164.726894981271</v>
      </c>
      <c r="AB44" s="116">
        <v>50635.856029514878</v>
      </c>
      <c r="AC44" s="116">
        <v>52758.90262137181</v>
      </c>
      <c r="AD44" s="116">
        <v>68082.430914923985</v>
      </c>
      <c r="AE44" s="116">
        <v>42758.65538399473</v>
      </c>
      <c r="AF44" s="116">
        <v>43816.243562980155</v>
      </c>
      <c r="AG44" s="116">
        <v>43719.705714068587</v>
      </c>
      <c r="AH44" s="116">
        <v>45131.48429227103</v>
      </c>
      <c r="AI44" s="116">
        <v>48530.685080372226</v>
      </c>
      <c r="AJ44" s="116">
        <v>51684.77765685389</v>
      </c>
      <c r="AK44" s="116">
        <v>65436.499773062038</v>
      </c>
      <c r="AL44" s="116">
        <v>75684.202440712863</v>
      </c>
      <c r="AM44" s="116">
        <v>67813.915771597443</v>
      </c>
      <c r="AN44" s="116">
        <v>68656.86662279391</v>
      </c>
      <c r="AO44" s="116">
        <v>61207.346675197696</v>
      </c>
      <c r="AP44" s="116">
        <v>151328.15344075067</v>
      </c>
      <c r="AQ44" s="116">
        <v>57528.269242074741</v>
      </c>
      <c r="AR44" s="116">
        <v>39962.531816204362</v>
      </c>
      <c r="AS44" s="116">
        <v>39245.541453076119</v>
      </c>
      <c r="AT44" s="116">
        <v>39290.188355826052</v>
      </c>
      <c r="AU44" s="116">
        <v>52913.941806523158</v>
      </c>
      <c r="AV44" s="116">
        <v>69223.119367707928</v>
      </c>
      <c r="AW44" s="116">
        <v>82081.138256792357</v>
      </c>
      <c r="AX44" s="116">
        <v>90876.851763791026</v>
      </c>
      <c r="AY44" s="138">
        <v>68552.602323330007</v>
      </c>
    </row>
    <row r="45" spans="1:51" ht="20" customHeight="1" x14ac:dyDescent="0.2">
      <c r="A45" s="120" t="s">
        <v>410</v>
      </c>
      <c r="B45" s="118" t="s">
        <v>820</v>
      </c>
      <c r="C45" s="119">
        <v>14452.177459305971</v>
      </c>
      <c r="D45" s="119">
        <v>11822.937256267405</v>
      </c>
      <c r="E45" s="119">
        <v>13936.804179278573</v>
      </c>
      <c r="F45" s="119">
        <v>8612.4012841775639</v>
      </c>
      <c r="G45" s="119">
        <v>13356.887308491185</v>
      </c>
      <c r="H45" s="119">
        <v>10420.902102990207</v>
      </c>
      <c r="I45" s="119">
        <v>12092.825054450735</v>
      </c>
      <c r="J45" s="119">
        <v>9887.2331146581073</v>
      </c>
      <c r="K45" s="119">
        <v>13308.311992374614</v>
      </c>
      <c r="L45" s="119">
        <v>9728.4226940473291</v>
      </c>
      <c r="M45" s="119">
        <v>19601.114748449763</v>
      </c>
      <c r="N45" s="119">
        <v>14390.684012178326</v>
      </c>
      <c r="O45" s="119">
        <v>15597.606347241312</v>
      </c>
      <c r="P45" s="119">
        <v>19259.963745696674</v>
      </c>
      <c r="Q45" s="119">
        <v>18133.162708884956</v>
      </c>
      <c r="R45" s="119">
        <v>13313.815632508376</v>
      </c>
      <c r="S45" s="119">
        <v>23976.02169522136</v>
      </c>
      <c r="T45" s="119">
        <v>15117.801262107494</v>
      </c>
      <c r="U45" s="119">
        <v>18167.923504620005</v>
      </c>
      <c r="V45" s="119">
        <v>18133.438284568634</v>
      </c>
      <c r="W45" s="119">
        <v>26803.129501305211</v>
      </c>
      <c r="X45" s="119">
        <v>48226.443122416422</v>
      </c>
      <c r="Y45" s="119">
        <v>24905.955593395065</v>
      </c>
      <c r="Z45" s="119">
        <v>30513.228629475161</v>
      </c>
      <c r="AA45" s="119">
        <v>56364.617018643177</v>
      </c>
      <c r="AB45" s="119">
        <v>29378.488118453926</v>
      </c>
      <c r="AC45" s="119">
        <v>29346.798045861589</v>
      </c>
      <c r="AD45" s="119">
        <v>24276.263128793213</v>
      </c>
      <c r="AE45" s="119">
        <v>18119.522345727732</v>
      </c>
      <c r="AF45" s="119">
        <v>17619.229883449916</v>
      </c>
      <c r="AG45" s="119">
        <v>11440.744944603204</v>
      </c>
      <c r="AH45" s="119">
        <v>13324.528076683671</v>
      </c>
      <c r="AI45" s="119">
        <v>16986.764051452035</v>
      </c>
      <c r="AJ45" s="119">
        <v>14738.393442383052</v>
      </c>
      <c r="AK45" s="119">
        <v>25824.117313353599</v>
      </c>
      <c r="AL45" s="119">
        <v>31993.360395472311</v>
      </c>
      <c r="AM45" s="119">
        <v>33765.078309038559</v>
      </c>
      <c r="AN45" s="119">
        <v>30005.316439526836</v>
      </c>
      <c r="AO45" s="119">
        <v>17785.253962763574</v>
      </c>
      <c r="AP45" s="119">
        <v>16925.617192150752</v>
      </c>
      <c r="AQ45" s="119">
        <v>20694.183270660156</v>
      </c>
      <c r="AR45" s="119">
        <v>13462.801052120427</v>
      </c>
      <c r="AS45" s="119">
        <v>11066.834583973454</v>
      </c>
      <c r="AT45" s="119">
        <v>4544.5165928772421</v>
      </c>
      <c r="AU45" s="119">
        <v>12349.193883843149</v>
      </c>
      <c r="AV45" s="119">
        <v>13378.720250587929</v>
      </c>
      <c r="AW45" s="119">
        <v>29647.834263492354</v>
      </c>
      <c r="AX45" s="119">
        <v>21189.627247851022</v>
      </c>
      <c r="AY45" s="140" t="s">
        <v>826</v>
      </c>
    </row>
    <row r="46" spans="1:51" ht="20" customHeight="1" x14ac:dyDescent="0.2">
      <c r="A46" s="120" t="s">
        <v>411</v>
      </c>
      <c r="B46" s="118" t="s">
        <v>393</v>
      </c>
      <c r="C46" s="119">
        <v>15299.567809265023</v>
      </c>
      <c r="D46" s="119">
        <v>19584.410012239972</v>
      </c>
      <c r="E46" s="119">
        <v>26573.243115363039</v>
      </c>
      <c r="F46" s="119">
        <v>18983.57115330196</v>
      </c>
      <c r="G46" s="119">
        <v>16735.815620123238</v>
      </c>
      <c r="H46" s="119">
        <v>21996.780268137987</v>
      </c>
      <c r="I46" s="119">
        <v>23069.553380105328</v>
      </c>
      <c r="J46" s="119">
        <v>18256.216242773447</v>
      </c>
      <c r="K46" s="119">
        <v>22256.875439161668</v>
      </c>
      <c r="L46" s="119">
        <v>21449.938571329145</v>
      </c>
      <c r="M46" s="119">
        <v>41242.439441935683</v>
      </c>
      <c r="N46" s="119">
        <v>32963.235218003516</v>
      </c>
      <c r="O46" s="119">
        <v>20905.961286287758</v>
      </c>
      <c r="P46" s="119">
        <v>29727.766772019051</v>
      </c>
      <c r="Q46" s="119">
        <v>29184.068899319584</v>
      </c>
      <c r="R46" s="119">
        <v>42760.237837933608</v>
      </c>
      <c r="S46" s="119">
        <v>25513.263146780002</v>
      </c>
      <c r="T46" s="119">
        <v>25256.97883606</v>
      </c>
      <c r="U46" s="119">
        <v>28478.195830900004</v>
      </c>
      <c r="V46" s="119">
        <v>22226.21500249</v>
      </c>
      <c r="W46" s="119">
        <v>16999.122978260679</v>
      </c>
      <c r="X46" s="119">
        <v>24905.440495395371</v>
      </c>
      <c r="Y46" s="119">
        <v>27245.250889625597</v>
      </c>
      <c r="Z46" s="119">
        <v>26774.344673668355</v>
      </c>
      <c r="AA46" s="119">
        <v>29800.109876338076</v>
      </c>
      <c r="AB46" s="119">
        <v>21257.367911060948</v>
      </c>
      <c r="AC46" s="119">
        <v>23412.104575510213</v>
      </c>
      <c r="AD46" s="119">
        <v>43806.167786130776</v>
      </c>
      <c r="AE46" s="119">
        <v>24639.133038267002</v>
      </c>
      <c r="AF46" s="119">
        <v>26197.013679530235</v>
      </c>
      <c r="AG46" s="119">
        <v>32278.96076946539</v>
      </c>
      <c r="AH46" s="119">
        <v>31806.956215587357</v>
      </c>
      <c r="AI46" s="119">
        <v>31543.921028920187</v>
      </c>
      <c r="AJ46" s="119">
        <v>36946.384214470825</v>
      </c>
      <c r="AK46" s="119">
        <v>39612.382459708453</v>
      </c>
      <c r="AL46" s="119">
        <v>43690.842045240541</v>
      </c>
      <c r="AM46" s="119">
        <v>34048.837462558877</v>
      </c>
      <c r="AN46" s="119">
        <v>38651.550183267071</v>
      </c>
      <c r="AO46" s="119">
        <v>43422.092712434125</v>
      </c>
      <c r="AP46" s="119">
        <v>134402.53624859991</v>
      </c>
      <c r="AQ46" s="119">
        <v>36834.085971414592</v>
      </c>
      <c r="AR46" s="119">
        <v>26499.730764083939</v>
      </c>
      <c r="AS46" s="119">
        <v>28178.706869102665</v>
      </c>
      <c r="AT46" s="119">
        <v>34745.671762948812</v>
      </c>
      <c r="AU46" s="119">
        <v>40564.747922680006</v>
      </c>
      <c r="AV46" s="119">
        <v>55844.399117120003</v>
      </c>
      <c r="AW46" s="119">
        <v>52433.303993300004</v>
      </c>
      <c r="AX46" s="119">
        <v>69687.224515940004</v>
      </c>
      <c r="AY46" s="140">
        <v>68552.602323330007</v>
      </c>
    </row>
    <row r="47" spans="1:51" ht="20" customHeight="1" x14ac:dyDescent="0.2">
      <c r="A47" s="18" t="s">
        <v>412</v>
      </c>
      <c r="B47" s="19" t="s">
        <v>821</v>
      </c>
      <c r="C47" s="20">
        <v>225930.94780664405</v>
      </c>
      <c r="D47" s="20">
        <v>229005.29229512581</v>
      </c>
      <c r="E47" s="20">
        <v>243317.18035531585</v>
      </c>
      <c r="F47" s="20">
        <v>265108.98125015548</v>
      </c>
      <c r="G47" s="20">
        <v>250028.89344924071</v>
      </c>
      <c r="H47" s="20">
        <v>275739.85355907422</v>
      </c>
      <c r="I47" s="20">
        <v>272664.2745356001</v>
      </c>
      <c r="J47" s="20">
        <v>305541.60705179052</v>
      </c>
      <c r="K47" s="20">
        <v>278668.32293489389</v>
      </c>
      <c r="L47" s="20">
        <v>293083.16799146816</v>
      </c>
      <c r="M47" s="20">
        <v>304143.79655431432</v>
      </c>
      <c r="N47" s="20">
        <v>311241.78983562218</v>
      </c>
      <c r="O47" s="20">
        <v>314537.19944862969</v>
      </c>
      <c r="P47" s="20">
        <v>332603.07049821073</v>
      </c>
      <c r="Q47" s="20">
        <v>336365.56577185431</v>
      </c>
      <c r="R47" s="20">
        <v>364914.92095174047</v>
      </c>
      <c r="S47" s="20">
        <v>349706.39158299699</v>
      </c>
      <c r="T47" s="20">
        <v>341764.56955359108</v>
      </c>
      <c r="U47" s="20">
        <v>412829.28770549822</v>
      </c>
      <c r="V47" s="20">
        <v>417362.45683165779</v>
      </c>
      <c r="W47" s="20">
        <v>449473.04267581453</v>
      </c>
      <c r="X47" s="20">
        <v>411290.4131180867</v>
      </c>
      <c r="Y47" s="20">
        <v>487740.09459675365</v>
      </c>
      <c r="Z47" s="20">
        <v>488567.91693759122</v>
      </c>
      <c r="AA47" s="20">
        <v>435265.55491070449</v>
      </c>
      <c r="AB47" s="20">
        <v>404335.30025940784</v>
      </c>
      <c r="AC47" s="20">
        <v>442904.27663040743</v>
      </c>
      <c r="AD47" s="20">
        <v>539522.68413596042</v>
      </c>
      <c r="AE47" s="20">
        <v>452966.40079634188</v>
      </c>
      <c r="AF47" s="20">
        <v>498039.14839618903</v>
      </c>
      <c r="AG47" s="20">
        <v>465083.29429662076</v>
      </c>
      <c r="AH47" s="20">
        <v>496362.94378524704</v>
      </c>
      <c r="AI47" s="20">
        <v>470435.72771723266</v>
      </c>
      <c r="AJ47" s="20">
        <v>501397.33466276427</v>
      </c>
      <c r="AK47" s="20">
        <v>520384.52889949339</v>
      </c>
      <c r="AL47" s="20">
        <v>479425.80534952221</v>
      </c>
      <c r="AM47" s="20">
        <v>503725.80656327703</v>
      </c>
      <c r="AN47" s="20">
        <v>460298.83457087976</v>
      </c>
      <c r="AO47" s="20">
        <v>488268.77576558321</v>
      </c>
      <c r="AP47" s="20">
        <v>609722.62867974793</v>
      </c>
      <c r="AQ47" s="20">
        <v>492606.42276209511</v>
      </c>
      <c r="AR47" s="20">
        <v>701950.87970496528</v>
      </c>
      <c r="AS47" s="20">
        <v>668798.61653551343</v>
      </c>
      <c r="AT47" s="20">
        <v>592414.69842801476</v>
      </c>
      <c r="AU47" s="20">
        <v>495107.24777077965</v>
      </c>
      <c r="AV47" s="20">
        <v>599910.38922189083</v>
      </c>
      <c r="AW47" s="20">
        <v>582489.66526789742</v>
      </c>
      <c r="AX47" s="20">
        <v>573705.43974156468</v>
      </c>
      <c r="AY47" s="88">
        <v>570652.62114590884</v>
      </c>
    </row>
    <row r="48" spans="1:51" ht="20" customHeight="1" x14ac:dyDescent="0.2">
      <c r="A48" s="134" t="s">
        <v>413</v>
      </c>
      <c r="B48" s="115" t="s">
        <v>725</v>
      </c>
      <c r="C48" s="116">
        <v>220075.48660197205</v>
      </c>
      <c r="D48" s="116">
        <v>221718.21611270079</v>
      </c>
      <c r="E48" s="116">
        <v>236280.53615955386</v>
      </c>
      <c r="F48" s="116">
        <v>255578.96364627039</v>
      </c>
      <c r="G48" s="116">
        <v>244784.52594631872</v>
      </c>
      <c r="H48" s="116">
        <v>270939.19740530726</v>
      </c>
      <c r="I48" s="116">
        <v>266078.84965256805</v>
      </c>
      <c r="J48" s="116">
        <v>298290.63376584055</v>
      </c>
      <c r="K48" s="116">
        <v>274119.09301710705</v>
      </c>
      <c r="L48" s="116">
        <v>287447.46983340656</v>
      </c>
      <c r="M48" s="116">
        <v>298387.68013039621</v>
      </c>
      <c r="N48" s="116">
        <v>303619.1699575152</v>
      </c>
      <c r="O48" s="116">
        <v>309125.21724522964</v>
      </c>
      <c r="P48" s="116">
        <v>327223.01691840077</v>
      </c>
      <c r="Q48" s="116">
        <v>329493.55559865531</v>
      </c>
      <c r="R48" s="116">
        <v>354502.90498206049</v>
      </c>
      <c r="S48" s="116">
        <v>341411.20965754398</v>
      </c>
      <c r="T48" s="116">
        <v>332105.03975170711</v>
      </c>
      <c r="U48" s="116">
        <v>402109.55316951015</v>
      </c>
      <c r="V48" s="116">
        <v>413674.19513909781</v>
      </c>
      <c r="W48" s="116">
        <v>443565.88448660751</v>
      </c>
      <c r="X48" s="116">
        <v>409050.28300668666</v>
      </c>
      <c r="Y48" s="116">
        <v>482616.91639854759</v>
      </c>
      <c r="Z48" s="116">
        <v>482000.02355000924</v>
      </c>
      <c r="AA48" s="116">
        <v>428112.95295537246</v>
      </c>
      <c r="AB48" s="116">
        <v>400049.81630397588</v>
      </c>
      <c r="AC48" s="116">
        <v>438203.0631050095</v>
      </c>
      <c r="AD48" s="116">
        <v>530960.98026879947</v>
      </c>
      <c r="AE48" s="116">
        <v>449638.25629792089</v>
      </c>
      <c r="AF48" s="116">
        <v>494301.97937327711</v>
      </c>
      <c r="AG48" s="116">
        <v>461869.38778779481</v>
      </c>
      <c r="AH48" s="116">
        <v>490728.42739159003</v>
      </c>
      <c r="AI48" s="116">
        <v>466848.90816913062</v>
      </c>
      <c r="AJ48" s="116">
        <v>497715.16193002131</v>
      </c>
      <c r="AK48" s="116">
        <v>514624.69305108936</v>
      </c>
      <c r="AL48" s="116">
        <v>469780.66343675816</v>
      </c>
      <c r="AM48" s="116">
        <v>500165.82695131004</v>
      </c>
      <c r="AN48" s="116">
        <v>455996.20324599679</v>
      </c>
      <c r="AO48" s="116">
        <v>487429.59763461724</v>
      </c>
      <c r="AP48" s="116">
        <v>600089.58692930895</v>
      </c>
      <c r="AQ48" s="116">
        <v>489373.2222323711</v>
      </c>
      <c r="AR48" s="116">
        <v>697184.98976367735</v>
      </c>
      <c r="AS48" s="116">
        <v>667807.82568895246</v>
      </c>
      <c r="AT48" s="116">
        <v>584449.88210504479</v>
      </c>
      <c r="AU48" s="116">
        <v>493200.45388872066</v>
      </c>
      <c r="AV48" s="116">
        <v>594356.55519619584</v>
      </c>
      <c r="AW48" s="116">
        <v>578296.39495750342</v>
      </c>
      <c r="AX48" s="116">
        <v>571828.11833397578</v>
      </c>
      <c r="AY48" s="138">
        <v>567497.32441813184</v>
      </c>
    </row>
    <row r="49" spans="1:51" ht="20" customHeight="1" x14ac:dyDescent="0.2">
      <c r="A49" s="122" t="s">
        <v>415</v>
      </c>
      <c r="B49" s="121" t="s">
        <v>244</v>
      </c>
      <c r="C49" s="117">
        <v>27079.265655247997</v>
      </c>
      <c r="D49" s="117">
        <v>25467.489586529009</v>
      </c>
      <c r="E49" s="117">
        <v>25585.724690789004</v>
      </c>
      <c r="F49" s="117">
        <v>33766.746842231005</v>
      </c>
      <c r="G49" s="117">
        <v>27301.153152552994</v>
      </c>
      <c r="H49" s="117">
        <v>31843.445275472997</v>
      </c>
      <c r="I49" s="117">
        <v>27084.605452074</v>
      </c>
      <c r="J49" s="117">
        <v>34290.577900072996</v>
      </c>
      <c r="K49" s="117">
        <v>28312.550155262739</v>
      </c>
      <c r="L49" s="117">
        <v>32024.621140336814</v>
      </c>
      <c r="M49" s="117">
        <v>28244.775895476952</v>
      </c>
      <c r="N49" s="117">
        <v>36444.147596066352</v>
      </c>
      <c r="O49" s="117">
        <v>30341.018159778996</v>
      </c>
      <c r="P49" s="117">
        <v>35667.236537461999</v>
      </c>
      <c r="Q49" s="117">
        <v>31732.319489046</v>
      </c>
      <c r="R49" s="117">
        <v>40054.148486100006</v>
      </c>
      <c r="S49" s="117">
        <v>33896.295104141005</v>
      </c>
      <c r="T49" s="117">
        <v>36190.078283633993</v>
      </c>
      <c r="U49" s="117">
        <v>35038.398587819996</v>
      </c>
      <c r="V49" s="117">
        <v>44577.978456133998</v>
      </c>
      <c r="W49" s="117">
        <v>38481.441623495994</v>
      </c>
      <c r="X49" s="117">
        <v>40814.484206501002</v>
      </c>
      <c r="Y49" s="117">
        <v>39330.122495326992</v>
      </c>
      <c r="Z49" s="117">
        <v>49197.141241406003</v>
      </c>
      <c r="AA49" s="117">
        <v>39507.610736711998</v>
      </c>
      <c r="AB49" s="117">
        <v>41339.582644009999</v>
      </c>
      <c r="AC49" s="117">
        <v>39958.945768256002</v>
      </c>
      <c r="AD49" s="117">
        <v>53317.432627324</v>
      </c>
      <c r="AE49" s="117">
        <v>43357.34123009607</v>
      </c>
      <c r="AF49" s="117">
        <v>46891.570199798152</v>
      </c>
      <c r="AG49" s="117">
        <v>42783.880955273344</v>
      </c>
      <c r="AH49" s="117">
        <v>54866.60546232362</v>
      </c>
      <c r="AI49" s="117">
        <v>45864.221122294002</v>
      </c>
      <c r="AJ49" s="117">
        <v>46558.054308659004</v>
      </c>
      <c r="AK49" s="117">
        <v>45401.338327248995</v>
      </c>
      <c r="AL49" s="117">
        <v>47333.463385572999</v>
      </c>
      <c r="AM49" s="117">
        <v>51002.591470262007</v>
      </c>
      <c r="AN49" s="117">
        <v>46310.191059729994</v>
      </c>
      <c r="AO49" s="117">
        <v>47961.380607465995</v>
      </c>
      <c r="AP49" s="117">
        <v>55206.191650249006</v>
      </c>
      <c r="AQ49" s="117">
        <v>48749.234224072992</v>
      </c>
      <c r="AR49" s="117">
        <v>48451.663292175006</v>
      </c>
      <c r="AS49" s="117">
        <v>49448.588463046995</v>
      </c>
      <c r="AT49" s="117">
        <v>57107.689420207011</v>
      </c>
      <c r="AU49" s="117">
        <v>49822.907402582998</v>
      </c>
      <c r="AV49" s="117">
        <v>51245.619705824007</v>
      </c>
      <c r="AW49" s="117">
        <v>50543.493002359006</v>
      </c>
      <c r="AX49" s="117">
        <v>58293.788951014008</v>
      </c>
      <c r="AY49" s="139">
        <v>50286.112665647001</v>
      </c>
    </row>
    <row r="50" spans="1:51" ht="20" customHeight="1" x14ac:dyDescent="0.2">
      <c r="A50" s="122" t="s">
        <v>416</v>
      </c>
      <c r="B50" s="121" t="s">
        <v>245</v>
      </c>
      <c r="C50" s="117">
        <v>8932.7012624470535</v>
      </c>
      <c r="D50" s="117">
        <v>10014.061370119865</v>
      </c>
      <c r="E50" s="117">
        <v>10234.307551358672</v>
      </c>
      <c r="F50" s="117">
        <v>12266.59854927141</v>
      </c>
      <c r="G50" s="117">
        <v>9412.5709116263151</v>
      </c>
      <c r="H50" s="117">
        <v>10877.086594669287</v>
      </c>
      <c r="I50" s="117">
        <v>10748.098304979858</v>
      </c>
      <c r="J50" s="117">
        <v>14166.989089528535</v>
      </c>
      <c r="K50" s="117">
        <v>9626.8993819600473</v>
      </c>
      <c r="L50" s="117">
        <v>11276.868630767585</v>
      </c>
      <c r="M50" s="117">
        <v>11670.697672255064</v>
      </c>
      <c r="N50" s="117">
        <v>15448.05059673393</v>
      </c>
      <c r="O50" s="117">
        <v>11557.481948709414</v>
      </c>
      <c r="P50" s="117">
        <v>12917.38216770589</v>
      </c>
      <c r="Q50" s="117">
        <v>13260.982924198746</v>
      </c>
      <c r="R50" s="117">
        <v>16602.526013537947</v>
      </c>
      <c r="S50" s="117">
        <v>12479.464458839144</v>
      </c>
      <c r="T50" s="117">
        <v>14014.41842289188</v>
      </c>
      <c r="U50" s="117">
        <v>14956.898019796712</v>
      </c>
      <c r="V50" s="117">
        <v>18534.463239100271</v>
      </c>
      <c r="W50" s="117">
        <v>12902.249907004487</v>
      </c>
      <c r="X50" s="117">
        <v>13564.252832248569</v>
      </c>
      <c r="Y50" s="117">
        <v>15223.066515210012</v>
      </c>
      <c r="Z50" s="117">
        <v>18342.02793679593</v>
      </c>
      <c r="AA50" s="117">
        <v>14580.638693783745</v>
      </c>
      <c r="AB50" s="117">
        <v>15280.549954284319</v>
      </c>
      <c r="AC50" s="117">
        <v>15651.857836770068</v>
      </c>
      <c r="AD50" s="117">
        <v>22729.472001643877</v>
      </c>
      <c r="AE50" s="117">
        <v>11836.136241421613</v>
      </c>
      <c r="AF50" s="117">
        <v>14045.861288888214</v>
      </c>
      <c r="AG50" s="117">
        <v>13866.608110496378</v>
      </c>
      <c r="AH50" s="117">
        <v>18932.308101954895</v>
      </c>
      <c r="AI50" s="117">
        <v>13656.262032663342</v>
      </c>
      <c r="AJ50" s="117">
        <v>14053.641932375871</v>
      </c>
      <c r="AK50" s="117">
        <v>16384.966464454574</v>
      </c>
      <c r="AL50" s="117">
        <v>19014.861333528264</v>
      </c>
      <c r="AM50" s="117">
        <v>13159.097323735814</v>
      </c>
      <c r="AN50" s="117">
        <v>14673.718850316101</v>
      </c>
      <c r="AO50" s="117">
        <v>14926.072981751498</v>
      </c>
      <c r="AP50" s="117">
        <v>20011.33251140856</v>
      </c>
      <c r="AQ50" s="117">
        <v>12619.063074728432</v>
      </c>
      <c r="AR50" s="117">
        <v>15996.802447819424</v>
      </c>
      <c r="AS50" s="117">
        <v>15122.354810042834</v>
      </c>
      <c r="AT50" s="117">
        <v>18179.422348188309</v>
      </c>
      <c r="AU50" s="117">
        <v>9854.6140466349971</v>
      </c>
      <c r="AV50" s="117">
        <v>16592.752499967995</v>
      </c>
      <c r="AW50" s="117">
        <v>15208.515024523</v>
      </c>
      <c r="AX50" s="117">
        <v>20743.340740909996</v>
      </c>
      <c r="AY50" s="139">
        <v>13240.667501843001</v>
      </c>
    </row>
    <row r="51" spans="1:51" ht="20" customHeight="1" x14ac:dyDescent="0.2">
      <c r="A51" s="122" t="s">
        <v>417</v>
      </c>
      <c r="B51" s="121" t="s">
        <v>822</v>
      </c>
      <c r="C51" s="117">
        <v>20191.278011118535</v>
      </c>
      <c r="D51" s="117">
        <v>16379.480105259248</v>
      </c>
      <c r="E51" s="117">
        <v>22102.661892776894</v>
      </c>
      <c r="F51" s="117">
        <v>24049.175423774246</v>
      </c>
      <c r="G51" s="117">
        <v>29999.746972591965</v>
      </c>
      <c r="H51" s="117">
        <v>26427.310858261491</v>
      </c>
      <c r="I51" s="117">
        <v>28325.7656421514</v>
      </c>
      <c r="J51" s="117">
        <v>36611.775277383567</v>
      </c>
      <c r="K51" s="117">
        <v>22462.378690419115</v>
      </c>
      <c r="L51" s="117">
        <v>22650.66621884605</v>
      </c>
      <c r="M51" s="117">
        <v>33282.074435891976</v>
      </c>
      <c r="N51" s="117">
        <v>18385.697388669454</v>
      </c>
      <c r="O51" s="117">
        <v>31386.240961396936</v>
      </c>
      <c r="P51" s="117">
        <v>31243.143863271664</v>
      </c>
      <c r="Q51" s="117">
        <v>34478.142885641493</v>
      </c>
      <c r="R51" s="117">
        <v>37609.33463399866</v>
      </c>
      <c r="S51" s="117">
        <v>34244.484316849048</v>
      </c>
      <c r="T51" s="117">
        <v>19867.998970396264</v>
      </c>
      <c r="U51" s="117">
        <v>63540.825908224564</v>
      </c>
      <c r="V51" s="117">
        <v>55234.947926544926</v>
      </c>
      <c r="W51" s="117">
        <v>115347.72603273408</v>
      </c>
      <c r="X51" s="117">
        <v>57529.103743413092</v>
      </c>
      <c r="Y51" s="117">
        <v>141923.77025931588</v>
      </c>
      <c r="Z51" s="117">
        <v>42145.64641397266</v>
      </c>
      <c r="AA51" s="117">
        <v>61730.718124617779</v>
      </c>
      <c r="AB51" s="117">
        <v>36006.207971373529</v>
      </c>
      <c r="AC51" s="117">
        <v>55849.438165086482</v>
      </c>
      <c r="AD51" s="117">
        <v>52749.128316255112</v>
      </c>
      <c r="AE51" s="117">
        <v>50850.316819367501</v>
      </c>
      <c r="AF51" s="117">
        <v>51869.524128098841</v>
      </c>
      <c r="AG51" s="117">
        <v>51411.121624998341</v>
      </c>
      <c r="AH51" s="117">
        <v>42581.352157294816</v>
      </c>
      <c r="AI51" s="117">
        <v>50274.06663319908</v>
      </c>
      <c r="AJ51" s="117">
        <v>76910.601598142719</v>
      </c>
      <c r="AK51" s="117">
        <v>65627.062689004801</v>
      </c>
      <c r="AL51" s="117">
        <v>36743.504343557448</v>
      </c>
      <c r="AM51" s="117">
        <v>62989.060339535128</v>
      </c>
      <c r="AN51" s="117">
        <v>25908.278322718037</v>
      </c>
      <c r="AO51" s="117">
        <v>18205.763552146262</v>
      </c>
      <c r="AP51" s="117">
        <v>25220.558217365244</v>
      </c>
      <c r="AQ51" s="117">
        <v>30586.889830082193</v>
      </c>
      <c r="AR51" s="117">
        <v>6917.0132304779336</v>
      </c>
      <c r="AS51" s="117">
        <v>24956.081639545522</v>
      </c>
      <c r="AT51" s="117">
        <v>12385.405122785338</v>
      </c>
      <c r="AU51" s="117">
        <v>19509.311225062953</v>
      </c>
      <c r="AV51" s="117">
        <v>31719.524992055409</v>
      </c>
      <c r="AW51" s="117">
        <v>40456.78605966708</v>
      </c>
      <c r="AX51" s="117">
        <v>18966.662204030596</v>
      </c>
      <c r="AY51" s="139" t="s">
        <v>826</v>
      </c>
    </row>
    <row r="52" spans="1:51" ht="20" customHeight="1" x14ac:dyDescent="0.2">
      <c r="A52" s="122" t="s">
        <v>418</v>
      </c>
      <c r="B52" s="121" t="s">
        <v>248</v>
      </c>
      <c r="C52" s="117">
        <v>1001.7598428699999</v>
      </c>
      <c r="D52" s="117">
        <v>846.49527350000017</v>
      </c>
      <c r="E52" s="117">
        <v>943.23746943000015</v>
      </c>
      <c r="F52" s="117">
        <v>1544.59676717</v>
      </c>
      <c r="G52" s="117">
        <v>2123.62246185</v>
      </c>
      <c r="H52" s="117">
        <v>2220.8910860199994</v>
      </c>
      <c r="I52" s="117">
        <v>1351.2785513099998</v>
      </c>
      <c r="J52" s="117">
        <v>1712.6601059999998</v>
      </c>
      <c r="K52" s="117">
        <v>3719.9990609800002</v>
      </c>
      <c r="L52" s="117">
        <v>2721.0584540400005</v>
      </c>
      <c r="M52" s="117">
        <v>1499.3493680299998</v>
      </c>
      <c r="N52" s="117">
        <v>1521.1183881300001</v>
      </c>
      <c r="O52" s="117">
        <v>2643.110104241</v>
      </c>
      <c r="P52" s="117">
        <v>2502.1751021119999</v>
      </c>
      <c r="Q52" s="117">
        <v>5213.8712382379999</v>
      </c>
      <c r="R52" s="117">
        <v>5524.5656476040003</v>
      </c>
      <c r="S52" s="117">
        <v>5287.2913221899998</v>
      </c>
      <c r="T52" s="117">
        <v>2983.5649868720002</v>
      </c>
      <c r="U52" s="117">
        <v>6729.9043692969999</v>
      </c>
      <c r="V52" s="117">
        <v>3207.9558212930001</v>
      </c>
      <c r="W52" s="117">
        <v>2693.18276169</v>
      </c>
      <c r="X52" s="117">
        <v>8729.6329616300009</v>
      </c>
      <c r="Y52" s="117">
        <v>9480.3938718900008</v>
      </c>
      <c r="Z52" s="117">
        <v>34980.516448320006</v>
      </c>
      <c r="AA52" s="117">
        <v>13285.758194219999</v>
      </c>
      <c r="AB52" s="117">
        <v>1551.8603312800001</v>
      </c>
      <c r="AC52" s="117">
        <v>10371.098061070001</v>
      </c>
      <c r="AD52" s="117">
        <v>2582.6017491100001</v>
      </c>
      <c r="AE52" s="117">
        <v>9909.7176263499987</v>
      </c>
      <c r="AF52" s="117">
        <v>1567.2536940999998</v>
      </c>
      <c r="AG52" s="117">
        <v>8605.8980051500002</v>
      </c>
      <c r="AH52" s="117">
        <v>1918.7771756799998</v>
      </c>
      <c r="AI52" s="117">
        <v>7170.7708840800005</v>
      </c>
      <c r="AJ52" s="117">
        <v>1602.5297907899999</v>
      </c>
      <c r="AK52" s="117">
        <v>8085.9044506900009</v>
      </c>
      <c r="AL52" s="117">
        <v>6840.5282269199997</v>
      </c>
      <c r="AM52" s="117">
        <v>7421.8371489899992</v>
      </c>
      <c r="AN52" s="117">
        <v>1311.8817042400001</v>
      </c>
      <c r="AO52" s="117">
        <v>5306.8319863900015</v>
      </c>
      <c r="AP52" s="117">
        <v>2396.2492569599999</v>
      </c>
      <c r="AQ52" s="117">
        <v>3927.7450413379997</v>
      </c>
      <c r="AR52" s="117">
        <v>2162.0802419599995</v>
      </c>
      <c r="AS52" s="117">
        <v>2696.9153464599999</v>
      </c>
      <c r="AT52" s="117">
        <v>2496.6939066059999</v>
      </c>
      <c r="AU52" s="117">
        <v>3210.5632211299994</v>
      </c>
      <c r="AV52" s="117">
        <v>1448.9005577600001</v>
      </c>
      <c r="AW52" s="117">
        <v>4222.1264021199995</v>
      </c>
      <c r="AX52" s="117">
        <v>3349.0835851000002</v>
      </c>
      <c r="AY52" s="139">
        <v>4681.3001946200002</v>
      </c>
    </row>
    <row r="53" spans="1:51" ht="20" customHeight="1" x14ac:dyDescent="0.2">
      <c r="A53" s="122" t="s">
        <v>419</v>
      </c>
      <c r="B53" s="121" t="s">
        <v>243</v>
      </c>
      <c r="C53" s="117">
        <v>54349.80105284616</v>
      </c>
      <c r="D53" s="117">
        <v>62575.49456684231</v>
      </c>
      <c r="E53" s="117">
        <v>55371.619450069367</v>
      </c>
      <c r="F53" s="117">
        <v>68261.40686943708</v>
      </c>
      <c r="G53" s="117">
        <v>64829.906296634974</v>
      </c>
      <c r="H53" s="117">
        <v>68180.718158569856</v>
      </c>
      <c r="I53" s="117">
        <v>61759.967202396707</v>
      </c>
      <c r="J53" s="117">
        <v>81445.115719786176</v>
      </c>
      <c r="K53" s="117">
        <v>72049.148495731031</v>
      </c>
      <c r="L53" s="117">
        <v>77888.485347497568</v>
      </c>
      <c r="M53" s="117">
        <v>69113.585745557997</v>
      </c>
      <c r="N53" s="117">
        <v>87933.229838655097</v>
      </c>
      <c r="O53" s="117">
        <v>75175.719526626504</v>
      </c>
      <c r="P53" s="117">
        <v>83494.906110895652</v>
      </c>
      <c r="Q53" s="117">
        <v>72891.625815599007</v>
      </c>
      <c r="R53" s="117">
        <v>87476.870518288633</v>
      </c>
      <c r="S53" s="117">
        <v>92653.923832680593</v>
      </c>
      <c r="T53" s="117">
        <v>89048.706615497882</v>
      </c>
      <c r="U53" s="117">
        <v>82480.210152664935</v>
      </c>
      <c r="V53" s="117">
        <v>89787.004943393185</v>
      </c>
      <c r="W53" s="117">
        <v>92296.23001191509</v>
      </c>
      <c r="X53" s="117">
        <v>92593.44045937591</v>
      </c>
      <c r="Y53" s="117">
        <v>79731.06330908151</v>
      </c>
      <c r="Z53" s="117">
        <v>96578.10816237815</v>
      </c>
      <c r="AA53" s="117">
        <v>92349.437186191484</v>
      </c>
      <c r="AB53" s="117">
        <v>94397.332810444175</v>
      </c>
      <c r="AC53" s="117">
        <v>86022.840766113484</v>
      </c>
      <c r="AD53" s="117">
        <v>132767.3247623416</v>
      </c>
      <c r="AE53" s="117">
        <v>99098.701367850415</v>
      </c>
      <c r="AF53" s="117">
        <v>97882.080858836242</v>
      </c>
      <c r="AG53" s="117">
        <v>92479.569712689452</v>
      </c>
      <c r="AH53" s="117">
        <v>113730.39499054888</v>
      </c>
      <c r="AI53" s="117">
        <v>109773.56283224911</v>
      </c>
      <c r="AJ53" s="117">
        <v>111627.70603773204</v>
      </c>
      <c r="AK53" s="117">
        <v>101617.03468568184</v>
      </c>
      <c r="AL53" s="117">
        <v>124554.20744717751</v>
      </c>
      <c r="AM53" s="117">
        <v>111676.54179546685</v>
      </c>
      <c r="AN53" s="117">
        <v>110186.10394604772</v>
      </c>
      <c r="AO53" s="117">
        <v>110446.12823107408</v>
      </c>
      <c r="AP53" s="117">
        <v>149428.50275824009</v>
      </c>
      <c r="AQ53" s="117">
        <v>121736.30358229498</v>
      </c>
      <c r="AR53" s="117">
        <v>139705.77916420632</v>
      </c>
      <c r="AS53" s="117">
        <v>176358.97656962386</v>
      </c>
      <c r="AT53" s="117">
        <v>148565.8771491099</v>
      </c>
      <c r="AU53" s="117">
        <v>133546.04573020805</v>
      </c>
      <c r="AV53" s="117">
        <v>137249.08996204002</v>
      </c>
      <c r="AW53" s="117">
        <v>148650.37171096099</v>
      </c>
      <c r="AX53" s="117">
        <v>176021.67952490802</v>
      </c>
      <c r="AY53" s="139">
        <v>170248.43365508202</v>
      </c>
    </row>
    <row r="54" spans="1:51" ht="20" customHeight="1" x14ac:dyDescent="0.2">
      <c r="A54" s="122" t="s">
        <v>420</v>
      </c>
      <c r="B54" s="121" t="s">
        <v>578</v>
      </c>
      <c r="C54" s="117">
        <v>106970.59650616748</v>
      </c>
      <c r="D54" s="117">
        <v>104165.91249117216</v>
      </c>
      <c r="E54" s="117">
        <v>119413.03043492812</v>
      </c>
      <c r="F54" s="117">
        <v>111996.97522807926</v>
      </c>
      <c r="G54" s="117">
        <v>108460.59888034887</v>
      </c>
      <c r="H54" s="117">
        <v>126843.58102598718</v>
      </c>
      <c r="I54" s="117">
        <v>132880.86370753241</v>
      </c>
      <c r="J54" s="117">
        <v>123632.72015368156</v>
      </c>
      <c r="K54" s="117">
        <v>130508.20299374564</v>
      </c>
      <c r="L54" s="117">
        <v>134987.35899581836</v>
      </c>
      <c r="M54" s="117">
        <v>148457.41202131339</v>
      </c>
      <c r="N54" s="117">
        <v>139230.46359609216</v>
      </c>
      <c r="O54" s="117">
        <v>150210.06005622772</v>
      </c>
      <c r="P54" s="117">
        <v>152062.76483143351</v>
      </c>
      <c r="Q54" s="117">
        <v>167233.01325870634</v>
      </c>
      <c r="R54" s="117">
        <v>158588.96034741346</v>
      </c>
      <c r="S54" s="117">
        <v>153922.74625264108</v>
      </c>
      <c r="T54" s="117">
        <v>161575.94487597115</v>
      </c>
      <c r="U54" s="117">
        <v>190222.40474080891</v>
      </c>
      <c r="V54" s="117">
        <v>193442.56888069687</v>
      </c>
      <c r="W54" s="117">
        <v>174225.82201787818</v>
      </c>
      <c r="X54" s="117">
        <v>186749.82141989531</v>
      </c>
      <c r="Y54" s="117">
        <v>188199.80193321931</v>
      </c>
      <c r="Z54" s="117">
        <v>225896.12788863425</v>
      </c>
      <c r="AA54" s="117">
        <v>200126.16309140649</v>
      </c>
      <c r="AB54" s="117">
        <v>203442.51066656929</v>
      </c>
      <c r="AC54" s="117">
        <v>222475.43259242139</v>
      </c>
      <c r="AD54" s="117">
        <v>255159.85924848882</v>
      </c>
      <c r="AE54" s="117">
        <v>229953.62411598387</v>
      </c>
      <c r="AF54" s="117">
        <v>273136.45421173307</v>
      </c>
      <c r="AG54" s="117">
        <v>247931.98462269583</v>
      </c>
      <c r="AH54" s="117">
        <v>250890.67359182029</v>
      </c>
      <c r="AI54" s="117">
        <v>235503.36624599848</v>
      </c>
      <c r="AJ54" s="117">
        <v>238066.82366113801</v>
      </c>
      <c r="AK54" s="117">
        <v>267562.16211690608</v>
      </c>
      <c r="AL54" s="117">
        <v>225824.6269705554</v>
      </c>
      <c r="AM54" s="117">
        <v>248214.64868827933</v>
      </c>
      <c r="AN54" s="117">
        <v>246031.77599694335</v>
      </c>
      <c r="AO54" s="117">
        <v>283773.55878938909</v>
      </c>
      <c r="AP54" s="117">
        <v>304134.80812971911</v>
      </c>
      <c r="AQ54" s="117">
        <v>265259.38320199586</v>
      </c>
      <c r="AR54" s="117">
        <v>474439.0707593484</v>
      </c>
      <c r="AS54" s="117">
        <v>390672.4204427657</v>
      </c>
      <c r="AT54" s="117">
        <v>336164.87325912406</v>
      </c>
      <c r="AU54" s="117">
        <v>268141.208493418</v>
      </c>
      <c r="AV54" s="117">
        <v>341432.695390729</v>
      </c>
      <c r="AW54" s="117">
        <v>307394.564540283</v>
      </c>
      <c r="AX54" s="117">
        <v>276914.20406364696</v>
      </c>
      <c r="AY54" s="139">
        <v>318504.21768495004</v>
      </c>
    </row>
    <row r="55" spans="1:51" ht="20" customHeight="1" x14ac:dyDescent="0.2">
      <c r="A55" s="122" t="s">
        <v>421</v>
      </c>
      <c r="B55" s="121" t="s">
        <v>396</v>
      </c>
      <c r="C55" s="117">
        <v>1550.0842712748254</v>
      </c>
      <c r="D55" s="117">
        <v>2269.2827192782015</v>
      </c>
      <c r="E55" s="117">
        <v>2629.9546702017924</v>
      </c>
      <c r="F55" s="117">
        <v>3693.4639663074499</v>
      </c>
      <c r="G55" s="117">
        <v>2656.9272707135674</v>
      </c>
      <c r="H55" s="117">
        <v>4546.1644063264339</v>
      </c>
      <c r="I55" s="117">
        <v>3928.2707921237611</v>
      </c>
      <c r="J55" s="117">
        <v>6430.7955193876705</v>
      </c>
      <c r="K55" s="117">
        <v>7439.9142390084562</v>
      </c>
      <c r="L55" s="117">
        <v>5898.4110461001801</v>
      </c>
      <c r="M55" s="117">
        <v>6119.7849918708744</v>
      </c>
      <c r="N55" s="117">
        <v>4656.4625531682641</v>
      </c>
      <c r="O55" s="117">
        <v>7811.5864882491005</v>
      </c>
      <c r="P55" s="117">
        <v>9335.4083055200317</v>
      </c>
      <c r="Q55" s="117">
        <v>4683.5999872257362</v>
      </c>
      <c r="R55" s="117">
        <v>8646.4993351178327</v>
      </c>
      <c r="S55" s="117">
        <v>8927.0043702031217</v>
      </c>
      <c r="T55" s="117">
        <v>8424.3275964439817</v>
      </c>
      <c r="U55" s="117">
        <v>9140.9113908980889</v>
      </c>
      <c r="V55" s="117">
        <v>8889.2758719356279</v>
      </c>
      <c r="W55" s="117">
        <v>7619.2321318896866</v>
      </c>
      <c r="X55" s="117">
        <v>9069.5473836227902</v>
      </c>
      <c r="Y55" s="117">
        <v>8728.6980145039342</v>
      </c>
      <c r="Z55" s="117">
        <v>14860.455458502234</v>
      </c>
      <c r="AA55" s="117">
        <v>6532.62692844099</v>
      </c>
      <c r="AB55" s="117">
        <v>8031.7719260145359</v>
      </c>
      <c r="AC55" s="117">
        <v>7873.4499152920453</v>
      </c>
      <c r="AD55" s="117">
        <v>11655.161563636004</v>
      </c>
      <c r="AE55" s="117">
        <v>4632.4188968514482</v>
      </c>
      <c r="AF55" s="117">
        <v>8909.2349918225882</v>
      </c>
      <c r="AG55" s="117">
        <v>4790.3247564914363</v>
      </c>
      <c r="AH55" s="117">
        <v>7808.3159119675674</v>
      </c>
      <c r="AI55" s="117">
        <v>4606.6584186465871</v>
      </c>
      <c r="AJ55" s="117">
        <v>8895.8046011835741</v>
      </c>
      <c r="AK55" s="117">
        <v>9946.224317103075</v>
      </c>
      <c r="AL55" s="117">
        <v>9469.471729446559</v>
      </c>
      <c r="AM55" s="117">
        <v>5702.0501850409073</v>
      </c>
      <c r="AN55" s="117">
        <v>11574.253366001594</v>
      </c>
      <c r="AO55" s="117">
        <v>6809.8614864002757</v>
      </c>
      <c r="AP55" s="117">
        <v>43691.94440536687</v>
      </c>
      <c r="AQ55" s="117">
        <v>6494.6032778586223</v>
      </c>
      <c r="AR55" s="117">
        <v>9512.5806276900985</v>
      </c>
      <c r="AS55" s="117">
        <v>8552.488417467488</v>
      </c>
      <c r="AT55" s="117">
        <v>9549.9208990241514</v>
      </c>
      <c r="AU55" s="117">
        <v>9115.8037696837309</v>
      </c>
      <c r="AV55" s="117">
        <v>14667.972087819488</v>
      </c>
      <c r="AW55" s="117">
        <v>11820.538217590447</v>
      </c>
      <c r="AX55" s="117">
        <v>17539.359264366107</v>
      </c>
      <c r="AY55" s="139">
        <v>10536.592715989869</v>
      </c>
    </row>
    <row r="56" spans="1:51" ht="20" customHeight="1" x14ac:dyDescent="0.2">
      <c r="A56" s="134" t="s">
        <v>422</v>
      </c>
      <c r="B56" s="115" t="s">
        <v>823</v>
      </c>
      <c r="C56" s="116">
        <v>5855.4612046719994</v>
      </c>
      <c r="D56" s="116">
        <v>7287.0761824250003</v>
      </c>
      <c r="E56" s="116">
        <v>7036.6441957619991</v>
      </c>
      <c r="F56" s="116">
        <v>9530.0176038850004</v>
      </c>
      <c r="G56" s="116">
        <v>5244.3675029220012</v>
      </c>
      <c r="H56" s="116">
        <v>4800.6561537669986</v>
      </c>
      <c r="I56" s="116">
        <v>6585.4248830320003</v>
      </c>
      <c r="J56" s="116">
        <v>7250.97328595</v>
      </c>
      <c r="K56" s="116">
        <v>4549.2299177868572</v>
      </c>
      <c r="L56" s="116">
        <v>5635.6981580615766</v>
      </c>
      <c r="M56" s="116">
        <v>5756.1164239181062</v>
      </c>
      <c r="N56" s="116">
        <v>7622.6198781069834</v>
      </c>
      <c r="O56" s="116">
        <v>5411.9822034000008</v>
      </c>
      <c r="P56" s="116">
        <v>5380.0535798100009</v>
      </c>
      <c r="Q56" s="116">
        <v>6872.0101731989998</v>
      </c>
      <c r="R56" s="116">
        <v>10412.015969679998</v>
      </c>
      <c r="S56" s="116">
        <v>8295.1819254530001</v>
      </c>
      <c r="T56" s="116">
        <v>9659.5298018840022</v>
      </c>
      <c r="U56" s="116">
        <v>10719.734535988002</v>
      </c>
      <c r="V56" s="116">
        <v>3688.2616925599982</v>
      </c>
      <c r="W56" s="116">
        <v>5907.158189206998</v>
      </c>
      <c r="X56" s="116">
        <v>2240.1301114000007</v>
      </c>
      <c r="Y56" s="116">
        <v>5123.1781982060002</v>
      </c>
      <c r="Z56" s="116">
        <v>6567.8933875820003</v>
      </c>
      <c r="AA56" s="116">
        <v>7152.6019553319984</v>
      </c>
      <c r="AB56" s="116">
        <v>4285.4839554320006</v>
      </c>
      <c r="AC56" s="116">
        <v>4701.2135253980014</v>
      </c>
      <c r="AD56" s="116">
        <v>8561.7038671609971</v>
      </c>
      <c r="AE56" s="116">
        <v>3328.1444984210002</v>
      </c>
      <c r="AF56" s="116">
        <v>3737.1690229119999</v>
      </c>
      <c r="AG56" s="116">
        <v>3213.9065088259999</v>
      </c>
      <c r="AH56" s="116">
        <v>5634.5163936570007</v>
      </c>
      <c r="AI56" s="116">
        <v>3586.8195481019993</v>
      </c>
      <c r="AJ56" s="116">
        <v>3682.1727327430008</v>
      </c>
      <c r="AK56" s="116">
        <v>5759.8358484040009</v>
      </c>
      <c r="AL56" s="116">
        <v>9645.1419127640038</v>
      </c>
      <c r="AM56" s="116">
        <v>3559.979611967</v>
      </c>
      <c r="AN56" s="116">
        <v>4302.6313248829993</v>
      </c>
      <c r="AO56" s="116">
        <v>839.17813096600048</v>
      </c>
      <c r="AP56" s="116">
        <v>9633.0417504390025</v>
      </c>
      <c r="AQ56" s="116">
        <v>3233.2005297240003</v>
      </c>
      <c r="AR56" s="116">
        <v>4765.889941288</v>
      </c>
      <c r="AS56" s="116">
        <v>990.79084656099803</v>
      </c>
      <c r="AT56" s="116">
        <v>7964.8163229700003</v>
      </c>
      <c r="AU56" s="116">
        <v>1906.793882059</v>
      </c>
      <c r="AV56" s="116">
        <v>5553.8340256949996</v>
      </c>
      <c r="AW56" s="116">
        <v>4193.2703103939994</v>
      </c>
      <c r="AX56" s="116">
        <v>1877.3214075890014</v>
      </c>
      <c r="AY56" s="138">
        <v>3155.2967277769994</v>
      </c>
    </row>
    <row r="57" spans="1:51" ht="20" customHeight="1" x14ac:dyDescent="0.2">
      <c r="A57" s="122" t="s">
        <v>669</v>
      </c>
      <c r="B57" s="121" t="s">
        <v>330</v>
      </c>
      <c r="C57" s="117">
        <v>5979.5512440419989</v>
      </c>
      <c r="D57" s="117">
        <v>7569.2083696249992</v>
      </c>
      <c r="E57" s="117">
        <v>7217.1970981220002</v>
      </c>
      <c r="F57" s="117">
        <v>10580.861020674998</v>
      </c>
      <c r="G57" s="117">
        <v>6238.0015644219993</v>
      </c>
      <c r="H57" s="117">
        <v>6543.3046106069996</v>
      </c>
      <c r="I57" s="117">
        <v>6860.3897531419989</v>
      </c>
      <c r="J57" s="117">
        <v>9638.7800998599996</v>
      </c>
      <c r="K57" s="117">
        <v>5122.100793206856</v>
      </c>
      <c r="L57" s="117">
        <v>6187.0463257715764</v>
      </c>
      <c r="M57" s="117">
        <v>6653.7057259581052</v>
      </c>
      <c r="N57" s="117">
        <v>9091.5750027369832</v>
      </c>
      <c r="O57" s="117">
        <v>5932.9114928899999</v>
      </c>
      <c r="P57" s="117">
        <v>7461.1241156800006</v>
      </c>
      <c r="Q57" s="117">
        <v>8934.2343415889991</v>
      </c>
      <c r="R57" s="117">
        <v>10742.067742380001</v>
      </c>
      <c r="S57" s="117">
        <v>9198.7991721929993</v>
      </c>
      <c r="T57" s="117">
        <v>10249.964472234</v>
      </c>
      <c r="U57" s="117">
        <v>12374.018305977999</v>
      </c>
      <c r="V57" s="117">
        <v>9022.0091203099983</v>
      </c>
      <c r="W57" s="117">
        <v>6179.7889338969981</v>
      </c>
      <c r="X57" s="117">
        <v>5804.0510806600005</v>
      </c>
      <c r="Y57" s="117">
        <v>6611.2624244460003</v>
      </c>
      <c r="Z57" s="117">
        <v>6719.810374581999</v>
      </c>
      <c r="AA57" s="117">
        <v>7595.591755561999</v>
      </c>
      <c r="AB57" s="117">
        <v>6170.5797725619996</v>
      </c>
      <c r="AC57" s="117">
        <v>6075.9054753680011</v>
      </c>
      <c r="AD57" s="117">
        <v>9542.1362128209985</v>
      </c>
      <c r="AE57" s="117">
        <v>3801.472796261</v>
      </c>
      <c r="AF57" s="117">
        <v>5703.4978591720001</v>
      </c>
      <c r="AG57" s="117">
        <v>5424.708104456</v>
      </c>
      <c r="AH57" s="117">
        <v>10578.810476786999</v>
      </c>
      <c r="AI57" s="117">
        <v>3959.0647118919997</v>
      </c>
      <c r="AJ57" s="117">
        <v>5698.4711718830004</v>
      </c>
      <c r="AK57" s="117">
        <v>6512.2963437240005</v>
      </c>
      <c r="AL57" s="117">
        <v>10213.805319384002</v>
      </c>
      <c r="AM57" s="117">
        <v>3966.3350442970004</v>
      </c>
      <c r="AN57" s="117">
        <v>5368.5443019229997</v>
      </c>
      <c r="AO57" s="117">
        <v>5495.6400400960001</v>
      </c>
      <c r="AP57" s="117">
        <v>10865.502794419001</v>
      </c>
      <c r="AQ57" s="117">
        <v>3691.8039172039998</v>
      </c>
      <c r="AR57" s="117">
        <v>5488.8604766879998</v>
      </c>
      <c r="AS57" s="117">
        <v>6529.8943598610003</v>
      </c>
      <c r="AT57" s="117">
        <v>8720.1209837599999</v>
      </c>
      <c r="AU57" s="117">
        <v>2283.4922469389999</v>
      </c>
      <c r="AV57" s="117">
        <v>6208.7676691249999</v>
      </c>
      <c r="AW57" s="117">
        <v>5587.2443775339998</v>
      </c>
      <c r="AX57" s="117">
        <v>8075.8703099389995</v>
      </c>
      <c r="AY57" s="139">
        <v>3639.9202806269996</v>
      </c>
    </row>
    <row r="58" spans="1:51" ht="20" customHeight="1" x14ac:dyDescent="0.2">
      <c r="A58" s="122" t="s">
        <v>670</v>
      </c>
      <c r="B58" s="121" t="s">
        <v>527</v>
      </c>
      <c r="C58" s="117">
        <v>124.09003937</v>
      </c>
      <c r="D58" s="117">
        <v>282.13218719999998</v>
      </c>
      <c r="E58" s="117">
        <v>180.55290236000002</v>
      </c>
      <c r="F58" s="117">
        <v>1050.84341679</v>
      </c>
      <c r="G58" s="117">
        <v>993.63406149999992</v>
      </c>
      <c r="H58" s="117">
        <v>1742.6484568400001</v>
      </c>
      <c r="I58" s="117">
        <v>274.96487010999999</v>
      </c>
      <c r="J58" s="117">
        <v>2387.8068139100001</v>
      </c>
      <c r="K58" s="117">
        <v>572.87087541999995</v>
      </c>
      <c r="L58" s="117">
        <v>551.34816770999998</v>
      </c>
      <c r="M58" s="117">
        <v>897.58930203999989</v>
      </c>
      <c r="N58" s="117">
        <v>1468.95512463</v>
      </c>
      <c r="O58" s="117">
        <v>520.92928948999997</v>
      </c>
      <c r="P58" s="117">
        <v>2081.0705358699997</v>
      </c>
      <c r="Q58" s="117">
        <v>2062.2241683899997</v>
      </c>
      <c r="R58" s="117">
        <v>330.05177270000001</v>
      </c>
      <c r="S58" s="117">
        <v>903.61724674000004</v>
      </c>
      <c r="T58" s="117">
        <v>590.43467034999992</v>
      </c>
      <c r="U58" s="117">
        <v>1654.2837699899999</v>
      </c>
      <c r="V58" s="117">
        <v>5333.7474277500005</v>
      </c>
      <c r="W58" s="117">
        <v>272.63074469000003</v>
      </c>
      <c r="X58" s="117">
        <v>3563.9209692599998</v>
      </c>
      <c r="Y58" s="117">
        <v>1488.0842262400004</v>
      </c>
      <c r="Z58" s="117">
        <v>151.91698700000001</v>
      </c>
      <c r="AA58" s="117">
        <v>442.98980023000001</v>
      </c>
      <c r="AB58" s="117">
        <v>1885.0958171300001</v>
      </c>
      <c r="AC58" s="117">
        <v>1374.6919499699998</v>
      </c>
      <c r="AD58" s="117">
        <v>980.4323456599999</v>
      </c>
      <c r="AE58" s="117">
        <v>473.32829784</v>
      </c>
      <c r="AF58" s="117">
        <v>1966.3288362599997</v>
      </c>
      <c r="AG58" s="117">
        <v>2210.8015956299996</v>
      </c>
      <c r="AH58" s="117">
        <v>4944.2940831299993</v>
      </c>
      <c r="AI58" s="117">
        <v>372.24516378999999</v>
      </c>
      <c r="AJ58" s="117">
        <v>2016.29843914</v>
      </c>
      <c r="AK58" s="117">
        <v>752.46049532000006</v>
      </c>
      <c r="AL58" s="117">
        <v>568.66340662000005</v>
      </c>
      <c r="AM58" s="117">
        <v>406.35543232999999</v>
      </c>
      <c r="AN58" s="117">
        <v>1065.91297704</v>
      </c>
      <c r="AO58" s="117">
        <v>4656.4619091300001</v>
      </c>
      <c r="AP58" s="117">
        <v>1232.4610439799999</v>
      </c>
      <c r="AQ58" s="117">
        <v>458.60338748000004</v>
      </c>
      <c r="AR58" s="117">
        <v>722.97053540000002</v>
      </c>
      <c r="AS58" s="117">
        <v>5539.1035133000023</v>
      </c>
      <c r="AT58" s="117">
        <v>755.30466078999984</v>
      </c>
      <c r="AU58" s="117">
        <v>376.69836487999999</v>
      </c>
      <c r="AV58" s="117">
        <v>654.93364342999996</v>
      </c>
      <c r="AW58" s="117">
        <v>1393.97406714</v>
      </c>
      <c r="AX58" s="117">
        <v>6198.5489023499995</v>
      </c>
      <c r="AY58" s="139">
        <v>484.62355285000001</v>
      </c>
    </row>
    <row r="59" spans="1:51" ht="20" customHeight="1" x14ac:dyDescent="0.2">
      <c r="A59" s="123"/>
      <c r="B59" s="123" t="s">
        <v>427</v>
      </c>
      <c r="C59" s="124">
        <v>5567.1896542007162</v>
      </c>
      <c r="D59" s="124">
        <v>6622.1781022486975</v>
      </c>
      <c r="E59" s="124">
        <v>2943.2590713694226</v>
      </c>
      <c r="F59" s="124">
        <v>9956.6194782154053</v>
      </c>
      <c r="G59" s="124">
        <v>23496.559315288381</v>
      </c>
      <c r="H59" s="124">
        <v>-347.66716535884188</v>
      </c>
      <c r="I59" s="124">
        <v>5764.2973579459358</v>
      </c>
      <c r="J59" s="124">
        <v>-4980.6799420131138</v>
      </c>
      <c r="K59" s="124">
        <v>30740.011622358172</v>
      </c>
      <c r="L59" s="124">
        <v>837.73292956594378</v>
      </c>
      <c r="M59" s="124">
        <v>14590.83443129051</v>
      </c>
      <c r="N59" s="124">
        <v>24492.094092341664</v>
      </c>
      <c r="O59" s="124">
        <v>12393.099774867995</v>
      </c>
      <c r="P59" s="124">
        <v>1647.3266984805814</v>
      </c>
      <c r="Q59" s="124">
        <v>-16051.403338351229</v>
      </c>
      <c r="R59" s="124">
        <v>26623.307961884711</v>
      </c>
      <c r="S59" s="124">
        <v>18263.566524050606</v>
      </c>
      <c r="T59" s="124">
        <v>-1133.7543556981254</v>
      </c>
      <c r="U59" s="124">
        <v>-75102.807739277603</v>
      </c>
      <c r="V59" s="124">
        <v>-41835.359307732084</v>
      </c>
      <c r="W59" s="124">
        <v>-66768.665691313159</v>
      </c>
      <c r="X59" s="124">
        <v>-17689.167853543709</v>
      </c>
      <c r="Y59" s="124">
        <v>-131303.65280834201</v>
      </c>
      <c r="Z59" s="124">
        <v>-92845.416646986618</v>
      </c>
      <c r="AA59" s="124">
        <v>-1990.1676443518954</v>
      </c>
      <c r="AB59" s="124">
        <v>-23452.172848117014</v>
      </c>
      <c r="AC59" s="124">
        <v>-79643.07522806339</v>
      </c>
      <c r="AD59" s="124">
        <v>-91446.16032088222</v>
      </c>
      <c r="AE59" s="124">
        <v>-45430.569098687964</v>
      </c>
      <c r="AF59" s="124">
        <v>-108746.01641853183</v>
      </c>
      <c r="AG59" s="124">
        <v>-85625.912643839431</v>
      </c>
      <c r="AH59" s="124">
        <v>-50607.938939382613</v>
      </c>
      <c r="AI59" s="124">
        <v>-35645.541536112258</v>
      </c>
      <c r="AJ59" s="124">
        <v>-79930.007031032292</v>
      </c>
      <c r="AK59" s="124">
        <v>-93405.524105296819</v>
      </c>
      <c r="AL59" s="124">
        <v>8744.3307004980161</v>
      </c>
      <c r="AM59" s="124">
        <v>-28259.265766920405</v>
      </c>
      <c r="AN59" s="124">
        <v>-10799.921480391291</v>
      </c>
      <c r="AO59" s="124">
        <v>-49770.800950159202</v>
      </c>
      <c r="AP59" s="124">
        <v>-28224.343544689822</v>
      </c>
      <c r="AQ59" s="124">
        <v>-15540.764428405673</v>
      </c>
      <c r="AR59" s="124">
        <v>-393140.91803826799</v>
      </c>
      <c r="AS59" s="124">
        <v>-253111.43127718149</v>
      </c>
      <c r="AT59" s="124">
        <v>-71973.087397673167</v>
      </c>
      <c r="AU59" s="124">
        <v>28425.489427128457</v>
      </c>
      <c r="AV59" s="124">
        <v>-96880.895315821632</v>
      </c>
      <c r="AW59" s="124">
        <v>-32637.99930078804</v>
      </c>
      <c r="AX59" s="124">
        <v>73592.816933678929</v>
      </c>
      <c r="AY59" s="141">
        <v>63530.149855425349</v>
      </c>
    </row>
    <row r="60" spans="1:51" ht="20" customHeight="1" x14ac:dyDescent="0.2">
      <c r="A60" s="123"/>
      <c r="B60" s="123" t="s">
        <v>428</v>
      </c>
      <c r="C60" s="124">
        <v>11306.290206013276</v>
      </c>
      <c r="D60" s="124">
        <v>11178.720951240539</v>
      </c>
      <c r="E60" s="124">
        <v>11109.116784867743</v>
      </c>
      <c r="F60" s="124">
        <v>25393.393617812108</v>
      </c>
      <c r="G60" s="124">
        <v>40139.418979389156</v>
      </c>
      <c r="H60" s="124">
        <v>15658.741589912446</v>
      </c>
      <c r="I60" s="124">
        <v>21997.23794564663</v>
      </c>
      <c r="J60" s="124">
        <v>21743.862220712355</v>
      </c>
      <c r="K60" s="124">
        <v>39894.078320402681</v>
      </c>
      <c r="L60" s="124">
        <v>13759.97645436466</v>
      </c>
      <c r="M60" s="124">
        <v>28271.794118732738</v>
      </c>
      <c r="N60" s="124">
        <v>28487.107468832808</v>
      </c>
      <c r="O60" s="124">
        <v>28181.734389023622</v>
      </c>
      <c r="P60" s="124">
        <v>13630.506816055626</v>
      </c>
      <c r="Q60" s="124">
        <v>293.57683840527898</v>
      </c>
      <c r="R60" s="124">
        <v>50918.826963375031</v>
      </c>
      <c r="S60" s="124">
        <v>28532.029145678272</v>
      </c>
      <c r="T60" s="124">
        <v>3616.4433525906061</v>
      </c>
      <c r="U60" s="124">
        <v>-29729.905335673073</v>
      </c>
      <c r="V60" s="124">
        <v>-4733.8496657557553</v>
      </c>
      <c r="W60" s="124">
        <v>21775.930840115703</v>
      </c>
      <c r="X60" s="124">
        <v>-8386.5072325470392</v>
      </c>
      <c r="Y60" s="124">
        <v>-14285.838142421155</v>
      </c>
      <c r="Z60" s="124">
        <v>-81212.998862489127</v>
      </c>
      <c r="AA60" s="124">
        <v>3375.9334616226843</v>
      </c>
      <c r="AB60" s="124">
        <v>-16824.45299519744</v>
      </c>
      <c r="AC60" s="124">
        <v>-53140.435108838486</v>
      </c>
      <c r="AD60" s="124">
        <v>-62973.295133420324</v>
      </c>
      <c r="AE60" s="124">
        <v>-12699.774625048158</v>
      </c>
      <c r="AF60" s="124">
        <v>-74495.722173882881</v>
      </c>
      <c r="AG60" s="124">
        <v>-45655.535963444272</v>
      </c>
      <c r="AH60" s="124">
        <v>-21351.1148587715</v>
      </c>
      <c r="AI60" s="124">
        <v>-2358.2389543651952</v>
      </c>
      <c r="AJ60" s="124">
        <v>-17757.798875272623</v>
      </c>
      <c r="AK60" s="124">
        <v>-53602.578729645582</v>
      </c>
      <c r="AL60" s="124">
        <v>13494.474648583157</v>
      </c>
      <c r="AM60" s="124">
        <v>964.71626357617788</v>
      </c>
      <c r="AN60" s="124">
        <v>-14896.959597200097</v>
      </c>
      <c r="AO60" s="124">
        <v>-49350.291360776522</v>
      </c>
      <c r="AP60" s="124">
        <v>-19929.402519475319</v>
      </c>
      <c r="AQ60" s="124">
        <v>-5648.0578689836548</v>
      </c>
      <c r="AR60" s="124">
        <v>-399686.70585991046</v>
      </c>
      <c r="AS60" s="124">
        <v>-239222.18422160944</v>
      </c>
      <c r="AT60" s="124">
        <v>-64132.198867765022</v>
      </c>
      <c r="AU60" s="124">
        <v>35585.606768348254</v>
      </c>
      <c r="AV60" s="124">
        <v>-78540.090574354166</v>
      </c>
      <c r="AW60" s="124">
        <v>-21829.047504613292</v>
      </c>
      <c r="AX60" s="124">
        <v>71369.851889858488</v>
      </c>
      <c r="AY60" s="141">
        <v>63530.149855425349</v>
      </c>
    </row>
    <row r="62" spans="1:51" s="133" customFormat="1" ht="20" customHeight="1" x14ac:dyDescent="0.2">
      <c r="A62" s="333" t="s">
        <v>620</v>
      </c>
      <c r="B62" s="333"/>
      <c r="C62" s="83" t="s">
        <v>671</v>
      </c>
      <c r="D62" s="83" t="s">
        <v>672</v>
      </c>
      <c r="E62" s="83" t="s">
        <v>673</v>
      </c>
      <c r="F62" s="83" t="s">
        <v>674</v>
      </c>
      <c r="G62" s="83" t="s">
        <v>675</v>
      </c>
      <c r="H62" s="83" t="s">
        <v>676</v>
      </c>
      <c r="I62" s="83" t="s">
        <v>677</v>
      </c>
      <c r="J62" s="83" t="s">
        <v>678</v>
      </c>
      <c r="K62" s="83" t="s">
        <v>679</v>
      </c>
      <c r="L62" s="83" t="s">
        <v>680</v>
      </c>
      <c r="M62" s="83" t="s">
        <v>681</v>
      </c>
      <c r="N62" s="83" t="s">
        <v>682</v>
      </c>
      <c r="O62" s="83" t="s">
        <v>683</v>
      </c>
      <c r="P62" s="83" t="s">
        <v>684</v>
      </c>
      <c r="Q62" s="83" t="s">
        <v>685</v>
      </c>
      <c r="R62" s="83" t="s">
        <v>686</v>
      </c>
      <c r="S62" s="83" t="s">
        <v>687</v>
      </c>
      <c r="T62" s="83" t="s">
        <v>688</v>
      </c>
      <c r="U62" s="83" t="s">
        <v>689</v>
      </c>
      <c r="V62" s="83" t="s">
        <v>690</v>
      </c>
      <c r="W62" s="83" t="s">
        <v>691</v>
      </c>
      <c r="X62" s="83" t="s">
        <v>692</v>
      </c>
      <c r="Y62" s="83" t="s">
        <v>693</v>
      </c>
      <c r="Z62" s="83" t="s">
        <v>694</v>
      </c>
      <c r="AA62" s="83" t="s">
        <v>695</v>
      </c>
      <c r="AB62" s="83" t="s">
        <v>696</v>
      </c>
      <c r="AC62" s="83" t="s">
        <v>697</v>
      </c>
      <c r="AD62" s="83" t="s">
        <v>698</v>
      </c>
      <c r="AE62" s="83" t="s">
        <v>699</v>
      </c>
      <c r="AF62" s="83" t="s">
        <v>700</v>
      </c>
      <c r="AG62" s="83" t="s">
        <v>701</v>
      </c>
      <c r="AH62" s="83" t="s">
        <v>702</v>
      </c>
      <c r="AI62" s="83" t="s">
        <v>703</v>
      </c>
      <c r="AJ62" s="83" t="s">
        <v>704</v>
      </c>
      <c r="AK62" s="83" t="s">
        <v>705</v>
      </c>
      <c r="AL62" s="83" t="s">
        <v>706</v>
      </c>
      <c r="AM62" s="83" t="s">
        <v>707</v>
      </c>
      <c r="AN62" s="83" t="s">
        <v>708</v>
      </c>
      <c r="AO62" s="83" t="s">
        <v>709</v>
      </c>
      <c r="AP62" s="83" t="s">
        <v>710</v>
      </c>
      <c r="AQ62" s="83" t="s">
        <v>711</v>
      </c>
      <c r="AR62" s="83" t="s">
        <v>712</v>
      </c>
      <c r="AS62" s="83" t="s">
        <v>713</v>
      </c>
      <c r="AT62" s="83" t="s">
        <v>714</v>
      </c>
      <c r="AU62" s="83" t="str">
        <f>AU33</f>
        <v>2021-I</v>
      </c>
      <c r="AV62" s="83" t="str">
        <f>AV33</f>
        <v>2021-II</v>
      </c>
      <c r="AW62" s="83" t="str">
        <f>AW33</f>
        <v>2021-III</v>
      </c>
      <c r="AX62" s="83" t="str">
        <f>AX33</f>
        <v>2021-IV</v>
      </c>
      <c r="AY62" s="83" t="str">
        <f>AY33</f>
        <v>2022-I</v>
      </c>
    </row>
    <row r="63" spans="1:51" ht="20" customHeight="1" x14ac:dyDescent="0.2">
      <c r="A63" s="18" t="s">
        <v>399</v>
      </c>
      <c r="B63" s="19" t="s">
        <v>819</v>
      </c>
      <c r="C63" s="20">
        <v>114767.69814382803</v>
      </c>
      <c r="D63" s="20">
        <v>118494.49160803117</v>
      </c>
      <c r="E63" s="20">
        <v>116355.95537058885</v>
      </c>
      <c r="F63" s="20">
        <v>125374.28920872917</v>
      </c>
      <c r="G63" s="20">
        <v>130695.64158716718</v>
      </c>
      <c r="H63" s="20">
        <v>128541.87997879158</v>
      </c>
      <c r="I63" s="20">
        <v>125944.87444865702</v>
      </c>
      <c r="J63" s="20">
        <v>141935.65943576893</v>
      </c>
      <c r="K63" s="20">
        <v>144665.24712554799</v>
      </c>
      <c r="L63" s="20">
        <v>141304.18581304408</v>
      </c>
      <c r="M63" s="20">
        <v>139363.04571981437</v>
      </c>
      <c r="N63" s="20">
        <v>153730.26792138556</v>
      </c>
      <c r="O63" s="20">
        <v>156355.92095987467</v>
      </c>
      <c r="P63" s="20">
        <v>158506.10489824024</v>
      </c>
      <c r="Q63" s="20">
        <v>152047.58023791076</v>
      </c>
      <c r="R63" s="20">
        <v>173360.37411623288</v>
      </c>
      <c r="S63" s="20">
        <v>178097.95069996733</v>
      </c>
      <c r="T63" s="20">
        <v>164478.43100997701</v>
      </c>
      <c r="U63" s="20">
        <v>166977.64688769125</v>
      </c>
      <c r="V63" s="20">
        <v>181197.36812211754</v>
      </c>
      <c r="W63" s="20">
        <v>184074.70122570507</v>
      </c>
      <c r="X63" s="20">
        <v>182608.43136442901</v>
      </c>
      <c r="Y63" s="20">
        <v>171888.11468246352</v>
      </c>
      <c r="Z63" s="20">
        <v>189727.20340273532</v>
      </c>
      <c r="AA63" s="20">
        <v>194082.2427948784</v>
      </c>
      <c r="AB63" s="20">
        <v>182533.24063977654</v>
      </c>
      <c r="AC63" s="20">
        <v>180075.20167517214</v>
      </c>
      <c r="AD63" s="20">
        <v>205458.25736281456</v>
      </c>
      <c r="AE63" s="20">
        <v>204942.590169403</v>
      </c>
      <c r="AF63" s="20">
        <v>194741.71086718619</v>
      </c>
      <c r="AG63" s="20">
        <v>190037.74694481003</v>
      </c>
      <c r="AH63" s="20">
        <v>207904.07882756938</v>
      </c>
      <c r="AI63" s="20">
        <v>214641.43774769947</v>
      </c>
      <c r="AJ63" s="20">
        <v>208725.66553435294</v>
      </c>
      <c r="AK63" s="20">
        <v>204092.78305427043</v>
      </c>
      <c r="AL63" s="20">
        <v>226606.17060634671</v>
      </c>
      <c r="AM63" s="20">
        <v>231591.68390054483</v>
      </c>
      <c r="AN63" s="20">
        <v>225202.88754634475</v>
      </c>
      <c r="AO63" s="20">
        <v>219955.27148121543</v>
      </c>
      <c r="AP63" s="20">
        <v>243787.58018624116</v>
      </c>
      <c r="AQ63" s="20">
        <v>244221.12244554213</v>
      </c>
      <c r="AR63" s="20">
        <v>205499.69170331254</v>
      </c>
      <c r="AS63" s="20">
        <v>255349.69980763155</v>
      </c>
      <c r="AT63" s="20">
        <v>270660.83722847298</v>
      </c>
      <c r="AU63" s="20">
        <v>274374.53348257486</v>
      </c>
      <c r="AV63" s="20">
        <v>264863.44326749066</v>
      </c>
      <c r="AW63" s="20">
        <v>298490.73277795734</v>
      </c>
      <c r="AX63" s="20">
        <v>317199.1464229605</v>
      </c>
      <c r="AY63" s="88">
        <v>324000.04228175496</v>
      </c>
    </row>
    <row r="64" spans="1:51" ht="20" customHeight="1" x14ac:dyDescent="0.2">
      <c r="A64" s="134" t="s">
        <v>400</v>
      </c>
      <c r="B64" s="115" t="s">
        <v>242</v>
      </c>
      <c r="C64" s="116">
        <v>76194.626196810117</v>
      </c>
      <c r="D64" s="116">
        <v>73868.008981233201</v>
      </c>
      <c r="E64" s="116">
        <v>74581.431337910457</v>
      </c>
      <c r="F64" s="116">
        <v>76847.537845220766</v>
      </c>
      <c r="G64" s="116">
        <v>86081.559467849016</v>
      </c>
      <c r="H64" s="116">
        <v>80695.670444650372</v>
      </c>
      <c r="I64" s="116">
        <v>82200.822342419619</v>
      </c>
      <c r="J64" s="116">
        <v>86068.896246218181</v>
      </c>
      <c r="K64" s="116">
        <v>94540.482663938325</v>
      </c>
      <c r="L64" s="116">
        <v>89587.357314640933</v>
      </c>
      <c r="M64" s="116">
        <v>89955.281003050652</v>
      </c>
      <c r="N64" s="116">
        <v>95333.224047748125</v>
      </c>
      <c r="O64" s="116">
        <v>103770.9107256698</v>
      </c>
      <c r="P64" s="116">
        <v>100048.44384894818</v>
      </c>
      <c r="Q64" s="116">
        <v>100007.62459894366</v>
      </c>
      <c r="R64" s="116">
        <v>106992.20832729631</v>
      </c>
      <c r="S64" s="116">
        <v>115443.96739623907</v>
      </c>
      <c r="T64" s="116">
        <v>104504.93809697205</v>
      </c>
      <c r="U64" s="116">
        <v>104546.19695482144</v>
      </c>
      <c r="V64" s="116">
        <v>113016.6796254972</v>
      </c>
      <c r="W64" s="116">
        <v>119793.90098806821</v>
      </c>
      <c r="X64" s="116">
        <v>112077.12079324677</v>
      </c>
      <c r="Y64" s="116">
        <v>109957.35238756269</v>
      </c>
      <c r="Z64" s="116">
        <v>114515.36323106315</v>
      </c>
      <c r="AA64" s="116">
        <v>129826.44446977641</v>
      </c>
      <c r="AB64" s="116">
        <v>114988.32386657892</v>
      </c>
      <c r="AC64" s="116">
        <v>114094.94995896432</v>
      </c>
      <c r="AD64" s="116">
        <v>119536.69989366029</v>
      </c>
      <c r="AE64" s="116">
        <v>135965.12213514282</v>
      </c>
      <c r="AF64" s="116">
        <v>123609.31353532223</v>
      </c>
      <c r="AG64" s="116">
        <v>123582.24808105086</v>
      </c>
      <c r="AH64" s="116">
        <v>128362.591802304</v>
      </c>
      <c r="AI64" s="116">
        <v>143990.7734036936</v>
      </c>
      <c r="AJ64" s="116">
        <v>133636.33813504057</v>
      </c>
      <c r="AK64" s="116">
        <v>133526.72598497197</v>
      </c>
      <c r="AL64" s="116">
        <v>140391.15934676386</v>
      </c>
      <c r="AM64" s="116">
        <v>153730.94783563173</v>
      </c>
      <c r="AN64" s="116">
        <v>142664.17089287966</v>
      </c>
      <c r="AO64" s="116">
        <v>142547.01637452925</v>
      </c>
      <c r="AP64" s="116">
        <v>149805.03117285948</v>
      </c>
      <c r="AQ64" s="116">
        <v>165497.09057116747</v>
      </c>
      <c r="AR64" s="116">
        <v>117576.91998079525</v>
      </c>
      <c r="AS64" s="116">
        <v>147304.15550923071</v>
      </c>
      <c r="AT64" s="116">
        <v>171835.16442757656</v>
      </c>
      <c r="AU64" s="116">
        <v>188239.94474169286</v>
      </c>
      <c r="AV64" s="116">
        <v>172036.43149447325</v>
      </c>
      <c r="AW64" s="116">
        <v>192053.74594765794</v>
      </c>
      <c r="AX64" s="116">
        <v>198855.19003023594</v>
      </c>
      <c r="AY64" s="138">
        <v>212689.4865479726</v>
      </c>
    </row>
    <row r="65" spans="1:51" ht="20" customHeight="1" x14ac:dyDescent="0.2">
      <c r="A65" s="21" t="s">
        <v>401</v>
      </c>
      <c r="B65" s="22" t="s">
        <v>256</v>
      </c>
      <c r="C65" s="23">
        <v>0</v>
      </c>
      <c r="D65" s="23">
        <v>0</v>
      </c>
      <c r="E65" s="23">
        <v>0</v>
      </c>
      <c r="F65" s="23">
        <v>0</v>
      </c>
      <c r="G65" s="23">
        <v>0</v>
      </c>
      <c r="H65" s="23">
        <v>0</v>
      </c>
      <c r="I65" s="23">
        <v>0</v>
      </c>
      <c r="J65" s="23">
        <v>0</v>
      </c>
      <c r="K65" s="23">
        <v>0</v>
      </c>
      <c r="L65" s="23">
        <v>0</v>
      </c>
      <c r="M65" s="23">
        <v>0</v>
      </c>
      <c r="N65" s="23">
        <v>0</v>
      </c>
      <c r="O65" s="23">
        <v>0</v>
      </c>
      <c r="P65" s="23">
        <v>0</v>
      </c>
      <c r="Q65" s="23">
        <v>0</v>
      </c>
      <c r="R65" s="23">
        <v>0</v>
      </c>
      <c r="S65" s="23">
        <v>0</v>
      </c>
      <c r="T65" s="23">
        <v>0</v>
      </c>
      <c r="U65" s="23">
        <v>0</v>
      </c>
      <c r="V65" s="23">
        <v>0</v>
      </c>
      <c r="W65" s="23">
        <v>0</v>
      </c>
      <c r="X65" s="23">
        <v>0</v>
      </c>
      <c r="Y65" s="23">
        <v>0</v>
      </c>
      <c r="Z65" s="23">
        <v>0</v>
      </c>
      <c r="AA65" s="23">
        <v>0</v>
      </c>
      <c r="AB65" s="23">
        <v>0</v>
      </c>
      <c r="AC65" s="23">
        <v>0</v>
      </c>
      <c r="AD65" s="23">
        <v>0</v>
      </c>
      <c r="AE65" s="23">
        <v>0</v>
      </c>
      <c r="AF65" s="23">
        <v>0</v>
      </c>
      <c r="AG65" s="23">
        <v>0</v>
      </c>
      <c r="AH65" s="23">
        <v>0</v>
      </c>
      <c r="AI65" s="23">
        <v>0</v>
      </c>
      <c r="AJ65" s="23">
        <v>0</v>
      </c>
      <c r="AK65" s="23">
        <v>0</v>
      </c>
      <c r="AL65" s="23">
        <v>0</v>
      </c>
      <c r="AM65" s="23">
        <v>0</v>
      </c>
      <c r="AN65" s="23">
        <v>0</v>
      </c>
      <c r="AO65" s="23">
        <v>0</v>
      </c>
      <c r="AP65" s="23">
        <v>0</v>
      </c>
      <c r="AQ65" s="23">
        <v>0</v>
      </c>
      <c r="AR65" s="23">
        <v>0</v>
      </c>
      <c r="AS65" s="23">
        <v>0</v>
      </c>
      <c r="AT65" s="23">
        <v>0</v>
      </c>
      <c r="AU65" s="23">
        <v>0</v>
      </c>
      <c r="AV65" s="23">
        <v>0</v>
      </c>
      <c r="AW65" s="23">
        <v>0</v>
      </c>
      <c r="AX65" s="23">
        <v>0</v>
      </c>
      <c r="AY65" s="23">
        <v>0</v>
      </c>
    </row>
    <row r="66" spans="1:51" ht="20" customHeight="1" x14ac:dyDescent="0.2">
      <c r="A66" s="21" t="s">
        <v>402</v>
      </c>
      <c r="B66" s="22" t="s">
        <v>257</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X66" s="23">
        <v>0</v>
      </c>
      <c r="Y66" s="23">
        <v>0</v>
      </c>
      <c r="Z66" s="23">
        <v>0</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V66" s="23">
        <v>0</v>
      </c>
      <c r="AW66" s="23">
        <v>0</v>
      </c>
      <c r="AX66" s="23">
        <v>0</v>
      </c>
      <c r="AY66" s="23">
        <v>0</v>
      </c>
    </row>
    <row r="67" spans="1:51" ht="20" customHeight="1" x14ac:dyDescent="0.2">
      <c r="A67" s="21" t="s">
        <v>403</v>
      </c>
      <c r="B67" s="22" t="s">
        <v>258</v>
      </c>
      <c r="C67" s="23">
        <v>12009.199198745626</v>
      </c>
      <c r="D67" s="23">
        <v>5473.1437853324251</v>
      </c>
      <c r="E67" s="23">
        <v>3746.7148932296413</v>
      </c>
      <c r="F67" s="23">
        <v>3303.1994101823088</v>
      </c>
      <c r="G67" s="23">
        <v>13714.209139732944</v>
      </c>
      <c r="H67" s="23">
        <v>5905.2599649217291</v>
      </c>
      <c r="I67" s="23">
        <v>4205.785604053136</v>
      </c>
      <c r="J67" s="23">
        <v>3766.5838580821865</v>
      </c>
      <c r="K67" s="23">
        <v>15350.570897176807</v>
      </c>
      <c r="L67" s="23">
        <v>6840.5640373070182</v>
      </c>
      <c r="M67" s="23">
        <v>4929.1566752385406</v>
      </c>
      <c r="N67" s="23">
        <v>4135.0753142076337</v>
      </c>
      <c r="O67" s="23">
        <v>16564.131833282703</v>
      </c>
      <c r="P67" s="23">
        <v>7563.9223347714624</v>
      </c>
      <c r="Q67" s="23">
        <v>5354.7343688625542</v>
      </c>
      <c r="R67" s="23">
        <v>4842.5767749232846</v>
      </c>
      <c r="S67" s="23">
        <v>18408.132361106822</v>
      </c>
      <c r="T67" s="23">
        <v>7951.9806126821441</v>
      </c>
      <c r="U67" s="23">
        <v>6392.6627980633348</v>
      </c>
      <c r="V67" s="23">
        <v>5331.1239848076939</v>
      </c>
      <c r="W67" s="23">
        <v>19912.339119315289</v>
      </c>
      <c r="X67" s="23">
        <v>10230.964142028275</v>
      </c>
      <c r="Y67" s="23">
        <v>6784.8472939949343</v>
      </c>
      <c r="Z67" s="23">
        <v>6749.1623599814975</v>
      </c>
      <c r="AA67" s="23">
        <v>24227.807578266649</v>
      </c>
      <c r="AB67" s="23">
        <v>9694.7957809380368</v>
      </c>
      <c r="AC67" s="23">
        <v>6764.0273296259602</v>
      </c>
      <c r="AD67" s="23">
        <v>6791.1759294293515</v>
      </c>
      <c r="AE67" s="23">
        <v>23835.98541116247</v>
      </c>
      <c r="AF67" s="23">
        <v>10302.489677896596</v>
      </c>
      <c r="AG67" s="23">
        <v>7952.0322774884562</v>
      </c>
      <c r="AH67" s="23">
        <v>6689.9400254824777</v>
      </c>
      <c r="AI67" s="23">
        <v>24924.63166261261</v>
      </c>
      <c r="AJ67" s="23">
        <v>11287.753098269855</v>
      </c>
      <c r="AK67" s="23">
        <v>8158.5838740125982</v>
      </c>
      <c r="AL67" s="23">
        <v>7419.8456027749544</v>
      </c>
      <c r="AM67" s="23">
        <v>26824.675308567374</v>
      </c>
      <c r="AN67" s="23">
        <v>12266.277337227712</v>
      </c>
      <c r="AO67" s="23">
        <v>8925.5533052833816</v>
      </c>
      <c r="AP67" s="23">
        <v>8189.1131536715338</v>
      </c>
      <c r="AQ67" s="23">
        <v>28974.211359687433</v>
      </c>
      <c r="AR67" s="23">
        <v>9380.1220712312388</v>
      </c>
      <c r="AS67" s="23">
        <v>9750.5789626091755</v>
      </c>
      <c r="AT67" s="23">
        <v>10227.462801152151</v>
      </c>
      <c r="AU67" s="23">
        <v>31126.885256977796</v>
      </c>
      <c r="AV67" s="23">
        <v>13229.022101998327</v>
      </c>
      <c r="AW67" s="23">
        <v>11061.718291601508</v>
      </c>
      <c r="AX67" s="23">
        <v>10833.756349612369</v>
      </c>
      <c r="AY67" s="23">
        <v>33058.098686040001</v>
      </c>
    </row>
    <row r="68" spans="1:51" ht="20" customHeight="1" x14ac:dyDescent="0.2">
      <c r="A68" s="21" t="s">
        <v>404</v>
      </c>
      <c r="B68" s="22" t="s">
        <v>264</v>
      </c>
      <c r="C68" s="23">
        <v>64185.426998064489</v>
      </c>
      <c r="D68" s="23">
        <v>68394.865195900769</v>
      </c>
      <c r="E68" s="23">
        <v>70834.716444680816</v>
      </c>
      <c r="F68" s="23">
        <v>73544.338435038459</v>
      </c>
      <c r="G68" s="23">
        <v>72367.350328116067</v>
      </c>
      <c r="H68" s="23">
        <v>74790.410479728642</v>
      </c>
      <c r="I68" s="23">
        <v>77995.036738366485</v>
      </c>
      <c r="J68" s="23">
        <v>82302.312388135993</v>
      </c>
      <c r="K68" s="23">
        <v>79189.911766761521</v>
      </c>
      <c r="L68" s="23">
        <v>82746.793277333913</v>
      </c>
      <c r="M68" s="23">
        <v>85026.124327812111</v>
      </c>
      <c r="N68" s="23">
        <v>91198.148733540496</v>
      </c>
      <c r="O68" s="23">
        <v>87206.778892387098</v>
      </c>
      <c r="P68" s="23">
        <v>92484.521514176726</v>
      </c>
      <c r="Q68" s="23">
        <v>94652.890230081102</v>
      </c>
      <c r="R68" s="23">
        <v>102149.63155237302</v>
      </c>
      <c r="S68" s="23">
        <v>97035.835035132244</v>
      </c>
      <c r="T68" s="23">
        <v>96552.957484289902</v>
      </c>
      <c r="U68" s="23">
        <v>98153.534156758105</v>
      </c>
      <c r="V68" s="23">
        <v>107685.5556406895</v>
      </c>
      <c r="W68" s="23">
        <v>99881.56186875292</v>
      </c>
      <c r="X68" s="23">
        <v>101846.15665121849</v>
      </c>
      <c r="Y68" s="23">
        <v>103172.50509356776</v>
      </c>
      <c r="Z68" s="23">
        <v>107766.20087108166</v>
      </c>
      <c r="AA68" s="23">
        <v>105598.63689150976</v>
      </c>
      <c r="AB68" s="23">
        <v>105293.52808564089</v>
      </c>
      <c r="AC68" s="23">
        <v>107330.92262933837</v>
      </c>
      <c r="AD68" s="23">
        <v>112745.52396423095</v>
      </c>
      <c r="AE68" s="23">
        <v>112129.13672398035</v>
      </c>
      <c r="AF68" s="23">
        <v>113306.82385742564</v>
      </c>
      <c r="AG68" s="23">
        <v>115630.2158035624</v>
      </c>
      <c r="AH68" s="23">
        <v>121672.65177682153</v>
      </c>
      <c r="AI68" s="23">
        <v>119066.14174108098</v>
      </c>
      <c r="AJ68" s="23">
        <v>122348.58503677072</v>
      </c>
      <c r="AK68" s="23">
        <v>125368.14211095938</v>
      </c>
      <c r="AL68" s="23">
        <v>132971.3137439889</v>
      </c>
      <c r="AM68" s="23">
        <v>126906.27252706436</v>
      </c>
      <c r="AN68" s="23">
        <v>130397.89355565194</v>
      </c>
      <c r="AO68" s="23">
        <v>133621.46306924586</v>
      </c>
      <c r="AP68" s="23">
        <v>141615.91801918796</v>
      </c>
      <c r="AQ68" s="23">
        <v>136522.87921148003</v>
      </c>
      <c r="AR68" s="23">
        <v>108196.79790956402</v>
      </c>
      <c r="AS68" s="23">
        <v>137553.57654662154</v>
      </c>
      <c r="AT68" s="23">
        <v>161607.70162642442</v>
      </c>
      <c r="AU68" s="23">
        <v>157113.05948471508</v>
      </c>
      <c r="AV68" s="23">
        <v>158807.40939247492</v>
      </c>
      <c r="AW68" s="23">
        <v>180992.02765605642</v>
      </c>
      <c r="AX68" s="23">
        <v>188021.43368062357</v>
      </c>
      <c r="AY68" s="23">
        <v>179631.3878619326</v>
      </c>
    </row>
    <row r="69" spans="1:51" ht="20" customHeight="1" x14ac:dyDescent="0.2">
      <c r="A69" s="21" t="s">
        <v>405</v>
      </c>
      <c r="B69" s="22" t="s">
        <v>273</v>
      </c>
      <c r="C69" s="23">
        <v>0</v>
      </c>
      <c r="D69" s="23">
        <v>0</v>
      </c>
      <c r="E69" s="23">
        <v>0</v>
      </c>
      <c r="F69" s="23">
        <v>0</v>
      </c>
      <c r="G69" s="23">
        <v>0</v>
      </c>
      <c r="H69" s="23">
        <v>0</v>
      </c>
      <c r="I69" s="23">
        <v>0</v>
      </c>
      <c r="J69" s="23">
        <v>0</v>
      </c>
      <c r="K69" s="23">
        <v>0</v>
      </c>
      <c r="L69" s="23">
        <v>0</v>
      </c>
      <c r="M69" s="23">
        <v>0</v>
      </c>
      <c r="N69" s="23">
        <v>0</v>
      </c>
      <c r="O69" s="23">
        <v>0</v>
      </c>
      <c r="P69" s="23">
        <v>0</v>
      </c>
      <c r="Q69" s="23">
        <v>0</v>
      </c>
      <c r="R69" s="23">
        <v>0</v>
      </c>
      <c r="S69" s="23">
        <v>0</v>
      </c>
      <c r="T69" s="23">
        <v>0</v>
      </c>
      <c r="U69" s="23">
        <v>0</v>
      </c>
      <c r="V69" s="23">
        <v>0</v>
      </c>
      <c r="W69" s="23">
        <v>0</v>
      </c>
      <c r="X69" s="23">
        <v>0</v>
      </c>
      <c r="Y69" s="23">
        <v>0</v>
      </c>
      <c r="Z69" s="23">
        <v>0</v>
      </c>
      <c r="AA69" s="23">
        <v>0</v>
      </c>
      <c r="AB69" s="23">
        <v>0</v>
      </c>
      <c r="AC69" s="23">
        <v>0</v>
      </c>
      <c r="AD69" s="23">
        <v>0</v>
      </c>
      <c r="AE69" s="23">
        <v>0</v>
      </c>
      <c r="AF69" s="23">
        <v>0</v>
      </c>
      <c r="AG69" s="23">
        <v>0</v>
      </c>
      <c r="AH69" s="23">
        <v>0</v>
      </c>
      <c r="AI69" s="23">
        <v>0</v>
      </c>
      <c r="AJ69" s="23">
        <v>0</v>
      </c>
      <c r="AK69" s="23">
        <v>0</v>
      </c>
      <c r="AL69" s="23">
        <v>0</v>
      </c>
      <c r="AM69" s="23">
        <v>0</v>
      </c>
      <c r="AN69" s="23">
        <v>0</v>
      </c>
      <c r="AO69" s="23">
        <v>0</v>
      </c>
      <c r="AP69" s="23">
        <v>0</v>
      </c>
      <c r="AQ69" s="23">
        <v>0</v>
      </c>
      <c r="AR69" s="23">
        <v>0</v>
      </c>
      <c r="AS69" s="23">
        <v>0</v>
      </c>
      <c r="AT69" s="23">
        <v>0</v>
      </c>
      <c r="AU69" s="23">
        <v>0</v>
      </c>
      <c r="AV69" s="23">
        <v>0</v>
      </c>
      <c r="AW69" s="23">
        <v>0</v>
      </c>
      <c r="AX69" s="23">
        <v>0</v>
      </c>
      <c r="AY69" s="23">
        <v>0</v>
      </c>
    </row>
    <row r="70" spans="1:51" ht="20" customHeight="1" x14ac:dyDescent="0.2">
      <c r="A70" s="21" t="s">
        <v>406</v>
      </c>
      <c r="B70" s="22" t="s">
        <v>278</v>
      </c>
      <c r="C70" s="23">
        <v>0</v>
      </c>
      <c r="D70" s="23">
        <v>0</v>
      </c>
      <c r="E70" s="23">
        <v>0</v>
      </c>
      <c r="F70" s="23">
        <v>0</v>
      </c>
      <c r="G70" s="23">
        <v>0</v>
      </c>
      <c r="H70" s="23">
        <v>0</v>
      </c>
      <c r="I70" s="23">
        <v>0</v>
      </c>
      <c r="J70" s="23">
        <v>0</v>
      </c>
      <c r="K70" s="23">
        <v>0</v>
      </c>
      <c r="L70" s="23">
        <v>0</v>
      </c>
      <c r="M70" s="23">
        <v>0</v>
      </c>
      <c r="N70" s="23">
        <v>0</v>
      </c>
      <c r="O70" s="23">
        <v>0</v>
      </c>
      <c r="P70" s="23">
        <v>0</v>
      </c>
      <c r="Q70" s="23">
        <v>0</v>
      </c>
      <c r="R70" s="23">
        <v>0</v>
      </c>
      <c r="S70" s="23">
        <v>0</v>
      </c>
      <c r="T70" s="23">
        <v>0</v>
      </c>
      <c r="U70" s="23">
        <v>0</v>
      </c>
      <c r="V70" s="23">
        <v>0</v>
      </c>
      <c r="W70" s="23">
        <v>0</v>
      </c>
      <c r="X70" s="23">
        <v>0</v>
      </c>
      <c r="Y70" s="23">
        <v>0</v>
      </c>
      <c r="Z70" s="23">
        <v>0</v>
      </c>
      <c r="AA70" s="23">
        <v>0</v>
      </c>
      <c r="AB70" s="23">
        <v>0</v>
      </c>
      <c r="AC70" s="23">
        <v>0</v>
      </c>
      <c r="AD70" s="23">
        <v>0</v>
      </c>
      <c r="AE70" s="23">
        <v>0</v>
      </c>
      <c r="AF70" s="23">
        <v>0</v>
      </c>
      <c r="AG70" s="23">
        <v>0</v>
      </c>
      <c r="AH70" s="23">
        <v>0</v>
      </c>
      <c r="AI70" s="23">
        <v>0</v>
      </c>
      <c r="AJ70" s="23">
        <v>0</v>
      </c>
      <c r="AK70" s="23">
        <v>0</v>
      </c>
      <c r="AL70" s="23">
        <v>0</v>
      </c>
      <c r="AM70" s="23">
        <v>0</v>
      </c>
      <c r="AN70" s="23">
        <v>0</v>
      </c>
      <c r="AO70" s="23">
        <v>0</v>
      </c>
      <c r="AP70" s="23">
        <v>0</v>
      </c>
      <c r="AQ70" s="23">
        <v>0</v>
      </c>
      <c r="AR70" s="23">
        <v>0</v>
      </c>
      <c r="AS70" s="23">
        <v>0</v>
      </c>
      <c r="AT70" s="23">
        <v>0</v>
      </c>
      <c r="AU70" s="23">
        <v>0</v>
      </c>
      <c r="AV70" s="23">
        <v>0</v>
      </c>
      <c r="AW70" s="23">
        <v>0</v>
      </c>
      <c r="AX70" s="23">
        <v>0</v>
      </c>
      <c r="AY70" s="23">
        <v>0</v>
      </c>
    </row>
    <row r="71" spans="1:51" ht="20" customHeight="1" x14ac:dyDescent="0.2">
      <c r="A71" s="134" t="s">
        <v>407</v>
      </c>
      <c r="B71" s="115" t="s">
        <v>246</v>
      </c>
      <c r="C71" s="116">
        <v>7224.4664195619516</v>
      </c>
      <c r="D71" s="116">
        <v>8087.6284918532419</v>
      </c>
      <c r="E71" s="116">
        <v>7966.9579707064822</v>
      </c>
      <c r="F71" s="116">
        <v>10842.926314879354</v>
      </c>
      <c r="G71" s="116">
        <v>8241.2663534013791</v>
      </c>
      <c r="H71" s="116">
        <v>8977.6254818250291</v>
      </c>
      <c r="I71" s="116">
        <v>9457.7859554598599</v>
      </c>
      <c r="J71" s="116">
        <v>11848.29890953374</v>
      </c>
      <c r="K71" s="116">
        <v>9788.0744481552647</v>
      </c>
      <c r="L71" s="116">
        <v>10191.583786061523</v>
      </c>
      <c r="M71" s="116">
        <v>10012.1404919122</v>
      </c>
      <c r="N71" s="116">
        <v>15117.381538347567</v>
      </c>
      <c r="O71" s="116">
        <v>10781.413652903939</v>
      </c>
      <c r="P71" s="116">
        <v>11734.907560033829</v>
      </c>
      <c r="Q71" s="116">
        <v>12671.519777759047</v>
      </c>
      <c r="R71" s="116">
        <v>15676.316772663184</v>
      </c>
      <c r="S71" s="116">
        <v>14243.321621118415</v>
      </c>
      <c r="T71" s="116">
        <v>13057.578158349048</v>
      </c>
      <c r="U71" s="116">
        <v>15022.251879266461</v>
      </c>
      <c r="V71" s="116">
        <v>17508.934746376071</v>
      </c>
      <c r="W71" s="116">
        <v>14902.460837786024</v>
      </c>
      <c r="X71" s="116">
        <v>15272.577933806981</v>
      </c>
      <c r="Y71" s="116">
        <v>15006.792157824842</v>
      </c>
      <c r="Z71" s="116">
        <v>18742.026219432162</v>
      </c>
      <c r="AA71" s="116">
        <v>14492.154864949651</v>
      </c>
      <c r="AB71" s="116">
        <v>15984.42136412481</v>
      </c>
      <c r="AC71" s="116">
        <v>16442.259941259545</v>
      </c>
      <c r="AD71" s="116">
        <v>20816.00509669599</v>
      </c>
      <c r="AE71" s="116">
        <v>15276.802391471303</v>
      </c>
      <c r="AF71" s="116">
        <v>17122.555091705421</v>
      </c>
      <c r="AG71" s="116">
        <v>17772.535814447692</v>
      </c>
      <c r="AH71" s="116">
        <v>21309.391950775582</v>
      </c>
      <c r="AI71" s="116">
        <v>16398.82753478294</v>
      </c>
      <c r="AJ71" s="116">
        <v>17379.074150294768</v>
      </c>
      <c r="AK71" s="116">
        <v>18017.67318504785</v>
      </c>
      <c r="AL71" s="116">
        <v>22927.319016474448</v>
      </c>
      <c r="AM71" s="116">
        <v>18312.399126665619</v>
      </c>
      <c r="AN71" s="116">
        <v>19411.055405001025</v>
      </c>
      <c r="AO71" s="116">
        <v>20103.798177004595</v>
      </c>
      <c r="AP71" s="116">
        <v>25509.803496698762</v>
      </c>
      <c r="AQ71" s="116">
        <v>17195.640276174963</v>
      </c>
      <c r="AR71" s="116">
        <v>18597.314241677981</v>
      </c>
      <c r="AS71" s="116">
        <v>20749.786441213611</v>
      </c>
      <c r="AT71" s="116">
        <v>26447.264202533446</v>
      </c>
      <c r="AU71" s="116">
        <v>20606.663549546232</v>
      </c>
      <c r="AV71" s="116">
        <v>21682.796389246127</v>
      </c>
      <c r="AW71" s="116">
        <v>21565.746355863281</v>
      </c>
      <c r="AX71" s="116">
        <v>27445.89266082436</v>
      </c>
      <c r="AY71" s="138">
        <v>24094.422391554101</v>
      </c>
    </row>
    <row r="72" spans="1:51" ht="20" customHeight="1" x14ac:dyDescent="0.2">
      <c r="A72" s="134" t="s">
        <v>408</v>
      </c>
      <c r="B72" s="115" t="s">
        <v>243</v>
      </c>
      <c r="C72" s="116">
        <v>24158.384562061019</v>
      </c>
      <c r="D72" s="116">
        <v>29275.357003396242</v>
      </c>
      <c r="E72" s="116">
        <v>25990.906944130096</v>
      </c>
      <c r="F72" s="116">
        <v>30611.02688170347</v>
      </c>
      <c r="G72" s="116">
        <v>28184.496162503179</v>
      </c>
      <c r="H72" s="116">
        <v>31710.822938457812</v>
      </c>
      <c r="I72" s="116">
        <v>25285.84308374998</v>
      </c>
      <c r="J72" s="116">
        <v>36369.88965557178</v>
      </c>
      <c r="K72" s="116">
        <v>31777.103169224214</v>
      </c>
      <c r="L72" s="116">
        <v>34248.490598523109</v>
      </c>
      <c r="M72" s="116">
        <v>29540.073383698582</v>
      </c>
      <c r="N72" s="116">
        <v>35197.069193453222</v>
      </c>
      <c r="O72" s="116">
        <v>32948.127107881366</v>
      </c>
      <c r="P72" s="116">
        <v>35307.30318743868</v>
      </c>
      <c r="Q72" s="116">
        <v>30123.249573093923</v>
      </c>
      <c r="R72" s="116">
        <v>37417.744008126931</v>
      </c>
      <c r="S72" s="116">
        <v>39110.906329676334</v>
      </c>
      <c r="T72" s="116">
        <v>37112.314856609053</v>
      </c>
      <c r="U72" s="116">
        <v>36153.904289090948</v>
      </c>
      <c r="V72" s="116">
        <v>38067.32713881044</v>
      </c>
      <c r="W72" s="116">
        <v>37596.913224092823</v>
      </c>
      <c r="X72" s="116">
        <v>38340.306713694379</v>
      </c>
      <c r="Y72" s="116">
        <v>31328.661961849732</v>
      </c>
      <c r="Z72" s="116">
        <v>40867.507830040471</v>
      </c>
      <c r="AA72" s="116">
        <v>36286.656524811442</v>
      </c>
      <c r="AB72" s="116">
        <v>40571.211296763766</v>
      </c>
      <c r="AC72" s="116">
        <v>36050.170674422341</v>
      </c>
      <c r="AD72" s="116">
        <v>51554.733079182151</v>
      </c>
      <c r="AE72" s="116">
        <v>38387.385086926079</v>
      </c>
      <c r="AF72" s="116">
        <v>40142.116939874759</v>
      </c>
      <c r="AG72" s="116">
        <v>35719.738524823137</v>
      </c>
      <c r="AH72" s="116">
        <v>45229.127872073099</v>
      </c>
      <c r="AI72" s="116">
        <v>42414.426204321084</v>
      </c>
      <c r="AJ72" s="116">
        <v>45576.752432649511</v>
      </c>
      <c r="AK72" s="116">
        <v>40083.481870120537</v>
      </c>
      <c r="AL72" s="116">
        <v>50729.022669206926</v>
      </c>
      <c r="AM72" s="116">
        <v>45804.690972492113</v>
      </c>
      <c r="AN72" s="116">
        <v>49177.316133908062</v>
      </c>
      <c r="AO72" s="116">
        <v>42857.986944043318</v>
      </c>
      <c r="AP72" s="116">
        <v>53954.481431057051</v>
      </c>
      <c r="AQ72" s="116">
        <v>46418.986543385727</v>
      </c>
      <c r="AR72" s="116">
        <v>57043.608171087457</v>
      </c>
      <c r="AS72" s="116">
        <v>74799.251673706618</v>
      </c>
      <c r="AT72" s="116">
        <v>58492.159271904871</v>
      </c>
      <c r="AU72" s="116">
        <v>51552.925492965369</v>
      </c>
      <c r="AV72" s="116">
        <v>55242.466600271895</v>
      </c>
      <c r="AW72" s="116">
        <v>52085.700451359633</v>
      </c>
      <c r="AX72" s="116">
        <v>67824.025351715158</v>
      </c>
      <c r="AY72" s="138">
        <v>69290.385763106577</v>
      </c>
    </row>
    <row r="73" spans="1:51" ht="20" customHeight="1" x14ac:dyDescent="0.2">
      <c r="A73" s="134" t="s">
        <v>409</v>
      </c>
      <c r="B73" s="115" t="s">
        <v>247</v>
      </c>
      <c r="C73" s="116">
        <v>7190.2209653949385</v>
      </c>
      <c r="D73" s="116">
        <v>7263.4971315484772</v>
      </c>
      <c r="E73" s="116">
        <v>7816.6591178418139</v>
      </c>
      <c r="F73" s="116">
        <v>7072.7981669255887</v>
      </c>
      <c r="G73" s="116">
        <v>8188.3196034135963</v>
      </c>
      <c r="H73" s="116">
        <v>7157.7611138583579</v>
      </c>
      <c r="I73" s="116">
        <v>9000.4230670275774</v>
      </c>
      <c r="J73" s="116">
        <v>7648.5746244452193</v>
      </c>
      <c r="K73" s="116">
        <v>8559.5868442301744</v>
      </c>
      <c r="L73" s="116">
        <v>7276.7541138185152</v>
      </c>
      <c r="M73" s="116">
        <v>9855.5508411529172</v>
      </c>
      <c r="N73" s="116">
        <v>8082.5931418366736</v>
      </c>
      <c r="O73" s="116">
        <v>8855.4694734195709</v>
      </c>
      <c r="P73" s="116">
        <v>11415.450301819532</v>
      </c>
      <c r="Q73" s="116">
        <v>9245.1862881141387</v>
      </c>
      <c r="R73" s="116">
        <v>13274.105008146462</v>
      </c>
      <c r="S73" s="116">
        <v>9299.7553529335073</v>
      </c>
      <c r="T73" s="116">
        <v>9803.5998980468612</v>
      </c>
      <c r="U73" s="116">
        <v>11255.293764512411</v>
      </c>
      <c r="V73" s="116">
        <v>12604.426611433817</v>
      </c>
      <c r="W73" s="116">
        <v>11781.426175757999</v>
      </c>
      <c r="X73" s="116">
        <v>16918.425923680901</v>
      </c>
      <c r="Y73" s="116">
        <v>15595.308175226264</v>
      </c>
      <c r="Z73" s="116">
        <v>15602.306122199558</v>
      </c>
      <c r="AA73" s="116">
        <v>13476.986935340929</v>
      </c>
      <c r="AB73" s="116">
        <v>10989.284112309037</v>
      </c>
      <c r="AC73" s="116">
        <v>13487.821100525942</v>
      </c>
      <c r="AD73" s="116">
        <v>13550.819293276125</v>
      </c>
      <c r="AE73" s="116">
        <v>15313.280555862782</v>
      </c>
      <c r="AF73" s="116">
        <v>13867.725300283746</v>
      </c>
      <c r="AG73" s="116">
        <v>12963.224524488338</v>
      </c>
      <c r="AH73" s="116">
        <v>13002.967202416714</v>
      </c>
      <c r="AI73" s="116">
        <v>11837.410604901852</v>
      </c>
      <c r="AJ73" s="116">
        <v>12133.500816368094</v>
      </c>
      <c r="AK73" s="116">
        <v>12464.902014130075</v>
      </c>
      <c r="AL73" s="116">
        <v>12558.669573901478</v>
      </c>
      <c r="AM73" s="116">
        <v>13743.645965755382</v>
      </c>
      <c r="AN73" s="116">
        <v>13950.345114555985</v>
      </c>
      <c r="AO73" s="116">
        <v>14446.46998563829</v>
      </c>
      <c r="AP73" s="116">
        <v>14518.264085625859</v>
      </c>
      <c r="AQ73" s="116">
        <v>15109.405054813977</v>
      </c>
      <c r="AR73" s="116">
        <v>12281.849309751839</v>
      </c>
      <c r="AS73" s="116">
        <v>12496.506183480622</v>
      </c>
      <c r="AT73" s="116">
        <v>13886.249326458099</v>
      </c>
      <c r="AU73" s="116">
        <v>13974.999698370397</v>
      </c>
      <c r="AV73" s="116">
        <v>15901.748783499406</v>
      </c>
      <c r="AW73" s="116">
        <v>32785.54002307645</v>
      </c>
      <c r="AX73" s="116">
        <v>23074.038380185106</v>
      </c>
      <c r="AY73" s="138">
        <v>17925.747579121697</v>
      </c>
    </row>
    <row r="74" spans="1:51" ht="20" customHeight="1" x14ac:dyDescent="0.2">
      <c r="A74" s="120" t="s">
        <v>410</v>
      </c>
      <c r="B74" s="118" t="s">
        <v>820</v>
      </c>
      <c r="C74" s="119">
        <v>351.82961845538262</v>
      </c>
      <c r="D74" s="119">
        <v>196.78836558961393</v>
      </c>
      <c r="E74" s="119">
        <v>518.15059403441751</v>
      </c>
      <c r="F74" s="119">
        <v>797.80153601675431</v>
      </c>
      <c r="G74" s="119">
        <v>191.75625470404023</v>
      </c>
      <c r="H74" s="119">
        <v>498.04522018915975</v>
      </c>
      <c r="I74" s="119">
        <v>227.05388817831147</v>
      </c>
      <c r="J74" s="119">
        <v>1083.1997287232434</v>
      </c>
      <c r="K74" s="119">
        <v>429.47200095807489</v>
      </c>
      <c r="L74" s="119">
        <v>666.12244587415887</v>
      </c>
      <c r="M74" s="119">
        <v>853.28092881471309</v>
      </c>
      <c r="N74" s="119">
        <v>677.6875592684612</v>
      </c>
      <c r="O74" s="119">
        <v>207.9312561246613</v>
      </c>
      <c r="P74" s="119">
        <v>535.9823011810654</v>
      </c>
      <c r="Q74" s="119">
        <v>899.3888515577238</v>
      </c>
      <c r="R74" s="119">
        <v>869.68950705014515</v>
      </c>
      <c r="S74" s="119">
        <v>247.14307341458093</v>
      </c>
      <c r="T74" s="119">
        <v>1027.2906728263538</v>
      </c>
      <c r="U74" s="119">
        <v>1446.4713473993959</v>
      </c>
      <c r="V74" s="119">
        <v>1362.8832286503161</v>
      </c>
      <c r="W74" s="119">
        <v>725.8399675430619</v>
      </c>
      <c r="X74" s="119">
        <v>1282.8056822111575</v>
      </c>
      <c r="Y74" s="119">
        <v>1640.5924098337648</v>
      </c>
      <c r="Z74" s="119">
        <v>706.64826740485171</v>
      </c>
      <c r="AA74" s="119">
        <v>660.60414237943928</v>
      </c>
      <c r="AB74" s="119">
        <v>596.23772828103336</v>
      </c>
      <c r="AC74" s="119">
        <v>1457.116720741599</v>
      </c>
      <c r="AD74" s="119">
        <v>453.01410132968357</v>
      </c>
      <c r="AE74" s="119">
        <v>688.15713227129322</v>
      </c>
      <c r="AF74" s="119">
        <v>1050.5367620053655</v>
      </c>
      <c r="AG74" s="119">
        <v>721.49413196255659</v>
      </c>
      <c r="AH74" s="119">
        <v>266.88202293895222</v>
      </c>
      <c r="AI74" s="119">
        <v>292.08906255727254</v>
      </c>
      <c r="AJ74" s="119">
        <v>816.45913086682515</v>
      </c>
      <c r="AK74" s="119">
        <v>490.69391717198778</v>
      </c>
      <c r="AL74" s="119">
        <v>444.06286077350421</v>
      </c>
      <c r="AM74" s="119">
        <v>228.3913033492903</v>
      </c>
      <c r="AN74" s="119">
        <v>702.32080933130089</v>
      </c>
      <c r="AO74" s="119">
        <v>429.14953098694014</v>
      </c>
      <c r="AP74" s="119">
        <v>336.5893473085265</v>
      </c>
      <c r="AQ74" s="119">
        <v>149.78379040026635</v>
      </c>
      <c r="AR74" s="119">
        <v>212.52233800522419</v>
      </c>
      <c r="AS74" s="119">
        <v>-2.8808899710242031E-13</v>
      </c>
      <c r="AT74" s="119">
        <v>110.59851888371279</v>
      </c>
      <c r="AU74" s="119">
        <v>-7.9825035470548755E-14</v>
      </c>
      <c r="AV74" s="119">
        <v>6.0618177144533547E-14</v>
      </c>
      <c r="AW74" s="119">
        <v>1.3256062914024369E-13</v>
      </c>
      <c r="AX74" s="119">
        <v>1047.8066680734287</v>
      </c>
      <c r="AY74" s="140" t="s">
        <v>826</v>
      </c>
    </row>
    <row r="75" spans="1:51" ht="20" customHeight="1" x14ac:dyDescent="0.2">
      <c r="A75" s="120" t="s">
        <v>411</v>
      </c>
      <c r="B75" s="118" t="s">
        <v>393</v>
      </c>
      <c r="C75" s="119">
        <v>6838.3913469395557</v>
      </c>
      <c r="D75" s="119">
        <v>7066.7087659588633</v>
      </c>
      <c r="E75" s="119">
        <v>7298.5085238073962</v>
      </c>
      <c r="F75" s="119">
        <v>6274.996630908834</v>
      </c>
      <c r="G75" s="119">
        <v>7996.5633487095556</v>
      </c>
      <c r="H75" s="119">
        <v>6659.7158936691985</v>
      </c>
      <c r="I75" s="119">
        <v>8773.3691788492652</v>
      </c>
      <c r="J75" s="119">
        <v>6565.3748957219759</v>
      </c>
      <c r="K75" s="119">
        <v>8130.1148432720993</v>
      </c>
      <c r="L75" s="119">
        <v>6610.6316679443562</v>
      </c>
      <c r="M75" s="119">
        <v>9002.2699123382044</v>
      </c>
      <c r="N75" s="119">
        <v>7404.9055825682126</v>
      </c>
      <c r="O75" s="119">
        <v>8647.5382172949103</v>
      </c>
      <c r="P75" s="119">
        <v>10879.468000638466</v>
      </c>
      <c r="Q75" s="119">
        <v>8345.7974365564151</v>
      </c>
      <c r="R75" s="119">
        <v>12404.415501096317</v>
      </c>
      <c r="S75" s="119">
        <v>9052.6122795189258</v>
      </c>
      <c r="T75" s="119">
        <v>8776.3092252205079</v>
      </c>
      <c r="U75" s="119">
        <v>9808.822417113015</v>
      </c>
      <c r="V75" s="119">
        <v>11241.5433827835</v>
      </c>
      <c r="W75" s="119">
        <v>11055.586208214936</v>
      </c>
      <c r="X75" s="119">
        <v>15635.620241469744</v>
      </c>
      <c r="Y75" s="119">
        <v>13954.715765392499</v>
      </c>
      <c r="Z75" s="119">
        <v>14895.657854794707</v>
      </c>
      <c r="AA75" s="119">
        <v>12816.382792961489</v>
      </c>
      <c r="AB75" s="119">
        <v>10393.046384028003</v>
      </c>
      <c r="AC75" s="119">
        <v>12030.704379784343</v>
      </c>
      <c r="AD75" s="119">
        <v>13097.805191946441</v>
      </c>
      <c r="AE75" s="119">
        <v>14625.123423591489</v>
      </c>
      <c r="AF75" s="119">
        <v>12817.18853827838</v>
      </c>
      <c r="AG75" s="119">
        <v>12241.730392525782</v>
      </c>
      <c r="AH75" s="119">
        <v>12736.085179477761</v>
      </c>
      <c r="AI75" s="119">
        <v>11545.32154234458</v>
      </c>
      <c r="AJ75" s="119">
        <v>11317.041685501268</v>
      </c>
      <c r="AK75" s="119">
        <v>11974.208096958087</v>
      </c>
      <c r="AL75" s="119">
        <v>12114.606713127974</v>
      </c>
      <c r="AM75" s="119">
        <v>13515.254662406092</v>
      </c>
      <c r="AN75" s="119">
        <v>13248.024305224684</v>
      </c>
      <c r="AO75" s="119">
        <v>14017.32045465135</v>
      </c>
      <c r="AP75" s="119">
        <v>14181.674738317332</v>
      </c>
      <c r="AQ75" s="119">
        <v>14959.62126441371</v>
      </c>
      <c r="AR75" s="119">
        <v>12069.326971746614</v>
      </c>
      <c r="AS75" s="119">
        <v>12496.506183480622</v>
      </c>
      <c r="AT75" s="119">
        <v>13775.650807574386</v>
      </c>
      <c r="AU75" s="119">
        <v>13974.999698370397</v>
      </c>
      <c r="AV75" s="119">
        <v>15901.748783499406</v>
      </c>
      <c r="AW75" s="119">
        <v>32785.54002307645</v>
      </c>
      <c r="AX75" s="119">
        <v>22026.231712111676</v>
      </c>
      <c r="AY75" s="140">
        <v>17925.747579121697</v>
      </c>
    </row>
    <row r="76" spans="1:51" ht="20" customHeight="1" x14ac:dyDescent="0.2">
      <c r="A76" s="18" t="s">
        <v>412</v>
      </c>
      <c r="B76" s="19" t="s">
        <v>821</v>
      </c>
      <c r="C76" s="20">
        <v>111528.2442202544</v>
      </c>
      <c r="D76" s="20">
        <v>113994.21666357177</v>
      </c>
      <c r="E76" s="20">
        <v>116269.55762155091</v>
      </c>
      <c r="F76" s="20">
        <v>130619.16762797452</v>
      </c>
      <c r="G76" s="20">
        <v>118993.10794220646</v>
      </c>
      <c r="H76" s="20">
        <v>120852.32244340138</v>
      </c>
      <c r="I76" s="20">
        <v>121194.53494629286</v>
      </c>
      <c r="J76" s="20">
        <v>144171.21172489077</v>
      </c>
      <c r="K76" s="20">
        <v>134707.26671845085</v>
      </c>
      <c r="L76" s="20">
        <v>136327.50364691918</v>
      </c>
      <c r="M76" s="20">
        <v>143151.1220953672</v>
      </c>
      <c r="N76" s="20">
        <v>155766.88924102992</v>
      </c>
      <c r="O76" s="20">
        <v>150161.550345875</v>
      </c>
      <c r="P76" s="20">
        <v>153246.55683600772</v>
      </c>
      <c r="Q76" s="20">
        <v>158752.8796818979</v>
      </c>
      <c r="R76" s="20">
        <v>182237.40518377881</v>
      </c>
      <c r="S76" s="20">
        <v>173187.70897040985</v>
      </c>
      <c r="T76" s="20">
        <v>171812.1397480111</v>
      </c>
      <c r="U76" s="20">
        <v>180838.26986442372</v>
      </c>
      <c r="V76" s="20">
        <v>189096.83954588673</v>
      </c>
      <c r="W76" s="20">
        <v>172169.26865663196</v>
      </c>
      <c r="X76" s="20">
        <v>178608.1025229636</v>
      </c>
      <c r="Y76" s="20">
        <v>179995.85813005664</v>
      </c>
      <c r="Z76" s="20">
        <v>205939.73973979402</v>
      </c>
      <c r="AA76" s="20">
        <v>183390.55319782303</v>
      </c>
      <c r="AB76" s="20">
        <v>186006.89764894516</v>
      </c>
      <c r="AC76" s="20">
        <v>177775.45306179376</v>
      </c>
      <c r="AD76" s="20">
        <v>212078.94695812996</v>
      </c>
      <c r="AE76" s="20">
        <v>186127.89420917601</v>
      </c>
      <c r="AF76" s="20">
        <v>191245.06952617993</v>
      </c>
      <c r="AG76" s="20">
        <v>193642.71221479817</v>
      </c>
      <c r="AH76" s="20">
        <v>224662.95940577451</v>
      </c>
      <c r="AI76" s="20">
        <v>198703.53315777873</v>
      </c>
      <c r="AJ76" s="20">
        <v>205132.13974328898</v>
      </c>
      <c r="AK76" s="20">
        <v>207977.7786590347</v>
      </c>
      <c r="AL76" s="20">
        <v>238673.93428837543</v>
      </c>
      <c r="AM76" s="20">
        <v>211948.24989101541</v>
      </c>
      <c r="AN76" s="20">
        <v>221298.41497078296</v>
      </c>
      <c r="AO76" s="20">
        <v>214097.695077999</v>
      </c>
      <c r="AP76" s="20">
        <v>243116.93843457499</v>
      </c>
      <c r="AQ76" s="20">
        <v>209657.20389850475</v>
      </c>
      <c r="AR76" s="20">
        <v>199663.40231088141</v>
      </c>
      <c r="AS76" s="20">
        <v>211294.09525547552</v>
      </c>
      <c r="AT76" s="20">
        <v>267599.79027426161</v>
      </c>
      <c r="AU76" s="20">
        <v>225705.7468302307</v>
      </c>
      <c r="AV76" s="20">
        <v>238705.9030782257</v>
      </c>
      <c r="AW76" s="20">
        <v>252469.19529231661</v>
      </c>
      <c r="AX76" s="20">
        <v>320359.55635986209</v>
      </c>
      <c r="AY76" s="88">
        <v>252756.79976640473</v>
      </c>
    </row>
    <row r="77" spans="1:51" ht="20" customHeight="1" x14ac:dyDescent="0.2">
      <c r="A77" s="134" t="s">
        <v>413</v>
      </c>
      <c r="B77" s="115" t="s">
        <v>725</v>
      </c>
      <c r="C77" s="116">
        <v>105041.0293568168</v>
      </c>
      <c r="D77" s="116">
        <v>104177.17305220559</v>
      </c>
      <c r="E77" s="116">
        <v>105058.13049716796</v>
      </c>
      <c r="F77" s="116">
        <v>118073.6856130668</v>
      </c>
      <c r="G77" s="116">
        <v>114412.34745047041</v>
      </c>
      <c r="H77" s="116">
        <v>113967.64924029667</v>
      </c>
      <c r="I77" s="116">
        <v>113880.03215556841</v>
      </c>
      <c r="J77" s="116">
        <v>133291.48671685599</v>
      </c>
      <c r="K77" s="116">
        <v>129633.4045373547</v>
      </c>
      <c r="L77" s="116">
        <v>129103.77110733269</v>
      </c>
      <c r="M77" s="116">
        <v>134902.97221813424</v>
      </c>
      <c r="N77" s="116">
        <v>143934.95832210057</v>
      </c>
      <c r="O77" s="116">
        <v>144284.54211225634</v>
      </c>
      <c r="P77" s="116">
        <v>142618.14922143999</v>
      </c>
      <c r="Q77" s="116">
        <v>146728.87590701634</v>
      </c>
      <c r="R77" s="116">
        <v>165304.3282861968</v>
      </c>
      <c r="S77" s="116">
        <v>162533.23108655331</v>
      </c>
      <c r="T77" s="116">
        <v>157105.7433142509</v>
      </c>
      <c r="U77" s="116">
        <v>164650.07378999508</v>
      </c>
      <c r="V77" s="116">
        <v>173063.07119200216</v>
      </c>
      <c r="W77" s="116">
        <v>166421.87467520943</v>
      </c>
      <c r="X77" s="116">
        <v>170478.52048826113</v>
      </c>
      <c r="Y77" s="116">
        <v>171441.14935259338</v>
      </c>
      <c r="Z77" s="116">
        <v>193986.77792384228</v>
      </c>
      <c r="AA77" s="116">
        <v>177782.07144836537</v>
      </c>
      <c r="AB77" s="116">
        <v>178333.11595875653</v>
      </c>
      <c r="AC77" s="116">
        <v>169969.86567676853</v>
      </c>
      <c r="AD77" s="116">
        <v>203233.61769277148</v>
      </c>
      <c r="AE77" s="116">
        <v>180634.61785702864</v>
      </c>
      <c r="AF77" s="116">
        <v>184838.90084635414</v>
      </c>
      <c r="AG77" s="116">
        <v>185717.20357700426</v>
      </c>
      <c r="AH77" s="116">
        <v>213985.66124324157</v>
      </c>
      <c r="AI77" s="116">
        <v>192904.17451150954</v>
      </c>
      <c r="AJ77" s="116">
        <v>196837.19343941304</v>
      </c>
      <c r="AK77" s="116">
        <v>198799.54151911073</v>
      </c>
      <c r="AL77" s="116">
        <v>226866.92258566455</v>
      </c>
      <c r="AM77" s="116">
        <v>207738.35201033583</v>
      </c>
      <c r="AN77" s="116">
        <v>215281.85536143876</v>
      </c>
      <c r="AO77" s="116">
        <v>207448.93661741074</v>
      </c>
      <c r="AP77" s="116">
        <v>234572.89407768703</v>
      </c>
      <c r="AQ77" s="116">
        <v>204549.97684736204</v>
      </c>
      <c r="AR77" s="116">
        <v>193007.4218590557</v>
      </c>
      <c r="AS77" s="116">
        <v>204820.845382959</v>
      </c>
      <c r="AT77" s="116">
        <v>257071.22279233654</v>
      </c>
      <c r="AU77" s="116">
        <v>219916.39431944434</v>
      </c>
      <c r="AV77" s="116">
        <v>230972.0492239875</v>
      </c>
      <c r="AW77" s="116">
        <v>240194.15861908902</v>
      </c>
      <c r="AX77" s="116">
        <v>301024.72560042277</v>
      </c>
      <c r="AY77" s="138">
        <v>239273.99777922613</v>
      </c>
    </row>
    <row r="78" spans="1:51" ht="20" customHeight="1" x14ac:dyDescent="0.2">
      <c r="A78" s="122" t="s">
        <v>415</v>
      </c>
      <c r="B78" s="121" t="s">
        <v>244</v>
      </c>
      <c r="C78" s="117">
        <v>40101.742004416519</v>
      </c>
      <c r="D78" s="117">
        <v>39852.944449878349</v>
      </c>
      <c r="E78" s="117">
        <v>38359.830625079485</v>
      </c>
      <c r="F78" s="117">
        <v>47690.077029284948</v>
      </c>
      <c r="G78" s="117">
        <v>45260.108612216965</v>
      </c>
      <c r="H78" s="117">
        <v>44383.351560292736</v>
      </c>
      <c r="I78" s="117">
        <v>45287.789593406465</v>
      </c>
      <c r="J78" s="117">
        <v>50861.835677223848</v>
      </c>
      <c r="K78" s="117">
        <v>51372.746201361871</v>
      </c>
      <c r="L78" s="117">
        <v>49968.612116600067</v>
      </c>
      <c r="M78" s="117">
        <v>51784.655935204377</v>
      </c>
      <c r="N78" s="117">
        <v>57343.013574931683</v>
      </c>
      <c r="O78" s="117">
        <v>57334.299264051951</v>
      </c>
      <c r="P78" s="117">
        <v>56138.580680669271</v>
      </c>
      <c r="Q78" s="117">
        <v>58217.677839672411</v>
      </c>
      <c r="R78" s="117">
        <v>66855.242838446371</v>
      </c>
      <c r="S78" s="117">
        <v>65310.134529817697</v>
      </c>
      <c r="T78" s="117">
        <v>63731.980955609048</v>
      </c>
      <c r="U78" s="117">
        <v>65683.63353893641</v>
      </c>
      <c r="V78" s="117">
        <v>70628.853615016866</v>
      </c>
      <c r="W78" s="117">
        <v>65312.571916064917</v>
      </c>
      <c r="X78" s="117">
        <v>69259.806874019618</v>
      </c>
      <c r="Y78" s="117">
        <v>67555.829974943204</v>
      </c>
      <c r="Z78" s="117">
        <v>82318.929930462313</v>
      </c>
      <c r="AA78" s="117">
        <v>68018.815934388971</v>
      </c>
      <c r="AB78" s="117">
        <v>72952.685179351116</v>
      </c>
      <c r="AC78" s="117">
        <v>68388.478604121294</v>
      </c>
      <c r="AD78" s="117">
        <v>87177.444321918621</v>
      </c>
      <c r="AE78" s="117">
        <v>71296.243213040667</v>
      </c>
      <c r="AF78" s="117">
        <v>75042.369393697751</v>
      </c>
      <c r="AG78" s="117">
        <v>74268.388772684149</v>
      </c>
      <c r="AH78" s="117">
        <v>90937.661403457416</v>
      </c>
      <c r="AI78" s="117">
        <v>77318.984890573483</v>
      </c>
      <c r="AJ78" s="117">
        <v>78094.712926734792</v>
      </c>
      <c r="AK78" s="117">
        <v>77955.52094347158</v>
      </c>
      <c r="AL78" s="117">
        <v>91632.547747630117</v>
      </c>
      <c r="AM78" s="117">
        <v>81685.961734539116</v>
      </c>
      <c r="AN78" s="117">
        <v>82498.777838656024</v>
      </c>
      <c r="AO78" s="117">
        <v>82370.67193326808</v>
      </c>
      <c r="AP78" s="117">
        <v>96846.137423876819</v>
      </c>
      <c r="AQ78" s="117">
        <v>76045.751685360912</v>
      </c>
      <c r="AR78" s="117">
        <v>76975.270944851276</v>
      </c>
      <c r="AS78" s="117">
        <v>82344.902991867493</v>
      </c>
      <c r="AT78" s="117">
        <v>104399.84638184034</v>
      </c>
      <c r="AU78" s="117">
        <v>81126.575650512052</v>
      </c>
      <c r="AV78" s="117">
        <v>86303.123682984311</v>
      </c>
      <c r="AW78" s="117">
        <v>88604.866771452624</v>
      </c>
      <c r="AX78" s="117">
        <v>115678.5093956784</v>
      </c>
      <c r="AY78" s="139">
        <v>86065.602611575086</v>
      </c>
    </row>
    <row r="79" spans="1:51" ht="20" customHeight="1" x14ac:dyDescent="0.2">
      <c r="A79" s="122" t="s">
        <v>416</v>
      </c>
      <c r="B79" s="121" t="s">
        <v>245</v>
      </c>
      <c r="C79" s="117">
        <v>15089.311625372011</v>
      </c>
      <c r="D79" s="117">
        <v>15529.97326608909</v>
      </c>
      <c r="E79" s="117">
        <v>17019.440054718689</v>
      </c>
      <c r="F79" s="117">
        <v>17079.899234352975</v>
      </c>
      <c r="G79" s="117">
        <v>14879.531735260322</v>
      </c>
      <c r="H79" s="117">
        <v>15993.049148410251</v>
      </c>
      <c r="I79" s="117">
        <v>17434.723444410029</v>
      </c>
      <c r="J79" s="117">
        <v>20719.648828959394</v>
      </c>
      <c r="K79" s="117">
        <v>17515.470077814283</v>
      </c>
      <c r="L79" s="117">
        <v>18927.75253646887</v>
      </c>
      <c r="M79" s="117">
        <v>20062.9165874354</v>
      </c>
      <c r="N79" s="117">
        <v>22473.67634768779</v>
      </c>
      <c r="O79" s="117">
        <v>19314.22321671357</v>
      </c>
      <c r="P79" s="117">
        <v>22162.024907171828</v>
      </c>
      <c r="Q79" s="117">
        <v>22944.253870856421</v>
      </c>
      <c r="R79" s="117">
        <v>25141.924863138149</v>
      </c>
      <c r="S79" s="117">
        <v>22254.88292361228</v>
      </c>
      <c r="T79" s="117">
        <v>24103.506549103076</v>
      </c>
      <c r="U79" s="117">
        <v>25403.426001417058</v>
      </c>
      <c r="V79" s="117">
        <v>24949.149054647569</v>
      </c>
      <c r="W79" s="117">
        <v>18142.442048538418</v>
      </c>
      <c r="X79" s="117">
        <v>22097.306361063031</v>
      </c>
      <c r="Y79" s="117">
        <v>23511.594457720839</v>
      </c>
      <c r="Z79" s="117">
        <v>26249.49613574773</v>
      </c>
      <c r="AA79" s="117">
        <v>19023.361885110557</v>
      </c>
      <c r="AB79" s="117">
        <v>24348.802890690265</v>
      </c>
      <c r="AC79" s="117">
        <v>23687.545345639293</v>
      </c>
      <c r="AD79" s="117">
        <v>29039.660846879851</v>
      </c>
      <c r="AE79" s="117">
        <v>20104.105483372085</v>
      </c>
      <c r="AF79" s="117">
        <v>25050.742102300446</v>
      </c>
      <c r="AG79" s="117">
        <v>25103.053065300941</v>
      </c>
      <c r="AH79" s="117">
        <v>30995.863947276528</v>
      </c>
      <c r="AI79" s="117">
        <v>23425.56002489218</v>
      </c>
      <c r="AJ79" s="117">
        <v>26704.297189857476</v>
      </c>
      <c r="AK79" s="117">
        <v>27931.339176421174</v>
      </c>
      <c r="AL79" s="117">
        <v>31254.543071219174</v>
      </c>
      <c r="AM79" s="117">
        <v>24594.556109531171</v>
      </c>
      <c r="AN79" s="117">
        <v>28036.910746366179</v>
      </c>
      <c r="AO79" s="117">
        <v>29325.185304379876</v>
      </c>
      <c r="AP79" s="117">
        <v>32814.22567597279</v>
      </c>
      <c r="AQ79" s="117">
        <v>25187.540294161932</v>
      </c>
      <c r="AR79" s="117">
        <v>27197.244899800051</v>
      </c>
      <c r="AS79" s="117">
        <v>28172.271303214653</v>
      </c>
      <c r="AT79" s="117">
        <v>34935.00744392335</v>
      </c>
      <c r="AU79" s="117">
        <v>26866.632763468446</v>
      </c>
      <c r="AV79" s="117">
        <v>34135.33956125901</v>
      </c>
      <c r="AW79" s="117">
        <v>34929.043540770675</v>
      </c>
      <c r="AX79" s="117">
        <v>46119.486279432909</v>
      </c>
      <c r="AY79" s="139">
        <v>30443.200820160688</v>
      </c>
    </row>
    <row r="80" spans="1:51" ht="20" customHeight="1" x14ac:dyDescent="0.2">
      <c r="A80" s="122" t="s">
        <v>417</v>
      </c>
      <c r="B80" s="121" t="s">
        <v>822</v>
      </c>
      <c r="C80" s="117">
        <v>5024.6369751376287</v>
      </c>
      <c r="D80" s="117">
        <v>6096.6437643359441</v>
      </c>
      <c r="E80" s="117">
        <v>6016.8233272258549</v>
      </c>
      <c r="F80" s="117">
        <v>5180.8013232586281</v>
      </c>
      <c r="G80" s="117">
        <v>6265.2148336419232</v>
      </c>
      <c r="H80" s="117">
        <v>6124.0743521192426</v>
      </c>
      <c r="I80" s="117">
        <v>5640.5324374553138</v>
      </c>
      <c r="J80" s="117">
        <v>6308.5330438999754</v>
      </c>
      <c r="K80" s="117">
        <v>5258.967421150639</v>
      </c>
      <c r="L80" s="117">
        <v>6230.7402252962365</v>
      </c>
      <c r="M80" s="117">
        <v>7485.2377393297756</v>
      </c>
      <c r="N80" s="117">
        <v>6890.9574540974236</v>
      </c>
      <c r="O80" s="117">
        <v>6576.4612728058664</v>
      </c>
      <c r="P80" s="117">
        <v>7195.3217838986047</v>
      </c>
      <c r="Q80" s="117">
        <v>7931.9121851760156</v>
      </c>
      <c r="R80" s="117">
        <v>7059.0406898439714</v>
      </c>
      <c r="S80" s="117">
        <v>7432.217674872988</v>
      </c>
      <c r="T80" s="117">
        <v>5565.4881113605989</v>
      </c>
      <c r="U80" s="117">
        <v>2338.1379605579505</v>
      </c>
      <c r="V80" s="117">
        <v>7723.4776476073866</v>
      </c>
      <c r="W80" s="117">
        <v>10024.220219258135</v>
      </c>
      <c r="X80" s="117">
        <v>8508.4773696446427</v>
      </c>
      <c r="Y80" s="117">
        <v>9751.6527325897423</v>
      </c>
      <c r="Z80" s="117">
        <v>8109.2030921835949</v>
      </c>
      <c r="AA80" s="117">
        <v>7272.4185530844516</v>
      </c>
      <c r="AB80" s="117">
        <v>2804.0600996298654</v>
      </c>
      <c r="AC80" s="117">
        <v>3723.8069095345199</v>
      </c>
      <c r="AD80" s="117">
        <v>3914.5551040605365</v>
      </c>
      <c r="AE80" s="117">
        <v>4860.743019911597</v>
      </c>
      <c r="AF80" s="117">
        <v>4854.839282974659</v>
      </c>
      <c r="AG80" s="117">
        <v>5898.969130493002</v>
      </c>
      <c r="AH80" s="117">
        <v>4143.6508981392863</v>
      </c>
      <c r="AI80" s="117">
        <v>5534.1894989835992</v>
      </c>
      <c r="AJ80" s="117">
        <v>5215.9656800143594</v>
      </c>
      <c r="AK80" s="117">
        <v>5537.3649346065731</v>
      </c>
      <c r="AL80" s="117">
        <v>4837.5958502858066</v>
      </c>
      <c r="AM80" s="117">
        <v>5769.8381767274877</v>
      </c>
      <c r="AN80" s="117">
        <v>5484.4293936385666</v>
      </c>
      <c r="AO80" s="117">
        <v>5132.392003962319</v>
      </c>
      <c r="AP80" s="117">
        <v>5348.3051380938896</v>
      </c>
      <c r="AQ80" s="117">
        <v>2932.1006721707354</v>
      </c>
      <c r="AR80" s="117">
        <v>1446.2105203378237</v>
      </c>
      <c r="AS80" s="117">
        <v>347.26545518875872</v>
      </c>
      <c r="AT80" s="117">
        <v>855.64014813400468</v>
      </c>
      <c r="AU80" s="117">
        <v>3598.5839372396067</v>
      </c>
      <c r="AV80" s="117">
        <v>4845.4757517139178</v>
      </c>
      <c r="AW80" s="117">
        <v>2908.2484940916388</v>
      </c>
      <c r="AX80" s="117">
        <v>4795.9614271655646</v>
      </c>
      <c r="AY80" s="139" t="s">
        <v>826</v>
      </c>
    </row>
    <row r="81" spans="1:51" ht="20" customHeight="1" x14ac:dyDescent="0.2">
      <c r="A81" s="122" t="s">
        <v>418</v>
      </c>
      <c r="B81" s="121" t="s">
        <v>248</v>
      </c>
      <c r="C81" s="117">
        <v>130.81468802818088</v>
      </c>
      <c r="D81" s="117">
        <v>102.16975439931366</v>
      </c>
      <c r="E81" s="117">
        <v>85.993538213707836</v>
      </c>
      <c r="F81" s="117">
        <v>88.336320312824228</v>
      </c>
      <c r="G81" s="117">
        <v>128.72432429901673</v>
      </c>
      <c r="H81" s="117">
        <v>92.979502601432259</v>
      </c>
      <c r="I81" s="117">
        <v>64.015133400183771</v>
      </c>
      <c r="J81" s="117">
        <v>132.02788693936728</v>
      </c>
      <c r="K81" s="117">
        <v>36.693469590351491</v>
      </c>
      <c r="L81" s="117">
        <v>71.575236821950043</v>
      </c>
      <c r="M81" s="117">
        <v>103.17829417995223</v>
      </c>
      <c r="N81" s="117">
        <v>231.87138147774616</v>
      </c>
      <c r="O81" s="117">
        <v>95.358481185548257</v>
      </c>
      <c r="P81" s="117">
        <v>258.113746566099</v>
      </c>
      <c r="Q81" s="117">
        <v>146.00432691081201</v>
      </c>
      <c r="R81" s="117">
        <v>162.6325348875408</v>
      </c>
      <c r="S81" s="117">
        <v>211.13149064970193</v>
      </c>
      <c r="T81" s="117">
        <v>136.40252547902566</v>
      </c>
      <c r="U81" s="117">
        <v>127.68645085460268</v>
      </c>
      <c r="V81" s="117">
        <v>141.72461075666965</v>
      </c>
      <c r="W81" s="117">
        <v>207.9743084515178</v>
      </c>
      <c r="X81" s="117">
        <v>142.77997757777848</v>
      </c>
      <c r="Y81" s="117">
        <v>127.05198029828665</v>
      </c>
      <c r="Z81" s="117">
        <v>158.96288123241717</v>
      </c>
      <c r="AA81" s="117">
        <v>200.85065365623618</v>
      </c>
      <c r="AB81" s="117">
        <v>203.59865809163875</v>
      </c>
      <c r="AC81" s="117">
        <v>170.13651375581256</v>
      </c>
      <c r="AD81" s="117">
        <v>883.7050747563128</v>
      </c>
      <c r="AE81" s="117">
        <v>330.78452029943554</v>
      </c>
      <c r="AF81" s="117">
        <v>435.34764025108552</v>
      </c>
      <c r="AG81" s="117">
        <v>428.69164502420017</v>
      </c>
      <c r="AH81" s="117">
        <v>503.11151623527871</v>
      </c>
      <c r="AI81" s="117">
        <v>377.72996716837019</v>
      </c>
      <c r="AJ81" s="117">
        <v>379.47092492733913</v>
      </c>
      <c r="AK81" s="117">
        <v>323.99980216973665</v>
      </c>
      <c r="AL81" s="117">
        <v>545.65605887455399</v>
      </c>
      <c r="AM81" s="117">
        <v>346.28729284415908</v>
      </c>
      <c r="AN81" s="117">
        <v>347.88333128884165</v>
      </c>
      <c r="AO81" s="117">
        <v>297.0296882094882</v>
      </c>
      <c r="AP81" s="117">
        <v>500.23502468751116</v>
      </c>
      <c r="AQ81" s="117">
        <v>312.37785930393068</v>
      </c>
      <c r="AR81" s="117">
        <v>187.23408805679404</v>
      </c>
      <c r="AS81" s="117">
        <v>255.45328415039498</v>
      </c>
      <c r="AT81" s="117">
        <v>379.49408268888033</v>
      </c>
      <c r="AU81" s="117">
        <v>323.56294854796027</v>
      </c>
      <c r="AV81" s="117">
        <v>324.76367338751339</v>
      </c>
      <c r="AW81" s="117">
        <v>200.95489995748619</v>
      </c>
      <c r="AX81" s="117">
        <v>276.63393442562699</v>
      </c>
      <c r="AY81" s="139">
        <v>325.11554416004174</v>
      </c>
    </row>
    <row r="82" spans="1:51" ht="20" customHeight="1" x14ac:dyDescent="0.2">
      <c r="A82" s="122" t="s">
        <v>419</v>
      </c>
      <c r="B82" s="121" t="s">
        <v>243</v>
      </c>
      <c r="C82" s="117">
        <v>25597.585006655296</v>
      </c>
      <c r="D82" s="117">
        <v>20159.125124288556</v>
      </c>
      <c r="E82" s="117">
        <v>21930.975843089403</v>
      </c>
      <c r="F82" s="117">
        <v>20799.414920404157</v>
      </c>
      <c r="G82" s="117">
        <v>27663.58650936294</v>
      </c>
      <c r="H82" s="117">
        <v>23079.067742941217</v>
      </c>
      <c r="I82" s="117">
        <v>20946.905827090657</v>
      </c>
      <c r="J82" s="117">
        <v>23748.261344402683</v>
      </c>
      <c r="K82" s="117">
        <v>32656.296574506156</v>
      </c>
      <c r="L82" s="117">
        <v>25319.53031191945</v>
      </c>
      <c r="M82" s="117">
        <v>25834.30119183816</v>
      </c>
      <c r="N82" s="117">
        <v>22986.247386015024</v>
      </c>
      <c r="O82" s="117">
        <v>34091.951340902648</v>
      </c>
      <c r="P82" s="117">
        <v>24881.784991496199</v>
      </c>
      <c r="Q82" s="117">
        <v>25961.686686292971</v>
      </c>
      <c r="R82" s="117">
        <v>29983.522596275703</v>
      </c>
      <c r="S82" s="117">
        <v>33267.671742496284</v>
      </c>
      <c r="T82" s="117">
        <v>28332.866515746449</v>
      </c>
      <c r="U82" s="117">
        <v>33116.670644291102</v>
      </c>
      <c r="V82" s="117">
        <v>32164.852026646164</v>
      </c>
      <c r="W82" s="117">
        <v>38009.87446428019</v>
      </c>
      <c r="X82" s="117">
        <v>29558.601272394611</v>
      </c>
      <c r="Y82" s="117">
        <v>29312.829132355488</v>
      </c>
      <c r="Z82" s="117">
        <v>32604.761626399712</v>
      </c>
      <c r="AA82" s="117">
        <v>42938.821199922306</v>
      </c>
      <c r="AB82" s="117">
        <v>33627.035074543877</v>
      </c>
      <c r="AC82" s="117">
        <v>31895.86767827774</v>
      </c>
      <c r="AD82" s="117">
        <v>27337.198239348614</v>
      </c>
      <c r="AE82" s="117">
        <v>41862.340536587581</v>
      </c>
      <c r="AF82" s="117">
        <v>33193.238161530506</v>
      </c>
      <c r="AG82" s="117">
        <v>33480.033294755129</v>
      </c>
      <c r="AH82" s="117">
        <v>33044.192480466838</v>
      </c>
      <c r="AI82" s="117">
        <v>41141.76773442539</v>
      </c>
      <c r="AJ82" s="117">
        <v>35716.342034019217</v>
      </c>
      <c r="AK82" s="117">
        <v>36102.994556429156</v>
      </c>
      <c r="AL82" s="117">
        <v>39014.528054293703</v>
      </c>
      <c r="AM82" s="117">
        <v>46767.442743382264</v>
      </c>
      <c r="AN82" s="117">
        <v>44308.275227452861</v>
      </c>
      <c r="AO82" s="117">
        <v>35477.419837421985</v>
      </c>
      <c r="AP82" s="117">
        <v>34922.183618582902</v>
      </c>
      <c r="AQ82" s="117">
        <v>49016.136135787398</v>
      </c>
      <c r="AR82" s="117">
        <v>33260.053173001856</v>
      </c>
      <c r="AS82" s="117">
        <v>40679.889177920319</v>
      </c>
      <c r="AT82" s="117">
        <v>47974.105986640447</v>
      </c>
      <c r="AU82" s="117">
        <v>53529.545259805884</v>
      </c>
      <c r="AV82" s="117">
        <v>47959.260353172656</v>
      </c>
      <c r="AW82" s="117">
        <v>52552.917550266029</v>
      </c>
      <c r="AX82" s="117">
        <v>60027.048854310073</v>
      </c>
      <c r="AY82" s="139">
        <v>62227.375987804386</v>
      </c>
    </row>
    <row r="83" spans="1:51" ht="20" customHeight="1" x14ac:dyDescent="0.2">
      <c r="A83" s="122" t="s">
        <v>420</v>
      </c>
      <c r="B83" s="121" t="s">
        <v>578</v>
      </c>
      <c r="C83" s="117">
        <v>17623.421428563677</v>
      </c>
      <c r="D83" s="117">
        <v>16219.11386908072</v>
      </c>
      <c r="E83" s="117">
        <v>15913.528970173891</v>
      </c>
      <c r="F83" s="117">
        <v>20877.187326116855</v>
      </c>
      <c r="G83" s="117">
        <v>18869.70461224726</v>
      </c>
      <c r="H83" s="117">
        <v>18873.380575837913</v>
      </c>
      <c r="I83" s="117">
        <v>18782.049945119536</v>
      </c>
      <c r="J83" s="117">
        <v>22950.762580985291</v>
      </c>
      <c r="K83" s="117">
        <v>21224.819065048392</v>
      </c>
      <c r="L83" s="117">
        <v>22423.545454507672</v>
      </c>
      <c r="M83" s="117">
        <v>22792.2868359977</v>
      </c>
      <c r="N83" s="117">
        <v>25495.802368744295</v>
      </c>
      <c r="O83" s="117">
        <v>23678.198096759137</v>
      </c>
      <c r="P83" s="117">
        <v>24082.866935736387</v>
      </c>
      <c r="Q83" s="117">
        <v>23769.511881841674</v>
      </c>
      <c r="R83" s="117">
        <v>29505.031979212799</v>
      </c>
      <c r="S83" s="117">
        <v>29149.464688020547</v>
      </c>
      <c r="T83" s="117">
        <v>27823.231761093299</v>
      </c>
      <c r="U83" s="117">
        <v>29626.827861446785</v>
      </c>
      <c r="V83" s="117">
        <v>29956.346869629346</v>
      </c>
      <c r="W83" s="117">
        <v>29542.676700002929</v>
      </c>
      <c r="X83" s="117">
        <v>31791.888066511103</v>
      </c>
      <c r="Y83" s="117">
        <v>32201.793893534646</v>
      </c>
      <c r="Z83" s="117">
        <v>35461.924873451309</v>
      </c>
      <c r="AA83" s="117">
        <v>34824.330148928733</v>
      </c>
      <c r="AB83" s="117">
        <v>34740.093922857639</v>
      </c>
      <c r="AC83" s="117">
        <v>33167.918705666481</v>
      </c>
      <c r="AD83" s="117">
        <v>41806.842162347188</v>
      </c>
      <c r="AE83" s="117">
        <v>38208.468117391596</v>
      </c>
      <c r="AF83" s="117">
        <v>34955.38606644707</v>
      </c>
      <c r="AG83" s="117">
        <v>37683.378636313748</v>
      </c>
      <c r="AH83" s="117">
        <v>44660.687266637571</v>
      </c>
      <c r="AI83" s="117">
        <v>40973.892582656939</v>
      </c>
      <c r="AJ83" s="117">
        <v>40578.385678058505</v>
      </c>
      <c r="AK83" s="117">
        <v>41018.238912652072</v>
      </c>
      <c r="AL83" s="117">
        <v>48308.775153562507</v>
      </c>
      <c r="AM83" s="117">
        <v>44139.648814448083</v>
      </c>
      <c r="AN83" s="117">
        <v>43714.47609116762</v>
      </c>
      <c r="AO83" s="117">
        <v>44189.029172988303</v>
      </c>
      <c r="AP83" s="117">
        <v>52043.050379126027</v>
      </c>
      <c r="AQ83" s="117">
        <v>41512.895419824788</v>
      </c>
      <c r="AR83" s="117">
        <v>44879.851117207982</v>
      </c>
      <c r="AS83" s="117">
        <v>43697.906840205658</v>
      </c>
      <c r="AT83" s="117">
        <v>57006.213719873493</v>
      </c>
      <c r="AU83" s="117">
        <v>43734.98785222719</v>
      </c>
      <c r="AV83" s="117">
        <v>46773.528605781466</v>
      </c>
      <c r="AW83" s="117">
        <v>47238.300434972654</v>
      </c>
      <c r="AX83" s="117">
        <v>57455.374182747779</v>
      </c>
      <c r="AY83" s="139">
        <v>45848.000554267943</v>
      </c>
    </row>
    <row r="84" spans="1:51" ht="20" customHeight="1" x14ac:dyDescent="0.2">
      <c r="A84" s="122" t="s">
        <v>421</v>
      </c>
      <c r="B84" s="121" t="s">
        <v>396</v>
      </c>
      <c r="C84" s="117">
        <v>1473.5176286434946</v>
      </c>
      <c r="D84" s="117">
        <v>6217.2028241336257</v>
      </c>
      <c r="E84" s="117">
        <v>5731.5381386669287</v>
      </c>
      <c r="F84" s="117">
        <v>6357.9694593364147</v>
      </c>
      <c r="G84" s="117">
        <v>1345.4768234419821</v>
      </c>
      <c r="H84" s="117">
        <v>5421.7463580938656</v>
      </c>
      <c r="I84" s="117">
        <v>5724.0157746862251</v>
      </c>
      <c r="J84" s="117">
        <v>8570.4173544454297</v>
      </c>
      <c r="K84" s="117">
        <v>1568.4117278830274</v>
      </c>
      <c r="L84" s="117">
        <v>6162.0152257184445</v>
      </c>
      <c r="M84" s="117">
        <v>6840.395634148872</v>
      </c>
      <c r="N84" s="117">
        <v>8513.3898091466217</v>
      </c>
      <c r="O84" s="117">
        <v>3194.0504398376283</v>
      </c>
      <c r="P84" s="117">
        <v>7899.4561759015951</v>
      </c>
      <c r="Q84" s="117">
        <v>7757.8291162660107</v>
      </c>
      <c r="R84" s="117">
        <v>6596.9327843922574</v>
      </c>
      <c r="S84" s="117">
        <v>4907.7280370838171</v>
      </c>
      <c r="T84" s="117">
        <v>7412.2668958593767</v>
      </c>
      <c r="U84" s="117">
        <v>8353.6913324911366</v>
      </c>
      <c r="V84" s="117">
        <v>7498.6673676981654</v>
      </c>
      <c r="W84" s="117">
        <v>5182.1150186133027</v>
      </c>
      <c r="X84" s="117">
        <v>9119.6605670503232</v>
      </c>
      <c r="Y84" s="117">
        <v>8980.3971811511783</v>
      </c>
      <c r="Z84" s="117">
        <v>9083.4993843651937</v>
      </c>
      <c r="AA84" s="117">
        <v>5503.4730732740982</v>
      </c>
      <c r="AB84" s="117">
        <v>9656.8401335921517</v>
      </c>
      <c r="AC84" s="117">
        <v>8936.1119197734079</v>
      </c>
      <c r="AD84" s="117">
        <v>13074.211943460343</v>
      </c>
      <c r="AE84" s="117">
        <v>3971.9329664256616</v>
      </c>
      <c r="AF84" s="117">
        <v>11306.978199152616</v>
      </c>
      <c r="AG84" s="117">
        <v>8854.6890324330925</v>
      </c>
      <c r="AH84" s="117">
        <v>9700.4937310286277</v>
      </c>
      <c r="AI84" s="117">
        <v>4132.0498128095551</v>
      </c>
      <c r="AJ84" s="117">
        <v>10148.019005801345</v>
      </c>
      <c r="AK84" s="117">
        <v>9930.0831933604186</v>
      </c>
      <c r="AL84" s="117">
        <v>11273.276649798687</v>
      </c>
      <c r="AM84" s="117">
        <v>4434.6171388635403</v>
      </c>
      <c r="AN84" s="117">
        <v>10891.10273286866</v>
      </c>
      <c r="AO84" s="117">
        <v>10657.208677180706</v>
      </c>
      <c r="AP84" s="117">
        <v>12098.756817347097</v>
      </c>
      <c r="AQ84" s="117">
        <v>9543.1747807523279</v>
      </c>
      <c r="AR84" s="117">
        <v>9061.5571157998911</v>
      </c>
      <c r="AS84" s="117">
        <v>9323.1563304117262</v>
      </c>
      <c r="AT84" s="117">
        <v>11520.915029236055</v>
      </c>
      <c r="AU84" s="117">
        <v>10736.505907643219</v>
      </c>
      <c r="AV84" s="117">
        <v>10630.55759568863</v>
      </c>
      <c r="AW84" s="117">
        <v>13759.826927577906</v>
      </c>
      <c r="AX84" s="117">
        <v>16671.711526662402</v>
      </c>
      <c r="AY84" s="139">
        <v>14364.702261257999</v>
      </c>
    </row>
    <row r="85" spans="1:51" ht="20" customHeight="1" x14ac:dyDescent="0.2">
      <c r="A85" s="134" t="s">
        <v>422</v>
      </c>
      <c r="B85" s="115" t="s">
        <v>823</v>
      </c>
      <c r="C85" s="116">
        <v>6487.2148634376081</v>
      </c>
      <c r="D85" s="116">
        <v>9817.043611366189</v>
      </c>
      <c r="E85" s="116">
        <v>11211.427124382941</v>
      </c>
      <c r="F85" s="116">
        <v>12545.482014907715</v>
      </c>
      <c r="G85" s="116">
        <v>4580.7604917360541</v>
      </c>
      <c r="H85" s="116">
        <v>6884.6732031047195</v>
      </c>
      <c r="I85" s="116">
        <v>7314.5027907244476</v>
      </c>
      <c r="J85" s="116">
        <v>10879.725008034777</v>
      </c>
      <c r="K85" s="116">
        <v>5073.8621810961349</v>
      </c>
      <c r="L85" s="116">
        <v>7223.7325395864964</v>
      </c>
      <c r="M85" s="116">
        <v>8248.1498772329614</v>
      </c>
      <c r="N85" s="116">
        <v>11831.930918929338</v>
      </c>
      <c r="O85" s="116">
        <v>5877.0082336186688</v>
      </c>
      <c r="P85" s="116">
        <v>10628.407614567737</v>
      </c>
      <c r="Q85" s="116">
        <v>12024.003774881568</v>
      </c>
      <c r="R85" s="116">
        <v>16933.07689758201</v>
      </c>
      <c r="S85" s="116">
        <v>10654.477883856549</v>
      </c>
      <c r="T85" s="116">
        <v>14706.396433760217</v>
      </c>
      <c r="U85" s="116">
        <v>16188.196074428652</v>
      </c>
      <c r="V85" s="116">
        <v>16033.768353884561</v>
      </c>
      <c r="W85" s="116">
        <v>5747.3939814225314</v>
      </c>
      <c r="X85" s="116">
        <v>8129.5820347024674</v>
      </c>
      <c r="Y85" s="116">
        <v>8554.7087774632546</v>
      </c>
      <c r="Z85" s="116">
        <v>11952.961815951747</v>
      </c>
      <c r="AA85" s="116">
        <v>5608.4817494576437</v>
      </c>
      <c r="AB85" s="116">
        <v>7673.7816901886308</v>
      </c>
      <c r="AC85" s="116">
        <v>7805.587385025231</v>
      </c>
      <c r="AD85" s="116">
        <v>8845.3292653584922</v>
      </c>
      <c r="AE85" s="116">
        <v>5493.2763521473553</v>
      </c>
      <c r="AF85" s="116">
        <v>6406.1686798257842</v>
      </c>
      <c r="AG85" s="116">
        <v>7925.5086377939051</v>
      </c>
      <c r="AH85" s="116">
        <v>10677.298162532954</v>
      </c>
      <c r="AI85" s="116">
        <v>5799.3586462692019</v>
      </c>
      <c r="AJ85" s="116">
        <v>8294.9463038759459</v>
      </c>
      <c r="AK85" s="116">
        <v>9178.2371399239601</v>
      </c>
      <c r="AL85" s="116">
        <v>11807.01170271089</v>
      </c>
      <c r="AM85" s="116">
        <v>4209.8978806795794</v>
      </c>
      <c r="AN85" s="116">
        <v>6016.5596093441864</v>
      </c>
      <c r="AO85" s="116">
        <v>6648.7584605882657</v>
      </c>
      <c r="AP85" s="116">
        <v>8544.04435688796</v>
      </c>
      <c r="AQ85" s="116">
        <v>5107.2270511427132</v>
      </c>
      <c r="AR85" s="116">
        <v>6655.9804518257097</v>
      </c>
      <c r="AS85" s="116">
        <v>6473.2498725165333</v>
      </c>
      <c r="AT85" s="116">
        <v>10528.567481925043</v>
      </c>
      <c r="AU85" s="116">
        <v>5789.352510786367</v>
      </c>
      <c r="AV85" s="116">
        <v>7733.8538542382103</v>
      </c>
      <c r="AW85" s="116">
        <v>12275.036673227591</v>
      </c>
      <c r="AX85" s="116">
        <v>19334.830759439297</v>
      </c>
      <c r="AY85" s="138">
        <v>13482.801987178602</v>
      </c>
    </row>
    <row r="86" spans="1:51" ht="20" customHeight="1" x14ac:dyDescent="0.2">
      <c r="A86" s="122" t="s">
        <v>669</v>
      </c>
      <c r="B86" s="121" t="s">
        <v>330</v>
      </c>
      <c r="C86" s="117">
        <v>6569.1717882734192</v>
      </c>
      <c r="D86" s="117">
        <v>9893.0425282139349</v>
      </c>
      <c r="E86" s="117">
        <v>11355.780709093748</v>
      </c>
      <c r="F86" s="117">
        <v>12657.476413683349</v>
      </c>
      <c r="G86" s="117">
        <v>4653.4178782773533</v>
      </c>
      <c r="H86" s="117">
        <v>6938.6170630124752</v>
      </c>
      <c r="I86" s="117">
        <v>7395.426990118689</v>
      </c>
      <c r="J86" s="117">
        <v>11421.19321256148</v>
      </c>
      <c r="K86" s="117">
        <v>5128.836397175226</v>
      </c>
      <c r="L86" s="117">
        <v>7296.4973486911822</v>
      </c>
      <c r="M86" s="117">
        <v>8392.8640204411604</v>
      </c>
      <c r="N86" s="117">
        <v>11934.819506077363</v>
      </c>
      <c r="O86" s="117">
        <v>5904.538236440837</v>
      </c>
      <c r="P86" s="117">
        <v>10776.346682340942</v>
      </c>
      <c r="Q86" s="117">
        <v>12151.517912729096</v>
      </c>
      <c r="R86" s="117">
        <v>17037.16435341911</v>
      </c>
      <c r="S86" s="117">
        <v>10685.29893287503</v>
      </c>
      <c r="T86" s="117">
        <v>14770.158937798449</v>
      </c>
      <c r="U86" s="117">
        <v>16267.77908147637</v>
      </c>
      <c r="V86" s="117">
        <v>16293.21888904013</v>
      </c>
      <c r="W86" s="117">
        <v>5783.7628175259269</v>
      </c>
      <c r="X86" s="117">
        <v>8151.2064357639447</v>
      </c>
      <c r="Y86" s="117">
        <v>8689.8401338474287</v>
      </c>
      <c r="Z86" s="117">
        <v>12027.163121162699</v>
      </c>
      <c r="AA86" s="117">
        <v>5628.2602384566335</v>
      </c>
      <c r="AB86" s="117">
        <v>7765.7698691839332</v>
      </c>
      <c r="AC86" s="117">
        <v>7893.7282730207298</v>
      </c>
      <c r="AD86" s="117">
        <v>9037.0387323487012</v>
      </c>
      <c r="AE86" s="117">
        <v>5546.5748660777444</v>
      </c>
      <c r="AF86" s="117">
        <v>6520.5090087648696</v>
      </c>
      <c r="AG86" s="117">
        <v>7978.0548636092126</v>
      </c>
      <c r="AH86" s="117">
        <v>10853.944201138171</v>
      </c>
      <c r="AI86" s="117">
        <v>5853.7132132851248</v>
      </c>
      <c r="AJ86" s="117">
        <v>8389.2949304764334</v>
      </c>
      <c r="AK86" s="117">
        <v>9311.0843876784074</v>
      </c>
      <c r="AL86" s="117">
        <v>12008.151826670033</v>
      </c>
      <c r="AM86" s="117">
        <v>4265.7015270133797</v>
      </c>
      <c r="AN86" s="117">
        <v>6113.423547002837</v>
      </c>
      <c r="AO86" s="117">
        <v>6785.1473831223393</v>
      </c>
      <c r="AP86" s="117">
        <v>8750.5468268214354</v>
      </c>
      <c r="AQ86" s="117">
        <v>5191.7319826955136</v>
      </c>
      <c r="AR86" s="117">
        <v>6674.5164740929094</v>
      </c>
      <c r="AS86" s="117">
        <v>6500.8556992459335</v>
      </c>
      <c r="AT86" s="117">
        <v>10675.432070895644</v>
      </c>
      <c r="AU86" s="117">
        <v>5929.6926429413379</v>
      </c>
      <c r="AV86" s="117">
        <v>7885.3103139019495</v>
      </c>
      <c r="AW86" s="117">
        <v>12391.358282853796</v>
      </c>
      <c r="AX86" s="117">
        <v>19507.32805380438</v>
      </c>
      <c r="AY86" s="139">
        <v>13564.433187723102</v>
      </c>
    </row>
    <row r="87" spans="1:51" ht="20" customHeight="1" x14ac:dyDescent="0.2">
      <c r="A87" s="122" t="s">
        <v>670</v>
      </c>
      <c r="B87" s="121" t="s">
        <v>527</v>
      </c>
      <c r="C87" s="117">
        <v>81.95692483581071</v>
      </c>
      <c r="D87" s="117">
        <v>75.998916847746742</v>
      </c>
      <c r="E87" s="117">
        <v>144.3535847108077</v>
      </c>
      <c r="F87" s="117">
        <v>111.99439877563481</v>
      </c>
      <c r="G87" s="117">
        <v>72.657386541299644</v>
      </c>
      <c r="H87" s="117">
        <v>53.943859907755503</v>
      </c>
      <c r="I87" s="117">
        <v>80.924199394241271</v>
      </c>
      <c r="J87" s="117">
        <v>541.46820452670352</v>
      </c>
      <c r="K87" s="117">
        <v>54.974216079090795</v>
      </c>
      <c r="L87" s="117">
        <v>72.764809104685938</v>
      </c>
      <c r="M87" s="117">
        <v>144.71414320819866</v>
      </c>
      <c r="N87" s="117">
        <v>102.88858714802468</v>
      </c>
      <c r="O87" s="117">
        <v>27.530002822168534</v>
      </c>
      <c r="P87" s="117">
        <v>147.93906777320376</v>
      </c>
      <c r="Q87" s="117">
        <v>127.51413784752648</v>
      </c>
      <c r="R87" s="117">
        <v>104.08745583710122</v>
      </c>
      <c r="S87" s="117">
        <v>30.821049018480529</v>
      </c>
      <c r="T87" s="117">
        <v>63.762504038232471</v>
      </c>
      <c r="U87" s="117">
        <v>79.583007047718567</v>
      </c>
      <c r="V87" s="117">
        <v>259.45053515556845</v>
      </c>
      <c r="W87" s="117">
        <v>36.368836103395566</v>
      </c>
      <c r="X87" s="117">
        <v>21.624401061477556</v>
      </c>
      <c r="Y87" s="117">
        <v>135.13135638417461</v>
      </c>
      <c r="Z87" s="117">
        <v>74.201305210952199</v>
      </c>
      <c r="AA87" s="117">
        <v>19.778488998989907</v>
      </c>
      <c r="AB87" s="117">
        <v>91.988178995302135</v>
      </c>
      <c r="AC87" s="117">
        <v>88.140887995498616</v>
      </c>
      <c r="AD87" s="117">
        <v>191.70946699020934</v>
      </c>
      <c r="AE87" s="117">
        <v>53.298513930389603</v>
      </c>
      <c r="AF87" s="117">
        <v>114.34032893908527</v>
      </c>
      <c r="AG87" s="117">
        <v>52.546225815307565</v>
      </c>
      <c r="AH87" s="117">
        <v>176.64603860521757</v>
      </c>
      <c r="AI87" s="117">
        <v>54.354567015923259</v>
      </c>
      <c r="AJ87" s="117">
        <v>94.34862660048671</v>
      </c>
      <c r="AK87" s="117">
        <v>132.84724775444684</v>
      </c>
      <c r="AL87" s="117">
        <v>201.14012395914304</v>
      </c>
      <c r="AM87" s="117">
        <v>55.803646333800231</v>
      </c>
      <c r="AN87" s="117">
        <v>96.863937658650613</v>
      </c>
      <c r="AO87" s="117">
        <v>136.38892253407397</v>
      </c>
      <c r="AP87" s="117">
        <v>206.50246993347523</v>
      </c>
      <c r="AQ87" s="117">
        <v>84.504931552799988</v>
      </c>
      <c r="AR87" s="117">
        <v>18.536022267199996</v>
      </c>
      <c r="AS87" s="117">
        <v>27.6058267294</v>
      </c>
      <c r="AT87" s="117">
        <v>146.86458897059998</v>
      </c>
      <c r="AU87" s="117">
        <v>140.34013215497055</v>
      </c>
      <c r="AV87" s="117">
        <v>151.45645966373939</v>
      </c>
      <c r="AW87" s="117">
        <v>116.32160962620591</v>
      </c>
      <c r="AX87" s="117">
        <v>172.49729436508412</v>
      </c>
      <c r="AY87" s="139">
        <v>81.63120054449999</v>
      </c>
    </row>
    <row r="88" spans="1:51" ht="20" customHeight="1" x14ac:dyDescent="0.2">
      <c r="A88" s="123"/>
      <c r="B88" s="123" t="s">
        <v>427</v>
      </c>
      <c r="C88" s="124">
        <v>3239.4539235736302</v>
      </c>
      <c r="D88" s="124">
        <v>4500.2749444593937</v>
      </c>
      <c r="E88" s="124">
        <v>86.397749037947506</v>
      </c>
      <c r="F88" s="124">
        <v>-5244.8784192453459</v>
      </c>
      <c r="G88" s="124">
        <v>11702.533644960713</v>
      </c>
      <c r="H88" s="124">
        <v>7689.557535390195</v>
      </c>
      <c r="I88" s="124">
        <v>4750.3395023641642</v>
      </c>
      <c r="J88" s="124">
        <v>-2235.5522891218425</v>
      </c>
      <c r="K88" s="124">
        <v>9957.9804070971441</v>
      </c>
      <c r="L88" s="124">
        <v>4976.6821661248978</v>
      </c>
      <c r="M88" s="124">
        <v>-3788.0763755528315</v>
      </c>
      <c r="N88" s="124">
        <v>-2036.6213196443568</v>
      </c>
      <c r="O88" s="124">
        <v>6194.3706139996648</v>
      </c>
      <c r="P88" s="124">
        <v>5259.5480622325267</v>
      </c>
      <c r="Q88" s="124">
        <v>-6705.29944398714</v>
      </c>
      <c r="R88" s="124">
        <v>-8877.0310675459332</v>
      </c>
      <c r="S88" s="124">
        <v>4910.2417295574851</v>
      </c>
      <c r="T88" s="124">
        <v>-7333.7087380340963</v>
      </c>
      <c r="U88" s="124">
        <v>-13860.622976732469</v>
      </c>
      <c r="V88" s="124">
        <v>-7899.4714237691951</v>
      </c>
      <c r="W88" s="124">
        <v>11905.432569073106</v>
      </c>
      <c r="X88" s="124">
        <v>4000.3288414654089</v>
      </c>
      <c r="Y88" s="124">
        <v>-8107.7434475931223</v>
      </c>
      <c r="Z88" s="124">
        <v>-16212.5363370587</v>
      </c>
      <c r="AA88" s="124">
        <v>10691.689597055374</v>
      </c>
      <c r="AB88" s="124">
        <v>-3473.6570091686153</v>
      </c>
      <c r="AC88" s="124">
        <v>2299.7486133783823</v>
      </c>
      <c r="AD88" s="124">
        <v>-6620.6895953154017</v>
      </c>
      <c r="AE88" s="124">
        <v>18814.695960226993</v>
      </c>
      <c r="AF88" s="124">
        <v>3496.6413410062669</v>
      </c>
      <c r="AG88" s="124">
        <v>-3604.9652699881408</v>
      </c>
      <c r="AH88" s="124">
        <v>-16758.880578205135</v>
      </c>
      <c r="AI88" s="124">
        <v>15937.904589920741</v>
      </c>
      <c r="AJ88" s="124">
        <v>3593.525791063963</v>
      </c>
      <c r="AK88" s="124">
        <v>-3884.9956047642627</v>
      </c>
      <c r="AL88" s="124">
        <v>-12067.763682028715</v>
      </c>
      <c r="AM88" s="124">
        <v>19643.434009529417</v>
      </c>
      <c r="AN88" s="124">
        <v>3904.4725755617837</v>
      </c>
      <c r="AO88" s="124">
        <v>5857.5764032164298</v>
      </c>
      <c r="AP88" s="124">
        <v>670.64175166617497</v>
      </c>
      <c r="AQ88" s="124">
        <v>34563.918547037378</v>
      </c>
      <c r="AR88" s="124">
        <v>5836.2893924311211</v>
      </c>
      <c r="AS88" s="124">
        <v>44055.60455215603</v>
      </c>
      <c r="AT88" s="124">
        <v>3061.0469542113715</v>
      </c>
      <c r="AU88" s="124">
        <v>48668.786652344163</v>
      </c>
      <c r="AV88" s="124">
        <v>26157.540189264953</v>
      </c>
      <c r="AW88" s="124">
        <v>46021.537485640729</v>
      </c>
      <c r="AX88" s="124">
        <v>-3160.4099369015894</v>
      </c>
      <c r="AY88" s="141">
        <v>71243.242515350226</v>
      </c>
    </row>
    <row r="89" spans="1:51" ht="20" customHeight="1" x14ac:dyDescent="0.2">
      <c r="A89" s="123"/>
      <c r="B89" s="123" t="s">
        <v>428</v>
      </c>
      <c r="C89" s="124">
        <v>7912.261280255887</v>
      </c>
      <c r="D89" s="124">
        <v>10400.130343205718</v>
      </c>
      <c r="E89" s="124">
        <v>5585.0704822293774</v>
      </c>
      <c r="F89" s="124">
        <v>-861.87863200347056</v>
      </c>
      <c r="G89" s="124">
        <v>17775.992223898589</v>
      </c>
      <c r="H89" s="124">
        <v>13315.586667320284</v>
      </c>
      <c r="I89" s="124">
        <v>10163.818051641167</v>
      </c>
      <c r="J89" s="124">
        <v>2989.7810260549013</v>
      </c>
      <c r="K89" s="124">
        <v>14787.475827289702</v>
      </c>
      <c r="L89" s="124">
        <v>10541.299945546984</v>
      </c>
      <c r="M89" s="124">
        <v>2843.8804349622224</v>
      </c>
      <c r="N89" s="124">
        <v>4176.6485751846049</v>
      </c>
      <c r="O89" s="124">
        <v>12562.900630680873</v>
      </c>
      <c r="P89" s="124">
        <v>11918.887544950063</v>
      </c>
      <c r="Q89" s="124">
        <v>327.223889631161</v>
      </c>
      <c r="R89" s="124">
        <v>-2687.6798847521131</v>
      </c>
      <c r="S89" s="124">
        <v>12095.3163310159</v>
      </c>
      <c r="T89" s="124">
        <v>-2795.5112994998344</v>
      </c>
      <c r="U89" s="124">
        <v>-12968.956363573932</v>
      </c>
      <c r="V89" s="124">
        <v>-1538.8770048121223</v>
      </c>
      <c r="W89" s="124">
        <v>21203.812820788182</v>
      </c>
      <c r="X89" s="124">
        <v>11226.000528898905</v>
      </c>
      <c r="Y89" s="124">
        <v>3.3168751628545579</v>
      </c>
      <c r="Z89" s="124">
        <v>-8809.9815122799482</v>
      </c>
      <c r="AA89" s="124">
        <v>17303.504007760377</v>
      </c>
      <c r="AB89" s="124">
        <v>-1265.8346378197894</v>
      </c>
      <c r="AC89" s="124">
        <v>4566.4388021713239</v>
      </c>
      <c r="AD89" s="124">
        <v>-3159.1485925845627</v>
      </c>
      <c r="AE89" s="124">
        <v>22987.2818478673</v>
      </c>
      <c r="AF89" s="124">
        <v>7300.9438619755674</v>
      </c>
      <c r="AG89" s="124">
        <v>1572.5097285422962</v>
      </c>
      <c r="AH89" s="124">
        <v>-12882.111703004804</v>
      </c>
      <c r="AI89" s="124">
        <v>21180.005026347062</v>
      </c>
      <c r="AJ89" s="124">
        <v>7993.0323402115027</v>
      </c>
      <c r="AK89" s="124">
        <v>1161.6754126703017</v>
      </c>
      <c r="AL89" s="124">
        <v>-7674.2306925164012</v>
      </c>
      <c r="AM89" s="124">
        <v>25184.88088290763</v>
      </c>
      <c r="AN89" s="124">
        <v>8686.5811598690343</v>
      </c>
      <c r="AO89" s="124">
        <v>10560.818876191828</v>
      </c>
      <c r="AP89" s="124">
        <v>5682.3575424515293</v>
      </c>
      <c r="AQ89" s="124">
        <v>37346.23542880782</v>
      </c>
      <c r="AR89" s="124">
        <v>7069.9775747637323</v>
      </c>
      <c r="AS89" s="124">
        <v>44402.870007344784</v>
      </c>
      <c r="AT89" s="124">
        <v>3806.0885834617075</v>
      </c>
      <c r="AU89" s="124">
        <v>52267.370589583763</v>
      </c>
      <c r="AV89" s="124">
        <v>31003.015940978861</v>
      </c>
      <c r="AW89" s="124">
        <v>48929.785979732376</v>
      </c>
      <c r="AX89" s="124">
        <v>587.74482219055062</v>
      </c>
      <c r="AY89" s="141">
        <v>71243.242515350226</v>
      </c>
    </row>
    <row r="91" spans="1:51" s="133" customFormat="1" ht="20" customHeight="1" x14ac:dyDescent="0.2">
      <c r="A91" s="333" t="s">
        <v>621</v>
      </c>
      <c r="B91" s="333"/>
      <c r="C91" s="83" t="s">
        <v>671</v>
      </c>
      <c r="D91" s="83" t="s">
        <v>672</v>
      </c>
      <c r="E91" s="83" t="s">
        <v>673</v>
      </c>
      <c r="F91" s="83" t="s">
        <v>674</v>
      </c>
      <c r="G91" s="83" t="s">
        <v>675</v>
      </c>
      <c r="H91" s="83" t="s">
        <v>676</v>
      </c>
      <c r="I91" s="83" t="s">
        <v>677</v>
      </c>
      <c r="J91" s="83" t="s">
        <v>678</v>
      </c>
      <c r="K91" s="83" t="s">
        <v>679</v>
      </c>
      <c r="L91" s="83" t="s">
        <v>680</v>
      </c>
      <c r="M91" s="83" t="s">
        <v>681</v>
      </c>
      <c r="N91" s="83" t="s">
        <v>682</v>
      </c>
      <c r="O91" s="83" t="s">
        <v>683</v>
      </c>
      <c r="P91" s="83" t="s">
        <v>684</v>
      </c>
      <c r="Q91" s="83" t="s">
        <v>685</v>
      </c>
      <c r="R91" s="83" t="s">
        <v>686</v>
      </c>
      <c r="S91" s="83" t="s">
        <v>687</v>
      </c>
      <c r="T91" s="83" t="s">
        <v>688</v>
      </c>
      <c r="U91" s="83" t="s">
        <v>689</v>
      </c>
      <c r="V91" s="83" t="s">
        <v>690</v>
      </c>
      <c r="W91" s="83" t="s">
        <v>691</v>
      </c>
      <c r="X91" s="83" t="s">
        <v>692</v>
      </c>
      <c r="Y91" s="83" t="s">
        <v>693</v>
      </c>
      <c r="Z91" s="83" t="s">
        <v>694</v>
      </c>
      <c r="AA91" s="83" t="s">
        <v>695</v>
      </c>
      <c r="AB91" s="83" t="s">
        <v>696</v>
      </c>
      <c r="AC91" s="83" t="s">
        <v>697</v>
      </c>
      <c r="AD91" s="83" t="s">
        <v>698</v>
      </c>
      <c r="AE91" s="83" t="s">
        <v>699</v>
      </c>
      <c r="AF91" s="83" t="s">
        <v>700</v>
      </c>
      <c r="AG91" s="83" t="s">
        <v>701</v>
      </c>
      <c r="AH91" s="83" t="s">
        <v>702</v>
      </c>
      <c r="AI91" s="83" t="s">
        <v>703</v>
      </c>
      <c r="AJ91" s="83" t="s">
        <v>704</v>
      </c>
      <c r="AK91" s="83" t="s">
        <v>705</v>
      </c>
      <c r="AL91" s="83" t="s">
        <v>706</v>
      </c>
      <c r="AM91" s="83" t="s">
        <v>707</v>
      </c>
      <c r="AN91" s="83" t="s">
        <v>708</v>
      </c>
      <c r="AO91" s="83" t="s">
        <v>709</v>
      </c>
      <c r="AP91" s="83" t="s">
        <v>710</v>
      </c>
      <c r="AQ91" s="83" t="s">
        <v>711</v>
      </c>
      <c r="AR91" s="83" t="s">
        <v>712</v>
      </c>
      <c r="AS91" s="83" t="s">
        <v>713</v>
      </c>
      <c r="AT91" s="83" t="s">
        <v>714</v>
      </c>
      <c r="AU91" s="83" t="str">
        <f>AU62</f>
        <v>2021-I</v>
      </c>
      <c r="AV91" s="83" t="str">
        <f>AV62</f>
        <v>2021-II</v>
      </c>
      <c r="AW91" s="83" t="str">
        <f>AW62</f>
        <v>2021-III</v>
      </c>
      <c r="AX91" s="83" t="str">
        <f>AX62</f>
        <v>2021-IV</v>
      </c>
      <c r="AY91" s="83" t="str">
        <f>AY62</f>
        <v>2022-I</v>
      </c>
    </row>
    <row r="92" spans="1:51" ht="20" customHeight="1" x14ac:dyDescent="0.2">
      <c r="A92" s="18" t="s">
        <v>399</v>
      </c>
      <c r="B92" s="19" t="s">
        <v>819</v>
      </c>
      <c r="C92" s="20">
        <v>82516.455889800214</v>
      </c>
      <c r="D92" s="20">
        <v>74702.412144539412</v>
      </c>
      <c r="E92" s="20">
        <v>74136.34861422726</v>
      </c>
      <c r="F92" s="20">
        <v>82740.37430748</v>
      </c>
      <c r="G92" s="20">
        <v>94860.629230841849</v>
      </c>
      <c r="H92" s="20">
        <v>85201.640610577408</v>
      </c>
      <c r="I92" s="20">
        <v>83577.516241998586</v>
      </c>
      <c r="J92" s="20">
        <v>97772.645726420786</v>
      </c>
      <c r="K92" s="20">
        <v>107715.3054153604</v>
      </c>
      <c r="L92" s="20">
        <v>97574.842757046979</v>
      </c>
      <c r="M92" s="20">
        <v>94192.002477600996</v>
      </c>
      <c r="N92" s="20">
        <v>107964.55676364568</v>
      </c>
      <c r="O92" s="20">
        <v>113159.69174148134</v>
      </c>
      <c r="P92" s="20">
        <v>105502.00141389878</v>
      </c>
      <c r="Q92" s="20">
        <v>101181.54639533721</v>
      </c>
      <c r="R92" s="20">
        <v>113785.80945785054</v>
      </c>
      <c r="S92" s="20">
        <v>129972.76563864788</v>
      </c>
      <c r="T92" s="20">
        <v>114766.59251182573</v>
      </c>
      <c r="U92" s="20">
        <v>115246.41223139549</v>
      </c>
      <c r="V92" s="20">
        <v>124089.64407468461</v>
      </c>
      <c r="W92" s="20">
        <v>139422.80102444749</v>
      </c>
      <c r="X92" s="20">
        <v>122523.41113875329</v>
      </c>
      <c r="Y92" s="20">
        <v>115212.14007438457</v>
      </c>
      <c r="Z92" s="20">
        <v>138374.94162108406</v>
      </c>
      <c r="AA92" s="20">
        <v>149411.62199445884</v>
      </c>
      <c r="AB92" s="20">
        <v>134383.87790374062</v>
      </c>
      <c r="AC92" s="20">
        <v>124985.86225163382</v>
      </c>
      <c r="AD92" s="20">
        <v>149115.6497365371</v>
      </c>
      <c r="AE92" s="20">
        <v>156486.82301307726</v>
      </c>
      <c r="AF92" s="20">
        <v>135414.82690660984</v>
      </c>
      <c r="AG92" s="20">
        <v>135804.2222746055</v>
      </c>
      <c r="AH92" s="20">
        <v>147589.40814540809</v>
      </c>
      <c r="AI92" s="20">
        <v>166508.36501142837</v>
      </c>
      <c r="AJ92" s="20">
        <v>152183.74737675407</v>
      </c>
      <c r="AK92" s="20">
        <v>145808.46352375578</v>
      </c>
      <c r="AL92" s="20">
        <v>163268.58193155768</v>
      </c>
      <c r="AM92" s="20">
        <v>179055.1111908879</v>
      </c>
      <c r="AN92" s="20">
        <v>163009.66327337877</v>
      </c>
      <c r="AO92" s="20">
        <v>159244.37109751688</v>
      </c>
      <c r="AP92" s="20">
        <v>189024.76261616676</v>
      </c>
      <c r="AQ92" s="20">
        <v>208486.02026957413</v>
      </c>
      <c r="AR92" s="20">
        <v>157663.91812018101</v>
      </c>
      <c r="AS92" s="20">
        <v>197759.84284545592</v>
      </c>
      <c r="AT92" s="20">
        <v>187421.62893899041</v>
      </c>
      <c r="AU92" s="20">
        <v>219356.14555954735</v>
      </c>
      <c r="AV92" s="20">
        <v>188826.60511734599</v>
      </c>
      <c r="AW92" s="20">
        <v>218971.44349313929</v>
      </c>
      <c r="AX92" s="20">
        <v>234200.3562976674</v>
      </c>
      <c r="AY92" s="88">
        <v>241207.84389193091</v>
      </c>
    </row>
    <row r="93" spans="1:51" ht="20" customHeight="1" x14ac:dyDescent="0.2">
      <c r="A93" s="134" t="s">
        <v>400</v>
      </c>
      <c r="B93" s="115" t="s">
        <v>242</v>
      </c>
      <c r="C93" s="116">
        <v>17685.017980702589</v>
      </c>
      <c r="D93" s="116">
        <v>13621.945780831908</v>
      </c>
      <c r="E93" s="116">
        <v>13917.266905845489</v>
      </c>
      <c r="F93" s="116">
        <v>14982.684021836352</v>
      </c>
      <c r="G93" s="116">
        <v>20701.455061882392</v>
      </c>
      <c r="H93" s="116">
        <v>15995.670158711389</v>
      </c>
      <c r="I93" s="116">
        <v>15653.445182815049</v>
      </c>
      <c r="J93" s="116">
        <v>17572.976070726923</v>
      </c>
      <c r="K93" s="116">
        <v>23480.929539986086</v>
      </c>
      <c r="L93" s="116">
        <v>17988.359403901355</v>
      </c>
      <c r="M93" s="116">
        <v>17758.873929888832</v>
      </c>
      <c r="N93" s="116">
        <v>19807.69858182791</v>
      </c>
      <c r="O93" s="116">
        <v>25671.273958095539</v>
      </c>
      <c r="P93" s="116">
        <v>20584.968381985134</v>
      </c>
      <c r="Q93" s="116">
        <v>20167.421608970824</v>
      </c>
      <c r="R93" s="116">
        <v>21346.568167941427</v>
      </c>
      <c r="S93" s="116">
        <v>28937.168545029224</v>
      </c>
      <c r="T93" s="116">
        <v>22413.423977219834</v>
      </c>
      <c r="U93" s="116">
        <v>22530.178979279088</v>
      </c>
      <c r="V93" s="116">
        <v>23825.93424330722</v>
      </c>
      <c r="W93" s="116">
        <v>31139.802425644331</v>
      </c>
      <c r="X93" s="116">
        <v>24290.571252766043</v>
      </c>
      <c r="Y93" s="116">
        <v>23150.7840117878</v>
      </c>
      <c r="Z93" s="116">
        <v>26516.459506779211</v>
      </c>
      <c r="AA93" s="116">
        <v>32839.892867668772</v>
      </c>
      <c r="AB93" s="116">
        <v>25796.874806590273</v>
      </c>
      <c r="AC93" s="116">
        <v>24439.296929557488</v>
      </c>
      <c r="AD93" s="116">
        <v>24858.841058609167</v>
      </c>
      <c r="AE93" s="116">
        <v>34223.76502822504</v>
      </c>
      <c r="AF93" s="116">
        <v>27134.039472342542</v>
      </c>
      <c r="AG93" s="116">
        <v>26708.495284378085</v>
      </c>
      <c r="AH93" s="116">
        <v>27854.771338455252</v>
      </c>
      <c r="AI93" s="116">
        <v>37644.535259888231</v>
      </c>
      <c r="AJ93" s="116">
        <v>31371.09191288396</v>
      </c>
      <c r="AK93" s="116">
        <v>30457.019957874443</v>
      </c>
      <c r="AL93" s="116">
        <v>30740.376264858398</v>
      </c>
      <c r="AM93" s="116">
        <v>42222.123133153102</v>
      </c>
      <c r="AN93" s="116">
        <v>34673.147674122578</v>
      </c>
      <c r="AO93" s="116">
        <v>33580.828357108636</v>
      </c>
      <c r="AP93" s="116">
        <v>34253.424740090224</v>
      </c>
      <c r="AQ93" s="116">
        <v>46866.583764492243</v>
      </c>
      <c r="AR93" s="116">
        <v>28639.164234195254</v>
      </c>
      <c r="AS93" s="116">
        <v>35468.293259181883</v>
      </c>
      <c r="AT93" s="116">
        <v>35455.492967124897</v>
      </c>
      <c r="AU93" s="116">
        <v>51009.780146000005</v>
      </c>
      <c r="AV93" s="116">
        <v>39016.713979</v>
      </c>
      <c r="AW93" s="116">
        <v>43238.859420000001</v>
      </c>
      <c r="AX93" s="116">
        <v>45064.797959999996</v>
      </c>
      <c r="AY93" s="138">
        <v>57762.534468892511</v>
      </c>
    </row>
    <row r="94" spans="1:51" ht="20" customHeight="1" x14ac:dyDescent="0.2">
      <c r="A94" s="21" t="s">
        <v>401</v>
      </c>
      <c r="B94" s="22" t="s">
        <v>256</v>
      </c>
      <c r="C94" s="23">
        <v>0</v>
      </c>
      <c r="D94" s="23">
        <v>0</v>
      </c>
      <c r="E94" s="23">
        <v>0</v>
      </c>
      <c r="F94" s="23">
        <v>0</v>
      </c>
      <c r="G94" s="23">
        <v>0</v>
      </c>
      <c r="H94" s="23">
        <v>0</v>
      </c>
      <c r="I94" s="23">
        <v>0</v>
      </c>
      <c r="J94" s="23">
        <v>0</v>
      </c>
      <c r="K94" s="23">
        <v>0</v>
      </c>
      <c r="L94" s="23">
        <v>0</v>
      </c>
      <c r="M94" s="23">
        <v>0</v>
      </c>
      <c r="N94" s="23">
        <v>0</v>
      </c>
      <c r="O94" s="23">
        <v>0</v>
      </c>
      <c r="P94" s="23">
        <v>0</v>
      </c>
      <c r="Q94" s="23">
        <v>0</v>
      </c>
      <c r="R94" s="23">
        <v>0</v>
      </c>
      <c r="S94" s="23">
        <v>0</v>
      </c>
      <c r="T94" s="23">
        <v>0</v>
      </c>
      <c r="U94" s="23">
        <v>0</v>
      </c>
      <c r="V94" s="23">
        <v>0</v>
      </c>
      <c r="W94" s="23">
        <v>0</v>
      </c>
      <c r="X94" s="23">
        <v>0</v>
      </c>
      <c r="Y94" s="23">
        <v>0</v>
      </c>
      <c r="Z94" s="23">
        <v>0</v>
      </c>
      <c r="AA94" s="23">
        <v>0</v>
      </c>
      <c r="AB94" s="23">
        <v>0</v>
      </c>
      <c r="AC94" s="23">
        <v>0</v>
      </c>
      <c r="AD94" s="23">
        <v>0</v>
      </c>
      <c r="AE94" s="23">
        <v>0</v>
      </c>
      <c r="AF94" s="23">
        <v>0</v>
      </c>
      <c r="AG94" s="23">
        <v>0</v>
      </c>
      <c r="AH94" s="23">
        <v>0</v>
      </c>
      <c r="AI94" s="23">
        <v>0</v>
      </c>
      <c r="AJ94" s="23">
        <v>0</v>
      </c>
      <c r="AK94" s="23">
        <v>0</v>
      </c>
      <c r="AL94" s="23">
        <v>0</v>
      </c>
      <c r="AM94" s="23">
        <v>0</v>
      </c>
      <c r="AN94" s="23">
        <v>0</v>
      </c>
      <c r="AO94" s="23">
        <v>0</v>
      </c>
      <c r="AP94" s="23">
        <v>0</v>
      </c>
      <c r="AQ94" s="23">
        <v>0</v>
      </c>
      <c r="AR94" s="23">
        <v>0</v>
      </c>
      <c r="AS94" s="23">
        <v>0</v>
      </c>
      <c r="AT94" s="23">
        <v>0</v>
      </c>
      <c r="AU94" s="23">
        <v>0</v>
      </c>
      <c r="AV94" s="23">
        <v>0</v>
      </c>
      <c r="AW94" s="23">
        <v>0</v>
      </c>
      <c r="AX94" s="23">
        <v>0</v>
      </c>
      <c r="AY94" s="23">
        <v>0</v>
      </c>
    </row>
    <row r="95" spans="1:51" ht="20" customHeight="1" x14ac:dyDescent="0.2">
      <c r="A95" s="21" t="s">
        <v>402</v>
      </c>
      <c r="B95" s="22" t="s">
        <v>257</v>
      </c>
      <c r="C95" s="23">
        <v>0</v>
      </c>
      <c r="D95" s="23">
        <v>0</v>
      </c>
      <c r="E95" s="23">
        <v>0</v>
      </c>
      <c r="F95" s="23">
        <v>0</v>
      </c>
      <c r="G95" s="23">
        <v>0</v>
      </c>
      <c r="H95" s="23">
        <v>0</v>
      </c>
      <c r="I95" s="23">
        <v>0</v>
      </c>
      <c r="J95" s="23">
        <v>0</v>
      </c>
      <c r="K95" s="23">
        <v>0</v>
      </c>
      <c r="L95" s="23">
        <v>0</v>
      </c>
      <c r="M95" s="23">
        <v>0</v>
      </c>
      <c r="N95" s="23">
        <v>0</v>
      </c>
      <c r="O95" s="23">
        <v>0</v>
      </c>
      <c r="P95" s="23">
        <v>0</v>
      </c>
      <c r="Q95" s="23">
        <v>0</v>
      </c>
      <c r="R95" s="23">
        <v>0</v>
      </c>
      <c r="S95" s="23">
        <v>0</v>
      </c>
      <c r="T95" s="23">
        <v>0</v>
      </c>
      <c r="U95" s="23">
        <v>0</v>
      </c>
      <c r="V95" s="23">
        <v>0</v>
      </c>
      <c r="W95" s="23">
        <v>0</v>
      </c>
      <c r="X95" s="23">
        <v>0</v>
      </c>
      <c r="Y95" s="23">
        <v>0</v>
      </c>
      <c r="Z95" s="23">
        <v>0</v>
      </c>
      <c r="AA95" s="23">
        <v>0</v>
      </c>
      <c r="AB95" s="23">
        <v>0</v>
      </c>
      <c r="AC95" s="23">
        <v>0</v>
      </c>
      <c r="AD95" s="23">
        <v>0</v>
      </c>
      <c r="AE95" s="23">
        <v>0</v>
      </c>
      <c r="AF95" s="23">
        <v>0</v>
      </c>
      <c r="AG95" s="23">
        <v>0</v>
      </c>
      <c r="AH95" s="23">
        <v>0</v>
      </c>
      <c r="AI95" s="23">
        <v>0</v>
      </c>
      <c r="AJ95" s="23">
        <v>0</v>
      </c>
      <c r="AK95" s="23">
        <v>0</v>
      </c>
      <c r="AL95" s="23">
        <v>0</v>
      </c>
      <c r="AM95" s="23">
        <v>0</v>
      </c>
      <c r="AN95" s="23">
        <v>0</v>
      </c>
      <c r="AO95" s="23">
        <v>0</v>
      </c>
      <c r="AP95" s="23">
        <v>0</v>
      </c>
      <c r="AQ95" s="23">
        <v>0</v>
      </c>
      <c r="AR95" s="23">
        <v>0</v>
      </c>
      <c r="AS95" s="23">
        <v>0</v>
      </c>
      <c r="AT95" s="23">
        <v>0</v>
      </c>
      <c r="AU95" s="23">
        <v>0</v>
      </c>
      <c r="AV95" s="23">
        <v>0</v>
      </c>
      <c r="AW95" s="23">
        <v>0</v>
      </c>
      <c r="AX95" s="23">
        <v>0</v>
      </c>
      <c r="AY95" s="23">
        <v>0</v>
      </c>
    </row>
    <row r="96" spans="1:51" ht="20" customHeight="1" x14ac:dyDescent="0.2">
      <c r="A96" s="21" t="s">
        <v>403</v>
      </c>
      <c r="B96" s="22" t="s">
        <v>258</v>
      </c>
      <c r="C96" s="23">
        <v>9393.5559228148777</v>
      </c>
      <c r="D96" s="23">
        <v>5034.7401899087563</v>
      </c>
      <c r="E96" s="23">
        <v>4824.1667749151438</v>
      </c>
      <c r="F96" s="23">
        <v>4766.3452579189543</v>
      </c>
      <c r="G96" s="23">
        <v>10848.479911246513</v>
      </c>
      <c r="H96" s="23">
        <v>5876.5151940341129</v>
      </c>
      <c r="I96" s="23">
        <v>5486.6802010082274</v>
      </c>
      <c r="J96" s="23">
        <v>5624.3486779800314</v>
      </c>
      <c r="K96" s="23">
        <v>12184.472454033292</v>
      </c>
      <c r="L96" s="23">
        <v>6486.0967320778309</v>
      </c>
      <c r="M96" s="23">
        <v>6039.3584490881567</v>
      </c>
      <c r="N96" s="23">
        <v>6061.7967091012688</v>
      </c>
      <c r="O96" s="23">
        <v>13484.483921014344</v>
      </c>
      <c r="P96" s="23">
        <v>7856.0420959863468</v>
      </c>
      <c r="Q96" s="23">
        <v>6996.0862799814131</v>
      </c>
      <c r="R96" s="23">
        <v>6728.4258179759227</v>
      </c>
      <c r="S96" s="23">
        <v>14718.177349993566</v>
      </c>
      <c r="T96" s="23">
        <v>8253.2977261882861</v>
      </c>
      <c r="U96" s="23">
        <v>7909.2352812492518</v>
      </c>
      <c r="V96" s="23">
        <v>7548.3041152767773</v>
      </c>
      <c r="W96" s="23">
        <v>16279.911722723064</v>
      </c>
      <c r="X96" s="23">
        <v>9204.6893168007464</v>
      </c>
      <c r="Y96" s="23">
        <v>8007.3993618097411</v>
      </c>
      <c r="Z96" s="23">
        <v>8272.5986357860002</v>
      </c>
      <c r="AA96" s="23">
        <v>16910.58412615359</v>
      </c>
      <c r="AB96" s="23">
        <v>9850.9163892602137</v>
      </c>
      <c r="AC96" s="23">
        <v>8696.8744582734653</v>
      </c>
      <c r="AD96" s="23">
        <v>8586.6730933512481</v>
      </c>
      <c r="AE96" s="23">
        <v>18350.851235159022</v>
      </c>
      <c r="AF96" s="23">
        <v>10876.212909213877</v>
      </c>
      <c r="AG96" s="23">
        <v>10028.228271235523</v>
      </c>
      <c r="AH96" s="23">
        <v>9408.8438742806211</v>
      </c>
      <c r="AI96" s="23">
        <v>19912.302709946947</v>
      </c>
      <c r="AJ96" s="23">
        <v>12773.347996029766</v>
      </c>
      <c r="AK96" s="23">
        <v>11474.38633704536</v>
      </c>
      <c r="AL96" s="23">
        <v>10705.943043060426</v>
      </c>
      <c r="AM96" s="23">
        <v>21836.592262959133</v>
      </c>
      <c r="AN96" s="23">
        <v>13536.627471957188</v>
      </c>
      <c r="AO96" s="23">
        <v>12590.407428952978</v>
      </c>
      <c r="AP96" s="23">
        <v>12019.729565948597</v>
      </c>
      <c r="AQ96" s="23">
        <v>23847.3373622502</v>
      </c>
      <c r="AR96" s="23">
        <v>11107.622144090017</v>
      </c>
      <c r="AS96" s="23">
        <v>13597.684145066243</v>
      </c>
      <c r="AT96" s="23">
        <v>13052.278933031943</v>
      </c>
      <c r="AU96" s="23">
        <v>26904.214217000001</v>
      </c>
      <c r="AV96" s="23">
        <v>16113.525444999999</v>
      </c>
      <c r="AW96" s="23">
        <v>16353.480414</v>
      </c>
      <c r="AX96" s="23">
        <v>15644.591641999999</v>
      </c>
      <c r="AY96" s="23">
        <v>29449.318600519087</v>
      </c>
    </row>
    <row r="97" spans="1:51" ht="20" customHeight="1" x14ac:dyDescent="0.2">
      <c r="A97" s="21" t="s">
        <v>404</v>
      </c>
      <c r="B97" s="22" t="s">
        <v>264</v>
      </c>
      <c r="C97" s="23">
        <v>8291.4620578877111</v>
      </c>
      <c r="D97" s="23">
        <v>8587.2055909231512</v>
      </c>
      <c r="E97" s="23">
        <v>9093.1001309303447</v>
      </c>
      <c r="F97" s="23">
        <v>10216.338763917398</v>
      </c>
      <c r="G97" s="23">
        <v>9852.9751506358771</v>
      </c>
      <c r="H97" s="23">
        <v>10119.154964677276</v>
      </c>
      <c r="I97" s="23">
        <v>10166.764981806822</v>
      </c>
      <c r="J97" s="23">
        <v>11948.627392746892</v>
      </c>
      <c r="K97" s="23">
        <v>11296.457085952796</v>
      </c>
      <c r="L97" s="23">
        <v>11502.262671823526</v>
      </c>
      <c r="M97" s="23">
        <v>11719.515480800677</v>
      </c>
      <c r="N97" s="23">
        <v>13745.901872726641</v>
      </c>
      <c r="O97" s="23">
        <v>12186.790037081195</v>
      </c>
      <c r="P97" s="23">
        <v>12728.926285998788</v>
      </c>
      <c r="Q97" s="23">
        <v>13171.335328989411</v>
      </c>
      <c r="R97" s="23">
        <v>14618.142349965503</v>
      </c>
      <c r="S97" s="23">
        <v>14218.991195035658</v>
      </c>
      <c r="T97" s="23">
        <v>14160.126251031546</v>
      </c>
      <c r="U97" s="23">
        <v>14620.943698029838</v>
      </c>
      <c r="V97" s="23">
        <v>16277.630128030441</v>
      </c>
      <c r="W97" s="23">
        <v>14859.890702921268</v>
      </c>
      <c r="X97" s="23">
        <v>15085.881935965297</v>
      </c>
      <c r="Y97" s="23">
        <v>15143.384649978057</v>
      </c>
      <c r="Z97" s="23">
        <v>18243.860870993212</v>
      </c>
      <c r="AA97" s="23">
        <v>15929.308741515184</v>
      </c>
      <c r="AB97" s="23">
        <v>15945.958417330059</v>
      </c>
      <c r="AC97" s="23">
        <v>15742.422471284024</v>
      </c>
      <c r="AD97" s="23">
        <v>16272.167965257919</v>
      </c>
      <c r="AE97" s="23">
        <v>15872.913793066018</v>
      </c>
      <c r="AF97" s="23">
        <v>16257.826563128663</v>
      </c>
      <c r="AG97" s="23">
        <v>16680.267013142562</v>
      </c>
      <c r="AH97" s="23">
        <v>18445.927464174631</v>
      </c>
      <c r="AI97" s="23">
        <v>17732.232549941284</v>
      </c>
      <c r="AJ97" s="23">
        <v>18597.743916854193</v>
      </c>
      <c r="AK97" s="23">
        <v>18982.633620829085</v>
      </c>
      <c r="AL97" s="23">
        <v>20034.433221797972</v>
      </c>
      <c r="AM97" s="23">
        <v>20385.530870193965</v>
      </c>
      <c r="AN97" s="23">
        <v>21136.520202165386</v>
      </c>
      <c r="AO97" s="23">
        <v>20990.420928155658</v>
      </c>
      <c r="AP97" s="23">
        <v>22233.695174141631</v>
      </c>
      <c r="AQ97" s="23">
        <v>23019.246402242043</v>
      </c>
      <c r="AR97" s="23">
        <v>17531.542090105235</v>
      </c>
      <c r="AS97" s="23">
        <v>21870.609114115639</v>
      </c>
      <c r="AT97" s="23">
        <v>22403.214034092955</v>
      </c>
      <c r="AU97" s="23">
        <v>24105.565929</v>
      </c>
      <c r="AV97" s="23">
        <v>22903.188534000001</v>
      </c>
      <c r="AW97" s="23">
        <v>26885.379005999999</v>
      </c>
      <c r="AX97" s="23">
        <v>29420.206317999997</v>
      </c>
      <c r="AY97" s="23">
        <v>28313.215868373423</v>
      </c>
    </row>
    <row r="98" spans="1:51" ht="20" customHeight="1" x14ac:dyDescent="0.2">
      <c r="A98" s="21" t="s">
        <v>405</v>
      </c>
      <c r="B98" s="22" t="s">
        <v>273</v>
      </c>
      <c r="C98" s="23">
        <v>0</v>
      </c>
      <c r="D98" s="23">
        <v>0</v>
      </c>
      <c r="E98" s="23">
        <v>0</v>
      </c>
      <c r="F98" s="23">
        <v>0</v>
      </c>
      <c r="G98" s="23">
        <v>0</v>
      </c>
      <c r="H98" s="23">
        <v>0</v>
      </c>
      <c r="I98" s="23">
        <v>0</v>
      </c>
      <c r="J98" s="23">
        <v>0</v>
      </c>
      <c r="K98" s="23">
        <v>0</v>
      </c>
      <c r="L98" s="23">
        <v>0</v>
      </c>
      <c r="M98" s="23">
        <v>0</v>
      </c>
      <c r="N98" s="23">
        <v>0</v>
      </c>
      <c r="O98" s="23">
        <v>0</v>
      </c>
      <c r="P98" s="23">
        <v>0</v>
      </c>
      <c r="Q98" s="23">
        <v>0</v>
      </c>
      <c r="R98" s="23">
        <v>0</v>
      </c>
      <c r="S98" s="23">
        <v>0</v>
      </c>
      <c r="T98" s="23">
        <v>0</v>
      </c>
      <c r="U98" s="23">
        <v>0</v>
      </c>
      <c r="V98" s="23">
        <v>0</v>
      </c>
      <c r="W98" s="23">
        <v>0</v>
      </c>
      <c r="X98" s="23">
        <v>0</v>
      </c>
      <c r="Y98" s="23">
        <v>0</v>
      </c>
      <c r="Z98" s="23">
        <v>0</v>
      </c>
      <c r="AA98" s="23">
        <v>0</v>
      </c>
      <c r="AB98" s="23">
        <v>0</v>
      </c>
      <c r="AC98" s="23">
        <v>0</v>
      </c>
      <c r="AD98" s="23">
        <v>0</v>
      </c>
      <c r="AE98" s="23">
        <v>0</v>
      </c>
      <c r="AF98" s="23">
        <v>0</v>
      </c>
      <c r="AG98" s="23">
        <v>0</v>
      </c>
      <c r="AH98" s="23">
        <v>0</v>
      </c>
      <c r="AI98" s="23">
        <v>0</v>
      </c>
      <c r="AJ98" s="23">
        <v>0</v>
      </c>
      <c r="AK98" s="23">
        <v>0</v>
      </c>
      <c r="AL98" s="23">
        <v>0</v>
      </c>
      <c r="AM98" s="23">
        <v>0</v>
      </c>
      <c r="AN98" s="23">
        <v>0</v>
      </c>
      <c r="AO98" s="23">
        <v>0</v>
      </c>
      <c r="AP98" s="23">
        <v>0</v>
      </c>
      <c r="AQ98" s="23">
        <v>0</v>
      </c>
      <c r="AR98" s="23">
        <v>0</v>
      </c>
      <c r="AS98" s="23">
        <v>0</v>
      </c>
      <c r="AT98" s="23">
        <v>0</v>
      </c>
      <c r="AU98" s="23">
        <v>0</v>
      </c>
      <c r="AV98" s="23">
        <v>0</v>
      </c>
      <c r="AW98" s="23">
        <v>0</v>
      </c>
      <c r="AX98" s="23">
        <v>0</v>
      </c>
      <c r="AY98" s="23">
        <v>0</v>
      </c>
    </row>
    <row r="99" spans="1:51" ht="20" customHeight="1" x14ac:dyDescent="0.2">
      <c r="A99" s="21" t="s">
        <v>406</v>
      </c>
      <c r="B99" s="22" t="s">
        <v>278</v>
      </c>
      <c r="C99" s="23">
        <v>0</v>
      </c>
      <c r="D99" s="23">
        <v>0</v>
      </c>
      <c r="E99" s="23">
        <v>0</v>
      </c>
      <c r="F99" s="23">
        <v>0</v>
      </c>
      <c r="G99" s="23">
        <v>0</v>
      </c>
      <c r="H99" s="23">
        <v>0</v>
      </c>
      <c r="I99" s="23">
        <v>0</v>
      </c>
      <c r="J99" s="23">
        <v>0</v>
      </c>
      <c r="K99" s="23">
        <v>0</v>
      </c>
      <c r="L99" s="23">
        <v>0</v>
      </c>
      <c r="M99" s="23">
        <v>0</v>
      </c>
      <c r="N99" s="23">
        <v>0</v>
      </c>
      <c r="O99" s="23">
        <v>0</v>
      </c>
      <c r="P99" s="23">
        <v>0</v>
      </c>
      <c r="Q99" s="23">
        <v>0</v>
      </c>
      <c r="R99" s="23">
        <v>0</v>
      </c>
      <c r="S99" s="23">
        <v>0</v>
      </c>
      <c r="T99" s="23">
        <v>0</v>
      </c>
      <c r="U99" s="23">
        <v>0</v>
      </c>
      <c r="V99" s="23">
        <v>0</v>
      </c>
      <c r="W99" s="23">
        <v>0</v>
      </c>
      <c r="X99" s="23">
        <v>0</v>
      </c>
      <c r="Y99" s="23">
        <v>0</v>
      </c>
      <c r="Z99" s="23">
        <v>0</v>
      </c>
      <c r="AA99" s="23">
        <v>0</v>
      </c>
      <c r="AB99" s="23">
        <v>0</v>
      </c>
      <c r="AC99" s="23">
        <v>0</v>
      </c>
      <c r="AD99" s="23">
        <v>0</v>
      </c>
      <c r="AE99" s="23">
        <v>0</v>
      </c>
      <c r="AF99" s="23">
        <v>0</v>
      </c>
      <c r="AG99" s="23">
        <v>0</v>
      </c>
      <c r="AH99" s="23">
        <v>0</v>
      </c>
      <c r="AI99" s="23">
        <v>0</v>
      </c>
      <c r="AJ99" s="23">
        <v>0</v>
      </c>
      <c r="AK99" s="23">
        <v>0</v>
      </c>
      <c r="AL99" s="23">
        <v>0</v>
      </c>
      <c r="AM99" s="23">
        <v>0</v>
      </c>
      <c r="AN99" s="23">
        <v>0</v>
      </c>
      <c r="AO99" s="23">
        <v>0</v>
      </c>
      <c r="AP99" s="23">
        <v>0</v>
      </c>
      <c r="AQ99" s="23">
        <v>0</v>
      </c>
      <c r="AR99" s="23">
        <v>0</v>
      </c>
      <c r="AS99" s="23">
        <v>0</v>
      </c>
      <c r="AT99" s="23">
        <v>0</v>
      </c>
      <c r="AU99" s="23">
        <v>0</v>
      </c>
      <c r="AV99" s="23">
        <v>0</v>
      </c>
      <c r="AW99" s="23">
        <v>0</v>
      </c>
      <c r="AX99" s="23">
        <v>0</v>
      </c>
      <c r="AY99" s="23">
        <v>0</v>
      </c>
    </row>
    <row r="100" spans="1:51" ht="20" customHeight="1" x14ac:dyDescent="0.2">
      <c r="A100" s="134" t="s">
        <v>407</v>
      </c>
      <c r="B100" s="115" t="s">
        <v>246</v>
      </c>
      <c r="C100" s="116">
        <v>2889.3647515547309</v>
      </c>
      <c r="D100" s="116">
        <v>2884.4258597024518</v>
      </c>
      <c r="E100" s="116">
        <v>2850.1718622569229</v>
      </c>
      <c r="F100" s="116">
        <v>3472.3870663658945</v>
      </c>
      <c r="G100" s="116">
        <v>3789.1831234709289</v>
      </c>
      <c r="H100" s="116">
        <v>3668.8002298328474</v>
      </c>
      <c r="I100" s="116">
        <v>3664.6583027617789</v>
      </c>
      <c r="J100" s="116">
        <v>4450.6053762165448</v>
      </c>
      <c r="K100" s="116">
        <v>4265.1837601209827</v>
      </c>
      <c r="L100" s="116">
        <v>4191.4229557500757</v>
      </c>
      <c r="M100" s="116">
        <v>3963.1432367438415</v>
      </c>
      <c r="N100" s="116">
        <v>5012.2850319141908</v>
      </c>
      <c r="O100" s="116">
        <v>4931.5207973707484</v>
      </c>
      <c r="P100" s="116">
        <v>5015.3264326566541</v>
      </c>
      <c r="Q100" s="116">
        <v>4794.693068373781</v>
      </c>
      <c r="R100" s="116">
        <v>5814.5962694960581</v>
      </c>
      <c r="S100" s="116">
        <v>5698.0086751056751</v>
      </c>
      <c r="T100" s="116">
        <v>5463.824776857703</v>
      </c>
      <c r="U100" s="116">
        <v>5472.0410691346951</v>
      </c>
      <c r="V100" s="116">
        <v>6280.8216950719943</v>
      </c>
      <c r="W100" s="116">
        <v>6613.6016398519923</v>
      </c>
      <c r="X100" s="116">
        <v>6051.9670166016258</v>
      </c>
      <c r="Y100" s="116">
        <v>5755.4207237149349</v>
      </c>
      <c r="Z100" s="116">
        <v>7203.5412517694658</v>
      </c>
      <c r="AA100" s="116">
        <v>7160.1375913908569</v>
      </c>
      <c r="AB100" s="116">
        <v>6635.553138932517</v>
      </c>
      <c r="AC100" s="116">
        <v>6376.1581518166176</v>
      </c>
      <c r="AD100" s="116">
        <v>8522.6825674586071</v>
      </c>
      <c r="AE100" s="116">
        <v>7851.9653297760779</v>
      </c>
      <c r="AF100" s="116">
        <v>7321.2164183656223</v>
      </c>
      <c r="AG100" s="116">
        <v>7230.8062114976647</v>
      </c>
      <c r="AH100" s="116">
        <v>8606.6569949335353</v>
      </c>
      <c r="AI100" s="116">
        <v>8326.6536067339293</v>
      </c>
      <c r="AJ100" s="116">
        <v>8028.2921087944133</v>
      </c>
      <c r="AK100" s="116">
        <v>7709.0612750642431</v>
      </c>
      <c r="AL100" s="116">
        <v>9347.9612466186118</v>
      </c>
      <c r="AM100" s="116">
        <v>9208.7835074068716</v>
      </c>
      <c r="AN100" s="116">
        <v>9026.9494841742435</v>
      </c>
      <c r="AO100" s="116">
        <v>8850.401201331164</v>
      </c>
      <c r="AP100" s="116">
        <v>10877.179400407722</v>
      </c>
      <c r="AQ100" s="116">
        <v>9858.0467392046121</v>
      </c>
      <c r="AR100" s="116">
        <v>8541.7361057566013</v>
      </c>
      <c r="AS100" s="116">
        <v>10238.485778975662</v>
      </c>
      <c r="AT100" s="116">
        <v>10696.031903362826</v>
      </c>
      <c r="AU100" s="116">
        <v>9180.6681690000005</v>
      </c>
      <c r="AV100" s="116">
        <v>9675.5433190000003</v>
      </c>
      <c r="AW100" s="116">
        <v>9860.6453430000001</v>
      </c>
      <c r="AX100" s="116">
        <v>13941.693885999999</v>
      </c>
      <c r="AY100" s="138">
        <v>11150.644421453624</v>
      </c>
    </row>
    <row r="101" spans="1:51" ht="20" customHeight="1" x14ac:dyDescent="0.2">
      <c r="A101" s="134" t="s">
        <v>408</v>
      </c>
      <c r="B101" s="115" t="s">
        <v>243</v>
      </c>
      <c r="C101" s="116">
        <v>55849.212835031365</v>
      </c>
      <c r="D101" s="116">
        <v>53542.03295168827</v>
      </c>
      <c r="E101" s="116">
        <v>51439.260398321363</v>
      </c>
      <c r="F101" s="116">
        <v>58696.818325892149</v>
      </c>
      <c r="G101" s="116">
        <v>64375.459931101883</v>
      </c>
      <c r="H101" s="116">
        <v>59615.782819363696</v>
      </c>
      <c r="I101" s="116">
        <v>57458.197183502889</v>
      </c>
      <c r="J101" s="116">
        <v>68688.72803087061</v>
      </c>
      <c r="K101" s="116">
        <v>72841.62970736665</v>
      </c>
      <c r="L101" s="116">
        <v>68903.491354786063</v>
      </c>
      <c r="M101" s="116">
        <v>65489.37583552744</v>
      </c>
      <c r="N101" s="116">
        <v>75595.100678893737</v>
      </c>
      <c r="O101" s="116">
        <v>76523.660634372529</v>
      </c>
      <c r="P101" s="116">
        <v>73507.808303498736</v>
      </c>
      <c r="Q101" s="116">
        <v>68930.909395117807</v>
      </c>
      <c r="R101" s="116">
        <v>80000.003735264618</v>
      </c>
      <c r="S101" s="116">
        <v>86570.964859123706</v>
      </c>
      <c r="T101" s="116">
        <v>80021.465534294854</v>
      </c>
      <c r="U101" s="116">
        <v>79663.488543216255</v>
      </c>
      <c r="V101" s="116">
        <v>83958.823893274835</v>
      </c>
      <c r="W101" s="116">
        <v>92740.644099356068</v>
      </c>
      <c r="X101" s="116">
        <v>84235.351357562933</v>
      </c>
      <c r="Y101" s="116">
        <v>78018.328052598416</v>
      </c>
      <c r="Z101" s="116">
        <v>88748.864600922723</v>
      </c>
      <c r="AA101" s="116">
        <v>98605.04581942434</v>
      </c>
      <c r="AB101" s="116">
        <v>88258.187737516753</v>
      </c>
      <c r="AC101" s="116">
        <v>82249.198204839166</v>
      </c>
      <c r="AD101" s="116">
        <v>107805.86569420913</v>
      </c>
      <c r="AE101" s="116">
        <v>102059.02343219519</v>
      </c>
      <c r="AF101" s="116">
        <v>91094.278873737829</v>
      </c>
      <c r="AG101" s="116">
        <v>90213.092244055835</v>
      </c>
      <c r="AH101" s="116">
        <v>102133.30199005277</v>
      </c>
      <c r="AI101" s="116">
        <v>108531.62357193009</v>
      </c>
      <c r="AJ101" s="116">
        <v>102579.62979038806</v>
      </c>
      <c r="AK101" s="116">
        <v>97588.485696884498</v>
      </c>
      <c r="AL101" s="116">
        <v>113092.30903280996</v>
      </c>
      <c r="AM101" s="116">
        <v>112770.92584635619</v>
      </c>
      <c r="AN101" s="116">
        <v>106033.59962234068</v>
      </c>
      <c r="AO101" s="116">
        <v>103339.73758639027</v>
      </c>
      <c r="AP101" s="116">
        <v>129118.33124424305</v>
      </c>
      <c r="AQ101" s="116">
        <v>124581.19707673683</v>
      </c>
      <c r="AR101" s="116">
        <v>116026.7717448895</v>
      </c>
      <c r="AS101" s="116">
        <v>143132.97061280155</v>
      </c>
      <c r="AT101" s="116">
        <v>136707.14036027071</v>
      </c>
      <c r="AU101" s="116">
        <v>134948.01348081528</v>
      </c>
      <c r="AV101" s="116">
        <v>130026.87685593395</v>
      </c>
      <c r="AW101" s="116">
        <v>148959.42594531458</v>
      </c>
      <c r="AX101" s="116">
        <v>168027.87135499882</v>
      </c>
      <c r="AY101" s="138">
        <v>164018.70336188047</v>
      </c>
    </row>
    <row r="102" spans="1:51" ht="20" customHeight="1" x14ac:dyDescent="0.2">
      <c r="A102" s="134" t="s">
        <v>409</v>
      </c>
      <c r="B102" s="115" t="s">
        <v>247</v>
      </c>
      <c r="C102" s="116">
        <v>6092.8603225115166</v>
      </c>
      <c r="D102" s="116">
        <v>4654.0075523167916</v>
      </c>
      <c r="E102" s="116">
        <v>5929.6494478034811</v>
      </c>
      <c r="F102" s="116">
        <v>5588.4848933856119</v>
      </c>
      <c r="G102" s="116">
        <v>5994.5311143866347</v>
      </c>
      <c r="H102" s="116">
        <v>5921.3874026694848</v>
      </c>
      <c r="I102" s="116">
        <v>6801.2155729188626</v>
      </c>
      <c r="J102" s="116">
        <v>7060.336248606709</v>
      </c>
      <c r="K102" s="116">
        <v>7127.5624078866858</v>
      </c>
      <c r="L102" s="116">
        <v>6491.5690426094779</v>
      </c>
      <c r="M102" s="116">
        <v>6980.6094754408778</v>
      </c>
      <c r="N102" s="116">
        <v>7549.4724710098426</v>
      </c>
      <c r="O102" s="116">
        <v>6033.2363516425303</v>
      </c>
      <c r="P102" s="116">
        <v>6393.8982957582539</v>
      </c>
      <c r="Q102" s="116">
        <v>7288.5223228747982</v>
      </c>
      <c r="R102" s="116">
        <v>6624.6412851484383</v>
      </c>
      <c r="S102" s="116">
        <v>8766.6235593892779</v>
      </c>
      <c r="T102" s="116">
        <v>6867.8782234533355</v>
      </c>
      <c r="U102" s="116">
        <v>7580.7036397654501</v>
      </c>
      <c r="V102" s="116">
        <v>10024.064243030563</v>
      </c>
      <c r="W102" s="116">
        <v>8928.7528595950898</v>
      </c>
      <c r="X102" s="116">
        <v>7945.5215118226961</v>
      </c>
      <c r="Y102" s="116">
        <v>8287.6072862834226</v>
      </c>
      <c r="Z102" s="116">
        <v>15906.076261612647</v>
      </c>
      <c r="AA102" s="116">
        <v>10806.545715974864</v>
      </c>
      <c r="AB102" s="116">
        <v>13693.262220701088</v>
      </c>
      <c r="AC102" s="116">
        <v>11921.208965420548</v>
      </c>
      <c r="AD102" s="116">
        <v>7928.2604162601929</v>
      </c>
      <c r="AE102" s="116">
        <v>12352.069222880933</v>
      </c>
      <c r="AF102" s="116">
        <v>9865.2921421638457</v>
      </c>
      <c r="AG102" s="116">
        <v>11651.828534673929</v>
      </c>
      <c r="AH102" s="116">
        <v>8994.6778219665175</v>
      </c>
      <c r="AI102" s="116">
        <v>12005.5525728761</v>
      </c>
      <c r="AJ102" s="116">
        <v>10204.733564687645</v>
      </c>
      <c r="AK102" s="116">
        <v>10053.896593932592</v>
      </c>
      <c r="AL102" s="116">
        <v>10087.935387270707</v>
      </c>
      <c r="AM102" s="116">
        <v>14853.278703971742</v>
      </c>
      <c r="AN102" s="116">
        <v>13275.966492741281</v>
      </c>
      <c r="AO102" s="116">
        <v>13473.403952686811</v>
      </c>
      <c r="AP102" s="116">
        <v>14775.827231425761</v>
      </c>
      <c r="AQ102" s="116">
        <v>27180.192689140447</v>
      </c>
      <c r="AR102" s="116">
        <v>4456.24603533967</v>
      </c>
      <c r="AS102" s="116">
        <v>8920.0931944968033</v>
      </c>
      <c r="AT102" s="116">
        <v>4562.9637082319823</v>
      </c>
      <c r="AU102" s="116">
        <v>24217.683763732093</v>
      </c>
      <c r="AV102" s="116">
        <v>10107.470963412008</v>
      </c>
      <c r="AW102" s="116">
        <v>16912.51278482471</v>
      </c>
      <c r="AX102" s="116">
        <v>7165.9930966685833</v>
      </c>
      <c r="AY102" s="138">
        <v>8275.9616397043083</v>
      </c>
    </row>
    <row r="103" spans="1:51" ht="20" customHeight="1" x14ac:dyDescent="0.2">
      <c r="A103" s="120" t="s">
        <v>410</v>
      </c>
      <c r="B103" s="118" t="s">
        <v>820</v>
      </c>
      <c r="C103" s="119">
        <v>1476.54109231537</v>
      </c>
      <c r="D103" s="119">
        <v>1457.2259285380349</v>
      </c>
      <c r="E103" s="119">
        <v>1545.0546575110363</v>
      </c>
      <c r="F103" s="119">
        <v>2151.1783216355579</v>
      </c>
      <c r="G103" s="119">
        <v>1066.2665098437949</v>
      </c>
      <c r="H103" s="119">
        <v>2060.3815301972222</v>
      </c>
      <c r="I103" s="119">
        <v>2465.1416589317423</v>
      </c>
      <c r="J103" s="119">
        <v>3515.2103010272413</v>
      </c>
      <c r="K103" s="119">
        <v>2639.4783247273795</v>
      </c>
      <c r="L103" s="119">
        <v>3114.5438393443228</v>
      </c>
      <c r="M103" s="119">
        <v>2932.9574285661479</v>
      </c>
      <c r="N103" s="119">
        <v>4008.020407362148</v>
      </c>
      <c r="O103" s="119">
        <v>802.86319322790155</v>
      </c>
      <c r="P103" s="119">
        <v>1320.3353189248285</v>
      </c>
      <c r="Q103" s="119">
        <v>1806.0106331912993</v>
      </c>
      <c r="R103" s="119">
        <v>2700.7908546559702</v>
      </c>
      <c r="S103" s="119">
        <v>2708.5633598113495</v>
      </c>
      <c r="T103" s="119">
        <v>2344.8277455016287</v>
      </c>
      <c r="U103" s="119">
        <v>2642.3507715141664</v>
      </c>
      <c r="V103" s="119">
        <v>3968.0033007728512</v>
      </c>
      <c r="W103" s="119">
        <v>2871.7044862218609</v>
      </c>
      <c r="X103" s="119">
        <v>1544.174033167119</v>
      </c>
      <c r="Y103" s="119">
        <v>2339.7945975668977</v>
      </c>
      <c r="Z103" s="119">
        <v>7146.7658232541526</v>
      </c>
      <c r="AA103" s="119">
        <v>3304.5267345365737</v>
      </c>
      <c r="AB103" s="119">
        <v>6568.9819846358932</v>
      </c>
      <c r="AC103" s="119">
        <v>4320.5706300071533</v>
      </c>
      <c r="AD103" s="119">
        <v>3429.309911750358</v>
      </c>
      <c r="AE103" s="119">
        <v>5119.1803809581634</v>
      </c>
      <c r="AF103" s="119">
        <v>4508.2927459383554</v>
      </c>
      <c r="AG103" s="119">
        <v>3556.0425126130867</v>
      </c>
      <c r="AH103" s="119">
        <v>2052.4843604903945</v>
      </c>
      <c r="AI103" s="119">
        <v>3595.7862633195323</v>
      </c>
      <c r="AJ103" s="119">
        <v>2420.9341760041721</v>
      </c>
      <c r="AK103" s="119">
        <v>3235.1334547981833</v>
      </c>
      <c r="AL103" s="119">
        <v>3693.563235218126</v>
      </c>
      <c r="AM103" s="119">
        <v>3023.8670311178612</v>
      </c>
      <c r="AN103" s="119">
        <v>4787.7277988112919</v>
      </c>
      <c r="AO103" s="119">
        <v>4238.9126881283373</v>
      </c>
      <c r="AP103" s="119">
        <v>4156.3846724025043</v>
      </c>
      <c r="AQ103" s="119">
        <v>2242.8969223212857</v>
      </c>
      <c r="AR103" s="119">
        <v>2519.3353851194875</v>
      </c>
      <c r="AS103" s="119">
        <v>2560.3633518011529</v>
      </c>
      <c r="AT103" s="119">
        <v>3381.1845678161726</v>
      </c>
      <c r="AU103" s="119">
        <v>2507.6076635473542</v>
      </c>
      <c r="AV103" s="119">
        <v>2853.2359263459512</v>
      </c>
      <c r="AW103" s="119">
        <v>2888.0588971392881</v>
      </c>
      <c r="AX103" s="119">
        <v>3793.8099836674</v>
      </c>
      <c r="AY103" s="140" t="s">
        <v>826</v>
      </c>
    </row>
    <row r="104" spans="1:51" ht="20" customHeight="1" x14ac:dyDescent="0.2">
      <c r="A104" s="120" t="s">
        <v>411</v>
      </c>
      <c r="B104" s="118" t="s">
        <v>393</v>
      </c>
      <c r="C104" s="119">
        <v>4616.3192301961462</v>
      </c>
      <c r="D104" s="119">
        <v>3196.7816237787565</v>
      </c>
      <c r="E104" s="119">
        <v>4384.5947902924445</v>
      </c>
      <c r="F104" s="119">
        <v>3437.306571750054</v>
      </c>
      <c r="G104" s="119">
        <v>4928.2646045428401</v>
      </c>
      <c r="H104" s="119">
        <v>3861.0058724722626</v>
      </c>
      <c r="I104" s="119">
        <v>4336.0739139871202</v>
      </c>
      <c r="J104" s="119">
        <v>3545.1259475794677</v>
      </c>
      <c r="K104" s="119">
        <v>4488.0840831593068</v>
      </c>
      <c r="L104" s="119">
        <v>3377.0252032651551</v>
      </c>
      <c r="M104" s="119">
        <v>4047.6520468747299</v>
      </c>
      <c r="N104" s="119">
        <v>3541.4520636476946</v>
      </c>
      <c r="O104" s="119">
        <v>5230.373158414629</v>
      </c>
      <c r="P104" s="119">
        <v>5073.5629768334256</v>
      </c>
      <c r="Q104" s="119">
        <v>5482.5116896834988</v>
      </c>
      <c r="R104" s="119">
        <v>3923.8504304924681</v>
      </c>
      <c r="S104" s="119">
        <v>6058.0601995779289</v>
      </c>
      <c r="T104" s="119">
        <v>4523.0504779517069</v>
      </c>
      <c r="U104" s="119">
        <v>4938.3528682512842</v>
      </c>
      <c r="V104" s="119">
        <v>6056.0609422577127</v>
      </c>
      <c r="W104" s="119">
        <v>6057.048373373229</v>
      </c>
      <c r="X104" s="119">
        <v>6401.3474786555771</v>
      </c>
      <c r="Y104" s="119">
        <v>5947.8126887165254</v>
      </c>
      <c r="Z104" s="119">
        <v>8759.3104383584941</v>
      </c>
      <c r="AA104" s="119">
        <v>7502.0189814382902</v>
      </c>
      <c r="AB104" s="119">
        <v>7124.2802360651949</v>
      </c>
      <c r="AC104" s="119">
        <v>7600.638335413395</v>
      </c>
      <c r="AD104" s="119">
        <v>4498.9505045098349</v>
      </c>
      <c r="AE104" s="119">
        <v>7232.8888419227696</v>
      </c>
      <c r="AF104" s="119">
        <v>5356.9993962254903</v>
      </c>
      <c r="AG104" s="119">
        <v>8095.7860220608418</v>
      </c>
      <c r="AH104" s="119">
        <v>6942.193461476123</v>
      </c>
      <c r="AI104" s="119">
        <v>8409.7663095565676</v>
      </c>
      <c r="AJ104" s="119">
        <v>7783.7993886834738</v>
      </c>
      <c r="AK104" s="119">
        <v>6818.7631391344084</v>
      </c>
      <c r="AL104" s="119">
        <v>6394.3721520525814</v>
      </c>
      <c r="AM104" s="119">
        <v>11829.411672853881</v>
      </c>
      <c r="AN104" s="119">
        <v>8488.2386939299904</v>
      </c>
      <c r="AO104" s="119">
        <v>9234.4912645584736</v>
      </c>
      <c r="AP104" s="119">
        <v>10619.442559023257</v>
      </c>
      <c r="AQ104" s="119">
        <v>24937.295766819163</v>
      </c>
      <c r="AR104" s="119">
        <v>1936.9106502201826</v>
      </c>
      <c r="AS104" s="119">
        <v>6359.7298426956504</v>
      </c>
      <c r="AT104" s="119">
        <v>1181.7791404158097</v>
      </c>
      <c r="AU104" s="119">
        <v>21710.076100184739</v>
      </c>
      <c r="AV104" s="119">
        <v>7254.235037066057</v>
      </c>
      <c r="AW104" s="119">
        <v>14024.453887685422</v>
      </c>
      <c r="AX104" s="119">
        <v>3372.1831130011833</v>
      </c>
      <c r="AY104" s="140">
        <v>8275.9616397043083</v>
      </c>
    </row>
    <row r="105" spans="1:51" ht="20" customHeight="1" x14ac:dyDescent="0.2">
      <c r="A105" s="18" t="s">
        <v>412</v>
      </c>
      <c r="B105" s="19" t="s">
        <v>821</v>
      </c>
      <c r="C105" s="20">
        <v>73464.997714100115</v>
      </c>
      <c r="D105" s="20">
        <v>74769.66143898759</v>
      </c>
      <c r="E105" s="20">
        <v>78053.996358739387</v>
      </c>
      <c r="F105" s="20">
        <v>79793.950055204579</v>
      </c>
      <c r="G105" s="20">
        <v>82394.146956147772</v>
      </c>
      <c r="H105" s="20">
        <v>85961.411688103093</v>
      </c>
      <c r="I105" s="20">
        <v>88133.747060870519</v>
      </c>
      <c r="J105" s="20">
        <v>90484.989321082976</v>
      </c>
      <c r="K105" s="20">
        <v>96147.954562203799</v>
      </c>
      <c r="L105" s="20">
        <v>99139.974002790099</v>
      </c>
      <c r="M105" s="20">
        <v>100547.38312972008</v>
      </c>
      <c r="N105" s="20">
        <v>98772.404449446069</v>
      </c>
      <c r="O105" s="20">
        <v>92004.627286512579</v>
      </c>
      <c r="P105" s="20">
        <v>102120.77271562301</v>
      </c>
      <c r="Q105" s="20">
        <v>104212.37589132522</v>
      </c>
      <c r="R105" s="20">
        <v>114667.57146819613</v>
      </c>
      <c r="S105" s="20">
        <v>112409.41779233889</v>
      </c>
      <c r="T105" s="20">
        <v>115271.59702875884</v>
      </c>
      <c r="U105" s="20">
        <v>121721.8611138245</v>
      </c>
      <c r="V105" s="20">
        <v>121434.68895612347</v>
      </c>
      <c r="W105" s="20">
        <v>101278.38966771256</v>
      </c>
      <c r="X105" s="20">
        <v>130162.35569399047</v>
      </c>
      <c r="Y105" s="20">
        <v>118414.94167353289</v>
      </c>
      <c r="Z105" s="20">
        <v>151177.68986370089</v>
      </c>
      <c r="AA105" s="20">
        <v>114972.72449214631</v>
      </c>
      <c r="AB105" s="20">
        <v>136896.94246920315</v>
      </c>
      <c r="AC105" s="20">
        <v>122060.80931140983</v>
      </c>
      <c r="AD105" s="20">
        <v>170900.38427767149</v>
      </c>
      <c r="AE105" s="20">
        <v>112661.05587689573</v>
      </c>
      <c r="AF105" s="20">
        <v>131050.8909672923</v>
      </c>
      <c r="AG105" s="20">
        <v>129183.24188482844</v>
      </c>
      <c r="AH105" s="20">
        <v>167505.80835014771</v>
      </c>
      <c r="AI105" s="20">
        <v>130274.74782636028</v>
      </c>
      <c r="AJ105" s="20">
        <v>146451.92104834193</v>
      </c>
      <c r="AK105" s="20">
        <v>147235.46331572445</v>
      </c>
      <c r="AL105" s="20">
        <v>172194.0634380189</v>
      </c>
      <c r="AM105" s="20">
        <v>144275.30299980077</v>
      </c>
      <c r="AN105" s="20">
        <v>160442.93287092765</v>
      </c>
      <c r="AO105" s="20">
        <v>162148.90392124749</v>
      </c>
      <c r="AP105" s="20">
        <v>186663.33648731289</v>
      </c>
      <c r="AQ105" s="20">
        <v>160543.91120531736</v>
      </c>
      <c r="AR105" s="20">
        <v>166997.53738725337</v>
      </c>
      <c r="AS105" s="20">
        <v>173647.76233474779</v>
      </c>
      <c r="AT105" s="20">
        <v>220620.09612136966</v>
      </c>
      <c r="AU105" s="20">
        <v>153360.17132883906</v>
      </c>
      <c r="AV105" s="20">
        <v>181907.38631622202</v>
      </c>
      <c r="AW105" s="20">
        <v>179995.05002932783</v>
      </c>
      <c r="AX105" s="20">
        <v>236506.18559715166</v>
      </c>
      <c r="AY105" s="88">
        <v>174399.1343644133</v>
      </c>
    </row>
    <row r="106" spans="1:51" ht="20" customHeight="1" x14ac:dyDescent="0.2">
      <c r="A106" s="134" t="s">
        <v>413</v>
      </c>
      <c r="B106" s="115" t="s">
        <v>725</v>
      </c>
      <c r="C106" s="116">
        <v>65583.685123296265</v>
      </c>
      <c r="D106" s="116">
        <v>67429.128840210222</v>
      </c>
      <c r="E106" s="116">
        <v>68710.542448034583</v>
      </c>
      <c r="F106" s="116">
        <v>70154.337997704963</v>
      </c>
      <c r="G106" s="116">
        <v>74630.059485109334</v>
      </c>
      <c r="H106" s="116">
        <v>77410.435875075374</v>
      </c>
      <c r="I106" s="116">
        <v>78272.67671283563</v>
      </c>
      <c r="J106" s="116">
        <v>79731.56155104292</v>
      </c>
      <c r="K106" s="116">
        <v>86160.501335902329</v>
      </c>
      <c r="L106" s="116">
        <v>88244.721660525858</v>
      </c>
      <c r="M106" s="116">
        <v>88121.013293874363</v>
      </c>
      <c r="N106" s="116">
        <v>87145.591713005939</v>
      </c>
      <c r="O106" s="116">
        <v>85360.413770578016</v>
      </c>
      <c r="P106" s="116">
        <v>94950.910183636894</v>
      </c>
      <c r="Q106" s="116">
        <v>96095.207123310538</v>
      </c>
      <c r="R106" s="116">
        <v>103035.63265916586</v>
      </c>
      <c r="S106" s="116">
        <v>103744.17001426367</v>
      </c>
      <c r="T106" s="116">
        <v>105650.24080461705</v>
      </c>
      <c r="U106" s="116">
        <v>110447.46293574516</v>
      </c>
      <c r="V106" s="116">
        <v>109597.21723304378</v>
      </c>
      <c r="W106" s="116">
        <v>93491.111181929096</v>
      </c>
      <c r="X106" s="116">
        <v>120416.89542026</v>
      </c>
      <c r="Y106" s="116">
        <v>109269.29498799535</v>
      </c>
      <c r="Z106" s="116">
        <v>138955.30172312786</v>
      </c>
      <c r="AA106" s="116">
        <v>106782.9516299511</v>
      </c>
      <c r="AB106" s="116">
        <v>126145.27075397116</v>
      </c>
      <c r="AC106" s="116">
        <v>112297.35794321375</v>
      </c>
      <c r="AD106" s="116">
        <v>158458.6789061735</v>
      </c>
      <c r="AE106" s="116">
        <v>107373.63629154682</v>
      </c>
      <c r="AF106" s="116">
        <v>126608.20654298684</v>
      </c>
      <c r="AG106" s="116">
        <v>123339.59340843727</v>
      </c>
      <c r="AH106" s="116">
        <v>159004.11567457562</v>
      </c>
      <c r="AI106" s="116">
        <v>123673.15172751273</v>
      </c>
      <c r="AJ106" s="116">
        <v>139725.557110553</v>
      </c>
      <c r="AK106" s="116">
        <v>138889.72972369884</v>
      </c>
      <c r="AL106" s="116">
        <v>161633.74017719817</v>
      </c>
      <c r="AM106" s="116">
        <v>135721.61212697343</v>
      </c>
      <c r="AN106" s="116">
        <v>152573.92222512639</v>
      </c>
      <c r="AO106" s="116">
        <v>152067.13095943679</v>
      </c>
      <c r="AP106" s="116">
        <v>173051.19814769909</v>
      </c>
      <c r="AQ106" s="116">
        <v>148567.12111039358</v>
      </c>
      <c r="AR106" s="116">
        <v>155061.87243218615</v>
      </c>
      <c r="AS106" s="116">
        <v>158890.53867670448</v>
      </c>
      <c r="AT106" s="116">
        <v>199773.36109639457</v>
      </c>
      <c r="AU106" s="116">
        <v>142968.18053983906</v>
      </c>
      <c r="AV106" s="116">
        <v>172972.54141222202</v>
      </c>
      <c r="AW106" s="116">
        <v>170021.87732932784</v>
      </c>
      <c r="AX106" s="116">
        <v>219411.15103615166</v>
      </c>
      <c r="AY106" s="138">
        <v>166972.68758605325</v>
      </c>
    </row>
    <row r="107" spans="1:51" ht="20" customHeight="1" x14ac:dyDescent="0.2">
      <c r="A107" s="122" t="s">
        <v>415</v>
      </c>
      <c r="B107" s="121" t="s">
        <v>244</v>
      </c>
      <c r="C107" s="117">
        <v>34779.845666266629</v>
      </c>
      <c r="D107" s="117">
        <v>32548.947780249528</v>
      </c>
      <c r="E107" s="117">
        <v>32742.262270251093</v>
      </c>
      <c r="F107" s="117">
        <v>34440.427424263944</v>
      </c>
      <c r="G107" s="117">
        <v>39642.941188245051</v>
      </c>
      <c r="H107" s="117">
        <v>37179.44523822971</v>
      </c>
      <c r="I107" s="117">
        <v>37744.506326233168</v>
      </c>
      <c r="J107" s="117">
        <v>40084.045715247812</v>
      </c>
      <c r="K107" s="117">
        <v>44984.407196192857</v>
      </c>
      <c r="L107" s="117">
        <v>43477.681640186682</v>
      </c>
      <c r="M107" s="117">
        <v>43059.592265184932</v>
      </c>
      <c r="N107" s="117">
        <v>44517.316291190808</v>
      </c>
      <c r="O107" s="117">
        <v>49499.494793126425</v>
      </c>
      <c r="P107" s="117">
        <v>48738.154291124607</v>
      </c>
      <c r="Q107" s="117">
        <v>49338.076771126107</v>
      </c>
      <c r="R107" s="117">
        <v>52291.253379133588</v>
      </c>
      <c r="S107" s="117">
        <v>56726.330663940789</v>
      </c>
      <c r="T107" s="117">
        <v>53526.88504594408</v>
      </c>
      <c r="U107" s="117">
        <v>54624.587617942962</v>
      </c>
      <c r="V107" s="117">
        <v>56530.514571940963</v>
      </c>
      <c r="W107" s="117">
        <v>51097.535936747525</v>
      </c>
      <c r="X107" s="117">
        <v>60446.768825701321</v>
      </c>
      <c r="Y107" s="117">
        <v>53989.784594733261</v>
      </c>
      <c r="Z107" s="117">
        <v>73805.157507635289</v>
      </c>
      <c r="AA107" s="117">
        <v>58418.757368750667</v>
      </c>
      <c r="AB107" s="117">
        <v>60833.488381740361</v>
      </c>
      <c r="AC107" s="117">
        <v>55544.060455762941</v>
      </c>
      <c r="AD107" s="117">
        <v>84676.669926638613</v>
      </c>
      <c r="AE107" s="117">
        <v>60437.45763100218</v>
      </c>
      <c r="AF107" s="117">
        <v>64255.051908002191</v>
      </c>
      <c r="AG107" s="117">
        <v>63979.32407600226</v>
      </c>
      <c r="AH107" s="117">
        <v>84876.499927002951</v>
      </c>
      <c r="AI107" s="117">
        <v>67649.376408549622</v>
      </c>
      <c r="AJ107" s="117">
        <v>68835.015830541801</v>
      </c>
      <c r="AK107" s="117">
        <v>68054.839504546908</v>
      </c>
      <c r="AL107" s="117">
        <v>85005.322456434151</v>
      </c>
      <c r="AM107" s="117">
        <v>72477.329223824345</v>
      </c>
      <c r="AN107" s="117">
        <v>75276.447724817597</v>
      </c>
      <c r="AO107" s="117">
        <v>74850.711740818631</v>
      </c>
      <c r="AP107" s="117">
        <v>89600.912341782838</v>
      </c>
      <c r="AQ107" s="117">
        <v>79465.673774699942</v>
      </c>
      <c r="AR107" s="117">
        <v>76590.09866871078</v>
      </c>
      <c r="AS107" s="117">
        <v>77919.25009270577</v>
      </c>
      <c r="AT107" s="117">
        <v>100366.69875762102</v>
      </c>
      <c r="AU107" s="117">
        <v>75577.247627999997</v>
      </c>
      <c r="AV107" s="117">
        <v>80787.74656</v>
      </c>
      <c r="AW107" s="117">
        <v>78723.109756999998</v>
      </c>
      <c r="AX107" s="117">
        <v>104991.867065</v>
      </c>
      <c r="AY107" s="139">
        <v>84964.704335142713</v>
      </c>
    </row>
    <row r="108" spans="1:51" ht="20" customHeight="1" x14ac:dyDescent="0.2">
      <c r="A108" s="122" t="s">
        <v>416</v>
      </c>
      <c r="B108" s="121" t="s">
        <v>245</v>
      </c>
      <c r="C108" s="117">
        <v>23522.889066898282</v>
      </c>
      <c r="D108" s="117">
        <v>25750.875379888643</v>
      </c>
      <c r="E108" s="117">
        <v>26655.838251884732</v>
      </c>
      <c r="F108" s="117">
        <v>26511.999560885357</v>
      </c>
      <c r="G108" s="117">
        <v>26600.028861030678</v>
      </c>
      <c r="H108" s="117">
        <v>30059.993528034669</v>
      </c>
      <c r="I108" s="117">
        <v>30350.749762035</v>
      </c>
      <c r="J108" s="117">
        <v>29176.37916503365</v>
      </c>
      <c r="K108" s="117">
        <v>30679.541980952537</v>
      </c>
      <c r="L108" s="117">
        <v>33061.485804948854</v>
      </c>
      <c r="M108" s="117">
        <v>33150.570039948718</v>
      </c>
      <c r="N108" s="117">
        <v>31096.118879951893</v>
      </c>
      <c r="O108" s="117">
        <v>26572.350451041548</v>
      </c>
      <c r="P108" s="117">
        <v>33213.165025051931</v>
      </c>
      <c r="Q108" s="117">
        <v>33814.104852052871</v>
      </c>
      <c r="R108" s="117">
        <v>36233.541881056655</v>
      </c>
      <c r="S108" s="117">
        <v>33790.649155039224</v>
      </c>
      <c r="T108" s="117">
        <v>37957.710831044067</v>
      </c>
      <c r="U108" s="117">
        <v>40401.956191046898</v>
      </c>
      <c r="V108" s="117">
        <v>37748.520972043822</v>
      </c>
      <c r="W108" s="117">
        <v>28444.762815857561</v>
      </c>
      <c r="X108" s="117">
        <v>40972.53859279483</v>
      </c>
      <c r="Y108" s="117">
        <v>37414.82237481264</v>
      </c>
      <c r="Z108" s="117">
        <v>44336.02484977799</v>
      </c>
      <c r="AA108" s="117">
        <v>33111.997320957264</v>
      </c>
      <c r="AB108" s="117">
        <v>45119.095602941772</v>
      </c>
      <c r="AC108" s="117">
        <v>39016.185480949644</v>
      </c>
      <c r="AD108" s="117">
        <v>50113.087128935324</v>
      </c>
      <c r="AE108" s="117">
        <v>30772.231907125442</v>
      </c>
      <c r="AF108" s="117">
        <v>41370.755140168643</v>
      </c>
      <c r="AG108" s="117">
        <v>39289.293371160165</v>
      </c>
      <c r="AH108" s="117">
        <v>48759.150863198767</v>
      </c>
      <c r="AI108" s="117">
        <v>36683.892134852758</v>
      </c>
      <c r="AJ108" s="117">
        <v>47154.067547810737</v>
      </c>
      <c r="AK108" s="117">
        <v>47413.825133809689</v>
      </c>
      <c r="AL108" s="117">
        <v>50626.61960479679</v>
      </c>
      <c r="AM108" s="117">
        <v>42290.056731998113</v>
      </c>
      <c r="AN108" s="117">
        <v>51963.844188997689</v>
      </c>
      <c r="AO108" s="117">
        <v>52130.003001997677</v>
      </c>
      <c r="AP108" s="117">
        <v>55672.665484997524</v>
      </c>
      <c r="AQ108" s="117">
        <v>44648.070003986679</v>
      </c>
      <c r="AR108" s="117">
        <v>51332.997233984679</v>
      </c>
      <c r="AS108" s="117">
        <v>53425.494054984054</v>
      </c>
      <c r="AT108" s="117">
        <v>65058.329102980584</v>
      </c>
      <c r="AU108" s="117">
        <v>43931.073175999998</v>
      </c>
      <c r="AV108" s="117">
        <v>60318.109040000003</v>
      </c>
      <c r="AW108" s="117">
        <v>60113.641100000001</v>
      </c>
      <c r="AX108" s="117">
        <v>75000.854519</v>
      </c>
      <c r="AY108" s="139">
        <v>52923.463771847848</v>
      </c>
    </row>
    <row r="109" spans="1:51" ht="20" customHeight="1" x14ac:dyDescent="0.2">
      <c r="A109" s="122" t="s">
        <v>417</v>
      </c>
      <c r="B109" s="121" t="s">
        <v>822</v>
      </c>
      <c r="C109" s="117">
        <v>663.88296629141803</v>
      </c>
      <c r="D109" s="117">
        <v>719.32234418049381</v>
      </c>
      <c r="E109" s="117">
        <v>857.26970101324059</v>
      </c>
      <c r="F109" s="117">
        <v>699.76568067711344</v>
      </c>
      <c r="G109" s="117">
        <v>682.7966594537429</v>
      </c>
      <c r="H109" s="117">
        <v>668.700544469448</v>
      </c>
      <c r="I109" s="117">
        <v>543.40255523372286</v>
      </c>
      <c r="J109" s="117">
        <v>1120.2044984243003</v>
      </c>
      <c r="K109" s="117">
        <v>598.40760097564771</v>
      </c>
      <c r="L109" s="117">
        <v>482.99744064375307</v>
      </c>
      <c r="M109" s="117">
        <v>682.81712399775154</v>
      </c>
      <c r="N109" s="117">
        <v>917.42714308926702</v>
      </c>
      <c r="O109" s="117">
        <v>562.58675544358005</v>
      </c>
      <c r="P109" s="117">
        <v>931.39611051087536</v>
      </c>
      <c r="Q109" s="117">
        <v>377.69958318490399</v>
      </c>
      <c r="R109" s="117">
        <v>837.60366403512739</v>
      </c>
      <c r="S109" s="117">
        <v>953.32035239939717</v>
      </c>
      <c r="T109" s="117">
        <v>-24.04278417045149</v>
      </c>
      <c r="U109" s="117">
        <v>476.01103297480552</v>
      </c>
      <c r="V109" s="117">
        <v>874.44961425382132</v>
      </c>
      <c r="W109" s="117">
        <v>903.35177613230007</v>
      </c>
      <c r="X109" s="117">
        <v>123.52570945042643</v>
      </c>
      <c r="Y109" s="117">
        <v>828.54697316492343</v>
      </c>
      <c r="Z109" s="117">
        <v>221.84507139372414</v>
      </c>
      <c r="AA109" s="117">
        <v>532.925764278933</v>
      </c>
      <c r="AB109" s="117">
        <v>408.4391032820277</v>
      </c>
      <c r="AC109" s="117">
        <v>482.50438750253818</v>
      </c>
      <c r="AD109" s="117">
        <v>420.3081316229086</v>
      </c>
      <c r="AE109" s="117">
        <v>665.48729098246974</v>
      </c>
      <c r="AF109" s="117">
        <v>339.38170025434727</v>
      </c>
      <c r="AG109" s="117">
        <v>305.33919973864982</v>
      </c>
      <c r="AH109" s="117">
        <v>337.33629870508355</v>
      </c>
      <c r="AI109" s="117">
        <v>498.30976426078519</v>
      </c>
      <c r="AJ109" s="117">
        <v>577.46385937092623</v>
      </c>
      <c r="AK109" s="117">
        <v>468.67301951294519</v>
      </c>
      <c r="AL109" s="117">
        <v>559.37703516482361</v>
      </c>
      <c r="AM109" s="117">
        <v>606.57794917780359</v>
      </c>
      <c r="AN109" s="117">
        <v>668.65664233605889</v>
      </c>
      <c r="AO109" s="117">
        <v>563.08406264711152</v>
      </c>
      <c r="AP109" s="117">
        <v>446.99885694282261</v>
      </c>
      <c r="AQ109" s="117">
        <v>580.24105384585312</v>
      </c>
      <c r="AR109" s="117">
        <v>175.27050667904342</v>
      </c>
      <c r="AS109" s="117">
        <v>104.738964196943</v>
      </c>
      <c r="AT109" s="117">
        <v>122.15525302283352</v>
      </c>
      <c r="AU109" s="117">
        <v>552.54417883905558</v>
      </c>
      <c r="AV109" s="117">
        <v>552.18006022200598</v>
      </c>
      <c r="AW109" s="117">
        <v>626.94342132782947</v>
      </c>
      <c r="AX109" s="117">
        <v>842.02287415171327</v>
      </c>
      <c r="AY109" s="139" t="s">
        <v>826</v>
      </c>
    </row>
    <row r="110" spans="1:51" ht="20" customHeight="1" x14ac:dyDescent="0.2">
      <c r="A110" s="122" t="s">
        <v>418</v>
      </c>
      <c r="B110" s="121" t="s">
        <v>248</v>
      </c>
      <c r="C110" s="117">
        <v>32.864966703787466</v>
      </c>
      <c r="D110" s="117">
        <v>35.977884675730685</v>
      </c>
      <c r="E110" s="117">
        <v>37.250428664261221</v>
      </c>
      <c r="F110" s="117">
        <v>37.033028666220652</v>
      </c>
      <c r="G110" s="117">
        <v>38.021766931305265</v>
      </c>
      <c r="H110" s="117">
        <v>42.952824922396218</v>
      </c>
      <c r="I110" s="117">
        <v>43.331754921711592</v>
      </c>
      <c r="J110" s="117">
        <v>41.740307924586901</v>
      </c>
      <c r="K110" s="117">
        <v>38.693546832373343</v>
      </c>
      <c r="L110" s="117">
        <v>41.778353819009467</v>
      </c>
      <c r="M110" s="117">
        <v>42.004170818031184</v>
      </c>
      <c r="N110" s="117">
        <v>39.106117830586022</v>
      </c>
      <c r="O110" s="117">
        <v>50.262302932241262</v>
      </c>
      <c r="P110" s="117">
        <v>62.45778991580049</v>
      </c>
      <c r="Q110" s="117">
        <v>63.718190914101342</v>
      </c>
      <c r="R110" s="117">
        <v>68.350205907856903</v>
      </c>
      <c r="S110" s="117">
        <v>59.952389986482764</v>
      </c>
      <c r="T110" s="117">
        <v>67.422449984798519</v>
      </c>
      <c r="U110" s="117">
        <v>71.671166983840564</v>
      </c>
      <c r="V110" s="117">
        <v>67.069348984878118</v>
      </c>
      <c r="W110" s="117">
        <v>43.373489026294926</v>
      </c>
      <c r="X110" s="117">
        <v>62.67092203799389</v>
      </c>
      <c r="Y110" s="117">
        <v>57.322985034751724</v>
      </c>
      <c r="Z110" s="117">
        <v>67.562603040959431</v>
      </c>
      <c r="AA110" s="117">
        <v>69.358082847083693</v>
      </c>
      <c r="AB110" s="117">
        <v>93.89476579298676</v>
      </c>
      <c r="AC110" s="117">
        <v>81.410076820512216</v>
      </c>
      <c r="AD110" s="117">
        <v>104.58512176941733</v>
      </c>
      <c r="AE110" s="117">
        <v>63.397384192061665</v>
      </c>
      <c r="AF110" s="117">
        <v>85.259661258293178</v>
      </c>
      <c r="AG110" s="117">
        <v>80.935085245191928</v>
      </c>
      <c r="AH110" s="117">
        <v>100.49657130445324</v>
      </c>
      <c r="AI110" s="117">
        <v>72.700094917342881</v>
      </c>
      <c r="AJ110" s="117">
        <v>93.525607893665097</v>
      </c>
      <c r="AK110" s="117">
        <v>93.975994893153029</v>
      </c>
      <c r="AL110" s="117">
        <v>100.40900488583895</v>
      </c>
      <c r="AM110" s="117">
        <v>80.215945962345486</v>
      </c>
      <c r="AN110" s="117">
        <v>98.656141953689399</v>
      </c>
      <c r="AO110" s="117">
        <v>99.861303953123667</v>
      </c>
      <c r="AP110" s="117">
        <v>104.72320895084142</v>
      </c>
      <c r="AQ110" s="117">
        <v>194.12517806698818</v>
      </c>
      <c r="AR110" s="117">
        <v>220.88906007622379</v>
      </c>
      <c r="AS110" s="117">
        <v>230.99371207971069</v>
      </c>
      <c r="AT110" s="117">
        <v>281.32059209707734</v>
      </c>
      <c r="AU110" s="117">
        <v>189.31445299999999</v>
      </c>
      <c r="AV110" s="117">
        <v>260.59203500000001</v>
      </c>
      <c r="AW110" s="117">
        <v>259.639431</v>
      </c>
      <c r="AX110" s="117">
        <v>324.48563100000001</v>
      </c>
      <c r="AY110" s="139">
        <v>228.96943837304241</v>
      </c>
    </row>
    <row r="111" spans="1:51" ht="20" customHeight="1" x14ac:dyDescent="0.2">
      <c r="A111" s="122" t="s">
        <v>419</v>
      </c>
      <c r="B111" s="121" t="s">
        <v>243</v>
      </c>
      <c r="C111" s="117">
        <v>450.253206095807</v>
      </c>
      <c r="D111" s="117">
        <v>492.88396010487816</v>
      </c>
      <c r="E111" s="117">
        <v>508.82891310827097</v>
      </c>
      <c r="F111" s="117">
        <v>508.84376610827417</v>
      </c>
      <c r="G111" s="117">
        <v>364.77685296087913</v>
      </c>
      <c r="H111" s="117">
        <v>414.60026095553576</v>
      </c>
      <c r="I111" s="117">
        <v>417.44739995523042</v>
      </c>
      <c r="J111" s="117">
        <v>401.36770095695493</v>
      </c>
      <c r="K111" s="117">
        <v>416.91620982596288</v>
      </c>
      <c r="L111" s="117">
        <v>449.39166581240642</v>
      </c>
      <c r="M111" s="117">
        <v>452.94638881092249</v>
      </c>
      <c r="N111" s="117">
        <v>420.23395482457801</v>
      </c>
      <c r="O111" s="117">
        <v>624.56064187202401</v>
      </c>
      <c r="P111" s="117">
        <v>774.88548684122156</v>
      </c>
      <c r="Q111" s="117">
        <v>791.21627083787541</v>
      </c>
      <c r="R111" s="117">
        <v>848.44355682614912</v>
      </c>
      <c r="S111" s="117">
        <v>759.96958201822713</v>
      </c>
      <c r="T111" s="117">
        <v>854.34140302049036</v>
      </c>
      <c r="U111" s="117">
        <v>910.52413402183799</v>
      </c>
      <c r="V111" s="117">
        <v>847.83206902033442</v>
      </c>
      <c r="W111" s="117">
        <v>834.92661705865055</v>
      </c>
      <c r="X111" s="117">
        <v>1197.3885510841121</v>
      </c>
      <c r="Y111" s="117">
        <v>1096.0292700769919</v>
      </c>
      <c r="Z111" s="117">
        <v>1297.3724240911356</v>
      </c>
      <c r="AA111" s="117">
        <v>1043.2502409573933</v>
      </c>
      <c r="AB111" s="117">
        <v>1419.1388269420415</v>
      </c>
      <c r="AC111" s="117">
        <v>1227.9702979498491</v>
      </c>
      <c r="AD111" s="117">
        <v>1577.4480879355765</v>
      </c>
      <c r="AE111" s="117">
        <v>959.03629908984067</v>
      </c>
      <c r="AF111" s="117">
        <v>1289.6623581208128</v>
      </c>
      <c r="AG111" s="117">
        <v>1224.4187751147012</v>
      </c>
      <c r="AH111" s="117">
        <v>1520.0533691423957</v>
      </c>
      <c r="AI111" s="117">
        <v>1115.8252089299576</v>
      </c>
      <c r="AJ111" s="117">
        <v>1434.9682859099246</v>
      </c>
      <c r="AK111" s="117">
        <v>1437.410724909771</v>
      </c>
      <c r="AL111" s="117">
        <v>1545.4973709029864</v>
      </c>
      <c r="AM111" s="117">
        <v>694.84710890390693</v>
      </c>
      <c r="AN111" s="117">
        <v>867.04774788009286</v>
      </c>
      <c r="AO111" s="117">
        <v>865.42636088031702</v>
      </c>
      <c r="AP111" s="117">
        <v>920.98705887263327</v>
      </c>
      <c r="AQ111" s="117">
        <v>921.11832896382293</v>
      </c>
      <c r="AR111" s="117">
        <v>1055.2196049585561</v>
      </c>
      <c r="AS111" s="117">
        <v>1100.0448379567956</v>
      </c>
      <c r="AT111" s="117">
        <v>1339.6454139473854</v>
      </c>
      <c r="AU111" s="117">
        <v>902.57476399999996</v>
      </c>
      <c r="AV111" s="117">
        <v>1241.320489</v>
      </c>
      <c r="AW111" s="117">
        <v>1236.8955209999999</v>
      </c>
      <c r="AX111" s="117">
        <v>1544.9252759999999</v>
      </c>
      <c r="AY111" s="139">
        <v>1090.1582041826607</v>
      </c>
    </row>
    <row r="112" spans="1:51" ht="20" customHeight="1" x14ac:dyDescent="0.2">
      <c r="A112" s="122" t="s">
        <v>420</v>
      </c>
      <c r="B112" s="121" t="s">
        <v>578</v>
      </c>
      <c r="C112" s="117">
        <v>4128.2322529805479</v>
      </c>
      <c r="D112" s="117">
        <v>3906.5485819924493</v>
      </c>
      <c r="E112" s="117">
        <v>3938.3786199946185</v>
      </c>
      <c r="F112" s="117">
        <v>4125.1301499898445</v>
      </c>
      <c r="G112" s="117">
        <v>4692.4490584955738</v>
      </c>
      <c r="H112" s="117">
        <v>4465.0209524774573</v>
      </c>
      <c r="I112" s="117">
        <v>4531.816543470808</v>
      </c>
      <c r="J112" s="117">
        <v>4772.2200804680997</v>
      </c>
      <c r="K112" s="117">
        <v>5458.5258311406888</v>
      </c>
      <c r="L112" s="117">
        <v>5318.8897801392786</v>
      </c>
      <c r="M112" s="117">
        <v>5273.0824841383455</v>
      </c>
      <c r="N112" s="117">
        <v>5411.5376081399445</v>
      </c>
      <c r="O112" s="117">
        <v>5810.0205151747587</v>
      </c>
      <c r="P112" s="117">
        <v>5814.6150332228217</v>
      </c>
      <c r="Q112" s="117">
        <v>5894.2932732272966</v>
      </c>
      <c r="R112" s="117">
        <v>6239.3973542430249</v>
      </c>
      <c r="S112" s="117">
        <v>7450.39366503566</v>
      </c>
      <c r="T112" s="117">
        <v>7113.3228750340613</v>
      </c>
      <c r="U112" s="117">
        <v>7292.0882230349216</v>
      </c>
      <c r="V112" s="117">
        <v>7479.7179180358098</v>
      </c>
      <c r="W112" s="117">
        <v>7010.6821859774145</v>
      </c>
      <c r="X112" s="117">
        <v>8401.3345009602672</v>
      </c>
      <c r="Y112" s="117">
        <v>7523.7984739631192</v>
      </c>
      <c r="Z112" s="117">
        <v>10168.020745961541</v>
      </c>
      <c r="AA112" s="117">
        <v>8607.9759930690616</v>
      </c>
      <c r="AB112" s="117">
        <v>9104.0728181056456</v>
      </c>
      <c r="AC112" s="117">
        <v>8293.3675720894225</v>
      </c>
      <c r="AD112" s="117">
        <v>12491.862947107024</v>
      </c>
      <c r="AE112" s="117">
        <v>9654.376792211151</v>
      </c>
      <c r="AF112" s="117">
        <v>10365.222683286571</v>
      </c>
      <c r="AG112" s="117">
        <v>10308.940586271558</v>
      </c>
      <c r="AH112" s="117">
        <v>13617.032173336374</v>
      </c>
      <c r="AI112" s="117">
        <v>11474.313618978167</v>
      </c>
      <c r="AJ112" s="117">
        <v>11796.242669987601</v>
      </c>
      <c r="AK112" s="117">
        <v>11683.710167988409</v>
      </c>
      <c r="AL112" s="117">
        <v>14467.636373977179</v>
      </c>
      <c r="AM112" s="117">
        <v>12858.788711034107</v>
      </c>
      <c r="AN112" s="117">
        <v>13441.645287030067</v>
      </c>
      <c r="AO112" s="117">
        <v>13378.177307029557</v>
      </c>
      <c r="AP112" s="117">
        <v>15928.938864039987</v>
      </c>
      <c r="AQ112" s="117">
        <v>14379.615037064686</v>
      </c>
      <c r="AR112" s="117">
        <v>13995.506070103987</v>
      </c>
      <c r="AS112" s="117">
        <v>14261.754180112708</v>
      </c>
      <c r="AT112" s="117">
        <v>18306.377118125733</v>
      </c>
      <c r="AU112" s="117">
        <v>13687.24359</v>
      </c>
      <c r="AV112" s="117">
        <v>14862.566581000001</v>
      </c>
      <c r="AW112" s="117">
        <v>14504.327572</v>
      </c>
      <c r="AX112" s="117">
        <v>19268.466612</v>
      </c>
      <c r="AY112" s="139">
        <v>15460.100559398874</v>
      </c>
    </row>
    <row r="113" spans="1:51" ht="20" customHeight="1" x14ac:dyDescent="0.2">
      <c r="A113" s="122" t="s">
        <v>421</v>
      </c>
      <c r="B113" s="121" t="s">
        <v>396</v>
      </c>
      <c r="C113" s="117">
        <v>2005.7169980597967</v>
      </c>
      <c r="D113" s="117">
        <v>3974.5729091184944</v>
      </c>
      <c r="E113" s="117">
        <v>3970.7142631183792</v>
      </c>
      <c r="F113" s="117">
        <v>3831.1383871142184</v>
      </c>
      <c r="G113" s="117">
        <v>2609.0450979921188</v>
      </c>
      <c r="H113" s="117">
        <v>4579.7225259861652</v>
      </c>
      <c r="I113" s="117">
        <v>4641.4223709859789</v>
      </c>
      <c r="J113" s="117">
        <v>4135.6040829875074</v>
      </c>
      <c r="K113" s="117">
        <v>3984.0089699822447</v>
      </c>
      <c r="L113" s="117">
        <v>5412.4969749758784</v>
      </c>
      <c r="M113" s="117">
        <v>5460.000820975667</v>
      </c>
      <c r="N113" s="117">
        <v>4743.8517179788587</v>
      </c>
      <c r="O113" s="117">
        <v>2241.1383109874323</v>
      </c>
      <c r="P113" s="117">
        <v>5416.2364469696277</v>
      </c>
      <c r="Q113" s="117">
        <v>5816.0981819673852</v>
      </c>
      <c r="R113" s="117">
        <v>6517.0426179634542</v>
      </c>
      <c r="S113" s="117">
        <v>4003.5542058438923</v>
      </c>
      <c r="T113" s="117">
        <v>6154.6009837600186</v>
      </c>
      <c r="U113" s="117">
        <v>6670.6245697398981</v>
      </c>
      <c r="V113" s="117">
        <v>6049.1127387641309</v>
      </c>
      <c r="W113" s="117">
        <v>5156.4783611293315</v>
      </c>
      <c r="X113" s="117">
        <v>9212.6683182310662</v>
      </c>
      <c r="Y113" s="117">
        <v>8358.9903162096543</v>
      </c>
      <c r="Z113" s="117">
        <v>9059.3185212272201</v>
      </c>
      <c r="AA113" s="117">
        <v>4998.6868590906925</v>
      </c>
      <c r="AB113" s="117">
        <v>9167.1412551663216</v>
      </c>
      <c r="AC113" s="117">
        <v>7651.8596721388294</v>
      </c>
      <c r="AD113" s="117">
        <v>9074.7175621646456</v>
      </c>
      <c r="AE113" s="117">
        <v>4821.6489869436637</v>
      </c>
      <c r="AF113" s="117">
        <v>8902.8730918959773</v>
      </c>
      <c r="AG113" s="117">
        <v>8151.3423149047585</v>
      </c>
      <c r="AH113" s="117">
        <v>9793.546471885571</v>
      </c>
      <c r="AI113" s="117">
        <v>6178.7344970240974</v>
      </c>
      <c r="AJ113" s="117">
        <v>9834.2733090383535</v>
      </c>
      <c r="AK113" s="117">
        <v>9737.2951780379753</v>
      </c>
      <c r="AL113" s="117">
        <v>9328.8783310363833</v>
      </c>
      <c r="AM113" s="117">
        <v>6713.796456072796</v>
      </c>
      <c r="AN113" s="117">
        <v>10257.624492111221</v>
      </c>
      <c r="AO113" s="117">
        <v>10179.867182110376</v>
      </c>
      <c r="AP113" s="117">
        <v>10375.972332112504</v>
      </c>
      <c r="AQ113" s="117">
        <v>8378.2777337656007</v>
      </c>
      <c r="AR113" s="117">
        <v>11691.891287672895</v>
      </c>
      <c r="AS113" s="117">
        <v>11848.26283466852</v>
      </c>
      <c r="AT113" s="117">
        <v>14298.834858599963</v>
      </c>
      <c r="AU113" s="117">
        <v>8128.1827499999999</v>
      </c>
      <c r="AV113" s="117">
        <v>14950.026647000001</v>
      </c>
      <c r="AW113" s="117">
        <v>14557.320527</v>
      </c>
      <c r="AX113" s="117">
        <v>17438.529059</v>
      </c>
      <c r="AY113" s="139">
        <v>12305.291277108076</v>
      </c>
    </row>
    <row r="114" spans="1:51" ht="20" customHeight="1" x14ac:dyDescent="0.2">
      <c r="A114" s="134" t="s">
        <v>422</v>
      </c>
      <c r="B114" s="115" t="s">
        <v>823</v>
      </c>
      <c r="C114" s="116">
        <v>7881.3125908038519</v>
      </c>
      <c r="D114" s="116">
        <v>7340.5325987773731</v>
      </c>
      <c r="E114" s="116">
        <v>9343.4539107048076</v>
      </c>
      <c r="F114" s="116">
        <v>9639.6120574996185</v>
      </c>
      <c r="G114" s="116">
        <v>7764.0874710384314</v>
      </c>
      <c r="H114" s="116">
        <v>8550.9758130277241</v>
      </c>
      <c r="I114" s="116">
        <v>9861.0703480348857</v>
      </c>
      <c r="J114" s="116">
        <v>10753.427770040049</v>
      </c>
      <c r="K114" s="116">
        <v>9987.4532263014717</v>
      </c>
      <c r="L114" s="116">
        <v>10895.252342264244</v>
      </c>
      <c r="M114" s="116">
        <v>12426.369835845726</v>
      </c>
      <c r="N114" s="116">
        <v>11626.812736440132</v>
      </c>
      <c r="O114" s="116">
        <v>6644.2135159345689</v>
      </c>
      <c r="P114" s="116">
        <v>7169.862531986113</v>
      </c>
      <c r="Q114" s="116">
        <v>8117.1687680146888</v>
      </c>
      <c r="R114" s="116">
        <v>11631.938809030271</v>
      </c>
      <c r="S114" s="116">
        <v>8665.2477780752179</v>
      </c>
      <c r="T114" s="116">
        <v>9621.3562241417912</v>
      </c>
      <c r="U114" s="116">
        <v>11274.39817807934</v>
      </c>
      <c r="V114" s="116">
        <v>11837.471723079701</v>
      </c>
      <c r="W114" s="116">
        <v>7787.2784857834695</v>
      </c>
      <c r="X114" s="116">
        <v>9745.4602737304704</v>
      </c>
      <c r="Y114" s="116">
        <v>9145.6466855375365</v>
      </c>
      <c r="Z114" s="116">
        <v>12222.388140573019</v>
      </c>
      <c r="AA114" s="116">
        <v>8189.772862195211</v>
      </c>
      <c r="AB114" s="116">
        <v>10751.671715231996</v>
      </c>
      <c r="AC114" s="116">
        <v>9763.4513681960798</v>
      </c>
      <c r="AD114" s="116">
        <v>12441.705371497974</v>
      </c>
      <c r="AE114" s="116">
        <v>5287.4195853489146</v>
      </c>
      <c r="AF114" s="116">
        <v>4442.6844243054611</v>
      </c>
      <c r="AG114" s="116">
        <v>5843.6484763911667</v>
      </c>
      <c r="AH114" s="116">
        <v>8501.6926755721015</v>
      </c>
      <c r="AI114" s="116">
        <v>6601.596098847559</v>
      </c>
      <c r="AJ114" s="116">
        <v>6726.3639377889449</v>
      </c>
      <c r="AK114" s="116">
        <v>8345.7335920256301</v>
      </c>
      <c r="AL114" s="116">
        <v>10560.323260820731</v>
      </c>
      <c r="AM114" s="116">
        <v>8553.6908728273484</v>
      </c>
      <c r="AN114" s="116">
        <v>7869.0106458012469</v>
      </c>
      <c r="AO114" s="116">
        <v>10081.772961810691</v>
      </c>
      <c r="AP114" s="116">
        <v>13612.138339613803</v>
      </c>
      <c r="AQ114" s="116">
        <v>11976.790094923796</v>
      </c>
      <c r="AR114" s="116">
        <v>11935.664955067223</v>
      </c>
      <c r="AS114" s="116">
        <v>14757.223658043304</v>
      </c>
      <c r="AT114" s="116">
        <v>20846.735024975085</v>
      </c>
      <c r="AU114" s="116">
        <v>10391.990789000001</v>
      </c>
      <c r="AV114" s="116">
        <v>8934.8449040000014</v>
      </c>
      <c r="AW114" s="116">
        <v>9973.1726999999992</v>
      </c>
      <c r="AX114" s="116">
        <v>17095.034561</v>
      </c>
      <c r="AY114" s="138">
        <v>7426.4467783600567</v>
      </c>
    </row>
    <row r="115" spans="1:51" ht="20" customHeight="1" x14ac:dyDescent="0.2">
      <c r="A115" s="122" t="s">
        <v>669</v>
      </c>
      <c r="B115" s="121" t="s">
        <v>330</v>
      </c>
      <c r="C115" s="117">
        <v>7926.1505658573833</v>
      </c>
      <c r="D115" s="117">
        <v>7415.2482608665759</v>
      </c>
      <c r="E115" s="117">
        <v>9448.3086998299932</v>
      </c>
      <c r="F115" s="117">
        <v>9909.384356821698</v>
      </c>
      <c r="G115" s="117">
        <v>8003.5495700172578</v>
      </c>
      <c r="H115" s="117">
        <v>8653.5018580186588</v>
      </c>
      <c r="I115" s="117">
        <v>10011.471803021586</v>
      </c>
      <c r="J115" s="117">
        <v>10939.604329023587</v>
      </c>
      <c r="K115" s="117">
        <v>10082.547975146073</v>
      </c>
      <c r="L115" s="117">
        <v>10959.788278158783</v>
      </c>
      <c r="M115" s="117">
        <v>12830.156431185882</v>
      </c>
      <c r="N115" s="117">
        <v>11791.606456170835</v>
      </c>
      <c r="O115" s="117">
        <v>6676.0350129050285</v>
      </c>
      <c r="P115" s="117">
        <v>7266.2522088966316</v>
      </c>
      <c r="Q115" s="117">
        <v>8259.5614718825018</v>
      </c>
      <c r="R115" s="117">
        <v>11846.07720683148</v>
      </c>
      <c r="S115" s="117">
        <v>8912.0653030033554</v>
      </c>
      <c r="T115" s="117">
        <v>10095.2969090038</v>
      </c>
      <c r="U115" s="117">
        <v>11531.982522004342</v>
      </c>
      <c r="V115" s="117">
        <v>12095.576373004553</v>
      </c>
      <c r="W115" s="117">
        <v>7892.9071209054164</v>
      </c>
      <c r="X115" s="117">
        <v>9876.4073508816473</v>
      </c>
      <c r="Y115" s="117">
        <v>9448.1569708867792</v>
      </c>
      <c r="Z115" s="117">
        <v>12462.871711850654</v>
      </c>
      <c r="AA115" s="117">
        <v>8297.2024231072974</v>
      </c>
      <c r="AB115" s="117">
        <v>10863.498239140485</v>
      </c>
      <c r="AC115" s="117">
        <v>9847.4457121273444</v>
      </c>
      <c r="AD115" s="117">
        <v>12847.207018166137</v>
      </c>
      <c r="AE115" s="117">
        <v>5352.7203453436614</v>
      </c>
      <c r="AF115" s="117">
        <v>4582.5204282942123</v>
      </c>
      <c r="AG115" s="117">
        <v>5954.1725503822763</v>
      </c>
      <c r="AH115" s="117">
        <v>8683.2961465574936</v>
      </c>
      <c r="AI115" s="117">
        <v>6774.5721721075806</v>
      </c>
      <c r="AJ115" s="117">
        <v>6940.081314110209</v>
      </c>
      <c r="AK115" s="117">
        <v>8417.6068971336717</v>
      </c>
      <c r="AL115" s="117">
        <v>10793.604082171403</v>
      </c>
      <c r="AM115" s="117">
        <v>8698.7663500453327</v>
      </c>
      <c r="AN115" s="117">
        <v>8029.1358890418442</v>
      </c>
      <c r="AO115" s="117">
        <v>10243.292475053384</v>
      </c>
      <c r="AP115" s="117">
        <v>13917.43610707253</v>
      </c>
      <c r="AQ115" s="117">
        <v>12247.806267206424</v>
      </c>
      <c r="AR115" s="117">
        <v>12066.210451203362</v>
      </c>
      <c r="AS115" s="117">
        <v>14957.434261252092</v>
      </c>
      <c r="AT115" s="117">
        <v>21213.46656035753</v>
      </c>
      <c r="AU115" s="117">
        <v>10465.220498000001</v>
      </c>
      <c r="AV115" s="117">
        <v>9085.4753820000005</v>
      </c>
      <c r="AW115" s="117">
        <v>10170.891524999999</v>
      </c>
      <c r="AX115" s="117">
        <v>17327.292934000001</v>
      </c>
      <c r="AY115" s="139">
        <v>7589.8117845788965</v>
      </c>
    </row>
    <row r="116" spans="1:51" ht="20" customHeight="1" x14ac:dyDescent="0.2">
      <c r="A116" s="122" t="s">
        <v>670</v>
      </c>
      <c r="B116" s="121" t="s">
        <v>527</v>
      </c>
      <c r="C116" s="117">
        <v>44.837975053531849</v>
      </c>
      <c r="D116" s="117">
        <v>74.715662089202681</v>
      </c>
      <c r="E116" s="117">
        <v>104.85478912518565</v>
      </c>
      <c r="F116" s="117">
        <v>269.7722993220799</v>
      </c>
      <c r="G116" s="117">
        <v>239.46209897882636</v>
      </c>
      <c r="H116" s="117">
        <v>102.52604499093448</v>
      </c>
      <c r="I116" s="117">
        <v>150.40145498670125</v>
      </c>
      <c r="J116" s="117">
        <v>186.17655898353797</v>
      </c>
      <c r="K116" s="117">
        <v>95.094748844601696</v>
      </c>
      <c r="L116" s="117">
        <v>64.535935894539136</v>
      </c>
      <c r="M116" s="117">
        <v>403.78659534015543</v>
      </c>
      <c r="N116" s="117">
        <v>164.79371973070371</v>
      </c>
      <c r="O116" s="117">
        <v>31.821496970459201</v>
      </c>
      <c r="P116" s="117">
        <v>96.389676910518716</v>
      </c>
      <c r="Q116" s="117">
        <v>142.39270386781283</v>
      </c>
      <c r="R116" s="117">
        <v>214.13839780120927</v>
      </c>
      <c r="S116" s="117">
        <v>246.8175249281374</v>
      </c>
      <c r="T116" s="117">
        <v>473.94068486200894</v>
      </c>
      <c r="U116" s="117">
        <v>257.5843439250026</v>
      </c>
      <c r="V116" s="117">
        <v>258.10464992485106</v>
      </c>
      <c r="W116" s="117">
        <v>105.62863512194647</v>
      </c>
      <c r="X116" s="117">
        <v>130.94707715117619</v>
      </c>
      <c r="Y116" s="117">
        <v>302.51028534924302</v>
      </c>
      <c r="Z116" s="117">
        <v>240.48357127763424</v>
      </c>
      <c r="AA116" s="117">
        <v>107.42956091208612</v>
      </c>
      <c r="AB116" s="117">
        <v>111.82652390848791</v>
      </c>
      <c r="AC116" s="117">
        <v>83.994343931264083</v>
      </c>
      <c r="AD116" s="117">
        <v>405.50164666816187</v>
      </c>
      <c r="AE116" s="117">
        <v>65.300759994747196</v>
      </c>
      <c r="AF116" s="117">
        <v>139.83600398875157</v>
      </c>
      <c r="AG116" s="117">
        <v>110.52407399110943</v>
      </c>
      <c r="AH116" s="117">
        <v>181.60347098539177</v>
      </c>
      <c r="AI116" s="117">
        <v>172.97607326002131</v>
      </c>
      <c r="AJ116" s="117">
        <v>213.71737632126451</v>
      </c>
      <c r="AK116" s="117">
        <v>71.873305108041478</v>
      </c>
      <c r="AL116" s="117">
        <v>233.28082135067265</v>
      </c>
      <c r="AM116" s="117">
        <v>145.075477217984</v>
      </c>
      <c r="AN116" s="117">
        <v>160.12524324059709</v>
      </c>
      <c r="AO116" s="117">
        <v>161.51951324269208</v>
      </c>
      <c r="AP116" s="117">
        <v>305.29776745872692</v>
      </c>
      <c r="AQ116" s="117">
        <v>271.01617228262802</v>
      </c>
      <c r="AR116" s="117">
        <v>130.54549613613878</v>
      </c>
      <c r="AS116" s="117">
        <v>200.21060320878877</v>
      </c>
      <c r="AT116" s="117">
        <v>366.73153538244441</v>
      </c>
      <c r="AU116" s="117">
        <v>73.229709</v>
      </c>
      <c r="AV116" s="117">
        <v>150.63047800000001</v>
      </c>
      <c r="AW116" s="117">
        <v>197.71882500000001</v>
      </c>
      <c r="AX116" s="117">
        <v>232.25837300000001</v>
      </c>
      <c r="AY116" s="139">
        <v>163.36500621883985</v>
      </c>
    </row>
    <row r="117" spans="1:51" ht="20" customHeight="1" x14ac:dyDescent="0.2">
      <c r="A117" s="123"/>
      <c r="B117" s="123" t="s">
        <v>427</v>
      </c>
      <c r="C117" s="124">
        <v>9051.4581757000997</v>
      </c>
      <c r="D117" s="124">
        <v>-67.249294448178262</v>
      </c>
      <c r="E117" s="124">
        <v>-3917.6477445121272</v>
      </c>
      <c r="F117" s="124">
        <v>2946.4242522754212</v>
      </c>
      <c r="G117" s="124">
        <v>12466.482274694077</v>
      </c>
      <c r="H117" s="124">
        <v>-759.77107752568554</v>
      </c>
      <c r="I117" s="124">
        <v>-4556.2308188719326</v>
      </c>
      <c r="J117" s="124">
        <v>7287.6564053378097</v>
      </c>
      <c r="K117" s="124">
        <v>11567.350853156604</v>
      </c>
      <c r="L117" s="124">
        <v>-1565.1312457431195</v>
      </c>
      <c r="M117" s="124">
        <v>-6355.3806521190854</v>
      </c>
      <c r="N117" s="124">
        <v>9192.1523141996149</v>
      </c>
      <c r="O117" s="124">
        <v>21155.064454968757</v>
      </c>
      <c r="P117" s="124">
        <v>3381.2286982757651</v>
      </c>
      <c r="Q117" s="124">
        <v>-3030.829495988015</v>
      </c>
      <c r="R117" s="124">
        <v>-881.76201034558471</v>
      </c>
      <c r="S117" s="124">
        <v>17563.347846308985</v>
      </c>
      <c r="T117" s="124">
        <v>-505.00451693311334</v>
      </c>
      <c r="U117" s="124">
        <v>-6475.4488824290165</v>
      </c>
      <c r="V117" s="124">
        <v>2654.9551185611344</v>
      </c>
      <c r="W117" s="124">
        <v>38144.411356734927</v>
      </c>
      <c r="X117" s="124">
        <v>-7638.9445552371762</v>
      </c>
      <c r="Y117" s="124">
        <v>-3202.8015991483117</v>
      </c>
      <c r="Z117" s="124">
        <v>-12802.748242616828</v>
      </c>
      <c r="AA117" s="124">
        <v>34438.897502312524</v>
      </c>
      <c r="AB117" s="124">
        <v>-2513.0645654625259</v>
      </c>
      <c r="AC117" s="124">
        <v>2925.0529402239918</v>
      </c>
      <c r="AD117" s="124">
        <v>-21784.734541134385</v>
      </c>
      <c r="AE117" s="124">
        <v>43825.76713618153</v>
      </c>
      <c r="AF117" s="124">
        <v>4363.93593931754</v>
      </c>
      <c r="AG117" s="124">
        <v>6620.9803897770616</v>
      </c>
      <c r="AH117" s="124">
        <v>-19916.400204739621</v>
      </c>
      <c r="AI117" s="124">
        <v>36233.617185068084</v>
      </c>
      <c r="AJ117" s="124">
        <v>5731.8263284121349</v>
      </c>
      <c r="AK117" s="124">
        <v>-1426.9997919686721</v>
      </c>
      <c r="AL117" s="124">
        <v>-8925.4815064612194</v>
      </c>
      <c r="AM117" s="124">
        <v>34779.808191087126</v>
      </c>
      <c r="AN117" s="124">
        <v>2566.730402451125</v>
      </c>
      <c r="AO117" s="124">
        <v>-2904.5328237306094</v>
      </c>
      <c r="AP117" s="124">
        <v>2361.4261288538692</v>
      </c>
      <c r="AQ117" s="124">
        <v>47942.109064256772</v>
      </c>
      <c r="AR117" s="124">
        <v>-9333.619267072354</v>
      </c>
      <c r="AS117" s="124">
        <v>24112.080510708125</v>
      </c>
      <c r="AT117" s="124">
        <v>-33198.467182379245</v>
      </c>
      <c r="AU117" s="124">
        <v>65995.974230708292</v>
      </c>
      <c r="AV117" s="124">
        <v>6919.2188011239632</v>
      </c>
      <c r="AW117" s="124">
        <v>38976.393463811459</v>
      </c>
      <c r="AX117" s="124">
        <v>-2305.8292994842632</v>
      </c>
      <c r="AY117" s="141">
        <v>66808.709527517611</v>
      </c>
    </row>
    <row r="118" spans="1:51" ht="20" customHeight="1" x14ac:dyDescent="0.2">
      <c r="A118" s="123"/>
      <c r="B118" s="123" t="s">
        <v>428</v>
      </c>
      <c r="C118" s="124">
        <v>8238.8000496761524</v>
      </c>
      <c r="D118" s="124">
        <v>-805.1528788057185</v>
      </c>
      <c r="E118" s="124">
        <v>-4605.4327010099223</v>
      </c>
      <c r="F118" s="124">
        <v>1495.0116113169788</v>
      </c>
      <c r="G118" s="124">
        <v>12083.012424304019</v>
      </c>
      <c r="H118" s="124">
        <v>-2151.452063253455</v>
      </c>
      <c r="I118" s="124">
        <v>-6477.9699225699442</v>
      </c>
      <c r="J118" s="124">
        <v>4892.650602734866</v>
      </c>
      <c r="K118" s="124">
        <v>9526.2801294048841</v>
      </c>
      <c r="L118" s="124">
        <v>-4196.6776444436837</v>
      </c>
      <c r="M118" s="124">
        <v>-8605.5209566874837</v>
      </c>
      <c r="N118" s="124">
        <v>6101.5590499267419</v>
      </c>
      <c r="O118" s="124">
        <v>20914.788017184444</v>
      </c>
      <c r="P118" s="124">
        <v>2992.2894898618106</v>
      </c>
      <c r="Q118" s="124">
        <v>-4459.1405459944071</v>
      </c>
      <c r="R118" s="124">
        <v>-2744.9492009664391</v>
      </c>
      <c r="S118" s="124">
        <v>15808.104838897038</v>
      </c>
      <c r="T118" s="124">
        <v>-2873.8750466051861</v>
      </c>
      <c r="U118" s="124">
        <v>-8641.7886209683784</v>
      </c>
      <c r="V118" s="124">
        <v>-438.59856795788801</v>
      </c>
      <c r="W118" s="124">
        <v>36176.058646645368</v>
      </c>
      <c r="X118" s="124">
        <v>-9059.5928789538739</v>
      </c>
      <c r="Y118" s="124">
        <v>-4714.0492235502898</v>
      </c>
      <c r="Z118" s="124">
        <v>-19727.668994477252</v>
      </c>
      <c r="AA118" s="124">
        <v>31667.296532054883</v>
      </c>
      <c r="AB118" s="124">
        <v>-8673.6074468163861</v>
      </c>
      <c r="AC118" s="124">
        <v>-913.01330228061124</v>
      </c>
      <c r="AD118" s="124">
        <v>-24793.736321261822</v>
      </c>
      <c r="AE118" s="124">
        <v>39372.074046205831</v>
      </c>
      <c r="AF118" s="124">
        <v>195.02489363354107</v>
      </c>
      <c r="AG118" s="124">
        <v>3370.2770769026247</v>
      </c>
      <c r="AH118" s="124">
        <v>-21631.548266524944</v>
      </c>
      <c r="AI118" s="124">
        <v>33136.140686009356</v>
      </c>
      <c r="AJ118" s="124">
        <v>3888.356011778902</v>
      </c>
      <c r="AK118" s="124">
        <v>-4193.4602272539341</v>
      </c>
      <c r="AL118" s="124">
        <v>-12059.667706514505</v>
      </c>
      <c r="AM118" s="124">
        <v>32362.519109147048</v>
      </c>
      <c r="AN118" s="124">
        <v>-1552.3407540241315</v>
      </c>
      <c r="AO118" s="124">
        <v>-6580.3614492118359</v>
      </c>
      <c r="AP118" s="124">
        <v>-1347.9596866058127</v>
      </c>
      <c r="AQ118" s="124">
        <v>46279.453195781331</v>
      </c>
      <c r="AR118" s="124">
        <v>-11677.684145512787</v>
      </c>
      <c r="AS118" s="124">
        <v>21656.456123103912</v>
      </c>
      <c r="AT118" s="124">
        <v>-36457.4964971726</v>
      </c>
      <c r="AU118" s="124">
        <v>64040.91074599998</v>
      </c>
      <c r="AV118" s="124">
        <v>4618.1629350000294</v>
      </c>
      <c r="AW118" s="124">
        <v>36715.277987999987</v>
      </c>
      <c r="AX118" s="124">
        <v>-5257.6164089999511</v>
      </c>
      <c r="AY118" s="141">
        <v>66808.709527517611</v>
      </c>
    </row>
    <row r="120" spans="1:51" s="133" customFormat="1" ht="20" customHeight="1" x14ac:dyDescent="0.2">
      <c r="A120" s="333" t="s">
        <v>622</v>
      </c>
      <c r="B120" s="333"/>
      <c r="C120" s="83" t="s">
        <v>671</v>
      </c>
      <c r="D120" s="83" t="s">
        <v>672</v>
      </c>
      <c r="E120" s="83" t="s">
        <v>673</v>
      </c>
      <c r="F120" s="83" t="s">
        <v>674</v>
      </c>
      <c r="G120" s="83" t="s">
        <v>675</v>
      </c>
      <c r="H120" s="83" t="s">
        <v>676</v>
      </c>
      <c r="I120" s="83" t="s">
        <v>677</v>
      </c>
      <c r="J120" s="83" t="s">
        <v>678</v>
      </c>
      <c r="K120" s="83" t="s">
        <v>679</v>
      </c>
      <c r="L120" s="83" t="s">
        <v>680</v>
      </c>
      <c r="M120" s="83" t="s">
        <v>681</v>
      </c>
      <c r="N120" s="83" t="s">
        <v>682</v>
      </c>
      <c r="O120" s="83" t="s">
        <v>683</v>
      </c>
      <c r="P120" s="83" t="s">
        <v>684</v>
      </c>
      <c r="Q120" s="83" t="s">
        <v>685</v>
      </c>
      <c r="R120" s="83" t="s">
        <v>686</v>
      </c>
      <c r="S120" s="83" t="s">
        <v>687</v>
      </c>
      <c r="T120" s="83" t="s">
        <v>688</v>
      </c>
      <c r="U120" s="83" t="s">
        <v>689</v>
      </c>
      <c r="V120" s="83" t="s">
        <v>690</v>
      </c>
      <c r="W120" s="83" t="s">
        <v>691</v>
      </c>
      <c r="X120" s="83" t="s">
        <v>692</v>
      </c>
      <c r="Y120" s="83" t="s">
        <v>693</v>
      </c>
      <c r="Z120" s="83" t="s">
        <v>694</v>
      </c>
      <c r="AA120" s="83" t="s">
        <v>695</v>
      </c>
      <c r="AB120" s="83" t="s">
        <v>696</v>
      </c>
      <c r="AC120" s="83" t="s">
        <v>697</v>
      </c>
      <c r="AD120" s="83" t="s">
        <v>698</v>
      </c>
      <c r="AE120" s="83" t="s">
        <v>699</v>
      </c>
      <c r="AF120" s="83" t="s">
        <v>700</v>
      </c>
      <c r="AG120" s="83" t="s">
        <v>701</v>
      </c>
      <c r="AH120" s="83" t="s">
        <v>702</v>
      </c>
      <c r="AI120" s="83" t="s">
        <v>703</v>
      </c>
      <c r="AJ120" s="83" t="s">
        <v>704</v>
      </c>
      <c r="AK120" s="83" t="s">
        <v>705</v>
      </c>
      <c r="AL120" s="83" t="s">
        <v>706</v>
      </c>
      <c r="AM120" s="83" t="s">
        <v>707</v>
      </c>
      <c r="AN120" s="83" t="s">
        <v>708</v>
      </c>
      <c r="AO120" s="83" t="s">
        <v>709</v>
      </c>
      <c r="AP120" s="83" t="s">
        <v>710</v>
      </c>
      <c r="AQ120" s="83" t="s">
        <v>711</v>
      </c>
      <c r="AR120" s="83" t="s">
        <v>712</v>
      </c>
      <c r="AS120" s="83" t="s">
        <v>713</v>
      </c>
      <c r="AT120" s="83" t="s">
        <v>714</v>
      </c>
      <c r="AU120" s="83" t="str">
        <f>AU91</f>
        <v>2021-I</v>
      </c>
      <c r="AV120" s="83" t="str">
        <f>AV91</f>
        <v>2021-II</v>
      </c>
      <c r="AW120" s="83" t="str">
        <f>AW91</f>
        <v>2021-III</v>
      </c>
      <c r="AX120" s="83" t="str">
        <f>AX91</f>
        <v>2021-IV</v>
      </c>
      <c r="AY120" s="83" t="str">
        <f>AY91</f>
        <v>2022-I</v>
      </c>
    </row>
    <row r="121" spans="1:51" ht="20" customHeight="1" x14ac:dyDescent="0.2">
      <c r="A121" s="18" t="s">
        <v>399</v>
      </c>
      <c r="B121" s="19" t="s">
        <v>819</v>
      </c>
      <c r="C121" s="20">
        <v>343015.92370962282</v>
      </c>
      <c r="D121" s="20">
        <v>339049.31788661436</v>
      </c>
      <c r="E121" s="20">
        <v>352383.29943284439</v>
      </c>
      <c r="F121" s="20">
        <v>387849.79239544738</v>
      </c>
      <c r="G121" s="20">
        <v>399723.05813677271</v>
      </c>
      <c r="H121" s="20">
        <v>391169.16454229451</v>
      </c>
      <c r="I121" s="20">
        <v>399037.89725780184</v>
      </c>
      <c r="J121" s="20">
        <v>427706.89473666321</v>
      </c>
      <c r="K121" s="20">
        <v>451652.25945473264</v>
      </c>
      <c r="L121" s="20">
        <v>422974.22050879715</v>
      </c>
      <c r="M121" s="20">
        <v>449048.11810950772</v>
      </c>
      <c r="N121" s="20">
        <v>478657.51273435587</v>
      </c>
      <c r="O121" s="20">
        <v>480253.50583097315</v>
      </c>
      <c r="P121" s="20">
        <v>481555.39937399066</v>
      </c>
      <c r="Q121" s="20">
        <v>466245.53582447564</v>
      </c>
      <c r="R121" s="20">
        <v>553459.63741931214</v>
      </c>
      <c r="S121" s="20">
        <v>542181.42928787461</v>
      </c>
      <c r="T121" s="20">
        <v>497390.49837926513</v>
      </c>
      <c r="U121" s="20">
        <v>501843.19992669526</v>
      </c>
      <c r="V121" s="20">
        <v>550192.51149397949</v>
      </c>
      <c r="W121" s="20">
        <v>566332.91094570979</v>
      </c>
      <c r="X121" s="20">
        <v>569056.74725282949</v>
      </c>
      <c r="Y121" s="20">
        <v>524750.7719662548</v>
      </c>
      <c r="Z121" s="20">
        <v>587196.65734660684</v>
      </c>
      <c r="AA121" s="20">
        <v>636743.66179524723</v>
      </c>
      <c r="AB121" s="20">
        <v>567910.80563561886</v>
      </c>
      <c r="AC121" s="20">
        <v>548055.32975947403</v>
      </c>
      <c r="AD121" s="20">
        <v>641013.56633781141</v>
      </c>
      <c r="AE121" s="20">
        <v>625673.87022898113</v>
      </c>
      <c r="AF121" s="20">
        <v>585138.91810714919</v>
      </c>
      <c r="AG121" s="20">
        <v>575179.40768480662</v>
      </c>
      <c r="AH121" s="20">
        <v>650886.22135675477</v>
      </c>
      <c r="AI121" s="20">
        <v>660850.37310284632</v>
      </c>
      <c r="AJ121" s="20">
        <v>629637.41223359853</v>
      </c>
      <c r="AK121" s="20">
        <v>635450.67895113258</v>
      </c>
      <c r="AL121" s="20">
        <v>711135.66737168597</v>
      </c>
      <c r="AM121" s="20">
        <v>723817.34472053777</v>
      </c>
      <c r="AN121" s="20">
        <v>679001.74900737347</v>
      </c>
      <c r="AO121" s="20">
        <v>667958.96096811455</v>
      </c>
      <c r="AP121" s="20">
        <v>827810.26125869993</v>
      </c>
      <c r="AQ121" s="20">
        <v>756331.44378356263</v>
      </c>
      <c r="AR121" s="20">
        <v>498703.24533103593</v>
      </c>
      <c r="AS121" s="20">
        <v>650768.10175045824</v>
      </c>
      <c r="AT121" s="20">
        <v>782833.77606595727</v>
      </c>
      <c r="AU121" s="20">
        <v>827705.35682046588</v>
      </c>
      <c r="AV121" s="20">
        <v>768258.62957378966</v>
      </c>
      <c r="AW121" s="20">
        <v>863989.9304874033</v>
      </c>
      <c r="AX121" s="20">
        <v>959975.88340410031</v>
      </c>
      <c r="AY121" s="88">
        <v>966028.71847530303</v>
      </c>
    </row>
    <row r="122" spans="1:51" ht="20" customHeight="1" x14ac:dyDescent="0.2">
      <c r="A122" s="134" t="s">
        <v>400</v>
      </c>
      <c r="B122" s="115" t="s">
        <v>242</v>
      </c>
      <c r="C122" s="116">
        <v>226791.13123521241</v>
      </c>
      <c r="D122" s="116">
        <v>221256.17466281555</v>
      </c>
      <c r="E122" s="116">
        <v>219538.1694694098</v>
      </c>
      <c r="F122" s="116">
        <v>247829.76350399604</v>
      </c>
      <c r="G122" s="116">
        <v>270913.23942293646</v>
      </c>
      <c r="H122" s="116">
        <v>256880.27020110286</v>
      </c>
      <c r="I122" s="116">
        <v>255032.79671632426</v>
      </c>
      <c r="J122" s="116">
        <v>272093.75534868502</v>
      </c>
      <c r="K122" s="116">
        <v>299783.12325618148</v>
      </c>
      <c r="L122" s="116">
        <v>277234.73186268169</v>
      </c>
      <c r="M122" s="116">
        <v>270374.39370539488</v>
      </c>
      <c r="N122" s="116">
        <v>291131.15386757453</v>
      </c>
      <c r="O122" s="116">
        <v>319590.81950280891</v>
      </c>
      <c r="P122" s="116">
        <v>304013.15214193496</v>
      </c>
      <c r="Q122" s="116">
        <v>289088.70712784864</v>
      </c>
      <c r="R122" s="116">
        <v>339004.22564854816</v>
      </c>
      <c r="S122" s="116">
        <v>352739.44894617487</v>
      </c>
      <c r="T122" s="116">
        <v>317562.40520685428</v>
      </c>
      <c r="U122" s="116">
        <v>305302.97053211805</v>
      </c>
      <c r="V122" s="116">
        <v>339198.72924080788</v>
      </c>
      <c r="W122" s="116">
        <v>373050.94845165766</v>
      </c>
      <c r="X122" s="116">
        <v>340593.37221844372</v>
      </c>
      <c r="Y122" s="116">
        <v>321304.39068406401</v>
      </c>
      <c r="Z122" s="116">
        <v>343696.18888204801</v>
      </c>
      <c r="AA122" s="116">
        <v>387218.65054330067</v>
      </c>
      <c r="AB122" s="116">
        <v>349785.80624872842</v>
      </c>
      <c r="AC122" s="116">
        <v>327853.9667100613</v>
      </c>
      <c r="AD122" s="116">
        <v>381074.78879982705</v>
      </c>
      <c r="AE122" s="116">
        <v>405492.03886278428</v>
      </c>
      <c r="AF122" s="116">
        <v>366134.88314622198</v>
      </c>
      <c r="AG122" s="116">
        <v>353158.99809507839</v>
      </c>
      <c r="AH122" s="116">
        <v>398623.89334403712</v>
      </c>
      <c r="AI122" s="116">
        <v>438467.13579138095</v>
      </c>
      <c r="AJ122" s="116">
        <v>404083.97547708364</v>
      </c>
      <c r="AK122" s="116">
        <v>392329.62733460427</v>
      </c>
      <c r="AL122" s="116">
        <v>423262.10108065675</v>
      </c>
      <c r="AM122" s="116">
        <v>467960.45737899269</v>
      </c>
      <c r="AN122" s="116">
        <v>420656.48207227094</v>
      </c>
      <c r="AO122" s="116">
        <v>412589.13521696907</v>
      </c>
      <c r="AP122" s="116">
        <v>445737.14473808574</v>
      </c>
      <c r="AQ122" s="116">
        <v>488484.44393274467</v>
      </c>
      <c r="AR122" s="116">
        <v>320710.27156497678</v>
      </c>
      <c r="AS122" s="116">
        <v>408565.16294804646</v>
      </c>
      <c r="AT122" s="116">
        <v>498777.14306771243</v>
      </c>
      <c r="AU122" s="116">
        <v>558154.89637079288</v>
      </c>
      <c r="AV122" s="116">
        <v>500048.47449727322</v>
      </c>
      <c r="AW122" s="116">
        <v>542148.77563537797</v>
      </c>
      <c r="AX122" s="116">
        <v>601066.0838932459</v>
      </c>
      <c r="AY122" s="138">
        <v>659944.8224854751</v>
      </c>
    </row>
    <row r="123" spans="1:51" ht="20" customHeight="1" x14ac:dyDescent="0.2">
      <c r="A123" s="21" t="s">
        <v>401</v>
      </c>
      <c r="B123" s="22" t="s">
        <v>256</v>
      </c>
      <c r="C123" s="23">
        <v>64726.068120761178</v>
      </c>
      <c r="D123" s="23">
        <v>63861.408426926304</v>
      </c>
      <c r="E123" s="23">
        <v>57451.068201992362</v>
      </c>
      <c r="F123" s="23">
        <v>72446.061679803097</v>
      </c>
      <c r="G123" s="23">
        <v>81859.489657630998</v>
      </c>
      <c r="H123" s="23">
        <v>78985.418042400837</v>
      </c>
      <c r="I123" s="23">
        <v>71037.416565819702</v>
      </c>
      <c r="J123" s="23">
        <v>82115.773482974197</v>
      </c>
      <c r="K123" s="23">
        <v>94744.745212231443</v>
      </c>
      <c r="L123" s="23">
        <v>81465.792097578931</v>
      </c>
      <c r="M123" s="23">
        <v>64513.345815452209</v>
      </c>
      <c r="N123" s="23">
        <v>84211.571626187739</v>
      </c>
      <c r="O123" s="23">
        <v>99570.14906351149</v>
      </c>
      <c r="P123" s="23">
        <v>88640.494573898672</v>
      </c>
      <c r="Q123" s="23">
        <v>73383.315103440051</v>
      </c>
      <c r="R123" s="23">
        <v>99166.087260439643</v>
      </c>
      <c r="S123" s="23">
        <v>107051.25849359663</v>
      </c>
      <c r="T123" s="23">
        <v>96064.655919762852</v>
      </c>
      <c r="U123" s="23">
        <v>81642.301749175938</v>
      </c>
      <c r="V123" s="23">
        <v>97394.852346570187</v>
      </c>
      <c r="W123" s="23">
        <v>116003.14204173512</v>
      </c>
      <c r="X123" s="23">
        <v>103481.57177084091</v>
      </c>
      <c r="Y123" s="23">
        <v>82492.880281763515</v>
      </c>
      <c r="Z123" s="23">
        <v>99143.891939727167</v>
      </c>
      <c r="AA123" s="23">
        <v>117954.1454219255</v>
      </c>
      <c r="AB123" s="23">
        <v>109844.61505102919</v>
      </c>
      <c r="AC123" s="23">
        <v>90546.020404999508</v>
      </c>
      <c r="AD123" s="23">
        <v>134851.89826249759</v>
      </c>
      <c r="AE123" s="23">
        <v>132552.88468415642</v>
      </c>
      <c r="AF123" s="23">
        <v>115287.43652531724</v>
      </c>
      <c r="AG123" s="23">
        <v>95385.859615809459</v>
      </c>
      <c r="AH123" s="23">
        <v>115455.29640984787</v>
      </c>
      <c r="AI123" s="23">
        <v>140015.80741707911</v>
      </c>
      <c r="AJ123" s="23">
        <v>121062.01208553906</v>
      </c>
      <c r="AK123" s="23">
        <v>102723.67494617787</v>
      </c>
      <c r="AL123" s="23">
        <v>126938.36882353449</v>
      </c>
      <c r="AM123" s="23">
        <v>153587.74011152791</v>
      </c>
      <c r="AN123" s="23">
        <v>126382.35449224871</v>
      </c>
      <c r="AO123" s="23">
        <v>116130.60976027112</v>
      </c>
      <c r="AP123" s="23">
        <v>139476.41396825609</v>
      </c>
      <c r="AQ123" s="23">
        <v>159859.13603684495</v>
      </c>
      <c r="AR123" s="23">
        <v>113737.51069423631</v>
      </c>
      <c r="AS123" s="23">
        <v>102296.50873744386</v>
      </c>
      <c r="AT123" s="23">
        <v>150682.78533572098</v>
      </c>
      <c r="AU123" s="23">
        <v>181930.64826079999</v>
      </c>
      <c r="AV123" s="23">
        <v>159694.30579283999</v>
      </c>
      <c r="AW123" s="23">
        <v>156778.45202065</v>
      </c>
      <c r="AX123" s="23">
        <v>197603.58683112002</v>
      </c>
      <c r="AY123" s="23">
        <v>243468.19584477</v>
      </c>
    </row>
    <row r="124" spans="1:51" ht="20" customHeight="1" x14ac:dyDescent="0.2">
      <c r="A124" s="21" t="s">
        <v>402</v>
      </c>
      <c r="B124" s="22" t="s">
        <v>257</v>
      </c>
      <c r="C124" s="23">
        <v>3418.7598611799995</v>
      </c>
      <c r="D124" s="23">
        <v>3098.22959816</v>
      </c>
      <c r="E124" s="23">
        <v>2956.8518681300002</v>
      </c>
      <c r="F124" s="23">
        <v>3057.1909450900002</v>
      </c>
      <c r="G124" s="23">
        <v>4085.3880010000003</v>
      </c>
      <c r="H124" s="23">
        <v>3397.6364994400001</v>
      </c>
      <c r="I124" s="23">
        <v>3703.2068382500001</v>
      </c>
      <c r="J124" s="23">
        <v>3658.3751847399999</v>
      </c>
      <c r="K124" s="23">
        <v>4630.9157103900006</v>
      </c>
      <c r="L124" s="23">
        <v>3922.5615294900003</v>
      </c>
      <c r="M124" s="23">
        <v>4118.82722337</v>
      </c>
      <c r="N124" s="23">
        <v>4015.29218365</v>
      </c>
      <c r="O124" s="23">
        <v>5179.9478516700001</v>
      </c>
      <c r="P124" s="23">
        <v>4439.2687892000004</v>
      </c>
      <c r="Q124" s="23">
        <v>4601.0556257500002</v>
      </c>
      <c r="R124" s="23">
        <v>4505.0836289099998</v>
      </c>
      <c r="S124" s="23">
        <v>5791.2034808500002</v>
      </c>
      <c r="T124" s="23">
        <v>4891.3918439600002</v>
      </c>
      <c r="U124" s="23">
        <v>5070.87509331</v>
      </c>
      <c r="V124" s="23">
        <v>4965.84675565</v>
      </c>
      <c r="W124" s="23">
        <v>6238.7787355199998</v>
      </c>
      <c r="X124" s="23">
        <v>5188.9354708000001</v>
      </c>
      <c r="Y124" s="23">
        <v>5283.5051768600006</v>
      </c>
      <c r="Z124" s="23">
        <v>4875.9210805900002</v>
      </c>
      <c r="AA124" s="23">
        <v>6346.4553467799997</v>
      </c>
      <c r="AB124" s="23">
        <v>5370.9234757600007</v>
      </c>
      <c r="AC124" s="23">
        <v>5377.4208485199997</v>
      </c>
      <c r="AD124" s="23">
        <v>5095.3594969699998</v>
      </c>
      <c r="AE124" s="23">
        <v>6473.3912757500002</v>
      </c>
      <c r="AF124" s="23">
        <v>5446.5085029100001</v>
      </c>
      <c r="AG124" s="23">
        <v>5546.9604904600001</v>
      </c>
      <c r="AH124" s="23">
        <v>5265.40410582</v>
      </c>
      <c r="AI124" s="23">
        <v>6674.4332882199997</v>
      </c>
      <c r="AJ124" s="23">
        <v>5274.7929741099997</v>
      </c>
      <c r="AK124" s="23">
        <v>6306.9677516299998</v>
      </c>
      <c r="AL124" s="23">
        <v>6149.0828936500002</v>
      </c>
      <c r="AM124" s="23">
        <v>6085.1358180699999</v>
      </c>
      <c r="AN124" s="23">
        <v>5815.9127200399998</v>
      </c>
      <c r="AO124" s="23">
        <v>5558.211069</v>
      </c>
      <c r="AP124" s="23">
        <v>6779.3254970199996</v>
      </c>
      <c r="AQ124" s="23">
        <v>5896.7244088099997</v>
      </c>
      <c r="AR124" s="23">
        <v>5135.2508689299993</v>
      </c>
      <c r="AS124" s="23">
        <v>5329.68668824</v>
      </c>
      <c r="AT124" s="23">
        <v>6907.3330133799991</v>
      </c>
      <c r="AU124" s="23">
        <v>6020.3926013199998</v>
      </c>
      <c r="AV124" s="23">
        <v>5887.7185180199995</v>
      </c>
      <c r="AW124" s="23">
        <v>6072.4424455999997</v>
      </c>
      <c r="AX124" s="23">
        <v>8241.1927315299999</v>
      </c>
      <c r="AY124" s="23">
        <v>6813.09244279</v>
      </c>
    </row>
    <row r="125" spans="1:51" ht="20" customHeight="1" x14ac:dyDescent="0.2">
      <c r="A125" s="21" t="s">
        <v>403</v>
      </c>
      <c r="B125" s="22" t="s">
        <v>258</v>
      </c>
      <c r="C125" s="23">
        <v>21426.739806880505</v>
      </c>
      <c r="D125" s="23">
        <v>10530.94645274118</v>
      </c>
      <c r="E125" s="23">
        <v>8902.6052305647863</v>
      </c>
      <c r="F125" s="23">
        <v>8218.5986370112623</v>
      </c>
      <c r="G125" s="23">
        <v>24590.014370979457</v>
      </c>
      <c r="H125" s="23">
        <v>11813.404078675841</v>
      </c>
      <c r="I125" s="23">
        <v>10074.585265471364</v>
      </c>
      <c r="J125" s="23">
        <v>9552.2041231122184</v>
      </c>
      <c r="K125" s="23">
        <v>27578.649463670099</v>
      </c>
      <c r="L125" s="23">
        <v>13363.107504454849</v>
      </c>
      <c r="M125" s="23">
        <v>11396.900973226697</v>
      </c>
      <c r="N125" s="23">
        <v>10375.997836508903</v>
      </c>
      <c r="O125" s="23">
        <v>30073.927191337047</v>
      </c>
      <c r="P125" s="23">
        <v>15457.277901237809</v>
      </c>
      <c r="Q125" s="23">
        <v>12860.753040343967</v>
      </c>
      <c r="R125" s="23">
        <v>11780.698647229208</v>
      </c>
      <c r="S125" s="23">
        <v>33154.643187700392</v>
      </c>
      <c r="T125" s="23">
        <v>16232.056705310431</v>
      </c>
      <c r="U125" s="23">
        <v>14923.097914982587</v>
      </c>
      <c r="V125" s="23">
        <v>13131.92739908447</v>
      </c>
      <c r="W125" s="23">
        <v>36228.233941828352</v>
      </c>
      <c r="X125" s="23">
        <v>19473.937129229023</v>
      </c>
      <c r="Y125" s="23">
        <v>15535.590921754676</v>
      </c>
      <c r="Z125" s="23">
        <v>15334.755629537498</v>
      </c>
      <c r="AA125" s="23">
        <v>41185.757618000236</v>
      </c>
      <c r="AB125" s="23">
        <v>19584.954007728251</v>
      </c>
      <c r="AC125" s="23">
        <v>16220.206578269426</v>
      </c>
      <c r="AD125" s="23">
        <v>15691.655393720601</v>
      </c>
      <c r="AE125" s="23">
        <v>42230.163152231493</v>
      </c>
      <c r="AF125" s="23">
        <v>21225.283346770473</v>
      </c>
      <c r="AG125" s="23">
        <v>18857.404046983978</v>
      </c>
      <c r="AH125" s="23">
        <v>16444.921982903099</v>
      </c>
      <c r="AI125" s="23">
        <v>44867.732978719556</v>
      </c>
      <c r="AJ125" s="23">
        <v>24098.947575919621</v>
      </c>
      <c r="AK125" s="23">
        <v>20610.956071667959</v>
      </c>
      <c r="AL125" s="23">
        <v>18523.82750425538</v>
      </c>
      <c r="AM125" s="23">
        <v>48667.931394916508</v>
      </c>
      <c r="AN125" s="23">
        <v>25809.523517324902</v>
      </c>
      <c r="AO125" s="23">
        <v>21523.02897608636</v>
      </c>
      <c r="AP125" s="23">
        <v>20214.833628220131</v>
      </c>
      <c r="AQ125" s="23">
        <v>52879.985537467634</v>
      </c>
      <c r="AR125" s="23">
        <v>20514.066900731254</v>
      </c>
      <c r="AS125" s="23">
        <v>24602.796805685419</v>
      </c>
      <c r="AT125" s="23">
        <v>23725.393949324094</v>
      </c>
      <c r="AU125" s="23">
        <v>58099.396038737796</v>
      </c>
      <c r="AV125" s="23">
        <v>29400.542313258327</v>
      </c>
      <c r="AW125" s="23">
        <v>28969.77145833151</v>
      </c>
      <c r="AX125" s="23">
        <v>26984.247729082366</v>
      </c>
      <c r="AY125" s="23">
        <v>62598.301299759085</v>
      </c>
    </row>
    <row r="126" spans="1:51" ht="20" customHeight="1" x14ac:dyDescent="0.2">
      <c r="A126" s="21" t="s">
        <v>404</v>
      </c>
      <c r="B126" s="22" t="s">
        <v>264</v>
      </c>
      <c r="C126" s="23">
        <v>132720.38902098077</v>
      </c>
      <c r="D126" s="23">
        <v>138766.72220099805</v>
      </c>
      <c r="E126" s="23">
        <v>144092.41136887265</v>
      </c>
      <c r="F126" s="23">
        <v>158473.81031259167</v>
      </c>
      <c r="G126" s="23">
        <v>154238.58240646601</v>
      </c>
      <c r="H126" s="23">
        <v>156445.66153504618</v>
      </c>
      <c r="I126" s="23">
        <v>162948.44473392321</v>
      </c>
      <c r="J126" s="23">
        <v>169436.66423276864</v>
      </c>
      <c r="K126" s="23">
        <v>166640.22024545999</v>
      </c>
      <c r="L126" s="23">
        <v>171198.89509754782</v>
      </c>
      <c r="M126" s="23">
        <v>182190.87328526596</v>
      </c>
      <c r="N126" s="23">
        <v>183507.0900515079</v>
      </c>
      <c r="O126" s="23">
        <v>177131.2674566104</v>
      </c>
      <c r="P126" s="23">
        <v>186599.10525385846</v>
      </c>
      <c r="Q126" s="23">
        <v>187939.3750807046</v>
      </c>
      <c r="R126" s="23">
        <v>212811.51326862935</v>
      </c>
      <c r="S126" s="23">
        <v>196864.04000670786</v>
      </c>
      <c r="T126" s="23">
        <v>191891.91797625102</v>
      </c>
      <c r="U126" s="23">
        <v>194475.76376686955</v>
      </c>
      <c r="V126" s="23">
        <v>214525.66628887324</v>
      </c>
      <c r="W126" s="23">
        <v>204945.11017062416</v>
      </c>
      <c r="X126" s="23">
        <v>202927.74182876377</v>
      </c>
      <c r="Y126" s="23">
        <v>207601.71579273581</v>
      </c>
      <c r="Z126" s="23">
        <v>215410.23045397337</v>
      </c>
      <c r="AA126" s="23">
        <v>213229.75411067493</v>
      </c>
      <c r="AB126" s="23">
        <v>207591.84357592094</v>
      </c>
      <c r="AC126" s="23">
        <v>207954.53845974241</v>
      </c>
      <c r="AD126" s="23">
        <v>217639.11929615887</v>
      </c>
      <c r="AE126" s="23">
        <v>216921.01812717636</v>
      </c>
      <c r="AF126" s="23">
        <v>216569.82207836432</v>
      </c>
      <c r="AG126" s="23">
        <v>224722.97969005498</v>
      </c>
      <c r="AH126" s="23">
        <v>252674.32048489616</v>
      </c>
      <c r="AI126" s="23">
        <v>237651.63777195226</v>
      </c>
      <c r="AJ126" s="23">
        <v>243676.59973100491</v>
      </c>
      <c r="AK126" s="23">
        <v>251395.24287715845</v>
      </c>
      <c r="AL126" s="23">
        <v>261468.28242458688</v>
      </c>
      <c r="AM126" s="23">
        <v>249456.88236776832</v>
      </c>
      <c r="AN126" s="23">
        <v>252353.62974539731</v>
      </c>
      <c r="AO126" s="23">
        <v>258051.23909892151</v>
      </c>
      <c r="AP126" s="23">
        <v>268117.60376948956</v>
      </c>
      <c r="AQ126" s="23">
        <v>258597.48990604206</v>
      </c>
      <c r="AR126" s="23">
        <v>171994.39843054925</v>
      </c>
      <c r="AS126" s="23">
        <v>265336.98116266716</v>
      </c>
      <c r="AT126" s="23">
        <v>303327.06020940735</v>
      </c>
      <c r="AU126" s="23">
        <v>296226.78361970506</v>
      </c>
      <c r="AV126" s="23">
        <v>290316.00154028489</v>
      </c>
      <c r="AW126" s="23">
        <v>335200.98911037645</v>
      </c>
      <c r="AX126" s="23">
        <v>351955.36085067352</v>
      </c>
      <c r="AY126" s="23">
        <v>331986.60196392599</v>
      </c>
    </row>
    <row r="127" spans="1:51" ht="20" customHeight="1" x14ac:dyDescent="0.2">
      <c r="A127" s="21" t="s">
        <v>405</v>
      </c>
      <c r="B127" s="22" t="s">
        <v>273</v>
      </c>
      <c r="C127" s="23">
        <v>4551.8876155300004</v>
      </c>
      <c r="D127" s="23">
        <v>4899.0497214999996</v>
      </c>
      <c r="E127" s="23">
        <v>5729.7133750599996</v>
      </c>
      <c r="F127" s="23">
        <v>5902.3413927900001</v>
      </c>
      <c r="G127" s="23">
        <v>5878.7545549999995</v>
      </c>
      <c r="H127" s="23">
        <v>6109.6272177999999</v>
      </c>
      <c r="I127" s="23">
        <v>7009.5064577599996</v>
      </c>
      <c r="J127" s="23">
        <v>7655.1381231800005</v>
      </c>
      <c r="K127" s="23">
        <v>6927.6759825799991</v>
      </c>
      <c r="L127" s="23">
        <v>7472.95235082</v>
      </c>
      <c r="M127" s="23">
        <v>8279.6498375499996</v>
      </c>
      <c r="N127" s="23">
        <v>8448.6579818000009</v>
      </c>
      <c r="O127" s="23">
        <v>8181.5663383600004</v>
      </c>
      <c r="P127" s="23">
        <v>8703.4779683500001</v>
      </c>
      <c r="Q127" s="23">
        <v>10082.0974219</v>
      </c>
      <c r="R127" s="23">
        <v>10011.25210686</v>
      </c>
      <c r="S127" s="23">
        <v>9722.5318579199993</v>
      </c>
      <c r="T127" s="23">
        <v>8616.1261037099994</v>
      </c>
      <c r="U127" s="23">
        <v>9016.078932819999</v>
      </c>
      <c r="V127" s="23">
        <v>9418.3047556699985</v>
      </c>
      <c r="W127" s="23">
        <v>10175.539842850001</v>
      </c>
      <c r="X127" s="23">
        <v>9340.7563944400008</v>
      </c>
      <c r="Y127" s="23">
        <v>10391.42807661</v>
      </c>
      <c r="Z127" s="23">
        <v>9061.6348193699996</v>
      </c>
      <c r="AA127" s="23">
        <v>8502.5340561599987</v>
      </c>
      <c r="AB127" s="23">
        <v>7392.5659547600007</v>
      </c>
      <c r="AC127" s="23">
        <v>7755.7776326699986</v>
      </c>
      <c r="AD127" s="23">
        <v>7796.7366385300011</v>
      </c>
      <c r="AE127" s="23">
        <v>7314.6281163900003</v>
      </c>
      <c r="AF127" s="23">
        <v>7605.8171436500006</v>
      </c>
      <c r="AG127" s="23">
        <v>8645.7876653200001</v>
      </c>
      <c r="AH127" s="23">
        <v>8783.925930190002</v>
      </c>
      <c r="AI127" s="23">
        <v>9257.4397767299997</v>
      </c>
      <c r="AJ127" s="23">
        <v>9971.7194741399999</v>
      </c>
      <c r="AK127" s="23">
        <v>11292.43054354</v>
      </c>
      <c r="AL127" s="23">
        <v>10182.50624748</v>
      </c>
      <c r="AM127" s="23">
        <v>10162.794042609999</v>
      </c>
      <c r="AN127" s="23">
        <v>10294.98964632</v>
      </c>
      <c r="AO127" s="23">
        <v>11326.02350336</v>
      </c>
      <c r="AP127" s="23">
        <v>11148.985827839999</v>
      </c>
      <c r="AQ127" s="23">
        <v>11251.09501447</v>
      </c>
      <c r="AR127" s="23">
        <v>9329.0012784700011</v>
      </c>
      <c r="AS127" s="23">
        <v>11007.274365220001</v>
      </c>
      <c r="AT127" s="23">
        <v>14134.52749515</v>
      </c>
      <c r="AU127" s="23">
        <v>15877.656899879999</v>
      </c>
      <c r="AV127" s="23">
        <v>14749.84613745</v>
      </c>
      <c r="AW127" s="23">
        <v>15127.129016110001</v>
      </c>
      <c r="AX127" s="23">
        <v>16281.493947940002</v>
      </c>
      <c r="AY127" s="23">
        <v>15078.591627539998</v>
      </c>
    </row>
    <row r="128" spans="1:51" ht="20" customHeight="1" x14ac:dyDescent="0.2">
      <c r="A128" s="21" t="s">
        <v>406</v>
      </c>
      <c r="B128" s="22" t="s">
        <v>278</v>
      </c>
      <c r="C128" s="23">
        <v>-52.713190120000007</v>
      </c>
      <c r="D128" s="23">
        <v>99.818262489999995</v>
      </c>
      <c r="E128" s="23">
        <v>405.51942479000002</v>
      </c>
      <c r="F128" s="23">
        <v>-268.23946329</v>
      </c>
      <c r="G128" s="23">
        <v>261.01043185999998</v>
      </c>
      <c r="H128" s="23">
        <v>128.52282774</v>
      </c>
      <c r="I128" s="23">
        <v>259.63685509999999</v>
      </c>
      <c r="J128" s="23">
        <v>-324.39979808999999</v>
      </c>
      <c r="K128" s="23">
        <v>-739.08335815000009</v>
      </c>
      <c r="L128" s="23">
        <v>-188.57671721000003</v>
      </c>
      <c r="M128" s="23">
        <v>-125.20342947</v>
      </c>
      <c r="N128" s="23">
        <v>572.54418792000001</v>
      </c>
      <c r="O128" s="23">
        <v>-546.03839868</v>
      </c>
      <c r="P128" s="23">
        <v>173.52765539000001</v>
      </c>
      <c r="Q128" s="23">
        <v>222.11085571000001</v>
      </c>
      <c r="R128" s="23">
        <v>729.59073648000003</v>
      </c>
      <c r="S128" s="23">
        <v>155.77191940000003</v>
      </c>
      <c r="T128" s="23">
        <v>-133.74334213999998</v>
      </c>
      <c r="U128" s="23">
        <v>174.85307496000001</v>
      </c>
      <c r="V128" s="23">
        <v>-237.86830504000005</v>
      </c>
      <c r="W128" s="23">
        <v>-539.8562809</v>
      </c>
      <c r="X128" s="23">
        <v>180.42962437</v>
      </c>
      <c r="Y128" s="23">
        <v>-0.72956565999998624</v>
      </c>
      <c r="Z128" s="23">
        <v>-130.24504114999999</v>
      </c>
      <c r="AA128" s="23">
        <v>3.9897600000000002E-3</v>
      </c>
      <c r="AB128" s="23">
        <v>0.90418352999999996</v>
      </c>
      <c r="AC128" s="23">
        <v>2.7858599999999994E-3</v>
      </c>
      <c r="AD128" s="23">
        <v>1.9711950000000002E-2</v>
      </c>
      <c r="AE128" s="23">
        <v>-4.649292E-2</v>
      </c>
      <c r="AF128" s="23">
        <v>1.5549209999999999E-2</v>
      </c>
      <c r="AG128" s="23">
        <v>6.5864499999999998E-3</v>
      </c>
      <c r="AH128" s="23">
        <v>2.4430380000000002E-2</v>
      </c>
      <c r="AI128" s="23">
        <v>8.4558679999999997E-2</v>
      </c>
      <c r="AJ128" s="23">
        <v>-9.6363629999999992E-2</v>
      </c>
      <c r="AK128" s="23">
        <v>0.35514443000000001</v>
      </c>
      <c r="AL128" s="23">
        <v>3.3187149999999999E-2</v>
      </c>
      <c r="AM128" s="23">
        <v>-2.6355900000000005E-2</v>
      </c>
      <c r="AN128" s="23">
        <v>7.1950939999999991E-2</v>
      </c>
      <c r="AO128" s="23">
        <v>2.2809330000000003E-2</v>
      </c>
      <c r="AP128" s="23">
        <v>-1.7952740000000002E-2</v>
      </c>
      <c r="AQ128" s="23">
        <v>1.302911E-2</v>
      </c>
      <c r="AR128" s="23">
        <v>4.3392059999999996E-2</v>
      </c>
      <c r="AS128" s="23">
        <v>-8.0848112099999998</v>
      </c>
      <c r="AT128" s="23">
        <v>4.3064729999999996E-2</v>
      </c>
      <c r="AU128" s="23">
        <v>1.8950349999999998E-2</v>
      </c>
      <c r="AV128" s="23">
        <v>6.0195419999999999E-2</v>
      </c>
      <c r="AW128" s="23">
        <v>-8.41569E-3</v>
      </c>
      <c r="AX128" s="23">
        <v>0.20180290000000001</v>
      </c>
      <c r="AY128" s="23">
        <v>3.9306689999999998E-2</v>
      </c>
    </row>
    <row r="129" spans="1:51" ht="20" customHeight="1" x14ac:dyDescent="0.2">
      <c r="A129" s="134" t="s">
        <v>407</v>
      </c>
      <c r="B129" s="115" t="s">
        <v>246</v>
      </c>
      <c r="C129" s="116">
        <v>78894.988806120717</v>
      </c>
      <c r="D129" s="116">
        <v>81360.345985602369</v>
      </c>
      <c r="E129" s="116">
        <v>85471.977430253246</v>
      </c>
      <c r="F129" s="116">
        <v>105668.19194913766</v>
      </c>
      <c r="G129" s="116">
        <v>91263.97749986191</v>
      </c>
      <c r="H129" s="116">
        <v>95363.732803123945</v>
      </c>
      <c r="I129" s="116">
        <v>99104.819630992031</v>
      </c>
      <c r="J129" s="116">
        <v>120033.5162495362</v>
      </c>
      <c r="K129" s="116">
        <v>106006.7429651749</v>
      </c>
      <c r="L129" s="116">
        <v>107298.40973185992</v>
      </c>
      <c r="M129" s="116">
        <v>109056.06800992001</v>
      </c>
      <c r="N129" s="116">
        <v>132318.65966101529</v>
      </c>
      <c r="O129" s="116">
        <v>115906.91587289968</v>
      </c>
      <c r="P129" s="116">
        <v>118528.24165379436</v>
      </c>
      <c r="Q129" s="116">
        <v>121420.50909635721</v>
      </c>
      <c r="R129" s="116">
        <v>146190.10149663198</v>
      </c>
      <c r="S129" s="116">
        <v>129933.6054021638</v>
      </c>
      <c r="T129" s="116">
        <v>128011.54039181986</v>
      </c>
      <c r="U129" s="116">
        <v>133213.89306308428</v>
      </c>
      <c r="V129" s="116">
        <v>156474.48460407171</v>
      </c>
      <c r="W129" s="116">
        <v>138165.99145704834</v>
      </c>
      <c r="X129" s="116">
        <v>137462.72572599887</v>
      </c>
      <c r="Y129" s="116">
        <v>136695.1574139772</v>
      </c>
      <c r="Z129" s="116">
        <v>161553.97924506705</v>
      </c>
      <c r="AA129" s="116">
        <v>144100.45571537639</v>
      </c>
      <c r="AB129" s="116">
        <v>143732.07844132409</v>
      </c>
      <c r="AC129" s="116">
        <v>143811.89559072893</v>
      </c>
      <c r="AD129" s="116">
        <v>172445.75286945124</v>
      </c>
      <c r="AE129" s="116">
        <v>152352.07849419015</v>
      </c>
      <c r="AF129" s="116">
        <v>154204.27622074098</v>
      </c>
      <c r="AG129" s="116">
        <v>157566.54096972858</v>
      </c>
      <c r="AH129" s="116">
        <v>187796.30691898463</v>
      </c>
      <c r="AI129" s="116">
        <v>153897.33882200596</v>
      </c>
      <c r="AJ129" s="116">
        <v>155887.95222885819</v>
      </c>
      <c r="AK129" s="116">
        <v>158716.91128336877</v>
      </c>
      <c r="AL129" s="116">
        <v>192401.812662816</v>
      </c>
      <c r="AM129" s="116">
        <v>162945.65677665378</v>
      </c>
      <c r="AN129" s="116">
        <v>165647.96499465115</v>
      </c>
      <c r="AO129" s="116">
        <v>169511.43300290089</v>
      </c>
      <c r="AP129" s="116">
        <v>204629.32648658773</v>
      </c>
      <c r="AQ129" s="116">
        <v>170327.75141462928</v>
      </c>
      <c r="AR129" s="116">
        <v>121364.17261811122</v>
      </c>
      <c r="AS129" s="116">
        <v>181515.71799006127</v>
      </c>
      <c r="AT129" s="116">
        <v>226520.50475353093</v>
      </c>
      <c r="AU129" s="116">
        <v>181429.4599156811</v>
      </c>
      <c r="AV129" s="116">
        <v>175992.88972413747</v>
      </c>
      <c r="AW129" s="116">
        <v>192175.87739663041</v>
      </c>
      <c r="AX129" s="116">
        <v>240458.93036036691</v>
      </c>
      <c r="AY129" s="138">
        <v>211328.3865804619</v>
      </c>
    </row>
    <row r="130" spans="1:51" ht="20" customHeight="1" x14ac:dyDescent="0.2">
      <c r="A130" s="134" t="s">
        <v>408</v>
      </c>
      <c r="B130" s="115" t="s">
        <v>243</v>
      </c>
      <c r="C130" s="116">
        <v>-14.911461542113102</v>
      </c>
      <c r="D130" s="116">
        <v>36.874344632640714</v>
      </c>
      <c r="E130" s="116">
        <v>7.3555085427360609</v>
      </c>
      <c r="F130" s="116">
        <v>41.254308266739827</v>
      </c>
      <c r="G130" s="116">
        <v>-39.344356072266237</v>
      </c>
      <c r="H130" s="116">
        <v>51.836107962721144</v>
      </c>
      <c r="I130" s="116">
        <v>5.5916582807403756</v>
      </c>
      <c r="J130" s="116">
        <v>14.573427468814771</v>
      </c>
      <c r="K130" s="116">
        <v>-16.455288122175261</v>
      </c>
      <c r="L130" s="116">
        <v>29.949088914392632</v>
      </c>
      <c r="M130" s="116">
        <v>5.2002168198669096</v>
      </c>
      <c r="N130" s="116">
        <v>19.102663677884266</v>
      </c>
      <c r="O130" s="116">
        <v>-12.0696928788675</v>
      </c>
      <c r="P130" s="116">
        <v>23.156732139745145</v>
      </c>
      <c r="Q130" s="116">
        <v>22.649008296764805</v>
      </c>
      <c r="R130" s="116">
        <v>45.932808572353679</v>
      </c>
      <c r="S130" s="116">
        <v>-44.971355600908282</v>
      </c>
      <c r="T130" s="116">
        <v>39.07384643338446</v>
      </c>
      <c r="U130" s="116">
        <v>34.346320501936134</v>
      </c>
      <c r="V130" s="116">
        <v>26.118193425572827</v>
      </c>
      <c r="W130" s="116">
        <v>-74.625083922030171</v>
      </c>
      <c r="X130" s="116">
        <v>84.443378028183361</v>
      </c>
      <c r="Y130" s="116">
        <v>-14.939360143398517</v>
      </c>
      <c r="Z130" s="116">
        <v>45.422691117259092</v>
      </c>
      <c r="AA130" s="116">
        <v>0.89661729207728058</v>
      </c>
      <c r="AB130" s="116">
        <v>21.707582198170712</v>
      </c>
      <c r="AC130" s="116">
        <v>-9.8855053521692753</v>
      </c>
      <c r="AD130" s="116">
        <v>13.024829581932863</v>
      </c>
      <c r="AE130" s="116">
        <v>-60.873407356644748</v>
      </c>
      <c r="AF130" s="116">
        <v>88.592991263052681</v>
      </c>
      <c r="AG130" s="116">
        <v>-112.09091176708171</v>
      </c>
      <c r="AH130" s="116">
        <v>126.14795638070791</v>
      </c>
      <c r="AI130" s="116">
        <v>-301.31765813889797</v>
      </c>
      <c r="AJ130" s="116">
        <v>27.321553727553692</v>
      </c>
      <c r="AK130" s="116">
        <v>40.034942008089274</v>
      </c>
      <c r="AL130" s="116">
        <v>319.24337779323105</v>
      </c>
      <c r="AM130" s="116">
        <v>-228.05386682986864</v>
      </c>
      <c r="AN130" s="116">
        <v>328.24078234707122</v>
      </c>
      <c r="AO130" s="116">
        <v>5.7397987828298938</v>
      </c>
      <c r="AP130" s="116">
        <v>-95.180867020011647</v>
      </c>
      <c r="AQ130" s="116">
        <v>41.855144164175726</v>
      </c>
      <c r="AR130" s="116">
        <v>41.808037628128659</v>
      </c>
      <c r="AS130" s="116">
        <v>44.83695210586302</v>
      </c>
      <c r="AT130" s="116">
        <v>49.546800421841908</v>
      </c>
      <c r="AU130" s="116">
        <v>3.1700558800075669</v>
      </c>
      <c r="AV130" s="116">
        <v>0.51621363000595011</v>
      </c>
      <c r="AW130" s="116">
        <v>-0.33040149000589736</v>
      </c>
      <c r="AX130" s="116">
        <v>4.9820946399995591</v>
      </c>
      <c r="AY130" s="138">
        <v>1.1978672099940013</v>
      </c>
    </row>
    <row r="131" spans="1:51" ht="20" customHeight="1" x14ac:dyDescent="0.2">
      <c r="A131" s="134" t="s">
        <v>409</v>
      </c>
      <c r="B131" s="115" t="s">
        <v>247</v>
      </c>
      <c r="C131" s="116">
        <v>37344.71512983174</v>
      </c>
      <c r="D131" s="116">
        <v>36395.92289356378</v>
      </c>
      <c r="E131" s="116">
        <v>47365.79702463861</v>
      </c>
      <c r="F131" s="116">
        <v>34310.582634046958</v>
      </c>
      <c r="G131" s="116">
        <v>37585.185570046611</v>
      </c>
      <c r="H131" s="116">
        <v>38873.32543010496</v>
      </c>
      <c r="I131" s="116">
        <v>44894.689252204837</v>
      </c>
      <c r="J131" s="116">
        <v>35565.049710973115</v>
      </c>
      <c r="K131" s="116">
        <v>45878.848521498381</v>
      </c>
      <c r="L131" s="116">
        <v>38411.129825341224</v>
      </c>
      <c r="M131" s="116">
        <v>69612.456177372835</v>
      </c>
      <c r="N131" s="116">
        <v>55188.596542088191</v>
      </c>
      <c r="O131" s="116">
        <v>44767.840148143412</v>
      </c>
      <c r="P131" s="116">
        <v>58990.848846121531</v>
      </c>
      <c r="Q131" s="116">
        <v>55713.670591973074</v>
      </c>
      <c r="R131" s="116">
        <v>68219.37746555965</v>
      </c>
      <c r="S131" s="116">
        <v>59553.346295136893</v>
      </c>
      <c r="T131" s="116">
        <v>51777.478934157683</v>
      </c>
      <c r="U131" s="116">
        <v>63291.990010990987</v>
      </c>
      <c r="V131" s="116">
        <v>54493.179455674399</v>
      </c>
      <c r="W131" s="116">
        <v>55190.596120925846</v>
      </c>
      <c r="X131" s="116">
        <v>90916.205930358774</v>
      </c>
      <c r="Y131" s="116">
        <v>66766.163228356891</v>
      </c>
      <c r="Z131" s="116">
        <v>81901.06652837446</v>
      </c>
      <c r="AA131" s="116">
        <v>105423.65891927823</v>
      </c>
      <c r="AB131" s="116">
        <v>74371.213363368195</v>
      </c>
      <c r="AC131" s="116">
        <v>76399.352964035963</v>
      </c>
      <c r="AD131" s="116">
        <v>87479.999838951073</v>
      </c>
      <c r="AE131" s="116">
        <v>67890.626279363292</v>
      </c>
      <c r="AF131" s="116">
        <v>64711.165748923202</v>
      </c>
      <c r="AG131" s="116">
        <v>64565.959531766712</v>
      </c>
      <c r="AH131" s="116">
        <v>64339.873137352202</v>
      </c>
      <c r="AI131" s="116">
        <v>68787.216147598316</v>
      </c>
      <c r="AJ131" s="116">
        <v>69638.162973929167</v>
      </c>
      <c r="AK131" s="116">
        <v>84364.105391151432</v>
      </c>
      <c r="AL131" s="116">
        <v>95152.510250419975</v>
      </c>
      <c r="AM131" s="116">
        <v>93139.2844317212</v>
      </c>
      <c r="AN131" s="116">
        <v>92369.061158104349</v>
      </c>
      <c r="AO131" s="116">
        <v>85852.65294946183</v>
      </c>
      <c r="AP131" s="116">
        <v>177538.97090104624</v>
      </c>
      <c r="AQ131" s="116">
        <v>97477.393292024455</v>
      </c>
      <c r="AR131" s="116">
        <v>56586.993110319672</v>
      </c>
      <c r="AS131" s="116">
        <v>60642.383860244641</v>
      </c>
      <c r="AT131" s="116">
        <v>57486.581444292126</v>
      </c>
      <c r="AU131" s="116">
        <v>88117.83047811182</v>
      </c>
      <c r="AV131" s="116">
        <v>92216.749138749132</v>
      </c>
      <c r="AW131" s="116">
        <v>129665.60785688509</v>
      </c>
      <c r="AX131" s="116">
        <v>118445.88705584749</v>
      </c>
      <c r="AY131" s="138">
        <v>94754.311542156021</v>
      </c>
    </row>
    <row r="132" spans="1:51" ht="20" customHeight="1" x14ac:dyDescent="0.2">
      <c r="A132" s="120" t="s">
        <v>410</v>
      </c>
      <c r="B132" s="118" t="s">
        <v>820</v>
      </c>
      <c r="C132" s="119">
        <v>10590.436743431008</v>
      </c>
      <c r="D132" s="119">
        <v>6548.0224915861827</v>
      </c>
      <c r="E132" s="119">
        <v>9109.4505951757274</v>
      </c>
      <c r="F132" s="119">
        <v>5614.708278086111</v>
      </c>
      <c r="G132" s="119">
        <v>7924.5419966709778</v>
      </c>
      <c r="H132" s="119">
        <v>6355.8233958255132</v>
      </c>
      <c r="I132" s="119">
        <v>8715.6927792631286</v>
      </c>
      <c r="J132" s="119">
        <v>7198.3326248982266</v>
      </c>
      <c r="K132" s="119">
        <v>11003.774155905303</v>
      </c>
      <c r="L132" s="119">
        <v>6973.5343828025716</v>
      </c>
      <c r="M132" s="119">
        <v>15320.094776224218</v>
      </c>
      <c r="N132" s="119">
        <v>11279.003677868763</v>
      </c>
      <c r="O132" s="119">
        <v>9983.9674861461135</v>
      </c>
      <c r="P132" s="119">
        <v>13310.051096630588</v>
      </c>
      <c r="Q132" s="119">
        <v>12701.292566413566</v>
      </c>
      <c r="R132" s="119">
        <v>9130.8736960372607</v>
      </c>
      <c r="S132" s="119">
        <v>18929.410669260047</v>
      </c>
      <c r="T132" s="119">
        <v>13221.140394925455</v>
      </c>
      <c r="U132" s="119">
        <v>20066.618894726689</v>
      </c>
      <c r="V132" s="119">
        <v>14969.360128143178</v>
      </c>
      <c r="W132" s="119">
        <v>21078.838561077006</v>
      </c>
      <c r="X132" s="119">
        <v>43973.797714838103</v>
      </c>
      <c r="Y132" s="119">
        <v>19618.383884622275</v>
      </c>
      <c r="Z132" s="119">
        <v>31471.753561552912</v>
      </c>
      <c r="AA132" s="119">
        <v>55305.147268540357</v>
      </c>
      <c r="AB132" s="119">
        <v>35596.518832214046</v>
      </c>
      <c r="AC132" s="119">
        <v>33355.905673328001</v>
      </c>
      <c r="AD132" s="119">
        <v>26077.076356364025</v>
      </c>
      <c r="AE132" s="119">
        <v>21393.480975582039</v>
      </c>
      <c r="AF132" s="119">
        <v>20339.964134889098</v>
      </c>
      <c r="AG132" s="119">
        <v>11949.4823477147</v>
      </c>
      <c r="AH132" s="119">
        <v>12854.638280810961</v>
      </c>
      <c r="AI132" s="119">
        <v>17288.207266776975</v>
      </c>
      <c r="AJ132" s="119">
        <v>13590.93768527359</v>
      </c>
      <c r="AK132" s="119">
        <v>25958.751695350507</v>
      </c>
      <c r="AL132" s="119">
        <v>32952.689339998869</v>
      </c>
      <c r="AM132" s="119">
        <v>33745.780633902352</v>
      </c>
      <c r="AN132" s="119">
        <v>31981.247975682611</v>
      </c>
      <c r="AO132" s="119">
        <v>19178.748517817869</v>
      </c>
      <c r="AP132" s="119">
        <v>18335.317355105755</v>
      </c>
      <c r="AQ132" s="119">
        <v>20746.390289376999</v>
      </c>
      <c r="AR132" s="119">
        <v>16081.024724268947</v>
      </c>
      <c r="AS132" s="119">
        <v>13607.440964965699</v>
      </c>
      <c r="AT132" s="119">
        <v>7783.4797333531233</v>
      </c>
      <c r="AU132" s="119">
        <v>11868.006756876675</v>
      </c>
      <c r="AV132" s="119">
        <v>13216.366201063669</v>
      </c>
      <c r="AW132" s="119">
        <v>30422.309952823205</v>
      </c>
      <c r="AX132" s="119">
        <v>23360.247714794616</v>
      </c>
      <c r="AY132" s="140" t="s">
        <v>826</v>
      </c>
    </row>
    <row r="133" spans="1:51" ht="20" customHeight="1" x14ac:dyDescent="0.2">
      <c r="A133" s="120" t="s">
        <v>411</v>
      </c>
      <c r="B133" s="118" t="s">
        <v>393</v>
      </c>
      <c r="C133" s="119">
        <v>26754.278386400725</v>
      </c>
      <c r="D133" s="119">
        <v>29847.900401977589</v>
      </c>
      <c r="E133" s="119">
        <v>38256.346429462879</v>
      </c>
      <c r="F133" s="119">
        <v>28695.874355960848</v>
      </c>
      <c r="G133" s="119">
        <v>29660.643573375633</v>
      </c>
      <c r="H133" s="119">
        <v>32517.502034279449</v>
      </c>
      <c r="I133" s="119">
        <v>36178.996472941712</v>
      </c>
      <c r="J133" s="119">
        <v>28366.717086074892</v>
      </c>
      <c r="K133" s="119">
        <v>34875.074365593071</v>
      </c>
      <c r="L133" s="119">
        <v>31437.595442538655</v>
      </c>
      <c r="M133" s="119">
        <v>54292.361401148621</v>
      </c>
      <c r="N133" s="119">
        <v>43909.592864219427</v>
      </c>
      <c r="O133" s="119">
        <v>34783.872661997295</v>
      </c>
      <c r="P133" s="119">
        <v>45680.797749490943</v>
      </c>
      <c r="Q133" s="119">
        <v>43012.37802555949</v>
      </c>
      <c r="R133" s="119">
        <v>59088.503769522387</v>
      </c>
      <c r="S133" s="119">
        <v>40623.935625876853</v>
      </c>
      <c r="T133" s="119">
        <v>38556.338539232216</v>
      </c>
      <c r="U133" s="119">
        <v>43225.371116264301</v>
      </c>
      <c r="V133" s="119">
        <v>39523.819327531208</v>
      </c>
      <c r="W133" s="119">
        <v>34111.757559848847</v>
      </c>
      <c r="X133" s="119">
        <v>46942.408215520685</v>
      </c>
      <c r="Y133" s="119">
        <v>47147.779343734626</v>
      </c>
      <c r="Z133" s="119">
        <v>50429.312966821555</v>
      </c>
      <c r="AA133" s="119">
        <v>50118.511650737855</v>
      </c>
      <c r="AB133" s="119">
        <v>38774.694531154149</v>
      </c>
      <c r="AC133" s="119">
        <v>43043.447290707954</v>
      </c>
      <c r="AD133" s="119">
        <v>61402.923482587052</v>
      </c>
      <c r="AE133" s="119">
        <v>46497.145303781261</v>
      </c>
      <c r="AF133" s="119">
        <v>44371.201614034107</v>
      </c>
      <c r="AG133" s="119">
        <v>52616.477184052012</v>
      </c>
      <c r="AH133" s="119">
        <v>51485.234856541239</v>
      </c>
      <c r="AI133" s="119">
        <v>51499.008880821333</v>
      </c>
      <c r="AJ133" s="119">
        <v>56047.225288655565</v>
      </c>
      <c r="AK133" s="119">
        <v>58405.35369580095</v>
      </c>
      <c r="AL133" s="119">
        <v>62199.820910421091</v>
      </c>
      <c r="AM133" s="119">
        <v>59393.503797818848</v>
      </c>
      <c r="AN133" s="119">
        <v>60387.813182421742</v>
      </c>
      <c r="AO133" s="119">
        <v>66673.904431643954</v>
      </c>
      <c r="AP133" s="119">
        <v>159203.65354594047</v>
      </c>
      <c r="AQ133" s="119">
        <v>76731.003002647471</v>
      </c>
      <c r="AR133" s="119">
        <v>40505.968386050736</v>
      </c>
      <c r="AS133" s="119">
        <v>47034.942895278939</v>
      </c>
      <c r="AT133" s="119">
        <v>49703.101710939009</v>
      </c>
      <c r="AU133" s="119">
        <v>76249.823721235138</v>
      </c>
      <c r="AV133" s="119">
        <v>79000.38293768547</v>
      </c>
      <c r="AW133" s="119">
        <v>99243.297904061867</v>
      </c>
      <c r="AX133" s="119">
        <v>95085.639341052869</v>
      </c>
      <c r="AY133" s="140">
        <v>94754.311542156021</v>
      </c>
    </row>
    <row r="134" spans="1:51" ht="20" customHeight="1" x14ac:dyDescent="0.2">
      <c r="A134" s="18" t="s">
        <v>412</v>
      </c>
      <c r="B134" s="19" t="s">
        <v>821</v>
      </c>
      <c r="C134" s="20">
        <v>325157.82195614837</v>
      </c>
      <c r="D134" s="20">
        <v>327994.1141343544</v>
      </c>
      <c r="E134" s="20">
        <v>353271.29035694915</v>
      </c>
      <c r="F134" s="20">
        <v>380191.6270842019</v>
      </c>
      <c r="G134" s="20">
        <v>352057.48290182953</v>
      </c>
      <c r="H134" s="20">
        <v>384587.04524978885</v>
      </c>
      <c r="I134" s="20">
        <v>393079.49121636373</v>
      </c>
      <c r="J134" s="20">
        <v>427635.47056246037</v>
      </c>
      <c r="K134" s="20">
        <v>399386.91657212068</v>
      </c>
      <c r="L134" s="20">
        <v>418724.93665884942</v>
      </c>
      <c r="M134" s="20">
        <v>444600.74070588907</v>
      </c>
      <c r="N134" s="20">
        <v>447009.88764745893</v>
      </c>
      <c r="O134" s="20">
        <v>440510.97098713671</v>
      </c>
      <c r="P134" s="20">
        <v>471267.29591500183</v>
      </c>
      <c r="Q134" s="20">
        <v>492033.06810280198</v>
      </c>
      <c r="R134" s="20">
        <v>536595.12253531895</v>
      </c>
      <c r="S134" s="20">
        <v>501444.27318795759</v>
      </c>
      <c r="T134" s="20">
        <v>506362.9659899305</v>
      </c>
      <c r="U134" s="20">
        <v>597282.07952513429</v>
      </c>
      <c r="V134" s="20">
        <v>597272.38710691966</v>
      </c>
      <c r="W134" s="20">
        <v>583051.73271121504</v>
      </c>
      <c r="X134" s="20">
        <v>590384.53082014504</v>
      </c>
      <c r="Y134" s="20">
        <v>667364.96982133808</v>
      </c>
      <c r="Z134" s="20">
        <v>709057.35857326887</v>
      </c>
      <c r="AA134" s="20">
        <v>593603.2423402312</v>
      </c>
      <c r="AB134" s="20">
        <v>597349.7000583671</v>
      </c>
      <c r="AC134" s="20">
        <v>622473.60343393497</v>
      </c>
      <c r="AD134" s="20">
        <v>760865.15079514333</v>
      </c>
      <c r="AE134" s="20">
        <v>608463.97623126046</v>
      </c>
      <c r="AF134" s="20">
        <v>686024.35724535713</v>
      </c>
      <c r="AG134" s="20">
        <v>657789.30520885717</v>
      </c>
      <c r="AH134" s="20">
        <v>738169.44107908197</v>
      </c>
      <c r="AI134" s="20">
        <v>644324.39286396978</v>
      </c>
      <c r="AJ134" s="20">
        <v>700242.06714515481</v>
      </c>
      <c r="AK134" s="20">
        <v>734168.19845316233</v>
      </c>
      <c r="AL134" s="20">
        <v>723384.5818596778</v>
      </c>
      <c r="AM134" s="20">
        <v>697653.36828684178</v>
      </c>
      <c r="AN134" s="20">
        <v>683330.46750975191</v>
      </c>
      <c r="AO134" s="20">
        <v>714776.7183387879</v>
      </c>
      <c r="AP134" s="20">
        <v>853002.53692286974</v>
      </c>
      <c r="AQ134" s="20">
        <v>689366.18060067424</v>
      </c>
      <c r="AR134" s="20">
        <v>895341.49324394518</v>
      </c>
      <c r="AS134" s="20">
        <v>835711.84796477552</v>
      </c>
      <c r="AT134" s="20">
        <v>884944.28369179857</v>
      </c>
      <c r="AU134" s="20">
        <v>684615.10651028482</v>
      </c>
      <c r="AV134" s="20">
        <v>832062.76589922246</v>
      </c>
      <c r="AW134" s="20">
        <v>811629.99883873924</v>
      </c>
      <c r="AX134" s="20">
        <v>891849.30570680718</v>
      </c>
      <c r="AY134" s="88">
        <v>764446.61657700979</v>
      </c>
    </row>
    <row r="135" spans="1:51" ht="20" customHeight="1" x14ac:dyDescent="0.2">
      <c r="A135" s="134" t="s">
        <v>413</v>
      </c>
      <c r="B135" s="115" t="s">
        <v>725</v>
      </c>
      <c r="C135" s="116">
        <v>304933.83329723496</v>
      </c>
      <c r="D135" s="116">
        <v>303549.46174178581</v>
      </c>
      <c r="E135" s="116">
        <v>325679.7651260994</v>
      </c>
      <c r="F135" s="116">
        <v>348476.51540790952</v>
      </c>
      <c r="G135" s="116">
        <v>334468.26743613312</v>
      </c>
      <c r="H135" s="116">
        <v>364350.74007988942</v>
      </c>
      <c r="I135" s="116">
        <v>369318.49319457228</v>
      </c>
      <c r="J135" s="116">
        <v>398751.34449843562</v>
      </c>
      <c r="K135" s="116">
        <v>379776.37124693627</v>
      </c>
      <c r="L135" s="116">
        <v>394970.25361893716</v>
      </c>
      <c r="M135" s="116">
        <v>418170.10456889227</v>
      </c>
      <c r="N135" s="116">
        <v>415928.52411398245</v>
      </c>
      <c r="O135" s="116">
        <v>422577.76703418349</v>
      </c>
      <c r="P135" s="116">
        <v>448088.972188638</v>
      </c>
      <c r="Q135" s="116">
        <v>465019.88538670685</v>
      </c>
      <c r="R135" s="116">
        <v>497618.09085902671</v>
      </c>
      <c r="S135" s="116">
        <v>473829.36560057278</v>
      </c>
      <c r="T135" s="116">
        <v>472375.68353014445</v>
      </c>
      <c r="U135" s="116">
        <v>559099.75073663821</v>
      </c>
      <c r="V135" s="116">
        <v>565712.88533739536</v>
      </c>
      <c r="W135" s="116">
        <v>563609.90205480205</v>
      </c>
      <c r="X135" s="116">
        <v>570269.35840031202</v>
      </c>
      <c r="Y135" s="116">
        <v>644541.43616013136</v>
      </c>
      <c r="Z135" s="116">
        <v>678314.11522916215</v>
      </c>
      <c r="AA135" s="116">
        <v>572652.38577324641</v>
      </c>
      <c r="AB135" s="116">
        <v>574638.76269751438</v>
      </c>
      <c r="AC135" s="116">
        <v>600203.35115531588</v>
      </c>
      <c r="AD135" s="116">
        <v>731016.41229112598</v>
      </c>
      <c r="AE135" s="116">
        <v>594355.13579534332</v>
      </c>
      <c r="AF135" s="116">
        <v>671438.3351183139</v>
      </c>
      <c r="AG135" s="116">
        <v>640806.24158584606</v>
      </c>
      <c r="AH135" s="116">
        <v>713355.93384731992</v>
      </c>
      <c r="AI135" s="116">
        <v>628336.61857075104</v>
      </c>
      <c r="AJ135" s="116">
        <v>681538.58417074685</v>
      </c>
      <c r="AK135" s="116">
        <v>710884.39187280869</v>
      </c>
      <c r="AL135" s="116">
        <v>691372.10498338216</v>
      </c>
      <c r="AM135" s="116">
        <v>681329.79992136778</v>
      </c>
      <c r="AN135" s="116">
        <v>665142.26592972351</v>
      </c>
      <c r="AO135" s="116">
        <v>697207.00878542301</v>
      </c>
      <c r="AP135" s="116">
        <v>821213.31247592904</v>
      </c>
      <c r="AQ135" s="116">
        <v>669048.9629248837</v>
      </c>
      <c r="AR135" s="116">
        <v>871983.95789576438</v>
      </c>
      <c r="AS135" s="116">
        <v>813490.58358765487</v>
      </c>
      <c r="AT135" s="116">
        <v>845604.16486192821</v>
      </c>
      <c r="AU135" s="116">
        <v>666526.96932843956</v>
      </c>
      <c r="AV135" s="116">
        <v>809840.23311528936</v>
      </c>
      <c r="AW135" s="116">
        <v>785188.51915511768</v>
      </c>
      <c r="AX135" s="116">
        <v>853542.11897877906</v>
      </c>
      <c r="AY135" s="138">
        <v>740382.07108369423</v>
      </c>
    </row>
    <row r="136" spans="1:51" ht="20" customHeight="1" x14ac:dyDescent="0.2">
      <c r="A136" s="122" t="s">
        <v>415</v>
      </c>
      <c r="B136" s="121" t="s">
        <v>244</v>
      </c>
      <c r="C136" s="117">
        <v>101960.85332593115</v>
      </c>
      <c r="D136" s="117">
        <v>97869.381816656882</v>
      </c>
      <c r="E136" s="117">
        <v>96687.817586119578</v>
      </c>
      <c r="F136" s="117">
        <v>115897.25129577989</v>
      </c>
      <c r="G136" s="117">
        <v>112204.20295301502</v>
      </c>
      <c r="H136" s="117">
        <v>113406.24207399544</v>
      </c>
      <c r="I136" s="117">
        <v>110116.90137171363</v>
      </c>
      <c r="J136" s="117">
        <v>125236.45929254466</v>
      </c>
      <c r="K136" s="117">
        <v>124669.70355281746</v>
      </c>
      <c r="L136" s="117">
        <v>125470.91489712357</v>
      </c>
      <c r="M136" s="117">
        <v>123089.02409586628</v>
      </c>
      <c r="N136" s="117">
        <v>138304.47746218884</v>
      </c>
      <c r="O136" s="117">
        <v>137174.81221695736</v>
      </c>
      <c r="P136" s="117">
        <v>140543.97150925588</v>
      </c>
      <c r="Q136" s="117">
        <v>139288.07409984453</v>
      </c>
      <c r="R136" s="117">
        <v>159200.64470367995</v>
      </c>
      <c r="S136" s="117">
        <v>155932.76029789948</v>
      </c>
      <c r="T136" s="117">
        <v>153448.94428518711</v>
      </c>
      <c r="U136" s="117">
        <v>155346.61974469939</v>
      </c>
      <c r="V136" s="117">
        <v>171737.34664309182</v>
      </c>
      <c r="W136" s="117">
        <v>154891.54947630843</v>
      </c>
      <c r="X136" s="117">
        <v>170521.05990622193</v>
      </c>
      <c r="Y136" s="117">
        <v>160875.73706500346</v>
      </c>
      <c r="Z136" s="117">
        <v>205321.22867950361</v>
      </c>
      <c r="AA136" s="117">
        <v>165945.18403985165</v>
      </c>
      <c r="AB136" s="117">
        <v>175125.7562051015</v>
      </c>
      <c r="AC136" s="117">
        <v>163891.48482814024</v>
      </c>
      <c r="AD136" s="117">
        <v>225171.54687588121</v>
      </c>
      <c r="AE136" s="117">
        <v>175091.04207413891</v>
      </c>
      <c r="AF136" s="117">
        <v>186188.99150149809</v>
      </c>
      <c r="AG136" s="117">
        <v>181031.59380395975</v>
      </c>
      <c r="AH136" s="117">
        <v>230680.76679278398</v>
      </c>
      <c r="AI136" s="117">
        <v>190832.58242141712</v>
      </c>
      <c r="AJ136" s="117">
        <v>193487.7830659356</v>
      </c>
      <c r="AK136" s="117">
        <v>191411.69877526746</v>
      </c>
      <c r="AL136" s="117">
        <v>223971.33358963724</v>
      </c>
      <c r="AM136" s="117">
        <v>205165.88242862545</v>
      </c>
      <c r="AN136" s="117">
        <v>204085.41662320361</v>
      </c>
      <c r="AO136" s="117">
        <v>205182.76428155269</v>
      </c>
      <c r="AP136" s="117">
        <v>241653.24141590868</v>
      </c>
      <c r="AQ136" s="117">
        <v>204260.65968413383</v>
      </c>
      <c r="AR136" s="117">
        <v>202017.03290573705</v>
      </c>
      <c r="AS136" s="117">
        <v>209712.74154762027</v>
      </c>
      <c r="AT136" s="117">
        <v>261874.23455966837</v>
      </c>
      <c r="AU136" s="117">
        <v>206526.73068109504</v>
      </c>
      <c r="AV136" s="117">
        <v>218336.48994880833</v>
      </c>
      <c r="AW136" s="117">
        <v>217871.46953081162</v>
      </c>
      <c r="AX136" s="117">
        <v>278964.1654116924</v>
      </c>
      <c r="AY136" s="139">
        <v>221316.41961236481</v>
      </c>
    </row>
    <row r="137" spans="1:51" ht="20" customHeight="1" x14ac:dyDescent="0.2">
      <c r="A137" s="122" t="s">
        <v>416</v>
      </c>
      <c r="B137" s="121" t="s">
        <v>245</v>
      </c>
      <c r="C137" s="117">
        <v>47544.901954717352</v>
      </c>
      <c r="D137" s="117">
        <v>51294.910016097594</v>
      </c>
      <c r="E137" s="117">
        <v>53909.585857962098</v>
      </c>
      <c r="F137" s="117">
        <v>55858.497344509742</v>
      </c>
      <c r="G137" s="117">
        <v>50892.131507917315</v>
      </c>
      <c r="H137" s="117">
        <v>56930.129271114209</v>
      </c>
      <c r="I137" s="117">
        <v>58533.571511424889</v>
      </c>
      <c r="J137" s="117">
        <v>64063.017083521583</v>
      </c>
      <c r="K137" s="117">
        <v>57821.911440726864</v>
      </c>
      <c r="L137" s="117">
        <v>63266.106972185313</v>
      </c>
      <c r="M137" s="117">
        <v>64884.184299639179</v>
      </c>
      <c r="N137" s="117">
        <v>69017.845824373624</v>
      </c>
      <c r="O137" s="117">
        <v>57444.055616464531</v>
      </c>
      <c r="P137" s="117">
        <v>68292.572099929646</v>
      </c>
      <c r="Q137" s="117">
        <v>70019.341647108042</v>
      </c>
      <c r="R137" s="117">
        <v>77977.992757732747</v>
      </c>
      <c r="S137" s="117">
        <v>68524.996537490646</v>
      </c>
      <c r="T137" s="117">
        <v>76075.635803039026</v>
      </c>
      <c r="U137" s="117">
        <v>80762.280212260666</v>
      </c>
      <c r="V137" s="117">
        <v>81232.133265791665</v>
      </c>
      <c r="W137" s="117">
        <v>59489.454771400466</v>
      </c>
      <c r="X137" s="117">
        <v>76634.097786106431</v>
      </c>
      <c r="Y137" s="117">
        <v>76149.483347743488</v>
      </c>
      <c r="Z137" s="117">
        <v>88927.548922321643</v>
      </c>
      <c r="AA137" s="117">
        <v>66715.997899851558</v>
      </c>
      <c r="AB137" s="117">
        <v>84748.448447916366</v>
      </c>
      <c r="AC137" s="117">
        <v>78355.588663358998</v>
      </c>
      <c r="AD137" s="117">
        <v>101882.21997745906</v>
      </c>
      <c r="AE137" s="117">
        <v>62712.473631919143</v>
      </c>
      <c r="AF137" s="117">
        <v>80467.358531357313</v>
      </c>
      <c r="AG137" s="117">
        <v>78258.95454695748</v>
      </c>
      <c r="AH137" s="117">
        <v>98687.322912430187</v>
      </c>
      <c r="AI137" s="117">
        <v>73765.714192408283</v>
      </c>
      <c r="AJ137" s="117">
        <v>87912.006670044095</v>
      </c>
      <c r="AK137" s="117">
        <v>91730.130774685444</v>
      </c>
      <c r="AL137" s="117">
        <v>100896.02400954423</v>
      </c>
      <c r="AM137" s="117">
        <v>80043.710165265104</v>
      </c>
      <c r="AN137" s="117">
        <v>94674.473785679962</v>
      </c>
      <c r="AO137" s="117">
        <v>96381.261288129055</v>
      </c>
      <c r="AP137" s="117">
        <v>108498.22367237887</v>
      </c>
      <c r="AQ137" s="117">
        <v>82454.673372877034</v>
      </c>
      <c r="AR137" s="117">
        <v>94527.044581604161</v>
      </c>
      <c r="AS137" s="117">
        <v>96720.120168241541</v>
      </c>
      <c r="AT137" s="117">
        <v>118172.75889509224</v>
      </c>
      <c r="AU137" s="117">
        <v>80652.319986103452</v>
      </c>
      <c r="AV137" s="117">
        <v>111046.20110122701</v>
      </c>
      <c r="AW137" s="117">
        <v>110251.19966529368</v>
      </c>
      <c r="AX137" s="117">
        <v>141863.68153934291</v>
      </c>
      <c r="AY137" s="139">
        <v>96607.332093851539</v>
      </c>
    </row>
    <row r="138" spans="1:51" ht="20" customHeight="1" x14ac:dyDescent="0.2">
      <c r="A138" s="122" t="s">
        <v>417</v>
      </c>
      <c r="B138" s="121" t="s">
        <v>822</v>
      </c>
      <c r="C138" s="117">
        <v>20189.686525901867</v>
      </c>
      <c r="D138" s="117">
        <v>16266.517154966814</v>
      </c>
      <c r="E138" s="117">
        <v>22086.196085367686</v>
      </c>
      <c r="F138" s="117">
        <v>23983.069563966223</v>
      </c>
      <c r="G138" s="117">
        <v>30257.390389319586</v>
      </c>
      <c r="H138" s="117">
        <v>26596.580297299108</v>
      </c>
      <c r="I138" s="117">
        <v>28440.372812542777</v>
      </c>
      <c r="J138" s="117">
        <v>36753.202300197481</v>
      </c>
      <c r="K138" s="117">
        <v>22946.265550390635</v>
      </c>
      <c r="L138" s="117">
        <v>22828.849288322806</v>
      </c>
      <c r="M138" s="117">
        <v>33382.870969613105</v>
      </c>
      <c r="N138" s="117">
        <v>18396.693684915976</v>
      </c>
      <c r="O138" s="117">
        <v>31900.855679198623</v>
      </c>
      <c r="P138" s="117">
        <v>31563.631488509163</v>
      </c>
      <c r="Q138" s="117">
        <v>34650.485026781993</v>
      </c>
      <c r="R138" s="117">
        <v>37752.556689700526</v>
      </c>
      <c r="S138" s="117">
        <v>34627.704884934188</v>
      </c>
      <c r="T138" s="117">
        <v>20140.665012076392</v>
      </c>
      <c r="U138" s="117">
        <v>64164.848172950442</v>
      </c>
      <c r="V138" s="117">
        <v>55337.910502557512</v>
      </c>
      <c r="W138" s="117">
        <v>116953.46263413139</v>
      </c>
      <c r="X138" s="117">
        <v>59081.481699551558</v>
      </c>
      <c r="Y138" s="117">
        <v>143236.01124889709</v>
      </c>
      <c r="Z138" s="117">
        <v>43581.805418968732</v>
      </c>
      <c r="AA138" s="117">
        <v>64511.461814962335</v>
      </c>
      <c r="AB138" s="117">
        <v>38271.518175128615</v>
      </c>
      <c r="AC138" s="117">
        <v>58287.169738841199</v>
      </c>
      <c r="AD138" s="117">
        <v>55002.480766429326</v>
      </c>
      <c r="AE138" s="117">
        <v>53843.168246886424</v>
      </c>
      <c r="AF138" s="117">
        <v>54225.649854823299</v>
      </c>
      <c r="AG138" s="117">
        <v>53846.630713765844</v>
      </c>
      <c r="AH138" s="117">
        <v>44273.083174837127</v>
      </c>
      <c r="AI138" s="117">
        <v>52720.133785891601</v>
      </c>
      <c r="AJ138" s="117">
        <v>78319.182073547534</v>
      </c>
      <c r="AK138" s="117">
        <v>68041.907653151065</v>
      </c>
      <c r="AL138" s="117">
        <v>38962.180077543002</v>
      </c>
      <c r="AM138" s="117">
        <v>66093.920455837069</v>
      </c>
      <c r="AN138" s="117">
        <v>28547.247286705842</v>
      </c>
      <c r="AO138" s="117">
        <v>20626.671954694713</v>
      </c>
      <c r="AP138" s="117">
        <v>27932.588355645927</v>
      </c>
      <c r="AQ138" s="117">
        <v>31758.757862094069</v>
      </c>
      <c r="AR138" s="117">
        <v>8424.8602065186096</v>
      </c>
      <c r="AS138" s="117">
        <v>25388.329088122315</v>
      </c>
      <c r="AT138" s="117">
        <v>13110.380577718171</v>
      </c>
      <c r="AU138" s="117">
        <v>20671.644550627789</v>
      </c>
      <c r="AV138" s="117">
        <v>34101.590828121116</v>
      </c>
      <c r="AW138" s="117">
        <v>41878.394767278114</v>
      </c>
      <c r="AX138" s="117">
        <v>21933.650320550638</v>
      </c>
      <c r="AY138" s="139" t="s">
        <v>826</v>
      </c>
    </row>
    <row r="139" spans="1:51" ht="20" customHeight="1" x14ac:dyDescent="0.2">
      <c r="A139" s="122" t="s">
        <v>418</v>
      </c>
      <c r="B139" s="121" t="s">
        <v>248</v>
      </c>
      <c r="C139" s="117">
        <v>1165.4394976019685</v>
      </c>
      <c r="D139" s="117">
        <v>984.64291257504453</v>
      </c>
      <c r="E139" s="117">
        <v>1066.481436307969</v>
      </c>
      <c r="F139" s="117">
        <v>1669.9661161490449</v>
      </c>
      <c r="G139" s="117">
        <v>2290.3685530803218</v>
      </c>
      <c r="H139" s="117">
        <v>2356.8234135438279</v>
      </c>
      <c r="I139" s="117">
        <v>1458.625439631895</v>
      </c>
      <c r="J139" s="117">
        <v>1886.4283008639541</v>
      </c>
      <c r="K139" s="117">
        <v>3795.3860774027248</v>
      </c>
      <c r="L139" s="117">
        <v>2834.4120446809602</v>
      </c>
      <c r="M139" s="117">
        <v>1644.5318330279833</v>
      </c>
      <c r="N139" s="117">
        <v>1792.0958874383323</v>
      </c>
      <c r="O139" s="117">
        <v>2788.7308883587893</v>
      </c>
      <c r="P139" s="117">
        <v>2822.7466385938992</v>
      </c>
      <c r="Q139" s="117">
        <v>5423.5937560629136</v>
      </c>
      <c r="R139" s="117">
        <v>5755.5483883993984</v>
      </c>
      <c r="S139" s="117">
        <v>5558.3752028261842</v>
      </c>
      <c r="T139" s="117">
        <v>3187.3899623358247</v>
      </c>
      <c r="U139" s="117">
        <v>6929.2619871354427</v>
      </c>
      <c r="V139" s="117">
        <v>3416.7497810345481</v>
      </c>
      <c r="W139" s="117">
        <v>2944.5305591678125</v>
      </c>
      <c r="X139" s="117">
        <v>8935.0838612457737</v>
      </c>
      <c r="Y139" s="117">
        <v>9664.7688372230405</v>
      </c>
      <c r="Z139" s="117">
        <v>35207.041932593384</v>
      </c>
      <c r="AA139" s="117">
        <v>13555.96693072332</v>
      </c>
      <c r="AB139" s="117">
        <v>1849.3537551646257</v>
      </c>
      <c r="AC139" s="117">
        <v>10622.644651646326</v>
      </c>
      <c r="AD139" s="117">
        <v>3570.8919456357298</v>
      </c>
      <c r="AE139" s="117">
        <v>10303.899530841496</v>
      </c>
      <c r="AF139" s="117">
        <v>2087.8609956093787</v>
      </c>
      <c r="AG139" s="117">
        <v>9115.5247354193925</v>
      </c>
      <c r="AH139" s="117">
        <v>2522.3852632197313</v>
      </c>
      <c r="AI139" s="117">
        <v>7621.2009461657135</v>
      </c>
      <c r="AJ139" s="117">
        <v>2075.526323611004</v>
      </c>
      <c r="AK139" s="117">
        <v>8503.8802477528916</v>
      </c>
      <c r="AL139" s="117">
        <v>7486.5932906803928</v>
      </c>
      <c r="AM139" s="117">
        <v>7848.3403877965038</v>
      </c>
      <c r="AN139" s="117">
        <v>1758.4211774825312</v>
      </c>
      <c r="AO139" s="117">
        <v>5703.7229785526133</v>
      </c>
      <c r="AP139" s="117">
        <v>3001.2074905983527</v>
      </c>
      <c r="AQ139" s="117">
        <v>4434.2480787089189</v>
      </c>
      <c r="AR139" s="117">
        <v>2570.2033900930173</v>
      </c>
      <c r="AS139" s="117">
        <v>3183.3623426901058</v>
      </c>
      <c r="AT139" s="117">
        <v>3157.5085813919573</v>
      </c>
      <c r="AU139" s="117">
        <v>3723.4406226779597</v>
      </c>
      <c r="AV139" s="117">
        <v>2034.2562661475135</v>
      </c>
      <c r="AW139" s="117">
        <v>4682.7207330774854</v>
      </c>
      <c r="AX139" s="117">
        <v>3950.2031505256273</v>
      </c>
      <c r="AY139" s="139">
        <v>5235.3851771530844</v>
      </c>
    </row>
    <row r="140" spans="1:51" ht="20" customHeight="1" x14ac:dyDescent="0.2">
      <c r="A140" s="122" t="s">
        <v>419</v>
      </c>
      <c r="B140" s="121" t="s">
        <v>243</v>
      </c>
      <c r="C140" s="117">
        <v>321.38290739277727</v>
      </c>
      <c r="D140" s="117">
        <v>381.37644671388261</v>
      </c>
      <c r="E140" s="117">
        <v>332.53906325831485</v>
      </c>
      <c r="F140" s="117">
        <v>185.86657056062541</v>
      </c>
      <c r="G140" s="117">
        <v>189.97228956146864</v>
      </c>
      <c r="H140" s="117">
        <v>331.34917922782188</v>
      </c>
      <c r="I140" s="117">
        <v>280.58292534048087</v>
      </c>
      <c r="J140" s="117">
        <v>319.7177493522322</v>
      </c>
      <c r="K140" s="117">
        <v>359.22179879010946</v>
      </c>
      <c r="L140" s="117">
        <v>367.25293936465459</v>
      </c>
      <c r="M140" s="117">
        <v>226.53058230092574</v>
      </c>
      <c r="N140" s="117">
        <v>365.90360179562413</v>
      </c>
      <c r="O140" s="117">
        <v>324.25872596840782</v>
      </c>
      <c r="P140" s="117">
        <v>254.70272356539499</v>
      </c>
      <c r="Q140" s="117">
        <v>484.04515767490375</v>
      </c>
      <c r="R140" s="117">
        <v>837.4839011712902</v>
      </c>
      <c r="S140" s="117">
        <v>824.63745859415212</v>
      </c>
      <c r="T140" s="117">
        <v>1019.3534793442814</v>
      </c>
      <c r="U140" s="117">
        <v>590.19250117259799</v>
      </c>
      <c r="V140" s="117">
        <v>673.05549815995619</v>
      </c>
      <c r="W140" s="117">
        <v>593.89819830300985</v>
      </c>
      <c r="X140" s="117">
        <v>752.71489091549302</v>
      </c>
      <c r="Y140" s="117">
        <v>621.95584868243895</v>
      </c>
      <c r="Z140" s="117">
        <v>747.1434036330611</v>
      </c>
      <c r="AA140" s="117">
        <v>1330.5189936474781</v>
      </c>
      <c r="AB140" s="117">
        <v>501.25539189773554</v>
      </c>
      <c r="AC140" s="117">
        <v>648.32289594739268</v>
      </c>
      <c r="AD140" s="117">
        <v>2126.6172985164449</v>
      </c>
      <c r="AE140" s="117">
        <v>1162.0824357499077</v>
      </c>
      <c r="AF140" s="117">
        <v>892.32499068797915</v>
      </c>
      <c r="AG140" s="117">
        <v>832.8778366331826</v>
      </c>
      <c r="AH140" s="117">
        <v>721.62655737294699</v>
      </c>
      <c r="AI140" s="117">
        <v>527.97204875442549</v>
      </c>
      <c r="AJ140" s="117">
        <v>424.53711240115808</v>
      </c>
      <c r="AK140" s="117">
        <v>1319.0605359038163</v>
      </c>
      <c r="AL140" s="117">
        <v>1383.3088076005515</v>
      </c>
      <c r="AM140" s="117">
        <v>114.39649010484572</v>
      </c>
      <c r="AN140" s="117">
        <v>165.82909052900504</v>
      </c>
      <c r="AO140" s="117">
        <v>324.88566739560338</v>
      </c>
      <c r="AP140" s="117">
        <v>1854.5806136855099</v>
      </c>
      <c r="AQ140" s="117">
        <v>572.67447580795852</v>
      </c>
      <c r="AR140" s="117">
        <v>864.35983398804092</v>
      </c>
      <c r="AS140" s="117">
        <v>130.04139534878777</v>
      </c>
      <c r="AT140" s="117">
        <v>2442.1473640741315</v>
      </c>
      <c r="AU140" s="117">
        <v>1408.9011249632749</v>
      </c>
      <c r="AV140" s="117">
        <v>1004.3480629668338</v>
      </c>
      <c r="AW140" s="117">
        <v>1229.8562392328167</v>
      </c>
      <c r="AX140" s="117">
        <v>1542.7738482441055</v>
      </c>
      <c r="AY140" s="139">
        <v>204.02914735200466</v>
      </c>
    </row>
    <row r="141" spans="1:51" ht="20" customHeight="1" x14ac:dyDescent="0.2">
      <c r="A141" s="122" t="s">
        <v>420</v>
      </c>
      <c r="B141" s="121" t="s">
        <v>578</v>
      </c>
      <c r="C141" s="117">
        <v>128722.2501877117</v>
      </c>
      <c r="D141" s="117">
        <v>124291.57494224532</v>
      </c>
      <c r="E141" s="117">
        <v>139264.93802509664</v>
      </c>
      <c r="F141" s="117">
        <v>136999.29270418597</v>
      </c>
      <c r="G141" s="117">
        <v>132022.75255109172</v>
      </c>
      <c r="H141" s="117">
        <v>150181.98255430255</v>
      </c>
      <c r="I141" s="117">
        <v>156194.73019612275</v>
      </c>
      <c r="J141" s="117">
        <v>151355.70281513495</v>
      </c>
      <c r="K141" s="117">
        <v>157191.54788993474</v>
      </c>
      <c r="L141" s="117">
        <v>162729.79423046531</v>
      </c>
      <c r="M141" s="117">
        <v>176522.78134144944</v>
      </c>
      <c r="N141" s="117">
        <v>170137.80357297641</v>
      </c>
      <c r="O141" s="117">
        <v>179698.27866816163</v>
      </c>
      <c r="P141" s="117">
        <v>181960.24680039272</v>
      </c>
      <c r="Q141" s="117">
        <v>196896.8184137753</v>
      </c>
      <c r="R141" s="117">
        <v>194333.3896808693</v>
      </c>
      <c r="S141" s="117">
        <v>190522.6046056973</v>
      </c>
      <c r="T141" s="117">
        <v>196512.49951209853</v>
      </c>
      <c r="U141" s="117">
        <v>227141.32082529063</v>
      </c>
      <c r="V141" s="117">
        <v>230878.63366836202</v>
      </c>
      <c r="W141" s="117">
        <v>210779.18090385851</v>
      </c>
      <c r="X141" s="117">
        <v>226943.04398736669</v>
      </c>
      <c r="Y141" s="117">
        <v>227925.39430071705</v>
      </c>
      <c r="Z141" s="117">
        <v>271526.07350804709</v>
      </c>
      <c r="AA141" s="117">
        <v>243558.46923340429</v>
      </c>
      <c r="AB141" s="117">
        <v>247286.67740753255</v>
      </c>
      <c r="AC141" s="117">
        <v>263936.71887017728</v>
      </c>
      <c r="AD141" s="117">
        <v>309458.56435794302</v>
      </c>
      <c r="AE141" s="117">
        <v>277816.46902558662</v>
      </c>
      <c r="AF141" s="117">
        <v>318457.06296146673</v>
      </c>
      <c r="AG141" s="117">
        <v>295924.30384528113</v>
      </c>
      <c r="AH141" s="117">
        <v>309168.39303179423</v>
      </c>
      <c r="AI141" s="117">
        <v>287951.5724476336</v>
      </c>
      <c r="AJ141" s="117">
        <v>290441.45200918411</v>
      </c>
      <c r="AK141" s="117">
        <v>320264.11119754659</v>
      </c>
      <c r="AL141" s="117">
        <v>288601.03849809506</v>
      </c>
      <c r="AM141" s="117">
        <v>305213.08621376153</v>
      </c>
      <c r="AN141" s="117">
        <v>303187.89737514104</v>
      </c>
      <c r="AO141" s="117">
        <v>341340.76526940695</v>
      </c>
      <c r="AP141" s="117">
        <v>372106.79737288516</v>
      </c>
      <c r="AQ141" s="117">
        <v>321151.89365888538</v>
      </c>
      <c r="AR141" s="117">
        <v>533314.42794666032</v>
      </c>
      <c r="AS141" s="117">
        <v>448632.08146308409</v>
      </c>
      <c r="AT141" s="117">
        <v>411477.4640971233</v>
      </c>
      <c r="AU141" s="117">
        <v>325563.4399356452</v>
      </c>
      <c r="AV141" s="117">
        <v>403068.79057751049</v>
      </c>
      <c r="AW141" s="117">
        <v>369137.19254725566</v>
      </c>
      <c r="AX141" s="117">
        <v>353638.04485839477</v>
      </c>
      <c r="AY141" s="139">
        <v>379812.31879861688</v>
      </c>
    </row>
    <row r="142" spans="1:51" ht="20" customHeight="1" x14ac:dyDescent="0.2">
      <c r="A142" s="122" t="s">
        <v>421</v>
      </c>
      <c r="B142" s="121" t="s">
        <v>396</v>
      </c>
      <c r="C142" s="117">
        <v>5029.3188979781162</v>
      </c>
      <c r="D142" s="117">
        <v>12461.058452530322</v>
      </c>
      <c r="E142" s="117">
        <v>12332.207071987101</v>
      </c>
      <c r="F142" s="117">
        <v>13882.571812758084</v>
      </c>
      <c r="G142" s="117">
        <v>6611.4491921476683</v>
      </c>
      <c r="H142" s="117">
        <v>14547.633290406466</v>
      </c>
      <c r="I142" s="117">
        <v>14293.708937795964</v>
      </c>
      <c r="J142" s="117">
        <v>19136.816956820607</v>
      </c>
      <c r="K142" s="117">
        <v>12992.334936873729</v>
      </c>
      <c r="L142" s="117">
        <v>17472.923246794504</v>
      </c>
      <c r="M142" s="117">
        <v>18420.181446995412</v>
      </c>
      <c r="N142" s="117">
        <v>17913.704080293744</v>
      </c>
      <c r="O142" s="117">
        <v>13246.775239074163</v>
      </c>
      <c r="P142" s="117">
        <v>22651.100928391257</v>
      </c>
      <c r="Q142" s="117">
        <v>18257.527285459131</v>
      </c>
      <c r="R142" s="117">
        <v>21760.474737473545</v>
      </c>
      <c r="S142" s="117">
        <v>17838.286613130829</v>
      </c>
      <c r="T142" s="117">
        <v>21991.195476063378</v>
      </c>
      <c r="U142" s="117">
        <v>24165.227293129123</v>
      </c>
      <c r="V142" s="117">
        <v>22437.055978397926</v>
      </c>
      <c r="W142" s="117">
        <v>17957.82551163232</v>
      </c>
      <c r="X142" s="117">
        <v>27401.87626890418</v>
      </c>
      <c r="Y142" s="117">
        <v>26068.085511864767</v>
      </c>
      <c r="Z142" s="117">
        <v>33003.273364094646</v>
      </c>
      <c r="AA142" s="117">
        <v>17034.78686080578</v>
      </c>
      <c r="AB142" s="117">
        <v>26855.753314773006</v>
      </c>
      <c r="AC142" s="117">
        <v>24461.421507204286</v>
      </c>
      <c r="AD142" s="117">
        <v>33804.09106926099</v>
      </c>
      <c r="AE142" s="117">
        <v>13426.000850220775</v>
      </c>
      <c r="AF142" s="117">
        <v>29119.086282871183</v>
      </c>
      <c r="AG142" s="117">
        <v>21796.356103829286</v>
      </c>
      <c r="AH142" s="117">
        <v>27302.356114881768</v>
      </c>
      <c r="AI142" s="117">
        <v>14917.442728480239</v>
      </c>
      <c r="AJ142" s="117">
        <v>28878.096916023271</v>
      </c>
      <c r="AK142" s="117">
        <v>29613.602688501465</v>
      </c>
      <c r="AL142" s="117">
        <v>30071.626710281631</v>
      </c>
      <c r="AM142" s="117">
        <v>16850.463779977243</v>
      </c>
      <c r="AN142" s="117">
        <v>32722.980590981475</v>
      </c>
      <c r="AO142" s="117">
        <v>27646.93734569136</v>
      </c>
      <c r="AP142" s="117">
        <v>66166.67355482647</v>
      </c>
      <c r="AQ142" s="117">
        <v>24416.055792376552</v>
      </c>
      <c r="AR142" s="117">
        <v>30266.029031162885</v>
      </c>
      <c r="AS142" s="117">
        <v>29723.907582547734</v>
      </c>
      <c r="AT142" s="117">
        <v>35369.670786860166</v>
      </c>
      <c r="AU142" s="117">
        <v>27980.49242732695</v>
      </c>
      <c r="AV142" s="117">
        <v>40248.556330508116</v>
      </c>
      <c r="AW142" s="117">
        <v>40137.685672168358</v>
      </c>
      <c r="AX142" s="117">
        <v>51649.599850028513</v>
      </c>
      <c r="AY142" s="139">
        <v>37206.586254355941</v>
      </c>
    </row>
    <row r="143" spans="1:51" ht="20" customHeight="1" x14ac:dyDescent="0.2">
      <c r="A143" s="134" t="s">
        <v>422</v>
      </c>
      <c r="B143" s="115" t="s">
        <v>823</v>
      </c>
      <c r="C143" s="116">
        <v>20223.988658913458</v>
      </c>
      <c r="D143" s="116">
        <v>24444.652392568561</v>
      </c>
      <c r="E143" s="116">
        <v>27591.525230849747</v>
      </c>
      <c r="F143" s="116">
        <v>31715.111676292334</v>
      </c>
      <c r="G143" s="116">
        <v>17589.215465696485</v>
      </c>
      <c r="H143" s="116">
        <v>20236.305169899442</v>
      </c>
      <c r="I143" s="116">
        <v>23760.998021791333</v>
      </c>
      <c r="J143" s="116">
        <v>28884.126064024826</v>
      </c>
      <c r="K143" s="116">
        <v>19610.545325184466</v>
      </c>
      <c r="L143" s="116">
        <v>23754.683039912317</v>
      </c>
      <c r="M143" s="116">
        <v>26430.636136996793</v>
      </c>
      <c r="N143" s="116">
        <v>31081.363533476455</v>
      </c>
      <c r="O143" s="116">
        <v>17933.203952953241</v>
      </c>
      <c r="P143" s="116">
        <v>23178.323726363851</v>
      </c>
      <c r="Q143" s="116">
        <v>27013.182716095256</v>
      </c>
      <c r="R143" s="116">
        <v>38977.031676292274</v>
      </c>
      <c r="S143" s="116">
        <v>27614.907587384769</v>
      </c>
      <c r="T143" s="116">
        <v>33987.282459786009</v>
      </c>
      <c r="U143" s="116">
        <v>38182.328788495994</v>
      </c>
      <c r="V143" s="116">
        <v>31559.501769524264</v>
      </c>
      <c r="W143" s="116">
        <v>19441.830656413</v>
      </c>
      <c r="X143" s="116">
        <v>20115.172419832939</v>
      </c>
      <c r="Y143" s="116">
        <v>22823.533661206791</v>
      </c>
      <c r="Z143" s="116">
        <v>30743.24334410677</v>
      </c>
      <c r="AA143" s="116">
        <v>20950.856566984854</v>
      </c>
      <c r="AB143" s="116">
        <v>22710.937360852629</v>
      </c>
      <c r="AC143" s="116">
        <v>22270.252278619315</v>
      </c>
      <c r="AD143" s="116">
        <v>29848.738504017463</v>
      </c>
      <c r="AE143" s="116">
        <v>14108.840435917271</v>
      </c>
      <c r="AF143" s="116">
        <v>14586.022127043245</v>
      </c>
      <c r="AG143" s="116">
        <v>16983.063623011072</v>
      </c>
      <c r="AH143" s="116">
        <v>24813.507231762058</v>
      </c>
      <c r="AI143" s="116">
        <v>15987.774293218761</v>
      </c>
      <c r="AJ143" s="116">
        <v>18703.482974407892</v>
      </c>
      <c r="AK143" s="116">
        <v>23283.80658035359</v>
      </c>
      <c r="AL143" s="116">
        <v>32012.476876295623</v>
      </c>
      <c r="AM143" s="116">
        <v>16323.568365473928</v>
      </c>
      <c r="AN143" s="116">
        <v>18188.201580028435</v>
      </c>
      <c r="AO143" s="116">
        <v>17569.709553364955</v>
      </c>
      <c r="AP143" s="116">
        <v>31789.224446940767</v>
      </c>
      <c r="AQ143" s="116">
        <v>20317.217675790511</v>
      </c>
      <c r="AR143" s="116">
        <v>23357.535348180932</v>
      </c>
      <c r="AS143" s="116">
        <v>22221.264377120835</v>
      </c>
      <c r="AT143" s="116">
        <v>39340.118829870131</v>
      </c>
      <c r="AU143" s="116">
        <v>18088.13718184537</v>
      </c>
      <c r="AV143" s="116">
        <v>22222.532783933209</v>
      </c>
      <c r="AW143" s="116">
        <v>26441.47968362159</v>
      </c>
      <c r="AX143" s="116">
        <v>38307.186728028304</v>
      </c>
      <c r="AY143" s="138">
        <v>24064.545493315658</v>
      </c>
    </row>
    <row r="144" spans="1:51" ht="20" customHeight="1" x14ac:dyDescent="0.2">
      <c r="A144" s="122" t="s">
        <v>669</v>
      </c>
      <c r="B144" s="121" t="s">
        <v>330</v>
      </c>
      <c r="C144" s="117">
        <v>20474.873598172802</v>
      </c>
      <c r="D144" s="117">
        <v>24877.499158705512</v>
      </c>
      <c r="E144" s="117">
        <v>28021.286507045741</v>
      </c>
      <c r="F144" s="117">
        <v>33147.721791180047</v>
      </c>
      <c r="G144" s="117">
        <v>18894.96901271661</v>
      </c>
      <c r="H144" s="117">
        <v>22135.423531638135</v>
      </c>
      <c r="I144" s="117">
        <v>24267.288546282274</v>
      </c>
      <c r="J144" s="117">
        <v>31999.577641445067</v>
      </c>
      <c r="K144" s="117">
        <v>20333.485165528156</v>
      </c>
      <c r="L144" s="117">
        <v>24443.331952621542</v>
      </c>
      <c r="M144" s="117">
        <v>27876.726177585148</v>
      </c>
      <c r="N144" s="117">
        <v>32818.000964985178</v>
      </c>
      <c r="O144" s="117">
        <v>18513.484742235865</v>
      </c>
      <c r="P144" s="117">
        <v>25503.723006917575</v>
      </c>
      <c r="Q144" s="117">
        <v>29345.313726200598</v>
      </c>
      <c r="R144" s="117">
        <v>39625.309302630587</v>
      </c>
      <c r="S144" s="117">
        <v>28796.163408071385</v>
      </c>
      <c r="T144" s="117">
        <v>35115.420319036253</v>
      </c>
      <c r="U144" s="117">
        <v>40173.77990945871</v>
      </c>
      <c r="V144" s="117">
        <v>37410.804382354683</v>
      </c>
      <c r="W144" s="117">
        <v>19856.458872328341</v>
      </c>
      <c r="X144" s="117">
        <v>23831.664867305593</v>
      </c>
      <c r="Y144" s="117">
        <v>24749.259529180206</v>
      </c>
      <c r="Z144" s="117">
        <v>31209.845207595354</v>
      </c>
      <c r="AA144" s="117">
        <v>21521.054417125932</v>
      </c>
      <c r="AB144" s="117">
        <v>24799.847880886417</v>
      </c>
      <c r="AC144" s="117">
        <v>23817.079460516077</v>
      </c>
      <c r="AD144" s="117">
        <v>31426.381963335836</v>
      </c>
      <c r="AE144" s="117">
        <v>14700.768007682405</v>
      </c>
      <c r="AF144" s="117">
        <v>16806.527296231085</v>
      </c>
      <c r="AG144" s="117">
        <v>19356.935518447492</v>
      </c>
      <c r="AH144" s="117">
        <v>30116.050824482663</v>
      </c>
      <c r="AI144" s="117">
        <v>16587.350097284703</v>
      </c>
      <c r="AJ144" s="117">
        <v>21027.847416469642</v>
      </c>
      <c r="AK144" s="117">
        <v>24240.987628536081</v>
      </c>
      <c r="AL144" s="117">
        <v>33015.561228225437</v>
      </c>
      <c r="AM144" s="117">
        <v>16930.802921355713</v>
      </c>
      <c r="AN144" s="117">
        <v>19511.103737967682</v>
      </c>
      <c r="AO144" s="117">
        <v>22524.079898271724</v>
      </c>
      <c r="AP144" s="117">
        <v>33533.485728312968</v>
      </c>
      <c r="AQ144" s="117">
        <v>21131.34216710594</v>
      </c>
      <c r="AR144" s="117">
        <v>24229.58740198427</v>
      </c>
      <c r="AS144" s="117">
        <v>27988.184320359025</v>
      </c>
      <c r="AT144" s="117">
        <v>40609.019615013174</v>
      </c>
      <c r="AU144" s="117">
        <v>18678.405387880339</v>
      </c>
      <c r="AV144" s="117">
        <v>23179.55336502695</v>
      </c>
      <c r="AW144" s="117">
        <v>28149.494185387797</v>
      </c>
      <c r="AX144" s="117">
        <v>44910.491297743385</v>
      </c>
      <c r="AY144" s="139">
        <v>24794.165252929</v>
      </c>
    </row>
    <row r="145" spans="1:51" ht="20" customHeight="1" x14ac:dyDescent="0.2">
      <c r="A145" s="122" t="s">
        <v>670</v>
      </c>
      <c r="B145" s="121" t="s">
        <v>527</v>
      </c>
      <c r="C145" s="117">
        <v>250.88493925934256</v>
      </c>
      <c r="D145" s="117">
        <v>432.84676613694938</v>
      </c>
      <c r="E145" s="117">
        <v>429.76127619599333</v>
      </c>
      <c r="F145" s="117">
        <v>1432.6101148877146</v>
      </c>
      <c r="G145" s="117">
        <v>1305.753547020126</v>
      </c>
      <c r="H145" s="117">
        <v>1899.1183617386901</v>
      </c>
      <c r="I145" s="117">
        <v>506.29052449094252</v>
      </c>
      <c r="J145" s="117">
        <v>3115.4515774202418</v>
      </c>
      <c r="K145" s="117">
        <v>722.93984034369237</v>
      </c>
      <c r="L145" s="117">
        <v>688.64891270922499</v>
      </c>
      <c r="M145" s="117">
        <v>1446.090040588354</v>
      </c>
      <c r="N145" s="117">
        <v>1736.6374315087285</v>
      </c>
      <c r="O145" s="117">
        <v>580.28078928262767</v>
      </c>
      <c r="P145" s="117">
        <v>2325.3992805537218</v>
      </c>
      <c r="Q145" s="117">
        <v>2332.1310101053391</v>
      </c>
      <c r="R145" s="117">
        <v>648.27762633831048</v>
      </c>
      <c r="S145" s="117">
        <v>1181.2558206866179</v>
      </c>
      <c r="T145" s="117">
        <v>1128.1378592502413</v>
      </c>
      <c r="U145" s="117">
        <v>1991.4511209627212</v>
      </c>
      <c r="V145" s="117">
        <v>5851.30261283042</v>
      </c>
      <c r="W145" s="117">
        <v>414.62821591534203</v>
      </c>
      <c r="X145" s="117">
        <v>3716.4924474726531</v>
      </c>
      <c r="Y145" s="117">
        <v>1925.725867973418</v>
      </c>
      <c r="Z145" s="117">
        <v>466.60186348858645</v>
      </c>
      <c r="AA145" s="117">
        <v>570.19785014107606</v>
      </c>
      <c r="AB145" s="117">
        <v>2088.9105200337904</v>
      </c>
      <c r="AC145" s="117">
        <v>1546.8271818967623</v>
      </c>
      <c r="AD145" s="117">
        <v>1577.643459318371</v>
      </c>
      <c r="AE145" s="117">
        <v>591.9275717651368</v>
      </c>
      <c r="AF145" s="117">
        <v>2220.5051691878366</v>
      </c>
      <c r="AG145" s="117">
        <v>2373.8718954364167</v>
      </c>
      <c r="AH145" s="117">
        <v>5302.543592720609</v>
      </c>
      <c r="AI145" s="117">
        <v>599.57580406594457</v>
      </c>
      <c r="AJ145" s="117">
        <v>2324.3644420617511</v>
      </c>
      <c r="AK145" s="117">
        <v>957.18104818248833</v>
      </c>
      <c r="AL145" s="117">
        <v>1003.0843519298157</v>
      </c>
      <c r="AM145" s="117">
        <v>607.23455588178422</v>
      </c>
      <c r="AN145" s="117">
        <v>1322.9021579392477</v>
      </c>
      <c r="AO145" s="117">
        <v>4954.3703449067661</v>
      </c>
      <c r="AP145" s="117">
        <v>1744.2612813722019</v>
      </c>
      <c r="AQ145" s="117">
        <v>814.12449131542803</v>
      </c>
      <c r="AR145" s="117">
        <v>872.05205380333882</v>
      </c>
      <c r="AS145" s="117">
        <v>5766.9199432381911</v>
      </c>
      <c r="AT145" s="117">
        <v>1268.9007851430442</v>
      </c>
      <c r="AU145" s="117">
        <v>590.26820603497049</v>
      </c>
      <c r="AV145" s="117">
        <v>957.02058109373934</v>
      </c>
      <c r="AW145" s="117">
        <v>1708.0145017662057</v>
      </c>
      <c r="AX145" s="117">
        <v>6603.3045697150828</v>
      </c>
      <c r="AY145" s="139">
        <v>729.61975961333985</v>
      </c>
    </row>
    <row r="146" spans="1:51" ht="20" customHeight="1" x14ac:dyDescent="0.2">
      <c r="A146" s="123"/>
      <c r="B146" s="123" t="s">
        <v>427</v>
      </c>
      <c r="C146" s="124">
        <v>17858.101753474446</v>
      </c>
      <c r="D146" s="124">
        <v>11055.203752259957</v>
      </c>
      <c r="E146" s="124">
        <v>-887.99092410475714</v>
      </c>
      <c r="F146" s="124">
        <v>7658.1653112454806</v>
      </c>
      <c r="G146" s="124">
        <v>47665.575234943186</v>
      </c>
      <c r="H146" s="124">
        <v>6582.1192925056675</v>
      </c>
      <c r="I146" s="124">
        <v>5958.4060414381092</v>
      </c>
      <c r="J146" s="124">
        <v>71.424174202838913</v>
      </c>
      <c r="K146" s="124">
        <v>52265.342882611963</v>
      </c>
      <c r="L146" s="124">
        <v>4249.2838499477366</v>
      </c>
      <c r="M146" s="124">
        <v>4447.3774036186514</v>
      </c>
      <c r="N146" s="124">
        <v>31647.625086896936</v>
      </c>
      <c r="O146" s="124">
        <v>39742.534843836445</v>
      </c>
      <c r="P146" s="124">
        <v>10288.10345898883</v>
      </c>
      <c r="Q146" s="124">
        <v>-25787.53227832634</v>
      </c>
      <c r="R146" s="124">
        <v>16864.514883993194</v>
      </c>
      <c r="S146" s="124">
        <v>40737.156099917018</v>
      </c>
      <c r="T146" s="124">
        <v>-8972.4676106653642</v>
      </c>
      <c r="U146" s="124">
        <v>-95438.879598439031</v>
      </c>
      <c r="V146" s="124">
        <v>-47079.875612940174</v>
      </c>
      <c r="W146" s="124">
        <v>-16718.821765505243</v>
      </c>
      <c r="X146" s="124">
        <v>-21327.78356731555</v>
      </c>
      <c r="Y146" s="124">
        <v>-142614.19785508327</v>
      </c>
      <c r="Z146" s="124">
        <v>-121860.70122666203</v>
      </c>
      <c r="AA146" s="124">
        <v>43140.419455016032</v>
      </c>
      <c r="AB146" s="124">
        <v>-29438.894422748243</v>
      </c>
      <c r="AC146" s="124">
        <v>-74418.273674460943</v>
      </c>
      <c r="AD146" s="124">
        <v>-119851.58445733192</v>
      </c>
      <c r="AE146" s="124">
        <v>17209.893997720676</v>
      </c>
      <c r="AF146" s="124">
        <v>-100885.43913820793</v>
      </c>
      <c r="AG146" s="124">
        <v>-82609.897524050553</v>
      </c>
      <c r="AH146" s="124">
        <v>-87283.219722327194</v>
      </c>
      <c r="AI146" s="124">
        <v>16525.980238876538</v>
      </c>
      <c r="AJ146" s="124">
        <v>-70604.654911556281</v>
      </c>
      <c r="AK146" s="124">
        <v>-98717.519502029754</v>
      </c>
      <c r="AL146" s="124">
        <v>-12248.914487991831</v>
      </c>
      <c r="AM146" s="124">
        <v>26163.976433695992</v>
      </c>
      <c r="AN146" s="124">
        <v>-4328.7185023784405</v>
      </c>
      <c r="AO146" s="124">
        <v>-46817.757370673353</v>
      </c>
      <c r="AP146" s="124">
        <v>-25192.275664169807</v>
      </c>
      <c r="AQ146" s="124">
        <v>66965.26318288839</v>
      </c>
      <c r="AR146" s="124">
        <v>-396638.24791290925</v>
      </c>
      <c r="AS146" s="124">
        <v>-184943.74621431727</v>
      </c>
      <c r="AT146" s="124">
        <v>-102110.5076258413</v>
      </c>
      <c r="AU146" s="124">
        <v>143090.25031018106</v>
      </c>
      <c r="AV146" s="124">
        <v>-63804.136325432803</v>
      </c>
      <c r="AW146" s="124">
        <v>52359.93164866406</v>
      </c>
      <c r="AX146" s="124">
        <v>68126.577697293134</v>
      </c>
      <c r="AY146" s="141">
        <v>201582.10189829324</v>
      </c>
    </row>
    <row r="147" spans="1:51" ht="20" customHeight="1" x14ac:dyDescent="0.2">
      <c r="A147" s="123"/>
      <c r="B147" s="123" t="s">
        <v>428</v>
      </c>
      <c r="C147" s="124">
        <v>27457.351535945316</v>
      </c>
      <c r="D147" s="124">
        <v>20773.698415640625</v>
      </c>
      <c r="E147" s="124">
        <v>12088.754566087213</v>
      </c>
      <c r="F147" s="124">
        <v>26026.52659712563</v>
      </c>
      <c r="G147" s="124">
        <v>69998.42362759175</v>
      </c>
      <c r="H147" s="124">
        <v>26822.876193979289</v>
      </c>
      <c r="I147" s="124">
        <v>25683.08607471775</v>
      </c>
      <c r="J147" s="124">
        <v>29626.293849502108</v>
      </c>
      <c r="K147" s="124">
        <v>64207.83427709731</v>
      </c>
      <c r="L147" s="124">
        <v>20104.598755467974</v>
      </c>
      <c r="M147" s="124">
        <v>22510.153597007506</v>
      </c>
      <c r="N147" s="124">
        <v>38765.31509394414</v>
      </c>
      <c r="O147" s="124">
        <v>61659.42303688894</v>
      </c>
      <c r="P147" s="124">
        <v>28541.683850867441</v>
      </c>
      <c r="Q147" s="124">
        <v>-3838.3398179579526</v>
      </c>
      <c r="R147" s="124">
        <v>45486.197877656494</v>
      </c>
      <c r="S147" s="124">
        <v>56435.450315591122</v>
      </c>
      <c r="T147" s="124">
        <v>-2052.9429935144144</v>
      </c>
      <c r="U147" s="124">
        <v>-51340.650320215267</v>
      </c>
      <c r="V147" s="124">
        <v>-6711.3252385258675</v>
      </c>
      <c r="W147" s="124">
        <v>79155.802307549107</v>
      </c>
      <c r="X147" s="124">
        <v>-6220.0995826020371</v>
      </c>
      <c r="Y147" s="124">
        <v>-18996.570490808459</v>
      </c>
      <c r="Z147" s="124">
        <v>-109750.64936924621</v>
      </c>
      <c r="AA147" s="124">
        <v>52346.734001438017</v>
      </c>
      <c r="AB147" s="124">
        <v>-26763.895079833688</v>
      </c>
      <c r="AC147" s="124">
        <v>-49487.009608947672</v>
      </c>
      <c r="AD147" s="124">
        <v>-90926.180047266651</v>
      </c>
      <c r="AE147" s="124">
        <v>49659.581269025104</v>
      </c>
      <c r="AF147" s="124">
        <v>-66999.753418273758</v>
      </c>
      <c r="AG147" s="124">
        <v>-40712.749157999409</v>
      </c>
      <c r="AH147" s="124">
        <v>-55864.774828300928</v>
      </c>
      <c r="AI147" s="124">
        <v>51957.906757991179</v>
      </c>
      <c r="AJ147" s="124">
        <v>-5876.410523282364</v>
      </c>
      <c r="AK147" s="124">
        <v>-56634.363544229185</v>
      </c>
      <c r="AL147" s="124">
        <v>-6239.4237504476914</v>
      </c>
      <c r="AM147" s="124">
        <v>58512.116255630623</v>
      </c>
      <c r="AN147" s="124">
        <v>-7762.7191913551651</v>
      </c>
      <c r="AO147" s="124">
        <v>-45369.833933796501</v>
      </c>
      <c r="AP147" s="124">
        <v>-15595.00466362969</v>
      </c>
      <c r="AQ147" s="124">
        <v>77977.630755605525</v>
      </c>
      <c r="AR147" s="124">
        <v>-404294.41243065963</v>
      </c>
      <c r="AS147" s="124">
        <v>-173162.85809116066</v>
      </c>
      <c r="AT147" s="124">
        <v>-96783.606781476294</v>
      </c>
      <c r="AU147" s="124">
        <v>151893.88810393214</v>
      </c>
      <c r="AV147" s="124">
        <v>-42918.911698375363</v>
      </c>
      <c r="AW147" s="124">
        <v>63816.016463118955</v>
      </c>
      <c r="AX147" s="124">
        <v>66699.980303049204</v>
      </c>
      <c r="AY147" s="141">
        <v>201582.10189829324</v>
      </c>
    </row>
    <row r="148" spans="1:51" ht="20" customHeight="1" x14ac:dyDescent="0.2">
      <c r="A148" s="102" t="s">
        <v>587</v>
      </c>
    </row>
    <row r="149" spans="1:51" ht="20" customHeight="1" x14ac:dyDescent="0.2">
      <c r="A149" s="102" t="s">
        <v>846</v>
      </c>
    </row>
    <row r="150" spans="1:51" ht="20" customHeight="1" x14ac:dyDescent="0.2">
      <c r="A150" s="102" t="s">
        <v>588</v>
      </c>
    </row>
    <row r="151" spans="1:51" ht="20" customHeight="1" x14ac:dyDescent="0.2">
      <c r="A151" s="102" t="s">
        <v>797</v>
      </c>
    </row>
    <row r="152" spans="1:51" ht="20" customHeight="1" x14ac:dyDescent="0.2">
      <c r="A152" s="102" t="s">
        <v>590</v>
      </c>
    </row>
    <row r="153" spans="1:51" ht="20" customHeight="1" x14ac:dyDescent="0.2">
      <c r="A153" s="102" t="s">
        <v>847</v>
      </c>
    </row>
    <row r="154" spans="1:51" ht="20" customHeight="1" x14ac:dyDescent="0.2">
      <c r="A154" s="102" t="s">
        <v>624</v>
      </c>
    </row>
    <row r="155" spans="1:51" ht="20" customHeight="1" x14ac:dyDescent="0.2">
      <c r="A155" s="102" t="s">
        <v>625</v>
      </c>
    </row>
    <row r="156" spans="1:51" ht="20" customHeight="1" x14ac:dyDescent="0.2">
      <c r="A156" s="102" t="s">
        <v>626</v>
      </c>
    </row>
    <row r="157" spans="1:51" ht="20" customHeight="1" x14ac:dyDescent="0.2">
      <c r="A157" s="102" t="s">
        <v>627</v>
      </c>
    </row>
    <row r="158" spans="1:51" ht="20" customHeight="1" x14ac:dyDescent="0.2">
      <c r="A158" s="102" t="s">
        <v>617</v>
      </c>
    </row>
    <row r="159" spans="1:51" ht="20" customHeight="1" x14ac:dyDescent="0.2">
      <c r="A159" s="102" t="s">
        <v>628</v>
      </c>
    </row>
    <row r="160" spans="1:51" ht="20" customHeight="1" x14ac:dyDescent="0.2">
      <c r="A160" s="102" t="s">
        <v>629</v>
      </c>
    </row>
  </sheetData>
  <mergeCells count="5">
    <mergeCell ref="A4:B4"/>
    <mergeCell ref="A33:B33"/>
    <mergeCell ref="A62:B62"/>
    <mergeCell ref="A91:B91"/>
    <mergeCell ref="A120:B120"/>
  </mergeCells>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4196B-262D-486D-B21A-01D4D6D86F4D}">
  <sheetPr codeName="Planilha5"/>
  <dimension ref="A1:J53"/>
  <sheetViews>
    <sheetView showGridLines="0" zoomScaleNormal="100" workbookViewId="0">
      <pane ySplit="6" topLeftCell="A7" activePane="bottomLeft" state="frozen"/>
      <selection activeCell="B31" sqref="B31"/>
      <selection pane="bottomLeft" activeCell="A3" sqref="A3"/>
    </sheetView>
  </sheetViews>
  <sheetFormatPr baseColWidth="10" defaultColWidth="9.1640625" defaultRowHeight="20" customHeight="1" x14ac:dyDescent="0.2"/>
  <cols>
    <col min="1" max="1" width="9.1640625" style="114"/>
    <col min="2" max="2" width="77.6640625" style="114" bestFit="1" customWidth="1"/>
    <col min="3" max="3" width="15.6640625" style="114" customWidth="1"/>
    <col min="4" max="4" width="15" style="114" customWidth="1"/>
    <col min="5" max="10" width="15.6640625" style="114" customWidth="1"/>
    <col min="11" max="16384" width="9.1640625" style="114"/>
  </cols>
  <sheetData>
    <row r="1" spans="1:10" ht="20" customHeight="1" x14ac:dyDescent="0.2">
      <c r="A1" s="96" t="s">
        <v>903</v>
      </c>
    </row>
    <row r="2" spans="1:10" ht="20" customHeight="1" x14ac:dyDescent="0.2">
      <c r="A2" s="96" t="s">
        <v>668</v>
      </c>
    </row>
    <row r="4" spans="1:10" s="133" customFormat="1" ht="20" customHeight="1" x14ac:dyDescent="0.2">
      <c r="A4" s="334" t="s">
        <v>429</v>
      </c>
      <c r="B4" s="335"/>
      <c r="C4" s="340" t="s">
        <v>901</v>
      </c>
      <c r="D4" s="341"/>
      <c r="E4" s="341"/>
      <c r="F4" s="341"/>
      <c r="G4" s="341"/>
      <c r="H4" s="341"/>
      <c r="I4" s="341"/>
      <c r="J4" s="342"/>
    </row>
    <row r="5" spans="1:10" s="133" customFormat="1" ht="20" customHeight="1" x14ac:dyDescent="0.2">
      <c r="A5" s="336"/>
      <c r="B5" s="337"/>
      <c r="C5" s="340" t="s">
        <v>241</v>
      </c>
      <c r="D5" s="341"/>
      <c r="E5" s="341"/>
      <c r="F5" s="343"/>
      <c r="G5" s="344" t="s">
        <v>580</v>
      </c>
      <c r="H5" s="344" t="s">
        <v>581</v>
      </c>
      <c r="I5" s="344" t="s">
        <v>582</v>
      </c>
      <c r="J5" s="346" t="s">
        <v>583</v>
      </c>
    </row>
    <row r="6" spans="1:10" s="133" customFormat="1" ht="32.25" customHeight="1" x14ac:dyDescent="0.2">
      <c r="A6" s="338"/>
      <c r="B6" s="339"/>
      <c r="C6" s="24" t="s">
        <v>584</v>
      </c>
      <c r="D6" s="25" t="s">
        <v>585</v>
      </c>
      <c r="E6" s="25" t="s">
        <v>582</v>
      </c>
      <c r="F6" s="25" t="s">
        <v>241</v>
      </c>
      <c r="G6" s="345"/>
      <c r="H6" s="345"/>
      <c r="I6" s="345"/>
      <c r="J6" s="347"/>
    </row>
    <row r="7" spans="1:10" ht="20" customHeight="1" x14ac:dyDescent="0.2">
      <c r="A7" s="18">
        <v>1</v>
      </c>
      <c r="B7" s="19" t="s">
        <v>794</v>
      </c>
      <c r="C7" s="263">
        <v>0.30621453795934739</v>
      </c>
      <c r="D7" s="263">
        <v>1.7557819093043159E-2</v>
      </c>
      <c r="E7" s="263">
        <v>0</v>
      </c>
      <c r="F7" s="263">
        <v>0.32377235705239055</v>
      </c>
      <c r="G7" s="263">
        <v>0.14494034922607743</v>
      </c>
      <c r="H7" s="263">
        <v>0.10859134489934609</v>
      </c>
      <c r="I7" s="263">
        <v>-0.11100694322988844</v>
      </c>
      <c r="J7" s="263">
        <v>0.46629710794792562</v>
      </c>
    </row>
    <row r="8" spans="1:10" ht="20" customHeight="1" x14ac:dyDescent="0.2">
      <c r="A8" s="115">
        <v>11</v>
      </c>
      <c r="B8" s="115" t="s">
        <v>242</v>
      </c>
      <c r="C8" s="264">
        <v>0.1731675583672643</v>
      </c>
      <c r="D8" s="264">
        <v>0</v>
      </c>
      <c r="E8" s="264">
        <v>0</v>
      </c>
      <c r="F8" s="264">
        <v>0.1731675583672643</v>
      </c>
      <c r="G8" s="264">
        <v>9.4561231778933899E-2</v>
      </c>
      <c r="H8" s="264">
        <v>2.5681083248182156E-2</v>
      </c>
      <c r="I8" s="264">
        <v>0</v>
      </c>
      <c r="J8" s="264">
        <v>0.29340987339438035</v>
      </c>
    </row>
    <row r="9" spans="1:10" ht="20" customHeight="1" x14ac:dyDescent="0.2">
      <c r="A9" s="21">
        <v>111</v>
      </c>
      <c r="B9" s="22" t="s">
        <v>256</v>
      </c>
      <c r="C9" s="94">
        <v>0.10824537155899032</v>
      </c>
      <c r="D9" s="94">
        <v>0</v>
      </c>
      <c r="E9" s="94">
        <v>0</v>
      </c>
      <c r="F9" s="94">
        <v>0.10824537155899032</v>
      </c>
      <c r="G9" s="94">
        <v>0</v>
      </c>
      <c r="H9" s="94">
        <v>0</v>
      </c>
      <c r="I9" s="94">
        <v>0</v>
      </c>
      <c r="J9" s="94">
        <v>0.10824537155899032</v>
      </c>
    </row>
    <row r="10" spans="1:10" ht="20" customHeight="1" x14ac:dyDescent="0.2">
      <c r="A10" s="21">
        <v>112</v>
      </c>
      <c r="B10" s="22" t="s">
        <v>257</v>
      </c>
      <c r="C10" s="94">
        <v>3.0290844369905189E-3</v>
      </c>
      <c r="D10" s="94">
        <v>0</v>
      </c>
      <c r="E10" s="94">
        <v>0</v>
      </c>
      <c r="F10" s="94">
        <v>3.0290844369905189E-3</v>
      </c>
      <c r="G10" s="94">
        <v>0</v>
      </c>
      <c r="H10" s="94">
        <v>0</v>
      </c>
      <c r="I10" s="94">
        <v>0</v>
      </c>
      <c r="J10" s="94">
        <v>3.0290844369905189E-3</v>
      </c>
    </row>
    <row r="11" spans="1:10" ht="20" customHeight="1" x14ac:dyDescent="0.2">
      <c r="A11" s="21">
        <v>113</v>
      </c>
      <c r="B11" s="22" t="s">
        <v>258</v>
      </c>
      <c r="C11" s="94">
        <v>4.0406812657693206E-5</v>
      </c>
      <c r="D11" s="94">
        <v>0</v>
      </c>
      <c r="E11" s="94">
        <v>0</v>
      </c>
      <c r="F11" s="94">
        <v>4.0406812657693206E-5</v>
      </c>
      <c r="G11" s="94">
        <v>1.4697550794624816E-2</v>
      </c>
      <c r="H11" s="94">
        <v>1.309309588881463E-2</v>
      </c>
      <c r="I11" s="94">
        <v>0</v>
      </c>
      <c r="J11" s="94">
        <v>2.7831053496097137E-2</v>
      </c>
    </row>
    <row r="12" spans="1:10" ht="20" customHeight="1" x14ac:dyDescent="0.2">
      <c r="A12" s="21">
        <v>114</v>
      </c>
      <c r="B12" s="22" t="s">
        <v>264</v>
      </c>
      <c r="C12" s="94">
        <v>5.5148772681087942E-2</v>
      </c>
      <c r="D12" s="94">
        <v>0</v>
      </c>
      <c r="E12" s="94">
        <v>0</v>
      </c>
      <c r="F12" s="94">
        <v>5.5148772681087942E-2</v>
      </c>
      <c r="G12" s="94">
        <v>7.9863680984309085E-2</v>
      </c>
      <c r="H12" s="94">
        <v>1.2587987359367525E-2</v>
      </c>
      <c r="I12" s="94">
        <v>0</v>
      </c>
      <c r="J12" s="94">
        <v>0.14760044102476452</v>
      </c>
    </row>
    <row r="13" spans="1:10" ht="20" customHeight="1" x14ac:dyDescent="0.2">
      <c r="A13" s="21">
        <v>115</v>
      </c>
      <c r="B13" s="22" t="s">
        <v>273</v>
      </c>
      <c r="C13" s="94">
        <v>6.7039054018784234E-3</v>
      </c>
      <c r="D13" s="94">
        <v>0</v>
      </c>
      <c r="E13" s="94">
        <v>0</v>
      </c>
      <c r="F13" s="94">
        <v>6.7039054018784234E-3</v>
      </c>
      <c r="G13" s="94">
        <v>0</v>
      </c>
      <c r="H13" s="94">
        <v>0</v>
      </c>
      <c r="I13" s="94">
        <v>0</v>
      </c>
      <c r="J13" s="94">
        <v>6.7039054018784234E-3</v>
      </c>
    </row>
    <row r="14" spans="1:10" ht="20" customHeight="1" x14ac:dyDescent="0.2">
      <c r="A14" s="21">
        <v>116</v>
      </c>
      <c r="B14" s="22" t="s">
        <v>278</v>
      </c>
      <c r="C14" s="94">
        <v>1.7475659393791193E-8</v>
      </c>
      <c r="D14" s="94">
        <v>0</v>
      </c>
      <c r="E14" s="94">
        <v>0</v>
      </c>
      <c r="F14" s="94">
        <v>1.7475659393791193E-8</v>
      </c>
      <c r="G14" s="94">
        <v>0</v>
      </c>
      <c r="H14" s="94">
        <v>0</v>
      </c>
      <c r="I14" s="94">
        <v>0</v>
      </c>
      <c r="J14" s="94">
        <v>1.7475659393791193E-8</v>
      </c>
    </row>
    <row r="15" spans="1:10" ht="20" customHeight="1" x14ac:dyDescent="0.2">
      <c r="A15" s="115">
        <v>12</v>
      </c>
      <c r="B15" s="115" t="s">
        <v>246</v>
      </c>
      <c r="C15" s="264">
        <v>7.1266910654960797E-2</v>
      </c>
      <c r="D15" s="264">
        <v>1.7557819093043159E-2</v>
      </c>
      <c r="E15" s="264">
        <v>0</v>
      </c>
      <c r="F15" s="264">
        <v>8.8824729748003942E-2</v>
      </c>
      <c r="G15" s="264">
        <v>1.0712321973815025E-2</v>
      </c>
      <c r="H15" s="264">
        <v>5.1751478557862862E-3</v>
      </c>
      <c r="I15" s="264">
        <v>0</v>
      </c>
      <c r="J15" s="264">
        <v>0.10471219957760526</v>
      </c>
    </row>
    <row r="16" spans="1:10" ht="20" customHeight="1" x14ac:dyDescent="0.2">
      <c r="A16" s="115">
        <v>13</v>
      </c>
      <c r="B16" s="115" t="s">
        <v>243</v>
      </c>
      <c r="C16" s="264">
        <v>2.4029362086941058E-5</v>
      </c>
      <c r="D16" s="264">
        <v>0</v>
      </c>
      <c r="E16" s="264">
        <v>0</v>
      </c>
      <c r="F16" s="264">
        <v>2.4029362086941058E-5</v>
      </c>
      <c r="G16" s="264">
        <v>3.0806338077829731E-2</v>
      </c>
      <c r="H16" s="264">
        <v>7.292231918188731E-2</v>
      </c>
      <c r="I16" s="264">
        <v>-0.10375215405293692</v>
      </c>
      <c r="J16" s="264">
        <v>5.3256886705154061E-7</v>
      </c>
    </row>
    <row r="17" spans="1:10" ht="20" customHeight="1" x14ac:dyDescent="0.2">
      <c r="A17" s="115">
        <v>14</v>
      </c>
      <c r="B17" s="115" t="s">
        <v>247</v>
      </c>
      <c r="C17" s="264">
        <v>6.1756039575035365E-2</v>
      </c>
      <c r="D17" s="264">
        <v>0</v>
      </c>
      <c r="E17" s="264">
        <v>0</v>
      </c>
      <c r="F17" s="264">
        <v>6.1756039575035365E-2</v>
      </c>
      <c r="G17" s="264">
        <v>8.8604573954987748E-3</v>
      </c>
      <c r="H17" s="264">
        <v>4.8127946134903319E-3</v>
      </c>
      <c r="I17" s="264">
        <v>-7.2547891769515083E-3</v>
      </c>
      <c r="J17" s="264">
        <v>6.817450240707297E-2</v>
      </c>
    </row>
    <row r="18" spans="1:10" ht="20" customHeight="1" x14ac:dyDescent="0.2">
      <c r="A18" s="118">
        <v>1411</v>
      </c>
      <c r="B18" s="118" t="s">
        <v>805</v>
      </c>
      <c r="C18" s="215">
        <v>3.1277718231759344E-2</v>
      </c>
      <c r="D18" s="215">
        <v>0</v>
      </c>
      <c r="E18" s="215">
        <v>0</v>
      </c>
      <c r="F18" s="215">
        <v>3.1277718231759344E-2</v>
      </c>
      <c r="G18" s="215">
        <v>1.6542947734541759E-3</v>
      </c>
      <c r="H18" s="215">
        <v>1.1636763091499346E-3</v>
      </c>
      <c r="I18" s="215">
        <v>-7.2547891769515083E-3</v>
      </c>
      <c r="J18" s="215">
        <v>2.6840900137411947E-2</v>
      </c>
    </row>
    <row r="19" spans="1:10" ht="20" customHeight="1" x14ac:dyDescent="0.2">
      <c r="A19" s="120" t="s">
        <v>392</v>
      </c>
      <c r="B19" s="118" t="s">
        <v>393</v>
      </c>
      <c r="C19" s="215">
        <v>3.0478321343276021E-2</v>
      </c>
      <c r="D19" s="215">
        <v>0</v>
      </c>
      <c r="E19" s="215">
        <v>0</v>
      </c>
      <c r="F19" s="215">
        <v>3.0478321343276021E-2</v>
      </c>
      <c r="G19" s="215">
        <v>7.2061626220445993E-3</v>
      </c>
      <c r="H19" s="215">
        <v>3.6491183043403973E-3</v>
      </c>
      <c r="I19" s="215">
        <v>0</v>
      </c>
      <c r="J19" s="215">
        <v>4.1333602269661013E-2</v>
      </c>
    </row>
    <row r="20" spans="1:10" ht="20" customHeight="1" x14ac:dyDescent="0.2">
      <c r="A20" s="18" t="s">
        <v>394</v>
      </c>
      <c r="B20" s="19" t="s">
        <v>806</v>
      </c>
      <c r="C20" s="263">
        <v>0.34313135640891945</v>
      </c>
      <c r="D20" s="263">
        <v>1.4326302673814312E-2</v>
      </c>
      <c r="E20" s="263">
        <v>0</v>
      </c>
      <c r="F20" s="263">
        <v>0.35745765908273375</v>
      </c>
      <c r="G20" s="263">
        <v>0.12513676444953969</v>
      </c>
      <c r="H20" s="263">
        <v>8.4481910167480107E-2</v>
      </c>
      <c r="I20" s="263">
        <v>-0.11100694322988842</v>
      </c>
      <c r="J20" s="263">
        <v>0.45606939046986522</v>
      </c>
    </row>
    <row r="21" spans="1:10" ht="20" customHeight="1" x14ac:dyDescent="0.2">
      <c r="A21" s="115">
        <v>2</v>
      </c>
      <c r="B21" s="115" t="s">
        <v>586</v>
      </c>
      <c r="C21" s="264">
        <v>0.34659923254798558</v>
      </c>
      <c r="D21" s="264">
        <v>1.4326302673814312E-2</v>
      </c>
      <c r="E21" s="264">
        <v>0</v>
      </c>
      <c r="F21" s="264">
        <v>0.36092553522179988</v>
      </c>
      <c r="G21" s="264">
        <v>0.12493126453112724</v>
      </c>
      <c r="H21" s="264">
        <v>8.632945573608089E-2</v>
      </c>
      <c r="I21" s="264">
        <v>-0.11100694322988842</v>
      </c>
      <c r="J21" s="264">
        <v>0.46117931225911957</v>
      </c>
    </row>
    <row r="22" spans="1:10" ht="20" customHeight="1" x14ac:dyDescent="0.2">
      <c r="A22" s="121">
        <v>21</v>
      </c>
      <c r="B22" s="121" t="s">
        <v>244</v>
      </c>
      <c r="C22" s="94">
        <v>3.233099478463515E-2</v>
      </c>
      <c r="D22" s="94">
        <v>0</v>
      </c>
      <c r="E22" s="94">
        <v>0</v>
      </c>
      <c r="F22" s="94">
        <v>3.233099478463515E-2</v>
      </c>
      <c r="G22" s="94">
        <v>3.9760954298278084E-2</v>
      </c>
      <c r="H22" s="94">
        <v>4.0613619843811739E-2</v>
      </c>
      <c r="I22" s="94">
        <v>0</v>
      </c>
      <c r="J22" s="94">
        <v>0.11270556892672497</v>
      </c>
    </row>
    <row r="23" spans="1:10" ht="20" customHeight="1" x14ac:dyDescent="0.2">
      <c r="A23" s="121">
        <v>22</v>
      </c>
      <c r="B23" s="121" t="s">
        <v>245</v>
      </c>
      <c r="C23" s="94">
        <v>6.2175946817494918E-3</v>
      </c>
      <c r="D23" s="94">
        <v>0</v>
      </c>
      <c r="E23" s="94">
        <v>0</v>
      </c>
      <c r="F23" s="94">
        <v>6.2175946817494918E-3</v>
      </c>
      <c r="G23" s="94">
        <v>1.3613614323150175E-2</v>
      </c>
      <c r="H23" s="94">
        <v>2.5269472681061174E-2</v>
      </c>
      <c r="I23" s="94">
        <v>0</v>
      </c>
      <c r="J23" s="94">
        <v>4.5100681685960833E-2</v>
      </c>
    </row>
    <row r="24" spans="1:10" ht="20" customHeight="1" x14ac:dyDescent="0.2">
      <c r="A24" s="121">
        <v>23</v>
      </c>
      <c r="B24" s="121" t="s">
        <v>807</v>
      </c>
      <c r="C24" s="94">
        <v>5.0260348223645883E-3</v>
      </c>
      <c r="D24" s="94">
        <v>0</v>
      </c>
      <c r="E24" s="94">
        <v>0</v>
      </c>
      <c r="F24" s="94">
        <v>5.0260348223645883E-3</v>
      </c>
      <c r="G24" s="94">
        <v>5.6454330194715763E-3</v>
      </c>
      <c r="H24" s="94">
        <v>5.5697894641164331E-3</v>
      </c>
      <c r="I24" s="94">
        <v>0</v>
      </c>
      <c r="J24" s="94">
        <v>1.6241257305952595E-2</v>
      </c>
    </row>
    <row r="25" spans="1:10" ht="20" customHeight="1" x14ac:dyDescent="0.2">
      <c r="A25" s="121">
        <v>24</v>
      </c>
      <c r="B25" s="121" t="s">
        <v>808</v>
      </c>
      <c r="C25" s="94">
        <v>9.1363323774542357E-2</v>
      </c>
      <c r="D25" s="94">
        <v>0</v>
      </c>
      <c r="E25" s="94">
        <v>0</v>
      </c>
      <c r="F25" s="94">
        <v>9.1363323774542357E-2</v>
      </c>
      <c r="G25" s="94">
        <v>8.5012912987834019E-3</v>
      </c>
      <c r="H25" s="94">
        <v>8.4921483235125752E-4</v>
      </c>
      <c r="I25" s="94">
        <v>-7.254789176951504E-3</v>
      </c>
      <c r="J25" s="94">
        <v>9.3459040728725518E-2</v>
      </c>
    </row>
    <row r="26" spans="1:10" ht="20" customHeight="1" x14ac:dyDescent="0.2">
      <c r="A26" s="121">
        <v>25</v>
      </c>
      <c r="B26" s="121" t="s">
        <v>248</v>
      </c>
      <c r="C26" s="94">
        <v>2.0816546421945337E-3</v>
      </c>
      <c r="D26" s="94">
        <v>0</v>
      </c>
      <c r="E26" s="94">
        <v>0</v>
      </c>
      <c r="F26" s="94">
        <v>2.0816546421945337E-3</v>
      </c>
      <c r="G26" s="94">
        <v>1.4096390359783002E-4</v>
      </c>
      <c r="H26" s="94">
        <v>1.1146681938619737E-4</v>
      </c>
      <c r="I26" s="94">
        <v>0</v>
      </c>
      <c r="J26" s="94">
        <v>2.3340853651785611E-3</v>
      </c>
    </row>
    <row r="27" spans="1:10" ht="20" customHeight="1" x14ac:dyDescent="0.2">
      <c r="A27" s="121">
        <v>26</v>
      </c>
      <c r="B27" s="121" t="s">
        <v>243</v>
      </c>
      <c r="C27" s="94">
        <v>7.5691172789108252E-2</v>
      </c>
      <c r="D27" s="94">
        <v>0</v>
      </c>
      <c r="E27" s="94">
        <v>0</v>
      </c>
      <c r="F27" s="94">
        <v>7.5691172789108252E-2</v>
      </c>
      <c r="G27" s="94">
        <v>2.768908223401589E-2</v>
      </c>
      <c r="H27" s="94">
        <v>4.8468170333455335E-4</v>
      </c>
      <c r="I27" s="94">
        <v>-0.10375215405293692</v>
      </c>
      <c r="J27" s="94">
        <v>1.1278267352176746E-4</v>
      </c>
    </row>
    <row r="28" spans="1:10" ht="20" customHeight="1" x14ac:dyDescent="0.2">
      <c r="A28" s="121">
        <v>27</v>
      </c>
      <c r="B28" s="121" t="s">
        <v>578</v>
      </c>
      <c r="C28" s="94">
        <v>0.1293133273838189</v>
      </c>
      <c r="D28" s="94">
        <v>1.4326302673814312E-2</v>
      </c>
      <c r="E28" s="94">
        <v>0</v>
      </c>
      <c r="F28" s="94">
        <v>0.14363963005763317</v>
      </c>
      <c r="G28" s="94">
        <v>2.372824732387873E-2</v>
      </c>
      <c r="H28" s="94">
        <v>7.4144201573295588E-3</v>
      </c>
      <c r="I28" s="94">
        <v>0</v>
      </c>
      <c r="J28" s="94">
        <v>0.17478229753884147</v>
      </c>
    </row>
    <row r="29" spans="1:10" ht="20" customHeight="1" x14ac:dyDescent="0.2">
      <c r="A29" s="121">
        <v>28</v>
      </c>
      <c r="B29" s="121" t="s">
        <v>396</v>
      </c>
      <c r="C29" s="94">
        <v>4.5751296695723488E-3</v>
      </c>
      <c r="D29" s="94">
        <v>0</v>
      </c>
      <c r="E29" s="94">
        <v>0</v>
      </c>
      <c r="F29" s="94">
        <v>4.5751296695723488E-3</v>
      </c>
      <c r="G29" s="94">
        <v>5.851678129951546E-3</v>
      </c>
      <c r="H29" s="94">
        <v>6.016790234689982E-3</v>
      </c>
      <c r="I29" s="94">
        <v>0</v>
      </c>
      <c r="J29" s="94">
        <v>1.6443598034213875E-2</v>
      </c>
    </row>
    <row r="30" spans="1:10" ht="20" customHeight="1" x14ac:dyDescent="0.2">
      <c r="A30" s="115">
        <v>31</v>
      </c>
      <c r="B30" s="115" t="s">
        <v>610</v>
      </c>
      <c r="C30" s="264">
        <v>-3.4678761390661192E-3</v>
      </c>
      <c r="D30" s="264">
        <v>0</v>
      </c>
      <c r="E30" s="264">
        <v>0</v>
      </c>
      <c r="F30" s="264">
        <v>-3.4678761390661192E-3</v>
      </c>
      <c r="G30" s="264">
        <v>2.054999184124512E-4</v>
      </c>
      <c r="H30" s="264">
        <v>-1.8475455686007773E-3</v>
      </c>
      <c r="I30" s="264">
        <v>0</v>
      </c>
      <c r="J30" s="264">
        <v>-5.1099217892544456E-3</v>
      </c>
    </row>
    <row r="31" spans="1:10" ht="20" customHeight="1" x14ac:dyDescent="0.2">
      <c r="A31" s="122" t="s">
        <v>334</v>
      </c>
      <c r="B31" s="121" t="s">
        <v>330</v>
      </c>
      <c r="C31" s="94">
        <v>1.7736211438571061E-3</v>
      </c>
      <c r="D31" s="94">
        <v>0</v>
      </c>
      <c r="E31" s="94">
        <v>0</v>
      </c>
      <c r="F31" s="94">
        <v>1.7736211438571061E-3</v>
      </c>
      <c r="G31" s="94">
        <v>5.887225972393469E-3</v>
      </c>
      <c r="H31" s="94">
        <v>3.7948755825273329E-3</v>
      </c>
      <c r="I31" s="94">
        <v>0</v>
      </c>
      <c r="J31" s="94">
        <v>1.1455722698777909E-2</v>
      </c>
    </row>
    <row r="32" spans="1:10" ht="20" customHeight="1" x14ac:dyDescent="0.2">
      <c r="A32" s="122" t="s">
        <v>335</v>
      </c>
      <c r="B32" s="121" t="s">
        <v>527</v>
      </c>
      <c r="C32" s="94">
        <v>2.1546246055863686E-4</v>
      </c>
      <c r="D32" s="94">
        <v>0</v>
      </c>
      <c r="E32" s="94">
        <v>0</v>
      </c>
      <c r="F32" s="94">
        <v>2.1546246055863686E-4</v>
      </c>
      <c r="G32" s="94">
        <v>3.6293034509442138E-5</v>
      </c>
      <c r="H32" s="94">
        <v>7.2631687011677287E-5</v>
      </c>
      <c r="I32" s="94">
        <v>0</v>
      </c>
      <c r="J32" s="94">
        <v>3.2438718207975631E-4</v>
      </c>
    </row>
    <row r="33" spans="1:10" ht="20" customHeight="1" x14ac:dyDescent="0.2">
      <c r="A33" s="122" t="s">
        <v>336</v>
      </c>
      <c r="B33" s="121" t="s">
        <v>807</v>
      </c>
      <c r="C33" s="94">
        <v>5.0260348223645883E-3</v>
      </c>
      <c r="D33" s="94">
        <v>0</v>
      </c>
      <c r="E33" s="94">
        <v>0</v>
      </c>
      <c r="F33" s="94">
        <v>5.0260348223645883E-3</v>
      </c>
      <c r="G33" s="94">
        <v>5.6454330194715763E-3</v>
      </c>
      <c r="H33" s="94">
        <v>5.5697894641164331E-3</v>
      </c>
      <c r="I33" s="94">
        <v>0</v>
      </c>
      <c r="J33" s="94">
        <v>1.6241257305952595E-2</v>
      </c>
    </row>
    <row r="34" spans="1:10" ht="20" customHeight="1" x14ac:dyDescent="0.2">
      <c r="A34" s="123"/>
      <c r="B34" s="123" t="s">
        <v>397</v>
      </c>
      <c r="C34" s="263">
        <v>-3.6916818449572071E-2</v>
      </c>
      <c r="D34" s="263">
        <v>3.2315164192288455E-3</v>
      </c>
      <c r="E34" s="263">
        <v>0</v>
      </c>
      <c r="F34" s="263">
        <v>-3.3685302030343207E-2</v>
      </c>
      <c r="G34" s="263">
        <v>1.9803584776537732E-2</v>
      </c>
      <c r="H34" s="263">
        <v>2.4109434731865977E-2</v>
      </c>
      <c r="I34" s="263">
        <v>0</v>
      </c>
      <c r="J34" s="263">
        <v>1.0227717478060399E-2</v>
      </c>
    </row>
    <row r="35" spans="1:10" ht="20" customHeight="1" x14ac:dyDescent="0.2">
      <c r="A35" s="123"/>
      <c r="B35" s="123" t="s">
        <v>398</v>
      </c>
      <c r="C35" s="263">
        <v>2.3168787093210935E-2</v>
      </c>
      <c r="D35" s="263">
        <v>3.2315164192288455E-3</v>
      </c>
      <c r="E35" s="263">
        <v>0</v>
      </c>
      <c r="F35" s="263">
        <v>2.6400303512439809E-2</v>
      </c>
      <c r="G35" s="263">
        <v>2.6650581301866948E-2</v>
      </c>
      <c r="H35" s="263">
        <v>2.3794973255067305E-2</v>
      </c>
      <c r="I35" s="263">
        <v>0</v>
      </c>
      <c r="J35" s="263">
        <v>7.684585806937394E-2</v>
      </c>
    </row>
    <row r="36" spans="1:10" ht="20" customHeight="1" x14ac:dyDescent="0.2">
      <c r="A36" s="125" t="s">
        <v>255</v>
      </c>
      <c r="B36" s="126"/>
      <c r="C36" s="265"/>
      <c r="D36" s="265"/>
      <c r="E36" s="265"/>
      <c r="F36" s="265"/>
      <c r="G36" s="265"/>
      <c r="H36" s="265"/>
      <c r="I36" s="265"/>
      <c r="J36" s="265"/>
    </row>
    <row r="37" spans="1:10" ht="20" customHeight="1" x14ac:dyDescent="0.2">
      <c r="A37" s="127" t="s">
        <v>238</v>
      </c>
      <c r="B37" s="128" t="s">
        <v>388</v>
      </c>
      <c r="C37" s="248">
        <v>1.6383835261038801E-3</v>
      </c>
      <c r="D37" s="248">
        <v>0</v>
      </c>
      <c r="E37" s="248">
        <v>0</v>
      </c>
      <c r="F37" s="248">
        <v>1.6383835261038801E-3</v>
      </c>
      <c r="G37" s="248">
        <v>5.8415053707855441E-3</v>
      </c>
      <c r="H37" s="248" t="s">
        <v>826</v>
      </c>
      <c r="I37" s="248">
        <v>0</v>
      </c>
      <c r="J37" s="248" t="s">
        <v>826</v>
      </c>
    </row>
    <row r="38" spans="1:10" ht="20" customHeight="1" x14ac:dyDescent="0.2">
      <c r="A38" s="127" t="s">
        <v>239</v>
      </c>
      <c r="B38" s="128" t="s">
        <v>250</v>
      </c>
      <c r="C38" s="248">
        <v>-3.5358659766273628E-2</v>
      </c>
      <c r="D38" s="248">
        <v>3.2315164192288468E-3</v>
      </c>
      <c r="E38" s="248">
        <v>0</v>
      </c>
      <c r="F38" s="248">
        <v>-3.2127143347044751E-2</v>
      </c>
      <c r="G38" s="248">
        <v>2.565451771442177E-2</v>
      </c>
      <c r="H38" s="248">
        <v>2.7831678627381631E-2</v>
      </c>
      <c r="I38" s="248">
        <v>-1.2939492694921007E-17</v>
      </c>
      <c r="J38" s="248">
        <v>2.135905299475865E-2</v>
      </c>
    </row>
    <row r="39" spans="1:10" ht="20" customHeight="1" x14ac:dyDescent="0.2">
      <c r="A39" s="130" t="s">
        <v>240</v>
      </c>
      <c r="B39" s="131" t="s">
        <v>251</v>
      </c>
      <c r="C39" s="266">
        <v>-4.0384694588638213E-2</v>
      </c>
      <c r="D39" s="266">
        <v>3.2315164192288468E-3</v>
      </c>
      <c r="E39" s="266">
        <v>0</v>
      </c>
      <c r="F39" s="266">
        <v>-3.7153178169409336E-2</v>
      </c>
      <c r="G39" s="266">
        <v>2.0009084694950191E-2</v>
      </c>
      <c r="H39" s="266">
        <v>2.22618891632652E-2</v>
      </c>
      <c r="I39" s="266">
        <v>0</v>
      </c>
      <c r="J39" s="266">
        <v>5.1177956888060552E-3</v>
      </c>
    </row>
    <row r="40" spans="1:10" ht="20" customHeight="1" x14ac:dyDescent="0.2">
      <c r="A40" s="102" t="s">
        <v>587</v>
      </c>
    </row>
    <row r="41" spans="1:10" ht="20" customHeight="1" x14ac:dyDescent="0.2">
      <c r="A41" s="102" t="s">
        <v>846</v>
      </c>
    </row>
    <row r="42" spans="1:10" ht="20" customHeight="1" x14ac:dyDescent="0.2">
      <c r="A42" s="102" t="s">
        <v>588</v>
      </c>
    </row>
    <row r="43" spans="1:10" ht="20" customHeight="1" x14ac:dyDescent="0.2">
      <c r="A43" s="102" t="s">
        <v>797</v>
      </c>
    </row>
    <row r="44" spans="1:10" ht="20" customHeight="1" x14ac:dyDescent="0.2">
      <c r="A44" s="102" t="s">
        <v>590</v>
      </c>
    </row>
    <row r="45" spans="1:10" ht="20" customHeight="1" x14ac:dyDescent="0.2">
      <c r="A45" s="102" t="s">
        <v>844</v>
      </c>
    </row>
    <row r="46" spans="1:10" ht="20" customHeight="1" x14ac:dyDescent="0.2">
      <c r="A46" s="102" t="s">
        <v>591</v>
      </c>
    </row>
    <row r="47" spans="1:10" ht="20" customHeight="1" x14ac:dyDescent="0.2">
      <c r="A47" s="102" t="s">
        <v>845</v>
      </c>
    </row>
    <row r="48" spans="1:10" ht="20" customHeight="1" x14ac:dyDescent="0.2">
      <c r="A48" s="102" t="s">
        <v>592</v>
      </c>
    </row>
    <row r="49" spans="1:1" ht="20" customHeight="1" x14ac:dyDescent="0.2">
      <c r="A49" s="102" t="s">
        <v>593</v>
      </c>
    </row>
    <row r="50" spans="1:1" ht="20" customHeight="1" x14ac:dyDescent="0.2">
      <c r="A50" s="102" t="s">
        <v>594</v>
      </c>
    </row>
    <row r="51" spans="1:1" ht="20" customHeight="1" x14ac:dyDescent="0.2">
      <c r="A51" s="102" t="s">
        <v>595</v>
      </c>
    </row>
    <row r="52" spans="1:1" ht="20" customHeight="1" x14ac:dyDescent="0.2">
      <c r="A52" s="102" t="s">
        <v>596</v>
      </c>
    </row>
    <row r="53" spans="1:1" ht="20" customHeight="1" x14ac:dyDescent="0.2">
      <c r="A53" s="102" t="s">
        <v>597</v>
      </c>
    </row>
  </sheetData>
  <mergeCells count="7">
    <mergeCell ref="A4:B6"/>
    <mergeCell ref="C4:J4"/>
    <mergeCell ref="C5:F5"/>
    <mergeCell ref="G5:G6"/>
    <mergeCell ref="H5:H6"/>
    <mergeCell ref="I5:I6"/>
    <mergeCell ref="J5:J6"/>
  </mergeCells>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110A-0A70-4E8B-9984-B31F0FC70A7A}">
  <sheetPr codeName="Planilha6"/>
  <dimension ref="A1:J47"/>
  <sheetViews>
    <sheetView showGridLines="0" workbookViewId="0">
      <pane ySplit="6" topLeftCell="A7" activePane="bottomLeft" state="frozen"/>
      <selection activeCell="B31" sqref="B31"/>
      <selection pane="bottomLeft" activeCell="A3" sqref="A3"/>
    </sheetView>
  </sheetViews>
  <sheetFormatPr baseColWidth="10" defaultColWidth="9.1640625" defaultRowHeight="20" customHeight="1" x14ac:dyDescent="0.2"/>
  <cols>
    <col min="1" max="1" width="9.1640625" style="114"/>
    <col min="2" max="2" width="77.6640625" style="114" bestFit="1" customWidth="1"/>
    <col min="3" max="3" width="15.6640625" style="114" customWidth="1"/>
    <col min="4" max="4" width="15" style="114" customWidth="1"/>
    <col min="5" max="10" width="15.6640625" style="114" customWidth="1"/>
    <col min="11" max="16384" width="9.1640625" style="114"/>
  </cols>
  <sheetData>
    <row r="1" spans="1:10" ht="20" customHeight="1" x14ac:dyDescent="0.2">
      <c r="A1" s="96" t="s">
        <v>904</v>
      </c>
    </row>
    <row r="2" spans="1:10" ht="20" customHeight="1" x14ac:dyDescent="0.2">
      <c r="A2" s="96" t="s">
        <v>668</v>
      </c>
    </row>
    <row r="4" spans="1:10" s="133" customFormat="1" ht="20" customHeight="1" x14ac:dyDescent="0.2">
      <c r="A4" s="334" t="s">
        <v>529</v>
      </c>
      <c r="B4" s="335"/>
      <c r="C4" s="340" t="s">
        <v>901</v>
      </c>
      <c r="D4" s="341"/>
      <c r="E4" s="341"/>
      <c r="F4" s="341"/>
      <c r="G4" s="341"/>
      <c r="H4" s="341"/>
      <c r="I4" s="341"/>
      <c r="J4" s="342"/>
    </row>
    <row r="5" spans="1:10" s="133" customFormat="1" ht="20" customHeight="1" x14ac:dyDescent="0.2">
      <c r="A5" s="336"/>
      <c r="B5" s="337"/>
      <c r="C5" s="340" t="s">
        <v>241</v>
      </c>
      <c r="D5" s="341"/>
      <c r="E5" s="341"/>
      <c r="F5" s="343"/>
      <c r="G5" s="344" t="s">
        <v>580</v>
      </c>
      <c r="H5" s="344" t="s">
        <v>581</v>
      </c>
      <c r="I5" s="344" t="s">
        <v>582</v>
      </c>
      <c r="J5" s="346" t="s">
        <v>583</v>
      </c>
    </row>
    <row r="6" spans="1:10" s="133" customFormat="1" ht="34" x14ac:dyDescent="0.2">
      <c r="A6" s="338"/>
      <c r="B6" s="339"/>
      <c r="C6" s="24" t="s">
        <v>584</v>
      </c>
      <c r="D6" s="25" t="s">
        <v>585</v>
      </c>
      <c r="E6" s="25" t="s">
        <v>582</v>
      </c>
      <c r="F6" s="25" t="s">
        <v>241</v>
      </c>
      <c r="G6" s="345"/>
      <c r="H6" s="345"/>
      <c r="I6" s="345"/>
      <c r="J6" s="347"/>
    </row>
    <row r="7" spans="1:10" ht="20" customHeight="1" x14ac:dyDescent="0.2">
      <c r="A7" s="18" t="s">
        <v>399</v>
      </c>
      <c r="B7" s="19" t="s">
        <v>809</v>
      </c>
      <c r="C7" s="263">
        <v>0.26439830846259677</v>
      </c>
      <c r="D7" s="263">
        <v>1.7557819093043159E-2</v>
      </c>
      <c r="E7" s="263">
        <v>0</v>
      </c>
      <c r="F7" s="263">
        <v>0.28195612755563992</v>
      </c>
      <c r="G7" s="263">
        <v>0.14404963588869721</v>
      </c>
      <c r="H7" s="263">
        <v>0.1072404245426451</v>
      </c>
      <c r="I7" s="263">
        <v>-0.10375215405293692</v>
      </c>
      <c r="J7" s="263">
        <v>0.42949403393404528</v>
      </c>
    </row>
    <row r="8" spans="1:10" ht="20" customHeight="1" x14ac:dyDescent="0.2">
      <c r="A8" s="134" t="s">
        <v>400</v>
      </c>
      <c r="B8" s="115" t="s">
        <v>242</v>
      </c>
      <c r="C8" s="264">
        <v>0.1731675583672643</v>
      </c>
      <c r="D8" s="264">
        <v>0</v>
      </c>
      <c r="E8" s="264">
        <v>0</v>
      </c>
      <c r="F8" s="264">
        <v>0.1731675583672643</v>
      </c>
      <c r="G8" s="264">
        <v>9.4561231778933899E-2</v>
      </c>
      <c r="H8" s="264">
        <v>2.5681083248182156E-2</v>
      </c>
      <c r="I8" s="264">
        <v>0</v>
      </c>
      <c r="J8" s="264">
        <v>0.29340987339438035</v>
      </c>
    </row>
    <row r="9" spans="1:10" ht="20" customHeight="1" x14ac:dyDescent="0.2">
      <c r="A9" s="21" t="s">
        <v>401</v>
      </c>
      <c r="B9" s="22" t="s">
        <v>256</v>
      </c>
      <c r="C9" s="94">
        <v>0.10824537155899032</v>
      </c>
      <c r="D9" s="94">
        <v>0</v>
      </c>
      <c r="E9" s="94">
        <v>0</v>
      </c>
      <c r="F9" s="94">
        <v>0.10824537155899032</v>
      </c>
      <c r="G9" s="94">
        <v>0</v>
      </c>
      <c r="H9" s="94">
        <v>0</v>
      </c>
      <c r="I9" s="94">
        <v>0</v>
      </c>
      <c r="J9" s="94">
        <v>0.10824537155899032</v>
      </c>
    </row>
    <row r="10" spans="1:10" ht="20" customHeight="1" x14ac:dyDescent="0.2">
      <c r="A10" s="21" t="s">
        <v>402</v>
      </c>
      <c r="B10" s="22" t="s">
        <v>257</v>
      </c>
      <c r="C10" s="94">
        <v>3.0290844369905189E-3</v>
      </c>
      <c r="D10" s="94">
        <v>0</v>
      </c>
      <c r="E10" s="94">
        <v>0</v>
      </c>
      <c r="F10" s="94">
        <v>3.0290844369905189E-3</v>
      </c>
      <c r="G10" s="94">
        <v>0</v>
      </c>
      <c r="H10" s="94">
        <v>0</v>
      </c>
      <c r="I10" s="94">
        <v>0</v>
      </c>
      <c r="J10" s="94">
        <v>3.0290844369905189E-3</v>
      </c>
    </row>
    <row r="11" spans="1:10" ht="20" customHeight="1" x14ac:dyDescent="0.2">
      <c r="A11" s="21" t="s">
        <v>403</v>
      </c>
      <c r="B11" s="22" t="s">
        <v>258</v>
      </c>
      <c r="C11" s="94">
        <v>4.0406812657693206E-5</v>
      </c>
      <c r="D11" s="94">
        <v>0</v>
      </c>
      <c r="E11" s="94">
        <v>0</v>
      </c>
      <c r="F11" s="94">
        <v>4.0406812657693206E-5</v>
      </c>
      <c r="G11" s="94">
        <v>1.4697550794624816E-2</v>
      </c>
      <c r="H11" s="94">
        <v>1.309309588881463E-2</v>
      </c>
      <c r="I11" s="94">
        <v>0</v>
      </c>
      <c r="J11" s="94">
        <v>2.7831053496097137E-2</v>
      </c>
    </row>
    <row r="12" spans="1:10" ht="20" customHeight="1" x14ac:dyDescent="0.2">
      <c r="A12" s="21" t="s">
        <v>404</v>
      </c>
      <c r="B12" s="22" t="s">
        <v>264</v>
      </c>
      <c r="C12" s="94">
        <v>5.5148772681087942E-2</v>
      </c>
      <c r="D12" s="94">
        <v>0</v>
      </c>
      <c r="E12" s="94">
        <v>0</v>
      </c>
      <c r="F12" s="94">
        <v>5.5148772681087942E-2</v>
      </c>
      <c r="G12" s="94">
        <v>7.9863680984309085E-2</v>
      </c>
      <c r="H12" s="94">
        <v>1.2587987359367525E-2</v>
      </c>
      <c r="I12" s="94">
        <v>0</v>
      </c>
      <c r="J12" s="94">
        <v>0.14760044102476452</v>
      </c>
    </row>
    <row r="13" spans="1:10" ht="20" customHeight="1" x14ac:dyDescent="0.2">
      <c r="A13" s="21" t="s">
        <v>405</v>
      </c>
      <c r="B13" s="22" t="s">
        <v>273</v>
      </c>
      <c r="C13" s="94">
        <v>6.7039054018784234E-3</v>
      </c>
      <c r="D13" s="94">
        <v>0</v>
      </c>
      <c r="E13" s="94">
        <v>0</v>
      </c>
      <c r="F13" s="94">
        <v>6.7039054018784234E-3</v>
      </c>
      <c r="G13" s="94">
        <v>0</v>
      </c>
      <c r="H13" s="94">
        <v>0</v>
      </c>
      <c r="I13" s="94">
        <v>0</v>
      </c>
      <c r="J13" s="94">
        <v>6.7039054018784234E-3</v>
      </c>
    </row>
    <row r="14" spans="1:10" ht="20" customHeight="1" x14ac:dyDescent="0.2">
      <c r="A14" s="21" t="s">
        <v>406</v>
      </c>
      <c r="B14" s="22" t="s">
        <v>278</v>
      </c>
      <c r="C14" s="94">
        <v>1.7475659393791193E-8</v>
      </c>
      <c r="D14" s="94">
        <v>0</v>
      </c>
      <c r="E14" s="94">
        <v>0</v>
      </c>
      <c r="F14" s="94">
        <v>1.7475659393791193E-8</v>
      </c>
      <c r="G14" s="94">
        <v>0</v>
      </c>
      <c r="H14" s="94">
        <v>0</v>
      </c>
      <c r="I14" s="94">
        <v>0</v>
      </c>
      <c r="J14" s="94">
        <v>1.7475659393791193E-8</v>
      </c>
    </row>
    <row r="15" spans="1:10" ht="20" customHeight="1" x14ac:dyDescent="0.2">
      <c r="A15" s="134" t="s">
        <v>407</v>
      </c>
      <c r="B15" s="115" t="s">
        <v>246</v>
      </c>
      <c r="C15" s="264">
        <v>6.0728399389969517E-2</v>
      </c>
      <c r="D15" s="264">
        <v>1.7557819093043159E-2</v>
      </c>
      <c r="E15" s="264">
        <v>0</v>
      </c>
      <c r="F15" s="264">
        <v>7.8286218483012676E-2</v>
      </c>
      <c r="G15" s="264">
        <v>1.0712321973815025E-2</v>
      </c>
      <c r="H15" s="264">
        <v>4.9575495654963931E-3</v>
      </c>
      <c r="I15" s="264">
        <v>0</v>
      </c>
      <c r="J15" s="264">
        <v>9.3956090022324093E-2</v>
      </c>
    </row>
    <row r="16" spans="1:10" ht="20" customHeight="1" x14ac:dyDescent="0.2">
      <c r="A16" s="134" t="s">
        <v>408</v>
      </c>
      <c r="B16" s="115" t="s">
        <v>243</v>
      </c>
      <c r="C16" s="264">
        <v>2.4029362086941058E-5</v>
      </c>
      <c r="D16" s="264">
        <v>0</v>
      </c>
      <c r="E16" s="264">
        <v>0</v>
      </c>
      <c r="F16" s="264">
        <v>2.4029362086941058E-5</v>
      </c>
      <c r="G16" s="264">
        <v>3.0806338077829731E-2</v>
      </c>
      <c r="H16" s="264">
        <v>7.292231918188731E-2</v>
      </c>
      <c r="I16" s="264">
        <v>-0.10375215405293692</v>
      </c>
      <c r="J16" s="264">
        <v>5.3256886705154061E-7</v>
      </c>
    </row>
    <row r="17" spans="1:10" ht="20" customHeight="1" x14ac:dyDescent="0.2">
      <c r="A17" s="134" t="s">
        <v>409</v>
      </c>
      <c r="B17" s="115" t="s">
        <v>247</v>
      </c>
      <c r="C17" s="264">
        <v>3.0478321343276021E-2</v>
      </c>
      <c r="D17" s="264">
        <v>0</v>
      </c>
      <c r="E17" s="264">
        <v>0</v>
      </c>
      <c r="F17" s="264">
        <v>3.0478321343276021E-2</v>
      </c>
      <c r="G17" s="264">
        <v>7.9697440581185507E-3</v>
      </c>
      <c r="H17" s="264">
        <v>3.6794725470792422E-3</v>
      </c>
      <c r="I17" s="264">
        <v>0</v>
      </c>
      <c r="J17" s="264">
        <v>4.212753794847382E-2</v>
      </c>
    </row>
    <row r="18" spans="1:10" ht="20" customHeight="1" x14ac:dyDescent="0.2">
      <c r="A18" s="120" t="s">
        <v>410</v>
      </c>
      <c r="B18" s="118" t="s">
        <v>810</v>
      </c>
      <c r="C18" s="215" t="s">
        <v>826</v>
      </c>
      <c r="D18" s="215">
        <v>0</v>
      </c>
      <c r="E18" s="215">
        <v>0</v>
      </c>
      <c r="F18" s="215" t="s">
        <v>826</v>
      </c>
      <c r="G18" s="215" t="s">
        <v>826</v>
      </c>
      <c r="H18" s="215" t="s">
        <v>826</v>
      </c>
      <c r="I18" s="215">
        <v>0</v>
      </c>
      <c r="J18" s="215" t="s">
        <v>826</v>
      </c>
    </row>
    <row r="19" spans="1:10" ht="20" customHeight="1" x14ac:dyDescent="0.2">
      <c r="A19" s="120" t="s">
        <v>411</v>
      </c>
      <c r="B19" s="118" t="s">
        <v>393</v>
      </c>
      <c r="C19" s="215">
        <v>3.0478321343276021E-2</v>
      </c>
      <c r="D19" s="215">
        <v>0</v>
      </c>
      <c r="E19" s="215">
        <v>0</v>
      </c>
      <c r="F19" s="215">
        <v>3.0478321343276021E-2</v>
      </c>
      <c r="G19" s="215">
        <v>7.9697440581185507E-3</v>
      </c>
      <c r="H19" s="215">
        <v>3.6794725470792422E-3</v>
      </c>
      <c r="I19" s="215">
        <v>0</v>
      </c>
      <c r="J19" s="215">
        <v>4.212753794847382E-2</v>
      </c>
    </row>
    <row r="20" spans="1:10" ht="20" customHeight="1" x14ac:dyDescent="0.2">
      <c r="A20" s="18" t="s">
        <v>412</v>
      </c>
      <c r="B20" s="19" t="s">
        <v>811</v>
      </c>
      <c r="C20" s="263">
        <v>0.2393844737695868</v>
      </c>
      <c r="D20" s="263">
        <v>1.4326302673814312E-2</v>
      </c>
      <c r="E20" s="263">
        <v>0</v>
      </c>
      <c r="F20" s="263">
        <v>0.25371077644340112</v>
      </c>
      <c r="G20" s="263">
        <v>0.11237506241767931</v>
      </c>
      <c r="H20" s="263">
        <v>7.7537433722465868E-2</v>
      </c>
      <c r="I20" s="263">
        <v>-0.10375215405293692</v>
      </c>
      <c r="J20" s="263">
        <v>0.33987111853060936</v>
      </c>
    </row>
    <row r="21" spans="1:10" ht="20" customHeight="1" x14ac:dyDescent="0.2">
      <c r="A21" s="134" t="s">
        <v>413</v>
      </c>
      <c r="B21" s="115" t="s">
        <v>725</v>
      </c>
      <c r="C21" s="264">
        <v>0.23798163646883788</v>
      </c>
      <c r="D21" s="264">
        <v>1.4326302673814312E-2</v>
      </c>
      <c r="E21" s="264">
        <v>0</v>
      </c>
      <c r="F21" s="264">
        <v>0.2523079391426522</v>
      </c>
      <c r="G21" s="264">
        <v>0.10638064123385883</v>
      </c>
      <c r="H21" s="264">
        <v>7.4235653429982881E-2</v>
      </c>
      <c r="I21" s="264">
        <v>-0.10375215405293692</v>
      </c>
      <c r="J21" s="264">
        <v>0.329172079753557</v>
      </c>
    </row>
    <row r="22" spans="1:10" ht="20" customHeight="1" x14ac:dyDescent="0.2">
      <c r="A22" s="122" t="s">
        <v>415</v>
      </c>
      <c r="B22" s="121" t="s">
        <v>244</v>
      </c>
      <c r="C22" s="94">
        <v>2.2357084180394136E-2</v>
      </c>
      <c r="D22" s="94">
        <v>0</v>
      </c>
      <c r="E22" s="94">
        <v>0</v>
      </c>
      <c r="F22" s="94">
        <v>2.2357084180394136E-2</v>
      </c>
      <c r="G22" s="94">
        <v>3.8264558953228375E-2</v>
      </c>
      <c r="H22" s="94">
        <v>3.777510223972378E-2</v>
      </c>
      <c r="I22" s="94">
        <v>0</v>
      </c>
      <c r="J22" s="94">
        <v>9.8396745373346292E-2</v>
      </c>
    </row>
    <row r="23" spans="1:10" ht="20" customHeight="1" x14ac:dyDescent="0.2">
      <c r="A23" s="122" t="s">
        <v>416</v>
      </c>
      <c r="B23" s="121" t="s">
        <v>245</v>
      </c>
      <c r="C23" s="94">
        <v>5.8867687767310967E-3</v>
      </c>
      <c r="D23" s="94">
        <v>0</v>
      </c>
      <c r="E23" s="94">
        <v>0</v>
      </c>
      <c r="F23" s="94">
        <v>5.8867687767310967E-3</v>
      </c>
      <c r="G23" s="94">
        <v>1.3534973522062349E-2</v>
      </c>
      <c r="H23" s="94">
        <v>2.3529644109347818E-2</v>
      </c>
      <c r="I23" s="94">
        <v>0</v>
      </c>
      <c r="J23" s="94">
        <v>4.2951386408141265E-2</v>
      </c>
    </row>
    <row r="24" spans="1:10" ht="20" customHeight="1" x14ac:dyDescent="0.2">
      <c r="A24" s="122" t="s">
        <v>417</v>
      </c>
      <c r="B24" s="121" t="s">
        <v>812</v>
      </c>
      <c r="C24" s="94" t="s">
        <v>826</v>
      </c>
      <c r="D24" s="94">
        <v>0</v>
      </c>
      <c r="E24" s="94">
        <v>0</v>
      </c>
      <c r="F24" s="94" t="s">
        <v>826</v>
      </c>
      <c r="G24" s="94" t="s">
        <v>826</v>
      </c>
      <c r="H24" s="94" t="s">
        <v>826</v>
      </c>
      <c r="I24" s="94">
        <v>0</v>
      </c>
      <c r="J24" s="94" t="s">
        <v>826</v>
      </c>
    </row>
    <row r="25" spans="1:10" ht="20" customHeight="1" x14ac:dyDescent="0.2">
      <c r="A25" s="122" t="s">
        <v>418</v>
      </c>
      <c r="B25" s="121" t="s">
        <v>248</v>
      </c>
      <c r="C25" s="94">
        <v>2.0812947546910605E-3</v>
      </c>
      <c r="D25" s="94">
        <v>0</v>
      </c>
      <c r="E25" s="94">
        <v>0</v>
      </c>
      <c r="F25" s="94">
        <v>2.0812947546910605E-3</v>
      </c>
      <c r="G25" s="94">
        <v>1.445455853282983E-4</v>
      </c>
      <c r="H25" s="94">
        <v>1.0179925902168188E-4</v>
      </c>
      <c r="I25" s="94">
        <v>0</v>
      </c>
      <c r="J25" s="94">
        <v>2.3276395990410406E-3</v>
      </c>
    </row>
    <row r="26" spans="1:10" ht="20" customHeight="1" x14ac:dyDescent="0.2">
      <c r="A26" s="122" t="s">
        <v>419</v>
      </c>
      <c r="B26" s="121" t="s">
        <v>243</v>
      </c>
      <c r="C26" s="94">
        <v>7.569204221680001E-2</v>
      </c>
      <c r="D26" s="94">
        <v>0</v>
      </c>
      <c r="E26" s="94">
        <v>0</v>
      </c>
      <c r="F26" s="94">
        <v>7.569204221680001E-2</v>
      </c>
      <c r="G26" s="94">
        <v>2.7666140998701502E-2</v>
      </c>
      <c r="H26" s="94">
        <v>4.8468170333455335E-4</v>
      </c>
      <c r="I26" s="94">
        <v>-0.10375215405293692</v>
      </c>
      <c r="J26" s="94">
        <v>9.0710865899145115E-5</v>
      </c>
    </row>
    <row r="27" spans="1:10" ht="20" customHeight="1" x14ac:dyDescent="0.2">
      <c r="A27" s="122" t="s">
        <v>420</v>
      </c>
      <c r="B27" s="121" t="s">
        <v>578</v>
      </c>
      <c r="C27" s="94">
        <v>0.12727990287918728</v>
      </c>
      <c r="D27" s="94">
        <v>1.4326302673814312E-2</v>
      </c>
      <c r="E27" s="94">
        <v>0</v>
      </c>
      <c r="F27" s="94">
        <v>0.1416062055530016</v>
      </c>
      <c r="G27" s="94">
        <v>2.0383910259875265E-2</v>
      </c>
      <c r="H27" s="94">
        <v>6.8735233511093259E-3</v>
      </c>
      <c r="I27" s="94">
        <v>0</v>
      </c>
      <c r="J27" s="94">
        <v>0.1688636391639862</v>
      </c>
    </row>
    <row r="28" spans="1:10" ht="20" customHeight="1" x14ac:dyDescent="0.2">
      <c r="A28" s="122" t="s">
        <v>421</v>
      </c>
      <c r="B28" s="121" t="s">
        <v>396</v>
      </c>
      <c r="C28" s="94">
        <v>4.6845436610342978E-3</v>
      </c>
      <c r="D28" s="94">
        <v>0</v>
      </c>
      <c r="E28" s="94">
        <v>0</v>
      </c>
      <c r="F28" s="94">
        <v>4.6845436610342978E-3</v>
      </c>
      <c r="G28" s="94">
        <v>6.3865119146630503E-3</v>
      </c>
      <c r="H28" s="94">
        <v>5.4709027674457091E-3</v>
      </c>
      <c r="I28" s="94">
        <v>0</v>
      </c>
      <c r="J28" s="94">
        <v>1.6541958343143058E-2</v>
      </c>
    </row>
    <row r="29" spans="1:10" ht="20" customHeight="1" x14ac:dyDescent="0.2">
      <c r="A29" s="134" t="s">
        <v>422</v>
      </c>
      <c r="B29" s="115" t="s">
        <v>813</v>
      </c>
      <c r="C29" s="264">
        <v>1.4028373007489243E-3</v>
      </c>
      <c r="D29" s="264">
        <v>0</v>
      </c>
      <c r="E29" s="264">
        <v>0</v>
      </c>
      <c r="F29" s="264">
        <v>1.4028373007489243E-3</v>
      </c>
      <c r="G29" s="264">
        <v>5.9944211838204725E-3</v>
      </c>
      <c r="H29" s="264">
        <v>3.3017802924829916E-3</v>
      </c>
      <c r="I29" s="264">
        <v>0</v>
      </c>
      <c r="J29" s="264">
        <v>1.0699038777052389E-2</v>
      </c>
    </row>
    <row r="30" spans="1:10" ht="20" customHeight="1" x14ac:dyDescent="0.2">
      <c r="A30" s="122" t="s">
        <v>669</v>
      </c>
      <c r="B30" s="121" t="s">
        <v>330</v>
      </c>
      <c r="C30" s="94">
        <v>1.6182997613075614E-3</v>
      </c>
      <c r="D30" s="94">
        <v>0</v>
      </c>
      <c r="E30" s="94">
        <v>0</v>
      </c>
      <c r="F30" s="94">
        <v>1.6182997613075614E-3</v>
      </c>
      <c r="G30" s="94">
        <v>6.0307142183299144E-3</v>
      </c>
      <c r="H30" s="94">
        <v>3.3744119794946689E-3</v>
      </c>
      <c r="I30" s="94">
        <v>0</v>
      </c>
      <c r="J30" s="94">
        <v>1.1023425959132145E-2</v>
      </c>
    </row>
    <row r="31" spans="1:10" ht="20" customHeight="1" x14ac:dyDescent="0.2">
      <c r="A31" s="122" t="s">
        <v>670</v>
      </c>
      <c r="B31" s="121" t="s">
        <v>527</v>
      </c>
      <c r="C31" s="94">
        <v>2.1546246055863686E-4</v>
      </c>
      <c r="D31" s="94">
        <v>0</v>
      </c>
      <c r="E31" s="94">
        <v>0</v>
      </c>
      <c r="F31" s="94">
        <v>2.1546246055863686E-4</v>
      </c>
      <c r="G31" s="94">
        <v>3.6293034509442138E-5</v>
      </c>
      <c r="H31" s="94">
        <v>7.2631687011677287E-5</v>
      </c>
      <c r="I31" s="94">
        <v>0</v>
      </c>
      <c r="J31" s="94">
        <v>3.2438718207975631E-4</v>
      </c>
    </row>
    <row r="32" spans="1:10" ht="20" customHeight="1" x14ac:dyDescent="0.2">
      <c r="A32" s="123"/>
      <c r="B32" s="123" t="s">
        <v>427</v>
      </c>
      <c r="C32" s="263">
        <v>2.501383469300995E-2</v>
      </c>
      <c r="D32" s="263">
        <v>3.2315164192288455E-3</v>
      </c>
      <c r="E32" s="263">
        <v>0</v>
      </c>
      <c r="F32" s="263">
        <v>2.8245351112238814E-2</v>
      </c>
      <c r="G32" s="263">
        <v>3.1674573471017896E-2</v>
      </c>
      <c r="H32" s="263">
        <v>2.9702990820179222E-2</v>
      </c>
      <c r="I32" s="263">
        <v>0</v>
      </c>
      <c r="J32" s="263">
        <v>8.9622915403435963E-2</v>
      </c>
    </row>
    <row r="33" spans="1:10" ht="20" customHeight="1" x14ac:dyDescent="0.2">
      <c r="A33" s="123"/>
      <c r="B33" s="123" t="s">
        <v>428</v>
      </c>
      <c r="C33" s="263">
        <v>2.501383469300995E-2</v>
      </c>
      <c r="D33" s="263">
        <v>3.2315164192288455E-3</v>
      </c>
      <c r="E33" s="263">
        <v>0</v>
      </c>
      <c r="F33" s="263">
        <v>2.8245351112238814E-2</v>
      </c>
      <c r="G33" s="263">
        <v>3.1674573471017896E-2</v>
      </c>
      <c r="H33" s="263">
        <v>2.9702990820179222E-2</v>
      </c>
      <c r="I33" s="263">
        <v>0</v>
      </c>
      <c r="J33" s="263">
        <v>8.9622915403435963E-2</v>
      </c>
    </row>
    <row r="34" spans="1:10" ht="20" customHeight="1" x14ac:dyDescent="0.2">
      <c r="A34" s="102" t="s">
        <v>587</v>
      </c>
    </row>
    <row r="35" spans="1:10" ht="20" customHeight="1" x14ac:dyDescent="0.2">
      <c r="A35" s="102" t="s">
        <v>846</v>
      </c>
    </row>
    <row r="36" spans="1:10" ht="20" customHeight="1" x14ac:dyDescent="0.2">
      <c r="A36" s="102" t="s">
        <v>588</v>
      </c>
    </row>
    <row r="37" spans="1:10" ht="20" customHeight="1" x14ac:dyDescent="0.2">
      <c r="A37" s="102" t="s">
        <v>797</v>
      </c>
    </row>
    <row r="38" spans="1:10" ht="20" customHeight="1" x14ac:dyDescent="0.2">
      <c r="A38" s="102" t="s">
        <v>590</v>
      </c>
    </row>
    <row r="39" spans="1:10" ht="20" customHeight="1" x14ac:dyDescent="0.2">
      <c r="A39" s="102" t="s">
        <v>844</v>
      </c>
    </row>
    <row r="40" spans="1:10" ht="20" customHeight="1" x14ac:dyDescent="0.2">
      <c r="A40" s="102" t="s">
        <v>591</v>
      </c>
    </row>
    <row r="41" spans="1:10" ht="20" customHeight="1" x14ac:dyDescent="0.2">
      <c r="A41" s="102" t="s">
        <v>845</v>
      </c>
    </row>
    <row r="42" spans="1:10" ht="20" customHeight="1" x14ac:dyDescent="0.2">
      <c r="A42" s="102" t="s">
        <v>592</v>
      </c>
    </row>
    <row r="43" spans="1:10" ht="20" customHeight="1" x14ac:dyDescent="0.2">
      <c r="A43" s="102" t="s">
        <v>593</v>
      </c>
    </row>
    <row r="44" spans="1:10" ht="20" customHeight="1" x14ac:dyDescent="0.2">
      <c r="A44" s="102" t="s">
        <v>614</v>
      </c>
    </row>
    <row r="45" spans="1:10" ht="20" customHeight="1" x14ac:dyDescent="0.2">
      <c r="A45" s="102" t="s">
        <v>595</v>
      </c>
    </row>
    <row r="46" spans="1:10" ht="20" customHeight="1" x14ac:dyDescent="0.2">
      <c r="A46" s="102" t="s">
        <v>615</v>
      </c>
    </row>
    <row r="47" spans="1:10" ht="20" customHeight="1" x14ac:dyDescent="0.2">
      <c r="A47" s="102" t="s">
        <v>616</v>
      </c>
    </row>
  </sheetData>
  <mergeCells count="7">
    <mergeCell ref="A4:B6"/>
    <mergeCell ref="C4:J4"/>
    <mergeCell ref="C5:F5"/>
    <mergeCell ref="G5:G6"/>
    <mergeCell ref="H5:H6"/>
    <mergeCell ref="I5:I6"/>
    <mergeCell ref="J5:J6"/>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65003-591B-466C-A9DC-8C05C3C72C45}">
  <sheetPr codeName="Planilha7"/>
  <dimension ref="A1:AY192"/>
  <sheetViews>
    <sheetView showGridLines="0" zoomScaleNormal="100" workbookViewId="0">
      <pane xSplit="2" topLeftCell="AL1" activePane="topRight" state="frozen"/>
      <selection activeCell="AS5" sqref="AS5"/>
      <selection pane="topRight" activeCell="C109" sqref="C109:AY109"/>
    </sheetView>
  </sheetViews>
  <sheetFormatPr baseColWidth="10" defaultColWidth="9.1640625" defaultRowHeight="20" customHeight="1" x14ac:dyDescent="0.2"/>
  <cols>
    <col min="1" max="1" width="9.1640625" style="114"/>
    <col min="2" max="2" width="77.6640625" style="114" bestFit="1" customWidth="1"/>
    <col min="3" max="51" width="12.6640625" style="114" customWidth="1"/>
    <col min="52" max="16384" width="9.1640625" style="114"/>
  </cols>
  <sheetData>
    <row r="1" spans="1:51" ht="20" customHeight="1" x14ac:dyDescent="0.2">
      <c r="A1" s="96" t="s">
        <v>756</v>
      </c>
    </row>
    <row r="2" spans="1:51" ht="20" customHeight="1" x14ac:dyDescent="0.2">
      <c r="A2" s="96" t="s">
        <v>668</v>
      </c>
    </row>
    <row r="4" spans="1:51" s="133" customFormat="1" ht="20" customHeight="1" x14ac:dyDescent="0.2">
      <c r="A4" s="333" t="s">
        <v>630</v>
      </c>
      <c r="B4" s="333"/>
      <c r="C4" s="83" t="s">
        <v>671</v>
      </c>
      <c r="D4" s="83" t="s">
        <v>672</v>
      </c>
      <c r="E4" s="83" t="s">
        <v>673</v>
      </c>
      <c r="F4" s="83" t="s">
        <v>674</v>
      </c>
      <c r="G4" s="83" t="s">
        <v>675</v>
      </c>
      <c r="H4" s="83" t="s">
        <v>676</v>
      </c>
      <c r="I4" s="83" t="s">
        <v>677</v>
      </c>
      <c r="J4" s="83" t="s">
        <v>678</v>
      </c>
      <c r="K4" s="83" t="s">
        <v>679</v>
      </c>
      <c r="L4" s="83" t="s">
        <v>680</v>
      </c>
      <c r="M4" s="83" t="s">
        <v>681</v>
      </c>
      <c r="N4" s="83" t="s">
        <v>682</v>
      </c>
      <c r="O4" s="83" t="s">
        <v>683</v>
      </c>
      <c r="P4" s="83" t="s">
        <v>684</v>
      </c>
      <c r="Q4" s="83" t="s">
        <v>685</v>
      </c>
      <c r="R4" s="83" t="s">
        <v>686</v>
      </c>
      <c r="S4" s="83" t="s">
        <v>687</v>
      </c>
      <c r="T4" s="83" t="s">
        <v>688</v>
      </c>
      <c r="U4" s="83" t="s">
        <v>689</v>
      </c>
      <c r="V4" s="83" t="s">
        <v>690</v>
      </c>
      <c r="W4" s="83" t="s">
        <v>691</v>
      </c>
      <c r="X4" s="83" t="s">
        <v>692</v>
      </c>
      <c r="Y4" s="83" t="s">
        <v>693</v>
      </c>
      <c r="Z4" s="83" t="s">
        <v>694</v>
      </c>
      <c r="AA4" s="83" t="s">
        <v>695</v>
      </c>
      <c r="AB4" s="83" t="s">
        <v>696</v>
      </c>
      <c r="AC4" s="83" t="s">
        <v>697</v>
      </c>
      <c r="AD4" s="83" t="s">
        <v>698</v>
      </c>
      <c r="AE4" s="83" t="s">
        <v>699</v>
      </c>
      <c r="AF4" s="83" t="s">
        <v>700</v>
      </c>
      <c r="AG4" s="83" t="s">
        <v>701</v>
      </c>
      <c r="AH4" s="83" t="s">
        <v>702</v>
      </c>
      <c r="AI4" s="83" t="s">
        <v>703</v>
      </c>
      <c r="AJ4" s="83" t="s">
        <v>704</v>
      </c>
      <c r="AK4" s="83" t="s">
        <v>705</v>
      </c>
      <c r="AL4" s="83" t="s">
        <v>706</v>
      </c>
      <c r="AM4" s="83" t="s">
        <v>707</v>
      </c>
      <c r="AN4" s="83" t="s">
        <v>708</v>
      </c>
      <c r="AO4" s="83" t="s">
        <v>709</v>
      </c>
      <c r="AP4" s="83" t="s">
        <v>710</v>
      </c>
      <c r="AQ4" s="83" t="s">
        <v>711</v>
      </c>
      <c r="AR4" s="83" t="s">
        <v>712</v>
      </c>
      <c r="AS4" s="83" t="s">
        <v>713</v>
      </c>
      <c r="AT4" s="83" t="s">
        <v>714</v>
      </c>
      <c r="AU4" s="83" t="s">
        <v>894</v>
      </c>
      <c r="AV4" s="83" t="s">
        <v>896</v>
      </c>
      <c r="AW4" s="83" t="s">
        <v>899</v>
      </c>
      <c r="AX4" s="83" t="s">
        <v>900</v>
      </c>
      <c r="AY4" s="83" t="s">
        <v>902</v>
      </c>
    </row>
    <row r="5" spans="1:51" ht="20" customHeight="1" x14ac:dyDescent="0.2">
      <c r="A5" s="18">
        <v>1</v>
      </c>
      <c r="B5" s="19" t="s">
        <v>814</v>
      </c>
      <c r="C5" s="93">
        <f>'1.3'!C5/'1.3.a'!$C$178</f>
        <v>0.27101869818416574</v>
      </c>
      <c r="D5" s="93">
        <f>'1.3'!D5/'1.3.a'!$D$178</f>
        <v>0.27199237578479674</v>
      </c>
      <c r="E5" s="93">
        <f>'1.3'!E5/'1.3.a'!$E$178</f>
        <v>0.25710969353118318</v>
      </c>
      <c r="F5" s="93">
        <f>'1.3'!F5/'1.3.a'!$F$178</f>
        <v>0.28739573882634795</v>
      </c>
      <c r="G5" s="93">
        <f>'1.3'!G5/'1.3.a'!$G$178</f>
        <v>0.28569162024038702</v>
      </c>
      <c r="H5" s="93">
        <f>'1.3'!H5/'1.3.a'!$H$178</f>
        <v>0.27055728621986463</v>
      </c>
      <c r="I5" s="93">
        <f>'1.3'!I5/'1.3.a'!$I$178</f>
        <v>0.25934339442806631</v>
      </c>
      <c r="J5" s="93">
        <f>'1.3'!J5/'1.3.a'!$J$178</f>
        <v>0.27562874326744985</v>
      </c>
      <c r="K5" s="93">
        <f>'1.3'!K5/'1.3.a'!$K$178</f>
        <v>0.2806406211097871</v>
      </c>
      <c r="L5" s="93">
        <f>'1.3'!L5/'1.3.a'!$L$178</f>
        <v>0.2724770969658652</v>
      </c>
      <c r="M5" s="93">
        <f>'1.3'!M5/'1.3.a'!$M$178</f>
        <v>0.27470521737592268</v>
      </c>
      <c r="N5" s="93">
        <f>'1.3'!N5/'1.3.a'!$N$178</f>
        <v>0.27539909531800966</v>
      </c>
      <c r="O5" s="93">
        <f>'1.3'!O5/'1.3.a'!$O$178</f>
        <v>0.27093057339721538</v>
      </c>
      <c r="P5" s="93">
        <f>'1.3'!P5/'1.3.a'!$P$178</f>
        <v>0.2590925357258369</v>
      </c>
      <c r="Q5" s="93">
        <f>'1.3'!Q5/'1.3.a'!$Q$178</f>
        <v>0.24343935541231529</v>
      </c>
      <c r="R5" s="93">
        <f>'1.3'!R5/'1.3.a'!$R$178</f>
        <v>0.29045922881778719</v>
      </c>
      <c r="S5" s="93">
        <f>'1.3'!S5/'1.3.a'!$S$178</f>
        <v>0.27300870167021074</v>
      </c>
      <c r="T5" s="93">
        <f>'1.3'!T5/'1.3.a'!$T$178</f>
        <v>0.25237372806842379</v>
      </c>
      <c r="U5" s="93">
        <f>'1.3'!U5/'1.3.a'!$U$178</f>
        <v>0.22906116652339809</v>
      </c>
      <c r="V5" s="93">
        <f>'1.3'!V5/'1.3.a'!$V$178</f>
        <v>0.25673232510105415</v>
      </c>
      <c r="W5" s="93">
        <f>'1.3'!W5/'1.3.a'!$W$178</f>
        <v>0.26992653543067374</v>
      </c>
      <c r="X5" s="93">
        <f>'1.3'!X5/'1.3.a'!$X$178</f>
        <v>0.28277653992959495</v>
      </c>
      <c r="Y5" s="93">
        <f>'1.3'!Y5/'1.3.a'!$Y$178</f>
        <v>0.24915999851665641</v>
      </c>
      <c r="Z5" s="93">
        <f>'1.3'!Z5/'1.3.a'!$Z$178</f>
        <v>0.28017450768132063</v>
      </c>
      <c r="AA5" s="93">
        <f>'1.3'!AA5/'1.3.a'!$AA$178</f>
        <v>0.3059627971454314</v>
      </c>
      <c r="AB5" s="93">
        <f>'1.3'!AB5/'1.3.a'!$AB$178</f>
        <v>0.26482403702369839</v>
      </c>
      <c r="AC5" s="93">
        <f>'1.3'!AC5/'1.3.a'!$AC$178</f>
        <v>0.24239343798249563</v>
      </c>
      <c r="AD5" s="93">
        <f>'1.3'!AD5/'1.3.a'!$AD$178</f>
        <v>0.28519540609312388</v>
      </c>
      <c r="AE5" s="93">
        <f>'1.3'!AE5/'1.3.a'!$AE$178</f>
        <v>0.26835097937219737</v>
      </c>
      <c r="AF5" s="93">
        <f>'1.3'!AF5/'1.3.a'!$AF$178</f>
        <v>0.25106207464717828</v>
      </c>
      <c r="AG5" s="93">
        <f>'1.3'!AG5/'1.3.a'!$AG$178</f>
        <v>0.23921988280175144</v>
      </c>
      <c r="AH5" s="93">
        <f>'1.3'!AH5/'1.3.a'!$AH$178</f>
        <v>0.2705840425038179</v>
      </c>
      <c r="AI5" s="93">
        <f>'1.3'!AI5/'1.3.a'!$AI$178</f>
        <v>0.27042426471357706</v>
      </c>
      <c r="AJ5" s="93">
        <f>'1.3'!AJ5/'1.3.a'!$AJ$178</f>
        <v>0.25866681105764316</v>
      </c>
      <c r="AK5" s="93">
        <f>'1.3'!AK5/'1.3.a'!$AK$178</f>
        <v>0.25826001382084746</v>
      </c>
      <c r="AL5" s="93">
        <f>'1.3'!AL5/'1.3.a'!$AL$178</f>
        <v>0.27901463934689025</v>
      </c>
      <c r="AM5" s="93">
        <f>'1.3'!AM5/'1.3.a'!$AM$178</f>
        <v>0.27627475451675781</v>
      </c>
      <c r="AN5" s="93">
        <f>'1.3'!AN5/'1.3.a'!$AN$178</f>
        <v>0.25361857359784812</v>
      </c>
      <c r="AO5" s="93">
        <f>'1.3'!AO5/'1.3.a'!$AO$178</f>
        <v>0.24174295142162427</v>
      </c>
      <c r="AP5" s="93">
        <f>'1.3'!AP5/'1.3.a'!$AP$178</f>
        <v>0.30739120928569125</v>
      </c>
      <c r="AQ5" s="93">
        <f>'1.3'!AQ5/'1.3.a'!$AQ$178</f>
        <v>0.2666788612159755</v>
      </c>
      <c r="AR5" s="93">
        <f>'1.3'!AR5/'1.3.a'!$AR$178</f>
        <v>0.19281926138349006</v>
      </c>
      <c r="AS5" s="93">
        <f>'1.3'!AS5/'1.3.a'!$AS$178</f>
        <v>0.22341194799771349</v>
      </c>
      <c r="AT5" s="93">
        <f>'1.3'!AT5/'1.3.a'!$AT$178</f>
        <v>0.26908910412963533</v>
      </c>
      <c r="AU5" s="93">
        <f>'1.3'!AU5/'1.3.a'!AU$178</f>
        <v>0.26462007509709157</v>
      </c>
      <c r="AV5" s="93">
        <f>'1.3'!AV5/'1.3.a'!AV$178</f>
        <v>0.2498770822508348</v>
      </c>
      <c r="AW5" s="93">
        <f>'1.3'!AW5/'1.3.a'!AW$178</f>
        <v>0.25474110672573508</v>
      </c>
      <c r="AX5" s="93">
        <f>'1.3'!AX5/'1.3.a'!AX$178</f>
        <v>0.29829009956662428</v>
      </c>
      <c r="AY5" s="93">
        <f>'1.3'!AY5/'1.3.a'!AY$178</f>
        <v>0.30621453795934739</v>
      </c>
    </row>
    <row r="6" spans="1:51" ht="20" customHeight="1" x14ac:dyDescent="0.2">
      <c r="A6" s="115">
        <v>11</v>
      </c>
      <c r="B6" s="115" t="s">
        <v>242</v>
      </c>
      <c r="C6" s="143">
        <f>'1.3'!C6/'1.3.a'!$C$178</f>
        <v>0.14994577718302263</v>
      </c>
      <c r="D6" s="143">
        <f>'1.3'!D6/'1.3.a'!$D$178</f>
        <v>0.14167974188366239</v>
      </c>
      <c r="E6" s="143">
        <f>'1.3'!E6/'1.3.a'!$E$178</f>
        <v>0.1313106276717961</v>
      </c>
      <c r="F6" s="143">
        <f>'1.3'!F6/'1.3.a'!$F$178</f>
        <v>0.14753543379984199</v>
      </c>
      <c r="G6" s="143">
        <f>'1.3'!G6/'1.3.a'!$G$178</f>
        <v>0.16146111126291779</v>
      </c>
      <c r="H6" s="143">
        <f>'1.3'!H6/'1.3.a'!$H$178</f>
        <v>0.1474068402584133</v>
      </c>
      <c r="I6" s="143">
        <f>'1.3'!I6/'1.3.a'!$I$178</f>
        <v>0.1413051558174879</v>
      </c>
      <c r="J6" s="143">
        <f>'1.3'!J6/'1.3.a'!$J$178</f>
        <v>0.14511655975663415</v>
      </c>
      <c r="K6" s="143">
        <f>'1.3'!K6/'1.3.a'!$K$178</f>
        <v>0.1609261231142817</v>
      </c>
      <c r="L6" s="143">
        <f>'1.3'!L6/'1.3.a'!$L$178</f>
        <v>0.14339918313223243</v>
      </c>
      <c r="M6" s="143">
        <f>'1.3'!M6/'1.3.a'!$M$178</f>
        <v>0.13219583970766394</v>
      </c>
      <c r="N6" s="143">
        <f>'1.3'!N6/'1.3.a'!$N$178</f>
        <v>0.13838821561923395</v>
      </c>
      <c r="O6" s="143">
        <f>'1.3'!O6/'1.3.a'!$O$178</f>
        <v>0.15314537855609248</v>
      </c>
      <c r="P6" s="143">
        <f>'1.3'!P6/'1.3.a'!$P$178</f>
        <v>0.13865226364232036</v>
      </c>
      <c r="Q6" s="143">
        <f>'1.3'!Q6/'1.3.a'!$Q$178</f>
        <v>0.12473932246294579</v>
      </c>
      <c r="R6" s="143">
        <f>'1.3'!R6/'1.3.a'!$R$178</f>
        <v>0.14906172678679777</v>
      </c>
      <c r="S6" s="143">
        <f>'1.3'!S6/'1.3.a'!$S$178</f>
        <v>0.15033659250524692</v>
      </c>
      <c r="T6" s="143">
        <f>'1.3'!T6/'1.3.a'!$T$178</f>
        <v>0.13404036314216397</v>
      </c>
      <c r="U6" s="143">
        <f>'1.3'!U6/'1.3.a'!$U$178</f>
        <v>0.12189548790964151</v>
      </c>
      <c r="V6" s="143">
        <f>'1.3'!V6/'1.3.a'!$V$178</f>
        <v>0.13413565982522144</v>
      </c>
      <c r="W6" s="143">
        <f>'1.3'!W6/'1.3.a'!$W$178</f>
        <v>0.15246542905769039</v>
      </c>
      <c r="X6" s="143">
        <f>'1.3'!X6/'1.3.a'!$X$178</f>
        <v>0.13797812470970552</v>
      </c>
      <c r="Y6" s="143">
        <f>'1.3'!Y6/'1.3.a'!$Y$178</f>
        <v>0.12478039719043575</v>
      </c>
      <c r="Z6" s="143">
        <f>'1.3'!Z6/'1.3.a'!$Z$178</f>
        <v>0.1307006395986258</v>
      </c>
      <c r="AA6" s="143">
        <f>'1.3'!AA6/'1.3.a'!$AA$178</f>
        <v>0.1497531494096451</v>
      </c>
      <c r="AB6" s="143">
        <f>'1.3'!AB6/'1.3.a'!$AB$178</f>
        <v>0.13412214608438458</v>
      </c>
      <c r="AC6" s="143">
        <f>'1.3'!AC6/'1.3.a'!$AC$178</f>
        <v>0.12003348209924634</v>
      </c>
      <c r="AD6" s="143">
        <f>'1.3'!AD6/'1.3.a'!$AD$178</f>
        <v>0.14481684419738902</v>
      </c>
      <c r="AE6" s="143">
        <f>'1.3'!AE6/'1.3.a'!$AE$178</f>
        <v>0.14836550409755114</v>
      </c>
      <c r="AF6" s="143">
        <f>'1.3'!AF6/'1.3.a'!$AF$178</f>
        <v>0.13206617901893633</v>
      </c>
      <c r="AG6" s="143">
        <f>'1.3'!AG6/'1.3.a'!$AG$178</f>
        <v>0.1230570219257193</v>
      </c>
      <c r="AH6" s="143">
        <f>'1.3'!AH6/'1.3.a'!$AH$178</f>
        <v>0.14093385624268637</v>
      </c>
      <c r="AI6" s="143">
        <f>'1.3'!AI6/'1.3.a'!$AI$178</f>
        <v>0.15279719449699675</v>
      </c>
      <c r="AJ6" s="143">
        <f>'1.3'!AJ6/'1.3.a'!$AJ$178</f>
        <v>0.13791927824772371</v>
      </c>
      <c r="AK6" s="143">
        <f>'1.3'!AK6/'1.3.a'!$AK$178</f>
        <v>0.12913029849834884</v>
      </c>
      <c r="AL6" s="143">
        <f>'1.3'!AL6/'1.3.a'!$AL$178</f>
        <v>0.13842041965968238</v>
      </c>
      <c r="AM6" s="143">
        <f>'1.3'!AM6/'1.3.a'!$AM$178</f>
        <v>0.15464006325403037</v>
      </c>
      <c r="AN6" s="143">
        <f>'1.3'!AN6/'1.3.a'!$AN$178</f>
        <v>0.13307551621216773</v>
      </c>
      <c r="AO6" s="143">
        <f>'1.3'!AO6/'1.3.a'!$AO$178</f>
        <v>0.12631377818067072</v>
      </c>
      <c r="AP6" s="143">
        <f>'1.3'!AP6/'1.3.a'!$AP$178</f>
        <v>0.1364921603743636</v>
      </c>
      <c r="AQ6" s="143">
        <f>'1.3'!AQ6/'1.3.a'!$AQ$178</f>
        <v>0.14961346148790799</v>
      </c>
      <c r="AR6" s="143">
        <f>'1.3'!AR6/'1.3.a'!$AR$178</f>
        <v>0.10130592467812456</v>
      </c>
      <c r="AS6" s="143">
        <f>'1.3'!AS6/'1.3.a'!$AS$178</f>
        <v>0.11957827131248742</v>
      </c>
      <c r="AT6" s="143">
        <f>'1.3'!AT6/'1.3.a'!$AT$178</f>
        <v>0.14491980848469543</v>
      </c>
      <c r="AU6" s="143">
        <f>'1.3'!AU6/'1.3.a'!AU$178</f>
        <v>0.15436210928268043</v>
      </c>
      <c r="AV6" s="143">
        <f>'1.3'!AV6/'1.3.a'!AV$178</f>
        <v>0.13500650472030543</v>
      </c>
      <c r="AW6" s="143">
        <f>'1.3'!AW6/'1.3.a'!AW$178</f>
        <v>0.13852394733068343</v>
      </c>
      <c r="AX6" s="143">
        <f>'1.3'!AX6/'1.3.a'!AX$178</f>
        <v>0.15818694295818353</v>
      </c>
      <c r="AY6" s="143">
        <f>'1.3'!AY6/'1.3.a'!AY$178</f>
        <v>0.1731675583672643</v>
      </c>
    </row>
    <row r="7" spans="1:51" ht="20" customHeight="1" x14ac:dyDescent="0.2">
      <c r="A7" s="21">
        <v>111</v>
      </c>
      <c r="B7" s="22" t="s">
        <v>256</v>
      </c>
      <c r="C7" s="144">
        <f>'1.3'!C7/'1.3.a'!$C$178</f>
        <v>7.3021533376987038E-2</v>
      </c>
      <c r="D7" s="144">
        <f>'1.3'!D7/'1.3.a'!$D$178</f>
        <v>6.7639407534781523E-2</v>
      </c>
      <c r="E7" s="144">
        <f>'1.3'!E7/'1.3.a'!$E$178</f>
        <v>5.7569950149050149E-2</v>
      </c>
      <c r="F7" s="144">
        <f>'1.3'!F7/'1.3.a'!$F$178</f>
        <v>6.8515336807175448E-2</v>
      </c>
      <c r="G7" s="144">
        <f>'1.3'!G7/'1.3.a'!$G$178</f>
        <v>8.0528276715251187E-2</v>
      </c>
      <c r="H7" s="144">
        <f>'1.3'!H7/'1.3.a'!$H$178</f>
        <v>7.2682868468860531E-2</v>
      </c>
      <c r="I7" s="144">
        <f>'1.3'!I7/'1.3.a'!$I$178</f>
        <v>6.386338686565339E-2</v>
      </c>
      <c r="J7" s="144">
        <f>'1.3'!J7/'1.3.a'!$J$178</f>
        <v>7.0740429463522006E-2</v>
      </c>
      <c r="K7" s="144">
        <f>'1.3'!K7/'1.3.a'!$K$178</f>
        <v>8.3884028402831629E-2</v>
      </c>
      <c r="L7" s="144">
        <f>'1.3'!L7/'1.3.a'!$L$178</f>
        <v>6.8856512164049533E-2</v>
      </c>
      <c r="M7" s="144">
        <f>'1.3'!M7/'1.3.a'!$M$178</f>
        <v>5.2430735296995004E-2</v>
      </c>
      <c r="N7" s="144">
        <f>'1.3'!N7/'1.3.a'!$N$178</f>
        <v>6.6218954596857268E-2</v>
      </c>
      <c r="O7" s="144">
        <f>'1.3'!O7/'1.3.a'!$O$178</f>
        <v>8.0193624244158115E-2</v>
      </c>
      <c r="P7" s="144">
        <f>'1.3'!P7/'1.3.a'!$P$178</f>
        <v>6.7020518346304681E-2</v>
      </c>
      <c r="Q7" s="144">
        <f>'1.3'!Q7/'1.3.a'!$Q$178</f>
        <v>5.4192094092537037E-2</v>
      </c>
      <c r="R7" s="144">
        <f>'1.3'!R7/'1.3.a'!$R$178</f>
        <v>7.0167501434817592E-2</v>
      </c>
      <c r="S7" s="144">
        <f>'1.3'!S7/'1.3.a'!$S$178</f>
        <v>7.7240601506246134E-2</v>
      </c>
      <c r="T7" s="144">
        <f>'1.3'!T7/'1.3.a'!$T$178</f>
        <v>6.7542322083736547E-2</v>
      </c>
      <c r="U7" s="144">
        <f>'1.3'!U7/'1.3.a'!$U$178</f>
        <v>5.58380651789252E-2</v>
      </c>
      <c r="V7" s="144">
        <f>'1.3'!V7/'1.3.a'!$V$178</f>
        <v>6.4560059176223275E-2</v>
      </c>
      <c r="W7" s="144">
        <f>'1.3'!W7/'1.3.a'!$W$178</f>
        <v>7.9626725157751252E-2</v>
      </c>
      <c r="X7" s="144">
        <f>'1.3'!X7/'1.3.a'!$X$178</f>
        <v>6.9913799297415147E-2</v>
      </c>
      <c r="Y7" s="144">
        <f>'1.3'!Y7/'1.3.a'!$Y$178</f>
        <v>5.4695532629299617E-2</v>
      </c>
      <c r="Z7" s="144">
        <f>'1.3'!Z7/'1.3.a'!$Z$178</f>
        <v>6.3939065043131488E-2</v>
      </c>
      <c r="AA7" s="144">
        <f>'1.3'!AA7/'1.3.a'!$AA$178</f>
        <v>7.8663205516228019E-2</v>
      </c>
      <c r="AB7" s="144">
        <f>'1.3'!AB7/'1.3.a'!$AB$178</f>
        <v>7.0490682670053512E-2</v>
      </c>
      <c r="AC7" s="144">
        <f>'1.3'!AC7/'1.3.a'!$AC$178</f>
        <v>5.7408462941349409E-2</v>
      </c>
      <c r="AD7" s="144">
        <f>'1.3'!AD7/'1.3.a'!$AD$178</f>
        <v>8.2511781315870017E-2</v>
      </c>
      <c r="AE7" s="144">
        <f>'1.3'!AE7/'1.3.a'!$AE$178</f>
        <v>8.3578462140072599E-2</v>
      </c>
      <c r="AF7" s="144">
        <f>'1.3'!AF7/'1.3.a'!$AF$178</f>
        <v>7.0687882763971685E-2</v>
      </c>
      <c r="AG7" s="144">
        <f>'1.3'!AG7/'1.3.a'!$AG$178</f>
        <v>5.7859717055231984E-2</v>
      </c>
      <c r="AH7" s="144">
        <f>'1.3'!AH7/'1.3.a'!$AH$178</f>
        <v>6.7125089959569964E-2</v>
      </c>
      <c r="AI7" s="144">
        <f>'1.3'!AI7/'1.3.a'!$AI$178</f>
        <v>8.3299732738792709E-2</v>
      </c>
      <c r="AJ7" s="144">
        <f>'1.3'!AJ7/'1.3.a'!$AJ$178</f>
        <v>6.9838658995523203E-2</v>
      </c>
      <c r="AK7" s="144">
        <f>'1.3'!AK7/'1.3.a'!$AK$178</f>
        <v>5.8090554240782973E-2</v>
      </c>
      <c r="AL7" s="144">
        <f>'1.3'!AL7/'1.3.a'!$AL$178</f>
        <v>6.9689536652497455E-2</v>
      </c>
      <c r="AM7" s="144">
        <f>'1.3'!AM7/'1.3.a'!$AM$178</f>
        <v>8.7299838125181758E-2</v>
      </c>
      <c r="AN7" s="144">
        <f>'1.3'!AN7/'1.3.a'!$AN$178</f>
        <v>6.91080721690982E-2</v>
      </c>
      <c r="AO7" s="144">
        <f>'1.3'!AO7/'1.3.a'!$AO$178</f>
        <v>6.1750842142572884E-2</v>
      </c>
      <c r="AP7" s="144">
        <f>'1.3'!AP7/'1.3.a'!$AP$178</f>
        <v>7.2628002578733267E-2</v>
      </c>
      <c r="AQ7" s="144">
        <f>'1.3'!AQ7/'1.3.a'!$AQ$178</f>
        <v>8.6618180616541501E-2</v>
      </c>
      <c r="AR7" s="144">
        <f>'1.3'!AR7/'1.3.a'!$AR$178</f>
        <v>6.603247859687858E-2</v>
      </c>
      <c r="AS7" s="144">
        <f>'1.3'!AS7/'1.3.a'!$AS$178</f>
        <v>5.4175528739136114E-2</v>
      </c>
      <c r="AT7" s="144">
        <f>'1.3'!AT7/'1.3.a'!$AT$178</f>
        <v>7.4915721538081112E-2</v>
      </c>
      <c r="AU7" s="144">
        <f>'1.3'!AU7/'1.3.a'!AU$178</f>
        <v>8.8061283164831763E-2</v>
      </c>
      <c r="AV7" s="144">
        <f>'1.3'!AV7/'1.3.a'!AV$178</f>
        <v>7.4602486211987923E-2</v>
      </c>
      <c r="AW7" s="144">
        <f>'1.3'!AW7/'1.3.a'!AW$178</f>
        <v>7.0774428330207181E-2</v>
      </c>
      <c r="AX7" s="144">
        <f>'1.3'!AX7/'1.3.a'!AX$178</f>
        <v>8.7522466791504994E-2</v>
      </c>
      <c r="AY7" s="144">
        <f>'1.3'!AY7/'1.3.a'!AY$178</f>
        <v>0.10824537155899032</v>
      </c>
    </row>
    <row r="8" spans="1:51" ht="20" customHeight="1" x14ac:dyDescent="0.2">
      <c r="A8" s="21">
        <v>112</v>
      </c>
      <c r="B8" s="22" t="s">
        <v>257</v>
      </c>
      <c r="C8" s="144">
        <f>'1.3'!C8/'1.3.a'!$C$178</f>
        <v>3.8569172291648092E-3</v>
      </c>
      <c r="D8" s="144">
        <f>'1.3'!D8/'1.3.a'!$D$178</f>
        <v>3.2815188325522032E-3</v>
      </c>
      <c r="E8" s="144">
        <f>'1.3'!E8/'1.3.a'!$E$178</f>
        <v>2.962970402010151E-3</v>
      </c>
      <c r="F8" s="144">
        <f>'1.3'!F8/'1.3.a'!$F$178</f>
        <v>2.8913161382392162E-3</v>
      </c>
      <c r="G8" s="144">
        <f>'1.3'!G8/'1.3.a'!$G$178</f>
        <v>4.0189507265395745E-3</v>
      </c>
      <c r="H8" s="144">
        <f>'1.3'!H8/'1.3.a'!$H$178</f>
        <v>3.126526046380231E-3</v>
      </c>
      <c r="I8" s="144">
        <f>'1.3'!I8/'1.3.a'!$I$178</f>
        <v>3.3292220126778468E-3</v>
      </c>
      <c r="J8" s="144">
        <f>'1.3'!J8/'1.3.a'!$J$178</f>
        <v>3.1515873349333735E-3</v>
      </c>
      <c r="K8" s="144">
        <f>'1.3'!K8/'1.3.a'!$K$178</f>
        <v>4.1000676513648403E-3</v>
      </c>
      <c r="L8" s="144">
        <f>'1.3'!L8/'1.3.a'!$L$178</f>
        <v>3.3154272328935939E-3</v>
      </c>
      <c r="M8" s="144">
        <f>'1.3'!M8/'1.3.a'!$M$178</f>
        <v>3.3474180753285997E-3</v>
      </c>
      <c r="N8" s="144">
        <f>'1.3'!N8/'1.3.a'!$N$178</f>
        <v>3.1573861604495979E-3</v>
      </c>
      <c r="O8" s="144">
        <f>'1.3'!O8/'1.3.a'!$O$178</f>
        <v>4.1719209575170283E-3</v>
      </c>
      <c r="P8" s="144">
        <f>'1.3'!P8/'1.3.a'!$P$178</f>
        <v>3.3565031057302512E-3</v>
      </c>
      <c r="Q8" s="144">
        <f>'1.3'!Q8/'1.3.a'!$Q$178</f>
        <v>3.397786527416671E-3</v>
      </c>
      <c r="R8" s="144">
        <f>'1.3'!R8/'1.3.a'!$R$178</f>
        <v>3.1876871491895767E-3</v>
      </c>
      <c r="S8" s="144">
        <f>'1.3'!S8/'1.3.a'!$S$178</f>
        <v>4.1785220145980533E-3</v>
      </c>
      <c r="T8" s="144">
        <f>'1.3'!T8/'1.3.a'!$T$178</f>
        <v>3.4391000540141621E-3</v>
      </c>
      <c r="U8" s="144">
        <f>'1.3'!U8/'1.3.a'!$U$178</f>
        <v>3.4681512880948406E-3</v>
      </c>
      <c r="V8" s="144">
        <f>'1.3'!V8/'1.3.a'!$V$178</f>
        <v>3.2917074432641746E-3</v>
      </c>
      <c r="W8" s="144">
        <f>'1.3'!W8/'1.3.a'!$W$178</f>
        <v>4.2824143462816449E-3</v>
      </c>
      <c r="X8" s="144">
        <f>'1.3'!X8/'1.3.a'!$X$178</f>
        <v>3.5057275113304126E-3</v>
      </c>
      <c r="Y8" s="144">
        <f>'1.3'!Y8/'1.3.a'!$Y$178</f>
        <v>3.5031402566010846E-3</v>
      </c>
      <c r="Z8" s="144">
        <f>'1.3'!Z8/'1.3.a'!$Z$178</f>
        <v>3.1445390030335934E-3</v>
      </c>
      <c r="AA8" s="144">
        <f>'1.3'!AA8/'1.3.a'!$AA$178</f>
        <v>4.2324287922018309E-3</v>
      </c>
      <c r="AB8" s="144">
        <f>'1.3'!AB8/'1.3.a'!$AB$178</f>
        <v>3.446687506702603E-3</v>
      </c>
      <c r="AC8" s="144">
        <f>'1.3'!AC8/'1.3.a'!$AC$178</f>
        <v>3.4094205810645947E-3</v>
      </c>
      <c r="AD8" s="144">
        <f>'1.3'!AD8/'1.3.a'!$AD$178</f>
        <v>3.1176957384859536E-3</v>
      </c>
      <c r="AE8" s="144">
        <f>'1.3'!AE8/'1.3.a'!$AE$178</f>
        <v>4.0816621150668612E-3</v>
      </c>
      <c r="AF8" s="144">
        <f>'1.3'!AF8/'1.3.a'!$AF$178</f>
        <v>3.3394979204185021E-3</v>
      </c>
      <c r="AG8" s="144">
        <f>'1.3'!AG8/'1.3.a'!$AG$178</f>
        <v>3.3647079953701255E-3</v>
      </c>
      <c r="AH8" s="144">
        <f>'1.3'!AH8/'1.3.a'!$AH$178</f>
        <v>3.0612777002624325E-3</v>
      </c>
      <c r="AI8" s="144">
        <f>'1.3'!AI8/'1.3.a'!$AI$178</f>
        <v>3.9708267184110045E-3</v>
      </c>
      <c r="AJ8" s="144">
        <f>'1.3'!AJ8/'1.3.a'!$AJ$178</f>
        <v>3.0429402373600041E-3</v>
      </c>
      <c r="AK8" s="144">
        <f>'1.3'!AK8/'1.3.a'!$AK$178</f>
        <v>3.5666096687340487E-3</v>
      </c>
      <c r="AL8" s="144">
        <f>'1.3'!AL8/'1.3.a'!$AL$178</f>
        <v>3.3758645370021295E-3</v>
      </c>
      <c r="AM8" s="144">
        <f>'1.3'!AM8/'1.3.a'!$AM$178</f>
        <v>3.4588136494586239E-3</v>
      </c>
      <c r="AN8" s="144">
        <f>'1.3'!AN8/'1.3.a'!$AN$178</f>
        <v>3.1802423494994431E-3</v>
      </c>
      <c r="AO8" s="144">
        <f>'1.3'!AO8/'1.3.a'!$AO$178</f>
        <v>2.9555016978334942E-3</v>
      </c>
      <c r="AP8" s="144">
        <f>'1.3'!AP8/'1.3.a'!$AP$178</f>
        <v>3.5301228047897805E-3</v>
      </c>
      <c r="AQ8" s="144">
        <f>'1.3'!AQ8/'1.3.a'!$AQ$178</f>
        <v>3.1950850764672638E-3</v>
      </c>
      <c r="AR8" s="144">
        <f>'1.3'!AR8/'1.3.a'!$AR$178</f>
        <v>2.9813677213651728E-3</v>
      </c>
      <c r="AS8" s="144">
        <f>'1.3'!AS8/'1.3.a'!$AS$178</f>
        <v>2.8225654806110657E-3</v>
      </c>
      <c r="AT8" s="144">
        <f>'1.3'!AT8/'1.3.a'!$AT$178</f>
        <v>3.4341536456752725E-3</v>
      </c>
      <c r="AU8" s="144">
        <f>'1.3'!AU8/'1.3.a'!AU$178</f>
        <v>2.9140966774784541E-3</v>
      </c>
      <c r="AV8" s="144">
        <f>'1.3'!AV8/'1.3.a'!AV$178</f>
        <v>2.7504953127786887E-3</v>
      </c>
      <c r="AW8" s="144">
        <f>'1.3'!AW8/'1.3.a'!AW$178</f>
        <v>2.7412800491155363E-3</v>
      </c>
      <c r="AX8" s="144">
        <f>'1.3'!AX8/'1.3.a'!AX$178</f>
        <v>3.6501843348834035E-3</v>
      </c>
      <c r="AY8" s="144">
        <f>'1.3'!AY8/'1.3.a'!AY$178</f>
        <v>3.0290844369905189E-3</v>
      </c>
    </row>
    <row r="9" spans="1:51" ht="20" customHeight="1" x14ac:dyDescent="0.2">
      <c r="A9" s="21">
        <v>113</v>
      </c>
      <c r="B9" s="22" t="s">
        <v>258</v>
      </c>
      <c r="C9" s="144">
        <f>'1.3'!C9/'1.3.a'!$C$178</f>
        <v>2.705862646195779E-5</v>
      </c>
      <c r="D9" s="144">
        <f>'1.3'!D9/'1.3.a'!$D$178</f>
        <v>2.4426838568228395E-5</v>
      </c>
      <c r="E9" s="144">
        <f>'1.3'!E9/'1.3.a'!$E$178</f>
        <v>3.3240998904738287E-4</v>
      </c>
      <c r="F9" s="144">
        <f>'1.3'!F9/'1.3.a'!$F$178</f>
        <v>1.409667088247255E-4</v>
      </c>
      <c r="G9" s="144">
        <f>'1.3'!G9/'1.3.a'!$G$178</f>
        <v>2.6880950999034953E-5</v>
      </c>
      <c r="H9" s="144">
        <f>'1.3'!H9/'1.3.a'!$H$178</f>
        <v>2.9105126855020598E-5</v>
      </c>
      <c r="I9" s="144">
        <f>'1.3'!I9/'1.3.a'!$I$178</f>
        <v>3.4352942588287337E-4</v>
      </c>
      <c r="J9" s="144">
        <f>'1.3'!J9/'1.3.a'!$J$178</f>
        <v>1.3893093670421539E-4</v>
      </c>
      <c r="K9" s="144">
        <f>'1.3'!K9/'1.3.a'!$K$178</f>
        <v>3.8607485491021027E-5</v>
      </c>
      <c r="L9" s="144">
        <f>'1.3'!L9/'1.3.a'!$L$178</f>
        <v>3.080550734327087E-5</v>
      </c>
      <c r="M9" s="144">
        <f>'1.3'!M9/'1.3.a'!$M$178</f>
        <v>3.4815408757291034E-4</v>
      </c>
      <c r="N9" s="144">
        <f>'1.3'!N9/'1.3.a'!$N$178</f>
        <v>1.4085385015813305E-4</v>
      </c>
      <c r="O9" s="144">
        <f>'1.3'!O9/'1.3.a'!$O$178</f>
        <v>2.0385787207877876E-5</v>
      </c>
      <c r="P9" s="144">
        <f>'1.3'!P9/'1.3.a'!$P$178</f>
        <v>2.821247946427322E-5</v>
      </c>
      <c r="Q9" s="144">
        <f>'1.3'!Q9/'1.3.a'!$Q$178</f>
        <v>3.7657475820011024E-4</v>
      </c>
      <c r="R9" s="144">
        <f>'1.3'!R9/'1.3.a'!$R$178</f>
        <v>1.4837580668513139E-4</v>
      </c>
      <c r="S9" s="144">
        <f>'1.3'!S9/'1.3.a'!$S$178</f>
        <v>2.044342874752898E-5</v>
      </c>
      <c r="T9" s="144">
        <f>'1.3'!T9/'1.3.a'!$T$178</f>
        <v>1.8827663865027317E-5</v>
      </c>
      <c r="U9" s="144">
        <f>'1.3'!U9/'1.3.a'!$U$178</f>
        <v>4.2486059518317282E-4</v>
      </c>
      <c r="V9" s="144">
        <f>'1.3'!V9/'1.3.a'!$V$178</f>
        <v>1.6737403766872651E-4</v>
      </c>
      <c r="W9" s="144">
        <f>'1.3'!W9/'1.3.a'!$W$178</f>
        <v>2.4699472332149686E-5</v>
      </c>
      <c r="X9" s="144">
        <f>'1.3'!X9/'1.3.a'!$X$178</f>
        <v>2.5865057931678948E-5</v>
      </c>
      <c r="Y9" s="144">
        <f>'1.3'!Y9/'1.3.a'!$Y$178</f>
        <v>4.9286205566105167E-4</v>
      </c>
      <c r="Z9" s="144">
        <f>'1.3'!Z9/'1.3.a'!$Z$178</f>
        <v>2.0185393023442589E-4</v>
      </c>
      <c r="AA9" s="144">
        <f>'1.3'!AA9/'1.3.a'!$AA$178</f>
        <v>3.1588161493431065E-5</v>
      </c>
      <c r="AB9" s="144">
        <f>'1.3'!AB9/'1.3.a'!$AB$178</f>
        <v>2.5182699356103834E-5</v>
      </c>
      <c r="AC9" s="144">
        <f>'1.3'!AC9/'1.3.a'!$AC$178</f>
        <v>4.8141840717207682E-4</v>
      </c>
      <c r="AD9" s="144">
        <f>'1.3'!AD9/'1.3.a'!$AD$178</f>
        <v>1.9200858859343809E-4</v>
      </c>
      <c r="AE9" s="144">
        <f>'1.3'!AE9/'1.3.a'!$AE$178</f>
        <v>2.7318626391941448E-5</v>
      </c>
      <c r="AF9" s="144">
        <f>'1.3'!AF9/'1.3.a'!$AF$178</f>
        <v>2.8560746748668856E-5</v>
      </c>
      <c r="AG9" s="144">
        <f>'1.3'!AG9/'1.3.a'!$AG$178</f>
        <v>5.3206287420979898E-4</v>
      </c>
      <c r="AH9" s="144">
        <f>'1.3'!AH9/'1.3.a'!$AH$178</f>
        <v>2.0124282464034101E-4</v>
      </c>
      <c r="AI9" s="144">
        <f>'1.3'!AI9/'1.3.a'!$AI$178</f>
        <v>1.8323043013373313E-5</v>
      </c>
      <c r="AJ9" s="144">
        <f>'1.3'!AJ9/'1.3.a'!$AJ$178</f>
        <v>2.1833005073234217E-5</v>
      </c>
      <c r="AK9" s="144">
        <f>'1.3'!AK9/'1.3.a'!$AK$178</f>
        <v>5.5305401322772532E-4</v>
      </c>
      <c r="AL9" s="144">
        <f>'1.3'!AL9/'1.3.a'!$AL$178</f>
        <v>2.1852450027572731E-4</v>
      </c>
      <c r="AM9" s="144">
        <f>'1.3'!AM9/'1.3.a'!$AM$178</f>
        <v>3.3849017667691875E-5</v>
      </c>
      <c r="AN9" s="144">
        <f>'1.3'!AN9/'1.3.a'!$AN$178</f>
        <v>2.797984491164524E-5</v>
      </c>
      <c r="AO9" s="144">
        <f>'1.3'!AO9/'1.3.a'!$AO$178</f>
        <v>5.8252281360202324E-4</v>
      </c>
      <c r="AP9" s="144">
        <f>'1.3'!AP9/'1.3.a'!$AP$178</f>
        <v>2.3424523043372761E-4</v>
      </c>
      <c r="AQ9" s="144">
        <f>'1.3'!AQ9/'1.3.a'!$AQ$178</f>
        <v>3.1663443001883981E-5</v>
      </c>
      <c r="AR9" s="144">
        <f>'1.3'!AR9/'1.3.a'!$AR$178</f>
        <v>1.528213647668899E-5</v>
      </c>
      <c r="AS9" s="144">
        <f>'1.3'!AS9/'1.3.a'!$AS$178</f>
        <v>6.643924338140979E-4</v>
      </c>
      <c r="AT9" s="144">
        <f>'1.3'!AT9/'1.3.a'!$AT$178</f>
        <v>2.2156716295011744E-4</v>
      </c>
      <c r="AU9" s="144">
        <f>'1.3'!AU9/'1.3.a'!AU$178</f>
        <v>3.305810860352718E-5</v>
      </c>
      <c r="AV9" s="144">
        <f>'1.3'!AV9/'1.3.a'!AV$178</f>
        <v>2.7092723994126888E-5</v>
      </c>
      <c r="AW9" s="144">
        <f>'1.3'!AW9/'1.3.a'!AW$178</f>
        <v>7.0178010086290759E-4</v>
      </c>
      <c r="AX9" s="144">
        <f>'1.3'!AX9/'1.3.a'!AX$178</f>
        <v>2.240728201476959E-4</v>
      </c>
      <c r="AY9" s="144">
        <f>'1.3'!AY9/'1.3.a'!AY$178</f>
        <v>4.0406812657693206E-5</v>
      </c>
    </row>
    <row r="10" spans="1:51" ht="20" customHeight="1" x14ac:dyDescent="0.2">
      <c r="A10" s="21">
        <v>114</v>
      </c>
      <c r="B10" s="22" t="s">
        <v>264</v>
      </c>
      <c r="C10" s="144">
        <f>'1.3'!C10/'1.3.a'!$C$178</f>
        <v>6.796446734931251E-2</v>
      </c>
      <c r="D10" s="144">
        <f>'1.3'!D10/'1.3.a'!$D$178</f>
        <v>6.5439790936957926E-2</v>
      </c>
      <c r="E10" s="144">
        <f>'1.3'!E10/'1.3.a'!$E$178</f>
        <v>6.4297368859957293E-2</v>
      </c>
      <c r="F10" s="144">
        <f>'1.3'!F10/'1.3.a'!$F$178</f>
        <v>7.0659403154653355E-2</v>
      </c>
      <c r="G10" s="144">
        <f>'1.3'!G10/'1.3.a'!$G$178</f>
        <v>7.084708378565345E-2</v>
      </c>
      <c r="H10" s="144">
        <f>'1.3'!H10/'1.3.a'!$H$178</f>
        <v>6.582795649876301E-2</v>
      </c>
      <c r="I10" s="144">
        <f>'1.3'!I10/'1.3.a'!$I$178</f>
        <v>6.7233980992894127E-2</v>
      </c>
      <c r="J10" s="144">
        <f>'1.3'!J10/'1.3.a'!$J$178</f>
        <v>6.4770387121241627E-2</v>
      </c>
      <c r="K10" s="144">
        <f>'1.3'!K10/'1.3.a'!$K$178</f>
        <v>6.7424233596328251E-2</v>
      </c>
      <c r="L10" s="144">
        <f>'1.3'!L10/'1.3.a'!$L$178</f>
        <v>6.5039538669142347E-2</v>
      </c>
      <c r="M10" s="144">
        <f>'1.3'!M10/'1.3.a'!$M$178</f>
        <v>6.9442320223473852E-2</v>
      </c>
      <c r="N10" s="144">
        <f>'1.3'!N10/'1.3.a'!$N$178</f>
        <v>6.1777285966216275E-2</v>
      </c>
      <c r="O10" s="144">
        <f>'1.3'!O10/'1.3.a'!$O$178</f>
        <v>6.2609806693317643E-2</v>
      </c>
      <c r="P10" s="144">
        <f>'1.3'!P10/'1.3.a'!$P$178</f>
        <v>6.1535181800607602E-2</v>
      </c>
      <c r="Q10" s="144">
        <f>'1.3'!Q10/'1.3.a'!$Q$178</f>
        <v>5.9163417665094614E-2</v>
      </c>
      <c r="R10" s="144">
        <f>'1.3'!R10/'1.3.a'!$R$178</f>
        <v>6.795820432130642E-2</v>
      </c>
      <c r="S10" s="144">
        <f>'1.3'!S10/'1.3.a'!$S$178</f>
        <v>6.1769541616106205E-2</v>
      </c>
      <c r="T10" s="144">
        <f>'1.3'!T10/'1.3.a'!$T$178</f>
        <v>5.7076215140589859E-2</v>
      </c>
      <c r="U10" s="144">
        <f>'1.3'!U10/'1.3.a'!$U$178</f>
        <v>5.5878406539497917E-2</v>
      </c>
      <c r="V10" s="144">
        <f>'1.3'!V10/'1.3.a'!$V$178</f>
        <v>6.003108953563252E-2</v>
      </c>
      <c r="W10" s="144">
        <f>'1.3'!W10/'1.3.a'!$W$178</f>
        <v>6.1917476763442822E-2</v>
      </c>
      <c r="X10" s="144">
        <f>'1.3'!X10/'1.3.a'!$X$178</f>
        <v>5.8100067809040007E-2</v>
      </c>
      <c r="Y10" s="144">
        <f>'1.3'!Y10/'1.3.a'!$Y$178</f>
        <v>5.9199482371414203E-2</v>
      </c>
      <c r="Z10" s="144">
        <f>'1.3'!Z10/'1.3.a'!$Z$178</f>
        <v>5.7655223032923197E-2</v>
      </c>
      <c r="AA10" s="144">
        <f>'1.3'!AA10/'1.3.a'!$AA$178</f>
        <v>6.115561416416565E-2</v>
      </c>
      <c r="AB10" s="144">
        <f>'1.3'!AB10/'1.3.a'!$AB$178</f>
        <v>5.5414975030070313E-2</v>
      </c>
      <c r="AC10" s="144">
        <f>'1.3'!AC10/'1.3.a'!$AC$178</f>
        <v>5.3816819575048892E-2</v>
      </c>
      <c r="AD10" s="144">
        <f>'1.3'!AD10/'1.3.a'!$AD$178</f>
        <v>5.4224760118282235E-2</v>
      </c>
      <c r="AE10" s="144">
        <f>'1.3'!AE10/'1.3.a'!$AE$178</f>
        <v>5.6066004037902906E-2</v>
      </c>
      <c r="AF10" s="144">
        <f>'1.3'!AF10/'1.3.a'!$AF$178</f>
        <v>5.3346761445735795E-2</v>
      </c>
      <c r="AG10" s="144">
        <f>'1.3'!AG10/'1.3.a'!$AG$178</f>
        <v>5.6056117154007649E-2</v>
      </c>
      <c r="AH10" s="144">
        <f>'1.3'!AH10/'1.3.a'!$AH$178</f>
        <v>6.5439304141082524E-2</v>
      </c>
      <c r="AI10" s="144">
        <f>'1.3'!AI10/'1.3.a'!$AI$178</f>
        <v>6.0000724552274745E-2</v>
      </c>
      <c r="AJ10" s="144">
        <f>'1.3'!AJ10/'1.3.a'!$AJ$178</f>
        <v>5.9263382672591548E-2</v>
      </c>
      <c r="AK10" s="144">
        <f>'1.3'!AK10/'1.3.a'!$AK$178</f>
        <v>6.0533975523577151E-2</v>
      </c>
      <c r="AL10" s="144">
        <f>'1.3'!AL10/'1.3.a'!$AL$178</f>
        <v>5.9546249966286456E-2</v>
      </c>
      <c r="AM10" s="144">
        <f>'1.3'!AM10/'1.3.a'!$AM$178</f>
        <v>5.8071007814135406E-2</v>
      </c>
      <c r="AN10" s="144">
        <f>'1.3'!AN10/'1.3.a'!$AN$178</f>
        <v>5.5129702896371528E-2</v>
      </c>
      <c r="AO10" s="144">
        <f>'1.3'!AO10/'1.3.a'!$AO$178</f>
        <v>5.5002443381544072E-2</v>
      </c>
      <c r="AP10" s="144">
        <f>'1.3'!AP10/'1.3.a'!$AP$178</f>
        <v>5.429431165450093E-2</v>
      </c>
      <c r="AQ10" s="144">
        <f>'1.3'!AQ10/'1.3.a'!$AQ$178</f>
        <v>5.3672224484761E-2</v>
      </c>
      <c r="AR10" s="144">
        <f>'1.3'!AR10/'1.3.a'!$AR$178</f>
        <v>2.6860641616397129E-2</v>
      </c>
      <c r="AS10" s="144">
        <f>'1.3'!AS10/'1.3.a'!$AS$178</f>
        <v>5.6090689382997515E-2</v>
      </c>
      <c r="AT10" s="144">
        <f>'1.3'!AT10/'1.3.a'!$AT$178</f>
        <v>5.9321010293954736E-2</v>
      </c>
      <c r="AU10" s="144">
        <f>'1.3'!AU10/'1.3.a'!AU$178</f>
        <v>5.5668278450397027E-2</v>
      </c>
      <c r="AV10" s="144">
        <f>'1.3'!AV10/'1.3.a'!AV$178</f>
        <v>5.073589246292283E-2</v>
      </c>
      <c r="AW10" s="144">
        <f>'1.3'!AW10/'1.3.a'!AW$178</f>
        <v>5.7477629384597675E-2</v>
      </c>
      <c r="AX10" s="144">
        <f>'1.3'!AX10/'1.3.a'!AX$178</f>
        <v>5.9578739713550724E-2</v>
      </c>
      <c r="AY10" s="144">
        <f>'1.3'!AY10/'1.3.a'!AY$178</f>
        <v>5.5148772681087942E-2</v>
      </c>
    </row>
    <row r="11" spans="1:51" ht="20" customHeight="1" x14ac:dyDescent="0.2">
      <c r="A11" s="21">
        <v>115</v>
      </c>
      <c r="B11" s="22" t="s">
        <v>273</v>
      </c>
      <c r="C11" s="144">
        <f>'1.3'!C11/'1.3.a'!$C$178</f>
        <v>5.1352696540376379E-3</v>
      </c>
      <c r="D11" s="144">
        <f>'1.3'!D11/'1.3.a'!$D$178</f>
        <v>5.1888742952618501E-3</v>
      </c>
      <c r="E11" s="144">
        <f>'1.3'!E11/'1.3.a'!$E$178</f>
        <v>5.7415697165246228E-3</v>
      </c>
      <c r="F11" s="144">
        <f>'1.3'!F11/'1.3.a'!$F$178</f>
        <v>5.5820965156851438E-3</v>
      </c>
      <c r="G11" s="144">
        <f>'1.3'!G11/'1.3.a'!$G$178</f>
        <v>5.7831532486466225E-3</v>
      </c>
      <c r="H11" s="144">
        <f>'1.3'!H11/'1.3.a'!$H$178</f>
        <v>5.6221166193834065E-3</v>
      </c>
      <c r="I11" s="144">
        <f>'1.3'!I11/'1.3.a'!$I$178</f>
        <v>6.3016202487382383E-3</v>
      </c>
      <c r="J11" s="144">
        <f>'1.3'!J11/'1.3.a'!$J$178</f>
        <v>6.5946862029937874E-3</v>
      </c>
      <c r="K11" s="144">
        <f>'1.3'!K11/'1.3.a'!$K$178</f>
        <v>6.133547222979212E-3</v>
      </c>
      <c r="L11" s="144">
        <f>'1.3'!L11/'1.3.a'!$L$178</f>
        <v>6.3162883610001991E-3</v>
      </c>
      <c r="M11" s="144">
        <f>'1.3'!M11/'1.3.a'!$M$178</f>
        <v>6.7289662859248934E-3</v>
      </c>
      <c r="N11" s="144">
        <f>'1.3'!N11/'1.3.a'!$N$178</f>
        <v>6.6435204627770085E-3</v>
      </c>
      <c r="O11" s="144">
        <f>'1.3'!O11/'1.3.a'!$O$178</f>
        <v>6.5894192470133863E-3</v>
      </c>
      <c r="P11" s="144">
        <f>'1.3'!P11/'1.3.a'!$P$178</f>
        <v>6.5806447454798307E-3</v>
      </c>
      <c r="Q11" s="144">
        <f>'1.3'!Q11/'1.3.a'!$Q$178</f>
        <v>7.4454250447472262E-3</v>
      </c>
      <c r="R11" s="144">
        <f>'1.3'!R11/'1.3.a'!$R$178</f>
        <v>7.0837174882935417E-3</v>
      </c>
      <c r="S11" s="144">
        <f>'1.3'!S11/'1.3.a'!$S$178</f>
        <v>7.0150899619204543E-3</v>
      </c>
      <c r="T11" s="144">
        <f>'1.3'!T11/'1.3.a'!$T$178</f>
        <v>6.0579321170623045E-3</v>
      </c>
      <c r="U11" s="144">
        <f>'1.3'!U11/'1.3.a'!$U$178</f>
        <v>6.1664160897352332E-3</v>
      </c>
      <c r="V11" s="144">
        <f>'1.3'!V11/'1.3.a'!$V$178</f>
        <v>6.2431052331399003E-3</v>
      </c>
      <c r="W11" s="144">
        <f>'1.3'!W11/'1.3.a'!$W$178</f>
        <v>6.98468076068886E-3</v>
      </c>
      <c r="X11" s="144">
        <f>'1.3'!X11/'1.3.a'!$X$178</f>
        <v>6.3107639038677754E-3</v>
      </c>
      <c r="Y11" s="144">
        <f>'1.3'!Y11/'1.3.a'!$Y$178</f>
        <v>6.8898636038398735E-3</v>
      </c>
      <c r="Z11" s="144">
        <f>'1.3'!Z11/'1.3.a'!$Z$178</f>
        <v>5.8439551522249614E-3</v>
      </c>
      <c r="AA11" s="144">
        <f>'1.3'!AA11/'1.3.a'!$AA$178</f>
        <v>5.6703101147992157E-3</v>
      </c>
      <c r="AB11" s="144">
        <f>'1.3'!AB11/'1.3.a'!$AB$178</f>
        <v>4.7440379356998427E-3</v>
      </c>
      <c r="AC11" s="144">
        <f>'1.3'!AC11/'1.3.a'!$AC$178</f>
        <v>4.9173588283058086E-3</v>
      </c>
      <c r="AD11" s="144">
        <f>'1.3'!AD11/'1.3.a'!$AD$178</f>
        <v>4.7705863750138059E-3</v>
      </c>
      <c r="AE11" s="144">
        <f>'1.3'!AE11/'1.3.a'!$AE$178</f>
        <v>4.6120864932597287E-3</v>
      </c>
      <c r="AF11" s="144">
        <f>'1.3'!AF11/'1.3.a'!$AF$178</f>
        <v>4.6634666081457289E-3</v>
      </c>
      <c r="AG11" s="144">
        <f>'1.3'!AG11/'1.3.a'!$AG$178</f>
        <v>5.2444128516520557E-3</v>
      </c>
      <c r="AH11" s="144">
        <f>'1.3'!AH11/'1.3.a'!$AH$178</f>
        <v>5.1069274134392228E-3</v>
      </c>
      <c r="AI11" s="144">
        <f>'1.3'!AI11/'1.3.a'!$AI$178</f>
        <v>5.5075371379318559E-3</v>
      </c>
      <c r="AJ11" s="144">
        <f>'1.3'!AJ11/'1.3.a'!$AJ$178</f>
        <v>5.7525189277493286E-3</v>
      </c>
      <c r="AK11" s="144">
        <f>'1.3'!AK11/'1.3.a'!$AK$178</f>
        <v>6.3859042167590642E-3</v>
      </c>
      <c r="AL11" s="144">
        <f>'1.3'!AL11/'1.3.a'!$AL$178</f>
        <v>5.5902257837779834E-3</v>
      </c>
      <c r="AM11" s="144">
        <f>'1.3'!AM11/'1.3.a'!$AM$178</f>
        <v>5.7765696283776672E-3</v>
      </c>
      <c r="AN11" s="144">
        <f>'1.3'!AN11/'1.3.a'!$AN$178</f>
        <v>5.6294796082600055E-3</v>
      </c>
      <c r="AO11" s="144">
        <f>'1.3'!AO11/'1.3.a'!$AO$178</f>
        <v>6.0224560165731524E-3</v>
      </c>
      <c r="AP11" s="144">
        <f>'1.3'!AP11/'1.3.a'!$AP$178</f>
        <v>5.8054874542366203E-3</v>
      </c>
      <c r="AQ11" s="144">
        <f>'1.3'!AQ11/'1.3.a'!$AQ$178</f>
        <v>6.096300807434704E-3</v>
      </c>
      <c r="AR11" s="144">
        <f>'1.3'!AR11/'1.3.a'!$AR$178</f>
        <v>5.4161294149199287E-3</v>
      </c>
      <c r="AS11" s="144">
        <f>'1.3'!AS11/'1.3.a'!$AS$178</f>
        <v>5.8293769364414095E-3</v>
      </c>
      <c r="AT11" s="144">
        <f>'1.3'!AT11/'1.3.a'!$AT$178</f>
        <v>7.0273344333248479E-3</v>
      </c>
      <c r="AU11" s="144">
        <f>'1.3'!AU11/'1.3.a'!AU$178</f>
        <v>7.6853837086867816E-3</v>
      </c>
      <c r="AV11" s="144">
        <f>'1.3'!AV11/'1.3.a'!AV$178</f>
        <v>6.890509887844687E-3</v>
      </c>
      <c r="AW11" s="144">
        <f>'1.3'!AW11/'1.3.a'!AW$178</f>
        <v>6.8288332649914119E-3</v>
      </c>
      <c r="AX11" s="144">
        <f>'1.3'!AX11/'1.3.a'!AX$178</f>
        <v>7.211389915672572E-3</v>
      </c>
      <c r="AY11" s="144">
        <f>'1.3'!AY11/'1.3.a'!AY$178</f>
        <v>6.7039054018784234E-3</v>
      </c>
    </row>
    <row r="12" spans="1:51" ht="20" customHeight="1" x14ac:dyDescent="0.2">
      <c r="A12" s="21">
        <v>116</v>
      </c>
      <c r="B12" s="22" t="s">
        <v>278</v>
      </c>
      <c r="C12" s="144">
        <f>'1.3'!C12/'1.3.a'!$C$178</f>
        <v>-5.9469052941289295E-5</v>
      </c>
      <c r="D12" s="144">
        <f>'1.3'!D12/'1.3.a'!$D$178</f>
        <v>1.0572344554067436E-4</v>
      </c>
      <c r="E12" s="144">
        <f>'1.3'!E12/'1.3.a'!$E$178</f>
        <v>4.0635855520650143E-4</v>
      </c>
      <c r="F12" s="144">
        <f>'1.3'!F12/'1.3.a'!$F$178</f>
        <v>-2.5368552473590134E-4</v>
      </c>
      <c r="G12" s="144">
        <f>'1.3'!G12/'1.3.a'!$G$178</f>
        <v>2.5676583582792852E-4</v>
      </c>
      <c r="H12" s="144">
        <f>'1.3'!H12/'1.3.a'!$H$178</f>
        <v>1.1826749817109025E-4</v>
      </c>
      <c r="I12" s="144">
        <f>'1.3'!I12/'1.3.a'!$I$178</f>
        <v>2.3341627164143142E-4</v>
      </c>
      <c r="J12" s="144">
        <f>'1.3'!J12/'1.3.a'!$J$178</f>
        <v>-2.7946130276084504E-4</v>
      </c>
      <c r="K12" s="144">
        <f>'1.3'!K12/'1.3.a'!$K$178</f>
        <v>-6.5436124471324241E-4</v>
      </c>
      <c r="L12" s="144">
        <f>'1.3'!L12/'1.3.a'!$L$178</f>
        <v>-1.5938880219655761E-4</v>
      </c>
      <c r="M12" s="144">
        <f>'1.3'!M12/'1.3.a'!$M$178</f>
        <v>-1.017542616313232E-4</v>
      </c>
      <c r="N12" s="144">
        <f>'1.3'!N12/'1.3.a'!$N$178</f>
        <v>4.5021458277568697E-4</v>
      </c>
      <c r="O12" s="144">
        <f>'1.3'!O12/'1.3.a'!$O$178</f>
        <v>-4.3977837312159437E-4</v>
      </c>
      <c r="P12" s="144">
        <f>'1.3'!P12/'1.3.a'!$P$178</f>
        <v>1.3120316473370973E-4</v>
      </c>
      <c r="Q12" s="144">
        <f>'1.3'!Q12/'1.3.a'!$Q$178</f>
        <v>1.6402437495013068E-4</v>
      </c>
      <c r="R12" s="144">
        <f>'1.3'!R12/'1.3.a'!$R$178</f>
        <v>5.1624058650555111E-4</v>
      </c>
      <c r="S12" s="144">
        <f>'1.3'!S12/'1.3.a'!$S$178</f>
        <v>1.1239397762855999E-4</v>
      </c>
      <c r="T12" s="144">
        <f>'1.3'!T12/'1.3.a'!$T$178</f>
        <v>-9.4033917103916612E-5</v>
      </c>
      <c r="U12" s="144">
        <f>'1.3'!U12/'1.3.a'!$U$178</f>
        <v>1.1958821820516008E-4</v>
      </c>
      <c r="V12" s="144">
        <f>'1.3'!V12/'1.3.a'!$V$178</f>
        <v>-1.5767560070715719E-4</v>
      </c>
      <c r="W12" s="144">
        <f>'1.3'!W12/'1.3.a'!$W$178</f>
        <v>-3.7056744280637141E-4</v>
      </c>
      <c r="X12" s="144">
        <f>'1.3'!X12/'1.3.a'!$X$178</f>
        <v>1.2190113012051012E-4</v>
      </c>
      <c r="Y12" s="144">
        <f>'1.3'!Y12/'1.3.a'!$Y$178</f>
        <v>-4.8372638008818841E-7</v>
      </c>
      <c r="Z12" s="144">
        <f>'1.3'!Z12/'1.3.a'!$Z$178</f>
        <v>-8.3996562921878206E-5</v>
      </c>
      <c r="AA12" s="144">
        <f>'1.3'!AA12/'1.3.a'!$AA$178</f>
        <v>2.6607569383660464E-9</v>
      </c>
      <c r="AB12" s="144">
        <f>'1.3'!AB12/'1.3.a'!$AB$178</f>
        <v>5.8024250218464967E-7</v>
      </c>
      <c r="AC12" s="144">
        <f>'1.3'!AC12/'1.3.a'!$AC$178</f>
        <v>1.7663055742752108E-9</v>
      </c>
      <c r="AD12" s="144">
        <f>'1.3'!AD12/'1.3.a'!$AD$178</f>
        <v>1.2061143585412072E-8</v>
      </c>
      <c r="AE12" s="144">
        <f>'1.3'!AE12/'1.3.a'!$AE$178</f>
        <v>-2.9315142882483652E-8</v>
      </c>
      <c r="AF12" s="144">
        <f>'1.3'!AF12/'1.3.a'!$AF$178</f>
        <v>9.5339159814782044E-9</v>
      </c>
      <c r="AG12" s="144">
        <f>'1.3'!AG12/'1.3.a'!$AG$178</f>
        <v>3.9952476701826568E-9</v>
      </c>
      <c r="AH12" s="144">
        <f>'1.3'!AH12/'1.3.a'!$AH$178</f>
        <v>1.4203691872438023E-8</v>
      </c>
      <c r="AI12" s="144">
        <f>'1.3'!AI12/'1.3.a'!$AI$178</f>
        <v>5.0306573055449915E-8</v>
      </c>
      <c r="AJ12" s="144">
        <f>'1.3'!AJ12/'1.3.a'!$AJ$178</f>
        <v>-5.5590573617639892E-8</v>
      </c>
      <c r="AK12" s="144">
        <f>'1.3'!AK12/'1.3.a'!$AK$178</f>
        <v>2.0083526786825271E-7</v>
      </c>
      <c r="AL12" s="144">
        <f>'1.3'!AL12/'1.3.a'!$AL$178</f>
        <v>1.8219842650822973E-8</v>
      </c>
      <c r="AM12" s="144">
        <f>'1.3'!AM12/'1.3.a'!$AM$178</f>
        <v>-1.498079079731691E-8</v>
      </c>
      <c r="AN12" s="144">
        <f>'1.3'!AN12/'1.3.a'!$AN$178</f>
        <v>3.9344026894667651E-8</v>
      </c>
      <c r="AO12" s="144">
        <f>'1.3'!AO12/'1.3.a'!$AO$178</f>
        <v>1.2128545084843821E-8</v>
      </c>
      <c r="AP12" s="144">
        <f>'1.3'!AP12/'1.3.a'!$AP$178</f>
        <v>-9.3483307314746458E-9</v>
      </c>
      <c r="AQ12" s="144">
        <f>'1.3'!AQ12/'1.3.a'!$AQ$178</f>
        <v>7.0597016300192737E-9</v>
      </c>
      <c r="AR12" s="144">
        <f>'1.3'!AR12/'1.3.a'!$AR$178</f>
        <v>2.5192087076068478E-8</v>
      </c>
      <c r="AS12" s="144">
        <f>'1.3'!AS12/'1.3.a'!$AS$178</f>
        <v>-4.2816605127944406E-6</v>
      </c>
      <c r="AT12" s="144">
        <f>'1.3'!AT12/'1.3.a'!$AT$178</f>
        <v>2.1410709349476274E-8</v>
      </c>
      <c r="AU12" s="144">
        <f>'1.3'!AU12/'1.3.a'!AU$178</f>
        <v>9.1726828512721702E-9</v>
      </c>
      <c r="AV12" s="144">
        <f>'1.3'!AV12/'1.3.a'!AV$178</f>
        <v>2.812077718287791E-8</v>
      </c>
      <c r="AW12" s="144">
        <f>'1.3'!AW12/'1.3.a'!AW$178</f>
        <v>-3.7990912722865129E-9</v>
      </c>
      <c r="AX12" s="144">
        <f>'1.3'!AX12/'1.3.a'!AX$178</f>
        <v>8.9382424160014386E-8</v>
      </c>
      <c r="AY12" s="144">
        <f>'1.3'!AY12/'1.3.a'!AY$178</f>
        <v>1.7475659393791193E-8</v>
      </c>
    </row>
    <row r="13" spans="1:51" ht="20" customHeight="1" x14ac:dyDescent="0.2">
      <c r="A13" s="115">
        <v>12</v>
      </c>
      <c r="B13" s="115" t="s">
        <v>246</v>
      </c>
      <c r="C13" s="143">
        <f>'1.3'!C13/'1.3.a'!$C$178</f>
        <v>7.2174283247768395E-2</v>
      </c>
      <c r="D13" s="143">
        <f>'1.3'!D13/'1.3.a'!$D$178</f>
        <v>7.3089915613301845E-2</v>
      </c>
      <c r="E13" s="143">
        <f>'1.3'!E13/'1.3.a'!$E$178</f>
        <v>7.1085120111768541E-2</v>
      </c>
      <c r="F13" s="143">
        <f>'1.3'!F13/'1.3.a'!$F$178</f>
        <v>8.2769199590306347E-2</v>
      </c>
      <c r="G13" s="143">
        <f>'1.3'!G13/'1.3.a'!$G$178</f>
        <v>7.1859281441547698E-2</v>
      </c>
      <c r="H13" s="143">
        <f>'1.3'!H13/'1.3.a'!$H$178</f>
        <v>7.3678621045646611E-2</v>
      </c>
      <c r="I13" s="143">
        <f>'1.3'!I13/'1.3.a'!$I$178</f>
        <v>7.1985914159679643E-2</v>
      </c>
      <c r="J13" s="143">
        <f>'1.3'!J13/'1.3.a'!$J$178</f>
        <v>8.4437623470183784E-2</v>
      </c>
      <c r="K13" s="143">
        <f>'1.3'!K13/'1.3.a'!$K$178</f>
        <v>7.3834574264881575E-2</v>
      </c>
      <c r="L13" s="143">
        <f>'1.3'!L13/'1.3.a'!$L$178</f>
        <v>7.4869555982671462E-2</v>
      </c>
      <c r="M13" s="143">
        <f>'1.3'!M13/'1.3.a'!$M$178</f>
        <v>7.08539176925784E-2</v>
      </c>
      <c r="N13" s="143">
        <f>'1.3'!N13/'1.3.a'!$N$178</f>
        <v>8.1739212823738888E-2</v>
      </c>
      <c r="O13" s="143">
        <f>'1.3'!O13/'1.3.a'!$O$178</f>
        <v>7.2198673347990794E-2</v>
      </c>
      <c r="P13" s="143">
        <f>'1.3'!P13/'1.3.a'!$P$178</f>
        <v>7.2792011595636988E-2</v>
      </c>
      <c r="Q13" s="143">
        <f>'1.3'!Q13/'1.3.a'!$Q$178</f>
        <v>6.9614795373062782E-2</v>
      </c>
      <c r="R13" s="143">
        <f>'1.3'!R13/'1.3.a'!$R$178</f>
        <v>8.1043509225756274E-2</v>
      </c>
      <c r="S13" s="143">
        <f>'1.3'!S13/'1.3.a'!$S$178</f>
        <v>7.0719551531666869E-2</v>
      </c>
      <c r="T13" s="143">
        <f>'1.3'!T13/'1.3.a'!$T$178</f>
        <v>7.2320185412273308E-2</v>
      </c>
      <c r="U13" s="143">
        <f>'1.3'!U13/'1.3.a'!$U$178</f>
        <v>7.010248583794057E-2</v>
      </c>
      <c r="V13" s="143">
        <f>'1.3'!V13/'1.3.a'!$V$178</f>
        <v>8.1073494975461471E-2</v>
      </c>
      <c r="W13" s="143">
        <f>'1.3'!W13/'1.3.a'!$W$178</f>
        <v>6.989934737109435E-2</v>
      </c>
      <c r="X13" s="143">
        <f>'1.3'!X13/'1.3.a'!$X$178</f>
        <v>7.2621051987309643E-2</v>
      </c>
      <c r="Y13" s="143">
        <f>'1.3'!Y13/'1.3.a'!$Y$178</f>
        <v>6.8590542211358116E-2</v>
      </c>
      <c r="Z13" s="143">
        <f>'1.3'!Z13/'1.3.a'!$Z$178</f>
        <v>7.9585104420452843E-2</v>
      </c>
      <c r="AA13" s="143">
        <f>'1.3'!AA13/'1.3.a'!$AA$178</f>
        <v>7.0835403809771783E-2</v>
      </c>
      <c r="AB13" s="143">
        <f>'1.3'!AB13/'1.3.a'!$AB$178</f>
        <v>7.1360594504051647E-2</v>
      </c>
      <c r="AC13" s="143">
        <f>'1.3'!AC13/'1.3.a'!$AC$178</f>
        <v>6.7995897616693779E-2</v>
      </c>
      <c r="AD13" s="143">
        <f>'1.3'!AD13/'1.3.a'!$AD$178</f>
        <v>8.1472958883503213E-2</v>
      </c>
      <c r="AE13" s="143">
        <f>'1.3'!AE13/'1.3.a'!$AE$178</f>
        <v>6.9813083414284383E-2</v>
      </c>
      <c r="AF13" s="143">
        <f>'1.3'!AF13/'1.3.a'!$AF$178</f>
        <v>7.4294494593249327E-2</v>
      </c>
      <c r="AG13" s="143">
        <f>'1.3'!AG13/'1.3.a'!$AG$178</f>
        <v>7.1235460795375086E-2</v>
      </c>
      <c r="AH13" s="143">
        <f>'1.3'!AH13/'1.3.a'!$AH$178</f>
        <v>8.3152232773121559E-2</v>
      </c>
      <c r="AI13" s="143">
        <f>'1.3'!AI13/'1.3.a'!$AI$178</f>
        <v>7.1585907456463552E-2</v>
      </c>
      <c r="AJ13" s="143">
        <f>'1.3'!AJ13/'1.3.a'!$AJ$178</f>
        <v>7.2493992912756516E-2</v>
      </c>
      <c r="AK13" s="143">
        <f>'1.3'!AK13/'1.3.a'!$AK$178</f>
        <v>7.017039906590998E-2</v>
      </c>
      <c r="AL13" s="143">
        <f>'1.3'!AL13/'1.3.a'!$AL$178</f>
        <v>8.2924839715316251E-2</v>
      </c>
      <c r="AM13" s="143">
        <f>'1.3'!AM13/'1.3.a'!$AM$178</f>
        <v>7.1643936114125187E-2</v>
      </c>
      <c r="AN13" s="143">
        <f>'1.3'!AN13/'1.3.a'!$AN$178</f>
        <v>7.296030282219032E-2</v>
      </c>
      <c r="AO13" s="143">
        <f>'1.3'!AO13/'1.3.a'!$AO$178</f>
        <v>7.0123265649464098E-2</v>
      </c>
      <c r="AP13" s="143">
        <f>'1.3'!AP13/'1.3.a'!$AP$178</f>
        <v>8.3591857302634881E-2</v>
      </c>
      <c r="AQ13" s="143">
        <f>'1.3'!AQ13/'1.3.a'!$AQ$178</f>
        <v>7.1711307948767344E-2</v>
      </c>
      <c r="AR13" s="143">
        <f>'1.3'!AR13/'1.3.a'!$AR$178</f>
        <v>5.9503094459713732E-2</v>
      </c>
      <c r="AS13" s="143">
        <f>'1.3'!AS13/'1.3.a'!$AS$178</f>
        <v>7.2714214018735943E-2</v>
      </c>
      <c r="AT13" s="143">
        <f>'1.3'!AT13/'1.3.a'!$AT$178</f>
        <v>8.7358264762189719E-2</v>
      </c>
      <c r="AU13" s="143">
        <f>'1.3'!AU13/'1.3.a'!AU$178</f>
        <v>6.7614537724289658E-2</v>
      </c>
      <c r="AV13" s="143">
        <f>'1.3'!AV13/'1.3.a'!AV$178</f>
        <v>6.8003404598401165E-2</v>
      </c>
      <c r="AW13" s="143">
        <f>'1.3'!AW13/'1.3.a'!AW$178</f>
        <v>6.8363784281532766E-2</v>
      </c>
      <c r="AX13" s="143">
        <f>'1.3'!AX13/'1.3.a'!AX$178</f>
        <v>8.0965496893497163E-2</v>
      </c>
      <c r="AY13" s="143">
        <f>'1.3'!AY13/'1.3.a'!AY$178</f>
        <v>7.1266910654960797E-2</v>
      </c>
    </row>
    <row r="14" spans="1:51" ht="20" customHeight="1" x14ac:dyDescent="0.2">
      <c r="A14" s="115">
        <v>13</v>
      </c>
      <c r="B14" s="115" t="s">
        <v>243</v>
      </c>
      <c r="C14" s="143">
        <f>'1.3'!C14/'1.3.a'!$C$178</f>
        <v>6.0635922244772945E-5</v>
      </c>
      <c r="D14" s="143">
        <f>'1.3'!D14/'1.3.a'!$D$178</f>
        <v>6.9493133014526375E-5</v>
      </c>
      <c r="E14" s="143">
        <f>'1.3'!E14/'1.3.a'!$E$178</f>
        <v>5.6189340087280237E-5</v>
      </c>
      <c r="F14" s="143">
        <f>'1.3'!F14/'1.3.a'!$F$178</f>
        <v>1.1084869635037877E-4</v>
      </c>
      <c r="G14" s="143">
        <f>'1.3'!G14/'1.3.a'!$G$178</f>
        <v>6.7874880077439833E-5</v>
      </c>
      <c r="H14" s="143">
        <f>'1.3'!H14/'1.3.a'!$H$178</f>
        <v>6.2820020907084019E-5</v>
      </c>
      <c r="I14" s="143">
        <f>'1.3'!I14/'1.3.a'!$I$178</f>
        <v>9.4655827413348863E-5</v>
      </c>
      <c r="J14" s="143">
        <f>'1.3'!J14/'1.3.a'!$J$178</f>
        <v>1.98985148931258E-4</v>
      </c>
      <c r="K14" s="143">
        <f>'1.3'!K14/'1.3.a'!$K$178</f>
        <v>1.1328408608262438E-4</v>
      </c>
      <c r="L14" s="143">
        <f>'1.3'!L14/'1.3.a'!$L$178</f>
        <v>1.4209966281640809E-4</v>
      </c>
      <c r="M14" s="143">
        <f>'1.3'!M14/'1.3.a'!$M$178</f>
        <v>1.219503949371327E-4</v>
      </c>
      <c r="N14" s="143">
        <f>'1.3'!N14/'1.3.a'!$N$178</f>
        <v>1.5785024701308627E-4</v>
      </c>
      <c r="O14" s="143">
        <f>'1.3'!O14/'1.3.a'!$O$178</f>
        <v>6.7746354687427579E-5</v>
      </c>
      <c r="P14" s="143">
        <f>'1.3'!P14/'1.3.a'!$P$178</f>
        <v>7.9328674334013918E-5</v>
      </c>
      <c r="Q14" s="143">
        <f>'1.3'!Q14/'1.3.a'!$Q$178</f>
        <v>9.5244435945053926E-5</v>
      </c>
      <c r="R14" s="143">
        <f>'1.3'!R14/'1.3.a'!$R$178</f>
        <v>7.0430541339250703E-5</v>
      </c>
      <c r="S14" s="143">
        <f>'1.3'!S14/'1.3.a'!$S$178</f>
        <v>9.3860228257305377E-5</v>
      </c>
      <c r="T14" s="143">
        <f>'1.3'!T14/'1.3.a'!$T$178</f>
        <v>8.567497081386786E-5</v>
      </c>
      <c r="U14" s="143">
        <f>'1.3'!U14/'1.3.a'!$U$178</f>
        <v>9.1760828805270063E-5</v>
      </c>
      <c r="V14" s="143">
        <f>'1.3'!V14/'1.3.a'!$V$178</f>
        <v>8.3919720924076655E-5</v>
      </c>
      <c r="W14" s="143">
        <f>'1.3'!W14/'1.3.a'!$W$178</f>
        <v>9.2632537320162881E-5</v>
      </c>
      <c r="X14" s="143">
        <f>'1.3'!X14/'1.3.a'!$X$178</f>
        <v>7.127795364069262E-5</v>
      </c>
      <c r="Y14" s="143">
        <f>'1.3'!Y14/'1.3.a'!$Y$178</f>
        <v>1.0345739904755084E-4</v>
      </c>
      <c r="Z14" s="143">
        <f>'1.3'!Z14/'1.3.a'!$Z$178</f>
        <v>1.0457184695465954E-4</v>
      </c>
      <c r="AA14" s="143">
        <f>'1.3'!AA14/'1.3.a'!$AA$178</f>
        <v>7.3481260442466608E-5</v>
      </c>
      <c r="AB14" s="143">
        <f>'1.3'!AB14/'1.3.a'!$AB$178</f>
        <v>8.6351223930106365E-5</v>
      </c>
      <c r="AC14" s="143">
        <f>'1.3'!AC14/'1.3.a'!$AC$178</f>
        <v>1.1989510099057555E-4</v>
      </c>
      <c r="AD14" s="143">
        <f>'1.3'!AD14/'1.3.a'!$AD$178</f>
        <v>1.2713417862972944E-4</v>
      </c>
      <c r="AE14" s="143">
        <f>'1.3'!AE14/'1.3.a'!$AE$178</f>
        <v>1.5808239362737018E-4</v>
      </c>
      <c r="AF14" s="143">
        <f>'1.3'!AF14/'1.3.a'!$AF$178</f>
        <v>1.9918224779805088E-4</v>
      </c>
      <c r="AG14" s="143">
        <f>'1.3'!AG14/'1.3.a'!$AG$178</f>
        <v>1.8575010694956698E-4</v>
      </c>
      <c r="AH14" s="143">
        <f>'1.3'!AH14/'1.3.a'!$AH$178</f>
        <v>1.9577439757178497E-4</v>
      </c>
      <c r="AI14" s="143">
        <f>'1.3'!AI14/'1.3.a'!$AI$178</f>
        <v>1.521930215255646E-4</v>
      </c>
      <c r="AJ14" s="143">
        <f>'1.3'!AJ14/'1.3.a'!$AJ$178</f>
        <v>1.3004022307100743E-4</v>
      </c>
      <c r="AK14" s="143">
        <f>'1.3'!AK14/'1.3.a'!$AK$178</f>
        <v>1.1674630405341124E-4</v>
      </c>
      <c r="AL14" s="143">
        <f>'1.3'!AL14/'1.3.a'!$AL$178</f>
        <v>1.2563149248144388E-4</v>
      </c>
      <c r="AM14" s="143">
        <f>'1.3'!AM14/'1.3.a'!$AM$178</f>
        <v>1.2548334035501361E-4</v>
      </c>
      <c r="AN14" s="143">
        <f>'1.3'!AN14/'1.3.a'!$AN$178</f>
        <v>1.7111166719707954E-4</v>
      </c>
      <c r="AO14" s="143">
        <f>'1.3'!AO14/'1.3.a'!$AO$178</f>
        <v>1.4468754670238516E-4</v>
      </c>
      <c r="AP14" s="143">
        <f>'1.3'!AP14/'1.3.a'!$AP$178</f>
        <v>1.2971069884119217E-4</v>
      </c>
      <c r="AQ14" s="143">
        <f>'1.3'!AQ14/'1.3.a'!$AQ$178</f>
        <v>7.7242147661334403E-5</v>
      </c>
      <c r="AR14" s="143">
        <f>'1.3'!AR14/'1.3.a'!$AR$178</f>
        <v>7.4382640190008624E-5</v>
      </c>
      <c r="AS14" s="143">
        <f>'1.3'!AS14/'1.3.a'!$AS$178</f>
        <v>6.4337015991594297E-5</v>
      </c>
      <c r="AT14" s="143">
        <f>'1.3'!AT14/'1.3.a'!$AT$178</f>
        <v>1.4305135911252265E-4</v>
      </c>
      <c r="AU14" s="143">
        <f>'1.3'!AU14/'1.3.a'!AU$178</f>
        <v>3.460661589918464E-5</v>
      </c>
      <c r="AV14" s="143">
        <f>'1.3'!AV14/'1.3.a'!AV$178</f>
        <v>8.2451299316127277E-5</v>
      </c>
      <c r="AW14" s="143">
        <f>'1.3'!AW14/'1.3.a'!AW$178</f>
        <v>7.4427979979098816E-5</v>
      </c>
      <c r="AX14" s="143">
        <f>'1.3'!AX14/'1.3.a'!AX$178</f>
        <v>9.0340146570895685E-5</v>
      </c>
      <c r="AY14" s="143">
        <f>'1.3'!AY14/'1.3.a'!AY$178</f>
        <v>2.4029362086941058E-5</v>
      </c>
    </row>
    <row r="15" spans="1:51" ht="20" customHeight="1" x14ac:dyDescent="0.2">
      <c r="A15" s="115">
        <v>14</v>
      </c>
      <c r="B15" s="115" t="s">
        <v>247</v>
      </c>
      <c r="C15" s="143">
        <f>'1.3'!C15/'1.3.a'!$C$178</f>
        <v>4.8838001831129921E-2</v>
      </c>
      <c r="D15" s="143">
        <f>'1.3'!D15/'1.3.a'!$D$178</f>
        <v>5.7153225154817952E-2</v>
      </c>
      <c r="E15" s="143">
        <f>'1.3'!E15/'1.3.a'!$E$178</f>
        <v>5.4657756407531267E-2</v>
      </c>
      <c r="F15" s="143">
        <f>'1.3'!F15/'1.3.a'!$F$178</f>
        <v>5.6980256739849251E-2</v>
      </c>
      <c r="G15" s="143">
        <f>'1.3'!G15/'1.3.a'!$G$178</f>
        <v>5.2303352655844043E-2</v>
      </c>
      <c r="H15" s="143">
        <f>'1.3'!H15/'1.3.a'!$H$178</f>
        <v>4.9409004894897607E-2</v>
      </c>
      <c r="I15" s="143">
        <f>'1.3'!I15/'1.3.a'!$I$178</f>
        <v>4.5957668623485382E-2</v>
      </c>
      <c r="J15" s="143">
        <f>'1.3'!J15/'1.3.a'!$J$178</f>
        <v>4.5875574891700625E-2</v>
      </c>
      <c r="K15" s="143">
        <f>'1.3'!K15/'1.3.a'!$K$178</f>
        <v>4.5766639644541168E-2</v>
      </c>
      <c r="L15" s="143">
        <f>'1.3'!L15/'1.3.a'!$L$178</f>
        <v>5.4066258188144915E-2</v>
      </c>
      <c r="M15" s="143">
        <f>'1.3'!M15/'1.3.a'!$M$178</f>
        <v>7.1533509580743185E-2</v>
      </c>
      <c r="N15" s="143">
        <f>'1.3'!N15/'1.3.a'!$N$178</f>
        <v>5.5113816628023726E-2</v>
      </c>
      <c r="O15" s="143">
        <f>'1.3'!O15/'1.3.a'!$O$178</f>
        <v>4.5518775138444656E-2</v>
      </c>
      <c r="P15" s="143">
        <f>'1.3'!P15/'1.3.a'!$P$178</f>
        <v>4.7568931813545615E-2</v>
      </c>
      <c r="Q15" s="143">
        <f>'1.3'!Q15/'1.3.a'!$Q$178</f>
        <v>4.8989993140361683E-2</v>
      </c>
      <c r="R15" s="143">
        <f>'1.3'!R15/'1.3.a'!$R$178</f>
        <v>6.0283562263893864E-2</v>
      </c>
      <c r="S15" s="143">
        <f>'1.3'!S15/'1.3.a'!$S$178</f>
        <v>5.185869740503965E-2</v>
      </c>
      <c r="T15" s="143">
        <f>'1.3'!T15/'1.3.a'!$T$178</f>
        <v>4.5927504543172605E-2</v>
      </c>
      <c r="U15" s="143">
        <f>'1.3'!U15/'1.3.a'!$U$178</f>
        <v>3.6971431947010733E-2</v>
      </c>
      <c r="V15" s="143">
        <f>'1.3'!V15/'1.3.a'!$V$178</f>
        <v>4.1439250579447202E-2</v>
      </c>
      <c r="W15" s="143">
        <f>'1.3'!W15/'1.3.a'!$W$178</f>
        <v>4.7469126464568842E-2</v>
      </c>
      <c r="X15" s="143">
        <f>'1.3'!X15/'1.3.a'!$X$178</f>
        <v>7.2106085278939136E-2</v>
      </c>
      <c r="Y15" s="143">
        <f>'1.3'!Y15/'1.3.a'!$Y$178</f>
        <v>5.5685601715814964E-2</v>
      </c>
      <c r="Z15" s="143">
        <f>'1.3'!Z15/'1.3.a'!$Z$178</f>
        <v>6.9784191815287361E-2</v>
      </c>
      <c r="AA15" s="143">
        <f>'1.3'!AA15/'1.3.a'!$AA$178</f>
        <v>8.5300762665572002E-2</v>
      </c>
      <c r="AB15" s="143">
        <f>'1.3'!AB15/'1.3.a'!$AB$178</f>
        <v>5.9254945211332059E-2</v>
      </c>
      <c r="AC15" s="143">
        <f>'1.3'!AC15/'1.3.a'!$AC$178</f>
        <v>5.4244163165564921E-2</v>
      </c>
      <c r="AD15" s="143">
        <f>'1.3'!AD15/'1.3.a'!$AD$178</f>
        <v>5.8778468833601917E-2</v>
      </c>
      <c r="AE15" s="143">
        <f>'1.3'!AE15/'1.3.a'!$AE$178</f>
        <v>5.0014309466734456E-2</v>
      </c>
      <c r="AF15" s="143">
        <f>'1.3'!AF15/'1.3.a'!$AF$178</f>
        <v>4.4502218787194563E-2</v>
      </c>
      <c r="AG15" s="143">
        <f>'1.3'!AG15/'1.3.a'!$AG$178</f>
        <v>4.4741649973707491E-2</v>
      </c>
      <c r="AH15" s="143">
        <f>'1.3'!AH15/'1.3.a'!$AH$178</f>
        <v>4.6302179090438225E-2</v>
      </c>
      <c r="AI15" s="143">
        <f>'1.3'!AI15/'1.3.a'!$AI$178</f>
        <v>4.5888969738591211E-2</v>
      </c>
      <c r="AJ15" s="143">
        <f>'1.3'!AJ15/'1.3.a'!$AJ$178</f>
        <v>4.8123499674091956E-2</v>
      </c>
      <c r="AK15" s="143">
        <f>'1.3'!AK15/'1.3.a'!$AK$178</f>
        <v>5.8842569952535201E-2</v>
      </c>
      <c r="AL15" s="143">
        <f>'1.3'!AL15/'1.3.a'!$AL$178</f>
        <v>5.7543748479410142E-2</v>
      </c>
      <c r="AM15" s="143">
        <f>'1.3'!AM15/'1.3.a'!$AM$178</f>
        <v>4.9865271808247215E-2</v>
      </c>
      <c r="AN15" s="143">
        <f>'1.3'!AN15/'1.3.a'!$AN$178</f>
        <v>4.7411642896292988E-2</v>
      </c>
      <c r="AO15" s="143">
        <f>'1.3'!AO15/'1.3.a'!$AO$178</f>
        <v>4.5161220044787093E-2</v>
      </c>
      <c r="AP15" s="143">
        <f>'1.3'!AP15/'1.3.a'!$AP$178</f>
        <v>8.7177480909851571E-2</v>
      </c>
      <c r="AQ15" s="143">
        <f>'1.3'!AQ15/'1.3.a'!$AQ$178</f>
        <v>4.5276849631638839E-2</v>
      </c>
      <c r="AR15" s="143">
        <f>'1.3'!AR15/'1.3.a'!$AR$178</f>
        <v>3.1935859605461761E-2</v>
      </c>
      <c r="AS15" s="143">
        <f>'1.3'!AS15/'1.3.a'!$AS$178</f>
        <v>3.1055125650498498E-2</v>
      </c>
      <c r="AT15" s="143">
        <f>'1.3'!AT15/'1.3.a'!$AT$178</f>
        <v>3.6667979523637657E-2</v>
      </c>
      <c r="AU15" s="143">
        <f>'1.3'!AU15/'1.3.a'!AU$178</f>
        <v>4.2608821474222305E-2</v>
      </c>
      <c r="AV15" s="143">
        <f>'1.3'!AV15/'1.3.a'!AV$178</f>
        <v>4.6784721632812054E-2</v>
      </c>
      <c r="AW15" s="143">
        <f>'1.3'!AW15/'1.3.a'!AW$178</f>
        <v>4.7778947133539786E-2</v>
      </c>
      <c r="AX15" s="143">
        <f>'1.3'!AX15/'1.3.a'!AX$178</f>
        <v>5.9047319568372704E-2</v>
      </c>
      <c r="AY15" s="143">
        <f>'1.3'!AY15/'1.3.a'!AY$178</f>
        <v>6.1756039575035365E-2</v>
      </c>
    </row>
    <row r="16" spans="1:51" ht="20" customHeight="1" x14ac:dyDescent="0.2">
      <c r="A16" s="118">
        <v>1411</v>
      </c>
      <c r="B16" s="118" t="s">
        <v>815</v>
      </c>
      <c r="C16" s="145">
        <f>'1.3'!C16/'1.3.a'!$C$178</f>
        <v>3.1577601369079618E-2</v>
      </c>
      <c r="D16" s="145">
        <f>'1.3'!D16/'1.3.a'!$D$178</f>
        <v>3.6410214962125098E-2</v>
      </c>
      <c r="E16" s="145">
        <f>'1.3'!E16/'1.3.a'!$E$178</f>
        <v>2.8029526664271432E-2</v>
      </c>
      <c r="F16" s="145">
        <f>'1.3'!F16/'1.3.a'!$F$178</f>
        <v>3.90266831614519E-2</v>
      </c>
      <c r="G16" s="145">
        <f>'1.3'!G16/'1.3.a'!$G$178</f>
        <v>3.5839698637452087E-2</v>
      </c>
      <c r="H16" s="145">
        <f>'1.3'!H16/'1.3.a'!$H$178</f>
        <v>2.9167433085965533E-2</v>
      </c>
      <c r="I16" s="145">
        <f>'1.3'!I16/'1.3.a'!$I$178</f>
        <v>2.5217898175562366E-2</v>
      </c>
      <c r="J16" s="145">
        <f>'1.3'!J16/'1.3.a'!$J$178</f>
        <v>3.0148359288075896E-2</v>
      </c>
      <c r="K16" s="145">
        <f>'1.3'!K16/'1.3.a'!$K$178</f>
        <v>2.6061101345236985E-2</v>
      </c>
      <c r="L16" s="145">
        <f>'1.3'!L16/'1.3.a'!$L$178</f>
        <v>3.5936344091127205E-2</v>
      </c>
      <c r="M16" s="145">
        <f>'1.3'!M16/'1.3.a'!$M$178</f>
        <v>3.8015308423807799E-2</v>
      </c>
      <c r="N16" s="145">
        <f>'1.3'!N16/'1.3.a'!$N$178</f>
        <v>2.9193547896665888E-2</v>
      </c>
      <c r="O16" s="145">
        <f>'1.3'!O16/'1.3.a'!$O$178</f>
        <v>2.8681150721617511E-2</v>
      </c>
      <c r="P16" s="145">
        <f>'1.3'!P16/'1.3.a'!$P$178</f>
        <v>2.5091955373386071E-2</v>
      </c>
      <c r="Q16" s="145">
        <f>'1.3'!Q16/'1.3.a'!$Q$178</f>
        <v>2.7438148806762302E-2</v>
      </c>
      <c r="R16" s="145">
        <f>'1.3'!R16/'1.3.a'!$R$178</f>
        <v>3.0027463512500283E-2</v>
      </c>
      <c r="S16" s="145">
        <f>'1.3'!S16/'1.3.a'!$S$178</f>
        <v>3.3450134819460096E-2</v>
      </c>
      <c r="T16" s="145">
        <f>'1.3'!T16/'1.3.a'!$T$178</f>
        <v>2.8169516622702329E-2</v>
      </c>
      <c r="U16" s="145">
        <f>'1.3'!U16/'1.3.a'!$U$178</f>
        <v>1.7494183989581115E-2</v>
      </c>
      <c r="V16" s="145">
        <f>'1.3'!V16/'1.3.a'!$V$178</f>
        <v>2.6706174639066174E-2</v>
      </c>
      <c r="W16" s="145">
        <f>'1.3'!W16/'1.3.a'!$W$178</f>
        <v>3.5819257840549852E-2</v>
      </c>
      <c r="X16" s="145">
        <f>'1.3'!X16/'1.3.a'!$X$178</f>
        <v>5.5290901952626849E-2</v>
      </c>
      <c r="Y16" s="145">
        <f>'1.3'!Y16/'1.3.a'!$Y$178</f>
        <v>3.7633091864326944E-2</v>
      </c>
      <c r="Z16" s="145">
        <f>'1.3'!Z16/'1.3.a'!$Z$178</f>
        <v>5.2534219506643526E-2</v>
      </c>
      <c r="AA16" s="145">
        <f>'1.3'!AA16/'1.3.a'!$AA$178</f>
        <v>6.5445453453665842E-2</v>
      </c>
      <c r="AB16" s="145">
        <f>'1.3'!AB16/'1.3.a'!$AB$178</f>
        <v>4.5628295502603486E-2</v>
      </c>
      <c r="AC16" s="145">
        <f>'1.3'!AC16/'1.3.a'!$AC$178</f>
        <v>3.9422933905105699E-2</v>
      </c>
      <c r="AD16" s="145">
        <f>'1.3'!AD16/'1.3.a'!$AD$178</f>
        <v>3.2009907434611115E-2</v>
      </c>
      <c r="AE16" s="145">
        <f>'1.3'!AE16/'1.3.a'!$AE$178</f>
        <v>3.4540012401277381E-2</v>
      </c>
      <c r="AF16" s="145">
        <f>'1.3'!AF16/'1.3.a'!$AF$178</f>
        <v>2.848173787526715E-2</v>
      </c>
      <c r="AG16" s="145">
        <f>'1.3'!AG16/'1.3.a'!$AG$178</f>
        <v>2.5199968827456933E-2</v>
      </c>
      <c r="AH16" s="145">
        <f>'1.3'!AH16/'1.3.a'!$AH$178</f>
        <v>2.7832511135289655E-2</v>
      </c>
      <c r="AI16" s="145">
        <f>'1.3'!AI16/'1.3.a'!$AI$178</f>
        <v>2.7127337234553399E-2</v>
      </c>
      <c r="AJ16" s="145">
        <f>'1.3'!AJ16/'1.3.a'!$AJ$178</f>
        <v>2.6814238337291834E-2</v>
      </c>
      <c r="AK16" s="145">
        <f>'1.3'!AK16/'1.3.a'!$AK$178</f>
        <v>3.6450243346180314E-2</v>
      </c>
      <c r="AL16" s="145">
        <f>'1.3'!AL16/'1.3.a'!$AL$178</f>
        <v>3.3570683358816827E-2</v>
      </c>
      <c r="AM16" s="145">
        <f>'1.3'!AM16/'1.3.a'!$AM$178</f>
        <v>3.2092187615985805E-2</v>
      </c>
      <c r="AN16" s="145">
        <f>'1.3'!AN16/'1.3.a'!$AN$178</f>
        <v>2.7358601620775753E-2</v>
      </c>
      <c r="AO16" s="145">
        <f>'1.3'!AO16/'1.3.a'!$AO$178</f>
        <v>2.3298901968533996E-2</v>
      </c>
      <c r="AP16" s="145">
        <f>'1.3'!AP16/'1.3.a'!$AP$178</f>
        <v>2.2141165145004058E-2</v>
      </c>
      <c r="AQ16" s="145">
        <f>'1.3'!AQ16/'1.3.a'!$AQ$178</f>
        <v>2.5383679933471178E-2</v>
      </c>
      <c r="AR16" s="145">
        <f>'1.3'!AR16/'1.3.a'!$AR$178</f>
        <v>1.6637881358582907E-2</v>
      </c>
      <c r="AS16" s="145">
        <f>'1.3'!AS16/'1.3.a'!$AS$178</f>
        <v>1.6206370276372725E-2</v>
      </c>
      <c r="AT16" s="145">
        <f>'1.3'!AT16/'1.3.a'!$AT$178</f>
        <v>1.9570203275429972E-2</v>
      </c>
      <c r="AU16" s="145">
        <f>'1.3'!AU16/'1.3.a'!AU$178</f>
        <v>2.2973956279830364E-2</v>
      </c>
      <c r="AV16" s="145">
        <f>'1.3'!AV16/'1.3.a'!AV$178</f>
        <v>2.0696559036982743E-2</v>
      </c>
      <c r="AW16" s="145">
        <f>'1.3'!AW16/'1.3.a'!AW$178</f>
        <v>2.4109003542688454E-2</v>
      </c>
      <c r="AX16" s="145">
        <f>'1.3'!AX16/'1.3.a'!AX$178</f>
        <v>2.8181494249619087E-2</v>
      </c>
      <c r="AY16" s="145">
        <f>'1.3'!AY16/'1.3.a'!AY$178</f>
        <v>3.1277718231759344E-2</v>
      </c>
    </row>
    <row r="17" spans="1:51" ht="20" customHeight="1" x14ac:dyDescent="0.2">
      <c r="A17" s="120" t="s">
        <v>392</v>
      </c>
      <c r="B17" s="118" t="s">
        <v>393</v>
      </c>
      <c r="C17" s="145">
        <f>'1.3'!C17/'1.3.a'!$C$178</f>
        <v>1.7260400462050299E-2</v>
      </c>
      <c r="D17" s="145">
        <f>'1.3'!D17/'1.3.a'!$D$178</f>
        <v>2.0743010192692857E-2</v>
      </c>
      <c r="E17" s="145">
        <f>'1.3'!E17/'1.3.a'!$E$178</f>
        <v>2.6628229743259832E-2</v>
      </c>
      <c r="F17" s="145">
        <f>'1.3'!F17/'1.3.a'!$F$178</f>
        <v>1.7953573578397344E-2</v>
      </c>
      <c r="G17" s="145">
        <f>'1.3'!G17/'1.3.a'!$G$178</f>
        <v>1.6463654018391966E-2</v>
      </c>
      <c r="H17" s="145">
        <f>'1.3'!H17/'1.3.a'!$H$178</f>
        <v>2.0241571808932074E-2</v>
      </c>
      <c r="I17" s="145">
        <f>'1.3'!I17/'1.3.a'!$I$178</f>
        <v>2.0739770447923016E-2</v>
      </c>
      <c r="J17" s="145">
        <f>'1.3'!J17/'1.3.a'!$J$178</f>
        <v>1.5727215603624722E-2</v>
      </c>
      <c r="K17" s="145">
        <f>'1.3'!K17/'1.3.a'!$K$178</f>
        <v>1.9705538299304187E-2</v>
      </c>
      <c r="L17" s="145">
        <f>'1.3'!L17/'1.3.a'!$L$178</f>
        <v>1.8129914097017721E-2</v>
      </c>
      <c r="M17" s="145">
        <f>'1.3'!M17/'1.3.a'!$M$178</f>
        <v>3.35182011569354E-2</v>
      </c>
      <c r="N17" s="145">
        <f>'1.3'!N17/'1.3.a'!$N$178</f>
        <v>2.5920268731357839E-2</v>
      </c>
      <c r="O17" s="145">
        <f>'1.3'!O17/'1.3.a'!$O$178</f>
        <v>1.6837624416827145E-2</v>
      </c>
      <c r="P17" s="145">
        <f>'1.3'!P17/'1.3.a'!$P$178</f>
        <v>2.2476976440159547E-2</v>
      </c>
      <c r="Q17" s="145">
        <f>'1.3'!Q17/'1.3.a'!$Q$178</f>
        <v>2.1551844333599388E-2</v>
      </c>
      <c r="R17" s="145">
        <f>'1.3'!R17/'1.3.a'!$R$178</f>
        <v>3.0256098751393574E-2</v>
      </c>
      <c r="S17" s="145">
        <f>'1.3'!S17/'1.3.a'!$S$178</f>
        <v>1.8408562585579557E-2</v>
      </c>
      <c r="T17" s="145">
        <f>'1.3'!T17/'1.3.a'!$T$178</f>
        <v>1.7757987920470272E-2</v>
      </c>
      <c r="U17" s="145">
        <f>'1.3'!U17/'1.3.a'!$U$178</f>
        <v>1.9477247957429621E-2</v>
      </c>
      <c r="V17" s="145">
        <f>'1.3'!V17/'1.3.a'!$V$178</f>
        <v>1.4733075940381027E-2</v>
      </c>
      <c r="W17" s="145">
        <f>'1.3'!W17/'1.3.a'!$W$178</f>
        <v>1.1649868624018987E-2</v>
      </c>
      <c r="X17" s="145">
        <f>'1.3'!X17/'1.3.a'!$X$178</f>
        <v>1.6815183326312291E-2</v>
      </c>
      <c r="Y17" s="145">
        <f>'1.3'!Y17/'1.3.a'!$Y$178</f>
        <v>1.805250985148802E-2</v>
      </c>
      <c r="Z17" s="145">
        <f>'1.3'!Z17/'1.3.a'!$Z$178</f>
        <v>1.7249972308643828E-2</v>
      </c>
      <c r="AA17" s="145">
        <f>'1.3'!AA17/'1.3.a'!$AA$178</f>
        <v>1.9855309211906164E-2</v>
      </c>
      <c r="AB17" s="145">
        <f>'1.3'!AB17/'1.3.a'!$AB$178</f>
        <v>1.362664970872858E-2</v>
      </c>
      <c r="AC17" s="145">
        <f>'1.3'!AC17/'1.3.a'!$AC$178</f>
        <v>1.4821229260459213E-2</v>
      </c>
      <c r="AD17" s="145">
        <f>'1.3'!AD17/'1.3.a'!$AD$178</f>
        <v>2.6768561398990802E-2</v>
      </c>
      <c r="AE17" s="145">
        <f>'1.3'!AE17/'1.3.a'!$AE$178</f>
        <v>1.5474297065457067E-2</v>
      </c>
      <c r="AF17" s="145">
        <f>'1.3'!AF17/'1.3.a'!$AF$178</f>
        <v>1.6020480911927416E-2</v>
      </c>
      <c r="AG17" s="145">
        <f>'1.3'!AG17/'1.3.a'!$AG$178</f>
        <v>1.9541681146250565E-2</v>
      </c>
      <c r="AH17" s="145">
        <f>'1.3'!AH17/'1.3.a'!$AH$178</f>
        <v>1.8469667955148567E-2</v>
      </c>
      <c r="AI17" s="145">
        <f>'1.3'!AI17/'1.3.a'!$AI$178</f>
        <v>1.8761632504037815E-2</v>
      </c>
      <c r="AJ17" s="145">
        <f>'1.3'!AJ17/'1.3.a'!$AJ$178</f>
        <v>2.1309261336800122E-2</v>
      </c>
      <c r="AK17" s="145">
        <f>'1.3'!AK17/'1.3.a'!$AK$178</f>
        <v>2.2392326606354894E-2</v>
      </c>
      <c r="AL17" s="145">
        <f>'1.3'!AL17/'1.3.a'!$AL$178</f>
        <v>2.3973065120593315E-2</v>
      </c>
      <c r="AM17" s="145">
        <f>'1.3'!AM17/'1.3.a'!$AM$178</f>
        <v>1.777308419226141E-2</v>
      </c>
      <c r="AN17" s="145">
        <f>'1.3'!AN17/'1.3.a'!$AN$178</f>
        <v>2.0053041275517238E-2</v>
      </c>
      <c r="AO17" s="145">
        <f>'1.3'!AO17/'1.3.a'!$AO$178</f>
        <v>2.1862318076253093E-2</v>
      </c>
      <c r="AP17" s="145">
        <f>'1.3'!AP17/'1.3.a'!$AP$178</f>
        <v>6.5036315764847516E-2</v>
      </c>
      <c r="AQ17" s="145">
        <f>'1.3'!AQ17/'1.3.a'!$AQ$178</f>
        <v>1.9893169698167661E-2</v>
      </c>
      <c r="AR17" s="145">
        <f>'1.3'!AR17/'1.3.a'!$AR$178</f>
        <v>1.5297978246878861E-2</v>
      </c>
      <c r="AS17" s="145">
        <f>'1.3'!AS17/'1.3.a'!$AS$178</f>
        <v>1.4848755374125775E-2</v>
      </c>
      <c r="AT17" s="145">
        <f>'1.3'!AT17/'1.3.a'!$AT$178</f>
        <v>1.7097776248207686E-2</v>
      </c>
      <c r="AU17" s="145">
        <f>'1.3'!AU17/'1.3.a'!AU$178</f>
        <v>1.9634865194391941E-2</v>
      </c>
      <c r="AV17" s="145">
        <f>'1.3'!AV17/'1.3.a'!AV$178</f>
        <v>2.6088162595829311E-2</v>
      </c>
      <c r="AW17" s="145">
        <f>'1.3'!AW17/'1.3.a'!AW$178</f>
        <v>2.3669943590851332E-2</v>
      </c>
      <c r="AX17" s="145">
        <f>'1.3'!AX17/'1.3.a'!AX$178</f>
        <v>3.086582531875361E-2</v>
      </c>
      <c r="AY17" s="145">
        <f>'1.3'!AY17/'1.3.a'!AY$178</f>
        <v>3.0478321343276021E-2</v>
      </c>
    </row>
    <row r="18" spans="1:51" ht="20" customHeight="1" x14ac:dyDescent="0.2">
      <c r="A18" s="18" t="s">
        <v>394</v>
      </c>
      <c r="B18" s="19" t="s">
        <v>816</v>
      </c>
      <c r="C18" s="93">
        <f>'1.3'!C18/'1.3.a'!$C$178</f>
        <v>0.29706196470226154</v>
      </c>
      <c r="D18" s="93">
        <f>'1.3'!D18/'1.3.a'!$D$178</f>
        <v>0.29765490157891084</v>
      </c>
      <c r="E18" s="93">
        <f>'1.3'!E18/'1.3.a'!$E$178</f>
        <v>0.2853684714288986</v>
      </c>
      <c r="F18" s="93">
        <f>'1.3'!F18/'1.3.a'!$F$178</f>
        <v>0.30718471052272356</v>
      </c>
      <c r="G18" s="93">
        <f>'1.3'!G18/'1.3.a'!$G$178</f>
        <v>0.30150817832719828</v>
      </c>
      <c r="H18" s="93">
        <f>'1.3'!H18/'1.3.a'!$H$178</f>
        <v>0.30086424635188913</v>
      </c>
      <c r="I18" s="93">
        <f>'1.3'!I18/'1.3.a'!$I$178</f>
        <v>0.28803962322610138</v>
      </c>
      <c r="J18" s="93">
        <f>'1.3'!J18/'1.3.a'!$J$178</f>
        <v>0.3083396192858473</v>
      </c>
      <c r="K18" s="93">
        <f>'1.3'!K18/'1.3.a'!$K$178</f>
        <v>0.29635131068691584</v>
      </c>
      <c r="L18" s="93">
        <f>'1.3'!L18/'1.3.a'!$L$178</f>
        <v>0.29790945587734047</v>
      </c>
      <c r="M18" s="93">
        <f>'1.3'!M18/'1.3.a'!$M$178</f>
        <v>0.28236738977748727</v>
      </c>
      <c r="N18" s="93">
        <f>'1.3'!N18/'1.3.a'!$N$178</f>
        <v>0.30016272200036148</v>
      </c>
      <c r="O18" s="93">
        <f>'1.3'!O18/'1.3.a'!$O$178</f>
        <v>0.29427006111936116</v>
      </c>
      <c r="P18" s="93">
        <f>'1.3'!P18/'1.3.a'!$P$178</f>
        <v>0.29178601818677535</v>
      </c>
      <c r="Q18" s="93">
        <f>'1.3'!Q18/'1.3.a'!$Q$178</f>
        <v>0.28585839198183843</v>
      </c>
      <c r="R18" s="93">
        <f>'1.3'!R18/'1.3.a'!$R$178</f>
        <v>0.30622271762866971</v>
      </c>
      <c r="S18" s="93">
        <f>'1.3'!S18/'1.3.a'!$S$178</f>
        <v>0.29793355340949551</v>
      </c>
      <c r="T18" s="93">
        <f>'1.3'!T18/'1.3.a'!$T$178</f>
        <v>0.28707877761237449</v>
      </c>
      <c r="U18" s="93">
        <f>'1.3'!U18/'1.3.a'!$U$178</f>
        <v>0.31365901472497604</v>
      </c>
      <c r="V18" s="93">
        <f>'1.3'!V18/'1.3.a'!$V$178</f>
        <v>0.32487334239331284</v>
      </c>
      <c r="W18" s="93">
        <f>'1.3'!W18/'1.3.a'!$W$178</f>
        <v>0.35179742686760207</v>
      </c>
      <c r="X18" s="93">
        <f>'1.3'!X18/'1.3.a'!$X$178</f>
        <v>0.32708213526863472</v>
      </c>
      <c r="Y18" s="93">
        <f>'1.3'!Y18/'1.3.a'!$Y$178</f>
        <v>0.37273299352709055</v>
      </c>
      <c r="Z18" s="93">
        <f>'1.3'!Z18/'1.3.a'!$Z$178</f>
        <v>0.35127428935397959</v>
      </c>
      <c r="AA18" s="93">
        <f>'1.3'!AA18/'1.3.a'!$AA$178</f>
        <v>0.3532229828960905</v>
      </c>
      <c r="AB18" s="93">
        <f>'1.3'!AB18/'1.3.a'!$AB$178</f>
        <v>0.32081496566438139</v>
      </c>
      <c r="AC18" s="93">
        <f>'1.3'!AC18/'1.3.a'!$AC$178</f>
        <v>0.33662342958184549</v>
      </c>
      <c r="AD18" s="93">
        <f>'1.3'!AD18/'1.3.a'!$AD$178</f>
        <v>0.36834508646771125</v>
      </c>
      <c r="AE18" s="93">
        <f>'1.3'!AE18/'1.3.a'!$AE$178</f>
        <v>0.33904724410169251</v>
      </c>
      <c r="AF18" s="93">
        <f>'1.3'!AF18/'1.3.a'!$AF$178</f>
        <v>0.33590157543002436</v>
      </c>
      <c r="AG18" s="93">
        <f>'1.3'!AG18/'1.3.a'!$AG$178</f>
        <v>0.3239852084539297</v>
      </c>
      <c r="AH18" s="93">
        <f>'1.3'!AH18/'1.3.a'!$AH$178</f>
        <v>0.3391443136428936</v>
      </c>
      <c r="AI18" s="93">
        <f>'1.3'!AI18/'1.3.a'!$AI$178</f>
        <v>0.32843898766794216</v>
      </c>
      <c r="AJ18" s="93">
        <f>'1.3'!AJ18/'1.3.a'!$AJ$178</f>
        <v>0.34236739998422389</v>
      </c>
      <c r="AK18" s="93">
        <f>'1.3'!AK18/'1.3.a'!$AK$178</f>
        <v>0.33548246021908618</v>
      </c>
      <c r="AL18" s="93">
        <f>'1.3'!AL18/'1.3.a'!$AL$178</f>
        <v>0.33183644390747824</v>
      </c>
      <c r="AM18" s="93">
        <f>'1.3'!AM18/'1.3.a'!$AM$178</f>
        <v>0.3346677533347821</v>
      </c>
      <c r="AN18" s="93">
        <f>'1.3'!AN18/'1.3.a'!$AN$178</f>
        <v>0.31215214805025987</v>
      </c>
      <c r="AO18" s="93">
        <f>'1.3'!AO18/'1.3.a'!$AO$178</f>
        <v>0.29552598980433353</v>
      </c>
      <c r="AP18" s="93">
        <f>'1.3'!AP18/'1.3.a'!$AP$178</f>
        <v>0.34968001604532012</v>
      </c>
      <c r="AQ18" s="93">
        <f>'1.3'!AQ18/'1.3.a'!$AQ$178</f>
        <v>0.30273219971435772</v>
      </c>
      <c r="AR18" s="93">
        <f>'1.3'!AR18/'1.3.a'!$AR$178</f>
        <v>0.44209130799733293</v>
      </c>
      <c r="AS18" s="93">
        <f>'1.3'!AS18/'1.3.a'!$AS$178</f>
        <v>0.38200790725136996</v>
      </c>
      <c r="AT18" s="93">
        <f>'1.3'!AT18/'1.3.a'!$AT$178</f>
        <v>0.34415803311446141</v>
      </c>
      <c r="AU18" s="93">
        <f>'1.3'!AU18/'1.3.a'!AU$178</f>
        <v>0.28959444599722706</v>
      </c>
      <c r="AV18" s="93">
        <f>'1.3'!AV18/'1.3.a'!AV$178</f>
        <v>0.33684257845993171</v>
      </c>
      <c r="AW18" s="93">
        <f>'1.3'!AW18/'1.3.a'!AW$178</f>
        <v>0.30104531299730203</v>
      </c>
      <c r="AX18" s="93">
        <f>'1.3'!AX18/'1.3.a'!AX$178</f>
        <v>0.3286365026400847</v>
      </c>
      <c r="AY18" s="93">
        <f>'1.3'!AY18/'1.3.a'!AY$178</f>
        <v>0.34313135640891945</v>
      </c>
    </row>
    <row r="19" spans="1:51" ht="20" customHeight="1" x14ac:dyDescent="0.2">
      <c r="A19" s="115">
        <v>2</v>
      </c>
      <c r="B19" s="115" t="s">
        <v>488</v>
      </c>
      <c r="C19" s="143">
        <f>'1.3'!C19/'1.3.a'!$C$178</f>
        <v>0.29542539827684061</v>
      </c>
      <c r="D19" s="143">
        <f>'1.3'!D19/'1.3.a'!$D$178</f>
        <v>0.29491623296914599</v>
      </c>
      <c r="E19" s="143">
        <f>'1.3'!E19/'1.3.a'!$E$178</f>
        <v>0.28239443322885832</v>
      </c>
      <c r="F19" s="143">
        <f>'1.3'!F19/'1.3.a'!$F$178</f>
        <v>0.3016359856886508</v>
      </c>
      <c r="G19" s="143">
        <f>'1.3'!G19/'1.3.a'!$G$178</f>
        <v>0.30223282338718471</v>
      </c>
      <c r="H19" s="143">
        <f>'1.3'!H19/'1.3.a'!$H$178</f>
        <v>0.30107989417862763</v>
      </c>
      <c r="I19" s="143">
        <f>'1.3'!I19/'1.3.a'!$I$178</f>
        <v>0.28666814859205508</v>
      </c>
      <c r="J19" s="143">
        <f>'1.3'!J19/'1.3.a'!$J$178</f>
        <v>0.30645418329665686</v>
      </c>
      <c r="K19" s="143">
        <f>'1.3'!K19/'1.3.a'!$K$178</f>
        <v>0.29689899545552162</v>
      </c>
      <c r="L19" s="143">
        <f>'1.3'!L19/'1.3.a'!$L$178</f>
        <v>0.29759966728695214</v>
      </c>
      <c r="M19" s="143">
        <f>'1.3'!M19/'1.3.a'!$M$178</f>
        <v>0.28176648783504338</v>
      </c>
      <c r="N19" s="143">
        <f>'1.3'!N19/'1.3.a'!$N$178</f>
        <v>0.29853142729911741</v>
      </c>
      <c r="O19" s="143">
        <f>'1.3'!O19/'1.3.a'!$O$178</f>
        <v>0.29424555783410428</v>
      </c>
      <c r="P19" s="143">
        <f>'1.3'!P19/'1.3.a'!$P$178</f>
        <v>0.29163509546273453</v>
      </c>
      <c r="Q19" s="143">
        <f>'1.3'!Q19/'1.3.a'!$Q$178</f>
        <v>0.28450324178988456</v>
      </c>
      <c r="R19" s="143">
        <f>'1.3'!R19/'1.3.a'!$R$178</f>
        <v>0.30210773736577828</v>
      </c>
      <c r="S19" s="143">
        <f>'1.3'!S19/'1.3.a'!$S$178</f>
        <v>0.29674507362093033</v>
      </c>
      <c r="T19" s="143">
        <f>'1.3'!T19/'1.3.a'!$T$178</f>
        <v>0.28435150462309811</v>
      </c>
      <c r="U19" s="143">
        <f>'1.3'!U19/'1.3.a'!$U$178</f>
        <v>0.31162235617570011</v>
      </c>
      <c r="V19" s="143">
        <f>'1.3'!V19/'1.3.a'!$V$178</f>
        <v>0.32519249848983028</v>
      </c>
      <c r="W19" s="143">
        <f>'1.3'!W19/'1.3.a'!$W$178</f>
        <v>0.35234741229811894</v>
      </c>
      <c r="X19" s="143">
        <f>'1.3'!X19/'1.3.a'!$X$178</f>
        <v>0.33008549305722545</v>
      </c>
      <c r="Y19" s="143">
        <f>'1.3'!Y19/'1.3.a'!$Y$178</f>
        <v>0.37386723534466332</v>
      </c>
      <c r="Z19" s="143">
        <f>'1.3'!Z19/'1.3.a'!$Z$178</f>
        <v>0.35055157390261388</v>
      </c>
      <c r="AA19" s="143">
        <f>'1.3'!AA19/'1.3.a'!$AA$178</f>
        <v>0.35523948871977584</v>
      </c>
      <c r="AB19" s="143">
        <f>'1.3'!AB19/'1.3.a'!$AB$178</f>
        <v>0.32341229709170305</v>
      </c>
      <c r="AC19" s="143">
        <f>'1.3'!AC19/'1.3.a'!$AC$178</f>
        <v>0.33881563190969055</v>
      </c>
      <c r="AD19" s="143">
        <f>'1.3'!AD19/'1.3.a'!$AD$178</f>
        <v>0.36809539342725162</v>
      </c>
      <c r="AE19" s="143">
        <f>'1.3'!AE19/'1.3.a'!$AE$178</f>
        <v>0.34175760633772823</v>
      </c>
      <c r="AF19" s="143">
        <f>'1.3'!AF19/'1.3.a'!$AF$178</f>
        <v>0.3388406935133676</v>
      </c>
      <c r="AG19" s="143">
        <f>'1.3'!AG19/'1.3.a'!$AG$178</f>
        <v>0.32664774488441822</v>
      </c>
      <c r="AH19" s="143">
        <f>'1.3'!AH19/'1.3.a'!$AH$178</f>
        <v>0.34146222555120043</v>
      </c>
      <c r="AI19" s="143">
        <f>'1.3'!AI19/'1.3.a'!$AI$178</f>
        <v>0.33116998106494366</v>
      </c>
      <c r="AJ19" s="143">
        <f>'1.3'!AJ19/'1.3.a'!$AJ$178</f>
        <v>0.34507620409746664</v>
      </c>
      <c r="AK19" s="143">
        <f>'1.3'!AK19/'1.3.a'!$AK$178</f>
        <v>0.33707384624604664</v>
      </c>
      <c r="AL19" s="143">
        <f>'1.3'!AL19/'1.3.a'!$AL$178</f>
        <v>0.33129636113095567</v>
      </c>
      <c r="AM19" s="143">
        <f>'1.3'!AM19/'1.3.a'!$AM$178</f>
        <v>0.33771822912841215</v>
      </c>
      <c r="AN19" s="143">
        <f>'1.3'!AN19/'1.3.a'!$AN$178</f>
        <v>0.314964972181071</v>
      </c>
      <c r="AO19" s="143">
        <f>'1.3'!AO19/'1.3.a'!$AO$178</f>
        <v>0.29970865672133923</v>
      </c>
      <c r="AP19" s="143">
        <f>'1.3'!AP19/'1.3.a'!$AP$178</f>
        <v>0.34991990900262576</v>
      </c>
      <c r="AQ19" s="143">
        <f>'1.3'!AQ19/'1.3.a'!$AQ$178</f>
        <v>0.30582485451137525</v>
      </c>
      <c r="AR19" s="143">
        <f>'1.3'!AR19/'1.3.a'!$AR$178</f>
        <v>0.44466852562178055</v>
      </c>
      <c r="AS19" s="143">
        <f>'1.3'!AS19/'1.3.a'!$AS$178</f>
        <v>0.38656224520564575</v>
      </c>
      <c r="AT19" s="143">
        <f>'1.3'!AT19/'1.3.a'!$AT$178</f>
        <v>0.34512204423428122</v>
      </c>
      <c r="AU19" s="143">
        <f>'1.3'!AU19/'1.3.a'!AU$178</f>
        <v>0.2931239216068186</v>
      </c>
      <c r="AV19" s="143">
        <f>'1.3'!AV19/'1.3.a'!AV$178</f>
        <v>0.33978166484919198</v>
      </c>
      <c r="AW19" s="143">
        <f>'1.3'!AW19/'1.3.a'!AW$178</f>
        <v>0.30418650493257543</v>
      </c>
      <c r="AX19" s="143">
        <f>'1.3'!AX19/'1.3.a'!AX$178</f>
        <v>0.33287368177103038</v>
      </c>
      <c r="AY19" s="143">
        <f>'1.3'!AY19/'1.3.a'!AY$178</f>
        <v>0.34659923254798558</v>
      </c>
    </row>
    <row r="20" spans="1:51" ht="20" customHeight="1" x14ac:dyDescent="0.2">
      <c r="A20" s="121">
        <v>21</v>
      </c>
      <c r="B20" s="121" t="s">
        <v>244</v>
      </c>
      <c r="C20" s="144">
        <f>'1.3'!C20/'1.3.a'!$C$178</f>
        <v>4.3193825872927957E-2</v>
      </c>
      <c r="D20" s="144">
        <f>'1.3'!D20/'1.3.a'!$D$178</f>
        <v>4.1504019935669857E-2</v>
      </c>
      <c r="E20" s="144">
        <f>'1.3'!E20/'1.3.a'!$E$178</f>
        <v>3.7870291742365184E-2</v>
      </c>
      <c r="F20" s="144">
        <f>'1.3'!F20/'1.3.a'!$F$178</f>
        <v>4.4871525000245001E-2</v>
      </c>
      <c r="G20" s="144">
        <f>'1.3'!G20/'1.3.a'!$G$178</f>
        <v>3.9182815556292917E-2</v>
      </c>
      <c r="H20" s="144">
        <f>'1.3'!H20/'1.3.a'!$H$178</f>
        <v>4.3171094620394729E-2</v>
      </c>
      <c r="I20" s="144">
        <f>'1.3'!I20/'1.3.a'!$I$178</f>
        <v>3.5641330672744866E-2</v>
      </c>
      <c r="J20" s="144">
        <f>'1.3'!J20/'1.3.a'!$J$178</f>
        <v>4.1984136353162976E-2</v>
      </c>
      <c r="K20" s="144">
        <f>'1.3'!K20/'1.3.a'!$K$178</f>
        <v>3.6769873518724849E-2</v>
      </c>
      <c r="L20" s="144">
        <f>'1.3'!L20/'1.3.a'!$L$178</f>
        <v>4.0708053498656825E-2</v>
      </c>
      <c r="M20" s="144">
        <f>'1.3'!M20/'1.3.a'!$M$178</f>
        <v>3.3665123665609413E-2</v>
      </c>
      <c r="N20" s="144">
        <f>'1.3'!N20/'1.3.a'!$N$178</f>
        <v>4.034743411519013E-2</v>
      </c>
      <c r="O20" s="144">
        <f>'1.3'!O20/'1.3.a'!$O$178</f>
        <v>3.6011921762126253E-2</v>
      </c>
      <c r="P20" s="144">
        <f>'1.3'!P20/'1.3.a'!$P$178</f>
        <v>4.0422007253379091E-2</v>
      </c>
      <c r="Q20" s="144">
        <f>'1.3'!Q20/'1.3.a'!$Q$178</f>
        <v>3.4092726370581222E-2</v>
      </c>
      <c r="R20" s="144">
        <f>'1.3'!R20/'1.3.a'!$R$178</f>
        <v>3.9886446644271226E-2</v>
      </c>
      <c r="S20" s="144">
        <f>'1.3'!S20/'1.3.a'!$S$178</f>
        <v>3.5690451760947178E-2</v>
      </c>
      <c r="T20" s="144">
        <f>'1.3'!T20/'1.3.a'!$T$178</f>
        <v>3.8918762538114798E-2</v>
      </c>
      <c r="U20" s="144">
        <f>'1.3'!U20/'1.3.a'!$U$178</f>
        <v>3.5175944522067418E-2</v>
      </c>
      <c r="V20" s="144">
        <f>'1.3'!V20/'1.3.a'!$V$178</f>
        <v>4.1800330727362577E-2</v>
      </c>
      <c r="W20" s="144">
        <f>'1.3'!W20/'1.3.a'!$W$178</f>
        <v>3.77796727097644E-2</v>
      </c>
      <c r="X20" s="144">
        <f>'1.3'!X20/'1.3.a'!$X$178</f>
        <v>4.1444327560791486E-2</v>
      </c>
      <c r="Y20" s="144">
        <f>'1.3'!Y20/'1.3.a'!$Y$178</f>
        <v>3.7341227059190678E-2</v>
      </c>
      <c r="Z20" s="144">
        <f>'1.3'!Z20/'1.3.a'!$Z$178</f>
        <v>4.449178928962208E-2</v>
      </c>
      <c r="AA20" s="144">
        <f>'1.3'!AA20/'1.3.a'!$AA$178</f>
        <v>3.7973408771252999E-2</v>
      </c>
      <c r="AB20" s="144">
        <f>'1.3'!AB20/'1.3.a'!$AB$178</f>
        <v>3.9734402830013296E-2</v>
      </c>
      <c r="AC20" s="144">
        <f>'1.3'!AC20/'1.3.a'!$AC$178</f>
        <v>3.6408117545163272E-2</v>
      </c>
      <c r="AD20" s="144">
        <f>'1.3'!AD20/'1.3.a'!$AD$178</f>
        <v>4.6381172904393052E-2</v>
      </c>
      <c r="AE20" s="144">
        <f>'1.3'!AE20/'1.3.a'!$AE$178</f>
        <v>4.0186878224754863E-2</v>
      </c>
      <c r="AF20" s="144">
        <f>'1.3'!AF20/'1.3.a'!$AF$178</f>
        <v>4.5205979028948386E-2</v>
      </c>
      <c r="AG20" s="144">
        <f>'1.3'!AG20/'1.3.a'!$AG$178</f>
        <v>3.8311315790859883E-2</v>
      </c>
      <c r="AH20" s="144">
        <f>'1.3'!AH20/'1.3.a'!$AH$178</f>
        <v>4.4590554119343685E-2</v>
      </c>
      <c r="AI20" s="144">
        <f>'1.3'!AI20/'1.3.a'!$AI$178</f>
        <v>4.210049022600941E-2</v>
      </c>
      <c r="AJ20" s="144">
        <f>'1.3'!AJ20/'1.3.a'!$AJ$178</f>
        <v>4.1894425605474947E-2</v>
      </c>
      <c r="AK20" s="144">
        <f>'1.3'!AK20/'1.3.a'!$AK$178</f>
        <v>3.8158404988339084E-2</v>
      </c>
      <c r="AL20" s="144">
        <f>'1.3'!AL20/'1.3.a'!$AL$178</f>
        <v>4.396903978550018E-2</v>
      </c>
      <c r="AM20" s="144">
        <f>'1.3'!AM20/'1.3.a'!$AM$178</f>
        <v>4.2461689896980806E-2</v>
      </c>
      <c r="AN20" s="144">
        <f>'1.3'!AN20/'1.3.a'!$AN$178</f>
        <v>4.214280123080999E-2</v>
      </c>
      <c r="AO20" s="144">
        <f>'1.3'!AO20/'1.3.a'!$AO$178</f>
        <v>3.6871724151863308E-2</v>
      </c>
      <c r="AP20" s="144">
        <f>'1.3'!AP20/'1.3.a'!$AP$178</f>
        <v>4.4066119308260383E-2</v>
      </c>
      <c r="AQ20" s="144">
        <f>'1.3'!AQ20/'1.3.a'!$AQ$178</f>
        <v>3.8462074513030464E-2</v>
      </c>
      <c r="AR20" s="144">
        <f>'1.3'!AR20/'1.3.a'!$AR$178</f>
        <v>4.5966299273244235E-2</v>
      </c>
      <c r="AS20" s="144">
        <f>'1.3'!AS20/'1.3.a'!$AS$178</f>
        <v>3.6524395785136124E-2</v>
      </c>
      <c r="AT20" s="144">
        <f>'1.3'!AT20/'1.3.a'!$AT$178</f>
        <v>4.122537450602129E-2</v>
      </c>
      <c r="AU20" s="144">
        <f>'1.3'!AU20/'1.3.a'!AU$178</f>
        <v>3.4451611999125824E-2</v>
      </c>
      <c r="AV20" s="144">
        <f>'1.3'!AV20/'1.3.a'!AV$178</f>
        <v>3.9282015354682773E-2</v>
      </c>
      <c r="AW20" s="144">
        <f>'1.3'!AW20/'1.3.a'!AW$178</f>
        <v>3.1677419813213342E-2</v>
      </c>
      <c r="AX20" s="144">
        <f>'1.3'!AX20/'1.3.a'!AX$178</f>
        <v>3.7630802785653124E-2</v>
      </c>
      <c r="AY20" s="144">
        <f>'1.3'!AY20/'1.3.a'!AY$178</f>
        <v>3.233099478463515E-2</v>
      </c>
    </row>
    <row r="21" spans="1:51" ht="20" customHeight="1" x14ac:dyDescent="0.2">
      <c r="A21" s="121">
        <v>22</v>
      </c>
      <c r="B21" s="121" t="s">
        <v>245</v>
      </c>
      <c r="C21" s="144">
        <f>'1.3'!C21/'1.3.a'!$C$178</f>
        <v>8.4293505921376067E-3</v>
      </c>
      <c r="D21" s="144">
        <f>'1.3'!D21/'1.3.a'!$D$178</f>
        <v>9.4353552982550364E-3</v>
      </c>
      <c r="E21" s="144">
        <f>'1.3'!E21/'1.3.a'!$E$178</f>
        <v>8.7675381808845279E-3</v>
      </c>
      <c r="F21" s="144">
        <f>'1.3'!F21/'1.3.a'!$F$178</f>
        <v>1.0713215465507816E-2</v>
      </c>
      <c r="G21" s="144">
        <f>'1.3'!G21/'1.3.a'!$G$178</f>
        <v>7.6754476454402283E-3</v>
      </c>
      <c r="H21" s="144">
        <f>'1.3'!H21/'1.3.a'!$H$178</f>
        <v>8.1211996033828601E-3</v>
      </c>
      <c r="I21" s="144">
        <f>'1.3'!I21/'1.3.a'!$I$178</f>
        <v>7.8931138152874974E-3</v>
      </c>
      <c r="J21" s="144">
        <f>'1.3'!J21/'1.3.a'!$J$178</f>
        <v>1.099244021931179E-2</v>
      </c>
      <c r="K21" s="144">
        <f>'1.3'!K21/'1.3.a'!$K$178</f>
        <v>7.1819092003614134E-3</v>
      </c>
      <c r="L21" s="144">
        <f>'1.3'!L21/'1.3.a'!$L$178</f>
        <v>7.9569501716679949E-3</v>
      </c>
      <c r="M21" s="144">
        <f>'1.3'!M21/'1.3.a'!$M$178</f>
        <v>8.2339159952646915E-3</v>
      </c>
      <c r="N21" s="144">
        <f>'1.3'!N21/'1.3.a'!$N$178</f>
        <v>1.0622672684511246E-2</v>
      </c>
      <c r="O21" s="144">
        <f>'1.3'!O21/'1.3.a'!$O$178</f>
        <v>7.5249463349935774E-3</v>
      </c>
      <c r="P21" s="144">
        <f>'1.3'!P21/'1.3.a'!$P$178</f>
        <v>8.3813604267438026E-3</v>
      </c>
      <c r="Q21" s="144">
        <f>'1.3'!Q21/'1.3.a'!$Q$178</f>
        <v>8.1723084833365336E-3</v>
      </c>
      <c r="R21" s="144">
        <f>'1.3'!R21/'1.3.a'!$R$178</f>
        <v>1.0500671865505183E-2</v>
      </c>
      <c r="S21" s="144">
        <f>'1.3'!S21/'1.3.a'!$S$178</f>
        <v>7.3202080602124383E-3</v>
      </c>
      <c r="T21" s="144">
        <f>'1.3'!T21/'1.3.a'!$T$178</f>
        <v>8.1098008835611083E-3</v>
      </c>
      <c r="U21" s="144">
        <f>'1.3'!U21/'1.3.a'!$U$178</f>
        <v>8.6946459691521153E-3</v>
      </c>
      <c r="V21" s="144">
        <f>'1.3'!V21/'1.3.a'!$V$178</f>
        <v>1.064343908945161E-2</v>
      </c>
      <c r="W21" s="144">
        <f>'1.3'!W21/'1.3.a'!$W$178</f>
        <v>7.7666054877041091E-3</v>
      </c>
      <c r="X21" s="144">
        <f>'1.3'!X21/'1.3.a'!$X$178</f>
        <v>8.0710469026866426E-3</v>
      </c>
      <c r="Y21" s="144">
        <f>'1.3'!Y21/'1.3.a'!$Y$178</f>
        <v>8.7535501432396395E-3</v>
      </c>
      <c r="Z21" s="144">
        <f>'1.3'!Z21/'1.3.a'!$Z$178</f>
        <v>1.0740552235444381E-2</v>
      </c>
      <c r="AA21" s="144">
        <f>'1.3'!AA21/'1.3.a'!$AA$178</f>
        <v>7.5959659130053455E-3</v>
      </c>
      <c r="AB21" s="144">
        <f>'1.3'!AB21/'1.3.a'!$AB$178</f>
        <v>8.1839885316867568E-3</v>
      </c>
      <c r="AC21" s="144">
        <f>'1.3'!AC21/'1.3.a'!$AC$178</f>
        <v>8.1373854107434952E-3</v>
      </c>
      <c r="AD21" s="144">
        <f>'1.3'!AD21/'1.3.a'!$AD$178</f>
        <v>1.1896127345568771E-2</v>
      </c>
      <c r="AE21" s="144">
        <f>'1.3'!AE21/'1.3.a'!$AE$178</f>
        <v>6.8553489799140534E-3</v>
      </c>
      <c r="AF21" s="144">
        <f>'1.3'!AF21/'1.3.a'!$AF$178</f>
        <v>7.9978360184419905E-3</v>
      </c>
      <c r="AG21" s="144">
        <f>'1.3'!AG21/'1.3.a'!$AG$178</f>
        <v>7.7606609149594467E-3</v>
      </c>
      <c r="AH21" s="144">
        <f>'1.3'!AH21/'1.3.a'!$AH$178</f>
        <v>9.7688345787625471E-3</v>
      </c>
      <c r="AI21" s="144">
        <f>'1.3'!AI21/'1.3.a'!$AI$178</f>
        <v>7.6688534124813856E-3</v>
      </c>
      <c r="AJ21" s="144">
        <f>'1.3'!AJ21/'1.3.a'!$AJ$178</f>
        <v>7.6987196598402516E-3</v>
      </c>
      <c r="AK21" s="144">
        <f>'1.3'!AK21/'1.3.a'!$AK$178</f>
        <v>7.8869084421101174E-3</v>
      </c>
      <c r="AL21" s="144">
        <f>'1.3'!AL21/'1.3.a'!$AL$178</f>
        <v>9.4814485124200161E-3</v>
      </c>
      <c r="AM21" s="144">
        <f>'1.3'!AM21/'1.3.a'!$AM$178</f>
        <v>7.0853505885251807E-3</v>
      </c>
      <c r="AN21" s="144">
        <f>'1.3'!AN21/'1.3.a'!$AN$178</f>
        <v>7.397163298504348E-3</v>
      </c>
      <c r="AO21" s="144">
        <f>'1.3'!AO21/'1.3.a'!$AO$178</f>
        <v>7.3128095826291359E-3</v>
      </c>
      <c r="AP21" s="144">
        <f>'1.3'!AP21/'1.3.a'!$AP$178</f>
        <v>8.9810056449931338E-3</v>
      </c>
      <c r="AQ21" s="144">
        <f>'1.3'!AQ21/'1.3.a'!$AQ$178</f>
        <v>6.9334931633086112E-3</v>
      </c>
      <c r="AR21" s="144">
        <f>'1.3'!AR21/'1.3.a'!$AR$178</f>
        <v>8.5747393121806872E-3</v>
      </c>
      <c r="AS21" s="144">
        <f>'1.3'!AS21/'1.3.a'!$AS$178</f>
        <v>7.7058448952025196E-3</v>
      </c>
      <c r="AT21" s="144">
        <f>'1.3'!AT21/'1.3.a'!$AT$178</f>
        <v>8.3309968895411233E-3</v>
      </c>
      <c r="AU21" s="144">
        <f>'1.3'!AU21/'1.3.a'!AU$178</f>
        <v>5.5944294283447604E-3</v>
      </c>
      <c r="AV21" s="144">
        <f>'1.3'!AV21/'1.3.a'!AV$178</f>
        <v>7.3612797541099395E-3</v>
      </c>
      <c r="AW21" s="144">
        <f>'1.3'!AW21/'1.3.a'!AW$178</f>
        <v>7.079834488041406E-3</v>
      </c>
      <c r="AX21" s="144">
        <f>'1.3'!AX21/'1.3.a'!AX$178</f>
        <v>8.8728695782937586E-3</v>
      </c>
      <c r="AY21" s="144">
        <f>'1.3'!AY21/'1.3.a'!AY$178</f>
        <v>6.2175946817494918E-3</v>
      </c>
    </row>
    <row r="22" spans="1:51" ht="20" customHeight="1" x14ac:dyDescent="0.2">
      <c r="A22" s="121">
        <v>23</v>
      </c>
      <c r="B22" s="121" t="s">
        <v>817</v>
      </c>
      <c r="C22" s="144">
        <f>'1.3'!C22/'1.3.a'!$C$178</f>
        <v>4.9758842539258845E-3</v>
      </c>
      <c r="D22" s="144">
        <f>'1.3'!D22/'1.3.a'!$D$178</f>
        <v>4.7923630623288808E-3</v>
      </c>
      <c r="E22" s="144">
        <f>'1.3'!E22/'1.3.a'!$E$178</f>
        <v>4.6088190728513171E-3</v>
      </c>
      <c r="F22" s="144">
        <f>'1.3'!F22/'1.3.a'!$F$178</f>
        <v>4.3867365633831843E-3</v>
      </c>
      <c r="G22" s="144">
        <f>'1.3'!G22/'1.3.a'!$G$178</f>
        <v>4.7072628709808537E-3</v>
      </c>
      <c r="H22" s="144">
        <f>'1.3'!H22/'1.3.a'!$H$178</f>
        <v>4.5308478308306709E-3</v>
      </c>
      <c r="I22" s="144">
        <f>'1.3'!I22/'1.3.a'!$I$178</f>
        <v>4.4961529519269216E-3</v>
      </c>
      <c r="J22" s="144">
        <f>'1.3'!J22/'1.3.a'!$J$178</f>
        <v>4.3452351388217052E-3</v>
      </c>
      <c r="K22" s="144">
        <f>'1.3'!K22/'1.3.a'!$K$178</f>
        <v>4.5012211621476891E-3</v>
      </c>
      <c r="L22" s="144">
        <f>'1.3'!L22/'1.3.a'!$L$178</f>
        <v>4.3999856594873401E-3</v>
      </c>
      <c r="M22" s="144">
        <f>'1.3'!M22/'1.3.a'!$M$178</f>
        <v>4.3083268095709349E-3</v>
      </c>
      <c r="N22" s="144">
        <f>'1.3'!N22/'1.3.a'!$N$178</f>
        <v>4.1991258902713312E-3</v>
      </c>
      <c r="O22" s="144">
        <f>'1.3'!O22/'1.3.a'!$O$178</f>
        <v>4.3403916421387396E-3</v>
      </c>
      <c r="P22" s="144">
        <f>'1.3'!P22/'1.3.a'!$P$178</f>
        <v>4.1783073105981462E-3</v>
      </c>
      <c r="Q22" s="144">
        <f>'1.3'!Q22/'1.3.a'!$Q$178</f>
        <v>4.1622658109005091E-3</v>
      </c>
      <c r="R22" s="144">
        <f>'1.3'!R22/'1.3.a'!$R$178</f>
        <v>4.0228757751026266E-3</v>
      </c>
      <c r="S22" s="144">
        <f>'1.3'!S22/'1.3.a'!$S$178</f>
        <v>4.3806151295896906E-3</v>
      </c>
      <c r="T22" s="144">
        <f>'1.3'!T22/'1.3.a'!$T$178</f>
        <v>4.3696086223662493E-3</v>
      </c>
      <c r="U22" s="144">
        <f>'1.3'!U22/'1.3.a'!$U$178</f>
        <v>4.3194299427354484E-3</v>
      </c>
      <c r="V22" s="144">
        <f>'1.3'!V22/'1.3.a'!$V$178</f>
        <v>4.2164791062613794E-3</v>
      </c>
      <c r="W22" s="144">
        <f>'1.3'!W22/'1.3.a'!$W$178</f>
        <v>4.6344431126045995E-3</v>
      </c>
      <c r="X22" s="144">
        <f>'1.3'!X22/'1.3.a'!$X$178</f>
        <v>4.6566860501643806E-3</v>
      </c>
      <c r="Y22" s="144">
        <f>'1.3'!Y22/'1.3.a'!$Y$178</f>
        <v>4.6779157976856948E-3</v>
      </c>
      <c r="Z22" s="144">
        <f>'1.3'!Z22/'1.3.a'!$Z$178</f>
        <v>4.6140493343252336E-3</v>
      </c>
      <c r="AA22" s="144">
        <f>'1.3'!AA22/'1.3.a'!$AA$178</f>
        <v>4.9219608613572715E-3</v>
      </c>
      <c r="AB22" s="144">
        <f>'1.3'!AB22/'1.3.a'!$AB$178</f>
        <v>4.8343935624793584E-3</v>
      </c>
      <c r="AC22" s="144">
        <f>'1.3'!AC22/'1.3.a'!$AC$178</f>
        <v>4.8460275693676938E-3</v>
      </c>
      <c r="AD22" s="144">
        <f>'1.3'!AD22/'1.3.a'!$AD$178</f>
        <v>4.6960951614010418E-3</v>
      </c>
      <c r="AE22" s="144">
        <f>'1.3'!AE22/'1.3.a'!$AE$178</f>
        <v>5.1295169966254816E-3</v>
      </c>
      <c r="AF22" s="144">
        <f>'1.3'!AF22/'1.3.a'!$AF$178</f>
        <v>5.0410198826595226E-3</v>
      </c>
      <c r="AG22" s="144">
        <f>'1.3'!AG22/'1.3.a'!$AG$178</f>
        <v>5.0947486938380396E-3</v>
      </c>
      <c r="AH22" s="144">
        <f>'1.3'!AH22/'1.3.a'!$AH$178</f>
        <v>4.9109639512677503E-3</v>
      </c>
      <c r="AI22" s="144">
        <f>'1.3'!AI22/'1.3.a'!$AI$178</f>
        <v>4.9563387433306525E-3</v>
      </c>
      <c r="AJ22" s="144">
        <f>'1.3'!AJ22/'1.3.a'!$AJ$178</f>
        <v>4.8606258425565041E-3</v>
      </c>
      <c r="AK22" s="144">
        <f>'1.3'!AK22/'1.3.a'!$AK$178</f>
        <v>4.8493974185502753E-3</v>
      </c>
      <c r="AL22" s="144">
        <f>'1.3'!AL22/'1.3.a'!$AL$178</f>
        <v>4.8150484250116176E-3</v>
      </c>
      <c r="AM22" s="144">
        <f>'1.3'!AM22/'1.3.a'!$AM$178</f>
        <v>5.2544272169793632E-3</v>
      </c>
      <c r="AN22" s="144">
        <f>'1.3'!AN22/'1.3.a'!$AN$178</f>
        <v>4.9671675754824271E-3</v>
      </c>
      <c r="AO22" s="144">
        <f>'1.3'!AO22/'1.3.a'!$AO$178</f>
        <v>4.8828877468186666E-3</v>
      </c>
      <c r="AP22" s="144">
        <f>'1.3'!AP22/'1.3.a'!$AP$178</f>
        <v>4.875035641400567E-3</v>
      </c>
      <c r="AQ22" s="144">
        <f>'1.3'!AQ22/'1.3.a'!$AQ$178</f>
        <v>4.9439759893173283E-3</v>
      </c>
      <c r="AR22" s="144">
        <f>'1.3'!AR22/'1.3.a'!$AR$178</f>
        <v>5.3635449336715017E-3</v>
      </c>
      <c r="AS22" s="144">
        <f>'1.3'!AS22/'1.3.a'!$AS$178</f>
        <v>5.0263226193955528E-3</v>
      </c>
      <c r="AT22" s="144">
        <f>'1.3'!AT22/'1.3.a'!$AT$178</f>
        <v>4.9151968563493284E-3</v>
      </c>
      <c r="AU22" s="144">
        <f>'1.3'!AU22/'1.3.a'!AU$178</f>
        <v>5.0193218964971215E-3</v>
      </c>
      <c r="AV22" s="144">
        <f>'1.3'!AV22/'1.3.a'!AV$178</f>
        <v>5.0773659904020541E-3</v>
      </c>
      <c r="AW22" s="144">
        <f>'1.3'!AW22/'1.3.a'!AW$178</f>
        <v>5.070072196126576E-3</v>
      </c>
      <c r="AX22" s="144">
        <f>'1.3'!AX22/'1.3.a'!AX$178</f>
        <v>5.0641834425798199E-3</v>
      </c>
      <c r="AY22" s="144">
        <f>'1.3'!AY22/'1.3.a'!AY$178</f>
        <v>5.0260348223645883E-3</v>
      </c>
    </row>
    <row r="23" spans="1:51" ht="20" customHeight="1" x14ac:dyDescent="0.2">
      <c r="A23" s="121">
        <v>24</v>
      </c>
      <c r="B23" s="121" t="s">
        <v>818</v>
      </c>
      <c r="C23" s="144">
        <f>'1.3'!C23/'1.3.a'!$C$178</f>
        <v>7.1703041911961252E-2</v>
      </c>
      <c r="D23" s="144">
        <f>'1.3'!D23/'1.3.a'!$D$178</f>
        <v>7.1288926256345822E-2</v>
      </c>
      <c r="E23" s="144">
        <f>'1.3'!E23/'1.3.a'!$E$178</f>
        <v>6.5209647375726501E-2</v>
      </c>
      <c r="F23" s="144">
        <f>'1.3'!F23/'1.3.a'!$F$178</f>
        <v>7.3642999336742773E-2</v>
      </c>
      <c r="G23" s="144">
        <f>'1.3'!G23/'1.3.a'!$G$178</f>
        <v>8.2549195709211556E-2</v>
      </c>
      <c r="H23" s="144">
        <f>'1.3'!H23/'1.3.a'!$H$178</f>
        <v>7.7553321169941902E-2</v>
      </c>
      <c r="I23" s="144">
        <f>'1.3'!I23/'1.3.a'!$I$178</f>
        <v>7.123998071561069E-2</v>
      </c>
      <c r="J23" s="144">
        <f>'1.3'!J23/'1.3.a'!$J$178</f>
        <v>7.3051681430866308E-2</v>
      </c>
      <c r="K23" s="144">
        <f>'1.3'!K23/'1.3.a'!$K$178</f>
        <v>7.2434386831755695E-2</v>
      </c>
      <c r="L23" s="144">
        <f>'1.3'!L23/'1.3.a'!$L$178</f>
        <v>6.9517507175305554E-2</v>
      </c>
      <c r="M23" s="144">
        <f>'1.3'!M23/'1.3.a'!$M$178</f>
        <v>6.4951254170574485E-2</v>
      </c>
      <c r="N23" s="144">
        <f>'1.3'!N23/'1.3.a'!$N$178</f>
        <v>6.8877776658095122E-2</v>
      </c>
      <c r="O23" s="144">
        <f>'1.3'!O23/'1.3.a'!$O$178</f>
        <v>7.3191366851571141E-2</v>
      </c>
      <c r="P23" s="144">
        <f>'1.3'!P23/'1.3.a'!$P$178</f>
        <v>6.5274115625909665E-2</v>
      </c>
      <c r="Q23" s="144">
        <f>'1.3'!Q23/'1.3.a'!$Q$178</f>
        <v>6.431109808536932E-2</v>
      </c>
      <c r="R23" s="144">
        <f>'1.3'!R23/'1.3.a'!$R$178</f>
        <v>7.2146599955563037E-2</v>
      </c>
      <c r="S23" s="144">
        <f>'1.3'!S23/'1.3.a'!$S$178</f>
        <v>6.5115519925840762E-2</v>
      </c>
      <c r="T23" s="144">
        <f>'1.3'!T23/'1.3.a'!$T$178</f>
        <v>6.2936362057366496E-2</v>
      </c>
      <c r="U23" s="144">
        <f>'1.3'!U23/'1.3.a'!$U$178</f>
        <v>7.9141951703316171E-2</v>
      </c>
      <c r="V23" s="144">
        <f>'1.3'!V23/'1.3.a'!$V$178</f>
        <v>8.6621485807241189E-2</v>
      </c>
      <c r="W23" s="144">
        <f>'1.3'!W23/'1.3.a'!$W$178</f>
        <v>0.12862539936162576</v>
      </c>
      <c r="X23" s="144">
        <f>'1.3'!X23/'1.3.a'!$X$178</f>
        <v>9.7380876178649961E-2</v>
      </c>
      <c r="Y23" s="144">
        <f>'1.3'!Y23/'1.3.a'!$Y$178</f>
        <v>0.14927752106380748</v>
      </c>
      <c r="Z23" s="144">
        <f>'1.3'!Z23/'1.3.a'!$Z$178</f>
        <v>9.2738941047005752E-2</v>
      </c>
      <c r="AA23" s="144">
        <f>'1.3'!AA23/'1.3.a'!$AA$178</f>
        <v>0.11127098404961076</v>
      </c>
      <c r="AB23" s="144">
        <f>'1.3'!AB23/'1.3.a'!$AB$178</f>
        <v>9.0723760128430544E-2</v>
      </c>
      <c r="AC23" s="144">
        <f>'1.3'!AC23/'1.3.a'!$AC$178</f>
        <v>9.968507246960509E-2</v>
      </c>
      <c r="AD23" s="144">
        <f>'1.3'!AD23/'1.3.a'!$AD$178</f>
        <v>8.6582614391811016E-2</v>
      </c>
      <c r="AE23" s="144">
        <f>'1.3'!AE23/'1.3.a'!$AE$178</f>
        <v>9.4783273127307624E-2</v>
      </c>
      <c r="AF23" s="144">
        <f>'1.3'!AF23/'1.3.a'!$AF$178</f>
        <v>8.7787025454433482E-2</v>
      </c>
      <c r="AG23" s="144">
        <f>'1.3'!AG23/'1.3.a'!$AG$178</f>
        <v>8.3478881584266806E-2</v>
      </c>
      <c r="AH23" s="144">
        <f>'1.3'!AH23/'1.3.a'!$AH$178</f>
        <v>8.4712232118620001E-2</v>
      </c>
      <c r="AI23" s="144">
        <f>'1.3'!AI23/'1.3.a'!$AI$178</f>
        <v>8.0110864586764211E-2</v>
      </c>
      <c r="AJ23" s="144">
        <f>'1.3'!AJ23/'1.3.a'!$AJ$178</f>
        <v>9.8751331547349441E-2</v>
      </c>
      <c r="AK23" s="144">
        <f>'1.3'!AK23/'1.3.a'!$AK$178</f>
        <v>9.354249915717007E-2</v>
      </c>
      <c r="AL23" s="144">
        <f>'1.3'!AL23/'1.3.a'!$AL$178</f>
        <v>7.2390431821505508E-2</v>
      </c>
      <c r="AM23" s="144">
        <f>'1.3'!AM23/'1.3.a'!$AM$178</f>
        <v>8.6147574906071681E-2</v>
      </c>
      <c r="AN23" s="144">
        <f>'1.3'!AN23/'1.3.a'!$AN$178</f>
        <v>7.1952022944263561E-2</v>
      </c>
      <c r="AO23" s="144">
        <f>'1.3'!AO23/'1.3.a'!$AO$178</f>
        <v>5.9897223258063841E-2</v>
      </c>
      <c r="AP23" s="144">
        <f>'1.3'!AP23/'1.3.a'!$AP$178</f>
        <v>6.3401059910481034E-2</v>
      </c>
      <c r="AQ23" s="144">
        <f>'1.3'!AQ23/'1.3.a'!$AQ$178</f>
        <v>6.0713645355222209E-2</v>
      </c>
      <c r="AR23" s="144">
        <f>'1.3'!AR23/'1.3.a'!$AR$178</f>
        <v>4.6764826280864008E-2</v>
      </c>
      <c r="AS23" s="144">
        <f>'1.3'!AS23/'1.3.a'!$AS$178</f>
        <v>5.6167250654183092E-2</v>
      </c>
      <c r="AT23" s="144">
        <f>'1.3'!AT23/'1.3.a'!$AT$178</f>
        <v>6.5611039372681201E-2</v>
      </c>
      <c r="AU23" s="144">
        <f>'1.3'!AU23/'1.3.a'!AU$178</f>
        <v>6.1253316255231345E-2</v>
      </c>
      <c r="AV23" s="144">
        <f>'1.3'!AV23/'1.3.a'!AV$178</f>
        <v>5.9004866525925952E-2</v>
      </c>
      <c r="AW23" s="144">
        <f>'1.3'!AW23/'1.3.a'!AW$178</f>
        <v>7.1379372600376939E-2</v>
      </c>
      <c r="AX23" s="144">
        <f>'1.3'!AX23/'1.3.a'!AX$178</f>
        <v>8.4529797806093057E-2</v>
      </c>
      <c r="AY23" s="144">
        <f>'1.3'!AY23/'1.3.a'!AY$178</f>
        <v>9.1363323774542357E-2</v>
      </c>
    </row>
    <row r="24" spans="1:51" ht="20" customHeight="1" x14ac:dyDescent="0.2">
      <c r="A24" s="121">
        <v>25</v>
      </c>
      <c r="B24" s="121" t="s">
        <v>248</v>
      </c>
      <c r="C24" s="144">
        <f>'1.3'!C24/'1.3.a'!$C$178</f>
        <v>1.5880336256247265E-3</v>
      </c>
      <c r="D24" s="144">
        <f>'1.3'!D24/'1.3.a'!$D$178</f>
        <v>1.2348585023387168E-3</v>
      </c>
      <c r="E24" s="144">
        <f>'1.3'!E24/'1.3.a'!$E$178</f>
        <v>1.2919813433544518E-3</v>
      </c>
      <c r="F24" s="144">
        <f>'1.3'!F24/'1.3.a'!$F$178</f>
        <v>2.1676681381036533E-3</v>
      </c>
      <c r="G24" s="144">
        <f>'1.3'!G24/'1.3.a'!$G$178</f>
        <v>3.3809190150457663E-3</v>
      </c>
      <c r="H24" s="144">
        <f>'1.3'!H24/'1.3.a'!$H$178</f>
        <v>3.1949317777440938E-3</v>
      </c>
      <c r="I24" s="144">
        <f>'1.3'!I24/'1.3.a'!$I$178</f>
        <v>1.9497218564005342E-3</v>
      </c>
      <c r="J24" s="144">
        <f>'1.3'!J24/'1.3.a'!$J$178</f>
        <v>2.4244302930649625E-3</v>
      </c>
      <c r="K24" s="144">
        <f>'1.3'!K24/'1.3.a'!$K$178</f>
        <v>5.0849957105212834E-3</v>
      </c>
      <c r="L24" s="144">
        <f>'1.3'!L24/'1.3.a'!$L$178</f>
        <v>3.4583175956337158E-3</v>
      </c>
      <c r="M24" s="144">
        <f>'1.3'!M24/'1.3.a'!$M$178</f>
        <v>1.83092117480687E-3</v>
      </c>
      <c r="N24" s="144">
        <f>'1.3'!N24/'1.3.a'!$N$178</f>
        <v>1.8330246429497598E-3</v>
      </c>
      <c r="O24" s="144">
        <f>'1.3'!O24/'1.3.a'!$O$178</f>
        <v>3.1666452560284411E-3</v>
      </c>
      <c r="P24" s="144">
        <f>'1.3'!P24/'1.3.a'!$P$178</f>
        <v>2.9039987757952827E-3</v>
      </c>
      <c r="Q24" s="144">
        <f>'1.3'!Q24/'1.3.a'!$Q$178</f>
        <v>6.2597623710669752E-3</v>
      </c>
      <c r="R24" s="144">
        <f>'1.3'!R24/'1.3.a'!$R$178</f>
        <v>6.204304403273111E-3</v>
      </c>
      <c r="S24" s="144">
        <f>'1.3'!S24/'1.3.a'!$S$178</f>
        <v>6.1299359364160892E-3</v>
      </c>
      <c r="T24" s="144">
        <f>'1.3'!T24/'1.3.a'!$T$178</f>
        <v>3.2849143506337481E-3</v>
      </c>
      <c r="U24" s="144">
        <f>'1.3'!U24/'1.3.a'!$U$178</f>
        <v>7.5826626398108176E-3</v>
      </c>
      <c r="V24" s="144">
        <f>'1.3'!V24/'1.3.a'!$V$178</f>
        <v>3.659412153247069E-3</v>
      </c>
      <c r="W24" s="144">
        <f>'1.3'!W24/'1.3.a'!$W$178</f>
        <v>8.5757718113598793E-4</v>
      </c>
      <c r="X24" s="144">
        <f>'1.3'!X24/'1.3.a'!$X$178</f>
        <v>4.0330981664956547E-3</v>
      </c>
      <c r="Y24" s="144">
        <f>'1.3'!Y24/'1.3.a'!$Y$178</f>
        <v>2.669658886554808E-3</v>
      </c>
      <c r="Z24" s="144">
        <f>'1.3'!Z24/'1.3.a'!$Z$178</f>
        <v>8.6442415060542736E-3</v>
      </c>
      <c r="AA24" s="144">
        <f>'1.3'!AA24/'1.3.a'!$AA$178</f>
        <v>8.6990879527774519E-3</v>
      </c>
      <c r="AB24" s="144">
        <f>'1.3'!AB24/'1.3.a'!$AB$178</f>
        <v>9.6393413598673484E-4</v>
      </c>
      <c r="AC24" s="144">
        <f>'1.3'!AC24/'1.3.a'!$AC$178</f>
        <v>6.5541366350521744E-3</v>
      </c>
      <c r="AD24" s="144">
        <f>'1.3'!AD24/'1.3.a'!$AD$178</f>
        <v>1.4098013958248881E-3</v>
      </c>
      <c r="AE24" s="144">
        <f>'1.3'!AE24/'1.3.a'!$AE$178</f>
        <v>6.2297375999804828E-3</v>
      </c>
      <c r="AF24" s="144">
        <f>'1.3'!AF24/'1.3.a'!$AF$178</f>
        <v>9.8869564345218687E-4</v>
      </c>
      <c r="AG24" s="144">
        <f>'1.3'!AG24/'1.3.a'!$AG$178</f>
        <v>5.280534999232654E-3</v>
      </c>
      <c r="AH24" s="144">
        <f>'1.3'!AH24/'1.3.a'!$AH$178</f>
        <v>1.0195133579572926E-3</v>
      </c>
      <c r="AI24" s="144">
        <f>'1.3'!AI24/'1.3.a'!$AI$178</f>
        <v>4.2661227107258885E-3</v>
      </c>
      <c r="AJ24" s="144">
        <f>'1.3'!AJ24/'1.3.a'!$AJ$178</f>
        <v>1.0010788926379654E-3</v>
      </c>
      <c r="AK24" s="144">
        <f>'1.3'!AK24/'1.3.a'!$AK$178</f>
        <v>4.6416082246098942E-3</v>
      </c>
      <c r="AL24" s="144">
        <f>'1.3'!AL24/'1.3.a'!$AL$178</f>
        <v>3.6160885706464294E-3</v>
      </c>
      <c r="AM24" s="144">
        <f>'1.3'!AM24/'1.3.a'!$AM$178</f>
        <v>4.2204319275705908E-3</v>
      </c>
      <c r="AN24" s="144">
        <f>'1.3'!AN24/'1.3.a'!$AN$178</f>
        <v>7.7102597154143449E-4</v>
      </c>
      <c r="AO24" s="144">
        <f>'1.3'!AO24/'1.3.a'!$AO$178</f>
        <v>2.8291253965954002E-3</v>
      </c>
      <c r="AP24" s="144">
        <f>'1.3'!AP24/'1.3.a'!$AP$178</f>
        <v>1.1861156480138218E-3</v>
      </c>
      <c r="AQ24" s="144">
        <f>'1.3'!AQ24/'1.3.a'!$AQ$178</f>
        <v>2.1308623369306139E-3</v>
      </c>
      <c r="AR24" s="144">
        <f>'1.3'!AR24/'1.3.a'!$AR$178</f>
        <v>1.3583858151595865E-3</v>
      </c>
      <c r="AS24" s="144">
        <f>'1.3'!AS24/'1.3.a'!$AS$178</f>
        <v>1.5640727979146739E-3</v>
      </c>
      <c r="AT24" s="144">
        <f>'1.3'!AT24/'1.3.a'!$AT$178</f>
        <v>1.0241879670840285E-3</v>
      </c>
      <c r="AU24" s="144">
        <f>'1.3'!AU24/'1.3.a'!AU$178</f>
        <v>1.5540917448201921E-3</v>
      </c>
      <c r="AV24" s="144">
        <f>'1.3'!AV24/'1.3.a'!AV$178</f>
        <v>8.2116039072635137E-4</v>
      </c>
      <c r="AW24" s="144">
        <f>'1.3'!AW24/'1.3.a'!AW$178</f>
        <v>1.8625815791773596E-3</v>
      </c>
      <c r="AX24" s="144">
        <f>'1.3'!AX24/'1.3.a'!AX$178</f>
        <v>1.3907153223899757E-3</v>
      </c>
      <c r="AY24" s="144">
        <f>'1.3'!AY24/'1.3.a'!AY$178</f>
        <v>2.0816546421945337E-3</v>
      </c>
    </row>
    <row r="25" spans="1:51" ht="20" customHeight="1" x14ac:dyDescent="0.2">
      <c r="A25" s="121">
        <v>26</v>
      </c>
      <c r="B25" s="121" t="s">
        <v>243</v>
      </c>
      <c r="C25" s="144">
        <f>'1.3'!C25/'1.3.a'!$C$178</f>
        <v>6.1296232874463882E-2</v>
      </c>
      <c r="D25" s="144">
        <f>'1.3'!D25/'1.3.a'!$D$178</f>
        <v>6.6276220077670603E-2</v>
      </c>
      <c r="E25" s="144">
        <f>'1.3'!E25/'1.3.a'!$E$178</f>
        <v>5.5487615880863352E-2</v>
      </c>
      <c r="F25" s="144">
        <f>'1.3'!F25/'1.3.a'!$F$178</f>
        <v>6.4570833411924961E-2</v>
      </c>
      <c r="G25" s="144">
        <f>'1.3'!G25/'1.3.a'!$G$178</f>
        <v>6.3769664673772847E-2</v>
      </c>
      <c r="H25" s="144">
        <f>'1.3'!H25/'1.3.a'!$H$178</f>
        <v>6.2748926362112045E-2</v>
      </c>
      <c r="I25" s="144">
        <f>'1.3'!I25/'1.3.a'!$I$178</f>
        <v>5.5535451692923801E-2</v>
      </c>
      <c r="J25" s="144">
        <f>'1.3'!J25/'1.3.a'!$J$178</f>
        <v>7.0138805198626267E-2</v>
      </c>
      <c r="K25" s="144">
        <f>'1.3'!K25/'1.3.a'!$K$178</f>
        <v>6.3789370166768958E-2</v>
      </c>
      <c r="L25" s="144">
        <f>'1.3'!L25/'1.3.a'!$L$178</f>
        <v>6.5834501157526662E-2</v>
      </c>
      <c r="M25" s="144">
        <f>'1.3'!M25/'1.3.a'!$M$178</f>
        <v>5.6167824437443566E-2</v>
      </c>
      <c r="N25" s="144">
        <f>'1.3'!N25/'1.3.a'!$N$178</f>
        <v>6.9149072804879932E-2</v>
      </c>
      <c r="O25" s="144">
        <f>'1.3'!O25/'1.3.a'!$O$178</f>
        <v>6.0543995126311437E-2</v>
      </c>
      <c r="P25" s="144">
        <f>'1.3'!P25/'1.3.a'!$P$178</f>
        <v>6.3129126275897993E-2</v>
      </c>
      <c r="Q25" s="144">
        <f>'1.3'!Q25/'1.3.a'!$Q$178</f>
        <v>5.3829671746238129E-2</v>
      </c>
      <c r="R25" s="144">
        <f>'1.3'!R25/'1.3.a'!$R$178</f>
        <v>6.1898229376454464E-2</v>
      </c>
      <c r="S25" s="144">
        <f>'1.3'!S25/'1.3.a'!$S$178</f>
        <v>6.6853591819440839E-2</v>
      </c>
      <c r="T25" s="144">
        <f>'1.3'!T25/'1.3.a'!$T$178</f>
        <v>6.2605738517948248E-2</v>
      </c>
      <c r="U25" s="144">
        <f>'1.3'!U25/'1.3.a'!$U$178</f>
        <v>5.6417706178891538E-2</v>
      </c>
      <c r="V25" s="144">
        <f>'1.3'!V25/'1.3.a'!$V$178</f>
        <v>5.9511202526423723E-2</v>
      </c>
      <c r="W25" s="144">
        <f>'1.3'!W25/'1.3.a'!$W$178</f>
        <v>6.3358444283123413E-2</v>
      </c>
      <c r="X25" s="144">
        <f>'1.3'!X25/'1.3.a'!$X$178</f>
        <v>6.2559199237568544E-2</v>
      </c>
      <c r="Y25" s="144">
        <f>'1.3'!Y25/'1.3.a'!$Y$178</f>
        <v>5.2860228099024915E-2</v>
      </c>
      <c r="Z25" s="144">
        <f>'1.3'!Z25/'1.3.a'!$Z$178</f>
        <v>6.2286873382535218E-2</v>
      </c>
      <c r="AA25" s="144">
        <f>'1.3'!AA25/'1.3.a'!$AA$178</f>
        <v>6.1587042562539135E-2</v>
      </c>
      <c r="AB25" s="144">
        <f>'1.3'!AB25/'1.3.a'!$AB$178</f>
        <v>6.0582072673985798E-2</v>
      </c>
      <c r="AC25" s="144">
        <f>'1.3'!AC25/'1.3.a'!$AC$178</f>
        <v>5.4543857053061987E-2</v>
      </c>
      <c r="AD25" s="144">
        <f>'1.3'!AD25/'1.3.a'!$AD$178</f>
        <v>8.1226826396466556E-2</v>
      </c>
      <c r="AE25" s="144">
        <f>'1.3'!AE25/'1.3.a'!$AE$178</f>
        <v>6.2492963338992971E-2</v>
      </c>
      <c r="AF25" s="144">
        <f>'1.3'!AF25/'1.3.a'!$AF$178</f>
        <v>6.0012013700323517E-2</v>
      </c>
      <c r="AG25" s="144">
        <f>'1.3'!AG25/'1.3.a'!$AG$178</f>
        <v>5.6096486099871092E-2</v>
      </c>
      <c r="AH25" s="144">
        <f>'1.3'!AH25/'1.3.a'!$AH$178</f>
        <v>6.6122227062012484E-2</v>
      </c>
      <c r="AI25" s="144">
        <f>'1.3'!AI25/'1.3.a'!$AI$178</f>
        <v>6.530864629170316E-2</v>
      </c>
      <c r="AJ25" s="144">
        <f>'1.3'!AJ25/'1.3.a'!$AJ$178</f>
        <v>6.439618331256157E-2</v>
      </c>
      <c r="AK25" s="144">
        <f>'1.3'!AK25/'1.3.a'!$AK$178</f>
        <v>5.7463747081531492E-2</v>
      </c>
      <c r="AL25" s="144">
        <f>'1.3'!AL25/'1.3.a'!$AL$178</f>
        <v>6.838083121173176E-2</v>
      </c>
      <c r="AM25" s="144">
        <f>'1.3'!AM25/'1.3.a'!$AM$178</f>
        <v>6.3477506308187839E-2</v>
      </c>
      <c r="AN25" s="144">
        <f>'1.3'!AN25/'1.3.a'!$AN$178</f>
        <v>6.0248339159458368E-2</v>
      </c>
      <c r="AO25" s="144">
        <f>'1.3'!AO25/'1.3.a'!$AO$178</f>
        <v>5.8728294361232856E-2</v>
      </c>
      <c r="AP25" s="144">
        <f>'1.3'!AP25/'1.3.a'!$AP$178</f>
        <v>7.7813095109059413E-2</v>
      </c>
      <c r="AQ25" s="144">
        <f>'1.3'!AQ25/'1.3.a'!$AQ$178</f>
        <v>6.5957597691506789E-2</v>
      </c>
      <c r="AR25" s="144">
        <f>'1.3'!AR25/'1.3.a'!$AR$178</f>
        <v>8.111001453607096E-2</v>
      </c>
      <c r="AS25" s="144">
        <f>'1.3'!AS25/'1.3.a'!$AS$178</f>
        <v>9.3397305784822013E-2</v>
      </c>
      <c r="AT25" s="144">
        <f>'1.3'!AT25/'1.3.a'!$AT$178</f>
        <v>7.3868447230690193E-2</v>
      </c>
      <c r="AU25" s="144">
        <f>'1.3'!AU25/'1.3.a'!AU$178</f>
        <v>6.4636250693925104E-2</v>
      </c>
      <c r="AV25" s="144">
        <f>'1.3'!AV25/'1.3.a'!AV$178</f>
        <v>6.4118445588088976E-2</v>
      </c>
      <c r="AW25" s="144">
        <f>'1.3'!AW25/'1.3.a'!AW$178</f>
        <v>6.7106567790022498E-2</v>
      </c>
      <c r="AX25" s="144">
        <f>'1.3'!AX25/'1.3.a'!AX$178</f>
        <v>7.7964225023781669E-2</v>
      </c>
      <c r="AY25" s="144">
        <f>'1.3'!AY25/'1.3.a'!AY$178</f>
        <v>7.5691172789108252E-2</v>
      </c>
    </row>
    <row r="26" spans="1:51" ht="20" customHeight="1" x14ac:dyDescent="0.2">
      <c r="A26" s="121">
        <v>27</v>
      </c>
      <c r="B26" s="121" t="s">
        <v>578</v>
      </c>
      <c r="C26" s="144">
        <f>'1.3'!C26/'1.3.a'!$C$178</f>
        <v>0.10236669516842117</v>
      </c>
      <c r="D26" s="144">
        <f>'1.3'!D26/'1.3.a'!$D$178</f>
        <v>9.7840331290032778E-2</v>
      </c>
      <c r="E26" s="144">
        <f>'1.3'!E26/'1.3.a'!$E$178</f>
        <v>0.10651117190212291</v>
      </c>
      <c r="F26" s="144">
        <f>'1.3'!F26/'1.3.a'!$F$178</f>
        <v>9.7667611171199306E-2</v>
      </c>
      <c r="G26" s="144">
        <f>'1.3'!G26/'1.3.a'!$G$178</f>
        <v>9.7904878358700334E-2</v>
      </c>
      <c r="H26" s="144">
        <f>'1.3'!H26/'1.3.a'!$H$178</f>
        <v>9.7134403166253658E-2</v>
      </c>
      <c r="I26" s="144">
        <f>'1.3'!I26/'1.3.a'!$I$178</f>
        <v>0.10613337374495881</v>
      </c>
      <c r="J26" s="144">
        <f>'1.3'!J26/'1.3.a'!$J$178</f>
        <v>9.6947238598926261E-2</v>
      </c>
      <c r="K26" s="144">
        <f>'1.3'!K26/'1.3.a'!$K$178</f>
        <v>9.9845769138046478E-2</v>
      </c>
      <c r="L26" s="144">
        <f>'1.3'!L26/'1.3.a'!$L$178</f>
        <v>0.10043175396776728</v>
      </c>
      <c r="M26" s="144">
        <f>'1.3'!M26/'1.3.a'!$M$178</f>
        <v>0.10720335855050088</v>
      </c>
      <c r="N26" s="144">
        <f>'1.3'!N26/'1.3.a'!$N$178</f>
        <v>9.9855269742683397E-2</v>
      </c>
      <c r="O26" s="144">
        <f>'1.3'!O26/'1.3.a'!$O$178</f>
        <v>0.10294554842451127</v>
      </c>
      <c r="P26" s="144">
        <f>'1.3'!P26/'1.3.a'!$P$178</f>
        <v>9.9897676133570965E-2</v>
      </c>
      <c r="Q26" s="144">
        <f>'1.3'!Q26/'1.3.a'!$Q$178</f>
        <v>0.11015927937315176</v>
      </c>
      <c r="R26" s="144">
        <f>'1.3'!R26/'1.3.a'!$R$178</f>
        <v>0.10099468488334634</v>
      </c>
      <c r="S26" s="144">
        <f>'1.3'!S26/'1.3.a'!$S$178</f>
        <v>0.10419111012086602</v>
      </c>
      <c r="T26" s="144">
        <f>'1.3'!T26/'1.3.a'!$T$178</f>
        <v>9.7971702961338406E-2</v>
      </c>
      <c r="U26" s="144">
        <f>'1.3'!U26/'1.3.a'!$U$178</f>
        <v>0.1135155404675548</v>
      </c>
      <c r="V26" s="144">
        <f>'1.3'!V26/'1.3.a'!$V$178</f>
        <v>0.112730044540495</v>
      </c>
      <c r="W26" s="144">
        <f>'1.3'!W26/'1.3.a'!$W$178</f>
        <v>0.10476030733631714</v>
      </c>
      <c r="X26" s="144">
        <f>'1.3'!X26/'1.3.a'!$X$178</f>
        <v>0.10665779714337309</v>
      </c>
      <c r="Y26" s="144">
        <f>'1.3'!Y26/'1.3.a'!$Y$178</f>
        <v>0.11344487575766336</v>
      </c>
      <c r="Z26" s="144">
        <f>'1.3'!Z26/'1.3.a'!$Z$178</f>
        <v>0.1198580526111144</v>
      </c>
      <c r="AA26" s="144">
        <f>'1.3'!AA26/'1.3.a'!$AA$178</f>
        <v>0.11900222911094581</v>
      </c>
      <c r="AB26" s="144">
        <f>'1.3'!AB26/'1.3.a'!$AB$178</f>
        <v>0.11295368844976225</v>
      </c>
      <c r="AC26" s="144">
        <f>'1.3'!AC26/'1.3.a'!$AC$178</f>
        <v>0.12383758574645459</v>
      </c>
      <c r="AD26" s="144">
        <f>'1.3'!AD26/'1.3.a'!$AD$178</f>
        <v>0.1290802075240193</v>
      </c>
      <c r="AE26" s="144">
        <f>'1.3'!AE26/'1.3.a'!$AE$178</f>
        <v>0.12297141059441991</v>
      </c>
      <c r="AF26" s="144">
        <f>'1.3'!AF26/'1.3.a'!$AF$178</f>
        <v>0.12642846148887432</v>
      </c>
      <c r="AG26" s="144">
        <f>'1.3'!AG26/'1.3.a'!$AG$178</f>
        <v>0.12762606358896819</v>
      </c>
      <c r="AH26" s="144">
        <f>'1.3'!AH26/'1.3.a'!$AH$178</f>
        <v>0.12596971766415963</v>
      </c>
      <c r="AI26" s="144">
        <f>'1.3'!AI26/'1.3.a'!$AI$178</f>
        <v>0.1238593445594029</v>
      </c>
      <c r="AJ26" s="144">
        <f>'1.3'!AJ26/'1.3.a'!$AJ$178</f>
        <v>0.12127483967340608</v>
      </c>
      <c r="AK26" s="144">
        <f>'1.3'!AK26/'1.3.a'!$AK$178</f>
        <v>0.12498724564874647</v>
      </c>
      <c r="AL26" s="144">
        <f>'1.3'!AL26/'1.3.a'!$AL$178</f>
        <v>0.12366633662886631</v>
      </c>
      <c r="AM26" s="144">
        <f>'1.3'!AM26/'1.3.a'!$AM$178</f>
        <v>0.12572947086263675</v>
      </c>
      <c r="AN26" s="144">
        <f>'1.3'!AN26/'1.3.a'!$AN$178</f>
        <v>0.12096159532997368</v>
      </c>
      <c r="AO26" s="144">
        <f>'1.3'!AO26/'1.3.a'!$AO$178</f>
        <v>0.12572471708253716</v>
      </c>
      <c r="AP26" s="144">
        <f>'1.3'!AP26/'1.3.a'!$AP$178</f>
        <v>0.12670058901369022</v>
      </c>
      <c r="AQ26" s="144">
        <f>'1.3'!AQ26/'1.3.a'!$AQ$178</f>
        <v>0.12313841904920672</v>
      </c>
      <c r="AR26" s="144">
        <f>'1.3'!AR26/'1.3.a'!$AR$178</f>
        <v>0.24997541018959588</v>
      </c>
      <c r="AS26" s="144">
        <f>'1.3'!AS26/'1.3.a'!$AS$178</f>
        <v>0.18164841007045651</v>
      </c>
      <c r="AT26" s="144">
        <f>'1.3'!AT26/'1.3.a'!$AT$178</f>
        <v>0.14544096755604854</v>
      </c>
      <c r="AU26" s="144">
        <f>'1.3'!AU26/'1.3.a'!AU$178</f>
        <v>0.11615091413706397</v>
      </c>
      <c r="AV26" s="144">
        <f>'1.3'!AV26/'1.3.a'!AV$178</f>
        <v>0.15730150417963024</v>
      </c>
      <c r="AW26" s="144">
        <f>'1.3'!AW26/'1.3.a'!AW$178</f>
        <v>0.11461559041603883</v>
      </c>
      <c r="AX26" s="144">
        <f>'1.3'!AX26/'1.3.a'!AX$178</f>
        <v>0.10960106373509833</v>
      </c>
      <c r="AY26" s="144">
        <f>'1.3'!AY26/'1.3.a'!AY$178</f>
        <v>0.1293133273838189</v>
      </c>
    </row>
    <row r="27" spans="1:51" ht="20" customHeight="1" x14ac:dyDescent="0.2">
      <c r="A27" s="121">
        <v>28</v>
      </c>
      <c r="B27" s="121" t="s">
        <v>396</v>
      </c>
      <c r="C27" s="144">
        <f>'1.3'!C27/'1.3.a'!$C$178</f>
        <v>1.8723339773781284E-3</v>
      </c>
      <c r="D27" s="144">
        <f>'1.3'!D27/'1.3.a'!$D$178</f>
        <v>2.5441585465042411E-3</v>
      </c>
      <c r="E27" s="144">
        <f>'1.3'!E27/'1.3.a'!$E$178</f>
        <v>2.6473677306901497E-3</v>
      </c>
      <c r="F27" s="144">
        <f>'1.3'!F27/'1.3.a'!$F$178</f>
        <v>3.61539660154412E-3</v>
      </c>
      <c r="G27" s="144">
        <f>'1.3'!G27/'1.3.a'!$G$178</f>
        <v>3.0626395577401733E-3</v>
      </c>
      <c r="H27" s="144">
        <f>'1.3'!H27/'1.3.a'!$H$178</f>
        <v>4.625169647967717E-3</v>
      </c>
      <c r="I27" s="144">
        <f>'1.3'!I27/'1.3.a'!$I$178</f>
        <v>3.7790231422019376E-3</v>
      </c>
      <c r="J27" s="144">
        <f>'1.3'!J27/'1.3.a'!$J$178</f>
        <v>6.5702160638766447E-3</v>
      </c>
      <c r="K27" s="144">
        <f>'1.3'!K27/'1.3.a'!$K$178</f>
        <v>7.2914697271952572E-3</v>
      </c>
      <c r="L27" s="144">
        <f>'1.3'!L27/'1.3.a'!$L$178</f>
        <v>5.2925980609067735E-3</v>
      </c>
      <c r="M27" s="144">
        <f>'1.3'!M27/'1.3.a'!$M$178</f>
        <v>5.4057630312724959E-3</v>
      </c>
      <c r="N27" s="144">
        <f>'1.3'!N27/'1.3.a'!$N$178</f>
        <v>3.6470507605364764E-3</v>
      </c>
      <c r="O27" s="144">
        <f>'1.3'!O27/'1.3.a'!$O$178</f>
        <v>6.5207424364233614E-3</v>
      </c>
      <c r="P27" s="144">
        <f>'1.3'!P27/'1.3.a'!$P$178</f>
        <v>7.4485036608395797E-3</v>
      </c>
      <c r="Q27" s="144">
        <f>'1.3'!Q27/'1.3.a'!$Q$178</f>
        <v>3.5161295492401497E-3</v>
      </c>
      <c r="R27" s="144">
        <f>'1.3'!R27/'1.3.a'!$R$178</f>
        <v>6.4539244622622864E-3</v>
      </c>
      <c r="S27" s="144">
        <f>'1.3'!S27/'1.3.a'!$S$178</f>
        <v>7.0636408676173056E-3</v>
      </c>
      <c r="T27" s="144">
        <f>'1.3'!T27/'1.3.a'!$T$178</f>
        <v>6.1546146917690458E-3</v>
      </c>
      <c r="U27" s="144">
        <f>'1.3'!U27/'1.3.a'!$U$178</f>
        <v>6.7744747521717545E-3</v>
      </c>
      <c r="V27" s="144">
        <f>'1.3'!V27/'1.3.a'!$V$178</f>
        <v>6.010104539347705E-3</v>
      </c>
      <c r="W27" s="144">
        <f>'1.3'!W27/'1.3.a'!$W$178</f>
        <v>4.5649628258435174E-3</v>
      </c>
      <c r="X27" s="144">
        <f>'1.3'!X27/'1.3.a'!$X$178</f>
        <v>5.2824618174957096E-3</v>
      </c>
      <c r="Y27" s="144">
        <f>'1.3'!Y27/'1.3.a'!$Y$178</f>
        <v>4.8422585374967514E-3</v>
      </c>
      <c r="Z27" s="144">
        <f>'1.3'!Z27/'1.3.a'!$Z$178</f>
        <v>7.1770744965125068E-3</v>
      </c>
      <c r="AA27" s="144">
        <f>'1.3'!AA27/'1.3.a'!$AA$178</f>
        <v>4.1888094982870635E-3</v>
      </c>
      <c r="AB27" s="144">
        <f>'1.3'!AB27/'1.3.a'!$AB$178</f>
        <v>5.4360567793582948E-3</v>
      </c>
      <c r="AC27" s="144">
        <f>'1.3'!AC27/'1.3.a'!$AC$178</f>
        <v>4.8034494802422839E-3</v>
      </c>
      <c r="AD27" s="144">
        <f>'1.3'!AD27/'1.3.a'!$AD$178</f>
        <v>6.8225483077670075E-3</v>
      </c>
      <c r="AE27" s="144">
        <f>'1.3'!AE27/'1.3.a'!$AE$178</f>
        <v>3.1084774757327745E-3</v>
      </c>
      <c r="AF27" s="144">
        <f>'1.3'!AF27/'1.3.a'!$AF$178</f>
        <v>5.3796622962342163E-3</v>
      </c>
      <c r="AG27" s="144">
        <f>'1.3'!AG27/'1.3.a'!$AG$178</f>
        <v>2.999053212422107E-3</v>
      </c>
      <c r="AH27" s="144">
        <f>'1.3'!AH27/'1.3.a'!$AH$178</f>
        <v>4.3681826990770991E-3</v>
      </c>
      <c r="AI27" s="144">
        <f>'1.3'!AI27/'1.3.a'!$AI$178</f>
        <v>2.8993205345260969E-3</v>
      </c>
      <c r="AJ27" s="144">
        <f>'1.3'!AJ27/'1.3.a'!$AJ$178</f>
        <v>5.1989995636398788E-3</v>
      </c>
      <c r="AK27" s="144">
        <f>'1.3'!AK27/'1.3.a'!$AK$178</f>
        <v>5.5440352849891973E-3</v>
      </c>
      <c r="AL27" s="144">
        <f>'1.3'!AL27/'1.3.a'!$AL$178</f>
        <v>4.9771361752738866E-3</v>
      </c>
      <c r="AM27" s="144">
        <f>'1.3'!AM27/'1.3.a'!$AM$178</f>
        <v>3.3417774214599158E-3</v>
      </c>
      <c r="AN27" s="144">
        <f>'1.3'!AN27/'1.3.a'!$AN$178</f>
        <v>6.5248566710371563E-3</v>
      </c>
      <c r="AO27" s="144">
        <f>'1.3'!AO27/'1.3.a'!$AO$178</f>
        <v>3.4618751415988226E-3</v>
      </c>
      <c r="AP27" s="144">
        <f>'1.3'!AP27/'1.3.a'!$AP$178</f>
        <v>2.289688872672719E-2</v>
      </c>
      <c r="AQ27" s="144">
        <f>'1.3'!AQ27/'1.3.a'!$AQ$178</f>
        <v>3.5447864128525814E-3</v>
      </c>
      <c r="AR27" s="144">
        <f>'1.3'!AR27/'1.3.a'!$AR$178</f>
        <v>5.5553052809937361E-3</v>
      </c>
      <c r="AS27" s="144">
        <f>'1.3'!AS27/'1.3.a'!$AS$178</f>
        <v>4.5286425985352988E-3</v>
      </c>
      <c r="AT27" s="144">
        <f>'1.3'!AT27/'1.3.a'!$AT$178</f>
        <v>4.7058338558655481E-3</v>
      </c>
      <c r="AU27" s="144">
        <f>'1.3'!AU27/'1.3.a'!AU$178</f>
        <v>4.4639854518102881E-3</v>
      </c>
      <c r="AV27" s="144">
        <f>'1.3'!AV27/'1.3.a'!AV$178</f>
        <v>6.8150270656256598E-3</v>
      </c>
      <c r="AW27" s="144">
        <f>'1.3'!AW27/'1.3.a'!AW$178</f>
        <v>5.3950660495784546E-3</v>
      </c>
      <c r="AX27" s="144">
        <f>'1.3'!AX27/'1.3.a'!AX$178</f>
        <v>7.8200240771406655E-3</v>
      </c>
      <c r="AY27" s="144">
        <f>'1.3'!AY27/'1.3.a'!AY$178</f>
        <v>4.5751296695723488E-3</v>
      </c>
    </row>
    <row r="28" spans="1:51" ht="20" customHeight="1" x14ac:dyDescent="0.2">
      <c r="A28" s="115">
        <v>31</v>
      </c>
      <c r="B28" s="115" t="s">
        <v>610</v>
      </c>
      <c r="C28" s="143">
        <f>'1.3'!C28/'1.3.a'!$C$178</f>
        <v>1.6365664254209544E-3</v>
      </c>
      <c r="D28" s="143">
        <f>'1.3'!D28/'1.3.a'!$D$178</f>
        <v>2.7386686097649188E-3</v>
      </c>
      <c r="E28" s="143">
        <f>'1.3'!E28/'1.3.a'!$E$178</f>
        <v>2.974038200040204E-3</v>
      </c>
      <c r="F28" s="143">
        <f>'1.3'!F28/'1.3.a'!$F$178</f>
        <v>5.548724834072768E-3</v>
      </c>
      <c r="G28" s="143">
        <f>'1.3'!G28/'1.3.a'!$G$178</f>
        <v>-7.2464505998640256E-4</v>
      </c>
      <c r="H28" s="143">
        <f>'1.3'!H28/'1.3.a'!$H$178</f>
        <v>-2.1564782673851471E-4</v>
      </c>
      <c r="I28" s="143">
        <f>'1.3'!I28/'1.3.a'!$I$178</f>
        <v>1.3714746340463566E-3</v>
      </c>
      <c r="J28" s="143">
        <f>'1.3'!J28/'1.3.a'!$J$178</f>
        <v>1.8854359891904307E-3</v>
      </c>
      <c r="K28" s="143">
        <f>'1.3'!K28/'1.3.a'!$K$178</f>
        <v>-5.4768476860580899E-4</v>
      </c>
      <c r="L28" s="143">
        <f>'1.3'!L28/'1.3.a'!$L$178</f>
        <v>3.0978859038834137E-4</v>
      </c>
      <c r="M28" s="143">
        <f>'1.3'!M28/'1.3.a'!$M$178</f>
        <v>6.0090194244391386E-4</v>
      </c>
      <c r="N28" s="143">
        <f>'1.3'!N28/'1.3.a'!$N$178</f>
        <v>1.6312947012440901E-3</v>
      </c>
      <c r="O28" s="143">
        <f>'1.3'!O28/'1.3.a'!$O$178</f>
        <v>2.4503285256940694E-5</v>
      </c>
      <c r="P28" s="143">
        <f>'1.3'!P28/'1.3.a'!$P$178</f>
        <v>1.5092272404080518E-4</v>
      </c>
      <c r="Q28" s="143">
        <f>'1.3'!Q28/'1.3.a'!$Q$178</f>
        <v>1.3551501919538658E-3</v>
      </c>
      <c r="R28" s="143">
        <f>'1.3'!R28/'1.3.a'!$R$178</f>
        <v>4.1149802628914281E-3</v>
      </c>
      <c r="S28" s="143">
        <f>'1.3'!S28/'1.3.a'!$S$178</f>
        <v>1.1884797885651794E-3</v>
      </c>
      <c r="T28" s="143">
        <f>'1.3'!T28/'1.3.a'!$T$178</f>
        <v>2.7272729892763715E-3</v>
      </c>
      <c r="U28" s="143">
        <f>'1.3'!U28/'1.3.a'!$U$178</f>
        <v>2.0366585492759513E-3</v>
      </c>
      <c r="V28" s="143">
        <f>'1.3'!V28/'1.3.a'!$V$178</f>
        <v>-3.1915609651742287E-4</v>
      </c>
      <c r="W28" s="143">
        <f>'1.3'!W28/'1.3.a'!$W$178</f>
        <v>-5.4998543051687726E-4</v>
      </c>
      <c r="X28" s="143">
        <f>'1.3'!X28/'1.3.a'!$X$178</f>
        <v>-3.0033577885907833E-3</v>
      </c>
      <c r="Y28" s="143">
        <f>'1.3'!Y28/'1.3.a'!$Y$178</f>
        <v>-1.1342418175727242E-3</v>
      </c>
      <c r="Z28" s="143">
        <f>'1.3'!Z28/'1.3.a'!$Z$178</f>
        <v>7.2271545136568221E-4</v>
      </c>
      <c r="AA28" s="143">
        <f>'1.3'!AA28/'1.3.a'!$AA$178</f>
        <v>-2.0165058236853253E-3</v>
      </c>
      <c r="AB28" s="143">
        <f>'1.3'!AB28/'1.3.a'!$AB$178</f>
        <v>-2.597331427321711E-3</v>
      </c>
      <c r="AC28" s="143">
        <f>'1.3'!AC28/'1.3.a'!$AC$178</f>
        <v>-2.192202327845047E-3</v>
      </c>
      <c r="AD28" s="143">
        <f>'1.3'!AD28/'1.3.a'!$AD$178</f>
        <v>2.4969304045955655E-4</v>
      </c>
      <c r="AE28" s="143">
        <f>'1.3'!AE28/'1.3.a'!$AE$178</f>
        <v>-2.7103622360356893E-3</v>
      </c>
      <c r="AF28" s="143">
        <f>'1.3'!AF28/'1.3.a'!$AF$178</f>
        <v>-2.9391180833432486E-3</v>
      </c>
      <c r="AG28" s="143">
        <f>'1.3'!AG28/'1.3.a'!$AG$178</f>
        <v>-2.6625364304885654E-3</v>
      </c>
      <c r="AH28" s="143">
        <f>'1.3'!AH28/'1.3.a'!$AH$178</f>
        <v>-2.3179119083068891E-3</v>
      </c>
      <c r="AI28" s="143">
        <f>'1.3'!AI28/'1.3.a'!$AI$178</f>
        <v>-2.7309933970014969E-3</v>
      </c>
      <c r="AJ28" s="143">
        <f>'1.3'!AJ28/'1.3.a'!$AJ$178</f>
        <v>-2.7088041132427281E-3</v>
      </c>
      <c r="AK28" s="143">
        <f>'1.3'!AK28/'1.3.a'!$AK$178</f>
        <v>-1.5913860269603317E-3</v>
      </c>
      <c r="AL28" s="143">
        <f>'1.3'!AL28/'1.3.a'!$AL$178</f>
        <v>5.4008277652254201E-4</v>
      </c>
      <c r="AM28" s="143">
        <f>'1.3'!AM28/'1.3.a'!$AM$178</f>
        <v>-3.0504757936300219E-3</v>
      </c>
      <c r="AN28" s="143">
        <f>'1.3'!AN28/'1.3.a'!$AN$178</f>
        <v>-2.8128241308110536E-3</v>
      </c>
      <c r="AO28" s="143">
        <f>'1.3'!AO28/'1.3.a'!$AO$178</f>
        <v>-4.1826669170056032E-3</v>
      </c>
      <c r="AP28" s="143">
        <f>'1.3'!AP28/'1.3.a'!$AP$178</f>
        <v>-2.3989295730561215E-4</v>
      </c>
      <c r="AQ28" s="143">
        <f>'1.3'!AQ28/'1.3.a'!$AQ$178</f>
        <v>-3.0926547970175334E-3</v>
      </c>
      <c r="AR28" s="143">
        <f>'1.3'!AR28/'1.3.a'!$AR$178</f>
        <v>-2.5772176244476526E-3</v>
      </c>
      <c r="AS28" s="143">
        <f>'1.3'!AS28/'1.3.a'!$AS$178</f>
        <v>-4.5543379542758297E-3</v>
      </c>
      <c r="AT28" s="143">
        <f>'1.3'!AT28/'1.3.a'!$AT$178</f>
        <v>-9.6401111981978904E-4</v>
      </c>
      <c r="AU28" s="143">
        <f>'1.3'!AU28/'1.3.a'!AU$178</f>
        <v>-3.5294756095915506E-3</v>
      </c>
      <c r="AV28" s="143">
        <f>'1.3'!AV28/'1.3.a'!AV$178</f>
        <v>-2.9390863892602257E-3</v>
      </c>
      <c r="AW28" s="143">
        <f>'1.3'!AW28/'1.3.a'!AW$178</f>
        <v>-3.1411919352734188E-3</v>
      </c>
      <c r="AX28" s="143">
        <f>'1.3'!AX28/'1.3.a'!AX$178</f>
        <v>-4.2371791309457002E-3</v>
      </c>
      <c r="AY28" s="143">
        <f>'1.3'!AY28/'1.3.a'!AY$178</f>
        <v>-3.4678761390661192E-3</v>
      </c>
    </row>
    <row r="29" spans="1:51" ht="20" customHeight="1" x14ac:dyDescent="0.2">
      <c r="A29" s="122" t="s">
        <v>334</v>
      </c>
      <c r="B29" s="121" t="s">
        <v>330</v>
      </c>
      <c r="C29" s="144">
        <f>'1.3'!C29/'1.3.a'!$C$178</f>
        <v>6.752444428614942E-3</v>
      </c>
      <c r="D29" s="144">
        <f>'1.3'!D29/'1.3.a'!$D$178</f>
        <v>7.8298546147562067E-3</v>
      </c>
      <c r="E29" s="144">
        <f>'1.3'!E29/'1.3.a'!$E$178</f>
        <v>7.763783788506267E-3</v>
      </c>
      <c r="F29" s="144">
        <f>'1.3'!F29/'1.3.a'!$F$178</f>
        <v>1.0929288928774223E-2</v>
      </c>
      <c r="G29" s="144">
        <f>'1.3'!G29/'1.3.a'!$G$178</f>
        <v>4.9600932264023427E-3</v>
      </c>
      <c r="H29" s="144">
        <f>'1.3'!H29/'1.3.a'!$H$178</f>
        <v>5.9187958539991693E-3</v>
      </c>
      <c r="I29" s="144">
        <f>'1.3'!I29/'1.3.a'!$I$178</f>
        <v>6.1148239048037728E-3</v>
      </c>
      <c r="J29" s="144">
        <f>'1.3'!J29/'1.3.a'!$J$178</f>
        <v>8.287699544445918E-3</v>
      </c>
      <c r="K29" s="144">
        <f>'1.3'!K29/'1.3.a'!$K$178</f>
        <v>4.4607383146325124E-3</v>
      </c>
      <c r="L29" s="144">
        <f>'1.3'!L29/'1.3.a'!$L$178</f>
        <v>5.1757847168343429E-3</v>
      </c>
      <c r="M29" s="144">
        <f>'1.3'!M29/'1.3.a'!$M$178</f>
        <v>5.6387098617885984E-3</v>
      </c>
      <c r="N29" s="144">
        <f>'1.3'!N29/'1.3.a'!$N$178</f>
        <v>6.9855192415499423E-3</v>
      </c>
      <c r="O29" s="144">
        <f>'1.3'!O29/'1.3.a'!$O$178</f>
        <v>4.784450467806599E-3</v>
      </c>
      <c r="P29" s="144">
        <f>'1.3'!P29/'1.3.a'!$P$178</f>
        <v>5.9027143286931889E-3</v>
      </c>
      <c r="Q29" s="144">
        <f>'1.3'!Q29/'1.3.a'!$Q$178</f>
        <v>7.0403268445867889E-3</v>
      </c>
      <c r="R29" s="144">
        <f>'1.3'!R29/'1.3.a'!$R$178</f>
        <v>8.3713926115776133E-3</v>
      </c>
      <c r="S29" s="144">
        <f>'1.3'!S29/'1.3.a'!$S$178</f>
        <v>6.2210810848919058E-3</v>
      </c>
      <c r="T29" s="144">
        <f>'1.3'!T29/'1.3.a'!$T$178</f>
        <v>7.5120116955674863E-3</v>
      </c>
      <c r="U29" s="144">
        <f>'1.3'!U29/'1.3.a'!$U$178</f>
        <v>7.4875118227367863E-3</v>
      </c>
      <c r="V29" s="144">
        <f>'1.3'!V29/'1.3.a'!$V$178</f>
        <v>7.4329005199520216E-3</v>
      </c>
      <c r="W29" s="144">
        <f>'1.3'!W29/'1.3.a'!$W$178</f>
        <v>4.2715965215613418E-3</v>
      </c>
      <c r="X29" s="144">
        <f>'1.3'!X29/'1.3.a'!$X$178</f>
        <v>4.0611700743020682E-3</v>
      </c>
      <c r="Y29" s="144">
        <f>'1.3'!Y29/'1.3.a'!$Y$178</f>
        <v>4.5303234833604534E-3</v>
      </c>
      <c r="Z29" s="144">
        <f>'1.3'!Z29/'1.3.a'!$Z$178</f>
        <v>5.4347378420528209E-3</v>
      </c>
      <c r="AA29" s="144">
        <f>'1.3'!AA29/'1.3.a'!$AA$178</f>
        <v>3.2008833803761089E-3</v>
      </c>
      <c r="AB29" s="144">
        <f>'1.3'!AB29/'1.3.a'!$AB$178</f>
        <v>3.4467863531925935E-3</v>
      </c>
      <c r="AC29" s="144">
        <f>'1.3'!AC29/'1.3.a'!$AC$178</f>
        <v>3.5254146444873582E-3</v>
      </c>
      <c r="AD29" s="144">
        <f>'1.3'!AD29/'1.3.a'!$AD$178</f>
        <v>5.5456849800478211E-3</v>
      </c>
      <c r="AE29" s="144">
        <f>'1.3'!AE29/'1.3.a'!$AE$178</f>
        <v>2.7176020657171613E-3</v>
      </c>
      <c r="AF29" s="144">
        <f>'1.3'!AF29/'1.3.a'!$AF$178</f>
        <v>3.3075459392346777E-3</v>
      </c>
      <c r="AG29" s="144">
        <f>'1.3'!AG29/'1.3.a'!$AG$178</f>
        <v>3.7732533285935524E-3</v>
      </c>
      <c r="AH29" s="144">
        <f>'1.3'!AH29/'1.3.a'!$AH$178</f>
        <v>5.4676380986626956E-3</v>
      </c>
      <c r="AI29" s="144">
        <f>'1.3'!AI29/'1.3.a'!$AI$178</f>
        <v>2.4468055030716636E-3</v>
      </c>
      <c r="AJ29" s="144">
        <f>'1.3'!AJ29/'1.3.a'!$AJ$178</f>
        <v>3.3149907259170026E-3</v>
      </c>
      <c r="AK29" s="144">
        <f>'1.3'!AK29/'1.3.a'!$AK$178</f>
        <v>3.6835301168529873E-3</v>
      </c>
      <c r="AL29" s="144">
        <f>'1.3'!AL29/'1.3.a'!$AL$178</f>
        <v>5.667329079022807E-3</v>
      </c>
      <c r="AM29" s="144">
        <f>'1.3'!AM29/'1.3.a'!$AM$178</f>
        <v>2.4349253502912783E-3</v>
      </c>
      <c r="AN29" s="144">
        <f>'1.3'!AN29/'1.3.a'!$AN$178</f>
        <v>2.7372032215698689E-3</v>
      </c>
      <c r="AO29" s="144">
        <f>'1.3'!AO29/'1.3.a'!$AO$178</f>
        <v>3.1762299103402477E-3</v>
      </c>
      <c r="AP29" s="144">
        <f>'1.3'!AP29/'1.3.a'!$AP$178</f>
        <v>5.2769084230731584E-3</v>
      </c>
      <c r="AQ29" s="144">
        <f>'1.3'!AQ29/'1.3.a'!$AQ$178</f>
        <v>2.0998111568579958E-3</v>
      </c>
      <c r="AR29" s="144">
        <f>'1.3'!AR29/'1.3.a'!$AR$178</f>
        <v>3.2060616265443139E-3</v>
      </c>
      <c r="AS29" s="144">
        <f>'1.3'!AS29/'1.3.a'!$AS$178</f>
        <v>3.4054558585896299E-3</v>
      </c>
      <c r="AT29" s="144">
        <f>'1.3'!AT29/'1.3.a'!$AT$178</f>
        <v>4.326704370048882E-3</v>
      </c>
      <c r="AU29" s="144">
        <f>'1.3'!AU29/'1.3.a'!AU$178</f>
        <v>1.6721824776164047E-3</v>
      </c>
      <c r="AV29" s="144">
        <f>'1.3'!AV29/'1.3.a'!AV$178</f>
        <v>2.4442371483516558E-3</v>
      </c>
      <c r="AW29" s="144">
        <f>'1.3'!AW29/'1.3.a'!AW$178</f>
        <v>2.5581613670090761E-3</v>
      </c>
      <c r="AX29" s="144">
        <f>'1.3'!AX29/'1.3.a'!AX$178</f>
        <v>3.5724620189635948E-3</v>
      </c>
      <c r="AY29" s="144">
        <f>'1.3'!AY29/'1.3.a'!AY$178</f>
        <v>1.7736211438571061E-3</v>
      </c>
    </row>
    <row r="30" spans="1:51" ht="20" customHeight="1" x14ac:dyDescent="0.2">
      <c r="A30" s="122" t="s">
        <v>335</v>
      </c>
      <c r="B30" s="121" t="s">
        <v>527</v>
      </c>
      <c r="C30" s="144">
        <f>'1.3'!C30/'1.3.a'!$C$178</f>
        <v>1.3999374926810447E-4</v>
      </c>
      <c r="D30" s="144">
        <f>'1.3'!D30/'1.3.a'!$D$178</f>
        <v>2.9882294266240882E-4</v>
      </c>
      <c r="E30" s="144">
        <f>'1.3'!E30/'1.3.a'!$E$178</f>
        <v>1.8092651561474446E-4</v>
      </c>
      <c r="F30" s="144">
        <f>'1.3'!F30/'1.3.a'!$F$178</f>
        <v>9.9382753131827071E-4</v>
      </c>
      <c r="G30" s="144">
        <f>'1.3'!G30/'1.3.a'!$G$178</f>
        <v>9.7747541540789211E-4</v>
      </c>
      <c r="H30" s="144">
        <f>'1.3'!H30/'1.3.a'!$H$178</f>
        <v>1.6035958499070132E-3</v>
      </c>
      <c r="I30" s="144">
        <f>'1.3'!I30/'1.3.a'!$I$178</f>
        <v>2.4719631883049514E-4</v>
      </c>
      <c r="J30" s="144">
        <f>'1.3'!J30/'1.3.a'!$J$178</f>
        <v>2.0570284164337822E-3</v>
      </c>
      <c r="K30" s="144">
        <f>'1.3'!K30/'1.3.a'!$K$178</f>
        <v>5.0720192109063246E-4</v>
      </c>
      <c r="L30" s="144">
        <f>'1.3'!L30/'1.3.a'!$L$178</f>
        <v>4.66010466958662E-4</v>
      </c>
      <c r="M30" s="144">
        <f>'1.3'!M30/'1.3.a'!$M$178</f>
        <v>7.2948110977374915E-4</v>
      </c>
      <c r="N30" s="144">
        <f>'1.3'!N30/'1.3.a'!$N$178</f>
        <v>1.1550986500345204E-3</v>
      </c>
      <c r="O30" s="144">
        <f>'1.3'!O30/'1.3.a'!$O$178</f>
        <v>4.1955554041091903E-4</v>
      </c>
      <c r="P30" s="144">
        <f>'1.3'!P30/'1.3.a'!$P$178</f>
        <v>1.5734842940542376E-3</v>
      </c>
      <c r="Q30" s="144">
        <f>'1.3'!Q30/'1.3.a'!$Q$178</f>
        <v>1.5229108417324133E-3</v>
      </c>
      <c r="R30" s="144">
        <f>'1.3'!R30/'1.3.a'!$R$178</f>
        <v>2.3353657358355946E-4</v>
      </c>
      <c r="S30" s="144">
        <f>'1.3'!S30/'1.3.a'!$S$178</f>
        <v>6.5198616673703598E-4</v>
      </c>
      <c r="T30" s="144">
        <f>'1.3'!T30/'1.3.a'!$T$178</f>
        <v>4.1513008392486575E-4</v>
      </c>
      <c r="U30" s="144">
        <f>'1.3'!U30/'1.3.a'!$U$178</f>
        <v>1.1314233307253869E-3</v>
      </c>
      <c r="V30" s="144">
        <f>'1.3'!V30/'1.3.a'!$V$178</f>
        <v>3.5355775102080648E-3</v>
      </c>
      <c r="W30" s="144">
        <f>'1.3'!W30/'1.3.a'!$W$178</f>
        <v>1.8713883947361892E-4</v>
      </c>
      <c r="X30" s="144">
        <f>'1.3'!X30/'1.3.a'!$X$178</f>
        <v>2.4078418127284704E-3</v>
      </c>
      <c r="Y30" s="144">
        <f>'1.3'!Y30/'1.3.a'!$Y$178</f>
        <v>9.8664950324748256E-4</v>
      </c>
      <c r="Z30" s="144">
        <f>'1.3'!Z30/'1.3.a'!$Z$178</f>
        <v>9.7973056361905518E-5</v>
      </c>
      <c r="AA30" s="144">
        <f>'1.3'!AA30/'1.3.a'!$AA$178</f>
        <v>2.9542834270416299E-4</v>
      </c>
      <c r="AB30" s="144">
        <f>'1.3'!AB30/'1.3.a'!$AB$178</f>
        <v>1.209724218034947E-3</v>
      </c>
      <c r="AC30" s="144">
        <f>'1.3'!AC30/'1.3.a'!$AC$178</f>
        <v>8.7158940296471127E-4</v>
      </c>
      <c r="AD30" s="144">
        <f>'1.3'!AD30/'1.3.a'!$AD$178</f>
        <v>5.9989677818722239E-4</v>
      </c>
      <c r="AE30" s="144">
        <f>'1.3'!AE30/'1.3.a'!$AE$178</f>
        <v>2.9844730512736947E-4</v>
      </c>
      <c r="AF30" s="144">
        <f>'1.3'!AF30/'1.3.a'!$AF$178</f>
        <v>1.2056441399184042E-3</v>
      </c>
      <c r="AG30" s="144">
        <f>'1.3'!AG30/'1.3.a'!$AG$178</f>
        <v>1.3410410652440778E-3</v>
      </c>
      <c r="AH30" s="144">
        <f>'1.3'!AH30/'1.3.a'!$AH$178</f>
        <v>2.8745860557018339E-3</v>
      </c>
      <c r="AI30" s="144">
        <f>'1.3'!AI30/'1.3.a'!$AI$178</f>
        <v>2.2146015674250774E-4</v>
      </c>
      <c r="AJ30" s="144">
        <f>'1.3'!AJ30/'1.3.a'!$AJ$178</f>
        <v>1.1631689966032266E-3</v>
      </c>
      <c r="AK30" s="144">
        <f>'1.3'!AK30/'1.3.a'!$AK$178</f>
        <v>4.255187252630439E-4</v>
      </c>
      <c r="AL30" s="144">
        <f>'1.3'!AL30/'1.3.a'!$AL$178</f>
        <v>3.121978774886474E-4</v>
      </c>
      <c r="AM30" s="144">
        <f>'1.3'!AM30/'1.3.a'!$AM$178</f>
        <v>2.3097392694193698E-4</v>
      </c>
      <c r="AN30" s="144">
        <f>'1.3'!AN30/'1.3.a'!$AN$178</f>
        <v>5.8285977689849532E-4</v>
      </c>
      <c r="AO30" s="144">
        <f>'1.3'!AO30/'1.3.a'!$AO$178</f>
        <v>2.4760090805271847E-3</v>
      </c>
      <c r="AP30" s="144">
        <f>'1.3'!AP30/'1.3.a'!$AP$178</f>
        <v>6.4176573897820369E-4</v>
      </c>
      <c r="AQ30" s="144">
        <f>'1.3'!AQ30/'1.3.a'!$AQ$178</f>
        <v>2.4848996455820209E-4</v>
      </c>
      <c r="AR30" s="144">
        <f>'1.3'!AR30/'1.3.a'!$AR$178</f>
        <v>4.1973431732046483E-4</v>
      </c>
      <c r="AS30" s="144">
        <f>'1.3'!AS30/'1.3.a'!$AS$178</f>
        <v>2.9334711934699059E-3</v>
      </c>
      <c r="AT30" s="144">
        <f>'1.3'!AT30/'1.3.a'!$AT$178</f>
        <v>3.7551863351934303E-4</v>
      </c>
      <c r="AU30" s="144">
        <f>'1.3'!AU30/'1.3.a'!AU$178</f>
        <v>1.8233619071083347E-4</v>
      </c>
      <c r="AV30" s="144">
        <f>'1.3'!AV30/'1.3.a'!AV$178</f>
        <v>3.0595754720982822E-4</v>
      </c>
      <c r="AW30" s="144">
        <f>'1.3'!AW30/'1.3.a'!AW$178</f>
        <v>6.2928110615591921E-4</v>
      </c>
      <c r="AX30" s="144">
        <f>'1.3'!AX30/'1.3.a'!AX$178</f>
        <v>2.7454577073294747E-3</v>
      </c>
      <c r="AY30" s="144">
        <f>'1.3'!AY30/'1.3.a'!AY$178</f>
        <v>2.1546246055863686E-4</v>
      </c>
    </row>
    <row r="31" spans="1:51" ht="20" customHeight="1" x14ac:dyDescent="0.2">
      <c r="A31" s="122" t="s">
        <v>336</v>
      </c>
      <c r="B31" s="121" t="s">
        <v>817</v>
      </c>
      <c r="C31" s="144">
        <f>'1.3'!C31/'1.3.a'!$C$178</f>
        <v>4.9758842539258845E-3</v>
      </c>
      <c r="D31" s="144">
        <f>'1.3'!D31/'1.3.a'!$D$178</f>
        <v>4.7923630623288808E-3</v>
      </c>
      <c r="E31" s="144">
        <f>'1.3'!E31/'1.3.a'!$E$178</f>
        <v>4.6088190728513171E-3</v>
      </c>
      <c r="F31" s="144">
        <f>'1.3'!F31/'1.3.a'!$F$178</f>
        <v>4.3867365633831843E-3</v>
      </c>
      <c r="G31" s="144">
        <f>'1.3'!G31/'1.3.a'!$G$178</f>
        <v>4.7072628709808537E-3</v>
      </c>
      <c r="H31" s="144">
        <f>'1.3'!H31/'1.3.a'!$H$178</f>
        <v>4.5308478308306709E-3</v>
      </c>
      <c r="I31" s="144">
        <f>'1.3'!I31/'1.3.a'!$I$178</f>
        <v>4.4961529519269216E-3</v>
      </c>
      <c r="J31" s="144">
        <f>'1.3'!J31/'1.3.a'!$J$178</f>
        <v>4.3452351388217052E-3</v>
      </c>
      <c r="K31" s="144">
        <f>'1.3'!K31/'1.3.a'!$K$178</f>
        <v>4.5012211621476891E-3</v>
      </c>
      <c r="L31" s="144">
        <f>'1.3'!L31/'1.3.a'!$L$178</f>
        <v>4.3999856594873401E-3</v>
      </c>
      <c r="M31" s="144">
        <f>'1.3'!M31/'1.3.a'!$M$178</f>
        <v>4.3083268095709349E-3</v>
      </c>
      <c r="N31" s="144">
        <f>'1.3'!N31/'1.3.a'!$N$178</f>
        <v>4.1991258902713312E-3</v>
      </c>
      <c r="O31" s="144">
        <f>'1.3'!O31/'1.3.a'!$O$178</f>
        <v>4.3403916421387396E-3</v>
      </c>
      <c r="P31" s="144">
        <f>'1.3'!P31/'1.3.a'!$P$178</f>
        <v>4.1783073105981462E-3</v>
      </c>
      <c r="Q31" s="144">
        <f>'1.3'!Q31/'1.3.a'!$Q$178</f>
        <v>4.1622658109005091E-3</v>
      </c>
      <c r="R31" s="144">
        <f>'1.3'!R31/'1.3.a'!$R$178</f>
        <v>4.0228757751026266E-3</v>
      </c>
      <c r="S31" s="144">
        <f>'1.3'!S31/'1.3.a'!$S$178</f>
        <v>4.3806151295896906E-3</v>
      </c>
      <c r="T31" s="144">
        <f>'1.3'!T31/'1.3.a'!$T$178</f>
        <v>4.3696086223662493E-3</v>
      </c>
      <c r="U31" s="144">
        <f>'1.3'!U31/'1.3.a'!$U$178</f>
        <v>4.3194299427354484E-3</v>
      </c>
      <c r="V31" s="144">
        <f>'1.3'!V31/'1.3.a'!$V$178</f>
        <v>4.2164791062613794E-3</v>
      </c>
      <c r="W31" s="144">
        <f>'1.3'!W31/'1.3.a'!$W$178</f>
        <v>4.6344431126045995E-3</v>
      </c>
      <c r="X31" s="144">
        <f>'1.3'!X31/'1.3.a'!$X$178</f>
        <v>4.6566860501643806E-3</v>
      </c>
      <c r="Y31" s="144">
        <f>'1.3'!Y31/'1.3.a'!$Y$178</f>
        <v>4.6779157976856948E-3</v>
      </c>
      <c r="Z31" s="144">
        <f>'1.3'!Z31/'1.3.a'!$Z$178</f>
        <v>4.6140493343252336E-3</v>
      </c>
      <c r="AA31" s="144">
        <f>'1.3'!AA31/'1.3.a'!$AA$178</f>
        <v>4.9219608613572715E-3</v>
      </c>
      <c r="AB31" s="144">
        <f>'1.3'!AB31/'1.3.a'!$AB$178</f>
        <v>4.8343935624793584E-3</v>
      </c>
      <c r="AC31" s="144">
        <f>'1.3'!AC31/'1.3.a'!$AC$178</f>
        <v>4.8460275693676938E-3</v>
      </c>
      <c r="AD31" s="144">
        <f>'1.3'!AD31/'1.3.a'!$AD$178</f>
        <v>4.6960951614010418E-3</v>
      </c>
      <c r="AE31" s="144">
        <f>'1.3'!AE31/'1.3.a'!$AE$178</f>
        <v>5.1295169966254816E-3</v>
      </c>
      <c r="AF31" s="144">
        <f>'1.3'!AF31/'1.3.a'!$AF$178</f>
        <v>5.0410198826595226E-3</v>
      </c>
      <c r="AG31" s="144">
        <f>'1.3'!AG31/'1.3.a'!$AG$178</f>
        <v>5.0947486938380396E-3</v>
      </c>
      <c r="AH31" s="144">
        <f>'1.3'!AH31/'1.3.a'!$AH$178</f>
        <v>4.9109639512677503E-3</v>
      </c>
      <c r="AI31" s="144">
        <f>'1.3'!AI31/'1.3.a'!$AI$178</f>
        <v>4.9563387433306525E-3</v>
      </c>
      <c r="AJ31" s="144">
        <f>'1.3'!AJ31/'1.3.a'!$AJ$178</f>
        <v>4.8606258425565041E-3</v>
      </c>
      <c r="AK31" s="144">
        <f>'1.3'!AK31/'1.3.a'!$AK$178</f>
        <v>4.8493974185502753E-3</v>
      </c>
      <c r="AL31" s="144">
        <f>'1.3'!AL31/'1.3.a'!$AL$178</f>
        <v>4.8150484250116176E-3</v>
      </c>
      <c r="AM31" s="144">
        <f>'1.3'!AM31/'1.3.a'!$AM$178</f>
        <v>5.2544272169793632E-3</v>
      </c>
      <c r="AN31" s="144">
        <f>'1.3'!AN31/'1.3.a'!$AN$178</f>
        <v>4.9671675754824271E-3</v>
      </c>
      <c r="AO31" s="144">
        <f>'1.3'!AO31/'1.3.a'!$AO$178</f>
        <v>4.8828877468186666E-3</v>
      </c>
      <c r="AP31" s="144">
        <f>'1.3'!AP31/'1.3.a'!$AP$178</f>
        <v>4.875035641400567E-3</v>
      </c>
      <c r="AQ31" s="144">
        <f>'1.3'!AQ31/'1.3.a'!$AQ$178</f>
        <v>4.9439759893173283E-3</v>
      </c>
      <c r="AR31" s="144">
        <f>'1.3'!AR31/'1.3.a'!$AR$178</f>
        <v>5.3635449336715017E-3</v>
      </c>
      <c r="AS31" s="144">
        <f>'1.3'!AS31/'1.3.a'!$AS$178</f>
        <v>5.0263226193955528E-3</v>
      </c>
      <c r="AT31" s="144">
        <f>'1.3'!AT31/'1.3.a'!$AT$178</f>
        <v>4.9151968563493284E-3</v>
      </c>
      <c r="AU31" s="144">
        <f>'1.3'!AU31/'1.3.a'!AU$178</f>
        <v>5.0193218964971215E-3</v>
      </c>
      <c r="AV31" s="144">
        <f>'1.3'!AV31/'1.3.a'!AV$178</f>
        <v>5.0773659904020541E-3</v>
      </c>
      <c r="AW31" s="144">
        <f>'1.3'!AW31/'1.3.a'!AW$178</f>
        <v>5.070072196126576E-3</v>
      </c>
      <c r="AX31" s="144">
        <f>'1.3'!AX31/'1.3.a'!AX$178</f>
        <v>5.0641834425798199E-3</v>
      </c>
      <c r="AY31" s="144">
        <f>'1.3'!AY31/'1.3.a'!AY$178</f>
        <v>5.0260348223645883E-3</v>
      </c>
    </row>
    <row r="32" spans="1:51" ht="20" customHeight="1" x14ac:dyDescent="0.2">
      <c r="A32" s="123"/>
      <c r="B32" s="123" t="s">
        <v>397</v>
      </c>
      <c r="C32" s="93">
        <f>'1.3'!C32/'1.3.a'!$C$178</f>
        <v>-2.6043266518095822E-2</v>
      </c>
      <c r="D32" s="93">
        <f>'1.3'!D32/'1.3.a'!$D$178</f>
        <v>-2.5662525794114134E-2</v>
      </c>
      <c r="E32" s="93">
        <f>'1.3'!E32/'1.3.a'!$E$178</f>
        <v>-2.8258777897715366E-2</v>
      </c>
      <c r="F32" s="93">
        <f>'1.3'!F32/'1.3.a'!$F$178</f>
        <v>-1.9788971696375605E-2</v>
      </c>
      <c r="G32" s="93">
        <f>'1.3'!G32/'1.3.a'!$G$178</f>
        <v>-1.5816558086811292E-2</v>
      </c>
      <c r="H32" s="93">
        <f>'1.3'!H32/'1.3.a'!$H$178</f>
        <v>-3.0306960132024514E-2</v>
      </c>
      <c r="I32" s="93">
        <f>'1.3'!I32/'1.3.a'!$I$178</f>
        <v>-2.8696228798035121E-2</v>
      </c>
      <c r="J32" s="93">
        <f>'1.3'!J32/'1.3.a'!$J$178</f>
        <v>-3.2710876018397506E-2</v>
      </c>
      <c r="K32" s="93">
        <f>'1.3'!K32/'1.3.a'!$K$178</f>
        <v>-1.5710689577128741E-2</v>
      </c>
      <c r="L32" s="93">
        <f>'1.3'!L32/'1.3.a'!$L$178</f>
        <v>-2.5432358911475265E-2</v>
      </c>
      <c r="M32" s="93">
        <f>'1.3'!M32/'1.3.a'!$M$178</f>
        <v>-7.6621724015645968E-3</v>
      </c>
      <c r="N32" s="93">
        <f>'1.3'!N32/'1.3.a'!$N$178</f>
        <v>-2.47636266823518E-2</v>
      </c>
      <c r="O32" s="93">
        <f>'1.3'!O32/'1.3.a'!$O$178</f>
        <v>-2.3339487722145814E-2</v>
      </c>
      <c r="P32" s="93">
        <f>'1.3'!P32/'1.3.a'!$P$178</f>
        <v>-3.269348246093836E-2</v>
      </c>
      <c r="Q32" s="93">
        <f>'1.3'!Q32/'1.3.a'!$Q$178</f>
        <v>-4.2419036569523144E-2</v>
      </c>
      <c r="R32" s="93">
        <f>'1.3'!R32/'1.3.a'!$R$178</f>
        <v>-1.5763488810882527E-2</v>
      </c>
      <c r="S32" s="93">
        <f>'1.3'!S32/'1.3.a'!$S$178</f>
        <v>-2.4924851739284739E-2</v>
      </c>
      <c r="T32" s="93">
        <f>'1.3'!T32/'1.3.a'!$T$178</f>
        <v>-3.4705049543950706E-2</v>
      </c>
      <c r="U32" s="93">
        <f>'1.3'!U32/'1.3.a'!$U$178</f>
        <v>-8.459784820157798E-2</v>
      </c>
      <c r="V32" s="93">
        <f>'1.3'!V32/'1.3.a'!$V$178</f>
        <v>-6.8141017292258646E-2</v>
      </c>
      <c r="W32" s="93">
        <f>'1.3'!W32/'1.3.a'!$W$178</f>
        <v>-8.1870891436928356E-2</v>
      </c>
      <c r="X32" s="93">
        <f>'1.3'!X32/'1.3.a'!$X$178</f>
        <v>-4.4305595339039695E-2</v>
      </c>
      <c r="Y32" s="93">
        <f>'1.3'!Y32/'1.3.a'!$Y$178</f>
        <v>-0.12357299501043421</v>
      </c>
      <c r="Z32" s="93">
        <f>'1.3'!Z32/'1.3.a'!$Z$178</f>
        <v>-7.1099781672658902E-2</v>
      </c>
      <c r="AA32" s="93">
        <f>'1.3'!AA32/'1.3.a'!$AA$178</f>
        <v>-4.7260185750659121E-2</v>
      </c>
      <c r="AB32" s="93">
        <f>'1.3'!AB32/'1.3.a'!$AB$178</f>
        <v>-5.599092864068294E-2</v>
      </c>
      <c r="AC32" s="93">
        <f>'1.3'!AC32/'1.3.a'!$AC$178</f>
        <v>-9.4229991599349847E-2</v>
      </c>
      <c r="AD32" s="93">
        <f>'1.3'!AD32/'1.3.a'!$AD$178</f>
        <v>-8.3149680374587281E-2</v>
      </c>
      <c r="AE32" s="93">
        <f>'1.3'!AE32/'1.3.a'!$AE$178</f>
        <v>-7.0696264729495154E-2</v>
      </c>
      <c r="AF32" s="93">
        <f>'1.3'!AF32/'1.3.a'!$AF$178</f>
        <v>-8.4839500782846092E-2</v>
      </c>
      <c r="AG32" s="93">
        <f>'1.3'!AG32/'1.3.a'!$AG$178</f>
        <v>-8.4765325652178217E-2</v>
      </c>
      <c r="AH32" s="93">
        <f>'1.3'!AH32/'1.3.a'!$AH$178</f>
        <v>-6.8560271139075687E-2</v>
      </c>
      <c r="AI32" s="93">
        <f>'1.3'!AI32/'1.3.a'!$AI$178</f>
        <v>-5.8014722954365133E-2</v>
      </c>
      <c r="AJ32" s="93">
        <f>'1.3'!AJ32/'1.3.a'!$AJ$178</f>
        <v>-8.3700588926580693E-2</v>
      </c>
      <c r="AK32" s="93">
        <f>'1.3'!AK32/'1.3.a'!$AK$178</f>
        <v>-7.7222446398238803E-2</v>
      </c>
      <c r="AL32" s="93">
        <f>'1.3'!AL32/'1.3.a'!$AL$178</f>
        <v>-5.2821804560588034E-2</v>
      </c>
      <c r="AM32" s="93">
        <f>'1.3'!AM32/'1.3.a'!$AM$178</f>
        <v>-5.8392998818024323E-2</v>
      </c>
      <c r="AN32" s="93">
        <f>'1.3'!AN32/'1.3.a'!$AN$178</f>
        <v>-5.8533574452411821E-2</v>
      </c>
      <c r="AO32" s="93">
        <f>'1.3'!AO32/'1.3.a'!$AO$178</f>
        <v>-5.3783038382709314E-2</v>
      </c>
      <c r="AP32" s="93">
        <f>'1.3'!AP32/'1.3.a'!$AP$178</f>
        <v>-4.2288806759628886E-2</v>
      </c>
      <c r="AQ32" s="93">
        <f>'1.3'!AQ32/'1.3.a'!$AQ$178</f>
        <v>-3.605333849838227E-2</v>
      </c>
      <c r="AR32" s="93">
        <f>'1.3'!AR32/'1.3.a'!$AR$178</f>
        <v>-0.24927204661384283</v>
      </c>
      <c r="AS32" s="93">
        <f>'1.3'!AS32/'1.3.a'!$AS$178</f>
        <v>-0.15859595925365649</v>
      </c>
      <c r="AT32" s="93">
        <f>'1.3'!AT32/'1.3.a'!$AT$178</f>
        <v>-7.5068928984826089E-2</v>
      </c>
      <c r="AU32" s="93">
        <f>'1.3'!AU32/'1.3.a'!AU$178</f>
        <v>-2.4974370900135479E-2</v>
      </c>
      <c r="AV32" s="93">
        <f>'1.3'!AV32/'1.3.a'!AV$178</f>
        <v>-8.6965496209096937E-2</v>
      </c>
      <c r="AW32" s="93">
        <f>'1.3'!AW32/'1.3.a'!AW$178</f>
        <v>-4.6304206271566922E-2</v>
      </c>
      <c r="AX32" s="93">
        <f>'1.3'!AX32/'1.3.a'!AX$178</f>
        <v>-3.0346403073460378E-2</v>
      </c>
      <c r="AY32" s="93">
        <f>'1.3'!AY32/'1.3.a'!AY$178</f>
        <v>-3.6916818449572071E-2</v>
      </c>
    </row>
    <row r="33" spans="1:51" ht="20" customHeight="1" x14ac:dyDescent="0.2">
      <c r="A33" s="123"/>
      <c r="B33" s="123" t="s">
        <v>398</v>
      </c>
      <c r="C33" s="93">
        <f>'1.3'!C33/'1.3.a'!$C$178</f>
        <v>1.4082174024785796E-2</v>
      </c>
      <c r="D33" s="93">
        <f>'1.3'!D33/'1.3.a'!$D$178</f>
        <v>9.216185500106602E-3</v>
      </c>
      <c r="E33" s="93">
        <f>'1.3'!E33/'1.3.a'!$E$178</f>
        <v>8.9213428137397081E-3</v>
      </c>
      <c r="F33" s="93">
        <f>'1.3'!F33/'1.3.a'!$F$178</f>
        <v>1.4827344478915283E-2</v>
      </c>
      <c r="G33" s="93">
        <f>'1.3'!G33/'1.3.a'!$G$178</f>
        <v>3.0892938984948184E-2</v>
      </c>
      <c r="H33" s="93">
        <f>'1.3'!H33/'1.3.a'!$H$178</f>
        <v>1.8078927951951852E-2</v>
      </c>
      <c r="I33" s="93">
        <f>'1.3'!I33/'1.3.a'!$I$178</f>
        <v>1.732585374201322E-2</v>
      </c>
      <c r="J33" s="93">
        <f>'1.3'!J33/'1.3.a'!$J$178</f>
        <v>1.0192446124392896E-2</v>
      </c>
      <c r="K33" s="93">
        <f>'1.3'!K33/'1.3.a'!$K$178</f>
        <v>3.066259590938995E-2</v>
      </c>
      <c r="L33" s="93">
        <f>'1.3'!L33/'1.3.a'!$L$178</f>
        <v>8.1488041727030835E-3</v>
      </c>
      <c r="M33" s="93">
        <f>'1.3'!M33/'1.3.a'!$M$178</f>
        <v>1.9273773345202107E-2</v>
      </c>
      <c r="N33" s="93">
        <f>'1.3'!N33/'1.3.a'!$N$178</f>
        <v>1.4920602079077444E-2</v>
      </c>
      <c r="O33" s="93">
        <f>'1.3'!O33/'1.3.a'!$O$178</f>
        <v>2.1170728407807815E-2</v>
      </c>
      <c r="P33" s="93">
        <f>'1.3'!P33/'1.3.a'!$P$178</f>
        <v>7.4886777915852331E-3</v>
      </c>
      <c r="Q33" s="93">
        <f>'1.3'!Q33/'1.3.a'!$Q$178</f>
        <v>-5.546087290916127E-3</v>
      </c>
      <c r="R33" s="93">
        <f>'1.3'!R33/'1.3.a'!$R$178</f>
        <v>2.6355647632180221E-2</v>
      </c>
      <c r="S33" s="93">
        <f>'1.3'!S33/'1.3.a'!$S$178</f>
        <v>6.7405333670959352E-3</v>
      </c>
      <c r="T33" s="93">
        <f>'1.3'!T33/'1.3.a'!$T$178</f>
        <v>6.1795890713457744E-5</v>
      </c>
      <c r="U33" s="93">
        <f>'1.3'!U33/'1.3.a'!$U$178</f>
        <v>-2.295008048784292E-2</v>
      </c>
      <c r="V33" s="93">
        <f>'1.3'!V33/'1.3.a'!$V$178</f>
        <v>-8.2257061240836454E-3</v>
      </c>
      <c r="W33" s="93">
        <f>'1.3'!W33/'1.3.a'!$W$178</f>
        <v>1.0935250084147571E-2</v>
      </c>
      <c r="X33" s="93">
        <f>'1.3'!X33/'1.3.a'!$X$178</f>
        <v>-2.2156211130165814E-3</v>
      </c>
      <c r="Y33" s="93">
        <f>'1.3'!Y33/'1.3.a'!$Y$178</f>
        <v>-1.192856581095368E-2</v>
      </c>
      <c r="Z33" s="93">
        <f>'1.3'!Z33/'1.3.a'!$Z$178</f>
        <v>-3.0895060132296658E-2</v>
      </c>
      <c r="AA33" s="93">
        <f>'1.3'!AA33/'1.3.a'!$AA$178</f>
        <v>-1.4346551547142169E-3</v>
      </c>
      <c r="AB33" s="93">
        <f>'1.3'!AB33/'1.3.a'!$AB$178</f>
        <v>-1.0895464014855884E-2</v>
      </c>
      <c r="AC33" s="93">
        <f>'1.3'!AC33/'1.3.a'!$AC$178</f>
        <v>-3.3967853034850469E-2</v>
      </c>
      <c r="AD33" s="93">
        <f>'1.3'!AD33/'1.3.a'!$AD$178</f>
        <v>-2.8576973417387384E-2</v>
      </c>
      <c r="AE33" s="93">
        <f>'1.3'!AE33/'1.3.a'!$AE$178</f>
        <v>-1.0453004003464897E-2</v>
      </c>
      <c r="AF33" s="93">
        <f>'1.3'!AF33/'1.3.a'!$AF$178</f>
        <v>-2.5534213203679757E-2</v>
      </c>
      <c r="AG33" s="93">
        <f>'1.3'!AG33/'1.3.a'!$AG$178</f>
        <v>-2.6486412895368336E-2</v>
      </c>
      <c r="AH33" s="93">
        <f>'1.3'!AH33/'1.3.a'!$AH$178</f>
        <v>-1.1680550155745342E-2</v>
      </c>
      <c r="AI33" s="93">
        <f>'1.3'!AI33/'1.3.a'!$AI$178</f>
        <v>-5.0311956021543086E-3</v>
      </c>
      <c r="AJ33" s="93">
        <f>'1.3'!AJ33/'1.3.a'!$AJ$178</f>
        <v>-1.1763495716523093E-2</v>
      </c>
      <c r="AK33" s="93">
        <f>'1.3'!AK33/'1.3.a'!$AK$178</f>
        <v>-2.013019058724903E-2</v>
      </c>
      <c r="AL33" s="93">
        <f>'1.3'!AL33/'1.3.a'!$AL$178</f>
        <v>-1.4002056097899349E-2</v>
      </c>
      <c r="AM33" s="93">
        <f>'1.3'!AM33/'1.3.a'!$AM$178</f>
        <v>-4.3376115279384602E-3</v>
      </c>
      <c r="AN33" s="93">
        <f>'1.3'!AN33/'1.3.a'!$AN$178</f>
        <v>-1.3940153128924011E-2</v>
      </c>
      <c r="AO33" s="93">
        <f>'1.3'!AO33/'1.3.a'!$AO$178</f>
        <v>-1.7184717093179473E-2</v>
      </c>
      <c r="AP33" s="93">
        <f>'1.3'!AP33/'1.3.a'!$AP$178</f>
        <v>-1.0289119941519038E-3</v>
      </c>
      <c r="AQ33" s="93">
        <f>'1.3'!AQ33/'1.3.a'!$AQ$178</f>
        <v>-7.2337307663122798E-4</v>
      </c>
      <c r="AR33" s="93">
        <f>'1.3'!AR33/'1.3.a'!$AR$178</f>
        <v>-0.21914510169156176</v>
      </c>
      <c r="AS33" s="93">
        <f>'1.3'!AS33/'1.3.a'!$AS$178</f>
        <v>-0.11863507887584612</v>
      </c>
      <c r="AT33" s="93">
        <f>'1.3'!AT33/'1.3.a'!$AT$178</f>
        <v>-2.902809288757487E-2</v>
      </c>
      <c r="AU33" s="93">
        <f>'1.3'!AU33/'1.3.a'!AU$178</f>
        <v>1.3304989075265505E-2</v>
      </c>
      <c r="AV33" s="93">
        <f>'1.3'!AV33/'1.3.a'!AV$178</f>
        <v>-4.8657188720153732E-2</v>
      </c>
      <c r="AW33" s="93">
        <f>'1.3'!AW33/'1.3.a'!AW$178</f>
        <v>9.6616278612155892E-4</v>
      </c>
      <c r="AX33" s="93">
        <f>'1.3'!AX33/'1.3.a'!AX$178</f>
        <v>2.6001900483013582E-2</v>
      </c>
      <c r="AY33" s="93">
        <f>'1.3'!AY33/'1.3.a'!AY$178</f>
        <v>2.3168787093210935E-2</v>
      </c>
    </row>
    <row r="34" spans="1:51" ht="20" customHeight="1" x14ac:dyDescent="0.2">
      <c r="A34" s="125" t="s">
        <v>255</v>
      </c>
      <c r="B34" s="126"/>
      <c r="C34" s="146"/>
      <c r="D34" s="146"/>
      <c r="E34" s="146"/>
      <c r="F34" s="146"/>
      <c r="G34" s="146"/>
      <c r="H34" s="146"/>
      <c r="I34" s="146"/>
      <c r="J34" s="146"/>
      <c r="K34" s="146"/>
      <c r="L34" s="146"/>
      <c r="M34" s="146"/>
      <c r="N34" s="146"/>
      <c r="O34" s="146"/>
      <c r="P34" s="146"/>
      <c r="Q34" s="146"/>
      <c r="R34" s="146"/>
      <c r="S34" s="146"/>
      <c r="T34" s="146"/>
      <c r="U34" s="146"/>
      <c r="V34" s="146"/>
      <c r="W34" s="146"/>
      <c r="X34" s="146"/>
      <c r="Y34" s="146"/>
      <c r="Z34" s="146"/>
      <c r="AA34" s="146"/>
      <c r="AB34" s="146"/>
      <c r="AC34" s="146"/>
      <c r="AD34" s="146"/>
      <c r="AE34" s="146"/>
      <c r="AF34" s="146"/>
      <c r="AG34" s="146"/>
      <c r="AH34" s="146"/>
      <c r="AI34" s="146"/>
      <c r="AJ34" s="146"/>
      <c r="AK34" s="146"/>
      <c r="AL34" s="146"/>
      <c r="AM34" s="146"/>
      <c r="AN34" s="146"/>
      <c r="AO34" s="146"/>
      <c r="AP34" s="146"/>
      <c r="AQ34" s="146"/>
      <c r="AR34" s="146"/>
      <c r="AS34" s="146"/>
      <c r="AT34" s="146"/>
      <c r="AU34" s="146"/>
      <c r="AV34" s="146"/>
      <c r="AW34" s="146"/>
      <c r="AX34" s="146"/>
      <c r="AY34" s="146"/>
    </row>
    <row r="35" spans="1:51" ht="20" customHeight="1" x14ac:dyDescent="0.2">
      <c r="A35" s="127" t="s">
        <v>238</v>
      </c>
      <c r="B35" s="128" t="s">
        <v>388</v>
      </c>
      <c r="C35" s="147">
        <f>'1.3'!C35/'1.3.a'!$C$178</f>
        <v>5.9694313724741842E-3</v>
      </c>
      <c r="D35" s="147">
        <f>'1.3'!D35/'1.3.a'!$D$178</f>
        <v>7.1590169546531524E-3</v>
      </c>
      <c r="E35" s="147">
        <f>'1.3'!E35/'1.3.a'!$E$178</f>
        <v>7.4181065293060173E-3</v>
      </c>
      <c r="F35" s="147">
        <f>'1.3'!F35/'1.3.a'!$F$178</f>
        <v>1.0039470681124867E-2</v>
      </c>
      <c r="G35" s="147">
        <f>'1.3'!G35/'1.3.a'!$G$178</f>
        <v>4.6477615076854521E-3</v>
      </c>
      <c r="H35" s="147">
        <f>'1.3'!H35/'1.3.a'!$H$178</f>
        <v>5.3354500047501042E-3</v>
      </c>
      <c r="I35" s="147">
        <f>'1.3'!I35/'1.3.a'!$I$178</f>
        <v>5.6773176722710985E-3</v>
      </c>
      <c r="J35" s="147">
        <f>'1.3'!J35/'1.3.a'!$J$178</f>
        <v>7.4599076392078238E-3</v>
      </c>
      <c r="K35" s="147">
        <f>'1.3'!K35/'1.3.a'!$K$178</f>
        <v>3.9396972499358487E-3</v>
      </c>
      <c r="L35" s="147">
        <f>'1.3'!L35/'1.3.a'!$L$178</f>
        <v>4.8745578795698847E-3</v>
      </c>
      <c r="M35" s="147">
        <f>'1.3'!M35/'1.3.a'!$M$178</f>
        <v>5.4267163706979513E-3</v>
      </c>
      <c r="N35" s="147">
        <f>'1.3'!N35/'1.3.a'!$N$178</f>
        <v>6.5192362923733108E-3</v>
      </c>
      <c r="O35" s="147">
        <f>'1.3'!O35/'1.3.a'!$O$178</f>
        <v>4.6049712856523874E-3</v>
      </c>
      <c r="P35" s="147">
        <f>'1.3'!P35/'1.3.a'!$P$178</f>
        <v>5.6369990892992548E-3</v>
      </c>
      <c r="Q35" s="147">
        <f>'1.3'!Q35/'1.3.a'!$Q$178</f>
        <v>6.3621532347498044E-3</v>
      </c>
      <c r="R35" s="147">
        <f>'1.3'!R35/'1.3.a'!$R$178</f>
        <v>7.7949122776402677E-3</v>
      </c>
      <c r="S35" s="147">
        <f>'1.3'!S35/'1.3.a'!$S$178</f>
        <v>5.8194889187487293E-3</v>
      </c>
      <c r="T35" s="147">
        <f>'1.3'!T35/'1.3.a'!$T$178</f>
        <v>7.0925244938420465E-3</v>
      </c>
      <c r="U35" s="147">
        <f>'1.3'!U35/'1.3.a'!$U$178</f>
        <v>7.1906119618734199E-3</v>
      </c>
      <c r="V35" s="147">
        <f>'1.3'!V35/'1.3.a'!$V$178</f>
        <v>6.9934840903497575E-3</v>
      </c>
      <c r="W35" s="147">
        <f>'1.3'!W35/'1.3.a'!$W$178</f>
        <v>4.0440849925896007E-3</v>
      </c>
      <c r="X35" s="147">
        <f>'1.3'!X35/'1.3.a'!$X$178</f>
        <v>3.8088139977732437E-3</v>
      </c>
      <c r="Y35" s="147">
        <f>'1.3'!Y35/'1.3.a'!$Y$178</f>
        <v>3.9432093055244387E-3</v>
      </c>
      <c r="Z35" s="147">
        <f>'1.3'!Z35/'1.3.a'!$Z$178</f>
        <v>4.9893349406891574E-3</v>
      </c>
      <c r="AA35" s="147">
        <f>'1.3'!AA35/'1.3.a'!$AA$178</f>
        <v>3.0408789411412404E-3</v>
      </c>
      <c r="AB35" s="147">
        <f>'1.3'!AB35/'1.3.a'!$AB$178</f>
        <v>3.2452331565636441E-3</v>
      </c>
      <c r="AC35" s="147">
        <f>'1.3'!AC35/'1.3.a'!$AC$178</f>
        <v>3.3736166774421452E-3</v>
      </c>
      <c r="AD35" s="147">
        <f>'1.3'!AD35/'1.3.a'!$AD$178</f>
        <v>5.1585935175008308E-3</v>
      </c>
      <c r="AE35" s="147">
        <f>'1.3'!AE35/'1.3.a'!$AE$178</f>
        <v>2.6174097592265005E-3</v>
      </c>
      <c r="AF35" s="147">
        <f>'1.3'!AF35/'1.3.a'!$AF$178</f>
        <v>3.0191642933858715E-3</v>
      </c>
      <c r="AG35" s="147">
        <f>'1.3'!AG35/'1.3.a'!$AG$178</f>
        <v>3.6117710999039507E-3</v>
      </c>
      <c r="AH35" s="147">
        <f>'1.3'!AH35/'1.3.a'!$AH$178</f>
        <v>4.8278188522587221E-3</v>
      </c>
      <c r="AI35" s="147">
        <f>'1.3'!AI35/'1.3.a'!$AI$178</f>
        <v>2.3604898962982712E-3</v>
      </c>
      <c r="AJ35" s="147">
        <f>'1.3'!AJ35/'1.3.a'!$AJ$178</f>
        <v>3.1346123148374809E-3</v>
      </c>
      <c r="AK35" s="147">
        <f>'1.3'!AK35/'1.3.a'!$AK$178</f>
        <v>3.5291342926777698E-3</v>
      </c>
      <c r="AL35" s="147">
        <f>'1.3'!AL35/'1.3.a'!$AL$178</f>
        <v>5.2965080967097454E-3</v>
      </c>
      <c r="AM35" s="147">
        <f>'1.3'!AM35/'1.3.a'!$AM$178</f>
        <v>2.3241263387214213E-3</v>
      </c>
      <c r="AN35" s="147">
        <f>'1.3'!AN35/'1.3.a'!$AN$178</f>
        <v>2.5984939520282547E-3</v>
      </c>
      <c r="AO35" s="147">
        <f>'1.3'!AO35/'1.3.a'!$AO$178</f>
        <v>3.0655557220317427E-3</v>
      </c>
      <c r="AP35" s="147">
        <f>'1.3'!AP35/'1.3.a'!$AP$178</f>
        <v>4.9829585360910257E-3</v>
      </c>
      <c r="AQ35" s="147">
        <f>'1.3'!AQ35/'1.3.a'!$AQ$178</f>
        <v>2.0287709563401048E-3</v>
      </c>
      <c r="AR35" s="147">
        <f>'1.3'!AR35/'1.3.a'!$AR$178</f>
        <v>2.9666839127369879E-3</v>
      </c>
      <c r="AS35" s="147">
        <f>'1.3'!AS35/'1.3.a'!$AS$178</f>
        <v>3.2673145422308157E-3</v>
      </c>
      <c r="AT35" s="147">
        <f>'1.3'!AT35/'1.3.a'!$AT$178</f>
        <v>4.0395651969007103E-3</v>
      </c>
      <c r="AU35" s="147">
        <f>'1.3'!AU35/'1.3.a'!AU$178</f>
        <v>1.4698267640050242E-3</v>
      </c>
      <c r="AV35" s="147">
        <f>'1.3'!AV35/'1.3.a'!AV$178</f>
        <v>2.2384708625195798E-3</v>
      </c>
      <c r="AW35" s="147">
        <f>'1.3'!AW35/'1.3.a'!AW$178</f>
        <v>2.3690518012089283E-3</v>
      </c>
      <c r="AX35" s="147">
        <f>'1.3'!AX35/'1.3.a'!AX$178</f>
        <v>3.2312121389734983E-3</v>
      </c>
      <c r="AY35" s="147">
        <f>'1.3'!AY35/'1.3.a'!AY$178</f>
        <v>1.6383835261038801E-3</v>
      </c>
    </row>
    <row r="36" spans="1:51" ht="20" customHeight="1" x14ac:dyDescent="0.2">
      <c r="A36" s="127" t="s">
        <v>239</v>
      </c>
      <c r="B36" s="128" t="s">
        <v>250</v>
      </c>
      <c r="C36" s="147">
        <f>'1.3'!C36/'1.3.a'!$C$178</f>
        <v>-1.9430815838749001E-2</v>
      </c>
      <c r="D36" s="147">
        <f>'1.3'!D36/'1.3.a'!$D$178</f>
        <v>-1.813149412202034E-2</v>
      </c>
      <c r="E36" s="147">
        <f>'1.3'!E36/'1.3.a'!$E$178</f>
        <v>-2.0675920624823846E-2</v>
      </c>
      <c r="F36" s="147">
        <f>'1.3'!F36/'1.3.a'!$F$178</f>
        <v>-9.8535102989196453E-3</v>
      </c>
      <c r="G36" s="147">
        <f>'1.3'!G36/'1.3.a'!$G$178</f>
        <v>-1.1833940275816829E-2</v>
      </c>
      <c r="H36" s="147">
        <f>'1.3'!H36/'1.3.a'!$H$178</f>
        <v>-2.5991760127932355E-2</v>
      </c>
      <c r="I36" s="147">
        <f>'1.3'!I36/'1.3.a'!$I$178</f>
        <v>-2.2828601212061844E-2</v>
      </c>
      <c r="J36" s="147">
        <f>'1.3'!J36/'1.3.a'!$J$178</f>
        <v>-2.6480204890385366E-2</v>
      </c>
      <c r="K36" s="147">
        <f>'1.3'!K36/'1.3.a'!$K$178</f>
        <v>-1.1757153183586866E-2</v>
      </c>
      <c r="L36" s="147">
        <f>'1.3'!L36/'1.3.a'!$L$178</f>
        <v>-2.0722584661599583E-2</v>
      </c>
      <c r="M36" s="147">
        <f>'1.3'!M36/'1.3.a'!$M$178</f>
        <v>-2.7529436495497372E-3</v>
      </c>
      <c r="N36" s="147">
        <f>'1.3'!N36/'1.3.a'!$N$178</f>
        <v>-1.8933206090836395E-2</v>
      </c>
      <c r="O36" s="147">
        <f>'1.3'!O36/'1.3.a'!$O$178</f>
        <v>-1.8974592794750146E-2</v>
      </c>
      <c r="P36" s="147">
        <f>'1.3'!P36/'1.3.a'!$P$178</f>
        <v>-2.8364252426299415E-2</v>
      </c>
      <c r="Q36" s="147">
        <f>'1.3'!Q36/'1.3.a'!$Q$178</f>
        <v>-3.6901620566668777E-2</v>
      </c>
      <c r="R36" s="147">
        <f>'1.3'!R36/'1.3.a'!$R$178</f>
        <v>-7.6256327728884792E-3</v>
      </c>
      <c r="S36" s="147">
        <f>'1.3'!S36/'1.3.a'!$S$178</f>
        <v>-1.9355756821129888E-2</v>
      </c>
      <c r="T36" s="147">
        <f>'1.3'!T36/'1.3.a'!$T$178</f>
        <v>-2.7608167932308091E-2</v>
      </c>
      <c r="U36" s="147">
        <f>'1.3'!U36/'1.3.a'!$U$178</f>
        <v>-7.824175970956658E-2</v>
      </c>
      <c r="V36" s="147">
        <f>'1.3'!V36/'1.3.a'!$V$178</f>
        <v>-6.4243694282514696E-2</v>
      </c>
      <c r="W36" s="147">
        <f>'1.3'!W36/'1.3.a'!$W$178</f>
        <v>-7.7786433754840623E-2</v>
      </c>
      <c r="X36" s="147">
        <f>'1.3'!X36/'1.3.a'!$X$178</f>
        <v>-4.265226707746609E-2</v>
      </c>
      <c r="Y36" s="147">
        <f>'1.3'!Y36/'1.3.a'!$Y$178</f>
        <v>-0.12002932103032123</v>
      </c>
      <c r="Z36" s="147">
        <f>'1.3'!Z36/'1.3.a'!$Z$178</f>
        <v>-6.5763016886967965E-2</v>
      </c>
      <c r="AA36" s="147">
        <f>'1.3'!AA36/'1.3.a'!$AA$178</f>
        <v>-4.4354730712987199E-2</v>
      </c>
      <c r="AB36" s="147">
        <f>'1.3'!AB36/'1.3.a'!$AB$178</f>
        <v>-5.3753866505525286E-2</v>
      </c>
      <c r="AC36" s="147">
        <f>'1.3'!AC36/'1.3.a'!$AC$178</f>
        <v>-9.1576166357827199E-2</v>
      </c>
      <c r="AD36" s="147">
        <f>'1.3'!AD36/'1.3.a'!$AD$178</f>
        <v>-7.8203892172726677E-2</v>
      </c>
      <c r="AE36" s="147">
        <f>'1.3'!AE36/'1.3.a'!$AE$178</f>
        <v>-6.8277109968905361E-2</v>
      </c>
      <c r="AF36" s="147">
        <f>'1.3'!AF36/'1.3.a'!$AF$178</f>
        <v>-8.2737598983529823E-2</v>
      </c>
      <c r="AG36" s="147">
        <f>'1.3'!AG36/'1.3.a'!$AG$178</f>
        <v>-8.2333113388828733E-2</v>
      </c>
      <c r="AH36" s="147">
        <f>'1.3'!AH36/'1.3.a'!$AH$178</f>
        <v>-6.5967219096114818E-2</v>
      </c>
      <c r="AI36" s="147">
        <f>'1.3'!AI36/'1.3.a'!$AI$178</f>
        <v>-5.5789377608035984E-2</v>
      </c>
      <c r="AJ36" s="147">
        <f>'1.3'!AJ36/'1.3.a'!$AJ$178</f>
        <v>-8.1548767197266905E-2</v>
      </c>
      <c r="AK36" s="147">
        <f>'1.3'!AK36/'1.3.a'!$AK$178</f>
        <v>-7.3964435006648857E-2</v>
      </c>
      <c r="AL36" s="147">
        <f>'1.3'!AL36/'1.3.a'!$AL$178</f>
        <v>-4.7466673359053885E-2</v>
      </c>
      <c r="AM36" s="147">
        <f>'1.3'!AM36/'1.3.a'!$AM$178</f>
        <v>-5.6189047394674979E-2</v>
      </c>
      <c r="AN36" s="147">
        <f>'1.3'!AN36/'1.3.a'!$AN$178</f>
        <v>-5.6379231007740449E-2</v>
      </c>
      <c r="AO36" s="147">
        <f>'1.3'!AO36/'1.3.a'!$AO$178</f>
        <v>-5.3082817552896254E-2</v>
      </c>
      <c r="AP36" s="147">
        <f>'1.3'!AP36/'1.3.a'!$AP$178</f>
        <v>-3.7653664075533944E-2</v>
      </c>
      <c r="AQ36" s="147">
        <f>'1.3'!AQ36/'1.3.a'!$AQ$178</f>
        <v>-3.4202017306082466E-2</v>
      </c>
      <c r="AR36" s="147">
        <f>'1.3'!AR36/'1.3.a'!$AR$178</f>
        <v>-0.24648571930461899</v>
      </c>
      <c r="AS36" s="147">
        <f>'1.3'!AS36/'1.3.a'!$AS$178</f>
        <v>-0.15812397458853678</v>
      </c>
      <c r="AT36" s="147">
        <f>'1.3'!AT36/'1.3.a'!$AT$178</f>
        <v>-7.1117743248296547E-2</v>
      </c>
      <c r="AU36" s="147">
        <f>'1.3'!AU36/'1.3.a'!AU$178</f>
        <v>-2.3484524613229914E-2</v>
      </c>
      <c r="AV36" s="147">
        <f>'1.3'!AV36/'1.3.a'!AV$178</f>
        <v>-8.4827216607955114E-2</v>
      </c>
      <c r="AW36" s="147">
        <f>'1.3'!AW36/'1.3.a'!AW$178</f>
        <v>-4.4375326010713756E-2</v>
      </c>
      <c r="AX36" s="147">
        <f>'1.3'!AX36/'1.3.a'!AX$178</f>
        <v>-2.9519398761826254E-2</v>
      </c>
      <c r="AY36" s="147">
        <f>'1.3'!AY36/'1.3.a'!AY$178</f>
        <v>-3.5358659766273628E-2</v>
      </c>
    </row>
    <row r="37" spans="1:51" ht="20" customHeight="1" x14ac:dyDescent="0.2">
      <c r="A37" s="130" t="s">
        <v>240</v>
      </c>
      <c r="B37" s="131" t="s">
        <v>251</v>
      </c>
      <c r="C37" s="148">
        <f>'1.3'!C37/'1.3.a'!$C$178</f>
        <v>-2.4406700092674885E-2</v>
      </c>
      <c r="D37" s="148">
        <f>'1.3'!D37/'1.3.a'!$D$178</f>
        <v>-2.2923857184349222E-2</v>
      </c>
      <c r="E37" s="148">
        <f>'1.3'!E37/'1.3.a'!$E$178</f>
        <v>-2.5284739697675168E-2</v>
      </c>
      <c r="F37" s="148">
        <f>'1.3'!F37/'1.3.a'!$F$178</f>
        <v>-1.424024686230283E-2</v>
      </c>
      <c r="G37" s="148">
        <f>'1.3'!G37/'1.3.a'!$G$178</f>
        <v>-1.6541203146797682E-2</v>
      </c>
      <c r="H37" s="148">
        <f>'1.3'!H37/'1.3.a'!$H$178</f>
        <v>-3.0522607958763028E-2</v>
      </c>
      <c r="I37" s="148">
        <f>'1.3'!I37/'1.3.a'!$I$178</f>
        <v>-2.7324754163988763E-2</v>
      </c>
      <c r="J37" s="148">
        <f>'1.3'!J37/'1.3.a'!$J$178</f>
        <v>-3.0825440029207073E-2</v>
      </c>
      <c r="K37" s="148">
        <f>'1.3'!K37/'1.3.a'!$K$178</f>
        <v>-1.6258374345734555E-2</v>
      </c>
      <c r="L37" s="148">
        <f>'1.3'!L37/'1.3.a'!$L$178</f>
        <v>-2.5122570321086925E-2</v>
      </c>
      <c r="M37" s="148">
        <f>'1.3'!M37/'1.3.a'!$M$178</f>
        <v>-7.0612704591206743E-3</v>
      </c>
      <c r="N37" s="148">
        <f>'1.3'!N37/'1.3.a'!$N$178</f>
        <v>-2.3132331981107722E-2</v>
      </c>
      <c r="O37" s="148">
        <f>'1.3'!O37/'1.3.a'!$O$178</f>
        <v>-2.3314984436888883E-2</v>
      </c>
      <c r="P37" s="148">
        <f>'1.3'!P37/'1.3.a'!$P$178</f>
        <v>-3.2542559736897556E-2</v>
      </c>
      <c r="Q37" s="148">
        <f>'1.3'!Q37/'1.3.a'!$Q$178</f>
        <v>-4.1063886377569282E-2</v>
      </c>
      <c r="R37" s="148">
        <f>'1.3'!R37/'1.3.a'!$R$178</f>
        <v>-1.1648508547991107E-2</v>
      </c>
      <c r="S37" s="148">
        <f>'1.3'!S37/'1.3.a'!$S$178</f>
        <v>-2.3736371950719579E-2</v>
      </c>
      <c r="T37" s="148">
        <f>'1.3'!T37/'1.3.a'!$T$178</f>
        <v>-3.1977776554674341E-2</v>
      </c>
      <c r="U37" s="148">
        <f>'1.3'!U37/'1.3.a'!$U$178</f>
        <v>-8.2561189652302025E-2</v>
      </c>
      <c r="V37" s="148">
        <f>'1.3'!V37/'1.3.a'!$V$178</f>
        <v>-6.846017338877608E-2</v>
      </c>
      <c r="W37" s="148">
        <f>'1.3'!W37/'1.3.a'!$W$178</f>
        <v>-8.2420876867445231E-2</v>
      </c>
      <c r="X37" s="148">
        <f>'1.3'!X37/'1.3.a'!$X$178</f>
        <v>-4.730895312763047E-2</v>
      </c>
      <c r="Y37" s="148">
        <f>'1.3'!Y37/'1.3.a'!$Y$178</f>
        <v>-0.12470723682800693</v>
      </c>
      <c r="Z37" s="148">
        <f>'1.3'!Z37/'1.3.a'!$Z$178</f>
        <v>-7.0377066221293194E-2</v>
      </c>
      <c r="AA37" s="148">
        <f>'1.3'!AA37/'1.3.a'!$AA$178</f>
        <v>-4.9276691574344458E-2</v>
      </c>
      <c r="AB37" s="148">
        <f>'1.3'!AB37/'1.3.a'!$AB$178</f>
        <v>-5.8588260068004647E-2</v>
      </c>
      <c r="AC37" s="148">
        <f>'1.3'!AC37/'1.3.a'!$AC$178</f>
        <v>-9.6422193927194894E-2</v>
      </c>
      <c r="AD37" s="148">
        <f>'1.3'!AD37/'1.3.a'!$AD$178</f>
        <v>-8.2899987334127706E-2</v>
      </c>
      <c r="AE37" s="148">
        <f>'1.3'!AE37/'1.3.a'!$AE$178</f>
        <v>-7.3406626965530838E-2</v>
      </c>
      <c r="AF37" s="148">
        <f>'1.3'!AF37/'1.3.a'!$AF$178</f>
        <v>-8.7778618866189331E-2</v>
      </c>
      <c r="AG37" s="148">
        <f>'1.3'!AG37/'1.3.a'!$AG$178</f>
        <v>-8.7427862082666785E-2</v>
      </c>
      <c r="AH37" s="148">
        <f>'1.3'!AH37/'1.3.a'!$AH$178</f>
        <v>-7.0878183047382567E-2</v>
      </c>
      <c r="AI37" s="148">
        <f>'1.3'!AI37/'1.3.a'!$AI$178</f>
        <v>-6.0745716351366628E-2</v>
      </c>
      <c r="AJ37" s="148">
        <f>'1.3'!AJ37/'1.3.a'!$AJ$178</f>
        <v>-8.6409393039823423E-2</v>
      </c>
      <c r="AK37" s="148">
        <f>'1.3'!AK37/'1.3.a'!$AK$178</f>
        <v>-7.881383242519914E-2</v>
      </c>
      <c r="AL37" s="148">
        <f>'1.3'!AL37/'1.3.a'!$AL$178</f>
        <v>-5.2281721784065503E-2</v>
      </c>
      <c r="AM37" s="148">
        <f>'1.3'!AM37/'1.3.a'!$AM$178</f>
        <v>-6.144347461165435E-2</v>
      </c>
      <c r="AN37" s="148">
        <f>'1.3'!AN37/'1.3.a'!$AN$178</f>
        <v>-6.1346398583222869E-2</v>
      </c>
      <c r="AO37" s="148">
        <f>'1.3'!AO37/'1.3.a'!$AO$178</f>
        <v>-5.7965705299714919E-2</v>
      </c>
      <c r="AP37" s="148">
        <f>'1.3'!AP37/'1.3.a'!$AP$178</f>
        <v>-4.2528699716934501E-2</v>
      </c>
      <c r="AQ37" s="148">
        <f>'1.3'!AQ37/'1.3.a'!$AQ$178</f>
        <v>-3.9145993295399799E-2</v>
      </c>
      <c r="AR37" s="148">
        <f>'1.3'!AR37/'1.3.a'!$AR$178</f>
        <v>-0.25184926423829057</v>
      </c>
      <c r="AS37" s="148">
        <f>'1.3'!AS37/'1.3.a'!$AS$178</f>
        <v>-0.16315029720793234</v>
      </c>
      <c r="AT37" s="148">
        <f>'1.3'!AT37/'1.3.a'!$AT$178</f>
        <v>-7.6032940104645869E-2</v>
      </c>
      <c r="AU37" s="148">
        <f>'1.3'!AU37/'1.3.a'!AU$178</f>
        <v>-2.8503846509727038E-2</v>
      </c>
      <c r="AV37" s="148">
        <f>'1.3'!AV37/'1.3.a'!AV$178</f>
        <v>-8.9904582598357166E-2</v>
      </c>
      <c r="AW37" s="148">
        <f>'1.3'!AW37/'1.3.a'!AW$178</f>
        <v>-4.9445398206840331E-2</v>
      </c>
      <c r="AX37" s="148">
        <f>'1.3'!AX37/'1.3.a'!AX$178</f>
        <v>-3.458358220440607E-2</v>
      </c>
      <c r="AY37" s="148">
        <f>'1.3'!AY37/'1.3.a'!AY$178</f>
        <v>-4.0384694588638213E-2</v>
      </c>
    </row>
    <row r="38" spans="1:51" ht="20" customHeight="1" x14ac:dyDescent="0.2">
      <c r="A38" s="135"/>
      <c r="B38" s="136"/>
      <c r="C38" s="137"/>
      <c r="D38" s="137"/>
      <c r="E38" s="137"/>
      <c r="F38" s="137"/>
      <c r="G38" s="137"/>
      <c r="H38" s="137"/>
      <c r="I38" s="137"/>
      <c r="J38" s="137"/>
      <c r="K38" s="137"/>
      <c r="L38" s="137"/>
      <c r="M38" s="137"/>
      <c r="N38" s="137"/>
      <c r="O38" s="137"/>
      <c r="P38" s="137"/>
      <c r="Q38" s="137"/>
      <c r="R38" s="137"/>
      <c r="S38" s="137"/>
      <c r="T38" s="137"/>
      <c r="U38" s="137"/>
      <c r="V38" s="137"/>
      <c r="W38" s="137"/>
      <c r="X38" s="137"/>
      <c r="Y38" s="137"/>
      <c r="Z38" s="137"/>
      <c r="AA38" s="137"/>
      <c r="AB38" s="137"/>
      <c r="AC38" s="137"/>
      <c r="AD38" s="137"/>
      <c r="AE38" s="137"/>
      <c r="AF38" s="137"/>
      <c r="AG38" s="137"/>
      <c r="AH38" s="137"/>
      <c r="AI38" s="137"/>
      <c r="AJ38" s="137"/>
      <c r="AK38" s="137"/>
      <c r="AL38" s="137"/>
      <c r="AM38" s="137"/>
      <c r="AN38" s="137"/>
      <c r="AO38" s="137"/>
      <c r="AP38" s="137"/>
      <c r="AQ38" s="137"/>
      <c r="AR38" s="137"/>
      <c r="AS38" s="137"/>
      <c r="AT38" s="137"/>
      <c r="AU38" s="137"/>
      <c r="AV38" s="137"/>
      <c r="AW38" s="137"/>
      <c r="AX38" s="137"/>
      <c r="AY38" s="137"/>
    </row>
    <row r="39" spans="1:51" s="133" customFormat="1" ht="20" customHeight="1" x14ac:dyDescent="0.2">
      <c r="A39" s="333" t="s">
        <v>715</v>
      </c>
      <c r="B39" s="333"/>
      <c r="C39" s="83" t="s">
        <v>671</v>
      </c>
      <c r="D39" s="83" t="s">
        <v>672</v>
      </c>
      <c r="E39" s="83" t="s">
        <v>673</v>
      </c>
      <c r="F39" s="83" t="s">
        <v>674</v>
      </c>
      <c r="G39" s="83" t="s">
        <v>675</v>
      </c>
      <c r="H39" s="83" t="s">
        <v>676</v>
      </c>
      <c r="I39" s="83" t="s">
        <v>677</v>
      </c>
      <c r="J39" s="83" t="s">
        <v>678</v>
      </c>
      <c r="K39" s="83" t="s">
        <v>679</v>
      </c>
      <c r="L39" s="83" t="s">
        <v>680</v>
      </c>
      <c r="M39" s="83" t="s">
        <v>681</v>
      </c>
      <c r="N39" s="83" t="s">
        <v>682</v>
      </c>
      <c r="O39" s="83" t="s">
        <v>683</v>
      </c>
      <c r="P39" s="83" t="s">
        <v>684</v>
      </c>
      <c r="Q39" s="83" t="s">
        <v>685</v>
      </c>
      <c r="R39" s="83" t="s">
        <v>686</v>
      </c>
      <c r="S39" s="83" t="s">
        <v>687</v>
      </c>
      <c r="T39" s="83" t="s">
        <v>688</v>
      </c>
      <c r="U39" s="83" t="s">
        <v>689</v>
      </c>
      <c r="V39" s="83" t="s">
        <v>690</v>
      </c>
      <c r="W39" s="83" t="s">
        <v>691</v>
      </c>
      <c r="X39" s="83" t="s">
        <v>692</v>
      </c>
      <c r="Y39" s="83" t="s">
        <v>693</v>
      </c>
      <c r="Z39" s="83" t="s">
        <v>694</v>
      </c>
      <c r="AA39" s="83" t="s">
        <v>695</v>
      </c>
      <c r="AB39" s="83" t="s">
        <v>696</v>
      </c>
      <c r="AC39" s="83" t="s">
        <v>697</v>
      </c>
      <c r="AD39" s="83" t="s">
        <v>698</v>
      </c>
      <c r="AE39" s="83" t="s">
        <v>699</v>
      </c>
      <c r="AF39" s="83" t="s">
        <v>700</v>
      </c>
      <c r="AG39" s="83" t="s">
        <v>701</v>
      </c>
      <c r="AH39" s="83" t="s">
        <v>702</v>
      </c>
      <c r="AI39" s="83" t="s">
        <v>703</v>
      </c>
      <c r="AJ39" s="83" t="s">
        <v>704</v>
      </c>
      <c r="AK39" s="83" t="s">
        <v>705</v>
      </c>
      <c r="AL39" s="83" t="s">
        <v>706</v>
      </c>
      <c r="AM39" s="83" t="s">
        <v>707</v>
      </c>
      <c r="AN39" s="83" t="s">
        <v>708</v>
      </c>
      <c r="AO39" s="83" t="s">
        <v>709</v>
      </c>
      <c r="AP39" s="83" t="s">
        <v>710</v>
      </c>
      <c r="AQ39" s="83" t="s">
        <v>711</v>
      </c>
      <c r="AR39" s="83" t="s">
        <v>712</v>
      </c>
      <c r="AS39" s="83" t="s">
        <v>713</v>
      </c>
      <c r="AT39" s="83" t="s">
        <v>714</v>
      </c>
      <c r="AU39" s="83" t="str">
        <f>AU4</f>
        <v>2021-I</v>
      </c>
      <c r="AV39" s="83" t="str">
        <f>AV4</f>
        <v>2021-II</v>
      </c>
      <c r="AW39" s="83" t="str">
        <f>AW4</f>
        <v>2021-III</v>
      </c>
      <c r="AX39" s="83" t="str">
        <f>AX4</f>
        <v>2021-IV</v>
      </c>
      <c r="AY39" s="83" t="str">
        <f>AY4</f>
        <v>2022-I</v>
      </c>
    </row>
    <row r="40" spans="1:51" ht="20" customHeight="1" x14ac:dyDescent="0.2">
      <c r="A40" s="18">
        <v>1</v>
      </c>
      <c r="B40" s="19" t="s">
        <v>814</v>
      </c>
      <c r="C40" s="93">
        <f>'1.3'!C40/'1.3.a'!$C$178</f>
        <v>0.29053076465326405</v>
      </c>
      <c r="D40" s="93">
        <f>'1.3'!D40/'1.3.a'!$D$178</f>
        <v>0.28927248421609486</v>
      </c>
      <c r="E40" s="93">
        <f>'1.3'!E40/'1.3.a'!$E$178</f>
        <v>0.27419476159874601</v>
      </c>
      <c r="F40" s="93">
        <f>'1.3'!F40/'1.3.a'!$F$178</f>
        <v>0.30526731717229061</v>
      </c>
      <c r="G40" s="93">
        <f>'1.3'!G40/'1.3.a'!$G$178</f>
        <v>0.30523799165935789</v>
      </c>
      <c r="H40" s="93">
        <f>'1.3'!H40/'1.3.a'!$H$178</f>
        <v>0.28793417273583677</v>
      </c>
      <c r="I40" s="93">
        <f>'1.3'!I40/'1.3.a'!$I$178</f>
        <v>0.2775843839647083</v>
      </c>
      <c r="J40" s="93">
        <f>'1.3'!J40/'1.3.a'!$J$178</f>
        <v>0.29469540512271503</v>
      </c>
      <c r="K40" s="93">
        <f>'1.3'!K40/'1.3.a'!$K$178</f>
        <v>0.30134258101807099</v>
      </c>
      <c r="L40" s="93">
        <f>'1.3'!L40/'1.3.a'!$L$178</f>
        <v>0.29126184222009643</v>
      </c>
      <c r="M40" s="93">
        <f>'1.3'!M40/'1.3.a'!$M$178</f>
        <v>0.29328787135294315</v>
      </c>
      <c r="N40" s="93">
        <f>'1.3'!N40/'1.3.a'!$N$178</f>
        <v>0.30129654616950841</v>
      </c>
      <c r="O40" s="93">
        <f>'1.3'!O40/'1.3.a'!$O$178</f>
        <v>0.29210399909009338</v>
      </c>
      <c r="P40" s="93">
        <f>'1.3'!P40/'1.3.a'!$P$178</f>
        <v>0.27849328069402646</v>
      </c>
      <c r="Q40" s="93">
        <f>'1.3'!Q40/'1.3.a'!$Q$178</f>
        <v>0.26298547371304665</v>
      </c>
      <c r="R40" s="93">
        <f>'1.3'!R40/'1.3.a'!$R$178</f>
        <v>0.3119378511227458</v>
      </c>
      <c r="S40" s="93">
        <f>'1.3'!S40/'1.3.a'!$S$178</f>
        <v>0.2949166604901014</v>
      </c>
      <c r="T40" s="93">
        <f>'1.3'!T40/'1.3.a'!$T$178</f>
        <v>0.27258850973692683</v>
      </c>
      <c r="U40" s="93">
        <f>'1.3'!U40/'1.3.a'!$U$178</f>
        <v>0.24918373060881563</v>
      </c>
      <c r="V40" s="93">
        <f>'1.3'!V40/'1.3.a'!$V$178</f>
        <v>0.27941515221340146</v>
      </c>
      <c r="W40" s="93">
        <f>'1.3'!W40/'1.3.a'!$W$178</f>
        <v>0.29386145015028381</v>
      </c>
      <c r="X40" s="93">
        <f>'1.3'!X40/'1.3.a'!$X$178</f>
        <v>0.30464381889200104</v>
      </c>
      <c r="Y40" s="93">
        <f>'1.3'!Y40/'1.3.a'!$Y$178</f>
        <v>0.27065602541316508</v>
      </c>
      <c r="Z40" s="93">
        <f>'1.3'!Z40/'1.3.a'!$Z$178</f>
        <v>0.30129152377353235</v>
      </c>
      <c r="AA40" s="93">
        <f>'1.3'!AA40/'1.3.a'!$AA$178</f>
        <v>0.33057128103032785</v>
      </c>
      <c r="AB40" s="93">
        <f>'1.3'!AB40/'1.3.a'!$AB$178</f>
        <v>0.28654543615537409</v>
      </c>
      <c r="AC40" s="93">
        <f>'1.3'!AC40/'1.3.a'!$AC$178</f>
        <v>0.26398978368769116</v>
      </c>
      <c r="AD40" s="93">
        <f>'1.3'!AD40/'1.3.a'!$AD$178</f>
        <v>0.30726935582062687</v>
      </c>
      <c r="AE40" s="93">
        <f>'1.3'!AE40/'1.3.a'!$AE$178</f>
        <v>0.29162619960816838</v>
      </c>
      <c r="AF40" s="93">
        <f>'1.3'!AF40/'1.3.a'!$AF$178</f>
        <v>0.27185399723541048</v>
      </c>
      <c r="AG40" s="93">
        <f>'1.3'!AG40/'1.3.a'!$AG$178</f>
        <v>0.25991085323280966</v>
      </c>
      <c r="AH40" s="93">
        <f>'1.3'!AH40/'1.3.a'!$AH$178</f>
        <v>0.29025658372850066</v>
      </c>
      <c r="AI40" s="93">
        <f>'1.3'!AI40/'1.3.a'!$AI$178</f>
        <v>0.29112091414917107</v>
      </c>
      <c r="AJ40" s="93">
        <f>'1.3'!AJ40/'1.3.a'!$AJ$178</f>
        <v>0.27689450252380121</v>
      </c>
      <c r="AK40" s="93">
        <f>'1.3'!AK40/'1.3.a'!$AK$178</f>
        <v>0.27605724407086507</v>
      </c>
      <c r="AL40" s="93">
        <f>'1.3'!AL40/'1.3.a'!$AL$178</f>
        <v>0.29943755466445254</v>
      </c>
      <c r="AM40" s="93">
        <f>'1.3'!AM40/'1.3.a'!$AM$178</f>
        <v>0.29951826240746116</v>
      </c>
      <c r="AN40" s="93">
        <f>'1.3'!AN40/'1.3.a'!$AN$178</f>
        <v>0.27449145459814961</v>
      </c>
      <c r="AO40" s="93">
        <f>'1.3'!AO40/'1.3.a'!$AO$178</f>
        <v>0.26188883930614848</v>
      </c>
      <c r="AP40" s="93">
        <f>'1.3'!AP40/'1.3.a'!$AP$178</f>
        <v>0.3299702929363571</v>
      </c>
      <c r="AQ40" s="93">
        <f>'1.3'!AQ40/'1.3.a'!$AQ$178</f>
        <v>0.29090297286497763</v>
      </c>
      <c r="AR40" s="93">
        <f>'1.3'!AR40/'1.3.a'!$AR$178</f>
        <v>0.21052089831460671</v>
      </c>
      <c r="AS40" s="93">
        <f>'1.3'!AS40/'1.3.a'!$AS$178</f>
        <v>0.24754720987836384</v>
      </c>
      <c r="AT40" s="93">
        <f>'1.3'!AT40/'1.3.a'!AT$178</f>
        <v>0.29301164126770918</v>
      </c>
      <c r="AU40" s="93">
        <f>'1.3'!AU40/'1.3.a'!AU$178</f>
        <v>0.2817837955415301</v>
      </c>
      <c r="AV40" s="93">
        <f>'1.3'!AV40/'1.3.a'!AV$178</f>
        <v>0.26387899155817485</v>
      </c>
      <c r="AW40" s="93">
        <f>'1.3'!AW40/'1.3.a'!AW$178</f>
        <v>0.26931983301360268</v>
      </c>
      <c r="AX40" s="93">
        <f>'1.3'!AX40/'1.3.a'!AX$178</f>
        <v>0.31696439040380842</v>
      </c>
      <c r="AY40" s="93">
        <f>'1.3'!AY40/'1.3.a'!AY$178</f>
        <v>0.32377235705239055</v>
      </c>
    </row>
    <row r="41" spans="1:51" ht="20" customHeight="1" x14ac:dyDescent="0.2">
      <c r="A41" s="115">
        <v>11</v>
      </c>
      <c r="B41" s="115" t="s">
        <v>242</v>
      </c>
      <c r="C41" s="143">
        <f>'1.3'!C41/'1.3.a'!$C$178</f>
        <v>0.14994577718302263</v>
      </c>
      <c r="D41" s="143">
        <f>'1.3'!D41/'1.3.a'!$D$178</f>
        <v>0.14167974188366239</v>
      </c>
      <c r="E41" s="143">
        <f>'1.3'!E41/'1.3.a'!$E$178</f>
        <v>0.1313106276717961</v>
      </c>
      <c r="F41" s="143">
        <f>'1.3'!F41/'1.3.a'!$F$178</f>
        <v>0.14753543379984199</v>
      </c>
      <c r="G41" s="143">
        <f>'1.3'!G41/'1.3.a'!$G$178</f>
        <v>0.16146111126291779</v>
      </c>
      <c r="H41" s="143">
        <f>'1.3'!H41/'1.3.a'!$H$178</f>
        <v>0.1474068402584133</v>
      </c>
      <c r="I41" s="143">
        <f>'1.3'!I41/'1.3.a'!$I$178</f>
        <v>0.1413051558174879</v>
      </c>
      <c r="J41" s="143">
        <f>'1.3'!J41/'1.3.a'!$J$178</f>
        <v>0.14511655975663415</v>
      </c>
      <c r="K41" s="143">
        <f>'1.3'!K41/'1.3.a'!$K$178</f>
        <v>0.1609261231142817</v>
      </c>
      <c r="L41" s="143">
        <f>'1.3'!L41/'1.3.a'!$L$178</f>
        <v>0.14339918313223243</v>
      </c>
      <c r="M41" s="143">
        <f>'1.3'!M41/'1.3.a'!$M$178</f>
        <v>0.13219583970766394</v>
      </c>
      <c r="N41" s="143">
        <f>'1.3'!N41/'1.3.a'!$N$178</f>
        <v>0.13838821561923395</v>
      </c>
      <c r="O41" s="143">
        <f>'1.3'!O41/'1.3.a'!$O$178</f>
        <v>0.15314537855609248</v>
      </c>
      <c r="P41" s="143">
        <f>'1.3'!P41/'1.3.a'!$P$178</f>
        <v>0.13865226364232036</v>
      </c>
      <c r="Q41" s="143">
        <f>'1.3'!Q41/'1.3.a'!$Q$178</f>
        <v>0.12473932246294579</v>
      </c>
      <c r="R41" s="143">
        <f>'1.3'!R41/'1.3.a'!$R$178</f>
        <v>0.14906172678679777</v>
      </c>
      <c r="S41" s="143">
        <f>'1.3'!S41/'1.3.a'!$S$178</f>
        <v>0.15033659250524692</v>
      </c>
      <c r="T41" s="143">
        <f>'1.3'!T41/'1.3.a'!$T$178</f>
        <v>0.13404036314216397</v>
      </c>
      <c r="U41" s="143">
        <f>'1.3'!U41/'1.3.a'!$U$178</f>
        <v>0.12189548790964151</v>
      </c>
      <c r="V41" s="143">
        <f>'1.3'!V41/'1.3.a'!$V$178</f>
        <v>0.13413565982522144</v>
      </c>
      <c r="W41" s="143">
        <f>'1.3'!W41/'1.3.a'!$W$178</f>
        <v>0.15246542905769039</v>
      </c>
      <c r="X41" s="143">
        <f>'1.3'!X41/'1.3.a'!$X$178</f>
        <v>0.13797812470970552</v>
      </c>
      <c r="Y41" s="143">
        <f>'1.3'!Y41/'1.3.a'!$Y$178</f>
        <v>0.12478039719043575</v>
      </c>
      <c r="Z41" s="143">
        <f>'1.3'!Z41/'1.3.a'!$Z$178</f>
        <v>0.1307006395986258</v>
      </c>
      <c r="AA41" s="143">
        <f>'1.3'!AA41/'1.3.a'!$AA$178</f>
        <v>0.1497531494096451</v>
      </c>
      <c r="AB41" s="143">
        <f>'1.3'!AB41/'1.3.a'!$AB$178</f>
        <v>0.13412214608438458</v>
      </c>
      <c r="AC41" s="143">
        <f>'1.3'!AC41/'1.3.a'!$AC$178</f>
        <v>0.12003348209924634</v>
      </c>
      <c r="AD41" s="143">
        <f>'1.3'!AD41/'1.3.a'!$AD$178</f>
        <v>0.14481684419738902</v>
      </c>
      <c r="AE41" s="143">
        <f>'1.3'!AE41/'1.3.a'!$AE$178</f>
        <v>0.14836550409755114</v>
      </c>
      <c r="AF41" s="143">
        <f>'1.3'!AF41/'1.3.a'!$AF$178</f>
        <v>0.13206617901893633</v>
      </c>
      <c r="AG41" s="143">
        <f>'1.3'!AG41/'1.3.a'!$AG$178</f>
        <v>0.1230570219257193</v>
      </c>
      <c r="AH41" s="143">
        <f>'1.3'!AH41/'1.3.a'!$AH$178</f>
        <v>0.14093385624268637</v>
      </c>
      <c r="AI41" s="143">
        <f>'1.3'!AI41/'1.3.a'!$AI$178</f>
        <v>0.15279719449699675</v>
      </c>
      <c r="AJ41" s="143">
        <f>'1.3'!AJ41/'1.3.a'!$AJ$178</f>
        <v>0.13791927824772371</v>
      </c>
      <c r="AK41" s="143">
        <f>'1.3'!AK41/'1.3.a'!$AK$178</f>
        <v>0.12913029849834884</v>
      </c>
      <c r="AL41" s="143">
        <f>'1.3'!AL41/'1.3.a'!$AL$178</f>
        <v>0.13842041965968238</v>
      </c>
      <c r="AM41" s="143">
        <f>'1.3'!AM41/'1.3.a'!$AM$178</f>
        <v>0.15464006325403037</v>
      </c>
      <c r="AN41" s="143">
        <f>'1.3'!AN41/'1.3.a'!$AN$178</f>
        <v>0.13307551621216773</v>
      </c>
      <c r="AO41" s="143">
        <f>'1.3'!AO41/'1.3.a'!$AO$178</f>
        <v>0.12631377818067072</v>
      </c>
      <c r="AP41" s="143">
        <f>'1.3'!AP41/'1.3.a'!$AP$178</f>
        <v>0.1364921603743636</v>
      </c>
      <c r="AQ41" s="143">
        <f>'1.3'!AQ41/'1.3.a'!$AQ$178</f>
        <v>0.14961346148790799</v>
      </c>
      <c r="AR41" s="143">
        <f>'1.3'!AR41/'1.3.a'!$AR$178</f>
        <v>0.10130592467812456</v>
      </c>
      <c r="AS41" s="143">
        <f>'1.3'!AS41/'1.3.a'!$AS$178</f>
        <v>0.11957827131248742</v>
      </c>
      <c r="AT41" s="143">
        <f>'1.3'!AT41/'1.3.a'!$AT$178</f>
        <v>0.14491980848469543</v>
      </c>
      <c r="AU41" s="143">
        <f>'1.3'!AU41/'1.3.a'!AU$178</f>
        <v>0.15436210928268043</v>
      </c>
      <c r="AV41" s="143">
        <f>'1.3'!AV41/'1.3.a'!AV$178</f>
        <v>0.13500650472030543</v>
      </c>
      <c r="AW41" s="143">
        <f>'1.3'!AW41/'1.3.a'!AW$178</f>
        <v>0.13852394733068343</v>
      </c>
      <c r="AX41" s="143">
        <f>'1.3'!AX41/'1.3.a'!AX$178</f>
        <v>0.15818694295818353</v>
      </c>
      <c r="AY41" s="143">
        <f>'1.3'!AY41/'1.3.a'!AY$178</f>
        <v>0.1731675583672643</v>
      </c>
    </row>
    <row r="42" spans="1:51" ht="20" customHeight="1" x14ac:dyDescent="0.2">
      <c r="A42" s="21">
        <v>111</v>
      </c>
      <c r="B42" s="22" t="s">
        <v>256</v>
      </c>
      <c r="C42" s="144">
        <f>'1.3'!C42/'1.3.a'!$C$178</f>
        <v>7.3021533376987038E-2</v>
      </c>
      <c r="D42" s="144">
        <f>'1.3'!D42/'1.3.a'!$D$178</f>
        <v>6.7639407534781523E-2</v>
      </c>
      <c r="E42" s="144">
        <f>'1.3'!E42/'1.3.a'!$E$178</f>
        <v>5.7569950149050149E-2</v>
      </c>
      <c r="F42" s="144">
        <f>'1.3'!F42/'1.3.a'!$F$178</f>
        <v>6.8515336807175448E-2</v>
      </c>
      <c r="G42" s="144">
        <f>'1.3'!G42/'1.3.a'!$G$178</f>
        <v>8.0528276715251187E-2</v>
      </c>
      <c r="H42" s="144">
        <f>'1.3'!H42/'1.3.a'!$H$178</f>
        <v>7.2682868468860531E-2</v>
      </c>
      <c r="I42" s="144">
        <f>'1.3'!I42/'1.3.a'!$I$178</f>
        <v>6.386338686565339E-2</v>
      </c>
      <c r="J42" s="144">
        <f>'1.3'!J42/'1.3.a'!$J$178</f>
        <v>7.0740429463522006E-2</v>
      </c>
      <c r="K42" s="144">
        <f>'1.3'!K42/'1.3.a'!$K$178</f>
        <v>8.3884028402831629E-2</v>
      </c>
      <c r="L42" s="144">
        <f>'1.3'!L42/'1.3.a'!$L$178</f>
        <v>6.8856512164049533E-2</v>
      </c>
      <c r="M42" s="144">
        <f>'1.3'!M42/'1.3.a'!$M$178</f>
        <v>5.2430735296995004E-2</v>
      </c>
      <c r="N42" s="144">
        <f>'1.3'!N42/'1.3.a'!$N$178</f>
        <v>6.6218954596857268E-2</v>
      </c>
      <c r="O42" s="144">
        <f>'1.3'!O42/'1.3.a'!$O$178</f>
        <v>8.0193624244158115E-2</v>
      </c>
      <c r="P42" s="144">
        <f>'1.3'!P42/'1.3.a'!$P$178</f>
        <v>6.7020518346304681E-2</v>
      </c>
      <c r="Q42" s="144">
        <f>'1.3'!Q42/'1.3.a'!$Q$178</f>
        <v>5.4192094092537037E-2</v>
      </c>
      <c r="R42" s="144">
        <f>'1.3'!R42/'1.3.a'!$R$178</f>
        <v>7.0167501434817592E-2</v>
      </c>
      <c r="S42" s="144">
        <f>'1.3'!S42/'1.3.a'!$S$178</f>
        <v>7.7240601506246134E-2</v>
      </c>
      <c r="T42" s="144">
        <f>'1.3'!T42/'1.3.a'!$T$178</f>
        <v>6.7542322083736547E-2</v>
      </c>
      <c r="U42" s="144">
        <f>'1.3'!U42/'1.3.a'!$U$178</f>
        <v>5.58380651789252E-2</v>
      </c>
      <c r="V42" s="144">
        <f>'1.3'!V42/'1.3.a'!$V$178</f>
        <v>6.4560059176223275E-2</v>
      </c>
      <c r="W42" s="144">
        <f>'1.3'!W42/'1.3.a'!$W$178</f>
        <v>7.9626725157751252E-2</v>
      </c>
      <c r="X42" s="144">
        <f>'1.3'!X42/'1.3.a'!$X$178</f>
        <v>6.9913799297415147E-2</v>
      </c>
      <c r="Y42" s="144">
        <f>'1.3'!Y42/'1.3.a'!$Y$178</f>
        <v>5.4695532629299617E-2</v>
      </c>
      <c r="Z42" s="144">
        <f>'1.3'!Z42/'1.3.a'!$Z$178</f>
        <v>6.3939065043131488E-2</v>
      </c>
      <c r="AA42" s="144">
        <f>'1.3'!AA42/'1.3.a'!$AA$178</f>
        <v>7.8663205516228019E-2</v>
      </c>
      <c r="AB42" s="144">
        <f>'1.3'!AB42/'1.3.a'!$AB$178</f>
        <v>7.0490682670053512E-2</v>
      </c>
      <c r="AC42" s="144">
        <f>'1.3'!AC42/'1.3.a'!$AC$178</f>
        <v>5.7408462941349409E-2</v>
      </c>
      <c r="AD42" s="144">
        <f>'1.3'!AD42/'1.3.a'!$AD$178</f>
        <v>8.2511781315870017E-2</v>
      </c>
      <c r="AE42" s="144">
        <f>'1.3'!AE42/'1.3.a'!$AE$178</f>
        <v>8.3578462140072599E-2</v>
      </c>
      <c r="AF42" s="144">
        <f>'1.3'!AF42/'1.3.a'!$AF$178</f>
        <v>7.0687882763971685E-2</v>
      </c>
      <c r="AG42" s="144">
        <f>'1.3'!AG42/'1.3.a'!$AG$178</f>
        <v>5.7859717055231984E-2</v>
      </c>
      <c r="AH42" s="144">
        <f>'1.3'!AH42/'1.3.a'!$AH$178</f>
        <v>6.7125089959569964E-2</v>
      </c>
      <c r="AI42" s="144">
        <f>'1.3'!AI42/'1.3.a'!$AI$178</f>
        <v>8.3299732738792709E-2</v>
      </c>
      <c r="AJ42" s="144">
        <f>'1.3'!AJ42/'1.3.a'!$AJ$178</f>
        <v>6.9838658995523203E-2</v>
      </c>
      <c r="AK42" s="144">
        <f>'1.3'!AK42/'1.3.a'!$AK$178</f>
        <v>5.8090554240782973E-2</v>
      </c>
      <c r="AL42" s="144">
        <f>'1.3'!AL42/'1.3.a'!$AL$178</f>
        <v>6.9689536652497455E-2</v>
      </c>
      <c r="AM42" s="144">
        <f>'1.3'!AM42/'1.3.a'!$AM$178</f>
        <v>8.7299838125181758E-2</v>
      </c>
      <c r="AN42" s="144">
        <f>'1.3'!AN42/'1.3.a'!$AN$178</f>
        <v>6.91080721690982E-2</v>
      </c>
      <c r="AO42" s="144">
        <f>'1.3'!AO42/'1.3.a'!$AO$178</f>
        <v>6.1750842142572884E-2</v>
      </c>
      <c r="AP42" s="144">
        <f>'1.3'!AP42/'1.3.a'!$AP$178</f>
        <v>7.2628002578733267E-2</v>
      </c>
      <c r="AQ42" s="144">
        <f>'1.3'!AQ42/'1.3.a'!$AQ$178</f>
        <v>8.6618180616541501E-2</v>
      </c>
      <c r="AR42" s="144">
        <f>'1.3'!AR42/'1.3.a'!$AR$178</f>
        <v>6.603247859687858E-2</v>
      </c>
      <c r="AS42" s="144">
        <f>'1.3'!AS42/'1.3.a'!$AS$178</f>
        <v>5.4175528739136114E-2</v>
      </c>
      <c r="AT42" s="144">
        <f>'1.3'!AT42/'1.3.a'!$AT$178</f>
        <v>7.4915721538081112E-2</v>
      </c>
      <c r="AU42" s="144">
        <f>'1.3'!AU42/'1.3.a'!AU$178</f>
        <v>8.8061283164831763E-2</v>
      </c>
      <c r="AV42" s="144">
        <f>'1.3'!AV42/'1.3.a'!AV$178</f>
        <v>7.4602486211987923E-2</v>
      </c>
      <c r="AW42" s="144">
        <f>'1.3'!AW42/'1.3.a'!AW$178</f>
        <v>7.0774428330207181E-2</v>
      </c>
      <c r="AX42" s="144">
        <f>'1.3'!AX42/'1.3.a'!AX$178</f>
        <v>8.7522466791504994E-2</v>
      </c>
      <c r="AY42" s="144">
        <f>'1.3'!AY42/'1.3.a'!AY$178</f>
        <v>0.10824537155899032</v>
      </c>
    </row>
    <row r="43" spans="1:51" ht="20" customHeight="1" x14ac:dyDescent="0.2">
      <c r="A43" s="21">
        <v>112</v>
      </c>
      <c r="B43" s="22" t="s">
        <v>257</v>
      </c>
      <c r="C43" s="144">
        <f>'1.3'!C43/'1.3.a'!$C$178</f>
        <v>3.8569172291648092E-3</v>
      </c>
      <c r="D43" s="144">
        <f>'1.3'!D43/'1.3.a'!$D$178</f>
        <v>3.2815188325522032E-3</v>
      </c>
      <c r="E43" s="144">
        <f>'1.3'!E43/'1.3.a'!$E$178</f>
        <v>2.962970402010151E-3</v>
      </c>
      <c r="F43" s="144">
        <f>'1.3'!F43/'1.3.a'!$F$178</f>
        <v>2.8913161382392162E-3</v>
      </c>
      <c r="G43" s="144">
        <f>'1.3'!G43/'1.3.a'!$G$178</f>
        <v>4.0189507265395745E-3</v>
      </c>
      <c r="H43" s="144">
        <f>'1.3'!H43/'1.3.a'!$H$178</f>
        <v>3.126526046380231E-3</v>
      </c>
      <c r="I43" s="144">
        <f>'1.3'!I43/'1.3.a'!$I$178</f>
        <v>3.3292220126778468E-3</v>
      </c>
      <c r="J43" s="144">
        <f>'1.3'!J43/'1.3.a'!$J$178</f>
        <v>3.1515873349333735E-3</v>
      </c>
      <c r="K43" s="144">
        <f>'1.3'!K43/'1.3.a'!$K$178</f>
        <v>4.1000676513648403E-3</v>
      </c>
      <c r="L43" s="144">
        <f>'1.3'!L43/'1.3.a'!$L$178</f>
        <v>3.3154272328935939E-3</v>
      </c>
      <c r="M43" s="144">
        <f>'1.3'!M43/'1.3.a'!$M$178</f>
        <v>3.3474180753285997E-3</v>
      </c>
      <c r="N43" s="144">
        <f>'1.3'!N43/'1.3.a'!$N$178</f>
        <v>3.1573861604495979E-3</v>
      </c>
      <c r="O43" s="144">
        <f>'1.3'!O43/'1.3.a'!$O$178</f>
        <v>4.1719209575170283E-3</v>
      </c>
      <c r="P43" s="144">
        <f>'1.3'!P43/'1.3.a'!$P$178</f>
        <v>3.3565031057302512E-3</v>
      </c>
      <c r="Q43" s="144">
        <f>'1.3'!Q43/'1.3.a'!$Q$178</f>
        <v>3.397786527416671E-3</v>
      </c>
      <c r="R43" s="144">
        <f>'1.3'!R43/'1.3.a'!$R$178</f>
        <v>3.1876871491895767E-3</v>
      </c>
      <c r="S43" s="144">
        <f>'1.3'!S43/'1.3.a'!$S$178</f>
        <v>4.1785220145980533E-3</v>
      </c>
      <c r="T43" s="144">
        <f>'1.3'!T43/'1.3.a'!$T$178</f>
        <v>3.4391000540141621E-3</v>
      </c>
      <c r="U43" s="144">
        <f>'1.3'!U43/'1.3.a'!$U$178</f>
        <v>3.4681512880948406E-3</v>
      </c>
      <c r="V43" s="144">
        <f>'1.3'!V43/'1.3.a'!$V$178</f>
        <v>3.2917074432641746E-3</v>
      </c>
      <c r="W43" s="144">
        <f>'1.3'!W43/'1.3.a'!$W$178</f>
        <v>4.2824143462816449E-3</v>
      </c>
      <c r="X43" s="144">
        <f>'1.3'!X43/'1.3.a'!$X$178</f>
        <v>3.5057275113304126E-3</v>
      </c>
      <c r="Y43" s="144">
        <f>'1.3'!Y43/'1.3.a'!$Y$178</f>
        <v>3.5031402566010846E-3</v>
      </c>
      <c r="Z43" s="144">
        <f>'1.3'!Z43/'1.3.a'!$Z$178</f>
        <v>3.1445390030335934E-3</v>
      </c>
      <c r="AA43" s="144">
        <f>'1.3'!AA43/'1.3.a'!$AA$178</f>
        <v>4.2324287922018309E-3</v>
      </c>
      <c r="AB43" s="144">
        <f>'1.3'!AB43/'1.3.a'!$AB$178</f>
        <v>3.446687506702603E-3</v>
      </c>
      <c r="AC43" s="144">
        <f>'1.3'!AC43/'1.3.a'!$AC$178</f>
        <v>3.4094205810645947E-3</v>
      </c>
      <c r="AD43" s="144">
        <f>'1.3'!AD43/'1.3.a'!$AD$178</f>
        <v>3.1176957384859536E-3</v>
      </c>
      <c r="AE43" s="144">
        <f>'1.3'!AE43/'1.3.a'!$AE$178</f>
        <v>4.0816621150668612E-3</v>
      </c>
      <c r="AF43" s="144">
        <f>'1.3'!AF43/'1.3.a'!$AF$178</f>
        <v>3.3394979204185021E-3</v>
      </c>
      <c r="AG43" s="144">
        <f>'1.3'!AG43/'1.3.a'!$AG$178</f>
        <v>3.3647079953701255E-3</v>
      </c>
      <c r="AH43" s="144">
        <f>'1.3'!AH43/'1.3.a'!$AH$178</f>
        <v>3.0612777002624325E-3</v>
      </c>
      <c r="AI43" s="144">
        <f>'1.3'!AI43/'1.3.a'!$AI$178</f>
        <v>3.9708267184110045E-3</v>
      </c>
      <c r="AJ43" s="144">
        <f>'1.3'!AJ43/'1.3.a'!$AJ$178</f>
        <v>3.0429402373600041E-3</v>
      </c>
      <c r="AK43" s="144">
        <f>'1.3'!AK43/'1.3.a'!$AK$178</f>
        <v>3.5666096687340487E-3</v>
      </c>
      <c r="AL43" s="144">
        <f>'1.3'!AL43/'1.3.a'!$AL$178</f>
        <v>3.3758645370021295E-3</v>
      </c>
      <c r="AM43" s="144">
        <f>'1.3'!AM43/'1.3.a'!$AM$178</f>
        <v>3.4588136494586239E-3</v>
      </c>
      <c r="AN43" s="144">
        <f>'1.3'!AN43/'1.3.a'!$AN$178</f>
        <v>3.1802423494994431E-3</v>
      </c>
      <c r="AO43" s="144">
        <f>'1.3'!AO43/'1.3.a'!$AO$178</f>
        <v>2.9555016978334942E-3</v>
      </c>
      <c r="AP43" s="144">
        <f>'1.3'!AP43/'1.3.a'!$AP$178</f>
        <v>3.5301228047897805E-3</v>
      </c>
      <c r="AQ43" s="144">
        <f>'1.3'!AQ43/'1.3.a'!$AQ$178</f>
        <v>3.1950850764672638E-3</v>
      </c>
      <c r="AR43" s="144">
        <f>'1.3'!AR43/'1.3.a'!$AR$178</f>
        <v>2.9813677213651728E-3</v>
      </c>
      <c r="AS43" s="144">
        <f>'1.3'!AS43/'1.3.a'!$AS$178</f>
        <v>2.8225654806110657E-3</v>
      </c>
      <c r="AT43" s="144">
        <f>'1.3'!AT43/'1.3.a'!$AT$178</f>
        <v>3.4341536456752725E-3</v>
      </c>
      <c r="AU43" s="144">
        <f>'1.3'!AU43/'1.3.a'!AU$178</f>
        <v>2.9140966774784541E-3</v>
      </c>
      <c r="AV43" s="144">
        <f>'1.3'!AV43/'1.3.a'!AV$178</f>
        <v>2.7504953127786887E-3</v>
      </c>
      <c r="AW43" s="144">
        <f>'1.3'!AW43/'1.3.a'!AW$178</f>
        <v>2.7412800491155363E-3</v>
      </c>
      <c r="AX43" s="144">
        <f>'1.3'!AX43/'1.3.a'!AX$178</f>
        <v>3.6501843348834035E-3</v>
      </c>
      <c r="AY43" s="144">
        <f>'1.3'!AY43/'1.3.a'!AY$178</f>
        <v>3.0290844369905189E-3</v>
      </c>
    </row>
    <row r="44" spans="1:51" ht="20" customHeight="1" x14ac:dyDescent="0.2">
      <c r="A44" s="21">
        <v>113</v>
      </c>
      <c r="B44" s="22" t="s">
        <v>258</v>
      </c>
      <c r="C44" s="144">
        <f>'1.3'!C44/'1.3.a'!$C$178</f>
        <v>2.705862646195779E-5</v>
      </c>
      <c r="D44" s="144">
        <f>'1.3'!D44/'1.3.a'!$D$178</f>
        <v>2.4426838568228395E-5</v>
      </c>
      <c r="E44" s="144">
        <f>'1.3'!E44/'1.3.a'!$E$178</f>
        <v>3.3240998904738287E-4</v>
      </c>
      <c r="F44" s="144">
        <f>'1.3'!F44/'1.3.a'!$F$178</f>
        <v>1.409667088247255E-4</v>
      </c>
      <c r="G44" s="144">
        <f>'1.3'!G44/'1.3.a'!$G$178</f>
        <v>2.6880950999034953E-5</v>
      </c>
      <c r="H44" s="144">
        <f>'1.3'!H44/'1.3.a'!$H$178</f>
        <v>2.9105126855020598E-5</v>
      </c>
      <c r="I44" s="144">
        <f>'1.3'!I44/'1.3.a'!$I$178</f>
        <v>3.4352942588287337E-4</v>
      </c>
      <c r="J44" s="144">
        <f>'1.3'!J44/'1.3.a'!$J$178</f>
        <v>1.3893093670421539E-4</v>
      </c>
      <c r="K44" s="144">
        <f>'1.3'!K44/'1.3.a'!$K$178</f>
        <v>3.8607485491021027E-5</v>
      </c>
      <c r="L44" s="144">
        <f>'1.3'!L44/'1.3.a'!$L$178</f>
        <v>3.080550734327087E-5</v>
      </c>
      <c r="M44" s="144">
        <f>'1.3'!M44/'1.3.a'!$M$178</f>
        <v>3.4815408757291034E-4</v>
      </c>
      <c r="N44" s="144">
        <f>'1.3'!N44/'1.3.a'!$N$178</f>
        <v>1.4085385015813305E-4</v>
      </c>
      <c r="O44" s="144">
        <f>'1.3'!O44/'1.3.a'!$O$178</f>
        <v>2.0385787207877876E-5</v>
      </c>
      <c r="P44" s="144">
        <f>'1.3'!P44/'1.3.a'!$P$178</f>
        <v>2.821247946427322E-5</v>
      </c>
      <c r="Q44" s="144">
        <f>'1.3'!Q44/'1.3.a'!$Q$178</f>
        <v>3.7657475820011024E-4</v>
      </c>
      <c r="R44" s="144">
        <f>'1.3'!R44/'1.3.a'!$R$178</f>
        <v>1.4837580668513139E-4</v>
      </c>
      <c r="S44" s="144">
        <f>'1.3'!S44/'1.3.a'!$S$178</f>
        <v>2.044342874752898E-5</v>
      </c>
      <c r="T44" s="144">
        <f>'1.3'!T44/'1.3.a'!$T$178</f>
        <v>1.8827663865027317E-5</v>
      </c>
      <c r="U44" s="144">
        <f>'1.3'!U44/'1.3.a'!$U$178</f>
        <v>4.2486059518317282E-4</v>
      </c>
      <c r="V44" s="144">
        <f>'1.3'!V44/'1.3.a'!$V$178</f>
        <v>1.6737403766872651E-4</v>
      </c>
      <c r="W44" s="144">
        <f>'1.3'!W44/'1.3.a'!$W$178</f>
        <v>2.4699472332149686E-5</v>
      </c>
      <c r="X44" s="144">
        <f>'1.3'!X44/'1.3.a'!$X$178</f>
        <v>2.5865057931678948E-5</v>
      </c>
      <c r="Y44" s="144">
        <f>'1.3'!Y44/'1.3.a'!$Y$178</f>
        <v>4.9286205566105167E-4</v>
      </c>
      <c r="Z44" s="144">
        <f>'1.3'!Z44/'1.3.a'!$Z$178</f>
        <v>2.0185393023442589E-4</v>
      </c>
      <c r="AA44" s="144">
        <f>'1.3'!AA44/'1.3.a'!$AA$178</f>
        <v>3.1588161493431065E-5</v>
      </c>
      <c r="AB44" s="144">
        <f>'1.3'!AB44/'1.3.a'!$AB$178</f>
        <v>2.5182699356103834E-5</v>
      </c>
      <c r="AC44" s="144">
        <f>'1.3'!AC44/'1.3.a'!$AC$178</f>
        <v>4.8141840717207682E-4</v>
      </c>
      <c r="AD44" s="144">
        <f>'1.3'!AD44/'1.3.a'!$AD$178</f>
        <v>1.9200858859343809E-4</v>
      </c>
      <c r="AE44" s="144">
        <f>'1.3'!AE44/'1.3.a'!$AE$178</f>
        <v>2.7318626391941448E-5</v>
      </c>
      <c r="AF44" s="144">
        <f>'1.3'!AF44/'1.3.a'!$AF$178</f>
        <v>2.8560746748668856E-5</v>
      </c>
      <c r="AG44" s="144">
        <f>'1.3'!AG44/'1.3.a'!$AG$178</f>
        <v>5.3206287420979898E-4</v>
      </c>
      <c r="AH44" s="144">
        <f>'1.3'!AH44/'1.3.a'!$AH$178</f>
        <v>2.0124282464034101E-4</v>
      </c>
      <c r="AI44" s="144">
        <f>'1.3'!AI44/'1.3.a'!$AI$178</f>
        <v>1.8323043013373313E-5</v>
      </c>
      <c r="AJ44" s="144">
        <f>'1.3'!AJ44/'1.3.a'!$AJ$178</f>
        <v>2.1833005073234217E-5</v>
      </c>
      <c r="AK44" s="144">
        <f>'1.3'!AK44/'1.3.a'!$AK$178</f>
        <v>5.5305401322772532E-4</v>
      </c>
      <c r="AL44" s="144">
        <f>'1.3'!AL44/'1.3.a'!$AL$178</f>
        <v>2.1852450027572731E-4</v>
      </c>
      <c r="AM44" s="144">
        <f>'1.3'!AM44/'1.3.a'!$AM$178</f>
        <v>3.3849017667691875E-5</v>
      </c>
      <c r="AN44" s="144">
        <f>'1.3'!AN44/'1.3.a'!$AN$178</f>
        <v>2.797984491164524E-5</v>
      </c>
      <c r="AO44" s="144">
        <f>'1.3'!AO44/'1.3.a'!$AO$178</f>
        <v>5.8252281360202324E-4</v>
      </c>
      <c r="AP44" s="144">
        <f>'1.3'!AP44/'1.3.a'!$AP$178</f>
        <v>2.3424523043372761E-4</v>
      </c>
      <c r="AQ44" s="144">
        <f>'1.3'!AQ44/'1.3.a'!$AQ$178</f>
        <v>3.1663443001883981E-5</v>
      </c>
      <c r="AR44" s="144">
        <f>'1.3'!AR44/'1.3.a'!$AR$178</f>
        <v>1.528213647668899E-5</v>
      </c>
      <c r="AS44" s="144">
        <f>'1.3'!AS44/'1.3.a'!$AS$178</f>
        <v>6.643924338140979E-4</v>
      </c>
      <c r="AT44" s="144">
        <f>'1.3'!AT44/'1.3.a'!$AT$178</f>
        <v>2.2156716295011744E-4</v>
      </c>
      <c r="AU44" s="144">
        <f>'1.3'!AU44/'1.3.a'!AU$178</f>
        <v>3.305810860352718E-5</v>
      </c>
      <c r="AV44" s="144">
        <f>'1.3'!AV44/'1.3.a'!AV$178</f>
        <v>2.7092723994126888E-5</v>
      </c>
      <c r="AW44" s="144">
        <f>'1.3'!AW44/'1.3.a'!AW$178</f>
        <v>7.0178010086290759E-4</v>
      </c>
      <c r="AX44" s="144">
        <f>'1.3'!AX44/'1.3.a'!AX$178</f>
        <v>2.240728201476959E-4</v>
      </c>
      <c r="AY44" s="144">
        <f>'1.3'!AY44/'1.3.a'!AY$178</f>
        <v>4.0406812657693206E-5</v>
      </c>
    </row>
    <row r="45" spans="1:51" ht="20" customHeight="1" x14ac:dyDescent="0.2">
      <c r="A45" s="21">
        <v>114</v>
      </c>
      <c r="B45" s="22" t="s">
        <v>264</v>
      </c>
      <c r="C45" s="144">
        <f>'1.3'!C45/'1.3.a'!$C$178</f>
        <v>6.796446734931251E-2</v>
      </c>
      <c r="D45" s="144">
        <f>'1.3'!D45/'1.3.a'!$D$178</f>
        <v>6.5439790936957926E-2</v>
      </c>
      <c r="E45" s="144">
        <f>'1.3'!E45/'1.3.a'!$E$178</f>
        <v>6.4297368859957293E-2</v>
      </c>
      <c r="F45" s="144">
        <f>'1.3'!F45/'1.3.a'!$F$178</f>
        <v>7.0659403154653355E-2</v>
      </c>
      <c r="G45" s="144">
        <f>'1.3'!G45/'1.3.a'!$G$178</f>
        <v>7.084708378565345E-2</v>
      </c>
      <c r="H45" s="144">
        <f>'1.3'!H45/'1.3.a'!$H$178</f>
        <v>6.582795649876301E-2</v>
      </c>
      <c r="I45" s="144">
        <f>'1.3'!I45/'1.3.a'!$I$178</f>
        <v>6.7233980992894127E-2</v>
      </c>
      <c r="J45" s="144">
        <f>'1.3'!J45/'1.3.a'!$J$178</f>
        <v>6.4770387121241627E-2</v>
      </c>
      <c r="K45" s="144">
        <f>'1.3'!K45/'1.3.a'!$K$178</f>
        <v>6.7424233596328251E-2</v>
      </c>
      <c r="L45" s="144">
        <f>'1.3'!L45/'1.3.a'!$L$178</f>
        <v>6.5039538669142347E-2</v>
      </c>
      <c r="M45" s="144">
        <f>'1.3'!M45/'1.3.a'!$M$178</f>
        <v>6.9442320223473852E-2</v>
      </c>
      <c r="N45" s="144">
        <f>'1.3'!N45/'1.3.a'!$N$178</f>
        <v>6.1777285966216275E-2</v>
      </c>
      <c r="O45" s="144">
        <f>'1.3'!O45/'1.3.a'!$O$178</f>
        <v>6.2609806693317643E-2</v>
      </c>
      <c r="P45" s="144">
        <f>'1.3'!P45/'1.3.a'!$P$178</f>
        <v>6.1535181800607602E-2</v>
      </c>
      <c r="Q45" s="144">
        <f>'1.3'!Q45/'1.3.a'!$Q$178</f>
        <v>5.9163417665094614E-2</v>
      </c>
      <c r="R45" s="144">
        <f>'1.3'!R45/'1.3.a'!$R$178</f>
        <v>6.795820432130642E-2</v>
      </c>
      <c r="S45" s="144">
        <f>'1.3'!S45/'1.3.a'!$S$178</f>
        <v>6.1769541616106205E-2</v>
      </c>
      <c r="T45" s="144">
        <f>'1.3'!T45/'1.3.a'!$T$178</f>
        <v>5.7076215140589859E-2</v>
      </c>
      <c r="U45" s="144">
        <f>'1.3'!U45/'1.3.a'!$U$178</f>
        <v>5.5878406539497917E-2</v>
      </c>
      <c r="V45" s="144">
        <f>'1.3'!V45/'1.3.a'!$V$178</f>
        <v>6.003108953563252E-2</v>
      </c>
      <c r="W45" s="144">
        <f>'1.3'!W45/'1.3.a'!$W$178</f>
        <v>6.1917476763442822E-2</v>
      </c>
      <c r="X45" s="144">
        <f>'1.3'!X45/'1.3.a'!$X$178</f>
        <v>5.8100067809040007E-2</v>
      </c>
      <c r="Y45" s="144">
        <f>'1.3'!Y45/'1.3.a'!$Y$178</f>
        <v>5.9199482371414203E-2</v>
      </c>
      <c r="Z45" s="144">
        <f>'1.3'!Z45/'1.3.a'!$Z$178</f>
        <v>5.7655223032923197E-2</v>
      </c>
      <c r="AA45" s="144">
        <f>'1.3'!AA45/'1.3.a'!$AA$178</f>
        <v>6.115561416416565E-2</v>
      </c>
      <c r="AB45" s="144">
        <f>'1.3'!AB45/'1.3.a'!$AB$178</f>
        <v>5.5414975030070313E-2</v>
      </c>
      <c r="AC45" s="144">
        <f>'1.3'!AC45/'1.3.a'!$AC$178</f>
        <v>5.3816819575048892E-2</v>
      </c>
      <c r="AD45" s="144">
        <f>'1.3'!AD45/'1.3.a'!$AD$178</f>
        <v>5.4224760118282235E-2</v>
      </c>
      <c r="AE45" s="144">
        <f>'1.3'!AE45/'1.3.a'!$AE$178</f>
        <v>5.6066004037902906E-2</v>
      </c>
      <c r="AF45" s="144">
        <f>'1.3'!AF45/'1.3.a'!$AF$178</f>
        <v>5.3346761445735795E-2</v>
      </c>
      <c r="AG45" s="144">
        <f>'1.3'!AG45/'1.3.a'!$AG$178</f>
        <v>5.6056117154007649E-2</v>
      </c>
      <c r="AH45" s="144">
        <f>'1.3'!AH45/'1.3.a'!$AH$178</f>
        <v>6.5439304141082524E-2</v>
      </c>
      <c r="AI45" s="144">
        <f>'1.3'!AI45/'1.3.a'!$AI$178</f>
        <v>6.0000724552274745E-2</v>
      </c>
      <c r="AJ45" s="144">
        <f>'1.3'!AJ45/'1.3.a'!$AJ$178</f>
        <v>5.9263382672591548E-2</v>
      </c>
      <c r="AK45" s="144">
        <f>'1.3'!AK45/'1.3.a'!$AK$178</f>
        <v>6.0533975523577151E-2</v>
      </c>
      <c r="AL45" s="144">
        <f>'1.3'!AL45/'1.3.a'!$AL$178</f>
        <v>5.9546249966286456E-2</v>
      </c>
      <c r="AM45" s="144">
        <f>'1.3'!AM45/'1.3.a'!$AM$178</f>
        <v>5.8071007814135406E-2</v>
      </c>
      <c r="AN45" s="144">
        <f>'1.3'!AN45/'1.3.a'!$AN$178</f>
        <v>5.5129702896371528E-2</v>
      </c>
      <c r="AO45" s="144">
        <f>'1.3'!AO45/'1.3.a'!$AO$178</f>
        <v>5.5002443381544072E-2</v>
      </c>
      <c r="AP45" s="144">
        <f>'1.3'!AP45/'1.3.a'!$AP$178</f>
        <v>5.429431165450093E-2</v>
      </c>
      <c r="AQ45" s="144">
        <f>'1.3'!AQ45/'1.3.a'!$AQ$178</f>
        <v>5.3672224484761E-2</v>
      </c>
      <c r="AR45" s="144">
        <f>'1.3'!AR45/'1.3.a'!$AR$178</f>
        <v>2.6860641616397129E-2</v>
      </c>
      <c r="AS45" s="144">
        <f>'1.3'!AS45/'1.3.a'!$AS$178</f>
        <v>5.6090689382997515E-2</v>
      </c>
      <c r="AT45" s="144">
        <f>'1.3'!AT45/'1.3.a'!$AT$178</f>
        <v>5.9321010293954736E-2</v>
      </c>
      <c r="AU45" s="144">
        <f>'1.3'!AU45/'1.3.a'!AU$178</f>
        <v>5.5668278450397027E-2</v>
      </c>
      <c r="AV45" s="144">
        <f>'1.3'!AV45/'1.3.a'!AV$178</f>
        <v>5.073589246292283E-2</v>
      </c>
      <c r="AW45" s="144">
        <f>'1.3'!AW45/'1.3.a'!AW$178</f>
        <v>5.7477629384597675E-2</v>
      </c>
      <c r="AX45" s="144">
        <f>'1.3'!AX45/'1.3.a'!AX$178</f>
        <v>5.9578739713550724E-2</v>
      </c>
      <c r="AY45" s="144">
        <f>'1.3'!AY45/'1.3.a'!AY$178</f>
        <v>5.5148772681087942E-2</v>
      </c>
    </row>
    <row r="46" spans="1:51" ht="20" customHeight="1" x14ac:dyDescent="0.2">
      <c r="A46" s="21">
        <v>115</v>
      </c>
      <c r="B46" s="22" t="s">
        <v>273</v>
      </c>
      <c r="C46" s="144">
        <f>'1.3'!C46/'1.3.a'!$C$178</f>
        <v>5.1352696540376379E-3</v>
      </c>
      <c r="D46" s="144">
        <f>'1.3'!D46/'1.3.a'!$D$178</f>
        <v>5.1888742952618501E-3</v>
      </c>
      <c r="E46" s="144">
        <f>'1.3'!E46/'1.3.a'!$E$178</f>
        <v>5.7415697165246228E-3</v>
      </c>
      <c r="F46" s="144">
        <f>'1.3'!F46/'1.3.a'!$F$178</f>
        <v>5.5820965156851438E-3</v>
      </c>
      <c r="G46" s="144">
        <f>'1.3'!G46/'1.3.a'!$G$178</f>
        <v>5.7831532486466225E-3</v>
      </c>
      <c r="H46" s="144">
        <f>'1.3'!H46/'1.3.a'!$H$178</f>
        <v>5.6221166193834065E-3</v>
      </c>
      <c r="I46" s="144">
        <f>'1.3'!I46/'1.3.a'!$I$178</f>
        <v>6.3016202487382383E-3</v>
      </c>
      <c r="J46" s="144">
        <f>'1.3'!J46/'1.3.a'!$J$178</f>
        <v>6.5946862029937874E-3</v>
      </c>
      <c r="K46" s="144">
        <f>'1.3'!K46/'1.3.a'!$K$178</f>
        <v>6.133547222979212E-3</v>
      </c>
      <c r="L46" s="144">
        <f>'1.3'!L46/'1.3.a'!$L$178</f>
        <v>6.3162883610001991E-3</v>
      </c>
      <c r="M46" s="144">
        <f>'1.3'!M46/'1.3.a'!$M$178</f>
        <v>6.7289662859248934E-3</v>
      </c>
      <c r="N46" s="144">
        <f>'1.3'!N46/'1.3.a'!$N$178</f>
        <v>6.6435204627770085E-3</v>
      </c>
      <c r="O46" s="144">
        <f>'1.3'!O46/'1.3.a'!$O$178</f>
        <v>6.5894192470133863E-3</v>
      </c>
      <c r="P46" s="144">
        <f>'1.3'!P46/'1.3.a'!$P$178</f>
        <v>6.5806447454798307E-3</v>
      </c>
      <c r="Q46" s="144">
        <f>'1.3'!Q46/'1.3.a'!$Q$178</f>
        <v>7.4454250447472262E-3</v>
      </c>
      <c r="R46" s="144">
        <f>'1.3'!R46/'1.3.a'!$R$178</f>
        <v>7.0837174882935417E-3</v>
      </c>
      <c r="S46" s="144">
        <f>'1.3'!S46/'1.3.a'!$S$178</f>
        <v>7.0150899619204543E-3</v>
      </c>
      <c r="T46" s="144">
        <f>'1.3'!T46/'1.3.a'!$T$178</f>
        <v>6.0579321170623045E-3</v>
      </c>
      <c r="U46" s="144">
        <f>'1.3'!U46/'1.3.a'!$U$178</f>
        <v>6.1664160897352332E-3</v>
      </c>
      <c r="V46" s="144">
        <f>'1.3'!V46/'1.3.a'!$V$178</f>
        <v>6.2431052331399003E-3</v>
      </c>
      <c r="W46" s="144">
        <f>'1.3'!W46/'1.3.a'!$W$178</f>
        <v>6.98468076068886E-3</v>
      </c>
      <c r="X46" s="144">
        <f>'1.3'!X46/'1.3.a'!$X$178</f>
        <v>6.3107639038677754E-3</v>
      </c>
      <c r="Y46" s="144">
        <f>'1.3'!Y46/'1.3.a'!$Y$178</f>
        <v>6.8898636038398735E-3</v>
      </c>
      <c r="Z46" s="144">
        <f>'1.3'!Z46/'1.3.a'!$Z$178</f>
        <v>5.8439551522249614E-3</v>
      </c>
      <c r="AA46" s="144">
        <f>'1.3'!AA46/'1.3.a'!$AA$178</f>
        <v>5.6703101147992157E-3</v>
      </c>
      <c r="AB46" s="144">
        <f>'1.3'!AB46/'1.3.a'!$AB$178</f>
        <v>4.7440379356998427E-3</v>
      </c>
      <c r="AC46" s="144">
        <f>'1.3'!AC46/'1.3.a'!$AC$178</f>
        <v>4.9173588283058086E-3</v>
      </c>
      <c r="AD46" s="144">
        <f>'1.3'!AD46/'1.3.a'!$AD$178</f>
        <v>4.7705863750138059E-3</v>
      </c>
      <c r="AE46" s="144">
        <f>'1.3'!AE46/'1.3.a'!$AE$178</f>
        <v>4.6120864932597287E-3</v>
      </c>
      <c r="AF46" s="144">
        <f>'1.3'!AF46/'1.3.a'!$AF$178</f>
        <v>4.6634666081457289E-3</v>
      </c>
      <c r="AG46" s="144">
        <f>'1.3'!AG46/'1.3.a'!$AG$178</f>
        <v>5.2444128516520557E-3</v>
      </c>
      <c r="AH46" s="144">
        <f>'1.3'!AH46/'1.3.a'!$AH$178</f>
        <v>5.1069274134392228E-3</v>
      </c>
      <c r="AI46" s="144">
        <f>'1.3'!AI46/'1.3.a'!$AI$178</f>
        <v>5.5075371379318559E-3</v>
      </c>
      <c r="AJ46" s="144">
        <f>'1.3'!AJ46/'1.3.a'!$AJ$178</f>
        <v>5.7525189277493286E-3</v>
      </c>
      <c r="AK46" s="144">
        <f>'1.3'!AK46/'1.3.a'!$AK$178</f>
        <v>6.3859042167590642E-3</v>
      </c>
      <c r="AL46" s="144">
        <f>'1.3'!AL46/'1.3.a'!$AL$178</f>
        <v>5.5902257837779834E-3</v>
      </c>
      <c r="AM46" s="144">
        <f>'1.3'!AM46/'1.3.a'!$AM$178</f>
        <v>5.7765696283776672E-3</v>
      </c>
      <c r="AN46" s="144">
        <f>'1.3'!AN46/'1.3.a'!$AN$178</f>
        <v>5.6294796082600055E-3</v>
      </c>
      <c r="AO46" s="144">
        <f>'1.3'!AO46/'1.3.a'!$AO$178</f>
        <v>6.0224560165731524E-3</v>
      </c>
      <c r="AP46" s="144">
        <f>'1.3'!AP46/'1.3.a'!$AP$178</f>
        <v>5.8054874542366203E-3</v>
      </c>
      <c r="AQ46" s="144">
        <f>'1.3'!AQ46/'1.3.a'!$AQ$178</f>
        <v>6.096300807434704E-3</v>
      </c>
      <c r="AR46" s="144">
        <f>'1.3'!AR46/'1.3.a'!$AR$178</f>
        <v>5.4161294149199287E-3</v>
      </c>
      <c r="AS46" s="144">
        <f>'1.3'!AS46/'1.3.a'!$AS$178</f>
        <v>5.8293769364414095E-3</v>
      </c>
      <c r="AT46" s="144">
        <f>'1.3'!AT46/'1.3.a'!$AT$178</f>
        <v>7.0273344333248479E-3</v>
      </c>
      <c r="AU46" s="144">
        <f>'1.3'!AU46/'1.3.a'!AU$178</f>
        <v>7.6853837086867816E-3</v>
      </c>
      <c r="AV46" s="144">
        <f>'1.3'!AV46/'1.3.a'!AV$178</f>
        <v>6.890509887844687E-3</v>
      </c>
      <c r="AW46" s="144">
        <f>'1.3'!AW46/'1.3.a'!AW$178</f>
        <v>6.8288332649914119E-3</v>
      </c>
      <c r="AX46" s="144">
        <f>'1.3'!AX46/'1.3.a'!AX$178</f>
        <v>7.211389915672572E-3</v>
      </c>
      <c r="AY46" s="144">
        <f>'1.3'!AY46/'1.3.a'!AY$178</f>
        <v>6.7039054018784234E-3</v>
      </c>
    </row>
    <row r="47" spans="1:51" ht="20" customHeight="1" x14ac:dyDescent="0.2">
      <c r="A47" s="21">
        <v>116</v>
      </c>
      <c r="B47" s="22" t="s">
        <v>278</v>
      </c>
      <c r="C47" s="144">
        <f>'1.3'!C47/'1.3.a'!$C$178</f>
        <v>-5.9469052941289295E-5</v>
      </c>
      <c r="D47" s="144">
        <f>'1.3'!D47/'1.3.a'!$D$178</f>
        <v>1.0572344554067436E-4</v>
      </c>
      <c r="E47" s="144">
        <f>'1.3'!E47/'1.3.a'!$E$178</f>
        <v>4.0635855520650143E-4</v>
      </c>
      <c r="F47" s="144">
        <f>'1.3'!F47/'1.3.a'!$F$178</f>
        <v>-2.5368552473590134E-4</v>
      </c>
      <c r="G47" s="144">
        <f>'1.3'!G47/'1.3.a'!$G$178</f>
        <v>2.5676583582792852E-4</v>
      </c>
      <c r="H47" s="144">
        <f>'1.3'!H47/'1.3.a'!$H$178</f>
        <v>1.1826749817109025E-4</v>
      </c>
      <c r="I47" s="144">
        <f>'1.3'!I47/'1.3.a'!$I$178</f>
        <v>2.3341627164143142E-4</v>
      </c>
      <c r="J47" s="144">
        <f>'1.3'!J47/'1.3.a'!$J$178</f>
        <v>-2.7946130276084504E-4</v>
      </c>
      <c r="K47" s="144">
        <f>'1.3'!K47/'1.3.a'!$K$178</f>
        <v>-6.5436124471324241E-4</v>
      </c>
      <c r="L47" s="144">
        <f>'1.3'!L47/'1.3.a'!$L$178</f>
        <v>-1.5938880219655761E-4</v>
      </c>
      <c r="M47" s="144">
        <f>'1.3'!M47/'1.3.a'!$M$178</f>
        <v>-1.017542616313232E-4</v>
      </c>
      <c r="N47" s="144">
        <f>'1.3'!N47/'1.3.a'!$N$178</f>
        <v>4.5021458277568697E-4</v>
      </c>
      <c r="O47" s="144">
        <f>'1.3'!O47/'1.3.a'!$O$178</f>
        <v>-4.3977837312159437E-4</v>
      </c>
      <c r="P47" s="144">
        <f>'1.3'!P47/'1.3.a'!$P$178</f>
        <v>1.3120316473370973E-4</v>
      </c>
      <c r="Q47" s="144">
        <f>'1.3'!Q47/'1.3.a'!$Q$178</f>
        <v>1.6402437495013068E-4</v>
      </c>
      <c r="R47" s="144">
        <f>'1.3'!R47/'1.3.a'!$R$178</f>
        <v>5.1624058650555111E-4</v>
      </c>
      <c r="S47" s="144">
        <f>'1.3'!S47/'1.3.a'!$S$178</f>
        <v>1.1239397762855999E-4</v>
      </c>
      <c r="T47" s="144">
        <f>'1.3'!T47/'1.3.a'!$T$178</f>
        <v>-9.4033917103916612E-5</v>
      </c>
      <c r="U47" s="144">
        <f>'1.3'!U47/'1.3.a'!$U$178</f>
        <v>1.1958821820516008E-4</v>
      </c>
      <c r="V47" s="144">
        <f>'1.3'!V47/'1.3.a'!$V$178</f>
        <v>-1.5767560070715719E-4</v>
      </c>
      <c r="W47" s="144">
        <f>'1.3'!W47/'1.3.a'!$W$178</f>
        <v>-3.7056744280637141E-4</v>
      </c>
      <c r="X47" s="144">
        <f>'1.3'!X47/'1.3.a'!$X$178</f>
        <v>1.2190113012051012E-4</v>
      </c>
      <c r="Y47" s="144">
        <f>'1.3'!Y47/'1.3.a'!$Y$178</f>
        <v>-4.8372638008818841E-7</v>
      </c>
      <c r="Z47" s="144">
        <f>'1.3'!Z47/'1.3.a'!$Z$178</f>
        <v>-8.3996562921878206E-5</v>
      </c>
      <c r="AA47" s="144">
        <f>'1.3'!AA47/'1.3.a'!$AA$178</f>
        <v>2.6607569383660464E-9</v>
      </c>
      <c r="AB47" s="144">
        <f>'1.3'!AB47/'1.3.a'!$AB$178</f>
        <v>5.8024250218464967E-7</v>
      </c>
      <c r="AC47" s="144">
        <f>'1.3'!AC47/'1.3.a'!$AC$178</f>
        <v>1.7663055742752108E-9</v>
      </c>
      <c r="AD47" s="144">
        <f>'1.3'!AD47/'1.3.a'!$AD$178</f>
        <v>1.2061143585412072E-8</v>
      </c>
      <c r="AE47" s="144">
        <f>'1.3'!AE47/'1.3.a'!$AE$178</f>
        <v>-2.9315142882483652E-8</v>
      </c>
      <c r="AF47" s="144">
        <f>'1.3'!AF47/'1.3.a'!$AF$178</f>
        <v>9.5339159814782044E-9</v>
      </c>
      <c r="AG47" s="144">
        <f>'1.3'!AG47/'1.3.a'!$AG$178</f>
        <v>3.9952476701826568E-9</v>
      </c>
      <c r="AH47" s="144">
        <f>'1.3'!AH47/'1.3.a'!$AH$178</f>
        <v>1.4203691872438023E-8</v>
      </c>
      <c r="AI47" s="144">
        <f>'1.3'!AI47/'1.3.a'!$AI$178</f>
        <v>5.0306573055449915E-8</v>
      </c>
      <c r="AJ47" s="144">
        <f>'1.3'!AJ47/'1.3.a'!$AJ$178</f>
        <v>-5.5590573617639892E-8</v>
      </c>
      <c r="AK47" s="144">
        <f>'1.3'!AK47/'1.3.a'!$AK$178</f>
        <v>2.0083526786825271E-7</v>
      </c>
      <c r="AL47" s="144">
        <f>'1.3'!AL47/'1.3.a'!$AL$178</f>
        <v>1.8219842650822973E-8</v>
      </c>
      <c r="AM47" s="144">
        <f>'1.3'!AM47/'1.3.a'!$AM$178</f>
        <v>-1.498079079731691E-8</v>
      </c>
      <c r="AN47" s="144">
        <f>'1.3'!AN47/'1.3.a'!$AN$178</f>
        <v>3.9344026894667651E-8</v>
      </c>
      <c r="AO47" s="144">
        <f>'1.3'!AO47/'1.3.a'!$AO$178</f>
        <v>1.2128545084843821E-8</v>
      </c>
      <c r="AP47" s="144">
        <f>'1.3'!AP47/'1.3.a'!$AP$178</f>
        <v>-9.3483307314746458E-9</v>
      </c>
      <c r="AQ47" s="144">
        <f>'1.3'!AQ47/'1.3.a'!$AQ$178</f>
        <v>7.0597016300192737E-9</v>
      </c>
      <c r="AR47" s="144">
        <f>'1.3'!AR47/'1.3.a'!$AR$178</f>
        <v>2.5192087076068478E-8</v>
      </c>
      <c r="AS47" s="144">
        <f>'1.3'!AS47/'1.3.a'!$AS$178</f>
        <v>-4.2816605127944406E-6</v>
      </c>
      <c r="AT47" s="144">
        <f>'1.3'!AT47/'1.3.a'!$AT$178</f>
        <v>2.1410709349476274E-8</v>
      </c>
      <c r="AU47" s="144">
        <f>'1.3'!AU47/'1.3.a'!AU$178</f>
        <v>9.1726828512721702E-9</v>
      </c>
      <c r="AV47" s="144">
        <f>'1.3'!AV47/'1.3.a'!AV$178</f>
        <v>2.812077718287791E-8</v>
      </c>
      <c r="AW47" s="144">
        <f>'1.3'!AW47/'1.3.a'!AW$178</f>
        <v>-3.7990912722865129E-9</v>
      </c>
      <c r="AX47" s="144">
        <f>'1.3'!AX47/'1.3.a'!AX$178</f>
        <v>8.9382424160014386E-8</v>
      </c>
      <c r="AY47" s="144">
        <f>'1.3'!AY47/'1.3.a'!AY$178</f>
        <v>1.7475659393791193E-8</v>
      </c>
    </row>
    <row r="48" spans="1:51" ht="20" customHeight="1" x14ac:dyDescent="0.2">
      <c r="A48" s="115">
        <v>12</v>
      </c>
      <c r="B48" s="115" t="s">
        <v>246</v>
      </c>
      <c r="C48" s="143">
        <f>'1.3'!C48/'1.3.a'!$C$178</f>
        <v>9.0190446143039935E-2</v>
      </c>
      <c r="D48" s="143">
        <f>'1.3'!D48/'1.3.a'!$D$178</f>
        <v>8.897554467996005E-2</v>
      </c>
      <c r="E48" s="143">
        <f>'1.3'!E48/'1.3.a'!$E$178</f>
        <v>8.6920176050031037E-2</v>
      </c>
      <c r="F48" s="143">
        <f>'1.3'!F48/'1.3.a'!$F$178</f>
        <v>9.9233486614715968E-2</v>
      </c>
      <c r="G48" s="143">
        <f>'1.3'!G48/'1.3.a'!$G$178</f>
        <v>9.01007104711887E-2</v>
      </c>
      <c r="H48" s="143">
        <f>'1.3'!H48/'1.3.a'!$H$178</f>
        <v>9.0013372867084301E-2</v>
      </c>
      <c r="I48" s="143">
        <f>'1.3'!I48/'1.3.a'!$I$178</f>
        <v>8.8614758155619713E-2</v>
      </c>
      <c r="J48" s="143">
        <f>'1.3'!J48/'1.3.a'!$J$178</f>
        <v>0.10188963407476474</v>
      </c>
      <c r="K48" s="143">
        <f>'1.3'!K48/'1.3.a'!$K$178</f>
        <v>9.2913517586005676E-2</v>
      </c>
      <c r="L48" s="143">
        <f>'1.3'!L48/'1.3.a'!$L$178</f>
        <v>9.2151972774689894E-2</v>
      </c>
      <c r="M48" s="143">
        <f>'1.3'!M48/'1.3.a'!$M$178</f>
        <v>8.7975156791435818E-2</v>
      </c>
      <c r="N48" s="143">
        <f>'1.3'!N48/'1.3.a'!$N$178</f>
        <v>9.9924067067507547E-2</v>
      </c>
      <c r="O48" s="143">
        <f>'1.3'!O48/'1.3.a'!$O$178</f>
        <v>9.1778595145646055E-2</v>
      </c>
      <c r="P48" s="143">
        <f>'1.3'!P48/'1.3.a'!$P$178</f>
        <v>9.0504908855784105E-2</v>
      </c>
      <c r="Q48" s="143">
        <f>'1.3'!Q48/'1.3.a'!$Q$178</f>
        <v>8.7402767518059948E-2</v>
      </c>
      <c r="R48" s="143">
        <f>'1.3'!R48/'1.3.a'!$R$178</f>
        <v>9.9668882764167258E-2</v>
      </c>
      <c r="S48" s="143">
        <f>'1.3'!S48/'1.3.a'!$S$178</f>
        <v>9.0488341162521857E-2</v>
      </c>
      <c r="T48" s="143">
        <f>'1.3'!T48/'1.3.a'!$T$178</f>
        <v>9.0501061697462637E-2</v>
      </c>
      <c r="U48" s="143">
        <f>'1.3'!U48/'1.3.a'!$U$178</f>
        <v>8.8284058338327309E-2</v>
      </c>
      <c r="V48" s="143">
        <f>'1.3'!V48/'1.3.a'!$V$178</f>
        <v>0.10030866686816495</v>
      </c>
      <c r="W48" s="143">
        <f>'1.3'!W48/'1.3.a'!$W$178</f>
        <v>9.0562742680256769E-2</v>
      </c>
      <c r="X48" s="143">
        <f>'1.3'!X48/'1.3.a'!$X$178</f>
        <v>9.1837852851498314E-2</v>
      </c>
      <c r="Y48" s="143">
        <f>'1.3'!Y48/'1.3.a'!$Y$178</f>
        <v>8.7633824309891958E-2</v>
      </c>
      <c r="Z48" s="143">
        <f>'1.3'!Z48/'1.3.a'!$Z$178</f>
        <v>9.9750308806106011E-2</v>
      </c>
      <c r="AA48" s="143">
        <f>'1.3'!AA48/'1.3.a'!$AA$178</f>
        <v>9.237687078577847E-2</v>
      </c>
      <c r="AB48" s="143">
        <f>'1.3'!AB48/'1.3.a'!$AB$178</f>
        <v>9.0356558167543427E-2</v>
      </c>
      <c r="AC48" s="143">
        <f>'1.3'!AC48/'1.3.a'!$AC$178</f>
        <v>8.7206409766090731E-2</v>
      </c>
      <c r="AD48" s="143">
        <f>'1.3'!AD48/'1.3.a'!$AD$178</f>
        <v>0.1010777499734328</v>
      </c>
      <c r="AE48" s="143">
        <f>'1.3'!AE48/'1.3.a'!$AE$178</f>
        <v>9.1100786143470031E-2</v>
      </c>
      <c r="AF48" s="143">
        <f>'1.3'!AF48/'1.3.a'!$AF$178</f>
        <v>9.3292319347770186E-2</v>
      </c>
      <c r="AG48" s="143">
        <f>'1.3'!AG48/'1.3.a'!$AG$178</f>
        <v>9.0227974166558117E-2</v>
      </c>
      <c r="AH48" s="143">
        <f>'1.3'!AH48/'1.3.a'!$AH$178</f>
        <v>0.10214991420245272</v>
      </c>
      <c r="AI48" s="143">
        <f>'1.3'!AI48/'1.3.a'!$AI$178</f>
        <v>9.0953069830558925E-2</v>
      </c>
      <c r="AJ48" s="143">
        <f>'1.3'!AJ48/'1.3.a'!$AJ$178</f>
        <v>8.9866430539046568E-2</v>
      </c>
      <c r="AK48" s="143">
        <f>'1.3'!AK48/'1.3.a'!$AK$178</f>
        <v>8.7226764617651109E-2</v>
      </c>
      <c r="AL48" s="143">
        <f>'1.3'!AL48/'1.3.a'!$AL$178</f>
        <v>0.10097104670279515</v>
      </c>
      <c r="AM48" s="143">
        <f>'1.3'!AM48/'1.3.a'!$AM$178</f>
        <v>9.1220539091634023E-2</v>
      </c>
      <c r="AN48" s="143">
        <f>'1.3'!AN48/'1.3.a'!$AN$178</f>
        <v>9.041440805418853E-2</v>
      </c>
      <c r="AO48" s="143">
        <f>'1.3'!AO48/'1.3.a'!$AO$178</f>
        <v>8.7440780663890105E-2</v>
      </c>
      <c r="AP48" s="143">
        <f>'1.3'!AP48/'1.3.a'!$AP$178</f>
        <v>0.102021914057093</v>
      </c>
      <c r="AQ48" s="143">
        <f>'1.3'!AQ48/'1.3.a'!$AQ$178</f>
        <v>9.0572601923299259E-2</v>
      </c>
      <c r="AR48" s="143">
        <f>'1.3'!AR48/'1.3.a'!$AR$178</f>
        <v>7.1147914490588937E-2</v>
      </c>
      <c r="AS48" s="143">
        <f>'1.3'!AS48/'1.3.a'!$AS$178</f>
        <v>9.1203049021218771E-2</v>
      </c>
      <c r="AT48" s="143">
        <f>'1.3'!AT48/'1.3.a'!$AT$178</f>
        <v>0.10613196990743932</v>
      </c>
      <c r="AU48" s="143">
        <f>'1.3'!AU48/'1.3.a'!AU$178</f>
        <v>8.4523660581733315E-2</v>
      </c>
      <c r="AV48" s="143">
        <f>'1.3'!AV48/'1.3.a'!AV$178</f>
        <v>8.1750934206805889E-2</v>
      </c>
      <c r="AW48" s="143">
        <f>'1.3'!AW48/'1.3.a'!AW$178</f>
        <v>8.2583729439196785E-2</v>
      </c>
      <c r="AX48" s="143">
        <f>'1.3'!AX48/'1.3.a'!AX$178</f>
        <v>9.9287305802440468E-2</v>
      </c>
      <c r="AY48" s="143">
        <f>'1.3'!AY48/'1.3.a'!AY$178</f>
        <v>8.8824729748003942E-2</v>
      </c>
    </row>
    <row r="49" spans="1:51" ht="20" customHeight="1" x14ac:dyDescent="0.2">
      <c r="A49" s="115">
        <v>13</v>
      </c>
      <c r="B49" s="115" t="s">
        <v>243</v>
      </c>
      <c r="C49" s="143">
        <f>'1.3'!C49/'1.3.a'!$C$178</f>
        <v>6.0635922244772945E-5</v>
      </c>
      <c r="D49" s="143">
        <f>'1.3'!D49/'1.3.a'!$D$178</f>
        <v>6.9493133014526375E-5</v>
      </c>
      <c r="E49" s="143">
        <f>'1.3'!E49/'1.3.a'!$E$178</f>
        <v>5.6189340087280237E-5</v>
      </c>
      <c r="F49" s="143">
        <f>'1.3'!F49/'1.3.a'!$F$178</f>
        <v>1.1084869635037877E-4</v>
      </c>
      <c r="G49" s="143">
        <f>'1.3'!G49/'1.3.a'!$G$178</f>
        <v>6.7874880077439833E-5</v>
      </c>
      <c r="H49" s="143">
        <f>'1.3'!H49/'1.3.a'!$H$178</f>
        <v>6.2820020907084019E-5</v>
      </c>
      <c r="I49" s="143">
        <f>'1.3'!I49/'1.3.a'!$I$178</f>
        <v>9.4655827413348863E-5</v>
      </c>
      <c r="J49" s="143">
        <f>'1.3'!J49/'1.3.a'!$J$178</f>
        <v>1.98985148931258E-4</v>
      </c>
      <c r="K49" s="143">
        <f>'1.3'!K49/'1.3.a'!$K$178</f>
        <v>1.1328408608262438E-4</v>
      </c>
      <c r="L49" s="143">
        <f>'1.3'!L49/'1.3.a'!$L$178</f>
        <v>1.4209966281640809E-4</v>
      </c>
      <c r="M49" s="143">
        <f>'1.3'!M49/'1.3.a'!$M$178</f>
        <v>1.219503949371327E-4</v>
      </c>
      <c r="N49" s="143">
        <f>'1.3'!N49/'1.3.a'!$N$178</f>
        <v>1.5785024701308627E-4</v>
      </c>
      <c r="O49" s="143">
        <f>'1.3'!O49/'1.3.a'!$O$178</f>
        <v>6.7746354687427579E-5</v>
      </c>
      <c r="P49" s="143">
        <f>'1.3'!P49/'1.3.a'!$P$178</f>
        <v>7.9328674334013918E-5</v>
      </c>
      <c r="Q49" s="143">
        <f>'1.3'!Q49/'1.3.a'!$Q$178</f>
        <v>9.5244435945053926E-5</v>
      </c>
      <c r="R49" s="143">
        <f>'1.3'!R49/'1.3.a'!$R$178</f>
        <v>7.0430541339250703E-5</v>
      </c>
      <c r="S49" s="143">
        <f>'1.3'!S49/'1.3.a'!$S$178</f>
        <v>9.3860228257305377E-5</v>
      </c>
      <c r="T49" s="143">
        <f>'1.3'!T49/'1.3.a'!$T$178</f>
        <v>8.567497081386786E-5</v>
      </c>
      <c r="U49" s="143">
        <f>'1.3'!U49/'1.3.a'!$U$178</f>
        <v>9.1760828805270063E-5</v>
      </c>
      <c r="V49" s="143">
        <f>'1.3'!V49/'1.3.a'!$V$178</f>
        <v>8.3919720924076655E-5</v>
      </c>
      <c r="W49" s="143">
        <f>'1.3'!W49/'1.3.a'!$W$178</f>
        <v>9.2632537320162881E-5</v>
      </c>
      <c r="X49" s="143">
        <f>'1.3'!X49/'1.3.a'!$X$178</f>
        <v>7.127795364069262E-5</v>
      </c>
      <c r="Y49" s="143">
        <f>'1.3'!Y49/'1.3.a'!$Y$178</f>
        <v>1.0345739904755084E-4</v>
      </c>
      <c r="Z49" s="143">
        <f>'1.3'!Z49/'1.3.a'!$Z$178</f>
        <v>1.0457184695465954E-4</v>
      </c>
      <c r="AA49" s="143">
        <f>'1.3'!AA49/'1.3.a'!$AA$178</f>
        <v>7.3481260442466608E-5</v>
      </c>
      <c r="AB49" s="143">
        <f>'1.3'!AB49/'1.3.a'!$AB$178</f>
        <v>8.6351223930106365E-5</v>
      </c>
      <c r="AC49" s="143">
        <f>'1.3'!AC49/'1.3.a'!$AC$178</f>
        <v>1.1989510099057555E-4</v>
      </c>
      <c r="AD49" s="143">
        <f>'1.3'!AD49/'1.3.a'!$AD$178</f>
        <v>1.2713417862972944E-4</v>
      </c>
      <c r="AE49" s="143">
        <f>'1.3'!AE49/'1.3.a'!$AE$178</f>
        <v>1.5808239362737018E-4</v>
      </c>
      <c r="AF49" s="143">
        <f>'1.3'!AF49/'1.3.a'!$AF$178</f>
        <v>1.9918224779805088E-4</v>
      </c>
      <c r="AG49" s="143">
        <f>'1.3'!AG49/'1.3.a'!$AG$178</f>
        <v>1.8575010694956698E-4</v>
      </c>
      <c r="AH49" s="143">
        <f>'1.3'!AH49/'1.3.a'!$AH$178</f>
        <v>1.9577439757178497E-4</v>
      </c>
      <c r="AI49" s="143">
        <f>'1.3'!AI49/'1.3.a'!$AI$178</f>
        <v>1.521930215255646E-4</v>
      </c>
      <c r="AJ49" s="143">
        <f>'1.3'!AJ49/'1.3.a'!$AJ$178</f>
        <v>1.3004022307100743E-4</v>
      </c>
      <c r="AK49" s="143">
        <f>'1.3'!AK49/'1.3.a'!$AK$178</f>
        <v>1.1674630405341124E-4</v>
      </c>
      <c r="AL49" s="143">
        <f>'1.3'!AL49/'1.3.a'!$AL$178</f>
        <v>1.2563149248144388E-4</v>
      </c>
      <c r="AM49" s="143">
        <f>'1.3'!AM49/'1.3.a'!$AM$178</f>
        <v>1.2548334035501361E-4</v>
      </c>
      <c r="AN49" s="143">
        <f>'1.3'!AN49/'1.3.a'!$AN$178</f>
        <v>1.7111166719707954E-4</v>
      </c>
      <c r="AO49" s="143">
        <f>'1.3'!AO49/'1.3.a'!$AO$178</f>
        <v>1.4468754670238516E-4</v>
      </c>
      <c r="AP49" s="143">
        <f>'1.3'!AP49/'1.3.a'!$AP$178</f>
        <v>1.2971069884119217E-4</v>
      </c>
      <c r="AQ49" s="143">
        <f>'1.3'!AQ49/'1.3.a'!$AQ$178</f>
        <v>7.7242147661334403E-5</v>
      </c>
      <c r="AR49" s="143">
        <f>'1.3'!AR49/'1.3.a'!$AR$178</f>
        <v>7.4382640190008624E-5</v>
      </c>
      <c r="AS49" s="143">
        <f>'1.3'!AS49/'1.3.a'!$AS$178</f>
        <v>6.4337015991594297E-5</v>
      </c>
      <c r="AT49" s="143">
        <f>'1.3'!AT49/'1.3.a'!$AT$178</f>
        <v>1.4305135911252265E-4</v>
      </c>
      <c r="AU49" s="143">
        <f>'1.3'!AU49/'1.3.a'!AU$178</f>
        <v>3.460661589918464E-5</v>
      </c>
      <c r="AV49" s="143">
        <f>'1.3'!AV49/'1.3.a'!AV$178</f>
        <v>8.2451299316127277E-5</v>
      </c>
      <c r="AW49" s="143">
        <f>'1.3'!AW49/'1.3.a'!AW$178</f>
        <v>7.4427979979098816E-5</v>
      </c>
      <c r="AX49" s="143">
        <f>'1.3'!AX49/'1.3.a'!AX$178</f>
        <v>9.0340146570895685E-5</v>
      </c>
      <c r="AY49" s="143">
        <f>'1.3'!AY49/'1.3.a'!AY$178</f>
        <v>2.4029362086941058E-5</v>
      </c>
    </row>
    <row r="50" spans="1:51" ht="20" customHeight="1" x14ac:dyDescent="0.2">
      <c r="A50" s="115">
        <v>14</v>
      </c>
      <c r="B50" s="115" t="s">
        <v>247</v>
      </c>
      <c r="C50" s="143">
        <f>'1.3'!C50/'1.3.a'!$C$178</f>
        <v>5.0333905404956705E-2</v>
      </c>
      <c r="D50" s="143">
        <f>'1.3'!D50/'1.3.a'!$D$178</f>
        <v>5.8547704519457885E-2</v>
      </c>
      <c r="E50" s="143">
        <f>'1.3'!E50/'1.3.a'!$E$178</f>
        <v>5.590776853683159E-2</v>
      </c>
      <c r="F50" s="143">
        <f>'1.3'!F50/'1.3.a'!$F$178</f>
        <v>5.8387548061382272E-2</v>
      </c>
      <c r="G50" s="143">
        <f>'1.3'!G50/'1.3.a'!$G$178</f>
        <v>5.3608295045173948E-2</v>
      </c>
      <c r="H50" s="143">
        <f>'1.3'!H50/'1.3.a'!$H$178</f>
        <v>5.0451139589432099E-2</v>
      </c>
      <c r="I50" s="143">
        <f>'1.3'!I50/'1.3.a'!$I$178</f>
        <v>4.7569814164187332E-2</v>
      </c>
      <c r="J50" s="143">
        <f>'1.3'!J50/'1.3.a'!$J$178</f>
        <v>4.749022614238485E-2</v>
      </c>
      <c r="K50" s="143">
        <f>'1.3'!K50/'1.3.a'!$K$178</f>
        <v>4.7389656231701036E-2</v>
      </c>
      <c r="L50" s="143">
        <f>'1.3'!L50/'1.3.a'!$L$178</f>
        <v>5.556858665035775E-2</v>
      </c>
      <c r="M50" s="143">
        <f>'1.3'!M50/'1.3.a'!$M$178</f>
        <v>7.2994924458906249E-2</v>
      </c>
      <c r="N50" s="143">
        <f>'1.3'!N50/'1.3.a'!$N$178</f>
        <v>6.2826413235753803E-2</v>
      </c>
      <c r="O50" s="143">
        <f>'1.3'!O50/'1.3.a'!$O$178</f>
        <v>4.7112279033667444E-2</v>
      </c>
      <c r="P50" s="143">
        <f>'1.3'!P50/'1.3.a'!$P$178</f>
        <v>4.9256779521587982E-2</v>
      </c>
      <c r="Q50" s="143">
        <f>'1.3'!Q50/'1.3.a'!$Q$178</f>
        <v>5.0748139296095847E-2</v>
      </c>
      <c r="R50" s="143">
        <f>'1.3'!R50/'1.3.a'!$R$178</f>
        <v>6.3136811030441456E-2</v>
      </c>
      <c r="S50" s="143">
        <f>'1.3'!S50/'1.3.a'!$S$178</f>
        <v>5.3997866594075329E-2</v>
      </c>
      <c r="T50" s="143">
        <f>'1.3'!T50/'1.3.a'!$T$178</f>
        <v>4.7961409926486391E-2</v>
      </c>
      <c r="U50" s="143">
        <f>'1.3'!U50/'1.3.a'!$U$178</f>
        <v>3.8912423532041523E-2</v>
      </c>
      <c r="V50" s="143">
        <f>'1.3'!V50/'1.3.a'!$V$178</f>
        <v>4.4886905799090979E-2</v>
      </c>
      <c r="W50" s="143">
        <f>'1.3'!W50/'1.3.a'!$W$178</f>
        <v>5.0740645875016512E-2</v>
      </c>
      <c r="X50" s="143">
        <f>'1.3'!X50/'1.3.a'!$X$178</f>
        <v>7.4756563377156499E-2</v>
      </c>
      <c r="Y50" s="143">
        <f>'1.3'!Y50/'1.3.a'!$Y$178</f>
        <v>5.8138346513789865E-2</v>
      </c>
      <c r="Z50" s="143">
        <f>'1.3'!Z50/'1.3.a'!$Z$178</f>
        <v>7.0736003521845919E-2</v>
      </c>
      <c r="AA50" s="143">
        <f>'1.3'!AA50/'1.3.a'!$AA$178</f>
        <v>8.8367779574461819E-2</v>
      </c>
      <c r="AB50" s="143">
        <f>'1.3'!AB50/'1.3.a'!$AB$178</f>
        <v>6.1980380679515938E-2</v>
      </c>
      <c r="AC50" s="143">
        <f>'1.3'!AC50/'1.3.a'!$AC$178</f>
        <v>5.6629996721363478E-2</v>
      </c>
      <c r="AD50" s="143">
        <f>'1.3'!AD50/'1.3.a'!$AD$178</f>
        <v>6.124762747117532E-2</v>
      </c>
      <c r="AE50" s="143">
        <f>'1.3'!AE50/'1.3.a'!$AE$178</f>
        <v>5.2001826973519807E-2</v>
      </c>
      <c r="AF50" s="143">
        <f>'1.3'!AF50/'1.3.a'!$AF$178</f>
        <v>4.6296316620905907E-2</v>
      </c>
      <c r="AG50" s="143">
        <f>'1.3'!AG50/'1.3.a'!$AG$178</f>
        <v>4.6440107033582687E-2</v>
      </c>
      <c r="AH50" s="143">
        <f>'1.3'!AH50/'1.3.a'!$AH$178</f>
        <v>4.6977038885789829E-2</v>
      </c>
      <c r="AI50" s="143">
        <f>'1.3'!AI50/'1.3.a'!$AI$178</f>
        <v>4.7218456800089827E-2</v>
      </c>
      <c r="AJ50" s="143">
        <f>'1.3'!AJ50/'1.3.a'!$AJ$178</f>
        <v>4.8978753513959951E-2</v>
      </c>
      <c r="AK50" s="143">
        <f>'1.3'!AK50/'1.3.a'!$AK$178</f>
        <v>5.9583434650811735E-2</v>
      </c>
      <c r="AL50" s="143">
        <f>'1.3'!AL50/'1.3.a'!$AL$178</f>
        <v>5.9920456809493552E-2</v>
      </c>
      <c r="AM50" s="143">
        <f>'1.3'!AM50/'1.3.a'!$AM$178</f>
        <v>5.353217672144172E-2</v>
      </c>
      <c r="AN50" s="143">
        <f>'1.3'!AN50/'1.3.a'!$AN$178</f>
        <v>5.0830418664596269E-2</v>
      </c>
      <c r="AO50" s="143">
        <f>'1.3'!AO50/'1.3.a'!$AO$178</f>
        <v>4.7989592914885311E-2</v>
      </c>
      <c r="AP50" s="143">
        <f>'1.3'!AP50/'1.3.a'!$AP$178</f>
        <v>9.1326507806059332E-2</v>
      </c>
      <c r="AQ50" s="143">
        <f>'1.3'!AQ50/'1.3.a'!$AQ$178</f>
        <v>5.0639667306109089E-2</v>
      </c>
      <c r="AR50" s="143">
        <f>'1.3'!AR50/'1.3.a'!$AR$178</f>
        <v>3.7992676505703232E-2</v>
      </c>
      <c r="AS50" s="143">
        <f>'1.3'!AS50/'1.3.a'!$AS$178</f>
        <v>3.6701552528666061E-2</v>
      </c>
      <c r="AT50" s="143">
        <f>'1.3'!AT50/'1.3.a'!$AT$178</f>
        <v>4.1816811516461931E-2</v>
      </c>
      <c r="AU50" s="143">
        <f>'1.3'!AU50/'1.3.a'!AU$178</f>
        <v>4.2863419061217184E-2</v>
      </c>
      <c r="AV50" s="143">
        <f>'1.3'!AV50/'1.3.a'!AV$178</f>
        <v>4.7039101331747359E-2</v>
      </c>
      <c r="AW50" s="143">
        <f>'1.3'!AW50/'1.3.a'!AW$178</f>
        <v>4.8137728263743358E-2</v>
      </c>
      <c r="AX50" s="143">
        <f>'1.3'!AX50/'1.3.a'!AX$178</f>
        <v>5.9399801496613551E-2</v>
      </c>
      <c r="AY50" s="143">
        <f>'1.3'!AY50/'1.3.a'!AY$178</f>
        <v>6.1756039575035365E-2</v>
      </c>
    </row>
    <row r="51" spans="1:51" ht="20" customHeight="1" x14ac:dyDescent="0.2">
      <c r="A51" s="118">
        <v>1411</v>
      </c>
      <c r="B51" s="118" t="s">
        <v>815</v>
      </c>
      <c r="C51" s="145">
        <f>'1.3'!C51/'1.3.a'!$C$178</f>
        <v>3.2865093386267558E-2</v>
      </c>
      <c r="D51" s="145">
        <f>'1.3'!D51/'1.3.a'!$D$178</f>
        <v>3.7598645115563357E-2</v>
      </c>
      <c r="E51" s="145">
        <f>'1.3'!E51/'1.3.a'!$E$178</f>
        <v>2.9080820515938438E-2</v>
      </c>
      <c r="F51" s="145">
        <f>'1.3'!F51/'1.3.a'!$F$178</f>
        <v>4.0136070892813083E-2</v>
      </c>
      <c r="G51" s="145">
        <f>'1.3'!G51/'1.3.a'!$G$178</f>
        <v>3.6959236487579539E-2</v>
      </c>
      <c r="H51" s="145">
        <f>'1.3'!H51/'1.3.a'!$H$178</f>
        <v>3.0016560361853153E-2</v>
      </c>
      <c r="I51" s="145">
        <f>'1.3'!I51/'1.3.a'!$I$178</f>
        <v>2.6548235523500274E-2</v>
      </c>
      <c r="J51" s="145">
        <f>'1.3'!J51/'1.3.a'!$J$178</f>
        <v>3.1509854602796782E-2</v>
      </c>
      <c r="K51" s="145">
        <f>'1.3'!K51/'1.3.a'!$K$178</f>
        <v>2.7480943524881125E-2</v>
      </c>
      <c r="L51" s="145">
        <f>'1.3'!L51/'1.3.a'!$L$178</f>
        <v>3.7234367165730614E-2</v>
      </c>
      <c r="M51" s="145">
        <f>'1.3'!M51/'1.3.a'!$M$178</f>
        <v>3.9255651545863947E-2</v>
      </c>
      <c r="N51" s="145">
        <f>'1.3'!N51/'1.3.a'!$N$178</f>
        <v>3.0836395645147729E-2</v>
      </c>
      <c r="O51" s="145">
        <f>'1.3'!O51/'1.3.a'!$O$178</f>
        <v>3.0011047651173302E-2</v>
      </c>
      <c r="P51" s="145">
        <f>'1.3'!P51/'1.3.a'!$P$178</f>
        <v>2.6489840581641711E-2</v>
      </c>
      <c r="Q51" s="145">
        <f>'1.3'!Q51/'1.3.a'!$Q$178</f>
        <v>2.8917530587001826E-2</v>
      </c>
      <c r="R51" s="145">
        <f>'1.3'!R51/'1.3.a'!$R$178</f>
        <v>3.1841593278433486E-2</v>
      </c>
      <c r="S51" s="145">
        <f>'1.3'!S51/'1.3.a'!$S$178</f>
        <v>3.5110442900384585E-2</v>
      </c>
      <c r="T51" s="145">
        <f>'1.3'!T51/'1.3.a'!$T$178</f>
        <v>2.9696170050561015E-2</v>
      </c>
      <c r="U51" s="145">
        <f>'1.3'!U51/'1.3.a'!$U$178</f>
        <v>1.8886790015674806E-2</v>
      </c>
      <c r="V51" s="145">
        <f>'1.3'!V51/'1.3.a'!$V$178</f>
        <v>2.8236032242022233E-2</v>
      </c>
      <c r="W51" s="145">
        <f>'1.3'!W51/'1.3.a'!$W$178</f>
        <v>3.7939916509924357E-2</v>
      </c>
      <c r="X51" s="145">
        <f>'1.3'!X51/'1.3.a'!$X$178</f>
        <v>5.7242164413335503E-2</v>
      </c>
      <c r="Y51" s="145">
        <f>'1.3'!Y51/'1.3.a'!$Y$178</f>
        <v>3.9345178206316243E-2</v>
      </c>
      <c r="Z51" s="145">
        <f>'1.3'!Z51/'1.3.a'!$Z$178</f>
        <v>5.2429527878703759E-2</v>
      </c>
      <c r="AA51" s="145">
        <f>'1.3'!AA51/'1.3.a'!$AA$178</f>
        <v>6.8193443188072439E-2</v>
      </c>
      <c r="AB51" s="145">
        <f>'1.3'!AB51/'1.3.a'!$AB$178</f>
        <v>4.8094383848340194E-2</v>
      </c>
      <c r="AC51" s="145">
        <f>'1.3'!AC51/'1.3.a'!$AC$178</f>
        <v>4.1413704337731845E-2</v>
      </c>
      <c r="AD51" s="145">
        <f>'1.3'!AD51/'1.3.a'!$AD$178</f>
        <v>3.3866432752920117E-2</v>
      </c>
      <c r="AE51" s="145">
        <f>'1.3'!AE51/'1.3.a'!$AE$178</f>
        <v>3.6007808049919987E-2</v>
      </c>
      <c r="AF51" s="145">
        <f>'1.3'!AF51/'1.3.a'!$AF$178</f>
        <v>2.9919624540478071E-2</v>
      </c>
      <c r="AG51" s="145">
        <f>'1.3'!AG51/'1.3.a'!$AG$178</f>
        <v>2.6574369497194095E-2</v>
      </c>
      <c r="AH51" s="145">
        <f>'1.3'!AH51/'1.3.a'!$AH$178</f>
        <v>2.8314993679063493E-2</v>
      </c>
      <c r="AI51" s="145">
        <f>'1.3'!AI51/'1.3.a'!$AI$178</f>
        <v>2.8217465073701285E-2</v>
      </c>
      <c r="AJ51" s="145">
        <f>'1.3'!AJ51/'1.3.a'!$AJ$178</f>
        <v>2.7446458254418611E-2</v>
      </c>
      <c r="AK51" s="145">
        <f>'1.3'!AK51/'1.3.a'!$AK$178</f>
        <v>3.6764278207260297E-2</v>
      </c>
      <c r="AL51" s="145">
        <f>'1.3'!AL51/'1.3.a'!$AL$178</f>
        <v>3.5285356106691292E-2</v>
      </c>
      <c r="AM51" s="145">
        <f>'1.3'!AM51/'1.3.a'!$AM$178</f>
        <v>3.3128651556103283E-2</v>
      </c>
      <c r="AN51" s="145">
        <f>'1.3'!AN51/'1.3.a'!$AN$178</f>
        <v>2.8494608248003594E-2</v>
      </c>
      <c r="AO51" s="145">
        <f>'1.3'!AO51/'1.3.a'!$AO$178</f>
        <v>2.3834156863022499E-2</v>
      </c>
      <c r="AP51" s="145">
        <f>'1.3'!AP51/'1.3.a'!$AP$178</f>
        <v>2.3268139112159549E-2</v>
      </c>
      <c r="AQ51" s="145">
        <f>'1.3'!AQ51/'1.3.a'!$AQ$178</f>
        <v>2.5866328734158447E-2</v>
      </c>
      <c r="AR51" s="145">
        <f>'1.3'!AR51/'1.3.a'!$AR$178</f>
        <v>1.6651668401729294E-2</v>
      </c>
      <c r="AS51" s="145">
        <f>'1.3'!AS51/'1.3.a'!$AS$178</f>
        <v>1.6859618546250812E-2</v>
      </c>
      <c r="AT51" s="145">
        <f>'1.3'!AT51/'1.3.a'!$AT$178</f>
        <v>1.9707366868021988E-2</v>
      </c>
      <c r="AU51" s="145">
        <f>'1.3'!AU51/'1.3.a'!AU$178</f>
        <v>2.3033861371872542E-2</v>
      </c>
      <c r="AV51" s="145">
        <f>'1.3'!AV51/'1.3.a'!AV$178</f>
        <v>2.0777596768990967E-2</v>
      </c>
      <c r="AW51" s="145">
        <f>'1.3'!AW51/'1.3.a'!AW$178</f>
        <v>2.4282398463212024E-2</v>
      </c>
      <c r="AX51" s="145">
        <f>'1.3'!AX51/'1.3.a'!AX$178</f>
        <v>2.833210824404361E-2</v>
      </c>
      <c r="AY51" s="145">
        <f>'1.3'!AY51/'1.3.a'!AY$178</f>
        <v>3.1277718231759344E-2</v>
      </c>
    </row>
    <row r="52" spans="1:51" ht="20" customHeight="1" x14ac:dyDescent="0.2">
      <c r="A52" s="120" t="s">
        <v>392</v>
      </c>
      <c r="B52" s="118" t="s">
        <v>393</v>
      </c>
      <c r="C52" s="145">
        <f>'1.3'!C52/'1.3.a'!$C$178</f>
        <v>1.7468812018689144E-2</v>
      </c>
      <c r="D52" s="145">
        <f>'1.3'!D52/'1.3.a'!$D$178</f>
        <v>2.0949059403894528E-2</v>
      </c>
      <c r="E52" s="145">
        <f>'1.3'!E52/'1.3.a'!$E$178</f>
        <v>2.6826948020893141E-2</v>
      </c>
      <c r="F52" s="145">
        <f>'1.3'!F52/'1.3.a'!$F$178</f>
        <v>1.8251477168569182E-2</v>
      </c>
      <c r="G52" s="145">
        <f>'1.3'!G52/'1.3.a'!$G$178</f>
        <v>1.6649058557594413E-2</v>
      </c>
      <c r="H52" s="145">
        <f>'1.3'!H52/'1.3.a'!$H$178</f>
        <v>2.0434579227578947E-2</v>
      </c>
      <c r="I52" s="145">
        <f>'1.3'!I52/'1.3.a'!$I$178</f>
        <v>2.1021578640687058E-2</v>
      </c>
      <c r="J52" s="145">
        <f>'1.3'!J52/'1.3.a'!$J$178</f>
        <v>1.5980371539588076E-2</v>
      </c>
      <c r="K52" s="145">
        <f>'1.3'!K52/'1.3.a'!$K$178</f>
        <v>1.9908712706819907E-2</v>
      </c>
      <c r="L52" s="145">
        <f>'1.3'!L52/'1.3.a'!$L$178</f>
        <v>1.8334219484627132E-2</v>
      </c>
      <c r="M52" s="145">
        <f>'1.3'!M52/'1.3.a'!$M$178</f>
        <v>3.3739272913042309E-2</v>
      </c>
      <c r="N52" s="145">
        <f>'1.3'!N52/'1.3.a'!$N$178</f>
        <v>3.1990017590606067E-2</v>
      </c>
      <c r="O52" s="145">
        <f>'1.3'!O52/'1.3.a'!$O$178</f>
        <v>1.7101231382494139E-2</v>
      </c>
      <c r="P52" s="145">
        <f>'1.3'!P52/'1.3.a'!$P$178</f>
        <v>2.2766938939946278E-2</v>
      </c>
      <c r="Q52" s="145">
        <f>'1.3'!Q52/'1.3.a'!$Q$178</f>
        <v>2.1830608709094017E-2</v>
      </c>
      <c r="R52" s="145">
        <f>'1.3'!R52/'1.3.a'!$R$178</f>
        <v>3.1295217752007956E-2</v>
      </c>
      <c r="S52" s="145">
        <f>'1.3'!S52/'1.3.a'!$S$178</f>
        <v>1.8887423693690744E-2</v>
      </c>
      <c r="T52" s="145">
        <f>'1.3'!T52/'1.3.a'!$T$178</f>
        <v>1.826523987592537E-2</v>
      </c>
      <c r="U52" s="145">
        <f>'1.3'!U52/'1.3.a'!$U$178</f>
        <v>2.0025633516366721E-2</v>
      </c>
      <c r="V52" s="145">
        <f>'1.3'!V52/'1.3.a'!$V$178</f>
        <v>1.6650873557068742E-2</v>
      </c>
      <c r="W52" s="145">
        <f>'1.3'!W52/'1.3.a'!$W$178</f>
        <v>1.2800729365092151E-2</v>
      </c>
      <c r="X52" s="145">
        <f>'1.3'!X52/'1.3.a'!$X$178</f>
        <v>1.7514398963820999E-2</v>
      </c>
      <c r="Y52" s="145">
        <f>'1.3'!Y52/'1.3.a'!$Y$178</f>
        <v>1.8793168307473612E-2</v>
      </c>
      <c r="Z52" s="145">
        <f>'1.3'!Z52/'1.3.a'!$Z$178</f>
        <v>1.8306475643142157E-2</v>
      </c>
      <c r="AA52" s="145">
        <f>'1.3'!AA52/'1.3.a'!$AA$178</f>
        <v>2.0174336386389387E-2</v>
      </c>
      <c r="AB52" s="145">
        <f>'1.3'!AB52/'1.3.a'!$AB$178</f>
        <v>1.3885996831175739E-2</v>
      </c>
      <c r="AC52" s="145">
        <f>'1.3'!AC52/'1.3.a'!$AC$178</f>
        <v>1.5216292383631645E-2</v>
      </c>
      <c r="AD52" s="145">
        <f>'1.3'!AD52/'1.3.a'!$AD$178</f>
        <v>2.7381194718255203E-2</v>
      </c>
      <c r="AE52" s="145">
        <f>'1.3'!AE52/'1.3.a'!$AE$178</f>
        <v>1.5994018923599817E-2</v>
      </c>
      <c r="AF52" s="145">
        <f>'1.3'!AF52/'1.3.a'!$AF$178</f>
        <v>1.6376692080427829E-2</v>
      </c>
      <c r="AG52" s="145">
        <f>'1.3'!AG52/'1.3.a'!$AG$178</f>
        <v>1.9865737536388595E-2</v>
      </c>
      <c r="AH52" s="145">
        <f>'1.3'!AH52/'1.3.a'!$AH$178</f>
        <v>1.8662045206726329E-2</v>
      </c>
      <c r="AI52" s="145">
        <f>'1.3'!AI52/'1.3.a'!$AI$178</f>
        <v>1.9000991726388538E-2</v>
      </c>
      <c r="AJ52" s="145">
        <f>'1.3'!AJ52/'1.3.a'!$AJ$178</f>
        <v>2.1532295259541343E-2</v>
      </c>
      <c r="AK52" s="145">
        <f>'1.3'!AK52/'1.3.a'!$AK$178</f>
        <v>2.2819156443551435E-2</v>
      </c>
      <c r="AL52" s="145">
        <f>'1.3'!AL52/'1.3.a'!$AL$178</f>
        <v>2.4635100702802264E-2</v>
      </c>
      <c r="AM52" s="145">
        <f>'1.3'!AM52/'1.3.a'!$AM$178</f>
        <v>2.040352516533844E-2</v>
      </c>
      <c r="AN52" s="145">
        <f>'1.3'!AN52/'1.3.a'!$AN$178</f>
        <v>2.2335810416592668E-2</v>
      </c>
      <c r="AO52" s="145">
        <f>'1.3'!AO52/'1.3.a'!$AO$178</f>
        <v>2.4155436051862815E-2</v>
      </c>
      <c r="AP52" s="145">
        <f>'1.3'!AP52/'1.3.a'!$AP$178</f>
        <v>6.8058368693899765E-2</v>
      </c>
      <c r="AQ52" s="145">
        <f>'1.3'!AQ52/'1.3.a'!$AQ$178</f>
        <v>2.4773338571950642E-2</v>
      </c>
      <c r="AR52" s="145">
        <f>'1.3'!AR52/'1.3.a'!$AR$178</f>
        <v>2.1341008103973935E-2</v>
      </c>
      <c r="AS52" s="145">
        <f>'1.3'!AS52/'1.3.a'!$AS$178</f>
        <v>1.9841933982415252E-2</v>
      </c>
      <c r="AT52" s="145">
        <f>'1.3'!AT52/'1.3.a'!$AT$178</f>
        <v>2.2109444648439947E-2</v>
      </c>
      <c r="AU52" s="145">
        <f>'1.3'!AU52/'1.3.a'!AU$178</f>
        <v>1.9829557689344638E-2</v>
      </c>
      <c r="AV52" s="145">
        <f>'1.3'!AV52/'1.3.a'!AV$178</f>
        <v>2.6261504562756385E-2</v>
      </c>
      <c r="AW52" s="145">
        <f>'1.3'!AW52/'1.3.a'!AW$178</f>
        <v>2.3855329800531341E-2</v>
      </c>
      <c r="AX52" s="145">
        <f>'1.3'!AX52/'1.3.a'!AX$178</f>
        <v>3.1067693252569934E-2</v>
      </c>
      <c r="AY52" s="145">
        <f>'1.3'!AY52/'1.3.a'!AY$178</f>
        <v>3.0478321343276021E-2</v>
      </c>
    </row>
    <row r="53" spans="1:51" ht="20" customHeight="1" x14ac:dyDescent="0.2">
      <c r="A53" s="18" t="s">
        <v>394</v>
      </c>
      <c r="B53" s="19" t="s">
        <v>816</v>
      </c>
      <c r="C53" s="93">
        <f>'1.3'!C53/'1.3.a'!$C$178</f>
        <v>0.31057607856717379</v>
      </c>
      <c r="D53" s="93">
        <f>'1.3'!D53/'1.3.a'!$D$178</f>
        <v>0.31125245094979453</v>
      </c>
      <c r="E53" s="93">
        <f>'1.3'!E53/'1.3.a'!$E$178</f>
        <v>0.29970646783610716</v>
      </c>
      <c r="F53" s="93">
        <f>'1.3'!F53/'1.3.a'!$F$178</f>
        <v>0.31931497002973874</v>
      </c>
      <c r="G53" s="93">
        <f>'1.3'!G53/'1.3.a'!$G$178</f>
        <v>0.3145980243639997</v>
      </c>
      <c r="H53" s="93">
        <f>'1.3'!H53/'1.3.a'!$H$178</f>
        <v>0.31513791550691478</v>
      </c>
      <c r="I53" s="93">
        <f>'1.3'!I53/'1.3.a'!$I$178</f>
        <v>0.30369408325190828</v>
      </c>
      <c r="J53" s="93">
        <f>'1.3'!J53/'1.3.a'!$J$178</f>
        <v>0.32112371140190055</v>
      </c>
      <c r="K53" s="93">
        <f>'1.3'!K53/'1.3.a'!$K$178</f>
        <v>0.31045306854745797</v>
      </c>
      <c r="L53" s="93">
        <f>'1.3'!L53/'1.3.a'!$L$178</f>
        <v>0.31264970158202376</v>
      </c>
      <c r="M53" s="93">
        <f>'1.3'!M53/'1.3.a'!$M$178</f>
        <v>0.29663416501807044</v>
      </c>
      <c r="N53" s="93">
        <f>'1.3'!N53/'1.3.a'!$N$178</f>
        <v>0.3142836092654005</v>
      </c>
      <c r="O53" s="93">
        <f>'1.3'!O53/'1.3.a'!$O$178</f>
        <v>0.30844496249706005</v>
      </c>
      <c r="P53" s="93">
        <f>'1.3'!P53/'1.3.a'!$P$178</f>
        <v>0.30768011390920408</v>
      </c>
      <c r="Q53" s="93">
        <f>'1.3'!Q53/'1.3.a'!$Q$178</f>
        <v>0.30168260736980901</v>
      </c>
      <c r="R53" s="93">
        <f>'1.3'!R53/'1.3.a'!$R$178</f>
        <v>0.32090849224350959</v>
      </c>
      <c r="S53" s="93">
        <f>'1.3'!S53/'1.3.a'!$S$178</f>
        <v>0.3128670787730537</v>
      </c>
      <c r="T53" s="93">
        <f>'1.3'!T53/'1.3.a'!$T$178</f>
        <v>0.30280096314108512</v>
      </c>
      <c r="U53" s="93">
        <f>'1.3'!U53/'1.3.a'!$U$178</f>
        <v>0.3301633882428765</v>
      </c>
      <c r="V53" s="93">
        <f>'1.3'!V53/'1.3.a'!$V$178</f>
        <v>0.34089413486856079</v>
      </c>
      <c r="W53" s="93">
        <f>'1.3'!W53/'1.3.a'!$W$178</f>
        <v>0.36728825234188156</v>
      </c>
      <c r="X53" s="93">
        <f>'1.3'!X53/'1.3.a'!$X$178</f>
        <v>0.34469258863487934</v>
      </c>
      <c r="Y53" s="93">
        <f>'1.3'!Y53/'1.3.a'!$Y$178</f>
        <v>0.3907273196068497</v>
      </c>
      <c r="Z53" s="93">
        <f>'1.3'!Z53/'1.3.a'!$Z$178</f>
        <v>0.36985762343381479</v>
      </c>
      <c r="AA53" s="93">
        <f>'1.3'!AA53/'1.3.a'!$AA$178</f>
        <v>0.37082344393412342</v>
      </c>
      <c r="AB53" s="93">
        <f>'1.3'!AB53/'1.3.a'!$AB$178</f>
        <v>0.33803165023618803</v>
      </c>
      <c r="AC53" s="93">
        <f>'1.3'!AC53/'1.3.a'!$AC$178</f>
        <v>0.35663322253224322</v>
      </c>
      <c r="AD53" s="93">
        <f>'1.3'!AD53/'1.3.a'!$AD$178</f>
        <v>0.38693023591719256</v>
      </c>
      <c r="AE53" s="93">
        <f>'1.3'!AE53/'1.3.a'!$AE$178</f>
        <v>0.36225706226732846</v>
      </c>
      <c r="AF53" s="93">
        <f>'1.3'!AF53/'1.3.a'!$AF$178</f>
        <v>0.37501355193089636</v>
      </c>
      <c r="AG53" s="93">
        <f>'1.3'!AG53/'1.3.a'!$AG$178</f>
        <v>0.34512796887215896</v>
      </c>
      <c r="AH53" s="93">
        <f>'1.3'!AH53/'1.3.a'!$AH$178</f>
        <v>0.35726323346535727</v>
      </c>
      <c r="AI53" s="93">
        <f>'1.3'!AI53/'1.3.a'!$AI$178</f>
        <v>0.34647423217888557</v>
      </c>
      <c r="AJ53" s="93">
        <f>'1.3'!AJ53/'1.3.a'!$AJ$178</f>
        <v>0.36041115436279647</v>
      </c>
      <c r="AK53" s="93">
        <f>'1.3'!AK53/'1.3.a'!$AK$178</f>
        <v>0.35863811479799618</v>
      </c>
      <c r="AL53" s="93">
        <f>'1.3'!AL53/'1.3.a'!$AL$178</f>
        <v>0.34631422666313261</v>
      </c>
      <c r="AM53" s="93">
        <f>'1.3'!AM53/'1.3.a'!$AM$178</f>
        <v>0.35187378951715342</v>
      </c>
      <c r="AN53" s="93">
        <f>'1.3'!AN53/'1.3.a'!$AN$178</f>
        <v>0.32901965535679428</v>
      </c>
      <c r="AO53" s="93">
        <f>'1.3'!AO53/'1.3.a'!$AO$178</f>
        <v>0.31837757622019958</v>
      </c>
      <c r="AP53" s="93">
        <f>'1.3'!AP53/'1.3.a'!$AP$178</f>
        <v>0.3812425000116535</v>
      </c>
      <c r="AQ53" s="93">
        <f>'1.3'!AQ53/'1.3.a'!$AQ$178</f>
        <v>0.32453246779332567</v>
      </c>
      <c r="AR53" s="93">
        <f>'1.3'!AR53/'1.3.a'!$AR$178</f>
        <v>0.46995548378725749</v>
      </c>
      <c r="AS53" s="93">
        <f>'1.3'!AS53/'1.3.a'!$AS$178</f>
        <v>0.40507903671413259</v>
      </c>
      <c r="AT53" s="93">
        <f>'1.3'!AT53/'1.3.a'!$AT$178</f>
        <v>0.36506082442616938</v>
      </c>
      <c r="AU53" s="93">
        <f>'1.3'!AU53/'1.3.a'!AU$178</f>
        <v>0.30387477412628605</v>
      </c>
      <c r="AV53" s="93">
        <f>'1.3'!AV53/'1.3.a'!AV$178</f>
        <v>0.34929002738721066</v>
      </c>
      <c r="AW53" s="93">
        <f>'1.3'!AW53/'1.3.a'!AW$178</f>
        <v>0.31343106029121204</v>
      </c>
      <c r="AX53" s="93">
        <f>'1.3'!AX53/'1.3.a'!AX$178</f>
        <v>0.34087973508324593</v>
      </c>
      <c r="AY53" s="93">
        <f>'1.3'!AY53/'1.3.a'!AY$178</f>
        <v>0.35745765908273375</v>
      </c>
    </row>
    <row r="54" spans="1:51" ht="20" customHeight="1" x14ac:dyDescent="0.2">
      <c r="A54" s="115">
        <v>2</v>
      </c>
      <c r="B54" s="115" t="s">
        <v>488</v>
      </c>
      <c r="C54" s="143">
        <f>'1.3'!C54/'1.3.a'!$C$178</f>
        <v>0.3089395121417528</v>
      </c>
      <c r="D54" s="143">
        <f>'1.3'!D54/'1.3.a'!$D$178</f>
        <v>0.30851378234002963</v>
      </c>
      <c r="E54" s="143">
        <f>'1.3'!E54/'1.3.a'!$E$178</f>
        <v>0.296732429636067</v>
      </c>
      <c r="F54" s="143">
        <f>'1.3'!F54/'1.3.a'!$F$178</f>
        <v>0.31376624519566598</v>
      </c>
      <c r="G54" s="143">
        <f>'1.3'!G54/'1.3.a'!$G$178</f>
        <v>0.31532266942398612</v>
      </c>
      <c r="H54" s="143">
        <f>'1.3'!H54/'1.3.a'!$H$178</f>
        <v>0.31535356333365328</v>
      </c>
      <c r="I54" s="143">
        <f>'1.3'!I54/'1.3.a'!$I$178</f>
        <v>0.30232260861786187</v>
      </c>
      <c r="J54" s="143">
        <f>'1.3'!J54/'1.3.a'!$J$178</f>
        <v>0.31923827541271016</v>
      </c>
      <c r="K54" s="143">
        <f>'1.3'!K54/'1.3.a'!$K$178</f>
        <v>0.3110007533160638</v>
      </c>
      <c r="L54" s="143">
        <f>'1.3'!L54/'1.3.a'!$L$178</f>
        <v>0.31233991299163538</v>
      </c>
      <c r="M54" s="143">
        <f>'1.3'!M54/'1.3.a'!$M$178</f>
        <v>0.29603326307562655</v>
      </c>
      <c r="N54" s="143">
        <f>'1.3'!N54/'1.3.a'!$N$178</f>
        <v>0.31265231456415643</v>
      </c>
      <c r="O54" s="143">
        <f>'1.3'!O54/'1.3.a'!$O$178</f>
        <v>0.30842045921180311</v>
      </c>
      <c r="P54" s="143">
        <f>'1.3'!P54/'1.3.a'!$P$178</f>
        <v>0.30752919118516325</v>
      </c>
      <c r="Q54" s="143">
        <f>'1.3'!Q54/'1.3.a'!$Q$178</f>
        <v>0.30032745717785508</v>
      </c>
      <c r="R54" s="143">
        <f>'1.3'!R54/'1.3.a'!$R$178</f>
        <v>0.31679351198061811</v>
      </c>
      <c r="S54" s="143">
        <f>'1.3'!S54/'1.3.a'!$S$178</f>
        <v>0.31167859898448858</v>
      </c>
      <c r="T54" s="143">
        <f>'1.3'!T54/'1.3.a'!$T$178</f>
        <v>0.30007369015180874</v>
      </c>
      <c r="U54" s="143">
        <f>'1.3'!U54/'1.3.a'!$U$178</f>
        <v>0.32812672969360052</v>
      </c>
      <c r="V54" s="143">
        <f>'1.3'!V54/'1.3.a'!$V$178</f>
        <v>0.34121329096507819</v>
      </c>
      <c r="W54" s="143">
        <f>'1.3'!W54/'1.3.a'!$W$178</f>
        <v>0.36783823777239844</v>
      </c>
      <c r="X54" s="143">
        <f>'1.3'!X54/'1.3.a'!$X$178</f>
        <v>0.34769594642347018</v>
      </c>
      <c r="Y54" s="143">
        <f>'1.3'!Y54/'1.3.a'!$Y$178</f>
        <v>0.39186156142442241</v>
      </c>
      <c r="Z54" s="143">
        <f>'1.3'!Z54/'1.3.a'!$Z$178</f>
        <v>0.36913490798244908</v>
      </c>
      <c r="AA54" s="143">
        <f>'1.3'!AA54/'1.3.a'!$AA$178</f>
        <v>0.37283994975780882</v>
      </c>
      <c r="AB54" s="143">
        <f>'1.3'!AB54/'1.3.a'!$AB$178</f>
        <v>0.3406289816635098</v>
      </c>
      <c r="AC54" s="143">
        <f>'1.3'!AC54/'1.3.a'!$AC$178</f>
        <v>0.35882542486008828</v>
      </c>
      <c r="AD54" s="143">
        <f>'1.3'!AD54/'1.3.a'!$AD$178</f>
        <v>0.38668054287673292</v>
      </c>
      <c r="AE54" s="143">
        <f>'1.3'!AE54/'1.3.a'!$AE$178</f>
        <v>0.36496742450336411</v>
      </c>
      <c r="AF54" s="143">
        <f>'1.3'!AF54/'1.3.a'!$AF$178</f>
        <v>0.37795267001423966</v>
      </c>
      <c r="AG54" s="143">
        <f>'1.3'!AG54/'1.3.a'!$AG$178</f>
        <v>0.34779050530264749</v>
      </c>
      <c r="AH54" s="143">
        <f>'1.3'!AH54/'1.3.a'!$AH$178</f>
        <v>0.35958114537366415</v>
      </c>
      <c r="AI54" s="143">
        <f>'1.3'!AI54/'1.3.a'!$AI$178</f>
        <v>0.34920522557588707</v>
      </c>
      <c r="AJ54" s="143">
        <f>'1.3'!AJ54/'1.3.a'!$AJ$178</f>
        <v>0.36311995847603923</v>
      </c>
      <c r="AK54" s="143">
        <f>'1.3'!AK54/'1.3.a'!$AK$178</f>
        <v>0.36022950082495653</v>
      </c>
      <c r="AL54" s="143">
        <f>'1.3'!AL54/'1.3.a'!$AL$178</f>
        <v>0.3457741438866101</v>
      </c>
      <c r="AM54" s="143">
        <f>'1.3'!AM54/'1.3.a'!$AM$178</f>
        <v>0.35492426531078347</v>
      </c>
      <c r="AN54" s="143">
        <f>'1.3'!AN54/'1.3.a'!$AN$178</f>
        <v>0.3318324794876053</v>
      </c>
      <c r="AO54" s="143">
        <f>'1.3'!AO54/'1.3.a'!$AO$178</f>
        <v>0.32256024313720522</v>
      </c>
      <c r="AP54" s="143">
        <f>'1.3'!AP54/'1.3.a'!$AP$178</f>
        <v>0.38148239296895908</v>
      </c>
      <c r="AQ54" s="143">
        <f>'1.3'!AQ54/'1.3.a'!$AQ$178</f>
        <v>0.32762512259034321</v>
      </c>
      <c r="AR54" s="143">
        <f>'1.3'!AR54/'1.3.a'!$AR$178</f>
        <v>0.47253270141170517</v>
      </c>
      <c r="AS54" s="143">
        <f>'1.3'!AS54/'1.3.a'!$AS$178</f>
        <v>0.40963337466840843</v>
      </c>
      <c r="AT54" s="143">
        <f>'1.3'!AT54/'1.3.a'!$AT$178</f>
        <v>0.36602483554598914</v>
      </c>
      <c r="AU54" s="143">
        <f>'1.3'!AU54/'1.3.a'!AU$178</f>
        <v>0.30740424973587754</v>
      </c>
      <c r="AV54" s="143">
        <f>'1.3'!AV54/'1.3.a'!AV$178</f>
        <v>0.35222911377647087</v>
      </c>
      <c r="AW54" s="143">
        <f>'1.3'!AW54/'1.3.a'!AW$178</f>
        <v>0.31657225222648544</v>
      </c>
      <c r="AX54" s="143">
        <f>'1.3'!AX54/'1.3.a'!AX$178</f>
        <v>0.34511691421419166</v>
      </c>
      <c r="AY54" s="143">
        <f>'1.3'!AY54/'1.3.a'!AY$178</f>
        <v>0.36092553522179988</v>
      </c>
    </row>
    <row r="55" spans="1:51" ht="20" customHeight="1" x14ac:dyDescent="0.2">
      <c r="A55" s="121">
        <v>21</v>
      </c>
      <c r="B55" s="121" t="s">
        <v>244</v>
      </c>
      <c r="C55" s="144">
        <f>'1.3'!C55/'1.3.a'!$C$178</f>
        <v>4.3193825872927957E-2</v>
      </c>
      <c r="D55" s="144">
        <f>'1.3'!D55/'1.3.a'!$D$178</f>
        <v>4.1504019935669857E-2</v>
      </c>
      <c r="E55" s="144">
        <f>'1.3'!E55/'1.3.a'!$E$178</f>
        <v>3.7870291742365184E-2</v>
      </c>
      <c r="F55" s="144">
        <f>'1.3'!F55/'1.3.a'!$F$178</f>
        <v>4.4871525000245001E-2</v>
      </c>
      <c r="G55" s="144">
        <f>'1.3'!G55/'1.3.a'!$G$178</f>
        <v>3.9182815556292917E-2</v>
      </c>
      <c r="H55" s="144">
        <f>'1.3'!H55/'1.3.a'!$H$178</f>
        <v>4.3171094620394729E-2</v>
      </c>
      <c r="I55" s="144">
        <f>'1.3'!I55/'1.3.a'!$I$178</f>
        <v>3.5641330672744866E-2</v>
      </c>
      <c r="J55" s="144">
        <f>'1.3'!J55/'1.3.a'!$J$178</f>
        <v>4.1984136353162976E-2</v>
      </c>
      <c r="K55" s="144">
        <f>'1.3'!K55/'1.3.a'!$K$178</f>
        <v>3.6769873518724849E-2</v>
      </c>
      <c r="L55" s="144">
        <f>'1.3'!L55/'1.3.a'!$L$178</f>
        <v>4.0708053498656825E-2</v>
      </c>
      <c r="M55" s="144">
        <f>'1.3'!M55/'1.3.a'!$M$178</f>
        <v>3.3665123665609413E-2</v>
      </c>
      <c r="N55" s="144">
        <f>'1.3'!N55/'1.3.a'!$N$178</f>
        <v>4.034743411519013E-2</v>
      </c>
      <c r="O55" s="144">
        <f>'1.3'!O55/'1.3.a'!$O$178</f>
        <v>3.6011921762126253E-2</v>
      </c>
      <c r="P55" s="144">
        <f>'1.3'!P55/'1.3.a'!$P$178</f>
        <v>4.0422007253379091E-2</v>
      </c>
      <c r="Q55" s="144">
        <f>'1.3'!Q55/'1.3.a'!$Q$178</f>
        <v>3.4092726370581222E-2</v>
      </c>
      <c r="R55" s="144">
        <f>'1.3'!R55/'1.3.a'!$R$178</f>
        <v>3.9886446644271226E-2</v>
      </c>
      <c r="S55" s="144">
        <f>'1.3'!S55/'1.3.a'!$S$178</f>
        <v>3.5690451760947178E-2</v>
      </c>
      <c r="T55" s="144">
        <f>'1.3'!T55/'1.3.a'!$T$178</f>
        <v>3.8918762538114798E-2</v>
      </c>
      <c r="U55" s="144">
        <f>'1.3'!U55/'1.3.a'!$U$178</f>
        <v>3.5175944522067418E-2</v>
      </c>
      <c r="V55" s="144">
        <f>'1.3'!V55/'1.3.a'!$V$178</f>
        <v>4.1800330727362577E-2</v>
      </c>
      <c r="W55" s="144">
        <f>'1.3'!W55/'1.3.a'!$W$178</f>
        <v>3.77796727097644E-2</v>
      </c>
      <c r="X55" s="144">
        <f>'1.3'!X55/'1.3.a'!$X$178</f>
        <v>4.1444327560791486E-2</v>
      </c>
      <c r="Y55" s="144">
        <f>'1.3'!Y55/'1.3.a'!$Y$178</f>
        <v>3.7341227059190678E-2</v>
      </c>
      <c r="Z55" s="144">
        <f>'1.3'!Z55/'1.3.a'!$Z$178</f>
        <v>4.449178928962208E-2</v>
      </c>
      <c r="AA55" s="144">
        <f>'1.3'!AA55/'1.3.a'!$AA$178</f>
        <v>3.7973408771252999E-2</v>
      </c>
      <c r="AB55" s="144">
        <f>'1.3'!AB55/'1.3.a'!$AB$178</f>
        <v>3.9734402830013296E-2</v>
      </c>
      <c r="AC55" s="144">
        <f>'1.3'!AC55/'1.3.a'!$AC$178</f>
        <v>3.6408117545163272E-2</v>
      </c>
      <c r="AD55" s="144">
        <f>'1.3'!AD55/'1.3.a'!$AD$178</f>
        <v>4.6381172904393052E-2</v>
      </c>
      <c r="AE55" s="144">
        <f>'1.3'!AE55/'1.3.a'!$AE$178</f>
        <v>4.0186878224754863E-2</v>
      </c>
      <c r="AF55" s="144">
        <f>'1.3'!AF55/'1.3.a'!$AF$178</f>
        <v>4.5205979028948386E-2</v>
      </c>
      <c r="AG55" s="144">
        <f>'1.3'!AG55/'1.3.a'!$AG$178</f>
        <v>3.8311315790859883E-2</v>
      </c>
      <c r="AH55" s="144">
        <f>'1.3'!AH55/'1.3.a'!$AH$178</f>
        <v>4.4590554119343685E-2</v>
      </c>
      <c r="AI55" s="144">
        <f>'1.3'!AI55/'1.3.a'!$AI$178</f>
        <v>4.210049022600941E-2</v>
      </c>
      <c r="AJ55" s="144">
        <f>'1.3'!AJ55/'1.3.a'!$AJ$178</f>
        <v>4.1894425605474947E-2</v>
      </c>
      <c r="AK55" s="144">
        <f>'1.3'!AK55/'1.3.a'!$AK$178</f>
        <v>3.8158404988339084E-2</v>
      </c>
      <c r="AL55" s="144">
        <f>'1.3'!AL55/'1.3.a'!$AL$178</f>
        <v>4.396903978550018E-2</v>
      </c>
      <c r="AM55" s="144">
        <f>'1.3'!AM55/'1.3.a'!$AM$178</f>
        <v>4.2461689896980806E-2</v>
      </c>
      <c r="AN55" s="144">
        <f>'1.3'!AN55/'1.3.a'!$AN$178</f>
        <v>4.214280123080999E-2</v>
      </c>
      <c r="AO55" s="144">
        <f>'1.3'!AO55/'1.3.a'!$AO$178</f>
        <v>3.6871724151863308E-2</v>
      </c>
      <c r="AP55" s="144">
        <f>'1.3'!AP55/'1.3.a'!$AP$178</f>
        <v>4.4066119308260383E-2</v>
      </c>
      <c r="AQ55" s="144">
        <f>'1.3'!AQ55/'1.3.a'!$AQ$178</f>
        <v>3.8462074513030464E-2</v>
      </c>
      <c r="AR55" s="144">
        <f>'1.3'!AR55/'1.3.a'!$AR$178</f>
        <v>4.5966299273244235E-2</v>
      </c>
      <c r="AS55" s="144">
        <f>'1.3'!AS55/'1.3.a'!$AS$178</f>
        <v>3.6524395785136124E-2</v>
      </c>
      <c r="AT55" s="144">
        <f>'1.3'!AT55/'1.3.a'!$AT$178</f>
        <v>4.122537450602129E-2</v>
      </c>
      <c r="AU55" s="144">
        <f>'1.3'!AU55/'1.3.a'!AU$178</f>
        <v>3.4451611999125824E-2</v>
      </c>
      <c r="AV55" s="144">
        <f>'1.3'!AV55/'1.3.a'!AV$178</f>
        <v>3.9282015354682773E-2</v>
      </c>
      <c r="AW55" s="144">
        <f>'1.3'!AW55/'1.3.a'!AW$178</f>
        <v>3.1677419813213342E-2</v>
      </c>
      <c r="AX55" s="144">
        <f>'1.3'!AX55/'1.3.a'!AX$178</f>
        <v>3.7630802785653124E-2</v>
      </c>
      <c r="AY55" s="144">
        <f>'1.3'!AY55/'1.3.a'!AY$178</f>
        <v>3.233099478463515E-2</v>
      </c>
    </row>
    <row r="56" spans="1:51" ht="20" customHeight="1" x14ac:dyDescent="0.2">
      <c r="A56" s="121">
        <v>22</v>
      </c>
      <c r="B56" s="121" t="s">
        <v>245</v>
      </c>
      <c r="C56" s="144">
        <f>'1.3'!C56/'1.3.a'!$C$178</f>
        <v>9.1610222145992494E-3</v>
      </c>
      <c r="D56" s="144">
        <f>'1.3'!D56/'1.3.a'!$D$178</f>
        <v>1.0144040734503529E-2</v>
      </c>
      <c r="E56" s="144">
        <f>'1.3'!E56/'1.3.a'!$E$178</f>
        <v>9.4757813402969633E-3</v>
      </c>
      <c r="F56" s="144">
        <f>'1.3'!F56/'1.3.a'!$F$178</f>
        <v>1.13980946411415E-2</v>
      </c>
      <c r="G56" s="144">
        <f>'1.3'!G56/'1.3.a'!$G$178</f>
        <v>8.4017323979178066E-3</v>
      </c>
      <c r="H56" s="144">
        <f>'1.3'!H56/'1.3.a'!$H$178</f>
        <v>9.1355736409658161E-3</v>
      </c>
      <c r="I56" s="144">
        <f>'1.3'!I56/'1.3.a'!$I$178</f>
        <v>8.6255578641149262E-3</v>
      </c>
      <c r="J56" s="144">
        <f>'1.3'!J56/'1.3.a'!$J$178</f>
        <v>1.1689354856896532E-2</v>
      </c>
      <c r="K56" s="144">
        <f>'1.3'!K56/'1.3.a'!$K$178</f>
        <v>7.9024106654712808E-3</v>
      </c>
      <c r="L56" s="144">
        <f>'1.3'!L56/'1.3.a'!$L$178</f>
        <v>8.6780216550067114E-3</v>
      </c>
      <c r="M56" s="144">
        <f>'1.3'!M56/'1.3.a'!$M$178</f>
        <v>8.9569905064595719E-3</v>
      </c>
      <c r="N56" s="144">
        <f>'1.3'!N56/'1.3.a'!$N$178</f>
        <v>1.1330336093830558E-2</v>
      </c>
      <c r="O56" s="144">
        <f>'1.3'!O56/'1.3.a'!$O$178</f>
        <v>8.2482366365656794E-3</v>
      </c>
      <c r="P56" s="144">
        <f>'1.3'!P56/'1.3.a'!$P$178</f>
        <v>9.0858456044751092E-3</v>
      </c>
      <c r="Q56" s="144">
        <f>'1.3'!Q56/'1.3.a'!$Q$178</f>
        <v>8.8854204885438978E-3</v>
      </c>
      <c r="R56" s="144">
        <f>'1.3'!R56/'1.3.a'!$R$178</f>
        <v>1.1210995365691758E-2</v>
      </c>
      <c r="S56" s="144">
        <f>'1.3'!S56/'1.3.a'!$S$178</f>
        <v>8.0705620106818459E-3</v>
      </c>
      <c r="T56" s="144">
        <f>'1.3'!T56/'1.3.a'!$T$178</f>
        <v>8.854073225050477E-3</v>
      </c>
      <c r="U56" s="144">
        <f>'1.3'!U56/'1.3.a'!$U$178</f>
        <v>9.4157144713808739E-3</v>
      </c>
      <c r="V56" s="144">
        <f>'1.3'!V56/'1.3.a'!$V$178</f>
        <v>1.1358104959275537E-2</v>
      </c>
      <c r="W56" s="144">
        <f>'1.3'!W56/'1.3.a'!$W$178</f>
        <v>8.5147534690545208E-3</v>
      </c>
      <c r="X56" s="144">
        <f>'1.3'!X56/'1.3.a'!$X$178</f>
        <v>8.8216150776774787E-3</v>
      </c>
      <c r="Y56" s="144">
        <f>'1.3'!Y56/'1.3.a'!$Y$178</f>
        <v>9.5381954362360397E-3</v>
      </c>
      <c r="Z56" s="144">
        <f>'1.3'!Z56/'1.3.a'!$Z$178</f>
        <v>1.1510892351009898E-2</v>
      </c>
      <c r="AA56" s="144">
        <f>'1.3'!AA56/'1.3.a'!$AA$178</f>
        <v>8.4073558669861669E-3</v>
      </c>
      <c r="AB56" s="144">
        <f>'1.3'!AB56/'1.3.a'!$AB$178</f>
        <v>8.9795112051917151E-3</v>
      </c>
      <c r="AC56" s="144">
        <f>'1.3'!AC56/'1.3.a'!$AC$178</f>
        <v>8.955922603672983E-3</v>
      </c>
      <c r="AD56" s="144">
        <f>'1.3'!AD56/'1.3.a'!$AD$178</f>
        <v>1.2665377999838901E-2</v>
      </c>
      <c r="AE56" s="144">
        <f>'1.3'!AE56/'1.3.a'!$AE$178</f>
        <v>7.6920826349804608E-3</v>
      </c>
      <c r="AF56" s="144">
        <f>'1.3'!AF56/'1.3.a'!$AF$178</f>
        <v>8.7845504734970475E-3</v>
      </c>
      <c r="AG56" s="144">
        <f>'1.3'!AG56/'1.3.a'!$AG$178</f>
        <v>8.5505828684322507E-3</v>
      </c>
      <c r="AH56" s="144">
        <f>'1.3'!AH56/'1.3.a'!$AH$178</f>
        <v>1.0509759699765113E-2</v>
      </c>
      <c r="AI56" s="144">
        <f>'1.3'!AI56/'1.3.a'!$AI$178</f>
        <v>8.4930859851620761E-3</v>
      </c>
      <c r="AJ56" s="144">
        <f>'1.3'!AJ56/'1.3.a'!$AJ$178</f>
        <v>8.4663646427703514E-3</v>
      </c>
      <c r="AK56" s="144">
        <f>'1.3'!AK56/'1.3.a'!$AK$178</f>
        <v>8.9343343189791161E-3</v>
      </c>
      <c r="AL56" s="144">
        <f>'1.3'!AL56/'1.3.a'!$AL$178</f>
        <v>1.0209805149126559E-2</v>
      </c>
      <c r="AM56" s="144">
        <f>'1.3'!AM56/'1.3.a'!$AM$178</f>
        <v>7.923763253128692E-3</v>
      </c>
      <c r="AN56" s="144">
        <f>'1.3'!AN56/'1.3.a'!$AN$178</f>
        <v>8.2076154290274782E-3</v>
      </c>
      <c r="AO56" s="144">
        <f>'1.3'!AO56/'1.3.a'!$AO$178</f>
        <v>8.1494906162017586E-3</v>
      </c>
      <c r="AP56" s="144">
        <f>'1.3'!AP56/'1.3.a'!$AP$178</f>
        <v>9.7707513130310189E-3</v>
      </c>
      <c r="AQ56" s="144">
        <f>'1.3'!AQ56/'1.3.a'!$AQ$178</f>
        <v>7.4415788077355303E-3</v>
      </c>
      <c r="AR56" s="144">
        <f>'1.3'!AR56/'1.3.a'!$AR$178</f>
        <v>9.1235752248681832E-3</v>
      </c>
      <c r="AS56" s="144">
        <f>'1.3'!AS56/'1.3.a'!$AS$178</f>
        <v>8.1995247740838748E-3</v>
      </c>
      <c r="AT56" s="144">
        <f>'1.3'!AT56/'1.3.a'!$AT$178</f>
        <v>8.8099025217341902E-3</v>
      </c>
      <c r="AU56" s="144">
        <f>'1.3'!AU56/'1.3.a'!AU$178</f>
        <v>5.9211475236275709E-3</v>
      </c>
      <c r="AV56" s="144">
        <f>'1.3'!AV56/'1.3.a'!AV$178</f>
        <v>7.6831005893138503E-3</v>
      </c>
      <c r="AW56" s="144">
        <f>'1.3'!AW56/'1.3.a'!AW$178</f>
        <v>7.3854786732764997E-3</v>
      </c>
      <c r="AX56" s="144">
        <f>'1.3'!AX56/'1.3.a'!AX$178</f>
        <v>9.0743631737320429E-3</v>
      </c>
      <c r="AY56" s="144">
        <f>'1.3'!AY56/'1.3.a'!AY$178</f>
        <v>6.2175946817494918E-3</v>
      </c>
    </row>
    <row r="57" spans="1:51" ht="20" customHeight="1" x14ac:dyDescent="0.2">
      <c r="A57" s="121">
        <v>23</v>
      </c>
      <c r="B57" s="121" t="s">
        <v>817</v>
      </c>
      <c r="C57" s="144">
        <f>'1.3'!C57/'1.3.a'!$C$178</f>
        <v>4.9758842539258845E-3</v>
      </c>
      <c r="D57" s="144">
        <f>'1.3'!D57/'1.3.a'!$D$178</f>
        <v>4.7923630623288808E-3</v>
      </c>
      <c r="E57" s="144">
        <f>'1.3'!E57/'1.3.a'!$E$178</f>
        <v>4.6088190728513171E-3</v>
      </c>
      <c r="F57" s="144">
        <f>'1.3'!F57/'1.3.a'!$F$178</f>
        <v>4.3867365633831843E-3</v>
      </c>
      <c r="G57" s="144">
        <f>'1.3'!G57/'1.3.a'!$G$178</f>
        <v>4.7072628709808537E-3</v>
      </c>
      <c r="H57" s="144">
        <f>'1.3'!H57/'1.3.a'!$H$178</f>
        <v>4.5308478308306709E-3</v>
      </c>
      <c r="I57" s="144">
        <f>'1.3'!I57/'1.3.a'!$I$178</f>
        <v>4.4961529519269216E-3</v>
      </c>
      <c r="J57" s="144">
        <f>'1.3'!J57/'1.3.a'!$J$178</f>
        <v>4.3452351388217052E-3</v>
      </c>
      <c r="K57" s="144">
        <f>'1.3'!K57/'1.3.a'!$K$178</f>
        <v>4.5012211621476891E-3</v>
      </c>
      <c r="L57" s="144">
        <f>'1.3'!L57/'1.3.a'!$L$178</f>
        <v>4.3999856594873401E-3</v>
      </c>
      <c r="M57" s="144">
        <f>'1.3'!M57/'1.3.a'!$M$178</f>
        <v>4.3083268095709349E-3</v>
      </c>
      <c r="N57" s="144">
        <f>'1.3'!N57/'1.3.a'!$N$178</f>
        <v>4.1991258902713312E-3</v>
      </c>
      <c r="O57" s="144">
        <f>'1.3'!O57/'1.3.a'!$O$178</f>
        <v>4.3403916421387396E-3</v>
      </c>
      <c r="P57" s="144">
        <f>'1.3'!P57/'1.3.a'!$P$178</f>
        <v>4.1783073105981462E-3</v>
      </c>
      <c r="Q57" s="144">
        <f>'1.3'!Q57/'1.3.a'!$Q$178</f>
        <v>4.1622658109005091E-3</v>
      </c>
      <c r="R57" s="144">
        <f>'1.3'!R57/'1.3.a'!$R$178</f>
        <v>4.0228757751026266E-3</v>
      </c>
      <c r="S57" s="144">
        <f>'1.3'!S57/'1.3.a'!$S$178</f>
        <v>4.3806151295896906E-3</v>
      </c>
      <c r="T57" s="144">
        <f>'1.3'!T57/'1.3.a'!$T$178</f>
        <v>4.3696086223662493E-3</v>
      </c>
      <c r="U57" s="144">
        <f>'1.3'!U57/'1.3.a'!$U$178</f>
        <v>4.3194299427354484E-3</v>
      </c>
      <c r="V57" s="144">
        <f>'1.3'!V57/'1.3.a'!$V$178</f>
        <v>4.2164791062613794E-3</v>
      </c>
      <c r="W57" s="144">
        <f>'1.3'!W57/'1.3.a'!$W$178</f>
        <v>4.6344431126045995E-3</v>
      </c>
      <c r="X57" s="144">
        <f>'1.3'!X57/'1.3.a'!$X$178</f>
        <v>4.6566860501643806E-3</v>
      </c>
      <c r="Y57" s="144">
        <f>'1.3'!Y57/'1.3.a'!$Y$178</f>
        <v>4.6779157976856948E-3</v>
      </c>
      <c r="Z57" s="144">
        <f>'1.3'!Z57/'1.3.a'!$Z$178</f>
        <v>4.6140493343252336E-3</v>
      </c>
      <c r="AA57" s="144">
        <f>'1.3'!AA57/'1.3.a'!$AA$178</f>
        <v>4.9219608613572715E-3</v>
      </c>
      <c r="AB57" s="144">
        <f>'1.3'!AB57/'1.3.a'!$AB$178</f>
        <v>4.8343935624793584E-3</v>
      </c>
      <c r="AC57" s="144">
        <f>'1.3'!AC57/'1.3.a'!$AC$178</f>
        <v>4.8460275693676938E-3</v>
      </c>
      <c r="AD57" s="144">
        <f>'1.3'!AD57/'1.3.a'!$AD$178</f>
        <v>4.6960951614010418E-3</v>
      </c>
      <c r="AE57" s="144">
        <f>'1.3'!AE57/'1.3.a'!$AE$178</f>
        <v>5.1295169966254816E-3</v>
      </c>
      <c r="AF57" s="144">
        <f>'1.3'!AF57/'1.3.a'!$AF$178</f>
        <v>5.0410198826595226E-3</v>
      </c>
      <c r="AG57" s="144">
        <f>'1.3'!AG57/'1.3.a'!$AG$178</f>
        <v>5.0947486938380396E-3</v>
      </c>
      <c r="AH57" s="144">
        <f>'1.3'!AH57/'1.3.a'!$AH$178</f>
        <v>4.9109639512677503E-3</v>
      </c>
      <c r="AI57" s="144">
        <f>'1.3'!AI57/'1.3.a'!$AI$178</f>
        <v>4.9563387433306525E-3</v>
      </c>
      <c r="AJ57" s="144">
        <f>'1.3'!AJ57/'1.3.a'!$AJ$178</f>
        <v>4.8606258425565041E-3</v>
      </c>
      <c r="AK57" s="144">
        <f>'1.3'!AK57/'1.3.a'!$AK$178</f>
        <v>4.8493974185502753E-3</v>
      </c>
      <c r="AL57" s="144">
        <f>'1.3'!AL57/'1.3.a'!$AL$178</f>
        <v>4.8150484250116176E-3</v>
      </c>
      <c r="AM57" s="144">
        <f>'1.3'!AM57/'1.3.a'!$AM$178</f>
        <v>5.2544272169793632E-3</v>
      </c>
      <c r="AN57" s="144">
        <f>'1.3'!AN57/'1.3.a'!$AN$178</f>
        <v>4.9671675754824271E-3</v>
      </c>
      <c r="AO57" s="144">
        <f>'1.3'!AO57/'1.3.a'!$AO$178</f>
        <v>4.8828877468186666E-3</v>
      </c>
      <c r="AP57" s="144">
        <f>'1.3'!AP57/'1.3.a'!$AP$178</f>
        <v>4.875035641400567E-3</v>
      </c>
      <c r="AQ57" s="144">
        <f>'1.3'!AQ57/'1.3.a'!$AQ$178</f>
        <v>4.9439759893173283E-3</v>
      </c>
      <c r="AR57" s="144">
        <f>'1.3'!AR57/'1.3.a'!$AR$178</f>
        <v>5.3635449336715017E-3</v>
      </c>
      <c r="AS57" s="144">
        <f>'1.3'!AS57/'1.3.a'!$AS$178</f>
        <v>5.0263226193955528E-3</v>
      </c>
      <c r="AT57" s="144">
        <f>'1.3'!AT57/'1.3.a'!$AT$178</f>
        <v>4.9151968563493284E-3</v>
      </c>
      <c r="AU57" s="144">
        <f>'1.3'!AU57/'1.3.a'!AU$178</f>
        <v>5.0193218964971215E-3</v>
      </c>
      <c r="AV57" s="144">
        <f>'1.3'!AV57/'1.3.a'!AV$178</f>
        <v>5.0773659904020541E-3</v>
      </c>
      <c r="AW57" s="144">
        <f>'1.3'!AW57/'1.3.a'!AW$178</f>
        <v>5.070072196126576E-3</v>
      </c>
      <c r="AX57" s="144">
        <f>'1.3'!AX57/'1.3.a'!AX$178</f>
        <v>5.0641834425798199E-3</v>
      </c>
      <c r="AY57" s="144">
        <f>'1.3'!AY57/'1.3.a'!AY$178</f>
        <v>5.0260348223645883E-3</v>
      </c>
    </row>
    <row r="58" spans="1:51" ht="20" customHeight="1" x14ac:dyDescent="0.2">
      <c r="A58" s="121">
        <v>24</v>
      </c>
      <c r="B58" s="121" t="s">
        <v>818</v>
      </c>
      <c r="C58" s="144">
        <f>'1.3'!C58/'1.3.a'!$C$178</f>
        <v>7.1316124024480468E-2</v>
      </c>
      <c r="D58" s="144">
        <f>'1.3'!D58/'1.3.a'!$D$178</f>
        <v>7.1044756969555894E-2</v>
      </c>
      <c r="E58" s="144">
        <f>'1.3'!E58/'1.3.a'!$E$178</f>
        <v>6.5239300070034506E-2</v>
      </c>
      <c r="F58" s="144">
        <f>'1.3'!F58/'1.3.a'!$F$178</f>
        <v>7.2705703945272732E-2</v>
      </c>
      <c r="G58" s="144">
        <f>'1.3'!G58/'1.3.a'!$G$178</f>
        <v>8.1736628891648969E-2</v>
      </c>
      <c r="H58" s="144">
        <f>'1.3'!H58/'1.3.a'!$H$178</f>
        <v>7.7292853003548517E-2</v>
      </c>
      <c r="I58" s="144">
        <f>'1.3'!I58/'1.3.a'!$I$178</f>
        <v>7.2409795068085661E-2</v>
      </c>
      <c r="J58" s="144">
        <f>'1.3'!J58/'1.3.a'!$J$178</f>
        <v>7.2104032941133031E-2</v>
      </c>
      <c r="K58" s="144">
        <f>'1.3'!K58/'1.3.a'!$K$178</f>
        <v>7.2239227457750396E-2</v>
      </c>
      <c r="L58" s="144">
        <f>'1.3'!L58/'1.3.a'!$L$178</f>
        <v>6.9646667359244907E-2</v>
      </c>
      <c r="M58" s="144">
        <f>'1.3'!M58/'1.3.a'!$M$178</f>
        <v>6.48585887158067E-2</v>
      </c>
      <c r="N58" s="144">
        <f>'1.3'!N58/'1.3.a'!$N$178</f>
        <v>6.8621088325243856E-2</v>
      </c>
      <c r="O58" s="144">
        <f>'1.3'!O58/'1.3.a'!$O$178</f>
        <v>7.2770371780661161E-2</v>
      </c>
      <c r="P58" s="144">
        <f>'1.3'!P58/'1.3.a'!$P$178</f>
        <v>6.5646533117510508E-2</v>
      </c>
      <c r="Q58" s="144">
        <f>'1.3'!Q58/'1.3.a'!$Q$178</f>
        <v>6.4710739356907646E-2</v>
      </c>
      <c r="R58" s="144">
        <f>'1.3'!R58/'1.3.a'!$R$178</f>
        <v>7.2112576790175548E-2</v>
      </c>
      <c r="S58" s="144">
        <f>'1.3'!S58/'1.3.a'!$S$178</f>
        <v>6.4807061959697987E-2</v>
      </c>
      <c r="T58" s="144">
        <f>'1.3'!T58/'1.3.a'!$T$178</f>
        <v>6.2846293164364922E-2</v>
      </c>
      <c r="U58" s="144">
        <f>'1.3'!U58/'1.3.a'!$U$178</f>
        <v>7.9430171182155659E-2</v>
      </c>
      <c r="V58" s="144">
        <f>'1.3'!V58/'1.3.a'!$V$178</f>
        <v>8.6645294208077941E-2</v>
      </c>
      <c r="W58" s="144">
        <f>'1.3'!W58/'1.3.a'!$W$178</f>
        <v>0.12782020395972779</v>
      </c>
      <c r="X58" s="144">
        <f>'1.3'!X58/'1.3.a'!$X$178</f>
        <v>9.6940372487384407E-2</v>
      </c>
      <c r="Y58" s="144">
        <f>'1.3'!Y58/'1.3.a'!$Y$178</f>
        <v>0.14935352535167404</v>
      </c>
      <c r="Z58" s="144">
        <f>'1.3'!Z58/'1.3.a'!$Z$178</f>
        <v>9.3679274564398993E-2</v>
      </c>
      <c r="AA58" s="144">
        <f>'1.3'!AA58/'1.3.a'!$AA$178</f>
        <v>0.11073713639248967</v>
      </c>
      <c r="AB58" s="144">
        <f>'1.3'!AB58/'1.3.a'!$AB$178</f>
        <v>8.8807613010385866E-2</v>
      </c>
      <c r="AC58" s="144">
        <f>'1.3'!AC58/'1.3.a'!$AC$178</f>
        <v>0.1018983179009878</v>
      </c>
      <c r="AD58" s="144">
        <f>'1.3'!AD58/'1.3.a'!$AD$178</f>
        <v>8.6740725562545237E-2</v>
      </c>
      <c r="AE58" s="144">
        <f>'1.3'!AE58/'1.3.a'!$AE$178</f>
        <v>9.4002794111906027E-2</v>
      </c>
      <c r="AF58" s="144">
        <f>'1.3'!AF58/'1.3.a'!$AF$178</f>
        <v>8.7405379557595572E-2</v>
      </c>
      <c r="AG58" s="144">
        <f>'1.3'!AG58/'1.3.a'!$AG$178</f>
        <v>8.3090678722081701E-2</v>
      </c>
      <c r="AH58" s="144">
        <f>'1.3'!AH58/'1.3.a'!$AH$178</f>
        <v>8.4311157239840395E-2</v>
      </c>
      <c r="AI58" s="144">
        <f>'1.3'!AI58/'1.3.a'!$AI$178</f>
        <v>7.943485018505056E-2</v>
      </c>
      <c r="AJ58" s="144">
        <f>'1.3'!AJ58/'1.3.a'!$AJ$178</f>
        <v>9.8250184461462747E-2</v>
      </c>
      <c r="AK58" s="144">
        <f>'1.3'!AK58/'1.3.a'!$AK$178</f>
        <v>9.2727646802615291E-2</v>
      </c>
      <c r="AL58" s="144">
        <f>'1.3'!AL58/'1.3.a'!$AL$178</f>
        <v>7.1547027917112746E-2</v>
      </c>
      <c r="AM58" s="144">
        <f>'1.3'!AM58/'1.3.a'!$AM$178</f>
        <v>8.5154145228933276E-2</v>
      </c>
      <c r="AN58" s="144">
        <f>'1.3'!AN58/'1.3.a'!$AN$178</f>
        <v>7.1212919951604572E-2</v>
      </c>
      <c r="AO58" s="144">
        <f>'1.3'!AO58/'1.3.a'!$AO$178</f>
        <v>5.8823132306385452E-2</v>
      </c>
      <c r="AP58" s="144">
        <f>'1.3'!AP58/'1.3.a'!$AP$178</f>
        <v>6.3016079257499164E-2</v>
      </c>
      <c r="AQ58" s="144">
        <f>'1.3'!AQ58/'1.3.a'!$AQ$178</f>
        <v>5.9342420172191726E-2</v>
      </c>
      <c r="AR58" s="144">
        <f>'1.3'!AR58/'1.3.a'!$AR$178</f>
        <v>4.6115665340148673E-2</v>
      </c>
      <c r="AS58" s="144">
        <f>'1.3'!AS58/'1.3.a'!$AS$178</f>
        <v>5.5679513763731821E-2</v>
      </c>
      <c r="AT58" s="144">
        <f>'1.3'!AT58/'1.3.a'!$AT$178</f>
        <v>6.4464522365084195E-2</v>
      </c>
      <c r="AU58" s="144">
        <f>'1.3'!AU58/'1.3.a'!AU$178</f>
        <v>6.0321945002183734E-2</v>
      </c>
      <c r="AV58" s="144">
        <f>'1.3'!AV58/'1.3.a'!AV$178</f>
        <v>5.7464001671331241E-2</v>
      </c>
      <c r="AW58" s="144">
        <f>'1.3'!AW58/'1.3.a'!AW$178</f>
        <v>7.0023034566032177E-2</v>
      </c>
      <c r="AX58" s="144">
        <f>'1.3'!AX58/'1.3.a'!AX$178</f>
        <v>8.32982618244308E-2</v>
      </c>
      <c r="AY58" s="144">
        <f>'1.3'!AY58/'1.3.a'!AY$178</f>
        <v>9.1363323774542357E-2</v>
      </c>
    </row>
    <row r="59" spans="1:51" ht="20" customHeight="1" x14ac:dyDescent="0.2">
      <c r="A59" s="121">
        <v>25</v>
      </c>
      <c r="B59" s="121" t="s">
        <v>248</v>
      </c>
      <c r="C59" s="144">
        <f>'1.3'!C59/'1.3.a'!$C$178</f>
        <v>1.5880336256247265E-3</v>
      </c>
      <c r="D59" s="144">
        <f>'1.3'!D59/'1.3.a'!$D$178</f>
        <v>1.2348585023387168E-3</v>
      </c>
      <c r="E59" s="144">
        <f>'1.3'!E59/'1.3.a'!$E$178</f>
        <v>1.2919813433544518E-3</v>
      </c>
      <c r="F59" s="144">
        <f>'1.3'!F59/'1.3.a'!$F$178</f>
        <v>2.1676681381036533E-3</v>
      </c>
      <c r="G59" s="144">
        <f>'1.3'!G59/'1.3.a'!$G$178</f>
        <v>3.3809190150457663E-3</v>
      </c>
      <c r="H59" s="144">
        <f>'1.3'!H59/'1.3.a'!$H$178</f>
        <v>3.1949317777440938E-3</v>
      </c>
      <c r="I59" s="144">
        <f>'1.3'!I59/'1.3.a'!$I$178</f>
        <v>1.9497218564005342E-3</v>
      </c>
      <c r="J59" s="144">
        <f>'1.3'!J59/'1.3.a'!$J$178</f>
        <v>2.4244302930649625E-3</v>
      </c>
      <c r="K59" s="144">
        <f>'1.3'!K59/'1.3.a'!$K$178</f>
        <v>5.0849957105212834E-3</v>
      </c>
      <c r="L59" s="144">
        <f>'1.3'!L59/'1.3.a'!$L$178</f>
        <v>3.4583175956337158E-3</v>
      </c>
      <c r="M59" s="144">
        <f>'1.3'!M59/'1.3.a'!$M$178</f>
        <v>1.83092117480687E-3</v>
      </c>
      <c r="N59" s="144">
        <f>'1.3'!N59/'1.3.a'!$N$178</f>
        <v>1.8330246429497598E-3</v>
      </c>
      <c r="O59" s="144">
        <f>'1.3'!O59/'1.3.a'!$O$178</f>
        <v>3.1666452560284411E-3</v>
      </c>
      <c r="P59" s="144">
        <f>'1.3'!P59/'1.3.a'!$P$178</f>
        <v>2.9039987757952827E-3</v>
      </c>
      <c r="Q59" s="144">
        <f>'1.3'!Q59/'1.3.a'!$Q$178</f>
        <v>6.2597623710669752E-3</v>
      </c>
      <c r="R59" s="144">
        <f>'1.3'!R59/'1.3.a'!$R$178</f>
        <v>6.204304403273111E-3</v>
      </c>
      <c r="S59" s="144">
        <f>'1.3'!S59/'1.3.a'!$S$178</f>
        <v>6.1299359364160892E-3</v>
      </c>
      <c r="T59" s="144">
        <f>'1.3'!T59/'1.3.a'!$T$178</f>
        <v>3.2849143506337481E-3</v>
      </c>
      <c r="U59" s="144">
        <f>'1.3'!U59/'1.3.a'!$U$178</f>
        <v>7.5826626398108176E-3</v>
      </c>
      <c r="V59" s="144">
        <f>'1.3'!V59/'1.3.a'!$V$178</f>
        <v>3.659412153247069E-3</v>
      </c>
      <c r="W59" s="144">
        <f>'1.3'!W59/'1.3.a'!$W$178</f>
        <v>8.5757718113598793E-4</v>
      </c>
      <c r="X59" s="144">
        <f>'1.3'!X59/'1.3.a'!$X$178</f>
        <v>4.0330981664956547E-3</v>
      </c>
      <c r="Y59" s="144">
        <f>'1.3'!Y59/'1.3.a'!$Y$178</f>
        <v>2.669658886554808E-3</v>
      </c>
      <c r="Z59" s="144">
        <f>'1.3'!Z59/'1.3.a'!$Z$178</f>
        <v>8.6442415060542736E-3</v>
      </c>
      <c r="AA59" s="144">
        <f>'1.3'!AA59/'1.3.a'!$AA$178</f>
        <v>8.6990879527774519E-3</v>
      </c>
      <c r="AB59" s="144">
        <f>'1.3'!AB59/'1.3.a'!$AB$178</f>
        <v>9.6393413598673484E-4</v>
      </c>
      <c r="AC59" s="144">
        <f>'1.3'!AC59/'1.3.a'!$AC$178</f>
        <v>6.5541366350521744E-3</v>
      </c>
      <c r="AD59" s="144">
        <f>'1.3'!AD59/'1.3.a'!$AD$178</f>
        <v>1.4098013958248881E-3</v>
      </c>
      <c r="AE59" s="144">
        <f>'1.3'!AE59/'1.3.a'!$AE$178</f>
        <v>6.2297375999804828E-3</v>
      </c>
      <c r="AF59" s="144">
        <f>'1.3'!AF59/'1.3.a'!$AF$178</f>
        <v>9.8869564345218687E-4</v>
      </c>
      <c r="AG59" s="144">
        <f>'1.3'!AG59/'1.3.a'!$AG$178</f>
        <v>5.280534999232654E-3</v>
      </c>
      <c r="AH59" s="144">
        <f>'1.3'!AH59/'1.3.a'!$AH$178</f>
        <v>1.0195133579572926E-3</v>
      </c>
      <c r="AI59" s="144">
        <f>'1.3'!AI59/'1.3.a'!$AI$178</f>
        <v>4.2661227107258885E-3</v>
      </c>
      <c r="AJ59" s="144">
        <f>'1.3'!AJ59/'1.3.a'!$AJ$178</f>
        <v>1.0010788926379654E-3</v>
      </c>
      <c r="AK59" s="144">
        <f>'1.3'!AK59/'1.3.a'!$AK$178</f>
        <v>4.6416082246098942E-3</v>
      </c>
      <c r="AL59" s="144">
        <f>'1.3'!AL59/'1.3.a'!$AL$178</f>
        <v>3.6160885706464294E-3</v>
      </c>
      <c r="AM59" s="144">
        <f>'1.3'!AM59/'1.3.a'!$AM$178</f>
        <v>4.2204319275705908E-3</v>
      </c>
      <c r="AN59" s="144">
        <f>'1.3'!AN59/'1.3.a'!$AN$178</f>
        <v>7.7102597154143449E-4</v>
      </c>
      <c r="AO59" s="144">
        <f>'1.3'!AO59/'1.3.a'!$AO$178</f>
        <v>2.8291253965954002E-3</v>
      </c>
      <c r="AP59" s="144">
        <f>'1.3'!AP59/'1.3.a'!$AP$178</f>
        <v>1.1861156480138218E-3</v>
      </c>
      <c r="AQ59" s="144">
        <f>'1.3'!AQ59/'1.3.a'!$AQ$178</f>
        <v>2.1308623369306139E-3</v>
      </c>
      <c r="AR59" s="144">
        <f>'1.3'!AR59/'1.3.a'!$AR$178</f>
        <v>1.3583858151595865E-3</v>
      </c>
      <c r="AS59" s="144">
        <f>'1.3'!AS59/'1.3.a'!$AS$178</f>
        <v>1.5640727979146739E-3</v>
      </c>
      <c r="AT59" s="144">
        <f>'1.3'!AT59/'1.3.a'!$AT$178</f>
        <v>1.0241879670840285E-3</v>
      </c>
      <c r="AU59" s="144">
        <f>'1.3'!AU59/'1.3.a'!AU$178</f>
        <v>1.5540917448201921E-3</v>
      </c>
      <c r="AV59" s="144">
        <f>'1.3'!AV59/'1.3.a'!AV$178</f>
        <v>8.2116039072635137E-4</v>
      </c>
      <c r="AW59" s="144">
        <f>'1.3'!AW59/'1.3.a'!AW$178</f>
        <v>1.8625815791773596E-3</v>
      </c>
      <c r="AX59" s="144">
        <f>'1.3'!AX59/'1.3.a'!AX$178</f>
        <v>1.3907153223899757E-3</v>
      </c>
      <c r="AY59" s="144">
        <f>'1.3'!AY59/'1.3.a'!AY$178</f>
        <v>2.0816546421945337E-3</v>
      </c>
    </row>
    <row r="60" spans="1:51" ht="20" customHeight="1" x14ac:dyDescent="0.2">
      <c r="A60" s="121">
        <v>26</v>
      </c>
      <c r="B60" s="121" t="s">
        <v>243</v>
      </c>
      <c r="C60" s="144">
        <f>'1.3'!C60/'1.3.a'!$C$178</f>
        <v>6.1296232874463882E-2</v>
      </c>
      <c r="D60" s="144">
        <f>'1.3'!D60/'1.3.a'!$D$178</f>
        <v>6.6276220077670603E-2</v>
      </c>
      <c r="E60" s="144">
        <f>'1.3'!E60/'1.3.a'!$E$178</f>
        <v>5.5487615880863352E-2</v>
      </c>
      <c r="F60" s="144">
        <f>'1.3'!F60/'1.3.a'!$F$178</f>
        <v>6.4570833411924961E-2</v>
      </c>
      <c r="G60" s="144">
        <f>'1.3'!G60/'1.3.a'!$G$178</f>
        <v>6.3769664673772847E-2</v>
      </c>
      <c r="H60" s="144">
        <f>'1.3'!H60/'1.3.a'!$H$178</f>
        <v>6.2748926362112045E-2</v>
      </c>
      <c r="I60" s="144">
        <f>'1.3'!I60/'1.3.a'!$I$178</f>
        <v>5.5535451692923801E-2</v>
      </c>
      <c r="J60" s="144">
        <f>'1.3'!J60/'1.3.a'!$J$178</f>
        <v>7.0138805198626267E-2</v>
      </c>
      <c r="K60" s="144">
        <f>'1.3'!K60/'1.3.a'!$K$178</f>
        <v>6.3789370166768958E-2</v>
      </c>
      <c r="L60" s="144">
        <f>'1.3'!L60/'1.3.a'!$L$178</f>
        <v>6.5834501157526662E-2</v>
      </c>
      <c r="M60" s="144">
        <f>'1.3'!M60/'1.3.a'!$M$178</f>
        <v>5.6167824437443566E-2</v>
      </c>
      <c r="N60" s="144">
        <f>'1.3'!N60/'1.3.a'!$N$178</f>
        <v>6.9149072804879932E-2</v>
      </c>
      <c r="O60" s="144">
        <f>'1.3'!O60/'1.3.a'!$O$178</f>
        <v>6.0543995126311437E-2</v>
      </c>
      <c r="P60" s="144">
        <f>'1.3'!P60/'1.3.a'!$P$178</f>
        <v>6.3129126275897993E-2</v>
      </c>
      <c r="Q60" s="144">
        <f>'1.3'!Q60/'1.3.a'!$Q$178</f>
        <v>5.3829671746238129E-2</v>
      </c>
      <c r="R60" s="144">
        <f>'1.3'!R60/'1.3.a'!$R$178</f>
        <v>6.1898229376454464E-2</v>
      </c>
      <c r="S60" s="144">
        <f>'1.3'!S60/'1.3.a'!$S$178</f>
        <v>6.6853591819440839E-2</v>
      </c>
      <c r="T60" s="144">
        <f>'1.3'!T60/'1.3.a'!$T$178</f>
        <v>6.2605738517948248E-2</v>
      </c>
      <c r="U60" s="144">
        <f>'1.3'!U60/'1.3.a'!$U$178</f>
        <v>5.6417706178891538E-2</v>
      </c>
      <c r="V60" s="144">
        <f>'1.3'!V60/'1.3.a'!$V$178</f>
        <v>5.9511202526423723E-2</v>
      </c>
      <c r="W60" s="144">
        <f>'1.3'!W60/'1.3.a'!$W$178</f>
        <v>6.3358444283123413E-2</v>
      </c>
      <c r="X60" s="144">
        <f>'1.3'!X60/'1.3.a'!$X$178</f>
        <v>6.2559199237568544E-2</v>
      </c>
      <c r="Y60" s="144">
        <f>'1.3'!Y60/'1.3.a'!$Y$178</f>
        <v>5.2860228099024915E-2</v>
      </c>
      <c r="Z60" s="144">
        <f>'1.3'!Z60/'1.3.a'!$Z$178</f>
        <v>6.2286873382535218E-2</v>
      </c>
      <c r="AA60" s="144">
        <f>'1.3'!AA60/'1.3.a'!$AA$178</f>
        <v>6.1587042562539135E-2</v>
      </c>
      <c r="AB60" s="144">
        <f>'1.3'!AB60/'1.3.a'!$AB$178</f>
        <v>6.0582072673985798E-2</v>
      </c>
      <c r="AC60" s="144">
        <f>'1.3'!AC60/'1.3.a'!$AC$178</f>
        <v>5.4543857053061987E-2</v>
      </c>
      <c r="AD60" s="144">
        <f>'1.3'!AD60/'1.3.a'!$AD$178</f>
        <v>8.1226826396466556E-2</v>
      </c>
      <c r="AE60" s="144">
        <f>'1.3'!AE60/'1.3.a'!$AE$178</f>
        <v>6.2492963338992971E-2</v>
      </c>
      <c r="AF60" s="144">
        <f>'1.3'!AF60/'1.3.a'!$AF$178</f>
        <v>6.0012013700323517E-2</v>
      </c>
      <c r="AG60" s="144">
        <f>'1.3'!AG60/'1.3.a'!$AG$178</f>
        <v>5.6096486099871092E-2</v>
      </c>
      <c r="AH60" s="144">
        <f>'1.3'!AH60/'1.3.a'!$AH$178</f>
        <v>6.6122227062012484E-2</v>
      </c>
      <c r="AI60" s="144">
        <f>'1.3'!AI60/'1.3.a'!$AI$178</f>
        <v>6.530864629170316E-2</v>
      </c>
      <c r="AJ60" s="144">
        <f>'1.3'!AJ60/'1.3.a'!$AJ$178</f>
        <v>6.439618331256157E-2</v>
      </c>
      <c r="AK60" s="144">
        <f>'1.3'!AK60/'1.3.a'!$AK$178</f>
        <v>5.7463747081531492E-2</v>
      </c>
      <c r="AL60" s="144">
        <f>'1.3'!AL60/'1.3.a'!$AL$178</f>
        <v>6.838083121173176E-2</v>
      </c>
      <c r="AM60" s="144">
        <f>'1.3'!AM60/'1.3.a'!$AM$178</f>
        <v>6.3477506308187839E-2</v>
      </c>
      <c r="AN60" s="144">
        <f>'1.3'!AN60/'1.3.a'!$AN$178</f>
        <v>6.0248339159458368E-2</v>
      </c>
      <c r="AO60" s="144">
        <f>'1.3'!AO60/'1.3.a'!$AO$178</f>
        <v>5.8728294361232856E-2</v>
      </c>
      <c r="AP60" s="144">
        <f>'1.3'!AP60/'1.3.a'!$AP$178</f>
        <v>7.7813095109059413E-2</v>
      </c>
      <c r="AQ60" s="144">
        <f>'1.3'!AQ60/'1.3.a'!$AQ$178</f>
        <v>6.5957597691506789E-2</v>
      </c>
      <c r="AR60" s="144">
        <f>'1.3'!AR60/'1.3.a'!$AR$178</f>
        <v>8.111001453607096E-2</v>
      </c>
      <c r="AS60" s="144">
        <f>'1.3'!AS60/'1.3.a'!$AS$178</f>
        <v>9.3397305784822013E-2</v>
      </c>
      <c r="AT60" s="144">
        <f>'1.3'!AT60/'1.3.a'!$AT$178</f>
        <v>7.3868447230690193E-2</v>
      </c>
      <c r="AU60" s="144">
        <f>'1.3'!AU60/'1.3.a'!AU$178</f>
        <v>6.4636250693925104E-2</v>
      </c>
      <c r="AV60" s="144">
        <f>'1.3'!AV60/'1.3.a'!AV$178</f>
        <v>6.4118445588088976E-2</v>
      </c>
      <c r="AW60" s="144">
        <f>'1.3'!AW60/'1.3.a'!AW$178</f>
        <v>6.7106567790022498E-2</v>
      </c>
      <c r="AX60" s="144">
        <f>'1.3'!AX60/'1.3.a'!AX$178</f>
        <v>7.7964225023781669E-2</v>
      </c>
      <c r="AY60" s="144">
        <f>'1.3'!AY60/'1.3.a'!AY$178</f>
        <v>7.5691172789108252E-2</v>
      </c>
    </row>
    <row r="61" spans="1:51" ht="20" customHeight="1" x14ac:dyDescent="0.2">
      <c r="A61" s="121">
        <v>27</v>
      </c>
      <c r="B61" s="121" t="s">
        <v>578</v>
      </c>
      <c r="C61" s="144">
        <f>'1.3'!C61/'1.3.a'!$C$178</f>
        <v>0.11553605529835251</v>
      </c>
      <c r="D61" s="144">
        <f>'1.3'!D61/'1.3.a'!$D$178</f>
        <v>0.11097336451145788</v>
      </c>
      <c r="E61" s="144">
        <f>'1.3'!E61/'1.3.a'!$E$178</f>
        <v>0.12011127245561111</v>
      </c>
      <c r="F61" s="144">
        <f>'1.3'!F61/'1.3.a'!$F$178</f>
        <v>0.11005028689405087</v>
      </c>
      <c r="G61" s="144">
        <f>'1.3'!G61/'1.3.a'!$G$178</f>
        <v>0.11108100646058673</v>
      </c>
      <c r="H61" s="144">
        <f>'1.3'!H61/'1.3.a'!$H$178</f>
        <v>0.1106541664500897</v>
      </c>
      <c r="I61" s="144">
        <f>'1.3'!I61/'1.3.a'!$I$178</f>
        <v>0.11988557536946326</v>
      </c>
      <c r="J61" s="144">
        <f>'1.3'!J61/'1.3.a'!$J$178</f>
        <v>0.10998206456712802</v>
      </c>
      <c r="K61" s="144">
        <f>'1.3'!K61/'1.3.a'!$K$178</f>
        <v>0.11342218490748408</v>
      </c>
      <c r="L61" s="144">
        <f>'1.3'!L61/'1.3.a'!$L$178</f>
        <v>0.11432176800517246</v>
      </c>
      <c r="M61" s="144">
        <f>'1.3'!M61/'1.3.a'!$M$178</f>
        <v>0.12083972473465697</v>
      </c>
      <c r="N61" s="144">
        <f>'1.3'!N61/'1.3.a'!$N$178</f>
        <v>0.11352518193125437</v>
      </c>
      <c r="O61" s="144">
        <f>'1.3'!O61/'1.3.a'!$O$178</f>
        <v>0.11681815457154805</v>
      </c>
      <c r="P61" s="144">
        <f>'1.3'!P61/'1.3.a'!$P$178</f>
        <v>0.11471486918666762</v>
      </c>
      <c r="Q61" s="144">
        <f>'1.3'!Q61/'1.3.a'!$Q$178</f>
        <v>0.1248707414843766</v>
      </c>
      <c r="R61" s="144">
        <f>'1.3'!R61/'1.3.a'!$R$178</f>
        <v>0.11500415916338715</v>
      </c>
      <c r="S61" s="144">
        <f>'1.3'!S61/'1.3.a'!$S$178</f>
        <v>0.11868273950009763</v>
      </c>
      <c r="T61" s="144">
        <f>'1.3'!T61/'1.3.a'!$T$178</f>
        <v>0.11303968504156127</v>
      </c>
      <c r="U61" s="144">
        <f>'1.3'!U61/'1.3.a'!$U$178</f>
        <v>0.12901062600438701</v>
      </c>
      <c r="V61" s="144">
        <f>'1.3'!V61/'1.3.a'!$V$178</f>
        <v>0.12801236274508226</v>
      </c>
      <c r="W61" s="144">
        <f>'1.3'!W61/'1.3.a'!$W$178</f>
        <v>0.12030818023114424</v>
      </c>
      <c r="X61" s="144">
        <f>'1.3'!X61/'1.3.a'!$X$178</f>
        <v>0.12395818602589248</v>
      </c>
      <c r="Y61" s="144">
        <f>'1.3'!Y61/'1.3.a'!$Y$178</f>
        <v>0.13057855225655943</v>
      </c>
      <c r="Z61" s="144">
        <f>'1.3'!Z61/'1.3.a'!$Z$178</f>
        <v>0.13673071305799089</v>
      </c>
      <c r="AA61" s="144">
        <f>'1.3'!AA61/'1.3.a'!$AA$178</f>
        <v>0.13632514785211902</v>
      </c>
      <c r="AB61" s="144">
        <f>'1.3'!AB61/'1.3.a'!$AB$178</f>
        <v>0.13129099746610867</v>
      </c>
      <c r="AC61" s="144">
        <f>'1.3'!AC61/'1.3.a'!$AC$178</f>
        <v>0.1408155960725401</v>
      </c>
      <c r="AD61" s="144">
        <f>'1.3'!AD61/'1.3.a'!$AD$178</f>
        <v>0.14673799514849631</v>
      </c>
      <c r="AE61" s="144">
        <f>'1.3'!AE61/'1.3.a'!$AE$178</f>
        <v>0.14612497412039102</v>
      </c>
      <c r="AF61" s="144">
        <f>'1.3'!AF61/'1.3.a'!$AF$178</f>
        <v>0.16513536943152918</v>
      </c>
      <c r="AG61" s="144">
        <f>'1.3'!AG61/'1.3.a'!$AG$178</f>
        <v>0.14836710491590979</v>
      </c>
      <c r="AH61" s="144">
        <f>'1.3'!AH61/'1.3.a'!$AH$178</f>
        <v>0.14374878724440038</v>
      </c>
      <c r="AI61" s="144">
        <f>'1.3'!AI61/'1.3.a'!$AI$178</f>
        <v>0.14174637089937928</v>
      </c>
      <c r="AJ61" s="144">
        <f>'1.3'!AJ61/'1.3.a'!$AJ$178</f>
        <v>0.13905209615493525</v>
      </c>
      <c r="AK61" s="144">
        <f>'1.3'!AK61/'1.3.a'!$AK$178</f>
        <v>0.14791032670534213</v>
      </c>
      <c r="AL61" s="144">
        <f>'1.3'!AL61/'1.3.a'!$AL$178</f>
        <v>0.13825916665220689</v>
      </c>
      <c r="AM61" s="144">
        <f>'1.3'!AM61/'1.3.a'!$AM$178</f>
        <v>0.14309052405754294</v>
      </c>
      <c r="AN61" s="144">
        <f>'1.3'!AN61/'1.3.a'!$AN$178</f>
        <v>0.13775775349864389</v>
      </c>
      <c r="AO61" s="144">
        <f>'1.3'!AO61/'1.3.a'!$AO$178</f>
        <v>0.14881371341650892</v>
      </c>
      <c r="AP61" s="144">
        <f>'1.3'!AP61/'1.3.a'!$AP$178</f>
        <v>0.15785830796496761</v>
      </c>
      <c r="AQ61" s="144">
        <f>'1.3'!AQ61/'1.3.a'!$AQ$178</f>
        <v>0.14580182666677821</v>
      </c>
      <c r="AR61" s="144">
        <f>'1.3'!AR61/'1.3.a'!$AR$178</f>
        <v>0.27793991100754828</v>
      </c>
      <c r="AS61" s="144">
        <f>'1.3'!AS61/'1.3.a'!$AS$178</f>
        <v>0.20471359654478913</v>
      </c>
      <c r="AT61" s="144">
        <f>'1.3'!AT61/'1.3.a'!$AT$178</f>
        <v>0.1670113702431604</v>
      </c>
      <c r="AU61" s="144">
        <f>'1.3'!AU61/'1.3.a'!AU$178</f>
        <v>0.13103589542388774</v>
      </c>
      <c r="AV61" s="144">
        <f>'1.3'!AV61/'1.3.a'!AV$178</f>
        <v>0.17096799712629993</v>
      </c>
      <c r="AW61" s="144">
        <f>'1.3'!AW61/'1.3.a'!AW$178</f>
        <v>0.12805203155905853</v>
      </c>
      <c r="AX61" s="144">
        <f>'1.3'!AX61/'1.3.a'!AX$178</f>
        <v>0.12287433856448356</v>
      </c>
      <c r="AY61" s="144">
        <f>'1.3'!AY61/'1.3.a'!AY$178</f>
        <v>0.14363963005763317</v>
      </c>
    </row>
    <row r="62" spans="1:51" ht="20" customHeight="1" x14ac:dyDescent="0.2">
      <c r="A62" s="121">
        <v>28</v>
      </c>
      <c r="B62" s="121" t="s">
        <v>396</v>
      </c>
      <c r="C62" s="144">
        <f>'1.3'!C62/'1.3.a'!$C$178</f>
        <v>1.8723339773781284E-3</v>
      </c>
      <c r="D62" s="144">
        <f>'1.3'!D62/'1.3.a'!$D$178</f>
        <v>2.5441585465042411E-3</v>
      </c>
      <c r="E62" s="144">
        <f>'1.3'!E62/'1.3.a'!$E$178</f>
        <v>2.6473677306901497E-3</v>
      </c>
      <c r="F62" s="144">
        <f>'1.3'!F62/'1.3.a'!$F$178</f>
        <v>3.61539660154412E-3</v>
      </c>
      <c r="G62" s="144">
        <f>'1.3'!G62/'1.3.a'!$G$178</f>
        <v>3.0626395577401733E-3</v>
      </c>
      <c r="H62" s="144">
        <f>'1.3'!H62/'1.3.a'!$H$178</f>
        <v>4.625169647967717E-3</v>
      </c>
      <c r="I62" s="144">
        <f>'1.3'!I62/'1.3.a'!$I$178</f>
        <v>3.7790231422019376E-3</v>
      </c>
      <c r="J62" s="144">
        <f>'1.3'!J62/'1.3.a'!$J$178</f>
        <v>6.5702160638766447E-3</v>
      </c>
      <c r="K62" s="144">
        <f>'1.3'!K62/'1.3.a'!$K$178</f>
        <v>7.2914697271952572E-3</v>
      </c>
      <c r="L62" s="144">
        <f>'1.3'!L62/'1.3.a'!$L$178</f>
        <v>5.2925980609067735E-3</v>
      </c>
      <c r="M62" s="144">
        <f>'1.3'!M62/'1.3.a'!$M$178</f>
        <v>5.4057630312724959E-3</v>
      </c>
      <c r="N62" s="144">
        <f>'1.3'!N62/'1.3.a'!$N$178</f>
        <v>3.6470507605364764E-3</v>
      </c>
      <c r="O62" s="144">
        <f>'1.3'!O62/'1.3.a'!$O$178</f>
        <v>6.5207424364233614E-3</v>
      </c>
      <c r="P62" s="144">
        <f>'1.3'!P62/'1.3.a'!$P$178</f>
        <v>7.4485036608395797E-3</v>
      </c>
      <c r="Q62" s="144">
        <f>'1.3'!Q62/'1.3.a'!$Q$178</f>
        <v>3.5161295492401497E-3</v>
      </c>
      <c r="R62" s="144">
        <f>'1.3'!R62/'1.3.a'!$R$178</f>
        <v>6.4539244622622864E-3</v>
      </c>
      <c r="S62" s="144">
        <f>'1.3'!S62/'1.3.a'!$S$178</f>
        <v>7.0636408676173056E-3</v>
      </c>
      <c r="T62" s="144">
        <f>'1.3'!T62/'1.3.a'!$T$178</f>
        <v>6.1546146917690458E-3</v>
      </c>
      <c r="U62" s="144">
        <f>'1.3'!U62/'1.3.a'!$U$178</f>
        <v>6.7744747521717545E-3</v>
      </c>
      <c r="V62" s="144">
        <f>'1.3'!V62/'1.3.a'!$V$178</f>
        <v>6.010104539347705E-3</v>
      </c>
      <c r="W62" s="144">
        <f>'1.3'!W62/'1.3.a'!$W$178</f>
        <v>4.5649628258435174E-3</v>
      </c>
      <c r="X62" s="144">
        <f>'1.3'!X62/'1.3.a'!$X$178</f>
        <v>5.2824618174957096E-3</v>
      </c>
      <c r="Y62" s="144">
        <f>'1.3'!Y62/'1.3.a'!$Y$178</f>
        <v>4.8422585374967514E-3</v>
      </c>
      <c r="Z62" s="144">
        <f>'1.3'!Z62/'1.3.a'!$Z$178</f>
        <v>7.1770744965125068E-3</v>
      </c>
      <c r="AA62" s="144">
        <f>'1.3'!AA62/'1.3.a'!$AA$178</f>
        <v>4.1888094982870635E-3</v>
      </c>
      <c r="AB62" s="144">
        <f>'1.3'!AB62/'1.3.a'!$AB$178</f>
        <v>5.4360567793582948E-3</v>
      </c>
      <c r="AC62" s="144">
        <f>'1.3'!AC62/'1.3.a'!$AC$178</f>
        <v>4.8034494802422839E-3</v>
      </c>
      <c r="AD62" s="144">
        <f>'1.3'!AD62/'1.3.a'!$AD$178</f>
        <v>6.8225483077670075E-3</v>
      </c>
      <c r="AE62" s="144">
        <f>'1.3'!AE62/'1.3.a'!$AE$178</f>
        <v>3.1084774757327745E-3</v>
      </c>
      <c r="AF62" s="144">
        <f>'1.3'!AF62/'1.3.a'!$AF$178</f>
        <v>5.3796622962342163E-3</v>
      </c>
      <c r="AG62" s="144">
        <f>'1.3'!AG62/'1.3.a'!$AG$178</f>
        <v>2.999053212422107E-3</v>
      </c>
      <c r="AH62" s="144">
        <f>'1.3'!AH62/'1.3.a'!$AH$178</f>
        <v>4.3681826990770991E-3</v>
      </c>
      <c r="AI62" s="144">
        <f>'1.3'!AI62/'1.3.a'!$AI$178</f>
        <v>2.8993205345260969E-3</v>
      </c>
      <c r="AJ62" s="144">
        <f>'1.3'!AJ62/'1.3.a'!$AJ$178</f>
        <v>5.1989995636398788E-3</v>
      </c>
      <c r="AK62" s="144">
        <f>'1.3'!AK62/'1.3.a'!$AK$178</f>
        <v>5.5440352849891973E-3</v>
      </c>
      <c r="AL62" s="144">
        <f>'1.3'!AL62/'1.3.a'!$AL$178</f>
        <v>4.9771361752738866E-3</v>
      </c>
      <c r="AM62" s="144">
        <f>'1.3'!AM62/'1.3.a'!$AM$178</f>
        <v>3.3417774214599158E-3</v>
      </c>
      <c r="AN62" s="144">
        <f>'1.3'!AN62/'1.3.a'!$AN$178</f>
        <v>6.5248566710371563E-3</v>
      </c>
      <c r="AO62" s="144">
        <f>'1.3'!AO62/'1.3.a'!$AO$178</f>
        <v>3.4618751415988226E-3</v>
      </c>
      <c r="AP62" s="144">
        <f>'1.3'!AP62/'1.3.a'!$AP$178</f>
        <v>2.289688872672719E-2</v>
      </c>
      <c r="AQ62" s="144">
        <f>'1.3'!AQ62/'1.3.a'!$AQ$178</f>
        <v>3.5447864128525814E-3</v>
      </c>
      <c r="AR62" s="144">
        <f>'1.3'!AR62/'1.3.a'!$AR$178</f>
        <v>5.5553052809937361E-3</v>
      </c>
      <c r="AS62" s="144">
        <f>'1.3'!AS62/'1.3.a'!$AS$178</f>
        <v>4.5286425985352988E-3</v>
      </c>
      <c r="AT62" s="144">
        <f>'1.3'!AT62/'1.3.a'!$AT$178</f>
        <v>4.7058338558655481E-3</v>
      </c>
      <c r="AU62" s="144">
        <f>'1.3'!AU62/'1.3.a'!AU$178</f>
        <v>4.4639854518102881E-3</v>
      </c>
      <c r="AV62" s="144">
        <f>'1.3'!AV62/'1.3.a'!AV$178</f>
        <v>6.8150270656256598E-3</v>
      </c>
      <c r="AW62" s="144">
        <f>'1.3'!AW62/'1.3.a'!AW$178</f>
        <v>5.3950660495784546E-3</v>
      </c>
      <c r="AX62" s="144">
        <f>'1.3'!AX62/'1.3.a'!AX$178</f>
        <v>7.8200240771406655E-3</v>
      </c>
      <c r="AY62" s="144">
        <f>'1.3'!AY62/'1.3.a'!AY$178</f>
        <v>4.5751296695723488E-3</v>
      </c>
    </row>
    <row r="63" spans="1:51" ht="20" customHeight="1" x14ac:dyDescent="0.2">
      <c r="A63" s="115">
        <v>31</v>
      </c>
      <c r="B63" s="115" t="s">
        <v>610</v>
      </c>
      <c r="C63" s="143">
        <f>'1.3'!C63/'1.3.a'!$C$178</f>
        <v>1.6365664254209544E-3</v>
      </c>
      <c r="D63" s="143">
        <f>'1.3'!D63/'1.3.a'!$D$178</f>
        <v>2.7386686097649188E-3</v>
      </c>
      <c r="E63" s="143">
        <f>'1.3'!E63/'1.3.a'!$E$178</f>
        <v>2.974038200040204E-3</v>
      </c>
      <c r="F63" s="143">
        <f>'1.3'!F63/'1.3.a'!$F$178</f>
        <v>5.548724834072768E-3</v>
      </c>
      <c r="G63" s="143">
        <f>'1.3'!G63/'1.3.a'!$G$178</f>
        <v>-7.2464505998640256E-4</v>
      </c>
      <c r="H63" s="143">
        <f>'1.3'!H63/'1.3.a'!$H$178</f>
        <v>-2.1564782673851471E-4</v>
      </c>
      <c r="I63" s="143">
        <f>'1.3'!I63/'1.3.a'!$I$178</f>
        <v>1.3714746340463566E-3</v>
      </c>
      <c r="J63" s="143">
        <f>'1.3'!J63/'1.3.a'!$J$178</f>
        <v>1.8854359891904307E-3</v>
      </c>
      <c r="K63" s="143">
        <f>'1.3'!K63/'1.3.a'!$K$178</f>
        <v>-5.4768476860580899E-4</v>
      </c>
      <c r="L63" s="143">
        <f>'1.3'!L63/'1.3.a'!$L$178</f>
        <v>3.0978859038834137E-4</v>
      </c>
      <c r="M63" s="143">
        <f>'1.3'!M63/'1.3.a'!$M$178</f>
        <v>6.0090194244391386E-4</v>
      </c>
      <c r="N63" s="143">
        <f>'1.3'!N63/'1.3.a'!$N$178</f>
        <v>1.6312947012440901E-3</v>
      </c>
      <c r="O63" s="143">
        <f>'1.3'!O63/'1.3.a'!$O$178</f>
        <v>2.4503285256940694E-5</v>
      </c>
      <c r="P63" s="143">
        <f>'1.3'!P63/'1.3.a'!$P$178</f>
        <v>1.5092272404080518E-4</v>
      </c>
      <c r="Q63" s="143">
        <f>'1.3'!Q63/'1.3.a'!$Q$178</f>
        <v>1.3551501919538658E-3</v>
      </c>
      <c r="R63" s="143">
        <f>'1.3'!R63/'1.3.a'!$R$178</f>
        <v>4.1149802628914281E-3</v>
      </c>
      <c r="S63" s="143">
        <f>'1.3'!S63/'1.3.a'!$S$178</f>
        <v>1.1884797885651794E-3</v>
      </c>
      <c r="T63" s="143">
        <f>'1.3'!T63/'1.3.a'!$T$178</f>
        <v>2.7272729892763715E-3</v>
      </c>
      <c r="U63" s="143">
        <f>'1.3'!U63/'1.3.a'!$U$178</f>
        <v>2.0366585492759513E-3</v>
      </c>
      <c r="V63" s="143">
        <f>'1.3'!V63/'1.3.a'!$V$178</f>
        <v>-3.1915609651742287E-4</v>
      </c>
      <c r="W63" s="143">
        <f>'1.3'!W63/'1.3.a'!$W$178</f>
        <v>-5.4998543051687726E-4</v>
      </c>
      <c r="X63" s="143">
        <f>'1.3'!X63/'1.3.a'!$X$178</f>
        <v>-3.0033577885907833E-3</v>
      </c>
      <c r="Y63" s="143">
        <f>'1.3'!Y63/'1.3.a'!$Y$178</f>
        <v>-1.1342418175727242E-3</v>
      </c>
      <c r="Z63" s="143">
        <f>'1.3'!Z63/'1.3.a'!$Z$178</f>
        <v>7.2271545136568221E-4</v>
      </c>
      <c r="AA63" s="143">
        <f>'1.3'!AA63/'1.3.a'!$AA$178</f>
        <v>-2.0165058236853253E-3</v>
      </c>
      <c r="AB63" s="143">
        <f>'1.3'!AB63/'1.3.a'!$AB$178</f>
        <v>-2.597331427321711E-3</v>
      </c>
      <c r="AC63" s="143">
        <f>'1.3'!AC63/'1.3.a'!$AC$178</f>
        <v>-2.192202327845047E-3</v>
      </c>
      <c r="AD63" s="143">
        <f>'1.3'!AD63/'1.3.a'!$AD$178</f>
        <v>2.4969304045955655E-4</v>
      </c>
      <c r="AE63" s="143">
        <f>'1.3'!AE63/'1.3.a'!$AE$178</f>
        <v>-2.7103622360356893E-3</v>
      </c>
      <c r="AF63" s="143">
        <f>'1.3'!AF63/'1.3.a'!$AF$178</f>
        <v>-2.9391180833432486E-3</v>
      </c>
      <c r="AG63" s="143">
        <f>'1.3'!AG63/'1.3.a'!$AG$178</f>
        <v>-2.6625364304885654E-3</v>
      </c>
      <c r="AH63" s="143">
        <f>'1.3'!AH63/'1.3.a'!$AH$178</f>
        <v>-2.3179119083068891E-3</v>
      </c>
      <c r="AI63" s="143">
        <f>'1.3'!AI63/'1.3.a'!$AI$178</f>
        <v>-2.7309933970014969E-3</v>
      </c>
      <c r="AJ63" s="143">
        <f>'1.3'!AJ63/'1.3.a'!$AJ$178</f>
        <v>-2.7088041132427281E-3</v>
      </c>
      <c r="AK63" s="143">
        <f>'1.3'!AK63/'1.3.a'!$AK$178</f>
        <v>-1.5913860269603317E-3</v>
      </c>
      <c r="AL63" s="143">
        <f>'1.3'!AL63/'1.3.a'!$AL$178</f>
        <v>5.4008277652254201E-4</v>
      </c>
      <c r="AM63" s="143">
        <f>'1.3'!AM63/'1.3.a'!$AM$178</f>
        <v>-3.0504757936300219E-3</v>
      </c>
      <c r="AN63" s="143">
        <f>'1.3'!AN63/'1.3.a'!$AN$178</f>
        <v>-2.8128241308110536E-3</v>
      </c>
      <c r="AO63" s="143">
        <f>'1.3'!AO63/'1.3.a'!$AO$178</f>
        <v>-4.1826669170056032E-3</v>
      </c>
      <c r="AP63" s="143">
        <f>'1.3'!AP63/'1.3.a'!$AP$178</f>
        <v>-2.3989295730561215E-4</v>
      </c>
      <c r="AQ63" s="143">
        <f>'1.3'!AQ63/'1.3.a'!$AQ$178</f>
        <v>-3.0926547970175334E-3</v>
      </c>
      <c r="AR63" s="143">
        <f>'1.3'!AR63/'1.3.a'!$AR$178</f>
        <v>-2.5772176244476526E-3</v>
      </c>
      <c r="AS63" s="143">
        <f>'1.3'!AS63/'1.3.a'!$AS$178</f>
        <v>-4.5543379542758297E-3</v>
      </c>
      <c r="AT63" s="143">
        <f>'1.3'!AT63/'1.3.a'!$AT$178</f>
        <v>-9.6401111981978904E-4</v>
      </c>
      <c r="AU63" s="143">
        <f>'1.3'!AU63/'1.3.a'!AU$178</f>
        <v>-3.5294756095915506E-3</v>
      </c>
      <c r="AV63" s="143">
        <f>'1.3'!AV63/'1.3.a'!AV$178</f>
        <v>-2.9390863892602257E-3</v>
      </c>
      <c r="AW63" s="143">
        <f>'1.3'!AW63/'1.3.a'!AW$178</f>
        <v>-3.1411919352734188E-3</v>
      </c>
      <c r="AX63" s="143">
        <f>'1.3'!AX63/'1.3.a'!AX$178</f>
        <v>-4.2371791309457002E-3</v>
      </c>
      <c r="AY63" s="143">
        <f>'1.3'!AY63/'1.3.a'!AY$178</f>
        <v>-3.4678761390661192E-3</v>
      </c>
    </row>
    <row r="64" spans="1:51" ht="20" customHeight="1" x14ac:dyDescent="0.2">
      <c r="A64" s="122" t="s">
        <v>334</v>
      </c>
      <c r="B64" s="121" t="s">
        <v>330</v>
      </c>
      <c r="C64" s="144">
        <f>'1.3'!C64/'1.3.a'!$C$178</f>
        <v>6.752444428614942E-3</v>
      </c>
      <c r="D64" s="144">
        <f>'1.3'!D64/'1.3.a'!$D$178</f>
        <v>7.8298546147562067E-3</v>
      </c>
      <c r="E64" s="144">
        <f>'1.3'!E64/'1.3.a'!$E$178</f>
        <v>7.763783788506267E-3</v>
      </c>
      <c r="F64" s="144">
        <f>'1.3'!F64/'1.3.a'!$F$178</f>
        <v>1.0929288928774223E-2</v>
      </c>
      <c r="G64" s="144">
        <f>'1.3'!G64/'1.3.a'!$G$178</f>
        <v>4.9600932264023427E-3</v>
      </c>
      <c r="H64" s="144">
        <f>'1.3'!H64/'1.3.a'!$H$178</f>
        <v>5.9187958539991693E-3</v>
      </c>
      <c r="I64" s="144">
        <f>'1.3'!I64/'1.3.a'!$I$178</f>
        <v>6.1148239048037728E-3</v>
      </c>
      <c r="J64" s="144">
        <f>'1.3'!J64/'1.3.a'!$J$178</f>
        <v>8.287699544445918E-3</v>
      </c>
      <c r="K64" s="144">
        <f>'1.3'!K64/'1.3.a'!$K$178</f>
        <v>4.4607383146325124E-3</v>
      </c>
      <c r="L64" s="144">
        <f>'1.3'!L64/'1.3.a'!$L$178</f>
        <v>5.1757847168343429E-3</v>
      </c>
      <c r="M64" s="144">
        <f>'1.3'!M64/'1.3.a'!$M$178</f>
        <v>5.6387098617885984E-3</v>
      </c>
      <c r="N64" s="144">
        <f>'1.3'!N64/'1.3.a'!$N$178</f>
        <v>6.9855192415499423E-3</v>
      </c>
      <c r="O64" s="144">
        <f>'1.3'!O64/'1.3.a'!$O$178</f>
        <v>4.784450467806599E-3</v>
      </c>
      <c r="P64" s="144">
        <f>'1.3'!P64/'1.3.a'!$P$178</f>
        <v>5.9027143286931889E-3</v>
      </c>
      <c r="Q64" s="144">
        <f>'1.3'!Q64/'1.3.a'!$Q$178</f>
        <v>7.0403268445867889E-3</v>
      </c>
      <c r="R64" s="144">
        <f>'1.3'!R64/'1.3.a'!$R$178</f>
        <v>8.3713926115776133E-3</v>
      </c>
      <c r="S64" s="144">
        <f>'1.3'!S64/'1.3.a'!$S$178</f>
        <v>6.2210810848919058E-3</v>
      </c>
      <c r="T64" s="144">
        <f>'1.3'!T64/'1.3.a'!$T$178</f>
        <v>7.5120116955674863E-3</v>
      </c>
      <c r="U64" s="144">
        <f>'1.3'!U64/'1.3.a'!$U$178</f>
        <v>7.4875118227367863E-3</v>
      </c>
      <c r="V64" s="144">
        <f>'1.3'!V64/'1.3.a'!$V$178</f>
        <v>7.4329005199520216E-3</v>
      </c>
      <c r="W64" s="144">
        <f>'1.3'!W64/'1.3.a'!$W$178</f>
        <v>4.2715965215613418E-3</v>
      </c>
      <c r="X64" s="144">
        <f>'1.3'!X64/'1.3.a'!$X$178</f>
        <v>4.0611700743020682E-3</v>
      </c>
      <c r="Y64" s="144">
        <f>'1.3'!Y64/'1.3.a'!$Y$178</f>
        <v>4.5303234833604534E-3</v>
      </c>
      <c r="Z64" s="144">
        <f>'1.3'!Z64/'1.3.a'!$Z$178</f>
        <v>5.4347378420528209E-3</v>
      </c>
      <c r="AA64" s="144">
        <f>'1.3'!AA64/'1.3.a'!$AA$178</f>
        <v>3.2008833803761089E-3</v>
      </c>
      <c r="AB64" s="144">
        <f>'1.3'!AB64/'1.3.a'!$AB$178</f>
        <v>3.4467863531925935E-3</v>
      </c>
      <c r="AC64" s="144">
        <f>'1.3'!AC64/'1.3.a'!$AC$178</f>
        <v>3.5254146444873582E-3</v>
      </c>
      <c r="AD64" s="144">
        <f>'1.3'!AD64/'1.3.a'!$AD$178</f>
        <v>5.5456849800478211E-3</v>
      </c>
      <c r="AE64" s="144">
        <f>'1.3'!AE64/'1.3.a'!$AE$178</f>
        <v>2.7176020657171613E-3</v>
      </c>
      <c r="AF64" s="144">
        <f>'1.3'!AF64/'1.3.a'!$AF$178</f>
        <v>3.3075459392346777E-3</v>
      </c>
      <c r="AG64" s="144">
        <f>'1.3'!AG64/'1.3.a'!$AG$178</f>
        <v>3.7732533285935524E-3</v>
      </c>
      <c r="AH64" s="144">
        <f>'1.3'!AH64/'1.3.a'!$AH$178</f>
        <v>5.4676380986626956E-3</v>
      </c>
      <c r="AI64" s="144">
        <f>'1.3'!AI64/'1.3.a'!$AI$178</f>
        <v>2.4468055030716636E-3</v>
      </c>
      <c r="AJ64" s="144">
        <f>'1.3'!AJ64/'1.3.a'!$AJ$178</f>
        <v>3.3149907259170026E-3</v>
      </c>
      <c r="AK64" s="144">
        <f>'1.3'!AK64/'1.3.a'!$AK$178</f>
        <v>3.6835301168529873E-3</v>
      </c>
      <c r="AL64" s="144">
        <f>'1.3'!AL64/'1.3.a'!$AL$178</f>
        <v>5.667329079022807E-3</v>
      </c>
      <c r="AM64" s="144">
        <f>'1.3'!AM64/'1.3.a'!$AM$178</f>
        <v>2.4349253502912783E-3</v>
      </c>
      <c r="AN64" s="144">
        <f>'1.3'!AN64/'1.3.a'!$AN$178</f>
        <v>2.7372032215698689E-3</v>
      </c>
      <c r="AO64" s="144">
        <f>'1.3'!AO64/'1.3.a'!$AO$178</f>
        <v>3.1762299103402477E-3</v>
      </c>
      <c r="AP64" s="144">
        <f>'1.3'!AP64/'1.3.a'!$AP$178</f>
        <v>5.2769084230731584E-3</v>
      </c>
      <c r="AQ64" s="144">
        <f>'1.3'!AQ64/'1.3.a'!$AQ$178</f>
        <v>2.0998111568579958E-3</v>
      </c>
      <c r="AR64" s="144">
        <f>'1.3'!AR64/'1.3.a'!$AR$178</f>
        <v>3.2060616265443139E-3</v>
      </c>
      <c r="AS64" s="144">
        <f>'1.3'!AS64/'1.3.a'!$AS$178</f>
        <v>3.4054558585896299E-3</v>
      </c>
      <c r="AT64" s="144">
        <f>'1.3'!AT64/'1.3.a'!$AT$178</f>
        <v>4.326704370048882E-3</v>
      </c>
      <c r="AU64" s="144">
        <f>'1.3'!AU64/'1.3.a'!AU$178</f>
        <v>1.6721824776164047E-3</v>
      </c>
      <c r="AV64" s="144">
        <f>'1.3'!AV64/'1.3.a'!AV$178</f>
        <v>2.4442371483516558E-3</v>
      </c>
      <c r="AW64" s="144">
        <f>'1.3'!AW64/'1.3.a'!AW$178</f>
        <v>2.5581613670090761E-3</v>
      </c>
      <c r="AX64" s="144">
        <f>'1.3'!AX64/'1.3.a'!AX$178</f>
        <v>3.5724620189635948E-3</v>
      </c>
      <c r="AY64" s="144">
        <f>'1.3'!AY64/'1.3.a'!AY$178</f>
        <v>1.7736211438571061E-3</v>
      </c>
    </row>
    <row r="65" spans="1:51" ht="20" customHeight="1" x14ac:dyDescent="0.2">
      <c r="A65" s="122" t="s">
        <v>335</v>
      </c>
      <c r="B65" s="121" t="s">
        <v>527</v>
      </c>
      <c r="C65" s="144">
        <f>'1.3'!C65/'1.3.a'!$C$178</f>
        <v>1.3999374926810447E-4</v>
      </c>
      <c r="D65" s="144">
        <f>'1.3'!D65/'1.3.a'!$D$178</f>
        <v>2.9882294266240882E-4</v>
      </c>
      <c r="E65" s="144">
        <f>'1.3'!E65/'1.3.a'!$E$178</f>
        <v>1.8092651561474446E-4</v>
      </c>
      <c r="F65" s="144">
        <f>'1.3'!F65/'1.3.a'!$F$178</f>
        <v>9.9382753131827071E-4</v>
      </c>
      <c r="G65" s="144">
        <f>'1.3'!G65/'1.3.a'!$G$178</f>
        <v>9.7747541540789211E-4</v>
      </c>
      <c r="H65" s="144">
        <f>'1.3'!H65/'1.3.a'!$H$178</f>
        <v>1.6035958499070132E-3</v>
      </c>
      <c r="I65" s="144">
        <f>'1.3'!I65/'1.3.a'!$I$178</f>
        <v>2.4719631883049514E-4</v>
      </c>
      <c r="J65" s="144">
        <f>'1.3'!J65/'1.3.a'!$J$178</f>
        <v>2.0570284164337822E-3</v>
      </c>
      <c r="K65" s="144">
        <f>'1.3'!K65/'1.3.a'!$K$178</f>
        <v>5.0720192109063246E-4</v>
      </c>
      <c r="L65" s="144">
        <f>'1.3'!L65/'1.3.a'!$L$178</f>
        <v>4.66010466958662E-4</v>
      </c>
      <c r="M65" s="144">
        <f>'1.3'!M65/'1.3.a'!$M$178</f>
        <v>7.2948110977374915E-4</v>
      </c>
      <c r="N65" s="144">
        <f>'1.3'!N65/'1.3.a'!$N$178</f>
        <v>1.1550986500345204E-3</v>
      </c>
      <c r="O65" s="144">
        <f>'1.3'!O65/'1.3.a'!$O$178</f>
        <v>4.1955554041091903E-4</v>
      </c>
      <c r="P65" s="144">
        <f>'1.3'!P65/'1.3.a'!$P$178</f>
        <v>1.5734842940542376E-3</v>
      </c>
      <c r="Q65" s="144">
        <f>'1.3'!Q65/'1.3.a'!$Q$178</f>
        <v>1.5229108417324133E-3</v>
      </c>
      <c r="R65" s="144">
        <f>'1.3'!R65/'1.3.a'!$R$178</f>
        <v>2.3353657358355946E-4</v>
      </c>
      <c r="S65" s="144">
        <f>'1.3'!S65/'1.3.a'!$S$178</f>
        <v>6.5198616673703598E-4</v>
      </c>
      <c r="T65" s="144">
        <f>'1.3'!T65/'1.3.a'!$T$178</f>
        <v>4.1513008392486575E-4</v>
      </c>
      <c r="U65" s="144">
        <f>'1.3'!U65/'1.3.a'!$U$178</f>
        <v>1.1314233307253869E-3</v>
      </c>
      <c r="V65" s="144">
        <f>'1.3'!V65/'1.3.a'!$V$178</f>
        <v>3.5355775102080648E-3</v>
      </c>
      <c r="W65" s="144">
        <f>'1.3'!W65/'1.3.a'!$W$178</f>
        <v>1.8713883947361892E-4</v>
      </c>
      <c r="X65" s="144">
        <f>'1.3'!X65/'1.3.a'!$X$178</f>
        <v>2.4078418127284704E-3</v>
      </c>
      <c r="Y65" s="144">
        <f>'1.3'!Y65/'1.3.a'!$Y$178</f>
        <v>9.8664950324748256E-4</v>
      </c>
      <c r="Z65" s="144">
        <f>'1.3'!Z65/'1.3.a'!$Z$178</f>
        <v>9.7973056361905518E-5</v>
      </c>
      <c r="AA65" s="144">
        <f>'1.3'!AA65/'1.3.a'!$AA$178</f>
        <v>2.9542834270416299E-4</v>
      </c>
      <c r="AB65" s="144">
        <f>'1.3'!AB65/'1.3.a'!$AB$178</f>
        <v>1.209724218034947E-3</v>
      </c>
      <c r="AC65" s="144">
        <f>'1.3'!AC65/'1.3.a'!$AC$178</f>
        <v>8.7158940296471127E-4</v>
      </c>
      <c r="AD65" s="144">
        <f>'1.3'!AD65/'1.3.a'!$AD$178</f>
        <v>5.9989677818722239E-4</v>
      </c>
      <c r="AE65" s="144">
        <f>'1.3'!AE65/'1.3.a'!$AE$178</f>
        <v>2.9844730512736947E-4</v>
      </c>
      <c r="AF65" s="144">
        <f>'1.3'!AF65/'1.3.a'!$AF$178</f>
        <v>1.2056441399184042E-3</v>
      </c>
      <c r="AG65" s="144">
        <f>'1.3'!AG65/'1.3.a'!$AG$178</f>
        <v>1.3410410652440778E-3</v>
      </c>
      <c r="AH65" s="144">
        <f>'1.3'!AH65/'1.3.a'!$AH$178</f>
        <v>2.8745860557018339E-3</v>
      </c>
      <c r="AI65" s="144">
        <f>'1.3'!AI65/'1.3.a'!$AI$178</f>
        <v>2.2146015674250774E-4</v>
      </c>
      <c r="AJ65" s="144">
        <f>'1.3'!AJ65/'1.3.a'!$AJ$178</f>
        <v>1.1631689966032266E-3</v>
      </c>
      <c r="AK65" s="144">
        <f>'1.3'!AK65/'1.3.a'!$AK$178</f>
        <v>4.255187252630439E-4</v>
      </c>
      <c r="AL65" s="144">
        <f>'1.3'!AL65/'1.3.a'!$AL$178</f>
        <v>3.121978774886474E-4</v>
      </c>
      <c r="AM65" s="144">
        <f>'1.3'!AM65/'1.3.a'!$AM$178</f>
        <v>2.3097392694193698E-4</v>
      </c>
      <c r="AN65" s="144">
        <f>'1.3'!AN65/'1.3.a'!$AN$178</f>
        <v>5.8285977689849532E-4</v>
      </c>
      <c r="AO65" s="144">
        <f>'1.3'!AO65/'1.3.a'!$AO$178</f>
        <v>2.4760090805271847E-3</v>
      </c>
      <c r="AP65" s="144">
        <f>'1.3'!AP65/'1.3.a'!$AP$178</f>
        <v>6.4176573897820369E-4</v>
      </c>
      <c r="AQ65" s="144">
        <f>'1.3'!AQ65/'1.3.a'!$AQ$178</f>
        <v>2.4848996455820209E-4</v>
      </c>
      <c r="AR65" s="144">
        <f>'1.3'!AR65/'1.3.a'!$AR$178</f>
        <v>4.1973431732046483E-4</v>
      </c>
      <c r="AS65" s="144">
        <f>'1.3'!AS65/'1.3.a'!$AS$178</f>
        <v>2.9334711934699059E-3</v>
      </c>
      <c r="AT65" s="144">
        <f>'1.3'!AT65/'1.3.a'!$AT$178</f>
        <v>3.7551863351934303E-4</v>
      </c>
      <c r="AU65" s="144">
        <f>'1.3'!AU65/'1.3.a'!AU$178</f>
        <v>1.8233619071083347E-4</v>
      </c>
      <c r="AV65" s="144">
        <f>'1.3'!AV65/'1.3.a'!AV$178</f>
        <v>3.0595754720982822E-4</v>
      </c>
      <c r="AW65" s="144">
        <f>'1.3'!AW65/'1.3.a'!AW$178</f>
        <v>6.2928110615591921E-4</v>
      </c>
      <c r="AX65" s="144">
        <f>'1.3'!AX65/'1.3.a'!AX$178</f>
        <v>2.7454577073294747E-3</v>
      </c>
      <c r="AY65" s="144">
        <f>'1.3'!AY65/'1.3.a'!AY$178</f>
        <v>2.1546246055863686E-4</v>
      </c>
    </row>
    <row r="66" spans="1:51" ht="20" customHeight="1" x14ac:dyDescent="0.2">
      <c r="A66" s="122" t="s">
        <v>336</v>
      </c>
      <c r="B66" s="121" t="s">
        <v>817</v>
      </c>
      <c r="C66" s="144">
        <f>'1.3'!C66/'1.3.a'!$C$178</f>
        <v>4.9758842539258845E-3</v>
      </c>
      <c r="D66" s="144">
        <f>'1.3'!D66/'1.3.a'!$D$178</f>
        <v>4.7923630623288808E-3</v>
      </c>
      <c r="E66" s="144">
        <f>'1.3'!E66/'1.3.a'!$E$178</f>
        <v>4.6088190728513171E-3</v>
      </c>
      <c r="F66" s="144">
        <f>'1.3'!F66/'1.3.a'!$F$178</f>
        <v>4.3867365633831843E-3</v>
      </c>
      <c r="G66" s="144">
        <f>'1.3'!G66/'1.3.a'!$G$178</f>
        <v>4.7072628709808537E-3</v>
      </c>
      <c r="H66" s="144">
        <f>'1.3'!H66/'1.3.a'!$H$178</f>
        <v>4.5308478308306709E-3</v>
      </c>
      <c r="I66" s="144">
        <f>'1.3'!I66/'1.3.a'!$I$178</f>
        <v>4.4961529519269216E-3</v>
      </c>
      <c r="J66" s="144">
        <f>'1.3'!J66/'1.3.a'!$J$178</f>
        <v>4.3452351388217052E-3</v>
      </c>
      <c r="K66" s="144">
        <f>'1.3'!K66/'1.3.a'!$K$178</f>
        <v>4.5012211621476891E-3</v>
      </c>
      <c r="L66" s="144">
        <f>'1.3'!L66/'1.3.a'!$L$178</f>
        <v>4.3999856594873401E-3</v>
      </c>
      <c r="M66" s="144">
        <f>'1.3'!M66/'1.3.a'!$M$178</f>
        <v>4.3083268095709349E-3</v>
      </c>
      <c r="N66" s="144">
        <f>'1.3'!N66/'1.3.a'!$N$178</f>
        <v>4.1991258902713312E-3</v>
      </c>
      <c r="O66" s="144">
        <f>'1.3'!O66/'1.3.a'!$O$178</f>
        <v>4.3403916421387396E-3</v>
      </c>
      <c r="P66" s="144">
        <f>'1.3'!P66/'1.3.a'!$P$178</f>
        <v>4.1783073105981462E-3</v>
      </c>
      <c r="Q66" s="144">
        <f>'1.3'!Q66/'1.3.a'!$Q$178</f>
        <v>4.1622658109005091E-3</v>
      </c>
      <c r="R66" s="144">
        <f>'1.3'!R66/'1.3.a'!$R$178</f>
        <v>4.0228757751026266E-3</v>
      </c>
      <c r="S66" s="144">
        <f>'1.3'!S66/'1.3.a'!$S$178</f>
        <v>4.3806151295896906E-3</v>
      </c>
      <c r="T66" s="144">
        <f>'1.3'!T66/'1.3.a'!$T$178</f>
        <v>4.3696086223662493E-3</v>
      </c>
      <c r="U66" s="144">
        <f>'1.3'!U66/'1.3.a'!$U$178</f>
        <v>4.3194299427354484E-3</v>
      </c>
      <c r="V66" s="144">
        <f>'1.3'!V66/'1.3.a'!$V$178</f>
        <v>4.2164791062613794E-3</v>
      </c>
      <c r="W66" s="144">
        <f>'1.3'!W66/'1.3.a'!$W$178</f>
        <v>4.6344431126045995E-3</v>
      </c>
      <c r="X66" s="144">
        <f>'1.3'!X66/'1.3.a'!$X$178</f>
        <v>4.6566860501643806E-3</v>
      </c>
      <c r="Y66" s="144">
        <f>'1.3'!Y66/'1.3.a'!$Y$178</f>
        <v>4.6779157976856948E-3</v>
      </c>
      <c r="Z66" s="144">
        <f>'1.3'!Z66/'1.3.a'!$Z$178</f>
        <v>4.6140493343252336E-3</v>
      </c>
      <c r="AA66" s="144">
        <f>'1.3'!AA66/'1.3.a'!$AA$178</f>
        <v>4.9219608613572715E-3</v>
      </c>
      <c r="AB66" s="144">
        <f>'1.3'!AB66/'1.3.a'!$AB$178</f>
        <v>4.8343935624793584E-3</v>
      </c>
      <c r="AC66" s="144">
        <f>'1.3'!AC66/'1.3.a'!$AC$178</f>
        <v>4.8460275693676938E-3</v>
      </c>
      <c r="AD66" s="144">
        <f>'1.3'!AD66/'1.3.a'!$AD$178</f>
        <v>4.6960951614010418E-3</v>
      </c>
      <c r="AE66" s="144">
        <f>'1.3'!AE66/'1.3.a'!$AE$178</f>
        <v>5.1295169966254816E-3</v>
      </c>
      <c r="AF66" s="144">
        <f>'1.3'!AF66/'1.3.a'!$AF$178</f>
        <v>5.0410198826595226E-3</v>
      </c>
      <c r="AG66" s="144">
        <f>'1.3'!AG66/'1.3.a'!$AG$178</f>
        <v>5.0947486938380396E-3</v>
      </c>
      <c r="AH66" s="144">
        <f>'1.3'!AH66/'1.3.a'!$AH$178</f>
        <v>4.9109639512677503E-3</v>
      </c>
      <c r="AI66" s="144">
        <f>'1.3'!AI66/'1.3.a'!$AI$178</f>
        <v>4.9563387433306525E-3</v>
      </c>
      <c r="AJ66" s="144">
        <f>'1.3'!AJ66/'1.3.a'!$AJ$178</f>
        <v>4.8606258425565041E-3</v>
      </c>
      <c r="AK66" s="144">
        <f>'1.3'!AK66/'1.3.a'!$AK$178</f>
        <v>4.8493974185502753E-3</v>
      </c>
      <c r="AL66" s="144">
        <f>'1.3'!AL66/'1.3.a'!$AL$178</f>
        <v>4.8150484250116176E-3</v>
      </c>
      <c r="AM66" s="144">
        <f>'1.3'!AM66/'1.3.a'!$AM$178</f>
        <v>5.2544272169793632E-3</v>
      </c>
      <c r="AN66" s="144">
        <f>'1.3'!AN66/'1.3.a'!$AN$178</f>
        <v>4.9671675754824271E-3</v>
      </c>
      <c r="AO66" s="144">
        <f>'1.3'!AO66/'1.3.a'!$AO$178</f>
        <v>4.8828877468186666E-3</v>
      </c>
      <c r="AP66" s="144">
        <f>'1.3'!AP66/'1.3.a'!$AP$178</f>
        <v>4.875035641400567E-3</v>
      </c>
      <c r="AQ66" s="144">
        <f>'1.3'!AQ66/'1.3.a'!$AQ$178</f>
        <v>4.9439759893173283E-3</v>
      </c>
      <c r="AR66" s="144">
        <f>'1.3'!AR66/'1.3.a'!$AR$178</f>
        <v>5.3635449336715017E-3</v>
      </c>
      <c r="AS66" s="144">
        <f>'1.3'!AS66/'1.3.a'!$AS$178</f>
        <v>5.0263226193955528E-3</v>
      </c>
      <c r="AT66" s="144">
        <f>'1.3'!AT66/'1.3.a'!$AT$178</f>
        <v>4.9151968563493284E-3</v>
      </c>
      <c r="AU66" s="144">
        <f>'1.3'!AU66/'1.3.a'!AU$178</f>
        <v>5.0193218964971215E-3</v>
      </c>
      <c r="AV66" s="144">
        <f>'1.3'!AV66/'1.3.a'!AV$178</f>
        <v>5.0773659904020541E-3</v>
      </c>
      <c r="AW66" s="144">
        <f>'1.3'!AW66/'1.3.a'!AW$178</f>
        <v>5.070072196126576E-3</v>
      </c>
      <c r="AX66" s="144">
        <f>'1.3'!AX66/'1.3.a'!AX$178</f>
        <v>5.0641834425798199E-3</v>
      </c>
      <c r="AY66" s="144">
        <f>'1.3'!AY66/'1.3.a'!AY$178</f>
        <v>5.0260348223645883E-3</v>
      </c>
    </row>
    <row r="67" spans="1:51" ht="20" customHeight="1" x14ac:dyDescent="0.2">
      <c r="A67" s="123"/>
      <c r="B67" s="123" t="s">
        <v>397</v>
      </c>
      <c r="C67" s="93">
        <f>'1.3'!C67/'1.3.a'!$C$178</f>
        <v>-2.0045313913909724E-2</v>
      </c>
      <c r="D67" s="93">
        <f>'1.3'!D67/'1.3.a'!$D$178</f>
        <v>-2.1979966733699688E-2</v>
      </c>
      <c r="E67" s="93">
        <f>'1.3'!E67/'1.3.a'!$E$178</f>
        <v>-2.5511706237361181E-2</v>
      </c>
      <c r="F67" s="93">
        <f>'1.3'!F67/'1.3.a'!$F$178</f>
        <v>-1.4047652857448171E-2</v>
      </c>
      <c r="G67" s="93">
        <f>'1.3'!G67/'1.3.a'!$G$178</f>
        <v>-9.360032704641778E-3</v>
      </c>
      <c r="H67" s="93">
        <f>'1.3'!H67/'1.3.a'!$H$178</f>
        <v>-2.7203742771077975E-2</v>
      </c>
      <c r="I67" s="93">
        <f>'1.3'!I67/'1.3.a'!$I$178</f>
        <v>-2.6109699287199948E-2</v>
      </c>
      <c r="J67" s="93">
        <f>'1.3'!J67/'1.3.a'!$J$178</f>
        <v>-2.6428306279185555E-2</v>
      </c>
      <c r="K67" s="93">
        <f>'1.3'!K67/'1.3.a'!$K$178</f>
        <v>-9.1104875293869531E-3</v>
      </c>
      <c r="L67" s="93">
        <f>'1.3'!L67/'1.3.a'!$L$178</f>
        <v>-2.1387859361927265E-2</v>
      </c>
      <c r="M67" s="93">
        <f>'1.3'!M67/'1.3.a'!$M$178</f>
        <v>-3.3462936651273145E-3</v>
      </c>
      <c r="N67" s="93">
        <f>'1.3'!N67/'1.3.a'!$N$178</f>
        <v>-1.2987063095892109E-2</v>
      </c>
      <c r="O67" s="93">
        <f>'1.3'!O67/'1.3.a'!$O$178</f>
        <v>-1.6340963406966651E-2</v>
      </c>
      <c r="P67" s="93">
        <f>'1.3'!P67/'1.3.a'!$P$178</f>
        <v>-2.9186833215177645E-2</v>
      </c>
      <c r="Q67" s="93">
        <f>'1.3'!Q67/'1.3.a'!$Q$178</f>
        <v>-3.8697133656762361E-2</v>
      </c>
      <c r="R67" s="93">
        <f>'1.3'!R67/'1.3.a'!$R$178</f>
        <v>-8.9706411207638274E-3</v>
      </c>
      <c r="S67" s="93">
        <f>'1.3'!S67/'1.3.a'!$S$178</f>
        <v>-1.7950418282952321E-2</v>
      </c>
      <c r="T67" s="93">
        <f>'1.3'!T67/'1.3.a'!$T$178</f>
        <v>-3.0212453404158263E-2</v>
      </c>
      <c r="U67" s="93">
        <f>'1.3'!U67/'1.3.a'!$U$178</f>
        <v>-8.0979657634060884E-2</v>
      </c>
      <c r="V67" s="93">
        <f>'1.3'!V67/'1.3.a'!$V$178</f>
        <v>-6.147898265515938E-2</v>
      </c>
      <c r="W67" s="93">
        <f>'1.3'!W67/'1.3.a'!$W$178</f>
        <v>-7.3426802191597779E-2</v>
      </c>
      <c r="X67" s="93">
        <f>'1.3'!X67/'1.3.a'!$X$178</f>
        <v>-4.004876974287834E-2</v>
      </c>
      <c r="Y67" s="93">
        <f>'1.3'!Y67/'1.3.a'!$Y$178</f>
        <v>-0.12007129419368452</v>
      </c>
      <c r="Z67" s="93">
        <f>'1.3'!Z67/'1.3.a'!$Z$178</f>
        <v>-6.8566099660282431E-2</v>
      </c>
      <c r="AA67" s="93">
        <f>'1.3'!AA67/'1.3.a'!$AA$178</f>
        <v>-4.0252162903795602E-2</v>
      </c>
      <c r="AB67" s="93">
        <f>'1.3'!AB67/'1.3.a'!$AB$178</f>
        <v>-5.1486214080814004E-2</v>
      </c>
      <c r="AC67" s="93">
        <f>'1.3'!AC67/'1.3.a'!$AC$178</f>
        <v>-9.2643438844552048E-2</v>
      </c>
      <c r="AD67" s="93">
        <f>'1.3'!AD67/'1.3.a'!$AD$178</f>
        <v>-7.9660880096565662E-2</v>
      </c>
      <c r="AE67" s="93">
        <f>'1.3'!AE67/'1.3.a'!$AE$178</f>
        <v>-7.0630862659160076E-2</v>
      </c>
      <c r="AF67" s="93">
        <f>'1.3'!AF67/'1.3.a'!$AF$178</f>
        <v>-0.10315955469548593</v>
      </c>
      <c r="AG67" s="93">
        <f>'1.3'!AG67/'1.3.a'!$AG$178</f>
        <v>-8.5217115639349292E-2</v>
      </c>
      <c r="AH67" s="93">
        <f>'1.3'!AH67/'1.3.a'!$AH$178</f>
        <v>-6.7006649736856619E-2</v>
      </c>
      <c r="AI67" s="93">
        <f>'1.3'!AI67/'1.3.a'!$AI$178</f>
        <v>-5.5353318029714556E-2</v>
      </c>
      <c r="AJ67" s="93">
        <f>'1.3'!AJ67/'1.3.a'!$AJ$178</f>
        <v>-8.3516651838995246E-2</v>
      </c>
      <c r="AK67" s="93">
        <f>'1.3'!AK67/'1.3.a'!$AK$178</f>
        <v>-8.258087072713105E-2</v>
      </c>
      <c r="AL67" s="93">
        <f>'1.3'!AL67/'1.3.a'!$AL$178</f>
        <v>-4.6876671998680057E-2</v>
      </c>
      <c r="AM67" s="93">
        <f>'1.3'!AM67/'1.3.a'!$AM$178</f>
        <v>-5.2355527109692303E-2</v>
      </c>
      <c r="AN67" s="93">
        <f>'1.3'!AN67/'1.3.a'!$AN$178</f>
        <v>-5.4528200758644674E-2</v>
      </c>
      <c r="AO67" s="93">
        <f>'1.3'!AO67/'1.3.a'!$AO$178</f>
        <v>-5.6488736914051083E-2</v>
      </c>
      <c r="AP67" s="93">
        <f>'1.3'!AP67/'1.3.a'!$AP$178</f>
        <v>-5.1272207075296387E-2</v>
      </c>
      <c r="AQ67" s="93">
        <f>'1.3'!AQ67/'1.3.a'!$AQ$178</f>
        <v>-3.362949492834804E-2</v>
      </c>
      <c r="AR67" s="93">
        <f>'1.3'!AR67/'1.3.a'!$AR$178</f>
        <v>-0.25943458547265075</v>
      </c>
      <c r="AS67" s="93">
        <f>'1.3'!AS67/'1.3.a'!$AS$178</f>
        <v>-0.15753182683576872</v>
      </c>
      <c r="AT67" s="93">
        <f>'1.3'!AT67/'1.3.a'!$AT$178</f>
        <v>-7.2049183158460151E-2</v>
      </c>
      <c r="AU67" s="93">
        <f>'1.3'!AU67/'1.3.a'!AU$178</f>
        <v>-2.2090978584755908E-2</v>
      </c>
      <c r="AV67" s="93">
        <f>'1.3'!AV67/'1.3.a'!AV$178</f>
        <v>-8.5411035829035781E-2</v>
      </c>
      <c r="AW67" s="93">
        <f>'1.3'!AW67/'1.3.a'!AW$178</f>
        <v>-4.4111227277609306E-2</v>
      </c>
      <c r="AX67" s="93">
        <f>'1.3'!AX67/'1.3.a'!AX$178</f>
        <v>-2.3915344679437487E-2</v>
      </c>
      <c r="AY67" s="93">
        <f>'1.3'!AY67/'1.3.a'!AY$178</f>
        <v>-3.3685302030343207E-2</v>
      </c>
    </row>
    <row r="68" spans="1:51" ht="20" customHeight="1" x14ac:dyDescent="0.2">
      <c r="A68" s="123"/>
      <c r="B68" s="123" t="s">
        <v>398</v>
      </c>
      <c r="C68" s="93">
        <f>'1.3'!C68/'1.3.a'!$C$178</f>
        <v>1.84057167243032E-2</v>
      </c>
      <c r="D68" s="93">
        <f>'1.3'!D68/'1.3.a'!$D$178</f>
        <v>1.146614512029286E-2</v>
      </c>
      <c r="E68" s="93">
        <f>'1.3'!E68/'1.3.a'!$E$178</f>
        <v>1.0646773316734909E-2</v>
      </c>
      <c r="F68" s="93">
        <f>'1.3'!F68/'1.3.a'!$F$178</f>
        <v>1.852198019501149E-2</v>
      </c>
      <c r="G68" s="93">
        <f>'1.3'!G68/'1.3.a'!$G$178</f>
        <v>3.541735969942765E-2</v>
      </c>
      <c r="H68" s="93">
        <f>'1.3'!H68/'1.3.a'!$H$178</f>
        <v>2.0072549870617403E-2</v>
      </c>
      <c r="I68" s="93">
        <f>'1.3'!I68/'1.3.a'!$I$178</f>
        <v>1.9751860257385442E-2</v>
      </c>
      <c r="J68" s="93">
        <f>'1.3'!J68/'1.3.a'!$J$178</f>
        <v>1.4165872059150698E-2</v>
      </c>
      <c r="K68" s="93">
        <f>'1.3'!K68/'1.3.a'!$K$178</f>
        <v>3.5647796403482319E-2</v>
      </c>
      <c r="L68" s="93">
        <f>'1.3'!L68/'1.3.a'!$L$178</f>
        <v>1.1024440831587025E-2</v>
      </c>
      <c r="M68" s="93">
        <f>'1.3'!M68/'1.3.a'!$M$178</f>
        <v>2.2256643504815456E-2</v>
      </c>
      <c r="N68" s="93">
        <f>'1.3'!N68/'1.3.a'!$N$178</f>
        <v>2.4797629584204024E-2</v>
      </c>
      <c r="O68" s="93">
        <f>'1.3'!O68/'1.3.a'!$O$178</f>
        <v>2.6418360722521197E-2</v>
      </c>
      <c r="P68" s="93">
        <f>'1.3'!P68/'1.3.a'!$P$178</f>
        <v>9.9698593206911587E-3</v>
      </c>
      <c r="Q68" s="93">
        <f>'1.3'!Q68/'1.3.a'!$Q$178</f>
        <v>-2.903924886856527E-3</v>
      </c>
      <c r="R68" s="93">
        <f>'1.3'!R68/'1.3.a'!$R$178</f>
        <v>3.1300342390978217E-2</v>
      </c>
      <c r="S68" s="93">
        <f>'1.3'!S68/'1.3.a'!$S$178</f>
        <v>1.1746200776361064E-2</v>
      </c>
      <c r="T68" s="93">
        <f>'1.3'!T68/'1.3.a'!$T$178</f>
        <v>2.9376697096456391E-3</v>
      </c>
      <c r="U68" s="93">
        <f>'1.3'!U68/'1.3.a'!$U$178</f>
        <v>-2.0436276467580023E-2</v>
      </c>
      <c r="V68" s="93">
        <f>'1.3'!V68/'1.3.a'!$V$178</f>
        <v>-3.0697206891036658E-3</v>
      </c>
      <c r="W68" s="93">
        <f>'1.3'!W68/'1.3.a'!$W$178</f>
        <v>1.6453485258205666E-2</v>
      </c>
      <c r="X68" s="93">
        <f>'1.3'!X68/'1.3.a'!$X$178</f>
        <v>-3.5056166882943969E-4</v>
      </c>
      <c r="Y68" s="93">
        <f>'1.3'!Y68/'1.3.a'!$Y$178</f>
        <v>-1.0062947048326722E-2</v>
      </c>
      <c r="Z68" s="93">
        <f>'1.3'!Z68/'1.3.a'!$Z$178</f>
        <v>-2.7316352974587167E-2</v>
      </c>
      <c r="AA68" s="93">
        <f>'1.3'!AA68/'1.3.a'!$AA$178</f>
        <v>2.2915303006216317E-3</v>
      </c>
      <c r="AB68" s="93">
        <f>'1.3'!AB68/'1.3.a'!$AB$178</f>
        <v>-1.0772984918768335E-2</v>
      </c>
      <c r="AC68" s="93">
        <f>'1.3'!AC68/'1.3.a'!$AC$178</f>
        <v>-3.21588252812961E-2</v>
      </c>
      <c r="AD68" s="93">
        <f>'1.3'!AD68/'1.3.a'!$AD$178</f>
        <v>-2.6786587286940524E-2</v>
      </c>
      <c r="AE68" s="93">
        <f>'1.3'!AE68/'1.3.a'!$AE$178</f>
        <v>-1.2635876597174031E-2</v>
      </c>
      <c r="AF68" s="93">
        <f>'1.3'!AF68/'1.3.a'!$AF$178</f>
        <v>-4.5673799678368418E-2</v>
      </c>
      <c r="AG68" s="93">
        <f>'1.3'!AG68/'1.3.a'!$AG$178</f>
        <v>-2.8700806414461693E-2</v>
      </c>
      <c r="AH68" s="93">
        <f>'1.3'!AH68/'1.3.a'!$AH$178</f>
        <v>-1.1010486176079713E-2</v>
      </c>
      <c r="AI68" s="93">
        <f>'1.3'!AI68/'1.3.a'!$AI$178</f>
        <v>-4.1359329183652781E-3</v>
      </c>
      <c r="AJ68" s="93">
        <f>'1.3'!AJ68/'1.3.a'!$AJ$178</f>
        <v>-1.2712925631951096E-2</v>
      </c>
      <c r="AK68" s="93">
        <f>'1.3'!AK68/'1.3.a'!$AK$178</f>
        <v>-2.6617502131776053E-2</v>
      </c>
      <c r="AL68" s="93">
        <f>'1.3'!AL68/'1.3.a'!$AL$178</f>
        <v>-1.0615000188258623E-2</v>
      </c>
      <c r="AM68" s="93">
        <f>'1.3'!AM68/'1.3.a'!$AM$178</f>
        <v>-3.3003343686230987E-4</v>
      </c>
      <c r="AN68" s="93">
        <f>'1.3'!AN68/'1.3.a'!$AN$178</f>
        <v>-1.1809889055043694E-2</v>
      </c>
      <c r="AO68" s="93">
        <f>'1.3'!AO68/'1.3.a'!$AO$178</f>
        <v>-2.1499761470688133E-2</v>
      </c>
      <c r="AP68" s="93">
        <f>'1.3'!AP68/'1.3.a'!$AP$178</f>
        <v>-1.152426692995678E-2</v>
      </c>
      <c r="AQ68" s="93">
        <f>'1.3'!AQ68/'1.3.a'!$AQ$178</f>
        <v>-1.534034903147459E-4</v>
      </c>
      <c r="AR68" s="93">
        <f>'1.3'!AR68/'1.3.a'!$AR$178</f>
        <v>-0.22997058853423133</v>
      </c>
      <c r="AS68" s="93">
        <f>'1.3'!AS68/'1.3.a'!$AS$178</f>
        <v>-0.11871193161828771</v>
      </c>
      <c r="AT68" s="93">
        <f>'1.3'!AT68/'1.3.a'!$AT$178</f>
        <v>-2.7292027661397961E-2</v>
      </c>
      <c r="AU68" s="93">
        <f>'1.3'!AU68/'1.3.a'!AU$178</f>
        <v>1.5197105045555276E-2</v>
      </c>
      <c r="AV68" s="93">
        <f>'1.3'!AV68/'1.3.a'!AV$178</f>
        <v>-4.8724630926695496E-2</v>
      </c>
      <c r="AW68" s="93">
        <f>'1.3'!AW68/'1.3.a'!AW$178</f>
        <v>1.6294088252108466E-3</v>
      </c>
      <c r="AX68" s="93">
        <f>'1.3'!AX68/'1.3.a'!AX$178</f>
        <v>3.1050808900949682E-2</v>
      </c>
      <c r="AY68" s="93">
        <f>'1.3'!AY68/'1.3.a'!AY$178</f>
        <v>2.6400303512439809E-2</v>
      </c>
    </row>
    <row r="69" spans="1:51" ht="20" customHeight="1" x14ac:dyDescent="0.2">
      <c r="A69" s="125" t="s">
        <v>255</v>
      </c>
      <c r="B69" s="126"/>
      <c r="C69" s="146"/>
      <c r="D69" s="146"/>
      <c r="E69" s="146"/>
      <c r="F69" s="146"/>
      <c r="G69" s="146"/>
      <c r="H69" s="146"/>
      <c r="I69" s="146"/>
      <c r="J69" s="146"/>
      <c r="K69" s="146"/>
      <c r="L69" s="146"/>
      <c r="M69" s="146"/>
      <c r="N69" s="146"/>
      <c r="O69" s="146"/>
      <c r="P69" s="146"/>
      <c r="Q69" s="146"/>
      <c r="R69" s="146"/>
      <c r="S69" s="146"/>
      <c r="T69" s="146"/>
      <c r="U69" s="146"/>
      <c r="V69" s="146"/>
      <c r="W69" s="146"/>
      <c r="X69" s="146"/>
      <c r="Y69" s="146"/>
      <c r="Z69" s="146"/>
      <c r="AA69" s="146"/>
      <c r="AB69" s="146"/>
      <c r="AC69" s="146"/>
      <c r="AD69" s="146"/>
      <c r="AE69" s="146"/>
      <c r="AF69" s="146"/>
      <c r="AG69" s="146"/>
      <c r="AH69" s="146"/>
      <c r="AI69" s="146"/>
      <c r="AJ69" s="146"/>
      <c r="AK69" s="146"/>
      <c r="AL69" s="146"/>
      <c r="AM69" s="146"/>
      <c r="AN69" s="146"/>
      <c r="AO69" s="146"/>
      <c r="AP69" s="146"/>
      <c r="AQ69" s="146"/>
      <c r="AR69" s="146"/>
      <c r="AS69" s="146"/>
      <c r="AT69" s="146"/>
      <c r="AU69" s="146"/>
      <c r="AV69" s="146"/>
      <c r="AW69" s="146"/>
      <c r="AX69" s="146"/>
      <c r="AY69" s="146"/>
    </row>
    <row r="70" spans="1:51" ht="20" customHeight="1" x14ac:dyDescent="0.2">
      <c r="A70" s="127" t="s">
        <v>238</v>
      </c>
      <c r="B70" s="128" t="s">
        <v>388</v>
      </c>
      <c r="C70" s="147">
        <f>'1.3'!C70/'1.3.a'!$C$178</f>
        <v>5.9694313724741842E-3</v>
      </c>
      <c r="D70" s="147">
        <f>'1.3'!D70/'1.3.a'!$D$178</f>
        <v>7.1590169546531524E-3</v>
      </c>
      <c r="E70" s="147">
        <f>'1.3'!E70/'1.3.a'!$E$178</f>
        <v>7.4181065293060173E-3</v>
      </c>
      <c r="F70" s="147">
        <f>'1.3'!F70/'1.3.a'!$F$178</f>
        <v>1.0039470681124867E-2</v>
      </c>
      <c r="G70" s="147">
        <f>'1.3'!G70/'1.3.a'!$G$178</f>
        <v>4.6477615076854521E-3</v>
      </c>
      <c r="H70" s="147">
        <f>'1.3'!H70/'1.3.a'!$H$178</f>
        <v>5.3354500047501042E-3</v>
      </c>
      <c r="I70" s="147">
        <f>'1.3'!I70/'1.3.a'!$I$178</f>
        <v>5.6773176722710985E-3</v>
      </c>
      <c r="J70" s="147">
        <f>'1.3'!J70/'1.3.a'!$J$178</f>
        <v>7.4599076392078238E-3</v>
      </c>
      <c r="K70" s="147">
        <f>'1.3'!K70/'1.3.a'!$K$178</f>
        <v>3.9396972499358487E-3</v>
      </c>
      <c r="L70" s="147">
        <f>'1.3'!L70/'1.3.a'!$L$178</f>
        <v>4.8745578795698847E-3</v>
      </c>
      <c r="M70" s="147">
        <f>'1.3'!M70/'1.3.a'!$M$178</f>
        <v>5.4267163706979513E-3</v>
      </c>
      <c r="N70" s="147">
        <f>'1.3'!N70/'1.3.a'!$N$178</f>
        <v>6.5192362923733108E-3</v>
      </c>
      <c r="O70" s="147">
        <f>'1.3'!O70/'1.3.a'!$O$178</f>
        <v>4.6049712856523874E-3</v>
      </c>
      <c r="P70" s="147">
        <f>'1.3'!P70/'1.3.a'!$P$178</f>
        <v>5.6369990892992548E-3</v>
      </c>
      <c r="Q70" s="147">
        <f>'1.3'!Q70/'1.3.a'!$Q$178</f>
        <v>6.3621532347498044E-3</v>
      </c>
      <c r="R70" s="147">
        <f>'1.3'!R70/'1.3.a'!$R$178</f>
        <v>7.7949122776402677E-3</v>
      </c>
      <c r="S70" s="147">
        <f>'1.3'!S70/'1.3.a'!$S$178</f>
        <v>5.8194889187487293E-3</v>
      </c>
      <c r="T70" s="147">
        <f>'1.3'!T70/'1.3.a'!$T$178</f>
        <v>7.0925244938420465E-3</v>
      </c>
      <c r="U70" s="147">
        <f>'1.3'!U70/'1.3.a'!$U$178</f>
        <v>7.1906119618734199E-3</v>
      </c>
      <c r="V70" s="147">
        <f>'1.3'!V70/'1.3.a'!$V$178</f>
        <v>6.9934840903497575E-3</v>
      </c>
      <c r="W70" s="147">
        <f>'1.3'!W70/'1.3.a'!$W$178</f>
        <v>4.0440849925896007E-3</v>
      </c>
      <c r="X70" s="147">
        <f>'1.3'!X70/'1.3.a'!$X$178</f>
        <v>3.8088139977732437E-3</v>
      </c>
      <c r="Y70" s="147">
        <f>'1.3'!Y70/'1.3.a'!$Y$178</f>
        <v>3.9432093055244387E-3</v>
      </c>
      <c r="Z70" s="147">
        <f>'1.3'!Z70/'1.3.a'!$Z$178</f>
        <v>4.9893349406891574E-3</v>
      </c>
      <c r="AA70" s="147">
        <f>'1.3'!AA70/'1.3.a'!$AA$178</f>
        <v>3.0408789411412404E-3</v>
      </c>
      <c r="AB70" s="147">
        <f>'1.3'!AB70/'1.3.a'!$AB$178</f>
        <v>3.2452331565636441E-3</v>
      </c>
      <c r="AC70" s="147">
        <f>'1.3'!AC70/'1.3.a'!$AC$178</f>
        <v>3.3736166774421452E-3</v>
      </c>
      <c r="AD70" s="147">
        <f>'1.3'!AD70/'1.3.a'!$AD$178</f>
        <v>5.1585935175008308E-3</v>
      </c>
      <c r="AE70" s="147">
        <f>'1.3'!AE70/'1.3.a'!$AE$178</f>
        <v>2.6174097592265005E-3</v>
      </c>
      <c r="AF70" s="147">
        <f>'1.3'!AF70/'1.3.a'!$AF$178</f>
        <v>3.0191642933858715E-3</v>
      </c>
      <c r="AG70" s="147">
        <f>'1.3'!AG70/'1.3.a'!$AG$178</f>
        <v>3.6117710999039507E-3</v>
      </c>
      <c r="AH70" s="147">
        <f>'1.3'!AH70/'1.3.a'!$AH$178</f>
        <v>4.8278188522587221E-3</v>
      </c>
      <c r="AI70" s="147">
        <f>'1.3'!AI70/'1.3.a'!$AI$178</f>
        <v>2.3604898962982712E-3</v>
      </c>
      <c r="AJ70" s="147">
        <f>'1.3'!AJ70/'1.3.a'!$AJ$178</f>
        <v>3.1346123148374809E-3</v>
      </c>
      <c r="AK70" s="147">
        <f>'1.3'!AK70/'1.3.a'!$AK$178</f>
        <v>3.5291342926777698E-3</v>
      </c>
      <c r="AL70" s="147">
        <f>'1.3'!AL70/'1.3.a'!$AL$178</f>
        <v>5.2965080967097454E-3</v>
      </c>
      <c r="AM70" s="147">
        <f>'1.3'!AM70/'1.3.a'!$AM$178</f>
        <v>2.3241263387214213E-3</v>
      </c>
      <c r="AN70" s="147">
        <f>'1.3'!AN70/'1.3.a'!$AN$178</f>
        <v>2.5984939520282547E-3</v>
      </c>
      <c r="AO70" s="147">
        <f>'1.3'!AO70/'1.3.a'!$AO$178</f>
        <v>3.0655557220317427E-3</v>
      </c>
      <c r="AP70" s="147">
        <f>'1.3'!AP70/'1.3.a'!$AP$178</f>
        <v>4.9829585360910257E-3</v>
      </c>
      <c r="AQ70" s="147">
        <f>'1.3'!AQ70/'1.3.a'!$AQ$178</f>
        <v>2.0287709563401048E-3</v>
      </c>
      <c r="AR70" s="147">
        <f>'1.3'!AR70/'1.3.a'!$AR$178</f>
        <v>2.9666839127369879E-3</v>
      </c>
      <c r="AS70" s="147">
        <f>'1.3'!AS70/'1.3.a'!$AS$178</f>
        <v>3.2673145422308157E-3</v>
      </c>
      <c r="AT70" s="147">
        <f>'1.3'!AT70/'1.3.a'!$AT$178</f>
        <v>4.0395651969007103E-3</v>
      </c>
      <c r="AU70" s="147">
        <f>'1.3'!AU70/'1.3.a'!AU$178</f>
        <v>1.4698267640050242E-3</v>
      </c>
      <c r="AV70" s="147">
        <f>'1.3'!AV70/'1.3.a'!AV$178</f>
        <v>2.2384708625195798E-3</v>
      </c>
      <c r="AW70" s="147">
        <f>'1.3'!AW70/'1.3.a'!AW$178</f>
        <v>2.3690518012089283E-3</v>
      </c>
      <c r="AX70" s="147">
        <f>'1.3'!AX70/'1.3.a'!AX$178</f>
        <v>3.2312121389734983E-3</v>
      </c>
      <c r="AY70" s="147">
        <f>'1.3'!AY70/'1.3.a'!AY$178</f>
        <v>1.6383835261038801E-3</v>
      </c>
    </row>
    <row r="71" spans="1:51" ht="20" customHeight="1" x14ac:dyDescent="0.2">
      <c r="A71" s="127" t="s">
        <v>239</v>
      </c>
      <c r="B71" s="128" t="s">
        <v>250</v>
      </c>
      <c r="C71" s="147">
        <f>'1.3'!C71/'1.3.a'!$C$178</f>
        <v>-1.3432863234562884E-2</v>
      </c>
      <c r="D71" s="147">
        <f>'1.3'!D71/'1.3.a'!$D$178</f>
        <v>-1.4448935061605894E-2</v>
      </c>
      <c r="E71" s="147">
        <f>'1.3'!E71/'1.3.a'!$E$178</f>
        <v>-1.7928848964469682E-2</v>
      </c>
      <c r="F71" s="147">
        <f>'1.3'!F71/'1.3.a'!$F$178</f>
        <v>-4.1121914599922251E-3</v>
      </c>
      <c r="G71" s="147">
        <f>'1.3'!G71/'1.3.a'!$G$178</f>
        <v>-5.377414893647358E-3</v>
      </c>
      <c r="H71" s="147">
        <f>'1.3'!H71/'1.3.a'!$H$178</f>
        <v>-2.2888542766985816E-2</v>
      </c>
      <c r="I71" s="147">
        <f>'1.3'!I71/'1.3.a'!$I$178</f>
        <v>-2.0242071701226643E-2</v>
      </c>
      <c r="J71" s="147">
        <f>'1.3'!J71/'1.3.a'!$J$178</f>
        <v>-2.0197635151173402E-2</v>
      </c>
      <c r="K71" s="147">
        <f>'1.3'!K71/'1.3.a'!$K$178</f>
        <v>-5.1569511358451042E-3</v>
      </c>
      <c r="L71" s="147">
        <f>'1.3'!L71/'1.3.a'!$L$178</f>
        <v>-1.6678085112051596E-2</v>
      </c>
      <c r="M71" s="147">
        <f>'1.3'!M71/'1.3.a'!$M$178</f>
        <v>1.5629350868875667E-3</v>
      </c>
      <c r="N71" s="147">
        <f>'1.3'!N71/'1.3.a'!$N$178</f>
        <v>-7.1566425043766858E-3</v>
      </c>
      <c r="O71" s="147">
        <f>'1.3'!O71/'1.3.a'!$O$178</f>
        <v>-1.1976068479571006E-2</v>
      </c>
      <c r="P71" s="147">
        <f>'1.3'!P71/'1.3.a'!$P$178</f>
        <v>-2.4857603180538656E-2</v>
      </c>
      <c r="Q71" s="147">
        <f>'1.3'!Q71/'1.3.a'!$Q$178</f>
        <v>-3.3179717653907967E-2</v>
      </c>
      <c r="R71" s="147">
        <f>'1.3'!R71/'1.3.a'!$R$178</f>
        <v>-8.3278508276970835E-4</v>
      </c>
      <c r="S71" s="147">
        <f>'1.3'!S71/'1.3.a'!$S$178</f>
        <v>-1.2381323364797473E-2</v>
      </c>
      <c r="T71" s="147">
        <f>'1.3'!T71/'1.3.a'!$T$178</f>
        <v>-2.3115571792515652E-2</v>
      </c>
      <c r="U71" s="147">
        <f>'1.3'!U71/'1.3.a'!$U$178</f>
        <v>-7.462356914204947E-2</v>
      </c>
      <c r="V71" s="147">
        <f>'1.3'!V71/'1.3.a'!$V$178</f>
        <v>-5.7581659645415367E-2</v>
      </c>
      <c r="W71" s="147">
        <f>'1.3'!W71/'1.3.a'!$W$178</f>
        <v>-6.934234450950999E-2</v>
      </c>
      <c r="X71" s="147">
        <f>'1.3'!X71/'1.3.a'!$X$178</f>
        <v>-3.8395441481304748E-2</v>
      </c>
      <c r="Y71" s="147">
        <f>'1.3'!Y71/'1.3.a'!$Y$178</f>
        <v>-0.1165276202135716</v>
      </c>
      <c r="Z71" s="147">
        <f>'1.3'!Z71/'1.3.a'!$Z$178</f>
        <v>-6.3229334874591467E-2</v>
      </c>
      <c r="AA71" s="147">
        <f>'1.3'!AA71/'1.3.a'!$AA$178</f>
        <v>-3.7346707866123693E-2</v>
      </c>
      <c r="AB71" s="147">
        <f>'1.3'!AB71/'1.3.a'!$AB$178</f>
        <v>-4.9249151945656357E-2</v>
      </c>
      <c r="AC71" s="147">
        <f>'1.3'!AC71/'1.3.a'!$AC$178</f>
        <v>-8.9989613603029414E-2</v>
      </c>
      <c r="AD71" s="147">
        <f>'1.3'!AD71/'1.3.a'!$AD$178</f>
        <v>-7.4715091894705016E-2</v>
      </c>
      <c r="AE71" s="147">
        <f>'1.3'!AE71/'1.3.a'!$AE$178</f>
        <v>-6.821170789857027E-2</v>
      </c>
      <c r="AF71" s="147">
        <f>'1.3'!AF71/'1.3.a'!$AF$178</f>
        <v>-0.10105765289616964</v>
      </c>
      <c r="AG71" s="147">
        <f>'1.3'!AG71/'1.3.a'!$AG$178</f>
        <v>-8.2784903375999835E-2</v>
      </c>
      <c r="AH71" s="147">
        <f>'1.3'!AH71/'1.3.a'!$AH$178</f>
        <v>-6.4413597693895749E-2</v>
      </c>
      <c r="AI71" s="147">
        <f>'1.3'!AI71/'1.3.a'!$AI$178</f>
        <v>-5.3127972683385379E-2</v>
      </c>
      <c r="AJ71" s="147">
        <f>'1.3'!AJ71/'1.3.a'!$AJ$178</f>
        <v>-8.1364830109681513E-2</v>
      </c>
      <c r="AK71" s="147">
        <f>'1.3'!AK71/'1.3.a'!$AK$178</f>
        <v>-7.9322859335541174E-2</v>
      </c>
      <c r="AL71" s="147">
        <f>'1.3'!AL71/'1.3.a'!$AL$178</f>
        <v>-4.1521540797145914E-2</v>
      </c>
      <c r="AM71" s="147">
        <f>'1.3'!AM71/'1.3.a'!$AM$178</f>
        <v>-5.0151575686342945E-2</v>
      </c>
      <c r="AN71" s="147">
        <f>'1.3'!AN71/'1.3.a'!$AN$178</f>
        <v>-5.2373857313973253E-2</v>
      </c>
      <c r="AO71" s="147">
        <f>'1.3'!AO71/'1.3.a'!$AO$178</f>
        <v>-5.578851608423805E-2</v>
      </c>
      <c r="AP71" s="147">
        <f>'1.3'!AP71/'1.3.a'!$AP$178</f>
        <v>-4.663706439120139E-2</v>
      </c>
      <c r="AQ71" s="147">
        <f>'1.3'!AQ71/'1.3.a'!$AQ$178</f>
        <v>-3.177817373604825E-2</v>
      </c>
      <c r="AR71" s="147">
        <f>'1.3'!AR71/'1.3.a'!$AR$178</f>
        <v>-0.2566482581634269</v>
      </c>
      <c r="AS71" s="147">
        <f>'1.3'!AS71/'1.3.a'!$AS$178</f>
        <v>-0.15705984217064906</v>
      </c>
      <c r="AT71" s="147">
        <f>'1.3'!AT71/'1.3.a'!$AT$178</f>
        <v>-6.8097997421930595E-2</v>
      </c>
      <c r="AU71" s="147">
        <f>'1.3'!AU71/'1.3.a'!AU$178</f>
        <v>-2.0601132297850332E-2</v>
      </c>
      <c r="AV71" s="147">
        <f>'1.3'!AV71/'1.3.a'!AV$178</f>
        <v>-8.3272756227893943E-2</v>
      </c>
      <c r="AW71" s="147">
        <f>'1.3'!AW71/'1.3.a'!AW$178</f>
        <v>-4.2182347016756182E-2</v>
      </c>
      <c r="AX71" s="147">
        <f>'1.3'!AX71/'1.3.a'!AX$178</f>
        <v>-2.3088340367803415E-2</v>
      </c>
      <c r="AY71" s="147">
        <f>'1.3'!AY71/'1.3.a'!AY$178</f>
        <v>-3.2127143347044751E-2</v>
      </c>
    </row>
    <row r="72" spans="1:51" ht="20" customHeight="1" x14ac:dyDescent="0.2">
      <c r="A72" s="130" t="s">
        <v>240</v>
      </c>
      <c r="B72" s="131" t="s">
        <v>251</v>
      </c>
      <c r="C72" s="148">
        <f>'1.3'!C72/'1.3.a'!$C$178</f>
        <v>-1.840874748848877E-2</v>
      </c>
      <c r="D72" s="148">
        <f>'1.3'!D72/'1.3.a'!$D$178</f>
        <v>-1.9241298123934773E-2</v>
      </c>
      <c r="E72" s="148">
        <f>'1.3'!E72/'1.3.a'!$E$178</f>
        <v>-2.2537668037320997E-2</v>
      </c>
      <c r="F72" s="148">
        <f>'1.3'!F72/'1.3.a'!$F$178</f>
        <v>-8.4989280233754103E-3</v>
      </c>
      <c r="G72" s="148">
        <f>'1.3'!G72/'1.3.a'!$G$178</f>
        <v>-1.0084677764628212E-2</v>
      </c>
      <c r="H72" s="148">
        <f>'1.3'!H72/'1.3.a'!$H$178</f>
        <v>-2.7419390597816489E-2</v>
      </c>
      <c r="I72" s="148">
        <f>'1.3'!I72/'1.3.a'!$I$178</f>
        <v>-2.4738224653153566E-2</v>
      </c>
      <c r="J72" s="148">
        <f>'1.3'!J72/'1.3.a'!$J$178</f>
        <v>-2.4542870289995109E-2</v>
      </c>
      <c r="K72" s="148">
        <f>'1.3'!K72/'1.3.a'!$K$178</f>
        <v>-9.6581722979927932E-3</v>
      </c>
      <c r="L72" s="148">
        <f>'1.3'!L72/'1.3.a'!$L$178</f>
        <v>-2.1078070771538938E-2</v>
      </c>
      <c r="M72" s="148">
        <f>'1.3'!M72/'1.3.a'!$M$178</f>
        <v>-2.7453917226833687E-3</v>
      </c>
      <c r="N72" s="148">
        <f>'1.3'!N72/'1.3.a'!$N$178</f>
        <v>-1.1355768394648018E-2</v>
      </c>
      <c r="O72" s="148">
        <f>'1.3'!O72/'1.3.a'!$O$178</f>
        <v>-1.6316460121709744E-2</v>
      </c>
      <c r="P72" s="148">
        <f>'1.3'!P72/'1.3.a'!$P$178</f>
        <v>-2.9035910491136799E-2</v>
      </c>
      <c r="Q72" s="148">
        <f>'1.3'!Q72/'1.3.a'!$Q$178</f>
        <v>-3.7341983464808479E-2</v>
      </c>
      <c r="R72" s="148">
        <f>'1.3'!R72/'1.3.a'!$R$178</f>
        <v>-4.8556608578723352E-3</v>
      </c>
      <c r="S72" s="148">
        <f>'1.3'!S72/'1.3.a'!$S$178</f>
        <v>-1.6761938494387164E-2</v>
      </c>
      <c r="T72" s="148">
        <f>'1.3'!T72/'1.3.a'!$T$178</f>
        <v>-2.7485180414881901E-2</v>
      </c>
      <c r="U72" s="148">
        <f>'1.3'!U72/'1.3.a'!$U$178</f>
        <v>-7.8942999084784901E-2</v>
      </c>
      <c r="V72" s="148">
        <f>'1.3'!V72/'1.3.a'!$V$178</f>
        <v>-6.1798138751676751E-2</v>
      </c>
      <c r="W72" s="148">
        <f>'1.3'!W72/'1.3.a'!$W$178</f>
        <v>-7.3976787622114598E-2</v>
      </c>
      <c r="X72" s="148">
        <f>'1.3'!X72/'1.3.a'!$X$178</f>
        <v>-4.3052127531469135E-2</v>
      </c>
      <c r="Y72" s="148">
        <f>'1.3'!Y72/'1.3.a'!$Y$178</f>
        <v>-0.1212055360112573</v>
      </c>
      <c r="Z72" s="148">
        <f>'1.3'!Z72/'1.3.a'!$Z$178</f>
        <v>-6.784338420891671E-2</v>
      </c>
      <c r="AA72" s="148">
        <f>'1.3'!AA72/'1.3.a'!$AA$178</f>
        <v>-4.226866872748096E-2</v>
      </c>
      <c r="AB72" s="148">
        <f>'1.3'!AB72/'1.3.a'!$AB$178</f>
        <v>-5.4083545508135718E-2</v>
      </c>
      <c r="AC72" s="148">
        <f>'1.3'!AC72/'1.3.a'!$AC$178</f>
        <v>-9.4835641172397109E-2</v>
      </c>
      <c r="AD72" s="148">
        <f>'1.3'!AD72/'1.3.a'!$AD$178</f>
        <v>-7.9411187056106072E-2</v>
      </c>
      <c r="AE72" s="148">
        <f>'1.3'!AE72/'1.3.a'!$AE$178</f>
        <v>-7.3341224895195747E-2</v>
      </c>
      <c r="AF72" s="148">
        <f>'1.3'!AF72/'1.3.a'!$AF$178</f>
        <v>-0.10609867277882916</v>
      </c>
      <c r="AG72" s="148">
        <f>'1.3'!AG72/'1.3.a'!$AG$178</f>
        <v>-8.7879652069837888E-2</v>
      </c>
      <c r="AH72" s="148">
        <f>'1.3'!AH72/'1.3.a'!$AH$178</f>
        <v>-6.9324561645163499E-2</v>
      </c>
      <c r="AI72" s="148">
        <f>'1.3'!AI72/'1.3.a'!$AI$178</f>
        <v>-5.808431142671603E-2</v>
      </c>
      <c r="AJ72" s="148">
        <f>'1.3'!AJ72/'1.3.a'!$AJ$178</f>
        <v>-8.6225455952238017E-2</v>
      </c>
      <c r="AK72" s="148">
        <f>'1.3'!AK72/'1.3.a'!$AK$178</f>
        <v>-8.4172256754091443E-2</v>
      </c>
      <c r="AL72" s="148">
        <f>'1.3'!AL72/'1.3.a'!$AL$178</f>
        <v>-4.6336589222157526E-2</v>
      </c>
      <c r="AM72" s="148">
        <f>'1.3'!AM72/'1.3.a'!$AM$178</f>
        <v>-5.5406002903322309E-2</v>
      </c>
      <c r="AN72" s="148">
        <f>'1.3'!AN72/'1.3.a'!$AN$178</f>
        <v>-5.734102488945568E-2</v>
      </c>
      <c r="AO72" s="148">
        <f>'1.3'!AO72/'1.3.a'!$AO$178</f>
        <v>-6.0671403831056715E-2</v>
      </c>
      <c r="AP72" s="148">
        <f>'1.3'!AP72/'1.3.a'!$AP$178</f>
        <v>-5.1512100032601961E-2</v>
      </c>
      <c r="AQ72" s="148">
        <f>'1.3'!AQ72/'1.3.a'!$AQ$178</f>
        <v>-3.6722149725365583E-2</v>
      </c>
      <c r="AR72" s="148">
        <f>'1.3'!AR72/'1.3.a'!$AR$178</f>
        <v>-0.26201180309709843</v>
      </c>
      <c r="AS72" s="148">
        <f>'1.3'!AS72/'1.3.a'!$AS$178</f>
        <v>-0.16208616479004459</v>
      </c>
      <c r="AT72" s="148">
        <f>'1.3'!AT72/'1.3.a'!$AT$178</f>
        <v>-7.301319427827993E-2</v>
      </c>
      <c r="AU72" s="148">
        <f>'1.3'!AU72/'1.3.a'!AU$178</f>
        <v>-2.5620454194347452E-2</v>
      </c>
      <c r="AV72" s="148">
        <f>'1.3'!AV72/'1.3.a'!AV$178</f>
        <v>-8.8350122218295996E-2</v>
      </c>
      <c r="AW72" s="148">
        <f>'1.3'!AW72/'1.3.a'!AW$178</f>
        <v>-4.7252419212882757E-2</v>
      </c>
      <c r="AX72" s="148">
        <f>'1.3'!AX72/'1.3.a'!AX$178</f>
        <v>-2.8152523810383231E-2</v>
      </c>
      <c r="AY72" s="148">
        <f>'1.3'!AY72/'1.3.a'!AY$178</f>
        <v>-3.7153178169409336E-2</v>
      </c>
    </row>
    <row r="73" spans="1:51" ht="20" customHeight="1" x14ac:dyDescent="0.2">
      <c r="A73" s="135"/>
      <c r="B73" s="136"/>
      <c r="C73" s="137"/>
      <c r="D73" s="137"/>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c r="AC73" s="137"/>
      <c r="AD73" s="137"/>
      <c r="AE73" s="137"/>
      <c r="AF73" s="137"/>
      <c r="AG73" s="137"/>
      <c r="AH73" s="137"/>
      <c r="AI73" s="137"/>
      <c r="AJ73" s="137"/>
      <c r="AK73" s="137"/>
      <c r="AL73" s="137"/>
      <c r="AM73" s="137"/>
      <c r="AN73" s="137"/>
      <c r="AO73" s="137"/>
      <c r="AP73" s="137"/>
      <c r="AQ73" s="137"/>
      <c r="AR73" s="137"/>
      <c r="AS73" s="137"/>
      <c r="AT73" s="137"/>
      <c r="AU73" s="137"/>
      <c r="AV73" s="137"/>
      <c r="AW73" s="137"/>
      <c r="AX73" s="137"/>
      <c r="AY73" s="137"/>
    </row>
    <row r="74" spans="1:51" s="133" customFormat="1" ht="20" customHeight="1" x14ac:dyDescent="0.2">
      <c r="A74" s="333" t="s">
        <v>716</v>
      </c>
      <c r="B74" s="333"/>
      <c r="C74" s="83" t="s">
        <v>671</v>
      </c>
      <c r="D74" s="83" t="s">
        <v>672</v>
      </c>
      <c r="E74" s="83" t="s">
        <v>673</v>
      </c>
      <c r="F74" s="83" t="s">
        <v>674</v>
      </c>
      <c r="G74" s="83" t="s">
        <v>675</v>
      </c>
      <c r="H74" s="83" t="s">
        <v>676</v>
      </c>
      <c r="I74" s="83" t="s">
        <v>677</v>
      </c>
      <c r="J74" s="83" t="s">
        <v>678</v>
      </c>
      <c r="K74" s="83" t="s">
        <v>679</v>
      </c>
      <c r="L74" s="83" t="s">
        <v>680</v>
      </c>
      <c r="M74" s="83" t="s">
        <v>681</v>
      </c>
      <c r="N74" s="83" t="s">
        <v>682</v>
      </c>
      <c r="O74" s="83" t="s">
        <v>683</v>
      </c>
      <c r="P74" s="83" t="s">
        <v>684</v>
      </c>
      <c r="Q74" s="83" t="s">
        <v>685</v>
      </c>
      <c r="R74" s="83" t="s">
        <v>686</v>
      </c>
      <c r="S74" s="83" t="s">
        <v>687</v>
      </c>
      <c r="T74" s="83" t="s">
        <v>688</v>
      </c>
      <c r="U74" s="83" t="s">
        <v>689</v>
      </c>
      <c r="V74" s="83" t="s">
        <v>690</v>
      </c>
      <c r="W74" s="83" t="s">
        <v>691</v>
      </c>
      <c r="X74" s="83" t="s">
        <v>692</v>
      </c>
      <c r="Y74" s="83" t="s">
        <v>693</v>
      </c>
      <c r="Z74" s="83" t="s">
        <v>694</v>
      </c>
      <c r="AA74" s="83" t="s">
        <v>695</v>
      </c>
      <c r="AB74" s="83" t="s">
        <v>696</v>
      </c>
      <c r="AC74" s="83" t="s">
        <v>697</v>
      </c>
      <c r="AD74" s="83" t="s">
        <v>698</v>
      </c>
      <c r="AE74" s="83" t="s">
        <v>699</v>
      </c>
      <c r="AF74" s="83" t="s">
        <v>700</v>
      </c>
      <c r="AG74" s="83" t="s">
        <v>701</v>
      </c>
      <c r="AH74" s="83" t="s">
        <v>702</v>
      </c>
      <c r="AI74" s="83" t="s">
        <v>703</v>
      </c>
      <c r="AJ74" s="83" t="s">
        <v>704</v>
      </c>
      <c r="AK74" s="83" t="s">
        <v>705</v>
      </c>
      <c r="AL74" s="83" t="s">
        <v>706</v>
      </c>
      <c r="AM74" s="83" t="s">
        <v>707</v>
      </c>
      <c r="AN74" s="83" t="s">
        <v>708</v>
      </c>
      <c r="AO74" s="83" t="s">
        <v>709</v>
      </c>
      <c r="AP74" s="83" t="s">
        <v>710</v>
      </c>
      <c r="AQ74" s="83" t="s">
        <v>711</v>
      </c>
      <c r="AR74" s="83" t="s">
        <v>712</v>
      </c>
      <c r="AS74" s="83" t="s">
        <v>713</v>
      </c>
      <c r="AT74" s="83" t="s">
        <v>714</v>
      </c>
      <c r="AU74" s="83" t="str">
        <f>AU39</f>
        <v>2021-I</v>
      </c>
      <c r="AV74" s="83" t="str">
        <f>AV39</f>
        <v>2021-II</v>
      </c>
      <c r="AW74" s="83" t="str">
        <f>AW39</f>
        <v>2021-III</v>
      </c>
      <c r="AX74" s="83" t="str">
        <f>AX39</f>
        <v>2021-IV</v>
      </c>
      <c r="AY74" s="83" t="str">
        <f>AY39</f>
        <v>2022-I</v>
      </c>
    </row>
    <row r="75" spans="1:51" ht="20" customHeight="1" x14ac:dyDescent="0.2">
      <c r="A75" s="18">
        <v>1</v>
      </c>
      <c r="B75" s="19" t="s">
        <v>814</v>
      </c>
      <c r="C75" s="93">
        <f>'1.3'!C75/'1.3.a'!$C$178</f>
        <v>0.13004023390843744</v>
      </c>
      <c r="D75" s="93">
        <f>'1.3'!D75/'1.3.a'!$D$178</f>
        <v>0.12635267170392078</v>
      </c>
      <c r="E75" s="93">
        <f>'1.3'!E75/'1.3.a'!$E$178</f>
        <v>0.11721842078812417</v>
      </c>
      <c r="F75" s="93">
        <f>'1.3'!F75/'1.3.a'!$F$178</f>
        <v>0.11895008602406244</v>
      </c>
      <c r="G75" s="93">
        <f>'1.3'!G75/'1.3.a'!$G$178</f>
        <v>0.12969951908327348</v>
      </c>
      <c r="H75" s="93">
        <f>'1.3'!H75/'1.3.a'!$H$178</f>
        <v>0.11912812389513655</v>
      </c>
      <c r="I75" s="93">
        <f>'1.3'!I75/'1.3.a'!$I$178</f>
        <v>0.11447099756557313</v>
      </c>
      <c r="J75" s="93">
        <f>'1.3'!J75/'1.3.a'!$J$178</f>
        <v>0.12252831400259852</v>
      </c>
      <c r="K75" s="93">
        <f>'1.3'!K75/'1.3.a'!$K$178</f>
        <v>0.1285891836191464</v>
      </c>
      <c r="L75" s="93">
        <f>'1.3'!L75/'1.3.a'!$L$178</f>
        <v>0.11970722009746827</v>
      </c>
      <c r="M75" s="93">
        <f>'1.3'!M75/'1.3.a'!$M$178</f>
        <v>0.11336743261465927</v>
      </c>
      <c r="N75" s="93">
        <f>'1.3'!N75/'1.3.a'!$N$178</f>
        <v>0.1212432371695376</v>
      </c>
      <c r="O75" s="93">
        <f>'1.3'!O75/'1.3.a'!$O$178</f>
        <v>0.12670502136014672</v>
      </c>
      <c r="P75" s="93">
        <f>'1.3'!P75/'1.3.a'!$P$178</f>
        <v>0.12049178080245607</v>
      </c>
      <c r="Q75" s="93">
        <f>'1.3'!Q75/'1.3.a'!$Q$178</f>
        <v>0.112641607030362</v>
      </c>
      <c r="R75" s="93">
        <f>'1.3'!R75/'1.3.a'!$R$178</f>
        <v>0.12283852394641954</v>
      </c>
      <c r="S75" s="93">
        <f>'1.3'!S75/'1.3.a'!$S$178</f>
        <v>0.1296412817192607</v>
      </c>
      <c r="T75" s="93">
        <f>'1.3'!T75/'1.3.a'!$T$178</f>
        <v>0.11608887409612892</v>
      </c>
      <c r="U75" s="93">
        <f>'1.3'!U75/'1.3.a'!$U$178</f>
        <v>0.11441650672581802</v>
      </c>
      <c r="V75" s="93">
        <f>'1.3'!V75/'1.3.a'!$V$178</f>
        <v>0.12048133856014419</v>
      </c>
      <c r="W75" s="93">
        <f>'1.3'!W75/'1.3.a'!$W$178</f>
        <v>0.12704392150593144</v>
      </c>
      <c r="X75" s="93">
        <f>'1.3'!X75/'1.3.a'!$X$178</f>
        <v>0.12402214726577104</v>
      </c>
      <c r="Y75" s="93">
        <f>'1.3'!Y75/'1.3.a'!$Y$178</f>
        <v>0.11454409917906878</v>
      </c>
      <c r="Z75" s="93">
        <f>'1.3'!Z75/'1.3.a'!$Z$178</f>
        <v>0.12353041584429499</v>
      </c>
      <c r="AA75" s="93">
        <f>'1.3'!AA75/'1.3.a'!$AA$178</f>
        <v>0.13023729751796023</v>
      </c>
      <c r="AB75" s="93">
        <f>'1.3'!AB75/'1.3.a'!$AB$178</f>
        <v>0.11798481129414919</v>
      </c>
      <c r="AC75" s="93">
        <f>'1.3'!AC75/'1.3.a'!$AC$178</f>
        <v>0.11438381273808435</v>
      </c>
      <c r="AD75" s="93">
        <f>'1.3'!AD75/'1.3.a'!$AD$178</f>
        <v>0.12638212376707308</v>
      </c>
      <c r="AE75" s="93">
        <f>'1.3'!AE75/'1.3.a'!$AE$178</f>
        <v>0.12998401648570271</v>
      </c>
      <c r="AF75" s="93">
        <f>'1.3'!AF75/'1.3.a'!$AF$178</f>
        <v>0.11973373000349234</v>
      </c>
      <c r="AG75" s="93">
        <f>'1.3'!AG75/'1.3.a'!$AG$178</f>
        <v>0.11556297529134184</v>
      </c>
      <c r="AH75" s="93">
        <f>'1.3'!AH75/'1.3.a'!$AH$178</f>
        <v>0.1213187862061855</v>
      </c>
      <c r="AI75" s="93">
        <f>'1.3'!AI75/'1.3.a'!$AI$178</f>
        <v>0.1283537907025466</v>
      </c>
      <c r="AJ75" s="93">
        <f>'1.3'!AJ75/'1.3.a'!$AJ$178</f>
        <v>0.12075424636464428</v>
      </c>
      <c r="AK75" s="93">
        <f>'1.3'!AK75/'1.3.a'!$AK$178</f>
        <v>0.11588987279627594</v>
      </c>
      <c r="AL75" s="93">
        <f>'1.3'!AL75/'1.3.a'!$AL$178</f>
        <v>0.12492113458121863</v>
      </c>
      <c r="AM75" s="93">
        <f>'1.3'!AM75/'1.3.a'!$AM$178</f>
        <v>0.132264439966608</v>
      </c>
      <c r="AN75" s="93">
        <f>'1.3'!AN75/'1.3.a'!$AN$178</f>
        <v>0.12352781880596564</v>
      </c>
      <c r="AO75" s="93">
        <f>'1.3'!AO75/'1.3.a'!$AO$178</f>
        <v>0.11743613529551378</v>
      </c>
      <c r="AP75" s="93">
        <f>'1.3'!AP75/'1.3.a'!$AP$178</f>
        <v>0.12747034883282515</v>
      </c>
      <c r="AQ75" s="93">
        <f>'1.3'!AQ75/'1.3.a'!$AQ$178</f>
        <v>0.13241309738848134</v>
      </c>
      <c r="AR75" s="93">
        <f>'1.3'!AR75/'1.3.a'!$AR$178</f>
        <v>0.1192944723298926</v>
      </c>
      <c r="AS75" s="93">
        <f>'1.3'!AS75/'1.3.a'!$AS$178</f>
        <v>0.13490989316759108</v>
      </c>
      <c r="AT75" s="93">
        <f>'1.3'!AT75/'1.3.a'!AT$178</f>
        <v>0.13452548313962093</v>
      </c>
      <c r="AU75" s="93">
        <f>'1.3'!AU75/'1.3.a'!AU$178</f>
        <v>0.1330010513088104</v>
      </c>
      <c r="AV75" s="93">
        <f>'1.3'!AV75/'1.3.a'!AV$178</f>
        <v>0.12407436510766325</v>
      </c>
      <c r="AW75" s="93">
        <f>'1.3'!AW75/'1.3.a'!AW$178</f>
        <v>0.13538895868070577</v>
      </c>
      <c r="AX75" s="93">
        <f>'1.3'!AX75/'1.3.a'!AX$178</f>
        <v>0.14078138014400499</v>
      </c>
      <c r="AY75" s="93">
        <f>'1.3'!AY75/'1.3.a'!AY$178</f>
        <v>0.14494034922607743</v>
      </c>
    </row>
    <row r="76" spans="1:51" ht="20" customHeight="1" x14ac:dyDescent="0.2">
      <c r="A76" s="115">
        <v>11</v>
      </c>
      <c r="B76" s="115" t="s">
        <v>242</v>
      </c>
      <c r="C76" s="143">
        <f>'1.3'!C76/'1.3.a'!$C$178</f>
        <v>8.5959972005003327E-2</v>
      </c>
      <c r="D76" s="143">
        <f>'1.3'!D76/'1.3.a'!$D$178</f>
        <v>7.8238051860545943E-2</v>
      </c>
      <c r="E76" s="143">
        <f>'1.3'!E76/'1.3.a'!$E$178</f>
        <v>7.473577249890824E-2</v>
      </c>
      <c r="F76" s="143">
        <f>'1.3'!F76/'1.3.a'!$F$178</f>
        <v>7.2677903149590467E-2</v>
      </c>
      <c r="G76" s="143">
        <f>'1.3'!G76/'1.3.a'!$G$178</f>
        <v>8.4681432212837457E-2</v>
      </c>
      <c r="H76" s="143">
        <f>'1.3'!H76/'1.3.a'!$H$178</f>
        <v>7.4256428206582875E-2</v>
      </c>
      <c r="I76" s="143">
        <f>'1.3'!I76/'1.3.a'!$I$178</f>
        <v>7.3899401115212288E-2</v>
      </c>
      <c r="J76" s="143">
        <f>'1.3'!J76/'1.3.a'!$J$178</f>
        <v>7.4146372020289814E-2</v>
      </c>
      <c r="K76" s="143">
        <f>'1.3'!K76/'1.3.a'!$K$178</f>
        <v>8.3704186126513203E-2</v>
      </c>
      <c r="L76" s="143">
        <f>'1.3'!L76/'1.3.a'!$L$178</f>
        <v>7.5721918986567605E-2</v>
      </c>
      <c r="M76" s="143">
        <f>'1.3'!M76/'1.3.a'!$M$178</f>
        <v>7.3107696548000284E-2</v>
      </c>
      <c r="N76" s="143">
        <f>'1.3'!N76/'1.3.a'!$N$178</f>
        <v>7.4962621331252616E-2</v>
      </c>
      <c r="O76" s="143">
        <f>'1.3'!O76/'1.3.a'!$O$178</f>
        <v>8.357295812123014E-2</v>
      </c>
      <c r="P76" s="143">
        <f>'1.3'!P76/'1.3.a'!$P$178</f>
        <v>7.5642584161791621E-2</v>
      </c>
      <c r="Q76" s="143">
        <f>'1.3'!Q76/'1.3.a'!$Q$178</f>
        <v>7.3853512928693257E-2</v>
      </c>
      <c r="R76" s="143">
        <f>'1.3'!R76/'1.3.a'!$R$178</f>
        <v>7.5711830678026976E-2</v>
      </c>
      <c r="S76" s="143">
        <f>'1.3'!S76/'1.3.a'!$S$178</f>
        <v>8.3311244340183707E-2</v>
      </c>
      <c r="T76" s="143">
        <f>'1.3'!T76/'1.3.a'!$T$178</f>
        <v>7.3489591876278001E-2</v>
      </c>
      <c r="U76" s="143">
        <f>'1.3'!U76/'1.3.a'!$U$178</f>
        <v>7.1502780745699171E-2</v>
      </c>
      <c r="V76" s="143">
        <f>'1.3'!V76/'1.3.a'!$V$178</f>
        <v>7.4889292834612431E-2</v>
      </c>
      <c r="W76" s="143">
        <f>'1.3'!W76/'1.3.a'!$W$178</f>
        <v>8.2172103384417161E-2</v>
      </c>
      <c r="X76" s="143">
        <f>'1.3'!X76/'1.3.a'!$X$178</f>
        <v>7.5670442574233443E-2</v>
      </c>
      <c r="Y76" s="143">
        <f>'1.3'!Y76/'1.3.a'!$Y$178</f>
        <v>7.2906725008280257E-2</v>
      </c>
      <c r="Z76" s="143">
        <f>'1.3'!Z76/'1.3.a'!$Z$178</f>
        <v>7.3952601492655395E-2</v>
      </c>
      <c r="AA76" s="143">
        <f>'1.3'!AA76/'1.3.a'!$AA$178</f>
        <v>8.6479170491281593E-2</v>
      </c>
      <c r="AB76" s="143">
        <f>'1.3'!AB76/'1.3.a'!$AB$178</f>
        <v>7.3791181435157463E-2</v>
      </c>
      <c r="AC76" s="143">
        <f>'1.3'!AC76/'1.3.a'!$AC$178</f>
        <v>7.2388856908473243E-2</v>
      </c>
      <c r="AD76" s="143">
        <f>'1.3'!AD76/'1.3.a'!$AD$178</f>
        <v>7.3186442324709458E-2</v>
      </c>
      <c r="AE76" s="143">
        <f>'1.3'!AE76/'1.3.a'!$AE$178</f>
        <v>8.5782460111817962E-2</v>
      </c>
      <c r="AF76" s="143">
        <f>'1.3'!AF76/'1.3.a'!$AF$178</f>
        <v>7.5798815763380045E-2</v>
      </c>
      <c r="AG76" s="143">
        <f>'1.3'!AG76/'1.3.a'!$AG$178</f>
        <v>7.4940919571923045E-2</v>
      </c>
      <c r="AH76" s="143">
        <f>'1.3'!AH76/'1.3.a'!$AH$178</f>
        <v>7.4594348890313633E-2</v>
      </c>
      <c r="AI76" s="143">
        <f>'1.3'!AI76/'1.3.a'!$AI$178</f>
        <v>8.56522158648855E-2</v>
      </c>
      <c r="AJ76" s="143">
        <f>'1.3'!AJ76/'1.3.a'!$AJ$178</f>
        <v>7.7088376072582621E-2</v>
      </c>
      <c r="AK76" s="143">
        <f>'1.3'!AK76/'1.3.a'!$AK$178</f>
        <v>7.5513557166731748E-2</v>
      </c>
      <c r="AL76" s="143">
        <f>'1.3'!AL76/'1.3.a'!$AL$178</f>
        <v>7.7086878690173305E-2</v>
      </c>
      <c r="AM76" s="143">
        <f>'1.3'!AM76/'1.3.a'!$AM$178</f>
        <v>8.7368772695934238E-2</v>
      </c>
      <c r="AN76" s="143">
        <f>'1.3'!AN76/'1.3.a'!$AN$178</f>
        <v>7.8007043630153011E-2</v>
      </c>
      <c r="AO76" s="143">
        <f>'1.3'!AO76/'1.3.a'!$AO$178</f>
        <v>7.5801158620994347E-2</v>
      </c>
      <c r="AP76" s="143">
        <f>'1.3'!AP76/'1.3.a'!$AP$178</f>
        <v>7.8018055927773666E-2</v>
      </c>
      <c r="AQ76" s="143">
        <f>'1.3'!AQ76/'1.3.a'!$AQ$178</f>
        <v>8.9673053652069734E-2</v>
      </c>
      <c r="AR76" s="143">
        <f>'1.3'!AR76/'1.3.a'!$AR$178</f>
        <v>6.8261520801089645E-2</v>
      </c>
      <c r="AS76" s="143">
        <f>'1.3'!AS76/'1.3.a'!$AS$178</f>
        <v>7.8011269482000031E-2</v>
      </c>
      <c r="AT76" s="143">
        <f>'1.3'!AT76/'1.3.a'!$AT$178</f>
        <v>8.5432156699422168E-2</v>
      </c>
      <c r="AU76" s="143">
        <f>'1.3'!AU76/'1.3.a'!AU$178</f>
        <v>9.1115220196806249E-2</v>
      </c>
      <c r="AV76" s="143">
        <f>'1.3'!AV76/'1.3.a'!AV$178</f>
        <v>8.0368210029824888E-2</v>
      </c>
      <c r="AW76" s="143">
        <f>'1.3'!AW76/'1.3.a'!AW$178</f>
        <v>8.6698738907882614E-2</v>
      </c>
      <c r="AX76" s="143">
        <f>'1.3'!AX76/'1.3.a'!AX$178</f>
        <v>8.8076826159102839E-2</v>
      </c>
      <c r="AY76" s="143">
        <f>'1.3'!AY76/'1.3.a'!AY$178</f>
        <v>9.4561231778933899E-2</v>
      </c>
    </row>
    <row r="77" spans="1:51" ht="20" customHeight="1" x14ac:dyDescent="0.2">
      <c r="A77" s="21">
        <v>111</v>
      </c>
      <c r="B77" s="22" t="s">
        <v>256</v>
      </c>
      <c r="C77" s="144">
        <f>'1.3'!C77/'1.3.a'!$C$178</f>
        <v>0</v>
      </c>
      <c r="D77" s="144">
        <f>'1.3'!D77/'1.3.a'!$D$178</f>
        <v>0</v>
      </c>
      <c r="E77" s="144">
        <f>'1.3'!E77/'1.3.a'!$E$178</f>
        <v>0</v>
      </c>
      <c r="F77" s="144">
        <f>'1.3'!F77/'1.3.a'!$F$178</f>
        <v>0</v>
      </c>
      <c r="G77" s="144">
        <f>'1.3'!G77/'1.3.a'!$G$178</f>
        <v>0</v>
      </c>
      <c r="H77" s="144">
        <f>'1.3'!H77/'1.3.a'!$H$178</f>
        <v>0</v>
      </c>
      <c r="I77" s="144">
        <f>'1.3'!I77/'1.3.a'!$I$178</f>
        <v>0</v>
      </c>
      <c r="J77" s="144">
        <f>'1.3'!J77/'1.3.a'!$J$178</f>
        <v>0</v>
      </c>
      <c r="K77" s="144">
        <f>'1.3'!K77/'1.3.a'!$K$178</f>
        <v>0</v>
      </c>
      <c r="L77" s="144">
        <f>'1.3'!L77/'1.3.a'!$L$178</f>
        <v>0</v>
      </c>
      <c r="M77" s="144">
        <f>'1.3'!M77/'1.3.a'!$M$178</f>
        <v>0</v>
      </c>
      <c r="N77" s="144">
        <f>'1.3'!N77/'1.3.a'!$N$178</f>
        <v>0</v>
      </c>
      <c r="O77" s="144">
        <f>'1.3'!O77/'1.3.a'!$O$178</f>
        <v>0</v>
      </c>
      <c r="P77" s="144">
        <f>'1.3'!P77/'1.3.a'!$P$178</f>
        <v>0</v>
      </c>
      <c r="Q77" s="144">
        <f>'1.3'!Q77/'1.3.a'!$Q$178</f>
        <v>0</v>
      </c>
      <c r="R77" s="144">
        <f>'1.3'!R77/'1.3.a'!$R$178</f>
        <v>0</v>
      </c>
      <c r="S77" s="144">
        <f>'1.3'!S77/'1.3.a'!$S$178</f>
        <v>0</v>
      </c>
      <c r="T77" s="144">
        <f>'1.3'!T77/'1.3.a'!$T$178</f>
        <v>0</v>
      </c>
      <c r="U77" s="144">
        <f>'1.3'!U77/'1.3.a'!$U$178</f>
        <v>0</v>
      </c>
      <c r="V77" s="144">
        <f>'1.3'!V77/'1.3.a'!$V$178</f>
        <v>0</v>
      </c>
      <c r="W77" s="144">
        <f>'1.3'!W77/'1.3.a'!$W$178</f>
        <v>0</v>
      </c>
      <c r="X77" s="144">
        <f>'1.3'!X77/'1.3.a'!$X$178</f>
        <v>0</v>
      </c>
      <c r="Y77" s="144">
        <f>'1.3'!Y77/'1.3.a'!$Y$178</f>
        <v>0</v>
      </c>
      <c r="Z77" s="144">
        <f>'1.3'!Z77/'1.3.a'!$Z$178</f>
        <v>0</v>
      </c>
      <c r="AA77" s="144">
        <f>'1.3'!AA77/'1.3.a'!$AA$178</f>
        <v>0</v>
      </c>
      <c r="AB77" s="144">
        <f>'1.3'!AB77/'1.3.a'!$AB$178</f>
        <v>0</v>
      </c>
      <c r="AC77" s="144">
        <f>'1.3'!AC77/'1.3.a'!$AC$178</f>
        <v>0</v>
      </c>
      <c r="AD77" s="144">
        <f>'1.3'!AD77/'1.3.a'!$AD$178</f>
        <v>0</v>
      </c>
      <c r="AE77" s="144">
        <f>'1.3'!AE77/'1.3.a'!$AE$178</f>
        <v>0</v>
      </c>
      <c r="AF77" s="144">
        <f>'1.3'!AF77/'1.3.a'!$AF$178</f>
        <v>0</v>
      </c>
      <c r="AG77" s="144">
        <f>'1.3'!AG77/'1.3.a'!$AG$178</f>
        <v>0</v>
      </c>
      <c r="AH77" s="144">
        <f>'1.3'!AH77/'1.3.a'!$AH$178</f>
        <v>0</v>
      </c>
      <c r="AI77" s="144">
        <f>'1.3'!AI77/'1.3.a'!$AI$178</f>
        <v>0</v>
      </c>
      <c r="AJ77" s="144">
        <f>'1.3'!AJ77/'1.3.a'!$AJ$178</f>
        <v>0</v>
      </c>
      <c r="AK77" s="144">
        <f>'1.3'!AK77/'1.3.a'!$AK$178</f>
        <v>0</v>
      </c>
      <c r="AL77" s="144">
        <f>'1.3'!AL77/'1.3.a'!$AL$178</f>
        <v>0</v>
      </c>
      <c r="AM77" s="144">
        <f>'1.3'!AM77/'1.3.a'!$AM$178</f>
        <v>0</v>
      </c>
      <c r="AN77" s="144">
        <f>'1.3'!AN77/'1.3.a'!$AN$178</f>
        <v>0</v>
      </c>
      <c r="AO77" s="144">
        <f>'1.3'!AO77/'1.3.a'!$AO$178</f>
        <v>0</v>
      </c>
      <c r="AP77" s="144">
        <f>'1.3'!AP77/'1.3.a'!$AP$178</f>
        <v>0</v>
      </c>
      <c r="AQ77" s="144">
        <f>'1.3'!AQ77/'1.3.a'!$AQ$178</f>
        <v>0</v>
      </c>
      <c r="AR77" s="144">
        <f>'1.3'!AR77/'1.3.a'!$AR$178</f>
        <v>0</v>
      </c>
      <c r="AS77" s="144">
        <f>'1.3'!AS77/'1.3.a'!$AS$178</f>
        <v>0</v>
      </c>
      <c r="AT77" s="144">
        <f>'1.3'!AT77/'1.3.a'!$AT$178</f>
        <v>0</v>
      </c>
      <c r="AU77" s="144">
        <f>'1.3'!AU77/'1.3.a'!AU$178</f>
        <v>0</v>
      </c>
      <c r="AV77" s="144">
        <f>'1.3'!AV77/'1.3.a'!AV$178</f>
        <v>0</v>
      </c>
      <c r="AW77" s="144">
        <f>'1.3'!AW77/'1.3.a'!AW$178</f>
        <v>0</v>
      </c>
      <c r="AX77" s="144">
        <f>'1.3'!AX77/'1.3.a'!AX$178</f>
        <v>0</v>
      </c>
      <c r="AY77" s="144">
        <f>'1.3'!AY77/'1.3.a'!AY$178</f>
        <v>0</v>
      </c>
    </row>
    <row r="78" spans="1:51" ht="20" customHeight="1" x14ac:dyDescent="0.2">
      <c r="A78" s="21">
        <v>112</v>
      </c>
      <c r="B78" s="22" t="s">
        <v>257</v>
      </c>
      <c r="C78" s="144">
        <f>'1.3'!C78/'1.3.a'!$C$178</f>
        <v>0</v>
      </c>
      <c r="D78" s="144">
        <f>'1.3'!D78/'1.3.a'!$D$178</f>
        <v>0</v>
      </c>
      <c r="E78" s="144">
        <f>'1.3'!E78/'1.3.a'!$E$178</f>
        <v>0</v>
      </c>
      <c r="F78" s="144">
        <f>'1.3'!F78/'1.3.a'!$F$178</f>
        <v>0</v>
      </c>
      <c r="G78" s="144">
        <f>'1.3'!G78/'1.3.a'!$G$178</f>
        <v>0</v>
      </c>
      <c r="H78" s="144">
        <f>'1.3'!H78/'1.3.a'!$H$178</f>
        <v>0</v>
      </c>
      <c r="I78" s="144">
        <f>'1.3'!I78/'1.3.a'!$I$178</f>
        <v>0</v>
      </c>
      <c r="J78" s="144">
        <f>'1.3'!J78/'1.3.a'!$J$178</f>
        <v>0</v>
      </c>
      <c r="K78" s="144">
        <f>'1.3'!K78/'1.3.a'!$K$178</f>
        <v>0</v>
      </c>
      <c r="L78" s="144">
        <f>'1.3'!L78/'1.3.a'!$L$178</f>
        <v>0</v>
      </c>
      <c r="M78" s="144">
        <f>'1.3'!M78/'1.3.a'!$M$178</f>
        <v>0</v>
      </c>
      <c r="N78" s="144">
        <f>'1.3'!N78/'1.3.a'!$N$178</f>
        <v>0</v>
      </c>
      <c r="O78" s="144">
        <f>'1.3'!O78/'1.3.a'!$O$178</f>
        <v>0</v>
      </c>
      <c r="P78" s="144">
        <f>'1.3'!P78/'1.3.a'!$P$178</f>
        <v>0</v>
      </c>
      <c r="Q78" s="144">
        <f>'1.3'!Q78/'1.3.a'!$Q$178</f>
        <v>0</v>
      </c>
      <c r="R78" s="144">
        <f>'1.3'!R78/'1.3.a'!$R$178</f>
        <v>0</v>
      </c>
      <c r="S78" s="144">
        <f>'1.3'!S78/'1.3.a'!$S$178</f>
        <v>0</v>
      </c>
      <c r="T78" s="144">
        <f>'1.3'!T78/'1.3.a'!$T$178</f>
        <v>0</v>
      </c>
      <c r="U78" s="144">
        <f>'1.3'!U78/'1.3.a'!$U$178</f>
        <v>0</v>
      </c>
      <c r="V78" s="144">
        <f>'1.3'!V78/'1.3.a'!$V$178</f>
        <v>0</v>
      </c>
      <c r="W78" s="144">
        <f>'1.3'!W78/'1.3.a'!$W$178</f>
        <v>0</v>
      </c>
      <c r="X78" s="144">
        <f>'1.3'!X78/'1.3.a'!$X$178</f>
        <v>0</v>
      </c>
      <c r="Y78" s="144">
        <f>'1.3'!Y78/'1.3.a'!$Y$178</f>
        <v>0</v>
      </c>
      <c r="Z78" s="144">
        <f>'1.3'!Z78/'1.3.a'!$Z$178</f>
        <v>0</v>
      </c>
      <c r="AA78" s="144">
        <f>'1.3'!AA78/'1.3.a'!$AA$178</f>
        <v>0</v>
      </c>
      <c r="AB78" s="144">
        <f>'1.3'!AB78/'1.3.a'!$AB$178</f>
        <v>0</v>
      </c>
      <c r="AC78" s="144">
        <f>'1.3'!AC78/'1.3.a'!$AC$178</f>
        <v>0</v>
      </c>
      <c r="AD78" s="144">
        <f>'1.3'!AD78/'1.3.a'!$AD$178</f>
        <v>0</v>
      </c>
      <c r="AE78" s="144">
        <f>'1.3'!AE78/'1.3.a'!$AE$178</f>
        <v>0</v>
      </c>
      <c r="AF78" s="144">
        <f>'1.3'!AF78/'1.3.a'!$AF$178</f>
        <v>0</v>
      </c>
      <c r="AG78" s="144">
        <f>'1.3'!AG78/'1.3.a'!$AG$178</f>
        <v>0</v>
      </c>
      <c r="AH78" s="144">
        <f>'1.3'!AH78/'1.3.a'!$AH$178</f>
        <v>0</v>
      </c>
      <c r="AI78" s="144">
        <f>'1.3'!AI78/'1.3.a'!$AI$178</f>
        <v>0</v>
      </c>
      <c r="AJ78" s="144">
        <f>'1.3'!AJ78/'1.3.a'!$AJ$178</f>
        <v>0</v>
      </c>
      <c r="AK78" s="144">
        <f>'1.3'!AK78/'1.3.a'!$AK$178</f>
        <v>0</v>
      </c>
      <c r="AL78" s="144">
        <f>'1.3'!AL78/'1.3.a'!$AL$178</f>
        <v>0</v>
      </c>
      <c r="AM78" s="144">
        <f>'1.3'!AM78/'1.3.a'!$AM$178</f>
        <v>0</v>
      </c>
      <c r="AN78" s="144">
        <f>'1.3'!AN78/'1.3.a'!$AN$178</f>
        <v>0</v>
      </c>
      <c r="AO78" s="144">
        <f>'1.3'!AO78/'1.3.a'!$AO$178</f>
        <v>0</v>
      </c>
      <c r="AP78" s="144">
        <f>'1.3'!AP78/'1.3.a'!$AP$178</f>
        <v>0</v>
      </c>
      <c r="AQ78" s="144">
        <f>'1.3'!AQ78/'1.3.a'!$AQ$178</f>
        <v>0</v>
      </c>
      <c r="AR78" s="144">
        <f>'1.3'!AR78/'1.3.a'!$AR$178</f>
        <v>0</v>
      </c>
      <c r="AS78" s="144">
        <f>'1.3'!AS78/'1.3.a'!$AS$178</f>
        <v>0</v>
      </c>
      <c r="AT78" s="144">
        <f>'1.3'!AT78/'1.3.a'!$AT$178</f>
        <v>0</v>
      </c>
      <c r="AU78" s="144">
        <f>'1.3'!AU78/'1.3.a'!AU$178</f>
        <v>0</v>
      </c>
      <c r="AV78" s="144">
        <f>'1.3'!AV78/'1.3.a'!AV$178</f>
        <v>0</v>
      </c>
      <c r="AW78" s="144">
        <f>'1.3'!AW78/'1.3.a'!AW$178</f>
        <v>0</v>
      </c>
      <c r="AX78" s="144">
        <f>'1.3'!AX78/'1.3.a'!AX$178</f>
        <v>0</v>
      </c>
      <c r="AY78" s="144">
        <f>'1.3'!AY78/'1.3.a'!AY$178</f>
        <v>0</v>
      </c>
    </row>
    <row r="79" spans="1:51" ht="20" customHeight="1" x14ac:dyDescent="0.2">
      <c r="A79" s="21">
        <v>113</v>
      </c>
      <c r="B79" s="22" t="s">
        <v>258</v>
      </c>
      <c r="C79" s="144">
        <f>'1.3'!C79/'1.3.a'!$C$178</f>
        <v>1.354834712972362E-2</v>
      </c>
      <c r="D79" s="144">
        <f>'1.3'!D79/'1.3.a'!$D$178</f>
        <v>5.7969368712776376E-3</v>
      </c>
      <c r="E79" s="144">
        <f>'1.3'!E79/'1.3.a'!$E$178</f>
        <v>3.7544619471505075E-3</v>
      </c>
      <c r="F79" s="144">
        <f>'1.3'!F79/'1.3.a'!$F$178</f>
        <v>3.1239633157573114E-3</v>
      </c>
      <c r="G79" s="144">
        <f>'1.3'!G79/'1.3.a'!$G$178</f>
        <v>1.3491181705152094E-2</v>
      </c>
      <c r="H79" s="144">
        <f>'1.3'!H79/'1.3.a'!$H$178</f>
        <v>5.4340555907097495E-3</v>
      </c>
      <c r="I79" s="144">
        <f>'1.3'!I79/'1.3.a'!$I$178</f>
        <v>3.7810472594496923E-3</v>
      </c>
      <c r="J79" s="144">
        <f>'1.3'!J79/'1.3.a'!$J$178</f>
        <v>3.2448095125709028E-3</v>
      </c>
      <c r="K79" s="144">
        <f>'1.3'!K79/'1.3.a'!$K$178</f>
        <v>1.3590915767239977E-2</v>
      </c>
      <c r="L79" s="144">
        <f>'1.3'!L79/'1.3.a'!$L$178</f>
        <v>5.7817814181431752E-3</v>
      </c>
      <c r="M79" s="144">
        <f>'1.3'!M79/'1.3.a'!$M$178</f>
        <v>4.0059815770438663E-3</v>
      </c>
      <c r="N79" s="144">
        <f>'1.3'!N79/'1.3.a'!$N$178</f>
        <v>3.2515755393955621E-3</v>
      </c>
      <c r="O79" s="144">
        <f>'1.3'!O79/'1.3.a'!$O$178</f>
        <v>1.3340722521034441E-2</v>
      </c>
      <c r="P79" s="144">
        <f>'1.3'!P79/'1.3.a'!$P$178</f>
        <v>5.719033813589929E-3</v>
      </c>
      <c r="Q79" s="144">
        <f>'1.3'!Q79/'1.3.a'!$Q$178</f>
        <v>3.9543631441685415E-3</v>
      </c>
      <c r="R79" s="144">
        <f>'1.3'!R79/'1.3.a'!$R$178</f>
        <v>3.4264893594056984E-3</v>
      </c>
      <c r="S79" s="144">
        <f>'1.3'!S79/'1.3.a'!$S$178</f>
        <v>1.3282003834813495E-2</v>
      </c>
      <c r="T79" s="144">
        <f>'1.3'!T79/'1.3.a'!$T$178</f>
        <v>5.590976557561511E-3</v>
      </c>
      <c r="U79" s="144">
        <f>'1.3'!U79/'1.3.a'!$U$178</f>
        <v>4.3721687217140376E-3</v>
      </c>
      <c r="V79" s="144">
        <f>'1.3'!V79/'1.3.a'!$V$178</f>
        <v>3.5338384394517953E-3</v>
      </c>
      <c r="W79" s="144">
        <f>'1.3'!W79/'1.3.a'!$W$178</f>
        <v>1.3668201768412195E-2</v>
      </c>
      <c r="X79" s="144">
        <f>'1.3'!X79/'1.3.a'!$X$178</f>
        <v>6.9122024364897472E-3</v>
      </c>
      <c r="Y79" s="144">
        <f>'1.3'!Y79/'1.3.a'!$Y$178</f>
        <v>4.4985801925817269E-3</v>
      </c>
      <c r="Z79" s="144">
        <f>'1.3'!Z79/'1.3.a'!$Z$178</f>
        <v>4.3526144209599616E-3</v>
      </c>
      <c r="AA79" s="144">
        <f>'1.3'!AA79/'1.3.a'!$AA$178</f>
        <v>1.6157439831437973E-2</v>
      </c>
      <c r="AB79" s="144">
        <f>'1.3'!AB79/'1.3.a'!$AB$178</f>
        <v>6.2214499355254076E-3</v>
      </c>
      <c r="AC79" s="144">
        <f>'1.3'!AC79/'1.3.a'!$AC$178</f>
        <v>4.288564095672181E-3</v>
      </c>
      <c r="AD79" s="144">
        <f>'1.3'!AD79/'1.3.a'!$AD$178</f>
        <v>4.1553143076138816E-3</v>
      </c>
      <c r="AE79" s="144">
        <f>'1.3'!AE79/'1.3.a'!$AE$178</f>
        <v>1.5029284415456768E-2</v>
      </c>
      <c r="AF79" s="144">
        <f>'1.3'!AF79/'1.3.a'!$AF$178</f>
        <v>6.3169171282385847E-3</v>
      </c>
      <c r="AG79" s="144">
        <f>'1.3'!AG79/'1.3.a'!$AG$178</f>
        <v>4.823590619202801E-3</v>
      </c>
      <c r="AH79" s="144">
        <f>'1.3'!AH79/'1.3.a'!$AH$178</f>
        <v>3.8894952436128436E-3</v>
      </c>
      <c r="AI79" s="144">
        <f>'1.3'!AI79/'1.3.a'!$AI$178</f>
        <v>1.482843650496306E-2</v>
      </c>
      <c r="AJ79" s="144">
        <f>'1.3'!AJ79/'1.3.a'!$AJ$178</f>
        <v>6.5117177225679163E-3</v>
      </c>
      <c r="AK79" s="144">
        <f>'1.3'!AK79/'1.3.a'!$AK$178</f>
        <v>4.6137033199581973E-3</v>
      </c>
      <c r="AL79" s="144">
        <f>'1.3'!AL79/'1.3.a'!$AL$178</f>
        <v>4.0735147266623218E-3</v>
      </c>
      <c r="AM79" s="144">
        <f>'1.3'!AM79/'1.3.a'!$AM$178</f>
        <v>1.5247247237472179E-2</v>
      </c>
      <c r="AN79" s="144">
        <f>'1.3'!AN79/'1.3.a'!$AN$178</f>
        <v>6.7074150535587594E-3</v>
      </c>
      <c r="AO79" s="144">
        <f>'1.3'!AO79/'1.3.a'!$AO$178</f>
        <v>4.7460382003319821E-3</v>
      </c>
      <c r="AP79" s="144">
        <f>'1.3'!AP79/'1.3.a'!$AP$178</f>
        <v>4.2642233477215123E-3</v>
      </c>
      <c r="AQ79" s="144">
        <f>'1.3'!AQ79/'1.3.a'!$AQ$178</f>
        <v>1.5699405958235699E-2</v>
      </c>
      <c r="AR79" s="144">
        <f>'1.3'!AR79/'1.3.a'!$AR$178</f>
        <v>5.4458085650372252E-3</v>
      </c>
      <c r="AS79" s="144">
        <f>'1.3'!AS79/'1.3.a'!$AS$178</f>
        <v>5.1638396787112963E-3</v>
      </c>
      <c r="AT79" s="144">
        <f>'1.3'!AT79/'1.3.a'!$AT$178</f>
        <v>5.0848393434267244E-3</v>
      </c>
      <c r="AU79" s="144">
        <f>'1.3'!AU79/'1.3.a'!AU$178</f>
        <v>1.5066584343307475E-2</v>
      </c>
      <c r="AV79" s="144">
        <f>'1.3'!AV79/'1.3.a'!AV$178</f>
        <v>6.1800446425602168E-3</v>
      </c>
      <c r="AW79" s="144">
        <f>'1.3'!AW79/'1.3.a'!AW$178</f>
        <v>4.9935866718136442E-3</v>
      </c>
      <c r="AX79" s="144">
        <f>'1.3'!AX79/'1.3.a'!AX$178</f>
        <v>4.7984811183947405E-3</v>
      </c>
      <c r="AY79" s="144">
        <f>'1.3'!AY79/'1.3.a'!AY$178</f>
        <v>1.4697550794624816E-2</v>
      </c>
    </row>
    <row r="80" spans="1:51" ht="20" customHeight="1" x14ac:dyDescent="0.2">
      <c r="A80" s="21">
        <v>114</v>
      </c>
      <c r="B80" s="22" t="s">
        <v>264</v>
      </c>
      <c r="C80" s="144">
        <f>'1.3'!C80/'1.3.a'!$C$178</f>
        <v>7.2411624875279718E-2</v>
      </c>
      <c r="D80" s="144">
        <f>'1.3'!D80/'1.3.a'!$D$178</f>
        <v>7.2441114989268293E-2</v>
      </c>
      <c r="E80" s="144">
        <f>'1.3'!E80/'1.3.a'!$E$178</f>
        <v>7.0981310551757729E-2</v>
      </c>
      <c r="F80" s="144">
        <f>'1.3'!F80/'1.3.a'!$F$178</f>
        <v>6.955393983383315E-2</v>
      </c>
      <c r="G80" s="144">
        <f>'1.3'!G80/'1.3.a'!$G$178</f>
        <v>7.1190250507685363E-2</v>
      </c>
      <c r="H80" s="144">
        <f>'1.3'!H80/'1.3.a'!$H$178</f>
        <v>6.8822372615873123E-2</v>
      </c>
      <c r="I80" s="144">
        <f>'1.3'!I80/'1.3.a'!$I$178</f>
        <v>7.0118353855762594E-2</v>
      </c>
      <c r="J80" s="144">
        <f>'1.3'!J80/'1.3.a'!$J$178</f>
        <v>7.090156250771891E-2</v>
      </c>
      <c r="K80" s="144">
        <f>'1.3'!K80/'1.3.a'!$K$178</f>
        <v>7.0113270359273228E-2</v>
      </c>
      <c r="L80" s="144">
        <f>'1.3'!L80/'1.3.a'!$L$178</f>
        <v>6.9940137568424418E-2</v>
      </c>
      <c r="M80" s="144">
        <f>'1.3'!M80/'1.3.a'!$M$178</f>
        <v>6.9101714970956421E-2</v>
      </c>
      <c r="N80" s="144">
        <f>'1.3'!N80/'1.3.a'!$N$178</f>
        <v>7.1711045791857039E-2</v>
      </c>
      <c r="O80" s="144">
        <f>'1.3'!O80/'1.3.a'!$O$178</f>
        <v>7.0232235600195689E-2</v>
      </c>
      <c r="P80" s="144">
        <f>'1.3'!P80/'1.3.a'!$P$178</f>
        <v>6.9923550348201691E-2</v>
      </c>
      <c r="Q80" s="144">
        <f>'1.3'!Q80/'1.3.a'!$Q$178</f>
        <v>6.9899149784524717E-2</v>
      </c>
      <c r="R80" s="144">
        <f>'1.3'!R80/'1.3.a'!$R$178</f>
        <v>7.2285341318621285E-2</v>
      </c>
      <c r="S80" s="144">
        <f>'1.3'!S80/'1.3.a'!$S$178</f>
        <v>7.0029240505370211E-2</v>
      </c>
      <c r="T80" s="144">
        <f>'1.3'!T80/'1.3.a'!$T$178</f>
        <v>6.7898615318716493E-2</v>
      </c>
      <c r="U80" s="144">
        <f>'1.3'!U80/'1.3.a'!$U$178</f>
        <v>6.7130612023985126E-2</v>
      </c>
      <c r="V80" s="144">
        <f>'1.3'!V80/'1.3.a'!$V$178</f>
        <v>7.1355454395160639E-2</v>
      </c>
      <c r="W80" s="144">
        <f>'1.3'!W80/'1.3.a'!$W$178</f>
        <v>6.8503901616004961E-2</v>
      </c>
      <c r="X80" s="144">
        <f>'1.3'!X80/'1.3.a'!$X$178</f>
        <v>6.875824013774369E-2</v>
      </c>
      <c r="Y80" s="144">
        <f>'1.3'!Y80/'1.3.a'!$Y$178</f>
        <v>6.8408144815698527E-2</v>
      </c>
      <c r="Z80" s="144">
        <f>'1.3'!Z80/'1.3.a'!$Z$178</f>
        <v>6.9599987071695443E-2</v>
      </c>
      <c r="AA80" s="144">
        <f>'1.3'!AA80/'1.3.a'!$AA$178</f>
        <v>7.0321730659843623E-2</v>
      </c>
      <c r="AB80" s="144">
        <f>'1.3'!AB80/'1.3.a'!$AB$178</f>
        <v>6.7569731499632052E-2</v>
      </c>
      <c r="AC80" s="144">
        <f>'1.3'!AC80/'1.3.a'!$AC$178</f>
        <v>6.8100292812801069E-2</v>
      </c>
      <c r="AD80" s="144">
        <f>'1.3'!AD80/'1.3.a'!$AD$178</f>
        <v>6.9031128017095586E-2</v>
      </c>
      <c r="AE80" s="144">
        <f>'1.3'!AE80/'1.3.a'!$AE$178</f>
        <v>7.0753175696361206E-2</v>
      </c>
      <c r="AF80" s="144">
        <f>'1.3'!AF80/'1.3.a'!$AF$178</f>
        <v>6.9481898635141467E-2</v>
      </c>
      <c r="AG80" s="144">
        <f>'1.3'!AG80/'1.3.a'!$AG$178</f>
        <v>7.0117328952720256E-2</v>
      </c>
      <c r="AH80" s="144">
        <f>'1.3'!AH80/'1.3.a'!$AH$178</f>
        <v>7.0704853646700788E-2</v>
      </c>
      <c r="AI80" s="144">
        <f>'1.3'!AI80/'1.3.a'!$AI$178</f>
        <v>7.0823779359922442E-2</v>
      </c>
      <c r="AJ80" s="144">
        <f>'1.3'!AJ80/'1.3.a'!$AJ$178</f>
        <v>7.0576658350014698E-2</v>
      </c>
      <c r="AK80" s="144">
        <f>'1.3'!AK80/'1.3.a'!$AK$178</f>
        <v>7.0899853846773539E-2</v>
      </c>
      <c r="AL80" s="144">
        <f>'1.3'!AL80/'1.3.a'!$AL$178</f>
        <v>7.3013363963510977E-2</v>
      </c>
      <c r="AM80" s="144">
        <f>'1.3'!AM80/'1.3.a'!$AM$178</f>
        <v>7.2121525458462052E-2</v>
      </c>
      <c r="AN80" s="144">
        <f>'1.3'!AN80/'1.3.a'!$AN$178</f>
        <v>7.1299628576594262E-2</v>
      </c>
      <c r="AO80" s="144">
        <f>'1.3'!AO80/'1.3.a'!$AO$178</f>
        <v>7.1055120420662365E-2</v>
      </c>
      <c r="AP80" s="144">
        <f>'1.3'!AP80/'1.3.a'!$AP$178</f>
        <v>7.3753832580052164E-2</v>
      </c>
      <c r="AQ80" s="144">
        <f>'1.3'!AQ80/'1.3.a'!$AQ$178</f>
        <v>7.3973647693834035E-2</v>
      </c>
      <c r="AR80" s="144">
        <f>'1.3'!AR80/'1.3.a'!$AR$178</f>
        <v>6.2815712236052423E-2</v>
      </c>
      <c r="AS80" s="144">
        <f>'1.3'!AS80/'1.3.a'!$AS$178</f>
        <v>7.2847429803288746E-2</v>
      </c>
      <c r="AT80" s="144">
        <f>'1.3'!AT80/'1.3.a'!$AT$178</f>
        <v>8.0347317355995443E-2</v>
      </c>
      <c r="AU80" s="144">
        <f>'1.3'!AU80/'1.3.a'!AU$178</f>
        <v>7.6048635853498789E-2</v>
      </c>
      <c r="AV80" s="144">
        <f>'1.3'!AV80/'1.3.a'!AV$178</f>
        <v>7.4188165387264665E-2</v>
      </c>
      <c r="AW80" s="144">
        <f>'1.3'!AW80/'1.3.a'!AW$178</f>
        <v>8.1705152236068959E-2</v>
      </c>
      <c r="AX80" s="144">
        <f>'1.3'!AX80/'1.3.a'!AX$178</f>
        <v>8.3278345040708093E-2</v>
      </c>
      <c r="AY80" s="144">
        <f>'1.3'!AY80/'1.3.a'!AY$178</f>
        <v>7.9863680984309085E-2</v>
      </c>
    </row>
    <row r="81" spans="1:51" ht="20" customHeight="1" x14ac:dyDescent="0.2">
      <c r="A81" s="21">
        <v>115</v>
      </c>
      <c r="B81" s="22" t="s">
        <v>273</v>
      </c>
      <c r="C81" s="144">
        <f>'1.3'!C81/'1.3.a'!$C$178</f>
        <v>0</v>
      </c>
      <c r="D81" s="144">
        <f>'1.3'!D81/'1.3.a'!$D$178</f>
        <v>0</v>
      </c>
      <c r="E81" s="144">
        <f>'1.3'!E81/'1.3.a'!$E$178</f>
        <v>0</v>
      </c>
      <c r="F81" s="144">
        <f>'1.3'!F81/'1.3.a'!$F$178</f>
        <v>0</v>
      </c>
      <c r="G81" s="144">
        <f>'1.3'!G81/'1.3.a'!$G$178</f>
        <v>0</v>
      </c>
      <c r="H81" s="144">
        <f>'1.3'!H81/'1.3.a'!$H$178</f>
        <v>0</v>
      </c>
      <c r="I81" s="144">
        <f>'1.3'!I81/'1.3.a'!$I$178</f>
        <v>0</v>
      </c>
      <c r="J81" s="144">
        <f>'1.3'!J81/'1.3.a'!$J$178</f>
        <v>0</v>
      </c>
      <c r="K81" s="144">
        <f>'1.3'!K81/'1.3.a'!$K$178</f>
        <v>0</v>
      </c>
      <c r="L81" s="144">
        <f>'1.3'!L81/'1.3.a'!$L$178</f>
        <v>0</v>
      </c>
      <c r="M81" s="144">
        <f>'1.3'!M81/'1.3.a'!$M$178</f>
        <v>0</v>
      </c>
      <c r="N81" s="144">
        <f>'1.3'!N81/'1.3.a'!$N$178</f>
        <v>0</v>
      </c>
      <c r="O81" s="144">
        <f>'1.3'!O81/'1.3.a'!$O$178</f>
        <v>0</v>
      </c>
      <c r="P81" s="144">
        <f>'1.3'!P81/'1.3.a'!$P$178</f>
        <v>0</v>
      </c>
      <c r="Q81" s="144">
        <f>'1.3'!Q81/'1.3.a'!$Q$178</f>
        <v>0</v>
      </c>
      <c r="R81" s="144">
        <f>'1.3'!R81/'1.3.a'!$R$178</f>
        <v>0</v>
      </c>
      <c r="S81" s="144">
        <f>'1.3'!S81/'1.3.a'!$S$178</f>
        <v>0</v>
      </c>
      <c r="T81" s="144">
        <f>'1.3'!T81/'1.3.a'!$T$178</f>
        <v>0</v>
      </c>
      <c r="U81" s="144">
        <f>'1.3'!U81/'1.3.a'!$U$178</f>
        <v>0</v>
      </c>
      <c r="V81" s="144">
        <f>'1.3'!V81/'1.3.a'!$V$178</f>
        <v>0</v>
      </c>
      <c r="W81" s="144">
        <f>'1.3'!W81/'1.3.a'!$W$178</f>
        <v>0</v>
      </c>
      <c r="X81" s="144">
        <f>'1.3'!X81/'1.3.a'!$X$178</f>
        <v>0</v>
      </c>
      <c r="Y81" s="144">
        <f>'1.3'!Y81/'1.3.a'!$Y$178</f>
        <v>0</v>
      </c>
      <c r="Z81" s="144">
        <f>'1.3'!Z81/'1.3.a'!$Z$178</f>
        <v>0</v>
      </c>
      <c r="AA81" s="144">
        <f>'1.3'!AA81/'1.3.a'!$AA$178</f>
        <v>0</v>
      </c>
      <c r="AB81" s="144">
        <f>'1.3'!AB81/'1.3.a'!$AB$178</f>
        <v>0</v>
      </c>
      <c r="AC81" s="144">
        <f>'1.3'!AC81/'1.3.a'!$AC$178</f>
        <v>0</v>
      </c>
      <c r="AD81" s="144">
        <f>'1.3'!AD81/'1.3.a'!$AD$178</f>
        <v>0</v>
      </c>
      <c r="AE81" s="144">
        <f>'1.3'!AE81/'1.3.a'!$AE$178</f>
        <v>0</v>
      </c>
      <c r="AF81" s="144">
        <f>'1.3'!AF81/'1.3.a'!$AF$178</f>
        <v>0</v>
      </c>
      <c r="AG81" s="144">
        <f>'1.3'!AG81/'1.3.a'!$AG$178</f>
        <v>0</v>
      </c>
      <c r="AH81" s="144">
        <f>'1.3'!AH81/'1.3.a'!$AH$178</f>
        <v>0</v>
      </c>
      <c r="AI81" s="144">
        <f>'1.3'!AI81/'1.3.a'!$AI$178</f>
        <v>0</v>
      </c>
      <c r="AJ81" s="144">
        <f>'1.3'!AJ81/'1.3.a'!$AJ$178</f>
        <v>0</v>
      </c>
      <c r="AK81" s="144">
        <f>'1.3'!AK81/'1.3.a'!$AK$178</f>
        <v>0</v>
      </c>
      <c r="AL81" s="144">
        <f>'1.3'!AL81/'1.3.a'!$AL$178</f>
        <v>0</v>
      </c>
      <c r="AM81" s="144">
        <f>'1.3'!AM81/'1.3.a'!$AM$178</f>
        <v>0</v>
      </c>
      <c r="AN81" s="144">
        <f>'1.3'!AN81/'1.3.a'!$AN$178</f>
        <v>0</v>
      </c>
      <c r="AO81" s="144">
        <f>'1.3'!AO81/'1.3.a'!$AO$178</f>
        <v>0</v>
      </c>
      <c r="AP81" s="144">
        <f>'1.3'!AP81/'1.3.a'!$AP$178</f>
        <v>0</v>
      </c>
      <c r="AQ81" s="144">
        <f>'1.3'!AQ81/'1.3.a'!$AQ$178</f>
        <v>0</v>
      </c>
      <c r="AR81" s="144">
        <f>'1.3'!AR81/'1.3.a'!$AR$178</f>
        <v>0</v>
      </c>
      <c r="AS81" s="144">
        <f>'1.3'!AS81/'1.3.a'!$AS$178</f>
        <v>0</v>
      </c>
      <c r="AT81" s="144">
        <f>'1.3'!AT81/'1.3.a'!$AT$178</f>
        <v>0</v>
      </c>
      <c r="AU81" s="144">
        <f>'1.3'!AU81/'1.3.a'!AU$178</f>
        <v>0</v>
      </c>
      <c r="AV81" s="144">
        <f>'1.3'!AV81/'1.3.a'!AV$178</f>
        <v>0</v>
      </c>
      <c r="AW81" s="144">
        <f>'1.3'!AW81/'1.3.a'!AW$178</f>
        <v>0</v>
      </c>
      <c r="AX81" s="144">
        <f>'1.3'!AX81/'1.3.a'!AX$178</f>
        <v>0</v>
      </c>
      <c r="AY81" s="144">
        <f>'1.3'!AY81/'1.3.a'!AY$178</f>
        <v>0</v>
      </c>
    </row>
    <row r="82" spans="1:51" ht="20" customHeight="1" x14ac:dyDescent="0.2">
      <c r="A82" s="21">
        <v>116</v>
      </c>
      <c r="B82" s="22" t="s">
        <v>278</v>
      </c>
      <c r="C82" s="144">
        <f>'1.3'!C82/'1.3.a'!$C$178</f>
        <v>0</v>
      </c>
      <c r="D82" s="144">
        <f>'1.3'!D82/'1.3.a'!$D$178</f>
        <v>0</v>
      </c>
      <c r="E82" s="144">
        <f>'1.3'!E82/'1.3.a'!$E$178</f>
        <v>0</v>
      </c>
      <c r="F82" s="144">
        <f>'1.3'!F82/'1.3.a'!$F$178</f>
        <v>0</v>
      </c>
      <c r="G82" s="144">
        <f>'1.3'!G82/'1.3.a'!$G$178</f>
        <v>0</v>
      </c>
      <c r="H82" s="144">
        <f>'1.3'!H82/'1.3.a'!$H$178</f>
        <v>0</v>
      </c>
      <c r="I82" s="144">
        <f>'1.3'!I82/'1.3.a'!$I$178</f>
        <v>0</v>
      </c>
      <c r="J82" s="144">
        <f>'1.3'!J82/'1.3.a'!$J$178</f>
        <v>0</v>
      </c>
      <c r="K82" s="144">
        <f>'1.3'!K82/'1.3.a'!$K$178</f>
        <v>0</v>
      </c>
      <c r="L82" s="144">
        <f>'1.3'!L82/'1.3.a'!$L$178</f>
        <v>0</v>
      </c>
      <c r="M82" s="144">
        <f>'1.3'!M82/'1.3.a'!$M$178</f>
        <v>0</v>
      </c>
      <c r="N82" s="144">
        <f>'1.3'!N82/'1.3.a'!$N$178</f>
        <v>0</v>
      </c>
      <c r="O82" s="144">
        <f>'1.3'!O82/'1.3.a'!$O$178</f>
        <v>0</v>
      </c>
      <c r="P82" s="144">
        <f>'1.3'!P82/'1.3.a'!$P$178</f>
        <v>0</v>
      </c>
      <c r="Q82" s="144">
        <f>'1.3'!Q82/'1.3.a'!$Q$178</f>
        <v>0</v>
      </c>
      <c r="R82" s="144">
        <f>'1.3'!R82/'1.3.a'!$R$178</f>
        <v>0</v>
      </c>
      <c r="S82" s="144">
        <f>'1.3'!S82/'1.3.a'!$S$178</f>
        <v>0</v>
      </c>
      <c r="T82" s="144">
        <f>'1.3'!T82/'1.3.a'!$T$178</f>
        <v>0</v>
      </c>
      <c r="U82" s="144">
        <f>'1.3'!U82/'1.3.a'!$U$178</f>
        <v>0</v>
      </c>
      <c r="V82" s="144">
        <f>'1.3'!V82/'1.3.a'!$V$178</f>
        <v>0</v>
      </c>
      <c r="W82" s="144">
        <f>'1.3'!W82/'1.3.a'!$W$178</f>
        <v>0</v>
      </c>
      <c r="X82" s="144">
        <f>'1.3'!X82/'1.3.a'!$X$178</f>
        <v>0</v>
      </c>
      <c r="Y82" s="144">
        <f>'1.3'!Y82/'1.3.a'!$Y$178</f>
        <v>0</v>
      </c>
      <c r="Z82" s="144">
        <f>'1.3'!Z82/'1.3.a'!$Z$178</f>
        <v>0</v>
      </c>
      <c r="AA82" s="144">
        <f>'1.3'!AA82/'1.3.a'!$AA$178</f>
        <v>0</v>
      </c>
      <c r="AB82" s="144">
        <f>'1.3'!AB82/'1.3.a'!$AB$178</f>
        <v>0</v>
      </c>
      <c r="AC82" s="144">
        <f>'1.3'!AC82/'1.3.a'!$AC$178</f>
        <v>0</v>
      </c>
      <c r="AD82" s="144">
        <f>'1.3'!AD82/'1.3.a'!$AD$178</f>
        <v>0</v>
      </c>
      <c r="AE82" s="144">
        <f>'1.3'!AE82/'1.3.a'!$AE$178</f>
        <v>0</v>
      </c>
      <c r="AF82" s="144">
        <f>'1.3'!AF82/'1.3.a'!$AF$178</f>
        <v>0</v>
      </c>
      <c r="AG82" s="144">
        <f>'1.3'!AG82/'1.3.a'!$AG$178</f>
        <v>0</v>
      </c>
      <c r="AH82" s="144">
        <f>'1.3'!AH82/'1.3.a'!$AH$178</f>
        <v>0</v>
      </c>
      <c r="AI82" s="144">
        <f>'1.3'!AI82/'1.3.a'!$AI$178</f>
        <v>0</v>
      </c>
      <c r="AJ82" s="144">
        <f>'1.3'!AJ82/'1.3.a'!$AJ$178</f>
        <v>0</v>
      </c>
      <c r="AK82" s="144">
        <f>'1.3'!AK82/'1.3.a'!$AK$178</f>
        <v>0</v>
      </c>
      <c r="AL82" s="144">
        <f>'1.3'!AL82/'1.3.a'!$AL$178</f>
        <v>0</v>
      </c>
      <c r="AM82" s="144">
        <f>'1.3'!AM82/'1.3.a'!$AM$178</f>
        <v>0</v>
      </c>
      <c r="AN82" s="144">
        <f>'1.3'!AN82/'1.3.a'!$AN$178</f>
        <v>0</v>
      </c>
      <c r="AO82" s="144">
        <f>'1.3'!AO82/'1.3.a'!$AO$178</f>
        <v>0</v>
      </c>
      <c r="AP82" s="144">
        <f>'1.3'!AP82/'1.3.a'!$AP$178</f>
        <v>0</v>
      </c>
      <c r="AQ82" s="144">
        <f>'1.3'!AQ82/'1.3.a'!$AQ$178</f>
        <v>0</v>
      </c>
      <c r="AR82" s="144">
        <f>'1.3'!AR82/'1.3.a'!$AR$178</f>
        <v>0</v>
      </c>
      <c r="AS82" s="144">
        <f>'1.3'!AS82/'1.3.a'!$AS$178</f>
        <v>0</v>
      </c>
      <c r="AT82" s="144">
        <f>'1.3'!AT82/'1.3.a'!$AT$178</f>
        <v>0</v>
      </c>
      <c r="AU82" s="144">
        <f>'1.3'!AU82/'1.3.a'!AU$178</f>
        <v>0</v>
      </c>
      <c r="AV82" s="144">
        <f>'1.3'!AV82/'1.3.a'!AV$178</f>
        <v>0</v>
      </c>
      <c r="AW82" s="144">
        <f>'1.3'!AW82/'1.3.a'!AW$178</f>
        <v>0</v>
      </c>
      <c r="AX82" s="144">
        <f>'1.3'!AX82/'1.3.a'!AX$178</f>
        <v>0</v>
      </c>
      <c r="AY82" s="144">
        <f>'1.3'!AY82/'1.3.a'!AY$178</f>
        <v>0</v>
      </c>
    </row>
    <row r="83" spans="1:51" ht="20" customHeight="1" x14ac:dyDescent="0.2">
      <c r="A83" s="115">
        <v>12</v>
      </c>
      <c r="B83" s="115" t="s">
        <v>246</v>
      </c>
      <c r="C83" s="143">
        <f>'1.3'!C83/'1.3.a'!$C$178</f>
        <v>8.1879466714413849E-3</v>
      </c>
      <c r="D83" s="143">
        <f>'1.3'!D83/'1.3.a'!$D$178</f>
        <v>8.6034734170540115E-3</v>
      </c>
      <c r="E83" s="143">
        <f>'1.3'!E83/'1.3.a'!$E$178</f>
        <v>8.0274497098058086E-3</v>
      </c>
      <c r="F83" s="143">
        <f>'1.3'!F83/'1.3.a'!$F$178</f>
        <v>1.0324882420013835E-2</v>
      </c>
      <c r="G83" s="143">
        <f>'1.3'!G83/'1.3.a'!$G$178</f>
        <v>8.3023497267929788E-3</v>
      </c>
      <c r="H83" s="143">
        <f>'1.3'!H83/'1.3.a'!$H$178</f>
        <v>8.4628220964749808E-3</v>
      </c>
      <c r="I83" s="143">
        <f>'1.3'!I83/'1.3.a'!$I$178</f>
        <v>8.688790624942733E-3</v>
      </c>
      <c r="J83" s="143">
        <f>'1.3'!J83/'1.3.a'!$J$178</f>
        <v>1.03563175345293E-2</v>
      </c>
      <c r="K83" s="143">
        <f>'1.3'!K83/'1.3.a'!$K$178</f>
        <v>8.5832024841840902E-3</v>
      </c>
      <c r="L83" s="143">
        <f>'1.3'!L83/'1.3.a'!$L$178</f>
        <v>8.539763144037182E-3</v>
      </c>
      <c r="M83" s="143">
        <f>'1.3'!M83/'1.3.a'!$M$178</f>
        <v>8.1411450699658237E-3</v>
      </c>
      <c r="N83" s="143">
        <f>'1.3'!N83/'1.3.a'!$N$178</f>
        <v>1.2161515662303732E-2</v>
      </c>
      <c r="O83" s="143">
        <f>'1.3'!O83/'1.3.a'!$O$178</f>
        <v>8.7620519120280901E-3</v>
      </c>
      <c r="P83" s="143">
        <f>'1.3'!P83/'1.3.a'!$P$178</f>
        <v>9.0314370579128878E-3</v>
      </c>
      <c r="Q83" s="143">
        <f>'1.3'!Q83/'1.3.a'!$Q$178</f>
        <v>9.5066437188907928E-3</v>
      </c>
      <c r="R83" s="143">
        <f>'1.3'!R83/'1.3.a'!$R$178</f>
        <v>1.1062108612193595E-2</v>
      </c>
      <c r="S83" s="143">
        <f>'1.3'!S83/'1.3.a'!$S$178</f>
        <v>1.0643492883840691E-2</v>
      </c>
      <c r="T83" s="143">
        <f>'1.3'!T83/'1.3.a'!$T$178</f>
        <v>9.2581977049790414E-3</v>
      </c>
      <c r="U83" s="143">
        <f>'1.3'!U83/'1.3.a'!$U$178</f>
        <v>1.0096752633252134E-2</v>
      </c>
      <c r="V83" s="143">
        <f>'1.3'!V83/'1.3.a'!$V$178</f>
        <v>1.1788409957714373E-2</v>
      </c>
      <c r="W83" s="143">
        <f>'1.3'!W83/'1.3.a'!$W$178</f>
        <v>1.021484843427793E-2</v>
      </c>
      <c r="X83" s="143">
        <f>'1.3'!X83/'1.3.a'!$X$178</f>
        <v>1.0591310128000703E-2</v>
      </c>
      <c r="Y83" s="143">
        <f>'1.3'!Y83/'1.3.a'!$Y$178</f>
        <v>1.0326173827288636E-2</v>
      </c>
      <c r="Z83" s="143">
        <f>'1.3'!Z83/'1.3.a'!$Z$178</f>
        <v>1.2580758702909318E-2</v>
      </c>
      <c r="AA83" s="143">
        <f>'1.3'!AA83/'1.3.a'!$AA$178</f>
        <v>9.9512317107820578E-3</v>
      </c>
      <c r="AB83" s="143">
        <f>'1.3'!AB83/'1.3.a'!$AB$178</f>
        <v>1.050685153612701E-2</v>
      </c>
      <c r="AC83" s="143">
        <f>'1.3'!AC83/'1.3.a'!$AC$178</f>
        <v>1.0554762765647565E-2</v>
      </c>
      <c r="AD83" s="143">
        <f>'1.3'!AD83/'1.3.a'!$AD$178</f>
        <v>1.270389182192882E-2</v>
      </c>
      <c r="AE83" s="143">
        <f>'1.3'!AE83/'1.3.a'!$AE$178</f>
        <v>9.8984183456708695E-3</v>
      </c>
      <c r="AF83" s="143">
        <f>'1.3'!AF83/'1.3.a'!$AF$178</f>
        <v>1.0681866426329234E-2</v>
      </c>
      <c r="AG83" s="143">
        <f>'1.3'!AG83/'1.3.a'!$AG$178</f>
        <v>1.0912051470671532E-2</v>
      </c>
      <c r="AH83" s="143">
        <f>'1.3'!AH83/'1.3.a'!$AH$178</f>
        <v>1.2371575317800964E-2</v>
      </c>
      <c r="AI83" s="143">
        <f>'1.3'!AI83/'1.3.a'!$AI$178</f>
        <v>1.0099757956227053E-2</v>
      </c>
      <c r="AJ83" s="143">
        <f>'1.3'!AJ83/'1.3.a'!$AJ$178</f>
        <v>1.0373437534511641E-2</v>
      </c>
      <c r="AK83" s="143">
        <f>'1.3'!AK83/'1.3.a'!$AK$178</f>
        <v>1.0503339818927855E-2</v>
      </c>
      <c r="AL83" s="143">
        <f>'1.3'!AL83/'1.3.a'!$AL$178</f>
        <v>1.2970708378065838E-2</v>
      </c>
      <c r="AM83" s="143">
        <f>'1.3'!AM83/'1.3.a'!$AM$178</f>
        <v>1.079673777656461E-2</v>
      </c>
      <c r="AN83" s="143">
        <f>'1.3'!AN83/'1.3.a'!$AN$178</f>
        <v>1.1004075794627935E-2</v>
      </c>
      <c r="AO83" s="143">
        <f>'1.3'!AO83/'1.3.a'!$AO$178</f>
        <v>1.1043239237166189E-2</v>
      </c>
      <c r="AP83" s="143">
        <f>'1.3'!AP83/'1.3.a'!$AP$178</f>
        <v>1.3716351018183248E-2</v>
      </c>
      <c r="AQ83" s="143">
        <f>'1.3'!AQ83/'1.3.a'!$AQ$178</f>
        <v>9.2534461527628582E-3</v>
      </c>
      <c r="AR83" s="143">
        <f>'1.3'!AR83/'1.3.a'!$AR$178</f>
        <v>1.0735933153880316E-2</v>
      </c>
      <c r="AS83" s="143">
        <f>'1.3'!AS83/'1.3.a'!$AS$178</f>
        <v>1.0524019253067876E-2</v>
      </c>
      <c r="AT83" s="143">
        <f>'1.3'!AT83/'1.3.a'!$AT$178</f>
        <v>1.3005470013614934E-2</v>
      </c>
      <c r="AU83" s="143">
        <f>'1.3'!AU83/'1.3.a'!AU$178</f>
        <v>9.9744009668875817E-3</v>
      </c>
      <c r="AV83" s="143">
        <f>'1.3'!AV83/'1.3.a'!AV$178</f>
        <v>1.0129293656622048E-2</v>
      </c>
      <c r="AW83" s="143">
        <f>'1.3'!AW83/'1.3.a'!AW$178</f>
        <v>9.7354154871323526E-3</v>
      </c>
      <c r="AX83" s="143">
        <f>'1.3'!AX83/'1.3.a'!AX$178</f>
        <v>1.2156318959043844E-2</v>
      </c>
      <c r="AY83" s="143">
        <f>'1.3'!AY83/'1.3.a'!AY$178</f>
        <v>1.0712321973815025E-2</v>
      </c>
    </row>
    <row r="84" spans="1:51" ht="20" customHeight="1" x14ac:dyDescent="0.2">
      <c r="A84" s="115">
        <v>13</v>
      </c>
      <c r="B84" s="115" t="s">
        <v>243</v>
      </c>
      <c r="C84" s="143">
        <f>'1.3'!C84/'1.3.a'!$C$178</f>
        <v>2.7233195966122389E-2</v>
      </c>
      <c r="D84" s="143">
        <f>'1.3'!D84/'1.3.a'!$D$178</f>
        <v>3.1011053999702162E-2</v>
      </c>
      <c r="E84" s="143">
        <f>'1.3'!E84/'1.3.a'!$E$178</f>
        <v>2.6054164931778478E-2</v>
      </c>
      <c r="F84" s="143">
        <f>'1.3'!F84/'1.3.a'!$F$178</f>
        <v>2.8955765273049827E-2</v>
      </c>
      <c r="G84" s="143">
        <f>'1.3'!G84/'1.3.a'!$G$178</f>
        <v>2.7730120445911177E-2</v>
      </c>
      <c r="H84" s="143">
        <f>'1.3'!H84/'1.3.a'!$H$178</f>
        <v>2.9180050865650248E-2</v>
      </c>
      <c r="I84" s="143">
        <f>'1.3'!I84/'1.3.a'!$I$178</f>
        <v>2.2730727734423452E-2</v>
      </c>
      <c r="J84" s="143">
        <f>'1.3'!J84/'1.3.a'!$J$178</f>
        <v>3.1330028887886892E-2</v>
      </c>
      <c r="K84" s="143">
        <f>'1.3'!K84/'1.3.a'!$K$178</f>
        <v>2.8133688132415995E-2</v>
      </c>
      <c r="L84" s="143">
        <f>'1.3'!L84/'1.3.a'!$L$178</f>
        <v>2.8947707735104383E-2</v>
      </c>
      <c r="M84" s="143">
        <f>'1.3'!M84/'1.3.a'!$M$178</f>
        <v>2.4007880897642338E-2</v>
      </c>
      <c r="N84" s="143">
        <f>'1.3'!N84/'1.3.a'!$N$178</f>
        <v>2.7677051915685508E-2</v>
      </c>
      <c r="O84" s="143">
        <f>'1.3'!O84/'1.3.a'!$O$178</f>
        <v>2.653641409997988E-2</v>
      </c>
      <c r="P84" s="143">
        <f>'1.3'!P84/'1.3.a'!$P$178</f>
        <v>2.6695618070913293E-2</v>
      </c>
      <c r="Q84" s="143">
        <f>'1.3'!Q84/'1.3.a'!$Q$178</f>
        <v>2.224539546627953E-2</v>
      </c>
      <c r="R84" s="143">
        <f>'1.3'!R84/'1.3.a'!$R$178</f>
        <v>2.6475862610685099E-2</v>
      </c>
      <c r="S84" s="143">
        <f>'1.3'!S84/'1.3.a'!$S$178</f>
        <v>2.8219645572813597E-2</v>
      </c>
      <c r="T84" s="143">
        <f>'1.3'!T84/'1.3.a'!$T$178</f>
        <v>2.6093382867173363E-2</v>
      </c>
      <c r="U84" s="143">
        <f>'1.3'!U84/'1.3.a'!$U$178</f>
        <v>2.4726943948229583E-2</v>
      </c>
      <c r="V84" s="143">
        <f>'1.3'!V84/'1.3.a'!$V$178</f>
        <v>2.5233668921666463E-2</v>
      </c>
      <c r="W84" s="143">
        <f>'1.3'!W84/'1.3.a'!$W$178</f>
        <v>2.5807227571028567E-2</v>
      </c>
      <c r="X84" s="143">
        <f>'1.3'!X84/'1.3.a'!$X$178</f>
        <v>2.5903322264546523E-2</v>
      </c>
      <c r="Y84" s="143">
        <f>'1.3'!Y84/'1.3.a'!$Y$178</f>
        <v>2.077194691535434E-2</v>
      </c>
      <c r="Z84" s="143">
        <f>'1.3'!Z84/'1.3.a'!$Z$178</f>
        <v>2.6355935907537771E-2</v>
      </c>
      <c r="AA84" s="143">
        <f>'1.3'!AA84/'1.3.a'!$AA$178</f>
        <v>2.4199442548196063E-2</v>
      </c>
      <c r="AB84" s="143">
        <f>'1.3'!AB84/'1.3.a'!$AB$178</f>
        <v>2.6035799402825032E-2</v>
      </c>
      <c r="AC84" s="143">
        <f>'1.3'!AC84/'1.3.a'!$AC$178</f>
        <v>2.2856719055238471E-2</v>
      </c>
      <c r="AD84" s="143">
        <f>'1.3'!AD84/'1.3.a'!$AD$178</f>
        <v>3.1544776226408076E-2</v>
      </c>
      <c r="AE84" s="143">
        <f>'1.3'!AE84/'1.3.a'!$AE$178</f>
        <v>2.4204367007225169E-2</v>
      </c>
      <c r="AF84" s="143">
        <f>'1.3'!AF84/'1.3.a'!$AF$178</f>
        <v>2.4612927045135881E-2</v>
      </c>
      <c r="AG84" s="143">
        <f>'1.3'!AG84/'1.3.a'!$AG$178</f>
        <v>2.1667089407435801E-2</v>
      </c>
      <c r="AH84" s="143">
        <f>'1.3'!AH84/'1.3.a'!$AH$178</f>
        <v>2.6295971998229115E-2</v>
      </c>
      <c r="AI84" s="143">
        <f>'1.3'!AI84/'1.3.a'!$AI$178</f>
        <v>2.5231923905822941E-2</v>
      </c>
      <c r="AJ84" s="143">
        <f>'1.3'!AJ84/'1.3.a'!$AJ$178</f>
        <v>2.6292818168809372E-2</v>
      </c>
      <c r="AK84" s="143">
        <f>'1.3'!AK84/'1.3.a'!$AK$178</f>
        <v>2.2668181102317272E-2</v>
      </c>
      <c r="AL84" s="143">
        <f>'1.3'!AL84/'1.3.a'!$AL$178</f>
        <v>2.7850822493355781E-2</v>
      </c>
      <c r="AM84" s="143">
        <f>'1.3'!AM84/'1.3.a'!$AM$178</f>
        <v>2.6033597382349376E-2</v>
      </c>
      <c r="AN84" s="143">
        <f>'1.3'!AN84/'1.3.a'!$AN$178</f>
        <v>2.6891404279883915E-2</v>
      </c>
      <c r="AO84" s="143">
        <f>'1.3'!AO84/'1.3.a'!$AO$178</f>
        <v>2.2790086230081236E-2</v>
      </c>
      <c r="AP84" s="143">
        <f>'1.3'!AP84/'1.3.a'!$AP$178</f>
        <v>2.8095612144840843E-2</v>
      </c>
      <c r="AQ84" s="143">
        <f>'1.3'!AQ84/'1.3.a'!$AQ$178</f>
        <v>2.5151694548912622E-2</v>
      </c>
      <c r="AR84" s="143">
        <f>'1.3'!AR84/'1.3.a'!$AR$178</f>
        <v>3.3117753436438982E-2</v>
      </c>
      <c r="AS84" s="143">
        <f>'1.3'!AS84/'1.3.a'!$AS$178</f>
        <v>3.9613170172947437E-2</v>
      </c>
      <c r="AT84" s="143">
        <f>'1.3'!AT84/'1.3.a'!$AT$178</f>
        <v>2.9080842290060312E-2</v>
      </c>
      <c r="AU84" s="143">
        <f>'1.3'!AU84/'1.3.a'!AU$178</f>
        <v>2.4953556826245185E-2</v>
      </c>
      <c r="AV84" s="143">
        <f>'1.3'!AV84/'1.3.a'!AV$178</f>
        <v>2.580696495346026E-2</v>
      </c>
      <c r="AW84" s="143">
        <f>'1.3'!AW84/'1.3.a'!AW$178</f>
        <v>2.3513025075268944E-2</v>
      </c>
      <c r="AX84" s="143">
        <f>'1.3'!AX84/'1.3.a'!AX$178</f>
        <v>3.0040578218779677E-2</v>
      </c>
      <c r="AY84" s="143">
        <f>'1.3'!AY84/'1.3.a'!AY$178</f>
        <v>3.0806338077829731E-2</v>
      </c>
    </row>
    <row r="85" spans="1:51" ht="20" customHeight="1" x14ac:dyDescent="0.2">
      <c r="A85" s="115">
        <v>14</v>
      </c>
      <c r="B85" s="115" t="s">
        <v>247</v>
      </c>
      <c r="C85" s="143">
        <f>'1.3'!C85/'1.3.a'!$C$178</f>
        <v>8.6591192658703499E-3</v>
      </c>
      <c r="D85" s="143">
        <f>'1.3'!D85/'1.3.a'!$D$178</f>
        <v>8.5000924266186544E-3</v>
      </c>
      <c r="E85" s="143">
        <f>'1.3'!E85/'1.3.a'!$E$178</f>
        <v>8.4010336476316172E-3</v>
      </c>
      <c r="F85" s="143">
        <f>'1.3'!F85/'1.3.a'!$F$178</f>
        <v>6.9915351814083199E-3</v>
      </c>
      <c r="G85" s="143">
        <f>'1.3'!G85/'1.3.a'!$G$178</f>
        <v>8.9856166977318845E-3</v>
      </c>
      <c r="H85" s="143">
        <f>'1.3'!H85/'1.3.a'!$H$178</f>
        <v>7.228822726428435E-3</v>
      </c>
      <c r="I85" s="143">
        <f>'1.3'!I85/'1.3.a'!$I$178</f>
        <v>9.1520780909946624E-3</v>
      </c>
      <c r="J85" s="143">
        <f>'1.3'!J85/'1.3.a'!$J$178</f>
        <v>6.6955955598925121E-3</v>
      </c>
      <c r="K85" s="143">
        <f>'1.3'!K85/'1.3.a'!$K$178</f>
        <v>8.168106876033112E-3</v>
      </c>
      <c r="L85" s="143">
        <f>'1.3'!L85/'1.3.a'!$L$178</f>
        <v>6.4978302317591271E-3</v>
      </c>
      <c r="M85" s="143">
        <f>'1.3'!M85/'1.3.a'!$M$178</f>
        <v>8.1107100990508163E-3</v>
      </c>
      <c r="N85" s="143">
        <f>'1.3'!N85/'1.3.a'!$N$178</f>
        <v>6.442048260295743E-3</v>
      </c>
      <c r="O85" s="143">
        <f>'1.3'!O85/'1.3.a'!$O$178</f>
        <v>7.8335972269086146E-3</v>
      </c>
      <c r="P85" s="143">
        <f>'1.3'!P85/'1.3.a'!$P$178</f>
        <v>9.1221415118382422E-3</v>
      </c>
      <c r="Q85" s="143">
        <f>'1.3'!Q85/'1.3.a'!$Q$178</f>
        <v>7.0360549164984179E-3</v>
      </c>
      <c r="R85" s="143">
        <f>'1.3'!R85/'1.3.a'!$R$178</f>
        <v>9.5887220455138662E-3</v>
      </c>
      <c r="S85" s="143">
        <f>'1.3'!S85/'1.3.a'!$S$178</f>
        <v>7.4668989224227159E-3</v>
      </c>
      <c r="T85" s="143">
        <f>'1.3'!T85/'1.3.a'!$T$178</f>
        <v>7.2477016476985298E-3</v>
      </c>
      <c r="U85" s="143">
        <f>'1.3'!U85/'1.3.a'!$U$178</f>
        <v>8.0900293986371496E-3</v>
      </c>
      <c r="V85" s="143">
        <f>'1.3'!V85/'1.3.a'!$V$178</f>
        <v>8.5699668461509133E-3</v>
      </c>
      <c r="W85" s="143">
        <f>'1.3'!W85/'1.3.a'!$W$178</f>
        <v>8.8497421162077542E-3</v>
      </c>
      <c r="X85" s="143">
        <f>'1.3'!X85/'1.3.a'!$X$178</f>
        <v>1.1857072298990379E-2</v>
      </c>
      <c r="Y85" s="143">
        <f>'1.3'!Y85/'1.3.a'!$Y$178</f>
        <v>1.0539253428145547E-2</v>
      </c>
      <c r="Z85" s="143">
        <f>'1.3'!Z85/'1.3.a'!$Z$178</f>
        <v>1.0641119741192495E-2</v>
      </c>
      <c r="AA85" s="143">
        <f>'1.3'!AA85/'1.3.a'!$AA$178</f>
        <v>9.6074527677005202E-3</v>
      </c>
      <c r="AB85" s="143">
        <f>'1.3'!AB85/'1.3.a'!$AB$178</f>
        <v>7.6509789200396722E-3</v>
      </c>
      <c r="AC85" s="143">
        <f>'1.3'!AC85/'1.3.a'!$AC$178</f>
        <v>8.5834740087250613E-3</v>
      </c>
      <c r="AD85" s="143">
        <f>'1.3'!AD85/'1.3.a'!$AD$178</f>
        <v>8.9470133940267264E-3</v>
      </c>
      <c r="AE85" s="143">
        <f>'1.3'!AE85/'1.3.a'!$AE$178</f>
        <v>1.0098771020988707E-2</v>
      </c>
      <c r="AF85" s="143">
        <f>'1.3'!AF85/'1.3.a'!$AF$178</f>
        <v>8.6401207686471696E-3</v>
      </c>
      <c r="AG85" s="143">
        <f>'1.3'!AG85/'1.3.a'!$AG$178</f>
        <v>8.0429148413114441E-3</v>
      </c>
      <c r="AH85" s="143">
        <f>'1.3'!AH85/'1.3.a'!$AH$178</f>
        <v>8.0568899998417938E-3</v>
      </c>
      <c r="AI85" s="143">
        <f>'1.3'!AI85/'1.3.a'!$AI$178</f>
        <v>7.3698929756111113E-3</v>
      </c>
      <c r="AJ85" s="143">
        <f>'1.3'!AJ85/'1.3.a'!$AJ$178</f>
        <v>6.9996145887406304E-3</v>
      </c>
      <c r="AK85" s="143">
        <f>'1.3'!AK85/'1.3.a'!$AK$178</f>
        <v>7.2047947082990674E-3</v>
      </c>
      <c r="AL85" s="143">
        <f>'1.3'!AL85/'1.3.a'!$AL$178</f>
        <v>7.0127250196237055E-3</v>
      </c>
      <c r="AM85" s="143">
        <f>'1.3'!AM85/'1.3.a'!$AM$178</f>
        <v>8.0653321117597661E-3</v>
      </c>
      <c r="AN85" s="143">
        <f>'1.3'!AN85/'1.3.a'!$AN$178</f>
        <v>7.6252951013007818E-3</v>
      </c>
      <c r="AO85" s="143">
        <f>'1.3'!AO85/'1.3.a'!$AO$178</f>
        <v>7.8016512072719927E-3</v>
      </c>
      <c r="AP85" s="143">
        <f>'1.3'!AP85/'1.3.a'!$AP$178</f>
        <v>7.6403297420274009E-3</v>
      </c>
      <c r="AQ85" s="143">
        <f>'1.3'!AQ85/'1.3.a'!$AQ$178</f>
        <v>8.3349030347361214E-3</v>
      </c>
      <c r="AR85" s="143">
        <f>'1.3'!AR85/'1.3.a'!$AR$178</f>
        <v>7.1792649384836591E-3</v>
      </c>
      <c r="AS85" s="143">
        <f>'1.3'!AS85/'1.3.a'!$AS$178</f>
        <v>6.7614342595757248E-3</v>
      </c>
      <c r="AT85" s="143">
        <f>'1.3'!AT85/'1.3.a'!$AT$178</f>
        <v>7.0070141365234989E-3</v>
      </c>
      <c r="AU85" s="143">
        <f>'1.3'!AU85/'1.3.a'!AU$178</f>
        <v>6.9578733188714144E-3</v>
      </c>
      <c r="AV85" s="143">
        <f>'1.3'!AV85/'1.3.a'!AV$178</f>
        <v>7.7698964677560519E-3</v>
      </c>
      <c r="AW85" s="143">
        <f>'1.3'!AW85/'1.3.a'!AW$178</f>
        <v>1.5441779210421867E-2</v>
      </c>
      <c r="AX85" s="143">
        <f>'1.3'!AX85/'1.3.a'!AX$178</f>
        <v>1.0507656807078661E-2</v>
      </c>
      <c r="AY85" s="143">
        <f>'1.3'!AY85/'1.3.a'!AY$178</f>
        <v>8.8604573954987748E-3</v>
      </c>
    </row>
    <row r="86" spans="1:51" ht="20" customHeight="1" x14ac:dyDescent="0.2">
      <c r="A86" s="118">
        <v>1411</v>
      </c>
      <c r="B86" s="118" t="s">
        <v>815</v>
      </c>
      <c r="C86" s="145">
        <f>'1.3'!C86/'1.3.a'!$C$178</f>
        <v>9.4632651768066303E-4</v>
      </c>
      <c r="D86" s="145">
        <f>'1.3'!D86/'1.3.a'!$D$178</f>
        <v>1.0144940260234329E-3</v>
      </c>
      <c r="E86" s="145">
        <f>'1.3'!E86/'1.3.a'!$E$178</f>
        <v>1.0859495599007591E-3</v>
      </c>
      <c r="F86" s="145">
        <f>'1.3'!F86/'1.3.a'!$F$178</f>
        <v>1.0574343718734438E-3</v>
      </c>
      <c r="G86" s="145">
        <f>'1.3'!G86/'1.3.a'!$G$178</f>
        <v>1.1026316769661283E-3</v>
      </c>
      <c r="H86" s="145">
        <f>'1.3'!H86/'1.3.a'!$H$178</f>
        <v>1.1030212234440034E-3</v>
      </c>
      <c r="I86" s="145">
        <f>'1.3'!I86/'1.3.a'!$I$178</f>
        <v>1.278652729733095E-3</v>
      </c>
      <c r="J86" s="145">
        <f>'1.3'!J86/'1.3.a'!$J$178</f>
        <v>1.0384322349042158E-3</v>
      </c>
      <c r="K86" s="145">
        <f>'1.3'!K86/'1.3.a'!$K$178</f>
        <v>1.0029966196978839E-3</v>
      </c>
      <c r="L86" s="145">
        <f>'1.3'!L86/'1.3.a'!$L$178</f>
        <v>9.0721371463546292E-4</v>
      </c>
      <c r="M86" s="145">
        <f>'1.3'!M86/'1.3.a'!$M$178</f>
        <v>7.5788078552373672E-4</v>
      </c>
      <c r="N86" s="145">
        <f>'1.3'!N86/'1.3.a'!$N$178</f>
        <v>6.2828087441837489E-4</v>
      </c>
      <c r="O86" s="145">
        <f>'1.3'!O86/'1.3.a'!$O$178</f>
        <v>7.2606253218841549E-4</v>
      </c>
      <c r="P86" s="145">
        <f>'1.3'!P86/'1.3.a'!$P$178</f>
        <v>7.9785789569070879E-4</v>
      </c>
      <c r="Q86" s="145">
        <f>'1.3'!Q86/'1.3.a'!$Q$178</f>
        <v>9.2487312621293636E-4</v>
      </c>
      <c r="R86" s="145">
        <f>'1.3'!R86/'1.3.a'!$R$178</f>
        <v>9.7936534457237698E-4</v>
      </c>
      <c r="S86" s="145">
        <f>'1.3'!S86/'1.3.a'!$S$178</f>
        <v>1.1101193010233693E-3</v>
      </c>
      <c r="T86" s="145">
        <f>'1.3'!T86/'1.3.a'!$T$178</f>
        <v>1.1599340296521948E-3</v>
      </c>
      <c r="U86" s="145">
        <f>'1.3'!U86/'1.3.a'!$U$178</f>
        <v>1.1744665715189503E-3</v>
      </c>
      <c r="V86" s="145">
        <f>'1.3'!V86/'1.3.a'!$V$178</f>
        <v>1.0801064750260655E-3</v>
      </c>
      <c r="W86" s="145">
        <f>'1.3'!W86/'1.3.a'!$W$178</f>
        <v>1.2111996930032178E-3</v>
      </c>
      <c r="X86" s="145">
        <f>'1.3'!X86/'1.3.a'!$X$178</f>
        <v>1.2695298339056224E-3</v>
      </c>
      <c r="Y86" s="145">
        <f>'1.3'!Y86/'1.3.a'!$Y$178</f>
        <v>1.2909739458025311E-3</v>
      </c>
      <c r="Z86" s="145">
        <f>'1.3'!Z86/'1.3.a'!$Z$178</f>
        <v>1.1002399955890921E-3</v>
      </c>
      <c r="AA86" s="145">
        <f>'1.3'!AA86/'1.3.a'!$AA$178</f>
        <v>1.0356567159596898E-3</v>
      </c>
      <c r="AB86" s="145">
        <f>'1.3'!AB86/'1.3.a'!$AB$178</f>
        <v>1.0171809713126051E-3</v>
      </c>
      <c r="AC86" s="145">
        <f>'1.3'!AC86/'1.3.a'!$AC$178</f>
        <v>1.0131544831015146E-3</v>
      </c>
      <c r="AD86" s="145">
        <f>'1.3'!AD86/'1.3.a'!$AD$178</f>
        <v>8.6590904433073894E-4</v>
      </c>
      <c r="AE86" s="145">
        <f>'1.3'!AE86/'1.3.a'!$AE$178</f>
        <v>9.4131136020565557E-4</v>
      </c>
      <c r="AF86" s="145">
        <f>'1.3'!AF86/'1.3.a'!$AF$178</f>
        <v>8.0195155958228564E-4</v>
      </c>
      <c r="AG86" s="145">
        <f>'1.3'!AG86/'1.3.a'!$AG$178</f>
        <v>6.78303064305471E-4</v>
      </c>
      <c r="AH86" s="145">
        <f>'1.3'!AH86/'1.3.a'!$AH$178</f>
        <v>5.1501832342869486E-4</v>
      </c>
      <c r="AI86" s="145">
        <f>'1.3'!AI86/'1.3.a'!$AI$178</f>
        <v>5.0122424025931406E-4</v>
      </c>
      <c r="AJ86" s="145">
        <f>'1.3'!AJ86/'1.3.a'!$AJ$178</f>
        <v>4.7100167791776351E-4</v>
      </c>
      <c r="AK86" s="145">
        <f>'1.3'!AK86/'1.3.a'!$AK$178</f>
        <v>4.3334318739874625E-4</v>
      </c>
      <c r="AL86" s="145">
        <f>'1.3'!AL86/'1.3.a'!$AL$178</f>
        <v>3.6177041551351864E-4</v>
      </c>
      <c r="AM86" s="145">
        <f>'1.3'!AM86/'1.3.a'!$AM$178</f>
        <v>3.9157635636471181E-4</v>
      </c>
      <c r="AN86" s="145">
        <f>'1.3'!AN86/'1.3.a'!$AN$178</f>
        <v>3.8404124825909813E-4</v>
      </c>
      <c r="AO86" s="145">
        <f>'1.3'!AO86/'1.3.a'!$AO$178</f>
        <v>3.3804024818253058E-4</v>
      </c>
      <c r="AP86" s="145">
        <f>'1.3'!AP86/'1.3.a'!$AP$178</f>
        <v>2.5503321095774335E-4</v>
      </c>
      <c r="AQ86" s="145">
        <f>'1.3'!AQ86/'1.3.a'!$AQ$178</f>
        <v>2.2917189693373572E-4</v>
      </c>
      <c r="AR86" s="145">
        <f>'1.3'!AR86/'1.3.a'!$AR$178</f>
        <v>1.7218723759131562E-4</v>
      </c>
      <c r="AS86" s="145">
        <f>'1.3'!AS86/'1.3.a'!$AS$178</f>
        <v>1.4337037609012281E-4</v>
      </c>
      <c r="AT86" s="145">
        <f>'1.3'!AT86/'1.3.a'!$AT$178</f>
        <v>1.5810423877530983E-4</v>
      </c>
      <c r="AU86" s="145">
        <f>'1.3'!AU86/'1.3.a'!AU$178</f>
        <v>1.9344732780655674E-4</v>
      </c>
      <c r="AV86" s="145">
        <f>'1.3'!AV86/'1.3.a'!AV$178</f>
        <v>3.4126594472146441E-4</v>
      </c>
      <c r="AW86" s="145">
        <f>'1.3'!AW86/'1.3.a'!AW$178</f>
        <v>6.4141715349368676E-4</v>
      </c>
      <c r="AX86" s="145">
        <f>'1.3'!AX86/'1.3.a'!AX$178</f>
        <v>1.10098338692908E-3</v>
      </c>
      <c r="AY86" s="145">
        <f>'1.3'!AY86/'1.3.a'!AY$178</f>
        <v>1.6542947734541759E-3</v>
      </c>
    </row>
    <row r="87" spans="1:51" ht="20" customHeight="1" x14ac:dyDescent="0.2">
      <c r="A87" s="120" t="s">
        <v>392</v>
      </c>
      <c r="B87" s="118" t="s">
        <v>393</v>
      </c>
      <c r="C87" s="145">
        <f>'1.3'!C87/'1.3.a'!$C$178</f>
        <v>7.712792748189686E-3</v>
      </c>
      <c r="D87" s="145">
        <f>'1.3'!D87/'1.3.a'!$D$178</f>
        <v>7.4855984005952224E-3</v>
      </c>
      <c r="E87" s="145">
        <f>'1.3'!E87/'1.3.a'!$E$178</f>
        <v>7.3150840877308568E-3</v>
      </c>
      <c r="F87" s="145">
        <f>'1.3'!F87/'1.3.a'!$F$178</f>
        <v>5.9341008095348752E-3</v>
      </c>
      <c r="G87" s="145">
        <f>'1.3'!G87/'1.3.a'!$G$178</f>
        <v>7.8829850207657558E-3</v>
      </c>
      <c r="H87" s="145">
        <f>'1.3'!H87/'1.3.a'!$H$178</f>
        <v>6.125801502984432E-3</v>
      </c>
      <c r="I87" s="145">
        <f>'1.3'!I87/'1.3.a'!$I$178</f>
        <v>7.8734253612615691E-3</v>
      </c>
      <c r="J87" s="145">
        <f>'1.3'!J87/'1.3.a'!$J$178</f>
        <v>5.6571633249882965E-3</v>
      </c>
      <c r="K87" s="145">
        <f>'1.3'!K87/'1.3.a'!$K$178</f>
        <v>7.1651102563352288E-3</v>
      </c>
      <c r="L87" s="145">
        <f>'1.3'!L87/'1.3.a'!$L$178</f>
        <v>5.5906165171236638E-3</v>
      </c>
      <c r="M87" s="145">
        <f>'1.3'!M87/'1.3.a'!$M$178</f>
        <v>7.3528293135270784E-3</v>
      </c>
      <c r="N87" s="145">
        <f>'1.3'!N87/'1.3.a'!$N$178</f>
        <v>5.8137673858773683E-3</v>
      </c>
      <c r="O87" s="145">
        <f>'1.3'!O87/'1.3.a'!$O$178</f>
        <v>7.1075346947202002E-3</v>
      </c>
      <c r="P87" s="145">
        <f>'1.3'!P87/'1.3.a'!$P$178</f>
        <v>8.3242836161475323E-3</v>
      </c>
      <c r="Q87" s="145">
        <f>'1.3'!Q87/'1.3.a'!$Q$178</f>
        <v>6.1111817902854814E-3</v>
      </c>
      <c r="R87" s="145">
        <f>'1.3'!R87/'1.3.a'!$R$178</f>
        <v>8.6093567009414892E-3</v>
      </c>
      <c r="S87" s="145">
        <f>'1.3'!S87/'1.3.a'!$S$178</f>
        <v>6.3567796213993459E-3</v>
      </c>
      <c r="T87" s="145">
        <f>'1.3'!T87/'1.3.a'!$T$178</f>
        <v>6.0877676180463355E-3</v>
      </c>
      <c r="U87" s="145">
        <f>'1.3'!U87/'1.3.a'!$U$178</f>
        <v>6.9155628271181987E-3</v>
      </c>
      <c r="V87" s="145">
        <f>'1.3'!V87/'1.3.a'!$V$178</f>
        <v>7.489860371124848E-3</v>
      </c>
      <c r="W87" s="145">
        <f>'1.3'!W87/'1.3.a'!$W$178</f>
        <v>7.6385424232045364E-3</v>
      </c>
      <c r="X87" s="145">
        <f>'1.3'!X87/'1.3.a'!$X$178</f>
        <v>1.0587542465084757E-2</v>
      </c>
      <c r="Y87" s="145">
        <f>'1.3'!Y87/'1.3.a'!$Y$178</f>
        <v>9.2482794823430161E-3</v>
      </c>
      <c r="Z87" s="145">
        <f>'1.3'!Z87/'1.3.a'!$Z$178</f>
        <v>9.5408797456034023E-3</v>
      </c>
      <c r="AA87" s="145">
        <f>'1.3'!AA87/'1.3.a'!$AA$178</f>
        <v>8.5717960517408317E-3</v>
      </c>
      <c r="AB87" s="145">
        <f>'1.3'!AB87/'1.3.a'!$AB$178</f>
        <v>6.6337979487270668E-3</v>
      </c>
      <c r="AC87" s="145">
        <f>'1.3'!AC87/'1.3.a'!$AC$178</f>
        <v>7.5703195256235463E-3</v>
      </c>
      <c r="AD87" s="145">
        <f>'1.3'!AD87/'1.3.a'!$AD$178</f>
        <v>8.0811043496959879E-3</v>
      </c>
      <c r="AE87" s="145">
        <f>'1.3'!AE87/'1.3.a'!$AE$178</f>
        <v>9.1574596607830513E-3</v>
      </c>
      <c r="AF87" s="145">
        <f>'1.3'!AF87/'1.3.a'!$AF$178</f>
        <v>7.8381692090648842E-3</v>
      </c>
      <c r="AG87" s="145">
        <f>'1.3'!AG87/'1.3.a'!$AG$178</f>
        <v>7.3646117770059727E-3</v>
      </c>
      <c r="AH87" s="145">
        <f>'1.3'!AH87/'1.3.a'!$AH$178</f>
        <v>7.5418716764130977E-3</v>
      </c>
      <c r="AI87" s="145">
        <f>'1.3'!AI87/'1.3.a'!$AI$178</f>
        <v>6.8686687353517973E-3</v>
      </c>
      <c r="AJ87" s="145">
        <f>'1.3'!AJ87/'1.3.a'!$AJ$178</f>
        <v>6.5286129108228664E-3</v>
      </c>
      <c r="AK87" s="145">
        <f>'1.3'!AK87/'1.3.a'!$AK$178</f>
        <v>6.7714515209003215E-3</v>
      </c>
      <c r="AL87" s="145">
        <f>'1.3'!AL87/'1.3.a'!$AL$178</f>
        <v>6.6509546041101869E-3</v>
      </c>
      <c r="AM87" s="145">
        <f>'1.3'!AM87/'1.3.a'!$AM$178</f>
        <v>7.6737557553950547E-3</v>
      </c>
      <c r="AN87" s="145">
        <f>'1.3'!AN87/'1.3.a'!$AN$178</f>
        <v>7.2412538530416837E-3</v>
      </c>
      <c r="AO87" s="145">
        <f>'1.3'!AO87/'1.3.a'!$AO$178</f>
        <v>7.4636109590894622E-3</v>
      </c>
      <c r="AP87" s="145">
        <f>'1.3'!AP87/'1.3.a'!$AP$178</f>
        <v>7.3852965310696574E-3</v>
      </c>
      <c r="AQ87" s="145">
        <f>'1.3'!AQ87/'1.3.a'!$AQ$178</f>
        <v>8.1057311378023873E-3</v>
      </c>
      <c r="AR87" s="145">
        <f>'1.3'!AR87/'1.3.a'!$AR$178</f>
        <v>7.0070777008923437E-3</v>
      </c>
      <c r="AS87" s="145">
        <f>'1.3'!AS87/'1.3.a'!$AS$178</f>
        <v>6.6180638834856019E-3</v>
      </c>
      <c r="AT87" s="145">
        <f>'1.3'!AT87/'1.3.a'!$AT$178</f>
        <v>6.8489098977481885E-3</v>
      </c>
      <c r="AU87" s="145">
        <f>'1.3'!AU87/'1.3.a'!AU$178</f>
        <v>6.7644259910648579E-3</v>
      </c>
      <c r="AV87" s="145">
        <f>'1.3'!AV87/'1.3.a'!AV$178</f>
        <v>7.4286305230345873E-3</v>
      </c>
      <c r="AW87" s="145">
        <f>'1.3'!AW87/'1.3.a'!AW$178</f>
        <v>1.480036205692818E-2</v>
      </c>
      <c r="AX87" s="145">
        <f>'1.3'!AX87/'1.3.a'!AX$178</f>
        <v>9.4066734201495809E-3</v>
      </c>
      <c r="AY87" s="145">
        <f>'1.3'!AY87/'1.3.a'!AY$178</f>
        <v>7.2061626220445993E-3</v>
      </c>
    </row>
    <row r="88" spans="1:51" ht="20" customHeight="1" x14ac:dyDescent="0.2">
      <c r="A88" s="18" t="s">
        <v>394</v>
      </c>
      <c r="B88" s="19" t="s">
        <v>816</v>
      </c>
      <c r="C88" s="93">
        <f>'1.3'!C88/'1.3.a'!$C$178</f>
        <v>0.13639020691128803</v>
      </c>
      <c r="D88" s="93">
        <f>'1.3'!D88/'1.3.a'!$D$178</f>
        <v>0.13354215020995983</v>
      </c>
      <c r="E88" s="93">
        <f>'1.3'!E88/'1.3.a'!$E$178</f>
        <v>0.12447710871690337</v>
      </c>
      <c r="F88" s="93">
        <f>'1.3'!F88/'1.3.a'!$F$178</f>
        <v>0.13972300373168473</v>
      </c>
      <c r="G88" s="93">
        <f>'1.3'!G88/'1.3.a'!$G$178</f>
        <v>0.12845391592029926</v>
      </c>
      <c r="H88" s="93">
        <f>'1.3'!H88/'1.3.a'!$H$178</f>
        <v>0.11837199464818157</v>
      </c>
      <c r="I88" s="93">
        <f>'1.3'!I88/'1.3.a'!$I$178</f>
        <v>0.11459423600635749</v>
      </c>
      <c r="J88" s="93">
        <f>'1.3'!J88/'1.3.a'!$J$178</f>
        <v>0.13303536943640776</v>
      </c>
      <c r="K88" s="93">
        <f>'1.3'!K88/'1.3.a'!$K$178</f>
        <v>0.12237484999866045</v>
      </c>
      <c r="L88" s="93">
        <f>'1.3'!L88/'1.3.a'!$L$178</f>
        <v>0.12558858195963057</v>
      </c>
      <c r="M88" s="93">
        <f>'1.3'!M88/'1.3.a'!$M$178</f>
        <v>0.12916791811826348</v>
      </c>
      <c r="N88" s="93">
        <f>'1.3'!N88/'1.3.a'!$N$178</f>
        <v>0.12831657621934706</v>
      </c>
      <c r="O88" s="93">
        <f>'1.3'!O88/'1.3.a'!$O$178</f>
        <v>0.12782193056754756</v>
      </c>
      <c r="P88" s="93">
        <f>'1.3'!P88/'1.3.a'!$P$178</f>
        <v>0.12104941213181007</v>
      </c>
      <c r="Q88" s="93">
        <f>'1.3'!Q88/'1.3.a'!$Q$178</f>
        <v>0.12412398774781117</v>
      </c>
      <c r="R88" s="93">
        <f>'1.3'!R88/'1.3.a'!$R$178</f>
        <v>0.1390323615612877</v>
      </c>
      <c r="S88" s="93">
        <f>'1.3'!S88/'1.3.a'!$S$178</f>
        <v>0.13231275751120239</v>
      </c>
      <c r="T88" s="93">
        <f>'1.3'!T88/'1.3.a'!$T$178</f>
        <v>0.12730439924987191</v>
      </c>
      <c r="U88" s="93">
        <f>'1.3'!U88/'1.3.a'!$U$178</f>
        <v>0.1247556234961834</v>
      </c>
      <c r="V88" s="93">
        <f>'1.3'!V88/'1.3.a'!$V$178</f>
        <v>0.13192364430923789</v>
      </c>
      <c r="W88" s="93">
        <f>'1.3'!W88/'1.3.a'!$W$178</f>
        <v>0.12436604880647059</v>
      </c>
      <c r="X88" s="93">
        <f>'1.3'!X88/'1.3.a'!$X$178</f>
        <v>0.13152006374176917</v>
      </c>
      <c r="Y88" s="93">
        <f>'1.3'!Y88/'1.3.a'!$Y$178</f>
        <v>0.12860453930446716</v>
      </c>
      <c r="Z88" s="93">
        <f>'1.3'!Z88/'1.3.a'!$Z$178</f>
        <v>0.15032387168087047</v>
      </c>
      <c r="AA88" s="93">
        <f>'1.3'!AA88/'1.3.a'!$AA$178</f>
        <v>0.13494031772886048</v>
      </c>
      <c r="AB88" s="93">
        <f>'1.3'!AB88/'1.3.a'!$AB$178</f>
        <v>0.13163460501314425</v>
      </c>
      <c r="AC88" s="93">
        <f>'1.3'!AC88/'1.3.a'!$AC$178</f>
        <v>0.1258000106612191</v>
      </c>
      <c r="AD88" s="93">
        <f>'1.3'!AD88/'1.3.a'!$AD$178</f>
        <v>0.13762124503898637</v>
      </c>
      <c r="AE88" s="93">
        <f>'1.3'!AE88/'1.3.a'!$AE$178</f>
        <v>0.12847970509603832</v>
      </c>
      <c r="AF88" s="93">
        <f>'1.3'!AF88/'1.3.a'!$AF$178</f>
        <v>0.1234125063518742</v>
      </c>
      <c r="AG88" s="93">
        <f>'1.3'!AG88/'1.3.a'!$AG$178</f>
        <v>0.12188905159034581</v>
      </c>
      <c r="AH88" s="93">
        <f>'1.3'!AH88/'1.3.a'!$AH$178</f>
        <v>0.13912111178776798</v>
      </c>
      <c r="AI88" s="93">
        <f>'1.3'!AI88/'1.3.a'!$AI$178</f>
        <v>0.12451683398147662</v>
      </c>
      <c r="AJ88" s="93">
        <f>'1.3'!AJ88/'1.3.a'!$AJ$178</f>
        <v>0.12396276269025626</v>
      </c>
      <c r="AK88" s="93">
        <f>'1.3'!AK88/'1.3.a'!$AK$178</f>
        <v>0.12642473259659337</v>
      </c>
      <c r="AL88" s="93">
        <f>'1.3'!AL88/'1.3.a'!$AL$178</f>
        <v>0.13673070682853947</v>
      </c>
      <c r="AM88" s="93">
        <f>'1.3'!AM88/'1.3.a'!$AM$178</f>
        <v>0.12474298867371673</v>
      </c>
      <c r="AN88" s="93">
        <f>'1.3'!AN88/'1.3.a'!$AN$178</f>
        <v>0.12550230847816926</v>
      </c>
      <c r="AO88" s="93">
        <f>'1.3'!AO88/'1.3.a'!$AO$178</f>
        <v>0.11828807526661458</v>
      </c>
      <c r="AP88" s="93">
        <f>'1.3'!AP88/'1.3.a'!$AP$178</f>
        <v>0.13070925869371189</v>
      </c>
      <c r="AQ88" s="93">
        <f>'1.3'!AQ88/'1.3.a'!$AQ$178</f>
        <v>0.11919722903654996</v>
      </c>
      <c r="AR88" s="93">
        <f>'1.3'!AR88/'1.3.a'!$AR$178</f>
        <v>0.12364125226195841</v>
      </c>
      <c r="AS88" s="93">
        <f>'1.3'!AS88/'1.3.a'!$AS$178</f>
        <v>0.11869699177392172</v>
      </c>
      <c r="AT88" s="93">
        <f>'1.3'!AT88/'1.3.a'!$AT$178</f>
        <v>0.14414500809825859</v>
      </c>
      <c r="AU88" s="93">
        <f>'1.3'!AU88/'1.3.a'!AU$178</f>
        <v>0.11153893465593787</v>
      </c>
      <c r="AV88" s="93">
        <f>'1.3'!AV88/'1.3.a'!AV$178</f>
        <v>0.11547700696997883</v>
      </c>
      <c r="AW88" s="93">
        <f>'1.3'!AW88/'1.3.a'!AW$178</f>
        <v>0.11856189023755856</v>
      </c>
      <c r="AX88" s="93">
        <f>'1.3'!AX88/'1.3.a'!AX$178</f>
        <v>0.15400489397540823</v>
      </c>
      <c r="AY88" s="93">
        <f>'1.3'!AY88/'1.3.a'!AY$178</f>
        <v>0.12513676444953969</v>
      </c>
    </row>
    <row r="89" spans="1:51" ht="20" customHeight="1" x14ac:dyDescent="0.2">
      <c r="A89" s="115">
        <v>2</v>
      </c>
      <c r="B89" s="115" t="s">
        <v>488</v>
      </c>
      <c r="C89" s="143">
        <f>'1.3'!C89/'1.3.a'!$C$178</f>
        <v>0.13349036366973629</v>
      </c>
      <c r="D89" s="143">
        <f>'1.3'!D89/'1.3.a'!$D$178</f>
        <v>0.12716301404431751</v>
      </c>
      <c r="E89" s="143">
        <f>'1.3'!E89/'1.3.a'!$E$178</f>
        <v>0.11701010036361673</v>
      </c>
      <c r="F89" s="143">
        <f>'1.3'!F89/'1.3.a'!$F$178</f>
        <v>0.13133307251587256</v>
      </c>
      <c r="G89" s="143">
        <f>'1.3'!G89/'1.3.a'!$G$178</f>
        <v>0.12807100192318055</v>
      </c>
      <c r="H89" s="143">
        <f>'1.3'!H89/'1.3.a'!$H$178</f>
        <v>0.11573674456402849</v>
      </c>
      <c r="I89" s="143">
        <f>'1.3'!I89/'1.3.a'!$I$178</f>
        <v>0.11166853996403567</v>
      </c>
      <c r="J89" s="143">
        <f>'1.3'!J89/'1.3.a'!$J$178</f>
        <v>0.12677333168846353</v>
      </c>
      <c r="K89" s="143">
        <f>'1.3'!K89/'1.3.a'!$K$178</f>
        <v>0.12239182860896416</v>
      </c>
      <c r="L89" s="143">
        <f>'1.3'!L89/'1.3.a'!$L$178</f>
        <v>0.12377410395947962</v>
      </c>
      <c r="M89" s="143">
        <f>'1.3'!M89/'1.3.a'!$M$178</f>
        <v>0.12658967184093006</v>
      </c>
      <c r="N89" s="143">
        <f>'1.3'!N89/'1.3.a'!$N$178</f>
        <v>0.12270695907395338</v>
      </c>
      <c r="O89" s="143">
        <f>'1.3'!O89/'1.3.a'!$O$178</f>
        <v>0.12767255999281321</v>
      </c>
      <c r="P89" s="143">
        <f>'1.3'!P89/'1.3.a'!$P$178</f>
        <v>0.11687998031051114</v>
      </c>
      <c r="Q89" s="143">
        <f>'1.3'!Q89/'1.3.a'!$Q$178</f>
        <v>0.11931612663581452</v>
      </c>
      <c r="R89" s="143">
        <f>'1.3'!R89/'1.3.a'!$R$178</f>
        <v>0.13078432239784102</v>
      </c>
      <c r="S89" s="143">
        <f>'1.3'!S89/'1.3.a'!$S$178</f>
        <v>0.12946102481623756</v>
      </c>
      <c r="T89" s="143">
        <f>'1.3'!T89/'1.3.a'!$T$178</f>
        <v>0.12208251884602125</v>
      </c>
      <c r="U89" s="143">
        <f>'1.3'!U89/'1.3.a'!$U$178</f>
        <v>0.11888372218923132</v>
      </c>
      <c r="V89" s="143">
        <f>'1.3'!V89/'1.3.a'!$V$178</f>
        <v>0.12633960963498303</v>
      </c>
      <c r="W89" s="143">
        <f>'1.3'!W89/'1.3.a'!$W$178</f>
        <v>0.12581163339777762</v>
      </c>
      <c r="X89" s="143">
        <f>'1.3'!X89/'1.3.a'!$X$178</f>
        <v>0.13138611452551596</v>
      </c>
      <c r="Y89" s="143">
        <f>'1.3'!Y89/'1.3.a'!$Y$178</f>
        <v>0.12828987229875102</v>
      </c>
      <c r="Z89" s="143">
        <f>'1.3'!Z89/'1.3.a'!$Z$178</f>
        <v>0.14789817868158295</v>
      </c>
      <c r="AA89" s="143">
        <f>'1.3'!AA89/'1.3.a'!$AA$178</f>
        <v>0.13693234045352501</v>
      </c>
      <c r="AB89" s="143">
        <f>'1.3'!AB89/'1.3.a'!$AB$178</f>
        <v>0.13235495675816344</v>
      </c>
      <c r="AC89" s="143">
        <f>'1.3'!AC89/'1.3.a'!$AC$178</f>
        <v>0.12649714338049883</v>
      </c>
      <c r="AD89" s="143">
        <f>'1.3'!AD89/'1.3.a'!$AD$178</f>
        <v>0.13759588124096597</v>
      </c>
      <c r="AE89" s="143">
        <f>'1.3'!AE89/'1.3.a'!$AE$178</f>
        <v>0.13037076751731513</v>
      </c>
      <c r="AF89" s="143">
        <f>'1.3'!AF89/'1.3.a'!$AF$178</f>
        <v>0.12466452793439937</v>
      </c>
      <c r="AG89" s="143">
        <f>'1.3'!AG89/'1.3.a'!$AG$178</f>
        <v>0.12219207112823803</v>
      </c>
      <c r="AH89" s="143">
        <f>'1.3'!AH89/'1.3.a'!$AH$178</f>
        <v>0.13770841826262434</v>
      </c>
      <c r="AI89" s="143">
        <f>'1.3'!AI89/'1.3.a'!$AI$178</f>
        <v>0.12660398001221823</v>
      </c>
      <c r="AJ89" s="143">
        <f>'1.3'!AJ89/'1.3.a'!$AJ$178</f>
        <v>0.12458193315409301</v>
      </c>
      <c r="AK89" s="143">
        <f>'1.3'!AK89/'1.3.a'!$AK$178</f>
        <v>0.1266354211172456</v>
      </c>
      <c r="AL89" s="143">
        <f>'1.3'!AL89/'1.3.a'!$AL$178</f>
        <v>0.13557490400359465</v>
      </c>
      <c r="AM89" s="143">
        <f>'1.3'!AM89/'1.3.a'!$AM$178</f>
        <v>0.12806415616860617</v>
      </c>
      <c r="AN89" s="143">
        <f>'1.3'!AN89/'1.3.a'!$AN$178</f>
        <v>0.12757735903425119</v>
      </c>
      <c r="AO89" s="143">
        <f>'1.3'!AO89/'1.3.a'!$AO$178</f>
        <v>0.12002739839205595</v>
      </c>
      <c r="AP89" s="143">
        <f>'1.3'!AP89/'1.3.a'!$AP$178</f>
        <v>0.13148451288330976</v>
      </c>
      <c r="AQ89" s="143">
        <f>'1.3'!AQ89/'1.3.a'!$AQ$178</f>
        <v>0.12261062431864694</v>
      </c>
      <c r="AR89" s="143">
        <f>'1.3'!AR89/'1.3.a'!$AR$178</f>
        <v>0.12592238617274204</v>
      </c>
      <c r="AS89" s="143">
        <f>'1.3'!AS89/'1.3.a'!$AS$178</f>
        <v>0.12097757380647298</v>
      </c>
      <c r="AT89" s="143">
        <f>'1.3'!AT89/'1.3.a'!$AT$178</f>
        <v>0.14344325207365921</v>
      </c>
      <c r="AU89" s="143">
        <f>'1.3'!AU89/'1.3.a'!AU$178</f>
        <v>0.11476262658271344</v>
      </c>
      <c r="AV89" s="143">
        <f>'1.3'!AV89/'1.3.a'!AV$178</f>
        <v>0.11727637312320782</v>
      </c>
      <c r="AW89" s="143">
        <f>'1.3'!AW89/'1.3.a'!AW$178</f>
        <v>0.11905474475937317</v>
      </c>
      <c r="AX89" s="143">
        <f>'1.3'!AX89/'1.3.a'!AX$178</f>
        <v>0.14757782878892109</v>
      </c>
      <c r="AY89" s="143">
        <f>'1.3'!AY89/'1.3.a'!AY$178</f>
        <v>0.12493126453112724</v>
      </c>
    </row>
    <row r="90" spans="1:51" ht="20" customHeight="1" x14ac:dyDescent="0.2">
      <c r="A90" s="121">
        <v>21</v>
      </c>
      <c r="B90" s="121" t="s">
        <v>244</v>
      </c>
      <c r="C90" s="144">
        <f>'1.3'!C90/'1.3.a'!$C$178</f>
        <v>4.60000718080779E-2</v>
      </c>
      <c r="D90" s="144">
        <f>'1.3'!D90/'1.3.a'!$D$178</f>
        <v>4.2913395775959789E-2</v>
      </c>
      <c r="E90" s="144">
        <f>'1.3'!E90/'1.3.a'!$E$178</f>
        <v>3.9091176397385796E-2</v>
      </c>
      <c r="F90" s="144">
        <f>'1.3'!F90/'1.3.a'!$F$178</f>
        <v>4.5884740474200839E-2</v>
      </c>
      <c r="G90" s="144">
        <f>'1.3'!G90/'1.3.a'!$G$178</f>
        <v>4.5564066058804274E-2</v>
      </c>
      <c r="H90" s="144">
        <f>'1.3'!H90/'1.3.a'!$H$178</f>
        <v>4.1804094637379087E-2</v>
      </c>
      <c r="I90" s="144">
        <f>'1.3'!I90/'1.3.a'!$I$178</f>
        <v>4.1647925376567689E-2</v>
      </c>
      <c r="J90" s="144">
        <f>'1.3'!J90/'1.3.a'!$J$178</f>
        <v>4.4737367461387512E-2</v>
      </c>
      <c r="K90" s="144">
        <f>'1.3'!K90/'1.3.a'!$K$178</f>
        <v>4.6033985361705984E-2</v>
      </c>
      <c r="L90" s="144">
        <f>'1.3'!L90/'1.3.a'!$L$178</f>
        <v>4.2744686993672849E-2</v>
      </c>
      <c r="M90" s="144">
        <f>'1.3'!M90/'1.3.a'!$M$178</f>
        <v>4.2714876725100756E-2</v>
      </c>
      <c r="N90" s="144">
        <f>'1.3'!N90/'1.3.a'!$N$178</f>
        <v>4.6075454284688462E-2</v>
      </c>
      <c r="O90" s="144">
        <f>'1.3'!O90/'1.3.a'!$O$178</f>
        <v>4.6938251537694972E-2</v>
      </c>
      <c r="P90" s="144">
        <f>'1.3'!P90/'1.3.a'!$P$178</f>
        <v>4.332571354660425E-2</v>
      </c>
      <c r="Q90" s="144">
        <f>'1.3'!Q90/'1.3.a'!$Q$178</f>
        <v>4.3872827645085238E-2</v>
      </c>
      <c r="R90" s="144">
        <f>'1.3'!R90/'1.3.a'!$R$178</f>
        <v>4.7978796004679823E-2</v>
      </c>
      <c r="S90" s="144">
        <f>'1.3'!S90/'1.3.a'!$S$178</f>
        <v>4.7515778416267439E-2</v>
      </c>
      <c r="T90" s="144">
        <f>'1.3'!T90/'1.3.a'!$T$178</f>
        <v>4.4840605682324716E-2</v>
      </c>
      <c r="U90" s="144">
        <f>'1.3'!U90/'1.3.a'!$U$178</f>
        <v>4.4817929097110083E-2</v>
      </c>
      <c r="V90" s="144">
        <f>'1.3'!V90/'1.3.a'!$V$178</f>
        <v>4.7069656185195312E-2</v>
      </c>
      <c r="W90" s="144">
        <f>'1.3'!W90/'1.3.a'!$W$178</f>
        <v>4.5353678774374531E-2</v>
      </c>
      <c r="X90" s="144">
        <f>'1.3'!X90/'1.3.a'!$X$178</f>
        <v>4.7785985228897827E-2</v>
      </c>
      <c r="Y90" s="144">
        <f>'1.3'!Y90/'1.3.a'!$Y$178</f>
        <v>4.5984857596317395E-2</v>
      </c>
      <c r="Z90" s="144">
        <f>'1.3'!Z90/'1.3.a'!$Z$178</f>
        <v>5.4539256660604621E-2</v>
      </c>
      <c r="AA90" s="144">
        <f>'1.3'!AA90/'1.3.a'!$AA$178</f>
        <v>4.6233154426320956E-2</v>
      </c>
      <c r="AB90" s="144">
        <f>'1.3'!AB90/'1.3.a'!$AB$178</f>
        <v>4.7570558633526376E-2</v>
      </c>
      <c r="AC90" s="144">
        <f>'1.3'!AC90/'1.3.a'!$AC$178</f>
        <v>4.3896523307075844E-2</v>
      </c>
      <c r="AD90" s="144">
        <f>'1.3'!AD90/'1.3.a'!$AD$178</f>
        <v>5.3888210348269856E-2</v>
      </c>
      <c r="AE90" s="144">
        <f>'1.3'!AE90/'1.3.a'!$AE$178</f>
        <v>4.5572561880518024E-2</v>
      </c>
      <c r="AF90" s="144">
        <f>'1.3'!AF90/'1.3.a'!$AF$178</f>
        <v>4.658807419089344E-2</v>
      </c>
      <c r="AG90" s="144">
        <f>'1.3'!AG90/'1.3.a'!$AG$178</f>
        <v>4.553203865066105E-2</v>
      </c>
      <c r="AH90" s="144">
        <f>'1.3'!AH90/'1.3.a'!$AH$178</f>
        <v>5.3361707858974983E-2</v>
      </c>
      <c r="AI90" s="144">
        <f>'1.3'!AI90/'1.3.a'!$AI$178</f>
        <v>4.6345441039332157E-2</v>
      </c>
      <c r="AJ90" s="144">
        <f>'1.3'!AJ90/'1.3.a'!$AJ$178</f>
        <v>4.5397959116433323E-2</v>
      </c>
      <c r="AK90" s="144">
        <f>'1.3'!AK90/'1.3.a'!$AK$178</f>
        <v>4.4422501245505938E-2</v>
      </c>
      <c r="AL90" s="144">
        <f>'1.3'!AL90/'1.3.a'!$AL$178</f>
        <v>5.0725741568286686E-2</v>
      </c>
      <c r="AM90" s="144">
        <f>'1.3'!AM90/'1.3.a'!$AM$178</f>
        <v>4.6555567609286121E-2</v>
      </c>
      <c r="AN90" s="144">
        <f>'1.3'!AN90/'1.3.a'!$AN$178</f>
        <v>4.5239749229381052E-2</v>
      </c>
      <c r="AO90" s="144">
        <f>'1.3'!AO90/'1.3.a'!$AO$178</f>
        <v>4.3920744551363564E-2</v>
      </c>
      <c r="AP90" s="144">
        <f>'1.3'!AP90/'1.3.a'!$AP$178</f>
        <v>5.0602748834826031E-2</v>
      </c>
      <c r="AQ90" s="144">
        <f>'1.3'!AQ90/'1.3.a'!$AQ$178</f>
        <v>4.1759666688106059E-2</v>
      </c>
      <c r="AR90" s="144">
        <f>'1.3'!AR90/'1.3.a'!$AR$178</f>
        <v>4.6070485715207908E-2</v>
      </c>
      <c r="AS90" s="144">
        <f>'1.3'!AS90/'1.3.a'!$AS$178</f>
        <v>4.319299452382877E-2</v>
      </c>
      <c r="AT90" s="144">
        <f>'1.3'!AT90/'1.3.a'!$AT$178</f>
        <v>5.1962893573411065E-2</v>
      </c>
      <c r="AU90" s="144">
        <f>'1.3'!AU90/'1.3.a'!AU$178</f>
        <v>3.955571056697077E-2</v>
      </c>
      <c r="AV90" s="144">
        <f>'1.3'!AV90/'1.3.a'!AV$178</f>
        <v>4.0467825152741374E-2</v>
      </c>
      <c r="AW90" s="144">
        <f>'1.3'!AW90/'1.3.a'!AW$178</f>
        <v>3.9704143559564899E-2</v>
      </c>
      <c r="AX90" s="144">
        <f>'1.3'!AX90/'1.3.a'!AX$178</f>
        <v>5.2142209513979999E-2</v>
      </c>
      <c r="AY90" s="144">
        <f>'1.3'!AY90/'1.3.a'!AY$178</f>
        <v>3.9760954298278084E-2</v>
      </c>
    </row>
    <row r="91" spans="1:51" ht="20" customHeight="1" x14ac:dyDescent="0.2">
      <c r="A91" s="121">
        <v>22</v>
      </c>
      <c r="B91" s="121" t="s">
        <v>245</v>
      </c>
      <c r="C91" s="144">
        <f>'1.3'!C91/'1.3.a'!$C$178</f>
        <v>1.7716313422123941E-2</v>
      </c>
      <c r="D91" s="144">
        <f>'1.3'!D91/'1.3.a'!$D$178</f>
        <v>1.7121642559581686E-2</v>
      </c>
      <c r="E91" s="144">
        <f>'1.3'!E91/'1.3.a'!$E$178</f>
        <v>1.7759633291266907E-2</v>
      </c>
      <c r="F91" s="144">
        <f>'1.3'!F91/'1.3.a'!$F$178</f>
        <v>1.683135840208105E-2</v>
      </c>
      <c r="G91" s="144">
        <f>'1.3'!G91/'1.3.a'!$G$178</f>
        <v>1.522646483222231E-2</v>
      </c>
      <c r="H91" s="144">
        <f>'1.3'!H91/'1.3.a'!$H$178</f>
        <v>1.5306056007499432E-2</v>
      </c>
      <c r="I91" s="144">
        <f>'1.3'!I91/'1.3.a'!$I$178</f>
        <v>1.628681015871632E-2</v>
      </c>
      <c r="J91" s="144">
        <f>'1.3'!J91/'1.3.a'!$J$178</f>
        <v>1.8504224748573352E-2</v>
      </c>
      <c r="K91" s="144">
        <f>'1.3'!K91/'1.3.a'!$K$178</f>
        <v>1.5886915963732352E-2</v>
      </c>
      <c r="L91" s="144">
        <f>'1.3'!L91/'1.3.a'!$L$178</f>
        <v>1.6390597457899215E-2</v>
      </c>
      <c r="M91" s="144">
        <f>'1.3'!M91/'1.3.a'!$M$178</f>
        <v>1.6766609375019902E-2</v>
      </c>
      <c r="N91" s="144">
        <f>'1.3'!N91/'1.3.a'!$N$178</f>
        <v>1.8325595178548183E-2</v>
      </c>
      <c r="O91" s="144">
        <f>'1.3'!O91/'1.3.a'!$O$178</f>
        <v>1.5889622943836328E-2</v>
      </c>
      <c r="P91" s="144">
        <f>'1.3'!P91/'1.3.a'!$P$178</f>
        <v>1.7201148121801749E-2</v>
      </c>
      <c r="Q91" s="144">
        <f>'1.3'!Q91/'1.3.a'!$Q$178</f>
        <v>1.7433544460382939E-2</v>
      </c>
      <c r="R91" s="144">
        <f>'1.3'!R91/'1.3.a'!$R$178</f>
        <v>1.8196845948713847E-2</v>
      </c>
      <c r="S91" s="144">
        <f>'1.3'!S91/'1.3.a'!$S$178</f>
        <v>1.6139911281157378E-2</v>
      </c>
      <c r="T91" s="144">
        <f>'1.3'!T91/'1.3.a'!$T$178</f>
        <v>1.6909647815707435E-2</v>
      </c>
      <c r="U91" s="144">
        <f>'1.3'!U91/'1.3.a'!$U$178</f>
        <v>1.7328766550198004E-2</v>
      </c>
      <c r="V91" s="144">
        <f>'1.3'!V91/'1.3.a'!$V$178</f>
        <v>1.656501404412879E-2</v>
      </c>
      <c r="W91" s="144">
        <f>'1.3'!W91/'1.3.a'!$W$178</f>
        <v>1.2722704448367244E-2</v>
      </c>
      <c r="X91" s="144">
        <f>'1.3'!X91/'1.3.a'!$X$178</f>
        <v>1.537472409666173E-2</v>
      </c>
      <c r="Y91" s="144">
        <f>'1.3'!Y91/'1.3.a'!$Y$178</f>
        <v>1.618574048624152E-2</v>
      </c>
      <c r="Z91" s="144">
        <f>'1.3'!Z91/'1.3.a'!$Z$178</f>
        <v>1.7682358043407106E-2</v>
      </c>
      <c r="AA91" s="144">
        <f>'1.3'!AA91/'1.3.a'!$AA$178</f>
        <v>1.2836879257926309E-2</v>
      </c>
      <c r="AB91" s="144">
        <f>'1.3'!AB91/'1.3.a'!$AB$178</f>
        <v>1.5911266256166273E-2</v>
      </c>
      <c r="AC91" s="144">
        <f>'1.3'!AC91/'1.3.a'!$AC$178</f>
        <v>1.5319263399295284E-2</v>
      </c>
      <c r="AD91" s="144">
        <f>'1.3'!AD91/'1.3.a'!$AD$178</f>
        <v>1.8125372753744543E-2</v>
      </c>
      <c r="AE91" s="144">
        <f>'1.3'!AE91/'1.3.a'!$AE$178</f>
        <v>1.3197246001213123E-2</v>
      </c>
      <c r="AF91" s="144">
        <f>'1.3'!AF91/'1.3.a'!$AF$178</f>
        <v>1.5981657106607629E-2</v>
      </c>
      <c r="AG91" s="144">
        <f>'1.3'!AG91/'1.3.a'!$AG$178</f>
        <v>1.5833789550176836E-2</v>
      </c>
      <c r="AH91" s="144">
        <f>'1.3'!AH91/'1.3.a'!$AH$178</f>
        <v>1.8725258499640809E-2</v>
      </c>
      <c r="AI91" s="144">
        <f>'1.3'!AI91/'1.3.a'!$AI$178</f>
        <v>1.4039798104116227E-2</v>
      </c>
      <c r="AJ91" s="144">
        <f>'1.3'!AJ91/'1.3.a'!$AJ$178</f>
        <v>1.5538941807064145E-2</v>
      </c>
      <c r="AK91" s="144">
        <f>'1.3'!AK91/'1.3.a'!$AK$178</f>
        <v>1.5960705767043018E-2</v>
      </c>
      <c r="AL91" s="144">
        <f>'1.3'!AL91/'1.3.a'!$AL$178</f>
        <v>1.7361370791814497E-2</v>
      </c>
      <c r="AM91" s="144">
        <f>'1.3'!AM91/'1.3.a'!$AM$178</f>
        <v>1.411522429047574E-2</v>
      </c>
      <c r="AN91" s="144">
        <f>'1.3'!AN91/'1.3.a'!$AN$178</f>
        <v>1.5499309264253565E-2</v>
      </c>
      <c r="AO91" s="144">
        <f>'1.3'!AO91/'1.3.a'!$AO$178</f>
        <v>1.5792463045386194E-2</v>
      </c>
      <c r="AP91" s="144">
        <f>'1.3'!AP91/'1.3.a'!$AP$178</f>
        <v>1.7328032260084572E-2</v>
      </c>
      <c r="AQ91" s="144">
        <f>'1.3'!AQ91/'1.3.a'!$AQ$178</f>
        <v>1.2907658286127223E-2</v>
      </c>
      <c r="AR91" s="144">
        <f>'1.3'!AR91/'1.3.a'!$AR$178</f>
        <v>1.602136700051543E-2</v>
      </c>
      <c r="AS91" s="144">
        <f>'1.3'!AS91/'1.3.a'!$AS$178</f>
        <v>1.4823275214341446E-2</v>
      </c>
      <c r="AT91" s="144">
        <f>'1.3'!AT91/'1.3.a'!$AT$178</f>
        <v>1.9520048904283077E-2</v>
      </c>
      <c r="AU91" s="144">
        <f>'1.3'!AU91/'1.3.a'!AU$178</f>
        <v>1.276648995577608E-2</v>
      </c>
      <c r="AV91" s="144">
        <f>'1.3'!AV91/'1.3.a'!AV$178</f>
        <v>1.5736005904313136E-2</v>
      </c>
      <c r="AW91" s="144">
        <f>'1.3'!AW91/'1.3.a'!AW$178</f>
        <v>1.583052263075042E-2</v>
      </c>
      <c r="AX91" s="144">
        <f>'1.3'!AX91/'1.3.a'!AX$178</f>
        <v>2.2425483911471401E-2</v>
      </c>
      <c r="AY91" s="144">
        <f>'1.3'!AY91/'1.3.a'!AY$178</f>
        <v>1.3613614323150175E-2</v>
      </c>
    </row>
    <row r="92" spans="1:51" ht="20" customHeight="1" x14ac:dyDescent="0.2">
      <c r="A92" s="121">
        <v>23</v>
      </c>
      <c r="B92" s="121" t="s">
        <v>817</v>
      </c>
      <c r="C92" s="144">
        <f>'1.3'!C92/'1.3.a'!$C$178</f>
        <v>4.9170158714577144E-3</v>
      </c>
      <c r="D92" s="144">
        <f>'1.3'!D92/'1.3.a'!$D$178</f>
        <v>4.7356658709790363E-3</v>
      </c>
      <c r="E92" s="144">
        <f>'1.3'!E92/'1.3.a'!$E$178</f>
        <v>4.5542933423355506E-3</v>
      </c>
      <c r="F92" s="144">
        <f>'1.3'!F92/'1.3.a'!$F$178</f>
        <v>4.3348382328308602E-3</v>
      </c>
      <c r="G92" s="144">
        <f>'1.3'!G92/'1.3.a'!$G$178</f>
        <v>4.7754150012380434E-3</v>
      </c>
      <c r="H92" s="144">
        <f>'1.3'!H92/'1.3.a'!$H$178</f>
        <v>4.5964458099547753E-3</v>
      </c>
      <c r="I92" s="144">
        <f>'1.3'!I92/'1.3.a'!$I$178</f>
        <v>4.5612486158051798E-3</v>
      </c>
      <c r="J92" s="144">
        <f>'1.3'!J92/'1.3.a'!$J$178</f>
        <v>4.4081458024697257E-3</v>
      </c>
      <c r="K92" s="144">
        <f>'1.3'!K92/'1.3.a'!$K$178</f>
        <v>4.6951966763733449E-3</v>
      </c>
      <c r="L92" s="144">
        <f>'1.3'!L92/'1.3.a'!$L$178</f>
        <v>4.5895985334473794E-3</v>
      </c>
      <c r="M92" s="144">
        <f>'1.3'!M92/'1.3.a'!$M$178</f>
        <v>4.4939897393035319E-3</v>
      </c>
      <c r="N92" s="144">
        <f>'1.3'!N92/'1.3.a'!$N$178</f>
        <v>4.3800829182692649E-3</v>
      </c>
      <c r="O92" s="144">
        <f>'1.3'!O92/'1.3.a'!$O$178</f>
        <v>4.9872440908524949E-3</v>
      </c>
      <c r="P92" s="144">
        <f>'1.3'!P92/'1.3.a'!$P$178</f>
        <v>4.8010041864052352E-3</v>
      </c>
      <c r="Q92" s="144">
        <f>'1.3'!Q92/'1.3.a'!$Q$178</f>
        <v>4.7825720076592583E-3</v>
      </c>
      <c r="R92" s="144">
        <f>'1.3'!R92/'1.3.a'!$R$178</f>
        <v>4.6224085501482765E-3</v>
      </c>
      <c r="S92" s="144">
        <f>'1.3'!S92/'1.3.a'!$S$178</f>
        <v>4.9716040329026261E-3</v>
      </c>
      <c r="T92" s="144">
        <f>'1.3'!T92/'1.3.a'!$T$178</f>
        <v>4.9591126374977619E-3</v>
      </c>
      <c r="U92" s="144">
        <f>'1.3'!U92/'1.3.a'!$U$178</f>
        <v>4.9021643508671605E-3</v>
      </c>
      <c r="V92" s="144">
        <f>'1.3'!V92/'1.3.a'!$V$178</f>
        <v>4.785324414313976E-3</v>
      </c>
      <c r="W92" s="144">
        <f>'1.3'!W92/'1.3.a'!$W$178</f>
        <v>5.3577117350822401E-3</v>
      </c>
      <c r="X92" s="144">
        <f>'1.3'!X92/'1.3.a'!$X$178</f>
        <v>5.3834259891341711E-3</v>
      </c>
      <c r="Y92" s="144">
        <f>'1.3'!Y92/'1.3.a'!$Y$178</f>
        <v>5.4079689308995866E-3</v>
      </c>
      <c r="Z92" s="144">
        <f>'1.3'!Z92/'1.3.a'!$Z$178</f>
        <v>5.3341352270627855E-3</v>
      </c>
      <c r="AA92" s="144">
        <f>'1.3'!AA92/'1.3.a'!$AA$178</f>
        <v>5.718660847167655E-3</v>
      </c>
      <c r="AB92" s="144">
        <f>'1.3'!AB92/'1.3.a'!$AB$178</f>
        <v>5.6169193466374676E-3</v>
      </c>
      <c r="AC92" s="144">
        <f>'1.3'!AC92/'1.3.a'!$AC$178</f>
        <v>5.6304365081025955E-3</v>
      </c>
      <c r="AD92" s="144">
        <f>'1.3'!AD92/'1.3.a'!$AD$178</f>
        <v>5.4562350840538839E-3</v>
      </c>
      <c r="AE92" s="144">
        <f>'1.3'!AE92/'1.3.a'!$AE$178</f>
        <v>5.5093883187904251E-3</v>
      </c>
      <c r="AF92" s="144">
        <f>'1.3'!AF92/'1.3.a'!$AF$178</f>
        <v>5.4143374658053457E-3</v>
      </c>
      <c r="AG92" s="144">
        <f>'1.3'!AG92/'1.3.a'!$AG$178</f>
        <v>5.4720452158496793E-3</v>
      </c>
      <c r="AH92" s="144">
        <f>'1.3'!AH92/'1.3.a'!$AH$178</f>
        <v>5.2746501171386743E-3</v>
      </c>
      <c r="AI92" s="144">
        <f>'1.3'!AI92/'1.3.a'!$AI$178</f>
        <v>5.5670855128451095E-3</v>
      </c>
      <c r="AJ92" s="144">
        <f>'1.3'!AJ92/'1.3.a'!$AJ$178</f>
        <v>5.4595783526436101E-3</v>
      </c>
      <c r="AK92" s="144">
        <f>'1.3'!AK92/'1.3.a'!$AK$178</f>
        <v>5.446966301721692E-3</v>
      </c>
      <c r="AL92" s="144">
        <f>'1.3'!AL92/'1.3.a'!$AL$178</f>
        <v>5.4083846400935038E-3</v>
      </c>
      <c r="AM92" s="144">
        <f>'1.3'!AM92/'1.3.a'!$AM$178</f>
        <v>5.7762646717180186E-3</v>
      </c>
      <c r="AN92" s="144">
        <f>'1.3'!AN92/'1.3.a'!$AN$178</f>
        <v>5.4604761660884708E-3</v>
      </c>
      <c r="AO92" s="144">
        <f>'1.3'!AO92/'1.3.a'!$AO$178</f>
        <v>5.3678261822280443E-3</v>
      </c>
      <c r="AP92" s="144">
        <f>'1.3'!AP92/'1.3.a'!$AP$178</f>
        <v>5.35919425390318E-3</v>
      </c>
      <c r="AQ92" s="144">
        <f>'1.3'!AQ92/'1.3.a'!$AQ$178</f>
        <v>5.5532614245667952E-3</v>
      </c>
      <c r="AR92" s="144">
        <f>'1.3'!AR92/'1.3.a'!$AR$178</f>
        <v>6.0245371829164979E-3</v>
      </c>
      <c r="AS92" s="144">
        <f>'1.3'!AS92/'1.3.a'!$AS$178</f>
        <v>5.6457562840168769E-3</v>
      </c>
      <c r="AT92" s="144">
        <f>'1.3'!AT92/'1.3.a'!$AT$178</f>
        <v>5.520935610426719E-3</v>
      </c>
      <c r="AU92" s="144">
        <f>'1.3'!AU92/'1.3.a'!AU$178</f>
        <v>5.6378928064231447E-3</v>
      </c>
      <c r="AV92" s="144">
        <f>'1.3'!AV92/'1.3.a'!AV$178</f>
        <v>5.7030901351121733E-3</v>
      </c>
      <c r="AW92" s="144">
        <f>'1.3'!AW92/'1.3.a'!AW$178</f>
        <v>5.6948974686274953E-3</v>
      </c>
      <c r="AX92" s="144">
        <f>'1.3'!AX92/'1.3.a'!AX$178</f>
        <v>5.6882829972019393E-3</v>
      </c>
      <c r="AY92" s="144">
        <f>'1.3'!AY92/'1.3.a'!AY$178</f>
        <v>5.6454330194715763E-3</v>
      </c>
    </row>
    <row r="93" spans="1:51" ht="20" customHeight="1" x14ac:dyDescent="0.2">
      <c r="A93" s="121">
        <v>24</v>
      </c>
      <c r="B93" s="121" t="s">
        <v>818</v>
      </c>
      <c r="C93" s="144">
        <f>'1.3'!C93/'1.3.a'!$C$178</f>
        <v>1.4420168711924029E-2</v>
      </c>
      <c r="D93" s="144">
        <f>'1.3'!D93/'1.3.a'!$D$178</f>
        <v>1.7400929969782458E-2</v>
      </c>
      <c r="E93" s="144">
        <f>'1.3'!E93/'1.3.a'!$E$178</f>
        <v>1.2081033003465837E-2</v>
      </c>
      <c r="F93" s="144">
        <f>'1.3'!F93/'1.3.a'!$F$178</f>
        <v>1.9041799988396228E-2</v>
      </c>
      <c r="G93" s="144">
        <f>'1.3'!G93/'1.3.a'!$G$178</f>
        <v>1.5157271564458721E-2</v>
      </c>
      <c r="H93" s="144">
        <f>'1.3'!H93/'1.3.a'!$H$178</f>
        <v>1.0178981048774304E-2</v>
      </c>
      <c r="I93" s="144">
        <f>'1.3'!I93/'1.3.a'!$I$178</f>
        <v>8.1103853693422455E-3</v>
      </c>
      <c r="J93" s="144">
        <f>'1.3'!J93/'1.3.a'!$J$178</f>
        <v>1.1296629752420068E-2</v>
      </c>
      <c r="K93" s="144">
        <f>'1.3'!K93/'1.3.a'!$K$178</f>
        <v>6.754330194545858E-3</v>
      </c>
      <c r="L93" s="144">
        <f>'1.3'!L93/'1.3.a'!$L$178</f>
        <v>1.4509709662970641E-2</v>
      </c>
      <c r="M93" s="144">
        <f>'1.3'!M93/'1.3.a'!$M$178</f>
        <v>1.7373135643714399E-2</v>
      </c>
      <c r="N93" s="144">
        <f>'1.3'!N93/'1.3.a'!$N$178</f>
        <v>8.5085645778403517E-3</v>
      </c>
      <c r="O93" s="144">
        <f>'1.3'!O93/'1.3.a'!$O$178</f>
        <v>9.8698260263311455E-3</v>
      </c>
      <c r="P93" s="144">
        <f>'1.3'!P93/'1.3.a'!$P$178</f>
        <v>7.773639645525022E-3</v>
      </c>
      <c r="Q93" s="144">
        <f>'1.3'!Q93/'1.3.a'!$Q$178</f>
        <v>9.9834955255707087E-3</v>
      </c>
      <c r="R93" s="144">
        <f>'1.3'!R93/'1.3.a'!$R$178</f>
        <v>1.2776047755328193E-2</v>
      </c>
      <c r="S93" s="144">
        <f>'1.3'!S93/'1.3.a'!$S$178</f>
        <v>1.1972788947095586E-2</v>
      </c>
      <c r="T93" s="144">
        <f>'1.3'!T93/'1.3.a'!$T$178</f>
        <v>1.0589878555973957E-2</v>
      </c>
      <c r="U93" s="144">
        <f>'1.3'!U93/'1.3.a'!$U$178</f>
        <v>2.884227826456043E-3</v>
      </c>
      <c r="V93" s="144">
        <f>'1.3'!V93/'1.3.a'!$V$178</f>
        <v>1.1355383311643926E-2</v>
      </c>
      <c r="W93" s="144">
        <f>'1.3'!W93/'1.3.a'!$W$178</f>
        <v>1.204653015005995E-2</v>
      </c>
      <c r="X93" s="144">
        <f>'1.3'!X93/'1.3.a'!$X$178</f>
        <v>1.447920286941301E-2</v>
      </c>
      <c r="Y93" s="144">
        <f>'1.3'!Y93/'1.3.a'!$Y$178</f>
        <v>1.3170728259209657E-2</v>
      </c>
      <c r="Z93" s="144">
        <f>'1.3'!Z93/'1.3.a'!$Z$178</f>
        <v>1.9854731035472979E-2</v>
      </c>
      <c r="AA93" s="144">
        <f>'1.3'!AA93/'1.3.a'!$AA$178</f>
        <v>1.58336297400497E-2</v>
      </c>
      <c r="AB93" s="144">
        <f>'1.3'!AB93/'1.3.a'!$AB$178</f>
        <v>1.2590859073406879E-2</v>
      </c>
      <c r="AC93" s="144">
        <f>'1.3'!AC93/'1.3.a'!$AC$178</f>
        <v>1.4292400989581559E-2</v>
      </c>
      <c r="AD93" s="144">
        <f>'1.3'!AD93/'1.3.a'!$AD$178</f>
        <v>8.8341891551836273E-3</v>
      </c>
      <c r="AE93" s="144">
        <f>'1.3'!AE93/'1.3.a'!$AE$178</f>
        <v>1.2232040805931085E-2</v>
      </c>
      <c r="AF93" s="144">
        <f>'1.3'!AF93/'1.3.a'!$AF$178</f>
        <v>6.8812504722224896E-3</v>
      </c>
      <c r="AG93" s="144">
        <f>'1.3'!AG93/'1.3.a'!$AG$178</f>
        <v>5.7631086855126903E-3</v>
      </c>
      <c r="AH93" s="144">
        <f>'1.3'!AH93/'1.3.a'!$AH$178</f>
        <v>8.2498254358316751E-3</v>
      </c>
      <c r="AI93" s="144">
        <f>'1.3'!AI93/'1.3.a'!$AI$178</f>
        <v>8.765328204274888E-3</v>
      </c>
      <c r="AJ93" s="144">
        <f>'1.3'!AJ93/'1.3.a'!$AJ$178</f>
        <v>7.7448962726946414E-3</v>
      </c>
      <c r="AK93" s="144">
        <f>'1.3'!AK93/'1.3.a'!$AK$178</f>
        <v>1.0989140297171582E-2</v>
      </c>
      <c r="AL93" s="144">
        <f>'1.3'!AL93/'1.3.a'!$AL$178</f>
        <v>7.2179798183019941E-3</v>
      </c>
      <c r="AM93" s="144">
        <f>'1.3'!AM93/'1.3.a'!$AM$178</f>
        <v>6.839988091672123E-3</v>
      </c>
      <c r="AN93" s="144">
        <f>'1.3'!AN93/'1.3.a'!$AN$178</f>
        <v>7.0026937737522818E-3</v>
      </c>
      <c r="AO93" s="144">
        <f>'1.3'!AO93/'1.3.a'!$AO$178</f>
        <v>6.5982607276077873E-3</v>
      </c>
      <c r="AP93" s="144">
        <f>'1.3'!AP93/'1.3.a'!$AP$178</f>
        <v>6.1750282673620994E-3</v>
      </c>
      <c r="AQ93" s="144">
        <f>'1.3'!AQ93/'1.3.a'!$AQ$178</f>
        <v>5.648809859201011E-3</v>
      </c>
      <c r="AR93" s="144">
        <f>'1.3'!AR93/'1.3.a'!$AR$178</f>
        <v>5.1359490702634044E-3</v>
      </c>
      <c r="AS93" s="144">
        <f>'1.3'!AS93/'1.3.a'!$AS$178</f>
        <v>4.5724982325019217E-3</v>
      </c>
      <c r="AT93" s="144">
        <f>'1.3'!AT93/'1.3.a'!$AT$178</f>
        <v>4.1957884614815585E-3</v>
      </c>
      <c r="AU93" s="144">
        <f>'1.3'!AU93/'1.3.a'!AU$178</f>
        <v>3.4710052307763777E-3</v>
      </c>
      <c r="AV93" s="144">
        <f>'1.3'!AV93/'1.3.a'!AV$178</f>
        <v>4.0248331148835742E-3</v>
      </c>
      <c r="AW93" s="144">
        <f>'1.3'!AW93/'1.3.a'!AW$178</f>
        <v>4.1868372137795285E-3</v>
      </c>
      <c r="AX93" s="144">
        <f>'1.3'!AX93/'1.3.a'!AX$178</f>
        <v>5.2759794857212905E-3</v>
      </c>
      <c r="AY93" s="144">
        <f>'1.3'!AY93/'1.3.a'!AY$178</f>
        <v>8.5012912987834019E-3</v>
      </c>
    </row>
    <row r="94" spans="1:51" ht="20" customHeight="1" x14ac:dyDescent="0.2">
      <c r="A94" s="121">
        <v>25</v>
      </c>
      <c r="B94" s="121" t="s">
        <v>248</v>
      </c>
      <c r="C94" s="144">
        <f>'1.3'!C94/'1.3.a'!$C$178</f>
        <v>1.4866725041774484E-4</v>
      </c>
      <c r="D94" s="144">
        <f>'1.3'!D94/'1.3.a'!$D$178</f>
        <v>1.0895680589900814E-4</v>
      </c>
      <c r="E94" s="144">
        <f>'1.3'!E94/'1.3.a'!$E$178</f>
        <v>8.6653242844806274E-5</v>
      </c>
      <c r="F94" s="144">
        <f>'1.3'!F94/'1.3.a'!$F$178</f>
        <v>8.3812928833042574E-5</v>
      </c>
      <c r="G94" s="144">
        <f>'1.3'!G94/'1.3.a'!$G$178</f>
        <v>1.2687030149634545E-4</v>
      </c>
      <c r="H94" s="144">
        <f>'1.3'!H94/'1.3.a'!$H$178</f>
        <v>8.5902760893738443E-5</v>
      </c>
      <c r="I94" s="144">
        <f>'1.3'!I94/'1.3.a'!$I$178</f>
        <v>5.8170610967357741E-5</v>
      </c>
      <c r="J94" s="144">
        <f>'1.3'!J94/'1.3.a'!$J$178</f>
        <v>1.1590543830891038E-4</v>
      </c>
      <c r="K94" s="144">
        <f>'1.3'!K94/'1.3.a'!$K$178</f>
        <v>3.2637931439294623E-5</v>
      </c>
      <c r="L94" s="144">
        <f>'1.3'!L94/'1.3.a'!$L$178</f>
        <v>6.065376003672298E-5</v>
      </c>
      <c r="M94" s="144">
        <f>'1.3'!M94/'1.3.a'!$M$178</f>
        <v>8.3493376840391826E-5</v>
      </c>
      <c r="N94" s="144">
        <f>'1.3'!N94/'1.3.a'!$N$178</f>
        <v>1.7937558250038488E-4</v>
      </c>
      <c r="O94" s="144">
        <f>'1.3'!O94/'1.3.a'!$O$178</f>
        <v>8.5235434330588564E-5</v>
      </c>
      <c r="P94" s="144">
        <f>'1.3'!P94/'1.3.a'!$P$178</f>
        <v>2.1301254236953492E-4</v>
      </c>
      <c r="Q94" s="144">
        <f>'1.3'!Q94/'1.3.a'!$Q$178</f>
        <v>1.0489327568186526E-4</v>
      </c>
      <c r="R94" s="144">
        <f>'1.3'!R94/'1.3.a'!$R$178</f>
        <v>1.1335332166373959E-4</v>
      </c>
      <c r="S94" s="144">
        <f>'1.3'!S94/'1.3.a'!$S$178</f>
        <v>1.4741339578707319E-4</v>
      </c>
      <c r="T94" s="144">
        <f>'1.3'!T94/'1.3.a'!$T$178</f>
        <v>9.6590624940776058E-5</v>
      </c>
      <c r="U94" s="144">
        <f>'1.3'!U94/'1.3.a'!$U$178</f>
        <v>8.845843953439991E-5</v>
      </c>
      <c r="V94" s="144">
        <f>'1.3'!V94/'1.3.a'!$V$178</f>
        <v>9.4654140813334956E-5</v>
      </c>
      <c r="W94" s="144">
        <f>'1.3'!W94/'1.3.a'!$W$178</f>
        <v>1.4430091025776739E-4</v>
      </c>
      <c r="X94" s="144">
        <f>'1.3'!X94/'1.3.a'!$X$178</f>
        <v>9.5648735722393994E-5</v>
      </c>
      <c r="Y94" s="144">
        <f>'1.3'!Y94/'1.3.a'!$Y$178</f>
        <v>8.123628345985866E-5</v>
      </c>
      <c r="Z94" s="144">
        <f>'1.3'!Z94/'1.3.a'!$Z$178</f>
        <v>1.0131809069502027E-4</v>
      </c>
      <c r="AA94" s="144">
        <f>'1.3'!AA94/'1.3.a'!$AA$178</f>
        <v>1.3244610407485457E-4</v>
      </c>
      <c r="AB94" s="144">
        <f>'1.3'!AB94/'1.3.a'!$AB$178</f>
        <v>1.2664207486203719E-4</v>
      </c>
      <c r="AC94" s="144">
        <f>'1.3'!AC94/'1.3.a'!$AC$178</f>
        <v>1.0834369831464109E-4</v>
      </c>
      <c r="AD94" s="144">
        <f>'1.3'!AD94/'1.3.a'!$AD$178</f>
        <v>5.6696232020829213E-4</v>
      </c>
      <c r="AE94" s="144">
        <f>'1.3'!AE94/'1.3.a'!$AE$178</f>
        <v>2.1949249882805696E-4</v>
      </c>
      <c r="AF94" s="144">
        <f>'1.3'!AF94/'1.3.a'!$AF$178</f>
        <v>2.7165056208621841E-4</v>
      </c>
      <c r="AG94" s="144">
        <f>'1.3'!AG94/'1.3.a'!$AG$178</f>
        <v>2.590619329879112E-4</v>
      </c>
      <c r="AH94" s="144">
        <f>'1.3'!AH94/'1.3.a'!$AH$178</f>
        <v>2.6830292294769607E-4</v>
      </c>
      <c r="AI94" s="144">
        <f>'1.3'!AI94/'1.3.a'!$AI$178</f>
        <v>2.2959128710712661E-4</v>
      </c>
      <c r="AJ94" s="144">
        <f>'1.3'!AJ94/'1.3.a'!$AJ$178</f>
        <v>2.2468433009005715E-4</v>
      </c>
      <c r="AK94" s="144">
        <f>'1.3'!AK94/'1.3.a'!$AK$178</f>
        <v>1.840329142716514E-4</v>
      </c>
      <c r="AL94" s="144">
        <f>'1.3'!AL94/'1.3.a'!$AL$178</f>
        <v>3.0161847246582609E-4</v>
      </c>
      <c r="AM94" s="144">
        <f>'1.3'!AM94/'1.3.a'!$AM$178</f>
        <v>1.9702387522982395E-4</v>
      </c>
      <c r="AN94" s="144">
        <f>'1.3'!AN94/'1.3.a'!$AN$178</f>
        <v>1.9129350381071107E-4</v>
      </c>
      <c r="AO94" s="144">
        <f>'1.3'!AO94/'1.3.a'!$AO$178</f>
        <v>1.5542819893153671E-4</v>
      </c>
      <c r="AP94" s="144">
        <f>'1.3'!AP94/'1.3.a'!$AP$178</f>
        <v>2.5695655713269688E-4</v>
      </c>
      <c r="AQ94" s="144">
        <f>'1.3'!AQ94/'1.3.a'!$AQ$178</f>
        <v>1.7244461246654623E-4</v>
      </c>
      <c r="AR94" s="144">
        <f>'1.3'!AR94/'1.3.a'!$AR$178</f>
        <v>1.4995031738413019E-4</v>
      </c>
      <c r="AS94" s="144">
        <f>'1.3'!AS94/'1.3.a'!$AS$178</f>
        <v>1.1600175951514525E-4</v>
      </c>
      <c r="AT94" s="144">
        <f>'1.3'!AT94/'1.3.a'!$AT$178</f>
        <v>3.286241974220336E-4</v>
      </c>
      <c r="AU94" s="144">
        <f>'1.3'!AU94/'1.3.a'!AU$178</f>
        <v>1.1847315419588635E-4</v>
      </c>
      <c r="AV94" s="144">
        <f>'1.3'!AV94/'1.3.a'!AV$178</f>
        <v>1.590849536976607E-4</v>
      </c>
      <c r="AW94" s="144">
        <f>'1.3'!AW94/'1.3.a'!AW$178</f>
        <v>8.3104982493853346E-5</v>
      </c>
      <c r="AX94" s="144">
        <f>'1.3'!AX94/'1.3.a'!AX$178</f>
        <v>1.2644910243334395E-4</v>
      </c>
      <c r="AY94" s="144">
        <f>'1.3'!AY94/'1.3.a'!AY$178</f>
        <v>1.4096390359783002E-4</v>
      </c>
    </row>
    <row r="95" spans="1:51" ht="20" customHeight="1" x14ac:dyDescent="0.2">
      <c r="A95" s="121">
        <v>26</v>
      </c>
      <c r="B95" s="121" t="s">
        <v>243</v>
      </c>
      <c r="C95" s="144">
        <f>'1.3'!C95/'1.3.a'!$C$178</f>
        <v>2.8877836750846757E-2</v>
      </c>
      <c r="D95" s="144">
        <f>'1.3'!D95/'1.3.a'!$D$178</f>
        <v>2.135142786213054E-2</v>
      </c>
      <c r="E95" s="144">
        <f>'1.3'!E95/'1.3.a'!$E$178</f>
        <v>2.1976050400443384E-2</v>
      </c>
      <c r="F95" s="144">
        <f>'1.3'!F95/'1.3.a'!$F$178</f>
        <v>1.9670621184179417E-2</v>
      </c>
      <c r="G95" s="144">
        <f>'1.3'!G95/'1.3.a'!$G$178</f>
        <v>2.7214915022804962E-2</v>
      </c>
      <c r="H95" s="144">
        <f>'1.3'!H95/'1.3.a'!$H$178</f>
        <v>2.1238435649063574E-2</v>
      </c>
      <c r="I95" s="144">
        <f>'1.3'!I95/'1.3.a'!$I$178</f>
        <v>1.883231862516389E-2</v>
      </c>
      <c r="J95" s="144">
        <f>'1.3'!J95/'1.3.a'!$J$178</f>
        <v>2.0459360229208957E-2</v>
      </c>
      <c r="K95" s="144">
        <f>'1.3'!K95/'1.3.a'!$K$178</f>
        <v>2.8912021574324008E-2</v>
      </c>
      <c r="L95" s="144">
        <f>'1.3'!L95/'1.3.a'!$L$178</f>
        <v>2.1399950175354527E-2</v>
      </c>
      <c r="M95" s="144">
        <f>'1.3'!M95/'1.3.a'!$M$178</f>
        <v>2.0995222536230575E-2</v>
      </c>
      <c r="N95" s="144">
        <f>'1.3'!N95/'1.3.a'!$N$178</f>
        <v>1.8074488068114219E-2</v>
      </c>
      <c r="O95" s="144">
        <f>'1.3'!O95/'1.3.a'!$O$178</f>
        <v>2.7457418918663323E-2</v>
      </c>
      <c r="P95" s="144">
        <f>'1.3'!P95/'1.3.a'!$P$178</f>
        <v>1.8812837782035158E-2</v>
      </c>
      <c r="Q95" s="144">
        <f>'1.3'!Q95/'1.3.a'!$Q$178</f>
        <v>1.9172055454459623E-2</v>
      </c>
      <c r="R95" s="144">
        <f>'1.3'!R95/'1.3.a'!$R$178</f>
        <v>2.1215469861964379E-2</v>
      </c>
      <c r="S95" s="144">
        <f>'1.3'!S95/'1.3.a'!$S$178</f>
        <v>2.4003499690370477E-2</v>
      </c>
      <c r="T95" s="144">
        <f>'1.3'!T95/'1.3.a'!$T$178</f>
        <v>1.9920542433763951E-2</v>
      </c>
      <c r="U95" s="144">
        <f>'1.3'!U95/'1.3.a'!$U$178</f>
        <v>2.2649576106499997E-2</v>
      </c>
      <c r="V95" s="144">
        <f>'1.3'!V95/'1.3.a'!$V$178</f>
        <v>2.1321009449190586E-2</v>
      </c>
      <c r="W95" s="144">
        <f>'1.3'!W95/'1.3.a'!$W$178</f>
        <v>2.6090688355311687E-2</v>
      </c>
      <c r="X95" s="144">
        <f>'1.3'!X95/'1.3.a'!$X$178</f>
        <v>1.997026215882074E-2</v>
      </c>
      <c r="Y95" s="144">
        <f>'1.3'!Y95/'1.3.a'!$Y$178</f>
        <v>1.9435383960284231E-2</v>
      </c>
      <c r="Z95" s="144">
        <f>'1.3'!Z95/'1.3.a'!$Z$178</f>
        <v>2.102719525690536E-2</v>
      </c>
      <c r="AA95" s="144">
        <f>'1.3'!AA95/'1.3.a'!$AA$178</f>
        <v>2.8635749126000649E-2</v>
      </c>
      <c r="AB95" s="144">
        <f>'1.3'!AB95/'1.3.a'!$AB$178</f>
        <v>2.1579507174505064E-2</v>
      </c>
      <c r="AC95" s="144">
        <f>'1.3'!AC95/'1.3.a'!$AC$178</f>
        <v>2.0222785379195838E-2</v>
      </c>
      <c r="AD95" s="144">
        <f>'1.3'!AD95/'1.3.a'!$AD$178</f>
        <v>1.6726801416788176E-2</v>
      </c>
      <c r="AE95" s="144">
        <f>'1.3'!AE95/'1.3.a'!$AE$178</f>
        <v>2.6395669760117896E-2</v>
      </c>
      <c r="AF95" s="144">
        <f>'1.3'!AF95/'1.3.a'!$AF$178</f>
        <v>2.0352445530476597E-2</v>
      </c>
      <c r="AG95" s="144">
        <f>'1.3'!AG95/'1.3.a'!$AG$178</f>
        <v>2.0308702446035286E-2</v>
      </c>
      <c r="AH95" s="144">
        <f>'1.3'!AH95/'1.3.a'!$AH$178</f>
        <v>1.9211892642711385E-2</v>
      </c>
      <c r="AI95" s="144">
        <f>'1.3'!AI95/'1.3.a'!$AI$178</f>
        <v>2.4476318444396315E-2</v>
      </c>
      <c r="AJ95" s="144">
        <f>'1.3'!AJ95/'1.3.a'!$AJ$178</f>
        <v>2.0604002087319152E-2</v>
      </c>
      <c r="AK95" s="144">
        <f>'1.3'!AK95/'1.3.a'!$AK$178</f>
        <v>2.0416195042453938E-2</v>
      </c>
      <c r="AL95" s="144">
        <f>'1.3'!AL95/'1.3.a'!$AL$178</f>
        <v>2.1418922995647439E-2</v>
      </c>
      <c r="AM95" s="144">
        <f>'1.3'!AM95/'1.3.a'!$AM$178</f>
        <v>2.6582834123726182E-2</v>
      </c>
      <c r="AN95" s="144">
        <f>'1.3'!AN95/'1.3.a'!$AN$178</f>
        <v>2.4228579398587313E-2</v>
      </c>
      <c r="AO95" s="144">
        <f>'1.3'!AO95/'1.3.a'!$AO$178</f>
        <v>1.8864659715607579E-2</v>
      </c>
      <c r="AP95" s="144">
        <f>'1.3'!AP95/'1.3.a'!$AP$178</f>
        <v>1.818467270586584E-2</v>
      </c>
      <c r="AQ95" s="144">
        <f>'1.3'!AQ95/'1.3.a'!$AQ$178</f>
        <v>2.6559545382562482E-2</v>
      </c>
      <c r="AR95" s="144">
        <f>'1.3'!AR95/'1.3.a'!$AR$178</f>
        <v>1.930914222326123E-2</v>
      </c>
      <c r="AS95" s="144">
        <f>'1.3'!AS95/'1.3.a'!$AS$178</f>
        <v>2.1543755486187848E-2</v>
      </c>
      <c r="AT95" s="144">
        <f>'1.3'!AT95/'1.3.a'!$AT$178</f>
        <v>2.3851627197956433E-2</v>
      </c>
      <c r="AU95" s="144">
        <f>'1.3'!AU95/'1.3.a'!AU$178</f>
        <v>2.5910315210063085E-2</v>
      </c>
      <c r="AV95" s="144">
        <f>'1.3'!AV95/'1.3.a'!AV$178</f>
        <v>2.2404556264366937E-2</v>
      </c>
      <c r="AW95" s="144">
        <f>'1.3'!AW95/'1.3.a'!AW$178</f>
        <v>2.3723940686789603E-2</v>
      </c>
      <c r="AX95" s="144">
        <f>'1.3'!AX95/'1.3.a'!AX$178</f>
        <v>2.6587145882293311E-2</v>
      </c>
      <c r="AY95" s="144">
        <f>'1.3'!AY95/'1.3.a'!AY$178</f>
        <v>2.768908223401589E-2</v>
      </c>
    </row>
    <row r="96" spans="1:51" ht="20" customHeight="1" x14ac:dyDescent="0.2">
      <c r="A96" s="121">
        <v>27</v>
      </c>
      <c r="B96" s="121" t="s">
        <v>578</v>
      </c>
      <c r="C96" s="144">
        <f>'1.3'!C96/'1.3.a'!$C$178</f>
        <v>1.9785019560339817E-2</v>
      </c>
      <c r="D96" s="144">
        <f>'1.3'!D96/'1.3.a'!$D$178</f>
        <v>1.7035919765163356E-2</v>
      </c>
      <c r="E96" s="144">
        <f>'1.3'!E96/'1.3.a'!$E$178</f>
        <v>1.5797452421265609E-2</v>
      </c>
      <c r="F96" s="144">
        <f>'1.3'!F96/'1.3.a'!$F$178</f>
        <v>1.9529167872998864E-2</v>
      </c>
      <c r="G96" s="144">
        <f>'1.3'!G96/'1.3.a'!$G$178</f>
        <v>1.8625688330597072E-2</v>
      </c>
      <c r="H96" s="144">
        <f>'1.3'!H96/'1.3.a'!$H$178</f>
        <v>1.7444272329248642E-2</v>
      </c>
      <c r="I96" s="144">
        <f>'1.3'!I96/'1.3.a'!$I$178</f>
        <v>1.6954427434441911E-2</v>
      </c>
      <c r="J96" s="144">
        <f>'1.3'!J96/'1.3.a'!$J$178</f>
        <v>1.9805924078485703E-2</v>
      </c>
      <c r="K96" s="144">
        <f>'1.3'!K96/'1.3.a'!$K$178</f>
        <v>1.8805575495174604E-2</v>
      </c>
      <c r="L96" s="144">
        <f>'1.3'!L96/'1.3.a'!$L$178</f>
        <v>1.8910289864416133E-2</v>
      </c>
      <c r="M96" s="144">
        <f>'1.3'!M96/'1.3.a'!$M$178</f>
        <v>1.8562001666571577E-2</v>
      </c>
      <c r="N96" s="144">
        <f>'1.3'!N96/'1.3.a'!$N$178</f>
        <v>2.032565803893608E-2</v>
      </c>
      <c r="O96" s="144">
        <f>'1.3'!O96/'1.3.a'!$O$178</f>
        <v>1.9512218233941458E-2</v>
      </c>
      <c r="P96" s="144">
        <f>'1.3'!P96/'1.3.a'!$P$178</f>
        <v>1.884817973762605E-2</v>
      </c>
      <c r="Q96" s="144">
        <f>'1.3'!Q96/'1.3.a'!$Q$178</f>
        <v>1.8192164463071966E-2</v>
      </c>
      <c r="R96" s="144">
        <f>'1.3'!R96/'1.3.a'!$R$178</f>
        <v>2.1395009169284662E-2</v>
      </c>
      <c r="S96" s="144">
        <f>'1.3'!S96/'1.3.a'!$S$178</f>
        <v>2.128485602713338E-2</v>
      </c>
      <c r="T96" s="144">
        <f>'1.3'!T96/'1.3.a'!$T$178</f>
        <v>1.9613259366403447E-2</v>
      </c>
      <c r="U96" s="144">
        <f>'1.3'!U96/'1.3.a'!$U$178</f>
        <v>2.0299753095798928E-2</v>
      </c>
      <c r="V96" s="144">
        <f>'1.3'!V96/'1.3.a'!$V$178</f>
        <v>2.0028711518054514E-2</v>
      </c>
      <c r="W96" s="144">
        <f>'1.3'!W96/'1.3.a'!$W$178</f>
        <v>2.0507987085778296E-2</v>
      </c>
      <c r="X96" s="144">
        <f>'1.3'!X96/'1.3.a'!$X$178</f>
        <v>2.2008088390140099E-2</v>
      </c>
      <c r="Y96" s="144">
        <f>'1.3'!Y96/'1.3.a'!$Y$178</f>
        <v>2.19579071941697E-2</v>
      </c>
      <c r="Z96" s="144">
        <f>'1.3'!Z96/'1.3.a'!$Z$178</f>
        <v>2.3473417882075059E-2</v>
      </c>
      <c r="AA96" s="144">
        <f>'1.3'!AA96/'1.3.a'!$AA$178</f>
        <v>2.342832448906557E-2</v>
      </c>
      <c r="AB96" s="144">
        <f>'1.3'!AB96/'1.3.a'!$AB$178</f>
        <v>2.2376600609037515E-2</v>
      </c>
      <c r="AC96" s="144">
        <f>'1.3'!AC96/'1.3.a'!$AC$178</f>
        <v>2.0997470339096547E-2</v>
      </c>
      <c r="AD96" s="144">
        <f>'1.3'!AD96/'1.3.a'!$AD$178</f>
        <v>2.5501159982539948E-2</v>
      </c>
      <c r="AE96" s="144">
        <f>'1.3'!AE96/'1.3.a'!$AE$178</f>
        <v>2.472071487138354E-2</v>
      </c>
      <c r="AF96" s="144">
        <f>'1.3'!AF96/'1.3.a'!$AF$178</f>
        <v>2.1980233710974163E-2</v>
      </c>
      <c r="AG96" s="144">
        <f>'1.3'!AG96/'1.3.a'!$AG$178</f>
        <v>2.3471030893522385E-2</v>
      </c>
      <c r="AH96" s="144">
        <f>'1.3'!AH96/'1.3.a'!$AH$178</f>
        <v>2.6642914356331183E-2</v>
      </c>
      <c r="AI96" s="144">
        <f>'1.3'!AI96/'1.3.a'!$AI$178</f>
        <v>2.4659585787981723E-2</v>
      </c>
      <c r="AJ96" s="144">
        <f>'1.3'!AJ96/'1.3.a'!$AJ$178</f>
        <v>2.3688733358912566E-2</v>
      </c>
      <c r="AK96" s="144">
        <f>'1.3'!AK96/'1.3.a'!$AK$178</f>
        <v>2.3481799986055828E-2</v>
      </c>
      <c r="AL96" s="144">
        <f>'1.3'!AL96/'1.3.a'!$AL$178</f>
        <v>2.684313523837862E-2</v>
      </c>
      <c r="AM96" s="144">
        <f>'1.3'!AM96/'1.3.a'!$AM$178</f>
        <v>2.5622461614855225E-2</v>
      </c>
      <c r="AN96" s="144">
        <f>'1.3'!AN96/'1.3.a'!$AN$178</f>
        <v>2.4419239118393155E-2</v>
      </c>
      <c r="AO96" s="144">
        <f>'1.3'!AO96/'1.3.a'!$AO$178</f>
        <v>2.4011632621472771E-2</v>
      </c>
      <c r="AP96" s="144">
        <f>'1.3'!AP96/'1.3.a'!$AP$178</f>
        <v>2.7688013092070092E-2</v>
      </c>
      <c r="AQ96" s="144">
        <f>'1.3'!AQ96/'1.3.a'!$AQ$178</f>
        <v>2.5480342424673869E-2</v>
      </c>
      <c r="AR96" s="144">
        <f>'1.3'!AR96/'1.3.a'!$AR$178</f>
        <v>2.8079337227639049E-2</v>
      </c>
      <c r="AS96" s="144">
        <f>'1.3'!AS96/'1.3.a'!$AS$178</f>
        <v>2.5998091882162663E-2</v>
      </c>
      <c r="AT96" s="144">
        <f>'1.3'!AT96/'1.3.a'!$AT$178</f>
        <v>3.1857499248428151E-2</v>
      </c>
      <c r="AU96" s="144">
        <f>'1.3'!AU96/'1.3.a'!AU$178</f>
        <v>2.2737747946672517E-2</v>
      </c>
      <c r="AV96" s="144">
        <f>'1.3'!AV96/'1.3.a'!AV$178</f>
        <v>2.3923740763941347E-2</v>
      </c>
      <c r="AW96" s="144">
        <f>'1.3'!AW96/'1.3.a'!AW$178</f>
        <v>2.3451965129538684E-2</v>
      </c>
      <c r="AX96" s="144">
        <f>'1.3'!AX96/'1.3.a'!AX$178</f>
        <v>2.7624137017045972E-2</v>
      </c>
      <c r="AY96" s="144">
        <f>'1.3'!AY96/'1.3.a'!AY$178</f>
        <v>2.372824732387873E-2</v>
      </c>
    </row>
    <row r="97" spans="1:51" ht="20" customHeight="1" x14ac:dyDescent="0.2">
      <c r="A97" s="121">
        <v>28</v>
      </c>
      <c r="B97" s="121" t="s">
        <v>396</v>
      </c>
      <c r="C97" s="144">
        <f>'1.3'!C97/'1.3.a'!$C$178</f>
        <v>1.6252702945484152E-3</v>
      </c>
      <c r="D97" s="144">
        <f>'1.3'!D97/'1.3.a'!$D$178</f>
        <v>6.4950754348216313E-3</v>
      </c>
      <c r="E97" s="144">
        <f>'1.3'!E97/'1.3.a'!$E$178</f>
        <v>5.6638082646088489E-3</v>
      </c>
      <c r="F97" s="144">
        <f>'1.3'!F97/'1.3.a'!$F$178</f>
        <v>5.9567334323522509E-3</v>
      </c>
      <c r="G97" s="144">
        <f>'1.3'!G97/'1.3.a'!$G$178</f>
        <v>1.3803108115588419E-3</v>
      </c>
      <c r="H97" s="144">
        <f>'1.3'!H97/'1.3.a'!$H$178</f>
        <v>5.0825563212149394E-3</v>
      </c>
      <c r="I97" s="144">
        <f>'1.3'!I97/'1.3.a'!$I$178</f>
        <v>5.2172537730310817E-3</v>
      </c>
      <c r="J97" s="144">
        <f>'1.3'!J97/'1.3.a'!$J$178</f>
        <v>7.4457741776092897E-3</v>
      </c>
      <c r="K97" s="144">
        <f>'1.3'!K97/'1.3.a'!$K$178</f>
        <v>1.2711654116687272E-3</v>
      </c>
      <c r="L97" s="144">
        <f>'1.3'!L97/'1.3.a'!$L$178</f>
        <v>5.1686175116821657E-3</v>
      </c>
      <c r="M97" s="144">
        <f>'1.3'!M97/'1.3.a'!$M$178</f>
        <v>5.6003427781489154E-3</v>
      </c>
      <c r="N97" s="144">
        <f>'1.3'!N97/'1.3.a'!$N$178</f>
        <v>6.837740425056439E-3</v>
      </c>
      <c r="O97" s="144">
        <f>'1.3'!O97/'1.3.a'!$O$178</f>
        <v>2.9327428071628846E-3</v>
      </c>
      <c r="P97" s="144">
        <f>'1.3'!P97/'1.3.a'!$P$178</f>
        <v>5.9044447481441404E-3</v>
      </c>
      <c r="Q97" s="144">
        <f>'1.3'!Q97/'1.3.a'!$Q$178</f>
        <v>5.7745738039029163E-3</v>
      </c>
      <c r="R97" s="144">
        <f>'1.3'!R97/'1.3.a'!$R$178</f>
        <v>4.4863917860580808E-3</v>
      </c>
      <c r="S97" s="144">
        <f>'1.3'!S97/'1.3.a'!$S$178</f>
        <v>3.4251730255235916E-3</v>
      </c>
      <c r="T97" s="144">
        <f>'1.3'!T97/'1.3.a'!$T$178</f>
        <v>5.1528817294091995E-3</v>
      </c>
      <c r="U97" s="144">
        <f>'1.3'!U97/'1.3.a'!$U$178</f>
        <v>5.9128467227667113E-3</v>
      </c>
      <c r="V97" s="144">
        <f>'1.3'!V97/'1.3.a'!$V$178</f>
        <v>5.1198565716425847E-3</v>
      </c>
      <c r="W97" s="144">
        <f>'1.3'!W97/'1.3.a'!$W$178</f>
        <v>3.588031938545897E-3</v>
      </c>
      <c r="X97" s="144">
        <f>'1.3'!X97/'1.3.a'!$X$178</f>
        <v>6.288777056725996E-3</v>
      </c>
      <c r="Y97" s="144">
        <f>'1.3'!Y97/'1.3.a'!$Y$178</f>
        <v>6.0660495881690903E-3</v>
      </c>
      <c r="Z97" s="144">
        <f>'1.3'!Z97/'1.3.a'!$Z$178</f>
        <v>5.8857664853600175E-3</v>
      </c>
      <c r="AA97" s="144">
        <f>'1.3'!AA97/'1.3.a'!$AA$178</f>
        <v>4.1134964629193013E-3</v>
      </c>
      <c r="AB97" s="144">
        <f>'1.3'!AB97/'1.3.a'!$AB$178</f>
        <v>6.5826035900218363E-3</v>
      </c>
      <c r="AC97" s="144">
        <f>'1.3'!AC97/'1.3.a'!$AC$178</f>
        <v>6.0299197598365235E-3</v>
      </c>
      <c r="AD97" s="144">
        <f>'1.3'!AD97/'1.3.a'!$AD$178</f>
        <v>8.4969501801776433E-3</v>
      </c>
      <c r="AE97" s="144">
        <f>'1.3'!AE97/'1.3.a'!$AE$178</f>
        <v>2.5236533805329791E-3</v>
      </c>
      <c r="AF97" s="144">
        <f>'1.3'!AF97/'1.3.a'!$AF$178</f>
        <v>7.1948788953334775E-3</v>
      </c>
      <c r="AG97" s="144">
        <f>'1.3'!AG97/'1.3.a'!$AG$178</f>
        <v>5.5522937534921765E-3</v>
      </c>
      <c r="AH97" s="144">
        <f>'1.3'!AH97/'1.3.a'!$AH$178</f>
        <v>5.9738664290479434E-3</v>
      </c>
      <c r="AI97" s="144">
        <f>'1.3'!AI97/'1.3.a'!$AI$178</f>
        <v>2.520831632164685E-3</v>
      </c>
      <c r="AJ97" s="144">
        <f>'1.3'!AJ97/'1.3.a'!$AJ$178</f>
        <v>5.9231378289355038E-3</v>
      </c>
      <c r="AK97" s="144">
        <f>'1.3'!AK97/'1.3.a'!$AK$178</f>
        <v>5.7340795630219689E-3</v>
      </c>
      <c r="AL97" s="144">
        <f>'1.3'!AL97/'1.3.a'!$AL$178</f>
        <v>6.2977504786060944E-3</v>
      </c>
      <c r="AM97" s="144">
        <f>'1.3'!AM97/'1.3.a'!$AM$178</f>
        <v>2.3747918916429646E-3</v>
      </c>
      <c r="AN97" s="144">
        <f>'1.3'!AN97/'1.3.a'!$AN$178</f>
        <v>5.5360185799846291E-3</v>
      </c>
      <c r="AO97" s="144">
        <f>'1.3'!AO97/'1.3.a'!$AO$178</f>
        <v>5.3163833494584666E-3</v>
      </c>
      <c r="AP97" s="144">
        <f>'1.3'!AP97/'1.3.a'!$AP$178</f>
        <v>5.8898669120652442E-3</v>
      </c>
      <c r="AQ97" s="144">
        <f>'1.3'!AQ97/'1.3.a'!$AQ$178</f>
        <v>4.5288956409429634E-3</v>
      </c>
      <c r="AR97" s="144">
        <f>'1.3'!AR97/'1.3.a'!$AR$178</f>
        <v>5.1316174355543823E-3</v>
      </c>
      <c r="AS97" s="144">
        <f>'1.3'!AS97/'1.3.a'!$AS$178</f>
        <v>5.0852004239183022E-3</v>
      </c>
      <c r="AT97" s="144">
        <f>'1.3'!AT97/'1.3.a'!$AT$178</f>
        <v>6.2058348802501917E-3</v>
      </c>
      <c r="AU97" s="144">
        <f>'1.3'!AU97/'1.3.a'!AU$178</f>
        <v>4.5649917118355775E-3</v>
      </c>
      <c r="AV97" s="144">
        <f>'1.3'!AV97/'1.3.a'!AV$178</f>
        <v>4.8572368341516237E-3</v>
      </c>
      <c r="AW97" s="144">
        <f>'1.3'!AW97/'1.3.a'!AW$178</f>
        <v>6.3793330878286749E-3</v>
      </c>
      <c r="AX97" s="144">
        <f>'1.3'!AX97/'1.3.a'!AX$178</f>
        <v>7.7081408787738285E-3</v>
      </c>
      <c r="AY97" s="144">
        <f>'1.3'!AY97/'1.3.a'!AY$178</f>
        <v>5.851678129951546E-3</v>
      </c>
    </row>
    <row r="98" spans="1:51" ht="20" customHeight="1" x14ac:dyDescent="0.2">
      <c r="A98" s="115">
        <v>31</v>
      </c>
      <c r="B98" s="115" t="s">
        <v>610</v>
      </c>
      <c r="C98" s="143">
        <f>'1.3'!C98/'1.3.a'!$C$178</f>
        <v>2.8998432415517405E-3</v>
      </c>
      <c r="D98" s="143">
        <f>'1.3'!D98/'1.3.a'!$D$178</f>
        <v>6.3791361656423138E-3</v>
      </c>
      <c r="E98" s="143">
        <f>'1.3'!E98/'1.3.a'!$E$178</f>
        <v>7.4670083532866393E-3</v>
      </c>
      <c r="F98" s="143">
        <f>'1.3'!F98/'1.3.a'!$F$178</f>
        <v>8.3899312158121457E-3</v>
      </c>
      <c r="G98" s="143">
        <f>'1.3'!G98/'1.3.a'!$G$178</f>
        <v>3.8291399711872236E-4</v>
      </c>
      <c r="H98" s="143">
        <f>'1.3'!H98/'1.3.a'!$H$178</f>
        <v>2.6352500841530673E-3</v>
      </c>
      <c r="I98" s="143">
        <f>'1.3'!I98/'1.3.a'!$I$178</f>
        <v>2.9256960423218229E-3</v>
      </c>
      <c r="J98" s="143">
        <f>'1.3'!J98/'1.3.a'!$J$178</f>
        <v>6.2620377479442445E-3</v>
      </c>
      <c r="K98" s="143">
        <f>'1.3'!K98/'1.3.a'!$K$178</f>
        <v>-1.697861030372773E-5</v>
      </c>
      <c r="L98" s="143">
        <f>'1.3'!L98/'1.3.a'!$L$178</f>
        <v>1.8144780001509656E-3</v>
      </c>
      <c r="M98" s="143">
        <f>'1.3'!M98/'1.3.a'!$M$178</f>
        <v>2.5782462773334038E-3</v>
      </c>
      <c r="N98" s="143">
        <f>'1.3'!N98/'1.3.a'!$N$178</f>
        <v>5.6096171453936727E-3</v>
      </c>
      <c r="O98" s="143">
        <f>'1.3'!O98/'1.3.a'!$O$178</f>
        <v>1.4937057473435691E-4</v>
      </c>
      <c r="P98" s="143">
        <f>'1.3'!P98/'1.3.a'!$P$178</f>
        <v>4.1694318212989155E-3</v>
      </c>
      <c r="Q98" s="143">
        <f>'1.3'!Q98/'1.3.a'!$Q$178</f>
        <v>4.8078611119966412E-3</v>
      </c>
      <c r="R98" s="143">
        <f>'1.3'!R98/'1.3.a'!$R$178</f>
        <v>8.2480391634466767E-3</v>
      </c>
      <c r="S98" s="143">
        <f>'1.3'!S98/'1.3.a'!$S$178</f>
        <v>2.8517326949648327E-3</v>
      </c>
      <c r="T98" s="143">
        <f>'1.3'!T98/'1.3.a'!$T$178</f>
        <v>5.2218804038506525E-3</v>
      </c>
      <c r="U98" s="143">
        <f>'1.3'!U98/'1.3.a'!$U$178</f>
        <v>5.8719013069520876E-3</v>
      </c>
      <c r="V98" s="143">
        <f>'1.3'!V98/'1.3.a'!$V$178</f>
        <v>5.5840346742548584E-3</v>
      </c>
      <c r="W98" s="143">
        <f>'1.3'!W98/'1.3.a'!$W$178</f>
        <v>-1.4455845913070287E-3</v>
      </c>
      <c r="X98" s="143">
        <f>'1.3'!X98/'1.3.a'!$X$178</f>
        <v>1.3394921625318765E-4</v>
      </c>
      <c r="Y98" s="143">
        <f>'1.3'!Y98/'1.3.a'!$Y$178</f>
        <v>3.1466700571613869E-4</v>
      </c>
      <c r="Z98" s="143">
        <f>'1.3'!Z98/'1.3.a'!$Z$178</f>
        <v>2.4256929992875339E-3</v>
      </c>
      <c r="AA98" s="143">
        <f>'1.3'!AA98/'1.3.a'!$AA$178</f>
        <v>-1.9920227246645115E-3</v>
      </c>
      <c r="AB98" s="143">
        <f>'1.3'!AB98/'1.3.a'!$AB$178</f>
        <v>-7.2035174501918994E-4</v>
      </c>
      <c r="AC98" s="143">
        <f>'1.3'!AC98/'1.3.a'!$AC$178</f>
        <v>-6.9713271927975321E-4</v>
      </c>
      <c r="AD98" s="143">
        <f>'1.3'!AD98/'1.3.a'!$AD$178</f>
        <v>2.5363798020373799E-5</v>
      </c>
      <c r="AE98" s="143">
        <f>'1.3'!AE98/'1.3.a'!$AE$178</f>
        <v>-1.8910624212768053E-3</v>
      </c>
      <c r="AF98" s="143">
        <f>'1.3'!AF98/'1.3.a'!$AF$178</f>
        <v>-1.2520215825251554E-3</v>
      </c>
      <c r="AG98" s="143">
        <f>'1.3'!AG98/'1.3.a'!$AG$178</f>
        <v>-3.0301953789221739E-4</v>
      </c>
      <c r="AH98" s="143">
        <f>'1.3'!AH98/'1.3.a'!$AH$178</f>
        <v>1.4126935251436519E-3</v>
      </c>
      <c r="AI98" s="143">
        <f>'1.3'!AI98/'1.3.a'!$AI$178</f>
        <v>-2.0871460307416165E-3</v>
      </c>
      <c r="AJ98" s="143">
        <f>'1.3'!AJ98/'1.3.a'!$AJ$178</f>
        <v>-6.1917046383674901E-4</v>
      </c>
      <c r="AK98" s="143">
        <f>'1.3'!AK98/'1.3.a'!$AK$178</f>
        <v>-2.1068852065220931E-4</v>
      </c>
      <c r="AL98" s="143">
        <f>'1.3'!AL98/'1.3.a'!$AL$178</f>
        <v>1.1558028249448306E-3</v>
      </c>
      <c r="AM98" s="143">
        <f>'1.3'!AM98/'1.3.a'!$AM$178</f>
        <v>-3.3211674948894466E-3</v>
      </c>
      <c r="AN98" s="143">
        <f>'1.3'!AN98/'1.3.a'!$AN$178</f>
        <v>-2.0750505560819324E-3</v>
      </c>
      <c r="AO98" s="143">
        <f>'1.3'!AO98/'1.3.a'!$AO$178</f>
        <v>-1.7393231254413733E-3</v>
      </c>
      <c r="AP98" s="143">
        <f>'1.3'!AP98/'1.3.a'!$AP$178</f>
        <v>-7.7525418959785257E-4</v>
      </c>
      <c r="AQ98" s="143">
        <f>'1.3'!AQ98/'1.3.a'!$AQ$178</f>
        <v>-3.4133952820969778E-3</v>
      </c>
      <c r="AR98" s="143">
        <f>'1.3'!AR98/'1.3.a'!$AR$178</f>
        <v>-2.2811339107836229E-3</v>
      </c>
      <c r="AS98" s="143">
        <f>'1.3'!AS98/'1.3.a'!$AS$178</f>
        <v>-2.2805820325512505E-3</v>
      </c>
      <c r="AT98" s="143">
        <f>'1.3'!AT98/'1.3.a'!$AT$178</f>
        <v>7.0175602459935087E-4</v>
      </c>
      <c r="AU98" s="143">
        <f>'1.3'!AU98/'1.3.a'!AU$178</f>
        <v>-3.2236919267755581E-3</v>
      </c>
      <c r="AV98" s="143">
        <f>'1.3'!AV98/'1.3.a'!AV$178</f>
        <v>-1.7993661532289932E-3</v>
      </c>
      <c r="AW98" s="143">
        <f>'1.3'!AW98/'1.3.a'!AW$178</f>
        <v>-4.9285452181461401E-4</v>
      </c>
      <c r="AX98" s="143">
        <f>'1.3'!AX98/'1.3.a'!AX$178</f>
        <v>6.4270651864871704E-3</v>
      </c>
      <c r="AY98" s="143">
        <f>'1.3'!AY98/'1.3.a'!AY$178</f>
        <v>2.054999184124512E-4</v>
      </c>
    </row>
    <row r="99" spans="1:51" ht="20" customHeight="1" x14ac:dyDescent="0.2">
      <c r="A99" s="122" t="s">
        <v>334</v>
      </c>
      <c r="B99" s="121" t="s">
        <v>330</v>
      </c>
      <c r="C99" s="144">
        <f>'1.3'!C99/'1.3.a'!$C$178</f>
        <v>7.9041553775858822E-3</v>
      </c>
      <c r="D99" s="144">
        <f>'1.3'!D99/'1.3.a'!$D$178</f>
        <v>1.1192794322795843E-2</v>
      </c>
      <c r="E99" s="144">
        <f>'1.3'!E99/'1.3.a'!$E$178</f>
        <v>1.2169107729141933E-2</v>
      </c>
      <c r="F99" s="144">
        <f>'1.3'!F99/'1.3.a'!$F$178</f>
        <v>1.2834274954802166E-2</v>
      </c>
      <c r="G99" s="144">
        <f>'1.3'!G99/'1.3.a'!$G$178</f>
        <v>5.2337554696337578E-3</v>
      </c>
      <c r="H99" s="144">
        <f>'1.3'!H99/'1.3.a'!$H$178</f>
        <v>7.2816378673334391E-3</v>
      </c>
      <c r="I99" s="144">
        <f>'1.3'!I99/'1.3.a'!$I$178</f>
        <v>7.5591638020137825E-3</v>
      </c>
      <c r="J99" s="144">
        <f>'1.3'!J99/'1.3.a'!$J$178</f>
        <v>1.1133410678637394E-2</v>
      </c>
      <c r="K99" s="144">
        <f>'1.3'!K99/'1.3.a'!$K$178</f>
        <v>4.7273543032596201E-3</v>
      </c>
      <c r="L99" s="144">
        <f>'1.3'!L99/'1.3.a'!$L$178</f>
        <v>6.465728236462351E-3</v>
      </c>
      <c r="M99" s="144">
        <f>'1.3'!M99/'1.3.a'!$M$178</f>
        <v>7.1893743739287587E-3</v>
      </c>
      <c r="N99" s="144">
        <f>'1.3'!N99/'1.3.a'!$N$178</f>
        <v>1.0070511722905231E-2</v>
      </c>
      <c r="O99" s="144">
        <f>'1.3'!O99/'1.3.a'!$O$178</f>
        <v>5.1587914001822799E-3</v>
      </c>
      <c r="P99" s="144">
        <f>'1.3'!P99/'1.3.a'!$P$178</f>
        <v>9.082296229237407E-3</v>
      </c>
      <c r="Q99" s="144">
        <f>'1.3'!Q99/'1.3.a'!$Q$178</f>
        <v>9.68459432514303E-3</v>
      </c>
      <c r="R99" s="144">
        <f>'1.3'!R99/'1.3.a'!$R$178</f>
        <v>1.2944094874963017E-2</v>
      </c>
      <c r="S99" s="144">
        <f>'1.3'!S99/'1.3.a'!$S$178</f>
        <v>7.8455727043572569E-3</v>
      </c>
      <c r="T99" s="144">
        <f>'1.3'!T99/'1.3.a'!$T$178</f>
        <v>1.0225824331121826E-2</v>
      </c>
      <c r="U99" s="144">
        <f>'1.3'!U99/'1.3.a'!$U$178</f>
        <v>1.0828496384293831E-2</v>
      </c>
      <c r="V99" s="144">
        <f>'1.3'!V99/'1.3.a'!$V$178</f>
        <v>1.0541341613502885E-2</v>
      </c>
      <c r="W99" s="144">
        <f>'1.3'!W99/'1.3.a'!$W$178</f>
        <v>3.9370916920020409E-3</v>
      </c>
      <c r="X99" s="144">
        <f>'1.3'!X99/'1.3.a'!$X$178</f>
        <v>5.5319849156965388E-3</v>
      </c>
      <c r="Y99" s="144">
        <f>'1.3'!Y99/'1.3.a'!$Y$178</f>
        <v>5.8122323075006296E-3</v>
      </c>
      <c r="Z99" s="144">
        <f>'1.3'!Z99/'1.3.a'!$Z$178</f>
        <v>7.8076815398501398E-3</v>
      </c>
      <c r="AA99" s="144">
        <f>'1.3'!AA99/'1.3.a'!$AA$178</f>
        <v>3.739828299410288E-3</v>
      </c>
      <c r="AB99" s="144">
        <f>'1.3'!AB99/'1.3.a'!$AB$178</f>
        <v>4.95559919236535E-3</v>
      </c>
      <c r="AC99" s="144">
        <f>'1.3'!AC99/'1.3.a'!$AC$178</f>
        <v>4.9891873568919587E-3</v>
      </c>
      <c r="AD99" s="144">
        <f>'1.3'!AD99/'1.3.a'!$AD$178</f>
        <v>5.5989001518524451E-3</v>
      </c>
      <c r="AE99" s="144">
        <f>'1.3'!AE99/'1.3.a'!$AE$178</f>
        <v>3.6519321685877758E-3</v>
      </c>
      <c r="AF99" s="144">
        <f>'1.3'!AF99/'1.3.a'!$AF$178</f>
        <v>4.2324230804250719E-3</v>
      </c>
      <c r="AG99" s="144">
        <f>'1.3'!AG99/'1.3.a'!$AG$178</f>
        <v>5.2008994780761804E-3</v>
      </c>
      <c r="AH99" s="144">
        <f>'1.3'!AH99/'1.3.a'!$AH$178</f>
        <v>6.7900446715015699E-3</v>
      </c>
      <c r="AI99" s="144">
        <f>'1.3'!AI99/'1.3.a'!$AI$178</f>
        <v>3.5121228742065339E-3</v>
      </c>
      <c r="AJ99" s="144">
        <f>'1.3'!AJ99/'1.3.a'!$AJ$178</f>
        <v>4.8946697201988085E-3</v>
      </c>
      <c r="AK99" s="144">
        <f>'1.3'!AK99/'1.3.a'!$AK$178</f>
        <v>5.3115821360890329E-3</v>
      </c>
      <c r="AL99" s="144">
        <f>'1.3'!AL99/'1.3.a'!$AL$178</f>
        <v>6.6747406006552887E-3</v>
      </c>
      <c r="AM99" s="144">
        <f>'1.3'!AM99/'1.3.a'!$AM$178</f>
        <v>2.4866652956713562E-3</v>
      </c>
      <c r="AN99" s="144">
        <f>'1.3'!AN99/'1.3.a'!$AN$178</f>
        <v>3.4382306428194787E-3</v>
      </c>
      <c r="AO99" s="144">
        <f>'1.3'!AO99/'1.3.a'!$AO$178</f>
        <v>3.7011986084244412E-3</v>
      </c>
      <c r="AP99" s="144">
        <f>'1.3'!AP99/'1.3.a'!$AP$178</f>
        <v>4.69159309624288E-3</v>
      </c>
      <c r="AQ99" s="144">
        <f>'1.3'!AQ99/'1.3.a'!$AQ$178</f>
        <v>2.1856543507993175E-3</v>
      </c>
      <c r="AR99" s="144">
        <f>'1.3'!AR99/'1.3.a'!$AR$178</f>
        <v>3.7541647129817135E-3</v>
      </c>
      <c r="AS99" s="144">
        <f>'1.3'!AS99/'1.3.a'!$AS$178</f>
        <v>3.3797941077813951E-3</v>
      </c>
      <c r="AT99" s="144">
        <f>'1.3'!AT99/'1.3.a'!$AT$178</f>
        <v>6.2957090445902265E-3</v>
      </c>
      <c r="AU99" s="144">
        <f>'1.3'!AU99/'1.3.a'!AU$178</f>
        <v>2.4821307871988017E-3</v>
      </c>
      <c r="AV99" s="144">
        <f>'1.3'!AV99/'1.3.a'!AV$178</f>
        <v>3.9744780916661435E-3</v>
      </c>
      <c r="AW99" s="144">
        <f>'1.3'!AW99/'1.3.a'!AW$178</f>
        <v>5.2545539603969411E-3</v>
      </c>
      <c r="AX99" s="144">
        <f>'1.3'!AX99/'1.3.a'!AX$178</f>
        <v>1.219175058589143E-2</v>
      </c>
      <c r="AY99" s="144">
        <f>'1.3'!AY99/'1.3.a'!AY$178</f>
        <v>5.887225972393469E-3</v>
      </c>
    </row>
    <row r="100" spans="1:51" ht="20" customHeight="1" x14ac:dyDescent="0.2">
      <c r="A100" s="122" t="s">
        <v>335</v>
      </c>
      <c r="B100" s="121" t="s">
        <v>527</v>
      </c>
      <c r="C100" s="144">
        <f>'1.3'!C100/'1.3.a'!$C$178</f>
        <v>8.7296264576426535E-5</v>
      </c>
      <c r="D100" s="144">
        <f>'1.3'!D100/'1.3.a'!$D$178</f>
        <v>7.7992286174491027E-5</v>
      </c>
      <c r="E100" s="144">
        <f>'1.3'!E100/'1.3.a'!$E$178</f>
        <v>1.4780603351974183E-4</v>
      </c>
      <c r="F100" s="144">
        <f>'1.3'!F100/'1.3.a'!$F$178</f>
        <v>1.0950550615915986E-4</v>
      </c>
      <c r="G100" s="144">
        <f>'1.3'!G100/'1.3.a'!$G$178</f>
        <v>7.5426471276992263E-5</v>
      </c>
      <c r="H100" s="144">
        <f>'1.3'!H100/'1.3.a'!$H$178</f>
        <v>4.9941973225596204E-5</v>
      </c>
      <c r="I100" s="144">
        <f>'1.3'!I100/'1.3.a'!$I$178</f>
        <v>7.2219143886779222E-5</v>
      </c>
      <c r="J100" s="144">
        <f>'1.3'!J100/'1.3.a'!$J$178</f>
        <v>4.632271282234242E-4</v>
      </c>
      <c r="K100" s="144">
        <f>'1.3'!K100/'1.3.a'!$K$178</f>
        <v>4.9136237190003219E-5</v>
      </c>
      <c r="L100" s="144">
        <f>'1.3'!L100/'1.3.a'!$L$178</f>
        <v>6.1651702864005926E-5</v>
      </c>
      <c r="M100" s="144">
        <f>'1.3'!M100/'1.3.a'!$M$178</f>
        <v>1.1713835729182302E-4</v>
      </c>
      <c r="N100" s="144">
        <f>'1.3'!N100/'1.3.a'!$N$178</f>
        <v>8.0811659242294309E-5</v>
      </c>
      <c r="O100" s="144">
        <f>'1.3'!O100/'1.3.a'!$O$178</f>
        <v>2.2176734595427547E-5</v>
      </c>
      <c r="P100" s="144">
        <f>'1.3'!P100/'1.3.a'!$P$178</f>
        <v>1.1186022153325514E-4</v>
      </c>
      <c r="Q100" s="144">
        <f>'1.3'!Q100/'1.3.a'!$Q$178</f>
        <v>9.4161205487131117E-5</v>
      </c>
      <c r="R100" s="144">
        <f>'1.3'!R100/'1.3.a'!$R$178</f>
        <v>7.3647161368066026E-5</v>
      </c>
      <c r="S100" s="144">
        <f>'1.3'!S100/'1.3.a'!$S$178</f>
        <v>2.2235976489798485E-5</v>
      </c>
      <c r="T100" s="144">
        <f>'1.3'!T100/'1.3.a'!$T$178</f>
        <v>4.4831289773412193E-5</v>
      </c>
      <c r="U100" s="144">
        <f>'1.3'!U100/'1.3.a'!$U$178</f>
        <v>5.4430726474581019E-5</v>
      </c>
      <c r="V100" s="144">
        <f>'1.3'!V100/'1.3.a'!$V$178</f>
        <v>1.719825249340503E-4</v>
      </c>
      <c r="W100" s="144">
        <f>'1.3'!W100/'1.3.a'!$W$178</f>
        <v>2.496454822682948E-5</v>
      </c>
      <c r="X100" s="144">
        <f>'1.3'!X100/'1.3.a'!$X$178</f>
        <v>1.4609710309180078E-5</v>
      </c>
      <c r="Y100" s="144">
        <f>'1.3'!Y100/'1.3.a'!$Y$178</f>
        <v>8.9596370884903898E-5</v>
      </c>
      <c r="Z100" s="144">
        <f>'1.3'!Z100/'1.3.a'!$Z$178</f>
        <v>4.7853313499819784E-5</v>
      </c>
      <c r="AA100" s="144">
        <f>'1.3'!AA100/'1.3.a'!$AA$178</f>
        <v>1.3190176907144259E-5</v>
      </c>
      <c r="AB100" s="144">
        <f>'1.3'!AB100/'1.3.a'!$AB$178</f>
        <v>5.9031590747072331E-5</v>
      </c>
      <c r="AC100" s="144">
        <f>'1.3'!AC100/'1.3.a'!$AC$178</f>
        <v>5.58835680691169E-5</v>
      </c>
      <c r="AD100" s="144">
        <f>'1.3'!AD100/'1.3.a'!$AD$178</f>
        <v>1.1730126977818752E-4</v>
      </c>
      <c r="AE100" s="144">
        <f>'1.3'!AE100/'1.3.a'!$AE$178</f>
        <v>3.3606271074155733E-5</v>
      </c>
      <c r="AF100" s="144">
        <f>'1.3'!AF100/'1.3.a'!$AF$178</f>
        <v>7.0107197144882218E-5</v>
      </c>
      <c r="AG100" s="144">
        <f>'1.3'!AG100/'1.3.a'!$AG$178</f>
        <v>3.1873800118718091E-5</v>
      </c>
      <c r="AH100" s="144">
        <f>'1.3'!AH100/'1.3.a'!$AH$178</f>
        <v>1.0270102921924366E-4</v>
      </c>
      <c r="AI100" s="144">
        <f>'1.3'!AI100/'1.3.a'!$AI$178</f>
        <v>3.2183392103041008E-5</v>
      </c>
      <c r="AJ100" s="144">
        <f>'1.3'!AJ100/'1.3.a'!$AJ$178</f>
        <v>5.4261831391947008E-5</v>
      </c>
      <c r="AK100" s="144">
        <f>'1.3'!AK100/'1.3.a'!$AK$178</f>
        <v>7.5304355019550104E-5</v>
      </c>
      <c r="AL100" s="144">
        <f>'1.3'!AL100/'1.3.a'!$AL$178</f>
        <v>1.1055313561695503E-4</v>
      </c>
      <c r="AM100" s="144">
        <f>'1.3'!AM100/'1.3.a'!$AM$178</f>
        <v>3.1568118842783704E-5</v>
      </c>
      <c r="AN100" s="144">
        <f>'1.3'!AN100/'1.3.a'!$AN$178</f>
        <v>5.2805032812940326E-5</v>
      </c>
      <c r="AO100" s="144">
        <f>'1.3'!AO100/'1.3.a'!$AO$178</f>
        <v>7.2695551637770207E-5</v>
      </c>
      <c r="AP100" s="144">
        <f>'1.3'!AP100/'1.3.a'!$AP$178</f>
        <v>1.0765303193755259E-4</v>
      </c>
      <c r="AQ100" s="144">
        <f>'1.3'!AQ100/'1.3.a'!$AQ$178</f>
        <v>4.5788208329499806E-5</v>
      </c>
      <c r="AR100" s="144">
        <f>'1.3'!AR100/'1.3.a'!$AR$178</f>
        <v>1.0761440848838396E-5</v>
      </c>
      <c r="AS100" s="144">
        <f>'1.3'!AS100/'1.3.a'!$AS$178</f>
        <v>1.4619856315768848E-5</v>
      </c>
      <c r="AT100" s="144">
        <f>'1.3'!AT100/'1.3.a'!$AT$178</f>
        <v>7.3017409564156457E-5</v>
      </c>
      <c r="AU100" s="144">
        <f>'1.3'!AU100/'1.3.a'!AU$178</f>
        <v>6.792990755121508E-5</v>
      </c>
      <c r="AV100" s="144">
        <f>'1.3'!AV100/'1.3.a'!AV$178</f>
        <v>7.0754109782962744E-5</v>
      </c>
      <c r="AW100" s="144">
        <f>'1.3'!AW100/'1.3.a'!AW$178</f>
        <v>5.2511013584059983E-5</v>
      </c>
      <c r="AX100" s="144">
        <f>'1.3'!AX100/'1.3.a'!AX$178</f>
        <v>7.6402402202321217E-5</v>
      </c>
      <c r="AY100" s="144">
        <f>'1.3'!AY100/'1.3.a'!AY$178</f>
        <v>3.6293034509442138E-5</v>
      </c>
    </row>
    <row r="101" spans="1:51" ht="20" customHeight="1" x14ac:dyDescent="0.2">
      <c r="A101" s="122" t="s">
        <v>336</v>
      </c>
      <c r="B101" s="121" t="s">
        <v>817</v>
      </c>
      <c r="C101" s="144">
        <f>'1.3'!C101/'1.3.a'!$C$178</f>
        <v>4.9170158714577144E-3</v>
      </c>
      <c r="D101" s="144">
        <f>'1.3'!D101/'1.3.a'!$D$178</f>
        <v>4.7356658709790363E-3</v>
      </c>
      <c r="E101" s="144">
        <f>'1.3'!E101/'1.3.a'!$E$178</f>
        <v>4.5542933423355506E-3</v>
      </c>
      <c r="F101" s="144">
        <f>'1.3'!F101/'1.3.a'!$F$178</f>
        <v>4.3348382328308602E-3</v>
      </c>
      <c r="G101" s="144">
        <f>'1.3'!G101/'1.3.a'!$G$178</f>
        <v>4.7754150012380434E-3</v>
      </c>
      <c r="H101" s="144">
        <f>'1.3'!H101/'1.3.a'!$H$178</f>
        <v>4.5964458099547753E-3</v>
      </c>
      <c r="I101" s="144">
        <f>'1.3'!I101/'1.3.a'!$I$178</f>
        <v>4.5612486158051798E-3</v>
      </c>
      <c r="J101" s="144">
        <f>'1.3'!J101/'1.3.a'!$J$178</f>
        <v>4.4081458024697257E-3</v>
      </c>
      <c r="K101" s="144">
        <f>'1.3'!K101/'1.3.a'!$K$178</f>
        <v>4.6951966763733449E-3</v>
      </c>
      <c r="L101" s="144">
        <f>'1.3'!L101/'1.3.a'!$L$178</f>
        <v>4.5895985334473794E-3</v>
      </c>
      <c r="M101" s="144">
        <f>'1.3'!M101/'1.3.a'!$M$178</f>
        <v>4.4939897393035319E-3</v>
      </c>
      <c r="N101" s="144">
        <f>'1.3'!N101/'1.3.a'!$N$178</f>
        <v>4.3800829182692649E-3</v>
      </c>
      <c r="O101" s="144">
        <f>'1.3'!O101/'1.3.a'!$O$178</f>
        <v>4.9872440908524949E-3</v>
      </c>
      <c r="P101" s="144">
        <f>'1.3'!P101/'1.3.a'!$P$178</f>
        <v>4.8010041864052352E-3</v>
      </c>
      <c r="Q101" s="144">
        <f>'1.3'!Q101/'1.3.a'!$Q$178</f>
        <v>4.7825720076592583E-3</v>
      </c>
      <c r="R101" s="144">
        <f>'1.3'!R101/'1.3.a'!$R$178</f>
        <v>4.6224085501482765E-3</v>
      </c>
      <c r="S101" s="144">
        <f>'1.3'!S101/'1.3.a'!$S$178</f>
        <v>4.9716040329026261E-3</v>
      </c>
      <c r="T101" s="144">
        <f>'1.3'!T101/'1.3.a'!$T$178</f>
        <v>4.9591126374977619E-3</v>
      </c>
      <c r="U101" s="144">
        <f>'1.3'!U101/'1.3.a'!$U$178</f>
        <v>4.9021643508671605E-3</v>
      </c>
      <c r="V101" s="144">
        <f>'1.3'!V101/'1.3.a'!$V$178</f>
        <v>4.785324414313976E-3</v>
      </c>
      <c r="W101" s="144">
        <f>'1.3'!W101/'1.3.a'!$W$178</f>
        <v>5.3577117350822401E-3</v>
      </c>
      <c r="X101" s="144">
        <f>'1.3'!X101/'1.3.a'!$X$178</f>
        <v>5.3834259891341711E-3</v>
      </c>
      <c r="Y101" s="144">
        <f>'1.3'!Y101/'1.3.a'!$Y$178</f>
        <v>5.4079689308995866E-3</v>
      </c>
      <c r="Z101" s="144">
        <f>'1.3'!Z101/'1.3.a'!$Z$178</f>
        <v>5.3341352270627855E-3</v>
      </c>
      <c r="AA101" s="144">
        <f>'1.3'!AA101/'1.3.a'!$AA$178</f>
        <v>5.718660847167655E-3</v>
      </c>
      <c r="AB101" s="144">
        <f>'1.3'!AB101/'1.3.a'!$AB$178</f>
        <v>5.6169193466374676E-3</v>
      </c>
      <c r="AC101" s="144">
        <f>'1.3'!AC101/'1.3.a'!$AC$178</f>
        <v>5.6304365081025955E-3</v>
      </c>
      <c r="AD101" s="144">
        <f>'1.3'!AD101/'1.3.a'!$AD$178</f>
        <v>5.4562350840538839E-3</v>
      </c>
      <c r="AE101" s="144">
        <f>'1.3'!AE101/'1.3.a'!$AE$178</f>
        <v>5.5093883187904251E-3</v>
      </c>
      <c r="AF101" s="144">
        <f>'1.3'!AF101/'1.3.a'!$AF$178</f>
        <v>5.4143374658053457E-3</v>
      </c>
      <c r="AG101" s="144">
        <f>'1.3'!AG101/'1.3.a'!$AG$178</f>
        <v>5.4720452158496793E-3</v>
      </c>
      <c r="AH101" s="144">
        <f>'1.3'!AH101/'1.3.a'!$AH$178</f>
        <v>5.2746501171386743E-3</v>
      </c>
      <c r="AI101" s="144">
        <f>'1.3'!AI101/'1.3.a'!$AI$178</f>
        <v>5.5670855128451095E-3</v>
      </c>
      <c r="AJ101" s="144">
        <f>'1.3'!AJ101/'1.3.a'!$AJ$178</f>
        <v>5.4595783526436101E-3</v>
      </c>
      <c r="AK101" s="144">
        <f>'1.3'!AK101/'1.3.a'!$AK$178</f>
        <v>5.446966301721692E-3</v>
      </c>
      <c r="AL101" s="144">
        <f>'1.3'!AL101/'1.3.a'!$AL$178</f>
        <v>5.4083846400935038E-3</v>
      </c>
      <c r="AM101" s="144">
        <f>'1.3'!AM101/'1.3.a'!$AM$178</f>
        <v>5.7762646717180186E-3</v>
      </c>
      <c r="AN101" s="144">
        <f>'1.3'!AN101/'1.3.a'!$AN$178</f>
        <v>5.4604761660884708E-3</v>
      </c>
      <c r="AO101" s="144">
        <f>'1.3'!AO101/'1.3.a'!$AO$178</f>
        <v>5.3678261822280443E-3</v>
      </c>
      <c r="AP101" s="144">
        <f>'1.3'!AP101/'1.3.a'!$AP$178</f>
        <v>5.35919425390318E-3</v>
      </c>
      <c r="AQ101" s="144">
        <f>'1.3'!AQ101/'1.3.a'!$AQ$178</f>
        <v>5.5532614245667952E-3</v>
      </c>
      <c r="AR101" s="144">
        <f>'1.3'!AR101/'1.3.a'!$AR$178</f>
        <v>6.0245371829164979E-3</v>
      </c>
      <c r="AS101" s="144">
        <f>'1.3'!AS101/'1.3.a'!$AS$178</f>
        <v>5.6457562840168769E-3</v>
      </c>
      <c r="AT101" s="144">
        <f>'1.3'!AT101/'1.3.a'!$AT$178</f>
        <v>5.520935610426719E-3</v>
      </c>
      <c r="AU101" s="144">
        <f>'1.3'!AU101/'1.3.a'!AU$178</f>
        <v>5.6378928064231447E-3</v>
      </c>
      <c r="AV101" s="144">
        <f>'1.3'!AV101/'1.3.a'!AV$178</f>
        <v>5.7030901351121733E-3</v>
      </c>
      <c r="AW101" s="144">
        <f>'1.3'!AW101/'1.3.a'!AW$178</f>
        <v>5.6948974686274953E-3</v>
      </c>
      <c r="AX101" s="144">
        <f>'1.3'!AX101/'1.3.a'!AX$178</f>
        <v>5.6882829972019393E-3</v>
      </c>
      <c r="AY101" s="144">
        <f>'1.3'!AY101/'1.3.a'!AY$178</f>
        <v>5.6454330194715763E-3</v>
      </c>
    </row>
    <row r="102" spans="1:51" ht="20" customHeight="1" x14ac:dyDescent="0.2">
      <c r="A102" s="123"/>
      <c r="B102" s="123" t="s">
        <v>397</v>
      </c>
      <c r="C102" s="93">
        <f>'1.3'!C102/'1.3.a'!$C$178</f>
        <v>-6.3499730028505914E-3</v>
      </c>
      <c r="D102" s="93">
        <f>'1.3'!D102/'1.3.a'!$D$178</f>
        <v>-7.1894785060390449E-3</v>
      </c>
      <c r="E102" s="93">
        <f>'1.3'!E102/'1.3.a'!$E$178</f>
        <v>-7.2586879287792087E-3</v>
      </c>
      <c r="F102" s="93">
        <f>'1.3'!F102/'1.3.a'!$F$178</f>
        <v>-2.0772917707622272E-2</v>
      </c>
      <c r="G102" s="93">
        <f>'1.3'!G102/'1.3.a'!$G$178</f>
        <v>1.2456031629742375E-3</v>
      </c>
      <c r="H102" s="93">
        <f>'1.3'!H102/'1.3.a'!$H$178</f>
        <v>7.5612924695497852E-4</v>
      </c>
      <c r="I102" s="93">
        <f>'1.3'!I102/'1.3.a'!$I$178</f>
        <v>-1.2323844078435494E-4</v>
      </c>
      <c r="J102" s="93">
        <f>'1.3'!J102/'1.3.a'!$J$178</f>
        <v>-1.0507055433809254E-2</v>
      </c>
      <c r="K102" s="93">
        <f>'1.3'!K102/'1.3.a'!$K$178</f>
        <v>6.214333620485948E-3</v>
      </c>
      <c r="L102" s="93">
        <f>'1.3'!L102/'1.3.a'!$L$178</f>
        <v>-5.8813618621623076E-3</v>
      </c>
      <c r="M102" s="93">
        <f>'1.3'!M102/'1.3.a'!$M$178</f>
        <v>-1.58004855036042E-2</v>
      </c>
      <c r="N102" s="93">
        <f>'1.3'!N102/'1.3.a'!$N$178</f>
        <v>-7.0733390498094609E-3</v>
      </c>
      <c r="O102" s="93">
        <f>'1.3'!O102/'1.3.a'!$O$178</f>
        <v>-1.1169092074008497E-3</v>
      </c>
      <c r="P102" s="93">
        <f>'1.3'!P102/'1.3.a'!$P$178</f>
        <v>-5.5763132935400571E-4</v>
      </c>
      <c r="Q102" s="93">
        <f>'1.3'!Q102/'1.3.a'!$Q$178</f>
        <v>-1.1482380717449173E-2</v>
      </c>
      <c r="R102" s="93">
        <f>'1.3'!R102/'1.3.a'!$R$178</f>
        <v>-1.6193837614868166E-2</v>
      </c>
      <c r="S102" s="93">
        <f>'1.3'!S102/'1.3.a'!$S$178</f>
        <v>-2.6714757919416767E-3</v>
      </c>
      <c r="T102" s="93">
        <f>'1.3'!T102/'1.3.a'!$T$178</f>
        <v>-1.1215525153742979E-2</v>
      </c>
      <c r="U102" s="93">
        <f>'1.3'!U102/'1.3.a'!$U$178</f>
        <v>-1.0339116770365376E-2</v>
      </c>
      <c r="V102" s="93">
        <f>'1.3'!V102/'1.3.a'!$V$178</f>
        <v>-1.1442305749093711E-2</v>
      </c>
      <c r="W102" s="93">
        <f>'1.3'!W102/'1.3.a'!$W$178</f>
        <v>2.6778726994608412E-3</v>
      </c>
      <c r="X102" s="93">
        <f>'1.3'!X102/'1.3.a'!$X$178</f>
        <v>-7.497916475998111E-3</v>
      </c>
      <c r="Y102" s="93">
        <f>'1.3'!Y102/'1.3.a'!$Y$178</f>
        <v>-1.4060440125398374E-2</v>
      </c>
      <c r="Z102" s="93">
        <f>'1.3'!Z102/'1.3.a'!$Z$178</f>
        <v>-2.6793455836575487E-2</v>
      </c>
      <c r="AA102" s="93">
        <f>'1.3'!AA102/'1.3.a'!$AA$178</f>
        <v>-4.7030202109002387E-3</v>
      </c>
      <c r="AB102" s="93">
        <f>'1.3'!AB102/'1.3.a'!$AB$178</f>
        <v>-1.3649793718995081E-2</v>
      </c>
      <c r="AC102" s="93">
        <f>'1.3'!AC102/'1.3.a'!$AC$178</f>
        <v>-1.141619792313474E-2</v>
      </c>
      <c r="AD102" s="93">
        <f>'1.3'!AD102/'1.3.a'!$AD$178</f>
        <v>-1.1239121271913281E-2</v>
      </c>
      <c r="AE102" s="93">
        <f>'1.3'!AE102/'1.3.a'!$AE$178</f>
        <v>1.5043113896643851E-3</v>
      </c>
      <c r="AF102" s="93">
        <f>'1.3'!AF102/'1.3.a'!$AF$178</f>
        <v>-3.6787763483818593E-3</v>
      </c>
      <c r="AG102" s="93">
        <f>'1.3'!AG102/'1.3.a'!$AG$178</f>
        <v>-6.3260762990039734E-3</v>
      </c>
      <c r="AH102" s="93">
        <f>'1.3'!AH102/'1.3.a'!$AH$178</f>
        <v>-1.7802325581582488E-2</v>
      </c>
      <c r="AI102" s="93">
        <f>'1.3'!AI102/'1.3.a'!$AI$178</f>
        <v>3.8369567210699814E-3</v>
      </c>
      <c r="AJ102" s="93">
        <f>'1.3'!AJ102/'1.3.a'!$AJ$178</f>
        <v>-3.2085163256119777E-3</v>
      </c>
      <c r="AK102" s="93">
        <f>'1.3'!AK102/'1.3.a'!$AK$178</f>
        <v>-1.0534859800317443E-2</v>
      </c>
      <c r="AL102" s="93">
        <f>'1.3'!AL102/'1.3.a'!$AL$178</f>
        <v>-1.1809572247320845E-2</v>
      </c>
      <c r="AM102" s="93">
        <f>'1.3'!AM102/'1.3.a'!$AM$178</f>
        <v>7.5214512928912644E-3</v>
      </c>
      <c r="AN102" s="93">
        <f>'1.3'!AN102/'1.3.a'!$AN$178</f>
        <v>-1.9744896722036251E-3</v>
      </c>
      <c r="AO102" s="93">
        <f>'1.3'!AO102/'1.3.a'!$AO$178</f>
        <v>-8.5193997110081718E-4</v>
      </c>
      <c r="AP102" s="93">
        <f>'1.3'!AP102/'1.3.a'!$AP$178</f>
        <v>-3.2389098608867359E-3</v>
      </c>
      <c r="AQ102" s="93">
        <f>'1.3'!AQ102/'1.3.a'!$AQ$178</f>
        <v>1.3215868351931375E-2</v>
      </c>
      <c r="AR102" s="93">
        <f>'1.3'!AR102/'1.3.a'!$AR$178</f>
        <v>-4.3467799320658146E-3</v>
      </c>
      <c r="AS102" s="93">
        <f>'1.3'!AS102/'1.3.a'!$AS$178</f>
        <v>1.6212901393669359E-2</v>
      </c>
      <c r="AT102" s="93">
        <f>'1.3'!AT102/'1.3.a'!$AT$178</f>
        <v>-9.6195249586376597E-3</v>
      </c>
      <c r="AU102" s="93">
        <f>'1.3'!AU102/'1.3.a'!AU$178</f>
        <v>2.1462116652872541E-2</v>
      </c>
      <c r="AV102" s="93">
        <f>'1.3'!AV102/'1.3.a'!AV$178</f>
        <v>8.5973581376844171E-3</v>
      </c>
      <c r="AW102" s="93">
        <f>'1.3'!AW102/'1.3.a'!AW$178</f>
        <v>1.6827068443147214E-2</v>
      </c>
      <c r="AX102" s="93">
        <f>'1.3'!AX102/'1.3.a'!AX$178</f>
        <v>-1.3223513831403258E-2</v>
      </c>
      <c r="AY102" s="93">
        <f>'1.3'!AY102/'1.3.a'!AY$178</f>
        <v>1.9803584776537732E-2</v>
      </c>
    </row>
    <row r="103" spans="1:51" ht="20" customHeight="1" x14ac:dyDescent="0.2">
      <c r="A103" s="123"/>
      <c r="B103" s="123" t="s">
        <v>398</v>
      </c>
      <c r="C103" s="93">
        <f>'1.3'!C103/'1.3.a'!$C$178</f>
        <v>7.1238691913927702E-3</v>
      </c>
      <c r="D103" s="93">
        <f>'1.3'!D103/'1.3.a'!$D$178</f>
        <v>9.1969574377199787E-3</v>
      </c>
      <c r="E103" s="93">
        <f>'1.3'!E103/'1.3.a'!$E$178</f>
        <v>3.736395514785868E-3</v>
      </c>
      <c r="F103" s="93">
        <f>'1.3'!F103/'1.3.a'!$F$178</f>
        <v>-2.7885520910994844E-3</v>
      </c>
      <c r="G103" s="93">
        <f>'1.3'!G103/'1.3.a'!$G$178</f>
        <v>1.5300243050466827E-2</v>
      </c>
      <c r="H103" s="93">
        <f>'1.3'!H103/'1.3.a'!$H$178</f>
        <v>9.8320890722852772E-3</v>
      </c>
      <c r="I103" s="93">
        <f>'1.3'!I103/'1.3.a'!$I$178</f>
        <v>6.7084941988247906E-3</v>
      </c>
      <c r="J103" s="93">
        <f>'1.3'!J103/'1.3.a'!$J$178</f>
        <v>-2.4885791629338335E-4</v>
      </c>
      <c r="K103" s="93">
        <f>'1.3'!K103/'1.3.a'!$K$178</f>
        <v>1.1965667195333936E-2</v>
      </c>
      <c r="L103" s="93">
        <f>'1.3'!L103/'1.3.a'!$L$178</f>
        <v>7.7211340861728589E-3</v>
      </c>
      <c r="M103" s="93">
        <f>'1.3'!M103/'1.3.a'!$M$178</f>
        <v>8.1476935458645971E-4</v>
      </c>
      <c r="N103" s="93">
        <f>'1.3'!N103/'1.3.a'!$N$178</f>
        <v>8.0694465361250134E-4</v>
      </c>
      <c r="O103" s="93">
        <f>'1.3'!O103/'1.3.a'!$O$178</f>
        <v>8.0268542867418767E-3</v>
      </c>
      <c r="P103" s="93">
        <f>'1.3'!P103/'1.3.a'!$P$178</f>
        <v>6.4181504204803026E-3</v>
      </c>
      <c r="Q103" s="93">
        <f>'1.3'!Q103/'1.3.a'!$Q$178</f>
        <v>-2.4237583180913933E-3</v>
      </c>
      <c r="R103" s="93">
        <f>'1.3'!R103/'1.3.a'!$R$178</f>
        <v>-4.397155204112357E-3</v>
      </c>
      <c r="S103" s="93">
        <f>'1.3'!S103/'1.3.a'!$S$178</f>
        <v>8.1911938541305244E-3</v>
      </c>
      <c r="T103" s="93">
        <f>'1.3'!T103/'1.3.a'!$T$178</f>
        <v>-1.7855806274211991E-3</v>
      </c>
      <c r="U103" s="93">
        <f>'1.3'!U103/'1.3.a'!$U$178</f>
        <v>-8.6293555154282973E-3</v>
      </c>
      <c r="V103" s="93">
        <f>'1.3'!V103/'1.3.a'!$V$178</f>
        <v>-1.1670289124758632E-3</v>
      </c>
      <c r="W103" s="93">
        <f>'1.3'!W103/'1.3.a'!$W$178</f>
        <v>1.3513203156517576E-2</v>
      </c>
      <c r="X103" s="93">
        <f>'1.3'!X103/'1.3.a'!$X$178</f>
        <v>5.7117565595092836E-3</v>
      </c>
      <c r="Y103" s="93">
        <f>'1.3'!Y103/'1.3.a'!$Y$178</f>
        <v>-2.1806858119912532E-3</v>
      </c>
      <c r="Z103" s="93">
        <f>'1.3'!Z103/'1.3.a'!$Z$178</f>
        <v>-8.038964796691599E-3</v>
      </c>
      <c r="AA103" s="93">
        <f>'1.3'!AA103/'1.3.a'!$AA$178</f>
        <v>1.0094952813189766E-2</v>
      </c>
      <c r="AB103" s="93">
        <f>'1.3'!AB103/'1.3.a'!$AB$178</f>
        <v>-2.0761156169008094E-3</v>
      </c>
      <c r="AC103" s="93">
        <f>'1.3'!AC103/'1.3.a'!$AC$178</f>
        <v>1.8630485833453121E-3</v>
      </c>
      <c r="AD103" s="93">
        <f>'1.3'!AD103/'1.3.a'!$AD$178</f>
        <v>-3.2708411610603938E-3</v>
      </c>
      <c r="AE103" s="93">
        <f>'1.3'!AE103/'1.3.a'!$AE$178</f>
        <v>1.2795040835389808E-2</v>
      </c>
      <c r="AF103" s="93">
        <f>'1.3'!AF103/'1.3.a'!$AF$178</f>
        <v>2.400522564258351E-3</v>
      </c>
      <c r="AG103" s="93">
        <f>'1.3'!AG103/'1.3.a'!$AG$178</f>
        <v>-1.2412706777967621E-3</v>
      </c>
      <c r="AH103" s="93">
        <f>'1.3'!AH103/'1.3.a'!$AH$178</f>
        <v>-1.0067518469179505E-2</v>
      </c>
      <c r="AI103" s="93">
        <f>'1.3'!AI103/'1.3.a'!$AI$178</f>
        <v>1.2101060685085561E-2</v>
      </c>
      <c r="AJ103" s="93">
        <f>'1.3'!AJ103/'1.3.a'!$AJ$178</f>
        <v>4.065378269164888E-3</v>
      </c>
      <c r="AK103" s="93">
        <f>'1.3'!AK103/'1.3.a'!$AK$178</f>
        <v>2.0937309455397308E-5</v>
      </c>
      <c r="AL103" s="93">
        <f>'1.3'!AL103/'1.3.a'!$AL$178</f>
        <v>-4.9533628445323644E-3</v>
      </c>
      <c r="AM103" s="93">
        <f>'1.3'!AM103/'1.3.a'!$AM$178</f>
        <v>1.3969863028198665E-2</v>
      </c>
      <c r="AN103" s="93">
        <f>'1.3'!AN103/'1.3.a'!$AN$178</f>
        <v>4.6441628532895556E-3</v>
      </c>
      <c r="AO103" s="93">
        <f>'1.3'!AO103/'1.3.a'!$AO$178</f>
        <v>5.4082805083244395E-3</v>
      </c>
      <c r="AP103" s="93">
        <f>'1.3'!AP103/'1.3.a'!$AP$178</f>
        <v>2.6810851955176222E-3</v>
      </c>
      <c r="AQ103" s="93">
        <f>'1.3'!AQ103/'1.3.a'!$AQ$178</f>
        <v>1.8635506314198639E-2</v>
      </c>
      <c r="AR103" s="93">
        <f>'1.3'!AR103/'1.3.a'!$AR$178</f>
        <v>6.1698190060626476E-4</v>
      </c>
      <c r="AS103" s="93">
        <f>'1.3'!AS103/'1.3.a'!$AS$178</f>
        <v>2.064202925008116E-2</v>
      </c>
      <c r="AT103" s="93">
        <f>'1.3'!AT103/'1.3.a'!$AT$178</f>
        <v>-5.5818407359314211E-3</v>
      </c>
      <c r="AU103" s="93">
        <f>'1.3'!AU103/'1.3.a'!AU$178</f>
        <v>2.4739674555842348E-2</v>
      </c>
      <c r="AV103" s="93">
        <f>'1.3'!AV103/'1.3.a'!AV$178</f>
        <v>1.2280925307846524E-2</v>
      </c>
      <c r="AW103" s="93">
        <f>'1.3'!AW103/'1.3.a'!AW$178</f>
        <v>2.0372488503433071E-2</v>
      </c>
      <c r="AX103" s="93">
        <f>'1.3'!AX103/'1.3.a'!AX$178</f>
        <v>-9.0485177326110507E-3</v>
      </c>
      <c r="AY103" s="93">
        <f>'1.3'!AY103/'1.3.a'!AY$178</f>
        <v>2.6650581301866948E-2</v>
      </c>
    </row>
    <row r="104" spans="1:51" ht="20" customHeight="1" x14ac:dyDescent="0.2">
      <c r="A104" s="125" t="s">
        <v>255</v>
      </c>
      <c r="B104" s="126"/>
      <c r="C104" s="146"/>
      <c r="D104" s="146"/>
      <c r="E104" s="146"/>
      <c r="F104" s="146"/>
      <c r="G104" s="146"/>
      <c r="H104" s="146"/>
      <c r="I104" s="146"/>
      <c r="J104" s="146"/>
      <c r="K104" s="146"/>
      <c r="L104" s="146"/>
      <c r="M104" s="146"/>
      <c r="N104" s="146"/>
      <c r="O104" s="146"/>
      <c r="P104" s="146"/>
      <c r="Q104" s="146"/>
      <c r="R104" s="146"/>
      <c r="S104" s="146"/>
      <c r="T104" s="146"/>
      <c r="U104" s="146"/>
      <c r="V104" s="146"/>
      <c r="W104" s="146"/>
      <c r="X104" s="146"/>
      <c r="Y104" s="146"/>
      <c r="Z104" s="146"/>
      <c r="AA104" s="146"/>
      <c r="AB104" s="146"/>
      <c r="AC104" s="146"/>
      <c r="AD104" s="146"/>
      <c r="AE104" s="146"/>
      <c r="AF104" s="146"/>
      <c r="AG104" s="146"/>
      <c r="AH104" s="146"/>
      <c r="AI104" s="146"/>
      <c r="AJ104" s="146"/>
      <c r="AK104" s="146"/>
      <c r="AL104" s="146"/>
      <c r="AM104" s="146"/>
      <c r="AN104" s="146"/>
      <c r="AO104" s="146"/>
      <c r="AP104" s="146"/>
      <c r="AQ104" s="146"/>
      <c r="AR104" s="146"/>
      <c r="AS104" s="146"/>
      <c r="AT104" s="146"/>
      <c r="AU104" s="146"/>
      <c r="AV104" s="146"/>
      <c r="AW104" s="146"/>
      <c r="AX104" s="146"/>
      <c r="AY104" s="146"/>
    </row>
    <row r="105" spans="1:51" ht="20" customHeight="1" x14ac:dyDescent="0.2">
      <c r="A105" s="127" t="s">
        <v>238</v>
      </c>
      <c r="B105" s="128" t="s">
        <v>388</v>
      </c>
      <c r="C105" s="248" t="s">
        <v>826</v>
      </c>
      <c r="D105" s="248" t="s">
        <v>826</v>
      </c>
      <c r="E105" s="248" t="s">
        <v>826</v>
      </c>
      <c r="F105" s="248" t="s">
        <v>826</v>
      </c>
      <c r="G105" s="248" t="s">
        <v>826</v>
      </c>
      <c r="H105" s="248" t="s">
        <v>826</v>
      </c>
      <c r="I105" s="248" t="s">
        <v>826</v>
      </c>
      <c r="J105" s="248" t="s">
        <v>826</v>
      </c>
      <c r="K105" s="248" t="s">
        <v>826</v>
      </c>
      <c r="L105" s="248" t="s">
        <v>826</v>
      </c>
      <c r="M105" s="248" t="s">
        <v>826</v>
      </c>
      <c r="N105" s="248" t="s">
        <v>826</v>
      </c>
      <c r="O105" s="248" t="s">
        <v>826</v>
      </c>
      <c r="P105" s="248" t="s">
        <v>826</v>
      </c>
      <c r="Q105" s="248" t="s">
        <v>826</v>
      </c>
      <c r="R105" s="248" t="s">
        <v>826</v>
      </c>
      <c r="S105" s="248" t="s">
        <v>826</v>
      </c>
      <c r="T105" s="248" t="s">
        <v>826</v>
      </c>
      <c r="U105" s="248" t="s">
        <v>826</v>
      </c>
      <c r="V105" s="248" t="s">
        <v>826</v>
      </c>
      <c r="W105" s="248" t="s">
        <v>826</v>
      </c>
      <c r="X105" s="248" t="s">
        <v>826</v>
      </c>
      <c r="Y105" s="248" t="s">
        <v>826</v>
      </c>
      <c r="Z105" s="248" t="s">
        <v>826</v>
      </c>
      <c r="AA105" s="248" t="s">
        <v>826</v>
      </c>
      <c r="AB105" s="248" t="s">
        <v>826</v>
      </c>
      <c r="AC105" s="248" t="s">
        <v>826</v>
      </c>
      <c r="AD105" s="248" t="s">
        <v>826</v>
      </c>
      <c r="AE105" s="248" t="s">
        <v>826</v>
      </c>
      <c r="AF105" s="248" t="s">
        <v>826</v>
      </c>
      <c r="AG105" s="248" t="s">
        <v>826</v>
      </c>
      <c r="AH105" s="248" t="s">
        <v>826</v>
      </c>
      <c r="AI105" s="248" t="s">
        <v>826</v>
      </c>
      <c r="AJ105" s="248" t="s">
        <v>826</v>
      </c>
      <c r="AK105" s="248" t="s">
        <v>826</v>
      </c>
      <c r="AL105" s="248" t="s">
        <v>826</v>
      </c>
      <c r="AM105" s="248" t="s">
        <v>826</v>
      </c>
      <c r="AN105" s="248" t="s">
        <v>826</v>
      </c>
      <c r="AO105" s="248" t="s">
        <v>826</v>
      </c>
      <c r="AP105" s="248" t="s">
        <v>826</v>
      </c>
      <c r="AQ105" s="147">
        <f>'1.3'!AQ105/'1.3.a'!$AQ$178</f>
        <v>2.1266156220898906E-3</v>
      </c>
      <c r="AR105" s="147">
        <f>'1.3'!AR105/'1.3.a'!$AR$178</f>
        <v>3.7270841242628412E-3</v>
      </c>
      <c r="AS105" s="147">
        <f>'1.3'!AS105/'1.3.a'!$AS$178</f>
        <v>3.3360233310172987E-3</v>
      </c>
      <c r="AT105" s="147">
        <f>'1.3'!AT105/'1.3.a'!$AT$178</f>
        <v>6.1864325006041228E-3</v>
      </c>
      <c r="AU105" s="147">
        <f>'1.3'!AU105/'1.3.a'!AU$178</f>
        <v>2.4017028609466932E-3</v>
      </c>
      <c r="AV105" s="147">
        <f>'1.3'!AV105/'1.3.a'!AV$178</f>
        <v>3.8779204286547107E-3</v>
      </c>
      <c r="AW105" s="147">
        <f>'1.3'!AW105/'1.3.a'!AW$178</f>
        <v>5.1760137615560241E-3</v>
      </c>
      <c r="AX105" s="147">
        <f>'1.3'!AX105/'1.3.a'!AX$178</f>
        <v>1.2053441987938956E-2</v>
      </c>
      <c r="AY105" s="147">
        <f>'1.3'!AY105/'1.3.a'!AY$178</f>
        <v>5.8415053707855441E-3</v>
      </c>
    </row>
    <row r="106" spans="1:51" ht="20" customHeight="1" x14ac:dyDescent="0.2">
      <c r="A106" s="127" t="s">
        <v>239</v>
      </c>
      <c r="B106" s="128" t="s">
        <v>250</v>
      </c>
      <c r="C106" s="147">
        <f>'1.3'!C106/'1.3.a'!$C$178</f>
        <v>1.4668861101588592E-3</v>
      </c>
      <c r="D106" s="147">
        <f>'1.3'!D106/'1.3.a'!$D$178</f>
        <v>3.9253235305823104E-3</v>
      </c>
      <c r="E106" s="147">
        <f>'1.3'!E106/'1.3.a'!$E$178</f>
        <v>4.7626137668429795E-3</v>
      </c>
      <c r="F106" s="147">
        <f>'1.3'!F106/'1.3.a'!$F$178</f>
        <v>-8.0481482589792562E-3</v>
      </c>
      <c r="G106" s="147">
        <f>'1.3'!G106/'1.3.a'!$G$178</f>
        <v>6.4039321613309956E-3</v>
      </c>
      <c r="H106" s="147">
        <f>'1.3'!H106/'1.3.a'!$H$178</f>
        <v>7.9878251410628234E-3</v>
      </c>
      <c r="I106" s="147">
        <f>'1.3'!I106/'1.3.a'!$I$178</f>
        <v>7.3637062173426433E-3</v>
      </c>
      <c r="J106" s="147">
        <f>'1.3'!J106/'1.3.a'!$J$178</f>
        <v>1.6312811660470559E-4</v>
      </c>
      <c r="K106" s="147">
        <f>'1.3'!K106/'1.3.a'!$K$178</f>
        <v>1.0892551686555577E-2</v>
      </c>
      <c r="L106" s="147">
        <f>'1.3'!L106/'1.3.a'!$L$178</f>
        <v>5.2271467143603955E-4</v>
      </c>
      <c r="M106" s="147">
        <f>'1.3'!M106/'1.3.a'!$M$178</f>
        <v>-8.7282494869672534E-3</v>
      </c>
      <c r="N106" s="147">
        <f>'1.3'!N106/'1.3.a'!$N$178</f>
        <v>2.9163610138534866E-3</v>
      </c>
      <c r="O106" s="147">
        <f>'1.3'!O106/'1.3.a'!$O$178</f>
        <v>4.019705458185991E-3</v>
      </c>
      <c r="P106" s="147">
        <f>'1.3'!P106/'1.3.a'!$P$178</f>
        <v>8.412804678350155E-3</v>
      </c>
      <c r="Q106" s="147">
        <f>'1.3'!Q106/'1.3.a'!$Q$178</f>
        <v>-1.8919475977932727E-3</v>
      </c>
      <c r="R106" s="147">
        <f>'1.3'!R106/'1.3.a'!$R$178</f>
        <v>-3.3233899012732114E-3</v>
      </c>
      <c r="S106" s="147">
        <f>'1.3'!S106/'1.3.a'!$S$178</f>
        <v>5.1518609359257764E-3</v>
      </c>
      <c r="T106" s="147">
        <f>'1.3'!T106/'1.3.a'!$T$178</f>
        <v>-1.0345321123945651E-3</v>
      </c>
      <c r="U106" s="147">
        <f>'1.3'!U106/'1.3.a'!$U$178</f>
        <v>4.3494888745386663E-4</v>
      </c>
      <c r="V106" s="147">
        <f>'1.3'!V106/'1.3.a'!$V$178</f>
        <v>-1.0729466605248678E-3</v>
      </c>
      <c r="W106" s="147">
        <f>'1.3'!W106/'1.3.a'!$W$178</f>
        <v>6.5899998432360496E-3</v>
      </c>
      <c r="X106" s="147">
        <f>'1.3'!X106/'1.3.a'!$X$178</f>
        <v>-1.9805412706107579E-3</v>
      </c>
      <c r="Y106" s="147">
        <f>'1.3'!Y106/'1.3.a'!$Y$178</f>
        <v>-8.3378041887826534E-3</v>
      </c>
      <c r="Z106" s="147">
        <f>'1.3'!Z106/'1.3.a'!$Z$178</f>
        <v>-1.9033627610225156E-2</v>
      </c>
      <c r="AA106" s="147">
        <f>'1.3'!AA106/'1.3.a'!$AA$178</f>
        <v>-9.7638208839709751E-4</v>
      </c>
      <c r="AB106" s="147">
        <f>'1.3'!AB106/'1.3.a'!$AB$178</f>
        <v>-8.7532261173768056E-3</v>
      </c>
      <c r="AC106" s="147">
        <f>'1.3'!AC106/'1.3.a'!$AC$178</f>
        <v>-6.4828941343118961E-3</v>
      </c>
      <c r="AD106" s="147">
        <f>'1.3'!AD106/'1.3.a'!$AD$178</f>
        <v>-5.7575223898390223E-3</v>
      </c>
      <c r="AE106" s="147">
        <f>'1.3'!AE106/'1.3.a'!$AE$178</f>
        <v>5.1226372871780116E-3</v>
      </c>
      <c r="AF106" s="147">
        <f>'1.3'!AF106/'1.3.a'!$AF$178</f>
        <v>4.8353953489832497E-4</v>
      </c>
      <c r="AG106" s="147">
        <f>'1.3'!AG106/'1.3.a'!$AG$178</f>
        <v>-1.1570506210465145E-3</v>
      </c>
      <c r="AH106" s="147">
        <f>'1.3'!AH106/'1.3.a'!$AH$178</f>
        <v>-1.1114981939300161E-2</v>
      </c>
      <c r="AI106" s="147">
        <f>'1.3'!AI106/'1.3.a'!$AI$178</f>
        <v>7.3168962031734718E-3</v>
      </c>
      <c r="AJ106" s="147">
        <f>'1.3'!AJ106/'1.3.a'!$AJ$178</f>
        <v>1.6318915631948849E-3</v>
      </c>
      <c r="AK106" s="147">
        <f>'1.3'!AK106/'1.3.a'!$AK$178</f>
        <v>-5.2985820192479613E-3</v>
      </c>
      <c r="AL106" s="147">
        <f>'1.3'!AL106/'1.3.a'!$AL$178</f>
        <v>-5.2453847822825127E-3</v>
      </c>
      <c r="AM106" s="147">
        <f>'1.3'!AM106/'1.3.a'!$AM$178</f>
        <v>9.9765484697198377E-3</v>
      </c>
      <c r="AN106" s="147">
        <f>'1.3'!AN106/'1.3.a'!$AN$178</f>
        <v>1.4109359378029094E-3</v>
      </c>
      <c r="AO106" s="147">
        <f>'1.3'!AO106/'1.3.a'!$AO$178</f>
        <v>2.7765630856858596E-3</v>
      </c>
      <c r="AP106" s="147">
        <f>'1.3'!AP106/'1.3.a'!$AP$178</f>
        <v>1.3450302034185902E-3</v>
      </c>
      <c r="AQ106" s="147">
        <f>'1.3'!AQ106/'1.3.a'!$AQ$178</f>
        <v>1.5355734494401186E-2</v>
      </c>
      <c r="AR106" s="147">
        <f>'1.3'!AR106/'1.3.a'!$AR$178</f>
        <v>-6.0337665993293727E-4</v>
      </c>
      <c r="AS106" s="147">
        <f>'1.3'!AS106/'1.3.a'!$AS$178</f>
        <v>1.9578075645134984E-2</v>
      </c>
      <c r="AT106" s="147">
        <f>'1.3'!AT106/'1.3.a'!$AT$178</f>
        <v>-3.3968333236115782E-3</v>
      </c>
      <c r="AU106" s="147">
        <f>'1.3'!AU106/'1.3.a'!AU$178</f>
        <v>2.3876317532520119E-2</v>
      </c>
      <c r="AV106" s="147">
        <f>'1.3'!AV106/'1.3.a'!AV$178</f>
        <v>1.2501082119567596E-2</v>
      </c>
      <c r="AW106" s="147">
        <f>'1.3'!AW106/'1.3.a'!AW$178</f>
        <v>2.2029111389960106E-2</v>
      </c>
      <c r="AX106" s="147">
        <f>'1.3'!AX106/'1.3.a'!AX$178</f>
        <v>-1.1081656477141559E-3</v>
      </c>
      <c r="AY106" s="147">
        <f>'1.3'!AY106/'1.3.a'!AY$178</f>
        <v>2.565451771442177E-2</v>
      </c>
    </row>
    <row r="107" spans="1:51" ht="20" customHeight="1" x14ac:dyDescent="0.2">
      <c r="A107" s="130" t="s">
        <v>240</v>
      </c>
      <c r="B107" s="131" t="s">
        <v>251</v>
      </c>
      <c r="C107" s="148">
        <f>'1.3'!C107/'1.3.a'!$C$178</f>
        <v>-3.4501297612988548E-3</v>
      </c>
      <c r="D107" s="148">
        <f>'1.3'!D107/'1.3.a'!$D$178</f>
        <v>-8.1034234039672657E-4</v>
      </c>
      <c r="E107" s="148">
        <f>'1.3'!E107/'1.3.a'!$E$178</f>
        <v>2.0832042450742892E-4</v>
      </c>
      <c r="F107" s="148">
        <f>'1.3'!F107/'1.3.a'!$F$178</f>
        <v>-1.2382986491810116E-2</v>
      </c>
      <c r="G107" s="148">
        <f>'1.3'!G107/'1.3.a'!$G$178</f>
        <v>1.6285171600929527E-3</v>
      </c>
      <c r="H107" s="148">
        <f>'1.3'!H107/'1.3.a'!$H$178</f>
        <v>3.3913793311080489E-3</v>
      </c>
      <c r="I107" s="148">
        <f>'1.3'!I107/'1.3.a'!$I$178</f>
        <v>2.8024576015374639E-3</v>
      </c>
      <c r="J107" s="148">
        <f>'1.3'!J107/'1.3.a'!$J$178</f>
        <v>-4.2450176858650204E-3</v>
      </c>
      <c r="K107" s="148">
        <f>'1.3'!K107/'1.3.a'!$K$178</f>
        <v>6.1973550101822317E-3</v>
      </c>
      <c r="L107" s="148">
        <f>'1.3'!L107/'1.3.a'!$L$178</f>
        <v>-4.0668838620113402E-3</v>
      </c>
      <c r="M107" s="148">
        <f>'1.3'!M107/'1.3.a'!$M$178</f>
        <v>-1.3222239226270785E-2</v>
      </c>
      <c r="N107" s="148">
        <f>'1.3'!N107/'1.3.a'!$N$178</f>
        <v>-1.4637219044157782E-3</v>
      </c>
      <c r="O107" s="148">
        <f>'1.3'!O107/'1.3.a'!$O$178</f>
        <v>-9.675386326665037E-4</v>
      </c>
      <c r="P107" s="148">
        <f>'1.3'!P107/'1.3.a'!$P$178</f>
        <v>3.6118004919449193E-3</v>
      </c>
      <c r="Q107" s="148">
        <f>'1.3'!Q107/'1.3.a'!$Q$178</f>
        <v>-6.6745196054525304E-3</v>
      </c>
      <c r="R107" s="148">
        <f>'1.3'!R107/'1.3.a'!$R$178</f>
        <v>-7.9457984514214874E-3</v>
      </c>
      <c r="S107" s="148">
        <f>'1.3'!S107/'1.3.a'!$S$178</f>
        <v>1.8025690302315048E-4</v>
      </c>
      <c r="T107" s="148">
        <f>'1.3'!T107/'1.3.a'!$T$178</f>
        <v>-5.9936447498923273E-3</v>
      </c>
      <c r="U107" s="148">
        <f>'1.3'!U107/'1.3.a'!$U$178</f>
        <v>-4.4672154634132939E-3</v>
      </c>
      <c r="V107" s="148">
        <f>'1.3'!V107/'1.3.a'!$V$178</f>
        <v>-5.8582710748388443E-3</v>
      </c>
      <c r="W107" s="148">
        <f>'1.3'!W107/'1.3.a'!$W$178</f>
        <v>1.2322881081538082E-3</v>
      </c>
      <c r="X107" s="148">
        <f>'1.3'!X107/'1.3.a'!$X$178</f>
        <v>-7.3639672597449286E-3</v>
      </c>
      <c r="Y107" s="148">
        <f>'1.3'!Y107/'1.3.a'!$Y$178</f>
        <v>-1.3745773119682239E-2</v>
      </c>
      <c r="Z107" s="148">
        <f>'1.3'!Z107/'1.3.a'!$Z$178</f>
        <v>-2.4367762837287945E-2</v>
      </c>
      <c r="AA107" s="148">
        <f>'1.3'!AA107/'1.3.a'!$AA$178</f>
        <v>-6.6950429355647524E-3</v>
      </c>
      <c r="AB107" s="148">
        <f>'1.3'!AB107/'1.3.a'!$AB$178</f>
        <v>-1.4370145464014272E-2</v>
      </c>
      <c r="AC107" s="148">
        <f>'1.3'!AC107/'1.3.a'!$AC$178</f>
        <v>-1.2113330642414492E-2</v>
      </c>
      <c r="AD107" s="148">
        <f>'1.3'!AD107/'1.3.a'!$AD$178</f>
        <v>-1.1213757473892905E-2</v>
      </c>
      <c r="AE107" s="148">
        <f>'1.3'!AE107/'1.3.a'!$AE$178</f>
        <v>-3.8675103161241398E-4</v>
      </c>
      <c r="AF107" s="148">
        <f>'1.3'!AF107/'1.3.a'!$AF$178</f>
        <v>-4.9307979309070205E-3</v>
      </c>
      <c r="AG107" s="148">
        <f>'1.3'!AG107/'1.3.a'!$AG$178</f>
        <v>-6.6290958368961936E-3</v>
      </c>
      <c r="AH107" s="148">
        <f>'1.3'!AH107/'1.3.a'!$AH$178</f>
        <v>-1.6389632056438837E-2</v>
      </c>
      <c r="AI107" s="148">
        <f>'1.3'!AI107/'1.3.a'!$AI$178</f>
        <v>1.7498106903283627E-3</v>
      </c>
      <c r="AJ107" s="148">
        <f>'1.3'!AJ107/'1.3.a'!$AJ$178</f>
        <v>-3.8276867894487254E-3</v>
      </c>
      <c r="AK107" s="148">
        <f>'1.3'!AK107/'1.3.a'!$AK$178</f>
        <v>-1.0745548320969652E-2</v>
      </c>
      <c r="AL107" s="148">
        <f>'1.3'!AL107/'1.3.a'!$AL$178</f>
        <v>-1.0653769422376017E-2</v>
      </c>
      <c r="AM107" s="148">
        <f>'1.3'!AM107/'1.3.a'!$AM$178</f>
        <v>4.2002837980018191E-3</v>
      </c>
      <c r="AN107" s="148">
        <f>'1.3'!AN107/'1.3.a'!$AN$178</f>
        <v>-4.0495402282855614E-3</v>
      </c>
      <c r="AO107" s="148">
        <f>'1.3'!AO107/'1.3.a'!$AO$178</f>
        <v>-2.5912630965421847E-3</v>
      </c>
      <c r="AP107" s="148">
        <f>'1.3'!AP107/'1.3.a'!$AP$178</f>
        <v>-4.0141640504845894E-3</v>
      </c>
      <c r="AQ107" s="148">
        <f>'1.3'!AQ107/'1.3.a'!$AQ$178</f>
        <v>9.8024730698343908E-3</v>
      </c>
      <c r="AR107" s="148">
        <f>'1.3'!AR107/'1.3.a'!$AR$178</f>
        <v>-6.6279138428494352E-3</v>
      </c>
      <c r="AS107" s="148">
        <f>'1.3'!AS107/'1.3.a'!$AS$178</f>
        <v>1.3932319361118108E-2</v>
      </c>
      <c r="AT107" s="148">
        <f>'1.3'!AT107/'1.3.a'!$AT$178</f>
        <v>-8.9177689340382976E-3</v>
      </c>
      <c r="AU107" s="148">
        <f>'1.3'!AU107/'1.3.a'!AU$178</f>
        <v>1.8238424726096977E-2</v>
      </c>
      <c r="AV107" s="148">
        <f>'1.3'!AV107/'1.3.a'!AV$178</f>
        <v>6.7979919844554223E-3</v>
      </c>
      <c r="AW107" s="148">
        <f>'1.3'!AW107/'1.3.a'!AW$178</f>
        <v>1.6334213921332611E-2</v>
      </c>
      <c r="AX107" s="148">
        <f>'1.3'!AX107/'1.3.a'!AX$178</f>
        <v>-6.7964486449160954E-3</v>
      </c>
      <c r="AY107" s="148">
        <f>'1.3'!AY107/'1.3.a'!AY$178</f>
        <v>2.0009084694950191E-2</v>
      </c>
    </row>
    <row r="109" spans="1:51" s="133" customFormat="1" ht="20" customHeight="1" x14ac:dyDescent="0.2">
      <c r="A109" s="333" t="s">
        <v>717</v>
      </c>
      <c r="B109" s="333"/>
      <c r="C109" s="83" t="s">
        <v>671</v>
      </c>
      <c r="D109" s="83" t="s">
        <v>672</v>
      </c>
      <c r="E109" s="83" t="s">
        <v>673</v>
      </c>
      <c r="F109" s="83" t="s">
        <v>674</v>
      </c>
      <c r="G109" s="83" t="s">
        <v>675</v>
      </c>
      <c r="H109" s="83" t="s">
        <v>676</v>
      </c>
      <c r="I109" s="83" t="s">
        <v>677</v>
      </c>
      <c r="J109" s="83" t="s">
        <v>678</v>
      </c>
      <c r="K109" s="83" t="s">
        <v>679</v>
      </c>
      <c r="L109" s="83" t="s">
        <v>680</v>
      </c>
      <c r="M109" s="83" t="s">
        <v>681</v>
      </c>
      <c r="N109" s="83" t="s">
        <v>682</v>
      </c>
      <c r="O109" s="83" t="s">
        <v>683</v>
      </c>
      <c r="P109" s="83" t="s">
        <v>684</v>
      </c>
      <c r="Q109" s="83" t="s">
        <v>685</v>
      </c>
      <c r="R109" s="83" t="s">
        <v>686</v>
      </c>
      <c r="S109" s="83" t="s">
        <v>687</v>
      </c>
      <c r="T109" s="83" t="s">
        <v>688</v>
      </c>
      <c r="U109" s="83" t="s">
        <v>689</v>
      </c>
      <c r="V109" s="83" t="s">
        <v>690</v>
      </c>
      <c r="W109" s="83" t="s">
        <v>691</v>
      </c>
      <c r="X109" s="83" t="s">
        <v>692</v>
      </c>
      <c r="Y109" s="83" t="s">
        <v>693</v>
      </c>
      <c r="Z109" s="83" t="s">
        <v>694</v>
      </c>
      <c r="AA109" s="83" t="s">
        <v>695</v>
      </c>
      <c r="AB109" s="83" t="s">
        <v>696</v>
      </c>
      <c r="AC109" s="83" t="s">
        <v>697</v>
      </c>
      <c r="AD109" s="83" t="s">
        <v>698</v>
      </c>
      <c r="AE109" s="83" t="s">
        <v>699</v>
      </c>
      <c r="AF109" s="83" t="s">
        <v>700</v>
      </c>
      <c r="AG109" s="83" t="s">
        <v>701</v>
      </c>
      <c r="AH109" s="83" t="s">
        <v>702</v>
      </c>
      <c r="AI109" s="83" t="s">
        <v>703</v>
      </c>
      <c r="AJ109" s="83" t="s">
        <v>704</v>
      </c>
      <c r="AK109" s="83" t="s">
        <v>705</v>
      </c>
      <c r="AL109" s="83" t="s">
        <v>706</v>
      </c>
      <c r="AM109" s="83" t="s">
        <v>707</v>
      </c>
      <c r="AN109" s="83" t="s">
        <v>708</v>
      </c>
      <c r="AO109" s="83" t="s">
        <v>709</v>
      </c>
      <c r="AP109" s="83" t="s">
        <v>710</v>
      </c>
      <c r="AQ109" s="83" t="s">
        <v>711</v>
      </c>
      <c r="AR109" s="83" t="s">
        <v>712</v>
      </c>
      <c r="AS109" s="83" t="s">
        <v>713</v>
      </c>
      <c r="AT109" s="83" t="s">
        <v>714</v>
      </c>
      <c r="AU109" s="83" t="str">
        <f>AU74</f>
        <v>2021-I</v>
      </c>
      <c r="AV109" s="83" t="str">
        <f>AV74</f>
        <v>2021-II</v>
      </c>
      <c r="AW109" s="83" t="str">
        <f>AW74</f>
        <v>2021-III</v>
      </c>
      <c r="AX109" s="83" t="str">
        <f>AX74</f>
        <v>2021-IV</v>
      </c>
      <c r="AY109" s="83" t="str">
        <f>AY74</f>
        <v>2022-I</v>
      </c>
    </row>
    <row r="110" spans="1:51" ht="20" customHeight="1" x14ac:dyDescent="0.2">
      <c r="A110" s="18">
        <v>1</v>
      </c>
      <c r="B110" s="19" t="s">
        <v>814</v>
      </c>
      <c r="C110" s="93">
        <f>'1.3'!C110/'1.3.a'!$C$178</f>
        <v>9.3133086087803962E-2</v>
      </c>
      <c r="D110" s="93">
        <f>'1.3'!D110/'1.3.a'!$D$178</f>
        <v>7.9097982063063135E-2</v>
      </c>
      <c r="E110" s="93">
        <f>'1.3'!E110/'1.3.a'!$E$178</f>
        <v>7.42893733223709E-2</v>
      </c>
      <c r="F110" s="93">
        <f>'1.3'!F110/'1.3.a'!$F$178</f>
        <v>7.8238244706852658E-2</v>
      </c>
      <c r="G110" s="93">
        <f>'1.3'!G110/'1.3.a'!$G$178</f>
        <v>9.335762391468716E-2</v>
      </c>
      <c r="H110" s="93">
        <f>'1.3'!H110/'1.3.a'!$H$178</f>
        <v>7.8369589289514013E-2</v>
      </c>
      <c r="I110" s="93">
        <f>'1.3'!I110/'1.3.a'!$I$178</f>
        <v>7.5135360498924886E-2</v>
      </c>
      <c r="J110" s="93">
        <f>'1.3'!J110/'1.3.a'!$J$178</f>
        <v>8.4254891390614609E-2</v>
      </c>
      <c r="K110" s="93">
        <f>'1.3'!K110/'1.3.a'!$K$178</f>
        <v>9.5445162129076611E-2</v>
      </c>
      <c r="L110" s="93">
        <f>'1.3'!L110/'1.3.a'!$L$178</f>
        <v>8.2517326271925984E-2</v>
      </c>
      <c r="M110" s="93">
        <f>'1.3'!M110/'1.3.a'!$M$178</f>
        <v>7.6612238573605218E-2</v>
      </c>
      <c r="N110" s="93">
        <f>'1.3'!N110/'1.3.a'!$N$178</f>
        <v>8.4977365764518933E-2</v>
      </c>
      <c r="O110" s="93">
        <f>'1.3'!O110/'1.3.a'!$O$178</f>
        <v>9.1209230470379349E-2</v>
      </c>
      <c r="P110" s="93">
        <f>'1.3'!P110/'1.3.a'!$P$178</f>
        <v>7.9847058779011368E-2</v>
      </c>
      <c r="Q110" s="93">
        <f>'1.3'!Q110/'1.3.a'!$Q$178</f>
        <v>7.4773603125781116E-2</v>
      </c>
      <c r="R110" s="93">
        <f>'1.3'!R110/'1.3.a'!$R$178</f>
        <v>8.0576103247792658E-2</v>
      </c>
      <c r="S110" s="93">
        <f>'1.3'!S110/'1.3.a'!$S$178</f>
        <v>9.3828026025682645E-2</v>
      </c>
      <c r="T110" s="93">
        <f>'1.3'!T110/'1.3.a'!$T$178</f>
        <v>8.0827726038041794E-2</v>
      </c>
      <c r="U110" s="93">
        <f>'1.3'!U110/'1.3.a'!$U$178</f>
        <v>7.886433776645245E-2</v>
      </c>
      <c r="V110" s="93">
        <f>'1.3'!V110/'1.3.a'!$V$178</f>
        <v>8.235064776191546E-2</v>
      </c>
      <c r="W110" s="93">
        <f>'1.3'!W110/'1.3.a'!$W$178</f>
        <v>9.5914450852639832E-2</v>
      </c>
      <c r="X110" s="93">
        <f>'1.3'!X110/'1.3.a'!$X$178</f>
        <v>8.2927443269987591E-2</v>
      </c>
      <c r="Y110" s="93">
        <f>'1.3'!Y110/'1.3.a'!$Y$178</f>
        <v>7.6535288232832649E-2</v>
      </c>
      <c r="Z110" s="93">
        <f>'1.3'!Z110/'1.3.a'!$Z$178</f>
        <v>8.9387684482823776E-2</v>
      </c>
      <c r="AA110" s="93">
        <f>'1.3'!AA110/'1.3.a'!$AA$178</f>
        <v>9.9827424524660369E-2</v>
      </c>
      <c r="AB110" s="93">
        <f>'1.3'!AB110/'1.3.a'!$AB$178</f>
        <v>8.6386815455393118E-2</v>
      </c>
      <c r="AC110" s="93">
        <f>'1.3'!AC110/'1.3.a'!$AC$178</f>
        <v>7.9379148532180296E-2</v>
      </c>
      <c r="AD110" s="93">
        <f>'1.3'!AD110/'1.3.a'!$AD$178</f>
        <v>9.1418530536294298E-2</v>
      </c>
      <c r="AE110" s="93">
        <f>'1.3'!AE110/'1.3.a'!$AE$178</f>
        <v>9.8883850242968044E-2</v>
      </c>
      <c r="AF110" s="93">
        <f>'1.3'!AF110/'1.3.a'!$AF$178</f>
        <v>8.3134927765073918E-2</v>
      </c>
      <c r="AG110" s="93">
        <f>'1.3'!AG110/'1.3.a'!$AG$178</f>
        <v>8.2557773068121787E-2</v>
      </c>
      <c r="AH110" s="93">
        <f>'1.3'!AH110/'1.3.a'!$AH$178</f>
        <v>8.5927756971655458E-2</v>
      </c>
      <c r="AI110" s="93">
        <f>'1.3'!AI110/'1.3.a'!$AI$178</f>
        <v>9.9333459197039897E-2</v>
      </c>
      <c r="AJ110" s="93">
        <f>'1.3'!AJ110/'1.3.a'!$AJ$178</f>
        <v>8.7864601876637249E-2</v>
      </c>
      <c r="AK110" s="93">
        <f>'1.3'!AK110/'1.3.a'!$AK$178</f>
        <v>8.2532080390764359E-2</v>
      </c>
      <c r="AL110" s="93">
        <f>'1.3'!AL110/'1.3.a'!$AL$178</f>
        <v>8.9661666267589091E-2</v>
      </c>
      <c r="AM110" s="93">
        <f>'1.3'!AM110/'1.3.a'!$AM$178</f>
        <v>0.10223972267815885</v>
      </c>
      <c r="AN110" s="93">
        <f>'1.3'!AN110/'1.3.a'!$AN$178</f>
        <v>8.9182181844004393E-2</v>
      </c>
      <c r="AO110" s="93">
        <f>'1.3'!AO110/'1.3.a'!$AO$178</f>
        <v>8.4799928078313491E-2</v>
      </c>
      <c r="AP110" s="93">
        <f>'1.3'!AP110/'1.3.a'!$AP$178</f>
        <v>9.817348792358499E-2</v>
      </c>
      <c r="AQ110" s="93">
        <f>'1.3'!AQ110/'1.3.a'!$AQ$178</f>
        <v>0.11294451967910341</v>
      </c>
      <c r="AR110" s="93">
        <f>'1.3'!AR110/'1.3.a'!$AR$178</f>
        <v>9.1749556660329967E-2</v>
      </c>
      <c r="AS110" s="93">
        <f>'1.3'!AS110/'1.3.a'!$AS$178</f>
        <v>0.10445871603930706</v>
      </c>
      <c r="AT110" s="93">
        <f>'1.3'!AT110/'1.3.a'!AT$178</f>
        <v>9.4029285156670001E-2</v>
      </c>
      <c r="AU110" s="93">
        <f>'1.3'!AU110/'1.3.a'!AU$178</f>
        <v>0.10642371152883165</v>
      </c>
      <c r="AV110" s="93">
        <f>'1.3'!AV110/'1.3.a'!AV$178</f>
        <v>8.8415626990780635E-2</v>
      </c>
      <c r="AW110" s="93">
        <f>'1.3'!AW110/'1.3.a'!AW$178</f>
        <v>9.9080102541385606E-2</v>
      </c>
      <c r="AX110" s="93">
        <f>'1.3'!AX110/'1.3.a'!AX$178</f>
        <v>0.10397309911414671</v>
      </c>
      <c r="AY110" s="93">
        <f>'1.3'!AY110/'1.3.a'!AY$178</f>
        <v>0.10859134489934609</v>
      </c>
    </row>
    <row r="111" spans="1:51" ht="20" customHeight="1" x14ac:dyDescent="0.2">
      <c r="A111" s="115">
        <v>11</v>
      </c>
      <c r="B111" s="115" t="s">
        <v>242</v>
      </c>
      <c r="C111" s="143">
        <f>'1.3'!C111/'1.3.a'!$C$178</f>
        <v>1.9930717875814869E-2</v>
      </c>
      <c r="D111" s="143">
        <f>'1.3'!D111/'1.3.a'!$D$178</f>
        <v>1.442746539011351E-2</v>
      </c>
      <c r="E111" s="143">
        <f>'1.3'!E111/'1.3.a'!$E$178</f>
        <v>1.3945840022999537E-2</v>
      </c>
      <c r="F111" s="143">
        <f>'1.3'!F111/'1.3.a'!$F$178</f>
        <v>1.4187772475242248E-2</v>
      </c>
      <c r="G111" s="143">
        <f>'1.3'!G111/'1.3.a'!$G$178</f>
        <v>2.034452820163966E-2</v>
      </c>
      <c r="H111" s="143">
        <f>'1.3'!H111/'1.3.a'!$H$178</f>
        <v>1.4728997892100774E-2</v>
      </c>
      <c r="I111" s="143">
        <f>'1.3'!I111/'1.3.a'!$I$178</f>
        <v>1.4069706623235019E-2</v>
      </c>
      <c r="J111" s="143">
        <f>'1.3'!J111/'1.3.a'!$J$178</f>
        <v>1.5150099709707038E-2</v>
      </c>
      <c r="K111" s="143">
        <f>'1.3'!K111/'1.3.a'!$K$178</f>
        <v>2.0765891396541555E-2</v>
      </c>
      <c r="L111" s="143">
        <f>'1.3'!L111/'1.3.a'!$L$178</f>
        <v>1.519517113649483E-2</v>
      </c>
      <c r="M111" s="143">
        <f>'1.3'!M111/'1.3.a'!$M$178</f>
        <v>1.4431654245119798E-2</v>
      </c>
      <c r="N111" s="143">
        <f>'1.3'!N111/'1.3.a'!$N$178</f>
        <v>1.5605837171196107E-2</v>
      </c>
      <c r="O111" s="143">
        <f>'1.3'!O111/'1.3.a'!$O$178</f>
        <v>2.0637890379622537E-2</v>
      </c>
      <c r="P111" s="143">
        <f>'1.3'!P111/'1.3.a'!$P$178</f>
        <v>1.5575539826067311E-2</v>
      </c>
      <c r="Q111" s="143">
        <f>'1.3'!Q111/'1.3.a'!$Q$178</f>
        <v>1.4891657112892032E-2</v>
      </c>
      <c r="R111" s="143">
        <f>'1.3'!R111/'1.3.a'!$R$178</f>
        <v>1.5128303756868272E-2</v>
      </c>
      <c r="S111" s="143">
        <f>'1.3'!S111/'1.3.a'!$S$178</f>
        <v>2.079556482984286E-2</v>
      </c>
      <c r="T111" s="143">
        <f>'1.3'!T111/'1.3.a'!$T$178</f>
        <v>1.5815723159574614E-2</v>
      </c>
      <c r="U111" s="143">
        <f>'1.3'!U111/'1.3.a'!$U$178</f>
        <v>1.5399377580250749E-2</v>
      </c>
      <c r="V111" s="143">
        <f>'1.3'!V111/'1.3.a'!$V$178</f>
        <v>1.5825895524380993E-2</v>
      </c>
      <c r="W111" s="143">
        <f>'1.3'!W111/'1.3.a'!$W$178</f>
        <v>2.1346302040713826E-2</v>
      </c>
      <c r="X111" s="143">
        <f>'1.3'!X111/'1.3.a'!$X$178</f>
        <v>1.6433491133760511E-2</v>
      </c>
      <c r="Y111" s="143">
        <f>'1.3'!Y111/'1.3.a'!$Y$178</f>
        <v>1.5333789636291712E-2</v>
      </c>
      <c r="Z111" s="143">
        <f>'1.3'!Z111/'1.3.a'!$Z$178</f>
        <v>1.712182647005335E-2</v>
      </c>
      <c r="AA111" s="143">
        <f>'1.3'!AA111/'1.3.a'!$AA$178</f>
        <v>2.1868493784103576E-2</v>
      </c>
      <c r="AB111" s="143">
        <f>'1.3'!AB111/'1.3.a'!$AB$178</f>
        <v>1.6561940630370604E-2</v>
      </c>
      <c r="AC111" s="143">
        <f>'1.3'!AC111/'1.3.a'!$AC$178</f>
        <v>1.5492540452044028E-2</v>
      </c>
      <c r="AD111" s="143">
        <f>'1.3'!AD111/'1.3.a'!$AD$178</f>
        <v>1.5235569285051064E-2</v>
      </c>
      <c r="AE111" s="143">
        <f>'1.3'!AE111/'1.3.a'!$AE$178</f>
        <v>2.1544153620312752E-2</v>
      </c>
      <c r="AF111" s="143">
        <f>'1.3'!AF111/'1.3.a'!$AF$178</f>
        <v>1.6636029780220062E-2</v>
      </c>
      <c r="AG111" s="143">
        <f>'1.3'!AG111/'1.3.a'!$AG$178</f>
        <v>1.619774985645368E-2</v>
      </c>
      <c r="AH111" s="143">
        <f>'1.3'!AH111/'1.3.a'!$AH$178</f>
        <v>1.6230941731495547E-2</v>
      </c>
      <c r="AI111" s="143">
        <f>'1.3'!AI111/'1.3.a'!$AI$178</f>
        <v>2.2366982766611761E-2</v>
      </c>
      <c r="AJ111" s="143">
        <f>'1.3'!AJ111/'1.3.a'!$AJ$178</f>
        <v>1.8081878658134258E-2</v>
      </c>
      <c r="AK111" s="143">
        <f>'1.3'!AK111/'1.3.a'!$AK$178</f>
        <v>1.7219136426160679E-2</v>
      </c>
      <c r="AL111" s="143">
        <f>'1.3'!AL111/'1.3.a'!$AL$178</f>
        <v>1.6922342083714306E-2</v>
      </c>
      <c r="AM111" s="143">
        <f>'1.3'!AM111/'1.3.a'!$AM$178</f>
        <v>2.3941855537688513E-2</v>
      </c>
      <c r="AN111" s="143">
        <f>'1.3'!AN111/'1.3.a'!$AN$178</f>
        <v>1.8940904798987898E-2</v>
      </c>
      <c r="AO111" s="143">
        <f>'1.3'!AO111/'1.3.a'!$AO$178</f>
        <v>1.7892025180578305E-2</v>
      </c>
      <c r="AP111" s="143">
        <f>'1.3'!AP111/'1.3.a'!$AP$178</f>
        <v>1.7871877269516539E-2</v>
      </c>
      <c r="AQ111" s="143">
        <f>'1.3'!AQ111/'1.3.a'!$AQ$178</f>
        <v>2.5394220924961158E-2</v>
      </c>
      <c r="AR111" s="143">
        <f>'1.3'!AR111/'1.3.a'!$AR$178</f>
        <v>1.662701238829576E-2</v>
      </c>
      <c r="AS111" s="143">
        <f>'1.3'!AS111/'1.3.a'!$AS$178</f>
        <v>1.8783764612365302E-2</v>
      </c>
      <c r="AT111" s="143">
        <f>'1.3'!AT111/'1.3.a'!$AT$178</f>
        <v>1.7627586536860008E-2</v>
      </c>
      <c r="AU111" s="143">
        <f>'1.3'!AU111/'1.3.a'!AU$178</f>
        <v>2.4690654029734437E-2</v>
      </c>
      <c r="AV111" s="143">
        <f>'1.3'!AV111/'1.3.a'!AV$178</f>
        <v>1.82269734177706E-2</v>
      </c>
      <c r="AW111" s="143">
        <f>'1.3'!AW111/'1.3.a'!AW$178</f>
        <v>1.9519299480630286E-2</v>
      </c>
      <c r="AX111" s="143">
        <f>'1.3'!AX111/'1.3.a'!AX$178</f>
        <v>1.9960074339596064E-2</v>
      </c>
      <c r="AY111" s="143">
        <f>'1.3'!AY111/'1.3.a'!AY$178</f>
        <v>2.5681083248182156E-2</v>
      </c>
    </row>
    <row r="112" spans="1:51" ht="20" customHeight="1" x14ac:dyDescent="0.2">
      <c r="A112" s="21">
        <v>111</v>
      </c>
      <c r="B112" s="22" t="s">
        <v>256</v>
      </c>
      <c r="C112" s="144">
        <f>'1.3'!C112/'1.3.a'!$C$178</f>
        <v>0</v>
      </c>
      <c r="D112" s="144">
        <f>'1.3'!D112/'1.3.a'!$D$178</f>
        <v>0</v>
      </c>
      <c r="E112" s="144">
        <f>'1.3'!E112/'1.3.a'!$E$178</f>
        <v>0</v>
      </c>
      <c r="F112" s="144">
        <f>'1.3'!F112/'1.3.a'!$F$178</f>
        <v>0</v>
      </c>
      <c r="G112" s="144">
        <f>'1.3'!G112/'1.3.a'!$G$178</f>
        <v>0</v>
      </c>
      <c r="H112" s="144">
        <f>'1.3'!H112/'1.3.a'!$H$178</f>
        <v>0</v>
      </c>
      <c r="I112" s="144">
        <f>'1.3'!I112/'1.3.a'!$I$178</f>
        <v>0</v>
      </c>
      <c r="J112" s="144">
        <f>'1.3'!J112/'1.3.a'!$J$178</f>
        <v>0</v>
      </c>
      <c r="K112" s="144">
        <f>'1.3'!K112/'1.3.a'!$K$178</f>
        <v>0</v>
      </c>
      <c r="L112" s="144">
        <f>'1.3'!L112/'1.3.a'!$L$178</f>
        <v>0</v>
      </c>
      <c r="M112" s="144">
        <f>'1.3'!M112/'1.3.a'!$M$178</f>
        <v>0</v>
      </c>
      <c r="N112" s="144">
        <f>'1.3'!N112/'1.3.a'!$N$178</f>
        <v>0</v>
      </c>
      <c r="O112" s="144">
        <f>'1.3'!O112/'1.3.a'!$O$178</f>
        <v>0</v>
      </c>
      <c r="P112" s="144">
        <f>'1.3'!P112/'1.3.a'!$P$178</f>
        <v>0</v>
      </c>
      <c r="Q112" s="144">
        <f>'1.3'!Q112/'1.3.a'!$Q$178</f>
        <v>0</v>
      </c>
      <c r="R112" s="144">
        <f>'1.3'!R112/'1.3.a'!$R$178</f>
        <v>0</v>
      </c>
      <c r="S112" s="144">
        <f>'1.3'!S112/'1.3.a'!$S$178</f>
        <v>0</v>
      </c>
      <c r="T112" s="144">
        <f>'1.3'!T112/'1.3.a'!$T$178</f>
        <v>0</v>
      </c>
      <c r="U112" s="144">
        <f>'1.3'!U112/'1.3.a'!$U$178</f>
        <v>0</v>
      </c>
      <c r="V112" s="144">
        <f>'1.3'!V112/'1.3.a'!$V$178</f>
        <v>0</v>
      </c>
      <c r="W112" s="144">
        <f>'1.3'!W112/'1.3.a'!$W$178</f>
        <v>0</v>
      </c>
      <c r="X112" s="144">
        <f>'1.3'!X112/'1.3.a'!$X$178</f>
        <v>0</v>
      </c>
      <c r="Y112" s="144">
        <f>'1.3'!Y112/'1.3.a'!$Y$178</f>
        <v>0</v>
      </c>
      <c r="Z112" s="144">
        <f>'1.3'!Z112/'1.3.a'!$Z$178</f>
        <v>0</v>
      </c>
      <c r="AA112" s="144">
        <f>'1.3'!AA112/'1.3.a'!$AA$178</f>
        <v>0</v>
      </c>
      <c r="AB112" s="144">
        <f>'1.3'!AB112/'1.3.a'!$AB$178</f>
        <v>0</v>
      </c>
      <c r="AC112" s="144">
        <f>'1.3'!AC112/'1.3.a'!$AC$178</f>
        <v>0</v>
      </c>
      <c r="AD112" s="144">
        <f>'1.3'!AD112/'1.3.a'!$AD$178</f>
        <v>0</v>
      </c>
      <c r="AE112" s="144">
        <f>'1.3'!AE112/'1.3.a'!$AE$178</f>
        <v>0</v>
      </c>
      <c r="AF112" s="144">
        <f>'1.3'!AF112/'1.3.a'!$AF$178</f>
        <v>0</v>
      </c>
      <c r="AG112" s="144">
        <f>'1.3'!AG112/'1.3.a'!$AG$178</f>
        <v>0</v>
      </c>
      <c r="AH112" s="144">
        <f>'1.3'!AH112/'1.3.a'!$AH$178</f>
        <v>0</v>
      </c>
      <c r="AI112" s="144">
        <f>'1.3'!AI112/'1.3.a'!$AI$178</f>
        <v>0</v>
      </c>
      <c r="AJ112" s="144">
        <f>'1.3'!AJ112/'1.3.a'!$AJ$178</f>
        <v>0</v>
      </c>
      <c r="AK112" s="144">
        <f>'1.3'!AK112/'1.3.a'!$AK$178</f>
        <v>0</v>
      </c>
      <c r="AL112" s="144">
        <f>'1.3'!AL112/'1.3.a'!$AL$178</f>
        <v>0</v>
      </c>
      <c r="AM112" s="144">
        <f>'1.3'!AM112/'1.3.a'!$AM$178</f>
        <v>0</v>
      </c>
      <c r="AN112" s="144">
        <f>'1.3'!AN112/'1.3.a'!$AN$178</f>
        <v>0</v>
      </c>
      <c r="AO112" s="144">
        <f>'1.3'!AO112/'1.3.a'!$AO$178</f>
        <v>0</v>
      </c>
      <c r="AP112" s="144">
        <f>'1.3'!AP112/'1.3.a'!$AP$178</f>
        <v>0</v>
      </c>
      <c r="AQ112" s="144">
        <f>'1.3'!AQ112/'1.3.a'!$AQ$178</f>
        <v>0</v>
      </c>
      <c r="AR112" s="144">
        <f>'1.3'!AR112/'1.3.a'!$AR$178</f>
        <v>0</v>
      </c>
      <c r="AS112" s="144">
        <f>'1.3'!AS112/'1.3.a'!$AS$178</f>
        <v>0</v>
      </c>
      <c r="AT112" s="144">
        <f>'1.3'!AT112/'1.3.a'!$AT$178</f>
        <v>0</v>
      </c>
      <c r="AU112" s="144">
        <f>'1.3'!AU112/'1.3.a'!AU$178</f>
        <v>0</v>
      </c>
      <c r="AV112" s="144">
        <f>'1.3'!AV112/'1.3.a'!AV$178</f>
        <v>0</v>
      </c>
      <c r="AW112" s="144">
        <f>'1.3'!AW112/'1.3.a'!AW$178</f>
        <v>0</v>
      </c>
      <c r="AX112" s="144">
        <f>'1.3'!AX112/'1.3.a'!AX$178</f>
        <v>0</v>
      </c>
      <c r="AY112" s="144">
        <f>'1.3'!AY112/'1.3.a'!AY$178</f>
        <v>0</v>
      </c>
    </row>
    <row r="113" spans="1:51" ht="20" customHeight="1" x14ac:dyDescent="0.2">
      <c r="A113" s="21">
        <v>112</v>
      </c>
      <c r="B113" s="22" t="s">
        <v>257</v>
      </c>
      <c r="C113" s="144">
        <f>'1.3'!C113/'1.3.a'!$C$178</f>
        <v>0</v>
      </c>
      <c r="D113" s="144">
        <f>'1.3'!D113/'1.3.a'!$D$178</f>
        <v>0</v>
      </c>
      <c r="E113" s="144">
        <f>'1.3'!E113/'1.3.a'!$E$178</f>
        <v>0</v>
      </c>
      <c r="F113" s="144">
        <f>'1.3'!F113/'1.3.a'!$F$178</f>
        <v>0</v>
      </c>
      <c r="G113" s="144">
        <f>'1.3'!G113/'1.3.a'!$G$178</f>
        <v>0</v>
      </c>
      <c r="H113" s="144">
        <f>'1.3'!H113/'1.3.a'!$H$178</f>
        <v>0</v>
      </c>
      <c r="I113" s="144">
        <f>'1.3'!I113/'1.3.a'!$I$178</f>
        <v>0</v>
      </c>
      <c r="J113" s="144">
        <f>'1.3'!J113/'1.3.a'!$J$178</f>
        <v>0</v>
      </c>
      <c r="K113" s="144">
        <f>'1.3'!K113/'1.3.a'!$K$178</f>
        <v>0</v>
      </c>
      <c r="L113" s="144">
        <f>'1.3'!L113/'1.3.a'!$L$178</f>
        <v>0</v>
      </c>
      <c r="M113" s="144">
        <f>'1.3'!M113/'1.3.a'!$M$178</f>
        <v>0</v>
      </c>
      <c r="N113" s="144">
        <f>'1.3'!N113/'1.3.a'!$N$178</f>
        <v>0</v>
      </c>
      <c r="O113" s="144">
        <f>'1.3'!O113/'1.3.a'!$O$178</f>
        <v>0</v>
      </c>
      <c r="P113" s="144">
        <f>'1.3'!P113/'1.3.a'!$P$178</f>
        <v>0</v>
      </c>
      <c r="Q113" s="144">
        <f>'1.3'!Q113/'1.3.a'!$Q$178</f>
        <v>0</v>
      </c>
      <c r="R113" s="144">
        <f>'1.3'!R113/'1.3.a'!$R$178</f>
        <v>0</v>
      </c>
      <c r="S113" s="144">
        <f>'1.3'!S113/'1.3.a'!$S$178</f>
        <v>0</v>
      </c>
      <c r="T113" s="144">
        <f>'1.3'!T113/'1.3.a'!$T$178</f>
        <v>0</v>
      </c>
      <c r="U113" s="144">
        <f>'1.3'!U113/'1.3.a'!$U$178</f>
        <v>0</v>
      </c>
      <c r="V113" s="144">
        <f>'1.3'!V113/'1.3.a'!$V$178</f>
        <v>0</v>
      </c>
      <c r="W113" s="144">
        <f>'1.3'!W113/'1.3.a'!$W$178</f>
        <v>0</v>
      </c>
      <c r="X113" s="144">
        <f>'1.3'!X113/'1.3.a'!$X$178</f>
        <v>0</v>
      </c>
      <c r="Y113" s="144">
        <f>'1.3'!Y113/'1.3.a'!$Y$178</f>
        <v>0</v>
      </c>
      <c r="Z113" s="144">
        <f>'1.3'!Z113/'1.3.a'!$Z$178</f>
        <v>0</v>
      </c>
      <c r="AA113" s="144">
        <f>'1.3'!AA113/'1.3.a'!$AA$178</f>
        <v>0</v>
      </c>
      <c r="AB113" s="144">
        <f>'1.3'!AB113/'1.3.a'!$AB$178</f>
        <v>0</v>
      </c>
      <c r="AC113" s="144">
        <f>'1.3'!AC113/'1.3.a'!$AC$178</f>
        <v>0</v>
      </c>
      <c r="AD113" s="144">
        <f>'1.3'!AD113/'1.3.a'!$AD$178</f>
        <v>0</v>
      </c>
      <c r="AE113" s="144">
        <f>'1.3'!AE113/'1.3.a'!$AE$178</f>
        <v>0</v>
      </c>
      <c r="AF113" s="144">
        <f>'1.3'!AF113/'1.3.a'!$AF$178</f>
        <v>0</v>
      </c>
      <c r="AG113" s="144">
        <f>'1.3'!AG113/'1.3.a'!$AG$178</f>
        <v>0</v>
      </c>
      <c r="AH113" s="144">
        <f>'1.3'!AH113/'1.3.a'!$AH$178</f>
        <v>0</v>
      </c>
      <c r="AI113" s="144">
        <f>'1.3'!AI113/'1.3.a'!$AI$178</f>
        <v>0</v>
      </c>
      <c r="AJ113" s="144">
        <f>'1.3'!AJ113/'1.3.a'!$AJ$178</f>
        <v>0</v>
      </c>
      <c r="AK113" s="144">
        <f>'1.3'!AK113/'1.3.a'!$AK$178</f>
        <v>0</v>
      </c>
      <c r="AL113" s="144">
        <f>'1.3'!AL113/'1.3.a'!$AL$178</f>
        <v>0</v>
      </c>
      <c r="AM113" s="144">
        <f>'1.3'!AM113/'1.3.a'!$AM$178</f>
        <v>0</v>
      </c>
      <c r="AN113" s="144">
        <f>'1.3'!AN113/'1.3.a'!$AN$178</f>
        <v>0</v>
      </c>
      <c r="AO113" s="144">
        <f>'1.3'!AO113/'1.3.a'!$AO$178</f>
        <v>0</v>
      </c>
      <c r="AP113" s="144">
        <f>'1.3'!AP113/'1.3.a'!$AP$178</f>
        <v>0</v>
      </c>
      <c r="AQ113" s="144">
        <f>'1.3'!AQ113/'1.3.a'!$AQ$178</f>
        <v>0</v>
      </c>
      <c r="AR113" s="144">
        <f>'1.3'!AR113/'1.3.a'!$AR$178</f>
        <v>0</v>
      </c>
      <c r="AS113" s="144">
        <f>'1.3'!AS113/'1.3.a'!$AS$178</f>
        <v>0</v>
      </c>
      <c r="AT113" s="144">
        <f>'1.3'!AT113/'1.3.a'!$AT$178</f>
        <v>0</v>
      </c>
      <c r="AU113" s="144">
        <f>'1.3'!AU113/'1.3.a'!AU$178</f>
        <v>0</v>
      </c>
      <c r="AV113" s="144">
        <f>'1.3'!AV113/'1.3.a'!AV$178</f>
        <v>0</v>
      </c>
      <c r="AW113" s="144">
        <f>'1.3'!AW113/'1.3.a'!AW$178</f>
        <v>0</v>
      </c>
      <c r="AX113" s="144">
        <f>'1.3'!AX113/'1.3.a'!AX$178</f>
        <v>0</v>
      </c>
      <c r="AY113" s="144">
        <f>'1.3'!AY113/'1.3.a'!AY$178</f>
        <v>0</v>
      </c>
    </row>
    <row r="114" spans="1:51" ht="20" customHeight="1" x14ac:dyDescent="0.2">
      <c r="A114" s="21">
        <v>113</v>
      </c>
      <c r="B114" s="22" t="s">
        <v>258</v>
      </c>
      <c r="C114" s="144">
        <f>'1.3'!C114/'1.3.a'!$C$178</f>
        <v>1.0583967119105165E-2</v>
      </c>
      <c r="D114" s="144">
        <f>'1.3'!D114/'1.3.a'!$D$178</f>
        <v>5.3376337266967605E-3</v>
      </c>
      <c r="E114" s="144">
        <f>'1.3'!E114/'1.3.a'!$E$178</f>
        <v>4.8366097738607328E-3</v>
      </c>
      <c r="F114" s="144">
        <f>'1.3'!F114/'1.3.a'!$F$178</f>
        <v>4.51222284868537E-3</v>
      </c>
      <c r="G114" s="144">
        <f>'1.3'!G114/'1.3.a'!$G$178</f>
        <v>1.0654501250261763E-2</v>
      </c>
      <c r="H114" s="144">
        <f>'1.3'!H114/'1.3.a'!$H$178</f>
        <v>5.4229619024909938E-3</v>
      </c>
      <c r="I114" s="144">
        <f>'1.3'!I114/'1.3.a'!$I$178</f>
        <v>4.9232984192561476E-3</v>
      </c>
      <c r="J114" s="144">
        <f>'1.3'!J114/'1.3.a'!$J$178</f>
        <v>4.8551157232508517E-3</v>
      </c>
      <c r="K114" s="144">
        <f>'1.3'!K114/'1.3.a'!$K$178</f>
        <v>1.0778490829463585E-2</v>
      </c>
      <c r="L114" s="144">
        <f>'1.3'!L114/'1.3.a'!$L$178</f>
        <v>5.4780361127627396E-3</v>
      </c>
      <c r="M114" s="144">
        <f>'1.3'!M114/'1.3.a'!$M$178</f>
        <v>4.9097936993529236E-3</v>
      </c>
      <c r="N114" s="144">
        <f>'1.3'!N114/'1.3.a'!$N$178</f>
        <v>4.7772244594479719E-3</v>
      </c>
      <c r="O114" s="144">
        <f>'1.3'!O114/'1.3.a'!$O$178</f>
        <v>1.0838116668609874E-2</v>
      </c>
      <c r="P114" s="144">
        <f>'1.3'!P114/'1.3.a'!$P$178</f>
        <v>5.9615157504259745E-3</v>
      </c>
      <c r="Q114" s="144">
        <f>'1.3'!Q114/'1.3.a'!$Q$178</f>
        <v>5.1696708919678376E-3</v>
      </c>
      <c r="R114" s="144">
        <f>'1.3'!R114/'1.3.a'!$R$178</f>
        <v>4.7571351400789641E-3</v>
      </c>
      <c r="S114" s="144">
        <f>'1.3'!S114/'1.3.a'!$S$178</f>
        <v>1.0558359945872014E-2</v>
      </c>
      <c r="T114" s="144">
        <f>'1.3'!T114/'1.3.a'!$T$178</f>
        <v>5.8526062511583066E-3</v>
      </c>
      <c r="U114" s="144">
        <f>'1.3'!U114/'1.3.a'!$U$178</f>
        <v>5.4025425175527773E-3</v>
      </c>
      <c r="V114" s="144">
        <f>'1.3'!V114/'1.3.a'!$V$178</f>
        <v>5.0195188616853226E-3</v>
      </c>
      <c r="W114" s="144">
        <f>'1.3'!W114/'1.3.a'!$W$178</f>
        <v>1.1151636320310614E-2</v>
      </c>
      <c r="X114" s="144">
        <f>'1.3'!X114/'1.3.a'!$X$178</f>
        <v>6.2361190395643206E-3</v>
      </c>
      <c r="Y114" s="144">
        <f>'1.3'!Y114/'1.3.a'!$Y$178</f>
        <v>5.3032303703314E-3</v>
      </c>
      <c r="Z114" s="144">
        <f>'1.3'!Z114/'1.3.a'!$Z$178</f>
        <v>5.3461744750174511E-3</v>
      </c>
      <c r="AA114" s="144">
        <f>'1.3'!AA114/'1.3.a'!$AA$178</f>
        <v>1.1266190949233281E-2</v>
      </c>
      <c r="AB114" s="144">
        <f>'1.3'!AB114/'1.3.a'!$AB$178</f>
        <v>6.3222682969299292E-3</v>
      </c>
      <c r="AC114" s="144">
        <f>'1.3'!AC114/'1.3.a'!$AC$178</f>
        <v>5.5112071080478092E-3</v>
      </c>
      <c r="AD114" s="144">
        <f>'1.3'!AD114/'1.3.a'!$AD$178</f>
        <v>5.2665309612554599E-3</v>
      </c>
      <c r="AE114" s="144">
        <f>'1.3'!AE114/'1.3.a'!$AE$178</f>
        <v>1.155145662962986E-2</v>
      </c>
      <c r="AF114" s="144">
        <f>'1.3'!AF114/'1.3.a'!$AF$178</f>
        <v>6.6688176788377192E-3</v>
      </c>
      <c r="AG114" s="144">
        <f>'1.3'!AG114/'1.3.a'!$AG$178</f>
        <v>6.0845519485283302E-3</v>
      </c>
      <c r="AH114" s="144">
        <f>'1.3'!AH114/'1.3.a'!$AH$178</f>
        <v>5.4864151136044537E-3</v>
      </c>
      <c r="AI114" s="144">
        <f>'1.3'!AI114/'1.3.a'!$AI$178</f>
        <v>1.1838831278499573E-2</v>
      </c>
      <c r="AJ114" s="144">
        <f>'1.3'!AJ114/'1.3.a'!$AJ$178</f>
        <v>7.3495255468121043E-3</v>
      </c>
      <c r="AK114" s="144">
        <f>'1.3'!AK114/'1.3.a'!$AK$178</f>
        <v>6.4943498936848847E-3</v>
      </c>
      <c r="AL114" s="144">
        <f>'1.3'!AL114/'1.3.a'!$AL$178</f>
        <v>5.8975104197087364E-3</v>
      </c>
      <c r="AM114" s="144">
        <f>'1.3'!AM114/'1.3.a'!$AM$178</f>
        <v>1.2403599878587595E-2</v>
      </c>
      <c r="AN114" s="144">
        <f>'1.3'!AN114/'1.3.a'!$AN$178</f>
        <v>7.3799324502686258E-3</v>
      </c>
      <c r="AO114" s="144">
        <f>'1.3'!AO114/'1.3.a'!$AO$178</f>
        <v>6.7136768042151164E-3</v>
      </c>
      <c r="AP114" s="144">
        <f>'1.3'!AP114/'1.3.a'!$AP$178</f>
        <v>6.2691595875659523E-3</v>
      </c>
      <c r="AQ114" s="144">
        <f>'1.3'!AQ114/'1.3.a'!$AQ$178</f>
        <v>1.2921457140809868E-2</v>
      </c>
      <c r="AR114" s="144">
        <f>'1.3'!AR114/'1.3.a'!$AR$178</f>
        <v>6.4487416421802092E-3</v>
      </c>
      <c r="AS114" s="144">
        <f>'1.3'!AS114/'1.3.a'!$AS$178</f>
        <v>7.2012401721104832E-3</v>
      </c>
      <c r="AT114" s="144">
        <f>'1.3'!AT114/'1.3.a'!$AT$178</f>
        <v>6.4892674488714833E-3</v>
      </c>
      <c r="AU114" s="144">
        <f>'1.3'!AU114/'1.3.a'!AU$178</f>
        <v>1.3022652582945902E-2</v>
      </c>
      <c r="AV114" s="144">
        <f>'1.3'!AV114/'1.3.a'!AV$178</f>
        <v>7.5275637028444789E-3</v>
      </c>
      <c r="AW114" s="144">
        <f>'1.3'!AW114/'1.3.a'!AW$178</f>
        <v>7.3824445425551364E-3</v>
      </c>
      <c r="AX114" s="144">
        <f>'1.3'!AX114/'1.3.a'!AX$178</f>
        <v>6.9292935134007486E-3</v>
      </c>
      <c r="AY114" s="144">
        <f>'1.3'!AY114/'1.3.a'!AY$178</f>
        <v>1.309309588881463E-2</v>
      </c>
    </row>
    <row r="115" spans="1:51" ht="20" customHeight="1" x14ac:dyDescent="0.2">
      <c r="A115" s="21">
        <v>114</v>
      </c>
      <c r="B115" s="22" t="s">
        <v>264</v>
      </c>
      <c r="C115" s="144">
        <f>'1.3'!C115/'1.3.a'!$C$178</f>
        <v>9.3467507567097097E-3</v>
      </c>
      <c r="D115" s="144">
        <f>'1.3'!D115/'1.3.a'!$D$178</f>
        <v>9.08983166341675E-3</v>
      </c>
      <c r="E115" s="144">
        <f>'1.3'!E115/'1.3.a'!$E$178</f>
        <v>9.1092302491388062E-3</v>
      </c>
      <c r="F115" s="144">
        <f>'1.3'!F115/'1.3.a'!$F$178</f>
        <v>9.6755496265568779E-3</v>
      </c>
      <c r="G115" s="144">
        <f>'1.3'!G115/'1.3.a'!$G$178</f>
        <v>9.6900269513778975E-3</v>
      </c>
      <c r="H115" s="144">
        <f>'1.3'!H115/'1.3.a'!$H$178</f>
        <v>9.3060359896097802E-3</v>
      </c>
      <c r="I115" s="144">
        <f>'1.3'!I115/'1.3.a'!$I$178</f>
        <v>9.146408203978872E-3</v>
      </c>
      <c r="J115" s="144">
        <f>'1.3'!J115/'1.3.a'!$J$178</f>
        <v>1.0294983986456188E-2</v>
      </c>
      <c r="K115" s="144">
        <f>'1.3'!K115/'1.3.a'!$K$178</f>
        <v>9.9874005670779718E-3</v>
      </c>
      <c r="L115" s="144">
        <f>'1.3'!L115/'1.3.a'!$L$178</f>
        <v>9.717135023732091E-3</v>
      </c>
      <c r="M115" s="144">
        <f>'1.3'!M115/'1.3.a'!$M$178</f>
        <v>9.5218605457668744E-3</v>
      </c>
      <c r="N115" s="144">
        <f>'1.3'!N115/'1.3.a'!$N$178</f>
        <v>1.0828612711748136E-2</v>
      </c>
      <c r="O115" s="144">
        <f>'1.3'!O115/'1.3.a'!$O$178</f>
        <v>9.7997737110126631E-3</v>
      </c>
      <c r="P115" s="144">
        <f>'1.3'!P115/'1.3.a'!$P$178</f>
        <v>9.6140240756413392E-3</v>
      </c>
      <c r="Q115" s="144">
        <f>'1.3'!Q115/'1.3.a'!$Q$178</f>
        <v>9.7219862209241923E-3</v>
      </c>
      <c r="R115" s="144">
        <f>'1.3'!R115/'1.3.a'!$R$178</f>
        <v>1.0371168616789309E-2</v>
      </c>
      <c r="S115" s="144">
        <f>'1.3'!S115/'1.3.a'!$S$178</f>
        <v>1.0237204883970846E-2</v>
      </c>
      <c r="T115" s="144">
        <f>'1.3'!T115/'1.3.a'!$T$178</f>
        <v>9.9631169084163102E-3</v>
      </c>
      <c r="U115" s="144">
        <f>'1.3'!U115/'1.3.a'!$U$178</f>
        <v>9.9968350626979726E-3</v>
      </c>
      <c r="V115" s="144">
        <f>'1.3'!V115/'1.3.a'!$V$178</f>
        <v>1.080637666269567E-2</v>
      </c>
      <c r="W115" s="144">
        <f>'1.3'!W115/'1.3.a'!$W$178</f>
        <v>1.0194665720403211E-2</v>
      </c>
      <c r="X115" s="144">
        <f>'1.3'!X115/'1.3.a'!$X$178</f>
        <v>1.0197372094196189E-2</v>
      </c>
      <c r="Y115" s="144">
        <f>'1.3'!Y115/'1.3.a'!$Y$178</f>
        <v>1.0030559265960312E-2</v>
      </c>
      <c r="Z115" s="144">
        <f>'1.3'!Z115/'1.3.a'!$Z$178</f>
        <v>1.1775651995035897E-2</v>
      </c>
      <c r="AA115" s="144">
        <f>'1.3'!AA115/'1.3.a'!$AA$178</f>
        <v>1.0602302834870294E-2</v>
      </c>
      <c r="AB115" s="144">
        <f>'1.3'!AB115/'1.3.a'!$AB$178</f>
        <v>1.0239672333440676E-2</v>
      </c>
      <c r="AC115" s="144">
        <f>'1.3'!AC115/'1.3.a'!$AC$178</f>
        <v>9.9813333439962171E-3</v>
      </c>
      <c r="AD115" s="144">
        <f>'1.3'!AD115/'1.3.a'!$AD$178</f>
        <v>9.9690383237956044E-3</v>
      </c>
      <c r="AE115" s="144">
        <f>'1.3'!AE115/'1.3.a'!$AE$178</f>
        <v>9.9926969906828957E-3</v>
      </c>
      <c r="AF115" s="144">
        <f>'1.3'!AF115/'1.3.a'!$AF$178</f>
        <v>9.9672121013823431E-3</v>
      </c>
      <c r="AG115" s="144">
        <f>'1.3'!AG115/'1.3.a'!$AG$178</f>
        <v>1.0113197907925349E-2</v>
      </c>
      <c r="AH115" s="144">
        <f>'1.3'!AH115/'1.3.a'!$AH$178</f>
        <v>1.0744526617891091E-2</v>
      </c>
      <c r="AI115" s="144">
        <f>'1.3'!AI115/'1.3.a'!$AI$178</f>
        <v>1.0528151488112191E-2</v>
      </c>
      <c r="AJ115" s="144">
        <f>'1.3'!AJ115/'1.3.a'!$AJ$178</f>
        <v>1.0732353111322153E-2</v>
      </c>
      <c r="AK115" s="144">
        <f>'1.3'!AK115/'1.3.a'!$AK$178</f>
        <v>1.0724786532475796E-2</v>
      </c>
      <c r="AL115" s="144">
        <f>'1.3'!AL115/'1.3.a'!$AL$178</f>
        <v>1.1024831664005568E-2</v>
      </c>
      <c r="AM115" s="144">
        <f>'1.3'!AM115/'1.3.a'!$AM$178</f>
        <v>1.1538255659100917E-2</v>
      </c>
      <c r="AN115" s="144">
        <f>'1.3'!AN115/'1.3.a'!$AN$178</f>
        <v>1.1560972348719273E-2</v>
      </c>
      <c r="AO115" s="144">
        <f>'1.3'!AO115/'1.3.a'!$AO$178</f>
        <v>1.117834837636319E-2</v>
      </c>
      <c r="AP115" s="144">
        <f>'1.3'!AP115/'1.3.a'!$AP$178</f>
        <v>1.1602717681950588E-2</v>
      </c>
      <c r="AQ115" s="144">
        <f>'1.3'!AQ115/'1.3.a'!$AQ$178</f>
        <v>1.2472763784151292E-2</v>
      </c>
      <c r="AR115" s="144">
        <f>'1.3'!AR115/'1.3.a'!$AR$178</f>
        <v>1.0178270746115549E-2</v>
      </c>
      <c r="AS115" s="144">
        <f>'1.3'!AS115/'1.3.a'!$AS$178</f>
        <v>1.1582524440254819E-2</v>
      </c>
      <c r="AT115" s="144">
        <f>'1.3'!AT115/'1.3.a'!$AT$178</f>
        <v>1.1138319087988527E-2</v>
      </c>
      <c r="AU115" s="144">
        <f>'1.3'!AU115/'1.3.a'!AU$178</f>
        <v>1.1668001446788531E-2</v>
      </c>
      <c r="AV115" s="144">
        <f>'1.3'!AV115/'1.3.a'!AV$178</f>
        <v>1.0699409714926122E-2</v>
      </c>
      <c r="AW115" s="144">
        <f>'1.3'!AW115/'1.3.a'!AW$178</f>
        <v>1.213685493807515E-2</v>
      </c>
      <c r="AX115" s="144">
        <f>'1.3'!AX115/'1.3.a'!AX$178</f>
        <v>1.3030780826195316E-2</v>
      </c>
      <c r="AY115" s="144">
        <f>'1.3'!AY115/'1.3.a'!AY$178</f>
        <v>1.2587987359367525E-2</v>
      </c>
    </row>
    <row r="116" spans="1:51" ht="20" customHeight="1" x14ac:dyDescent="0.2">
      <c r="A116" s="21">
        <v>115</v>
      </c>
      <c r="B116" s="22" t="s">
        <v>273</v>
      </c>
      <c r="C116" s="144">
        <f>'1.3'!C116/'1.3.a'!$C$178</f>
        <v>0</v>
      </c>
      <c r="D116" s="144">
        <f>'1.3'!D116/'1.3.a'!$D$178</f>
        <v>0</v>
      </c>
      <c r="E116" s="144">
        <f>'1.3'!E116/'1.3.a'!$E$178</f>
        <v>0</v>
      </c>
      <c r="F116" s="144">
        <f>'1.3'!F116/'1.3.a'!$F$178</f>
        <v>0</v>
      </c>
      <c r="G116" s="144">
        <f>'1.3'!G116/'1.3.a'!$G$178</f>
        <v>0</v>
      </c>
      <c r="H116" s="144">
        <f>'1.3'!H116/'1.3.a'!$H$178</f>
        <v>0</v>
      </c>
      <c r="I116" s="144">
        <f>'1.3'!I116/'1.3.a'!$I$178</f>
        <v>0</v>
      </c>
      <c r="J116" s="144">
        <f>'1.3'!J116/'1.3.a'!$J$178</f>
        <v>0</v>
      </c>
      <c r="K116" s="144">
        <f>'1.3'!K116/'1.3.a'!$K$178</f>
        <v>0</v>
      </c>
      <c r="L116" s="144">
        <f>'1.3'!L116/'1.3.a'!$L$178</f>
        <v>0</v>
      </c>
      <c r="M116" s="144">
        <f>'1.3'!M116/'1.3.a'!$M$178</f>
        <v>0</v>
      </c>
      <c r="N116" s="144">
        <f>'1.3'!N116/'1.3.a'!$N$178</f>
        <v>0</v>
      </c>
      <c r="O116" s="144">
        <f>'1.3'!O116/'1.3.a'!$O$178</f>
        <v>0</v>
      </c>
      <c r="P116" s="144">
        <f>'1.3'!P116/'1.3.a'!$P$178</f>
        <v>0</v>
      </c>
      <c r="Q116" s="144">
        <f>'1.3'!Q116/'1.3.a'!$Q$178</f>
        <v>0</v>
      </c>
      <c r="R116" s="144">
        <f>'1.3'!R116/'1.3.a'!$R$178</f>
        <v>0</v>
      </c>
      <c r="S116" s="144">
        <f>'1.3'!S116/'1.3.a'!$S$178</f>
        <v>0</v>
      </c>
      <c r="T116" s="144">
        <f>'1.3'!T116/'1.3.a'!$T$178</f>
        <v>0</v>
      </c>
      <c r="U116" s="144">
        <f>'1.3'!U116/'1.3.a'!$U$178</f>
        <v>0</v>
      </c>
      <c r="V116" s="144">
        <f>'1.3'!V116/'1.3.a'!$V$178</f>
        <v>0</v>
      </c>
      <c r="W116" s="144">
        <f>'1.3'!W116/'1.3.a'!$W$178</f>
        <v>0</v>
      </c>
      <c r="X116" s="144">
        <f>'1.3'!X116/'1.3.a'!$X$178</f>
        <v>0</v>
      </c>
      <c r="Y116" s="144">
        <f>'1.3'!Y116/'1.3.a'!$Y$178</f>
        <v>0</v>
      </c>
      <c r="Z116" s="144">
        <f>'1.3'!Z116/'1.3.a'!$Z$178</f>
        <v>0</v>
      </c>
      <c r="AA116" s="144">
        <f>'1.3'!AA116/'1.3.a'!$AA$178</f>
        <v>0</v>
      </c>
      <c r="AB116" s="144">
        <f>'1.3'!AB116/'1.3.a'!$AB$178</f>
        <v>0</v>
      </c>
      <c r="AC116" s="144">
        <f>'1.3'!AC116/'1.3.a'!$AC$178</f>
        <v>0</v>
      </c>
      <c r="AD116" s="144">
        <f>'1.3'!AD116/'1.3.a'!$AD$178</f>
        <v>0</v>
      </c>
      <c r="AE116" s="144">
        <f>'1.3'!AE116/'1.3.a'!$AE$178</f>
        <v>0</v>
      </c>
      <c r="AF116" s="144">
        <f>'1.3'!AF116/'1.3.a'!$AF$178</f>
        <v>0</v>
      </c>
      <c r="AG116" s="144">
        <f>'1.3'!AG116/'1.3.a'!$AG$178</f>
        <v>0</v>
      </c>
      <c r="AH116" s="144">
        <f>'1.3'!AH116/'1.3.a'!$AH$178</f>
        <v>0</v>
      </c>
      <c r="AI116" s="144">
        <f>'1.3'!AI116/'1.3.a'!$AI$178</f>
        <v>0</v>
      </c>
      <c r="AJ116" s="144">
        <f>'1.3'!AJ116/'1.3.a'!$AJ$178</f>
        <v>0</v>
      </c>
      <c r="AK116" s="144">
        <f>'1.3'!AK116/'1.3.a'!$AK$178</f>
        <v>0</v>
      </c>
      <c r="AL116" s="144">
        <f>'1.3'!AL116/'1.3.a'!$AL$178</f>
        <v>0</v>
      </c>
      <c r="AM116" s="144">
        <f>'1.3'!AM116/'1.3.a'!$AM$178</f>
        <v>0</v>
      </c>
      <c r="AN116" s="144">
        <f>'1.3'!AN116/'1.3.a'!$AN$178</f>
        <v>0</v>
      </c>
      <c r="AO116" s="144">
        <f>'1.3'!AO116/'1.3.a'!$AO$178</f>
        <v>0</v>
      </c>
      <c r="AP116" s="144">
        <f>'1.3'!AP116/'1.3.a'!$AP$178</f>
        <v>0</v>
      </c>
      <c r="AQ116" s="144">
        <f>'1.3'!AQ116/'1.3.a'!$AQ$178</f>
        <v>0</v>
      </c>
      <c r="AR116" s="144">
        <f>'1.3'!AR116/'1.3.a'!$AR$178</f>
        <v>0</v>
      </c>
      <c r="AS116" s="144">
        <f>'1.3'!AS116/'1.3.a'!$AS$178</f>
        <v>0</v>
      </c>
      <c r="AT116" s="144">
        <f>'1.3'!AT116/'1.3.a'!$AT$178</f>
        <v>0</v>
      </c>
      <c r="AU116" s="144">
        <f>'1.3'!AU116/'1.3.a'!AU$178</f>
        <v>0</v>
      </c>
      <c r="AV116" s="144">
        <f>'1.3'!AV116/'1.3.a'!AV$178</f>
        <v>0</v>
      </c>
      <c r="AW116" s="144">
        <f>'1.3'!AW116/'1.3.a'!AW$178</f>
        <v>0</v>
      </c>
      <c r="AX116" s="144">
        <f>'1.3'!AX116/'1.3.a'!AX$178</f>
        <v>0</v>
      </c>
      <c r="AY116" s="144">
        <f>'1.3'!AY116/'1.3.a'!AY$178</f>
        <v>0</v>
      </c>
    </row>
    <row r="117" spans="1:51" ht="20" customHeight="1" x14ac:dyDescent="0.2">
      <c r="A117" s="21">
        <v>116</v>
      </c>
      <c r="B117" s="22" t="s">
        <v>278</v>
      </c>
      <c r="C117" s="144">
        <f>'1.3'!C117/'1.3.a'!$C$178</f>
        <v>0</v>
      </c>
      <c r="D117" s="144">
        <f>'1.3'!D117/'1.3.a'!$D$178</f>
        <v>0</v>
      </c>
      <c r="E117" s="144">
        <f>'1.3'!E117/'1.3.a'!$E$178</f>
        <v>0</v>
      </c>
      <c r="F117" s="144">
        <f>'1.3'!F117/'1.3.a'!$F$178</f>
        <v>0</v>
      </c>
      <c r="G117" s="144">
        <f>'1.3'!G117/'1.3.a'!$G$178</f>
        <v>0</v>
      </c>
      <c r="H117" s="144">
        <f>'1.3'!H117/'1.3.a'!$H$178</f>
        <v>0</v>
      </c>
      <c r="I117" s="144">
        <f>'1.3'!I117/'1.3.a'!$I$178</f>
        <v>0</v>
      </c>
      <c r="J117" s="144">
        <f>'1.3'!J117/'1.3.a'!$J$178</f>
        <v>0</v>
      </c>
      <c r="K117" s="144">
        <f>'1.3'!K117/'1.3.a'!$K$178</f>
        <v>0</v>
      </c>
      <c r="L117" s="144">
        <f>'1.3'!L117/'1.3.a'!$L$178</f>
        <v>0</v>
      </c>
      <c r="M117" s="144">
        <f>'1.3'!M117/'1.3.a'!$M$178</f>
        <v>0</v>
      </c>
      <c r="N117" s="144">
        <f>'1.3'!N117/'1.3.a'!$N$178</f>
        <v>0</v>
      </c>
      <c r="O117" s="144">
        <f>'1.3'!O117/'1.3.a'!$O$178</f>
        <v>0</v>
      </c>
      <c r="P117" s="144">
        <f>'1.3'!P117/'1.3.a'!$P$178</f>
        <v>0</v>
      </c>
      <c r="Q117" s="144">
        <f>'1.3'!Q117/'1.3.a'!$Q$178</f>
        <v>0</v>
      </c>
      <c r="R117" s="144">
        <f>'1.3'!R117/'1.3.a'!$R$178</f>
        <v>0</v>
      </c>
      <c r="S117" s="144">
        <f>'1.3'!S117/'1.3.a'!$S$178</f>
        <v>0</v>
      </c>
      <c r="T117" s="144">
        <f>'1.3'!T117/'1.3.a'!$T$178</f>
        <v>0</v>
      </c>
      <c r="U117" s="144">
        <f>'1.3'!U117/'1.3.a'!$U$178</f>
        <v>0</v>
      </c>
      <c r="V117" s="144">
        <f>'1.3'!V117/'1.3.a'!$V$178</f>
        <v>0</v>
      </c>
      <c r="W117" s="144">
        <f>'1.3'!W117/'1.3.a'!$W$178</f>
        <v>0</v>
      </c>
      <c r="X117" s="144">
        <f>'1.3'!X117/'1.3.a'!$X$178</f>
        <v>0</v>
      </c>
      <c r="Y117" s="144">
        <f>'1.3'!Y117/'1.3.a'!$Y$178</f>
        <v>0</v>
      </c>
      <c r="Z117" s="144">
        <f>'1.3'!Z117/'1.3.a'!$Z$178</f>
        <v>0</v>
      </c>
      <c r="AA117" s="144">
        <f>'1.3'!AA117/'1.3.a'!$AA$178</f>
        <v>0</v>
      </c>
      <c r="AB117" s="144">
        <f>'1.3'!AB117/'1.3.a'!$AB$178</f>
        <v>0</v>
      </c>
      <c r="AC117" s="144">
        <f>'1.3'!AC117/'1.3.a'!$AC$178</f>
        <v>0</v>
      </c>
      <c r="AD117" s="144">
        <f>'1.3'!AD117/'1.3.a'!$AD$178</f>
        <v>0</v>
      </c>
      <c r="AE117" s="144">
        <f>'1.3'!AE117/'1.3.a'!$AE$178</f>
        <v>0</v>
      </c>
      <c r="AF117" s="144">
        <f>'1.3'!AF117/'1.3.a'!$AF$178</f>
        <v>0</v>
      </c>
      <c r="AG117" s="144">
        <f>'1.3'!AG117/'1.3.a'!$AG$178</f>
        <v>0</v>
      </c>
      <c r="AH117" s="144">
        <f>'1.3'!AH117/'1.3.a'!$AH$178</f>
        <v>0</v>
      </c>
      <c r="AI117" s="144">
        <f>'1.3'!AI117/'1.3.a'!$AI$178</f>
        <v>0</v>
      </c>
      <c r="AJ117" s="144">
        <f>'1.3'!AJ117/'1.3.a'!$AJ$178</f>
        <v>0</v>
      </c>
      <c r="AK117" s="144">
        <f>'1.3'!AK117/'1.3.a'!$AK$178</f>
        <v>0</v>
      </c>
      <c r="AL117" s="144">
        <f>'1.3'!AL117/'1.3.a'!$AL$178</f>
        <v>0</v>
      </c>
      <c r="AM117" s="144">
        <f>'1.3'!AM117/'1.3.a'!$AM$178</f>
        <v>0</v>
      </c>
      <c r="AN117" s="144">
        <f>'1.3'!AN117/'1.3.a'!$AN$178</f>
        <v>0</v>
      </c>
      <c r="AO117" s="144">
        <f>'1.3'!AO117/'1.3.a'!$AO$178</f>
        <v>0</v>
      </c>
      <c r="AP117" s="144">
        <f>'1.3'!AP117/'1.3.a'!$AP$178</f>
        <v>0</v>
      </c>
      <c r="AQ117" s="144">
        <f>'1.3'!AQ117/'1.3.a'!$AQ$178</f>
        <v>0</v>
      </c>
      <c r="AR117" s="144">
        <f>'1.3'!AR117/'1.3.a'!$AR$178</f>
        <v>0</v>
      </c>
      <c r="AS117" s="144">
        <f>'1.3'!AS117/'1.3.a'!$AS$178</f>
        <v>0</v>
      </c>
      <c r="AT117" s="144">
        <f>'1.3'!AT117/'1.3.a'!$AT$178</f>
        <v>0</v>
      </c>
      <c r="AU117" s="144">
        <f>'1.3'!AU117/'1.3.a'!AU$178</f>
        <v>0</v>
      </c>
      <c r="AV117" s="144">
        <f>'1.3'!AV117/'1.3.a'!AV$178</f>
        <v>0</v>
      </c>
      <c r="AW117" s="144">
        <f>'1.3'!AW117/'1.3.a'!AW$178</f>
        <v>0</v>
      </c>
      <c r="AX117" s="144">
        <f>'1.3'!AX117/'1.3.a'!AX$178</f>
        <v>0</v>
      </c>
      <c r="AY117" s="144">
        <f>'1.3'!AY117/'1.3.a'!AY$178</f>
        <v>0</v>
      </c>
    </row>
    <row r="118" spans="1:51" ht="20" customHeight="1" x14ac:dyDescent="0.2">
      <c r="A118" s="115">
        <v>12</v>
      </c>
      <c r="B118" s="115" t="s">
        <v>246</v>
      </c>
      <c r="C118" s="143">
        <f>'1.3'!C118/'1.3.a'!$C$178</f>
        <v>3.2631913965513286E-3</v>
      </c>
      <c r="D118" s="143">
        <f>'1.3'!D118/'1.3.a'!$D$178</f>
        <v>3.0533574886958898E-3</v>
      </c>
      <c r="E118" s="143">
        <f>'1.3'!E118/'1.3.a'!$E$178</f>
        <v>2.8556803709470454E-3</v>
      </c>
      <c r="F118" s="143">
        <f>'1.3'!F118/'1.3.a'!$F$178</f>
        <v>3.2829292285626336E-3</v>
      </c>
      <c r="G118" s="143">
        <f>'1.3'!G118/'1.3.a'!$G$178</f>
        <v>3.7375274081673888E-3</v>
      </c>
      <c r="H118" s="143">
        <f>'1.3'!H118/'1.3.a'!$H$178</f>
        <v>3.3754438924108623E-3</v>
      </c>
      <c r="I118" s="143">
        <f>'1.3'!I118/'1.3.a'!$I$178</f>
        <v>3.300640707072991E-3</v>
      </c>
      <c r="J118" s="143">
        <f>'1.3'!J118/'1.3.a'!$J$178</f>
        <v>3.8483244561316834E-3</v>
      </c>
      <c r="K118" s="143">
        <f>'1.3'!K118/'1.3.a'!$K$178</f>
        <v>3.8376054657950488E-3</v>
      </c>
      <c r="L118" s="143">
        <f>'1.3'!L118/'1.3.a'!$L$178</f>
        <v>3.6116010948824794E-3</v>
      </c>
      <c r="M118" s="143">
        <f>'1.3'!M118/'1.3.a'!$M$178</f>
        <v>3.2826841213263623E-3</v>
      </c>
      <c r="N118" s="143">
        <f>'1.3'!N118/'1.3.a'!$N$178</f>
        <v>4.0135040461121915E-3</v>
      </c>
      <c r="O118" s="143">
        <f>'1.3'!O118/'1.3.a'!$O$178</f>
        <v>4.0489781346463548E-3</v>
      </c>
      <c r="P118" s="143">
        <f>'1.3'!P118/'1.3.a'!$P$178</f>
        <v>3.85874527041813E-3</v>
      </c>
      <c r="Q118" s="143">
        <f>'1.3'!Q118/'1.3.a'!$Q$178</f>
        <v>3.5990444680054799E-3</v>
      </c>
      <c r="R118" s="143">
        <f>'1.3'!R118/'1.3.a'!$R$178</f>
        <v>4.1778775073566133E-3</v>
      </c>
      <c r="S118" s="143">
        <f>'1.3'!S118/'1.3.a'!$S$178</f>
        <v>4.1982981342114124E-3</v>
      </c>
      <c r="T118" s="143">
        <f>'1.3'!T118/'1.3.a'!$T$178</f>
        <v>3.9177198529319742E-3</v>
      </c>
      <c r="U118" s="143">
        <f>'1.3'!U118/'1.3.a'!$U$178</f>
        <v>3.8164000720565215E-3</v>
      </c>
      <c r="V118" s="143">
        <f>'1.3'!V118/'1.3.a'!$V$178</f>
        <v>4.2506941264073214E-3</v>
      </c>
      <c r="W118" s="143">
        <f>'1.3'!W118/'1.3.a'!$W$178</f>
        <v>4.7143446622119525E-3</v>
      </c>
      <c r="X118" s="143">
        <f>'1.3'!X118/'1.3.a'!$X$178</f>
        <v>4.2471227498047113E-3</v>
      </c>
      <c r="Y118" s="143">
        <f>'1.3'!Y118/'1.3.a'!$Y$178</f>
        <v>3.9656201504443137E-3</v>
      </c>
      <c r="Z118" s="143">
        <f>'1.3'!Z118/'1.3.a'!$Z$178</f>
        <v>4.8159383702027709E-3</v>
      </c>
      <c r="AA118" s="143">
        <f>'1.3'!AA118/'1.3.a'!$AA$178</f>
        <v>4.9538209582573765E-3</v>
      </c>
      <c r="AB118" s="143">
        <f>'1.3'!AB118/'1.3.a'!$AB$178</f>
        <v>4.4130716079467669E-3</v>
      </c>
      <c r="AC118" s="143">
        <f>'1.3'!AC118/'1.3.a'!$AC$178</f>
        <v>4.1893309925262025E-3</v>
      </c>
      <c r="AD118" s="143">
        <f>'1.3'!AD118/'1.3.a'!$AD$178</f>
        <v>5.3826792448887764E-3</v>
      </c>
      <c r="AE118" s="143">
        <f>'1.3'!AE118/'1.3.a'!$AE$178</f>
        <v>5.1244197078627882E-3</v>
      </c>
      <c r="AF118" s="143">
        <f>'1.3'!AF118/'1.3.a'!$AF$178</f>
        <v>4.6336217571536732E-3</v>
      </c>
      <c r="AG118" s="143">
        <f>'1.3'!AG118/'1.3.a'!$AG$178</f>
        <v>4.532543047239857E-3</v>
      </c>
      <c r="AH118" s="143">
        <f>'1.3'!AH118/'1.3.a'!$AH$178</f>
        <v>5.1579307805992959E-3</v>
      </c>
      <c r="AI118" s="143">
        <f>'1.3'!AI118/'1.3.a'!$AI$178</f>
        <v>5.092189256510846E-3</v>
      </c>
      <c r="AJ118" s="143">
        <f>'1.3'!AJ118/'1.3.a'!$AJ$178</f>
        <v>4.7554678803141863E-3</v>
      </c>
      <c r="AK118" s="143">
        <f>'1.3'!AK118/'1.3.a'!$AK$178</f>
        <v>4.4592075441821375E-3</v>
      </c>
      <c r="AL118" s="143">
        <f>'1.3'!AL118/'1.3.a'!$AL$178</f>
        <v>5.2111760185384473E-3</v>
      </c>
      <c r="AM118" s="143">
        <f>'1.3'!AM118/'1.3.a'!$AM$178</f>
        <v>5.3312007157585248E-3</v>
      </c>
      <c r="AN118" s="143">
        <f>'1.3'!AN118/'1.3.a'!$AN$178</f>
        <v>4.9937229255183303E-3</v>
      </c>
      <c r="AO118" s="143">
        <f>'1.3'!AO118/'1.3.a'!$AO$178</f>
        <v>4.7794610237355773E-3</v>
      </c>
      <c r="AP118" s="143">
        <f>'1.3'!AP118/'1.3.a'!$AP$178</f>
        <v>5.7832225537846537E-3</v>
      </c>
      <c r="AQ118" s="143">
        <f>'1.3'!AQ118/'1.3.a'!$AQ$178</f>
        <v>5.2869104809412796E-3</v>
      </c>
      <c r="AR118" s="143">
        <f>'1.3'!AR118/'1.3.a'!$AR$178</f>
        <v>5.1764364944820443E-3</v>
      </c>
      <c r="AS118" s="143">
        <f>'1.3'!AS118/'1.3.a'!$AS$178</f>
        <v>5.1263049418523617E-3</v>
      </c>
      <c r="AT118" s="143">
        <f>'1.3'!AT118/'1.3.a'!$AT$178</f>
        <v>6.2146993936614348E-3</v>
      </c>
      <c r="AU118" s="143">
        <f>'1.3'!AU118/'1.3.a'!AU$178</f>
        <v>4.6349319718967741E-3</v>
      </c>
      <c r="AV118" s="143">
        <f>'1.3'!AV118/'1.3.a'!AV$178</f>
        <v>4.7151350572712455E-3</v>
      </c>
      <c r="AW118" s="143">
        <f>'1.3'!AW118/'1.3.a'!AW$178</f>
        <v>4.6435237995923594E-3</v>
      </c>
      <c r="AX118" s="143">
        <f>'1.3'!AX118/'1.3.a'!AX$178</f>
        <v>6.4460840838233861E-3</v>
      </c>
      <c r="AY118" s="143">
        <f>'1.3'!AY118/'1.3.a'!AY$178</f>
        <v>5.1751478557862862E-3</v>
      </c>
    </row>
    <row r="119" spans="1:51" ht="20" customHeight="1" x14ac:dyDescent="0.2">
      <c r="A119" s="115">
        <v>13</v>
      </c>
      <c r="B119" s="115" t="s">
        <v>243</v>
      </c>
      <c r="C119" s="143">
        <f>'1.3'!C119/'1.3.a'!$C$178</f>
        <v>6.3062540912662959E-2</v>
      </c>
      <c r="D119" s="143">
        <f>'1.3'!D119/'1.3.a'!$D$178</f>
        <v>5.6683264960095167E-2</v>
      </c>
      <c r="E119" s="143">
        <f>'1.3'!E119/'1.3.a'!$E$178</f>
        <v>5.1547244233862352E-2</v>
      </c>
      <c r="F119" s="143">
        <f>'1.3'!F119/'1.3.a'!$F$178</f>
        <v>5.548753706205297E-2</v>
      </c>
      <c r="G119" s="143">
        <f>'1.3'!G119/'1.3.a'!$G$178</f>
        <v>6.3368280451639641E-2</v>
      </c>
      <c r="H119" s="143">
        <f>'1.3'!H119/'1.3.a'!$H$178</f>
        <v>5.4820038574474109E-2</v>
      </c>
      <c r="I119" s="143">
        <f>'1.3'!I119/'1.3.a'!$I$178</f>
        <v>5.1657603304582203E-2</v>
      </c>
      <c r="J119" s="143">
        <f>'1.3'!J119/'1.3.a'!$J$178</f>
        <v>5.9172943387059106E-2</v>
      </c>
      <c r="K119" s="143">
        <f>'1.3'!K119/'1.3.a'!$K$178</f>
        <v>6.4513285557172992E-2</v>
      </c>
      <c r="L119" s="143">
        <f>'1.3'!L119/'1.3.a'!$L$178</f>
        <v>5.822405784798592E-2</v>
      </c>
      <c r="M119" s="143">
        <f>'1.3'!M119/'1.3.a'!$M$178</f>
        <v>5.3225304702159096E-2</v>
      </c>
      <c r="N119" s="143">
        <f>'1.3'!N119/'1.3.a'!$N$178</f>
        <v>5.9436540162056579E-2</v>
      </c>
      <c r="O119" s="143">
        <f>'1.3'!O119/'1.3.a'!$O$178</f>
        <v>6.1652227977164922E-2</v>
      </c>
      <c r="P119" s="143">
        <f>'1.3'!P119/'1.3.a'!$P$178</f>
        <v>5.5578155153833408E-2</v>
      </c>
      <c r="Q119" s="143">
        <f>'1.3'!Q119/'1.3.a'!$Q$178</f>
        <v>5.0901875928959131E-2</v>
      </c>
      <c r="R119" s="143">
        <f>'1.3'!R119/'1.3.a'!$R$178</f>
        <v>5.6591005812051967E-2</v>
      </c>
      <c r="S119" s="143">
        <f>'1.3'!S119/'1.3.a'!$S$178</f>
        <v>6.2515483145278397E-2</v>
      </c>
      <c r="T119" s="143">
        <f>'1.3'!T119/'1.3.a'!$T$178</f>
        <v>5.6240339794244552E-2</v>
      </c>
      <c r="U119" s="143">
        <f>'1.3'!U119/'1.3.a'!$U$178</f>
        <v>5.4466946481049376E-2</v>
      </c>
      <c r="V119" s="143">
        <f>'1.3'!V119/'1.3.a'!$V$178</f>
        <v>5.5644010070652089E-2</v>
      </c>
      <c r="W119" s="143">
        <f>'1.3'!W119/'1.3.a'!$W$178</f>
        <v>6.3713856635263133E-2</v>
      </c>
      <c r="X119" s="143">
        <f>'1.3'!X119/'1.3.a'!$X$178</f>
        <v>5.6858461439548959E-2</v>
      </c>
      <c r="Y119" s="143">
        <f>'1.3'!Y119/'1.3.a'!$Y$178</f>
        <v>5.1740995105269035E-2</v>
      </c>
      <c r="Z119" s="143">
        <f>'1.3'!Z119/'1.3.a'!$Z$178</f>
        <v>5.7221569916766711E-2</v>
      </c>
      <c r="AA119" s="143">
        <f>'1.3'!AA119/'1.3.a'!$AA$178</f>
        <v>6.576216302447413E-2</v>
      </c>
      <c r="AB119" s="143">
        <f>'1.3'!AB119/'1.3.a'!$AB$178</f>
        <v>5.6632292430178421E-2</v>
      </c>
      <c r="AC119" s="143">
        <f>'1.3'!AC119/'1.3.a'!$AC$178</f>
        <v>5.2156243879000252E-2</v>
      </c>
      <c r="AD119" s="143">
        <f>'1.3'!AD119/'1.3.a'!$AD$178</f>
        <v>6.595811977588821E-2</v>
      </c>
      <c r="AE119" s="143">
        <f>'1.3'!AE119/'1.3.a'!$AE$178</f>
        <v>6.43948364704683E-2</v>
      </c>
      <c r="AF119" s="143">
        <f>'1.3'!AF119/'1.3.a'!$AF$178</f>
        <v>5.5815513481885709E-2</v>
      </c>
      <c r="AG119" s="143">
        <f>'1.3'!AG119/'1.3.a'!$AG$178</f>
        <v>5.4791693592808041E-2</v>
      </c>
      <c r="AH119" s="143">
        <f>'1.3'!AH119/'1.3.a'!$AH$178</f>
        <v>5.9309172387708511E-2</v>
      </c>
      <c r="AI119" s="143">
        <f>'1.3'!AI119/'1.3.a'!$AI$178</f>
        <v>6.4761628368831328E-2</v>
      </c>
      <c r="AJ119" s="143">
        <f>'1.3'!AJ119/'1.3.a'!$AJ$178</f>
        <v>5.9172862985788083E-2</v>
      </c>
      <c r="AK119" s="143">
        <f>'1.3'!AK119/'1.3.a'!$AK$178</f>
        <v>5.517296867441121E-2</v>
      </c>
      <c r="AL119" s="143">
        <f>'1.3'!AL119/'1.3.a'!$AL$178</f>
        <v>6.1926749358873941E-2</v>
      </c>
      <c r="AM119" s="143">
        <f>'1.3'!AM119/'1.3.a'!$AM$178</f>
        <v>6.4232163287648039E-2</v>
      </c>
      <c r="AN119" s="143">
        <f>'1.3'!AN119/'1.3.a'!$AN$178</f>
        <v>5.7802199196077778E-2</v>
      </c>
      <c r="AO119" s="143">
        <f>'1.3'!AO119/'1.3.a'!$AO$178</f>
        <v>5.4946412306739051E-2</v>
      </c>
      <c r="AP119" s="143">
        <f>'1.3'!AP119/'1.3.a'!$AP$178</f>
        <v>6.7286019494353325E-2</v>
      </c>
      <c r="AQ119" s="143">
        <f>'1.3'!AQ119/'1.3.a'!$AQ$178</f>
        <v>6.7503158701737218E-2</v>
      </c>
      <c r="AR119" s="143">
        <f>'1.3'!AR119/'1.3.a'!$AR$178</f>
        <v>6.736155271154165E-2</v>
      </c>
      <c r="AS119" s="143">
        <f>'1.3'!AS119/'1.3.a'!$AS$178</f>
        <v>7.5802238596960322E-2</v>
      </c>
      <c r="AT119" s="143">
        <f>'1.3'!AT119/'1.3.a'!$AT$178</f>
        <v>6.7967379529647903E-2</v>
      </c>
      <c r="AU119" s="143">
        <f>'1.3'!AU119/'1.3.a'!AU$178</f>
        <v>6.5319919108022817E-2</v>
      </c>
      <c r="AV119" s="143">
        <f>'1.3'!AV119/'1.3.a'!AV$178</f>
        <v>6.0743106898352453E-2</v>
      </c>
      <c r="AW119" s="143">
        <f>'1.3'!AW119/'1.3.a'!AW$178</f>
        <v>6.7244688793628785E-2</v>
      </c>
      <c r="AX119" s="143">
        <f>'1.3'!AX119/'1.3.a'!AX$178</f>
        <v>7.442280793862148E-2</v>
      </c>
      <c r="AY119" s="143">
        <f>'1.3'!AY119/'1.3.a'!AY$178</f>
        <v>7.292231918188731E-2</v>
      </c>
    </row>
    <row r="120" spans="1:51" ht="20" customHeight="1" x14ac:dyDescent="0.2">
      <c r="A120" s="115">
        <v>14</v>
      </c>
      <c r="B120" s="115" t="s">
        <v>247</v>
      </c>
      <c r="C120" s="143">
        <f>'1.3'!C120/'1.3.a'!$C$178</f>
        <v>6.8766359027747984E-3</v>
      </c>
      <c r="D120" s="143">
        <f>'1.3'!D120/'1.3.a'!$D$178</f>
        <v>4.9338942241585505E-3</v>
      </c>
      <c r="E120" s="143">
        <f>'1.3'!E120/'1.3.a'!$E$178</f>
        <v>5.94060869456196E-3</v>
      </c>
      <c r="F120" s="143">
        <f>'1.3'!F120/'1.3.a'!$F$178</f>
        <v>5.2800059409947933E-3</v>
      </c>
      <c r="G120" s="143">
        <f>'1.3'!G120/'1.3.a'!$G$178</f>
        <v>5.9072878532404624E-3</v>
      </c>
      <c r="H120" s="143">
        <f>'1.3'!H120/'1.3.a'!$H$178</f>
        <v>5.4451089305282627E-3</v>
      </c>
      <c r="I120" s="143">
        <f>'1.3'!I120/'1.3.a'!$I$178</f>
        <v>6.1074098640346818E-3</v>
      </c>
      <c r="J120" s="143">
        <f>'1.3'!J120/'1.3.a'!$J$178</f>
        <v>6.0835238377167861E-3</v>
      </c>
      <c r="K120" s="143">
        <f>'1.3'!K120/'1.3.a'!$K$178</f>
        <v>6.3283797095670087E-3</v>
      </c>
      <c r="L120" s="143">
        <f>'1.3'!L120/'1.3.a'!$L$178</f>
        <v>5.4864961925627431E-3</v>
      </c>
      <c r="M120" s="143">
        <f>'1.3'!M120/'1.3.a'!$M$178</f>
        <v>5.6725955049999654E-3</v>
      </c>
      <c r="N120" s="143">
        <f>'1.3'!N120/'1.3.a'!$N$178</f>
        <v>5.9214843851540504E-3</v>
      </c>
      <c r="O120" s="143">
        <f>'1.3'!O120/'1.3.a'!$O$178</f>
        <v>4.870133978945531E-3</v>
      </c>
      <c r="P120" s="143">
        <f>'1.3'!P120/'1.3.a'!$P$178</f>
        <v>4.8346185286925148E-3</v>
      </c>
      <c r="Q120" s="143">
        <f>'1.3'!Q120/'1.3.a'!$Q$178</f>
        <v>5.3810256159244748E-3</v>
      </c>
      <c r="R120" s="143">
        <f>'1.3'!R120/'1.3.a'!$R$178</f>
        <v>4.6789161715158085E-3</v>
      </c>
      <c r="S120" s="143">
        <f>'1.3'!S120/'1.3.a'!$S$178</f>
        <v>6.3186799163499861E-3</v>
      </c>
      <c r="T120" s="143">
        <f>'1.3'!T120/'1.3.a'!$T$178</f>
        <v>4.8539432312906649E-3</v>
      </c>
      <c r="U120" s="143">
        <f>'1.3'!U120/'1.3.a'!$U$178</f>
        <v>5.1816136330958013E-3</v>
      </c>
      <c r="V120" s="143">
        <f>'1.3'!V120/'1.3.a'!$V$178</f>
        <v>6.6300480404750473E-3</v>
      </c>
      <c r="W120" s="143">
        <f>'1.3'!W120/'1.3.a'!$W$178</f>
        <v>6.1399475144509131E-3</v>
      </c>
      <c r="X120" s="143">
        <f>'1.3'!X120/'1.3.a'!$X$178</f>
        <v>5.3883679468734128E-3</v>
      </c>
      <c r="Y120" s="143">
        <f>'1.3'!Y120/'1.3.a'!$Y$178</f>
        <v>5.4948833408275952E-3</v>
      </c>
      <c r="Z120" s="143">
        <f>'1.3'!Z120/'1.3.a'!$Z$178</f>
        <v>1.0228349725800933E-2</v>
      </c>
      <c r="AA120" s="143">
        <f>'1.3'!AA120/'1.3.a'!$AA$178</f>
        <v>7.2429467578252983E-3</v>
      </c>
      <c r="AB120" s="143">
        <f>'1.3'!AB120/'1.3.a'!$AB$178</f>
        <v>8.7795107868973293E-3</v>
      </c>
      <c r="AC120" s="143">
        <f>'1.3'!AC120/'1.3.a'!$AC$178</f>
        <v>7.5410332086098134E-3</v>
      </c>
      <c r="AD120" s="143">
        <f>'1.3'!AD120/'1.3.a'!$AD$178</f>
        <v>4.8421622304662439E-3</v>
      </c>
      <c r="AE120" s="143">
        <f>'1.3'!AE120/'1.3.a'!$AE$178</f>
        <v>7.8204404443242073E-3</v>
      </c>
      <c r="AF120" s="143">
        <f>'1.3'!AF120/'1.3.a'!$AF$178</f>
        <v>6.0497627458144703E-3</v>
      </c>
      <c r="AG120" s="143">
        <f>'1.3'!AG120/'1.3.a'!$AG$178</f>
        <v>7.0357865716202074E-3</v>
      </c>
      <c r="AH120" s="143">
        <f>'1.3'!AH120/'1.3.a'!$AH$178</f>
        <v>5.2297120718521025E-3</v>
      </c>
      <c r="AI120" s="143">
        <f>'1.3'!AI120/'1.3.a'!$AI$178</f>
        <v>7.1126588050859727E-3</v>
      </c>
      <c r="AJ120" s="143">
        <f>'1.3'!AJ120/'1.3.a'!$AJ$178</f>
        <v>5.8543923524007118E-3</v>
      </c>
      <c r="AK120" s="143">
        <f>'1.3'!AK120/'1.3.a'!$AK$178</f>
        <v>5.6807677460103357E-3</v>
      </c>
      <c r="AL120" s="143">
        <f>'1.3'!AL120/'1.3.a'!$AL$178</f>
        <v>5.6013988064623982E-3</v>
      </c>
      <c r="AM120" s="143">
        <f>'1.3'!AM120/'1.3.a'!$AM$178</f>
        <v>8.7345031370637798E-3</v>
      </c>
      <c r="AN120" s="143">
        <f>'1.3'!AN120/'1.3.a'!$AN$178</f>
        <v>7.4453549234203883E-3</v>
      </c>
      <c r="AO120" s="143">
        <f>'1.3'!AO120/'1.3.a'!$AO$178</f>
        <v>7.1820295672605583E-3</v>
      </c>
      <c r="AP120" s="143">
        <f>'1.3'!AP120/'1.3.a'!$AP$178</f>
        <v>7.2323686059304615E-3</v>
      </c>
      <c r="AQ120" s="143">
        <f>'1.3'!AQ120/'1.3.a'!$AQ$178</f>
        <v>1.4760229571463754E-2</v>
      </c>
      <c r="AR120" s="143">
        <f>'1.3'!AR120/'1.3.a'!$AR$178</f>
        <v>2.5845550660105183E-3</v>
      </c>
      <c r="AS120" s="143">
        <f>'1.3'!AS120/'1.3.a'!$AS$178</f>
        <v>4.7464078881290879E-3</v>
      </c>
      <c r="AT120" s="143">
        <f>'1.3'!AT120/'1.3.a'!$AT$178</f>
        <v>2.2196196965006583E-3</v>
      </c>
      <c r="AU120" s="143">
        <f>'1.3'!AU120/'1.3.a'!AU$178</f>
        <v>1.1778206419177617E-2</v>
      </c>
      <c r="AV120" s="143">
        <f>'1.3'!AV120/'1.3.a'!AV$178</f>
        <v>4.7304116173863204E-3</v>
      </c>
      <c r="AW120" s="143">
        <f>'1.3'!AW120/'1.3.a'!AW$178</f>
        <v>7.6725904675341841E-3</v>
      </c>
      <c r="AX120" s="143">
        <f>'1.3'!AX120/'1.3.a'!AX$178</f>
        <v>3.1441327521057865E-3</v>
      </c>
      <c r="AY120" s="143">
        <f>'1.3'!AY120/'1.3.a'!AY$178</f>
        <v>4.8127946134903319E-3</v>
      </c>
    </row>
    <row r="121" spans="1:51" ht="20" customHeight="1" x14ac:dyDescent="0.2">
      <c r="A121" s="118">
        <v>1411</v>
      </c>
      <c r="B121" s="118" t="s">
        <v>815</v>
      </c>
      <c r="C121" s="145">
        <f>'1.3'!C121/'1.3.a'!$C$178</f>
        <v>1.665778530743414E-3</v>
      </c>
      <c r="D121" s="145">
        <f>'1.3'!D121/'1.3.a'!$D$178</f>
        <v>1.5434344603191617E-3</v>
      </c>
      <c r="E121" s="145">
        <f>'1.3'!E121/'1.3.a'!$E$178</f>
        <v>1.5482517974728177E-3</v>
      </c>
      <c r="F121" s="145">
        <f>'1.3'!F121/'1.3.a'!$F$178</f>
        <v>2.0344612781103663E-3</v>
      </c>
      <c r="G121" s="145">
        <f>'1.3'!G121/'1.3.a'!$G$178</f>
        <v>1.0489267025243646E-3</v>
      </c>
      <c r="H121" s="145">
        <f>'1.3'!H121/'1.3.a'!$H$178</f>
        <v>1.8959757821956876E-3</v>
      </c>
      <c r="I121" s="145">
        <f>'1.3'!I121/'1.3.a'!$I$178</f>
        <v>2.2161883561338074E-3</v>
      </c>
      <c r="J121" s="145">
        <f>'1.3'!J121/'1.3.a'!$J$178</f>
        <v>3.028254813928313E-3</v>
      </c>
      <c r="K121" s="145">
        <f>'1.3'!K121/'1.3.a'!$K$178</f>
        <v>2.3369113956043033E-3</v>
      </c>
      <c r="L121" s="145">
        <f>'1.3'!L121/'1.3.a'!$L$178</f>
        <v>2.6324745667777195E-3</v>
      </c>
      <c r="M121" s="145">
        <f>'1.3'!M121/'1.3.a'!$M$178</f>
        <v>2.3836481061516143E-3</v>
      </c>
      <c r="N121" s="145">
        <f>'1.3'!N121/'1.3.a'!$N$178</f>
        <v>3.1516680695204647E-3</v>
      </c>
      <c r="O121" s="145">
        <f>'1.3'!O121/'1.3.a'!$O$178</f>
        <v>6.4662461433210422E-4</v>
      </c>
      <c r="P121" s="145">
        <f>'1.3'!P121/'1.3.a'!$P$178</f>
        <v>9.9829719915994677E-4</v>
      </c>
      <c r="Q121" s="145">
        <f>'1.3'!Q121/'1.3.a'!$Q$178</f>
        <v>1.3337023276758083E-3</v>
      </c>
      <c r="R121" s="145">
        <f>'1.3'!R121/'1.3.a'!$R$178</f>
        <v>1.9110136479572023E-3</v>
      </c>
      <c r="S121" s="145">
        <f>'1.3'!S121/'1.3.a'!$S$178</f>
        <v>1.9543073670836085E-3</v>
      </c>
      <c r="T121" s="145">
        <f>'1.3'!T121/'1.3.a'!$T$178</f>
        <v>1.6486303864954685E-3</v>
      </c>
      <c r="U121" s="145">
        <f>'1.3'!U121/'1.3.a'!$U$178</f>
        <v>1.8071973896409718E-3</v>
      </c>
      <c r="V121" s="145">
        <f>'1.3'!V121/'1.3.a'!$V$178</f>
        <v>2.6302676346566267E-3</v>
      </c>
      <c r="W121" s="145">
        <f>'1.3'!W121/'1.3.a'!$W$178</f>
        <v>1.971191640450579E-3</v>
      </c>
      <c r="X121" s="145">
        <f>'1.3'!X121/'1.3.a'!$X$178</f>
        <v>1.0432685896402938E-3</v>
      </c>
      <c r="Y121" s="145">
        <f>'1.3'!Y121/'1.3.a'!$Y$178</f>
        <v>1.5513619032328854E-3</v>
      </c>
      <c r="Z121" s="145">
        <f>'1.3'!Z121/'1.3.a'!$Z$178</f>
        <v>4.6090335559842242E-3</v>
      </c>
      <c r="AA121" s="145">
        <f>'1.3'!AA121/'1.3.a'!$AA$178</f>
        <v>2.2037772790679845E-3</v>
      </c>
      <c r="AB121" s="145">
        <f>'1.3'!AB121/'1.3.a'!$AB$178</f>
        <v>4.2155186608752058E-3</v>
      </c>
      <c r="AC121" s="145">
        <f>'1.3'!AC121/'1.3.a'!$AC$178</f>
        <v>2.739350860356011E-3</v>
      </c>
      <c r="AD121" s="145">
        <f>'1.3'!AD121/'1.3.a'!$AD$178</f>
        <v>2.0982905924831316E-3</v>
      </c>
      <c r="AE121" s="145">
        <f>'1.3'!AE121/'1.3.a'!$AE$178</f>
        <v>3.2277926253931923E-3</v>
      </c>
      <c r="AF121" s="145">
        <f>'1.3'!AF121/'1.3.a'!$AF$178</f>
        <v>2.7642358846323347E-3</v>
      </c>
      <c r="AG121" s="145">
        <f>'1.3'!AG121/'1.3.a'!$AG$178</f>
        <v>2.1570452312836075E-3</v>
      </c>
      <c r="AH121" s="145">
        <f>'1.3'!AH121/'1.3.a'!$AH$178</f>
        <v>1.1933033964024943E-3</v>
      </c>
      <c r="AI121" s="145">
        <f>'1.3'!AI121/'1.3.a'!$AI$178</f>
        <v>2.1392444199397069E-3</v>
      </c>
      <c r="AJ121" s="145">
        <f>'1.3'!AJ121/'1.3.a'!$AJ$178</f>
        <v>1.3965966157005532E-3</v>
      </c>
      <c r="AK121" s="145">
        <f>'1.3'!AK121/'1.3.a'!$AK$178</f>
        <v>1.8294779225002597E-3</v>
      </c>
      <c r="AL121" s="145">
        <f>'1.3'!AL121/'1.3.a'!$AL$178</f>
        <v>2.0277770452280146E-3</v>
      </c>
      <c r="AM121" s="145">
        <f>'1.3'!AM121/'1.3.a'!$AM$178</f>
        <v>1.718777176726291E-3</v>
      </c>
      <c r="AN121" s="145">
        <f>'1.3'!AN121/'1.3.a'!$AN$178</f>
        <v>2.6180129304881833E-3</v>
      </c>
      <c r="AO121" s="145">
        <f>'1.3'!AO121/'1.3.a'!$AO$178</f>
        <v>2.2539830695895513E-3</v>
      </c>
      <c r="AP121" s="145">
        <f>'1.3'!AP121/'1.3.a'!$AP$178</f>
        <v>2.164307986683398E-3</v>
      </c>
      <c r="AQ121" s="145">
        <f>'1.3'!AQ121/'1.3.a'!$AQ$178</f>
        <v>1.2152927604784051E-3</v>
      </c>
      <c r="AR121" s="145">
        <f>'1.3'!AR121/'1.3.a'!$AR$178</f>
        <v>1.462648152582538E-3</v>
      </c>
      <c r="AS121" s="145">
        <f>'1.3'!AS121/'1.3.a'!$AS$178</f>
        <v>1.3559508536517845E-3</v>
      </c>
      <c r="AT121" s="145">
        <f>'1.3'!AT121/'1.3.a'!$AT$178</f>
        <v>1.6810406111555007E-3</v>
      </c>
      <c r="AU121" s="145">
        <f>'1.3'!AU121/'1.3.a'!AU$178</f>
        <v>1.213776516694388E-3</v>
      </c>
      <c r="AV121" s="145">
        <f>'1.3'!AV121/'1.3.a'!AV$178</f>
        <v>1.3329122337705549E-3</v>
      </c>
      <c r="AW121" s="145">
        <f>'1.3'!AW121/'1.3.a'!AW$178</f>
        <v>1.3037551703985392E-3</v>
      </c>
      <c r="AX121" s="145">
        <f>'1.3'!AX121/'1.3.a'!AX$178</f>
        <v>1.6803521314245574E-3</v>
      </c>
      <c r="AY121" s="145">
        <f>'1.3'!AY121/'1.3.a'!AY$178</f>
        <v>1.1636763091499346E-3</v>
      </c>
    </row>
    <row r="122" spans="1:51" ht="20" customHeight="1" x14ac:dyDescent="0.2">
      <c r="A122" s="120" t="s">
        <v>392</v>
      </c>
      <c r="B122" s="118" t="s">
        <v>393</v>
      </c>
      <c r="C122" s="145">
        <f>'1.3'!C122/'1.3.a'!$C$178</f>
        <v>5.2108573720313833E-3</v>
      </c>
      <c r="D122" s="145">
        <f>'1.3'!D122/'1.3.a'!$D$178</f>
        <v>3.3904597638393882E-3</v>
      </c>
      <c r="E122" s="145">
        <f>'1.3'!E122/'1.3.a'!$E$178</f>
        <v>4.3923568970891417E-3</v>
      </c>
      <c r="F122" s="145">
        <f>'1.3'!F122/'1.3.a'!$F$178</f>
        <v>3.245544662884427E-3</v>
      </c>
      <c r="G122" s="145">
        <f>'1.3'!G122/'1.3.a'!$G$178</f>
        <v>4.8583611507160979E-3</v>
      </c>
      <c r="H122" s="145">
        <f>'1.3'!H122/'1.3.a'!$H$178</f>
        <v>3.5491331483325748E-3</v>
      </c>
      <c r="I122" s="145">
        <f>'1.3'!I122/'1.3.a'!$I$178</f>
        <v>3.8912215079008744E-3</v>
      </c>
      <c r="J122" s="145">
        <f>'1.3'!J122/'1.3.a'!$J$178</f>
        <v>3.0552690237884731E-3</v>
      </c>
      <c r="K122" s="145">
        <f>'1.3'!K122/'1.3.a'!$K$178</f>
        <v>3.9914683139627054E-3</v>
      </c>
      <c r="L122" s="145">
        <f>'1.3'!L122/'1.3.a'!$L$178</f>
        <v>2.8540216257850236E-3</v>
      </c>
      <c r="M122" s="145">
        <f>'1.3'!M122/'1.3.a'!$M$178</f>
        <v>3.288947398848351E-3</v>
      </c>
      <c r="N122" s="145">
        <f>'1.3'!N122/'1.3.a'!$N$178</f>
        <v>2.7698163156335861E-3</v>
      </c>
      <c r="O122" s="145">
        <f>'1.3'!O122/'1.3.a'!$O$178</f>
        <v>4.2235093646134274E-3</v>
      </c>
      <c r="P122" s="145">
        <f>'1.3'!P122/'1.3.a'!$P$178</f>
        <v>3.8363213295325685E-3</v>
      </c>
      <c r="Q122" s="145">
        <f>'1.3'!Q122/'1.3.a'!$Q$178</f>
        <v>4.0473232882486665E-3</v>
      </c>
      <c r="R122" s="145">
        <f>'1.3'!R122/'1.3.a'!$R$178</f>
        <v>2.7679025235586062E-3</v>
      </c>
      <c r="S122" s="145">
        <f>'1.3'!S122/'1.3.a'!$S$178</f>
        <v>4.3643725492663781E-3</v>
      </c>
      <c r="T122" s="145">
        <f>'1.3'!T122/'1.3.a'!$T$178</f>
        <v>3.2053128447951966E-3</v>
      </c>
      <c r="U122" s="145">
        <f>'1.3'!U122/'1.3.a'!$U$178</f>
        <v>3.37441624345483E-3</v>
      </c>
      <c r="V122" s="145">
        <f>'1.3'!V122/'1.3.a'!$V$178</f>
        <v>3.9997804058184211E-3</v>
      </c>
      <c r="W122" s="145">
        <f>'1.3'!W122/'1.3.a'!$W$178</f>
        <v>4.1687558740003336E-3</v>
      </c>
      <c r="X122" s="145">
        <f>'1.3'!X122/'1.3.a'!$X$178</f>
        <v>4.3450993572331188E-3</v>
      </c>
      <c r="Y122" s="145">
        <f>'1.3'!Y122/'1.3.a'!$Y$178</f>
        <v>3.9435214375947098E-3</v>
      </c>
      <c r="Z122" s="145">
        <f>'1.3'!Z122/'1.3.a'!$Z$178</f>
        <v>5.6193161698167085E-3</v>
      </c>
      <c r="AA122" s="145">
        <f>'1.3'!AA122/'1.3.a'!$AA$178</f>
        <v>5.0391694787573138E-3</v>
      </c>
      <c r="AB122" s="145">
        <f>'1.3'!AB122/'1.3.a'!$AB$178</f>
        <v>4.5639921260221235E-3</v>
      </c>
      <c r="AC122" s="145">
        <f>'1.3'!AC122/'1.3.a'!$AC$178</f>
        <v>4.8016823482538024E-3</v>
      </c>
      <c r="AD122" s="145">
        <f>'1.3'!AD122/'1.3.a'!$AD$178</f>
        <v>2.7438716379831127E-3</v>
      </c>
      <c r="AE122" s="145">
        <f>'1.3'!AE122/'1.3.a'!$AE$178</f>
        <v>4.5926478189310151E-3</v>
      </c>
      <c r="AF122" s="145">
        <f>'1.3'!AF122/'1.3.a'!$AF$178</f>
        <v>3.2855268611821351E-3</v>
      </c>
      <c r="AG122" s="145">
        <f>'1.3'!AG122/'1.3.a'!$AG$178</f>
        <v>4.8787413403365999E-3</v>
      </c>
      <c r="AH122" s="145">
        <f>'1.3'!AH122/'1.3.a'!$AH$178</f>
        <v>4.0364086754496077E-3</v>
      </c>
      <c r="AI122" s="145">
        <f>'1.3'!AI122/'1.3.a'!$AI$178</f>
        <v>4.9734143851462654E-3</v>
      </c>
      <c r="AJ122" s="145">
        <f>'1.3'!AJ122/'1.3.a'!$AJ$178</f>
        <v>4.4577957367001588E-3</v>
      </c>
      <c r="AK122" s="145">
        <f>'1.3'!AK122/'1.3.a'!$AK$178</f>
        <v>3.8512898235100765E-3</v>
      </c>
      <c r="AL122" s="145">
        <f>'1.3'!AL122/'1.3.a'!$AL$178</f>
        <v>3.5736217612343845E-3</v>
      </c>
      <c r="AM122" s="145">
        <f>'1.3'!AM122/'1.3.a'!$AM$178</f>
        <v>7.0157259603374879E-3</v>
      </c>
      <c r="AN122" s="145">
        <f>'1.3'!AN122/'1.3.a'!$AN$178</f>
        <v>4.827341992932205E-3</v>
      </c>
      <c r="AO122" s="145">
        <f>'1.3'!AO122/'1.3.a'!$AO$178</f>
        <v>4.928046497671007E-3</v>
      </c>
      <c r="AP122" s="145">
        <f>'1.3'!AP122/'1.3.a'!$AP$178</f>
        <v>5.0680606192470634E-3</v>
      </c>
      <c r="AQ122" s="145">
        <f>'1.3'!AQ122/'1.3.a'!$AQ$178</f>
        <v>1.3544936810985351E-2</v>
      </c>
      <c r="AR122" s="145">
        <f>'1.3'!AR122/'1.3.a'!$AR$178</f>
        <v>1.1219069134279802E-3</v>
      </c>
      <c r="AS122" s="145">
        <f>'1.3'!AS122/'1.3.a'!$AS$178</f>
        <v>3.3904570344773033E-3</v>
      </c>
      <c r="AT122" s="145">
        <f>'1.3'!AT122/'1.3.a'!$AT$178</f>
        <v>5.3857908534515767E-4</v>
      </c>
      <c r="AU122" s="145">
        <f>'1.3'!AU122/'1.3.a'!AU$178</f>
        <v>1.0564429902483229E-2</v>
      </c>
      <c r="AV122" s="145">
        <f>'1.3'!AV122/'1.3.a'!AV$178</f>
        <v>3.397499383615765E-3</v>
      </c>
      <c r="AW122" s="145">
        <f>'1.3'!AW122/'1.3.a'!AW$178</f>
        <v>6.3688352971356449E-3</v>
      </c>
      <c r="AX122" s="145">
        <f>'1.3'!AX122/'1.3.a'!AX$178</f>
        <v>1.4637806206812293E-3</v>
      </c>
      <c r="AY122" s="145">
        <f>'1.3'!AY122/'1.3.a'!AY$178</f>
        <v>3.6491183043403973E-3</v>
      </c>
    </row>
    <row r="123" spans="1:51" ht="20" customHeight="1" x14ac:dyDescent="0.2">
      <c r="A123" s="18" t="s">
        <v>394</v>
      </c>
      <c r="B123" s="19" t="s">
        <v>816</v>
      </c>
      <c r="C123" s="93">
        <f>'1.3'!C123/'1.3.a'!$C$178</f>
        <v>7.4009167601835527E-2</v>
      </c>
      <c r="D123" s="93">
        <f>'1.3'!D123/'1.3.a'!$D$178</f>
        <v>8.024008307526348E-2</v>
      </c>
      <c r="E123" s="93">
        <f>'1.3'!E123/'1.3.a'!$E$178</f>
        <v>7.7530229077919496E-2</v>
      </c>
      <c r="F123" s="93">
        <f>'1.3'!F123/'1.3.a'!$F$178</f>
        <v>9.0219513394360781E-2</v>
      </c>
      <c r="G123" s="93">
        <f>'1.3'!G123/'1.3.a'!$G$178</f>
        <v>7.0571934579527998E-2</v>
      </c>
      <c r="H123" s="93">
        <f>'1.3'!H123/'1.3.a'!$H$178</f>
        <v>7.9434654854252287E-2</v>
      </c>
      <c r="I123" s="93">
        <f>'1.3'!I123/'1.3.a'!$I$178</f>
        <v>7.8477231076667001E-2</v>
      </c>
      <c r="J123" s="93">
        <f>'1.3'!J123/'1.3.a'!$J$178</f>
        <v>9.2102092269191513E-2</v>
      </c>
      <c r="K123" s="93">
        <f>'1.3'!K123/'1.3.a'!$K$178</f>
        <v>7.4150920940900519E-2</v>
      </c>
      <c r="L123" s="93">
        <f>'1.3'!L123/'1.3.a'!$L$178</f>
        <v>8.5463941046234781E-2</v>
      </c>
      <c r="M123" s="93">
        <f>'1.3'!M123/'1.3.a'!$M$178</f>
        <v>8.2796143844494366E-2</v>
      </c>
      <c r="N123" s="93">
        <f>'1.3'!N123/'1.3.a'!$N$178</f>
        <v>9.2082559910225667E-2</v>
      </c>
      <c r="O123" s="93">
        <f>'1.3'!O123/'1.3.a'!$O$178</f>
        <v>6.6188458794256472E-2</v>
      </c>
      <c r="P123" s="93">
        <f>'1.3'!P123/'1.3.a'!$P$178</f>
        <v>7.7940717913298527E-2</v>
      </c>
      <c r="Q123" s="93">
        <f>'1.3'!Q123/'1.3.a'!$Q$178</f>
        <v>7.7814513175996164E-2</v>
      </c>
      <c r="R123" s="93">
        <f>'1.3'!R123/'1.3.a'!$R$178</f>
        <v>9.4322580293566924E-2</v>
      </c>
      <c r="S123" s="93">
        <f>'1.3'!S123/'1.3.a'!$S$178</f>
        <v>7.3560755976150347E-2</v>
      </c>
      <c r="T123" s="93">
        <f>'1.3'!T123/'1.3.a'!$T$178</f>
        <v>8.3832551272042671E-2</v>
      </c>
      <c r="U123" s="93">
        <f>'1.3'!U123/'1.3.a'!$U$178</f>
        <v>8.2681827185154044E-2</v>
      </c>
      <c r="V123" s="93">
        <f>'1.3'!V123/'1.3.a'!$V$178</f>
        <v>9.4568209676131221E-2</v>
      </c>
      <c r="W123" s="93">
        <f>'1.3'!W123/'1.3.a'!$W$178</f>
        <v>7.5907432327495333E-2</v>
      </c>
      <c r="X123" s="93">
        <f>'1.3'!X123/'1.3.a'!$X$178</f>
        <v>8.7573785559789855E-2</v>
      </c>
      <c r="Y123" s="93">
        <f>'1.3'!Y123/'1.3.a'!$Y$178</f>
        <v>8.545335934943836E-2</v>
      </c>
      <c r="Z123" s="93">
        <f>'1.3'!Z123/'1.3.a'!$Z$178</f>
        <v>9.8344861818808083E-2</v>
      </c>
      <c r="AA123" s="93">
        <f>'1.3'!AA123/'1.3.a'!$AA$178</f>
        <v>8.0307041483000746E-2</v>
      </c>
      <c r="AB123" s="93">
        <f>'1.3'!AB123/'1.3.a'!$AB$178</f>
        <v>9.0766107255724995E-2</v>
      </c>
      <c r="AC123" s="93">
        <f>'1.3'!AC123/'1.3.a'!$AC$178</f>
        <v>8.6193460573405448E-2</v>
      </c>
      <c r="AD123" s="93">
        <f>'1.3'!AD123/'1.3.a'!$AD$178</f>
        <v>9.4678314676063038E-2</v>
      </c>
      <c r="AE123" s="93">
        <f>'1.3'!AE123/'1.3.a'!$AE$178</f>
        <v>7.3358927849597189E-2</v>
      </c>
      <c r="AF123" s="93">
        <f>'1.3'!AF123/'1.3.a'!$AF$178</f>
        <v>8.3424799474599451E-2</v>
      </c>
      <c r="AG123" s="93">
        <f>'1.3'!AG123/'1.3.a'!$AG$178</f>
        <v>7.9800764641474869E-2</v>
      </c>
      <c r="AH123" s="93">
        <f>'1.3'!AH123/'1.3.a'!$AH$178</f>
        <v>9.5565326151143021E-2</v>
      </c>
      <c r="AI123" s="93">
        <f>'1.3'!AI123/'1.3.a'!$AI$178</f>
        <v>7.7137917882202714E-2</v>
      </c>
      <c r="AJ123" s="93">
        <f>'1.3'!AJ123/'1.3.a'!$AJ$178</f>
        <v>8.5826673636977088E-2</v>
      </c>
      <c r="AK123" s="93">
        <f>'1.3'!AK123/'1.3.a'!$AK$178</f>
        <v>8.41746089610831E-2</v>
      </c>
      <c r="AL123" s="93">
        <f>'1.3'!AL123/'1.3.a'!$AL$178</f>
        <v>9.6747676234992572E-2</v>
      </c>
      <c r="AM123" s="93">
        <f>'1.3'!AM123/'1.3.a'!$AM$178</f>
        <v>8.1541208396084225E-2</v>
      </c>
      <c r="AN123" s="93">
        <f>'1.3'!AN123/'1.3.a'!$AN$178</f>
        <v>8.8881100032810897E-2</v>
      </c>
      <c r="AO123" s="93">
        <f>'1.3'!AO123/'1.3.a'!$AO$178</f>
        <v>8.6358014143712317E-2</v>
      </c>
      <c r="AP123" s="93">
        <f>'1.3'!AP123/'1.3.a'!$AP$178</f>
        <v>9.9581402774242683E-2</v>
      </c>
      <c r="AQ123" s="93">
        <f>'1.3'!AQ123/'1.3.a'!$AQ$178</f>
        <v>8.6316371279271747E-2</v>
      </c>
      <c r="AR123" s="93">
        <f>'1.3'!AR123/'1.3.a'!$AR$178</f>
        <v>9.8364549528648648E-2</v>
      </c>
      <c r="AS123" s="93">
        <f>'1.3'!AS123/'1.3.a'!$AS$178</f>
        <v>9.2741964831844645E-2</v>
      </c>
      <c r="AT123" s="93">
        <f>'1.3'!AT123/'1.3.a'!$AT$178</f>
        <v>0.10912305170047276</v>
      </c>
      <c r="AU123" s="93">
        <f>'1.3'!AU123/'1.3.a'!AU$178</f>
        <v>7.5905358110793533E-2</v>
      </c>
      <c r="AV123" s="93">
        <f>'1.3'!AV123/'1.3.a'!AV$178</f>
        <v>8.5858510676113525E-2</v>
      </c>
      <c r="AW123" s="93">
        <f>'1.3'!AW123/'1.3.a'!AW$178</f>
        <v>8.2623012000481125E-2</v>
      </c>
      <c r="AX123" s="93">
        <f>'1.3'!AX123/'1.3.a'!AX$178</f>
        <v>0.10492334967591974</v>
      </c>
      <c r="AY123" s="93">
        <f>'1.3'!AY123/'1.3.a'!AY$178</f>
        <v>8.4481910167480107E-2</v>
      </c>
    </row>
    <row r="124" spans="1:51" ht="20" customHeight="1" x14ac:dyDescent="0.2">
      <c r="A124" s="115">
        <v>2</v>
      </c>
      <c r="B124" s="115" t="s">
        <v>488</v>
      </c>
      <c r="C124" s="143">
        <f>'1.3'!C124/'1.3.a'!$C$178</f>
        <v>6.9903541935851674E-2</v>
      </c>
      <c r="D124" s="143">
        <f>'1.3'!D124/'1.3.a'!$D$178</f>
        <v>7.6590291711233174E-2</v>
      </c>
      <c r="E124" s="143">
        <f>'1.3'!E124/'1.3.a'!$E$178</f>
        <v>7.227869732714981E-2</v>
      </c>
      <c r="F124" s="143">
        <f>'1.3'!F124/'1.3.a'!$F$178</f>
        <v>8.3267285433251778E-2</v>
      </c>
      <c r="G124" s="143">
        <f>'1.3'!G124/'1.3.a'!$G$178</f>
        <v>6.7898140829274825E-2</v>
      </c>
      <c r="H124" s="143">
        <f>'1.3'!H124/'1.3.a'!$H$178</f>
        <v>7.5811116645741958E-2</v>
      </c>
      <c r="I124" s="143">
        <f>'1.3'!I124/'1.3.a'!$I$178</f>
        <v>7.3948310426271688E-2</v>
      </c>
      <c r="J124" s="143">
        <f>'1.3'!J124/'1.3.a'!$J$178</f>
        <v>8.5300832016734107E-2</v>
      </c>
      <c r="K124" s="143">
        <f>'1.3'!K124/'1.3.a'!$K$178</f>
        <v>7.0664470542078181E-2</v>
      </c>
      <c r="L124" s="143">
        <f>'1.3'!L124/'1.3.a'!$L$178</f>
        <v>8.0760315874027794E-2</v>
      </c>
      <c r="M124" s="143">
        <f>'1.3'!M124/'1.3.a'!$M$178</f>
        <v>7.7245874671107884E-2</v>
      </c>
      <c r="N124" s="143">
        <f>'1.3'!N124/'1.3.a'!$N$178</f>
        <v>8.5682270142954015E-2</v>
      </c>
      <c r="O124" s="143">
        <f>'1.3'!O124/'1.3.a'!$O$178</f>
        <v>6.5748449217104293E-2</v>
      </c>
      <c r="P124" s="143">
        <f>'1.3'!P124/'1.3.a'!$P$178</f>
        <v>7.692744829657025E-2</v>
      </c>
      <c r="Q124" s="143">
        <f>'1.3'!Q124/'1.3.a'!$Q$178</f>
        <v>7.6308997132885248E-2</v>
      </c>
      <c r="R124" s="143">
        <f>'1.3'!R124/'1.3.a'!$R$178</f>
        <v>8.9261924599695508E-2</v>
      </c>
      <c r="S124" s="143">
        <f>'1.3'!S124/'1.3.a'!$S$178</f>
        <v>7.2160573252231103E-2</v>
      </c>
      <c r="T124" s="143">
        <f>'1.3'!T124/'1.3.a'!$T$178</f>
        <v>8.1511749143392653E-2</v>
      </c>
      <c r="U124" s="143">
        <f>'1.3'!U124/'1.3.a'!$U$178</f>
        <v>7.9446439926428386E-2</v>
      </c>
      <c r="V124" s="143">
        <f>'1.3'!V124/'1.3.a'!$V$178</f>
        <v>8.9806218255824563E-2</v>
      </c>
      <c r="W124" s="143">
        <f>'1.3'!W124/'1.3.a'!$W$178</f>
        <v>7.484703398119967E-2</v>
      </c>
      <c r="X124" s="143">
        <f>'1.3'!X124/'1.3.a'!$X$178</f>
        <v>8.5757821820458283E-2</v>
      </c>
      <c r="Y124" s="143">
        <f>'1.3'!Y124/'1.3.a'!$Y$178</f>
        <v>8.3811068494756225E-2</v>
      </c>
      <c r="Z124" s="143">
        <f>'1.3'!Z124/'1.3.a'!$Z$178</f>
        <v>9.5183473783532965E-2</v>
      </c>
      <c r="AA124" s="143">
        <f>'1.3'!AA124/'1.3.a'!$AA$178</f>
        <v>7.9474779192927086E-2</v>
      </c>
      <c r="AB124" s="143">
        <f>'1.3'!AB124/'1.3.a'!$AB$178</f>
        <v>8.9019213803710015E-2</v>
      </c>
      <c r="AC124" s="143">
        <f>'1.3'!AC124/'1.3.a'!$AC$178</f>
        <v>8.4828457820349826E-2</v>
      </c>
      <c r="AD124" s="143">
        <f>'1.3'!AD124/'1.3.a'!$AD$178</f>
        <v>9.2709120708263537E-2</v>
      </c>
      <c r="AE124" s="143">
        <f>'1.3'!AE124/'1.3.a'!$AE$178</f>
        <v>7.5154122640461271E-2</v>
      </c>
      <c r="AF124" s="143">
        <f>'1.3'!AF124/'1.3.a'!$AF$178</f>
        <v>8.5485983280209094E-2</v>
      </c>
      <c r="AG124" s="143">
        <f>'1.3'!AG124/'1.3.a'!$AG$178</f>
        <v>8.1305188197979272E-2</v>
      </c>
      <c r="AH124" s="143">
        <f>'1.3'!AH124/'1.3.a'!$AH$178</f>
        <v>9.5430648532498899E-2</v>
      </c>
      <c r="AI124" s="143">
        <f>'1.3'!AI124/'1.3.a'!$AI$178</f>
        <v>7.8245318714216403E-2</v>
      </c>
      <c r="AJ124" s="143">
        <f>'1.3'!AJ124/'1.3.a'!$AJ$178</f>
        <v>8.6763806941348859E-2</v>
      </c>
      <c r="AK124" s="143">
        <f>'1.3'!AK124/'1.3.a'!$AK$178</f>
        <v>8.4426768791819026E-2</v>
      </c>
      <c r="AL124" s="143">
        <f>'1.3'!AL124/'1.3.a'!$AL$178</f>
        <v>9.5565742026720593E-2</v>
      </c>
      <c r="AM124" s="143">
        <f>'1.3'!AM124/'1.3.a'!$AM$178</f>
        <v>8.1983253868873146E-2</v>
      </c>
      <c r="AN124" s="143">
        <f>'1.3'!AN124/'1.3.a'!$AN$178</f>
        <v>8.9472355950420288E-2</v>
      </c>
      <c r="AO124" s="143">
        <f>'1.3'!AO124/'1.3.a'!$AO$178</f>
        <v>8.6114362827973939E-2</v>
      </c>
      <c r="AP124" s="143">
        <f>'1.3'!AP124/'1.3.a'!$AP$178</f>
        <v>9.7355185417686091E-2</v>
      </c>
      <c r="AQ124" s="143">
        <f>'1.3'!AQ124/'1.3.a'!$AQ$178</f>
        <v>8.5220473381951878E-2</v>
      </c>
      <c r="AR124" s="143">
        <f>'1.3'!AR124/'1.3.a'!$AR$178</f>
        <v>9.7373179254749767E-2</v>
      </c>
      <c r="AS124" s="143">
        <f>'1.3'!AS124/'1.3.a'!$AS$178</f>
        <v>9.0384533884636756E-2</v>
      </c>
      <c r="AT124" s="143">
        <f>'1.3'!AT124/'1.3.a'!$AT$178</f>
        <v>0.1044729096070578</v>
      </c>
      <c r="AU124" s="143">
        <f>'1.3'!AU124/'1.3.a'!AU$178</f>
        <v>7.6241349147742041E-2</v>
      </c>
      <c r="AV124" s="143">
        <f>'1.3'!AV124/'1.3.a'!AV$178</f>
        <v>8.7270357768895898E-2</v>
      </c>
      <c r="AW124" s="143">
        <f>'1.3'!AW124/'1.3.a'!AW$178</f>
        <v>8.3806914042421715E-2</v>
      </c>
      <c r="AX124" s="143">
        <f>'1.3'!AX124/'1.3.a'!AX$178</f>
        <v>0.10272356459714584</v>
      </c>
      <c r="AY124" s="143">
        <f>'1.3'!AY124/'1.3.a'!AY$178</f>
        <v>8.632945573608089E-2</v>
      </c>
    </row>
    <row r="125" spans="1:51" ht="20" customHeight="1" x14ac:dyDescent="0.2">
      <c r="A125" s="121">
        <v>21</v>
      </c>
      <c r="B125" s="121" t="s">
        <v>244</v>
      </c>
      <c r="C125" s="144">
        <f>'1.3'!C125/'1.3.a'!$C$178</f>
        <v>3.3565977095710124E-2</v>
      </c>
      <c r="D125" s="144">
        <f>'1.3'!D125/'1.3.a'!$D$178</f>
        <v>3.4169090193892575E-2</v>
      </c>
      <c r="E125" s="144">
        <f>'1.3'!E125/'1.3.a'!$E$178</f>
        <v>3.2133380550112327E-2</v>
      </c>
      <c r="F125" s="144">
        <f>'1.3'!F125/'1.3.a'!$F$178</f>
        <v>3.8237420166011872E-2</v>
      </c>
      <c r="G125" s="144">
        <f>'1.3'!G125/'1.3.a'!$G$178</f>
        <v>3.2405951601013519E-2</v>
      </c>
      <c r="H125" s="144">
        <f>'1.3'!H125/'1.3.a'!$H$178</f>
        <v>3.4084490874572423E-2</v>
      </c>
      <c r="I125" s="144">
        <f>'1.3'!I125/'1.3.a'!$I$178</f>
        <v>3.3403521151204471E-2</v>
      </c>
      <c r="J125" s="144">
        <f>'1.3'!J125/'1.3.a'!$J$178</f>
        <v>4.0831671483896284E-2</v>
      </c>
      <c r="K125" s="144">
        <f>'1.3'!K125/'1.3.a'!$K$178</f>
        <v>3.3778079205044997E-2</v>
      </c>
      <c r="L125" s="144">
        <f>'1.3'!L125/'1.3.a'!$L$178</f>
        <v>3.6867369158625013E-2</v>
      </c>
      <c r="M125" s="144">
        <f>'1.3'!M125/'1.3.a'!$M$178</f>
        <v>3.4648512995309244E-2</v>
      </c>
      <c r="N125" s="144">
        <f>'1.3'!N125/'1.3.a'!$N$178</f>
        <v>4.1645316801931252E-2</v>
      </c>
      <c r="O125" s="144">
        <f>'1.3'!O125/'1.3.a'!$O$178</f>
        <v>3.4580276754616217E-2</v>
      </c>
      <c r="P125" s="144">
        <f>'1.3'!P125/'1.3.a'!$P$178</f>
        <v>3.7099508837358415E-2</v>
      </c>
      <c r="Q125" s="144">
        <f>'1.3'!Q125/'1.3.a'!$Q$178</f>
        <v>3.634598130468536E-2</v>
      </c>
      <c r="R125" s="144">
        <f>'1.3'!R125/'1.3.a'!$R$178</f>
        <v>4.2534209812315156E-2</v>
      </c>
      <c r="S125" s="144">
        <f>'1.3'!S125/'1.3.a'!$S$178</f>
        <v>3.5672878380556487E-2</v>
      </c>
      <c r="T125" s="144">
        <f>'1.3'!T125/'1.3.a'!$T$178</f>
        <v>3.7968036298195965E-2</v>
      </c>
      <c r="U125" s="144">
        <f>'1.3'!U125/'1.3.a'!$U$178</f>
        <v>3.695429691812422E-2</v>
      </c>
      <c r="V125" s="144">
        <f>'1.3'!V125/'1.3.a'!$V$178</f>
        <v>4.3629588454076398E-2</v>
      </c>
      <c r="W125" s="144">
        <f>'1.3'!W125/'1.3.a'!$W$178</f>
        <v>3.6699990518335356E-2</v>
      </c>
      <c r="X125" s="144">
        <f>'1.3'!X125/'1.3.a'!$X$178</f>
        <v>3.9192279841988156E-2</v>
      </c>
      <c r="Y125" s="144">
        <f>'1.3'!Y125/'1.3.a'!$Y$178</f>
        <v>3.8709524600930259E-2</v>
      </c>
      <c r="Z125" s="144">
        <f>'1.3'!Z125/'1.3.a'!$Z$178</f>
        <v>4.6633344829439323E-2</v>
      </c>
      <c r="AA125" s="144">
        <f>'1.3'!AA125/'1.3.a'!$AA$178</f>
        <v>3.8665039203075249E-2</v>
      </c>
      <c r="AB125" s="144">
        <f>'1.3'!AB125/'1.3.a'!$AB$178</f>
        <v>4.0693975880680119E-2</v>
      </c>
      <c r="AC125" s="144">
        <f>'1.3'!AC125/'1.3.a'!$AC$178</f>
        <v>3.9944205710986419E-2</v>
      </c>
      <c r="AD125" s="144">
        <f>'1.3'!AD125/'1.3.a'!$AD$178</f>
        <v>4.7555226811189455E-2</v>
      </c>
      <c r="AE125" s="144">
        <f>'1.3'!AE125/'1.3.a'!$AE$178</f>
        <v>3.8568148454050467E-2</v>
      </c>
      <c r="AF125" s="144">
        <f>'1.3'!AF125/'1.3.a'!$AF$178</f>
        <v>4.1748421350852466E-2</v>
      </c>
      <c r="AG125" s="144">
        <f>'1.3'!AG125/'1.3.a'!$AG$178</f>
        <v>3.8690706992459356E-2</v>
      </c>
      <c r="AH125" s="144">
        <f>'1.3'!AH125/'1.3.a'!$AH$178</f>
        <v>4.7955547954869684E-2</v>
      </c>
      <c r="AI125" s="144">
        <f>'1.3'!AI125/'1.3.a'!$AI$178</f>
        <v>3.8931635406952804E-2</v>
      </c>
      <c r="AJ125" s="144">
        <f>'1.3'!AJ125/'1.3.a'!$AJ$178</f>
        <v>4.0457433596489865E-2</v>
      </c>
      <c r="AK125" s="144">
        <f>'1.3'!AK125/'1.3.a'!$AK$178</f>
        <v>3.8953813295460514E-2</v>
      </c>
      <c r="AL125" s="144">
        <f>'1.3'!AL125/'1.3.a'!$AL$178</f>
        <v>4.8040976944466303E-2</v>
      </c>
      <c r="AM125" s="144">
        <f>'1.3'!AM125/'1.3.a'!$AM$178</f>
        <v>4.0115668727919739E-2</v>
      </c>
      <c r="AN125" s="144">
        <f>'1.3'!AN125/'1.3.a'!$AN$178</f>
        <v>4.1518401702218995E-2</v>
      </c>
      <c r="AO125" s="144">
        <f>'1.3'!AO125/'1.3.a'!$AO$178</f>
        <v>4.0061550694422944E-2</v>
      </c>
      <c r="AP125" s="144">
        <f>'1.3'!AP125/'1.3.a'!$AP$178</f>
        <v>4.7868413253154739E-2</v>
      </c>
      <c r="AQ125" s="144">
        <f>'1.3'!AQ125/'1.3.a'!$AQ$178</f>
        <v>4.158186560360045E-2</v>
      </c>
      <c r="AR125" s="144">
        <f>'1.3'!AR125/'1.3.a'!$AR$178</f>
        <v>4.5457419147777726E-2</v>
      </c>
      <c r="AS125" s="144">
        <f>'1.3'!AS125/'1.3.a'!$AS$178</f>
        <v>4.1609588028045305E-2</v>
      </c>
      <c r="AT125" s="144">
        <f>'1.3'!AT125/'1.3.a'!$AT$178</f>
        <v>5.0663546087792791E-2</v>
      </c>
      <c r="AU125" s="144">
        <f>'1.3'!AU125/'1.3.a'!AU$178</f>
        <v>3.6720275137648202E-2</v>
      </c>
      <c r="AV125" s="144">
        <f>'1.3'!AV125/'1.3.a'!AV$178</f>
        <v>3.845393898167946E-2</v>
      </c>
      <c r="AW125" s="144">
        <f>'1.3'!AW125/'1.3.a'!AW$178</f>
        <v>3.6420244457234949E-2</v>
      </c>
      <c r="AX125" s="144">
        <f>'1.3'!AX125/'1.3.a'!AX$178</f>
        <v>4.6708825061443998E-2</v>
      </c>
      <c r="AY125" s="144">
        <f>'1.3'!AY125/'1.3.a'!AY$178</f>
        <v>4.0613619843811739E-2</v>
      </c>
    </row>
    <row r="126" spans="1:51" ht="20" customHeight="1" x14ac:dyDescent="0.2">
      <c r="A126" s="121">
        <v>22</v>
      </c>
      <c r="B126" s="121" t="s">
        <v>245</v>
      </c>
      <c r="C126" s="144">
        <f>'1.3'!C126/'1.3.a'!$C$178</f>
        <v>2.3228962548752469E-2</v>
      </c>
      <c r="D126" s="144">
        <f>'1.3'!D126/'1.3.a'!$D$178</f>
        <v>2.6780514936787323E-2</v>
      </c>
      <c r="E126" s="144">
        <f>'1.3'!E126/'1.3.a'!$E$178</f>
        <v>2.5924557476200146E-2</v>
      </c>
      <c r="F126" s="144">
        <f>'1.3'!F126/'1.3.a'!$F$178</f>
        <v>2.9030336592891427E-2</v>
      </c>
      <c r="G126" s="144">
        <f>'1.3'!G126/'1.3.a'!$G$178</f>
        <v>2.2266949464713477E-2</v>
      </c>
      <c r="H126" s="144">
        <f>'1.3'!H126/'1.3.a'!$H$178</f>
        <v>2.7261920929005042E-2</v>
      </c>
      <c r="I126" s="144">
        <f>'1.3'!I126/'1.3.a'!$I$178</f>
        <v>2.6600520184715985E-2</v>
      </c>
      <c r="J126" s="144">
        <f>'1.3'!J126/'1.3.a'!$J$178</f>
        <v>2.9194885798473829E-2</v>
      </c>
      <c r="K126" s="144">
        <f>'1.3'!K126/'1.3.a'!$K$178</f>
        <v>2.3517909768586018E-2</v>
      </c>
      <c r="L126" s="144">
        <f>'1.3'!L126/'1.3.a'!$L$178</f>
        <v>2.7675498336650183E-2</v>
      </c>
      <c r="M126" s="144">
        <f>'1.3'!M126/'1.3.a'!$M$178</f>
        <v>2.6393410576822988E-2</v>
      </c>
      <c r="N126" s="144">
        <f>'1.3'!N126/'1.3.a'!$N$178</f>
        <v>2.8554679464522417E-2</v>
      </c>
      <c r="O126" s="144">
        <f>'1.3'!O126/'1.3.a'!$O$178</f>
        <v>1.8769262033474409E-2</v>
      </c>
      <c r="P126" s="144">
        <f>'1.3'!P126/'1.3.a'!$P$178</f>
        <v>2.5080576300965256E-2</v>
      </c>
      <c r="Q126" s="144">
        <f>'1.3'!Q126/'1.3.a'!$Q$178</f>
        <v>2.4729721452036477E-2</v>
      </c>
      <c r="R126" s="144">
        <f>'1.3'!R126/'1.3.a'!$R$178</f>
        <v>2.9249533485117749E-2</v>
      </c>
      <c r="S126" s="144">
        <f>'1.3'!S126/'1.3.a'!$S$178</f>
        <v>2.1902157243746605E-2</v>
      </c>
      <c r="T126" s="144">
        <f>'1.3'!T126/'1.3.a'!$T$178</f>
        <v>2.7086546085826509E-2</v>
      </c>
      <c r="U126" s="144">
        <f>'1.3'!U126/'1.3.a'!$U$178</f>
        <v>2.743020923869938E-2</v>
      </c>
      <c r="V126" s="144">
        <f>'1.3'!V126/'1.3.a'!$V$178</f>
        <v>2.8872662516970855E-2</v>
      </c>
      <c r="W126" s="144">
        <f>'1.3'!W126/'1.3.a'!$W$178</f>
        <v>2.1616826895723085E-2</v>
      </c>
      <c r="X126" s="144">
        <f>'1.3'!X126/'1.3.a'!$X$178</f>
        <v>2.6841201356748938E-2</v>
      </c>
      <c r="Y126" s="144">
        <f>'1.3'!Y126/'1.3.a'!$Y$178</f>
        <v>2.6183578725251996E-2</v>
      </c>
      <c r="Z126" s="144">
        <f>'1.3'!Z126/'1.3.a'!$Z$178</f>
        <v>2.7392521197316905E-2</v>
      </c>
      <c r="AA126" s="144">
        <f>'1.3'!AA126/'1.3.a'!$AA$178</f>
        <v>2.3025289758556926E-2</v>
      </c>
      <c r="AB126" s="144">
        <f>'1.3'!AB126/'1.3.a'!$AB$178</f>
        <v>2.911420469627991E-2</v>
      </c>
      <c r="AC126" s="144">
        <f>'1.3'!AC126/'1.3.a'!$AC$178</f>
        <v>2.6723489035083668E-2</v>
      </c>
      <c r="AD126" s="144">
        <f>'1.3'!AD126/'1.3.a'!$AD$178</f>
        <v>2.6706816448035249E-2</v>
      </c>
      <c r="AE126" s="144">
        <f>'1.3'!AE126/'1.3.a'!$AE$178</f>
        <v>2.045664406294289E-2</v>
      </c>
      <c r="AF126" s="144">
        <f>'1.3'!AF126/'1.3.a'!$AF$178</f>
        <v>2.5274481759677517E-2</v>
      </c>
      <c r="AG126" s="144">
        <f>'1.3'!AG126/'1.3.a'!$AG$178</f>
        <v>2.4686838844275499E-2</v>
      </c>
      <c r="AH126" s="144">
        <f>'1.3'!AH126/'1.3.a'!$AH$178</f>
        <v>2.7718017384193237E-2</v>
      </c>
      <c r="AI126" s="144">
        <f>'1.3'!AI126/'1.3.a'!$AI$178</f>
        <v>2.2351621699383085E-2</v>
      </c>
      <c r="AJ126" s="144">
        <f>'1.3'!AJ126/'1.3.a'!$AJ$178</f>
        <v>2.7269355771198805E-2</v>
      </c>
      <c r="AK126" s="144">
        <f>'1.3'!AK126/'1.3.a'!$AK$178</f>
        <v>2.6710468818247634E-2</v>
      </c>
      <c r="AL126" s="144">
        <f>'1.3'!AL126/'1.3.a'!$AL$178</f>
        <v>2.7978839238559892E-2</v>
      </c>
      <c r="AM126" s="144">
        <f>'1.3'!AM126/'1.3.a'!$AM$178</f>
        <v>2.4286779558484944E-2</v>
      </c>
      <c r="AN126" s="144">
        <f>'1.3'!AN126/'1.3.a'!$AN$178</f>
        <v>2.856457374389423E-2</v>
      </c>
      <c r="AO126" s="144">
        <f>'1.3'!AO126/'1.3.a'!$AO$178</f>
        <v>2.746498936178143E-2</v>
      </c>
      <c r="AP126" s="144">
        <f>'1.3'!AP126/'1.3.a'!$AP$178</f>
        <v>2.9354006480335815E-2</v>
      </c>
      <c r="AQ126" s="144">
        <f>'1.3'!AQ126/'1.3.a'!$AQ$178</f>
        <v>2.4454206491155098E-2</v>
      </c>
      <c r="AR126" s="144">
        <f>'1.3'!AR126/'1.3.a'!$AR$178</f>
        <v>2.9425329838128924E-2</v>
      </c>
      <c r="AS126" s="144">
        <f>'1.3'!AS126/'1.3.a'!$AS$178</f>
        <v>2.7918533248400636E-2</v>
      </c>
      <c r="AT126" s="144">
        <f>'1.3'!AT126/'1.3.a'!$AT$178</f>
        <v>3.0924788321771337E-2</v>
      </c>
      <c r="AU126" s="144">
        <f>'1.3'!AU126/'1.3.a'!AU$178</f>
        <v>2.1932163865621468E-2</v>
      </c>
      <c r="AV126" s="144">
        <f>'1.3'!AV126/'1.3.a'!AV$178</f>
        <v>2.7806443078889454E-2</v>
      </c>
      <c r="AW126" s="144">
        <f>'1.3'!AW126/'1.3.a'!AW$178</f>
        <v>2.7056041343273812E-2</v>
      </c>
      <c r="AX126" s="144">
        <f>'1.3'!AX126/'1.3.a'!AX$178</f>
        <v>3.2662343251480347E-2</v>
      </c>
      <c r="AY126" s="144">
        <f>'1.3'!AY126/'1.3.a'!AY$178</f>
        <v>2.5269472681061174E-2</v>
      </c>
    </row>
    <row r="127" spans="1:51" ht="20" customHeight="1" x14ac:dyDescent="0.2">
      <c r="A127" s="121">
        <v>23</v>
      </c>
      <c r="B127" s="121" t="s">
        <v>817</v>
      </c>
      <c r="C127" s="144">
        <f>'1.3'!C127/'1.3.a'!$C$178</f>
        <v>3.9778598162678288E-3</v>
      </c>
      <c r="D127" s="144">
        <f>'1.3'!D127/'1.3.a'!$D$178</f>
        <v>3.8311478880489725E-3</v>
      </c>
      <c r="E127" s="144">
        <f>'1.3'!E127/'1.3.a'!$E$178</f>
        <v>3.6844177345723844E-3</v>
      </c>
      <c r="F127" s="144">
        <f>'1.3'!F127/'1.3.a'!$F$178</f>
        <v>3.5068788198333186E-3</v>
      </c>
      <c r="G127" s="144">
        <f>'1.3'!G127/'1.3.a'!$G$178</f>
        <v>4.0632903466686215E-3</v>
      </c>
      <c r="H127" s="144">
        <f>'1.3'!H127/'1.3.a'!$H$178</f>
        <v>3.9110095947122239E-3</v>
      </c>
      <c r="I127" s="144">
        <f>'1.3'!I127/'1.3.a'!$I$178</f>
        <v>3.881061115013434E-3</v>
      </c>
      <c r="J127" s="144">
        <f>'1.3'!J127/'1.3.a'!$J$178</f>
        <v>3.7507894667247557E-3</v>
      </c>
      <c r="K127" s="144">
        <f>'1.3'!K127/'1.3.a'!$K$178</f>
        <v>4.338212914051183E-3</v>
      </c>
      <c r="L127" s="144">
        <f>'1.3'!L127/'1.3.a'!$L$178</f>
        <v>4.2406435769355563E-3</v>
      </c>
      <c r="M127" s="144">
        <f>'1.3'!M127/'1.3.a'!$M$178</f>
        <v>4.1523040814807925E-3</v>
      </c>
      <c r="N127" s="144">
        <f>'1.3'!N127/'1.3.a'!$N$178</f>
        <v>4.047057789137813E-3</v>
      </c>
      <c r="O127" s="144">
        <f>'1.3'!O127/'1.3.a'!$O$178</f>
        <v>4.3536644141702833E-3</v>
      </c>
      <c r="P127" s="144">
        <f>'1.3'!P127/'1.3.a'!$P$178</f>
        <v>4.1910844341813934E-3</v>
      </c>
      <c r="Q127" s="144">
        <f>'1.3'!Q127/'1.3.a'!$Q$178</f>
        <v>4.1749938801158371E-3</v>
      </c>
      <c r="R127" s="144">
        <f>'1.3'!R127/'1.3.a'!$R$178</f>
        <v>4.0351775942646982E-3</v>
      </c>
      <c r="S127" s="144">
        <f>'1.3'!S127/'1.3.a'!$S$178</f>
        <v>4.3496190339390875E-3</v>
      </c>
      <c r="T127" s="144">
        <f>'1.3'!T127/'1.3.a'!$T$178</f>
        <v>4.3386904059039763E-3</v>
      </c>
      <c r="U127" s="144">
        <f>'1.3'!U127/'1.3.a'!$U$178</f>
        <v>4.2888667775861627E-3</v>
      </c>
      <c r="V127" s="144">
        <f>'1.3'!V127/'1.3.a'!$V$178</f>
        <v>4.186644394509679E-3</v>
      </c>
      <c r="W127" s="144">
        <f>'1.3'!W127/'1.3.a'!$W$178</f>
        <v>4.5812004258797678E-3</v>
      </c>
      <c r="X127" s="144">
        <f>'1.3'!X127/'1.3.a'!$X$178</f>
        <v>4.6031878259936111E-3</v>
      </c>
      <c r="Y127" s="144">
        <f>'1.3'!Y127/'1.3.a'!$Y$178</f>
        <v>4.6241736760780474E-3</v>
      </c>
      <c r="Z127" s="144">
        <f>'1.3'!Z127/'1.3.a'!$Z$178</f>
        <v>4.5610409410250224E-3</v>
      </c>
      <c r="AA127" s="144">
        <f>'1.3'!AA127/'1.3.a'!$AA$178</f>
        <v>5.0210067176028363E-3</v>
      </c>
      <c r="AB127" s="144">
        <f>'1.3'!AB127/'1.3.a'!$AB$178</f>
        <v>4.931677279947152E-3</v>
      </c>
      <c r="AC127" s="144">
        <f>'1.3'!AC127/'1.3.a'!$AC$178</f>
        <v>4.9435454008819584E-3</v>
      </c>
      <c r="AD127" s="144">
        <f>'1.3'!AD127/'1.3.a'!$AD$178</f>
        <v>4.7905958653630329E-3</v>
      </c>
      <c r="AE127" s="144">
        <f>'1.3'!AE127/'1.3.a'!$AE$178</f>
        <v>5.0269114986524685E-3</v>
      </c>
      <c r="AF127" s="144">
        <f>'1.3'!AF127/'1.3.a'!$AF$178</f>
        <v>4.9401845884802821E-3</v>
      </c>
      <c r="AG127" s="144">
        <f>'1.3'!AG127/'1.3.a'!$AG$178</f>
        <v>4.9928386646632648E-3</v>
      </c>
      <c r="AH127" s="144">
        <f>'1.3'!AH127/'1.3.a'!$AH$178</f>
        <v>4.8127301600396815E-3</v>
      </c>
      <c r="AI127" s="144">
        <f>'1.3'!AI127/'1.3.a'!$AI$178</f>
        <v>4.9855744009463816E-3</v>
      </c>
      <c r="AJ127" s="144">
        <f>'1.3'!AJ127/'1.3.a'!$AJ$178</f>
        <v>4.8892969242339546E-3</v>
      </c>
      <c r="AK127" s="144">
        <f>'1.3'!AK127/'1.3.a'!$AK$178</f>
        <v>4.8780022677975361E-3</v>
      </c>
      <c r="AL127" s="144">
        <f>'1.3'!AL127/'1.3.a'!$AL$178</f>
        <v>4.8434506619140522E-3</v>
      </c>
      <c r="AM127" s="144">
        <f>'1.3'!AM127/'1.3.a'!$AM$178</f>
        <v>5.3625852257578E-3</v>
      </c>
      <c r="AN127" s="144">
        <f>'1.3'!AN127/'1.3.a'!$AN$178</f>
        <v>5.0694125837483983E-3</v>
      </c>
      <c r="AO127" s="144">
        <f>'1.3'!AO127/'1.3.a'!$AO$178</f>
        <v>4.9833979249933567E-3</v>
      </c>
      <c r="AP127" s="144">
        <f>'1.3'!AP127/'1.3.a'!$AP$178</f>
        <v>4.9753841905238556E-3</v>
      </c>
      <c r="AQ127" s="144">
        <f>'1.3'!AQ127/'1.3.a'!$AQ$178</f>
        <v>5.4788528829151717E-3</v>
      </c>
      <c r="AR127" s="144">
        <f>'1.3'!AR127/'1.3.a'!$AR$178</f>
        <v>5.9438139841267411E-3</v>
      </c>
      <c r="AS127" s="144">
        <f>'1.3'!AS127/'1.3.a'!$AS$178</f>
        <v>5.5701083972172823E-3</v>
      </c>
      <c r="AT127" s="144">
        <f>'1.3'!AT127/'1.3.a'!$AT$178</f>
        <v>5.4469602046395855E-3</v>
      </c>
      <c r="AU127" s="144">
        <f>'1.3'!AU127/'1.3.a'!AU$178</f>
        <v>5.5623502829146559E-3</v>
      </c>
      <c r="AV127" s="144">
        <f>'1.3'!AV127/'1.3.a'!AV$178</f>
        <v>5.6266740279964245E-3</v>
      </c>
      <c r="AW127" s="144">
        <f>'1.3'!AW127/'1.3.a'!AW$178</f>
        <v>5.6185911356280279E-3</v>
      </c>
      <c r="AX127" s="144">
        <f>'1.3'!AX127/'1.3.a'!AX$178</f>
        <v>5.6120652919718038E-3</v>
      </c>
      <c r="AY127" s="144">
        <f>'1.3'!AY127/'1.3.a'!AY$178</f>
        <v>5.5697894641164331E-3</v>
      </c>
    </row>
    <row r="128" spans="1:51" ht="20" customHeight="1" x14ac:dyDescent="0.2">
      <c r="A128" s="121">
        <v>24</v>
      </c>
      <c r="B128" s="121" t="s">
        <v>818</v>
      </c>
      <c r="C128" s="144">
        <f>'1.3'!C128/'1.3.a'!$C$178</f>
        <v>2.6320462370552546E-3</v>
      </c>
      <c r="D128" s="144">
        <f>'1.3'!D128/'1.3.a'!$D$178</f>
        <v>3.0797757817645748E-3</v>
      </c>
      <c r="E128" s="144">
        <f>'1.3'!E128/'1.3.a'!$E$178</f>
        <v>2.2952610649886467E-3</v>
      </c>
      <c r="F128" s="144">
        <f>'1.3'!F128/'1.3.a'!$F$178</f>
        <v>3.2643581555251719E-3</v>
      </c>
      <c r="G128" s="144">
        <f>'1.3'!G128/'1.3.a'!$G$178</f>
        <v>2.7397803786043504E-3</v>
      </c>
      <c r="H128" s="144">
        <f>'1.3'!H128/'1.3.a'!$H$178</f>
        <v>1.9882264500744496E-3</v>
      </c>
      <c r="I128" s="144">
        <f>'1.3'!I128/'1.3.a'!$I$178</f>
        <v>1.6316501341350654E-3</v>
      </c>
      <c r="J128" s="144">
        <f>'1.3'!J128/'1.3.a'!$J$178</f>
        <v>2.1645713460689449E-3</v>
      </c>
      <c r="K128" s="144">
        <f>'1.3'!K128/'1.3.a'!$K$178</f>
        <v>1.4586633506546551E-3</v>
      </c>
      <c r="L128" s="144">
        <f>'1.3'!L128/'1.3.a'!$L$178</f>
        <v>2.6288369569276602E-3</v>
      </c>
      <c r="M128" s="144">
        <f>'1.3'!M128/'1.3.a'!$M$178</f>
        <v>3.119542661802911E-3</v>
      </c>
      <c r="N128" s="144">
        <f>'1.3'!N128/'1.3.a'!$N$178</f>
        <v>1.740532846013891E-3</v>
      </c>
      <c r="O128" s="144">
        <f>'1.3'!O128/'1.3.a'!$O$178</f>
        <v>1.9922515558775263E-3</v>
      </c>
      <c r="P128" s="144">
        <f>'1.3'!P128/'1.3.a'!$P$178</f>
        <v>1.617085884249808E-3</v>
      </c>
      <c r="Q128" s="144">
        <f>'1.3'!Q128/'1.3.a'!$Q$178</f>
        <v>2.0007705270762119E-3</v>
      </c>
      <c r="R128" s="144">
        <f>'1.3'!R128/'1.3.a'!$R$178</f>
        <v>2.4583762614512243E-3</v>
      </c>
      <c r="S128" s="144">
        <f>'1.3'!S128/'1.3.a'!$S$178</f>
        <v>2.3765782955460658E-3</v>
      </c>
      <c r="T128" s="144">
        <f>'1.3'!T128/'1.3.a'!$T$178</f>
        <v>2.1374105649938071E-3</v>
      </c>
      <c r="U128" s="144">
        <f>'1.3'!U128/'1.3.a'!$U$178</f>
        <v>7.7180502521065374E-4</v>
      </c>
      <c r="V128" s="144">
        <f>'1.3'!V128/'1.3.a'!$V$178</f>
        <v>2.1895499211015872E-3</v>
      </c>
      <c r="W128" s="144">
        <f>'1.3'!W128/'1.3.a'!$W$178</f>
        <v>2.2657698423301106E-3</v>
      </c>
      <c r="X128" s="144">
        <f>'1.3'!X128/'1.3.a'!$X$178</f>
        <v>2.7836262566993141E-3</v>
      </c>
      <c r="Y128" s="144">
        <f>'1.3'!Y128/'1.3.a'!$Y$178</f>
        <v>2.4306862619848119E-3</v>
      </c>
      <c r="Z128" s="144">
        <f>'1.3'!Z128/'1.3.a'!$Z$178</f>
        <v>3.8781386640339786E-3</v>
      </c>
      <c r="AA128" s="144">
        <f>'1.3'!AA128/'1.3.a'!$AA$178</f>
        <v>2.6465745233154223E-3</v>
      </c>
      <c r="AB128" s="144">
        <f>'1.3'!AB128/'1.3.a'!$AB$178</f>
        <v>1.2188767612979173E-3</v>
      </c>
      <c r="AC128" s="144">
        <f>'1.3'!AC128/'1.3.a'!$AC$178</f>
        <v>1.2222650536499774E-3</v>
      </c>
      <c r="AD128" s="144">
        <f>'1.3'!AD128/'1.3.a'!$AD$178</f>
        <v>1.0071066921538065E-3</v>
      </c>
      <c r="AE128" s="144">
        <f>'1.3'!AE128/'1.3.a'!$AE$178</f>
        <v>1.0570848875963198E-3</v>
      </c>
      <c r="AF128" s="144">
        <f>'1.3'!AF128/'1.3.a'!$AF$178</f>
        <v>7.9246377472697255E-4</v>
      </c>
      <c r="AG128" s="144">
        <f>'1.3'!AG128/'1.3.a'!$AG$178</f>
        <v>5.9551994948690693E-4</v>
      </c>
      <c r="AH128" s="144">
        <f>'1.3'!AH128/'1.3.a'!$AH$178</f>
        <v>7.1155843324605605E-4</v>
      </c>
      <c r="AI128" s="144">
        <f>'1.3'!AI128/'1.3.a'!$AI$178</f>
        <v>7.5216672888038061E-4</v>
      </c>
      <c r="AJ128" s="144">
        <f>'1.3'!AJ128/'1.3.a'!$AJ$178</f>
        <v>6.9749198400505827E-4</v>
      </c>
      <c r="AK128" s="144">
        <f>'1.3'!AK128/'1.3.a'!$AK$178</f>
        <v>9.0223021078209486E-4</v>
      </c>
      <c r="AL128" s="144">
        <f>'1.3'!AL128/'1.3.a'!$AL$178</f>
        <v>7.0432518119374577E-4</v>
      </c>
      <c r="AM128" s="144">
        <f>'1.3'!AM128/'1.3.a'!$AM$178</f>
        <v>6.6317182244595861E-4</v>
      </c>
      <c r="AN128" s="144">
        <f>'1.3'!AN128/'1.3.a'!$AN$178</f>
        <v>7.1084997787340437E-4</v>
      </c>
      <c r="AO128" s="144">
        <f>'1.3'!AO128/'1.3.a'!$AO$178</f>
        <v>6.3078977266962E-4</v>
      </c>
      <c r="AP128" s="144">
        <f>'1.3'!AP128/'1.3.a'!$AP$178</f>
        <v>6.2791995257258115E-4</v>
      </c>
      <c r="AQ128" s="144">
        <f>'1.3'!AQ128/'1.3.a'!$AQ$178</f>
        <v>6.6723254157686454E-4</v>
      </c>
      <c r="AR128" s="144">
        <f>'1.3'!AR128/'1.3.a'!$AR$178</f>
        <v>7.0795422561171508E-4</v>
      </c>
      <c r="AS128" s="144">
        <f>'1.3'!AS128/'1.3.a'!$AS$178</f>
        <v>6.608644109638034E-4</v>
      </c>
      <c r="AT128" s="144">
        <f>'1.3'!AT128/'1.3.a'!$AT$178</f>
        <v>6.5004353613037024E-4</v>
      </c>
      <c r="AU128" s="144">
        <f>'1.3'!AU128/'1.3.a'!AU$178</f>
        <v>5.910602616148329E-4</v>
      </c>
      <c r="AV128" s="144">
        <f>'1.3'!AV128/'1.3.a'!AV$178</f>
        <v>5.8578584764230348E-4</v>
      </c>
      <c r="AW128" s="144">
        <f>'1.3'!AW128/'1.3.a'!AW$178</f>
        <v>6.4017260602872736E-4</v>
      </c>
      <c r="AX128" s="144">
        <f>'1.3'!AX128/'1.3.a'!AX$178</f>
        <v>5.4511777526833707E-4</v>
      </c>
      <c r="AY128" s="144">
        <f>'1.3'!AY128/'1.3.a'!AY$178</f>
        <v>8.4921483235125752E-4</v>
      </c>
    </row>
    <row r="129" spans="1:51" ht="20" customHeight="1" x14ac:dyDescent="0.2">
      <c r="A129" s="121">
        <v>25</v>
      </c>
      <c r="B129" s="121" t="s">
        <v>248</v>
      </c>
      <c r="C129" s="144">
        <f>'1.3'!C129/'1.3.a'!$C$178</f>
        <v>3.2454270651530801E-5</v>
      </c>
      <c r="D129" s="144">
        <f>'1.3'!D129/'1.3.a'!$D$178</f>
        <v>3.7416477527543884E-5</v>
      </c>
      <c r="E129" s="144">
        <f>'1.3'!E129/'1.3.a'!$E$178</f>
        <v>3.6233975338446919E-5</v>
      </c>
      <c r="F129" s="144">
        <f>'1.3'!F129/'1.3.a'!$F$178</f>
        <v>4.0547025367354034E-5</v>
      </c>
      <c r="G129" s="144">
        <f>'1.3'!G129/'1.3.a'!$G$178</f>
        <v>3.2621594318654462E-5</v>
      </c>
      <c r="H129" s="144">
        <f>'1.3'!H129/'1.3.a'!$H$178</f>
        <v>3.9901782588256408E-5</v>
      </c>
      <c r="I129" s="144">
        <f>'1.3'!I129/'1.3.a'!$I$178</f>
        <v>3.89066825810425E-5</v>
      </c>
      <c r="J129" s="144">
        <f>'1.3'!J129/'1.3.a'!$J$178</f>
        <v>4.2789503518019109E-5</v>
      </c>
      <c r="K129" s="144">
        <f>'1.3'!K129/'1.3.a'!$K$178</f>
        <v>2.8968705819697622E-5</v>
      </c>
      <c r="L129" s="144">
        <f>'1.3'!L129/'1.3.a'!$L$178</f>
        <v>3.4216427090054754E-5</v>
      </c>
      <c r="M129" s="144">
        <f>'1.3'!M129/'1.3.a'!$M$178</f>
        <v>3.2684914274334416E-5</v>
      </c>
      <c r="N129" s="144">
        <f>'1.3'!N129/'1.3.a'!$N$178</f>
        <v>3.5140791949506122E-5</v>
      </c>
      <c r="O129" s="144">
        <f>'1.3'!O129/'1.3.a'!$O$178</f>
        <v>3.5824690161440382E-5</v>
      </c>
      <c r="P129" s="144">
        <f>'1.3'!P129/'1.3.a'!$P$178</f>
        <v>4.7464723970209362E-5</v>
      </c>
      <c r="Q129" s="144">
        <f>'1.3'!Q129/'1.3.a'!$Q$178</f>
        <v>4.6932253611891623E-5</v>
      </c>
      <c r="R129" s="144">
        <f>'1.3'!R129/'1.3.a'!$R$178</f>
        <v>5.5582339194625686E-5</v>
      </c>
      <c r="S129" s="144">
        <f>'1.3'!S129/'1.3.a'!$S$178</f>
        <v>3.7863822004601539E-5</v>
      </c>
      <c r="T129" s="144">
        <f>'1.3'!T129/'1.3.a'!$T$178</f>
        <v>4.6935266894611152E-5</v>
      </c>
      <c r="U129" s="144">
        <f>'1.3'!U129/'1.3.a'!$U$178</f>
        <v>4.745300634097145E-5</v>
      </c>
      <c r="V129" s="144">
        <f>'1.3'!V129/'1.3.a'!$V$178</f>
        <v>5.0007400774486444E-5</v>
      </c>
      <c r="W129" s="144">
        <f>'1.3'!W129/'1.3.a'!$W$178</f>
        <v>3.3936263591975953E-5</v>
      </c>
      <c r="X129" s="144">
        <f>'1.3'!X129/'1.3.a'!$X$178</f>
        <v>4.2234212401345402E-5</v>
      </c>
      <c r="Y129" s="144">
        <f>'1.3'!Y129/'1.3.a'!$Y$178</f>
        <v>4.124661128860424E-5</v>
      </c>
      <c r="Z129" s="144">
        <f>'1.3'!Z129/'1.3.a'!$Z$178</f>
        <v>4.2972063110461851E-5</v>
      </c>
      <c r="AA129" s="144">
        <f>'1.3'!AA129/'1.3.a'!$AA$178</f>
        <v>4.6703241423069792E-5</v>
      </c>
      <c r="AB129" s="144">
        <f>'1.3'!AB129/'1.3.a'!$AB$178</f>
        <v>5.8779492508446956E-5</v>
      </c>
      <c r="AC129" s="144">
        <f>'1.3'!AC129/'1.3.a'!$AC$178</f>
        <v>5.4075865683439788E-5</v>
      </c>
      <c r="AD129" s="144">
        <f>'1.3'!AD129/'1.3.a'!$AD$178</f>
        <v>5.4014030261925271E-5</v>
      </c>
      <c r="AE129" s="144">
        <f>'1.3'!AE129/'1.3.a'!$AE$178</f>
        <v>4.2886752565445287E-5</v>
      </c>
      <c r="AF129" s="144">
        <f>'1.3'!AF129/'1.3.a'!$AF$178</f>
        <v>5.295369225352068E-5</v>
      </c>
      <c r="AG129" s="144">
        <f>'1.3'!AG129/'1.3.a'!$AG$178</f>
        <v>5.1719077717348098E-5</v>
      </c>
      <c r="AH129" s="144">
        <f>'1.3'!AH129/'1.3.a'!$AH$178</f>
        <v>5.8106534975978443E-5</v>
      </c>
      <c r="AI129" s="144">
        <f>'1.3'!AI129/'1.3.a'!$AI$178</f>
        <v>4.4766345584115698E-5</v>
      </c>
      <c r="AJ129" s="144">
        <f>'1.3'!AJ129/'1.3.a'!$AJ$178</f>
        <v>5.466236607870805E-5</v>
      </c>
      <c r="AK129" s="144">
        <f>'1.3'!AK129/'1.3.a'!$AK$178</f>
        <v>5.3480610022788783E-5</v>
      </c>
      <c r="AL129" s="144">
        <f>'1.3'!AL129/'1.3.a'!$AL$178</f>
        <v>5.610334809755557E-5</v>
      </c>
      <c r="AM129" s="144">
        <f>'1.3'!AM129/'1.3.a'!$AM$178</f>
        <v>4.7005353366523137E-5</v>
      </c>
      <c r="AN129" s="144">
        <f>'1.3'!AN129/'1.3.a'!$AN$178</f>
        <v>5.5392775911173061E-5</v>
      </c>
      <c r="AO129" s="144">
        <f>'1.3'!AO129/'1.3.a'!$AO$178</f>
        <v>5.3212551045941148E-5</v>
      </c>
      <c r="AP129" s="144">
        <f>'1.3'!AP129/'1.3.a'!$AP$178</f>
        <v>5.6874822240961215E-5</v>
      </c>
      <c r="AQ129" s="144">
        <f>'1.3'!AQ129/'1.3.a'!$AQ$178</f>
        <v>1.0838325420683941E-4</v>
      </c>
      <c r="AR129" s="144">
        <f>'1.3'!AR129/'1.3.a'!$AR$178</f>
        <v>1.2904867724259039E-4</v>
      </c>
      <c r="AS129" s="144">
        <f>'1.3'!AS129/'1.3.a'!$AS$178</f>
        <v>1.2304448318595376E-4</v>
      </c>
      <c r="AT129" s="144">
        <f>'1.3'!AT129/'1.3.a'!$AT$178</f>
        <v>1.3630794029505068E-4</v>
      </c>
      <c r="AU129" s="144">
        <f>'1.3'!AU129/'1.3.a'!AU$178</f>
        <v>9.6402655430539381E-5</v>
      </c>
      <c r="AV129" s="144">
        <f>'1.3'!AV129/'1.3.a'!AV$178</f>
        <v>1.2249484140683723E-4</v>
      </c>
      <c r="AW129" s="144">
        <f>'1.3'!AW129/'1.3.a'!AW$178</f>
        <v>1.1916552432415351E-4</v>
      </c>
      <c r="AX129" s="144">
        <f>'1.3'!AX129/'1.3.a'!AX$178</f>
        <v>1.4407770046865305E-4</v>
      </c>
      <c r="AY129" s="144">
        <f>'1.3'!AY129/'1.3.a'!AY$178</f>
        <v>1.1146681938619737E-4</v>
      </c>
    </row>
    <row r="130" spans="1:51" ht="20" customHeight="1" x14ac:dyDescent="0.2">
      <c r="A130" s="121">
        <v>26</v>
      </c>
      <c r="B130" s="121" t="s">
        <v>243</v>
      </c>
      <c r="C130" s="144">
        <f>'1.3'!C130/'1.3.a'!$C$178</f>
        <v>4.4462651645709535E-4</v>
      </c>
      <c r="D130" s="144">
        <f>'1.3'!D130/'1.3.a'!$D$178</f>
        <v>5.1259315685895312E-4</v>
      </c>
      <c r="E130" s="144">
        <f>'1.3'!E130/'1.3.a'!$E$178</f>
        <v>4.951065166879467E-4</v>
      </c>
      <c r="F130" s="144">
        <f>'1.3'!F130/'1.3.a'!$F$178</f>
        <v>5.5670942744321099E-4</v>
      </c>
      <c r="G130" s="144">
        <f>'1.3'!G130/'1.3.a'!$G$178</f>
        <v>3.0604680526469339E-4</v>
      </c>
      <c r="H130" s="144">
        <f>'1.3'!H130/'1.3.a'!$H$178</f>
        <v>3.7778508832751805E-4</v>
      </c>
      <c r="I130" s="144">
        <f>'1.3'!I130/'1.3.a'!$I$178</f>
        <v>3.6723478380300734E-4</v>
      </c>
      <c r="J130" s="144">
        <f>'1.3'!J130/'1.3.a'!$J$178</f>
        <v>4.0321803772013176E-4</v>
      </c>
      <c r="K130" s="144">
        <f>'1.3'!K130/'1.3.a'!$K$178</f>
        <v>3.1940170341667693E-4</v>
      </c>
      <c r="L130" s="144">
        <f>'1.3'!L130/'1.3.a'!$L$178</f>
        <v>3.7615015426430799E-4</v>
      </c>
      <c r="M130" s="144">
        <f>'1.3'!M130/'1.3.a'!$M$178</f>
        <v>3.6027720955540178E-4</v>
      </c>
      <c r="N130" s="144">
        <f>'1.3'!N130/'1.3.a'!$N$178</f>
        <v>3.8634933378628043E-4</v>
      </c>
      <c r="O130" s="144">
        <f>'1.3'!O130/'1.3.a'!$O$178</f>
        <v>4.3709753306678272E-4</v>
      </c>
      <c r="P130" s="144">
        <f>'1.3'!P130/'1.3.a'!$P$178</f>
        <v>5.7795745597664634E-4</v>
      </c>
      <c r="Q130" s="144">
        <f>'1.3'!Q130/'1.3.a'!$Q$178</f>
        <v>5.7213754777757201E-4</v>
      </c>
      <c r="R130" s="144">
        <f>'1.3'!R130/'1.3.a'!$R$178</f>
        <v>6.7718554047108148E-4</v>
      </c>
      <c r="S130" s="144">
        <f>'1.3'!S130/'1.3.a'!$S$178</f>
        <v>4.8391451817683738E-4</v>
      </c>
      <c r="T130" s="144">
        <f>'1.3'!T130/'1.3.a'!$T$178</f>
        <v>5.9917437124717618E-4</v>
      </c>
      <c r="U130" s="144">
        <f>'1.3'!U130/'1.3.a'!$U$178</f>
        <v>6.0777530572405812E-4</v>
      </c>
      <c r="V130" s="144">
        <f>'1.3'!V130/'1.3.a'!$V$178</f>
        <v>6.3707224711065434E-4</v>
      </c>
      <c r="W130" s="144">
        <f>'1.3'!W130/'1.3.a'!$W$178</f>
        <v>6.2643831120330043E-4</v>
      </c>
      <c r="X130" s="144">
        <f>'1.3'!X130/'1.3.a'!$X$178</f>
        <v>7.7359879276154859E-4</v>
      </c>
      <c r="Y130" s="144">
        <f>'1.3'!Y130/'1.3.a'!$Y$178</f>
        <v>7.5701719829823115E-4</v>
      </c>
      <c r="Z130" s="144">
        <f>'1.3'!Z130/'1.3.a'!$Z$178</f>
        <v>7.9087168177685986E-4</v>
      </c>
      <c r="AA130" s="144">
        <f>'1.3'!AA130/'1.3.a'!$AA$178</f>
        <v>7.3281370682023517E-4</v>
      </c>
      <c r="AB130" s="144">
        <f>'1.3'!AB130/'1.3.a'!$AB$178</f>
        <v>9.2488134455128151E-4</v>
      </c>
      <c r="AC130" s="144">
        <f>'1.3'!AC130/'1.3.a'!$AC$178</f>
        <v>8.4942376037787511E-4</v>
      </c>
      <c r="AD130" s="144">
        <f>'1.3'!AD130/'1.3.a'!$AD$178</f>
        <v>8.4927399191047032E-4</v>
      </c>
      <c r="AE130" s="144">
        <f>'1.3'!AE130/'1.3.a'!$AE$178</f>
        <v>6.3017160883395592E-4</v>
      </c>
      <c r="AF130" s="144">
        <f>'1.3'!AF130/'1.3.a'!$AF$178</f>
        <v>7.7901305797305664E-4</v>
      </c>
      <c r="AG130" s="144">
        <f>'1.3'!AG130/'1.3.a'!$AG$178</f>
        <v>7.6062014012755772E-4</v>
      </c>
      <c r="AH130" s="144">
        <f>'1.3'!AH130/'1.3.a'!$AH$178</f>
        <v>8.5421469855695539E-4</v>
      </c>
      <c r="AI130" s="144">
        <f>'1.3'!AI130/'1.3.a'!$AI$178</f>
        <v>6.7566533461976028E-4</v>
      </c>
      <c r="AJ130" s="144">
        <f>'1.3'!AJ130/'1.3.a'!$AJ$178</f>
        <v>8.2454923186141575E-4</v>
      </c>
      <c r="AK130" s="144">
        <f>'1.3'!AK130/'1.3.a'!$AK$178</f>
        <v>8.0465171776713433E-4</v>
      </c>
      <c r="AL130" s="144">
        <f>'1.3'!AL130/'1.3.a'!$AL$178</f>
        <v>8.4871492219594459E-4</v>
      </c>
      <c r="AM130" s="144">
        <f>'1.3'!AM130/'1.3.a'!$AM$178</f>
        <v>3.9727040682103728E-4</v>
      </c>
      <c r="AN130" s="144">
        <f>'1.3'!AN130/'1.3.a'!$AN$178</f>
        <v>4.7434573469852059E-4</v>
      </c>
      <c r="AO130" s="144">
        <f>'1.3'!AO130/'1.3.a'!$AO$178</f>
        <v>4.5302315774817074E-4</v>
      </c>
      <c r="AP130" s="144">
        <f>'1.3'!AP130/'1.3.a'!$AP$178</f>
        <v>4.8416251110898923E-4</v>
      </c>
      <c r="AQ130" s="144">
        <f>'1.3'!AQ130/'1.3.a'!$AQ$178</f>
        <v>5.1348324810934016E-4</v>
      </c>
      <c r="AR130" s="144">
        <f>'1.3'!AR130/'1.3.a'!$AR$178</f>
        <v>6.1552234049153381E-4</v>
      </c>
      <c r="AS130" s="144">
        <f>'1.3'!AS130/'1.3.a'!$AS$178</f>
        <v>5.8503294217715387E-4</v>
      </c>
      <c r="AT130" s="144">
        <f>'1.3'!AT130/'1.3.a'!$AT$178</f>
        <v>6.4806442614822755E-4</v>
      </c>
      <c r="AU130" s="144">
        <f>'1.3'!AU130/'1.3.a'!AU$178</f>
        <v>4.3688016631533597E-4</v>
      </c>
      <c r="AV130" s="144">
        <f>'1.3'!AV130/'1.3.a'!AV$178</f>
        <v>5.7989290354166557E-4</v>
      </c>
      <c r="AW130" s="144">
        <f>'1.3'!AW130/'1.3.a'!AW$178</f>
        <v>5.5837120646808275E-4</v>
      </c>
      <c r="AX130" s="144">
        <f>'1.3'!AX130/'1.3.a'!AX$178</f>
        <v>6.8427741283677926E-4</v>
      </c>
      <c r="AY130" s="144">
        <f>'1.3'!AY130/'1.3.a'!AY$178</f>
        <v>4.8468170333455335E-4</v>
      </c>
    </row>
    <row r="131" spans="1:51" ht="20" customHeight="1" x14ac:dyDescent="0.2">
      <c r="A131" s="121">
        <v>27</v>
      </c>
      <c r="B131" s="121" t="s">
        <v>578</v>
      </c>
      <c r="C131" s="144">
        <f>'1.3'!C131/'1.3.a'!$C$178</f>
        <v>3.9902327963241375E-3</v>
      </c>
      <c r="D131" s="144">
        <f>'1.3'!D131/'1.3.a'!$D$178</f>
        <v>4.0980894785749671E-3</v>
      </c>
      <c r="E131" s="144">
        <f>'1.3'!E131/'1.3.a'!$E$178</f>
        <v>3.8622716264066969E-3</v>
      </c>
      <c r="F131" s="144">
        <f>'1.3'!F131/'1.3.a'!$F$178</f>
        <v>4.5753827881884332E-3</v>
      </c>
      <c r="G131" s="144">
        <f>'1.3'!G131/'1.3.a'!$G$178</f>
        <v>3.822978719815468E-3</v>
      </c>
      <c r="H131" s="144">
        <f>'1.3'!H131/'1.3.a'!$H$178</f>
        <v>4.0700388403206011E-3</v>
      </c>
      <c r="I131" s="144">
        <f>'1.3'!I131/'1.3.a'!$I$178</f>
        <v>3.9877946010798519E-3</v>
      </c>
      <c r="J131" s="144">
        <f>'1.3'!J131/'1.3.a'!$J$178</f>
        <v>4.8309251248534009E-3</v>
      </c>
      <c r="K131" s="144">
        <f>'1.3'!K131/'1.3.a'!$K$178</f>
        <v>4.087596263574282E-3</v>
      </c>
      <c r="L131" s="144">
        <f>'1.3'!L131/'1.3.a'!$L$178</f>
        <v>4.4857572315700547E-3</v>
      </c>
      <c r="M131" s="144">
        <f>'1.3'!M131/'1.3.a'!$M$178</f>
        <v>4.2211616356128846E-3</v>
      </c>
      <c r="N131" s="144">
        <f>'1.3'!N131/'1.3.a'!$N$178</f>
        <v>5.0331402454702051E-3</v>
      </c>
      <c r="O131" s="144">
        <f>'1.3'!O131/'1.3.a'!$O$178</f>
        <v>4.046253553730535E-3</v>
      </c>
      <c r="P131" s="144">
        <f>'1.3'!P131/'1.3.a'!$P$178</f>
        <v>4.4069415752390172E-3</v>
      </c>
      <c r="Q131" s="144">
        <f>'1.3'!Q131/'1.3.a'!$Q$178</f>
        <v>4.3226088233227523E-3</v>
      </c>
      <c r="R131" s="144">
        <f>'1.3'!R131/'1.3.a'!$R$178</f>
        <v>5.0545160525990096E-3</v>
      </c>
      <c r="S131" s="144">
        <f>'1.3'!S131/'1.3.a'!$S$178</f>
        <v>4.6738371808429163E-3</v>
      </c>
      <c r="T131" s="144">
        <f>'1.3'!T131/'1.3.a'!$T$178</f>
        <v>5.0224640467387326E-3</v>
      </c>
      <c r="U131" s="144">
        <f>'1.3'!U131/'1.3.a'!$U$178</f>
        <v>4.9105084515555066E-3</v>
      </c>
      <c r="V131" s="144">
        <f>'1.3'!V131/'1.3.a'!$V$178</f>
        <v>5.7406316168569773E-3</v>
      </c>
      <c r="W131" s="144">
        <f>'1.3'!W131/'1.3.a'!$W$178</f>
        <v>5.0301480463459921E-3</v>
      </c>
      <c r="X131" s="144">
        <f>'1.3'!X131/'1.3.a'!$X$178</f>
        <v>5.4254067409719806E-3</v>
      </c>
      <c r="Y131" s="144">
        <f>'1.3'!Y131/'1.3.a'!$Y$178</f>
        <v>5.3588002789162429E-3</v>
      </c>
      <c r="Z131" s="144">
        <f>'1.3'!Z131/'1.3.a'!$Z$178</f>
        <v>6.3845932514857021E-3</v>
      </c>
      <c r="AA131" s="144">
        <f>'1.3'!AA131/'1.3.a'!$AA$178</f>
        <v>5.7043684432942412E-3</v>
      </c>
      <c r="AB131" s="144">
        <f>'1.3'!AB131/'1.3.a'!$AB$178</f>
        <v>6.0666710307771448E-3</v>
      </c>
      <c r="AC131" s="144">
        <f>'1.3'!AC131/'1.3.a'!$AC$178</f>
        <v>5.9357662813650748E-3</v>
      </c>
      <c r="AD131" s="144">
        <f>'1.3'!AD131/'1.3.a'!$AD$178</f>
        <v>6.9835307059399792E-3</v>
      </c>
      <c r="AE131" s="144">
        <f>'1.3'!AE131/'1.3.a'!$AE$178</f>
        <v>6.1749594911717238E-3</v>
      </c>
      <c r="AF131" s="144">
        <f>'1.3'!AF131/'1.3.a'!$AF$178</f>
        <v>6.7174322937112122E-3</v>
      </c>
      <c r="AG131" s="144">
        <f>'1.3'!AG131/'1.3.a'!$AG$178</f>
        <v>6.2502535539134358E-3</v>
      </c>
      <c r="AH131" s="144">
        <f>'1.3'!AH131/'1.3.a'!$AH$178</f>
        <v>7.7007312317966675E-3</v>
      </c>
      <c r="AI131" s="144">
        <f>'1.3'!AI131/'1.3.a'!$AI$178</f>
        <v>6.5893247012113569E-3</v>
      </c>
      <c r="AJ131" s="144">
        <f>'1.3'!AJ131/'1.3.a'!$AJ$178</f>
        <v>6.8957492019067696E-3</v>
      </c>
      <c r="AK131" s="144">
        <f>'1.3'!AK131/'1.3.a'!$AK$178</f>
        <v>6.6511244369809727E-3</v>
      </c>
      <c r="AL131" s="144">
        <f>'1.3'!AL131/'1.3.a'!$AL$178</f>
        <v>8.130087394857835E-3</v>
      </c>
      <c r="AM131" s="144">
        <f>'1.3'!AM131/'1.3.a'!$AM$178</f>
        <v>7.1347309653933284E-3</v>
      </c>
      <c r="AN131" s="144">
        <f>'1.3'!AN131/'1.3.a'!$AN$178</f>
        <v>7.4189462613098479E-3</v>
      </c>
      <c r="AO131" s="144">
        <f>'1.3'!AO131/'1.3.a'!$AO$178</f>
        <v>7.1601753147184912E-3</v>
      </c>
      <c r="AP131" s="144">
        <f>'1.3'!AP131/'1.3.a'!$AP$178</f>
        <v>8.5145212831539002E-3</v>
      </c>
      <c r="AQ131" s="144">
        <f>'1.3'!AQ131/'1.3.a'!$AQ$178</f>
        <v>7.5685286885320904E-3</v>
      </c>
      <c r="AR131" s="144">
        <f>'1.3'!AR131/'1.3.a'!$AR$178</f>
        <v>8.3169045277034018E-3</v>
      </c>
      <c r="AS131" s="144">
        <f>'1.3'!AS131/'1.3.a'!$AS$178</f>
        <v>7.6316824765750189E-3</v>
      </c>
      <c r="AT131" s="144">
        <f>'1.3'!AT131/'1.3.a'!$AT$178</f>
        <v>9.2390730687804401E-3</v>
      </c>
      <c r="AU131" s="144">
        <f>'1.3'!AU131/'1.3.a'!AU$178</f>
        <v>6.6824612385071314E-3</v>
      </c>
      <c r="AV131" s="144">
        <f>'1.3'!AV131/'1.3.a'!AV$178</f>
        <v>7.0838408060719341E-3</v>
      </c>
      <c r="AW131" s="144">
        <f>'1.3'!AW131/'1.3.a'!AW$178</f>
        <v>6.7212215191959131E-3</v>
      </c>
      <c r="AX131" s="144">
        <f>'1.3'!AX131/'1.3.a'!AX$178</f>
        <v>8.5897877073914837E-3</v>
      </c>
      <c r="AY131" s="144">
        <f>'1.3'!AY131/'1.3.a'!AY$178</f>
        <v>7.4144201573295588E-3</v>
      </c>
    </row>
    <row r="132" spans="1:51" ht="20" customHeight="1" x14ac:dyDescent="0.2">
      <c r="A132" s="121">
        <v>28</v>
      </c>
      <c r="B132" s="121" t="s">
        <v>396</v>
      </c>
      <c r="C132" s="144">
        <f>'1.3'!C132/'1.3.a'!$C$178</f>
        <v>2.0313826546332295E-3</v>
      </c>
      <c r="D132" s="144">
        <f>'1.3'!D132/'1.3.a'!$D$178</f>
        <v>4.0816637977782741E-3</v>
      </c>
      <c r="E132" s="144">
        <f>'1.3'!E132/'1.3.a'!$E$178</f>
        <v>3.84746838284322E-3</v>
      </c>
      <c r="F132" s="144">
        <f>'1.3'!F132/'1.3.a'!$F$178</f>
        <v>4.0556524579909974E-3</v>
      </c>
      <c r="G132" s="144">
        <f>'1.3'!G132/'1.3.a'!$G$178</f>
        <v>2.2605219188760349E-3</v>
      </c>
      <c r="H132" s="144">
        <f>'1.3'!H132/'1.3.a'!$H$178</f>
        <v>4.0777430861414386E-3</v>
      </c>
      <c r="I132" s="144">
        <f>'1.3'!I132/'1.3.a'!$I$178</f>
        <v>4.0376217737388411E-3</v>
      </c>
      <c r="J132" s="144">
        <f>'1.3'!J132/'1.3.a'!$J$178</f>
        <v>4.0819812554787494E-3</v>
      </c>
      <c r="K132" s="144">
        <f>'1.3'!K132/'1.3.a'!$K$178</f>
        <v>3.1356386309306619E-3</v>
      </c>
      <c r="L132" s="144">
        <f>'1.3'!L132/'1.3.a'!$L$178</f>
        <v>4.4518440319649619E-3</v>
      </c>
      <c r="M132" s="144">
        <f>'1.3'!M132/'1.3.a'!$M$178</f>
        <v>4.3179805962493354E-3</v>
      </c>
      <c r="N132" s="144">
        <f>'1.3'!N132/'1.3.a'!$N$178</f>
        <v>4.2400528701426509E-3</v>
      </c>
      <c r="O132" s="144">
        <f>'1.3'!O132/'1.3.a'!$O$178</f>
        <v>1.5338186820071061E-3</v>
      </c>
      <c r="P132" s="144">
        <f>'1.3'!P132/'1.3.a'!$P$178</f>
        <v>3.9068290846295079E-3</v>
      </c>
      <c r="Q132" s="144">
        <f>'1.3'!Q132/'1.3.a'!$Q$178</f>
        <v>4.1158513442591353E-3</v>
      </c>
      <c r="R132" s="144">
        <f>'1.3'!R132/'1.3.a'!$R$178</f>
        <v>5.197343514281947E-3</v>
      </c>
      <c r="S132" s="144">
        <f>'1.3'!S132/'1.3.a'!$S$178</f>
        <v>2.6637247774185069E-3</v>
      </c>
      <c r="T132" s="144">
        <f>'1.3'!T132/'1.3.a'!$T$178</f>
        <v>4.3124921035918732E-3</v>
      </c>
      <c r="U132" s="144">
        <f>'1.3'!U132/'1.3.a'!$U$178</f>
        <v>4.4355252031874383E-3</v>
      </c>
      <c r="V132" s="144">
        <f>'1.3'!V132/'1.3.a'!$V$178</f>
        <v>4.5000617044239095E-3</v>
      </c>
      <c r="W132" s="144">
        <f>'1.3'!W132/'1.3.a'!$W$178</f>
        <v>3.9927236777900889E-3</v>
      </c>
      <c r="X132" s="144">
        <f>'1.3'!X132/'1.3.a'!$X$178</f>
        <v>6.096286792893397E-3</v>
      </c>
      <c r="Y132" s="144">
        <f>'1.3'!Y132/'1.3.a'!$Y$178</f>
        <v>5.7060411420080254E-3</v>
      </c>
      <c r="Z132" s="144">
        <f>'1.3'!Z132/'1.3.a'!$Z$178</f>
        <v>5.4999911553447137E-3</v>
      </c>
      <c r="AA132" s="144">
        <f>'1.3'!AA132/'1.3.a'!$AA$178</f>
        <v>3.6329835988391157E-3</v>
      </c>
      <c r="AB132" s="144">
        <f>'1.3'!AB132/'1.3.a'!$AB$178</f>
        <v>6.0101473176680685E-3</v>
      </c>
      <c r="AC132" s="144">
        <f>'1.3'!AC132/'1.3.a'!$AC$178</f>
        <v>5.1556867123214055E-3</v>
      </c>
      <c r="AD132" s="144">
        <f>'1.3'!AD132/'1.3.a'!$AD$178</f>
        <v>4.7625561634096463E-3</v>
      </c>
      <c r="AE132" s="144">
        <f>'1.3'!AE132/'1.3.a'!$AE$178</f>
        <v>3.1973158846480003E-3</v>
      </c>
      <c r="AF132" s="144">
        <f>'1.3'!AF132/'1.3.a'!$AF$178</f>
        <v>5.1810327625340536E-3</v>
      </c>
      <c r="AG132" s="144">
        <f>'1.3'!AG132/'1.3.a'!$AG$178</f>
        <v>5.2766909753358968E-3</v>
      </c>
      <c r="AH132" s="144">
        <f>'1.3'!AH132/'1.3.a'!$AH$178</f>
        <v>5.61974213482063E-3</v>
      </c>
      <c r="AI132" s="144">
        <f>'1.3'!AI132/'1.3.a'!$AI$178</f>
        <v>3.9145640966385059E-3</v>
      </c>
      <c r="AJ132" s="144">
        <f>'1.3'!AJ132/'1.3.a'!$AJ$178</f>
        <v>5.6752678655742862E-3</v>
      </c>
      <c r="AK132" s="144">
        <f>'1.3'!AK132/'1.3.a'!$AK$178</f>
        <v>5.4729974347603452E-3</v>
      </c>
      <c r="AL132" s="144">
        <f>'1.3'!AL132/'1.3.a'!$AL$178</f>
        <v>4.9632443354352684E-3</v>
      </c>
      <c r="AM132" s="144">
        <f>'1.3'!AM132/'1.3.a'!$AM$178</f>
        <v>3.9760418086838296E-3</v>
      </c>
      <c r="AN132" s="144">
        <f>'1.3'!AN132/'1.3.a'!$AN$178</f>
        <v>5.6604331707657256E-3</v>
      </c>
      <c r="AO132" s="144">
        <f>'1.3'!AO132/'1.3.a'!$AO$178</f>
        <v>5.3072240505939814E-3</v>
      </c>
      <c r="AP132" s="144">
        <f>'1.3'!AP132/'1.3.a'!$AP$178</f>
        <v>5.4739029245952477E-3</v>
      </c>
      <c r="AQ132" s="144">
        <f>'1.3'!AQ132/'1.3.a'!$AQ$178</f>
        <v>4.847920671856E-3</v>
      </c>
      <c r="AR132" s="144">
        <f>'1.3'!AR132/'1.3.a'!$AR$178</f>
        <v>6.7771865136671394E-3</v>
      </c>
      <c r="AS132" s="144">
        <f>'1.3'!AS132/'1.3.a'!$AS$178</f>
        <v>6.2856798980715882E-3</v>
      </c>
      <c r="AT132" s="144">
        <f>'1.3'!AT132/'1.3.a'!$AT$178</f>
        <v>6.7641260214999941E-3</v>
      </c>
      <c r="AU132" s="144">
        <f>'1.3'!AU132/'1.3.a'!AU$178</f>
        <v>4.2197555396898765E-3</v>
      </c>
      <c r="AV132" s="144">
        <f>'1.3'!AV132/'1.3.a'!AV$178</f>
        <v>7.0112872816678294E-3</v>
      </c>
      <c r="AW132" s="144">
        <f>'1.3'!AW132/'1.3.a'!AW$178</f>
        <v>6.6731062502680362E-3</v>
      </c>
      <c r="AX132" s="144">
        <f>'1.3'!AX132/'1.3.a'!AX$178</f>
        <v>7.7770703962844372E-3</v>
      </c>
      <c r="AY132" s="144">
        <f>'1.3'!AY132/'1.3.a'!AY$178</f>
        <v>6.016790234689982E-3</v>
      </c>
    </row>
    <row r="133" spans="1:51" ht="20" customHeight="1" x14ac:dyDescent="0.2">
      <c r="A133" s="115">
        <v>31</v>
      </c>
      <c r="B133" s="115" t="s">
        <v>610</v>
      </c>
      <c r="C133" s="143">
        <f>'1.3'!C133/'1.3.a'!$C$178</f>
        <v>4.1056256659838704E-3</v>
      </c>
      <c r="D133" s="143">
        <f>'1.3'!D133/'1.3.a'!$D$178</f>
        <v>3.6497913640302949E-3</v>
      </c>
      <c r="E133" s="143">
        <f>'1.3'!E133/'1.3.a'!$E$178</f>
        <v>5.2515317507696785E-3</v>
      </c>
      <c r="F133" s="143">
        <f>'1.3'!F133/'1.3.a'!$F$178</f>
        <v>6.9522279611090006E-3</v>
      </c>
      <c r="G133" s="143">
        <f>'1.3'!G133/'1.3.a'!$G$178</f>
        <v>2.673793750253178E-3</v>
      </c>
      <c r="H133" s="143">
        <f>'1.3'!H133/'1.3.a'!$H$178</f>
        <v>3.6235382085103292E-3</v>
      </c>
      <c r="I133" s="143">
        <f>'1.3'!I133/'1.3.a'!$I$178</f>
        <v>4.5289206503953032E-3</v>
      </c>
      <c r="J133" s="143">
        <f>'1.3'!J133/'1.3.a'!$J$178</f>
        <v>6.8012602524574048E-3</v>
      </c>
      <c r="K133" s="143">
        <f>'1.3'!K133/'1.3.a'!$K$178</f>
        <v>3.4864503988223279E-3</v>
      </c>
      <c r="L133" s="143">
        <f>'1.3'!L133/'1.3.a'!$L$178</f>
        <v>4.7036251722069938E-3</v>
      </c>
      <c r="M133" s="143">
        <f>'1.3'!M133/'1.3.a'!$M$178</f>
        <v>5.5502691733864771E-3</v>
      </c>
      <c r="N133" s="143">
        <f>'1.3'!N133/'1.3.a'!$N$178</f>
        <v>6.4002897672716386E-3</v>
      </c>
      <c r="O133" s="143">
        <f>'1.3'!O133/'1.3.a'!$O$178</f>
        <v>4.4000957715217636E-4</v>
      </c>
      <c r="P133" s="143">
        <f>'1.3'!P133/'1.3.a'!$P$178</f>
        <v>1.0132696167282739E-3</v>
      </c>
      <c r="Q133" s="143">
        <f>'1.3'!Q133/'1.3.a'!$Q$178</f>
        <v>1.5055160431109206E-3</v>
      </c>
      <c r="R133" s="143">
        <f>'1.3'!R133/'1.3.a'!$R$178</f>
        <v>5.0606556938714011E-3</v>
      </c>
      <c r="S133" s="143">
        <f>'1.3'!S133/'1.3.a'!$S$178</f>
        <v>1.4001827239192453E-3</v>
      </c>
      <c r="T133" s="143">
        <f>'1.3'!T133/'1.3.a'!$T$178</f>
        <v>2.3208021286500241E-3</v>
      </c>
      <c r="U133" s="143">
        <f>'1.3'!U133/'1.3.a'!$U$178</f>
        <v>3.2353872587256674E-3</v>
      </c>
      <c r="V133" s="143">
        <f>'1.3'!V133/'1.3.a'!$V$178</f>
        <v>4.7619914203066716E-3</v>
      </c>
      <c r="W133" s="143">
        <f>'1.3'!W133/'1.3.a'!$W$178</f>
        <v>1.0603983462956644E-3</v>
      </c>
      <c r="X133" s="143">
        <f>'1.3'!X133/'1.3.a'!$X$178</f>
        <v>1.8159637393315769E-3</v>
      </c>
      <c r="Y133" s="143">
        <f>'1.3'!Y133/'1.3.a'!$Y$178</f>
        <v>1.6422908546821356E-3</v>
      </c>
      <c r="Z133" s="143">
        <f>'1.3'!Z133/'1.3.a'!$Z$178</f>
        <v>3.1613880352751264E-3</v>
      </c>
      <c r="AA133" s="143">
        <f>'1.3'!AA133/'1.3.a'!$AA$178</f>
        <v>8.3226229007365234E-4</v>
      </c>
      <c r="AB133" s="143">
        <f>'1.3'!AB133/'1.3.a'!$AB$178</f>
        <v>1.7468934520149719E-3</v>
      </c>
      <c r="AC133" s="143">
        <f>'1.3'!AC133/'1.3.a'!$AC$178</f>
        <v>1.3650027530556139E-3</v>
      </c>
      <c r="AD133" s="143">
        <f>'1.3'!AD133/'1.3.a'!$AD$178</f>
        <v>1.9691939677995052E-3</v>
      </c>
      <c r="AE133" s="143">
        <f>'1.3'!AE133/'1.3.a'!$AE$178</f>
        <v>-1.795194790864091E-3</v>
      </c>
      <c r="AF133" s="143">
        <f>'1.3'!AF133/'1.3.a'!$AF$178</f>
        <v>-2.0611838056096505E-3</v>
      </c>
      <c r="AG133" s="143">
        <f>'1.3'!AG133/'1.3.a'!$AG$178</f>
        <v>-1.5044235565043992E-3</v>
      </c>
      <c r="AH133" s="143">
        <f>'1.3'!AH133/'1.3.a'!$AH$178</f>
        <v>1.3467761864410899E-4</v>
      </c>
      <c r="AI133" s="143">
        <f>'1.3'!AI133/'1.3.a'!$AI$178</f>
        <v>-1.1074008320136781E-3</v>
      </c>
      <c r="AJ133" s="143">
        <f>'1.3'!AJ133/'1.3.a'!$AJ$178</f>
        <v>-9.3713330437176937E-4</v>
      </c>
      <c r="AK133" s="143">
        <f>'1.3'!AK133/'1.3.a'!$AK$178</f>
        <v>-2.5215983073593334E-4</v>
      </c>
      <c r="AL133" s="143">
        <f>'1.3'!AL133/'1.3.a'!$AL$178</f>
        <v>1.1819342082719599E-3</v>
      </c>
      <c r="AM133" s="143">
        <f>'1.3'!AM133/'1.3.a'!$AM$178</f>
        <v>-4.4204547278892331E-4</v>
      </c>
      <c r="AN133" s="143">
        <f>'1.3'!AN133/'1.3.a'!$AN$178</f>
        <v>-5.9125591760937656E-4</v>
      </c>
      <c r="AO133" s="143">
        <f>'1.3'!AO133/'1.3.a'!$AO$178</f>
        <v>2.4365131573836769E-4</v>
      </c>
      <c r="AP133" s="143">
        <f>'1.3'!AP133/'1.3.a'!$AP$178</f>
        <v>2.2262173565565911E-3</v>
      </c>
      <c r="AQ133" s="143">
        <f>'1.3'!AQ133/'1.3.a'!$AQ$178</f>
        <v>1.0958978973198673E-3</v>
      </c>
      <c r="AR133" s="143">
        <f>'1.3'!AR133/'1.3.a'!$AR$178</f>
        <v>9.9137027389889693E-4</v>
      </c>
      <c r="AS133" s="143">
        <f>'1.3'!AS133/'1.3.a'!$AS$178</f>
        <v>2.3574309472078965E-3</v>
      </c>
      <c r="AT133" s="143">
        <f>'1.3'!AT133/'1.3.a'!$AT$178</f>
        <v>4.6501420934149714E-3</v>
      </c>
      <c r="AU133" s="143">
        <f>'1.3'!AU133/'1.3.a'!AU$178</f>
        <v>-3.359910369485041E-4</v>
      </c>
      <c r="AV133" s="143">
        <f>'1.3'!AV133/'1.3.a'!AV$178</f>
        <v>-1.4118470927823748E-3</v>
      </c>
      <c r="AW133" s="143">
        <f>'1.3'!AW133/'1.3.a'!AW$178</f>
        <v>-1.1839020419405937E-3</v>
      </c>
      <c r="AX133" s="143">
        <f>'1.3'!AX133/'1.3.a'!AX$178</f>
        <v>2.1997850787738998E-3</v>
      </c>
      <c r="AY133" s="143">
        <f>'1.3'!AY133/'1.3.a'!AY$178</f>
        <v>-1.8475455686007773E-3</v>
      </c>
    </row>
    <row r="134" spans="1:51" ht="20" customHeight="1" x14ac:dyDescent="0.2">
      <c r="A134" s="122" t="s">
        <v>334</v>
      </c>
      <c r="B134" s="121" t="s">
        <v>330</v>
      </c>
      <c r="C134" s="144">
        <f>'1.3'!C134/'1.3.a'!$C$178</f>
        <v>8.1341915405559462E-3</v>
      </c>
      <c r="D134" s="144">
        <f>'1.3'!D134/'1.3.a'!$D$178</f>
        <v>7.5600169297008798E-3</v>
      </c>
      <c r="E134" s="144">
        <f>'1.3'!E134/'1.3.a'!$E$178</f>
        <v>9.0412175718535531E-3</v>
      </c>
      <c r="F134" s="144">
        <f>'1.3'!F134/'1.3.a'!$F$178</f>
        <v>1.0714006698451222E-2</v>
      </c>
      <c r="G134" s="144">
        <f>'1.3'!G134/'1.3.a'!$G$178</f>
        <v>6.9725778919746146E-3</v>
      </c>
      <c r="H134" s="144">
        <f>'1.3'!H134/'1.3.a'!$H$178</f>
        <v>7.6287742797540251E-3</v>
      </c>
      <c r="I134" s="144">
        <f>'1.3'!I134/'1.3.a'!$I$178</f>
        <v>8.5455350479539689E-3</v>
      </c>
      <c r="J134" s="144">
        <f>'1.3'!J134/'1.3.a'!$J$178</f>
        <v>1.0712284998336569E-2</v>
      </c>
      <c r="K134" s="144">
        <f>'1.3'!K134/'1.3.a'!$K$178</f>
        <v>7.9089050388600323E-3</v>
      </c>
      <c r="L134" s="144">
        <f>'1.3'!L134/'1.3.a'!$L$178</f>
        <v>8.9989016016441756E-3</v>
      </c>
      <c r="M134" s="144">
        <f>'1.3'!M134/'1.3.a'!$M$178</f>
        <v>1.0030593852953571E-2</v>
      </c>
      <c r="N134" s="144">
        <f>'1.3'!N134/'1.3.a'!$N$178</f>
        <v>1.0576946026629168E-2</v>
      </c>
      <c r="O134" s="144">
        <f>'1.3'!O134/'1.3.a'!$O$178</f>
        <v>4.8193136353233143E-3</v>
      </c>
      <c r="P134" s="144">
        <f>'1.3'!P134/'1.3.a'!$P$178</f>
        <v>5.2772709041276466E-3</v>
      </c>
      <c r="Q134" s="144">
        <f>'1.3'!Q134/'1.3.a'!$Q$178</f>
        <v>5.7852860902429934E-3</v>
      </c>
      <c r="R134" s="144">
        <f>'1.3'!R134/'1.3.a'!$R$178</f>
        <v>9.2476703277463938E-3</v>
      </c>
      <c r="S134" s="144">
        <f>'1.3'!S134/'1.3.a'!$S$178</f>
        <v>5.9276998936673092E-3</v>
      </c>
      <c r="T134" s="144">
        <f>'1.3'!T134/'1.3.a'!$T$178</f>
        <v>6.9930163065111848E-3</v>
      </c>
      <c r="U134" s="144">
        <f>'1.3'!U134/'1.3.a'!$U$178</f>
        <v>7.7001579256538322E-3</v>
      </c>
      <c r="V134" s="144">
        <f>'1.3'!V134/'1.3.a'!$V$178</f>
        <v>9.1198744693731446E-3</v>
      </c>
      <c r="W134" s="144">
        <f>'1.3'!W134/'1.3.a'!$W$178</f>
        <v>5.7140884960001619E-3</v>
      </c>
      <c r="X134" s="144">
        <f>'1.3'!X134/'1.3.a'!$X$178</f>
        <v>6.5075379470003573E-3</v>
      </c>
      <c r="Y134" s="144">
        <f>'1.3'!Y134/'1.3.a'!$Y$178</f>
        <v>6.4671538131260255E-3</v>
      </c>
      <c r="Z134" s="144">
        <f>'1.3'!Z134/'1.3.a'!$Z$178</f>
        <v>7.8775024866143822E-3</v>
      </c>
      <c r="AA134" s="144">
        <f>'1.3'!AA134/'1.3.a'!$AA$178</f>
        <v>5.9250048935903027E-3</v>
      </c>
      <c r="AB134" s="144">
        <f>'1.3'!AB134/'1.3.a'!$AB$178</f>
        <v>6.7503890684783938E-3</v>
      </c>
      <c r="AC134" s="144">
        <f>'1.3'!AC134/'1.3.a'!$AC$178</f>
        <v>6.361810013478849E-3</v>
      </c>
      <c r="AD134" s="144">
        <f>'1.3'!AD134/'1.3.a'!$AD$178</f>
        <v>7.0077597623380804E-3</v>
      </c>
      <c r="AE134" s="144">
        <f>'1.3'!AE134/'1.3.a'!$AE$178</f>
        <v>3.2728075411862802E-3</v>
      </c>
      <c r="AF134" s="144">
        <f>'1.3'!AF134/'1.3.a'!$AF$178</f>
        <v>2.9644450634963844E-3</v>
      </c>
      <c r="AG134" s="144">
        <f>'1.3'!AG134/'1.3.a'!$AG$178</f>
        <v>3.5557326787526333E-3</v>
      </c>
      <c r="AH134" s="144">
        <f>'1.3'!AH134/'1.3.a'!$AH$178</f>
        <v>5.0530841129493506E-3</v>
      </c>
      <c r="AI134" s="144">
        <f>'1.3'!AI134/'1.3.a'!$AI$178</f>
        <v>3.9818670967439228E-3</v>
      </c>
      <c r="AJ134" s="144">
        <f>'1.3'!AJ134/'1.3.a'!$AJ$178</f>
        <v>4.0763331135967263E-3</v>
      </c>
      <c r="AK134" s="144">
        <f>'1.3'!AK134/'1.3.a'!$AK$178</f>
        <v>4.6665477636690751E-3</v>
      </c>
      <c r="AL134" s="144">
        <f>'1.3'!AL134/'1.3.a'!$AL$178</f>
        <v>6.1518366190520674E-3</v>
      </c>
      <c r="AM134" s="144">
        <f>'1.3'!AM134/'1.3.a'!$AM$178</f>
        <v>5.0027479700167233E-3</v>
      </c>
      <c r="AN134" s="144">
        <f>'1.3'!AN134/'1.3.a'!$AN$178</f>
        <v>4.5646847595003743E-3</v>
      </c>
      <c r="AO134" s="144">
        <f>'1.3'!AO134/'1.3.a'!$AO$178</f>
        <v>5.3123270664434726E-3</v>
      </c>
      <c r="AP134" s="144">
        <f>'1.3'!AP134/'1.3.a'!$AP$178</f>
        <v>7.3623851384729041E-3</v>
      </c>
      <c r="AQ134" s="144">
        <f>'1.3'!AQ134/'1.3.a'!$AQ$178</f>
        <v>6.7215983633182475E-3</v>
      </c>
      <c r="AR134" s="144">
        <f>'1.3'!AR134/'1.3.a'!$AR$178</f>
        <v>7.010974932772359E-3</v>
      </c>
      <c r="AS134" s="144">
        <f>'1.3'!AS134/'1.3.a'!$AS$178</f>
        <v>8.0335695053943713E-3</v>
      </c>
      <c r="AT134" s="144">
        <f>'1.3'!AT134/'1.3.a'!$AT$178</f>
        <v>1.027943206799299E-2</v>
      </c>
      <c r="AU134" s="144">
        <f>'1.3'!AU134/'1.3.a'!AU$178</f>
        <v>5.2618051821070643E-3</v>
      </c>
      <c r="AV134" s="144">
        <f>'1.3'!AV134/'1.3.a'!AV$178</f>
        <v>4.2851951809840493E-3</v>
      </c>
      <c r="AW134" s="144">
        <f>'1.3'!AW134/'1.3.a'!AW$178</f>
        <v>4.5239452167651914E-3</v>
      </c>
      <c r="AX134" s="144">
        <f>'1.3'!AX134/'1.3.a'!AX$178</f>
        <v>7.9147221154540343E-3</v>
      </c>
      <c r="AY134" s="144">
        <f>'1.3'!AY134/'1.3.a'!AY$178</f>
        <v>3.7948755825273329E-3</v>
      </c>
    </row>
    <row r="135" spans="1:51" ht="20" customHeight="1" x14ac:dyDescent="0.2">
      <c r="A135" s="122" t="s">
        <v>335</v>
      </c>
      <c r="B135" s="121" t="s">
        <v>527</v>
      </c>
      <c r="C135" s="144">
        <f>'1.3'!C135/'1.3.a'!$C$178</f>
        <v>5.0706058304248018E-5</v>
      </c>
      <c r="D135" s="144">
        <f>'1.3'!D135/'1.3.a'!$D$178</f>
        <v>7.9077677621612388E-5</v>
      </c>
      <c r="E135" s="144">
        <f>'1.3'!E135/'1.3.a'!$E$178</f>
        <v>1.0526808651149028E-4</v>
      </c>
      <c r="F135" s="144">
        <f>'1.3'!F135/'1.3.a'!$F$178</f>
        <v>2.5489991750890251E-4</v>
      </c>
      <c r="G135" s="144">
        <f>'1.3'!G135/'1.3.a'!$G$178</f>
        <v>2.3549379505281493E-4</v>
      </c>
      <c r="H135" s="144">
        <f>'1.3'!H135/'1.3.a'!$H$178</f>
        <v>9.4226476531472311E-5</v>
      </c>
      <c r="I135" s="144">
        <f>'1.3'!I135/'1.3.a'!$I$178</f>
        <v>1.3555328254523169E-4</v>
      </c>
      <c r="J135" s="144">
        <f>'1.3'!J135/'1.3.a'!$J$178</f>
        <v>1.6023527915440798E-4</v>
      </c>
      <c r="K135" s="144">
        <f>'1.3'!K135/'1.3.a'!$K$178</f>
        <v>8.4241725986521518E-5</v>
      </c>
      <c r="L135" s="144">
        <f>'1.3'!L135/'1.3.a'!$L$178</f>
        <v>5.4632852501627242E-5</v>
      </c>
      <c r="M135" s="144">
        <f>'1.3'!M135/'1.3.a'!$M$178</f>
        <v>3.2802059808630189E-4</v>
      </c>
      <c r="N135" s="144">
        <f>'1.3'!N135/'1.3.a'!$N$178</f>
        <v>1.2959847021971787E-4</v>
      </c>
      <c r="O135" s="144">
        <f>'1.3'!O135/'1.3.a'!$O$178</f>
        <v>2.5639644000855003E-5</v>
      </c>
      <c r="P135" s="144">
        <f>'1.3'!P135/'1.3.a'!$P$178</f>
        <v>7.2916853217979021E-5</v>
      </c>
      <c r="Q135" s="144">
        <f>'1.3'!Q135/'1.3.a'!$Q$178</f>
        <v>1.0477616701623523E-4</v>
      </c>
      <c r="R135" s="144">
        <f>'1.3'!R135/'1.3.a'!$R$178</f>
        <v>1.5183703961029491E-4</v>
      </c>
      <c r="S135" s="144">
        <f>'1.3'!S135/'1.3.a'!$S$178</f>
        <v>1.7789813580897586E-4</v>
      </c>
      <c r="T135" s="144">
        <f>'1.3'!T135/'1.3.a'!$T$178</f>
        <v>3.3352377195718346E-4</v>
      </c>
      <c r="U135" s="144">
        <f>'1.3'!U135/'1.3.a'!$U$178</f>
        <v>1.7590388934200196E-4</v>
      </c>
      <c r="V135" s="144">
        <f>'1.3'!V135/'1.3.a'!$V$178</f>
        <v>1.7123865455679474E-4</v>
      </c>
      <c r="W135" s="144">
        <f>'1.3'!W135/'1.3.a'!$W$178</f>
        <v>7.2489723824730408E-5</v>
      </c>
      <c r="X135" s="144">
        <f>'1.3'!X135/'1.3.a'!$X$178</f>
        <v>8.8386381675169541E-5</v>
      </c>
      <c r="Y135" s="144">
        <f>'1.3'!Y135/'1.3.a'!$Y$178</f>
        <v>2.0068928236584226E-4</v>
      </c>
      <c r="Z135" s="144">
        <f>'1.3'!Z135/'1.3.a'!$Z$178</f>
        <v>1.5507351031423405E-4</v>
      </c>
      <c r="AA135" s="144">
        <f>'1.3'!AA135/'1.3.a'!$AA$178</f>
        <v>7.1735885913814086E-5</v>
      </c>
      <c r="AB135" s="144">
        <f>'1.3'!AB135/'1.3.a'!$AB$178</f>
        <v>7.1818336516269815E-5</v>
      </c>
      <c r="AC135" s="144">
        <f>'1.3'!AC135/'1.3.a'!$AC$178</f>
        <v>5.3261859541277716E-5</v>
      </c>
      <c r="AD135" s="144">
        <f>'1.3'!AD135/'1.3.a'!$AD$178</f>
        <v>2.4796992917554272E-4</v>
      </c>
      <c r="AE135" s="144">
        <f>'1.3'!AE135/'1.3.a'!$AE$178</f>
        <v>4.1090833397903159E-5</v>
      </c>
      <c r="AF135" s="144">
        <f>'1.3'!AF135/'1.3.a'!$AF$178</f>
        <v>8.5444280625752078E-5</v>
      </c>
      <c r="AG135" s="144">
        <f>'1.3'!AG135/'1.3.a'!$AG$178</f>
        <v>6.731757059376777E-5</v>
      </c>
      <c r="AH135" s="144">
        <f>'1.3'!AH135/'1.3.a'!$AH$178</f>
        <v>1.0567633426556069E-4</v>
      </c>
      <c r="AI135" s="144">
        <f>'1.3'!AI135/'1.3.a'!$AI$178</f>
        <v>1.036935278112194E-4</v>
      </c>
      <c r="AJ135" s="144">
        <f>'1.3'!AJ135/'1.3.a'!$AJ$178</f>
        <v>1.2416949373454073E-4</v>
      </c>
      <c r="AK135" s="144">
        <f>'1.3'!AK135/'1.3.a'!$AK$178</f>
        <v>4.0705326607471826E-5</v>
      </c>
      <c r="AL135" s="144">
        <f>'1.3'!AL135/'1.3.a'!$AL$178</f>
        <v>1.2645174886605589E-4</v>
      </c>
      <c r="AM135" s="144">
        <f>'1.3'!AM135/'1.3.a'!$AM$178</f>
        <v>8.2208217047846868E-5</v>
      </c>
      <c r="AN135" s="144">
        <f>'1.3'!AN135/'1.3.a'!$AN$178</f>
        <v>8.6528093361352607E-5</v>
      </c>
      <c r="AO135" s="144">
        <f>'1.3'!AO135/'1.3.a'!$AO$178</f>
        <v>8.5277825711747556E-5</v>
      </c>
      <c r="AP135" s="144">
        <f>'1.3'!AP135/'1.3.a'!$AP$178</f>
        <v>1.6078359139245729E-4</v>
      </c>
      <c r="AQ135" s="144">
        <f>'1.3'!AQ135/'1.3.a'!$AQ$178</f>
        <v>1.4684758308320777E-4</v>
      </c>
      <c r="AR135" s="144">
        <f>'1.3'!AR135/'1.3.a'!$AR$178</f>
        <v>7.579067474672024E-5</v>
      </c>
      <c r="AS135" s="144">
        <f>'1.3'!AS135/'1.3.a'!$AS$178</f>
        <v>1.0603016096919186E-4</v>
      </c>
      <c r="AT135" s="144">
        <f>'1.3'!AT135/'1.3.a'!$AT$178</f>
        <v>1.8232976993843203E-4</v>
      </c>
      <c r="AU135" s="144">
        <f>'1.3'!AU135/'1.3.a'!AU$178</f>
        <v>3.5445936140913042E-5</v>
      </c>
      <c r="AV135" s="144">
        <f>'1.3'!AV135/'1.3.a'!AV$178</f>
        <v>7.0368245770000327E-5</v>
      </c>
      <c r="AW135" s="144">
        <f>'1.3'!AW135/'1.3.a'!AW$178</f>
        <v>8.9256123077756483E-5</v>
      </c>
      <c r="AX135" s="144">
        <f>'1.3'!AX135/'1.3.a'!AX$178</f>
        <v>1.0287174470833092E-4</v>
      </c>
      <c r="AY135" s="144">
        <f>'1.3'!AY135/'1.3.a'!AY$178</f>
        <v>7.2631687011677287E-5</v>
      </c>
    </row>
    <row r="136" spans="1:51" ht="20" customHeight="1" x14ac:dyDescent="0.2">
      <c r="A136" s="122" t="s">
        <v>336</v>
      </c>
      <c r="B136" s="121" t="s">
        <v>817</v>
      </c>
      <c r="C136" s="144">
        <f>'1.3'!C136/'1.3.a'!$C$178</f>
        <v>3.9778598162678288E-3</v>
      </c>
      <c r="D136" s="144">
        <f>'1.3'!D136/'1.3.a'!$D$178</f>
        <v>3.8311478880489725E-3</v>
      </c>
      <c r="E136" s="144">
        <f>'1.3'!E136/'1.3.a'!$E$178</f>
        <v>3.6844177345723844E-3</v>
      </c>
      <c r="F136" s="144">
        <f>'1.3'!F136/'1.3.a'!$F$178</f>
        <v>3.5068788198333186E-3</v>
      </c>
      <c r="G136" s="144">
        <f>'1.3'!G136/'1.3.a'!$G$178</f>
        <v>4.0632903466686215E-3</v>
      </c>
      <c r="H136" s="144">
        <f>'1.3'!H136/'1.3.a'!$H$178</f>
        <v>3.9110095947122239E-3</v>
      </c>
      <c r="I136" s="144">
        <f>'1.3'!I136/'1.3.a'!$I$178</f>
        <v>3.881061115013434E-3</v>
      </c>
      <c r="J136" s="144">
        <f>'1.3'!J136/'1.3.a'!$J$178</f>
        <v>3.7507894667247557E-3</v>
      </c>
      <c r="K136" s="144">
        <f>'1.3'!K136/'1.3.a'!$K$178</f>
        <v>4.338212914051183E-3</v>
      </c>
      <c r="L136" s="144">
        <f>'1.3'!L136/'1.3.a'!$L$178</f>
        <v>4.2406435769355563E-3</v>
      </c>
      <c r="M136" s="144">
        <f>'1.3'!M136/'1.3.a'!$M$178</f>
        <v>4.1523040814807925E-3</v>
      </c>
      <c r="N136" s="144">
        <f>'1.3'!N136/'1.3.a'!$N$178</f>
        <v>4.047057789137813E-3</v>
      </c>
      <c r="O136" s="144">
        <f>'1.3'!O136/'1.3.a'!$O$178</f>
        <v>4.3536644141702833E-3</v>
      </c>
      <c r="P136" s="144">
        <f>'1.3'!P136/'1.3.a'!$P$178</f>
        <v>4.1910844341813934E-3</v>
      </c>
      <c r="Q136" s="144">
        <f>'1.3'!Q136/'1.3.a'!$Q$178</f>
        <v>4.1749938801158371E-3</v>
      </c>
      <c r="R136" s="144">
        <f>'1.3'!R136/'1.3.a'!$R$178</f>
        <v>4.0351775942646982E-3</v>
      </c>
      <c r="S136" s="144">
        <f>'1.3'!S136/'1.3.a'!$S$178</f>
        <v>4.3496190339390875E-3</v>
      </c>
      <c r="T136" s="144">
        <f>'1.3'!T136/'1.3.a'!$T$178</f>
        <v>4.3386904059039763E-3</v>
      </c>
      <c r="U136" s="144">
        <f>'1.3'!U136/'1.3.a'!$U$178</f>
        <v>4.2888667775861627E-3</v>
      </c>
      <c r="V136" s="144">
        <f>'1.3'!V136/'1.3.a'!$V$178</f>
        <v>4.186644394509679E-3</v>
      </c>
      <c r="W136" s="144">
        <f>'1.3'!W136/'1.3.a'!$W$178</f>
        <v>4.5812004258797678E-3</v>
      </c>
      <c r="X136" s="144">
        <f>'1.3'!X136/'1.3.a'!$X$178</f>
        <v>4.6031878259936111E-3</v>
      </c>
      <c r="Y136" s="144">
        <f>'1.3'!Y136/'1.3.a'!$Y$178</f>
        <v>4.6241736760780474E-3</v>
      </c>
      <c r="Z136" s="144">
        <f>'1.3'!Z136/'1.3.a'!$Z$178</f>
        <v>4.5610409410250224E-3</v>
      </c>
      <c r="AA136" s="144">
        <f>'1.3'!AA136/'1.3.a'!$AA$178</f>
        <v>5.0210067176028363E-3</v>
      </c>
      <c r="AB136" s="144">
        <f>'1.3'!AB136/'1.3.a'!$AB$178</f>
        <v>4.931677279947152E-3</v>
      </c>
      <c r="AC136" s="144">
        <f>'1.3'!AC136/'1.3.a'!$AC$178</f>
        <v>4.9435454008819584E-3</v>
      </c>
      <c r="AD136" s="144">
        <f>'1.3'!AD136/'1.3.a'!$AD$178</f>
        <v>4.7905958653630329E-3</v>
      </c>
      <c r="AE136" s="144">
        <f>'1.3'!AE136/'1.3.a'!$AE$178</f>
        <v>5.0269114986524685E-3</v>
      </c>
      <c r="AF136" s="144">
        <f>'1.3'!AF136/'1.3.a'!$AF$178</f>
        <v>4.9401845884802821E-3</v>
      </c>
      <c r="AG136" s="144">
        <f>'1.3'!AG136/'1.3.a'!$AG$178</f>
        <v>4.9928386646632648E-3</v>
      </c>
      <c r="AH136" s="144">
        <f>'1.3'!AH136/'1.3.a'!$AH$178</f>
        <v>4.8127301600396815E-3</v>
      </c>
      <c r="AI136" s="144">
        <f>'1.3'!AI136/'1.3.a'!$AI$178</f>
        <v>4.9855744009463816E-3</v>
      </c>
      <c r="AJ136" s="144">
        <f>'1.3'!AJ136/'1.3.a'!$AJ$178</f>
        <v>4.8892969242339546E-3</v>
      </c>
      <c r="AK136" s="144">
        <f>'1.3'!AK136/'1.3.a'!$AK$178</f>
        <v>4.8780022677975361E-3</v>
      </c>
      <c r="AL136" s="144">
        <f>'1.3'!AL136/'1.3.a'!$AL$178</f>
        <v>4.8434506619140522E-3</v>
      </c>
      <c r="AM136" s="144">
        <f>'1.3'!AM136/'1.3.a'!$AM$178</f>
        <v>5.3625852257578E-3</v>
      </c>
      <c r="AN136" s="144">
        <f>'1.3'!AN136/'1.3.a'!$AN$178</f>
        <v>5.0694125837483983E-3</v>
      </c>
      <c r="AO136" s="144">
        <f>'1.3'!AO136/'1.3.a'!$AO$178</f>
        <v>4.9833979249933567E-3</v>
      </c>
      <c r="AP136" s="144">
        <f>'1.3'!AP136/'1.3.a'!$AP$178</f>
        <v>4.9753841905238556E-3</v>
      </c>
      <c r="AQ136" s="144">
        <f>'1.3'!AQ136/'1.3.a'!$AQ$178</f>
        <v>5.4788528829151717E-3</v>
      </c>
      <c r="AR136" s="144">
        <f>'1.3'!AR136/'1.3.a'!$AR$178</f>
        <v>5.9438139841267411E-3</v>
      </c>
      <c r="AS136" s="144">
        <f>'1.3'!AS136/'1.3.a'!$AS$178</f>
        <v>5.5701083972172823E-3</v>
      </c>
      <c r="AT136" s="144">
        <f>'1.3'!AT136/'1.3.a'!$AT$178</f>
        <v>5.4469602046395855E-3</v>
      </c>
      <c r="AU136" s="144">
        <f>'1.3'!AU136/'1.3.a'!AU$178</f>
        <v>5.5623502829146559E-3</v>
      </c>
      <c r="AV136" s="144">
        <f>'1.3'!AV136/'1.3.a'!AV$178</f>
        <v>5.6266740279964245E-3</v>
      </c>
      <c r="AW136" s="144">
        <f>'1.3'!AW136/'1.3.a'!AW$178</f>
        <v>5.6185911356280279E-3</v>
      </c>
      <c r="AX136" s="144">
        <f>'1.3'!AX136/'1.3.a'!AX$178</f>
        <v>5.6120652919718038E-3</v>
      </c>
      <c r="AY136" s="144">
        <f>'1.3'!AY136/'1.3.a'!AY$178</f>
        <v>5.5697894641164331E-3</v>
      </c>
    </row>
    <row r="137" spans="1:51" ht="20" customHeight="1" x14ac:dyDescent="0.2">
      <c r="A137" s="123"/>
      <c r="B137" s="123" t="s">
        <v>397</v>
      </c>
      <c r="C137" s="93">
        <f>'1.3'!C137/'1.3.a'!$C$178</f>
        <v>1.9123918485968425E-2</v>
      </c>
      <c r="D137" s="93">
        <f>'1.3'!D137/'1.3.a'!$D$178</f>
        <v>-1.1421010122003431E-3</v>
      </c>
      <c r="E137" s="93">
        <f>'1.3'!E137/'1.3.a'!$E$178</f>
        <v>-3.2408557555485993E-3</v>
      </c>
      <c r="F137" s="93">
        <f>'1.3'!F137/'1.3.a'!$F$178</f>
        <v>-1.1981268687508123E-2</v>
      </c>
      <c r="G137" s="93">
        <f>'1.3'!G137/'1.3.a'!$G$178</f>
        <v>2.2785689335159152E-2</v>
      </c>
      <c r="H137" s="93">
        <f>'1.3'!H137/'1.3.a'!$H$178</f>
        <v>-1.0650655647382733E-3</v>
      </c>
      <c r="I137" s="93">
        <f>'1.3'!I137/'1.3.a'!$I$178</f>
        <v>-3.3418705777421053E-3</v>
      </c>
      <c r="J137" s="93">
        <f>'1.3'!J137/'1.3.a'!$J$178</f>
        <v>-7.8472008785769147E-3</v>
      </c>
      <c r="K137" s="93">
        <f>'1.3'!K137/'1.3.a'!$K$178</f>
        <v>2.1294241188176095E-2</v>
      </c>
      <c r="L137" s="93">
        <f>'1.3'!L137/'1.3.a'!$L$178</f>
        <v>-2.9466147743088061E-3</v>
      </c>
      <c r="M137" s="93">
        <f>'1.3'!M137/'1.3.a'!$M$178</f>
        <v>-6.1839052708891461E-3</v>
      </c>
      <c r="N137" s="93">
        <f>'1.3'!N137/'1.3.a'!$N$178</f>
        <v>-7.1051941457067327E-3</v>
      </c>
      <c r="O137" s="93">
        <f>'1.3'!O137/'1.3.a'!$O$178</f>
        <v>2.5020771676122877E-2</v>
      </c>
      <c r="P137" s="93">
        <f>'1.3'!P137/'1.3.a'!$P$178</f>
        <v>1.9063408657128487E-3</v>
      </c>
      <c r="Q137" s="93">
        <f>'1.3'!Q137/'1.3.a'!$Q$178</f>
        <v>-3.0409100502150526E-3</v>
      </c>
      <c r="R137" s="93">
        <f>'1.3'!R137/'1.3.a'!$R$178</f>
        <v>-1.3746477045774254E-2</v>
      </c>
      <c r="S137" s="93">
        <f>'1.3'!S137/'1.3.a'!$S$178</f>
        <v>2.0267270049532295E-2</v>
      </c>
      <c r="T137" s="93">
        <f>'1.3'!T137/'1.3.a'!$T$178</f>
        <v>-3.0048252340008751E-3</v>
      </c>
      <c r="U137" s="93">
        <f>'1.3'!U137/'1.3.a'!$U$178</f>
        <v>-3.8174894187015963E-3</v>
      </c>
      <c r="V137" s="93">
        <f>'1.3'!V137/'1.3.a'!$V$178</f>
        <v>-1.2217561914215769E-2</v>
      </c>
      <c r="W137" s="93">
        <f>'1.3'!W137/'1.3.a'!$W$178</f>
        <v>2.0007018525144499E-2</v>
      </c>
      <c r="X137" s="93">
        <f>'1.3'!X137/'1.3.a'!$X$178</f>
        <v>-4.6463422898022598E-3</v>
      </c>
      <c r="Y137" s="93">
        <f>'1.3'!Y137/'1.3.a'!$Y$178</f>
        <v>-8.9180711166057056E-3</v>
      </c>
      <c r="Z137" s="93">
        <f>'1.3'!Z137/'1.3.a'!$Z$178</f>
        <v>-8.9571773359843135E-3</v>
      </c>
      <c r="AA137" s="93">
        <f>'1.3'!AA137/'1.3.a'!$AA$178</f>
        <v>1.9520383041659626E-2</v>
      </c>
      <c r="AB137" s="93">
        <f>'1.3'!AB137/'1.3.a'!$AB$178</f>
        <v>-4.3792918003318828E-3</v>
      </c>
      <c r="AC137" s="93">
        <f>'1.3'!AC137/'1.3.a'!$AC$178</f>
        <v>-6.814312041225153E-3</v>
      </c>
      <c r="AD137" s="93">
        <f>'1.3'!AD137/'1.3.a'!$AD$178</f>
        <v>-3.2597841397687434E-3</v>
      </c>
      <c r="AE137" s="93">
        <f>'1.3'!AE137/'1.3.a'!$AE$178</f>
        <v>2.5524922393370859E-2</v>
      </c>
      <c r="AF137" s="93">
        <f>'1.3'!AF137/'1.3.a'!$AF$178</f>
        <v>-2.8987170952552804E-4</v>
      </c>
      <c r="AG137" s="93">
        <f>'1.3'!AG137/'1.3.a'!$AG$178</f>
        <v>2.7570084266469131E-3</v>
      </c>
      <c r="AH137" s="93">
        <f>'1.3'!AH137/'1.3.a'!$AH$178</f>
        <v>-9.6375691794875658E-3</v>
      </c>
      <c r="AI137" s="93">
        <f>'1.3'!AI137/'1.3.a'!$AI$178</f>
        <v>2.219554131483718E-2</v>
      </c>
      <c r="AJ137" s="93">
        <f>'1.3'!AJ137/'1.3.a'!$AJ$178</f>
        <v>2.0379282396601672E-3</v>
      </c>
      <c r="AK137" s="93">
        <f>'1.3'!AK137/'1.3.a'!$AK$178</f>
        <v>-1.6425285703187292E-3</v>
      </c>
      <c r="AL137" s="93">
        <f>'1.3'!AL137/'1.3.a'!$AL$178</f>
        <v>-7.0860099674034784E-3</v>
      </c>
      <c r="AM137" s="93">
        <f>'1.3'!AM137/'1.3.a'!$AM$178</f>
        <v>2.0698514282074632E-2</v>
      </c>
      <c r="AN137" s="93">
        <f>'1.3'!AN137/'1.3.a'!$AN$178</f>
        <v>3.0108181119348627E-4</v>
      </c>
      <c r="AO137" s="93">
        <f>'1.3'!AO137/'1.3.a'!$AO$178</f>
        <v>-1.5580860653988274E-3</v>
      </c>
      <c r="AP137" s="93">
        <f>'1.3'!AP137/'1.3.a'!$AP$178</f>
        <v>-1.4079148506576939E-3</v>
      </c>
      <c r="AQ137" s="93">
        <f>'1.3'!AQ137/'1.3.a'!$AQ$178</f>
        <v>2.6628148399831662E-2</v>
      </c>
      <c r="AR137" s="93">
        <f>'1.3'!AR137/'1.3.a'!$AR$178</f>
        <v>-6.6149928683186887E-3</v>
      </c>
      <c r="AS137" s="93">
        <f>'1.3'!AS137/'1.3.a'!$AS$178</f>
        <v>1.1716751207462428E-2</v>
      </c>
      <c r="AT137" s="93">
        <f>'1.3'!AT137/'1.3.a'!$AT$178</f>
        <v>-1.5093766543802768E-2</v>
      </c>
      <c r="AU137" s="93">
        <f>'1.3'!AU137/'1.3.a'!AU$178</f>
        <v>3.0518353418038116E-2</v>
      </c>
      <c r="AV137" s="93">
        <f>'1.3'!AV137/'1.3.a'!AV$178</f>
        <v>2.5571163146671078E-3</v>
      </c>
      <c r="AW137" s="93">
        <f>'1.3'!AW137/'1.3.a'!AW$178</f>
        <v>1.6457090540904492E-2</v>
      </c>
      <c r="AX137" s="93">
        <f>'1.3'!AX137/'1.3.a'!AX$178</f>
        <v>-9.5025056177302895E-4</v>
      </c>
      <c r="AY137" s="93">
        <f>'1.3'!AY137/'1.3.a'!AY$178</f>
        <v>2.4109434731865977E-2</v>
      </c>
    </row>
    <row r="138" spans="1:51" ht="20" customHeight="1" x14ac:dyDescent="0.2">
      <c r="A138" s="123"/>
      <c r="B138" s="123" t="s">
        <v>398</v>
      </c>
      <c r="C138" s="93">
        <f>'1.3'!C138/'1.3.a'!$C$178</f>
        <v>2.0090186192280264E-2</v>
      </c>
      <c r="D138" s="93">
        <f>'1.3'!D138/'1.3.a'!$D$178</f>
        <v>3.9424030924507298E-4</v>
      </c>
      <c r="E138" s="93">
        <f>'1.3'!E138/'1.3.a'!$E$178</f>
        <v>-2.4938464880327619E-3</v>
      </c>
      <c r="F138" s="93">
        <f>'1.3'!F138/'1.3.a'!$F$178</f>
        <v>-1.0751371810093314E-2</v>
      </c>
      <c r="G138" s="93">
        <f>'1.3'!G138/'1.3.a'!$G$178</f>
        <v>2.4476543011239128E-2</v>
      </c>
      <c r="H138" s="93">
        <f>'1.3'!H138/'1.3.a'!$H$178</f>
        <v>-9.7281489685950942E-4</v>
      </c>
      <c r="I138" s="93">
        <f>'1.3'!I138/'1.3.a'!$I$178</f>
        <v>-3.9264087997408466E-3</v>
      </c>
      <c r="J138" s="93">
        <f>'1.3'!J138/'1.3.a'!$J$178</f>
        <v>-8.7108843464362862E-3</v>
      </c>
      <c r="K138" s="93">
        <f>'1.3'!K138/'1.3.a'!$K$178</f>
        <v>2.0415993143226455E-2</v>
      </c>
      <c r="L138" s="93">
        <f>'1.3'!L138/'1.3.a'!$L$178</f>
        <v>-2.9502523841588644E-3</v>
      </c>
      <c r="M138" s="93">
        <f>'1.3'!M138/'1.3.a'!$M$178</f>
        <v>-5.4480107152378469E-3</v>
      </c>
      <c r="N138" s="93">
        <f>'1.3'!N138/'1.3.a'!$N$178</f>
        <v>-8.5163293692133019E-3</v>
      </c>
      <c r="O138" s="93">
        <f>'1.3'!O138/'1.3.a'!$O$178</f>
        <v>2.6366398617668301E-2</v>
      </c>
      <c r="P138" s="93">
        <f>'1.3'!P138/'1.3.a'!$P$178</f>
        <v>2.5251295508027061E-3</v>
      </c>
      <c r="Q138" s="93">
        <f>'1.3'!Q138/'1.3.a'!$Q$178</f>
        <v>-2.3738418508146473E-3</v>
      </c>
      <c r="R138" s="93">
        <f>'1.3'!R138/'1.3.a'!$R$178</f>
        <v>-1.3199114432280239E-2</v>
      </c>
      <c r="S138" s="93">
        <f>'1.3'!S138/'1.3.a'!$S$178</f>
        <v>2.068954097799475E-2</v>
      </c>
      <c r="T138" s="93">
        <f>'1.3'!T138/'1.3.a'!$T$178</f>
        <v>-2.5160450555025467E-3</v>
      </c>
      <c r="U138" s="93">
        <f>'1.3'!U138/'1.3.a'!$U$178</f>
        <v>-4.8528817831319133E-3</v>
      </c>
      <c r="V138" s="93">
        <f>'1.3'!V138/'1.3.a'!$V$178</f>
        <v>-1.2658279627770804E-2</v>
      </c>
      <c r="W138" s="93">
        <f>'1.3'!W138/'1.3.a'!$W$178</f>
        <v>2.0301596727024029E-2</v>
      </c>
      <c r="X138" s="93">
        <f>'1.3'!X138/'1.3.a'!$X$178</f>
        <v>-2.9059846227432427E-3</v>
      </c>
      <c r="Y138" s="93">
        <f>'1.3'!Y138/'1.3.a'!$Y$178</f>
        <v>-8.0387467578537809E-3</v>
      </c>
      <c r="Z138" s="93">
        <f>'1.3'!Z138/'1.3.a'!$Z$178</f>
        <v>-9.6880722279345556E-3</v>
      </c>
      <c r="AA138" s="93">
        <f>'1.3'!AA138/'1.3.a'!$AA$178</f>
        <v>1.9963180285907062E-2</v>
      </c>
      <c r="AB138" s="93">
        <f>'1.3'!AB138/'1.3.a'!$AB$178</f>
        <v>-7.3759336999091605E-3</v>
      </c>
      <c r="AC138" s="93">
        <f>'1.3'!AC138/'1.3.a'!$AC$178</f>
        <v>-8.3313978479311792E-3</v>
      </c>
      <c r="AD138" s="93">
        <f>'1.3'!AD138/'1.3.a'!$AD$178</f>
        <v>-4.350968040098064E-3</v>
      </c>
      <c r="AE138" s="93">
        <f>'1.3'!AE138/'1.3.a'!$AE$178</f>
        <v>2.3354214655573989E-2</v>
      </c>
      <c r="AF138" s="93">
        <f>'1.3'!AF138/'1.3.a'!$AF$178</f>
        <v>-2.2616438194308828E-3</v>
      </c>
      <c r="AG138" s="93">
        <f>'1.3'!AG138/'1.3.a'!$AG$178</f>
        <v>1.1954831448502134E-3</v>
      </c>
      <c r="AH138" s="93">
        <f>'1.3'!AH138/'1.3.a'!$AH$178</f>
        <v>-1.0119314142644014E-2</v>
      </c>
      <c r="AI138" s="93">
        <f>'1.3'!AI138/'1.3.a'!$AI$178</f>
        <v>2.0808463623777858E-2</v>
      </c>
      <c r="AJ138" s="93">
        <f>'1.3'!AJ138/'1.3.a'!$AJ$178</f>
        <v>1.3388236079646734E-3</v>
      </c>
      <c r="AK138" s="93">
        <f>'1.3'!AK138/'1.3.a'!$AK$178</f>
        <v>-2.5697762820369062E-3</v>
      </c>
      <c r="AL138" s="93">
        <f>'1.3'!AL138/'1.3.a'!$AL$178</f>
        <v>-8.4094618314377451E-3</v>
      </c>
      <c r="AM138" s="93">
        <f>'1.3'!AM138/'1.3.a'!$AM$178</f>
        <v>1.9642908927794297E-2</v>
      </c>
      <c r="AN138" s="93">
        <f>'1.3'!AN138/'1.3.a'!$AN$178</f>
        <v>-1.6060811414212997E-3</v>
      </c>
      <c r="AO138" s="93">
        <f>'1.3'!AO138/'1.3.a'!$AO$178</f>
        <v>-3.1812793623187596E-3</v>
      </c>
      <c r="AP138" s="93">
        <f>'1.3'!AP138/'1.3.a'!$AP$178</f>
        <v>-2.9443028847685091E-3</v>
      </c>
      <c r="AQ138" s="93">
        <f>'1.3'!AQ138/'1.3.a'!$AQ$178</f>
        <v>2.6080088180930123E-2</v>
      </c>
      <c r="AR138" s="93">
        <f>'1.3'!AR138/'1.3.a'!$AR$178</f>
        <v>-7.369686795289516E-3</v>
      </c>
      <c r="AS138" s="93">
        <f>'1.3'!AS138/'1.3.a'!$AS$178</f>
        <v>1.1021664764774456E-2</v>
      </c>
      <c r="AT138" s="93">
        <f>'1.3'!AT138/'1.3.a'!$AT$178</f>
        <v>-1.6124763618827895E-2</v>
      </c>
      <c r="AU138" s="93">
        <f>'1.3'!AU138/'1.3.a'!AU$178</f>
        <v>2.9895637162958556E-2</v>
      </c>
      <c r="AV138" s="93">
        <f>'1.3'!AV138/'1.3.a'!AV$178</f>
        <v>1.8099899285388588E-3</v>
      </c>
      <c r="AW138" s="93">
        <f>'1.3'!AW138/'1.3.a'!AW$178</f>
        <v>1.5793507976534678E-2</v>
      </c>
      <c r="AX138" s="93">
        <f>'1.3'!AX138/'1.3.a'!AX$178</f>
        <v>-2.0854849179292459E-3</v>
      </c>
      <c r="AY138" s="93">
        <f>'1.3'!AY138/'1.3.a'!AY$178</f>
        <v>2.3794973255067305E-2</v>
      </c>
    </row>
    <row r="139" spans="1:51" ht="20" customHeight="1" x14ac:dyDescent="0.2">
      <c r="A139" s="125" t="s">
        <v>255</v>
      </c>
      <c r="B139" s="126"/>
      <c r="C139" s="146"/>
      <c r="D139" s="146"/>
      <c r="E139" s="146"/>
      <c r="F139" s="146"/>
      <c r="G139" s="146"/>
      <c r="H139" s="146"/>
      <c r="I139" s="146"/>
      <c r="J139" s="146"/>
      <c r="K139" s="146"/>
      <c r="L139" s="146"/>
      <c r="M139" s="146"/>
      <c r="N139" s="146"/>
      <c r="O139" s="146"/>
      <c r="P139" s="146"/>
      <c r="Q139" s="146"/>
      <c r="R139" s="146"/>
      <c r="S139" s="146"/>
      <c r="T139" s="146"/>
      <c r="U139" s="146"/>
      <c r="V139" s="146"/>
      <c r="W139" s="146"/>
      <c r="X139" s="146"/>
      <c r="Y139" s="146"/>
      <c r="Z139" s="146"/>
      <c r="AA139" s="146"/>
      <c r="AB139" s="146"/>
      <c r="AC139" s="146"/>
      <c r="AD139" s="146"/>
      <c r="AE139" s="146"/>
      <c r="AF139" s="146"/>
      <c r="AG139" s="146"/>
      <c r="AH139" s="146"/>
      <c r="AI139" s="146"/>
      <c r="AJ139" s="146"/>
      <c r="AK139" s="146"/>
      <c r="AL139" s="146"/>
      <c r="AM139" s="146"/>
      <c r="AN139" s="146"/>
      <c r="AO139" s="146"/>
      <c r="AP139" s="146"/>
      <c r="AQ139" s="146"/>
      <c r="AR139" s="146"/>
      <c r="AS139" s="146"/>
      <c r="AT139" s="146"/>
      <c r="AU139" s="146"/>
      <c r="AV139" s="146"/>
      <c r="AW139" s="146"/>
      <c r="AX139" s="146"/>
      <c r="AY139" s="146"/>
    </row>
    <row r="140" spans="1:51" ht="20" customHeight="1" x14ac:dyDescent="0.2">
      <c r="A140" s="127" t="s">
        <v>238</v>
      </c>
      <c r="B140" s="128" t="s">
        <v>388</v>
      </c>
      <c r="C140" s="248" t="s">
        <v>826</v>
      </c>
      <c r="D140" s="248" t="s">
        <v>826</v>
      </c>
      <c r="E140" s="248" t="s">
        <v>826</v>
      </c>
      <c r="F140" s="248" t="s">
        <v>826</v>
      </c>
      <c r="G140" s="248" t="s">
        <v>826</v>
      </c>
      <c r="H140" s="248" t="s">
        <v>826</v>
      </c>
      <c r="I140" s="248" t="s">
        <v>826</v>
      </c>
      <c r="J140" s="248" t="s">
        <v>826</v>
      </c>
      <c r="K140" s="248" t="s">
        <v>826</v>
      </c>
      <c r="L140" s="248" t="s">
        <v>826</v>
      </c>
      <c r="M140" s="248" t="s">
        <v>826</v>
      </c>
      <c r="N140" s="248" t="s">
        <v>826</v>
      </c>
      <c r="O140" s="248" t="s">
        <v>826</v>
      </c>
      <c r="P140" s="248" t="s">
        <v>826</v>
      </c>
      <c r="Q140" s="248" t="s">
        <v>826</v>
      </c>
      <c r="R140" s="248" t="s">
        <v>826</v>
      </c>
      <c r="S140" s="248" t="s">
        <v>826</v>
      </c>
      <c r="T140" s="248" t="s">
        <v>826</v>
      </c>
      <c r="U140" s="248" t="s">
        <v>826</v>
      </c>
      <c r="V140" s="248" t="s">
        <v>826</v>
      </c>
      <c r="W140" s="248" t="s">
        <v>826</v>
      </c>
      <c r="X140" s="248" t="s">
        <v>826</v>
      </c>
      <c r="Y140" s="248" t="s">
        <v>826</v>
      </c>
      <c r="Z140" s="248" t="s">
        <v>826</v>
      </c>
      <c r="AA140" s="248" t="s">
        <v>826</v>
      </c>
      <c r="AB140" s="248" t="s">
        <v>826</v>
      </c>
      <c r="AC140" s="248" t="s">
        <v>826</v>
      </c>
      <c r="AD140" s="248" t="s">
        <v>826</v>
      </c>
      <c r="AE140" s="248" t="s">
        <v>826</v>
      </c>
      <c r="AF140" s="248" t="s">
        <v>826</v>
      </c>
      <c r="AG140" s="248" t="s">
        <v>826</v>
      </c>
      <c r="AH140" s="248" t="s">
        <v>826</v>
      </c>
      <c r="AI140" s="248" t="s">
        <v>826</v>
      </c>
      <c r="AJ140" s="248" t="s">
        <v>826</v>
      </c>
      <c r="AK140" s="248" t="s">
        <v>826</v>
      </c>
      <c r="AL140" s="248" t="s">
        <v>826</v>
      </c>
      <c r="AM140" s="248" t="s">
        <v>826</v>
      </c>
      <c r="AN140" s="248" t="s">
        <v>826</v>
      </c>
      <c r="AO140" s="248" t="s">
        <v>826</v>
      </c>
      <c r="AP140" s="248" t="s">
        <v>826</v>
      </c>
      <c r="AQ140" s="248" t="s">
        <v>826</v>
      </c>
      <c r="AR140" s="248" t="s">
        <v>826</v>
      </c>
      <c r="AS140" s="248" t="s">
        <v>826</v>
      </c>
      <c r="AT140" s="248" t="s">
        <v>826</v>
      </c>
      <c r="AU140" s="248" t="s">
        <v>826</v>
      </c>
      <c r="AV140" s="248" t="s">
        <v>826</v>
      </c>
      <c r="AW140" s="248" t="s">
        <v>826</v>
      </c>
      <c r="AX140" s="248" t="s">
        <v>826</v>
      </c>
      <c r="AY140" s="248" t="s">
        <v>826</v>
      </c>
    </row>
    <row r="141" spans="1:51" ht="20" customHeight="1" x14ac:dyDescent="0.2">
      <c r="A141" s="127" t="s">
        <v>239</v>
      </c>
      <c r="B141" s="128" t="s">
        <v>250</v>
      </c>
      <c r="C141" s="147">
        <f>'1.3'!C141/'1.3.a'!$C$178</f>
        <v>2.720740396822012E-2</v>
      </c>
      <c r="D141" s="147">
        <f>'1.3'!D141/'1.3.a'!$D$178</f>
        <v>6.3388382398789312E-3</v>
      </c>
      <c r="E141" s="147">
        <f>'1.3'!E141/'1.3.a'!$E$178</f>
        <v>5.6950937297934627E-3</v>
      </c>
      <c r="F141" s="147">
        <f>'1.3'!F141/'1.3.a'!$F$178</f>
        <v>-1.5221619065658018E-3</v>
      </c>
      <c r="G141" s="147">
        <f>'1.3'!G141/'1.3.a'!$G$178</f>
        <v>2.952277343208095E-2</v>
      </c>
      <c r="H141" s="147">
        <f>'1.3'!H141/'1.3.a'!$H$178</f>
        <v>6.4694822384842796E-3</v>
      </c>
      <c r="I141" s="147">
        <f>'1.3'!I141/'1.3.a'!$I$178</f>
        <v>5.0681111876666332E-3</v>
      </c>
      <c r="J141" s="147">
        <f>'1.3'!J141/'1.3.a'!$J$178</f>
        <v>2.7048488406052488E-3</v>
      </c>
      <c r="K141" s="147">
        <f>'1.3'!K141/'1.3.a'!$K$178</f>
        <v>2.9118904501049609E-2</v>
      </c>
      <c r="L141" s="147">
        <f>'1.3'!L141/'1.3.a'!$L$178</f>
        <v>5.9976539748337419E-3</v>
      </c>
      <c r="M141" s="147">
        <f>'1.3'!M141/'1.3.a'!$M$178</f>
        <v>3.5186679839781204E-3</v>
      </c>
      <c r="N141" s="147">
        <f>'1.3'!N141/'1.3.a'!$N$178</f>
        <v>3.3421534107027206E-3</v>
      </c>
      <c r="O141" s="147">
        <f>'1.3'!O141/'1.3.a'!$O$178</f>
        <v>2.981444566744534E-2</v>
      </c>
      <c r="P141" s="147">
        <f>'1.3'!P141/'1.3.a'!$P$178</f>
        <v>7.110694916622513E-3</v>
      </c>
      <c r="Q141" s="147">
        <f>'1.3'!Q141/'1.3.a'!$Q$178</f>
        <v>2.6395998730117101E-3</v>
      </c>
      <c r="R141" s="147">
        <f>'1.3'!R141/'1.3.a'!$R$178</f>
        <v>-4.6506437576381452E-3</v>
      </c>
      <c r="S141" s="147">
        <f>'1.3'!S141/'1.3.a'!$S$178</f>
        <v>2.6017071807390629E-2</v>
      </c>
      <c r="T141" s="147">
        <f>'1.3'!T141/'1.3.a'!$T$178</f>
        <v>3.6546673005531222E-3</v>
      </c>
      <c r="U141" s="147">
        <f>'1.3'!U141/'1.3.a'!$U$178</f>
        <v>3.7067646176102346E-3</v>
      </c>
      <c r="V141" s="147">
        <f>'1.3'!V141/'1.3.a'!$V$178</f>
        <v>-3.2689260993994276E-3</v>
      </c>
      <c r="W141" s="147">
        <f>'1.3'!W141/'1.3.a'!$W$178</f>
        <v>2.5648617297319924E-2</v>
      </c>
      <c r="X141" s="147">
        <f>'1.3'!X141/'1.3.a'!$X$178</f>
        <v>1.7728092755229256E-3</v>
      </c>
      <c r="Y141" s="147">
        <f>'1.3'!Y141/'1.3.a'!$Y$178</f>
        <v>-2.6516065858455213E-3</v>
      </c>
      <c r="Z141" s="147">
        <f>'1.3'!Z141/'1.3.a'!$Z$178</f>
        <v>-1.234748359684173E-3</v>
      </c>
      <c r="AA141" s="147">
        <f>'1.3'!AA141/'1.3.a'!$AA$178</f>
        <v>2.5373652049336115E-2</v>
      </c>
      <c r="AB141" s="147">
        <f>'1.3'!AB141/'1.3.a'!$AB$178</f>
        <v>2.2992789316302427E-3</v>
      </c>
      <c r="AC141" s="147">
        <f>'1.3'!AC141/'1.3.a'!$AC$178</f>
        <v>-5.057638872875736E-4</v>
      </c>
      <c r="AD141" s="147">
        <f>'1.3'!AD141/'1.3.a'!$AD$178</f>
        <v>3.500005693393786E-3</v>
      </c>
      <c r="AE141" s="147">
        <f>'1.3'!AE141/'1.3.a'!$AE$178</f>
        <v>2.8756639101159241E-2</v>
      </c>
      <c r="AF141" s="147">
        <f>'1.3'!AF141/'1.3.a'!$AF$178</f>
        <v>2.5891290733451025E-3</v>
      </c>
      <c r="AG141" s="147">
        <f>'1.3'!AG141/'1.3.a'!$AG$178</f>
        <v>6.2454235348057803E-3</v>
      </c>
      <c r="AH141" s="147">
        <f>'1.3'!AH141/'1.3.a'!$AH$178</f>
        <v>-4.6901614008037686E-3</v>
      </c>
      <c r="AI141" s="147">
        <f>'1.3'!AI141/'1.3.a'!$AI$178</f>
        <v>2.6073714883769878E-2</v>
      </c>
      <c r="AJ141" s="147">
        <f>'1.3'!AJ141/'1.3.a'!$AJ$178</f>
        <v>5.9900918595223443E-3</v>
      </c>
      <c r="AK141" s="147">
        <f>'1.3'!AK141/'1.3.a'!$AK$178</f>
        <v>2.9833138667428802E-3</v>
      </c>
      <c r="AL141" s="147">
        <f>'1.3'!AL141/'1.3.a'!$AL$178</f>
        <v>-1.0606250972174584E-3</v>
      </c>
      <c r="AM141" s="147">
        <f>'1.3'!AM141/'1.3.a'!$AM$178</f>
        <v>2.5619054035043509E-2</v>
      </c>
      <c r="AN141" s="147">
        <f>'1.3'!AN141/'1.3.a'!$AN$178</f>
        <v>4.7792384773324998E-3</v>
      </c>
      <c r="AO141" s="147">
        <f>'1.3'!AO141/'1.3.a'!$AO$178</f>
        <v>3.6689631753329022E-3</v>
      </c>
      <c r="AP141" s="147">
        <f>'1.3'!AP141/'1.3.a'!$AP$178</f>
        <v>5.7936866964227495E-3</v>
      </c>
      <c r="AQ141" s="147">
        <f>'1.3'!AQ141/'1.3.a'!$AQ$178</f>
        <v>3.3202899180066699E-2</v>
      </c>
      <c r="AR141" s="147">
        <f>'1.3'!AR141/'1.3.a'!$AR$178</f>
        <v>3.2019138970694407E-4</v>
      </c>
      <c r="AS141" s="147">
        <f>'1.3'!AS141/'1.3.a'!$AS$178</f>
        <v>1.96442905518876E-2</v>
      </c>
      <c r="AT141" s="147">
        <f>'1.3'!AT141/'1.3.a'!$AT$178</f>
        <v>-4.9966642457482105E-3</v>
      </c>
      <c r="AU141" s="147">
        <f>'1.3'!AU141/'1.3.a'!AU$178</f>
        <v>3.5744712664004259E-2</v>
      </c>
      <c r="AV141" s="147">
        <f>'1.3'!AV141/'1.3.a'!AV$178</f>
        <v>6.7719432498811617E-3</v>
      </c>
      <c r="AW141" s="147">
        <f>'1.3'!AW141/'1.3.a'!AW$178</f>
        <v>2.089177963459193E-2</v>
      </c>
      <c r="AX141" s="147">
        <f>'1.3'!AX141/'1.3.a'!AX$178</f>
        <v>6.8615998089726757E-3</v>
      </c>
      <c r="AY141" s="147">
        <f>'1.3'!AY141/'1.3.a'!AY$178</f>
        <v>2.7831678627381631E-2</v>
      </c>
    </row>
    <row r="142" spans="1:51" ht="20" customHeight="1" x14ac:dyDescent="0.2">
      <c r="A142" s="130" t="s">
        <v>240</v>
      </c>
      <c r="B142" s="131" t="s">
        <v>251</v>
      </c>
      <c r="C142" s="148">
        <f>'1.3'!C142/'1.3.a'!$C$178</f>
        <v>2.3229544151952289E-2</v>
      </c>
      <c r="D142" s="148">
        <f>'1.3'!D142/'1.3.a'!$D$178</f>
        <v>2.5076903518299583E-3</v>
      </c>
      <c r="E142" s="148">
        <f>'1.3'!E142/'1.3.a'!$E$178</f>
        <v>2.0106759952210774E-3</v>
      </c>
      <c r="F142" s="148">
        <f>'1.3'!F142/'1.3.a'!$F$178</f>
        <v>-5.0290407263991199E-3</v>
      </c>
      <c r="G142" s="148">
        <f>'1.3'!G142/'1.3.a'!$G$178</f>
        <v>2.5459483085412328E-2</v>
      </c>
      <c r="H142" s="148">
        <f>'1.3'!H142/'1.3.a'!$H$178</f>
        <v>2.5584726437720561E-3</v>
      </c>
      <c r="I142" s="148">
        <f>'1.3'!I142/'1.3.a'!$I$178</f>
        <v>1.187050072653199E-3</v>
      </c>
      <c r="J142" s="148">
        <f>'1.3'!J142/'1.3.a'!$J$178</f>
        <v>-1.0459406261195071E-3</v>
      </c>
      <c r="K142" s="148">
        <f>'1.3'!K142/'1.3.a'!$K$178</f>
        <v>2.4780691586998423E-2</v>
      </c>
      <c r="L142" s="148">
        <f>'1.3'!L142/'1.3.a'!$L$178</f>
        <v>1.7570103978981862E-3</v>
      </c>
      <c r="M142" s="148">
        <f>'1.3'!M142/'1.3.a'!$M$178</f>
        <v>-6.3363609750267252E-4</v>
      </c>
      <c r="N142" s="148">
        <f>'1.3'!N142/'1.3.a'!$N$178</f>
        <v>-7.0490437843509198E-4</v>
      </c>
      <c r="O142" s="148">
        <f>'1.3'!O142/'1.3.a'!$O$178</f>
        <v>2.5460781253275055E-2</v>
      </c>
      <c r="P142" s="148">
        <f>'1.3'!P142/'1.3.a'!$P$178</f>
        <v>2.9196104824411192E-3</v>
      </c>
      <c r="Q142" s="148">
        <f>'1.3'!Q142/'1.3.a'!$Q$178</f>
        <v>-1.5353940071041274E-3</v>
      </c>
      <c r="R142" s="148">
        <f>'1.3'!R142/'1.3.a'!$R$178</f>
        <v>-8.6858213519028435E-3</v>
      </c>
      <c r="S142" s="148">
        <f>'1.3'!S142/'1.3.a'!$S$178</f>
        <v>2.1667452773451539E-2</v>
      </c>
      <c r="T142" s="148">
        <f>'1.3'!T142/'1.3.a'!$T$178</f>
        <v>-6.8402310535085442E-4</v>
      </c>
      <c r="U142" s="148">
        <f>'1.3'!U142/'1.3.a'!$U$178</f>
        <v>-5.8210215997592848E-4</v>
      </c>
      <c r="V142" s="148">
        <f>'1.3'!V142/'1.3.a'!$V$178</f>
        <v>-7.4555704939091071E-3</v>
      </c>
      <c r="W142" s="148">
        <f>'1.3'!W142/'1.3.a'!$W$178</f>
        <v>2.1067416871440158E-2</v>
      </c>
      <c r="X142" s="148">
        <f>'1.3'!X142/'1.3.a'!$X$178</f>
        <v>-2.8303785504706852E-3</v>
      </c>
      <c r="Y142" s="148">
        <f>'1.3'!Y142/'1.3.a'!$Y$178</f>
        <v>-7.2757802619235687E-3</v>
      </c>
      <c r="Z142" s="148">
        <f>'1.3'!Z142/'1.3.a'!$Z$178</f>
        <v>-5.7957893007091954E-3</v>
      </c>
      <c r="AA142" s="148">
        <f>'1.3'!AA142/'1.3.a'!$AA$178</f>
        <v>2.0352645331733279E-2</v>
      </c>
      <c r="AB142" s="148">
        <f>'1.3'!AB142/'1.3.a'!$AB$178</f>
        <v>-2.6323983483169098E-3</v>
      </c>
      <c r="AC142" s="148">
        <f>'1.3'!AC142/'1.3.a'!$AC$178</f>
        <v>-5.4493092881695319E-3</v>
      </c>
      <c r="AD142" s="148">
        <f>'1.3'!AD142/'1.3.a'!$AD$178</f>
        <v>-1.2905901719692464E-3</v>
      </c>
      <c r="AE142" s="148">
        <f>'1.3'!AE142/'1.3.a'!$AE$178</f>
        <v>2.3729727602506769E-2</v>
      </c>
      <c r="AF142" s="148">
        <f>'1.3'!AF142/'1.3.a'!$AF$178</f>
        <v>-2.3510555151351801E-3</v>
      </c>
      <c r="AG142" s="148">
        <f>'1.3'!AG142/'1.3.a'!$AG$178</f>
        <v>1.2525848701425153E-3</v>
      </c>
      <c r="AH142" s="148">
        <f>'1.3'!AH142/'1.3.a'!$AH$178</f>
        <v>-9.502891560843451E-3</v>
      </c>
      <c r="AI142" s="148">
        <f>'1.3'!AI142/'1.3.a'!$AI$178</f>
        <v>2.1088140482823498E-2</v>
      </c>
      <c r="AJ142" s="148">
        <f>'1.3'!AJ142/'1.3.a'!$AJ$178</f>
        <v>1.1007949352883895E-3</v>
      </c>
      <c r="AK142" s="148">
        <f>'1.3'!AK142/'1.3.a'!$AK$178</f>
        <v>-1.8946884010546563E-3</v>
      </c>
      <c r="AL142" s="148">
        <f>'1.3'!AL142/'1.3.a'!$AL$178</f>
        <v>-5.9040757591315111E-3</v>
      </c>
      <c r="AM142" s="148">
        <f>'1.3'!AM142/'1.3.a'!$AM$178</f>
        <v>2.0256468809285708E-2</v>
      </c>
      <c r="AN142" s="148">
        <f>'1.3'!AN142/'1.3.a'!$AN$178</f>
        <v>-2.9017410641589772E-4</v>
      </c>
      <c r="AO142" s="148">
        <f>'1.3'!AO142/'1.3.a'!$AO$178</f>
        <v>-1.3144347496604548E-3</v>
      </c>
      <c r="AP142" s="148">
        <f>'1.3'!AP142/'1.3.a'!$AP$178</f>
        <v>8.1830250589889431E-4</v>
      </c>
      <c r="AQ142" s="148">
        <f>'1.3'!AQ142/'1.3.a'!$AQ$178</f>
        <v>2.7724046297151524E-2</v>
      </c>
      <c r="AR142" s="148">
        <f>'1.3'!AR142/'1.3.a'!$AR$178</f>
        <v>-5.6236225944197972E-3</v>
      </c>
      <c r="AS142" s="148">
        <f>'1.3'!AS142/'1.3.a'!$AS$178</f>
        <v>1.4074182154670319E-2</v>
      </c>
      <c r="AT142" s="148">
        <f>'1.3'!AT142/'1.3.a'!$AT$178</f>
        <v>-1.0443624450387797E-2</v>
      </c>
      <c r="AU142" s="148">
        <f>'1.3'!AU142/'1.3.a'!AU$178</f>
        <v>3.0182362381089605E-2</v>
      </c>
      <c r="AV142" s="148">
        <f>'1.3'!AV142/'1.3.a'!AV$178</f>
        <v>1.1452692218847376E-3</v>
      </c>
      <c r="AW142" s="148">
        <f>'1.3'!AW142/'1.3.a'!AW$178</f>
        <v>1.5273188498963903E-2</v>
      </c>
      <c r="AX142" s="148">
        <f>'1.3'!AX142/'1.3.a'!AX$178</f>
        <v>1.2495345170008725E-3</v>
      </c>
      <c r="AY142" s="148">
        <f>'1.3'!AY142/'1.3.a'!AY$178</f>
        <v>2.22618891632652E-2</v>
      </c>
    </row>
    <row r="144" spans="1:51" s="133" customFormat="1" ht="20" customHeight="1" x14ac:dyDescent="0.2">
      <c r="A144" s="333" t="s">
        <v>718</v>
      </c>
      <c r="B144" s="333"/>
      <c r="C144" s="83" t="s">
        <v>671</v>
      </c>
      <c r="D144" s="83" t="s">
        <v>672</v>
      </c>
      <c r="E144" s="83" t="s">
        <v>673</v>
      </c>
      <c r="F144" s="83" t="s">
        <v>674</v>
      </c>
      <c r="G144" s="83" t="s">
        <v>675</v>
      </c>
      <c r="H144" s="83" t="s">
        <v>676</v>
      </c>
      <c r="I144" s="83" t="s">
        <v>677</v>
      </c>
      <c r="J144" s="83" t="s">
        <v>678</v>
      </c>
      <c r="K144" s="83" t="s">
        <v>679</v>
      </c>
      <c r="L144" s="83" t="s">
        <v>680</v>
      </c>
      <c r="M144" s="83" t="s">
        <v>681</v>
      </c>
      <c r="N144" s="83" t="s">
        <v>682</v>
      </c>
      <c r="O144" s="83" t="s">
        <v>683</v>
      </c>
      <c r="P144" s="83" t="s">
        <v>684</v>
      </c>
      <c r="Q144" s="83" t="s">
        <v>685</v>
      </c>
      <c r="R144" s="83" t="s">
        <v>686</v>
      </c>
      <c r="S144" s="83" t="s">
        <v>687</v>
      </c>
      <c r="T144" s="83" t="s">
        <v>688</v>
      </c>
      <c r="U144" s="83" t="s">
        <v>689</v>
      </c>
      <c r="V144" s="83" t="s">
        <v>690</v>
      </c>
      <c r="W144" s="83" t="s">
        <v>691</v>
      </c>
      <c r="X144" s="83" t="s">
        <v>692</v>
      </c>
      <c r="Y144" s="83" t="s">
        <v>693</v>
      </c>
      <c r="Z144" s="83" t="s">
        <v>694</v>
      </c>
      <c r="AA144" s="83" t="s">
        <v>695</v>
      </c>
      <c r="AB144" s="83" t="s">
        <v>696</v>
      </c>
      <c r="AC144" s="83" t="s">
        <v>697</v>
      </c>
      <c r="AD144" s="83" t="s">
        <v>698</v>
      </c>
      <c r="AE144" s="83" t="s">
        <v>699</v>
      </c>
      <c r="AF144" s="83" t="s">
        <v>700</v>
      </c>
      <c r="AG144" s="83" t="s">
        <v>701</v>
      </c>
      <c r="AH144" s="83" t="s">
        <v>702</v>
      </c>
      <c r="AI144" s="83" t="s">
        <v>703</v>
      </c>
      <c r="AJ144" s="83" t="s">
        <v>704</v>
      </c>
      <c r="AK144" s="83" t="s">
        <v>705</v>
      </c>
      <c r="AL144" s="83" t="s">
        <v>706</v>
      </c>
      <c r="AM144" s="83" t="s">
        <v>707</v>
      </c>
      <c r="AN144" s="83" t="s">
        <v>708</v>
      </c>
      <c r="AO144" s="83" t="s">
        <v>709</v>
      </c>
      <c r="AP144" s="83" t="s">
        <v>710</v>
      </c>
      <c r="AQ144" s="83" t="s">
        <v>711</v>
      </c>
      <c r="AR144" s="83" t="s">
        <v>712</v>
      </c>
      <c r="AS144" s="83" t="s">
        <v>713</v>
      </c>
      <c r="AT144" s="83" t="s">
        <v>714</v>
      </c>
      <c r="AU144" s="83" t="str">
        <f>AU109</f>
        <v>2021-I</v>
      </c>
      <c r="AV144" s="83" t="str">
        <f>AV109</f>
        <v>2021-II</v>
      </c>
      <c r="AW144" s="83" t="str">
        <f>AW109</f>
        <v>2021-III</v>
      </c>
      <c r="AX144" s="83" t="str">
        <f>AX109</f>
        <v>2021-IV</v>
      </c>
      <c r="AY144" s="83" t="str">
        <f>AY109</f>
        <v>2022-I</v>
      </c>
    </row>
    <row r="145" spans="1:51" ht="20" customHeight="1" x14ac:dyDescent="0.2">
      <c r="A145" s="18">
        <v>1</v>
      </c>
      <c r="B145" s="19" t="s">
        <v>814</v>
      </c>
      <c r="C145" s="93">
        <f>'1.3'!C145/'1.3.a'!$C$178</f>
        <v>0.40658976521309054</v>
      </c>
      <c r="D145" s="93">
        <f>'1.3'!D145/'1.3.a'!$D$178</f>
        <v>0.38682973141936405</v>
      </c>
      <c r="E145" s="93">
        <f>'1.3'!E145/'1.3.a'!$E$178</f>
        <v>0.37410142240829319</v>
      </c>
      <c r="F145" s="93">
        <f>'1.3'!F145/'1.3.a'!$F$178</f>
        <v>0.39602998853373506</v>
      </c>
      <c r="G145" s="93">
        <f>'1.3'!G145/'1.3.a'!$G$178</f>
        <v>0.41973644250128284</v>
      </c>
      <c r="H145" s="93">
        <f>'1.3'!H145/'1.3.a'!$H$178</f>
        <v>0.38978186168127282</v>
      </c>
      <c r="I145" s="93">
        <f>'1.3'!I145/'1.3.a'!$I$178</f>
        <v>0.38348328105126317</v>
      </c>
      <c r="J145" s="93">
        <f>'1.3'!J145/'1.3.a'!$J$178</f>
        <v>0.39790334823126067</v>
      </c>
      <c r="K145" s="93">
        <f>'1.3'!K145/'1.3.a'!$K$178</f>
        <v>0.42500481592638917</v>
      </c>
      <c r="L145" s="93">
        <f>'1.3'!L145/'1.3.a'!$L$178</f>
        <v>0.38954903576288363</v>
      </c>
      <c r="M145" s="93">
        <f>'1.3'!M145/'1.3.a'!$M$178</f>
        <v>0.38599490131094777</v>
      </c>
      <c r="N145" s="93">
        <f>'1.3'!N145/'1.3.a'!$N$178</f>
        <v>0.41064963761681755</v>
      </c>
      <c r="O145" s="93">
        <f>'1.3'!O145/'1.3.a'!$O$178</f>
        <v>0.41069549746364903</v>
      </c>
      <c r="P145" s="93">
        <f>'1.3'!P145/'1.3.a'!$P$178</f>
        <v>0.38789159338363288</v>
      </c>
      <c r="Q145" s="93">
        <f>'1.3'!Q145/'1.3.a'!$Q$178</f>
        <v>0.36615751999127844</v>
      </c>
      <c r="R145" s="93">
        <f>'1.3'!R145/'1.3.a'!$R$178</f>
        <v>0.41810609830524942</v>
      </c>
      <c r="S145" s="93">
        <f>'1.3'!S145/'1.3.a'!$S$178</f>
        <v>0.41443793579750476</v>
      </c>
      <c r="T145" s="93">
        <f>'1.3'!T145/'1.3.a'!$T$178</f>
        <v>0.37564712125659699</v>
      </c>
      <c r="U145" s="93">
        <f>'1.3'!U145/'1.3.a'!$U$178</f>
        <v>0.3609379673240401</v>
      </c>
      <c r="V145" s="93">
        <f>'1.3'!V145/'1.3.a'!$V$178</f>
        <v>0.38940275640443439</v>
      </c>
      <c r="W145" s="93">
        <f>'1.3'!W145/'1.3.a'!$W$178</f>
        <v>0.4150216574967201</v>
      </c>
      <c r="X145" s="93">
        <f>'1.3'!X145/'1.3.a'!$X$178</f>
        <v>0.41375868854743603</v>
      </c>
      <c r="Y145" s="93">
        <f>'1.3'!Y145/'1.3.a'!$Y$178</f>
        <v>0.37623690066596499</v>
      </c>
      <c r="Z145" s="93">
        <f>'1.3'!Z145/'1.3.a'!$Z$178</f>
        <v>0.40936286494235147</v>
      </c>
      <c r="AA145" s="93">
        <f>'1.3'!AA145/'1.3.a'!$AA$178</f>
        <v>0.45489135186385166</v>
      </c>
      <c r="AB145" s="93">
        <f>'1.3'!AB145/'1.3.a'!$AB$178</f>
        <v>0.39715480365502637</v>
      </c>
      <c r="AC145" s="93">
        <f>'1.3'!AC145/'1.3.a'!$AC$178</f>
        <v>0.36978449576723432</v>
      </c>
      <c r="AD145" s="93">
        <f>'1.3'!AD145/'1.3.a'!$AD$178</f>
        <v>0.4202369473757101</v>
      </c>
      <c r="AE145" s="93">
        <f>'1.3'!AE145/'1.3.a'!$AE$178</f>
        <v>0.42113678537447358</v>
      </c>
      <c r="AF145" s="93">
        <f>'1.3'!AF145/'1.3.a'!$AF$178</f>
        <v>0.38873647186268917</v>
      </c>
      <c r="AG145" s="93">
        <f>'1.3'!AG145/'1.3.a'!$AG$178</f>
        <v>0.37734577432569799</v>
      </c>
      <c r="AH145" s="93">
        <f>'1.3'!AH145/'1.3.a'!$AH$178</f>
        <v>0.40491711605426506</v>
      </c>
      <c r="AI145" s="93">
        <f>'1.3'!AI145/'1.3.a'!$AI$178</f>
        <v>0.42143779273223708</v>
      </c>
      <c r="AJ145" s="93">
        <f>'1.3'!AJ145/'1.3.a'!$AJ$178</f>
        <v>0.3934793615496841</v>
      </c>
      <c r="AK145" s="93">
        <f>'1.3'!AK145/'1.3.a'!$AK$178</f>
        <v>0.38674325502958817</v>
      </c>
      <c r="AL145" s="93">
        <f>'1.3'!AL145/'1.3.a'!$AL$178</f>
        <v>0.41855631461375431</v>
      </c>
      <c r="AM145" s="93">
        <f>'1.3'!AM145/'1.3.a'!$AM$178</f>
        <v>0.4384417040087687</v>
      </c>
      <c r="AN145" s="93">
        <f>'1.3'!AN145/'1.3.a'!$AN$178</f>
        <v>0.39668075545918086</v>
      </c>
      <c r="AO145" s="93">
        <f>'1.3'!AO145/'1.3.a'!$AO$178</f>
        <v>0.38085177558582789</v>
      </c>
      <c r="AP145" s="93">
        <f>'1.3'!AP145/'1.3.a'!$AP$178</f>
        <v>0.45503718025851853</v>
      </c>
      <c r="AQ145" s="93">
        <f>'1.3'!AQ145/'1.3.a'!$AQ$178</f>
        <v>0.4386647484840217</v>
      </c>
      <c r="AR145" s="93">
        <f>'1.3'!AR145/'1.3.a'!$AR$178</f>
        <v>0.3166746175442251</v>
      </c>
      <c r="AS145" s="93">
        <f>'1.3'!AS145/'1.3.a'!$AS$178</f>
        <v>0.36751233767096542</v>
      </c>
      <c r="AT145" s="93">
        <f>'1.3'!AT145/'1.3.a'!AT$178</f>
        <v>0.42080840456719798</v>
      </c>
      <c r="AU145" s="93">
        <f>'1.3'!AU145/'1.3.a'!AU$178</f>
        <v>0.42802387461305819</v>
      </c>
      <c r="AV145" s="93">
        <f>'1.3'!AV145/'1.3.a'!AV$178</f>
        <v>0.38641111958895769</v>
      </c>
      <c r="AW145" s="93">
        <f>'1.3'!AW145/'1.3.a'!AW$178</f>
        <v>0.40960076863280825</v>
      </c>
      <c r="AX145" s="93">
        <f>'1.3'!AX145/'1.3.a'!AX$178</f>
        <v>0.45294111225844769</v>
      </c>
      <c r="AY145" s="93">
        <f>'1.3'!AY145/'1.3.a'!AY$178</f>
        <v>0.46629710794792562</v>
      </c>
    </row>
    <row r="146" spans="1:51" ht="20" customHeight="1" x14ac:dyDescent="0.2">
      <c r="A146" s="115">
        <v>11</v>
      </c>
      <c r="B146" s="115" t="s">
        <v>242</v>
      </c>
      <c r="C146" s="143">
        <f>'1.3'!C146/'1.3.a'!$C$178</f>
        <v>0.25583646706384083</v>
      </c>
      <c r="D146" s="143">
        <f>'1.3'!D146/'1.3.a'!$D$178</f>
        <v>0.23434525913432183</v>
      </c>
      <c r="E146" s="143">
        <f>'1.3'!E146/'1.3.a'!$E$178</f>
        <v>0.21999224019370384</v>
      </c>
      <c r="F146" s="143">
        <f>'1.3'!F146/'1.3.a'!$F$178</f>
        <v>0.23440110942467471</v>
      </c>
      <c r="G146" s="143">
        <f>'1.3'!G146/'1.3.a'!$G$178</f>
        <v>0.26648707167739488</v>
      </c>
      <c r="H146" s="143">
        <f>'1.3'!H146/'1.3.a'!$H$178</f>
        <v>0.23639226635709698</v>
      </c>
      <c r="I146" s="143">
        <f>'1.3'!I146/'1.3.a'!$I$178</f>
        <v>0.22927426355593519</v>
      </c>
      <c r="J146" s="143">
        <f>'1.3'!J146/'1.3.a'!$J$178</f>
        <v>0.23441303148663098</v>
      </c>
      <c r="K146" s="143">
        <f>'1.3'!K146/'1.3.a'!$K$178</f>
        <v>0.26539620063733643</v>
      </c>
      <c r="L146" s="143">
        <f>'1.3'!L146/'1.3.a'!$L$178</f>
        <v>0.23431627325529486</v>
      </c>
      <c r="M146" s="143">
        <f>'1.3'!M146/'1.3.a'!$M$178</f>
        <v>0.21973519050078405</v>
      </c>
      <c r="N146" s="143">
        <f>'1.3'!N146/'1.3.a'!$N$178</f>
        <v>0.22895667412168264</v>
      </c>
      <c r="O146" s="143">
        <f>'1.3'!O146/'1.3.a'!$O$178</f>
        <v>0.25735622705694516</v>
      </c>
      <c r="P146" s="143">
        <f>'1.3'!P146/'1.3.a'!$P$178</f>
        <v>0.22987038763017931</v>
      </c>
      <c r="Q146" s="143">
        <f>'1.3'!Q146/'1.3.a'!$Q$178</f>
        <v>0.21348449250453108</v>
      </c>
      <c r="R146" s="143">
        <f>'1.3'!R146/'1.3.a'!$R$178</f>
        <v>0.23990186122169302</v>
      </c>
      <c r="S146" s="143">
        <f>'1.3'!S146/'1.3.a'!$S$178</f>
        <v>0.25444340167527346</v>
      </c>
      <c r="T146" s="143">
        <f>'1.3'!T146/'1.3.a'!$T$178</f>
        <v>0.22334567817801657</v>
      </c>
      <c r="U146" s="143">
        <f>'1.3'!U146/'1.3.a'!$U$178</f>
        <v>0.20879764623559144</v>
      </c>
      <c r="V146" s="143">
        <f>'1.3'!V146/'1.3.a'!$V$178</f>
        <v>0.22485084818421486</v>
      </c>
      <c r="W146" s="143">
        <f>'1.3'!W146/'1.3.a'!$W$178</f>
        <v>0.25598383448282136</v>
      </c>
      <c r="X146" s="143">
        <f>'1.3'!X146/'1.3.a'!$X$178</f>
        <v>0.23008205841769944</v>
      </c>
      <c r="Y146" s="143">
        <f>'1.3'!Y146/'1.3.a'!$Y$178</f>
        <v>0.21302091183500774</v>
      </c>
      <c r="Z146" s="143">
        <f>'1.3'!Z146/'1.3.a'!$Z$178</f>
        <v>0.22177506756133453</v>
      </c>
      <c r="AA146" s="143">
        <f>'1.3'!AA146/'1.3.a'!$AA$178</f>
        <v>0.25810081368503029</v>
      </c>
      <c r="AB146" s="143">
        <f>'1.3'!AB146/'1.3.a'!$AB$178</f>
        <v>0.22447526814991264</v>
      </c>
      <c r="AC146" s="143">
        <f>'1.3'!AC146/'1.3.a'!$AC$178</f>
        <v>0.20791487945976361</v>
      </c>
      <c r="AD146" s="143">
        <f>'1.3'!AD146/'1.3.a'!$AD$178</f>
        <v>0.23323885580714954</v>
      </c>
      <c r="AE146" s="143">
        <f>'1.3'!AE146/'1.3.a'!$AE$178</f>
        <v>0.25569211782968188</v>
      </c>
      <c r="AF146" s="143">
        <f>'1.3'!AF146/'1.3.a'!$AF$178</f>
        <v>0.22450102456253643</v>
      </c>
      <c r="AG146" s="143">
        <f>'1.3'!AG146/'1.3.a'!$AG$178</f>
        <v>0.21419569135409602</v>
      </c>
      <c r="AH146" s="143">
        <f>'1.3'!AH146/'1.3.a'!$AH$178</f>
        <v>0.23175914686449556</v>
      </c>
      <c r="AI146" s="143">
        <f>'1.3'!AI146/'1.3.a'!$AI$178</f>
        <v>0.26081639312849403</v>
      </c>
      <c r="AJ146" s="143">
        <f>'1.3'!AJ146/'1.3.a'!$AJ$178</f>
        <v>0.23308953297844059</v>
      </c>
      <c r="AK146" s="143">
        <f>'1.3'!AK146/'1.3.a'!$AK$178</f>
        <v>0.22186299209124122</v>
      </c>
      <c r="AL146" s="143">
        <f>'1.3'!AL146/'1.3.a'!$AL$178</f>
        <v>0.23242964043356998</v>
      </c>
      <c r="AM146" s="143">
        <f>'1.3'!AM146/'1.3.a'!$AM$178</f>
        <v>0.2659506914876531</v>
      </c>
      <c r="AN146" s="143">
        <f>'1.3'!AN146/'1.3.a'!$AN$178</f>
        <v>0.23002346464130866</v>
      </c>
      <c r="AO146" s="143">
        <f>'1.3'!AO146/'1.3.a'!$AO$178</f>
        <v>0.22000696198224337</v>
      </c>
      <c r="AP146" s="143">
        <f>'1.3'!AP146/'1.3.a'!$AP$178</f>
        <v>0.23238209357165379</v>
      </c>
      <c r="AQ146" s="143">
        <f>'1.3'!AQ146/'1.3.a'!$AQ$178</f>
        <v>0.26468073606493886</v>
      </c>
      <c r="AR146" s="143">
        <f>'1.3'!AR146/'1.3.a'!$AR$178</f>
        <v>0.18619445786750996</v>
      </c>
      <c r="AS146" s="143">
        <f>'1.3'!AS146/'1.3.a'!$AS$178</f>
        <v>0.21637330540685276</v>
      </c>
      <c r="AT146" s="143">
        <f>'1.3'!AT146/'1.3.a'!$AT$178</f>
        <v>0.24797955172097763</v>
      </c>
      <c r="AU146" s="143">
        <f>'1.3'!AU146/'1.3.a'!AU$178</f>
        <v>0.27016798350922111</v>
      </c>
      <c r="AV146" s="143">
        <f>'1.3'!AV146/'1.3.a'!AV$178</f>
        <v>0.23360168816790092</v>
      </c>
      <c r="AW146" s="143">
        <f>'1.3'!AW146/'1.3.a'!AW$178</f>
        <v>0.24474198571919636</v>
      </c>
      <c r="AX146" s="143">
        <f>'1.3'!AX146/'1.3.a'!AX$178</f>
        <v>0.26622384345688244</v>
      </c>
      <c r="AY146" s="143">
        <f>'1.3'!AY146/'1.3.a'!AY$178</f>
        <v>0.29340987339438035</v>
      </c>
    </row>
    <row r="147" spans="1:51" ht="20" customHeight="1" x14ac:dyDescent="0.2">
      <c r="A147" s="21">
        <v>111</v>
      </c>
      <c r="B147" s="22" t="s">
        <v>256</v>
      </c>
      <c r="C147" s="144">
        <f>'1.3'!C147/'1.3.a'!$C$178</f>
        <v>7.3021533376987038E-2</v>
      </c>
      <c r="D147" s="144">
        <f>'1.3'!D147/'1.3.a'!$D$178</f>
        <v>6.7639407534781523E-2</v>
      </c>
      <c r="E147" s="144">
        <f>'1.3'!E147/'1.3.a'!$E$178</f>
        <v>5.7569950149050149E-2</v>
      </c>
      <c r="F147" s="144">
        <f>'1.3'!F147/'1.3.a'!$F$178</f>
        <v>6.8515336807175448E-2</v>
      </c>
      <c r="G147" s="144">
        <f>'1.3'!G147/'1.3.a'!$G$178</f>
        <v>8.0528276715251187E-2</v>
      </c>
      <c r="H147" s="144">
        <f>'1.3'!H147/'1.3.a'!$H$178</f>
        <v>7.2682868468860531E-2</v>
      </c>
      <c r="I147" s="144">
        <f>'1.3'!I147/'1.3.a'!$I$178</f>
        <v>6.386338686565339E-2</v>
      </c>
      <c r="J147" s="144">
        <f>'1.3'!J147/'1.3.a'!$J$178</f>
        <v>7.0740429463522006E-2</v>
      </c>
      <c r="K147" s="144">
        <f>'1.3'!K147/'1.3.a'!$K$178</f>
        <v>8.3884028402831629E-2</v>
      </c>
      <c r="L147" s="144">
        <f>'1.3'!L147/'1.3.a'!$L$178</f>
        <v>6.8856512164049533E-2</v>
      </c>
      <c r="M147" s="144">
        <f>'1.3'!M147/'1.3.a'!$M$178</f>
        <v>5.2430735296995004E-2</v>
      </c>
      <c r="N147" s="144">
        <f>'1.3'!N147/'1.3.a'!$N$178</f>
        <v>6.6218954596857268E-2</v>
      </c>
      <c r="O147" s="144">
        <f>'1.3'!O147/'1.3.a'!$O$178</f>
        <v>8.0193624244158115E-2</v>
      </c>
      <c r="P147" s="144">
        <f>'1.3'!P147/'1.3.a'!$P$178</f>
        <v>6.7020518346304681E-2</v>
      </c>
      <c r="Q147" s="144">
        <f>'1.3'!Q147/'1.3.a'!$Q$178</f>
        <v>5.4192094092537037E-2</v>
      </c>
      <c r="R147" s="144">
        <f>'1.3'!R147/'1.3.a'!$R$178</f>
        <v>7.0167501434817592E-2</v>
      </c>
      <c r="S147" s="144">
        <f>'1.3'!S147/'1.3.a'!$S$178</f>
        <v>7.7240601506246134E-2</v>
      </c>
      <c r="T147" s="144">
        <f>'1.3'!T147/'1.3.a'!$T$178</f>
        <v>6.7542322083736547E-2</v>
      </c>
      <c r="U147" s="144">
        <f>'1.3'!U147/'1.3.a'!$U$178</f>
        <v>5.58380651789252E-2</v>
      </c>
      <c r="V147" s="144">
        <f>'1.3'!V147/'1.3.a'!$V$178</f>
        <v>6.4560059176223275E-2</v>
      </c>
      <c r="W147" s="144">
        <f>'1.3'!W147/'1.3.a'!$W$178</f>
        <v>7.9626725157751252E-2</v>
      </c>
      <c r="X147" s="144">
        <f>'1.3'!X147/'1.3.a'!$X$178</f>
        <v>6.9913799297415147E-2</v>
      </c>
      <c r="Y147" s="144">
        <f>'1.3'!Y147/'1.3.a'!$Y$178</f>
        <v>5.4695532629299617E-2</v>
      </c>
      <c r="Z147" s="144">
        <f>'1.3'!Z147/'1.3.a'!$Z$178</f>
        <v>6.3939065043131488E-2</v>
      </c>
      <c r="AA147" s="144">
        <f>'1.3'!AA147/'1.3.a'!$AA$178</f>
        <v>7.8663205516228019E-2</v>
      </c>
      <c r="AB147" s="144">
        <f>'1.3'!AB147/'1.3.a'!$AB$178</f>
        <v>7.0490682670053512E-2</v>
      </c>
      <c r="AC147" s="144">
        <f>'1.3'!AC147/'1.3.a'!$AC$178</f>
        <v>5.7408462941349409E-2</v>
      </c>
      <c r="AD147" s="144">
        <f>'1.3'!AD147/'1.3.a'!$AD$178</f>
        <v>8.2511781315870017E-2</v>
      </c>
      <c r="AE147" s="144">
        <f>'1.3'!AE147/'1.3.a'!$AE$178</f>
        <v>8.3578462140072599E-2</v>
      </c>
      <c r="AF147" s="144">
        <f>'1.3'!AF147/'1.3.a'!$AF$178</f>
        <v>7.0687882763971685E-2</v>
      </c>
      <c r="AG147" s="144">
        <f>'1.3'!AG147/'1.3.a'!$AG$178</f>
        <v>5.7859717055231984E-2</v>
      </c>
      <c r="AH147" s="144">
        <f>'1.3'!AH147/'1.3.a'!$AH$178</f>
        <v>6.7125089959569964E-2</v>
      </c>
      <c r="AI147" s="144">
        <f>'1.3'!AI147/'1.3.a'!$AI$178</f>
        <v>8.3299732738792709E-2</v>
      </c>
      <c r="AJ147" s="144">
        <f>'1.3'!AJ147/'1.3.a'!$AJ$178</f>
        <v>6.9838658995523203E-2</v>
      </c>
      <c r="AK147" s="144">
        <f>'1.3'!AK147/'1.3.a'!$AK$178</f>
        <v>5.8090554240782973E-2</v>
      </c>
      <c r="AL147" s="144">
        <f>'1.3'!AL147/'1.3.a'!$AL$178</f>
        <v>6.9689536652497455E-2</v>
      </c>
      <c r="AM147" s="144">
        <f>'1.3'!AM147/'1.3.a'!$AM$178</f>
        <v>8.7299838125181758E-2</v>
      </c>
      <c r="AN147" s="144">
        <f>'1.3'!AN147/'1.3.a'!$AN$178</f>
        <v>6.91080721690982E-2</v>
      </c>
      <c r="AO147" s="144">
        <f>'1.3'!AO147/'1.3.a'!$AO$178</f>
        <v>6.1750842142572884E-2</v>
      </c>
      <c r="AP147" s="144">
        <f>'1.3'!AP147/'1.3.a'!$AP$178</f>
        <v>7.2628002578733267E-2</v>
      </c>
      <c r="AQ147" s="144">
        <f>'1.3'!AQ147/'1.3.a'!$AQ$178</f>
        <v>8.6618180616541501E-2</v>
      </c>
      <c r="AR147" s="144">
        <f>'1.3'!AR147/'1.3.a'!$AR$178</f>
        <v>6.603247859687858E-2</v>
      </c>
      <c r="AS147" s="144">
        <f>'1.3'!AS147/'1.3.a'!$AS$178</f>
        <v>5.4175528739136114E-2</v>
      </c>
      <c r="AT147" s="144">
        <f>'1.3'!AT147/'1.3.a'!$AT$178</f>
        <v>7.4915721538081112E-2</v>
      </c>
      <c r="AU147" s="144">
        <f>'1.3'!AU147/'1.3.a'!AU$178</f>
        <v>8.8061283164831763E-2</v>
      </c>
      <c r="AV147" s="144">
        <f>'1.3'!AV147/'1.3.a'!AV$178</f>
        <v>7.4602486211987923E-2</v>
      </c>
      <c r="AW147" s="144">
        <f>'1.3'!AW147/'1.3.a'!AW$178</f>
        <v>7.0774428330207181E-2</v>
      </c>
      <c r="AX147" s="144">
        <f>'1.3'!AX147/'1.3.a'!AX$178</f>
        <v>8.7522466791504994E-2</v>
      </c>
      <c r="AY147" s="144">
        <f>'1.3'!AY147/'1.3.a'!AY$178</f>
        <v>0.10824537155899032</v>
      </c>
    </row>
    <row r="148" spans="1:51" ht="20" customHeight="1" x14ac:dyDescent="0.2">
      <c r="A148" s="21">
        <v>112</v>
      </c>
      <c r="B148" s="22" t="s">
        <v>257</v>
      </c>
      <c r="C148" s="144">
        <f>'1.3'!C148/'1.3.a'!$C$178</f>
        <v>3.8569172291648092E-3</v>
      </c>
      <c r="D148" s="144">
        <f>'1.3'!D148/'1.3.a'!$D$178</f>
        <v>3.2815188325522032E-3</v>
      </c>
      <c r="E148" s="144">
        <f>'1.3'!E148/'1.3.a'!$E$178</f>
        <v>2.962970402010151E-3</v>
      </c>
      <c r="F148" s="144">
        <f>'1.3'!F148/'1.3.a'!$F$178</f>
        <v>2.8913161382392162E-3</v>
      </c>
      <c r="G148" s="144">
        <f>'1.3'!G148/'1.3.a'!$G$178</f>
        <v>4.0189507265395745E-3</v>
      </c>
      <c r="H148" s="144">
        <f>'1.3'!H148/'1.3.a'!$H$178</f>
        <v>3.126526046380231E-3</v>
      </c>
      <c r="I148" s="144">
        <f>'1.3'!I148/'1.3.a'!$I$178</f>
        <v>3.3292220126778468E-3</v>
      </c>
      <c r="J148" s="144">
        <f>'1.3'!J148/'1.3.a'!$J$178</f>
        <v>3.1515873349333735E-3</v>
      </c>
      <c r="K148" s="144">
        <f>'1.3'!K148/'1.3.a'!$K$178</f>
        <v>4.1000676513648403E-3</v>
      </c>
      <c r="L148" s="144">
        <f>'1.3'!L148/'1.3.a'!$L$178</f>
        <v>3.3154272328935939E-3</v>
      </c>
      <c r="M148" s="144">
        <f>'1.3'!M148/'1.3.a'!$M$178</f>
        <v>3.3474180753285997E-3</v>
      </c>
      <c r="N148" s="144">
        <f>'1.3'!N148/'1.3.a'!$N$178</f>
        <v>3.1573861604495979E-3</v>
      </c>
      <c r="O148" s="144">
        <f>'1.3'!O148/'1.3.a'!$O$178</f>
        <v>4.1719209575170283E-3</v>
      </c>
      <c r="P148" s="144">
        <f>'1.3'!P148/'1.3.a'!$P$178</f>
        <v>3.3565031057302512E-3</v>
      </c>
      <c r="Q148" s="144">
        <f>'1.3'!Q148/'1.3.a'!$Q$178</f>
        <v>3.397786527416671E-3</v>
      </c>
      <c r="R148" s="144">
        <f>'1.3'!R148/'1.3.a'!$R$178</f>
        <v>3.1876871491895767E-3</v>
      </c>
      <c r="S148" s="144">
        <f>'1.3'!S148/'1.3.a'!$S$178</f>
        <v>4.1785220145980533E-3</v>
      </c>
      <c r="T148" s="144">
        <f>'1.3'!T148/'1.3.a'!$T$178</f>
        <v>3.4391000540141621E-3</v>
      </c>
      <c r="U148" s="144">
        <f>'1.3'!U148/'1.3.a'!$U$178</f>
        <v>3.4681512880948406E-3</v>
      </c>
      <c r="V148" s="144">
        <f>'1.3'!V148/'1.3.a'!$V$178</f>
        <v>3.2917074432641746E-3</v>
      </c>
      <c r="W148" s="144">
        <f>'1.3'!W148/'1.3.a'!$W$178</f>
        <v>4.2824143462816449E-3</v>
      </c>
      <c r="X148" s="144">
        <f>'1.3'!X148/'1.3.a'!$X$178</f>
        <v>3.5057275113304126E-3</v>
      </c>
      <c r="Y148" s="144">
        <f>'1.3'!Y148/'1.3.a'!$Y$178</f>
        <v>3.5031402566010846E-3</v>
      </c>
      <c r="Z148" s="144">
        <f>'1.3'!Z148/'1.3.a'!$Z$178</f>
        <v>3.1445390030335934E-3</v>
      </c>
      <c r="AA148" s="144">
        <f>'1.3'!AA148/'1.3.a'!$AA$178</f>
        <v>4.2324287922018309E-3</v>
      </c>
      <c r="AB148" s="144">
        <f>'1.3'!AB148/'1.3.a'!$AB$178</f>
        <v>3.446687506702603E-3</v>
      </c>
      <c r="AC148" s="144">
        <f>'1.3'!AC148/'1.3.a'!$AC$178</f>
        <v>3.4094205810645947E-3</v>
      </c>
      <c r="AD148" s="144">
        <f>'1.3'!AD148/'1.3.a'!$AD$178</f>
        <v>3.1176957384859536E-3</v>
      </c>
      <c r="AE148" s="144">
        <f>'1.3'!AE148/'1.3.a'!$AE$178</f>
        <v>4.0816621150668612E-3</v>
      </c>
      <c r="AF148" s="144">
        <f>'1.3'!AF148/'1.3.a'!$AF$178</f>
        <v>3.3394979204185021E-3</v>
      </c>
      <c r="AG148" s="144">
        <f>'1.3'!AG148/'1.3.a'!$AG$178</f>
        <v>3.3647079953701255E-3</v>
      </c>
      <c r="AH148" s="144">
        <f>'1.3'!AH148/'1.3.a'!$AH$178</f>
        <v>3.0612777002624325E-3</v>
      </c>
      <c r="AI148" s="144">
        <f>'1.3'!AI148/'1.3.a'!$AI$178</f>
        <v>3.9708267184110045E-3</v>
      </c>
      <c r="AJ148" s="144">
        <f>'1.3'!AJ148/'1.3.a'!$AJ$178</f>
        <v>3.0429402373600041E-3</v>
      </c>
      <c r="AK148" s="144">
        <f>'1.3'!AK148/'1.3.a'!$AK$178</f>
        <v>3.5666096687340487E-3</v>
      </c>
      <c r="AL148" s="144">
        <f>'1.3'!AL148/'1.3.a'!$AL$178</f>
        <v>3.3758645370021295E-3</v>
      </c>
      <c r="AM148" s="144">
        <f>'1.3'!AM148/'1.3.a'!$AM$178</f>
        <v>3.4588136494586239E-3</v>
      </c>
      <c r="AN148" s="144">
        <f>'1.3'!AN148/'1.3.a'!$AN$178</f>
        <v>3.1802423494994431E-3</v>
      </c>
      <c r="AO148" s="144">
        <f>'1.3'!AO148/'1.3.a'!$AO$178</f>
        <v>2.9555016978334942E-3</v>
      </c>
      <c r="AP148" s="144">
        <f>'1.3'!AP148/'1.3.a'!$AP$178</f>
        <v>3.5301228047897805E-3</v>
      </c>
      <c r="AQ148" s="144">
        <f>'1.3'!AQ148/'1.3.a'!$AQ$178</f>
        <v>3.1950850764672638E-3</v>
      </c>
      <c r="AR148" s="144">
        <f>'1.3'!AR148/'1.3.a'!$AR$178</f>
        <v>2.9813677213651728E-3</v>
      </c>
      <c r="AS148" s="144">
        <f>'1.3'!AS148/'1.3.a'!$AS$178</f>
        <v>2.8225654806110657E-3</v>
      </c>
      <c r="AT148" s="144">
        <f>'1.3'!AT148/'1.3.a'!$AT$178</f>
        <v>3.4341536456752725E-3</v>
      </c>
      <c r="AU148" s="144">
        <f>'1.3'!AU148/'1.3.a'!AU$178</f>
        <v>2.9140966774784541E-3</v>
      </c>
      <c r="AV148" s="144">
        <f>'1.3'!AV148/'1.3.a'!AV$178</f>
        <v>2.7504953127786887E-3</v>
      </c>
      <c r="AW148" s="144">
        <f>'1.3'!AW148/'1.3.a'!AW$178</f>
        <v>2.7412800491155363E-3</v>
      </c>
      <c r="AX148" s="144">
        <f>'1.3'!AX148/'1.3.a'!AX$178</f>
        <v>3.6501843348834035E-3</v>
      </c>
      <c r="AY148" s="144">
        <f>'1.3'!AY148/'1.3.a'!AY$178</f>
        <v>3.0290844369905189E-3</v>
      </c>
    </row>
    <row r="149" spans="1:51" ht="20" customHeight="1" x14ac:dyDescent="0.2">
      <c r="A149" s="21">
        <v>113</v>
      </c>
      <c r="B149" s="22" t="s">
        <v>258</v>
      </c>
      <c r="C149" s="144">
        <f>'1.3'!C149/'1.3.a'!$C$178</f>
        <v>2.4159372875290741E-2</v>
      </c>
      <c r="D149" s="144">
        <f>'1.3'!D149/'1.3.a'!$D$178</f>
        <v>1.1158997436542625E-2</v>
      </c>
      <c r="E149" s="144">
        <f>'1.3'!E149/'1.3.a'!$E$178</f>
        <v>8.9234817100586235E-3</v>
      </c>
      <c r="F149" s="144">
        <f>'1.3'!F149/'1.3.a'!$F$178</f>
        <v>7.7771528732674062E-3</v>
      </c>
      <c r="G149" s="144">
        <f>'1.3'!G149/'1.3.a'!$G$178</f>
        <v>2.417256390641289E-2</v>
      </c>
      <c r="H149" s="144">
        <f>'1.3'!H149/'1.3.a'!$H$178</f>
        <v>1.0886122620055763E-2</v>
      </c>
      <c r="I149" s="144">
        <f>'1.3'!I149/'1.3.a'!$I$178</f>
        <v>9.0478751045887131E-3</v>
      </c>
      <c r="J149" s="144">
        <f>'1.3'!J149/'1.3.a'!$J$178</f>
        <v>8.2388561725259702E-3</v>
      </c>
      <c r="K149" s="144">
        <f>'1.3'!K149/'1.3.a'!$K$178</f>
        <v>2.4408014082194583E-2</v>
      </c>
      <c r="L149" s="144">
        <f>'1.3'!L149/'1.3.a'!$L$178</f>
        <v>1.1290623038249186E-2</v>
      </c>
      <c r="M149" s="144">
        <f>'1.3'!M149/'1.3.a'!$M$178</f>
        <v>9.2639293639697005E-3</v>
      </c>
      <c r="N149" s="144">
        <f>'1.3'!N149/'1.3.a'!$N$178</f>
        <v>8.1696538490016665E-3</v>
      </c>
      <c r="O149" s="144">
        <f>'1.3'!O149/'1.3.a'!$O$178</f>
        <v>2.4199224976852191E-2</v>
      </c>
      <c r="P149" s="144">
        <f>'1.3'!P149/'1.3.a'!$P$178</f>
        <v>1.1708762043480177E-2</v>
      </c>
      <c r="Q149" s="144">
        <f>'1.3'!Q149/'1.3.a'!$Q$178</f>
        <v>9.5006087943364896E-3</v>
      </c>
      <c r="R149" s="144">
        <f>'1.3'!R149/'1.3.a'!$R$178</f>
        <v>8.3320003061697935E-3</v>
      </c>
      <c r="S149" s="144">
        <f>'1.3'!S149/'1.3.a'!$S$178</f>
        <v>2.3860807209433038E-2</v>
      </c>
      <c r="T149" s="144">
        <f>'1.3'!T149/'1.3.a'!$T$178</f>
        <v>1.1462410472584844E-2</v>
      </c>
      <c r="U149" s="144">
        <f>'1.3'!U149/'1.3.a'!$U$178</f>
        <v>1.0199571834449988E-2</v>
      </c>
      <c r="V149" s="144">
        <f>'1.3'!V149/'1.3.a'!$V$178</f>
        <v>8.7207313388058434E-3</v>
      </c>
      <c r="W149" s="144">
        <f>'1.3'!W149/'1.3.a'!$W$178</f>
        <v>2.4844537561054959E-2</v>
      </c>
      <c r="X149" s="144">
        <f>'1.3'!X149/'1.3.a'!$X$178</f>
        <v>1.3174186533985745E-2</v>
      </c>
      <c r="Y149" s="144">
        <f>'1.3'!Y149/'1.3.a'!$Y$178</f>
        <v>1.0294672618574179E-2</v>
      </c>
      <c r="Z149" s="144">
        <f>'1.3'!Z149/'1.3.a'!$Z$178</f>
        <v>9.900642826211838E-3</v>
      </c>
      <c r="AA149" s="144">
        <f>'1.3'!AA149/'1.3.a'!$AA$178</f>
        <v>2.7455218942164683E-2</v>
      </c>
      <c r="AB149" s="144">
        <f>'1.3'!AB149/'1.3.a'!$AB$178</f>
        <v>1.256890093181144E-2</v>
      </c>
      <c r="AC149" s="144">
        <f>'1.3'!AC149/'1.3.a'!$AC$178</f>
        <v>1.0281189610892067E-2</v>
      </c>
      <c r="AD149" s="144">
        <f>'1.3'!AD149/'1.3.a'!$AD$178</f>
        <v>9.6138538574627799E-3</v>
      </c>
      <c r="AE149" s="144">
        <f>'1.3'!AE149/'1.3.a'!$AE$178</f>
        <v>2.6608059671478571E-2</v>
      </c>
      <c r="AF149" s="144">
        <f>'1.3'!AF149/'1.3.a'!$AF$178</f>
        <v>1.3014295553824974E-2</v>
      </c>
      <c r="AG149" s="144">
        <f>'1.3'!AG149/'1.3.a'!$AG$178</f>
        <v>1.1440205441940928E-2</v>
      </c>
      <c r="AH149" s="144">
        <f>'1.3'!AH149/'1.3.a'!$AH$178</f>
        <v>9.577153181857638E-3</v>
      </c>
      <c r="AI149" s="144">
        <f>'1.3'!AI149/'1.3.a'!$AI$178</f>
        <v>2.6685590826476008E-2</v>
      </c>
      <c r="AJ149" s="144">
        <f>'1.3'!AJ149/'1.3.a'!$AJ$178</f>
        <v>1.3883076274453255E-2</v>
      </c>
      <c r="AK149" s="144">
        <f>'1.3'!AK149/'1.3.a'!$AK$178</f>
        <v>1.1661107226870807E-2</v>
      </c>
      <c r="AL149" s="144">
        <f>'1.3'!AL149/'1.3.a'!$AL$178</f>
        <v>1.0189549646646786E-2</v>
      </c>
      <c r="AM149" s="144">
        <f>'1.3'!AM149/'1.3.a'!$AM$178</f>
        <v>2.7684696133727465E-2</v>
      </c>
      <c r="AN149" s="144">
        <f>'1.3'!AN149/'1.3.a'!$AN$178</f>
        <v>1.4115327348739029E-2</v>
      </c>
      <c r="AO149" s="144">
        <f>'1.3'!AO149/'1.3.a'!$AO$178</f>
        <v>1.2042237818149122E-2</v>
      </c>
      <c r="AP149" s="144">
        <f>'1.3'!AP149/'1.3.a'!$AP$178</f>
        <v>1.0767628165721192E-2</v>
      </c>
      <c r="AQ149" s="144">
        <f>'1.3'!AQ149/'1.3.a'!$AQ$178</f>
        <v>2.865252654204745E-2</v>
      </c>
      <c r="AR149" s="144">
        <f>'1.3'!AR149/'1.3.a'!$AR$178</f>
        <v>1.1909832343694122E-2</v>
      </c>
      <c r="AS149" s="144">
        <f>'1.3'!AS149/'1.3.a'!$AS$178</f>
        <v>1.3029472284635878E-2</v>
      </c>
      <c r="AT149" s="144">
        <f>'1.3'!AT149/'1.3.a'!$AT$178</f>
        <v>1.1795673955248326E-2</v>
      </c>
      <c r="AU149" s="144">
        <f>'1.3'!AU149/'1.3.a'!AU$178</f>
        <v>2.8122295034856904E-2</v>
      </c>
      <c r="AV149" s="144">
        <f>'1.3'!AV149/'1.3.a'!AV$178</f>
        <v>1.3734701069398822E-2</v>
      </c>
      <c r="AW149" s="144">
        <f>'1.3'!AW149/'1.3.a'!AW$178</f>
        <v>1.307781131523169E-2</v>
      </c>
      <c r="AX149" s="144">
        <f>'1.3'!AX149/'1.3.a'!AX$178</f>
        <v>1.1951847451943184E-2</v>
      </c>
      <c r="AY149" s="144">
        <f>'1.3'!AY149/'1.3.a'!AY$178</f>
        <v>2.7831053496097137E-2</v>
      </c>
    </row>
    <row r="150" spans="1:51" ht="20" customHeight="1" x14ac:dyDescent="0.2">
      <c r="A150" s="21">
        <v>114</v>
      </c>
      <c r="B150" s="22" t="s">
        <v>264</v>
      </c>
      <c r="C150" s="144">
        <f>'1.3'!C150/'1.3.a'!$C$178</f>
        <v>0.14972284298130195</v>
      </c>
      <c r="D150" s="144">
        <f>'1.3'!D150/'1.3.a'!$D$178</f>
        <v>0.14697073758964296</v>
      </c>
      <c r="E150" s="144">
        <f>'1.3'!E150/'1.3.a'!$E$178</f>
        <v>0.14438790966085382</v>
      </c>
      <c r="F150" s="144">
        <f>'1.3'!F150/'1.3.a'!$F$178</f>
        <v>0.14988889261504337</v>
      </c>
      <c r="G150" s="144">
        <f>'1.3'!G150/'1.3.a'!$G$178</f>
        <v>0.1517273612447167</v>
      </c>
      <c r="H150" s="144">
        <f>'1.3'!H150/'1.3.a'!$H$178</f>
        <v>0.14395636510424589</v>
      </c>
      <c r="I150" s="144">
        <f>'1.3'!I150/'1.3.a'!$I$178</f>
        <v>0.14649874305263558</v>
      </c>
      <c r="J150" s="144">
        <f>'1.3'!J150/'1.3.a'!$J$178</f>
        <v>0.14596693361541671</v>
      </c>
      <c r="K150" s="144">
        <f>'1.3'!K150/'1.3.a'!$K$178</f>
        <v>0.14752490452267947</v>
      </c>
      <c r="L150" s="144">
        <f>'1.3'!L150/'1.3.a'!$L$178</f>
        <v>0.14469681126129885</v>
      </c>
      <c r="M150" s="144">
        <f>'1.3'!M150/'1.3.a'!$M$178</f>
        <v>0.14806589574019716</v>
      </c>
      <c r="N150" s="144">
        <f>'1.3'!N150/'1.3.a'!$N$178</f>
        <v>0.14431694446982146</v>
      </c>
      <c r="O150" s="144">
        <f>'1.3'!O150/'1.3.a'!$O$178</f>
        <v>0.14264181600452602</v>
      </c>
      <c r="P150" s="144">
        <f>'1.3'!P150/'1.3.a'!$P$178</f>
        <v>0.14107275622445062</v>
      </c>
      <c r="Q150" s="144">
        <f>'1.3'!Q150/'1.3.a'!$Q$178</f>
        <v>0.13878455367054354</v>
      </c>
      <c r="R150" s="144">
        <f>'1.3'!R150/'1.3.a'!$R$178</f>
        <v>0.15061471425671702</v>
      </c>
      <c r="S150" s="144">
        <f>'1.3'!S150/'1.3.a'!$S$178</f>
        <v>0.14203598700544726</v>
      </c>
      <c r="T150" s="144">
        <f>'1.3'!T150/'1.3.a'!$T$178</f>
        <v>0.13493794736772266</v>
      </c>
      <c r="U150" s="144">
        <f>'1.3'!U150/'1.3.a'!$U$178</f>
        <v>0.133005853626181</v>
      </c>
      <c r="V150" s="144">
        <f>'1.3'!V150/'1.3.a'!$V$178</f>
        <v>0.14219292059348884</v>
      </c>
      <c r="W150" s="144">
        <f>'1.3'!W150/'1.3.a'!$W$178</f>
        <v>0.14061604409985101</v>
      </c>
      <c r="X150" s="144">
        <f>'1.3'!X150/'1.3.a'!$X$178</f>
        <v>0.1370556800409799</v>
      </c>
      <c r="Y150" s="144">
        <f>'1.3'!Y150/'1.3.a'!$Y$178</f>
        <v>0.13763818645307305</v>
      </c>
      <c r="Z150" s="144">
        <f>'1.3'!Z150/'1.3.a'!$Z$178</f>
        <v>0.13903086209965454</v>
      </c>
      <c r="AA150" s="144">
        <f>'1.3'!AA150/'1.3.a'!$AA$178</f>
        <v>0.14207964765887957</v>
      </c>
      <c r="AB150" s="144">
        <f>'1.3'!AB150/'1.3.a'!$AB$178</f>
        <v>0.13322437886314303</v>
      </c>
      <c r="AC150" s="144">
        <f>'1.3'!AC150/'1.3.a'!$AC$178</f>
        <v>0.13189844573184617</v>
      </c>
      <c r="AD150" s="144">
        <f>'1.3'!AD150/'1.3.a'!$AD$178</f>
        <v>0.13322492645917342</v>
      </c>
      <c r="AE150" s="144">
        <f>'1.3'!AE150/'1.3.a'!$AE$178</f>
        <v>0.13681187672494699</v>
      </c>
      <c r="AF150" s="144">
        <f>'1.3'!AF150/'1.3.a'!$AF$178</f>
        <v>0.13279587218225961</v>
      </c>
      <c r="AG150" s="144">
        <f>'1.3'!AG150/'1.3.a'!$AG$178</f>
        <v>0.13628664401465326</v>
      </c>
      <c r="AH150" s="144">
        <f>'1.3'!AH150/'1.3.a'!$AH$178</f>
        <v>0.1468886844056744</v>
      </c>
      <c r="AI150" s="144">
        <f>'1.3'!AI150/'1.3.a'!$AI$178</f>
        <v>0.14135265540030936</v>
      </c>
      <c r="AJ150" s="144">
        <f>'1.3'!AJ150/'1.3.a'!$AJ$178</f>
        <v>0.14057239413392841</v>
      </c>
      <c r="AK150" s="144">
        <f>'1.3'!AK150/'1.3.a'!$AK$178</f>
        <v>0.1421586159028265</v>
      </c>
      <c r="AL150" s="144">
        <f>'1.3'!AL150/'1.3.a'!$AL$178</f>
        <v>0.14358444559380301</v>
      </c>
      <c r="AM150" s="144">
        <f>'1.3'!AM150/'1.3.a'!$AM$178</f>
        <v>0.14173078893169838</v>
      </c>
      <c r="AN150" s="144">
        <f>'1.3'!AN150/'1.3.a'!$AN$178</f>
        <v>0.13799030382168506</v>
      </c>
      <c r="AO150" s="144">
        <f>'1.3'!AO150/'1.3.a'!$AO$178</f>
        <v>0.13723591217856962</v>
      </c>
      <c r="AP150" s="144">
        <f>'1.3'!AP150/'1.3.a'!$AP$178</f>
        <v>0.13965086191650369</v>
      </c>
      <c r="AQ150" s="144">
        <f>'1.3'!AQ150/'1.3.a'!$AQ$178</f>
        <v>0.14011863596274632</v>
      </c>
      <c r="AR150" s="144">
        <f>'1.3'!AR150/'1.3.a'!$AR$178</f>
        <v>9.9854624598565089E-2</v>
      </c>
      <c r="AS150" s="144">
        <f>'1.3'!AS150/'1.3.a'!$AS$178</f>
        <v>0.14052064362654107</v>
      </c>
      <c r="AT150" s="144">
        <f>'1.3'!AT150/'1.3.a'!$AT$178</f>
        <v>0.1508066467379387</v>
      </c>
      <c r="AU150" s="144">
        <f>'1.3'!AU150/'1.3.a'!AU$178</f>
        <v>0.14338491575068435</v>
      </c>
      <c r="AV150" s="144">
        <f>'1.3'!AV150/'1.3.a'!AV$178</f>
        <v>0.13562346756511362</v>
      </c>
      <c r="AW150" s="144">
        <f>'1.3'!AW150/'1.3.a'!AW$178</f>
        <v>0.15131963655874181</v>
      </c>
      <c r="AX150" s="144">
        <f>'1.3'!AX150/'1.3.a'!AX$178</f>
        <v>0.15588786558045412</v>
      </c>
      <c r="AY150" s="144">
        <f>'1.3'!AY150/'1.3.a'!AY$178</f>
        <v>0.14760044102476452</v>
      </c>
    </row>
    <row r="151" spans="1:51" ht="20" customHeight="1" x14ac:dyDescent="0.2">
      <c r="A151" s="21">
        <v>115</v>
      </c>
      <c r="B151" s="22" t="s">
        <v>273</v>
      </c>
      <c r="C151" s="144">
        <f>'1.3'!C151/'1.3.a'!$C$178</f>
        <v>5.1352696540376379E-3</v>
      </c>
      <c r="D151" s="144">
        <f>'1.3'!D151/'1.3.a'!$D$178</f>
        <v>5.1888742952618501E-3</v>
      </c>
      <c r="E151" s="144">
        <f>'1.3'!E151/'1.3.a'!$E$178</f>
        <v>5.7415697165246228E-3</v>
      </c>
      <c r="F151" s="144">
        <f>'1.3'!F151/'1.3.a'!$F$178</f>
        <v>5.5820965156851438E-3</v>
      </c>
      <c r="G151" s="144">
        <f>'1.3'!G151/'1.3.a'!$G$178</f>
        <v>5.7831532486466225E-3</v>
      </c>
      <c r="H151" s="144">
        <f>'1.3'!H151/'1.3.a'!$H$178</f>
        <v>5.6221166193834065E-3</v>
      </c>
      <c r="I151" s="144">
        <f>'1.3'!I151/'1.3.a'!$I$178</f>
        <v>6.3016202487382383E-3</v>
      </c>
      <c r="J151" s="144">
        <f>'1.3'!J151/'1.3.a'!$J$178</f>
        <v>6.5946862029937874E-3</v>
      </c>
      <c r="K151" s="144">
        <f>'1.3'!K151/'1.3.a'!$K$178</f>
        <v>6.133547222979212E-3</v>
      </c>
      <c r="L151" s="144">
        <f>'1.3'!L151/'1.3.a'!$L$178</f>
        <v>6.3162883610001991E-3</v>
      </c>
      <c r="M151" s="144">
        <f>'1.3'!M151/'1.3.a'!$M$178</f>
        <v>6.7289662859248934E-3</v>
      </c>
      <c r="N151" s="144">
        <f>'1.3'!N151/'1.3.a'!$N$178</f>
        <v>6.6435204627770085E-3</v>
      </c>
      <c r="O151" s="144">
        <f>'1.3'!O151/'1.3.a'!$O$178</f>
        <v>6.5894192470133863E-3</v>
      </c>
      <c r="P151" s="144">
        <f>'1.3'!P151/'1.3.a'!$P$178</f>
        <v>6.5806447454798307E-3</v>
      </c>
      <c r="Q151" s="144">
        <f>'1.3'!Q151/'1.3.a'!$Q$178</f>
        <v>7.4454250447472262E-3</v>
      </c>
      <c r="R151" s="144">
        <f>'1.3'!R151/'1.3.a'!$R$178</f>
        <v>7.0837174882935417E-3</v>
      </c>
      <c r="S151" s="144">
        <f>'1.3'!S151/'1.3.a'!$S$178</f>
        <v>7.0150899619204543E-3</v>
      </c>
      <c r="T151" s="144">
        <f>'1.3'!T151/'1.3.a'!$T$178</f>
        <v>6.0579321170623045E-3</v>
      </c>
      <c r="U151" s="144">
        <f>'1.3'!U151/'1.3.a'!$U$178</f>
        <v>6.1664160897352332E-3</v>
      </c>
      <c r="V151" s="144">
        <f>'1.3'!V151/'1.3.a'!$V$178</f>
        <v>6.2431052331399003E-3</v>
      </c>
      <c r="W151" s="144">
        <f>'1.3'!W151/'1.3.a'!$W$178</f>
        <v>6.98468076068886E-3</v>
      </c>
      <c r="X151" s="144">
        <f>'1.3'!X151/'1.3.a'!$X$178</f>
        <v>6.3107639038677754E-3</v>
      </c>
      <c r="Y151" s="144">
        <f>'1.3'!Y151/'1.3.a'!$Y$178</f>
        <v>6.8898636038398735E-3</v>
      </c>
      <c r="Z151" s="144">
        <f>'1.3'!Z151/'1.3.a'!$Z$178</f>
        <v>5.8439551522249614E-3</v>
      </c>
      <c r="AA151" s="144">
        <f>'1.3'!AA151/'1.3.a'!$AA$178</f>
        <v>5.6703101147992157E-3</v>
      </c>
      <c r="AB151" s="144">
        <f>'1.3'!AB151/'1.3.a'!$AB$178</f>
        <v>4.7440379356998427E-3</v>
      </c>
      <c r="AC151" s="144">
        <f>'1.3'!AC151/'1.3.a'!$AC$178</f>
        <v>4.9173588283058086E-3</v>
      </c>
      <c r="AD151" s="144">
        <f>'1.3'!AD151/'1.3.a'!$AD$178</f>
        <v>4.7705863750138059E-3</v>
      </c>
      <c r="AE151" s="144">
        <f>'1.3'!AE151/'1.3.a'!$AE$178</f>
        <v>4.6120864932597287E-3</v>
      </c>
      <c r="AF151" s="144">
        <f>'1.3'!AF151/'1.3.a'!$AF$178</f>
        <v>4.6634666081457289E-3</v>
      </c>
      <c r="AG151" s="144">
        <f>'1.3'!AG151/'1.3.a'!$AG$178</f>
        <v>5.2444128516520557E-3</v>
      </c>
      <c r="AH151" s="144">
        <f>'1.3'!AH151/'1.3.a'!$AH$178</f>
        <v>5.1069274134392228E-3</v>
      </c>
      <c r="AI151" s="144">
        <f>'1.3'!AI151/'1.3.a'!$AI$178</f>
        <v>5.5075371379318559E-3</v>
      </c>
      <c r="AJ151" s="144">
        <f>'1.3'!AJ151/'1.3.a'!$AJ$178</f>
        <v>5.7525189277493286E-3</v>
      </c>
      <c r="AK151" s="144">
        <f>'1.3'!AK151/'1.3.a'!$AK$178</f>
        <v>6.3859042167590642E-3</v>
      </c>
      <c r="AL151" s="144">
        <f>'1.3'!AL151/'1.3.a'!$AL$178</f>
        <v>5.5902257837779834E-3</v>
      </c>
      <c r="AM151" s="144">
        <f>'1.3'!AM151/'1.3.a'!$AM$178</f>
        <v>5.7765696283776672E-3</v>
      </c>
      <c r="AN151" s="144">
        <f>'1.3'!AN151/'1.3.a'!$AN$178</f>
        <v>5.6294796082600055E-3</v>
      </c>
      <c r="AO151" s="144">
        <f>'1.3'!AO151/'1.3.a'!$AO$178</f>
        <v>6.0224560165731524E-3</v>
      </c>
      <c r="AP151" s="144">
        <f>'1.3'!AP151/'1.3.a'!$AP$178</f>
        <v>5.8054874542366203E-3</v>
      </c>
      <c r="AQ151" s="144">
        <f>'1.3'!AQ151/'1.3.a'!$AQ$178</f>
        <v>6.096300807434704E-3</v>
      </c>
      <c r="AR151" s="144">
        <f>'1.3'!AR151/'1.3.a'!$AR$178</f>
        <v>5.4161294149199287E-3</v>
      </c>
      <c r="AS151" s="144">
        <f>'1.3'!AS151/'1.3.a'!$AS$178</f>
        <v>5.8293769364414095E-3</v>
      </c>
      <c r="AT151" s="144">
        <f>'1.3'!AT151/'1.3.a'!$AT$178</f>
        <v>7.0273344333248479E-3</v>
      </c>
      <c r="AU151" s="144">
        <f>'1.3'!AU151/'1.3.a'!AU$178</f>
        <v>7.6853837086867816E-3</v>
      </c>
      <c r="AV151" s="144">
        <f>'1.3'!AV151/'1.3.a'!AV$178</f>
        <v>6.890509887844687E-3</v>
      </c>
      <c r="AW151" s="144">
        <f>'1.3'!AW151/'1.3.a'!AW$178</f>
        <v>6.8288332649914119E-3</v>
      </c>
      <c r="AX151" s="144">
        <f>'1.3'!AX151/'1.3.a'!AX$178</f>
        <v>7.211389915672572E-3</v>
      </c>
      <c r="AY151" s="144">
        <f>'1.3'!AY151/'1.3.a'!AY$178</f>
        <v>6.7039054018784234E-3</v>
      </c>
    </row>
    <row r="152" spans="1:51" ht="20" customHeight="1" x14ac:dyDescent="0.2">
      <c r="A152" s="21">
        <v>116</v>
      </c>
      <c r="B152" s="22" t="s">
        <v>278</v>
      </c>
      <c r="C152" s="144">
        <f>'1.3'!C152/'1.3.a'!$C$178</f>
        <v>-5.9469052941289295E-5</v>
      </c>
      <c r="D152" s="144">
        <f>'1.3'!D152/'1.3.a'!$D$178</f>
        <v>1.0572344554067436E-4</v>
      </c>
      <c r="E152" s="144">
        <f>'1.3'!E152/'1.3.a'!$E$178</f>
        <v>4.0635855520650143E-4</v>
      </c>
      <c r="F152" s="144">
        <f>'1.3'!F152/'1.3.a'!$F$178</f>
        <v>-2.5368552473590134E-4</v>
      </c>
      <c r="G152" s="144">
        <f>'1.3'!G152/'1.3.a'!$G$178</f>
        <v>2.5676583582792852E-4</v>
      </c>
      <c r="H152" s="144">
        <f>'1.3'!H152/'1.3.a'!$H$178</f>
        <v>1.1826749817109025E-4</v>
      </c>
      <c r="I152" s="144">
        <f>'1.3'!I152/'1.3.a'!$I$178</f>
        <v>2.3341627164143142E-4</v>
      </c>
      <c r="J152" s="144">
        <f>'1.3'!J152/'1.3.a'!$J$178</f>
        <v>-2.7946130276084504E-4</v>
      </c>
      <c r="K152" s="144">
        <f>'1.3'!K152/'1.3.a'!$K$178</f>
        <v>-6.5436124471324241E-4</v>
      </c>
      <c r="L152" s="144">
        <f>'1.3'!L152/'1.3.a'!$L$178</f>
        <v>-1.5938880219655761E-4</v>
      </c>
      <c r="M152" s="144">
        <f>'1.3'!M152/'1.3.a'!$M$178</f>
        <v>-1.017542616313232E-4</v>
      </c>
      <c r="N152" s="144">
        <f>'1.3'!N152/'1.3.a'!$N$178</f>
        <v>4.5021458277568697E-4</v>
      </c>
      <c r="O152" s="144">
        <f>'1.3'!O152/'1.3.a'!$O$178</f>
        <v>-4.3977837312159437E-4</v>
      </c>
      <c r="P152" s="144">
        <f>'1.3'!P152/'1.3.a'!$P$178</f>
        <v>1.3120316473370973E-4</v>
      </c>
      <c r="Q152" s="144">
        <f>'1.3'!Q152/'1.3.a'!$Q$178</f>
        <v>1.6402437495013068E-4</v>
      </c>
      <c r="R152" s="144">
        <f>'1.3'!R152/'1.3.a'!$R$178</f>
        <v>5.1624058650555111E-4</v>
      </c>
      <c r="S152" s="144">
        <f>'1.3'!S152/'1.3.a'!$S$178</f>
        <v>1.1239397762855999E-4</v>
      </c>
      <c r="T152" s="144">
        <f>'1.3'!T152/'1.3.a'!$T$178</f>
        <v>-9.4033917103916612E-5</v>
      </c>
      <c r="U152" s="144">
        <f>'1.3'!U152/'1.3.a'!$U$178</f>
        <v>1.1958821820516008E-4</v>
      </c>
      <c r="V152" s="144">
        <f>'1.3'!V152/'1.3.a'!$V$178</f>
        <v>-1.5767560070715719E-4</v>
      </c>
      <c r="W152" s="144">
        <f>'1.3'!W152/'1.3.a'!$W$178</f>
        <v>-3.7056744280637141E-4</v>
      </c>
      <c r="X152" s="144">
        <f>'1.3'!X152/'1.3.a'!$X$178</f>
        <v>1.2190113012051012E-4</v>
      </c>
      <c r="Y152" s="144">
        <f>'1.3'!Y152/'1.3.a'!$Y$178</f>
        <v>-4.8372638008818841E-7</v>
      </c>
      <c r="Z152" s="144">
        <f>'1.3'!Z152/'1.3.a'!$Z$178</f>
        <v>-8.3996562921878206E-5</v>
      </c>
      <c r="AA152" s="144">
        <f>'1.3'!AA152/'1.3.a'!$AA$178</f>
        <v>2.6607569383660464E-9</v>
      </c>
      <c r="AB152" s="144">
        <f>'1.3'!AB152/'1.3.a'!$AB$178</f>
        <v>5.8024250218464967E-7</v>
      </c>
      <c r="AC152" s="144">
        <f>'1.3'!AC152/'1.3.a'!$AC$178</f>
        <v>1.7663055742752108E-9</v>
      </c>
      <c r="AD152" s="144">
        <f>'1.3'!AD152/'1.3.a'!$AD$178</f>
        <v>1.2061143585412072E-8</v>
      </c>
      <c r="AE152" s="144">
        <f>'1.3'!AE152/'1.3.a'!$AE$178</f>
        <v>-2.9315142882483652E-8</v>
      </c>
      <c r="AF152" s="144">
        <f>'1.3'!AF152/'1.3.a'!$AF$178</f>
        <v>9.5339159814782044E-9</v>
      </c>
      <c r="AG152" s="144">
        <f>'1.3'!AG152/'1.3.a'!$AG$178</f>
        <v>3.9952476701826568E-9</v>
      </c>
      <c r="AH152" s="144">
        <f>'1.3'!AH152/'1.3.a'!$AH$178</f>
        <v>1.4203691872438023E-8</v>
      </c>
      <c r="AI152" s="144">
        <f>'1.3'!AI152/'1.3.a'!$AI$178</f>
        <v>5.0306573055449915E-8</v>
      </c>
      <c r="AJ152" s="144">
        <f>'1.3'!AJ152/'1.3.a'!$AJ$178</f>
        <v>-5.5590573617639892E-8</v>
      </c>
      <c r="AK152" s="144">
        <f>'1.3'!AK152/'1.3.a'!$AK$178</f>
        <v>2.0083526786825271E-7</v>
      </c>
      <c r="AL152" s="144">
        <f>'1.3'!AL152/'1.3.a'!$AL$178</f>
        <v>1.8219842650822973E-8</v>
      </c>
      <c r="AM152" s="144">
        <f>'1.3'!AM152/'1.3.a'!$AM$178</f>
        <v>-1.498079079731691E-8</v>
      </c>
      <c r="AN152" s="144">
        <f>'1.3'!AN152/'1.3.a'!$AN$178</f>
        <v>3.9344026894667651E-8</v>
      </c>
      <c r="AO152" s="144">
        <f>'1.3'!AO152/'1.3.a'!$AO$178</f>
        <v>1.2128545084843821E-8</v>
      </c>
      <c r="AP152" s="144">
        <f>'1.3'!AP152/'1.3.a'!$AP$178</f>
        <v>-9.3483307314746458E-9</v>
      </c>
      <c r="AQ152" s="144">
        <f>'1.3'!AQ152/'1.3.a'!$AQ$178</f>
        <v>7.0597016300192737E-9</v>
      </c>
      <c r="AR152" s="144">
        <f>'1.3'!AR152/'1.3.a'!$AR$178</f>
        <v>2.5192087076068478E-8</v>
      </c>
      <c r="AS152" s="144">
        <f>'1.3'!AS152/'1.3.a'!$AS$178</f>
        <v>-4.2816605127944406E-6</v>
      </c>
      <c r="AT152" s="144">
        <f>'1.3'!AT152/'1.3.a'!$AT$178</f>
        <v>2.1410709349476274E-8</v>
      </c>
      <c r="AU152" s="144">
        <f>'1.3'!AU152/'1.3.a'!AU$178</f>
        <v>9.1726828512721702E-9</v>
      </c>
      <c r="AV152" s="144">
        <f>'1.3'!AV152/'1.3.a'!AV$178</f>
        <v>2.812077718287791E-8</v>
      </c>
      <c r="AW152" s="144">
        <f>'1.3'!AW152/'1.3.a'!AW$178</f>
        <v>-3.7990912722865129E-9</v>
      </c>
      <c r="AX152" s="144">
        <f>'1.3'!AX152/'1.3.a'!AX$178</f>
        <v>8.9382424160014386E-8</v>
      </c>
      <c r="AY152" s="144">
        <f>'1.3'!AY152/'1.3.a'!AY$178</f>
        <v>1.7475659393791193E-8</v>
      </c>
    </row>
    <row r="153" spans="1:51" ht="20" customHeight="1" x14ac:dyDescent="0.2">
      <c r="A153" s="115">
        <v>12</v>
      </c>
      <c r="B153" s="115" t="s">
        <v>246</v>
      </c>
      <c r="C153" s="143">
        <f>'1.3'!C153/'1.3.a'!$C$178</f>
        <v>0.10164158421103264</v>
      </c>
      <c r="D153" s="143">
        <f>'1.3'!D153/'1.3.a'!$D$178</f>
        <v>0.10063237558570996</v>
      </c>
      <c r="E153" s="143">
        <f>'1.3'!E153/'1.3.a'!$E$178</f>
        <v>9.7803306130783904E-2</v>
      </c>
      <c r="F153" s="143">
        <f>'1.3'!F153/'1.3.a'!$F$178</f>
        <v>0.11284129826329244</v>
      </c>
      <c r="G153" s="143">
        <f>'1.3'!G153/'1.3.a'!$G$178</f>
        <v>0.10214058760614907</v>
      </c>
      <c r="H153" s="143">
        <f>'1.3'!H153/'1.3.a'!$H$178</f>
        <v>0.10185163885597014</v>
      </c>
      <c r="I153" s="143">
        <f>'1.3'!I153/'1.3.a'!$I$178</f>
        <v>0.10060418948763544</v>
      </c>
      <c r="J153" s="143">
        <f>'1.3'!J153/'1.3.a'!$J$178</f>
        <v>0.11609427606542573</v>
      </c>
      <c r="K153" s="143">
        <f>'1.3'!K153/'1.3.a'!$K$178</f>
        <v>0.10533432553598482</v>
      </c>
      <c r="L153" s="143">
        <f>'1.3'!L153/'1.3.a'!$L$178</f>
        <v>0.10430333701360954</v>
      </c>
      <c r="M153" s="143">
        <f>'1.3'!M153/'1.3.a'!$M$178</f>
        <v>9.9398985982727991E-2</v>
      </c>
      <c r="N153" s="143">
        <f>'1.3'!N153/'1.3.a'!$N$178</f>
        <v>0.11609908677592347</v>
      </c>
      <c r="O153" s="143">
        <f>'1.3'!O153/'1.3.a'!$O$178</f>
        <v>0.1045896251923205</v>
      </c>
      <c r="P153" s="143">
        <f>'1.3'!P153/'1.3.a'!$P$178</f>
        <v>0.10339509118411511</v>
      </c>
      <c r="Q153" s="143">
        <f>'1.3'!Q153/'1.3.a'!$Q$178</f>
        <v>0.10050845570495624</v>
      </c>
      <c r="R153" s="143">
        <f>'1.3'!R153/'1.3.a'!$R$178</f>
        <v>0.11490886888371749</v>
      </c>
      <c r="S153" s="143">
        <f>'1.3'!S153/'1.3.a'!$S$178</f>
        <v>0.10533013218057395</v>
      </c>
      <c r="T153" s="143">
        <f>'1.3'!T153/'1.3.a'!$T$178</f>
        <v>0.10367697925537367</v>
      </c>
      <c r="U153" s="143">
        <f>'1.3'!U153/'1.3.a'!$U$178</f>
        <v>0.10219721104363595</v>
      </c>
      <c r="V153" s="143">
        <f>'1.3'!V153/'1.3.a'!$V$178</f>
        <v>0.11634777095228664</v>
      </c>
      <c r="W153" s="143">
        <f>'1.3'!W153/'1.3.a'!$W$178</f>
        <v>0.10549193577674665</v>
      </c>
      <c r="X153" s="143">
        <f>'1.3'!X153/'1.3.a'!$X$178</f>
        <v>0.10667628572930372</v>
      </c>
      <c r="Y153" s="143">
        <f>'1.3'!Y153/'1.3.a'!$Y$178</f>
        <v>0.10192561828762489</v>
      </c>
      <c r="Z153" s="143">
        <f>'1.3'!Z153/'1.3.a'!$Z$178</f>
        <v>0.1171470058792181</v>
      </c>
      <c r="AA153" s="143">
        <f>'1.3'!AA153/'1.3.a'!$AA$178</f>
        <v>0.10728192345481791</v>
      </c>
      <c r="AB153" s="143">
        <f>'1.3'!AB153/'1.3.a'!$AB$178</f>
        <v>0.1052764813116172</v>
      </c>
      <c r="AC153" s="143">
        <f>'1.3'!AC153/'1.3.a'!$AC$178</f>
        <v>0.10195050352426448</v>
      </c>
      <c r="AD153" s="143">
        <f>'1.3'!AD153/'1.3.a'!$AD$178</f>
        <v>0.11916432104025039</v>
      </c>
      <c r="AE153" s="143">
        <f>'1.3'!AE153/'1.3.a'!$AE$178</f>
        <v>0.10612362419700369</v>
      </c>
      <c r="AF153" s="143">
        <f>'1.3'!AF153/'1.3.a'!$AF$178</f>
        <v>0.1086078075312531</v>
      </c>
      <c r="AG153" s="143">
        <f>'1.3'!AG153/'1.3.a'!$AG$178</f>
        <v>0.10567256868446952</v>
      </c>
      <c r="AH153" s="143">
        <f>'1.3'!AH153/'1.3.a'!$AH$178</f>
        <v>0.11967942030085298</v>
      </c>
      <c r="AI153" s="143">
        <f>'1.3'!AI153/'1.3.a'!$AI$178</f>
        <v>0.10614501704329682</v>
      </c>
      <c r="AJ153" s="143">
        <f>'1.3'!AJ153/'1.3.a'!$AJ$178</f>
        <v>0.10499533595387239</v>
      </c>
      <c r="AK153" s="143">
        <f>'1.3'!AK153/'1.3.a'!$AK$178</f>
        <v>0.10218931198076112</v>
      </c>
      <c r="AL153" s="143">
        <f>'1.3'!AL153/'1.3.a'!$AL$178</f>
        <v>0.11915293109939942</v>
      </c>
      <c r="AM153" s="143">
        <f>'1.3'!AM153/'1.3.a'!$AM$178</f>
        <v>0.10734847758395716</v>
      </c>
      <c r="AN153" s="143">
        <f>'1.3'!AN153/'1.3.a'!$AN$178</f>
        <v>0.1064122067743348</v>
      </c>
      <c r="AO153" s="143">
        <f>'1.3'!AO153/'1.3.a'!$AO$178</f>
        <v>0.10326348092479187</v>
      </c>
      <c r="AP153" s="143">
        <f>'1.3'!AP153/'1.3.a'!$AP$178</f>
        <v>0.1215214876290609</v>
      </c>
      <c r="AQ153" s="143">
        <f>'1.3'!AQ153/'1.3.a'!$AQ$178</f>
        <v>0.10511295855700339</v>
      </c>
      <c r="AR153" s="143">
        <f>'1.3'!AR153/'1.3.a'!$AR$178</f>
        <v>8.7060284138951297E-2</v>
      </c>
      <c r="AS153" s="143">
        <f>'1.3'!AS153/'1.3.a'!$AS$178</f>
        <v>0.10685337321613901</v>
      </c>
      <c r="AT153" s="143">
        <f>'1.3'!AT153/'1.3.a'!$AT$178</f>
        <v>0.12535213931471567</v>
      </c>
      <c r="AU153" s="143">
        <f>'1.3'!AU153/'1.3.a'!AU$178</f>
        <v>9.9132993520517673E-2</v>
      </c>
      <c r="AV153" s="143">
        <f>'1.3'!AV153/'1.3.a'!AV$178</f>
        <v>9.6595362920699188E-2</v>
      </c>
      <c r="AW153" s="143">
        <f>'1.3'!AW153/'1.3.a'!AW$178</f>
        <v>9.6962668725921505E-2</v>
      </c>
      <c r="AX153" s="143">
        <f>'1.3'!AX153/'1.3.a'!AX$178</f>
        <v>0.11788970884530769</v>
      </c>
      <c r="AY153" s="143">
        <f>'1.3'!AY153/'1.3.a'!AY$178</f>
        <v>0.10471219957760526</v>
      </c>
    </row>
    <row r="154" spans="1:51" ht="20" customHeight="1" x14ac:dyDescent="0.2">
      <c r="A154" s="115">
        <v>13</v>
      </c>
      <c r="B154" s="115" t="s">
        <v>243</v>
      </c>
      <c r="C154" s="143">
        <f>'1.3'!C154/'1.3.a'!$C$178</f>
        <v>1.7330184454820502E-5</v>
      </c>
      <c r="D154" s="143">
        <f>'1.3'!D154/'1.3.a'!$D$178</f>
        <v>1.6562248220313334E-5</v>
      </c>
      <c r="E154" s="143">
        <f>'1.3'!E154/'1.3.a'!$E$178</f>
        <v>1.8388393838327301E-5</v>
      </c>
      <c r="F154" s="143">
        <f>'1.3'!F154/'1.3.a'!$F$178</f>
        <v>2.0072151412235997E-5</v>
      </c>
      <c r="G154" s="143">
        <f>'1.3'!G154/'1.3.a'!$G$178</f>
        <v>4.9660198369722591E-6</v>
      </c>
      <c r="H154" s="143">
        <f>'1.3'!H154/'1.3.a'!$H$178</f>
        <v>8.4838829452529576E-6</v>
      </c>
      <c r="I154" s="143">
        <f>'1.3'!I154/'1.3.a'!$I$178</f>
        <v>5.592932490771045E-6</v>
      </c>
      <c r="J154" s="143">
        <f>'1.3'!J154/'1.3.a'!$J$178</f>
        <v>1.0482363665906395E-5</v>
      </c>
      <c r="K154" s="143">
        <f>'1.3'!K154/'1.3.a'!$K$178</f>
        <v>6.2570326055554664E-6</v>
      </c>
      <c r="L154" s="143">
        <f>'1.3'!L154/'1.3.a'!$L$178</f>
        <v>1.0966829625086169E-5</v>
      </c>
      <c r="M154" s="143">
        <f>'1.3'!M154/'1.3.a'!$M$178</f>
        <v>5.8897082966592984E-6</v>
      </c>
      <c r="N154" s="143">
        <f>'1.3'!N154/'1.3.a'!$N$178</f>
        <v>8.2624134708248202E-6</v>
      </c>
      <c r="O154" s="143">
        <f>'1.3'!O154/'1.3.a'!$O$178</f>
        <v>1.0534416045577922E-5</v>
      </c>
      <c r="P154" s="143">
        <f>'1.3'!P154/'1.3.a'!$P$178</f>
        <v>1.6863051894824952E-5</v>
      </c>
      <c r="Q154" s="143">
        <f>'1.3'!Q154/'1.3.a'!$Q$178</f>
        <v>1.4504112800221763E-5</v>
      </c>
      <c r="R154" s="143">
        <f>'1.3'!R154/'1.3.a'!$R$178</f>
        <v>1.743871985178684E-5</v>
      </c>
      <c r="S154" s="143">
        <f>'1.3'!S154/'1.3.a'!$S$178</f>
        <v>1.9549281989317949E-5</v>
      </c>
      <c r="T154" s="143">
        <f>'1.3'!T154/'1.3.a'!$T$178</f>
        <v>5.3334322612838523E-6</v>
      </c>
      <c r="U154" s="143">
        <f>'1.3'!U154/'1.3.a'!$U$178</f>
        <v>5.7592861492731314E-6</v>
      </c>
      <c r="V154" s="143">
        <f>'1.3'!V154/'1.3.a'!$V$178</f>
        <v>7.6006483636235466E-6</v>
      </c>
      <c r="W154" s="143">
        <f>'1.3'!W154/'1.3.a'!$W$178</f>
        <v>3.7243916909045075E-6</v>
      </c>
      <c r="X154" s="143">
        <f>'1.3'!X154/'1.3.a'!$X$178</f>
        <v>4.7666506288638725E-6</v>
      </c>
      <c r="Y154" s="143">
        <f>'1.3'!Y154/'1.3.a'!$Y$178</f>
        <v>2.3331525575681005E-6</v>
      </c>
      <c r="Z154" s="143">
        <f>'1.3'!Z154/'1.3.a'!$Z$178</f>
        <v>1.5672401900218927E-5</v>
      </c>
      <c r="AA154" s="143">
        <f>'1.3'!AA154/'1.3.a'!$AA$178</f>
        <v>3.4007533948733323E-6</v>
      </c>
      <c r="AB154" s="143">
        <f>'1.3'!AB154/'1.3.a'!$AB$178</f>
        <v>8.2172511422159046E-6</v>
      </c>
      <c r="AC154" s="143">
        <f>'1.3'!AC154/'1.3.a'!$AC$178</f>
        <v>1.9087147563641231E-6</v>
      </c>
      <c r="AD154" s="143">
        <f>'1.3'!AD154/'1.3.a'!$AD$178</f>
        <v>2.954630521720001E-6</v>
      </c>
      <c r="AE154" s="143">
        <f>'1.3'!AE154/'1.3.a'!$AE$178</f>
        <v>5.261739809238465E-6</v>
      </c>
      <c r="AF154" s="143">
        <f>'1.3'!AF154/'1.3.a'!$AF$178</f>
        <v>1.5857941555805112E-5</v>
      </c>
      <c r="AG154" s="143">
        <f>'1.3'!AG154/'1.3.a'!$AG$178</f>
        <v>1.7113329637995359E-6</v>
      </c>
      <c r="AH154" s="143">
        <f>'1.3'!AH154/'1.3.a'!$AH$178</f>
        <v>2.7599517771246834E-6</v>
      </c>
      <c r="AI154" s="143">
        <f>'1.3'!AI154/'1.3.a'!$AI$178</f>
        <v>1.1817232401718184E-5</v>
      </c>
      <c r="AJ154" s="143">
        <f>'1.3'!AJ154/'1.3.a'!$AJ$178</f>
        <v>1.2492518499751491E-5</v>
      </c>
      <c r="AK154" s="143">
        <f>'1.3'!AK154/'1.3.a'!$AK$178</f>
        <v>9.8684133502911165E-6</v>
      </c>
      <c r="AL154" s="143">
        <f>'1.3'!AL154/'1.3.a'!$AL$178</f>
        <v>1.4445993326052524E-5</v>
      </c>
      <c r="AM154" s="143">
        <f>'1.3'!AM154/'1.3.a'!$AM$178</f>
        <v>1.1683628421908344E-6</v>
      </c>
      <c r="AN154" s="143">
        <f>'1.3'!AN154/'1.3.a'!$AN$178</f>
        <v>1.0597831168533996E-6</v>
      </c>
      <c r="AO154" s="143">
        <f>'1.3'!AO154/'1.3.a'!$AO$178</f>
        <v>9.3691091434666059E-7</v>
      </c>
      <c r="AP154" s="143">
        <f>'1.3'!AP154/'1.3.a'!$AP$178</f>
        <v>2.5985192236178624E-6</v>
      </c>
      <c r="AQ154" s="143">
        <f>'1.3'!AQ154/'1.3.a'!$AQ$178</f>
        <v>2.2678819158063984E-5</v>
      </c>
      <c r="AR154" s="143">
        <f>'1.3'!AR154/'1.3.a'!$AR$178</f>
        <v>2.427245271156439E-5</v>
      </c>
      <c r="AS154" s="143">
        <f>'1.3'!AS154/'1.3.a'!$AS$178</f>
        <v>2.3745342019647386E-5</v>
      </c>
      <c r="AT154" s="143">
        <f>'1.3'!AT154/'1.3.a'!$AT$178</f>
        <v>2.4633433044362884E-5</v>
      </c>
      <c r="AU154" s="143">
        <f>'1.3'!AU154/'1.3.a'!AU$178</f>
        <v>1.5344263936085572E-6</v>
      </c>
      <c r="AV154" s="143">
        <f>'1.3'!AV154/'1.3.a'!AV$178</f>
        <v>2.4115337127246393E-7</v>
      </c>
      <c r="AW154" s="143">
        <f>'1.3'!AW154/'1.3.a'!AW$178</f>
        <v>-1.4915300076783535E-7</v>
      </c>
      <c r="AX154" s="143">
        <f>'1.3'!AX154/'1.3.a'!AX$178</f>
        <v>2.2066664865459057E-6</v>
      </c>
      <c r="AY154" s="143">
        <f>'1.3'!AY154/'1.3.a'!AY$178</f>
        <v>5.3256886705154061E-7</v>
      </c>
    </row>
    <row r="155" spans="1:51" ht="20" customHeight="1" x14ac:dyDescent="0.2">
      <c r="A155" s="115">
        <v>14</v>
      </c>
      <c r="B155" s="115" t="s">
        <v>247</v>
      </c>
      <c r="C155" s="143">
        <f>'1.3'!C155/'1.3.a'!$C$178</f>
        <v>4.9094383753762239E-2</v>
      </c>
      <c r="D155" s="143">
        <f>'1.3'!D155/'1.3.a'!$D$178</f>
        <v>5.183553445111197E-2</v>
      </c>
      <c r="E155" s="143">
        <f>'1.3'!E155/'1.3.a'!$E$178</f>
        <v>5.6287487689967129E-2</v>
      </c>
      <c r="F155" s="143">
        <f>'1.3'!F155/'1.3.a'!$F$178</f>
        <v>4.8767508694355685E-2</v>
      </c>
      <c r="G155" s="143">
        <f>'1.3'!G155/'1.3.a'!$G$178</f>
        <v>5.1103817197901906E-2</v>
      </c>
      <c r="H155" s="143">
        <f>'1.3'!H155/'1.3.a'!$H$178</f>
        <v>5.1529472585260402E-2</v>
      </c>
      <c r="I155" s="143">
        <f>'1.3'!I155/'1.3.a'!$I$178</f>
        <v>5.359923507520175E-2</v>
      </c>
      <c r="J155" s="143">
        <f>'1.3'!J155/'1.3.a'!$J$178</f>
        <v>4.7385558315538055E-2</v>
      </c>
      <c r="K155" s="143">
        <f>'1.3'!K155/'1.3.a'!$K$178</f>
        <v>5.4268032720462357E-2</v>
      </c>
      <c r="L155" s="143">
        <f>'1.3'!L155/'1.3.a'!$L$178</f>
        <v>5.0918458664354072E-2</v>
      </c>
      <c r="M155" s="143">
        <f>'1.3'!M155/'1.3.a'!$M$178</f>
        <v>6.6854835119139019E-2</v>
      </c>
      <c r="N155" s="143">
        <f>'1.3'!N155/'1.3.a'!$N$178</f>
        <v>6.5585614305740503E-2</v>
      </c>
      <c r="O155" s="143">
        <f>'1.3'!O155/'1.3.a'!$O$178</f>
        <v>4.8739110798337787E-2</v>
      </c>
      <c r="P155" s="143">
        <f>'1.3'!P155/'1.3.a'!$P$178</f>
        <v>5.460925151744362E-2</v>
      </c>
      <c r="Q155" s="143">
        <f>'1.3'!Q155/'1.3.a'!$Q$178</f>
        <v>5.2150067668990968E-2</v>
      </c>
      <c r="R155" s="143">
        <f>'1.3'!R155/'1.3.a'!$R$178</f>
        <v>6.3277929479987061E-2</v>
      </c>
      <c r="S155" s="143">
        <f>'1.3'!S155/'1.3.a'!$S$178</f>
        <v>5.4644852659668001E-2</v>
      </c>
      <c r="T155" s="143">
        <f>'1.3'!T155/'1.3.a'!$T$178</f>
        <v>4.8619130390945536E-2</v>
      </c>
      <c r="U155" s="143">
        <f>'1.3'!U155/'1.3.a'!$U$178</f>
        <v>4.9937350758663429E-2</v>
      </c>
      <c r="V155" s="143">
        <f>'1.3'!V155/'1.3.a'!$V$178</f>
        <v>4.8196536619569276E-2</v>
      </c>
      <c r="W155" s="143">
        <f>'1.3'!W155/'1.3.a'!$W$178</f>
        <v>5.3542162845461212E-2</v>
      </c>
      <c r="X155" s="143">
        <f>'1.3'!X155/'1.3.a'!$X$178</f>
        <v>7.6995577749803923E-2</v>
      </c>
      <c r="Y155" s="143">
        <f>'1.3'!Y155/'1.3.a'!$Y$178</f>
        <v>6.1288037390774756E-2</v>
      </c>
      <c r="Z155" s="143">
        <f>'1.3'!Z155/'1.3.a'!$Z$178</f>
        <v>7.0425119099898514E-2</v>
      </c>
      <c r="AA155" s="143">
        <f>'1.3'!AA155/'1.3.a'!$AA$178</f>
        <v>8.9505213970608608E-2</v>
      </c>
      <c r="AB155" s="143">
        <f>'1.3'!AB155/'1.3.a'!$AB$178</f>
        <v>6.7394836942354333E-2</v>
      </c>
      <c r="AC155" s="143">
        <f>'1.3'!AC155/'1.3.a'!$AC$178</f>
        <v>5.9917204068449859E-2</v>
      </c>
      <c r="AD155" s="143">
        <f>'1.3'!AD155/'1.3.a'!$AD$178</f>
        <v>6.7830815897788388E-2</v>
      </c>
      <c r="AE155" s="143">
        <f>'1.3'!AE155/'1.3.a'!$AE$178</f>
        <v>5.9315781607978839E-2</v>
      </c>
      <c r="AF155" s="143">
        <f>'1.3'!AF155/'1.3.a'!$AF$178</f>
        <v>5.5611781827343762E-2</v>
      </c>
      <c r="AG155" s="143">
        <f>'1.3'!AG155/'1.3.a'!$AG$178</f>
        <v>5.7475802954168681E-2</v>
      </c>
      <c r="AH155" s="143">
        <f>'1.3'!AH155/'1.3.a'!$AH$178</f>
        <v>5.3475788937139508E-2</v>
      </c>
      <c r="AI155" s="143">
        <f>'1.3'!AI155/'1.3.a'!$AI$178</f>
        <v>5.4464565328044501E-2</v>
      </c>
      <c r="AJ155" s="143">
        <f>'1.3'!AJ155/'1.3.a'!$AJ$178</f>
        <v>5.5382000098871384E-2</v>
      </c>
      <c r="AK155" s="143">
        <f>'1.3'!AK155/'1.3.a'!$AK$178</f>
        <v>6.2681082544235572E-2</v>
      </c>
      <c r="AL155" s="143">
        <f>'1.3'!AL155/'1.3.a'!$AL$178</f>
        <v>6.6959297087458791E-2</v>
      </c>
      <c r="AM155" s="143">
        <f>'1.3'!AM155/'1.3.a'!$AM$178</f>
        <v>6.5141366574316212E-2</v>
      </c>
      <c r="AN155" s="143">
        <f>'1.3'!AN155/'1.3.a'!$AN$178</f>
        <v>6.0244024260420546E-2</v>
      </c>
      <c r="AO155" s="143">
        <f>'1.3'!AO155/'1.3.a'!$AO$178</f>
        <v>5.7580395767878358E-2</v>
      </c>
      <c r="AP155" s="143">
        <f>'1.3'!AP155/'1.3.a'!$AP$178</f>
        <v>0.10113100053858026</v>
      </c>
      <c r="AQ155" s="143">
        <f>'1.3'!AQ155/'1.3.a'!$AQ$178</f>
        <v>6.8848375042921406E-2</v>
      </c>
      <c r="AR155" s="143">
        <f>'1.3'!AR155/'1.3.a'!$AR$178</f>
        <v>4.3395603085052324E-2</v>
      </c>
      <c r="AS155" s="143">
        <f>'1.3'!AS155/'1.3.a'!$AS$178</f>
        <v>4.4261913705953955E-2</v>
      </c>
      <c r="AT155" s="143">
        <f>'1.3'!AT155/'1.3.a'!$AT$178</f>
        <v>4.7452080098460331E-2</v>
      </c>
      <c r="AU155" s="143">
        <f>'1.3'!AU155/'1.3.a'!AU$178</f>
        <v>5.8721363156925832E-2</v>
      </c>
      <c r="AV155" s="143">
        <f>'1.3'!AV155/'1.3.a'!AV$178</f>
        <v>5.6213827346986295E-2</v>
      </c>
      <c r="AW155" s="143">
        <f>'1.3'!AW155/'1.3.a'!AW$178</f>
        <v>6.7896263340691182E-2</v>
      </c>
      <c r="AX155" s="143">
        <f>'1.3'!AX155/'1.3.a'!AX$178</f>
        <v>6.8825353289771102E-2</v>
      </c>
      <c r="AY155" s="143">
        <f>'1.3'!AY155/'1.3.a'!AY$178</f>
        <v>6.817450240707297E-2</v>
      </c>
    </row>
    <row r="156" spans="1:51" ht="20" customHeight="1" x14ac:dyDescent="0.2">
      <c r="A156" s="118">
        <v>1411</v>
      </c>
      <c r="B156" s="118" t="s">
        <v>815</v>
      </c>
      <c r="C156" s="145">
        <f>'1.3'!C156/'1.3.a'!$C$178</f>
        <v>1.8701921614852016E-2</v>
      </c>
      <c r="D156" s="145">
        <f>'1.3'!D156/'1.3.a'!$D$178</f>
        <v>2.0010416882782829E-2</v>
      </c>
      <c r="E156" s="145">
        <f>'1.3'!E156/'1.3.a'!$E$178</f>
        <v>1.7753098684253985E-2</v>
      </c>
      <c r="F156" s="145">
        <f>'1.3'!F156/'1.3.a'!$F$178</f>
        <v>2.1336386053367198E-2</v>
      </c>
      <c r="G156" s="145">
        <f>'1.3'!G156/'1.3.a'!$G$178</f>
        <v>2.1713412468825643E-2</v>
      </c>
      <c r="H156" s="145">
        <f>'1.3'!H156/'1.3.a'!$H$178</f>
        <v>2.1419958706364452E-2</v>
      </c>
      <c r="I156" s="145">
        <f>'1.3'!I156/'1.3.a'!$I$178</f>
        <v>2.0813009565352255E-2</v>
      </c>
      <c r="J156" s="145">
        <f>'1.3'!J156/'1.3.a'!$J$178</f>
        <v>2.2692754427173219E-2</v>
      </c>
      <c r="K156" s="145">
        <f>'1.3'!K156/'1.3.a'!$K$178</f>
        <v>2.3202741443344513E-2</v>
      </c>
      <c r="L156" s="145">
        <f>'1.3'!L156/'1.3.a'!$L$178</f>
        <v>2.413960103681826E-2</v>
      </c>
      <c r="M156" s="145">
        <f>'1.3'!M156/'1.3.a'!$M$178</f>
        <v>2.2473785493721293E-2</v>
      </c>
      <c r="N156" s="145">
        <f>'1.3'!N156/'1.3.a'!$N$178</f>
        <v>2.5012013013623484E-2</v>
      </c>
      <c r="O156" s="145">
        <f>'1.3'!O156/'1.3.a'!$O$178</f>
        <v>2.0306835356510025E-2</v>
      </c>
      <c r="P156" s="145">
        <f>'1.3'!P156/'1.3.a'!$P$178</f>
        <v>1.9681707631817248E-2</v>
      </c>
      <c r="Q156" s="145">
        <f>'1.3'!Q156/'1.3.a'!$Q$178</f>
        <v>2.0160953881362801E-2</v>
      </c>
      <c r="R156" s="145">
        <f>'1.3'!R156/'1.3.a'!$R$178</f>
        <v>2.0605452503479012E-2</v>
      </c>
      <c r="S156" s="145">
        <f>'1.3'!S156/'1.3.a'!$S$178</f>
        <v>2.5036276795311535E-2</v>
      </c>
      <c r="T156" s="145">
        <f>'1.3'!T156/'1.3.a'!$T$178</f>
        <v>2.1060810052178629E-2</v>
      </c>
      <c r="U156" s="145">
        <f>'1.3'!U156/'1.3.a'!$U$178</f>
        <v>1.962173817172368E-2</v>
      </c>
      <c r="V156" s="145">
        <f>'1.3'!V156/'1.3.a'!$V$178</f>
        <v>2.0056022285557262E-2</v>
      </c>
      <c r="W156" s="145">
        <f>'1.3'!W156/'1.3.a'!$W$178</f>
        <v>2.8934135183164195E-2</v>
      </c>
      <c r="X156" s="145">
        <f>'1.3'!X156/'1.3.a'!$X$178</f>
        <v>4.454853696366505E-2</v>
      </c>
      <c r="Y156" s="145">
        <f>'1.3'!Y156/'1.3.a'!$Y$178</f>
        <v>2.9303068163363411E-2</v>
      </c>
      <c r="Z156" s="145">
        <f>'1.3'!Z156/'1.3.a'!$Z$178</f>
        <v>3.6958447541336259E-2</v>
      </c>
      <c r="AA156" s="145">
        <f>'1.3'!AA156/'1.3.a'!$AA$178</f>
        <v>5.571991205372108E-2</v>
      </c>
      <c r="AB156" s="145">
        <f>'1.3'!AB156/'1.3.a'!$AB$178</f>
        <v>4.231105003642939E-2</v>
      </c>
      <c r="AC156" s="145">
        <f>'1.3'!AC156/'1.3.a'!$AC$178</f>
        <v>3.2328909810940873E-2</v>
      </c>
      <c r="AD156" s="145">
        <f>'1.3'!AD156/'1.3.a'!$AD$178</f>
        <v>2.9624645191854086E-2</v>
      </c>
      <c r="AE156" s="145">
        <f>'1.3'!AE156/'1.3.a'!$AE$178</f>
        <v>2.9571655204664954E-2</v>
      </c>
      <c r="AF156" s="145">
        <f>'1.3'!AF156/'1.3.a'!$AF$178</f>
        <v>2.8111393676668907E-2</v>
      </c>
      <c r="AG156" s="145">
        <f>'1.3'!AG156/'1.3.a'!$AG$178</f>
        <v>2.5366712300437515E-2</v>
      </c>
      <c r="AH156" s="145">
        <f>'1.3'!AH156/'1.3.a'!$AH$178</f>
        <v>2.3235463378550463E-2</v>
      </c>
      <c r="AI156" s="145">
        <f>'1.3'!AI156/'1.3.a'!$AI$178</f>
        <v>2.36214904811579E-2</v>
      </c>
      <c r="AJ156" s="145">
        <f>'1.3'!AJ156/'1.3.a'!$AJ$178</f>
        <v>2.2863296191807016E-2</v>
      </c>
      <c r="AK156" s="145">
        <f>'1.3'!AK156/'1.3.a'!$AK$178</f>
        <v>2.9239184756273746E-2</v>
      </c>
      <c r="AL156" s="145">
        <f>'1.3'!AL156/'1.3.a'!$AL$178</f>
        <v>3.2099620019311964E-2</v>
      </c>
      <c r="AM156" s="145">
        <f>'1.3'!AM156/'1.3.a'!$AM$178</f>
        <v>3.0048359693245239E-2</v>
      </c>
      <c r="AN156" s="145">
        <f>'1.3'!AN156/'1.3.a'!$AN$178</f>
        <v>2.5839617997853989E-2</v>
      </c>
      <c r="AO156" s="145">
        <f>'1.3'!AO156/'1.3.a'!$AO$178</f>
        <v>2.1033302259255073E-2</v>
      </c>
      <c r="AP156" s="145">
        <f>'1.3'!AP156/'1.3.a'!$AP$178</f>
        <v>2.0619274694363764E-2</v>
      </c>
      <c r="AQ156" s="145">
        <f>'1.3'!AQ156/'1.3.a'!$AQ$178</f>
        <v>2.2424368522183023E-2</v>
      </c>
      <c r="AR156" s="145">
        <f>'1.3'!AR156/'1.3.a'!$AR$178</f>
        <v>1.3925610366758058E-2</v>
      </c>
      <c r="AS156" s="145">
        <f>'1.3'!AS156/'1.3.a'!$AS$178</f>
        <v>1.4411458805575806E-2</v>
      </c>
      <c r="AT156" s="145">
        <f>'1.3'!AT156/'1.3.a'!$AT$178</f>
        <v>1.7955146466927033E-2</v>
      </c>
      <c r="AU156" s="145">
        <f>'1.3'!AU156/'1.3.a'!AU$178</f>
        <v>2.1562949574033097E-2</v>
      </c>
      <c r="AV156" s="145">
        <f>'1.3'!AV156/'1.3.a'!AV$178</f>
        <v>1.9126192877579547E-2</v>
      </c>
      <c r="AW156" s="145">
        <f>'1.3'!AW156/'1.3.a'!AW$178</f>
        <v>2.2871736186096028E-2</v>
      </c>
      <c r="AX156" s="145">
        <f>'1.3'!AX156/'1.3.a'!AX$178</f>
        <v>2.6887205996370348E-2</v>
      </c>
      <c r="AY156" s="145">
        <f>'1.3'!AY156/'1.3.a'!AY$178</f>
        <v>2.6840900137411947E-2</v>
      </c>
    </row>
    <row r="157" spans="1:51" ht="20" customHeight="1" x14ac:dyDescent="0.2">
      <c r="A157" s="120" t="s">
        <v>392</v>
      </c>
      <c r="B157" s="118" t="s">
        <v>393</v>
      </c>
      <c r="C157" s="145">
        <f>'1.3'!C157/'1.3.a'!$C$178</f>
        <v>3.0392462138910212E-2</v>
      </c>
      <c r="D157" s="145">
        <f>'1.3'!D157/'1.3.a'!$D$178</f>
        <v>3.1825117568329141E-2</v>
      </c>
      <c r="E157" s="145">
        <f>'1.3'!E157/'1.3.a'!$E$178</f>
        <v>3.8534389005713147E-2</v>
      </c>
      <c r="F157" s="145">
        <f>'1.3'!F157/'1.3.a'!$F$178</f>
        <v>2.7431122640988483E-2</v>
      </c>
      <c r="G157" s="145">
        <f>'1.3'!G157/'1.3.a'!$G$178</f>
        <v>2.9390404729076267E-2</v>
      </c>
      <c r="H157" s="145">
        <f>'1.3'!H157/'1.3.a'!$H$178</f>
        <v>3.0109513878895953E-2</v>
      </c>
      <c r="I157" s="145">
        <f>'1.3'!I157/'1.3.a'!$I$178</f>
        <v>3.2786225509849505E-2</v>
      </c>
      <c r="J157" s="145">
        <f>'1.3'!J157/'1.3.a'!$J$178</f>
        <v>2.4692803888364843E-2</v>
      </c>
      <c r="K157" s="145">
        <f>'1.3'!K157/'1.3.a'!$K$178</f>
        <v>3.1065291277117841E-2</v>
      </c>
      <c r="L157" s="145">
        <f>'1.3'!L157/'1.3.a'!$L$178</f>
        <v>2.6778857627535822E-2</v>
      </c>
      <c r="M157" s="145">
        <f>'1.3'!M157/'1.3.a'!$M$178</f>
        <v>4.4381049625417737E-2</v>
      </c>
      <c r="N157" s="145">
        <f>'1.3'!N157/'1.3.a'!$N$178</f>
        <v>4.0573601292117012E-2</v>
      </c>
      <c r="O157" s="145">
        <f>'1.3'!O157/'1.3.a'!$O$178</f>
        <v>2.8432275441827769E-2</v>
      </c>
      <c r="P157" s="145">
        <f>'1.3'!P157/'1.3.a'!$P$178</f>
        <v>3.4927543885626376E-2</v>
      </c>
      <c r="Q157" s="145">
        <f>'1.3'!Q157/'1.3.a'!$Q$178</f>
        <v>3.1989113787628171E-2</v>
      </c>
      <c r="R157" s="145">
        <f>'1.3'!R157/'1.3.a'!$R$178</f>
        <v>4.2672476976508056E-2</v>
      </c>
      <c r="S157" s="145">
        <f>'1.3'!S157/'1.3.a'!$S$178</f>
        <v>2.9608575864356473E-2</v>
      </c>
      <c r="T157" s="145">
        <f>'1.3'!T157/'1.3.a'!$T$178</f>
        <v>2.7558320338766904E-2</v>
      </c>
      <c r="U157" s="145">
        <f>'1.3'!U157/'1.3.a'!$U$178</f>
        <v>3.0315612586939749E-2</v>
      </c>
      <c r="V157" s="145">
        <f>'1.3'!V157/'1.3.a'!$V$178</f>
        <v>2.8140514334012011E-2</v>
      </c>
      <c r="W157" s="145">
        <f>'1.3'!W157/'1.3.a'!$W$178</f>
        <v>2.4608027662297024E-2</v>
      </c>
      <c r="X157" s="145">
        <f>'1.3'!X157/'1.3.a'!$X$178</f>
        <v>3.2447040786138873E-2</v>
      </c>
      <c r="Y157" s="145">
        <f>'1.3'!Y157/'1.3.a'!$Y$178</f>
        <v>3.1984969227411335E-2</v>
      </c>
      <c r="Z157" s="145">
        <f>'1.3'!Z157/'1.3.a'!$Z$178</f>
        <v>3.3466671558562269E-2</v>
      </c>
      <c r="AA157" s="145">
        <f>'1.3'!AA157/'1.3.a'!$AA$178</f>
        <v>3.3785301916887535E-2</v>
      </c>
      <c r="AB157" s="145">
        <f>'1.3'!AB157/'1.3.a'!$AB$178</f>
        <v>2.5083786905924929E-2</v>
      </c>
      <c r="AC157" s="145">
        <f>'1.3'!AC157/'1.3.a'!$AC$178</f>
        <v>2.7588294257508993E-2</v>
      </c>
      <c r="AD157" s="145">
        <f>'1.3'!AD157/'1.3.a'!$AD$178</f>
        <v>3.8206170705934302E-2</v>
      </c>
      <c r="AE157" s="145">
        <f>'1.3'!AE157/'1.3.a'!$AE$178</f>
        <v>2.9744126403313885E-2</v>
      </c>
      <c r="AF157" s="145">
        <f>'1.3'!AF157/'1.3.a'!$AF$178</f>
        <v>2.7500388150674848E-2</v>
      </c>
      <c r="AG157" s="145">
        <f>'1.3'!AG157/'1.3.a'!$AG$178</f>
        <v>3.2109090653731166E-2</v>
      </c>
      <c r="AH157" s="145">
        <f>'1.3'!AH157/'1.3.a'!$AH$178</f>
        <v>3.0240325558589035E-2</v>
      </c>
      <c r="AI157" s="145">
        <f>'1.3'!AI157/'1.3.a'!$AI$178</f>
        <v>3.0843074846886601E-2</v>
      </c>
      <c r="AJ157" s="145">
        <f>'1.3'!AJ157/'1.3.a'!$AJ$178</f>
        <v>3.2518703907064364E-2</v>
      </c>
      <c r="AK157" s="145">
        <f>'1.3'!AK157/'1.3.a'!$AK$178</f>
        <v>3.3441897787961833E-2</v>
      </c>
      <c r="AL157" s="145">
        <f>'1.3'!AL157/'1.3.a'!$AL$178</f>
        <v>3.4859677068146834E-2</v>
      </c>
      <c r="AM157" s="145">
        <f>'1.3'!AM157/'1.3.a'!$AM$178</f>
        <v>3.5093006881070983E-2</v>
      </c>
      <c r="AN157" s="145">
        <f>'1.3'!AN157/'1.3.a'!$AN$178</f>
        <v>3.4404406262566557E-2</v>
      </c>
      <c r="AO157" s="145">
        <f>'1.3'!AO157/'1.3.a'!$AO$178</f>
        <v>3.6547093508623285E-2</v>
      </c>
      <c r="AP157" s="145">
        <f>'1.3'!AP157/'1.3.a'!$AP$178</f>
        <v>8.0511725844216495E-2</v>
      </c>
      <c r="AQ157" s="145">
        <f>'1.3'!AQ157/'1.3.a'!$AQ$178</f>
        <v>4.6424006520738387E-2</v>
      </c>
      <c r="AR157" s="145">
        <f>'1.3'!AR157/'1.3.a'!$AR$178</f>
        <v>2.9469992718294261E-2</v>
      </c>
      <c r="AS157" s="145">
        <f>'1.3'!AS157/'1.3.a'!$AS$178</f>
        <v>2.9850454900378156E-2</v>
      </c>
      <c r="AT157" s="145">
        <f>'1.3'!AT157/'1.3.a'!$AT$178</f>
        <v>2.9496933631533294E-2</v>
      </c>
      <c r="AU157" s="145">
        <f>'1.3'!AU157/'1.3.a'!AU$178</f>
        <v>3.7158413582892721E-2</v>
      </c>
      <c r="AV157" s="145">
        <f>'1.3'!AV157/'1.3.a'!AV$178</f>
        <v>3.7087634469406737E-2</v>
      </c>
      <c r="AW157" s="145">
        <f>'1.3'!AW157/'1.3.a'!AW$178</f>
        <v>4.5024527154595165E-2</v>
      </c>
      <c r="AX157" s="145">
        <f>'1.3'!AX157/'1.3.a'!AX$178</f>
        <v>4.1938147293400743E-2</v>
      </c>
      <c r="AY157" s="145">
        <f>'1.3'!AY157/'1.3.a'!AY$178</f>
        <v>4.1333602269661013E-2</v>
      </c>
    </row>
    <row r="158" spans="1:51" ht="20" customHeight="1" x14ac:dyDescent="0.2">
      <c r="A158" s="18" t="s">
        <v>394</v>
      </c>
      <c r="B158" s="19" t="s">
        <v>816</v>
      </c>
      <c r="C158" s="93">
        <f>'1.3'!C158/'1.3.a'!$C$178</f>
        <v>0.41386113364388244</v>
      </c>
      <c r="D158" s="93">
        <f>'1.3'!D158/'1.3.a'!$D$178</f>
        <v>0.41714127767130316</v>
      </c>
      <c r="E158" s="93">
        <f>'1.3'!E158/'1.3.a'!$E$178</f>
        <v>0.41011267232998228</v>
      </c>
      <c r="F158" s="93">
        <f>'1.3'!F158/'1.3.a'!$F$178</f>
        <v>0.44283182778631358</v>
      </c>
      <c r="G158" s="93">
        <f>'1.3'!G158/'1.3.a'!$G$178</f>
        <v>0.40506518270779124</v>
      </c>
      <c r="H158" s="93">
        <f>'1.3'!H158/'1.3.a'!$H$178</f>
        <v>0.41729454077013406</v>
      </c>
      <c r="I158" s="93">
        <f>'1.3'!I158/'1.3.a'!$I$178</f>
        <v>0.41305808935698962</v>
      </c>
      <c r="J158" s="93">
        <f>'1.3'!J158/'1.3.a'!$J$178</f>
        <v>0.44268591082283232</v>
      </c>
      <c r="K158" s="93">
        <f>'1.3'!K158/'1.3.a'!$K$178</f>
        <v>0.40660672864711411</v>
      </c>
      <c r="L158" s="93">
        <f>'1.3'!L158/'1.3.a'!$L$178</f>
        <v>0.41976487176128191</v>
      </c>
      <c r="M158" s="93">
        <f>'1.3'!M158/'1.3.a'!$M$178</f>
        <v>0.41132558575056832</v>
      </c>
      <c r="N158" s="93">
        <f>'1.3'!N158/'1.3.a'!$N$178</f>
        <v>0.43781523390822569</v>
      </c>
      <c r="O158" s="93">
        <f>'1.3'!O158/'1.3.a'!$O$178</f>
        <v>0.40313259840189358</v>
      </c>
      <c r="P158" s="93">
        <f>'1.3'!P158/'1.3.a'!$P$178</f>
        <v>0.41572971706245165</v>
      </c>
      <c r="Q158" s="93">
        <f>'1.3'!Q158/'1.3.a'!$Q$178</f>
        <v>0.41937794441570503</v>
      </c>
      <c r="R158" s="93">
        <f>'1.3'!R158/'1.3.a'!$R$178</f>
        <v>0.45701705408665561</v>
      </c>
      <c r="S158" s="93">
        <f>'1.3'!S158/'1.3.a'!$S$178</f>
        <v>0.41479255982286645</v>
      </c>
      <c r="T158" s="93">
        <f>'1.3'!T158/'1.3.a'!$T$178</f>
        <v>0.42007992504849917</v>
      </c>
      <c r="U158" s="93">
        <f>'1.3'!U158/'1.3.a'!$U$178</f>
        <v>0.45607423114716794</v>
      </c>
      <c r="V158" s="93">
        <f>'1.3'!V158/'1.3.a'!$V$178</f>
        <v>0.4745416067229033</v>
      </c>
      <c r="W158" s="93">
        <f>'1.3'!W158/'1.3.a'!$W$178</f>
        <v>0.46576356846371247</v>
      </c>
      <c r="X158" s="93">
        <f>'1.3'!X158/'1.3.a'!$X$178</f>
        <v>0.46595171705611477</v>
      </c>
      <c r="Y158" s="93">
        <f>'1.3'!Y158/'1.3.a'!$Y$178</f>
        <v>0.51928670610165351</v>
      </c>
      <c r="Z158" s="93">
        <f>'1.3'!Z158/'1.3.a'!$Z$178</f>
        <v>0.51367959777519356</v>
      </c>
      <c r="AA158" s="93">
        <f>'1.3'!AA158/'1.3.a'!$AA$178</f>
        <v>0.48032615193688788</v>
      </c>
      <c r="AB158" s="93">
        <f>'1.3'!AB158/'1.3.a'!$AB$178</f>
        <v>0.46667010325516733</v>
      </c>
      <c r="AC158" s="93">
        <f>'1.3'!AC158/'1.3.a'!$AC$178</f>
        <v>0.48065844457614626</v>
      </c>
      <c r="AD158" s="93">
        <f>'1.3'!AD158/'1.3.a'!$AD$178</f>
        <v>0.51439673288395782</v>
      </c>
      <c r="AE158" s="93">
        <f>'1.3'!AE158/'1.3.a'!$AE$178</f>
        <v>0.46473841425059842</v>
      </c>
      <c r="AF158" s="93">
        <f>'1.3'!AF158/'1.3.a'!$AF$178</f>
        <v>0.49586467461608236</v>
      </c>
      <c r="AG158" s="93">
        <f>'1.3'!AG158/'1.3.a'!$AG$178</f>
        <v>0.46613195783740441</v>
      </c>
      <c r="AH158" s="93">
        <f>'1.3'!AH158/'1.3.a'!$AH$178</f>
        <v>0.49936366055219172</v>
      </c>
      <c r="AI158" s="93">
        <f>'1.3'!AI158/'1.3.a'!$AI$178</f>
        <v>0.45075861272604439</v>
      </c>
      <c r="AJ158" s="93">
        <f>'1.3'!AJ158/'1.3.a'!$AJ$178</f>
        <v>0.47816660147463125</v>
      </c>
      <c r="AK158" s="93">
        <f>'1.3'!AK158/'1.3.a'!$AK$178</f>
        <v>0.48150151412735553</v>
      </c>
      <c r="AL158" s="93">
        <f>'1.3'!AL158/'1.3.a'!$AL$178</f>
        <v>0.48432856882715863</v>
      </c>
      <c r="AM158" s="93">
        <f>'1.3'!AM158/'1.3.a'!$AM$178</f>
        <v>0.4625772655434951</v>
      </c>
      <c r="AN158" s="93">
        <f>'1.3'!AN158/'1.3.a'!$AN$178</f>
        <v>0.45288236407883564</v>
      </c>
      <c r="AO158" s="93">
        <f>'1.3'!AO158/'1.3.a'!$AO$178</f>
        <v>0.43975053853637858</v>
      </c>
      <c r="AP158" s="93">
        <f>'1.3'!AP158/'1.3.a'!$AP$178</f>
        <v>0.51095621204535935</v>
      </c>
      <c r="AQ158" s="93">
        <f>'1.3'!AQ158/'1.3.a'!$AQ$178</f>
        <v>0.43245022666060673</v>
      </c>
      <c r="AR158" s="93">
        <f>'1.3'!AR158/'1.3.a'!$AR$178</f>
        <v>0.58707097581726042</v>
      </c>
      <c r="AS158" s="93">
        <f>'1.3'!AS158/'1.3.a'!$AS$178</f>
        <v>0.49711451190560241</v>
      </c>
      <c r="AT158" s="93">
        <f>'1.3'!AT158/'1.3.a'!$AT$178</f>
        <v>0.51757087922809863</v>
      </c>
      <c r="AU158" s="93">
        <f>'1.3'!AU158/'1.3.a'!AU$178</f>
        <v>0.39813438312690347</v>
      </c>
      <c r="AV158" s="93">
        <f>'1.3'!AV158/'1.3.a'!AV$178</f>
        <v>0.46066768096564198</v>
      </c>
      <c r="AW158" s="93">
        <f>'1.3'!AW158/'1.3.a'!AW$178</f>
        <v>0.42042783692636593</v>
      </c>
      <c r="AX158" s="93">
        <f>'1.3'!AX158/'1.3.a'!AX$178</f>
        <v>0.49103022133106144</v>
      </c>
      <c r="AY158" s="93">
        <f>'1.3'!AY158/'1.3.a'!AY$178</f>
        <v>0.45606939046986522</v>
      </c>
    </row>
    <row r="159" spans="1:51" ht="20" customHeight="1" x14ac:dyDescent="0.2">
      <c r="A159" s="115">
        <v>2</v>
      </c>
      <c r="B159" s="115" t="s">
        <v>488</v>
      </c>
      <c r="C159" s="143">
        <f>'1.3'!C159/'1.3.a'!$C$178</f>
        <v>0.40521909831092595</v>
      </c>
      <c r="D159" s="143">
        <f>'1.3'!D159/'1.3.a'!$D$178</f>
        <v>0.40437368153186565</v>
      </c>
      <c r="E159" s="143">
        <f>'1.3'!E159/'1.3.a'!$E$178</f>
        <v>0.39442009402588579</v>
      </c>
      <c r="F159" s="143">
        <f>'1.3'!F159/'1.3.a'!$F$178</f>
        <v>0.42194094377531971</v>
      </c>
      <c r="G159" s="143">
        <f>'1.3'!G159/'1.3.a'!$G$178</f>
        <v>0.40273312002040579</v>
      </c>
      <c r="H159" s="143">
        <f>'1.3'!H159/'1.3.a'!$H$178</f>
        <v>0.41125140030420915</v>
      </c>
      <c r="I159" s="143">
        <f>'1.3'!I159/'1.3.a'!$I$178</f>
        <v>0.40423199803022608</v>
      </c>
      <c r="J159" s="143">
        <f>'1.3'!J159/'1.3.a'!$J$178</f>
        <v>0.42773717683324042</v>
      </c>
      <c r="K159" s="143">
        <f>'1.3'!K159/'1.3.a'!$K$178</f>
        <v>0.40368494162720131</v>
      </c>
      <c r="L159" s="143">
        <f>'1.3'!L159/'1.3.a'!$L$178</f>
        <v>0.41293697999853562</v>
      </c>
      <c r="M159" s="143">
        <f>'1.3'!M159/'1.3.a'!$M$178</f>
        <v>0.40259616835740453</v>
      </c>
      <c r="N159" s="143">
        <f>'1.3'!N159/'1.3.a'!$N$178</f>
        <v>0.42417403229431649</v>
      </c>
      <c r="O159" s="143">
        <f>'1.3'!O159/'1.3.a'!$O$178</f>
        <v>0.40251871496475011</v>
      </c>
      <c r="P159" s="143">
        <f>'1.3'!P159/'1.3.a'!$P$178</f>
        <v>0.41039609290038365</v>
      </c>
      <c r="Q159" s="143">
        <f>'1.3'!Q159/'1.3.a'!$Q$178</f>
        <v>0.41170941706864356</v>
      </c>
      <c r="R159" s="143">
        <f>'1.3'!R159/'1.3.a'!$R$178</f>
        <v>0.43959337896644601</v>
      </c>
      <c r="S159" s="143">
        <f>'1.3'!S159/'1.3.a'!$S$178</f>
        <v>0.40935216461541724</v>
      </c>
      <c r="T159" s="143">
        <f>'1.3'!T159/'1.3.a'!$T$178</f>
        <v>0.40980996952672211</v>
      </c>
      <c r="U159" s="143">
        <f>'1.3'!U159/'1.3.a'!$U$178</f>
        <v>0.44493028403221418</v>
      </c>
      <c r="V159" s="143">
        <f>'1.3'!V159/'1.3.a'!$V$178</f>
        <v>0.4645147367248591</v>
      </c>
      <c r="W159" s="143">
        <f>'1.3'!W159/'1.3.a'!$W$178</f>
        <v>0.46669874013924084</v>
      </c>
      <c r="X159" s="143">
        <f>'1.3'!X159/'1.3.a'!$X$178</f>
        <v>0.46700516188912072</v>
      </c>
      <c r="Y159" s="143">
        <f>'1.3'!Y159/'1.3.a'!$Y$178</f>
        <v>0.51846399005882804</v>
      </c>
      <c r="Z159" s="143">
        <f>'1.3'!Z159/'1.3.a'!$Z$178</f>
        <v>0.50736980128926523</v>
      </c>
      <c r="AA159" s="143">
        <f>'1.3'!AA159/'1.3.a'!$AA$178</f>
        <v>0.4835024181951641</v>
      </c>
      <c r="AB159" s="143">
        <f>'1.3'!AB159/'1.3.a'!$AB$178</f>
        <v>0.46824089297549332</v>
      </c>
      <c r="AC159" s="143">
        <f>'1.3'!AC159/'1.3.a'!$AC$178</f>
        <v>0.48218277687021549</v>
      </c>
      <c r="AD159" s="143">
        <f>'1.3'!AD159/'1.3.a'!$AD$178</f>
        <v>0.51215248207767838</v>
      </c>
      <c r="AE159" s="143">
        <f>'1.3'!AE159/'1.3.a'!$AE$178</f>
        <v>0.47113503369877496</v>
      </c>
      <c r="AF159" s="143">
        <f>'1.3'!AF159/'1.3.a'!$AF$178</f>
        <v>0.50211699808756038</v>
      </c>
      <c r="AG159" s="143">
        <f>'1.3'!AG159/'1.3.a'!$AG$178</f>
        <v>0.4706019373622895</v>
      </c>
      <c r="AH159" s="143">
        <f>'1.3'!AH159/'1.3.a'!$AH$178</f>
        <v>0.50013420131671082</v>
      </c>
      <c r="AI159" s="143">
        <f>'1.3'!AI159/'1.3.a'!$AI$178</f>
        <v>0.45668415298580117</v>
      </c>
      <c r="AJ159" s="143">
        <f>'1.3'!AJ159/'1.3.a'!$AJ$178</f>
        <v>0.48243170935608248</v>
      </c>
      <c r="AK159" s="143">
        <f>'1.3'!AK159/'1.3.a'!$AK$178</f>
        <v>0.48355574850570399</v>
      </c>
      <c r="AL159" s="143">
        <f>'1.3'!AL159/'1.3.a'!$AL$178</f>
        <v>0.48145074901741941</v>
      </c>
      <c r="AM159" s="143">
        <f>'1.3'!AM159/'1.3.a'!$AM$178</f>
        <v>0.46939095430480349</v>
      </c>
      <c r="AN159" s="143">
        <f>'1.3'!AN159/'1.3.a'!$AN$178</f>
        <v>0.45836149468333798</v>
      </c>
      <c r="AO159" s="143">
        <f>'1.3'!AO159/'1.3.a'!$AO$178</f>
        <v>0.44542887726308722</v>
      </c>
      <c r="AP159" s="143">
        <f>'1.3'!AP159/'1.3.a'!$AP$178</f>
        <v>0.50974514183570618</v>
      </c>
      <c r="AQ159" s="143">
        <f>'1.3'!AQ159/'1.3.a'!$AQ$178</f>
        <v>0.43786037884240142</v>
      </c>
      <c r="AR159" s="143">
        <f>'1.3'!AR159/'1.3.a'!$AR$178</f>
        <v>0.59093795707859287</v>
      </c>
      <c r="AS159" s="143">
        <f>'1.3'!AS159/'1.3.a'!$AS$178</f>
        <v>0.50159200094522161</v>
      </c>
      <c r="AT159" s="143">
        <f>'1.3'!AT159/'1.3.a'!$AT$178</f>
        <v>0.51318299222990404</v>
      </c>
      <c r="AU159" s="143">
        <f>'1.3'!AU159/'1.3.a'!AU$178</f>
        <v>0.40522354170021907</v>
      </c>
      <c r="AV159" s="143">
        <f>'1.3'!AV159/'1.3.a'!AV$178</f>
        <v>0.46681798060091356</v>
      </c>
      <c r="AW159" s="143">
        <f>'1.3'!AW159/'1.3.a'!AW$178</f>
        <v>0.42524578542539448</v>
      </c>
      <c r="AX159" s="143">
        <f>'1.3'!AX159/'1.3.a'!AX$178</f>
        <v>0.48664055019674612</v>
      </c>
      <c r="AY159" s="143">
        <f>'1.3'!AY159/'1.3.a'!AY$178</f>
        <v>0.46117931225911957</v>
      </c>
    </row>
    <row r="160" spans="1:51" ht="20" customHeight="1" x14ac:dyDescent="0.2">
      <c r="A160" s="121">
        <v>21</v>
      </c>
      <c r="B160" s="121" t="s">
        <v>244</v>
      </c>
      <c r="C160" s="144">
        <f>'1.3'!C160/'1.3.a'!$C$178</f>
        <v>0.12275987477671599</v>
      </c>
      <c r="D160" s="144">
        <f>'1.3'!D160/'1.3.a'!$D$178</f>
        <v>0.11858650590552224</v>
      </c>
      <c r="E160" s="144">
        <f>'1.3'!E160/'1.3.a'!$E$178</f>
        <v>0.1090948486898633</v>
      </c>
      <c r="F160" s="144">
        <f>'1.3'!F160/'1.3.a'!$F$178</f>
        <v>0.12899368564045774</v>
      </c>
      <c r="G160" s="144">
        <f>'1.3'!G160/'1.3.a'!$G$178</f>
        <v>0.11715283321611071</v>
      </c>
      <c r="H160" s="144">
        <f>'1.3'!H160/'1.3.a'!$H$178</f>
        <v>0.11905968013234625</v>
      </c>
      <c r="I160" s="144">
        <f>'1.3'!I160/'1.3.a'!$I$178</f>
        <v>0.11069277720051703</v>
      </c>
      <c r="J160" s="144">
        <f>'1.3'!J160/'1.3.a'!$J$178</f>
        <v>0.12755317529844679</v>
      </c>
      <c r="K160" s="144">
        <f>'1.3'!K160/'1.3.a'!$K$178</f>
        <v>0.11658193808547582</v>
      </c>
      <c r="L160" s="144">
        <f>'1.3'!L160/'1.3.a'!$L$178</f>
        <v>0.12032010965095469</v>
      </c>
      <c r="M160" s="144">
        <f>'1.3'!M160/'1.3.a'!$M$178</f>
        <v>0.11102851338601942</v>
      </c>
      <c r="N160" s="144">
        <f>'1.3'!N160/'1.3.a'!$N$178</f>
        <v>0.12806820520180984</v>
      </c>
      <c r="O160" s="144">
        <f>'1.3'!O160/'1.3.a'!$O$178</f>
        <v>0.11753045005443745</v>
      </c>
      <c r="P160" s="144">
        <f>'1.3'!P160/'1.3.a'!$P$178</f>
        <v>0.12084722963734175</v>
      </c>
      <c r="Q160" s="144">
        <f>'1.3'!Q160/'1.3.a'!$Q$178</f>
        <v>0.11431153532035182</v>
      </c>
      <c r="R160" s="144">
        <f>'1.3'!R160/'1.3.a'!$R$178</f>
        <v>0.13039945246126622</v>
      </c>
      <c r="S160" s="144">
        <f>'1.3'!S160/'1.3.a'!$S$178</f>
        <v>0.11887910855777112</v>
      </c>
      <c r="T160" s="144">
        <f>'1.3'!T160/'1.3.a'!$T$178</f>
        <v>0.12172740451863548</v>
      </c>
      <c r="U160" s="144">
        <f>'1.3'!U160/'1.3.a'!$U$178</f>
        <v>0.11694817053730172</v>
      </c>
      <c r="V160" s="144">
        <f>'1.3'!V160/'1.3.a'!$V$178</f>
        <v>0.13249957536663426</v>
      </c>
      <c r="W160" s="144">
        <f>'1.3'!W160/'1.3.a'!$W$178</f>
        <v>0.11983334200247429</v>
      </c>
      <c r="X160" s="144">
        <f>'1.3'!X160/'1.3.a'!$X$178</f>
        <v>0.12842259263167749</v>
      </c>
      <c r="Y160" s="144">
        <f>'1.3'!Y160/'1.3.a'!$Y$178</f>
        <v>0.12203560925643833</v>
      </c>
      <c r="Z160" s="144">
        <f>'1.3'!Z160/'1.3.a'!$Z$178</f>
        <v>0.145664390779666</v>
      </c>
      <c r="AA160" s="144">
        <f>'1.3'!AA160/'1.3.a'!$AA$178</f>
        <v>0.1228716024006492</v>
      </c>
      <c r="AB160" s="144">
        <f>'1.3'!AB160/'1.3.a'!$AB$178</f>
        <v>0.12799893734421977</v>
      </c>
      <c r="AC160" s="144">
        <f>'1.3'!AC160/'1.3.a'!$AC$178</f>
        <v>0.12024884656322554</v>
      </c>
      <c r="AD160" s="144">
        <f>'1.3'!AD160/'1.3.a'!$AD$178</f>
        <v>0.14782461006385239</v>
      </c>
      <c r="AE160" s="144">
        <f>'1.3'!AE160/'1.3.a'!$AE$178</f>
        <v>0.12432758855932337</v>
      </c>
      <c r="AF160" s="144">
        <f>'1.3'!AF160/'1.3.a'!$AF$178</f>
        <v>0.13354247457069429</v>
      </c>
      <c r="AG160" s="144">
        <f>'1.3'!AG160/'1.3.a'!$AG$178</f>
        <v>0.12253406143398028</v>
      </c>
      <c r="AH160" s="144">
        <f>'1.3'!AH160/'1.3.a'!$AH$178</f>
        <v>0.14590780993318836</v>
      </c>
      <c r="AI160" s="144">
        <f>'1.3'!AI160/'1.3.a'!$AI$178</f>
        <v>0.12737756667229438</v>
      </c>
      <c r="AJ160" s="144">
        <f>'1.3'!AJ160/'1.3.a'!$AJ$178</f>
        <v>0.12774981831839813</v>
      </c>
      <c r="AK160" s="144">
        <f>'1.3'!AK160/'1.3.a'!$AK$178</f>
        <v>0.12153471952930554</v>
      </c>
      <c r="AL160" s="144">
        <f>'1.3'!AL160/'1.3.a'!$AL$178</f>
        <v>0.14273575829825319</v>
      </c>
      <c r="AM160" s="144">
        <f>'1.3'!AM160/'1.3.a'!$AM$178</f>
        <v>0.12913292623418668</v>
      </c>
      <c r="AN160" s="144">
        <f>'1.3'!AN160/'1.3.a'!$AN$178</f>
        <v>0.12890095216241004</v>
      </c>
      <c r="AO160" s="144">
        <f>'1.3'!AO160/'1.3.a'!$AO$178</f>
        <v>0.12085401939764982</v>
      </c>
      <c r="AP160" s="144">
        <f>'1.3'!AP160/'1.3.a'!$AP$178</f>
        <v>0.14253728139624117</v>
      </c>
      <c r="AQ160" s="144">
        <f>'1.3'!AQ160/'1.3.a'!$AQ$178</f>
        <v>0.12180360680473697</v>
      </c>
      <c r="AR160" s="144">
        <f>'1.3'!AR160/'1.3.a'!$AR$178</f>
        <v>0.13749420413622987</v>
      </c>
      <c r="AS160" s="144">
        <f>'1.3'!AS160/'1.3.a'!$AS$178</f>
        <v>0.1213269783370102</v>
      </c>
      <c r="AT160" s="144">
        <f>'1.3'!AT160/'1.3.a'!$AT$178</f>
        <v>0.14385181416722514</v>
      </c>
      <c r="AU160" s="144">
        <f>'1.3'!AU160/'1.3.a'!AU$178</f>
        <v>0.11072759770374481</v>
      </c>
      <c r="AV160" s="144">
        <f>'1.3'!AV160/'1.3.a'!AV$178</f>
        <v>0.11820377948910361</v>
      </c>
      <c r="AW160" s="144">
        <f>'1.3'!AW160/'1.3.a'!AW$178</f>
        <v>0.10780180783001318</v>
      </c>
      <c r="AX160" s="144">
        <f>'1.3'!AX160/'1.3.a'!AX$178</f>
        <v>0.13648183736107714</v>
      </c>
      <c r="AY160" s="144">
        <f>'1.3'!AY160/'1.3.a'!AY$178</f>
        <v>0.11270556892672497</v>
      </c>
    </row>
    <row r="161" spans="1:51" ht="20" customHeight="1" x14ac:dyDescent="0.2">
      <c r="A161" s="121">
        <v>22</v>
      </c>
      <c r="B161" s="121" t="s">
        <v>245</v>
      </c>
      <c r="C161" s="144">
        <f>'1.3'!C161/'1.3.a'!$C$178</f>
        <v>5.0106298185475656E-2</v>
      </c>
      <c r="D161" s="144">
        <f>'1.3'!D161/'1.3.a'!$D$178</f>
        <v>5.404619823087254E-2</v>
      </c>
      <c r="E161" s="144">
        <f>'1.3'!E161/'1.3.a'!$E$178</f>
        <v>5.315997210776402E-2</v>
      </c>
      <c r="F161" s="144">
        <f>'1.3'!F161/'1.3.a'!$F$178</f>
        <v>5.7259789636113979E-2</v>
      </c>
      <c r="G161" s="144">
        <f>'1.3'!G161/'1.3.a'!$G$178</f>
        <v>4.5895146694853589E-2</v>
      </c>
      <c r="H161" s="144">
        <f>'1.3'!H161/'1.3.a'!$H$178</f>
        <v>5.1703550577470288E-2</v>
      </c>
      <c r="I161" s="144">
        <f>'1.3'!I161/'1.3.a'!$I$178</f>
        <v>5.1512888207547236E-2</v>
      </c>
      <c r="J161" s="144">
        <f>'1.3'!J161/'1.3.a'!$J$178</f>
        <v>5.9388465403943713E-2</v>
      </c>
      <c r="K161" s="144">
        <f>'1.3'!K161/'1.3.a'!$K$178</f>
        <v>4.7307236397789651E-2</v>
      </c>
      <c r="L161" s="144">
        <f>'1.3'!L161/'1.3.a'!$L$178</f>
        <v>5.2744117449556108E-2</v>
      </c>
      <c r="M161" s="144">
        <f>'1.3'!M161/'1.3.a'!$M$178</f>
        <v>5.2117010458302464E-2</v>
      </c>
      <c r="N161" s="144">
        <f>'1.3'!N161/'1.3.a'!$N$178</f>
        <v>5.8210610736901154E-2</v>
      </c>
      <c r="O161" s="144">
        <f>'1.3'!O161/'1.3.a'!$O$178</f>
        <v>4.2907121613876414E-2</v>
      </c>
      <c r="P161" s="144">
        <f>'1.3'!P161/'1.3.a'!$P$178</f>
        <v>5.1367570027242106E-2</v>
      </c>
      <c r="Q161" s="144">
        <f>'1.3'!Q161/'1.3.a'!$Q$178</f>
        <v>5.1048686400963307E-2</v>
      </c>
      <c r="R161" s="144">
        <f>'1.3'!R161/'1.3.a'!$R$178</f>
        <v>5.8657374799523355E-2</v>
      </c>
      <c r="S161" s="144">
        <f>'1.3'!S161/'1.3.a'!$S$178</f>
        <v>4.6112630535585827E-2</v>
      </c>
      <c r="T161" s="144">
        <f>'1.3'!T161/'1.3.a'!$T$178</f>
        <v>5.2850267126584416E-2</v>
      </c>
      <c r="U161" s="144">
        <f>'1.3'!U161/'1.3.a'!$U$178</f>
        <v>5.4174690260278262E-2</v>
      </c>
      <c r="V161" s="144">
        <f>'1.3'!V161/'1.3.a'!$V$178</f>
        <v>5.6795781520375177E-2</v>
      </c>
      <c r="W161" s="144">
        <f>'1.3'!W161/'1.3.a'!$W$178</f>
        <v>4.2854284813144849E-2</v>
      </c>
      <c r="X161" s="144">
        <f>'1.3'!X161/'1.3.a'!$X$178</f>
        <v>5.1037540531088152E-2</v>
      </c>
      <c r="Y161" s="144">
        <f>'1.3'!Y161/'1.3.a'!$Y$178</f>
        <v>5.1907514647729552E-2</v>
      </c>
      <c r="Z161" s="144">
        <f>'1.3'!Z161/'1.3.a'!$Z$178</f>
        <v>5.6585771591733912E-2</v>
      </c>
      <c r="AA161" s="144">
        <f>'1.3'!AA161/'1.3.a'!$AA$178</f>
        <v>4.4269524883469406E-2</v>
      </c>
      <c r="AB161" s="144">
        <f>'1.3'!AB161/'1.3.a'!$AB$178</f>
        <v>5.4004982157637896E-2</v>
      </c>
      <c r="AC161" s="144">
        <f>'1.3'!AC161/'1.3.a'!$AC$178</f>
        <v>5.099867503805193E-2</v>
      </c>
      <c r="AD161" s="144">
        <f>'1.3'!AD161/'1.3.a'!$AD$178</f>
        <v>5.7497567201618693E-2</v>
      </c>
      <c r="AE161" s="144">
        <f>'1.3'!AE161/'1.3.a'!$AE$178</f>
        <v>4.1345972699136473E-2</v>
      </c>
      <c r="AF161" s="144">
        <f>'1.3'!AF161/'1.3.a'!$AF$178</f>
        <v>5.0040689339782195E-2</v>
      </c>
      <c r="AG161" s="144">
        <f>'1.3'!AG161/'1.3.a'!$AG$178</f>
        <v>4.9071211262884593E-2</v>
      </c>
      <c r="AH161" s="144">
        <f>'1.3'!AH161/'1.3.a'!$AH$178</f>
        <v>5.6953035583599154E-2</v>
      </c>
      <c r="AI161" s="144">
        <f>'1.3'!AI161/'1.3.a'!$AI$178</f>
        <v>4.4884505788661384E-2</v>
      </c>
      <c r="AJ161" s="144">
        <f>'1.3'!AJ161/'1.3.a'!$AJ$178</f>
        <v>5.1274662221033301E-2</v>
      </c>
      <c r="AK161" s="144">
        <f>'1.3'!AK161/'1.3.a'!$AK$178</f>
        <v>5.1605508904269765E-2</v>
      </c>
      <c r="AL161" s="144">
        <f>'1.3'!AL161/'1.3.a'!$AL$178</f>
        <v>5.5550015179500943E-2</v>
      </c>
      <c r="AM161" s="144">
        <f>'1.3'!AM161/'1.3.a'!$AM$178</f>
        <v>4.6325767102089382E-2</v>
      </c>
      <c r="AN161" s="144">
        <f>'1.3'!AN161/'1.3.a'!$AN$178</f>
        <v>5.2271498437175268E-2</v>
      </c>
      <c r="AO161" s="144">
        <f>'1.3'!AO161/'1.3.a'!$AO$178</f>
        <v>5.1406943023369386E-2</v>
      </c>
      <c r="AP161" s="144">
        <f>'1.3'!AP161/'1.3.a'!$AP$178</f>
        <v>5.6452790053451406E-2</v>
      </c>
      <c r="AQ161" s="144">
        <f>'1.3'!AQ161/'1.3.a'!$AQ$178</f>
        <v>4.4803443585017852E-2</v>
      </c>
      <c r="AR161" s="144">
        <f>'1.3'!AR161/'1.3.a'!$AR$178</f>
        <v>5.4570272063512539E-2</v>
      </c>
      <c r="AS161" s="144">
        <f>'1.3'!AS161/'1.3.a'!$AS$178</f>
        <v>5.094133323682596E-2</v>
      </c>
      <c r="AT161" s="144">
        <f>'1.3'!AT161/'1.3.a'!$AT$178</f>
        <v>5.9254739747788596E-2</v>
      </c>
      <c r="AU161" s="144">
        <f>'1.3'!AU161/'1.3.a'!AU$178</f>
        <v>4.0619801345025117E-2</v>
      </c>
      <c r="AV161" s="144">
        <f>'1.3'!AV161/'1.3.a'!AV$178</f>
        <v>5.1225549572516446E-2</v>
      </c>
      <c r="AW161" s="144">
        <f>'1.3'!AW161/'1.3.a'!AW$178</f>
        <v>5.027204264730073E-2</v>
      </c>
      <c r="AX161" s="144">
        <f>'1.3'!AX161/'1.3.a'!AX$178</f>
        <v>6.4162190336683786E-2</v>
      </c>
      <c r="AY161" s="144">
        <f>'1.3'!AY161/'1.3.a'!AY$178</f>
        <v>4.5100681685960833E-2</v>
      </c>
    </row>
    <row r="162" spans="1:51" ht="20" customHeight="1" x14ac:dyDescent="0.2">
      <c r="A162" s="121">
        <v>23</v>
      </c>
      <c r="B162" s="121" t="s">
        <v>817</v>
      </c>
      <c r="C162" s="144">
        <f>'1.3'!C162/'1.3.a'!$C$178</f>
        <v>1.3870759941651427E-2</v>
      </c>
      <c r="D162" s="144">
        <f>'1.3'!D162/'1.3.a'!$D$178</f>
        <v>1.3359176821356889E-2</v>
      </c>
      <c r="E162" s="144">
        <f>'1.3'!E162/'1.3.a'!$E$178</f>
        <v>1.2847530149759253E-2</v>
      </c>
      <c r="F162" s="144">
        <f>'1.3'!F162/'1.3.a'!$F$178</f>
        <v>1.2228453616047363E-2</v>
      </c>
      <c r="G162" s="144">
        <f>'1.3'!G162/'1.3.a'!$G$178</f>
        <v>1.3545968218887518E-2</v>
      </c>
      <c r="H162" s="144">
        <f>'1.3'!H162/'1.3.a'!$H$178</f>
        <v>1.3038303235497668E-2</v>
      </c>
      <c r="I162" s="144">
        <f>'1.3'!I162/'1.3.a'!$I$178</f>
        <v>1.2938462682745535E-2</v>
      </c>
      <c r="J162" s="144">
        <f>'1.3'!J162/'1.3.a'!$J$178</f>
        <v>1.2504170408016187E-2</v>
      </c>
      <c r="K162" s="144">
        <f>'1.3'!K162/'1.3.a'!$K$178</f>
        <v>1.3534630752572217E-2</v>
      </c>
      <c r="L162" s="144">
        <f>'1.3'!L162/'1.3.a'!$L$178</f>
        <v>1.3230227769870276E-2</v>
      </c>
      <c r="M162" s="144">
        <f>'1.3'!M162/'1.3.a'!$M$178</f>
        <v>1.2954620630355261E-2</v>
      </c>
      <c r="N162" s="144">
        <f>'1.3'!N162/'1.3.a'!$N$178</f>
        <v>1.2626266597678409E-2</v>
      </c>
      <c r="O162" s="144">
        <f>'1.3'!O162/'1.3.a'!$O$178</f>
        <v>1.3681300147161518E-2</v>
      </c>
      <c r="P162" s="144">
        <f>'1.3'!P162/'1.3.a'!$P$178</f>
        <v>1.3170395931184775E-2</v>
      </c>
      <c r="Q162" s="144">
        <f>'1.3'!Q162/'1.3.a'!$Q$178</f>
        <v>1.3119831698675605E-2</v>
      </c>
      <c r="R162" s="144">
        <f>'1.3'!R162/'1.3.a'!$R$178</f>
        <v>1.2680461919515601E-2</v>
      </c>
      <c r="S162" s="144">
        <f>'1.3'!S162/'1.3.a'!$S$178</f>
        <v>1.3701838196431403E-2</v>
      </c>
      <c r="T162" s="144">
        <f>'1.3'!T162/'1.3.a'!$T$178</f>
        <v>1.3667411665767988E-2</v>
      </c>
      <c r="U162" s="144">
        <f>'1.3'!U162/'1.3.a'!$U$178</f>
        <v>1.3510461071188773E-2</v>
      </c>
      <c r="V162" s="144">
        <f>'1.3'!V162/'1.3.a'!$V$178</f>
        <v>1.3188447915085035E-2</v>
      </c>
      <c r="W162" s="144">
        <f>'1.3'!W162/'1.3.a'!$W$178</f>
        <v>1.4573355273566608E-2</v>
      </c>
      <c r="X162" s="144">
        <f>'1.3'!X162/'1.3.a'!$X$178</f>
        <v>1.4643299865292163E-2</v>
      </c>
      <c r="Y162" s="144">
        <f>'1.3'!Y162/'1.3.a'!$Y$178</f>
        <v>1.471005840466333E-2</v>
      </c>
      <c r="Z162" s="144">
        <f>'1.3'!Z162/'1.3.a'!$Z$178</f>
        <v>1.4509225502413041E-2</v>
      </c>
      <c r="AA162" s="144">
        <f>'1.3'!AA162/'1.3.a'!$AA$178</f>
        <v>1.5661628426127762E-2</v>
      </c>
      <c r="AB162" s="144">
        <f>'1.3'!AB162/'1.3.a'!$AB$178</f>
        <v>1.5382990189063979E-2</v>
      </c>
      <c r="AC162" s="144">
        <f>'1.3'!AC162/'1.3.a'!$AC$178</f>
        <v>1.5420009478352247E-2</v>
      </c>
      <c r="AD162" s="144">
        <f>'1.3'!AD162/'1.3.a'!$AD$178</f>
        <v>1.4942926110817958E-2</v>
      </c>
      <c r="AE162" s="144">
        <f>'1.3'!AE162/'1.3.a'!$AE$178</f>
        <v>1.5665816814068374E-2</v>
      </c>
      <c r="AF162" s="144">
        <f>'1.3'!AF162/'1.3.a'!$AF$178</f>
        <v>1.5395541936945152E-2</v>
      </c>
      <c r="AG162" s="144">
        <f>'1.3'!AG162/'1.3.a'!$AG$178</f>
        <v>1.5559632574350985E-2</v>
      </c>
      <c r="AH162" s="144">
        <f>'1.3'!AH162/'1.3.a'!$AH$178</f>
        <v>1.4998344228446106E-2</v>
      </c>
      <c r="AI162" s="144">
        <f>'1.3'!AI162/'1.3.a'!$AI$178</f>
        <v>1.5508998657122143E-2</v>
      </c>
      <c r="AJ162" s="144">
        <f>'1.3'!AJ162/'1.3.a'!$AJ$178</f>
        <v>1.5209501119434069E-2</v>
      </c>
      <c r="AK162" s="144">
        <f>'1.3'!AK162/'1.3.a'!$AK$178</f>
        <v>1.5174365988069503E-2</v>
      </c>
      <c r="AL162" s="144">
        <f>'1.3'!AL162/'1.3.a'!$AL$178</f>
        <v>1.5066883727019174E-2</v>
      </c>
      <c r="AM162" s="144">
        <f>'1.3'!AM162/'1.3.a'!$AM$178</f>
        <v>1.6393277114455183E-2</v>
      </c>
      <c r="AN162" s="144">
        <f>'1.3'!AN162/'1.3.a'!$AN$178</f>
        <v>1.5497056325319296E-2</v>
      </c>
      <c r="AO162" s="144">
        <f>'1.3'!AO162/'1.3.a'!$AO$178</f>
        <v>1.5234111854040069E-2</v>
      </c>
      <c r="AP162" s="144">
        <f>'1.3'!AP162/'1.3.a'!$AP$178</f>
        <v>1.5209614085827603E-2</v>
      </c>
      <c r="AQ162" s="144">
        <f>'1.3'!AQ162/'1.3.a'!$AQ$178</f>
        <v>1.5976090296799299E-2</v>
      </c>
      <c r="AR162" s="144">
        <f>'1.3'!AR162/'1.3.a'!$AR$178</f>
        <v>1.7331896100714742E-2</v>
      </c>
      <c r="AS162" s="144">
        <f>'1.3'!AS162/'1.3.a'!$AS$178</f>
        <v>1.6242187300629714E-2</v>
      </c>
      <c r="AT162" s="144">
        <f>'1.3'!AT162/'1.3.a'!$AT$178</f>
        <v>1.5883092671415633E-2</v>
      </c>
      <c r="AU162" s="144">
        <f>'1.3'!AU162/'1.3.a'!AU$178</f>
        <v>1.6219564985834919E-2</v>
      </c>
      <c r="AV162" s="144">
        <f>'1.3'!AV162/'1.3.a'!AV$178</f>
        <v>1.6407130153510651E-2</v>
      </c>
      <c r="AW162" s="144">
        <f>'1.3'!AW162/'1.3.a'!AW$178</f>
        <v>1.6383560800382099E-2</v>
      </c>
      <c r="AX162" s="144">
        <f>'1.3'!AX162/'1.3.a'!AX$178</f>
        <v>1.6364531731753562E-2</v>
      </c>
      <c r="AY162" s="144">
        <f>'1.3'!AY162/'1.3.a'!AY$178</f>
        <v>1.6241257305952595E-2</v>
      </c>
    </row>
    <row r="163" spans="1:51" ht="20" customHeight="1" x14ac:dyDescent="0.2">
      <c r="A163" s="121">
        <v>24</v>
      </c>
      <c r="B163" s="121" t="s">
        <v>818</v>
      </c>
      <c r="C163" s="144">
        <f>'1.3'!C163/'1.3.a'!$C$178</f>
        <v>7.1593062153620129E-2</v>
      </c>
      <c r="D163" s="144">
        <f>'1.3'!D163/'1.3.a'!$D$178</f>
        <v>7.1379306001979781E-2</v>
      </c>
      <c r="E163" s="144">
        <f>'1.3'!E163/'1.3.a'!$E$178</f>
        <v>6.5653670949430976E-2</v>
      </c>
      <c r="F163" s="144">
        <f>'1.3'!F163/'1.3.a'!$F$178</f>
        <v>7.3120281599764442E-2</v>
      </c>
      <c r="G163" s="144">
        <f>'1.3'!G163/'1.3.a'!$G$178</f>
        <v>8.2236298436467639E-2</v>
      </c>
      <c r="H163" s="144">
        <f>'1.3'!H163/'1.3.a'!$H$178</f>
        <v>7.7864461841268884E-2</v>
      </c>
      <c r="I163" s="144">
        <f>'1.3'!I163/'1.3.a'!$I$178</f>
        <v>7.2921763527548047E-2</v>
      </c>
      <c r="J163" s="144">
        <f>'1.3'!J163/'1.3.a'!$J$178</f>
        <v>7.2681446815165959E-2</v>
      </c>
      <c r="K163" s="144">
        <f>'1.3'!K163/'1.3.a'!$K$178</f>
        <v>7.2834110906112123E-2</v>
      </c>
      <c r="L163" s="144">
        <f>'1.3'!L163/'1.3.a'!$L$178</f>
        <v>7.0150759568817667E-2</v>
      </c>
      <c r="M163" s="144">
        <f>'1.3'!M163/'1.3.a'!$M$178</f>
        <v>6.5427872077506E-2</v>
      </c>
      <c r="N163" s="144">
        <f>'1.3'!N163/'1.3.a'!$N$178</f>
        <v>6.9265854173635025E-2</v>
      </c>
      <c r="O163" s="144">
        <f>'1.3'!O163/'1.3.a'!$O$178</f>
        <v>7.3555549921686045E-2</v>
      </c>
      <c r="P163" s="144">
        <f>'1.3'!P163/'1.3.a'!$P$178</f>
        <v>6.643297060261022E-2</v>
      </c>
      <c r="Q163" s="144">
        <f>'1.3'!Q163/'1.3.a'!$Q$178</f>
        <v>6.5679853250026801E-2</v>
      </c>
      <c r="R163" s="144">
        <f>'1.3'!R163/'1.3.a'!$R$178</f>
        <v>7.3220481039470917E-2</v>
      </c>
      <c r="S163" s="144">
        <f>'1.3'!S163/'1.3.a'!$S$178</f>
        <v>6.6017836429159607E-2</v>
      </c>
      <c r="T163" s="144">
        <f>'1.3'!T163/'1.3.a'!$T$178</f>
        <v>6.4129657870802617E-2</v>
      </c>
      <c r="U163" s="144">
        <f>'1.3'!U163/'1.3.a'!$U$178</f>
        <v>8.0839488228711315E-2</v>
      </c>
      <c r="V163" s="144">
        <f>'1.3'!V163/'1.3.a'!$V$178</f>
        <v>8.8299843374675779E-2</v>
      </c>
      <c r="W163" s="144">
        <f>'1.3'!W163/'1.3.a'!$W$178</f>
        <v>0.12994433129190391</v>
      </c>
      <c r="X163" s="144">
        <f>'1.3'!X163/'1.3.a'!$X$178</f>
        <v>9.9196775740280366E-2</v>
      </c>
      <c r="Y163" s="144">
        <f>'1.3'!Y163/'1.3.a'!$Y$178</f>
        <v>0.15207049398088027</v>
      </c>
      <c r="Z163" s="144">
        <f>'1.3'!Z163/'1.3.a'!$Z$178</f>
        <v>9.6231790374965126E-2</v>
      </c>
      <c r="AA163" s="144">
        <f>'1.3'!AA163/'1.3.a'!$AA$178</f>
        <v>0.11350437552647576</v>
      </c>
      <c r="AB163" s="144">
        <f>'1.3'!AB163/'1.3.a'!$AB$178</f>
        <v>9.1601315400992075E-2</v>
      </c>
      <c r="AC163" s="144">
        <f>'1.3'!AC163/'1.3.a'!$AC$178</f>
        <v>0.10457568407397085</v>
      </c>
      <c r="AD163" s="144">
        <f>'1.3'!AD163/'1.3.a'!$AD$178</f>
        <v>8.9376034212002742E-2</v>
      </c>
      <c r="AE163" s="144">
        <f>'1.3'!AE163/'1.3.a'!$AE$178</f>
        <v>9.6686662974579549E-2</v>
      </c>
      <c r="AF163" s="144">
        <f>'1.3'!AF163/'1.3.a'!$AF$178</f>
        <v>8.9704675496521266E-2</v>
      </c>
      <c r="AG163" s="144">
        <f>'1.3'!AG163/'1.3.a'!$AG$178</f>
        <v>8.5406301864735648E-2</v>
      </c>
      <c r="AH163" s="144">
        <f>'1.3'!AH163/'1.3.a'!$AH$178</f>
        <v>8.6484689088573902E-2</v>
      </c>
      <c r="AI163" s="144">
        <f>'1.3'!AI163/'1.3.a'!$AI$178</f>
        <v>8.1715901865463444E-2</v>
      </c>
      <c r="AJ163" s="144">
        <f>'1.3'!AJ163/'1.3.a'!$AJ$178</f>
        <v>0.10024181236193255</v>
      </c>
      <c r="AK163" s="144">
        <f>'1.3'!AK163/'1.3.a'!$AK$178</f>
        <v>9.4831102749683399E-2</v>
      </c>
      <c r="AL163" s="144">
        <f>'1.3'!AL163/'1.3.a'!$AL$178</f>
        <v>7.3894049368487619E-2</v>
      </c>
      <c r="AM163" s="144">
        <f>'1.3'!AM163/'1.3.a'!$AM$178</f>
        <v>8.7466659747102327E-2</v>
      </c>
      <c r="AN163" s="144">
        <f>'1.3'!AN163/'1.3.a'!$AN$178</f>
        <v>7.3269419274333392E-2</v>
      </c>
      <c r="AO163" s="144">
        <f>'1.3'!AO163/'1.3.a'!$AO$178</f>
        <v>6.0659304885123354E-2</v>
      </c>
      <c r="AP163" s="144">
        <f>'1.3'!AP163/'1.3.a'!$AP$178</f>
        <v>6.4750821861996904E-2</v>
      </c>
      <c r="AQ163" s="144">
        <f>'1.3'!AQ163/'1.3.a'!$AQ$178</f>
        <v>6.0772037703582034E-2</v>
      </c>
      <c r="AR163" s="144">
        <f>'1.3'!AR163/'1.3.a'!$AR$178</f>
        <v>4.7598675210878703E-2</v>
      </c>
      <c r="AS163" s="144">
        <f>'1.3'!AS163/'1.3.a'!$AS$178</f>
        <v>5.6965395436780634E-2</v>
      </c>
      <c r="AT163" s="144">
        <f>'1.3'!AT163/'1.3.a'!$AT$178</f>
        <v>6.5718989111670373E-2</v>
      </c>
      <c r="AU163" s="144">
        <f>'1.3'!AU163/'1.3.a'!AU$178</f>
        <v>6.1505874852234556E-2</v>
      </c>
      <c r="AV163" s="144">
        <f>'1.3'!AV163/'1.3.a'!AV$178</f>
        <v>5.8749038563953679E-2</v>
      </c>
      <c r="AW163" s="144">
        <f>'1.3'!AW163/'1.3.a'!AW$178</f>
        <v>7.1494209784832216E-2</v>
      </c>
      <c r="AX163" s="144">
        <f>'1.3'!AX163/'1.3.a'!AX$178</f>
        <v>8.4893121319393527E-2</v>
      </c>
      <c r="AY163" s="144">
        <f>'1.3'!AY163/'1.3.a'!AY$178</f>
        <v>9.3459040728725518E-2</v>
      </c>
    </row>
    <row r="164" spans="1:51" ht="20" customHeight="1" x14ac:dyDescent="0.2">
      <c r="A164" s="121">
        <v>25</v>
      </c>
      <c r="B164" s="121" t="s">
        <v>248</v>
      </c>
      <c r="C164" s="144">
        <f>'1.3'!C164/'1.3.a'!$C$178</f>
        <v>1.7691551466940021E-3</v>
      </c>
      <c r="D164" s="144">
        <f>'1.3'!D164/'1.3.a'!$D$178</f>
        <v>1.3812317857652687E-3</v>
      </c>
      <c r="E164" s="144">
        <f>'1.3'!E164/'1.3.a'!$E$178</f>
        <v>1.4148685615377049E-3</v>
      </c>
      <c r="F164" s="144">
        <f>'1.3'!F164/'1.3.a'!$F$178</f>
        <v>2.2920280923040492E-3</v>
      </c>
      <c r="G164" s="144">
        <f>'1.3'!G164/'1.3.a'!$G$178</f>
        <v>3.5404109108607661E-3</v>
      </c>
      <c r="H164" s="144">
        <f>'1.3'!H164/'1.3.a'!$H$178</f>
        <v>3.3207363212260886E-3</v>
      </c>
      <c r="I164" s="144">
        <f>'1.3'!I164/'1.3.a'!$I$178</f>
        <v>2.0467991499489345E-3</v>
      </c>
      <c r="J164" s="144">
        <f>'1.3'!J164/'1.3.a'!$J$178</f>
        <v>2.5831252348918919E-3</v>
      </c>
      <c r="K164" s="144">
        <f>'1.3'!K164/'1.3.a'!$K$178</f>
        <v>5.1466023477802761E-3</v>
      </c>
      <c r="L164" s="144">
        <f>'1.3'!L164/'1.3.a'!$L$178</f>
        <v>3.5531877827604929E-3</v>
      </c>
      <c r="M164" s="144">
        <f>'1.3'!M164/'1.3.a'!$M$178</f>
        <v>1.9470994659215965E-3</v>
      </c>
      <c r="N164" s="144">
        <f>'1.3'!N164/'1.3.a'!$N$178</f>
        <v>2.0475410173996507E-3</v>
      </c>
      <c r="O164" s="144">
        <f>'1.3'!O164/'1.3.a'!$O$178</f>
        <v>3.2877053805204703E-3</v>
      </c>
      <c r="P164" s="144">
        <f>'1.3'!P164/'1.3.a'!$P$178</f>
        <v>3.1644760421350275E-3</v>
      </c>
      <c r="Q164" s="144">
        <f>'1.3'!Q164/'1.3.a'!$Q$178</f>
        <v>6.4115879003607329E-3</v>
      </c>
      <c r="R164" s="144">
        <f>'1.3'!R164/'1.3.a'!$R$178</f>
        <v>6.3732400641314767E-3</v>
      </c>
      <c r="S164" s="144">
        <f>'1.3'!S164/'1.3.a'!$S$178</f>
        <v>6.3152131542077638E-3</v>
      </c>
      <c r="T164" s="144">
        <f>'1.3'!T164/'1.3.a'!$T$178</f>
        <v>3.4284402424691351E-3</v>
      </c>
      <c r="U164" s="144">
        <f>'1.3'!U164/'1.3.a'!$U$178</f>
        <v>7.7185740856861897E-3</v>
      </c>
      <c r="V164" s="144">
        <f>'1.3'!V164/'1.3.a'!$V$178</f>
        <v>3.8040736948348904E-3</v>
      </c>
      <c r="W164" s="144">
        <f>'1.3'!W164/'1.3.a'!$W$178</f>
        <v>1.0358143549857313E-3</v>
      </c>
      <c r="X164" s="144">
        <f>'1.3'!X164/'1.3.a'!$X$178</f>
        <v>4.1709811146193945E-3</v>
      </c>
      <c r="Y164" s="144">
        <f>'1.3'!Y164/'1.3.a'!$Y$178</f>
        <v>2.7921417813032709E-3</v>
      </c>
      <c r="Z164" s="144">
        <f>'1.3'!Z164/'1.3.a'!$Z$178</f>
        <v>8.7885316598597541E-3</v>
      </c>
      <c r="AA164" s="144">
        <f>'1.3'!AA164/'1.3.a'!$AA$178</f>
        <v>8.8782372982753755E-3</v>
      </c>
      <c r="AB164" s="144">
        <f>'1.3'!AB164/'1.3.a'!$AB$178</f>
        <v>1.1493557033572189E-3</v>
      </c>
      <c r="AC164" s="144">
        <f>'1.3'!AC164/'1.3.a'!$AC$178</f>
        <v>6.7165561990502548E-3</v>
      </c>
      <c r="AD164" s="144">
        <f>'1.3'!AD164/'1.3.a'!$AD$178</f>
        <v>2.0307777462951057E-3</v>
      </c>
      <c r="AE164" s="144">
        <f>'1.3'!AE164/'1.3.a'!$AE$178</f>
        <v>6.4921168513739852E-3</v>
      </c>
      <c r="AF164" s="144">
        <f>'1.3'!AF164/'1.3.a'!$AF$178</f>
        <v>1.3132998977919261E-3</v>
      </c>
      <c r="AG164" s="144">
        <f>'1.3'!AG164/'1.3.a'!$AG$178</f>
        <v>5.5913160099379132E-3</v>
      </c>
      <c r="AH164" s="144">
        <f>'1.3'!AH164/'1.3.a'!$AH$178</f>
        <v>1.345922815880967E-3</v>
      </c>
      <c r="AI164" s="144">
        <f>'1.3'!AI164/'1.3.a'!$AI$178</f>
        <v>4.5404803434171302E-3</v>
      </c>
      <c r="AJ164" s="144">
        <f>'1.3'!AJ164/'1.3.a'!$AJ$178</f>
        <v>1.2804255888067308E-3</v>
      </c>
      <c r="AK164" s="144">
        <f>'1.3'!AK164/'1.3.a'!$AK$178</f>
        <v>4.8791217489043345E-3</v>
      </c>
      <c r="AL164" s="144">
        <f>'1.3'!AL164/'1.3.a'!$AL$178</f>
        <v>3.9738103912098114E-3</v>
      </c>
      <c r="AM164" s="144">
        <f>'1.3'!AM164/'1.3.a'!$AM$178</f>
        <v>4.4644611561669382E-3</v>
      </c>
      <c r="AN164" s="144">
        <f>'1.3'!AN164/'1.3.a'!$AN$178</f>
        <v>1.0177122512633186E-3</v>
      </c>
      <c r="AO164" s="144">
        <f>'1.3'!AO164/'1.3.a'!$AO$178</f>
        <v>3.0377661465728779E-3</v>
      </c>
      <c r="AP164" s="144">
        <f>'1.3'!AP164/'1.3.a'!$AP$178</f>
        <v>1.4999470273874798E-3</v>
      </c>
      <c r="AQ164" s="144">
        <f>'1.3'!AQ164/'1.3.a'!$AQ$178</f>
        <v>2.4116902036039993E-3</v>
      </c>
      <c r="AR164" s="144">
        <f>'1.3'!AR164/'1.3.a'!$AR$178</f>
        <v>1.6373848097863072E-3</v>
      </c>
      <c r="AS164" s="144">
        <f>'1.3'!AS164/'1.3.a'!$AS$178</f>
        <v>1.8031190406157731E-3</v>
      </c>
      <c r="AT164" s="144">
        <f>'1.3'!AT164/'1.3.a'!$AT$178</f>
        <v>1.4891201048011129E-3</v>
      </c>
      <c r="AU164" s="144">
        <f>'1.3'!AU164/'1.3.a'!AU$178</f>
        <v>1.7689675544466179E-3</v>
      </c>
      <c r="AV164" s="144">
        <f>'1.3'!AV164/'1.3.a'!AV$178</f>
        <v>1.1027401858308492E-3</v>
      </c>
      <c r="AW164" s="144">
        <f>'1.3'!AW164/'1.3.a'!AW$178</f>
        <v>2.0648520859953665E-3</v>
      </c>
      <c r="AX164" s="144">
        <f>'1.3'!AX164/'1.3.a'!AX$178</f>
        <v>1.6612421252919726E-3</v>
      </c>
      <c r="AY164" s="144">
        <f>'1.3'!AY164/'1.3.a'!AY$178</f>
        <v>2.3340853651785611E-3</v>
      </c>
    </row>
    <row r="165" spans="1:51" ht="20" customHeight="1" x14ac:dyDescent="0.2">
      <c r="A165" s="121">
        <v>26</v>
      </c>
      <c r="B165" s="121" t="s">
        <v>243</v>
      </c>
      <c r="C165" s="144">
        <f>'1.3'!C165/'1.3.a'!$C$178</f>
        <v>2.796535251924351E-4</v>
      </c>
      <c r="D165" s="144">
        <f>'1.3'!D165/'1.3.a'!$D$178</f>
        <v>3.9299125206857866E-4</v>
      </c>
      <c r="E165" s="144">
        <f>'1.3'!E165/'1.3.a'!$E$178</f>
        <v>3.1956268610489839E-4</v>
      </c>
      <c r="F165" s="144">
        <f>'1.3'!F165/'1.3.a'!$F$178</f>
        <v>2.6408514350664277E-4</v>
      </c>
      <c r="G165" s="144">
        <f>'1.3'!G165/'1.3.a'!$G$178</f>
        <v>1.2931674405121648E-4</v>
      </c>
      <c r="H165" s="144">
        <f>'1.3'!H165/'1.3.a'!$H$178</f>
        <v>3.1072152141694664E-4</v>
      </c>
      <c r="I165" s="144">
        <f>'1.3'!I165/'1.3.a'!$I$178</f>
        <v>2.576111679624664E-4</v>
      </c>
      <c r="J165" s="144">
        <f>'1.3'!J165/'1.3.a'!$J$178</f>
        <v>3.0990840534401011E-4</v>
      </c>
      <c r="K165" s="144">
        <f>'1.3'!K165/'1.3.a'!$K$178</f>
        <v>2.6679270144359057E-4</v>
      </c>
      <c r="L165" s="144">
        <f>'1.3'!L165/'1.3.a'!$L$178</f>
        <v>3.0770307086387005E-4</v>
      </c>
      <c r="M165" s="144">
        <f>'1.3'!M165/'1.3.a'!$M$178</f>
        <v>1.7407789678764102E-4</v>
      </c>
      <c r="N165" s="144">
        <f>'1.3'!N165/'1.3.a'!$N$178</f>
        <v>3.4673029549608063E-4</v>
      </c>
      <c r="O165" s="144">
        <f>'1.3'!O165/'1.3.a'!$O$178</f>
        <v>1.9265756225488579E-4</v>
      </c>
      <c r="P165" s="144">
        <f>'1.3'!P165/'1.3.a'!$P$178</f>
        <v>1.8368266672390046E-4</v>
      </c>
      <c r="Q165" s="144">
        <f>'1.3'!Q165/'1.3.a'!$Q$178</f>
        <v>3.4585303009184153E-4</v>
      </c>
      <c r="R165" s="144">
        <f>'1.3'!R165/'1.3.a'!$R$178</f>
        <v>6.7102453466539181E-4</v>
      </c>
      <c r="S165" s="144">
        <f>'1.3'!S165/'1.3.a'!$S$178</f>
        <v>5.3156636362817328E-4</v>
      </c>
      <c r="T165" s="144">
        <f>'1.3'!T165/'1.3.a'!$T$178</f>
        <v>7.1139112298886672E-4</v>
      </c>
      <c r="U165" s="144">
        <f>'1.3'!U165/'1.3.a'!$U$178</f>
        <v>3.9516561918062843E-4</v>
      </c>
      <c r="V165" s="144">
        <f>'1.3'!V165/'1.3.a'!$V$178</f>
        <v>5.1528615784594259E-4</v>
      </c>
      <c r="W165" s="144">
        <f>'1.3'!W165/'1.3.a'!$W$178</f>
        <v>4.6557859771746094E-4</v>
      </c>
      <c r="X165" s="144">
        <f>'1.3'!X165/'1.3.a'!$X$178</f>
        <v>4.7476518204351333E-4</v>
      </c>
      <c r="Y165" s="144">
        <f>'1.3'!Y165/'1.3.a'!$Y$178</f>
        <v>4.3856299049402212E-4</v>
      </c>
      <c r="Z165" s="144">
        <f>'1.3'!Z165/'1.3.a'!$Z$178</f>
        <v>4.3853505185850424E-4</v>
      </c>
      <c r="AA165" s="144">
        <f>'1.3'!AA165/'1.3.a'!$AA$178</f>
        <v>9.2391931564222811E-4</v>
      </c>
      <c r="AB165" s="144">
        <f>'1.3'!AB165/'1.3.a'!$AB$178</f>
        <v>3.4023538725078633E-4</v>
      </c>
      <c r="AC165" s="144">
        <f>'1.3'!AC165/'1.3.a'!$AC$178</f>
        <v>4.8511687216276373E-4</v>
      </c>
      <c r="AD165" s="144">
        <f>'1.3'!AD165/'1.3.a'!$AD$178</f>
        <v>1.1758262547609186E-3</v>
      </c>
      <c r="AE165" s="144">
        <f>'1.3'!AE165/'1.3.a'!$AE$178</f>
        <v>7.6678057643321637E-4</v>
      </c>
      <c r="AF165" s="144">
        <f>'1.3'!AF165/'1.3.a'!$AF$178</f>
        <v>5.3170745550928239E-4</v>
      </c>
      <c r="AG165" s="144">
        <f>'1.3'!AG165/'1.3.a'!$AG$178</f>
        <v>5.2298691180430222E-4</v>
      </c>
      <c r="AH165" s="144">
        <f>'1.3'!AH165/'1.3.a'!$AH$178</f>
        <v>3.9017557154852637E-4</v>
      </c>
      <c r="AI165" s="144">
        <f>'1.3'!AI165/'1.3.a'!$AI$178</f>
        <v>3.2670200694113338E-4</v>
      </c>
      <c r="AJ165" s="144">
        <f>'1.3'!AJ165/'1.3.a'!$AJ$178</f>
        <v>2.4150577257341311E-4</v>
      </c>
      <c r="AK165" s="144">
        <f>'1.3'!AK165/'1.3.a'!$AK$178</f>
        <v>7.3656617432095678E-4</v>
      </c>
      <c r="AL165" s="144">
        <f>'1.3'!AL165/'1.3.a'!$AL$178</f>
        <v>7.5971177819003709E-4</v>
      </c>
      <c r="AM165" s="144">
        <f>'1.3'!AM165/'1.3.a'!$AM$178</f>
        <v>6.7535191224822946E-5</v>
      </c>
      <c r="AN165" s="144">
        <f>'1.3'!AN165/'1.3.a'!$AN$178</f>
        <v>8.7608932702299718E-5</v>
      </c>
      <c r="AO165" s="144">
        <f>'1.3'!AO165/'1.3.a'!$AO$178</f>
        <v>1.657280619802805E-4</v>
      </c>
      <c r="AP165" s="144">
        <f>'1.3'!AP165/'1.3.a'!$AP$178</f>
        <v>9.7318650722249091E-4</v>
      </c>
      <c r="AQ165" s="144">
        <f>'1.3'!AQ165/'1.3.a'!$AQ$178</f>
        <v>3.2120974302558722E-4</v>
      </c>
      <c r="AR165" s="144">
        <f>'1.3'!AR165/'1.3.a'!$AR$178</f>
        <v>5.0526276436472356E-4</v>
      </c>
      <c r="AS165" s="144">
        <f>'1.3'!AS165/'1.3.a'!$AS$178</f>
        <v>7.0093769307368969E-5</v>
      </c>
      <c r="AT165" s="144">
        <f>'1.3'!AT165/'1.3.a'!$AT$178</f>
        <v>1.2014991090185544E-3</v>
      </c>
      <c r="AU165" s="144">
        <f>'1.3'!AU165/'1.3.a'!AU$178</f>
        <v>6.7689794652994251E-4</v>
      </c>
      <c r="AV165" s="144">
        <f>'1.3'!AV165/'1.3.a'!AV$178</f>
        <v>4.7061275824000862E-4</v>
      </c>
      <c r="AW165" s="144">
        <f>'1.3'!AW165/'1.3.a'!AW$178</f>
        <v>5.5658868140260568E-4</v>
      </c>
      <c r="AX165" s="144">
        <f>'1.3'!AX165/'1.3.a'!AX$178</f>
        <v>6.8412868142625558E-4</v>
      </c>
      <c r="AY165" s="144">
        <f>'1.3'!AY165/'1.3.a'!AY$178</f>
        <v>1.1278267352176746E-4</v>
      </c>
    </row>
    <row r="166" spans="1:51" ht="20" customHeight="1" x14ac:dyDescent="0.2">
      <c r="A166" s="121">
        <v>27</v>
      </c>
      <c r="B166" s="121" t="s">
        <v>578</v>
      </c>
      <c r="C166" s="144">
        <f>'1.3'!C166/'1.3.a'!$C$178</f>
        <v>0.13931130765501645</v>
      </c>
      <c r="D166" s="144">
        <f>'1.3'!D166/'1.3.a'!$D$178</f>
        <v>0.13210737375519621</v>
      </c>
      <c r="E166" s="144">
        <f>'1.3'!E166/'1.3.a'!$E$178</f>
        <v>0.13977099650328342</v>
      </c>
      <c r="F166" s="144">
        <f>'1.3'!F166/'1.3.a'!$F$178</f>
        <v>0.13415483755523816</v>
      </c>
      <c r="G166" s="144">
        <f>'1.3'!G166/'1.3.a'!$G$178</f>
        <v>0.13352967351099929</v>
      </c>
      <c r="H166" s="144">
        <f>'1.3'!H166/'1.3.a'!$H$178</f>
        <v>0.13216847761965894</v>
      </c>
      <c r="I166" s="144">
        <f>'1.3'!I166/'1.3.a'!$I$178</f>
        <v>0.14082779740498499</v>
      </c>
      <c r="J166" s="144">
        <f>'1.3'!J166/'1.3.a'!$J$178</f>
        <v>0.13461891377046711</v>
      </c>
      <c r="K166" s="144">
        <f>'1.3'!K166/'1.3.a'!$K$178</f>
        <v>0.13631535666623296</v>
      </c>
      <c r="L166" s="144">
        <f>'1.3'!L166/'1.3.a'!$L$178</f>
        <v>0.13771781510115866</v>
      </c>
      <c r="M166" s="144">
        <f>'1.3'!M166/'1.3.a'!$M$178</f>
        <v>0.14362288803684142</v>
      </c>
      <c r="N166" s="144">
        <f>'1.3'!N166/'1.3.a'!$N$178</f>
        <v>0.13888398021566065</v>
      </c>
      <c r="O166" s="144">
        <f>'1.3'!O166/'1.3.a'!$O$178</f>
        <v>0.14037662635922005</v>
      </c>
      <c r="P166" s="144">
        <f>'1.3'!P166/'1.3.a'!$P$178</f>
        <v>0.13796999049953268</v>
      </c>
      <c r="Q166" s="144">
        <f>'1.3'!Q166/'1.3.a'!$Q$178</f>
        <v>0.1473855147707713</v>
      </c>
      <c r="R166" s="144">
        <f>'1.3'!R166/'1.3.a'!$R$178</f>
        <v>0.14145368438527084</v>
      </c>
      <c r="S166" s="144">
        <f>'1.3'!S166/'1.3.a'!$S$178</f>
        <v>0.14464143270807392</v>
      </c>
      <c r="T166" s="144">
        <f>'1.3'!T166/'1.3.a'!$T$178</f>
        <v>0.13767540845470344</v>
      </c>
      <c r="U166" s="144">
        <f>'1.3'!U166/'1.3.a'!$U$178</f>
        <v>0.15422088755174143</v>
      </c>
      <c r="V166" s="144">
        <f>'1.3'!V166/'1.3.a'!$V$178</f>
        <v>0.15378170587999376</v>
      </c>
      <c r="W166" s="144">
        <f>'1.3'!W166/'1.3.a'!$W$178</f>
        <v>0.14584631536326853</v>
      </c>
      <c r="X166" s="144">
        <f>'1.3'!X166/'1.3.a'!$X$178</f>
        <v>0.15139168115700458</v>
      </c>
      <c r="Y166" s="144">
        <f>'1.3'!Y166/'1.3.a'!$Y$178</f>
        <v>0.15789525972964535</v>
      </c>
      <c r="Z166" s="144">
        <f>'1.3'!Z166/'1.3.a'!$Z$178</f>
        <v>0.16658872419155166</v>
      </c>
      <c r="AA166" s="144">
        <f>'1.3'!AA166/'1.3.a'!$AA$178</f>
        <v>0.16545784078447881</v>
      </c>
      <c r="AB166" s="144">
        <f>'1.3'!AB166/'1.3.a'!$AB$178</f>
        <v>0.15973426910592334</v>
      </c>
      <c r="AC166" s="144">
        <f>'1.3'!AC166/'1.3.a'!$AC$178</f>
        <v>0.1677488326930017</v>
      </c>
      <c r="AD166" s="144">
        <f>'1.3'!AD166/'1.3.a'!$AD$178</f>
        <v>0.17922268583697623</v>
      </c>
      <c r="AE166" s="144">
        <f>'1.3'!AE166/'1.3.a'!$AE$178</f>
        <v>0.17702064848294627</v>
      </c>
      <c r="AF166" s="144">
        <f>'1.3'!AF166/'1.3.a'!$AF$178</f>
        <v>0.19383303543621452</v>
      </c>
      <c r="AG166" s="144">
        <f>'1.3'!AG166/'1.3.a'!$AG$178</f>
        <v>0.17808838936334564</v>
      </c>
      <c r="AH166" s="144">
        <f>'1.3'!AH166/'1.3.a'!$AH$178</f>
        <v>0.17809243283252824</v>
      </c>
      <c r="AI166" s="144">
        <f>'1.3'!AI166/'1.3.a'!$AI$178</f>
        <v>0.17299528138857234</v>
      </c>
      <c r="AJ166" s="144">
        <f>'1.3'!AJ166/'1.3.a'!$AJ$178</f>
        <v>0.1696365787157546</v>
      </c>
      <c r="AK166" s="144">
        <f>'1.3'!AK166/'1.3.a'!$AK$178</f>
        <v>0.17804325112837893</v>
      </c>
      <c r="AL166" s="144">
        <f>'1.3'!AL166/'1.3.a'!$AL$178</f>
        <v>0.17323238928544335</v>
      </c>
      <c r="AM166" s="144">
        <f>'1.3'!AM166/'1.3.a'!$AM$178</f>
        <v>0.17584771663779147</v>
      </c>
      <c r="AN166" s="144">
        <f>'1.3'!AN166/'1.3.a'!$AN$178</f>
        <v>0.1695959388783469</v>
      </c>
      <c r="AO166" s="144">
        <f>'1.3'!AO166/'1.3.a'!$AO$178</f>
        <v>0.17998552135270018</v>
      </c>
      <c r="AP166" s="144">
        <f>'1.3'!AP166/'1.3.a'!$AP$178</f>
        <v>0.19406084234019161</v>
      </c>
      <c r="AQ166" s="144">
        <f>'1.3'!AQ166/'1.3.a'!$AQ$178</f>
        <v>0.17885069777998416</v>
      </c>
      <c r="AR166" s="144">
        <f>'1.3'!AR166/'1.3.a'!$AR$178</f>
        <v>0.31433615276289067</v>
      </c>
      <c r="AS166" s="144">
        <f>'1.3'!AS166/'1.3.a'!$AS$178</f>
        <v>0.23834337090352678</v>
      </c>
      <c r="AT166" s="144">
        <f>'1.3'!AT166/'1.3.a'!$AT$178</f>
        <v>0.20810794256036896</v>
      </c>
      <c r="AU166" s="144">
        <f>'1.3'!AU166/'1.3.a'!AU$178</f>
        <v>0.16045610460906742</v>
      </c>
      <c r="AV166" s="144">
        <f>'1.3'!AV166/'1.3.a'!AV$178</f>
        <v>0.20197557869631322</v>
      </c>
      <c r="AW166" s="144">
        <f>'1.3'!AW166/'1.3.a'!AW$178</f>
        <v>0.15822521820779312</v>
      </c>
      <c r="AX166" s="144">
        <f>'1.3'!AX166/'1.3.a'!AX$178</f>
        <v>0.15908826328892101</v>
      </c>
      <c r="AY166" s="144">
        <f>'1.3'!AY166/'1.3.a'!AY$178</f>
        <v>0.17478229753884147</v>
      </c>
    </row>
    <row r="167" spans="1:51" ht="20" customHeight="1" x14ac:dyDescent="0.2">
      <c r="A167" s="121">
        <v>28</v>
      </c>
      <c r="B167" s="121" t="s">
        <v>396</v>
      </c>
      <c r="C167" s="144">
        <f>'1.3'!C167/'1.3.a'!$C$178</f>
        <v>5.528986926559773E-3</v>
      </c>
      <c r="D167" s="144">
        <f>'1.3'!D167/'1.3.a'!$D$178</f>
        <v>1.3120897779104147E-2</v>
      </c>
      <c r="E167" s="144">
        <f>'1.3'!E167/'1.3.a'!$E$178</f>
        <v>1.215864437814222E-2</v>
      </c>
      <c r="F167" s="144">
        <f>'1.3'!F167/'1.3.a'!$F$178</f>
        <v>1.3627782491887369E-2</v>
      </c>
      <c r="G167" s="144">
        <f>'1.3'!G167/'1.3.a'!$G$178</f>
        <v>6.70347228817505E-3</v>
      </c>
      <c r="H167" s="144">
        <f>'1.3'!H167/'1.3.a'!$H$178</f>
        <v>1.3785469055324094E-2</v>
      </c>
      <c r="I167" s="144">
        <f>'1.3'!I167/'1.3.a'!$I$178</f>
        <v>1.3033898688971861E-2</v>
      </c>
      <c r="J167" s="144">
        <f>'1.3'!J167/'1.3.a'!$J$178</f>
        <v>1.8097971496964686E-2</v>
      </c>
      <c r="K167" s="144">
        <f>'1.3'!K167/'1.3.a'!$K$178</f>
        <v>1.1698273769794647E-2</v>
      </c>
      <c r="L167" s="144">
        <f>'1.3'!L167/'1.3.a'!$L$178</f>
        <v>1.4913059604553899E-2</v>
      </c>
      <c r="M167" s="144">
        <f>'1.3'!M167/'1.3.a'!$M$178</f>
        <v>1.5324086405670746E-2</v>
      </c>
      <c r="N167" s="144">
        <f>'1.3'!N167/'1.3.a'!$N$178</f>
        <v>1.4724844055735566E-2</v>
      </c>
      <c r="O167" s="144">
        <f>'1.3'!O167/'1.3.a'!$O$178</f>
        <v>1.0987303925593352E-2</v>
      </c>
      <c r="P167" s="144">
        <f>'1.3'!P167/'1.3.a'!$P$178</f>
        <v>1.7259777493613227E-2</v>
      </c>
      <c r="Q167" s="144">
        <f>'1.3'!Q167/'1.3.a'!$Q$178</f>
        <v>1.3406554697402201E-2</v>
      </c>
      <c r="R167" s="144">
        <f>'1.3'!R167/'1.3.a'!$R$178</f>
        <v>1.6137659762602313E-2</v>
      </c>
      <c r="S167" s="144">
        <f>'1.3'!S167/'1.3.a'!$S$178</f>
        <v>1.3152538670559405E-2</v>
      </c>
      <c r="T167" s="144">
        <f>'1.3'!T167/'1.3.a'!$T$178</f>
        <v>1.5619988524770118E-2</v>
      </c>
      <c r="U167" s="144">
        <f>'1.3'!U167/'1.3.a'!$U$178</f>
        <v>1.7122846678125907E-2</v>
      </c>
      <c r="V167" s="144">
        <f>'1.3'!V167/'1.3.a'!$V$178</f>
        <v>1.5630022815414202E-2</v>
      </c>
      <c r="W167" s="144">
        <f>'1.3'!W167/'1.3.a'!$W$178</f>
        <v>1.2145718442179503E-2</v>
      </c>
      <c r="X167" s="144">
        <f>'1.3'!X167/'1.3.a'!$X$178</f>
        <v>1.7667525667115103E-2</v>
      </c>
      <c r="Y167" s="144">
        <f>'1.3'!Y167/'1.3.a'!$Y$178</f>
        <v>1.661434926767387E-2</v>
      </c>
      <c r="Z167" s="144">
        <f>'1.3'!Z167/'1.3.a'!$Z$178</f>
        <v>1.8562832137217239E-2</v>
      </c>
      <c r="AA167" s="144">
        <f>'1.3'!AA167/'1.3.a'!$AA$178</f>
        <v>1.193528956004548E-2</v>
      </c>
      <c r="AB167" s="144">
        <f>'1.3'!AB167/'1.3.a'!$AB$178</f>
        <v>1.80288076870482E-2</v>
      </c>
      <c r="AC167" s="144">
        <f>'1.3'!AC167/'1.3.a'!$AC$178</f>
        <v>1.5989055952400213E-2</v>
      </c>
      <c r="AD167" s="144">
        <f>'1.3'!AD167/'1.3.a'!$AD$178</f>
        <v>2.0082054651354299E-2</v>
      </c>
      <c r="AE167" s="144">
        <f>'1.3'!AE167/'1.3.a'!$AE$178</f>
        <v>8.8294467409137534E-3</v>
      </c>
      <c r="AF167" s="144">
        <f>'1.3'!AF167/'1.3.a'!$AF$178</f>
        <v>1.7755573954101746E-2</v>
      </c>
      <c r="AG167" s="144">
        <f>'1.3'!AG167/'1.3.a'!$AG$178</f>
        <v>1.3828037941250182E-2</v>
      </c>
      <c r="AH167" s="144">
        <f>'1.3'!AH167/'1.3.a'!$AH$178</f>
        <v>1.5961791262945672E-2</v>
      </c>
      <c r="AI167" s="144">
        <f>'1.3'!AI167/'1.3.a'!$AI$178</f>
        <v>9.3347162633292888E-3</v>
      </c>
      <c r="AJ167" s="144">
        <f>'1.3'!AJ167/'1.3.a'!$AJ$178</f>
        <v>1.679740525814967E-2</v>
      </c>
      <c r="AK167" s="144">
        <f>'1.3'!AK167/'1.3.a'!$AK$178</f>
        <v>1.6751112282771513E-2</v>
      </c>
      <c r="AL167" s="144">
        <f>'1.3'!AL167/'1.3.a'!$AL$178</f>
        <v>1.6238130989315248E-2</v>
      </c>
      <c r="AM167" s="144">
        <f>'1.3'!AM167/'1.3.a'!$AM$178</f>
        <v>9.6926111217867095E-3</v>
      </c>
      <c r="AN167" s="144">
        <f>'1.3'!AN167/'1.3.a'!$AN$178</f>
        <v>1.7721308421787509E-2</v>
      </c>
      <c r="AO167" s="144">
        <f>'1.3'!AO167/'1.3.a'!$AO$178</f>
        <v>1.4085482541651272E-2</v>
      </c>
      <c r="AP167" s="144">
        <f>'1.3'!AP167/'1.3.a'!$AP$178</f>
        <v>3.4260658563387676E-2</v>
      </c>
      <c r="AQ167" s="144">
        <f>'1.3'!AQ167/'1.3.a'!$AQ$178</f>
        <v>1.2921602725651547E-2</v>
      </c>
      <c r="AR167" s="144">
        <f>'1.3'!AR167/'1.3.a'!$AR$178</f>
        <v>1.7464109230215255E-2</v>
      </c>
      <c r="AS167" s="144">
        <f>'1.3'!AS167/'1.3.a'!$AS$178</f>
        <v>1.589952292052519E-2</v>
      </c>
      <c r="AT167" s="144">
        <f>'1.3'!AT167/'1.3.a'!$AT$178</f>
        <v>1.7675794757615732E-2</v>
      </c>
      <c r="AU167" s="144">
        <f>'1.3'!AU167/'1.3.a'!AU$178</f>
        <v>1.3248732703335743E-2</v>
      </c>
      <c r="AV167" s="144">
        <f>'1.3'!AV167/'1.3.a'!AV$178</f>
        <v>1.8683551181445112E-2</v>
      </c>
      <c r="AW167" s="144">
        <f>'1.3'!AW167/'1.3.a'!AW$178</f>
        <v>1.8447505387675166E-2</v>
      </c>
      <c r="AX167" s="144">
        <f>'1.3'!AX167/'1.3.a'!AX$178</f>
        <v>2.3305235352198934E-2</v>
      </c>
      <c r="AY167" s="144">
        <f>'1.3'!AY167/'1.3.a'!AY$178</f>
        <v>1.6443598034213875E-2</v>
      </c>
    </row>
    <row r="168" spans="1:51" ht="20" customHeight="1" x14ac:dyDescent="0.2">
      <c r="A168" s="115">
        <v>31</v>
      </c>
      <c r="B168" s="115" t="s">
        <v>610</v>
      </c>
      <c r="C168" s="143">
        <f>'1.3'!C168/'1.3.a'!$C$178</f>
        <v>8.6420353329565644E-3</v>
      </c>
      <c r="D168" s="143">
        <f>'1.3'!D168/'1.3.a'!$D$178</f>
        <v>1.2767596139437527E-2</v>
      </c>
      <c r="E168" s="143">
        <f>'1.3'!E168/'1.3.a'!$E$178</f>
        <v>1.5692578304096521E-2</v>
      </c>
      <c r="F168" s="143">
        <f>'1.3'!F168/'1.3.a'!$F$178</f>
        <v>2.0890884010993913E-2</v>
      </c>
      <c r="G168" s="143">
        <f>'1.3'!G168/'1.3.a'!$G$178</f>
        <v>2.3320626873854977E-3</v>
      </c>
      <c r="H168" s="143">
        <f>'1.3'!H168/'1.3.a'!$H$178</f>
        <v>6.0431404659248818E-3</v>
      </c>
      <c r="I168" s="143">
        <f>'1.3'!I168/'1.3.a'!$I$178</f>
        <v>8.8260913267634838E-3</v>
      </c>
      <c r="J168" s="143">
        <f>'1.3'!J168/'1.3.a'!$J$178</f>
        <v>1.4948733989592079E-2</v>
      </c>
      <c r="K168" s="143">
        <f>'1.3'!K168/'1.3.a'!$K$178</f>
        <v>2.9217870199127914E-3</v>
      </c>
      <c r="L168" s="143">
        <f>'1.3'!L168/'1.3.a'!$L$178</f>
        <v>6.827891762746301E-3</v>
      </c>
      <c r="M168" s="143">
        <f>'1.3'!M168/'1.3.a'!$M$178</f>
        <v>8.7294173931637964E-3</v>
      </c>
      <c r="N168" s="143">
        <f>'1.3'!N168/'1.3.a'!$N$178</f>
        <v>1.3641201613909401E-2</v>
      </c>
      <c r="O168" s="143">
        <f>'1.3'!O168/'1.3.a'!$O$178</f>
        <v>6.1388343714347394E-4</v>
      </c>
      <c r="P168" s="143">
        <f>'1.3'!P168/'1.3.a'!$P$178</f>
        <v>5.3336241620679948E-3</v>
      </c>
      <c r="Q168" s="143">
        <f>'1.3'!Q168/'1.3.a'!$Q$178</f>
        <v>7.668527347061427E-3</v>
      </c>
      <c r="R168" s="143">
        <f>'1.3'!R168/'1.3.a'!$R$178</f>
        <v>1.7423675120209505E-2</v>
      </c>
      <c r="S168" s="143">
        <f>'1.3'!S168/'1.3.a'!$S$178</f>
        <v>5.4403952074492581E-3</v>
      </c>
      <c r="T168" s="143">
        <f>'1.3'!T168/'1.3.a'!$T$178</f>
        <v>1.0269955521777049E-2</v>
      </c>
      <c r="U168" s="143">
        <f>'1.3'!U168/'1.3.a'!$U$178</f>
        <v>1.1143947114953706E-2</v>
      </c>
      <c r="V168" s="143">
        <f>'1.3'!V168/'1.3.a'!$V$178</f>
        <v>1.0026869998044106E-2</v>
      </c>
      <c r="W168" s="143">
        <f>'1.3'!W168/'1.3.a'!$W$178</f>
        <v>-9.3517167552824168E-4</v>
      </c>
      <c r="X168" s="143">
        <f>'1.3'!X168/'1.3.a'!$X$178</f>
        <v>-1.0534448330060187E-3</v>
      </c>
      <c r="Y168" s="143">
        <f>'1.3'!Y168/'1.3.a'!$Y$178</f>
        <v>8.227160428255501E-4</v>
      </c>
      <c r="Z168" s="143">
        <f>'1.3'!Z168/'1.3.a'!$Z$178</f>
        <v>6.3097964859283422E-3</v>
      </c>
      <c r="AA168" s="143">
        <f>'1.3'!AA168/'1.3.a'!$AA$178</f>
        <v>-3.1762662582761839E-3</v>
      </c>
      <c r="AB168" s="143">
        <f>'1.3'!AB168/'1.3.a'!$AB$178</f>
        <v>-1.5707897203259291E-3</v>
      </c>
      <c r="AC168" s="143">
        <f>'1.3'!AC168/'1.3.a'!$AC$178</f>
        <v>-1.5243322940691865E-3</v>
      </c>
      <c r="AD168" s="143">
        <f>'1.3'!AD168/'1.3.a'!$AD$178</f>
        <v>2.2442508062794357E-3</v>
      </c>
      <c r="AE168" s="143">
        <f>'1.3'!AE168/'1.3.a'!$AE$178</f>
        <v>-6.3966194481765862E-3</v>
      </c>
      <c r="AF168" s="143">
        <f>'1.3'!AF168/'1.3.a'!$AF$178</f>
        <v>-6.2523234714780551E-3</v>
      </c>
      <c r="AG168" s="143">
        <f>'1.3'!AG168/'1.3.a'!$AG$178</f>
        <v>-4.469979524885182E-3</v>
      </c>
      <c r="AH168" s="143">
        <f>'1.3'!AH168/'1.3.a'!$AH$178</f>
        <v>-7.7054076451912835E-4</v>
      </c>
      <c r="AI168" s="143">
        <f>'1.3'!AI168/'1.3.a'!$AI$178</f>
        <v>-5.9255402597567916E-3</v>
      </c>
      <c r="AJ168" s="143">
        <f>'1.3'!AJ168/'1.3.a'!$AJ$178</f>
        <v>-4.2651078814512468E-3</v>
      </c>
      <c r="AK168" s="143">
        <f>'1.3'!AK168/'1.3.a'!$AK$178</f>
        <v>-2.0542343783484743E-3</v>
      </c>
      <c r="AL168" s="143">
        <f>'1.3'!AL168/'1.3.a'!$AL$178</f>
        <v>2.8778198097393327E-3</v>
      </c>
      <c r="AM168" s="143">
        <f>'1.3'!AM168/'1.3.a'!$AM$178</f>
        <v>-6.8136887613083914E-3</v>
      </c>
      <c r="AN168" s="143">
        <f>'1.3'!AN168/'1.3.a'!$AN$178</f>
        <v>-5.4791306045023627E-3</v>
      </c>
      <c r="AO168" s="143">
        <f>'1.3'!AO168/'1.3.a'!$AO$178</f>
        <v>-5.6783387267086089E-3</v>
      </c>
      <c r="AP168" s="143">
        <f>'1.3'!AP168/'1.3.a'!$AP$178</f>
        <v>1.2110702096531265E-3</v>
      </c>
      <c r="AQ168" s="143">
        <f>'1.3'!AQ168/'1.3.a'!$AQ$178</f>
        <v>-5.410152181794645E-3</v>
      </c>
      <c r="AR168" s="143">
        <f>'1.3'!AR168/'1.3.a'!$AR$178</f>
        <v>-3.8669812613323783E-3</v>
      </c>
      <c r="AS168" s="143">
        <f>'1.3'!AS168/'1.3.a'!$AS$178</f>
        <v>-4.4774890396191832E-3</v>
      </c>
      <c r="AT168" s="143">
        <f>'1.3'!AT168/'1.3.a'!$AT$178</f>
        <v>4.3878869981945328E-3</v>
      </c>
      <c r="AU168" s="143">
        <f>'1.3'!AU168/'1.3.a'!AU$178</f>
        <v>-7.0891585733156128E-3</v>
      </c>
      <c r="AV168" s="143">
        <f>'1.3'!AV168/'1.3.a'!AV$178</f>
        <v>-6.1502996352715937E-3</v>
      </c>
      <c r="AW168" s="143">
        <f>'1.3'!AW168/'1.3.a'!AW$178</f>
        <v>-4.8179484990286264E-3</v>
      </c>
      <c r="AX168" s="143">
        <f>'1.3'!AX168/'1.3.a'!AX$178</f>
        <v>4.38967113431537E-3</v>
      </c>
      <c r="AY168" s="143">
        <f>'1.3'!AY168/'1.3.a'!AY$178</f>
        <v>-5.1099217892544456E-3</v>
      </c>
    </row>
    <row r="169" spans="1:51" ht="20" customHeight="1" x14ac:dyDescent="0.2">
      <c r="A169" s="122" t="s">
        <v>334</v>
      </c>
      <c r="B169" s="121" t="s">
        <v>330</v>
      </c>
      <c r="C169" s="144">
        <f>'1.3'!C169/'1.3.a'!$C$178</f>
        <v>2.279079134675677E-2</v>
      </c>
      <c r="D169" s="144">
        <f>'1.3'!D169/'1.3.a'!$D$178</f>
        <v>2.6582665867252931E-2</v>
      </c>
      <c r="E169" s="144">
        <f>'1.3'!E169/'1.3.a'!$E$178</f>
        <v>2.8974109089501758E-2</v>
      </c>
      <c r="F169" s="144">
        <f>'1.3'!F169/'1.3.a'!$F$178</f>
        <v>3.4477570582027606E-2</v>
      </c>
      <c r="G169" s="144">
        <f>'1.3'!G169/'1.3.a'!$G$178</f>
        <v>1.7166426588010715E-2</v>
      </c>
      <c r="H169" s="144">
        <f>'1.3'!H169/'1.3.a'!$H$178</f>
        <v>2.0829208001086633E-2</v>
      </c>
      <c r="I169" s="144">
        <f>'1.3'!I169/'1.3.a'!$I$178</f>
        <v>2.2219522754771525E-2</v>
      </c>
      <c r="J169" s="144">
        <f>'1.3'!J169/'1.3.a'!$J$178</f>
        <v>3.0133395221419883E-2</v>
      </c>
      <c r="K169" s="144">
        <f>'1.3'!K169/'1.3.a'!$K$178</f>
        <v>1.7096997656752166E-2</v>
      </c>
      <c r="L169" s="144">
        <f>'1.3'!L169/'1.3.a'!$L$178</f>
        <v>2.064041455494087E-2</v>
      </c>
      <c r="M169" s="144">
        <f>'1.3'!M169/'1.3.a'!$M$178</f>
        <v>2.2858678088670929E-2</v>
      </c>
      <c r="N169" s="144">
        <f>'1.3'!N169/'1.3.a'!$N$178</f>
        <v>2.763297699108434E-2</v>
      </c>
      <c r="O169" s="144">
        <f>'1.3'!O169/'1.3.a'!$O$178</f>
        <v>1.4762555503312192E-2</v>
      </c>
      <c r="P169" s="144">
        <f>'1.3'!P169/'1.3.a'!$P$178</f>
        <v>2.0262281462058242E-2</v>
      </c>
      <c r="Q169" s="144">
        <f>'1.3'!Q169/'1.3.a'!$Q$178</f>
        <v>2.2510207259972811E-2</v>
      </c>
      <c r="R169" s="144">
        <f>'1.3'!R169/'1.3.a'!$R$178</f>
        <v>3.0563157814287024E-2</v>
      </c>
      <c r="S169" s="144">
        <f>'1.3'!S169/'1.3.a'!$S$178</f>
        <v>1.9994353682916469E-2</v>
      </c>
      <c r="T169" s="144">
        <f>'1.3'!T169/'1.3.a'!$T$178</f>
        <v>2.47308523332005E-2</v>
      </c>
      <c r="U169" s="144">
        <f>'1.3'!U169/'1.3.a'!$U$178</f>
        <v>2.6016166132684447E-2</v>
      </c>
      <c r="V169" s="144">
        <f>'1.3'!V169/'1.3.a'!$V$178</f>
        <v>2.7094116602828053E-2</v>
      </c>
      <c r="W169" s="144">
        <f>'1.3'!W169/'1.3.a'!$W$178</f>
        <v>1.3922776709563545E-2</v>
      </c>
      <c r="X169" s="144">
        <f>'1.3'!X169/'1.3.a'!$X$178</f>
        <v>1.6100692936998964E-2</v>
      </c>
      <c r="Y169" s="144">
        <f>'1.3'!Y169/'1.3.a'!$Y$178</f>
        <v>1.6809709603987109E-2</v>
      </c>
      <c r="Z169" s="144">
        <f>'1.3'!Z169/'1.3.a'!$Z$178</f>
        <v>2.1119921868517345E-2</v>
      </c>
      <c r="AA169" s="144">
        <f>'1.3'!AA169/'1.3.a'!$AA$178</f>
        <v>1.2865716573376698E-2</v>
      </c>
      <c r="AB169" s="144">
        <f>'1.3'!AB169/'1.3.a'!$AB$178</f>
        <v>1.5152774614036336E-2</v>
      </c>
      <c r="AC169" s="144">
        <f>'1.3'!AC169/'1.3.a'!$AC$178</f>
        <v>1.4876412014858167E-2</v>
      </c>
      <c r="AD169" s="144">
        <f>'1.3'!AD169/'1.3.a'!$AD$178</f>
        <v>1.8152344894238344E-2</v>
      </c>
      <c r="AE169" s="144">
        <f>'1.3'!AE169/'1.3.a'!$AE$178</f>
        <v>9.6423417754912168E-3</v>
      </c>
      <c r="AF169" s="144">
        <f>'1.3'!AF169/'1.3.a'!$AF$178</f>
        <v>1.0504414083156135E-2</v>
      </c>
      <c r="AG169" s="144">
        <f>'1.3'!AG169/'1.3.a'!$AG$178</f>
        <v>1.2529885485422365E-2</v>
      </c>
      <c r="AH169" s="144">
        <f>'1.3'!AH169/'1.3.a'!$AH$178</f>
        <v>1.7310766883113619E-2</v>
      </c>
      <c r="AI169" s="144">
        <f>'1.3'!AI169/'1.3.a'!$AI$178</f>
        <v>9.9407954740221207E-3</v>
      </c>
      <c r="AJ169" s="144">
        <f>'1.3'!AJ169/'1.3.a'!$AJ$178</f>
        <v>1.2285993559712537E-2</v>
      </c>
      <c r="AK169" s="144">
        <f>'1.3'!AK169/'1.3.a'!$AK$178</f>
        <v>1.3661660016611095E-2</v>
      </c>
      <c r="AL169" s="144">
        <f>'1.3'!AL169/'1.3.a'!$AL$178</f>
        <v>1.8493906298730163E-2</v>
      </c>
      <c r="AM169" s="144">
        <f>'1.3'!AM169/'1.3.a'!$AM$178</f>
        <v>9.9243386159793574E-3</v>
      </c>
      <c r="AN169" s="144">
        <f>'1.3'!AN169/'1.3.a'!$AN$178</f>
        <v>1.0740118623889719E-2</v>
      </c>
      <c r="AO169" s="144">
        <f>'1.3'!AO169/'1.3.a'!$AO$178</f>
        <v>1.2189755585208161E-2</v>
      </c>
      <c r="AP169" s="144">
        <f>'1.3'!AP169/'1.3.a'!$AP$178</f>
        <v>1.7330886657788942E-2</v>
      </c>
      <c r="AQ169" s="144">
        <f>'1.3'!AQ169/'1.3.a'!$AQ$178</f>
        <v>1.100706387097556E-2</v>
      </c>
      <c r="AR169" s="144">
        <f>'1.3'!AR169/'1.3.a'!$AR$178</f>
        <v>1.3971201272298388E-2</v>
      </c>
      <c r="AS169" s="144">
        <f>'1.3'!AS169/'1.3.a'!$AS$178</f>
        <v>1.4818819471765395E-2</v>
      </c>
      <c r="AT169" s="144">
        <f>'1.3'!AT169/'1.3.a'!$AT$178</f>
        <v>2.0901845482632096E-2</v>
      </c>
      <c r="AU169" s="144">
        <f>'1.3'!AU169/'1.3.a'!AU$178</f>
        <v>9.4161184469222711E-3</v>
      </c>
      <c r="AV169" s="144">
        <f>'1.3'!AV169/'1.3.a'!AV$178</f>
        <v>1.0703910421001847E-2</v>
      </c>
      <c r="AW169" s="144">
        <f>'1.3'!AW169/'1.3.a'!AW$178</f>
        <v>1.2336660544171209E-2</v>
      </c>
      <c r="AX169" s="144">
        <f>'1.3'!AX169/'1.3.a'!AX$178</f>
        <v>2.3678934720309058E-2</v>
      </c>
      <c r="AY169" s="144">
        <f>'1.3'!AY169/'1.3.a'!AY$178</f>
        <v>1.1455722698777909E-2</v>
      </c>
    </row>
    <row r="170" spans="1:51" ht="20" customHeight="1" x14ac:dyDescent="0.2">
      <c r="A170" s="122" t="s">
        <v>335</v>
      </c>
      <c r="B170" s="121" t="s">
        <v>527</v>
      </c>
      <c r="C170" s="144">
        <f>'1.3'!C170/'1.3.a'!$C$178</f>
        <v>2.77996072148779E-4</v>
      </c>
      <c r="D170" s="144">
        <f>'1.3'!D170/'1.3.a'!$D$178</f>
        <v>4.5589290645851226E-4</v>
      </c>
      <c r="E170" s="144">
        <f>'1.3'!E170/'1.3.a'!$E$178</f>
        <v>4.3400063564597659E-4</v>
      </c>
      <c r="F170" s="144">
        <f>'1.3'!F170/'1.3.a'!$F$178</f>
        <v>1.3582329549863331E-3</v>
      </c>
      <c r="G170" s="144">
        <f>'1.3'!G170/'1.3.a'!$G$178</f>
        <v>1.2883956817376994E-3</v>
      </c>
      <c r="H170" s="144">
        <f>'1.3'!H170/'1.3.a'!$H$178</f>
        <v>1.7477642996640817E-3</v>
      </c>
      <c r="I170" s="144">
        <f>'1.3'!I170/'1.3.a'!$I$178</f>
        <v>4.5496874526250604E-4</v>
      </c>
      <c r="J170" s="144">
        <f>'1.3'!J170/'1.3.a'!$J$178</f>
        <v>2.6804908238116138E-3</v>
      </c>
      <c r="K170" s="144">
        <f>'1.3'!K170/'1.3.a'!$K$178</f>
        <v>6.4057988426715717E-4</v>
      </c>
      <c r="L170" s="144">
        <f>'1.3'!L170/'1.3.a'!$L$178</f>
        <v>5.8229502232429512E-4</v>
      </c>
      <c r="M170" s="144">
        <f>'1.3'!M170/'1.3.a'!$M$178</f>
        <v>1.1746400651518741E-3</v>
      </c>
      <c r="N170" s="144">
        <f>'1.3'!N170/'1.3.a'!$N$178</f>
        <v>1.3655087794965325E-3</v>
      </c>
      <c r="O170" s="144">
        <f>'1.3'!O170/'1.3.a'!$O$178</f>
        <v>4.6737191900720156E-4</v>
      </c>
      <c r="P170" s="144">
        <f>'1.3'!P170/'1.3.a'!$P$178</f>
        <v>1.7582613688054715E-3</v>
      </c>
      <c r="Q170" s="144">
        <f>'1.3'!Q170/'1.3.a'!$Q$178</f>
        <v>1.7218482142357797E-3</v>
      </c>
      <c r="R170" s="144">
        <f>'1.3'!R170/'1.3.a'!$R$178</f>
        <v>4.5902077456192039E-4</v>
      </c>
      <c r="S170" s="144">
        <f>'1.3'!S170/'1.3.a'!$S$178</f>
        <v>8.5212027903581024E-4</v>
      </c>
      <c r="T170" s="144">
        <f>'1.3'!T170/'1.3.a'!$T$178</f>
        <v>7.9348514565546135E-4</v>
      </c>
      <c r="U170" s="144">
        <f>'1.3'!U170/'1.3.a'!$U$178</f>
        <v>1.3617579465419697E-3</v>
      </c>
      <c r="V170" s="144">
        <f>'1.3'!V170/'1.3.a'!$V$178</f>
        <v>3.8787986896989097E-3</v>
      </c>
      <c r="W170" s="144">
        <f>'1.3'!W170/'1.3.a'!$W$178</f>
        <v>2.8459311152517883E-4</v>
      </c>
      <c r="X170" s="144">
        <f>'1.3'!X170/'1.3.a'!$X$178</f>
        <v>2.51083790471282E-3</v>
      </c>
      <c r="Y170" s="144">
        <f>'1.3'!Y170/'1.3.a'!$Y$178</f>
        <v>1.2769351564982287E-3</v>
      </c>
      <c r="Z170" s="144">
        <f>'1.3'!Z170/'1.3.a'!$Z$178</f>
        <v>3.0089988017595939E-4</v>
      </c>
      <c r="AA170" s="144">
        <f>'1.3'!AA170/'1.3.a'!$AA$178</f>
        <v>3.8035440552512136E-4</v>
      </c>
      <c r="AB170" s="144">
        <f>'1.3'!AB170/'1.3.a'!$AB$178</f>
        <v>1.3405741452982892E-3</v>
      </c>
      <c r="AC170" s="144">
        <f>'1.3'!AC170/'1.3.a'!$AC$178</f>
        <v>9.807348305751059E-4</v>
      </c>
      <c r="AD170" s="144">
        <f>'1.3'!AD170/'1.3.a'!$AD$178</f>
        <v>9.6516797714095274E-4</v>
      </c>
      <c r="AE170" s="144">
        <f>'1.3'!AE170/'1.3.a'!$AE$178</f>
        <v>3.7314440959942838E-4</v>
      </c>
      <c r="AF170" s="144">
        <f>'1.3'!AF170/'1.3.a'!$AF$178</f>
        <v>1.3611956176890387E-3</v>
      </c>
      <c r="AG170" s="144">
        <f>'1.3'!AG170/'1.3.a'!$AG$178</f>
        <v>1.4402324359565637E-3</v>
      </c>
      <c r="AH170" s="144">
        <f>'1.3'!AH170/'1.3.a'!$AH$178</f>
        <v>3.0829634191866387E-3</v>
      </c>
      <c r="AI170" s="144">
        <f>'1.3'!AI170/'1.3.a'!$AI$178</f>
        <v>3.5733707665676812E-4</v>
      </c>
      <c r="AJ170" s="144">
        <f>'1.3'!AJ170/'1.3.a'!$AJ$178</f>
        <v>1.3416003217297144E-3</v>
      </c>
      <c r="AK170" s="144">
        <f>'1.3'!AK170/'1.3.a'!$AK$178</f>
        <v>5.415284068900658E-4</v>
      </c>
      <c r="AL170" s="144">
        <f>'1.3'!AL170/'1.3.a'!$AL$178</f>
        <v>5.4920276197165834E-4</v>
      </c>
      <c r="AM170" s="144">
        <f>'1.3'!AM170/'1.3.a'!$AM$178</f>
        <v>3.4475026283256756E-4</v>
      </c>
      <c r="AN170" s="144">
        <f>'1.3'!AN170/'1.3.a'!$AN$178</f>
        <v>7.221929030727884E-4</v>
      </c>
      <c r="AO170" s="144">
        <f>'1.3'!AO170/'1.3.a'!$AO$178</f>
        <v>2.6339824578767023E-3</v>
      </c>
      <c r="AP170" s="144">
        <f>'1.3'!AP170/'1.3.a'!$AP$178</f>
        <v>9.1020236230821342E-4</v>
      </c>
      <c r="AQ170" s="144">
        <f>'1.3'!AQ170/'1.3.a'!$AQ$178</f>
        <v>4.4112575597090968E-4</v>
      </c>
      <c r="AR170" s="144">
        <f>'1.3'!AR170/'1.3.a'!$AR$178</f>
        <v>5.0628643291602345E-4</v>
      </c>
      <c r="AS170" s="144">
        <f>'1.3'!AS170/'1.3.a'!$AS$178</f>
        <v>3.0541212107548666E-3</v>
      </c>
      <c r="AT170" s="144">
        <f>'1.3'!AT170/'1.3.a'!$AT$178</f>
        <v>6.3086581302193145E-4</v>
      </c>
      <c r="AU170" s="144">
        <f>'1.3'!AU170/'1.3.a'!AU$178</f>
        <v>2.8571203440296158E-4</v>
      </c>
      <c r="AV170" s="144">
        <f>'1.3'!AV170/'1.3.a'!AV$178</f>
        <v>4.470799027627913E-4</v>
      </c>
      <c r="AW170" s="144">
        <f>'1.3'!AW170/'1.3.a'!AW$178</f>
        <v>7.7104824281773563E-4</v>
      </c>
      <c r="AX170" s="144">
        <f>'1.3'!AX170/'1.3.a'!AX$178</f>
        <v>2.9247318542401264E-3</v>
      </c>
      <c r="AY170" s="144">
        <f>'1.3'!AY170/'1.3.a'!AY$178</f>
        <v>3.2438718207975631E-4</v>
      </c>
    </row>
    <row r="171" spans="1:51" ht="20" customHeight="1" x14ac:dyDescent="0.2">
      <c r="A171" s="122" t="s">
        <v>336</v>
      </c>
      <c r="B171" s="121" t="s">
        <v>817</v>
      </c>
      <c r="C171" s="144">
        <f>'1.3'!C171/'1.3.a'!$C$178</f>
        <v>1.3870759941651427E-2</v>
      </c>
      <c r="D171" s="144">
        <f>'1.3'!D171/'1.3.a'!$D$178</f>
        <v>1.3359176821356889E-2</v>
      </c>
      <c r="E171" s="144">
        <f>'1.3'!E171/'1.3.a'!$E$178</f>
        <v>1.2847530149759253E-2</v>
      </c>
      <c r="F171" s="144">
        <f>'1.3'!F171/'1.3.a'!$F$178</f>
        <v>1.2228453616047363E-2</v>
      </c>
      <c r="G171" s="144">
        <f>'1.3'!G171/'1.3.a'!$G$178</f>
        <v>1.3545968218887518E-2</v>
      </c>
      <c r="H171" s="144">
        <f>'1.3'!H171/'1.3.a'!$H$178</f>
        <v>1.3038303235497668E-2</v>
      </c>
      <c r="I171" s="144">
        <f>'1.3'!I171/'1.3.a'!$I$178</f>
        <v>1.2938462682745535E-2</v>
      </c>
      <c r="J171" s="144">
        <f>'1.3'!J171/'1.3.a'!$J$178</f>
        <v>1.2504170408016187E-2</v>
      </c>
      <c r="K171" s="144">
        <f>'1.3'!K171/'1.3.a'!$K$178</f>
        <v>1.3534630752572217E-2</v>
      </c>
      <c r="L171" s="144">
        <f>'1.3'!L171/'1.3.a'!$L$178</f>
        <v>1.3230227769870276E-2</v>
      </c>
      <c r="M171" s="144">
        <f>'1.3'!M171/'1.3.a'!$M$178</f>
        <v>1.2954620630355261E-2</v>
      </c>
      <c r="N171" s="144">
        <f>'1.3'!N171/'1.3.a'!$N$178</f>
        <v>1.2626266597678409E-2</v>
      </c>
      <c r="O171" s="144">
        <f>'1.3'!O171/'1.3.a'!$O$178</f>
        <v>1.3681300147161518E-2</v>
      </c>
      <c r="P171" s="144">
        <f>'1.3'!P171/'1.3.a'!$P$178</f>
        <v>1.3170395931184775E-2</v>
      </c>
      <c r="Q171" s="144">
        <f>'1.3'!Q171/'1.3.a'!$Q$178</f>
        <v>1.3119831698675605E-2</v>
      </c>
      <c r="R171" s="144">
        <f>'1.3'!R171/'1.3.a'!$R$178</f>
        <v>1.2680461919515601E-2</v>
      </c>
      <c r="S171" s="144">
        <f>'1.3'!S171/'1.3.a'!$S$178</f>
        <v>1.3701838196431403E-2</v>
      </c>
      <c r="T171" s="144">
        <f>'1.3'!T171/'1.3.a'!$T$178</f>
        <v>1.3667411665767988E-2</v>
      </c>
      <c r="U171" s="144">
        <f>'1.3'!U171/'1.3.a'!$U$178</f>
        <v>1.3510461071188773E-2</v>
      </c>
      <c r="V171" s="144">
        <f>'1.3'!V171/'1.3.a'!$V$178</f>
        <v>1.3188447915085035E-2</v>
      </c>
      <c r="W171" s="144">
        <f>'1.3'!W171/'1.3.a'!$W$178</f>
        <v>1.4573355273566608E-2</v>
      </c>
      <c r="X171" s="144">
        <f>'1.3'!X171/'1.3.a'!$X$178</f>
        <v>1.4643299865292163E-2</v>
      </c>
      <c r="Y171" s="144">
        <f>'1.3'!Y171/'1.3.a'!$Y$178</f>
        <v>1.471005840466333E-2</v>
      </c>
      <c r="Z171" s="144">
        <f>'1.3'!Z171/'1.3.a'!$Z$178</f>
        <v>1.4509225502413041E-2</v>
      </c>
      <c r="AA171" s="144">
        <f>'1.3'!AA171/'1.3.a'!$AA$178</f>
        <v>1.5661628426127762E-2</v>
      </c>
      <c r="AB171" s="144">
        <f>'1.3'!AB171/'1.3.a'!$AB$178</f>
        <v>1.5382990189063979E-2</v>
      </c>
      <c r="AC171" s="144">
        <f>'1.3'!AC171/'1.3.a'!$AC$178</f>
        <v>1.5420009478352247E-2</v>
      </c>
      <c r="AD171" s="144">
        <f>'1.3'!AD171/'1.3.a'!$AD$178</f>
        <v>1.4942926110817958E-2</v>
      </c>
      <c r="AE171" s="144">
        <f>'1.3'!AE171/'1.3.a'!$AE$178</f>
        <v>1.5665816814068374E-2</v>
      </c>
      <c r="AF171" s="144">
        <f>'1.3'!AF171/'1.3.a'!$AF$178</f>
        <v>1.5395541936945152E-2</v>
      </c>
      <c r="AG171" s="144">
        <f>'1.3'!AG171/'1.3.a'!$AG$178</f>
        <v>1.5559632574350985E-2</v>
      </c>
      <c r="AH171" s="144">
        <f>'1.3'!AH171/'1.3.a'!$AH$178</f>
        <v>1.4998344228446106E-2</v>
      </c>
      <c r="AI171" s="144">
        <f>'1.3'!AI171/'1.3.a'!$AI$178</f>
        <v>1.5508998657122143E-2</v>
      </c>
      <c r="AJ171" s="144">
        <f>'1.3'!AJ171/'1.3.a'!$AJ$178</f>
        <v>1.5209501119434069E-2</v>
      </c>
      <c r="AK171" s="144">
        <f>'1.3'!AK171/'1.3.a'!$AK$178</f>
        <v>1.5174365988069503E-2</v>
      </c>
      <c r="AL171" s="144">
        <f>'1.3'!AL171/'1.3.a'!$AL$178</f>
        <v>1.5066883727019174E-2</v>
      </c>
      <c r="AM171" s="144">
        <f>'1.3'!AM171/'1.3.a'!$AM$178</f>
        <v>1.6393277114455183E-2</v>
      </c>
      <c r="AN171" s="144">
        <f>'1.3'!AN171/'1.3.a'!$AN$178</f>
        <v>1.5497056325319296E-2</v>
      </c>
      <c r="AO171" s="144">
        <f>'1.3'!AO171/'1.3.a'!$AO$178</f>
        <v>1.5234111854040069E-2</v>
      </c>
      <c r="AP171" s="144">
        <f>'1.3'!AP171/'1.3.a'!$AP$178</f>
        <v>1.5209614085827603E-2</v>
      </c>
      <c r="AQ171" s="144">
        <f>'1.3'!AQ171/'1.3.a'!$AQ$178</f>
        <v>1.5976090296799299E-2</v>
      </c>
      <c r="AR171" s="144">
        <f>'1.3'!AR171/'1.3.a'!$AR$178</f>
        <v>1.7331896100714742E-2</v>
      </c>
      <c r="AS171" s="144">
        <f>'1.3'!AS171/'1.3.a'!$AS$178</f>
        <v>1.6242187300629714E-2</v>
      </c>
      <c r="AT171" s="144">
        <f>'1.3'!AT171/'1.3.a'!$AT$178</f>
        <v>1.5883092671415633E-2</v>
      </c>
      <c r="AU171" s="144">
        <f>'1.3'!AU171/'1.3.a'!AU$178</f>
        <v>1.6219564985834919E-2</v>
      </c>
      <c r="AV171" s="144">
        <f>'1.3'!AV171/'1.3.a'!AV$178</f>
        <v>1.6407130153510651E-2</v>
      </c>
      <c r="AW171" s="144">
        <f>'1.3'!AW171/'1.3.a'!AW$178</f>
        <v>1.6383560800382099E-2</v>
      </c>
      <c r="AX171" s="144">
        <f>'1.3'!AX171/'1.3.a'!AX$178</f>
        <v>1.6364531731753562E-2</v>
      </c>
      <c r="AY171" s="144">
        <f>'1.3'!AY171/'1.3.a'!AY$178</f>
        <v>1.6241257305952595E-2</v>
      </c>
    </row>
    <row r="172" spans="1:51" ht="20" customHeight="1" x14ac:dyDescent="0.2">
      <c r="A172" s="123"/>
      <c r="B172" s="123" t="s">
        <v>397</v>
      </c>
      <c r="C172" s="93">
        <f>'1.3'!C172/'1.3.a'!$C$178</f>
        <v>-7.2713684307918903E-3</v>
      </c>
      <c r="D172" s="93">
        <f>'1.3'!D172/'1.3.a'!$D$178</f>
        <v>-3.0311546251939107E-2</v>
      </c>
      <c r="E172" s="93">
        <f>'1.3'!E172/'1.3.a'!$E$178</f>
        <v>-3.6011249921689061E-2</v>
      </c>
      <c r="F172" s="93">
        <f>'1.3'!F172/'1.3.a'!$F$178</f>
        <v>-4.6801839252578553E-2</v>
      </c>
      <c r="G172" s="93">
        <f>'1.3'!G172/'1.3.a'!$G$178</f>
        <v>1.4671259793491598E-2</v>
      </c>
      <c r="H172" s="93">
        <f>'1.3'!H172/'1.3.a'!$H$178</f>
        <v>-2.7512679088861233E-2</v>
      </c>
      <c r="I172" s="93">
        <f>'1.3'!I172/'1.3.a'!$I$178</f>
        <v>-2.9574808305726476E-2</v>
      </c>
      <c r="J172" s="93">
        <f>'1.3'!J172/'1.3.a'!$J$178</f>
        <v>-4.4782562591571651E-2</v>
      </c>
      <c r="K172" s="93">
        <f>'1.3'!K172/'1.3.a'!$K$178</f>
        <v>1.83980872792751E-2</v>
      </c>
      <c r="L172" s="93">
        <f>'1.3'!L172/'1.3.a'!$L$178</f>
        <v>-3.0215835998398305E-2</v>
      </c>
      <c r="M172" s="93">
        <f>'1.3'!M172/'1.3.a'!$M$178</f>
        <v>-2.5330684439620565E-2</v>
      </c>
      <c r="N172" s="93">
        <f>'1.3'!N172/'1.3.a'!$N$178</f>
        <v>-2.7165596291408165E-2</v>
      </c>
      <c r="O172" s="93">
        <f>'1.3'!O172/'1.3.a'!$O$178</f>
        <v>7.5628990617554589E-3</v>
      </c>
      <c r="P172" s="93">
        <f>'1.3'!P172/'1.3.a'!$P$178</f>
        <v>-2.7838123678818768E-2</v>
      </c>
      <c r="Q172" s="93">
        <f>'1.3'!Q172/'1.3.a'!$Q$178</f>
        <v>-5.3220424424426586E-2</v>
      </c>
      <c r="R172" s="93">
        <f>'1.3'!R172/'1.3.a'!$R$178</f>
        <v>-3.8910955781406222E-2</v>
      </c>
      <c r="S172" s="93">
        <f>'1.3'!S172/'1.3.a'!$S$178</f>
        <v>-3.5462402536169191E-4</v>
      </c>
      <c r="T172" s="93">
        <f>'1.3'!T172/'1.3.a'!$T$178</f>
        <v>-4.4432803791902196E-2</v>
      </c>
      <c r="U172" s="93">
        <f>'1.3'!U172/'1.3.a'!$U$178</f>
        <v>-9.513626382312787E-2</v>
      </c>
      <c r="V172" s="93">
        <f>'1.3'!V172/'1.3.a'!$V$178</f>
        <v>-8.5138850318468892E-2</v>
      </c>
      <c r="W172" s="93">
        <f>'1.3'!W172/'1.3.a'!$W$178</f>
        <v>-5.0741910966992376E-2</v>
      </c>
      <c r="X172" s="93">
        <f>'1.3'!X172/'1.3.a'!$X$178</f>
        <v>-5.219302850867872E-2</v>
      </c>
      <c r="Y172" s="93">
        <f>'1.3'!Y172/'1.3.a'!$Y$178</f>
        <v>-0.14304980543568854</v>
      </c>
      <c r="Z172" s="93">
        <f>'1.3'!Z172/'1.3.a'!$Z$178</f>
        <v>-0.10431673283284207</v>
      </c>
      <c r="AA172" s="93">
        <f>'1.3'!AA172/'1.3.a'!$AA$178</f>
        <v>-2.5434800073036178E-2</v>
      </c>
      <c r="AB172" s="93">
        <f>'1.3'!AB172/'1.3.a'!$AB$178</f>
        <v>-6.9515299600140953E-2</v>
      </c>
      <c r="AC172" s="93">
        <f>'1.3'!AC172/'1.3.a'!$AC$178</f>
        <v>-0.11087394880891194</v>
      </c>
      <c r="AD172" s="93">
        <f>'1.3'!AD172/'1.3.a'!$AD$178</f>
        <v>-9.4159785508247662E-2</v>
      </c>
      <c r="AE172" s="93">
        <f>'1.3'!AE172/'1.3.a'!$AE$178</f>
        <v>-4.3601628876124801E-2</v>
      </c>
      <c r="AF172" s="93">
        <f>'1.3'!AF172/'1.3.a'!$AF$178</f>
        <v>-0.10712820275339321</v>
      </c>
      <c r="AG172" s="93">
        <f>'1.3'!AG172/'1.3.a'!$AG$178</f>
        <v>-8.8786183511706418E-2</v>
      </c>
      <c r="AH172" s="93">
        <f>'1.3'!AH172/'1.3.a'!$AH$178</f>
        <v>-9.4446544497926638E-2</v>
      </c>
      <c r="AI172" s="93">
        <f>'1.3'!AI172/'1.3.a'!$AI$178</f>
        <v>-2.9320819993807305E-2</v>
      </c>
      <c r="AJ172" s="93">
        <f>'1.3'!AJ172/'1.3.a'!$AJ$178</f>
        <v>-8.4687239924947116E-2</v>
      </c>
      <c r="AK172" s="93">
        <f>'1.3'!AK172/'1.3.a'!$AK$178</f>
        <v>-9.4758259097767319E-2</v>
      </c>
      <c r="AL172" s="93">
        <f>'1.3'!AL172/'1.3.a'!$AL$178</f>
        <v>-6.577225421340431E-2</v>
      </c>
      <c r="AM172" s="93">
        <f>'1.3'!AM172/'1.3.a'!$AM$178</f>
        <v>-2.4135561534726409E-2</v>
      </c>
      <c r="AN172" s="93">
        <f>'1.3'!AN172/'1.3.a'!$AN$178</f>
        <v>-5.6201608619654779E-2</v>
      </c>
      <c r="AO172" s="93">
        <f>'1.3'!AO172/'1.3.a'!$AO$178</f>
        <v>-5.8898762950550694E-2</v>
      </c>
      <c r="AP172" s="93">
        <f>'1.3'!AP172/'1.3.a'!$AP$178</f>
        <v>-5.5919031786840802E-2</v>
      </c>
      <c r="AQ172" s="93">
        <f>'1.3'!AQ172/'1.3.a'!$AQ$178</f>
        <v>6.214521823414967E-3</v>
      </c>
      <c r="AR172" s="93">
        <f>'1.3'!AR172/'1.3.a'!$AR$178</f>
        <v>-0.27039635827303532</v>
      </c>
      <c r="AS172" s="93">
        <f>'1.3'!AS172/'1.3.a'!$AS$178</f>
        <v>-0.12960217423463696</v>
      </c>
      <c r="AT172" s="93">
        <f>'1.3'!AT172/'1.3.a'!$AT$178</f>
        <v>-9.6762474660900641E-2</v>
      </c>
      <c r="AU172" s="93">
        <f>'1.3'!AU172/'1.3.a'!AU$178</f>
        <v>2.9889491486154707E-2</v>
      </c>
      <c r="AV172" s="93">
        <f>'1.3'!AV172/'1.3.a'!AV$178</f>
        <v>-7.4256561376684307E-2</v>
      </c>
      <c r="AW172" s="93">
        <f>'1.3'!AW172/'1.3.a'!AW$178</f>
        <v>-1.082706829355767E-2</v>
      </c>
      <c r="AX172" s="93">
        <f>'1.3'!AX172/'1.3.a'!AX$178</f>
        <v>-3.8089109072613772E-2</v>
      </c>
      <c r="AY172" s="93">
        <f>'1.3'!AY172/'1.3.a'!AY$178</f>
        <v>1.0227717478060399E-2</v>
      </c>
    </row>
    <row r="173" spans="1:51" ht="20" customHeight="1" x14ac:dyDescent="0.2">
      <c r="A173" s="123"/>
      <c r="B173" s="123" t="s">
        <v>398</v>
      </c>
      <c r="C173" s="93">
        <f>'1.3'!C173/'1.3.a'!$C$178</f>
        <v>4.5619772107976242E-2</v>
      </c>
      <c r="D173" s="93">
        <f>'1.3'!D173/'1.3.a'!$D$178</f>
        <v>2.1057342867257817E-2</v>
      </c>
      <c r="E173" s="93">
        <f>'1.3'!E173/'1.3.a'!$E$178</f>
        <v>1.1889322343487913E-2</v>
      </c>
      <c r="F173" s="93">
        <f>'1.3'!F173/'1.3.a'!$F$178</f>
        <v>4.9820562938187171E-3</v>
      </c>
      <c r="G173" s="93">
        <f>'1.3'!G173/'1.3.a'!$G$178</f>
        <v>7.5194145761133591E-2</v>
      </c>
      <c r="H173" s="93">
        <f>'1.3'!H173/'1.3.a'!$H$178</f>
        <v>2.8931824046043213E-2</v>
      </c>
      <c r="I173" s="93">
        <f>'1.3'!I173/'1.3.a'!$I$178</f>
        <v>2.2533945656469285E-2</v>
      </c>
      <c r="J173" s="93">
        <f>'1.3'!J173/'1.3.a'!$J$178</f>
        <v>5.206129796421116E-3</v>
      </c>
      <c r="K173" s="93">
        <f>'1.3'!K173/'1.3.a'!$K$178</f>
        <v>6.8029456742042735E-2</v>
      </c>
      <c r="L173" s="93">
        <f>'1.3'!L173/'1.3.a'!$L$178</f>
        <v>1.5795322533601094E-2</v>
      </c>
      <c r="M173" s="93">
        <f>'1.3'!M173/'1.3.a'!$M$178</f>
        <v>1.7623402144164149E-2</v>
      </c>
      <c r="N173" s="93">
        <f>'1.3'!N173/'1.3.a'!$N$178</f>
        <v>1.7088244868603403E-2</v>
      </c>
      <c r="O173" s="93">
        <f>'1.3'!O173/'1.3.a'!$O$178</f>
        <v>6.0811613626931472E-2</v>
      </c>
      <c r="P173" s="93">
        <f>'1.3'!P173/'1.3.a'!$P$178</f>
        <v>1.8913139291974201E-2</v>
      </c>
      <c r="Q173" s="93">
        <f>'1.3'!Q173/'1.3.a'!$Q$178</f>
        <v>-7.701525055762568E-3</v>
      </c>
      <c r="R173" s="93">
        <f>'1.3'!R173/'1.3.a'!$R$178</f>
        <v>1.3704072754585685E-2</v>
      </c>
      <c r="S173" s="93">
        <f>'1.3'!S173/'1.3.a'!$S$178</f>
        <v>4.0626935608486368E-2</v>
      </c>
      <c r="T173" s="93">
        <f>'1.3'!T173/'1.3.a'!$T$178</f>
        <v>-1.3639559732781786E-3</v>
      </c>
      <c r="U173" s="93">
        <f>'1.3'!U173/'1.3.a'!$U$178</f>
        <v>-3.3918513766140253E-2</v>
      </c>
      <c r="V173" s="93">
        <f>'1.3'!V173/'1.3.a'!$V$178</f>
        <v>-1.6895029229350322E-2</v>
      </c>
      <c r="W173" s="93">
        <f>'1.3'!W173/'1.3.a'!$W$178</f>
        <v>5.026828514174736E-2</v>
      </c>
      <c r="X173" s="93">
        <f>'1.3'!X173/'1.3.a'!$X$178</f>
        <v>2.455210267936562E-3</v>
      </c>
      <c r="Y173" s="93">
        <f>'1.3'!Y173/'1.3.a'!$Y$178</f>
        <v>-2.028237961817167E-2</v>
      </c>
      <c r="Z173" s="93">
        <f>'1.3'!Z173/'1.3.a'!$Z$178</f>
        <v>-4.5043389999213188E-2</v>
      </c>
      <c r="AA173" s="93">
        <f>'1.3'!AA173/'1.3.a'!$AA$178</f>
        <v>3.2349663399718558E-2</v>
      </c>
      <c r="AB173" s="93">
        <f>'1.3'!AB173/'1.3.a'!$AB$178</f>
        <v>-2.0225034235578258E-2</v>
      </c>
      <c r="AC173" s="93">
        <f>'1.3'!AC173/'1.3.a'!$AC$178</f>
        <v>-3.8627174545881944E-2</v>
      </c>
      <c r="AD173" s="93">
        <f>'1.3'!AD173/'1.3.a'!$AD$178</f>
        <v>-3.4408396488099E-2</v>
      </c>
      <c r="AE173" s="93">
        <f>'1.3'!AE173/'1.3.a'!$AE$178</f>
        <v>2.3513378893789804E-2</v>
      </c>
      <c r="AF173" s="93">
        <f>'1.3'!AF173/'1.3.a'!$AF$178</f>
        <v>-4.5534920933540834E-2</v>
      </c>
      <c r="AG173" s="93">
        <f>'1.3'!AG173/'1.3.a'!$AG$178</f>
        <v>-2.8746593947408271E-2</v>
      </c>
      <c r="AH173" s="93">
        <f>'1.3'!AH173/'1.3.a'!$AH$178</f>
        <v>-3.1197318787903165E-2</v>
      </c>
      <c r="AI173" s="93">
        <f>'1.3'!AI173/'1.3.a'!$AI$178</f>
        <v>2.8773591390498288E-2</v>
      </c>
      <c r="AJ173" s="93">
        <f>'1.3'!AJ173/'1.3.a'!$AJ$178</f>
        <v>-7.3087237548215842E-3</v>
      </c>
      <c r="AK173" s="93">
        <f>'1.3'!AK173/'1.3.a'!$AK$178</f>
        <v>-2.9166341104357677E-2</v>
      </c>
      <c r="AL173" s="93">
        <f>'1.3'!AL173/'1.3.a'!$AL$178</f>
        <v>-2.397782486422859E-2</v>
      </c>
      <c r="AM173" s="93">
        <f>'1.3'!AM173/'1.3.a'!$AM$178</f>
        <v>3.3282738519130654E-2</v>
      </c>
      <c r="AN173" s="93">
        <f>'1.3'!AN173/'1.3.a'!$AN$178</f>
        <v>-8.7718073431753436E-3</v>
      </c>
      <c r="AO173" s="93">
        <f>'1.3'!AO173/'1.3.a'!$AO$178</f>
        <v>-1.9272760324682392E-2</v>
      </c>
      <c r="AP173" s="93">
        <f>'1.3'!AP173/'1.3.a'!$AP$178</f>
        <v>-1.1787484619207698E-2</v>
      </c>
      <c r="AQ173" s="93">
        <f>'1.3'!AQ173/'1.3.a'!$AQ$178</f>
        <v>4.4562191004813997E-2</v>
      </c>
      <c r="AR173" s="93">
        <f>'1.3'!AR173/'1.3.a'!$AR$178</f>
        <v>-0.23672329342891471</v>
      </c>
      <c r="AS173" s="93">
        <f>'1.3'!AS173/'1.3.a'!$AS$178</f>
        <v>-8.7048237603432166E-2</v>
      </c>
      <c r="AT173" s="93">
        <f>'1.3'!AT173/'1.3.a'!$AT$178</f>
        <v>-4.8998632016157305E-2</v>
      </c>
      <c r="AU173" s="93">
        <f>'1.3'!AU173/'1.3.a'!AU$178</f>
        <v>6.983241676435617E-2</v>
      </c>
      <c r="AV173" s="93">
        <f>'1.3'!AV173/'1.3.a'!AV$178</f>
        <v>-3.4633715690310207E-2</v>
      </c>
      <c r="AW173" s="93">
        <f>'1.3'!AW173/'1.3.a'!AW$178</f>
        <v>3.7795405305178491E-2</v>
      </c>
      <c r="AX173" s="93">
        <f>'1.3'!AX173/'1.3.a'!AX$178</f>
        <v>1.9916806250409411E-2</v>
      </c>
      <c r="AY173" s="93">
        <f>'1.3'!AY173/'1.3.a'!AY$178</f>
        <v>7.684585806937394E-2</v>
      </c>
    </row>
    <row r="174" spans="1:51" ht="20" customHeight="1" x14ac:dyDescent="0.2">
      <c r="A174" s="125" t="s">
        <v>255</v>
      </c>
      <c r="B174" s="126"/>
      <c r="C174" s="146"/>
      <c r="D174" s="146"/>
      <c r="E174" s="146"/>
      <c r="F174" s="146"/>
      <c r="G174" s="146"/>
      <c r="H174" s="146"/>
      <c r="I174" s="146"/>
      <c r="J174" s="146"/>
      <c r="K174" s="146"/>
      <c r="L174" s="146"/>
      <c r="M174" s="146"/>
      <c r="N174" s="146"/>
      <c r="O174" s="146"/>
      <c r="P174" s="146"/>
      <c r="Q174" s="146"/>
      <c r="R174" s="146"/>
      <c r="S174" s="146"/>
      <c r="T174" s="146"/>
      <c r="U174" s="146"/>
      <c r="V174" s="146"/>
      <c r="W174" s="146"/>
      <c r="X174" s="146"/>
      <c r="Y174" s="146"/>
      <c r="Z174" s="146"/>
      <c r="AA174" s="146"/>
      <c r="AB174" s="146"/>
      <c r="AC174" s="146"/>
      <c r="AD174" s="146"/>
      <c r="AE174" s="146"/>
      <c r="AF174" s="146"/>
      <c r="AG174" s="146"/>
      <c r="AH174" s="146"/>
      <c r="AI174" s="146"/>
      <c r="AJ174" s="146"/>
      <c r="AK174" s="146"/>
      <c r="AL174" s="146"/>
      <c r="AM174" s="146"/>
      <c r="AN174" s="146"/>
      <c r="AO174" s="146"/>
      <c r="AP174" s="146"/>
      <c r="AQ174" s="146"/>
      <c r="AR174" s="146"/>
      <c r="AS174" s="146"/>
      <c r="AT174" s="146"/>
      <c r="AU174" s="146"/>
      <c r="AV174" s="146"/>
      <c r="AW174" s="146"/>
      <c r="AX174" s="146"/>
      <c r="AY174" s="146"/>
    </row>
    <row r="175" spans="1:51" ht="20" customHeight="1" x14ac:dyDescent="0.2">
      <c r="A175" s="127" t="s">
        <v>238</v>
      </c>
      <c r="B175" s="128" t="s">
        <v>388</v>
      </c>
      <c r="C175" s="248" t="s">
        <v>826</v>
      </c>
      <c r="D175" s="248" t="s">
        <v>826</v>
      </c>
      <c r="E175" s="248" t="s">
        <v>826</v>
      </c>
      <c r="F175" s="248" t="s">
        <v>826</v>
      </c>
      <c r="G175" s="248" t="s">
        <v>826</v>
      </c>
      <c r="H175" s="248" t="s">
        <v>826</v>
      </c>
      <c r="I175" s="248" t="s">
        <v>826</v>
      </c>
      <c r="J175" s="248" t="s">
        <v>826</v>
      </c>
      <c r="K175" s="248" t="s">
        <v>826</v>
      </c>
      <c r="L175" s="248" t="s">
        <v>826</v>
      </c>
      <c r="M175" s="248" t="s">
        <v>826</v>
      </c>
      <c r="N175" s="248" t="s">
        <v>826</v>
      </c>
      <c r="O175" s="248" t="s">
        <v>826</v>
      </c>
      <c r="P175" s="248" t="s">
        <v>826</v>
      </c>
      <c r="Q175" s="248" t="s">
        <v>826</v>
      </c>
      <c r="R175" s="248" t="s">
        <v>826</v>
      </c>
      <c r="S175" s="248" t="s">
        <v>826</v>
      </c>
      <c r="T175" s="248" t="s">
        <v>826</v>
      </c>
      <c r="U175" s="248" t="s">
        <v>826</v>
      </c>
      <c r="V175" s="248" t="s">
        <v>826</v>
      </c>
      <c r="W175" s="248" t="s">
        <v>826</v>
      </c>
      <c r="X175" s="248" t="s">
        <v>826</v>
      </c>
      <c r="Y175" s="248" t="s">
        <v>826</v>
      </c>
      <c r="Z175" s="248" t="s">
        <v>826</v>
      </c>
      <c r="AA175" s="248" t="s">
        <v>826</v>
      </c>
      <c r="AB175" s="248" t="s">
        <v>826</v>
      </c>
      <c r="AC175" s="248" t="s">
        <v>826</v>
      </c>
      <c r="AD175" s="248" t="s">
        <v>826</v>
      </c>
      <c r="AE175" s="248" t="s">
        <v>826</v>
      </c>
      <c r="AF175" s="248" t="s">
        <v>826</v>
      </c>
      <c r="AG175" s="248" t="s">
        <v>826</v>
      </c>
      <c r="AH175" s="248" t="s">
        <v>826</v>
      </c>
      <c r="AI175" s="248" t="s">
        <v>826</v>
      </c>
      <c r="AJ175" s="248" t="s">
        <v>826</v>
      </c>
      <c r="AK175" s="248" t="s">
        <v>826</v>
      </c>
      <c r="AL175" s="248" t="s">
        <v>826</v>
      </c>
      <c r="AM175" s="248" t="s">
        <v>826</v>
      </c>
      <c r="AN175" s="248" t="s">
        <v>826</v>
      </c>
      <c r="AO175" s="248" t="s">
        <v>826</v>
      </c>
      <c r="AP175" s="248" t="s">
        <v>826</v>
      </c>
      <c r="AQ175" s="248" t="s">
        <v>826</v>
      </c>
      <c r="AR175" s="248" t="s">
        <v>826</v>
      </c>
      <c r="AS175" s="248" t="s">
        <v>826</v>
      </c>
      <c r="AT175" s="248" t="s">
        <v>826</v>
      </c>
      <c r="AU175" s="248" t="s">
        <v>826</v>
      </c>
      <c r="AV175" s="248" t="s">
        <v>826</v>
      </c>
      <c r="AW175" s="248" t="s">
        <v>826</v>
      </c>
      <c r="AX175" s="248" t="s">
        <v>826</v>
      </c>
      <c r="AY175" s="248" t="s">
        <v>826</v>
      </c>
    </row>
    <row r="176" spans="1:51" ht="20" customHeight="1" x14ac:dyDescent="0.2">
      <c r="A176" s="127" t="s">
        <v>239</v>
      </c>
      <c r="B176" s="128" t="s">
        <v>250</v>
      </c>
      <c r="C176" s="147">
        <f>'1.3'!C176/'1.3.a'!$C$178</f>
        <v>1.5241426843816044E-2</v>
      </c>
      <c r="D176" s="147">
        <f>'1.3'!D176/'1.3.a'!$D$178</f>
        <v>-4.1847732911446996E-3</v>
      </c>
      <c r="E176" s="147">
        <f>'1.3'!E176/'1.3.a'!$E$178</f>
        <v>-7.4711414678333551E-3</v>
      </c>
      <c r="F176" s="147">
        <f>'1.3'!F176/'1.3.a'!$F$178</f>
        <v>-1.3682501625537311E-2</v>
      </c>
      <c r="G176" s="147">
        <f>'1.3'!G176/'1.3.a'!$G$178</f>
        <v>3.0549290699764559E-2</v>
      </c>
      <c r="H176" s="147">
        <f>'1.3'!H176/'1.3.a'!$H$178</f>
        <v>-8.4312353874386476E-3</v>
      </c>
      <c r="I176" s="147">
        <f>'1.3'!I176/'1.3.a'!$I$178</f>
        <v>-7.8102542962173813E-3</v>
      </c>
      <c r="J176" s="147">
        <f>'1.3'!J176/'1.3.a'!$J$178</f>
        <v>-1.7329658193963537E-2</v>
      </c>
      <c r="K176" s="147">
        <f>'1.3'!K176/'1.3.a'!$K$178</f>
        <v>3.485450505176009E-2</v>
      </c>
      <c r="L176" s="147">
        <f>'1.3'!L176/'1.3.a'!$L$178</f>
        <v>-1.0157716465781744E-2</v>
      </c>
      <c r="M176" s="147">
        <f>'1.3'!M176/'1.3.a'!$M$178</f>
        <v>-3.6466464161015069E-3</v>
      </c>
      <c r="N176" s="147">
        <f>'1.3'!N176/'1.3.a'!$N$178</f>
        <v>-8.981280798205254E-4</v>
      </c>
      <c r="O176" s="147">
        <f>'1.3'!O176/'1.3.a'!$O$178</f>
        <v>2.1858082646060418E-2</v>
      </c>
      <c r="P176" s="147">
        <f>'1.3'!P176/'1.3.a'!$P$178</f>
        <v>-9.3341035855660105E-3</v>
      </c>
      <c r="Q176" s="147">
        <f>'1.3'!Q176/'1.3.a'!$Q$178</f>
        <v>-3.243206537868952E-2</v>
      </c>
      <c r="R176" s="147">
        <f>'1.3'!R176/'1.3.a'!$R$178</f>
        <v>-8.8068187416810145E-3</v>
      </c>
      <c r="S176" s="147">
        <f>'1.3'!S176/'1.3.a'!$S$178</f>
        <v>1.8787609378518942E-2</v>
      </c>
      <c r="T176" s="147">
        <f>'1.3'!T176/'1.3.a'!$T$178</f>
        <v>-2.0495436604357122E-2</v>
      </c>
      <c r="U176" s="147">
        <f>'1.3'!U176/'1.3.a'!$U$178</f>
        <v>-7.0481855636985349E-2</v>
      </c>
      <c r="V176" s="147">
        <f>'1.3'!V176/'1.3.a'!$V$178</f>
        <v>-6.1923532405339696E-2</v>
      </c>
      <c r="W176" s="147">
        <f>'1.3'!W176/'1.3.a'!$W$178</f>
        <v>-3.7103727368954134E-2</v>
      </c>
      <c r="X176" s="147">
        <f>'1.3'!X176/'1.3.a'!$X$178</f>
        <v>-3.8603173476392534E-2</v>
      </c>
      <c r="Y176" s="147">
        <f>'1.3'!Y176/'1.3.a'!$Y$178</f>
        <v>-0.12751703098819972</v>
      </c>
      <c r="Z176" s="147">
        <f>'1.3'!Z176/'1.3.a'!$Z$178</f>
        <v>-8.349771084450068E-2</v>
      </c>
      <c r="AA176" s="147">
        <f>'1.3'!AA176/'1.3.a'!$AA$178</f>
        <v>-1.2949437905184647E-2</v>
      </c>
      <c r="AB176" s="147">
        <f>'1.3'!AB176/'1.3.a'!$AB$178</f>
        <v>-5.5703099131402957E-2</v>
      </c>
      <c r="AC176" s="147">
        <f>'1.3'!AC176/'1.3.a'!$AC$178</f>
        <v>-9.6978271624628867E-2</v>
      </c>
      <c r="AD176" s="147">
        <f>'1.3'!AD176/'1.3.a'!$AD$178</f>
        <v>-7.6972608591150279E-2</v>
      </c>
      <c r="AE176" s="147">
        <f>'1.3'!AE176/'1.3.a'!$AE$178</f>
        <v>-3.4332431510232998E-2</v>
      </c>
      <c r="AF176" s="147">
        <f>'1.3'!AF176/'1.3.a'!$AF$178</f>
        <v>-9.7984984287926097E-2</v>
      </c>
      <c r="AG176" s="147">
        <f>'1.3'!AG176/'1.3.a'!$AG$178</f>
        <v>-7.7696530462240523E-2</v>
      </c>
      <c r="AH176" s="147">
        <f>'1.3'!AH176/'1.3.a'!$AH$178</f>
        <v>-8.0218741033999702E-2</v>
      </c>
      <c r="AI176" s="147">
        <f>'1.3'!AI176/'1.3.a'!$AI$178</f>
        <v>-1.973736159644196E-2</v>
      </c>
      <c r="AJ176" s="147">
        <f>'1.3'!AJ176/'1.3.a'!$AJ$178</f>
        <v>-7.3742846686964306E-2</v>
      </c>
      <c r="AK176" s="147">
        <f>'1.3'!AK176/'1.3.a'!$AK$178</f>
        <v>-8.1638127488046289E-2</v>
      </c>
      <c r="AL176" s="147">
        <f>'1.3'!AL176/'1.3.a'!$AL$178</f>
        <v>-4.7827550676645909E-2</v>
      </c>
      <c r="AM176" s="147">
        <f>'1.3'!AM176/'1.3.a'!$AM$178</f>
        <v>-1.4555973181579604E-2</v>
      </c>
      <c r="AN176" s="147">
        <f>'1.3'!AN176/'1.3.a'!$AN$178</f>
        <v>-4.6183682898837827E-2</v>
      </c>
      <c r="AO176" s="147">
        <f>'1.3'!AO176/'1.3.a'!$AO$178</f>
        <v>-4.934298982321926E-2</v>
      </c>
      <c r="AP176" s="147">
        <f>'1.3'!AP176/'1.3.a'!$AP$178</f>
        <v>-3.9498347491360032E-2</v>
      </c>
      <c r="AQ176" s="147">
        <f>'1.3'!AQ176/'1.3.a'!$AQ$178</f>
        <v>1.6780459938419555E-2</v>
      </c>
      <c r="AR176" s="147">
        <f>'1.3'!AR176/'1.3.a'!$AR$178</f>
        <v>-0.25693144343365304</v>
      </c>
      <c r="AS176" s="147">
        <f>'1.3'!AS176/'1.3.a'!$AS$178</f>
        <v>-0.1178374759736265</v>
      </c>
      <c r="AT176" s="147">
        <f>'1.3'!AT176/'1.3.a'!$AT$178</f>
        <v>-7.6491494991290432E-2</v>
      </c>
      <c r="AU176" s="147">
        <f>'1.3'!AU176/'1.3.a'!AU$178</f>
        <v>3.9019897898674022E-2</v>
      </c>
      <c r="AV176" s="147">
        <f>'1.3'!AV176/'1.3.a'!AV$178</f>
        <v>-6.3999730858445236E-2</v>
      </c>
      <c r="AW176" s="147">
        <f>'1.3'!AW176/'1.3.a'!AW$178</f>
        <v>7.3854400779585548E-4</v>
      </c>
      <c r="AX176" s="147">
        <f>'1.3'!AX176/'1.3.a'!AX$178</f>
        <v>-1.7334906206544907E-2</v>
      </c>
      <c r="AY176" s="147">
        <f>'1.3'!AY176/'1.3.a'!AY$178</f>
        <v>2.135905299475865E-2</v>
      </c>
    </row>
    <row r="177" spans="1:51" ht="20" customHeight="1" x14ac:dyDescent="0.2">
      <c r="A177" s="149" t="s">
        <v>240</v>
      </c>
      <c r="B177" s="150" t="s">
        <v>251</v>
      </c>
      <c r="C177" s="148">
        <f>'1.3'!C177/'1.3.a'!$C$178</f>
        <v>1.3706669021646171E-3</v>
      </c>
      <c r="D177" s="148">
        <f>'1.3'!D177/'1.3.a'!$D$178</f>
        <v>-1.7543950112501587E-2</v>
      </c>
      <c r="E177" s="148">
        <f>'1.3'!E177/'1.3.a'!$E$178</f>
        <v>-2.0318671617592609E-2</v>
      </c>
      <c r="F177" s="148">
        <f>'1.3'!F177/'1.3.a'!$F$178</f>
        <v>-2.5910955241584675E-2</v>
      </c>
      <c r="G177" s="148">
        <f>'1.3'!G177/'1.3.a'!$G$178</f>
        <v>1.7003322480877041E-2</v>
      </c>
      <c r="H177" s="148">
        <f>'1.3'!H177/'1.3.a'!$H$178</f>
        <v>-2.1469538622936317E-2</v>
      </c>
      <c r="I177" s="148">
        <f>'1.3'!I177/'1.3.a'!$I$178</f>
        <v>-2.0748716978962915E-2</v>
      </c>
      <c r="J177" s="148">
        <f>'1.3'!J177/'1.3.a'!$J$178</f>
        <v>-2.9833828601979723E-2</v>
      </c>
      <c r="K177" s="148">
        <f>'1.3'!K177/'1.3.a'!$K$178</f>
        <v>2.1319874299187875E-2</v>
      </c>
      <c r="L177" s="148">
        <f>'1.3'!L177/'1.3.a'!$L$178</f>
        <v>-2.338794423565202E-2</v>
      </c>
      <c r="M177" s="148">
        <f>'1.3'!M177/'1.3.a'!$M$178</f>
        <v>-1.6601267046456768E-2</v>
      </c>
      <c r="N177" s="148">
        <f>'1.3'!N177/'1.3.a'!$N$178</f>
        <v>-1.3524394677498934E-2</v>
      </c>
      <c r="O177" s="148">
        <f>'1.3'!O177/'1.3.a'!$O$178</f>
        <v>8.1767824988989001E-3</v>
      </c>
      <c r="P177" s="148">
        <f>'1.3'!P177/'1.3.a'!$P$178</f>
        <v>-2.2504499516750785E-2</v>
      </c>
      <c r="Q177" s="148">
        <f>'1.3'!Q177/'1.3.a'!$Q$178</f>
        <v>-4.5551897077365122E-2</v>
      </c>
      <c r="R177" s="148">
        <f>'1.3'!R177/'1.3.a'!$R$178</f>
        <v>-2.1487280661196616E-2</v>
      </c>
      <c r="S177" s="148">
        <f>'1.3'!S177/'1.3.a'!$S$178</f>
        <v>5.085771182087538E-3</v>
      </c>
      <c r="T177" s="148">
        <f>'1.3'!T177/'1.3.a'!$T$178</f>
        <v>-3.4162848270125112E-2</v>
      </c>
      <c r="U177" s="148">
        <f>'1.3'!U177/'1.3.a'!$U$178</f>
        <v>-8.3992316708174114E-2</v>
      </c>
      <c r="V177" s="148">
        <f>'1.3'!V177/'1.3.a'!$V$178</f>
        <v>-7.5111980320424723E-2</v>
      </c>
      <c r="W177" s="148">
        <f>'1.3'!W177/'1.3.a'!$W$178</f>
        <v>-5.1677082642520737E-2</v>
      </c>
      <c r="X177" s="148">
        <f>'1.3'!X177/'1.3.a'!$X$178</f>
        <v>-5.3246473341684697E-2</v>
      </c>
      <c r="Y177" s="148">
        <f>'1.3'!Y177/'1.3.a'!$Y$178</f>
        <v>-0.14222708939286305</v>
      </c>
      <c r="Z177" s="148">
        <f>'1.3'!Z177/'1.3.a'!$Z$178</f>
        <v>-9.8006936346913709E-2</v>
      </c>
      <c r="AA177" s="148">
        <f>'1.3'!AA177/'1.3.a'!$AA$178</f>
        <v>-2.8611066331312409E-2</v>
      </c>
      <c r="AB177" s="148">
        <f>'1.3'!AB177/'1.3.a'!$AB$178</f>
        <v>-7.1086089320466936E-2</v>
      </c>
      <c r="AC177" s="148">
        <f>'1.3'!AC177/'1.3.a'!$AC$178</f>
        <v>-0.11239828110298113</v>
      </c>
      <c r="AD177" s="148">
        <f>'1.3'!AD177/'1.3.a'!$AD$178</f>
        <v>-9.1915534701968241E-2</v>
      </c>
      <c r="AE177" s="148">
        <f>'1.3'!AE177/'1.3.a'!$AE$178</f>
        <v>-4.9998248324301373E-2</v>
      </c>
      <c r="AF177" s="148">
        <f>'1.3'!AF177/'1.3.a'!$AF$178</f>
        <v>-0.11338052622487126</v>
      </c>
      <c r="AG177" s="148">
        <f>'1.3'!AG177/'1.3.a'!$AG$178</f>
        <v>-9.3256163036591511E-2</v>
      </c>
      <c r="AH177" s="148">
        <f>'1.3'!AH177/'1.3.a'!$AH$178</f>
        <v>-9.5217085262445808E-2</v>
      </c>
      <c r="AI177" s="148">
        <f>'1.3'!AI177/'1.3.a'!$AI$178</f>
        <v>-3.5246360253564098E-2</v>
      </c>
      <c r="AJ177" s="148">
        <f>'1.3'!AJ177/'1.3.a'!$AJ$178</f>
        <v>-8.895234780639838E-2</v>
      </c>
      <c r="AK177" s="148">
        <f>'1.3'!AK177/'1.3.a'!$AK$178</f>
        <v>-9.6812493476115799E-2</v>
      </c>
      <c r="AL177" s="148">
        <f>'1.3'!AL177/'1.3.a'!$AL$178</f>
        <v>-6.2894434403665087E-2</v>
      </c>
      <c r="AM177" s="148">
        <f>'1.3'!AM177/'1.3.a'!$AM$178</f>
        <v>-3.0949250296034785E-2</v>
      </c>
      <c r="AN177" s="148">
        <f>'1.3'!AN177/'1.3.a'!$AN$178</f>
        <v>-6.1680739224157122E-2</v>
      </c>
      <c r="AO177" s="148">
        <f>'1.3'!AO177/'1.3.a'!$AO$178</f>
        <v>-6.457710167725933E-2</v>
      </c>
      <c r="AP177" s="148">
        <f>'1.3'!AP177/'1.3.a'!$AP$178</f>
        <v>-5.4707961577187644E-2</v>
      </c>
      <c r="AQ177" s="148">
        <f>'1.3'!AQ177/'1.3.a'!$AQ$178</f>
        <v>8.043696416202581E-4</v>
      </c>
      <c r="AR177" s="148">
        <f>'1.3'!AR177/'1.3.a'!$AR$178</f>
        <v>-0.27426333953436777</v>
      </c>
      <c r="AS177" s="148">
        <f>'1.3'!AS177/'1.3.a'!$AS$178</f>
        <v>-0.13407966327425622</v>
      </c>
      <c r="AT177" s="148">
        <f>'1.3'!AT177/'1.3.a'!$AT$178</f>
        <v>-9.2374587662706065E-2</v>
      </c>
      <c r="AU177" s="148">
        <f>'1.3'!AU177/'1.3.a'!AU$178</f>
        <v>2.2800332912839102E-2</v>
      </c>
      <c r="AV177" s="148">
        <f>'1.3'!AV177/'1.3.a'!AV$178</f>
        <v>-8.0406861011955891E-2</v>
      </c>
      <c r="AW177" s="148">
        <f>'1.3'!AW177/'1.3.a'!AW$178</f>
        <v>-1.5645016792586244E-2</v>
      </c>
      <c r="AX177" s="148">
        <f>'1.3'!AX177/'1.3.a'!AX$178</f>
        <v>-3.3699437938298465E-2</v>
      </c>
      <c r="AY177" s="148">
        <f>'1.3'!AY177/'1.3.a'!AY$178</f>
        <v>5.1177956888060552E-3</v>
      </c>
    </row>
    <row r="178" spans="1:51" ht="20" customHeight="1" x14ac:dyDescent="0.2">
      <c r="A178" s="84" t="s">
        <v>719</v>
      </c>
      <c r="B178" s="85" t="s">
        <v>720</v>
      </c>
      <c r="C178" s="151">
        <v>886397</v>
      </c>
      <c r="D178" s="151">
        <v>944145</v>
      </c>
      <c r="E178" s="151">
        <v>997935</v>
      </c>
      <c r="F178" s="151">
        <v>1057370</v>
      </c>
      <c r="G178" s="151">
        <v>1016531</v>
      </c>
      <c r="H178" s="151">
        <v>1086713</v>
      </c>
      <c r="I178" s="151">
        <v>1112334</v>
      </c>
      <c r="J178" s="151">
        <v>1160804</v>
      </c>
      <c r="K178" s="151">
        <v>1129473</v>
      </c>
      <c r="L178" s="151">
        <v>1183124</v>
      </c>
      <c r="M178" s="151">
        <v>1230449</v>
      </c>
      <c r="N178" s="151">
        <v>1271714</v>
      </c>
      <c r="O178" s="151">
        <v>1241621.7623530701</v>
      </c>
      <c r="P178" s="151">
        <v>1322587.42189788</v>
      </c>
      <c r="Q178" s="151">
        <v>1354133.2242694399</v>
      </c>
      <c r="R178" s="151">
        <v>1413276.59147961</v>
      </c>
      <c r="S178" s="151">
        <v>1385945.42774165</v>
      </c>
      <c r="T178" s="151">
        <v>1422288.3216935501</v>
      </c>
      <c r="U178" s="151">
        <v>1462126.26615132</v>
      </c>
      <c r="V178" s="151">
        <v>1508592.9844134899</v>
      </c>
      <c r="W178" s="151">
        <v>1456836.78202158</v>
      </c>
      <c r="X178" s="151">
        <v>1480130.8584393701</v>
      </c>
      <c r="Y178" s="151">
        <v>1508219.70856123</v>
      </c>
      <c r="Z178" s="151">
        <v>1550599.6509778099</v>
      </c>
      <c r="AA178" s="151">
        <v>1499483.07659026</v>
      </c>
      <c r="AB178" s="151">
        <v>1558285.5902414799</v>
      </c>
      <c r="AC178" s="151">
        <v>1577224.2586864701</v>
      </c>
      <c r="AD178" s="151">
        <v>1634335.07448179</v>
      </c>
      <c r="AE178" s="151">
        <v>1585969.41472799</v>
      </c>
      <c r="AF178" s="151">
        <v>1630936.3361506299</v>
      </c>
      <c r="AG178" s="151">
        <v>1648571.1384443101</v>
      </c>
      <c r="AH178" s="151">
        <v>1720002.11067706</v>
      </c>
      <c r="AI178" s="151">
        <v>1680867.42674354</v>
      </c>
      <c r="AJ178" s="151">
        <v>1733452.7012223899</v>
      </c>
      <c r="AK178" s="151">
        <v>1768336.9747238499</v>
      </c>
      <c r="AL178" s="151">
        <v>1821483.8973102199</v>
      </c>
      <c r="AM178" s="151">
        <v>1759313</v>
      </c>
      <c r="AN178" s="151">
        <v>1828764</v>
      </c>
      <c r="AO178" s="151">
        <v>1880632</v>
      </c>
      <c r="AP178" s="151">
        <v>1920422</v>
      </c>
      <c r="AQ178" s="151">
        <v>1845561</v>
      </c>
      <c r="AR178" s="151">
        <v>1722448</v>
      </c>
      <c r="AS178" s="151">
        <v>1888242</v>
      </c>
      <c r="AT178" s="151">
        <v>2011364</v>
      </c>
      <c r="AU178" s="151">
        <v>2065955</v>
      </c>
      <c r="AV178" s="151">
        <v>2140603</v>
      </c>
      <c r="AW178" s="151">
        <v>2215185</v>
      </c>
      <c r="AX178" s="151">
        <v>2257747</v>
      </c>
      <c r="AY178" s="151">
        <v>2249225</v>
      </c>
    </row>
    <row r="179" spans="1:51" ht="20" customHeight="1" x14ac:dyDescent="0.2">
      <c r="A179" s="102" t="s">
        <v>587</v>
      </c>
    </row>
    <row r="180" spans="1:51" ht="20" customHeight="1" x14ac:dyDescent="0.2">
      <c r="A180" s="102" t="s">
        <v>846</v>
      </c>
    </row>
    <row r="181" spans="1:51" ht="20" customHeight="1" x14ac:dyDescent="0.2">
      <c r="A181" s="102" t="s">
        <v>588</v>
      </c>
    </row>
    <row r="182" spans="1:51" ht="20" customHeight="1" x14ac:dyDescent="0.2">
      <c r="A182" s="102" t="s">
        <v>797</v>
      </c>
    </row>
    <row r="183" spans="1:51" ht="20" customHeight="1" x14ac:dyDescent="0.2">
      <c r="A183" s="102" t="s">
        <v>590</v>
      </c>
    </row>
    <row r="184" spans="1:51" ht="20" customHeight="1" x14ac:dyDescent="0.2">
      <c r="A184" s="102" t="s">
        <v>623</v>
      </c>
    </row>
    <row r="185" spans="1:51" ht="20" customHeight="1" x14ac:dyDescent="0.2">
      <c r="A185" s="102" t="s">
        <v>624</v>
      </c>
    </row>
    <row r="186" spans="1:51" ht="20" customHeight="1" x14ac:dyDescent="0.2">
      <c r="A186" s="102" t="s">
        <v>631</v>
      </c>
    </row>
    <row r="187" spans="1:51" ht="20" customHeight="1" x14ac:dyDescent="0.2">
      <c r="A187" s="102" t="s">
        <v>632</v>
      </c>
    </row>
    <row r="188" spans="1:51" ht="20" customHeight="1" x14ac:dyDescent="0.2">
      <c r="A188" s="102" t="s">
        <v>627</v>
      </c>
    </row>
    <row r="189" spans="1:51" ht="20" customHeight="1" x14ac:dyDescent="0.2">
      <c r="A189" s="102" t="s">
        <v>617</v>
      </c>
    </row>
    <row r="190" spans="1:51" ht="20" customHeight="1" x14ac:dyDescent="0.2">
      <c r="A190" s="102" t="s">
        <v>628</v>
      </c>
    </row>
    <row r="191" spans="1:51" ht="20" customHeight="1" x14ac:dyDescent="0.2">
      <c r="A191" s="102" t="s">
        <v>629</v>
      </c>
    </row>
    <row r="192" spans="1:51" ht="20" customHeight="1" x14ac:dyDescent="0.2">
      <c r="A192" s="102" t="s">
        <v>721</v>
      </c>
    </row>
  </sheetData>
  <mergeCells count="5">
    <mergeCell ref="A4:B4"/>
    <mergeCell ref="A39:B39"/>
    <mergeCell ref="A74:B74"/>
    <mergeCell ref="A109:B109"/>
    <mergeCell ref="A144:B144"/>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3DAB2-688F-43F2-ACD9-7AA6F19E3874}">
  <sheetPr codeName="Planilha8"/>
  <dimension ref="A1:AY163"/>
  <sheetViews>
    <sheetView showGridLines="0" zoomScaleNormal="100" workbookViewId="0">
      <pane xSplit="2" topLeftCell="C1" activePane="topRight" state="frozen"/>
      <selection activeCell="AS5" sqref="AS5"/>
      <selection pane="topRight" activeCell="C32" sqref="C32"/>
    </sheetView>
  </sheetViews>
  <sheetFormatPr baseColWidth="10" defaultColWidth="9.1640625" defaultRowHeight="20" customHeight="1" x14ac:dyDescent="0.2"/>
  <cols>
    <col min="1" max="1" width="9.1640625" style="114"/>
    <col min="2" max="2" width="77.6640625" style="114" bestFit="1" customWidth="1"/>
    <col min="3" max="51" width="12.6640625" style="114" customWidth="1"/>
    <col min="52" max="16384" width="9.1640625" style="114"/>
  </cols>
  <sheetData>
    <row r="1" spans="1:51" ht="20" customHeight="1" x14ac:dyDescent="0.2">
      <c r="A1" s="96" t="s">
        <v>757</v>
      </c>
    </row>
    <row r="2" spans="1:51" ht="20" customHeight="1" x14ac:dyDescent="0.2">
      <c r="A2" s="96" t="s">
        <v>668</v>
      </c>
    </row>
    <row r="4" spans="1:51" s="133" customFormat="1" ht="20" customHeight="1" x14ac:dyDescent="0.2">
      <c r="A4" s="333" t="s">
        <v>579</v>
      </c>
      <c r="B4" s="333"/>
      <c r="C4" s="83" t="s">
        <v>671</v>
      </c>
      <c r="D4" s="83" t="s">
        <v>672</v>
      </c>
      <c r="E4" s="83" t="s">
        <v>673</v>
      </c>
      <c r="F4" s="83" t="s">
        <v>674</v>
      </c>
      <c r="G4" s="83" t="s">
        <v>675</v>
      </c>
      <c r="H4" s="83" t="s">
        <v>676</v>
      </c>
      <c r="I4" s="83" t="s">
        <v>677</v>
      </c>
      <c r="J4" s="83" t="s">
        <v>678</v>
      </c>
      <c r="K4" s="83" t="s">
        <v>679</v>
      </c>
      <c r="L4" s="83" t="s">
        <v>680</v>
      </c>
      <c r="M4" s="83" t="s">
        <v>681</v>
      </c>
      <c r="N4" s="83" t="s">
        <v>682</v>
      </c>
      <c r="O4" s="83" t="s">
        <v>683</v>
      </c>
      <c r="P4" s="83" t="s">
        <v>684</v>
      </c>
      <c r="Q4" s="83" t="s">
        <v>685</v>
      </c>
      <c r="R4" s="83" t="s">
        <v>686</v>
      </c>
      <c r="S4" s="83" t="s">
        <v>687</v>
      </c>
      <c r="T4" s="83" t="s">
        <v>688</v>
      </c>
      <c r="U4" s="83" t="s">
        <v>689</v>
      </c>
      <c r="V4" s="83" t="s">
        <v>690</v>
      </c>
      <c r="W4" s="83" t="s">
        <v>691</v>
      </c>
      <c r="X4" s="83" t="s">
        <v>692</v>
      </c>
      <c r="Y4" s="83" t="s">
        <v>693</v>
      </c>
      <c r="Z4" s="83" t="s">
        <v>694</v>
      </c>
      <c r="AA4" s="83" t="s">
        <v>695</v>
      </c>
      <c r="AB4" s="83" t="s">
        <v>696</v>
      </c>
      <c r="AC4" s="83" t="s">
        <v>697</v>
      </c>
      <c r="AD4" s="83" t="s">
        <v>698</v>
      </c>
      <c r="AE4" s="83" t="s">
        <v>699</v>
      </c>
      <c r="AF4" s="83" t="s">
        <v>700</v>
      </c>
      <c r="AG4" s="83" t="s">
        <v>701</v>
      </c>
      <c r="AH4" s="83" t="s">
        <v>702</v>
      </c>
      <c r="AI4" s="83" t="s">
        <v>703</v>
      </c>
      <c r="AJ4" s="83" t="s">
        <v>704</v>
      </c>
      <c r="AK4" s="83" t="s">
        <v>705</v>
      </c>
      <c r="AL4" s="83" t="s">
        <v>706</v>
      </c>
      <c r="AM4" s="83" t="s">
        <v>707</v>
      </c>
      <c r="AN4" s="83" t="s">
        <v>708</v>
      </c>
      <c r="AO4" s="83" t="s">
        <v>709</v>
      </c>
      <c r="AP4" s="83" t="s">
        <v>710</v>
      </c>
      <c r="AQ4" s="83" t="s">
        <v>711</v>
      </c>
      <c r="AR4" s="83" t="s">
        <v>712</v>
      </c>
      <c r="AS4" s="83" t="s">
        <v>713</v>
      </c>
      <c r="AT4" s="83" t="s">
        <v>714</v>
      </c>
      <c r="AU4" s="83" t="s">
        <v>894</v>
      </c>
      <c r="AV4" s="83" t="s">
        <v>896</v>
      </c>
      <c r="AW4" s="83" t="s">
        <v>899</v>
      </c>
      <c r="AX4" s="83" t="s">
        <v>900</v>
      </c>
      <c r="AY4" s="83" t="s">
        <v>902</v>
      </c>
    </row>
    <row r="5" spans="1:51" ht="20" customHeight="1" x14ac:dyDescent="0.2">
      <c r="A5" s="18" t="s">
        <v>399</v>
      </c>
      <c r="B5" s="19" t="s">
        <v>819</v>
      </c>
      <c r="C5" s="93">
        <f>'1.4'!C5/'1.4.a'!$C$149</f>
        <v>0.24260475301852313</v>
      </c>
      <c r="D5" s="93">
        <f>'1.4'!D5/'1.4.a'!$D$149</f>
        <v>0.23318731147793872</v>
      </c>
      <c r="E5" s="93">
        <f>'1.4'!E5/'1.4.a'!$E$149</f>
        <v>0.23049238202203265</v>
      </c>
      <c r="F5" s="93">
        <f>'1.4'!F5/'1.4.a'!$F$149</f>
        <v>0.24320176031419463</v>
      </c>
      <c r="G5" s="93">
        <f>'1.4'!G5/'1.4.a'!$G$149</f>
        <v>0.25044842720388272</v>
      </c>
      <c r="H5" s="93">
        <f>'1.4'!H5/'1.4.a'!$H$149</f>
        <v>0.23678102154329222</v>
      </c>
      <c r="I5" s="93">
        <f>'1.4'!I5/'1.4.a'!$I$149</f>
        <v>0.23325298334257305</v>
      </c>
      <c r="J5" s="93">
        <f>'1.4'!J5/'1.4.a'!$J$149</f>
        <v>0.24102565960302039</v>
      </c>
      <c r="K5" s="93">
        <f>'1.4'!K5/'1.4.a'!$K$149</f>
        <v>0.25443853292934437</v>
      </c>
      <c r="L5" s="93">
        <f>'1.4'!L5/'1.4.a'!$L$149</f>
        <v>0.23076059659730253</v>
      </c>
      <c r="M5" s="93">
        <f>'1.4'!M5/'1.4.a'!$M$149</f>
        <v>0.24155252649076669</v>
      </c>
      <c r="N5" s="93">
        <f>'1.4'!N5/'1.4.a'!$N$149</f>
        <v>0.24533918438573857</v>
      </c>
      <c r="O5" s="93">
        <f>'1.4'!O5/'1.4.a'!$O$149</f>
        <v>0.24316551105906287</v>
      </c>
      <c r="P5" s="93">
        <f>'1.4'!P5/'1.4.a'!$P$149</f>
        <v>0.23444318552306379</v>
      </c>
      <c r="Q5" s="93">
        <f>'1.4'!Q5/'1.4.a'!$Q$149</f>
        <v>0.2181716072933155</v>
      </c>
      <c r="R5" s="93">
        <f>'1.4'!R5/'1.4.a'!$R$149</f>
        <v>0.25770652944216305</v>
      </c>
      <c r="S5" s="93">
        <f>'1.4'!S5/'1.4.a'!$S$149</f>
        <v>0.24490399943783736</v>
      </c>
      <c r="T5" s="93">
        <f>'1.4'!T5/'1.4.a'!$T$149</f>
        <v>0.22056113327719964</v>
      </c>
      <c r="U5" s="93">
        <f>'1.4'!U5/'1.4.a'!$U$149</f>
        <v>0.21211991373887815</v>
      </c>
      <c r="V5" s="93">
        <f>'1.4'!V5/'1.4.a'!$V$149</f>
        <v>0.22891978490925749</v>
      </c>
      <c r="W5" s="93">
        <f>'1.4'!W5/'1.4.a'!$W$149</f>
        <v>0.23900432867689314</v>
      </c>
      <c r="X5" s="93">
        <f>'1.4'!X5/'1.4.a'!$X$149</f>
        <v>0.24392814455655282</v>
      </c>
      <c r="Y5" s="93">
        <f>'1.4'!Y5/'1.4.a'!$Y$149</f>
        <v>0.21477853657158252</v>
      </c>
      <c r="Z5" s="93">
        <f>'1.4'!Z5/'1.4.a'!$Z$149</f>
        <v>0.23424721022407388</v>
      </c>
      <c r="AA5" s="93">
        <f>'1.4'!AA5/'1.4.a'!$AA$149</f>
        <v>0.26470963313219681</v>
      </c>
      <c r="AB5" s="93">
        <f>'1.4'!AB5/'1.4.a'!$AB$149</f>
        <v>0.22302376929545167</v>
      </c>
      <c r="AC5" s="93">
        <f>'1.4'!AC5/'1.4.a'!$AC$149</f>
        <v>0.20901286626360627</v>
      </c>
      <c r="AD5" s="93">
        <f>'1.4'!AD5/'1.4.a'!$AD$149</f>
        <v>0.25249223902924006</v>
      </c>
      <c r="AE5" s="93">
        <f>'1.4'!AE5/'1.4.a'!$AE$149</f>
        <v>0.23160443334503578</v>
      </c>
      <c r="AF5" s="93">
        <f>'1.4'!AF5/'1.4.a'!$AF$149</f>
        <v>0.21599870196548732</v>
      </c>
      <c r="AG5" s="93">
        <f>'1.4'!AG5/'1.4.a'!$AG$149</f>
        <v>0.20754465522481522</v>
      </c>
      <c r="AH5" s="93">
        <f>'1.4'!AH5/'1.4.a'!$AH$149</f>
        <v>0.2370507494375807</v>
      </c>
      <c r="AI5" s="93">
        <f>'1.4'!AI5/'1.4.a'!$AI$149</f>
        <v>0.23831247381505646</v>
      </c>
      <c r="AJ5" s="93">
        <f>'1.4'!AJ5/'1.4.a'!$AJ$149</f>
        <v>0.22499585624120166</v>
      </c>
      <c r="AK5" s="93">
        <f>'1.4'!AK5/'1.4.a'!$AK$149</f>
        <v>0.22376570837279575</v>
      </c>
      <c r="AL5" s="93">
        <f>'1.4'!AL5/'1.4.a'!$AL$149</f>
        <v>0.24885634854471872</v>
      </c>
      <c r="AM5" s="93">
        <f>'1.4'!AM5/'1.4.a'!$AM$149</f>
        <v>0.24859934349685994</v>
      </c>
      <c r="AN5" s="93">
        <f>'1.4'!AN5/'1.4.a'!$AN$149</f>
        <v>0.22676659826141141</v>
      </c>
      <c r="AO5" s="93">
        <f>'1.4'!AO5/'1.4.a'!$AO$149</f>
        <v>0.21432116347086277</v>
      </c>
      <c r="AP5" s="93">
        <f>'1.4'!AP5/'1.4.a'!$AP$149</f>
        <v>0.27881198153005948</v>
      </c>
      <c r="AQ5" s="93">
        <f>'1.4'!AQ5/'1.4.a'!$AQ$149</f>
        <v>0.23940642543689031</v>
      </c>
      <c r="AR5" s="93">
        <f>'1.4'!AR5/'1.4.a'!$AR$149</f>
        <v>0.16756831194216557</v>
      </c>
      <c r="AS5" s="93">
        <f>'1.4'!AS5/'1.4.a'!$AS$149</f>
        <v>0.20135194110091476</v>
      </c>
      <c r="AT5" s="93">
        <f>'1.4'!AT5/'1.4.a'!AT$149</f>
        <v>0.23977741851643708</v>
      </c>
      <c r="AU5" s="93">
        <f>'1.4'!AU5/'1.4.a'!AU$149</f>
        <v>0.23650043214153169</v>
      </c>
      <c r="AV5" s="93">
        <f>'1.4'!AV5/'1.4.a'!AV$149</f>
        <v>0.22124676588032866</v>
      </c>
      <c r="AW5" s="93">
        <f>'1.4'!AW5/'1.4.a'!AW$149</f>
        <v>0.23399935298994412</v>
      </c>
      <c r="AX5" s="93">
        <f>'1.4'!AX5/'1.4.a'!AX$149</f>
        <v>0.26837916187088434</v>
      </c>
      <c r="AY5" s="93">
        <f>'1.4'!AY5/'1.4.a'!AY$149</f>
        <v>0.26439830846259677</v>
      </c>
    </row>
    <row r="6" spans="1:51" ht="20" customHeight="1" x14ac:dyDescent="0.2">
      <c r="A6" s="134" t="s">
        <v>400</v>
      </c>
      <c r="B6" s="115" t="s">
        <v>242</v>
      </c>
      <c r="C6" s="143">
        <f>'1.4'!C6/'1.4.a'!$C$149</f>
        <v>0.14994577718302263</v>
      </c>
      <c r="D6" s="143">
        <f>'1.4'!D6/'1.4.a'!$D$149</f>
        <v>0.14167974188366239</v>
      </c>
      <c r="E6" s="143">
        <f>'1.4'!E6/'1.4.a'!$E$149</f>
        <v>0.1313106276717961</v>
      </c>
      <c r="F6" s="143">
        <f>'1.4'!F6/'1.4.a'!$F$149</f>
        <v>0.14753543379984199</v>
      </c>
      <c r="G6" s="143">
        <f>'1.4'!G6/'1.4.a'!$G$149</f>
        <v>0.16146111126291779</v>
      </c>
      <c r="H6" s="143">
        <f>'1.4'!H6/'1.4.a'!$H$149</f>
        <v>0.1474068402584133</v>
      </c>
      <c r="I6" s="143">
        <f>'1.4'!I6/'1.4.a'!$I$149</f>
        <v>0.1413051558174879</v>
      </c>
      <c r="J6" s="143">
        <f>'1.4'!J6/'1.4.a'!$J$149</f>
        <v>0.14511655975663415</v>
      </c>
      <c r="K6" s="143">
        <f>'1.4'!K6/'1.4.a'!$K$149</f>
        <v>0.1609261231142817</v>
      </c>
      <c r="L6" s="143">
        <f>'1.4'!L6/'1.4.a'!$L$149</f>
        <v>0.14339918313223243</v>
      </c>
      <c r="M6" s="143">
        <f>'1.4'!M6/'1.4.a'!$M$149</f>
        <v>0.13219583970766394</v>
      </c>
      <c r="N6" s="143">
        <f>'1.4'!N6/'1.4.a'!$N$149</f>
        <v>0.13838821561923395</v>
      </c>
      <c r="O6" s="143">
        <f>'1.4'!O6/'1.4.a'!$O$149</f>
        <v>0.15314537855609248</v>
      </c>
      <c r="P6" s="143">
        <f>'1.4'!P6/'1.4.a'!$P$149</f>
        <v>0.13865226364232036</v>
      </c>
      <c r="Q6" s="143">
        <f>'1.4'!Q6/'1.4.a'!$Q$149</f>
        <v>0.12473932246294579</v>
      </c>
      <c r="R6" s="143">
        <f>'1.4'!R6/'1.4.a'!$R$149</f>
        <v>0.14906172678679777</v>
      </c>
      <c r="S6" s="143">
        <f>'1.4'!S6/'1.4.a'!$S$149</f>
        <v>0.15033659250524692</v>
      </c>
      <c r="T6" s="143">
        <f>'1.4'!T6/'1.4.a'!$T$149</f>
        <v>0.13404036314216397</v>
      </c>
      <c r="U6" s="143">
        <f>'1.4'!U6/'1.4.a'!$U$149</f>
        <v>0.12189548790964151</v>
      </c>
      <c r="V6" s="143">
        <f>'1.4'!V6/'1.4.a'!$V$149</f>
        <v>0.13413565982522144</v>
      </c>
      <c r="W6" s="143">
        <f>'1.4'!W6/'1.4.a'!$W$149</f>
        <v>0.15246542905769039</v>
      </c>
      <c r="X6" s="143">
        <f>'1.4'!X6/'1.4.a'!$X$149</f>
        <v>0.13797812470970552</v>
      </c>
      <c r="Y6" s="143">
        <f>'1.4'!Y6/'1.4.a'!$Y$149</f>
        <v>0.12478039719043575</v>
      </c>
      <c r="Z6" s="143">
        <f>'1.4'!Z6/'1.4.a'!$Z$149</f>
        <v>0.1307006395986258</v>
      </c>
      <c r="AA6" s="143">
        <f>'1.4'!AA6/'1.4.a'!$AA$149</f>
        <v>0.1497531494096451</v>
      </c>
      <c r="AB6" s="143">
        <f>'1.4'!AB6/'1.4.a'!$AB$149</f>
        <v>0.13412214608438458</v>
      </c>
      <c r="AC6" s="143">
        <f>'1.4'!AC6/'1.4.a'!$AC$149</f>
        <v>0.12003348209924634</v>
      </c>
      <c r="AD6" s="143">
        <f>'1.4'!AD6/'1.4.a'!$AD$149</f>
        <v>0.14481684419738902</v>
      </c>
      <c r="AE6" s="143">
        <f>'1.4'!AE6/'1.4.a'!$AE$149</f>
        <v>0.14836550409755114</v>
      </c>
      <c r="AF6" s="143">
        <f>'1.4'!AF6/'1.4.a'!$AF$149</f>
        <v>0.13206617901893633</v>
      </c>
      <c r="AG6" s="143">
        <f>'1.4'!AG6/'1.4.a'!$AG$149</f>
        <v>0.1230570219257193</v>
      </c>
      <c r="AH6" s="143">
        <f>'1.4'!AH6/'1.4.a'!$AH$149</f>
        <v>0.14093385624268637</v>
      </c>
      <c r="AI6" s="143">
        <f>'1.4'!AI6/'1.4.a'!$AI$149</f>
        <v>0.15279719449699675</v>
      </c>
      <c r="AJ6" s="143">
        <f>'1.4'!AJ6/'1.4.a'!$AJ$149</f>
        <v>0.13791927824772371</v>
      </c>
      <c r="AK6" s="143">
        <f>'1.4'!AK6/'1.4.a'!$AK$149</f>
        <v>0.12913029849834884</v>
      </c>
      <c r="AL6" s="143">
        <f>'1.4'!AL6/'1.4.a'!$AL$149</f>
        <v>0.13842041965968238</v>
      </c>
      <c r="AM6" s="143">
        <f>'1.4'!AM6/'1.4.a'!$AM$149</f>
        <v>0.15461000197816296</v>
      </c>
      <c r="AN6" s="143">
        <f>'1.4'!AN6/'1.4.a'!$AN$149</f>
        <v>0.13305115559212052</v>
      </c>
      <c r="AO6" s="143">
        <f>'1.4'!AO6/'1.4.a'!$AO$149</f>
        <v>0.12573501380670496</v>
      </c>
      <c r="AP6" s="143">
        <f>'1.4'!AP6/'1.4.a'!$AP$149</f>
        <v>0.13626103472316817</v>
      </c>
      <c r="AQ6" s="143">
        <f>'1.4'!AQ6/'1.4.a'!$AQ$149</f>
        <v>0.14961346148790799</v>
      </c>
      <c r="AR6" s="143">
        <f>'1.4'!AR6/'1.4.a'!$AR$149</f>
        <v>0.10130592467812456</v>
      </c>
      <c r="AS6" s="143">
        <f>'1.4'!AS6/'1.4.a'!$AS$149</f>
        <v>0.11957827131248742</v>
      </c>
      <c r="AT6" s="143">
        <f>'1.4'!AT6/'1.4.a'!$AT$149</f>
        <v>0.14491980848469543</v>
      </c>
      <c r="AU6" s="143">
        <f>'1.4'!AU6/'1.4.a'!AU$149</f>
        <v>0.15436210928268043</v>
      </c>
      <c r="AV6" s="143">
        <f>'1.4'!AV6/'1.4.a'!AV$149</f>
        <v>0.13500650472030543</v>
      </c>
      <c r="AW6" s="143">
        <f>'1.4'!AW6/'1.4.a'!AW$149</f>
        <v>0.13852394733068343</v>
      </c>
      <c r="AX6" s="143">
        <f>'1.4'!AX6/'1.4.a'!AX$149</f>
        <v>0.15818694295818353</v>
      </c>
      <c r="AY6" s="143">
        <f>'1.4'!AY6/'1.4.a'!AY$149</f>
        <v>0.1731675583672643</v>
      </c>
    </row>
    <row r="7" spans="1:51" ht="20" customHeight="1" x14ac:dyDescent="0.2">
      <c r="A7" s="21" t="s">
        <v>401</v>
      </c>
      <c r="B7" s="22" t="s">
        <v>256</v>
      </c>
      <c r="C7" s="94">
        <f>'1.4'!C7/'1.4.a'!$C$149</f>
        <v>7.3021533376987038E-2</v>
      </c>
      <c r="D7" s="94">
        <f>'1.4'!D7/'1.4.a'!$D$149</f>
        <v>6.7639407534781523E-2</v>
      </c>
      <c r="E7" s="94">
        <f>'1.4'!E7/'1.4.a'!$E$149</f>
        <v>5.7569950149050149E-2</v>
      </c>
      <c r="F7" s="94">
        <f>'1.4'!F7/'1.4.a'!$F$149</f>
        <v>6.8515336807175448E-2</v>
      </c>
      <c r="G7" s="94">
        <f>'1.4'!G7/'1.4.a'!$G$149</f>
        <v>8.0528276715251187E-2</v>
      </c>
      <c r="H7" s="94">
        <f>'1.4'!H7/'1.4.a'!$H$149</f>
        <v>7.2682868468860531E-2</v>
      </c>
      <c r="I7" s="94">
        <f>'1.4'!I7/'1.4.a'!$I$149</f>
        <v>6.386338686565339E-2</v>
      </c>
      <c r="J7" s="94">
        <f>'1.4'!J7/'1.4.a'!$J$149</f>
        <v>7.0740429463522006E-2</v>
      </c>
      <c r="K7" s="94">
        <f>'1.4'!K7/'1.4.a'!$K$149</f>
        <v>8.3884028402831629E-2</v>
      </c>
      <c r="L7" s="94">
        <f>'1.4'!L7/'1.4.a'!$L$149</f>
        <v>6.8856512164049533E-2</v>
      </c>
      <c r="M7" s="94">
        <f>'1.4'!M7/'1.4.a'!$M$149</f>
        <v>5.2430735296995004E-2</v>
      </c>
      <c r="N7" s="94">
        <f>'1.4'!N7/'1.4.a'!$N$149</f>
        <v>6.6218954596857268E-2</v>
      </c>
      <c r="O7" s="94">
        <f>'1.4'!O7/'1.4.a'!$O$149</f>
        <v>8.0193624244158115E-2</v>
      </c>
      <c r="P7" s="94">
        <f>'1.4'!P7/'1.4.a'!$P$149</f>
        <v>6.7020518346304681E-2</v>
      </c>
      <c r="Q7" s="94">
        <f>'1.4'!Q7/'1.4.a'!$Q$149</f>
        <v>5.4192094092537037E-2</v>
      </c>
      <c r="R7" s="94">
        <f>'1.4'!R7/'1.4.a'!$R$149</f>
        <v>7.0167501434817592E-2</v>
      </c>
      <c r="S7" s="94">
        <f>'1.4'!S7/'1.4.a'!$S$149</f>
        <v>7.7240601506246134E-2</v>
      </c>
      <c r="T7" s="94">
        <f>'1.4'!T7/'1.4.a'!$T$149</f>
        <v>6.7542322083736547E-2</v>
      </c>
      <c r="U7" s="94">
        <f>'1.4'!U7/'1.4.a'!$U$149</f>
        <v>5.58380651789252E-2</v>
      </c>
      <c r="V7" s="94">
        <f>'1.4'!V7/'1.4.a'!$V$149</f>
        <v>6.4560059176223275E-2</v>
      </c>
      <c r="W7" s="94">
        <f>'1.4'!W7/'1.4.a'!$W$149</f>
        <v>7.9626725157751252E-2</v>
      </c>
      <c r="X7" s="94">
        <f>'1.4'!X7/'1.4.a'!$X$149</f>
        <v>6.9913799297415147E-2</v>
      </c>
      <c r="Y7" s="94">
        <f>'1.4'!Y7/'1.4.a'!$Y$149</f>
        <v>5.4695532629299617E-2</v>
      </c>
      <c r="Z7" s="94">
        <f>'1.4'!Z7/'1.4.a'!$Z$149</f>
        <v>6.3939065043131488E-2</v>
      </c>
      <c r="AA7" s="94">
        <f>'1.4'!AA7/'1.4.a'!$AA$149</f>
        <v>7.8663205516228019E-2</v>
      </c>
      <c r="AB7" s="94">
        <f>'1.4'!AB7/'1.4.a'!$AB$149</f>
        <v>7.0490682670053512E-2</v>
      </c>
      <c r="AC7" s="94">
        <f>'1.4'!AC7/'1.4.a'!$AC$149</f>
        <v>5.7408462941349409E-2</v>
      </c>
      <c r="AD7" s="94">
        <f>'1.4'!AD7/'1.4.a'!$AD$149</f>
        <v>8.2511781315870017E-2</v>
      </c>
      <c r="AE7" s="94">
        <f>'1.4'!AE7/'1.4.a'!$AE$149</f>
        <v>8.3578462140072599E-2</v>
      </c>
      <c r="AF7" s="94">
        <f>'1.4'!AF7/'1.4.a'!$AF$149</f>
        <v>7.0687882763971685E-2</v>
      </c>
      <c r="AG7" s="94">
        <f>'1.4'!AG7/'1.4.a'!$AG$149</f>
        <v>5.7859717055231984E-2</v>
      </c>
      <c r="AH7" s="94">
        <f>'1.4'!AH7/'1.4.a'!$AH$149</f>
        <v>6.7125089959569964E-2</v>
      </c>
      <c r="AI7" s="94">
        <f>'1.4'!AI7/'1.4.a'!$AI$149</f>
        <v>8.3299732738792709E-2</v>
      </c>
      <c r="AJ7" s="94">
        <f>'1.4'!AJ7/'1.4.a'!$AJ$149</f>
        <v>6.9838658995523203E-2</v>
      </c>
      <c r="AK7" s="94">
        <f>'1.4'!AK7/'1.4.a'!$AK$149</f>
        <v>5.8090554240782973E-2</v>
      </c>
      <c r="AL7" s="94">
        <f>'1.4'!AL7/'1.4.a'!$AL$149</f>
        <v>6.9689536652497455E-2</v>
      </c>
      <c r="AM7" s="94">
        <f>'1.4'!AM7/'1.4.a'!$AM$149</f>
        <v>8.7299838125181758E-2</v>
      </c>
      <c r="AN7" s="94">
        <f>'1.4'!AN7/'1.4.a'!$AN$149</f>
        <v>6.91080721690982E-2</v>
      </c>
      <c r="AO7" s="94">
        <f>'1.4'!AO7/'1.4.a'!$AO$149</f>
        <v>6.1750842142572884E-2</v>
      </c>
      <c r="AP7" s="94">
        <f>'1.4'!AP7/'1.4.a'!$AP$149</f>
        <v>7.2628002578733267E-2</v>
      </c>
      <c r="AQ7" s="94">
        <f>'1.4'!AQ7/'1.4.a'!$AQ$149</f>
        <v>8.6618180616541501E-2</v>
      </c>
      <c r="AR7" s="94">
        <f>'1.4'!AR7/'1.4.a'!$AR$149</f>
        <v>6.603247859687858E-2</v>
      </c>
      <c r="AS7" s="94">
        <f>'1.4'!AS7/'1.4.a'!$AS$149</f>
        <v>5.4175528739136114E-2</v>
      </c>
      <c r="AT7" s="94">
        <f>'1.4'!AT7/'1.4.a'!$AT$149</f>
        <v>7.4915721538081112E-2</v>
      </c>
      <c r="AU7" s="94">
        <f>'1.4'!AU7/'1.4.a'!AU$149</f>
        <v>8.8061283164831763E-2</v>
      </c>
      <c r="AV7" s="94">
        <f>'1.4'!AV7/'1.4.a'!AV$149</f>
        <v>7.4602486211987923E-2</v>
      </c>
      <c r="AW7" s="94">
        <f>'1.4'!AW7/'1.4.a'!AW$149</f>
        <v>7.0774428330207181E-2</v>
      </c>
      <c r="AX7" s="94">
        <f>'1.4'!AX7/'1.4.a'!AX$149</f>
        <v>8.7522466791504994E-2</v>
      </c>
      <c r="AY7" s="94">
        <f>'1.4'!AY7/'1.4.a'!AY$149</f>
        <v>0.10824537155899032</v>
      </c>
    </row>
    <row r="8" spans="1:51" ht="20" customHeight="1" x14ac:dyDescent="0.2">
      <c r="A8" s="21" t="s">
        <v>402</v>
      </c>
      <c r="B8" s="22" t="s">
        <v>257</v>
      </c>
      <c r="C8" s="94">
        <f>'1.4'!C8/'1.4.a'!$C$149</f>
        <v>3.8569172291648092E-3</v>
      </c>
      <c r="D8" s="94">
        <f>'1.4'!D8/'1.4.a'!$D$149</f>
        <v>3.2815188325522032E-3</v>
      </c>
      <c r="E8" s="94">
        <f>'1.4'!E8/'1.4.a'!$E$149</f>
        <v>2.962970402010151E-3</v>
      </c>
      <c r="F8" s="94">
        <f>'1.4'!F8/'1.4.a'!$F$149</f>
        <v>2.8913161382392162E-3</v>
      </c>
      <c r="G8" s="94">
        <f>'1.4'!G8/'1.4.a'!$G$149</f>
        <v>4.0189507265395745E-3</v>
      </c>
      <c r="H8" s="94">
        <f>'1.4'!H8/'1.4.a'!$H$149</f>
        <v>3.126526046380231E-3</v>
      </c>
      <c r="I8" s="94">
        <f>'1.4'!I8/'1.4.a'!$I$149</f>
        <v>3.3292220126778468E-3</v>
      </c>
      <c r="J8" s="94">
        <f>'1.4'!J8/'1.4.a'!$J$149</f>
        <v>3.1515873349333735E-3</v>
      </c>
      <c r="K8" s="94">
        <f>'1.4'!K8/'1.4.a'!$K$149</f>
        <v>4.1000676513648403E-3</v>
      </c>
      <c r="L8" s="94">
        <f>'1.4'!L8/'1.4.a'!$L$149</f>
        <v>3.3154272328935939E-3</v>
      </c>
      <c r="M8" s="94">
        <f>'1.4'!M8/'1.4.a'!$M$149</f>
        <v>3.3474180753285997E-3</v>
      </c>
      <c r="N8" s="94">
        <f>'1.4'!N8/'1.4.a'!$N$149</f>
        <v>3.1573861604495979E-3</v>
      </c>
      <c r="O8" s="94">
        <f>'1.4'!O8/'1.4.a'!$O$149</f>
        <v>4.1719209575170283E-3</v>
      </c>
      <c r="P8" s="94">
        <f>'1.4'!P8/'1.4.a'!$P$149</f>
        <v>3.3565031057302512E-3</v>
      </c>
      <c r="Q8" s="94">
        <f>'1.4'!Q8/'1.4.a'!$Q$149</f>
        <v>3.397786527416671E-3</v>
      </c>
      <c r="R8" s="94">
        <f>'1.4'!R8/'1.4.a'!$R$149</f>
        <v>3.1876871491895767E-3</v>
      </c>
      <c r="S8" s="94">
        <f>'1.4'!S8/'1.4.a'!$S$149</f>
        <v>4.1785220145980533E-3</v>
      </c>
      <c r="T8" s="94">
        <f>'1.4'!T8/'1.4.a'!$T$149</f>
        <v>3.4391000540141621E-3</v>
      </c>
      <c r="U8" s="94">
        <f>'1.4'!U8/'1.4.a'!$U$149</f>
        <v>3.4681512880948406E-3</v>
      </c>
      <c r="V8" s="94">
        <f>'1.4'!V8/'1.4.a'!$V$149</f>
        <v>3.2917074432641746E-3</v>
      </c>
      <c r="W8" s="94">
        <f>'1.4'!W8/'1.4.a'!$W$149</f>
        <v>4.2824143462816449E-3</v>
      </c>
      <c r="X8" s="94">
        <f>'1.4'!X8/'1.4.a'!$X$149</f>
        <v>3.5057275113304126E-3</v>
      </c>
      <c r="Y8" s="94">
        <f>'1.4'!Y8/'1.4.a'!$Y$149</f>
        <v>3.5031402566010846E-3</v>
      </c>
      <c r="Z8" s="94">
        <f>'1.4'!Z8/'1.4.a'!$Z$149</f>
        <v>3.1445390030335934E-3</v>
      </c>
      <c r="AA8" s="94">
        <f>'1.4'!AA8/'1.4.a'!$AA$149</f>
        <v>4.2324287922018309E-3</v>
      </c>
      <c r="AB8" s="94">
        <f>'1.4'!AB8/'1.4.a'!$AB$149</f>
        <v>3.446687506702603E-3</v>
      </c>
      <c r="AC8" s="94">
        <f>'1.4'!AC8/'1.4.a'!$AC$149</f>
        <v>3.4094205810645947E-3</v>
      </c>
      <c r="AD8" s="94">
        <f>'1.4'!AD8/'1.4.a'!$AD$149</f>
        <v>3.1176957384859536E-3</v>
      </c>
      <c r="AE8" s="94">
        <f>'1.4'!AE8/'1.4.a'!$AE$149</f>
        <v>4.0816621150668612E-3</v>
      </c>
      <c r="AF8" s="94">
        <f>'1.4'!AF8/'1.4.a'!$AF$149</f>
        <v>3.3394979204185021E-3</v>
      </c>
      <c r="AG8" s="94">
        <f>'1.4'!AG8/'1.4.a'!$AG$149</f>
        <v>3.3647079953701255E-3</v>
      </c>
      <c r="AH8" s="94">
        <f>'1.4'!AH8/'1.4.a'!$AH$149</f>
        <v>3.0612777002624325E-3</v>
      </c>
      <c r="AI8" s="94">
        <f>'1.4'!AI8/'1.4.a'!$AI$149</f>
        <v>3.9708267184110045E-3</v>
      </c>
      <c r="AJ8" s="94">
        <f>'1.4'!AJ8/'1.4.a'!$AJ$149</f>
        <v>3.0429402373600041E-3</v>
      </c>
      <c r="AK8" s="94">
        <f>'1.4'!AK8/'1.4.a'!$AK$149</f>
        <v>3.5666096687340487E-3</v>
      </c>
      <c r="AL8" s="94">
        <f>'1.4'!AL8/'1.4.a'!$AL$149</f>
        <v>3.3758645370021295E-3</v>
      </c>
      <c r="AM8" s="94">
        <f>'1.4'!AM8/'1.4.a'!$AM$149</f>
        <v>3.4588136494586239E-3</v>
      </c>
      <c r="AN8" s="94">
        <f>'1.4'!AN8/'1.4.a'!$AN$149</f>
        <v>3.1802423494994431E-3</v>
      </c>
      <c r="AO8" s="94">
        <f>'1.4'!AO8/'1.4.a'!$AO$149</f>
        <v>2.9555016978334942E-3</v>
      </c>
      <c r="AP8" s="94">
        <f>'1.4'!AP8/'1.4.a'!$AP$149</f>
        <v>3.5301228047897805E-3</v>
      </c>
      <c r="AQ8" s="94">
        <f>'1.4'!AQ8/'1.4.a'!$AQ$149</f>
        <v>3.1950850764672638E-3</v>
      </c>
      <c r="AR8" s="94">
        <f>'1.4'!AR8/'1.4.a'!$AR$149</f>
        <v>2.9813677213651728E-3</v>
      </c>
      <c r="AS8" s="94">
        <f>'1.4'!AS8/'1.4.a'!$AS$149</f>
        <v>2.8225654806110657E-3</v>
      </c>
      <c r="AT8" s="94">
        <f>'1.4'!AT8/'1.4.a'!$AT$149</f>
        <v>3.4341536456752725E-3</v>
      </c>
      <c r="AU8" s="94">
        <f>'1.4'!AU8/'1.4.a'!AU$149</f>
        <v>2.9140966774784541E-3</v>
      </c>
      <c r="AV8" s="94">
        <f>'1.4'!AV8/'1.4.a'!AV$149</f>
        <v>2.7504953127786887E-3</v>
      </c>
      <c r="AW8" s="94">
        <f>'1.4'!AW8/'1.4.a'!AW$149</f>
        <v>2.7412800491155363E-3</v>
      </c>
      <c r="AX8" s="94">
        <f>'1.4'!AX8/'1.4.a'!AX$149</f>
        <v>3.6501843348834035E-3</v>
      </c>
      <c r="AY8" s="94">
        <f>'1.4'!AY8/'1.4.a'!AY$149</f>
        <v>3.0290844369905189E-3</v>
      </c>
    </row>
    <row r="9" spans="1:51" ht="20" customHeight="1" x14ac:dyDescent="0.2">
      <c r="A9" s="21" t="s">
        <v>403</v>
      </c>
      <c r="B9" s="22" t="s">
        <v>258</v>
      </c>
      <c r="C9" s="94">
        <f>'1.4'!C9/'1.4.a'!$C$149</f>
        <v>2.705862646195779E-5</v>
      </c>
      <c r="D9" s="94">
        <f>'1.4'!D9/'1.4.a'!$D$149</f>
        <v>2.4426838568228395E-5</v>
      </c>
      <c r="E9" s="94">
        <f>'1.4'!E9/'1.4.a'!$E$149</f>
        <v>3.3240998904738287E-4</v>
      </c>
      <c r="F9" s="94">
        <f>'1.4'!F9/'1.4.a'!$F$149</f>
        <v>1.409667088247255E-4</v>
      </c>
      <c r="G9" s="94">
        <f>'1.4'!G9/'1.4.a'!$G$149</f>
        <v>2.6880950999034953E-5</v>
      </c>
      <c r="H9" s="94">
        <f>'1.4'!H9/'1.4.a'!$H$149</f>
        <v>2.9105126855020598E-5</v>
      </c>
      <c r="I9" s="94">
        <f>'1.4'!I9/'1.4.a'!$I$149</f>
        <v>3.4352942588287337E-4</v>
      </c>
      <c r="J9" s="94">
        <f>'1.4'!J9/'1.4.a'!$J$149</f>
        <v>1.3893093670421539E-4</v>
      </c>
      <c r="K9" s="94">
        <f>'1.4'!K9/'1.4.a'!$K$149</f>
        <v>3.8607485491021027E-5</v>
      </c>
      <c r="L9" s="94">
        <f>'1.4'!L9/'1.4.a'!$L$149</f>
        <v>3.080550734327087E-5</v>
      </c>
      <c r="M9" s="94">
        <f>'1.4'!M9/'1.4.a'!$M$149</f>
        <v>3.4815408757291034E-4</v>
      </c>
      <c r="N9" s="94">
        <f>'1.4'!N9/'1.4.a'!$N$149</f>
        <v>1.4085385015813305E-4</v>
      </c>
      <c r="O9" s="94">
        <f>'1.4'!O9/'1.4.a'!$O$149</f>
        <v>2.0385787207877876E-5</v>
      </c>
      <c r="P9" s="94">
        <f>'1.4'!P9/'1.4.a'!$P$149</f>
        <v>2.821247946427322E-5</v>
      </c>
      <c r="Q9" s="94">
        <f>'1.4'!Q9/'1.4.a'!$Q$149</f>
        <v>3.7657475820011024E-4</v>
      </c>
      <c r="R9" s="94">
        <f>'1.4'!R9/'1.4.a'!$R$149</f>
        <v>1.4837580668513139E-4</v>
      </c>
      <c r="S9" s="94">
        <f>'1.4'!S9/'1.4.a'!$S$149</f>
        <v>2.044342874752898E-5</v>
      </c>
      <c r="T9" s="94">
        <f>'1.4'!T9/'1.4.a'!$T$149</f>
        <v>1.8827663865027317E-5</v>
      </c>
      <c r="U9" s="94">
        <f>'1.4'!U9/'1.4.a'!$U$149</f>
        <v>4.2486059518317282E-4</v>
      </c>
      <c r="V9" s="94">
        <f>'1.4'!V9/'1.4.a'!$V$149</f>
        <v>1.6737403766872651E-4</v>
      </c>
      <c r="W9" s="94">
        <f>'1.4'!W9/'1.4.a'!$W$149</f>
        <v>2.4699472332149686E-5</v>
      </c>
      <c r="X9" s="94">
        <f>'1.4'!X9/'1.4.a'!$X$149</f>
        <v>2.5865057931678948E-5</v>
      </c>
      <c r="Y9" s="94">
        <f>'1.4'!Y9/'1.4.a'!$Y$149</f>
        <v>4.9286205566105167E-4</v>
      </c>
      <c r="Z9" s="94">
        <f>'1.4'!Z9/'1.4.a'!$Z$149</f>
        <v>2.0185393023442589E-4</v>
      </c>
      <c r="AA9" s="94">
        <f>'1.4'!AA9/'1.4.a'!$AA$149</f>
        <v>3.1588161493431065E-5</v>
      </c>
      <c r="AB9" s="94">
        <f>'1.4'!AB9/'1.4.a'!$AB$149</f>
        <v>2.5182699356103834E-5</v>
      </c>
      <c r="AC9" s="94">
        <f>'1.4'!AC9/'1.4.a'!$AC$149</f>
        <v>4.8141840717207682E-4</v>
      </c>
      <c r="AD9" s="94">
        <f>'1.4'!AD9/'1.4.a'!$AD$149</f>
        <v>1.9200858859343809E-4</v>
      </c>
      <c r="AE9" s="94">
        <f>'1.4'!AE9/'1.4.a'!$AE$149</f>
        <v>2.7318626391941448E-5</v>
      </c>
      <c r="AF9" s="94">
        <f>'1.4'!AF9/'1.4.a'!$AF$149</f>
        <v>2.8560746748668856E-5</v>
      </c>
      <c r="AG9" s="94">
        <f>'1.4'!AG9/'1.4.a'!$AG$149</f>
        <v>5.3206287420979898E-4</v>
      </c>
      <c r="AH9" s="94">
        <f>'1.4'!AH9/'1.4.a'!$AH$149</f>
        <v>2.0124282464034101E-4</v>
      </c>
      <c r="AI9" s="94">
        <f>'1.4'!AI9/'1.4.a'!$AI$149</f>
        <v>1.8323043013373313E-5</v>
      </c>
      <c r="AJ9" s="94">
        <f>'1.4'!AJ9/'1.4.a'!$AJ$149</f>
        <v>2.1833005073234217E-5</v>
      </c>
      <c r="AK9" s="94">
        <f>'1.4'!AK9/'1.4.a'!$AK$149</f>
        <v>5.5305401322772532E-4</v>
      </c>
      <c r="AL9" s="94">
        <f>'1.4'!AL9/'1.4.a'!$AL$149</f>
        <v>2.1852450027572731E-4</v>
      </c>
      <c r="AM9" s="94">
        <f>'1.4'!AM9/'1.4.a'!$AM$149</f>
        <v>3.7877418003504774E-6</v>
      </c>
      <c r="AN9" s="94">
        <f>'1.4'!AN9/'1.4.a'!$AN$149</f>
        <v>3.6192248644439638E-6</v>
      </c>
      <c r="AO9" s="94">
        <f>'1.4'!AO9/'1.4.a'!$AO$149</f>
        <v>3.7584396362499413E-6</v>
      </c>
      <c r="AP9" s="94">
        <f>'1.4'!AP9/'1.4.a'!$AP$149</f>
        <v>3.1195792383132451E-6</v>
      </c>
      <c r="AQ9" s="94">
        <f>'1.4'!AQ9/'1.4.a'!$AQ$149</f>
        <v>3.1663443001883981E-5</v>
      </c>
      <c r="AR9" s="94">
        <f>'1.4'!AR9/'1.4.a'!$AR$149</f>
        <v>1.528213647668899E-5</v>
      </c>
      <c r="AS9" s="94">
        <f>'1.4'!AS9/'1.4.a'!$AS$149</f>
        <v>6.643924338140979E-4</v>
      </c>
      <c r="AT9" s="94">
        <f>'1.4'!AT9/'1.4.a'!$AT$149</f>
        <v>2.2156716295011744E-4</v>
      </c>
      <c r="AU9" s="94">
        <f>'1.4'!AU9/'1.4.a'!AU$149</f>
        <v>3.305810860352718E-5</v>
      </c>
      <c r="AV9" s="94">
        <f>'1.4'!AV9/'1.4.a'!AV$149</f>
        <v>2.7092723994126888E-5</v>
      </c>
      <c r="AW9" s="94">
        <f>'1.4'!AW9/'1.4.a'!AW$149</f>
        <v>7.0178010086290759E-4</v>
      </c>
      <c r="AX9" s="94">
        <f>'1.4'!AX9/'1.4.a'!AX$149</f>
        <v>2.240728201476959E-4</v>
      </c>
      <c r="AY9" s="94">
        <f>'1.4'!AY9/'1.4.a'!AY$149</f>
        <v>4.0406812657693206E-5</v>
      </c>
    </row>
    <row r="10" spans="1:51" ht="20" customHeight="1" x14ac:dyDescent="0.2">
      <c r="A10" s="21" t="s">
        <v>404</v>
      </c>
      <c r="B10" s="22" t="s">
        <v>264</v>
      </c>
      <c r="C10" s="94">
        <f>'1.4'!C10/'1.4.a'!$C$149</f>
        <v>6.796446734931251E-2</v>
      </c>
      <c r="D10" s="94">
        <f>'1.4'!D10/'1.4.a'!$D$149</f>
        <v>6.5439790936957926E-2</v>
      </c>
      <c r="E10" s="94">
        <f>'1.4'!E10/'1.4.a'!$E$149</f>
        <v>6.4297368859957293E-2</v>
      </c>
      <c r="F10" s="94">
        <f>'1.4'!F10/'1.4.a'!$F$149</f>
        <v>7.0659403154653355E-2</v>
      </c>
      <c r="G10" s="94">
        <f>'1.4'!G10/'1.4.a'!$G$149</f>
        <v>7.084708378565345E-2</v>
      </c>
      <c r="H10" s="94">
        <f>'1.4'!H10/'1.4.a'!$H$149</f>
        <v>6.582795649876301E-2</v>
      </c>
      <c r="I10" s="94">
        <f>'1.4'!I10/'1.4.a'!$I$149</f>
        <v>6.7233980992894127E-2</v>
      </c>
      <c r="J10" s="94">
        <f>'1.4'!J10/'1.4.a'!$J$149</f>
        <v>6.4770387121241627E-2</v>
      </c>
      <c r="K10" s="94">
        <f>'1.4'!K10/'1.4.a'!$K$149</f>
        <v>6.7424233596328251E-2</v>
      </c>
      <c r="L10" s="94">
        <f>'1.4'!L10/'1.4.a'!$L$149</f>
        <v>6.5039538669142347E-2</v>
      </c>
      <c r="M10" s="94">
        <f>'1.4'!M10/'1.4.a'!$M$149</f>
        <v>6.9442320223473852E-2</v>
      </c>
      <c r="N10" s="94">
        <f>'1.4'!N10/'1.4.a'!$N$149</f>
        <v>6.1777285966216275E-2</v>
      </c>
      <c r="O10" s="94">
        <f>'1.4'!O10/'1.4.a'!$O$149</f>
        <v>6.2609806693317643E-2</v>
      </c>
      <c r="P10" s="94">
        <f>'1.4'!P10/'1.4.a'!$P$149</f>
        <v>6.1535181800607602E-2</v>
      </c>
      <c r="Q10" s="94">
        <f>'1.4'!Q10/'1.4.a'!$Q$149</f>
        <v>5.9163417665094614E-2</v>
      </c>
      <c r="R10" s="94">
        <f>'1.4'!R10/'1.4.a'!$R$149</f>
        <v>6.795820432130642E-2</v>
      </c>
      <c r="S10" s="94">
        <f>'1.4'!S10/'1.4.a'!$S$149</f>
        <v>6.1769541616106205E-2</v>
      </c>
      <c r="T10" s="94">
        <f>'1.4'!T10/'1.4.a'!$T$149</f>
        <v>5.7076215140589859E-2</v>
      </c>
      <c r="U10" s="94">
        <f>'1.4'!U10/'1.4.a'!$U$149</f>
        <v>5.5878406539497917E-2</v>
      </c>
      <c r="V10" s="94">
        <f>'1.4'!V10/'1.4.a'!$V$149</f>
        <v>6.003108953563252E-2</v>
      </c>
      <c r="W10" s="94">
        <f>'1.4'!W10/'1.4.a'!$W$149</f>
        <v>6.1917476763442822E-2</v>
      </c>
      <c r="X10" s="94">
        <f>'1.4'!X10/'1.4.a'!$X$149</f>
        <v>5.8100067809040007E-2</v>
      </c>
      <c r="Y10" s="94">
        <f>'1.4'!Y10/'1.4.a'!$Y$149</f>
        <v>5.9199482371414203E-2</v>
      </c>
      <c r="Z10" s="94">
        <f>'1.4'!Z10/'1.4.a'!$Z$149</f>
        <v>5.7655223032923197E-2</v>
      </c>
      <c r="AA10" s="94">
        <f>'1.4'!AA10/'1.4.a'!$AA$149</f>
        <v>6.115561416416565E-2</v>
      </c>
      <c r="AB10" s="94">
        <f>'1.4'!AB10/'1.4.a'!$AB$149</f>
        <v>5.5414975030070313E-2</v>
      </c>
      <c r="AC10" s="94">
        <f>'1.4'!AC10/'1.4.a'!$AC$149</f>
        <v>5.3816819575048892E-2</v>
      </c>
      <c r="AD10" s="94">
        <f>'1.4'!AD10/'1.4.a'!$AD$149</f>
        <v>5.4224760118282235E-2</v>
      </c>
      <c r="AE10" s="94">
        <f>'1.4'!AE10/'1.4.a'!$AE$149</f>
        <v>5.6066004037902906E-2</v>
      </c>
      <c r="AF10" s="94">
        <f>'1.4'!AF10/'1.4.a'!$AF$149</f>
        <v>5.3346761445735795E-2</v>
      </c>
      <c r="AG10" s="94">
        <f>'1.4'!AG10/'1.4.a'!$AG$149</f>
        <v>5.6056117154007649E-2</v>
      </c>
      <c r="AH10" s="94">
        <f>'1.4'!AH10/'1.4.a'!$AH$149</f>
        <v>6.5439304141082524E-2</v>
      </c>
      <c r="AI10" s="94">
        <f>'1.4'!AI10/'1.4.a'!$AI$149</f>
        <v>6.0000724552274745E-2</v>
      </c>
      <c r="AJ10" s="94">
        <f>'1.4'!AJ10/'1.4.a'!$AJ$149</f>
        <v>5.9263382672591548E-2</v>
      </c>
      <c r="AK10" s="94">
        <f>'1.4'!AK10/'1.4.a'!$AK$149</f>
        <v>6.0533975523577151E-2</v>
      </c>
      <c r="AL10" s="94">
        <f>'1.4'!AL10/'1.4.a'!$AL$149</f>
        <v>5.9546249966286456E-2</v>
      </c>
      <c r="AM10" s="94">
        <f>'1.4'!AM10/'1.4.a'!$AM$149</f>
        <v>5.8071007814135406E-2</v>
      </c>
      <c r="AN10" s="94">
        <f>'1.4'!AN10/'1.4.a'!$AN$149</f>
        <v>5.5129702896371528E-2</v>
      </c>
      <c r="AO10" s="94">
        <f>'1.4'!AO10/'1.4.a'!$AO$149</f>
        <v>5.5002443381544072E-2</v>
      </c>
      <c r="AP10" s="94">
        <f>'1.4'!AP10/'1.4.a'!$AP$149</f>
        <v>5.429431165450093E-2</v>
      </c>
      <c r="AQ10" s="94">
        <f>'1.4'!AQ10/'1.4.a'!$AQ$149</f>
        <v>5.3672224484761E-2</v>
      </c>
      <c r="AR10" s="94">
        <f>'1.4'!AR10/'1.4.a'!$AR$149</f>
        <v>2.6860641616397129E-2</v>
      </c>
      <c r="AS10" s="94">
        <f>'1.4'!AS10/'1.4.a'!$AS$149</f>
        <v>5.6090689382997515E-2</v>
      </c>
      <c r="AT10" s="94">
        <f>'1.4'!AT10/'1.4.a'!$AT$149</f>
        <v>5.9321010293954736E-2</v>
      </c>
      <c r="AU10" s="94">
        <f>'1.4'!AU10/'1.4.a'!AU$149</f>
        <v>5.5668278450397027E-2</v>
      </c>
      <c r="AV10" s="94">
        <f>'1.4'!AV10/'1.4.a'!AV$149</f>
        <v>5.073589246292283E-2</v>
      </c>
      <c r="AW10" s="94">
        <f>'1.4'!AW10/'1.4.a'!AW$149</f>
        <v>5.7477629384597675E-2</v>
      </c>
      <c r="AX10" s="94">
        <f>'1.4'!AX10/'1.4.a'!AX$149</f>
        <v>5.9578739713550724E-2</v>
      </c>
      <c r="AY10" s="94">
        <f>'1.4'!AY10/'1.4.a'!AY$149</f>
        <v>5.5148772681087942E-2</v>
      </c>
    </row>
    <row r="11" spans="1:51" ht="20" customHeight="1" x14ac:dyDescent="0.2">
      <c r="A11" s="21" t="s">
        <v>405</v>
      </c>
      <c r="B11" s="22" t="s">
        <v>273</v>
      </c>
      <c r="C11" s="94">
        <f>'1.4'!C11/'1.4.a'!$C$149</f>
        <v>5.1352696540376379E-3</v>
      </c>
      <c r="D11" s="94">
        <f>'1.4'!D11/'1.4.a'!$D$149</f>
        <v>5.1888742952618501E-3</v>
      </c>
      <c r="E11" s="94">
        <f>'1.4'!E11/'1.4.a'!$E$149</f>
        <v>5.7415697165246228E-3</v>
      </c>
      <c r="F11" s="94">
        <f>'1.4'!F11/'1.4.a'!$F$149</f>
        <v>5.5820965156851438E-3</v>
      </c>
      <c r="G11" s="94">
        <f>'1.4'!G11/'1.4.a'!$G$149</f>
        <v>5.7831532486466225E-3</v>
      </c>
      <c r="H11" s="94">
        <f>'1.4'!H11/'1.4.a'!$H$149</f>
        <v>5.6221166193834065E-3</v>
      </c>
      <c r="I11" s="94">
        <f>'1.4'!I11/'1.4.a'!$I$149</f>
        <v>6.3016202487382383E-3</v>
      </c>
      <c r="J11" s="94">
        <f>'1.4'!J11/'1.4.a'!$J$149</f>
        <v>6.5946862029937874E-3</v>
      </c>
      <c r="K11" s="94">
        <f>'1.4'!K11/'1.4.a'!$K$149</f>
        <v>6.133547222979212E-3</v>
      </c>
      <c r="L11" s="94">
        <f>'1.4'!L11/'1.4.a'!$L$149</f>
        <v>6.3162883610001991E-3</v>
      </c>
      <c r="M11" s="94">
        <f>'1.4'!M11/'1.4.a'!$M$149</f>
        <v>6.7289662859248934E-3</v>
      </c>
      <c r="N11" s="94">
        <f>'1.4'!N11/'1.4.a'!$N$149</f>
        <v>6.6435204627770085E-3</v>
      </c>
      <c r="O11" s="94">
        <f>'1.4'!O11/'1.4.a'!$O$149</f>
        <v>6.5894192470133863E-3</v>
      </c>
      <c r="P11" s="94">
        <f>'1.4'!P11/'1.4.a'!$P$149</f>
        <v>6.5806447454798307E-3</v>
      </c>
      <c r="Q11" s="94">
        <f>'1.4'!Q11/'1.4.a'!$Q$149</f>
        <v>7.4454250447472262E-3</v>
      </c>
      <c r="R11" s="94">
        <f>'1.4'!R11/'1.4.a'!$R$149</f>
        <v>7.0837174882935417E-3</v>
      </c>
      <c r="S11" s="94">
        <f>'1.4'!S11/'1.4.a'!$S$149</f>
        <v>7.0150899619204543E-3</v>
      </c>
      <c r="T11" s="94">
        <f>'1.4'!T11/'1.4.a'!$T$149</f>
        <v>6.0579321170623045E-3</v>
      </c>
      <c r="U11" s="94">
        <f>'1.4'!U11/'1.4.a'!$U$149</f>
        <v>6.1664160897352332E-3</v>
      </c>
      <c r="V11" s="94">
        <f>'1.4'!V11/'1.4.a'!$V$149</f>
        <v>6.2431052331399003E-3</v>
      </c>
      <c r="W11" s="94">
        <f>'1.4'!W11/'1.4.a'!$W$149</f>
        <v>6.98468076068886E-3</v>
      </c>
      <c r="X11" s="94">
        <f>'1.4'!X11/'1.4.a'!$X$149</f>
        <v>6.3107639038677754E-3</v>
      </c>
      <c r="Y11" s="94">
        <f>'1.4'!Y11/'1.4.a'!$Y$149</f>
        <v>6.8898636038398735E-3</v>
      </c>
      <c r="Z11" s="94">
        <f>'1.4'!Z11/'1.4.a'!$Z$149</f>
        <v>5.8439551522249614E-3</v>
      </c>
      <c r="AA11" s="94">
        <f>'1.4'!AA11/'1.4.a'!$AA$149</f>
        <v>5.6703101147992157E-3</v>
      </c>
      <c r="AB11" s="94">
        <f>'1.4'!AB11/'1.4.a'!$AB$149</f>
        <v>4.7440379356998427E-3</v>
      </c>
      <c r="AC11" s="94">
        <f>'1.4'!AC11/'1.4.a'!$AC$149</f>
        <v>4.9173588283058086E-3</v>
      </c>
      <c r="AD11" s="94">
        <f>'1.4'!AD11/'1.4.a'!$AD$149</f>
        <v>4.7705863750138059E-3</v>
      </c>
      <c r="AE11" s="94">
        <f>'1.4'!AE11/'1.4.a'!$AE$149</f>
        <v>4.6120864932597287E-3</v>
      </c>
      <c r="AF11" s="94">
        <f>'1.4'!AF11/'1.4.a'!$AF$149</f>
        <v>4.6634666081457289E-3</v>
      </c>
      <c r="AG11" s="94">
        <f>'1.4'!AG11/'1.4.a'!$AG$149</f>
        <v>5.2444128516520557E-3</v>
      </c>
      <c r="AH11" s="94">
        <f>'1.4'!AH11/'1.4.a'!$AH$149</f>
        <v>5.1069274134392228E-3</v>
      </c>
      <c r="AI11" s="94">
        <f>'1.4'!AI11/'1.4.a'!$AI$149</f>
        <v>5.5075371379318559E-3</v>
      </c>
      <c r="AJ11" s="94">
        <f>'1.4'!AJ11/'1.4.a'!$AJ$149</f>
        <v>5.7525189277493286E-3</v>
      </c>
      <c r="AK11" s="94">
        <f>'1.4'!AK11/'1.4.a'!$AK$149</f>
        <v>6.3859042167590642E-3</v>
      </c>
      <c r="AL11" s="94">
        <f>'1.4'!AL11/'1.4.a'!$AL$149</f>
        <v>5.5902257837779834E-3</v>
      </c>
      <c r="AM11" s="94">
        <f>'1.4'!AM11/'1.4.a'!$AM$149</f>
        <v>5.7765696283776672E-3</v>
      </c>
      <c r="AN11" s="94">
        <f>'1.4'!AN11/'1.4.a'!$AN$149</f>
        <v>5.6294796082600055E-3</v>
      </c>
      <c r="AO11" s="94">
        <f>'1.4'!AO11/'1.4.a'!$AO$149</f>
        <v>6.0224560165731524E-3</v>
      </c>
      <c r="AP11" s="94">
        <f>'1.4'!AP11/'1.4.a'!$AP$149</f>
        <v>5.8054874542366203E-3</v>
      </c>
      <c r="AQ11" s="94">
        <f>'1.4'!AQ11/'1.4.a'!$AQ$149</f>
        <v>6.096300807434704E-3</v>
      </c>
      <c r="AR11" s="94">
        <f>'1.4'!AR11/'1.4.a'!$AR$149</f>
        <v>5.4161294149199287E-3</v>
      </c>
      <c r="AS11" s="94">
        <f>'1.4'!AS11/'1.4.a'!$AS$149</f>
        <v>5.8293769364414095E-3</v>
      </c>
      <c r="AT11" s="94">
        <f>'1.4'!AT11/'1.4.a'!$AT$149</f>
        <v>7.0273344333248479E-3</v>
      </c>
      <c r="AU11" s="94">
        <f>'1.4'!AU11/'1.4.a'!AU$149</f>
        <v>7.6853837086867816E-3</v>
      </c>
      <c r="AV11" s="94">
        <f>'1.4'!AV11/'1.4.a'!AV$149</f>
        <v>6.890509887844687E-3</v>
      </c>
      <c r="AW11" s="94">
        <f>'1.4'!AW11/'1.4.a'!AW$149</f>
        <v>6.8288332649914119E-3</v>
      </c>
      <c r="AX11" s="94">
        <f>'1.4'!AX11/'1.4.a'!AX$149</f>
        <v>7.211389915672572E-3</v>
      </c>
      <c r="AY11" s="94">
        <f>'1.4'!AY11/'1.4.a'!AY$149</f>
        <v>6.7039054018784234E-3</v>
      </c>
    </row>
    <row r="12" spans="1:51" ht="20" customHeight="1" x14ac:dyDescent="0.2">
      <c r="A12" s="21" t="s">
        <v>406</v>
      </c>
      <c r="B12" s="22" t="s">
        <v>278</v>
      </c>
      <c r="C12" s="94">
        <f>'1.4'!C12/'1.4.a'!$C$149</f>
        <v>-5.9469052941289295E-5</v>
      </c>
      <c r="D12" s="94">
        <f>'1.4'!D12/'1.4.a'!$D$149</f>
        <v>1.0572344554067436E-4</v>
      </c>
      <c r="E12" s="94">
        <f>'1.4'!E12/'1.4.a'!$E$149</f>
        <v>4.0635855520650143E-4</v>
      </c>
      <c r="F12" s="94">
        <f>'1.4'!F12/'1.4.a'!$F$149</f>
        <v>-2.5368552473590134E-4</v>
      </c>
      <c r="G12" s="94">
        <f>'1.4'!G12/'1.4.a'!$G$149</f>
        <v>2.5676583582792852E-4</v>
      </c>
      <c r="H12" s="94">
        <f>'1.4'!H12/'1.4.a'!$H$149</f>
        <v>1.1826749817109025E-4</v>
      </c>
      <c r="I12" s="94">
        <f>'1.4'!I12/'1.4.a'!$I$149</f>
        <v>2.3341627164143142E-4</v>
      </c>
      <c r="J12" s="94">
        <f>'1.4'!J12/'1.4.a'!$J$149</f>
        <v>-2.7946130276084504E-4</v>
      </c>
      <c r="K12" s="94">
        <f>'1.4'!K12/'1.4.a'!$K$149</f>
        <v>-6.5436124471324241E-4</v>
      </c>
      <c r="L12" s="94">
        <f>'1.4'!L12/'1.4.a'!$L$149</f>
        <v>-1.5938880219655761E-4</v>
      </c>
      <c r="M12" s="94">
        <f>'1.4'!M12/'1.4.a'!$M$149</f>
        <v>-1.017542616313232E-4</v>
      </c>
      <c r="N12" s="94">
        <f>'1.4'!N12/'1.4.a'!$N$149</f>
        <v>4.5021458277568697E-4</v>
      </c>
      <c r="O12" s="94">
        <f>'1.4'!O12/'1.4.a'!$O$149</f>
        <v>-4.3977837312159437E-4</v>
      </c>
      <c r="P12" s="94">
        <f>'1.4'!P12/'1.4.a'!$P$149</f>
        <v>1.3120316473370973E-4</v>
      </c>
      <c r="Q12" s="94">
        <f>'1.4'!Q12/'1.4.a'!$Q$149</f>
        <v>1.6402437495013068E-4</v>
      </c>
      <c r="R12" s="94">
        <f>'1.4'!R12/'1.4.a'!$R$149</f>
        <v>5.1624058650555111E-4</v>
      </c>
      <c r="S12" s="94">
        <f>'1.4'!S12/'1.4.a'!$S$149</f>
        <v>1.1239397762855999E-4</v>
      </c>
      <c r="T12" s="94">
        <f>'1.4'!T12/'1.4.a'!$T$149</f>
        <v>-9.4033917103916612E-5</v>
      </c>
      <c r="U12" s="94">
        <f>'1.4'!U12/'1.4.a'!$U$149</f>
        <v>1.1958821820516008E-4</v>
      </c>
      <c r="V12" s="94">
        <f>'1.4'!V12/'1.4.a'!$V$149</f>
        <v>-1.5767560070715719E-4</v>
      </c>
      <c r="W12" s="94">
        <f>'1.4'!W12/'1.4.a'!$W$149</f>
        <v>-3.7056744280637141E-4</v>
      </c>
      <c r="X12" s="94">
        <f>'1.4'!X12/'1.4.a'!$X$149</f>
        <v>1.2190113012051012E-4</v>
      </c>
      <c r="Y12" s="94">
        <f>'1.4'!Y12/'1.4.a'!$Y$149</f>
        <v>-4.8372638008818841E-7</v>
      </c>
      <c r="Z12" s="94">
        <f>'1.4'!Z12/'1.4.a'!$Z$149</f>
        <v>-8.3996562921878206E-5</v>
      </c>
      <c r="AA12" s="94">
        <f>'1.4'!AA12/'1.4.a'!$AA$149</f>
        <v>2.6607569383660464E-9</v>
      </c>
      <c r="AB12" s="94">
        <f>'1.4'!AB12/'1.4.a'!$AB$149</f>
        <v>5.8024250218464967E-7</v>
      </c>
      <c r="AC12" s="94">
        <f>'1.4'!AC12/'1.4.a'!$AC$149</f>
        <v>1.7663055742752108E-9</v>
      </c>
      <c r="AD12" s="94">
        <f>'1.4'!AD12/'1.4.a'!$AD$149</f>
        <v>1.2061143585412072E-8</v>
      </c>
      <c r="AE12" s="94">
        <f>'1.4'!AE12/'1.4.a'!$AE$149</f>
        <v>-2.9315142882483652E-8</v>
      </c>
      <c r="AF12" s="94">
        <f>'1.4'!AF12/'1.4.a'!$AF$149</f>
        <v>9.5339159814782044E-9</v>
      </c>
      <c r="AG12" s="94">
        <f>'1.4'!AG12/'1.4.a'!$AG$149</f>
        <v>3.9952476701826568E-9</v>
      </c>
      <c r="AH12" s="94">
        <f>'1.4'!AH12/'1.4.a'!$AH$149</f>
        <v>1.4203691872438023E-8</v>
      </c>
      <c r="AI12" s="94">
        <f>'1.4'!AI12/'1.4.a'!$AI$149</f>
        <v>5.0306573055449915E-8</v>
      </c>
      <c r="AJ12" s="94">
        <f>'1.4'!AJ12/'1.4.a'!$AJ$149</f>
        <v>-5.5590573617639892E-8</v>
      </c>
      <c r="AK12" s="94">
        <f>'1.4'!AK12/'1.4.a'!$AK$149</f>
        <v>2.0083526786825271E-7</v>
      </c>
      <c r="AL12" s="94">
        <f>'1.4'!AL12/'1.4.a'!$AL$149</f>
        <v>1.8219842650822973E-8</v>
      </c>
      <c r="AM12" s="94">
        <f>'1.4'!AM12/'1.4.a'!$AM$149</f>
        <v>-1.498079079731691E-8</v>
      </c>
      <c r="AN12" s="94">
        <f>'1.4'!AN12/'1.4.a'!$AN$149</f>
        <v>3.9344026894667651E-8</v>
      </c>
      <c r="AO12" s="94">
        <f>'1.4'!AO12/'1.4.a'!$AO$149</f>
        <v>1.2128545084843821E-8</v>
      </c>
      <c r="AP12" s="94">
        <f>'1.4'!AP12/'1.4.a'!$AP$149</f>
        <v>-9.3483307314746458E-9</v>
      </c>
      <c r="AQ12" s="94">
        <f>'1.4'!AQ12/'1.4.a'!$AQ$149</f>
        <v>7.0597016300192737E-9</v>
      </c>
      <c r="AR12" s="94">
        <f>'1.4'!AR12/'1.4.a'!$AR$149</f>
        <v>2.5192087076068478E-8</v>
      </c>
      <c r="AS12" s="94">
        <f>'1.4'!AS12/'1.4.a'!$AS$149</f>
        <v>-4.2816605127944406E-6</v>
      </c>
      <c r="AT12" s="94">
        <f>'1.4'!AT12/'1.4.a'!$AT$149</f>
        <v>2.1410709349476274E-8</v>
      </c>
      <c r="AU12" s="94">
        <f>'1.4'!AU12/'1.4.a'!AU$149</f>
        <v>9.1726828512721702E-9</v>
      </c>
      <c r="AV12" s="94">
        <f>'1.4'!AV12/'1.4.a'!AV$149</f>
        <v>2.812077718287791E-8</v>
      </c>
      <c r="AW12" s="94">
        <f>'1.4'!AW12/'1.4.a'!AW$149</f>
        <v>-3.7990912722865129E-9</v>
      </c>
      <c r="AX12" s="94">
        <f>'1.4'!AX12/'1.4.a'!AX$149</f>
        <v>8.9382424160014386E-8</v>
      </c>
      <c r="AY12" s="94">
        <f>'1.4'!AY12/'1.4.a'!AY$149</f>
        <v>1.7475659393791193E-8</v>
      </c>
    </row>
    <row r="13" spans="1:51" ht="20" customHeight="1" x14ac:dyDescent="0.2">
      <c r="A13" s="134" t="s">
        <v>407</v>
      </c>
      <c r="B13" s="115" t="s">
        <v>246</v>
      </c>
      <c r="C13" s="143">
        <f>'1.4'!C13/'1.4.a'!$C$149</f>
        <v>5.9503922253951042E-2</v>
      </c>
      <c r="D13" s="143">
        <f>'1.4'!D13/'1.4.a'!$D$149</f>
        <v>5.8599555940129805E-2</v>
      </c>
      <c r="E13" s="143">
        <f>'1.4'!E13/'1.4.a'!$E$149</f>
        <v>5.8907255088964224E-2</v>
      </c>
      <c r="F13" s="143">
        <f>'1.4'!F13/'1.4.a'!$F$149</f>
        <v>6.9862353679221251E-2</v>
      </c>
      <c r="G13" s="143">
        <f>'1.4'!G13/'1.4.a'!$G$149</f>
        <v>5.9690257735531847E-2</v>
      </c>
      <c r="H13" s="143">
        <f>'1.4'!H13/'1.4.a'!$H$149</f>
        <v>5.9770285336862405E-2</v>
      </c>
      <c r="I13" s="143">
        <f>'1.4'!I13/'1.4.a'!$I$149</f>
        <v>6.0658064934536841E-2</v>
      </c>
      <c r="J13" s="143">
        <f>'1.4'!J13/'1.4.a'!$J$149</f>
        <v>7.1899685024072305E-2</v>
      </c>
      <c r="K13" s="143">
        <f>'1.4'!K13/'1.4.a'!$K$149</f>
        <v>6.231865688645033E-2</v>
      </c>
      <c r="L13" s="143">
        <f>'1.4'!L13/'1.4.a'!$L$149</f>
        <v>6.1237826209286299E-2</v>
      </c>
      <c r="M13" s="143">
        <f>'1.4'!M13/'1.4.a'!$M$149</f>
        <v>6.01384228795123E-2</v>
      </c>
      <c r="N13" s="143">
        <f>'1.4'!N13/'1.4.a'!$N$149</f>
        <v>7.0019450583815271E-2</v>
      </c>
      <c r="O13" s="143">
        <f>'1.4'!O13/'1.4.a'!$O$149</f>
        <v>6.1086046547946408E-2</v>
      </c>
      <c r="P13" s="143">
        <f>'1.4'!P13/'1.4.a'!$P$149</f>
        <v>5.9213591545532587E-2</v>
      </c>
      <c r="Q13" s="143">
        <f>'1.4'!Q13/'1.4.a'!$Q$149</f>
        <v>5.895283763606899E-2</v>
      </c>
      <c r="R13" s="143">
        <f>'1.4'!R13/'1.4.a'!$R$149</f>
        <v>6.958010422004425E-2</v>
      </c>
      <c r="S13" s="143">
        <f>'1.4'!S13/'1.4.a'!$S$149</f>
        <v>5.9583155067393707E-2</v>
      </c>
      <c r="T13" s="143">
        <f>'1.4'!T13/'1.4.a'!$T$149</f>
        <v>5.8790971173083954E-2</v>
      </c>
      <c r="U13" s="143">
        <f>'1.4'!U13/'1.4.a'!$U$149</f>
        <v>5.8901531020590682E-2</v>
      </c>
      <c r="V13" s="143">
        <f>'1.4'!V13/'1.4.a'!$V$149</f>
        <v>6.8707065611768758E-2</v>
      </c>
      <c r="W13" s="143">
        <f>'1.4'!W13/'1.4.a'!$W$149</f>
        <v>5.8811210972843114E-2</v>
      </c>
      <c r="X13" s="143">
        <f>'1.4'!X13/'1.4.a'!$X$149</f>
        <v>5.8693650201206586E-2</v>
      </c>
      <c r="Y13" s="143">
        <f>'1.4'!Y13/'1.4.a'!$Y$149</f>
        <v>5.7274779667461868E-2</v>
      </c>
      <c r="Z13" s="143">
        <f>'1.4'!Z13/'1.4.a'!$Z$149</f>
        <v>6.6708545497470101E-2</v>
      </c>
      <c r="AA13" s="143">
        <f>'1.4'!AA13/'1.4.a'!$AA$149</f>
        <v>5.9434412850357672E-2</v>
      </c>
      <c r="AB13" s="143">
        <f>'1.4'!AB13/'1.4.a'!$AB$149</f>
        <v>5.8121914682336094E-2</v>
      </c>
      <c r="AC13" s="143">
        <f>'1.4'!AC13/'1.4.a'!$AC$149</f>
        <v>5.6892091101198548E-2</v>
      </c>
      <c r="AD13" s="143">
        <f>'1.4'!AD13/'1.4.a'!$AD$149</f>
        <v>6.7335233786141327E-2</v>
      </c>
      <c r="AE13" s="143">
        <f>'1.4'!AE13/'1.4.a'!$AE$149</f>
        <v>5.7268168099248291E-2</v>
      </c>
      <c r="AF13" s="143">
        <f>'1.4'!AF13/'1.4.a'!$AF$149</f>
        <v>5.7955388394355468E-2</v>
      </c>
      <c r="AG13" s="143">
        <f>'1.4'!AG13/'1.4.a'!$AG$149</f>
        <v>5.8810427770400811E-2</v>
      </c>
      <c r="AH13" s="143">
        <f>'1.4'!AH13/'1.4.a'!$AH$149</f>
        <v>7.0184318343842131E-2</v>
      </c>
      <c r="AI13" s="143">
        <f>'1.4'!AI13/'1.4.a'!$AI$149</f>
        <v>5.7056213673703199E-2</v>
      </c>
      <c r="AJ13" s="143">
        <f>'1.4'!AJ13/'1.4.a'!$AJ$149</f>
        <v>5.7518452488899523E-2</v>
      </c>
      <c r="AK13" s="143">
        <f>'1.4'!AK13/'1.4.a'!$AK$149</f>
        <v>5.7775736573630887E-2</v>
      </c>
      <c r="AL13" s="143">
        <f>'1.4'!AL13/'1.4.a'!$AL$149</f>
        <v>6.9467757546785094E-2</v>
      </c>
      <c r="AM13" s="143">
        <f>'1.4'!AM13/'1.4.a'!$AM$149</f>
        <v>5.7351688234333481E-2</v>
      </c>
      <c r="AN13" s="143">
        <f>'1.4'!AN13/'1.4.a'!$AN$149</f>
        <v>5.7532358441586808E-2</v>
      </c>
      <c r="AO13" s="143">
        <f>'1.4'!AO13/'1.4.a'!$AO$149</f>
        <v>5.7379845295157675E-2</v>
      </c>
      <c r="AP13" s="143">
        <f>'1.4'!AP13/'1.4.a'!$AP$149</f>
        <v>6.9132209800398359E-2</v>
      </c>
      <c r="AQ13" s="143">
        <f>'1.4'!AQ13/'1.4.a'!$AQ$149</f>
        <v>5.8802967883063731E-2</v>
      </c>
      <c r="AR13" s="143">
        <f>'1.4'!AR13/'1.4.a'!$AR$149</f>
        <v>4.3079464318798014E-2</v>
      </c>
      <c r="AS13" s="143">
        <f>'1.4'!AS13/'1.4.a'!$AS$149</f>
        <v>6.1261371639422281E-2</v>
      </c>
      <c r="AT13" s="143">
        <f>'1.4'!AT13/'1.4.a'!$AT$149</f>
        <v>7.5412314635265917E-2</v>
      </c>
      <c r="AU13" s="143">
        <f>'1.4'!AU13/'1.4.a'!AU$149</f>
        <v>5.6491376280792586E-2</v>
      </c>
      <c r="AV13" s="143">
        <f>'1.4'!AV13/'1.4.a'!AV$149</f>
        <v>5.3819669921770334E-2</v>
      </c>
      <c r="AW13" s="143">
        <f>'1.4'!AW13/'1.4.a'!AW$149</f>
        <v>5.8347125176311292E-2</v>
      </c>
      <c r="AX13" s="143">
        <f>'1.4'!AX13/'1.4.a'!AX$149</f>
        <v>6.9850755959282668E-2</v>
      </c>
      <c r="AY13" s="143">
        <f>'1.4'!AY13/'1.4.a'!AY$149</f>
        <v>6.0728399389969517E-2</v>
      </c>
    </row>
    <row r="14" spans="1:51" ht="20" customHeight="1" x14ac:dyDescent="0.2">
      <c r="A14" s="134" t="s">
        <v>408</v>
      </c>
      <c r="B14" s="115" t="s">
        <v>243</v>
      </c>
      <c r="C14" s="143">
        <f>'1.4'!C14/'1.4.a'!$C$149</f>
        <v>6.0635922244772945E-5</v>
      </c>
      <c r="D14" s="143">
        <f>'1.4'!D14/'1.4.a'!$D$149</f>
        <v>6.9493133014526375E-5</v>
      </c>
      <c r="E14" s="143">
        <f>'1.4'!E14/'1.4.a'!$E$149</f>
        <v>5.6189340087280237E-5</v>
      </c>
      <c r="F14" s="143">
        <f>'1.4'!F14/'1.4.a'!$F$149</f>
        <v>1.1084869635037877E-4</v>
      </c>
      <c r="G14" s="143">
        <f>'1.4'!G14/'1.4.a'!$G$149</f>
        <v>6.7874880077439833E-5</v>
      </c>
      <c r="H14" s="143">
        <f>'1.4'!H14/'1.4.a'!$H$149</f>
        <v>6.2820020907084019E-5</v>
      </c>
      <c r="I14" s="143">
        <f>'1.4'!I14/'1.4.a'!$I$149</f>
        <v>9.4655827413348863E-5</v>
      </c>
      <c r="J14" s="143">
        <f>'1.4'!J14/'1.4.a'!$J$149</f>
        <v>1.98985148931258E-4</v>
      </c>
      <c r="K14" s="143">
        <f>'1.4'!K14/'1.4.a'!$K$149</f>
        <v>1.1328408608262438E-4</v>
      </c>
      <c r="L14" s="143">
        <f>'1.4'!L14/'1.4.a'!$L$149</f>
        <v>1.4209966281640809E-4</v>
      </c>
      <c r="M14" s="143">
        <f>'1.4'!M14/'1.4.a'!$M$149</f>
        <v>1.219503949371327E-4</v>
      </c>
      <c r="N14" s="143">
        <f>'1.4'!N14/'1.4.a'!$N$149</f>
        <v>1.5785024701308627E-4</v>
      </c>
      <c r="O14" s="143">
        <f>'1.4'!O14/'1.4.a'!$O$149</f>
        <v>6.7746354687427579E-5</v>
      </c>
      <c r="P14" s="143">
        <f>'1.4'!P14/'1.4.a'!$P$149</f>
        <v>7.9328674334013918E-5</v>
      </c>
      <c r="Q14" s="143">
        <f>'1.4'!Q14/'1.4.a'!$Q$149</f>
        <v>9.5244435945053926E-5</v>
      </c>
      <c r="R14" s="143">
        <f>'1.4'!R14/'1.4.a'!$R$149</f>
        <v>7.0430541339250703E-5</v>
      </c>
      <c r="S14" s="143">
        <f>'1.4'!S14/'1.4.a'!$S$149</f>
        <v>9.3860228257305377E-5</v>
      </c>
      <c r="T14" s="143">
        <f>'1.4'!T14/'1.4.a'!$T$149</f>
        <v>8.567497081386786E-5</v>
      </c>
      <c r="U14" s="143">
        <f>'1.4'!U14/'1.4.a'!$U$149</f>
        <v>9.1760828805270063E-5</v>
      </c>
      <c r="V14" s="143">
        <f>'1.4'!V14/'1.4.a'!$V$149</f>
        <v>8.3919720924076655E-5</v>
      </c>
      <c r="W14" s="143">
        <f>'1.4'!W14/'1.4.a'!$W$149</f>
        <v>9.2632537320162881E-5</v>
      </c>
      <c r="X14" s="143">
        <f>'1.4'!X14/'1.4.a'!$X$149</f>
        <v>7.127795364069262E-5</v>
      </c>
      <c r="Y14" s="143">
        <f>'1.4'!Y14/'1.4.a'!$Y$149</f>
        <v>1.0345739904755084E-4</v>
      </c>
      <c r="Z14" s="143">
        <f>'1.4'!Z14/'1.4.a'!$Z$149</f>
        <v>1.0457184695465954E-4</v>
      </c>
      <c r="AA14" s="143">
        <f>'1.4'!AA14/'1.4.a'!$AA$149</f>
        <v>7.3481260442466608E-5</v>
      </c>
      <c r="AB14" s="143">
        <f>'1.4'!AB14/'1.4.a'!$AB$149</f>
        <v>8.6351223930106365E-5</v>
      </c>
      <c r="AC14" s="143">
        <f>'1.4'!AC14/'1.4.a'!$AC$149</f>
        <v>1.1989510099057555E-4</v>
      </c>
      <c r="AD14" s="143">
        <f>'1.4'!AD14/'1.4.a'!$AD$149</f>
        <v>1.2713417862972944E-4</v>
      </c>
      <c r="AE14" s="143">
        <f>'1.4'!AE14/'1.4.a'!$AE$149</f>
        <v>1.5808239362737018E-4</v>
      </c>
      <c r="AF14" s="143">
        <f>'1.4'!AF14/'1.4.a'!$AF$149</f>
        <v>1.9918224779805088E-4</v>
      </c>
      <c r="AG14" s="143">
        <f>'1.4'!AG14/'1.4.a'!$AG$149</f>
        <v>1.8575010694956698E-4</v>
      </c>
      <c r="AH14" s="143">
        <f>'1.4'!AH14/'1.4.a'!$AH$149</f>
        <v>1.9577439757178497E-4</v>
      </c>
      <c r="AI14" s="143">
        <f>'1.4'!AI14/'1.4.a'!$AI$149</f>
        <v>1.521930215255646E-4</v>
      </c>
      <c r="AJ14" s="143">
        <f>'1.4'!AJ14/'1.4.a'!$AJ$149</f>
        <v>1.3004022307100743E-4</v>
      </c>
      <c r="AK14" s="143">
        <f>'1.4'!AK14/'1.4.a'!$AK$149</f>
        <v>1.1674630405341124E-4</v>
      </c>
      <c r="AL14" s="143">
        <f>'1.4'!AL14/'1.4.a'!$AL$149</f>
        <v>1.2563149248144388E-4</v>
      </c>
      <c r="AM14" s="143">
        <f>'1.4'!AM14/'1.4.a'!$AM$149</f>
        <v>1.2548334035501361E-4</v>
      </c>
      <c r="AN14" s="143">
        <f>'1.4'!AN14/'1.4.a'!$AN$149</f>
        <v>1.7111166719707954E-4</v>
      </c>
      <c r="AO14" s="143">
        <f>'1.4'!AO14/'1.4.a'!$AO$149</f>
        <v>1.4468754670238516E-4</v>
      </c>
      <c r="AP14" s="143">
        <f>'1.4'!AP14/'1.4.a'!$AP$149</f>
        <v>1.2971069884119217E-4</v>
      </c>
      <c r="AQ14" s="143">
        <f>'1.4'!AQ14/'1.4.a'!$AQ$149</f>
        <v>7.7242147661334403E-5</v>
      </c>
      <c r="AR14" s="143">
        <f>'1.4'!AR14/'1.4.a'!$AR$149</f>
        <v>7.4382640190008624E-5</v>
      </c>
      <c r="AS14" s="143">
        <f>'1.4'!AS14/'1.4.a'!$AS$149</f>
        <v>6.4337015991594297E-5</v>
      </c>
      <c r="AT14" s="143">
        <f>'1.4'!AT14/'1.4.a'!$AT$149</f>
        <v>1.4305135911252265E-4</v>
      </c>
      <c r="AU14" s="143">
        <f>'1.4'!AU14/'1.4.a'!AU$149</f>
        <v>3.460661589918464E-5</v>
      </c>
      <c r="AV14" s="143">
        <f>'1.4'!AV14/'1.4.a'!AV$149</f>
        <v>8.2451299316127277E-5</v>
      </c>
      <c r="AW14" s="143">
        <f>'1.4'!AW14/'1.4.a'!AW$149</f>
        <v>7.4427979979098816E-5</v>
      </c>
      <c r="AX14" s="143">
        <f>'1.4'!AX14/'1.4.a'!AX$149</f>
        <v>9.0340146570895685E-5</v>
      </c>
      <c r="AY14" s="143">
        <f>'1.4'!AY14/'1.4.a'!AY$149</f>
        <v>2.4029362086941058E-5</v>
      </c>
    </row>
    <row r="15" spans="1:51" ht="20" customHeight="1" x14ac:dyDescent="0.2">
      <c r="A15" s="134" t="s">
        <v>409</v>
      </c>
      <c r="B15" s="115" t="s">
        <v>247</v>
      </c>
      <c r="C15" s="143">
        <f>'1.4'!C15/'1.4.a'!$C$149</f>
        <v>3.3094417659304647E-2</v>
      </c>
      <c r="D15" s="143">
        <f>'1.4'!D15/'1.4.a'!$D$149</f>
        <v>3.2838520521131995E-2</v>
      </c>
      <c r="E15" s="143">
        <f>'1.4'!E15/'1.4.a'!$E$149</f>
        <v>4.0218309921185053E-2</v>
      </c>
      <c r="F15" s="143">
        <f>'1.4'!F15/'1.4.a'!$F$149</f>
        <v>2.5693124138781012E-2</v>
      </c>
      <c r="G15" s="143">
        <f>'1.4'!G15/'1.4.a'!$G$149</f>
        <v>2.9229183325355616E-2</v>
      </c>
      <c r="H15" s="143">
        <f>'1.4'!H15/'1.4.a'!$H$149</f>
        <v>2.9541075927109441E-2</v>
      </c>
      <c r="I15" s="143">
        <f>'1.4'!I15/'1.4.a'!$I$149</f>
        <v>3.1195106763134955E-2</v>
      </c>
      <c r="J15" s="143">
        <f>'1.4'!J15/'1.4.a'!$J$149</f>
        <v>2.3810429673382698E-2</v>
      </c>
      <c r="K15" s="143">
        <f>'1.4'!K15/'1.4.a'!$K$149</f>
        <v>3.1080468842529692E-2</v>
      </c>
      <c r="L15" s="143">
        <f>'1.4'!L15/'1.4.a'!$L$149</f>
        <v>2.5981487592967405E-2</v>
      </c>
      <c r="M15" s="143">
        <f>'1.4'!M15/'1.4.a'!$M$149</f>
        <v>4.9096313508653303E-2</v>
      </c>
      <c r="N15" s="143">
        <f>'1.4'!N15/'1.4.a'!$N$149</f>
        <v>3.6773667935676241E-2</v>
      </c>
      <c r="O15" s="143">
        <f>'1.4'!O15/'1.4.a'!$O$149</f>
        <v>2.8866339600336553E-2</v>
      </c>
      <c r="P15" s="143">
        <f>'1.4'!P15/'1.4.a'!$P$149</f>
        <v>3.6498001660876835E-2</v>
      </c>
      <c r="Q15" s="143">
        <f>'1.4'!Q15/'1.4.a'!$Q$149</f>
        <v>3.4384202758355666E-2</v>
      </c>
      <c r="R15" s="143">
        <f>'1.4'!R15/'1.4.a'!$R$149</f>
        <v>3.8994267893981728E-2</v>
      </c>
      <c r="S15" s="143">
        <f>'1.4'!S15/'1.4.a'!$S$149</f>
        <v>3.4890391636939452E-2</v>
      </c>
      <c r="T15" s="143">
        <f>'1.4'!T15/'1.4.a'!$T$149</f>
        <v>2.7644123991137873E-2</v>
      </c>
      <c r="U15" s="143">
        <f>'1.4'!U15/'1.4.a'!$U$149</f>
        <v>3.1231133979840665E-2</v>
      </c>
      <c r="V15" s="143">
        <f>'1.4'!V15/'1.4.a'!$V$149</f>
        <v>2.5993139751343243E-2</v>
      </c>
      <c r="W15" s="143">
        <f>'1.4'!W15/'1.4.a'!$W$149</f>
        <v>2.7635056109039467E-2</v>
      </c>
      <c r="X15" s="143">
        <f>'1.4'!X15/'1.4.a'!$X$149</f>
        <v>4.7185091692000025E-2</v>
      </c>
      <c r="Y15" s="143">
        <f>'1.4'!Y15/'1.4.a'!$Y$149</f>
        <v>3.2619902314637343E-2</v>
      </c>
      <c r="Z15" s="143">
        <f>'1.4'!Z15/'1.4.a'!$Z$149</f>
        <v>3.6733453281023329E-2</v>
      </c>
      <c r="AA15" s="143">
        <f>'1.4'!AA15/'1.4.a'!$AA$149</f>
        <v>5.5448589611751628E-2</v>
      </c>
      <c r="AB15" s="143">
        <f>'1.4'!AB15/'1.4.a'!$AB$149</f>
        <v>3.0693357304800915E-2</v>
      </c>
      <c r="AC15" s="143">
        <f>'1.4'!AC15/'1.4.a'!$AC$149</f>
        <v>3.1967397962170803E-2</v>
      </c>
      <c r="AD15" s="143">
        <f>'1.4'!AD15/'1.4.a'!$AD$149</f>
        <v>4.0213026867079942E-2</v>
      </c>
      <c r="AE15" s="143">
        <f>'1.4'!AE15/'1.4.a'!$AE$149</f>
        <v>2.5812678754608933E-2</v>
      </c>
      <c r="AF15" s="143">
        <f>'1.4'!AF15/'1.4.a'!$AF$149</f>
        <v>2.5777952304397521E-2</v>
      </c>
      <c r="AG15" s="143">
        <f>'1.4'!AG15/'1.4.a'!$AG$149</f>
        <v>2.5491455421745531E-2</v>
      </c>
      <c r="AH15" s="143">
        <f>'1.4'!AH15/'1.4.a'!$AH$149</f>
        <v>2.5736800453480431E-2</v>
      </c>
      <c r="AI15" s="143">
        <f>'1.4'!AI15/'1.4.a'!$AI$149</f>
        <v>2.8306872622830961E-2</v>
      </c>
      <c r="AJ15" s="143">
        <f>'1.4'!AJ15/'1.4.a'!$AJ$149</f>
        <v>2.9428085281507432E-2</v>
      </c>
      <c r="AK15" s="143">
        <f>'1.4'!AK15/'1.4.a'!$AK$149</f>
        <v>3.6742926996762633E-2</v>
      </c>
      <c r="AL15" s="143">
        <f>'1.4'!AL15/'1.4.a'!$AL$149</f>
        <v>4.0842539845769819E-2</v>
      </c>
      <c r="AM15" s="143">
        <f>'1.4'!AM15/'1.4.a'!$AM$149</f>
        <v>3.6512169944008466E-2</v>
      </c>
      <c r="AN15" s="143">
        <f>'1.4'!AN15/'1.4.a'!$AN$149</f>
        <v>3.6011972560507012E-2</v>
      </c>
      <c r="AO15" s="143">
        <f>'1.4'!AO15/'1.4.a'!$AO$149</f>
        <v>3.1061616822297747E-2</v>
      </c>
      <c r="AP15" s="143">
        <f>'1.4'!AP15/'1.4.a'!$AP$149</f>
        <v>7.3289026307651745E-2</v>
      </c>
      <c r="AQ15" s="143">
        <f>'1.4'!AQ15/'1.4.a'!$AQ$149</f>
        <v>3.0912753918257235E-2</v>
      </c>
      <c r="AR15" s="143">
        <f>'1.4'!AR15/'1.4.a'!$AR$149</f>
        <v>2.310854030505299E-2</v>
      </c>
      <c r="AS15" s="143">
        <f>'1.4'!AS15/'1.4.a'!$AS$149</f>
        <v>2.0447961133013469E-2</v>
      </c>
      <c r="AT15" s="143">
        <f>'1.4'!AT15/'1.4.a'!$AT$149</f>
        <v>1.9302244037363202E-2</v>
      </c>
      <c r="AU15" s="143">
        <f>'1.4'!AU15/'1.4.a'!AU$149</f>
        <v>2.5612339962159465E-2</v>
      </c>
      <c r="AV15" s="143">
        <f>'1.4'!AV15/'1.4.a'!AV$149</f>
        <v>3.2338139938936798E-2</v>
      </c>
      <c r="AW15" s="143">
        <f>'1.4'!AW15/'1.4.a'!AW$149</f>
        <v>3.7053852502970344E-2</v>
      </c>
      <c r="AX15" s="143">
        <f>'1.4'!AX15/'1.4.a'!AX$149</f>
        <v>4.0251122806847277E-2</v>
      </c>
      <c r="AY15" s="143">
        <f>'1.4'!AY15/'1.4.a'!AY$149</f>
        <v>3.0478321343276021E-2</v>
      </c>
    </row>
    <row r="16" spans="1:51" ht="20" customHeight="1" x14ac:dyDescent="0.2">
      <c r="A16" s="120" t="s">
        <v>410</v>
      </c>
      <c r="B16" s="118" t="s">
        <v>820</v>
      </c>
      <c r="C16" s="145">
        <f>'1.4'!C16/'1.4.a'!$C$149</f>
        <v>1.5834017197254344E-2</v>
      </c>
      <c r="D16" s="145">
        <f>'1.4'!D16/'1.4.a'!$D$149</f>
        <v>1.2095510328439132E-2</v>
      </c>
      <c r="E16" s="145">
        <f>'1.4'!E16/'1.4.a'!$E$149</f>
        <v>1.3590080177925224E-2</v>
      </c>
      <c r="F16" s="145">
        <f>'1.4'!F16/'1.4.a'!$F$149</f>
        <v>7.7395505603836713E-3</v>
      </c>
      <c r="G16" s="145">
        <f>'1.4'!G16/'1.4.a'!$G$149</f>
        <v>1.2765529306963654E-2</v>
      </c>
      <c r="H16" s="145">
        <f>'1.4'!H16/'1.4.a'!$H$149</f>
        <v>9.2995041181773638E-3</v>
      </c>
      <c r="I16" s="145">
        <f>'1.4'!I16/'1.4.a'!$I$149</f>
        <v>1.0455336315211939E-2</v>
      </c>
      <c r="J16" s="145">
        <f>'1.4'!J16/'1.4.a'!$J$149</f>
        <v>8.0832140697579685E-3</v>
      </c>
      <c r="K16" s="145">
        <f>'1.4'!K16/'1.4.a'!$K$149</f>
        <v>1.1374930543225498E-2</v>
      </c>
      <c r="L16" s="145">
        <f>'1.4'!L16/'1.4.a'!$L$149</f>
        <v>7.8515734959496795E-3</v>
      </c>
      <c r="M16" s="145">
        <f>'1.4'!M16/'1.4.a'!$M$149</f>
        <v>1.5578112351717913E-2</v>
      </c>
      <c r="N16" s="145">
        <f>'1.4'!N16/'1.4.a'!$N$149</f>
        <v>1.0853399204318404E-2</v>
      </c>
      <c r="O16" s="145">
        <f>'1.4'!O16/'1.4.a'!$O$149</f>
        <v>1.2028715183509408E-2</v>
      </c>
      <c r="P16" s="145">
        <f>'1.4'!P16/'1.4.a'!$P$149</f>
        <v>1.4021025220717284E-2</v>
      </c>
      <c r="Q16" s="145">
        <f>'1.4'!Q16/'1.4.a'!$Q$149</f>
        <v>1.2832358424756276E-2</v>
      </c>
      <c r="R16" s="145">
        <f>'1.4'!R16/'1.4.a'!$R$149</f>
        <v>8.7381691425881449E-3</v>
      </c>
      <c r="S16" s="145">
        <f>'1.4'!S16/'1.4.a'!$S$149</f>
        <v>1.6481829051359892E-2</v>
      </c>
      <c r="T16" s="145">
        <f>'1.4'!T16/'1.4.a'!$T$149</f>
        <v>9.886136070667597E-3</v>
      </c>
      <c r="U16" s="145">
        <f>'1.4'!U16/'1.4.a'!$U$149</f>
        <v>1.1753886022411038E-2</v>
      </c>
      <c r="V16" s="145">
        <f>'1.4'!V16/'1.4.a'!$V$149</f>
        <v>1.1260063810962215E-2</v>
      </c>
      <c r="W16" s="145">
        <f>'1.4'!W16/'1.4.a'!$W$149</f>
        <v>1.5985187485020477E-2</v>
      </c>
      <c r="X16" s="145">
        <f>'1.4'!X16/'1.4.a'!$X$149</f>
        <v>3.0369908365687742E-2</v>
      </c>
      <c r="Y16" s="145">
        <f>'1.4'!Y16/'1.4.a'!$Y$149</f>
        <v>1.4567392463149323E-2</v>
      </c>
      <c r="Z16" s="145">
        <f>'1.4'!Z16/'1.4.a'!$Z$149</f>
        <v>1.9483480972379508E-2</v>
      </c>
      <c r="AA16" s="145">
        <f>'1.4'!AA16/'1.4.a'!$AA$149</f>
        <v>3.5593280399845453E-2</v>
      </c>
      <c r="AB16" s="145">
        <f>'1.4'!AB16/'1.4.a'!$AB$149</f>
        <v>1.7066707596072341E-2</v>
      </c>
      <c r="AC16" s="145">
        <f>'1.4'!AC16/'1.4.a'!$AC$149</f>
        <v>1.7146168701711588E-2</v>
      </c>
      <c r="AD16" s="145">
        <f>'1.4'!AD16/'1.4.a'!$AD$149</f>
        <v>1.3444465468089133E-2</v>
      </c>
      <c r="AE16" s="145">
        <f>'1.4'!AE16/'1.4.a'!$AE$149</f>
        <v>1.0338381689151866E-2</v>
      </c>
      <c r="AF16" s="145">
        <f>'1.4'!AF16/'1.4.a'!$AF$149</f>
        <v>9.7574713924701052E-3</v>
      </c>
      <c r="AG16" s="145">
        <f>'1.4'!AG16/'1.4.a'!$AG$149</f>
        <v>5.9497742754949685E-3</v>
      </c>
      <c r="AH16" s="145">
        <f>'1.4'!AH16/'1.4.a'!$AH$149</f>
        <v>7.267132498331867E-3</v>
      </c>
      <c r="AI16" s="145">
        <f>'1.4'!AI16/'1.4.a'!$AI$149</f>
        <v>9.5452401187931454E-3</v>
      </c>
      <c r="AJ16" s="145">
        <f>'1.4'!AJ16/'1.4.a'!$AJ$149</f>
        <v>8.1188239447073044E-3</v>
      </c>
      <c r="AK16" s="145">
        <f>'1.4'!AK16/'1.4.a'!$AK$149</f>
        <v>1.435060039040773E-2</v>
      </c>
      <c r="AL16" s="145">
        <f>'1.4'!AL16/'1.4.a'!$AL$149</f>
        <v>1.6869474725176508E-2</v>
      </c>
      <c r="AM16" s="145">
        <f>'1.4'!AM16/'1.4.a'!$AM$149</f>
        <v>1.873908575174706E-2</v>
      </c>
      <c r="AN16" s="145">
        <f>'1.4'!AN16/'1.4.a'!$AN$149</f>
        <v>1.5958931284989774E-2</v>
      </c>
      <c r="AO16" s="145">
        <f>'1.4'!AO16/'1.4.a'!$AO$149</f>
        <v>9.1992987460446599E-3</v>
      </c>
      <c r="AP16" s="145">
        <f>'1.4'!AP16/'1.4.a'!$AP$149</f>
        <v>8.2527105428042286E-3</v>
      </c>
      <c r="AQ16" s="145">
        <f>'1.4'!AQ16/'1.4.a'!$AQ$149</f>
        <v>1.1019584220089577E-2</v>
      </c>
      <c r="AR16" s="145">
        <f>'1.4'!AR16/'1.4.a'!$AR$149</f>
        <v>7.810562058174134E-3</v>
      </c>
      <c r="AS16" s="145">
        <f>'1.4'!AS16/'1.4.a'!$AS$149</f>
        <v>5.5992057588876926E-3</v>
      </c>
      <c r="AT16" s="145">
        <f>'1.4'!AT16/'1.4.a'!$AT$149</f>
        <v>2.2044677891555177E-3</v>
      </c>
      <c r="AU16" s="145">
        <f>'1.4'!AU16/'1.4.a'!AU$149</f>
        <v>5.9774747677675205E-3</v>
      </c>
      <c r="AV16" s="145">
        <f>'1.4'!AV16/'1.4.a'!AV$149</f>
        <v>6.2499773431074932E-3</v>
      </c>
      <c r="AW16" s="145">
        <f>'1.4'!AW16/'1.4.a'!AW$149</f>
        <v>1.3383908912119012E-2</v>
      </c>
      <c r="AX16" s="145">
        <f>'1.4'!AX16/'1.4.a'!AX$149</f>
        <v>9.3852974880936704E-3</v>
      </c>
      <c r="AY16" s="215" t="s">
        <v>826</v>
      </c>
    </row>
    <row r="17" spans="1:51" ht="20" customHeight="1" x14ac:dyDescent="0.2">
      <c r="A17" s="120" t="s">
        <v>411</v>
      </c>
      <c r="B17" s="118" t="s">
        <v>393</v>
      </c>
      <c r="C17" s="145">
        <f>'1.4'!C17/'1.4.a'!$C$149</f>
        <v>1.7260400462050299E-2</v>
      </c>
      <c r="D17" s="145">
        <f>'1.4'!D17/'1.4.a'!$D$149</f>
        <v>2.0743010192692857E-2</v>
      </c>
      <c r="E17" s="145">
        <f>'1.4'!E17/'1.4.a'!$E$149</f>
        <v>2.6628229743259828E-2</v>
      </c>
      <c r="F17" s="145">
        <f>'1.4'!F17/'1.4.a'!$F$149</f>
        <v>1.7953573578397344E-2</v>
      </c>
      <c r="G17" s="145">
        <f>'1.4'!G17/'1.4.a'!$G$149</f>
        <v>1.6463654018391959E-2</v>
      </c>
      <c r="H17" s="145">
        <f>'1.4'!H17/'1.4.a'!$H$149</f>
        <v>2.0241571808932074E-2</v>
      </c>
      <c r="I17" s="145">
        <f>'1.4'!I17/'1.4.a'!$I$149</f>
        <v>2.0739770447923016E-2</v>
      </c>
      <c r="J17" s="145">
        <f>'1.4'!J17/'1.4.a'!$J$149</f>
        <v>1.5727215603624733E-2</v>
      </c>
      <c r="K17" s="145">
        <f>'1.4'!K17/'1.4.a'!$K$149</f>
        <v>1.9705538299304191E-2</v>
      </c>
      <c r="L17" s="145">
        <f>'1.4'!L17/'1.4.a'!$L$149</f>
        <v>1.8129914097017728E-2</v>
      </c>
      <c r="M17" s="145">
        <f>'1.4'!M17/'1.4.a'!$M$149</f>
        <v>3.35182011569354E-2</v>
      </c>
      <c r="N17" s="145">
        <f>'1.4'!N17/'1.4.a'!$N$149</f>
        <v>2.5920268731357839E-2</v>
      </c>
      <c r="O17" s="145">
        <f>'1.4'!O17/'1.4.a'!$O$149</f>
        <v>1.6837624416827145E-2</v>
      </c>
      <c r="P17" s="145">
        <f>'1.4'!P17/'1.4.a'!$P$149</f>
        <v>2.2476976440159547E-2</v>
      </c>
      <c r="Q17" s="145">
        <f>'1.4'!Q17/'1.4.a'!$Q$149</f>
        <v>2.1551844333599385E-2</v>
      </c>
      <c r="R17" s="145">
        <f>'1.4'!R17/'1.4.a'!$R$149</f>
        <v>3.0256098751393581E-2</v>
      </c>
      <c r="S17" s="145">
        <f>'1.4'!S17/'1.4.a'!$S$149</f>
        <v>1.8408562585579564E-2</v>
      </c>
      <c r="T17" s="145">
        <f>'1.4'!T17/'1.4.a'!$T$149</f>
        <v>1.7757987920470272E-2</v>
      </c>
      <c r="U17" s="145">
        <f>'1.4'!U17/'1.4.a'!$U$149</f>
        <v>1.9477247957429628E-2</v>
      </c>
      <c r="V17" s="145">
        <f>'1.4'!V17/'1.4.a'!$V$149</f>
        <v>1.4733075940381028E-2</v>
      </c>
      <c r="W17" s="145">
        <f>'1.4'!W17/'1.4.a'!$W$149</f>
        <v>1.1649868624018993E-2</v>
      </c>
      <c r="X17" s="145">
        <f>'1.4'!X17/'1.4.a'!$X$149</f>
        <v>1.6815183326312291E-2</v>
      </c>
      <c r="Y17" s="145">
        <f>'1.4'!Y17/'1.4.a'!$Y$149</f>
        <v>1.805250985148802E-2</v>
      </c>
      <c r="Z17" s="145">
        <f>'1.4'!Z17/'1.4.a'!$Z$149</f>
        <v>1.7249972308643828E-2</v>
      </c>
      <c r="AA17" s="145">
        <f>'1.4'!AA17/'1.4.a'!$AA$149</f>
        <v>1.9855309211906171E-2</v>
      </c>
      <c r="AB17" s="145">
        <f>'1.4'!AB17/'1.4.a'!$AB$149</f>
        <v>1.3626649708728573E-2</v>
      </c>
      <c r="AC17" s="145">
        <f>'1.4'!AC17/'1.4.a'!$AC$149</f>
        <v>1.4821229260459217E-2</v>
      </c>
      <c r="AD17" s="145">
        <f>'1.4'!AD17/'1.4.a'!$AD$149</f>
        <v>2.6768561398990812E-2</v>
      </c>
      <c r="AE17" s="145">
        <f>'1.4'!AE17/'1.4.a'!$AE$149</f>
        <v>1.5474297065457067E-2</v>
      </c>
      <c r="AF17" s="145">
        <f>'1.4'!AF17/'1.4.a'!$AF$149</f>
        <v>1.6020480911927416E-2</v>
      </c>
      <c r="AG17" s="145">
        <f>'1.4'!AG17/'1.4.a'!$AG$149</f>
        <v>1.9541681146250562E-2</v>
      </c>
      <c r="AH17" s="145">
        <f>'1.4'!AH17/'1.4.a'!$AH$149</f>
        <v>1.8469667955148563E-2</v>
      </c>
      <c r="AI17" s="145">
        <f>'1.4'!AI17/'1.4.a'!$AI$149</f>
        <v>1.8761632504037815E-2</v>
      </c>
      <c r="AJ17" s="145">
        <f>'1.4'!AJ17/'1.4.a'!$AJ$149</f>
        <v>2.1309261336800122E-2</v>
      </c>
      <c r="AK17" s="145">
        <f>'1.4'!AK17/'1.4.a'!$AK$149</f>
        <v>2.2392326606354904E-2</v>
      </c>
      <c r="AL17" s="145">
        <f>'1.4'!AL17/'1.4.a'!$AL$149</f>
        <v>2.3973065120593308E-2</v>
      </c>
      <c r="AM17" s="145">
        <f>'1.4'!AM17/'1.4.a'!$AM$149</f>
        <v>1.7773084192261406E-2</v>
      </c>
      <c r="AN17" s="145">
        <f>'1.4'!AN17/'1.4.a'!$AN$149</f>
        <v>2.0053041275517238E-2</v>
      </c>
      <c r="AO17" s="145">
        <f>'1.4'!AO17/'1.4.a'!$AO$149</f>
        <v>2.1862318076253093E-2</v>
      </c>
      <c r="AP17" s="145">
        <f>'1.4'!AP17/'1.4.a'!$AP$149</f>
        <v>6.5036315764847516E-2</v>
      </c>
      <c r="AQ17" s="145">
        <f>'1.4'!AQ17/'1.4.a'!$AQ$149</f>
        <v>1.9893169698167661E-2</v>
      </c>
      <c r="AR17" s="145">
        <f>'1.4'!AR17/'1.4.a'!$AR$149</f>
        <v>1.529797824687886E-2</v>
      </c>
      <c r="AS17" s="145">
        <f>'1.4'!AS17/'1.4.a'!$AS$149</f>
        <v>1.4848755374125777E-2</v>
      </c>
      <c r="AT17" s="145">
        <f>'1.4'!AT17/'1.4.a'!$AT$149</f>
        <v>1.7097776248207686E-2</v>
      </c>
      <c r="AU17" s="145">
        <f>'1.4'!AU17/'1.4.a'!AU$149</f>
        <v>1.9634865194391941E-2</v>
      </c>
      <c r="AV17" s="145">
        <f>'1.4'!AV17/'1.4.a'!AV$149</f>
        <v>2.6088162595829308E-2</v>
      </c>
      <c r="AW17" s="145">
        <f>'1.4'!AW17/'1.4.a'!AW$149</f>
        <v>2.3669943590851329E-2</v>
      </c>
      <c r="AX17" s="145">
        <f>'1.4'!AX17/'1.4.a'!AX$149</f>
        <v>3.086582531875361E-2</v>
      </c>
      <c r="AY17" s="145">
        <f>'1.4'!AY17/'1.4.a'!AY$149</f>
        <v>3.0478321343276021E-2</v>
      </c>
    </row>
    <row r="18" spans="1:51" ht="20" customHeight="1" x14ac:dyDescent="0.2">
      <c r="A18" s="18" t="s">
        <v>412</v>
      </c>
      <c r="B18" s="19" t="s">
        <v>821</v>
      </c>
      <c r="C18" s="93">
        <f>'1.4'!C18/'1.4.a'!$C$149</f>
        <v>0.24138622271506432</v>
      </c>
      <c r="D18" s="93">
        <f>'1.4'!D18/'1.4.a'!$D$149</f>
        <v>0.22913119099494017</v>
      </c>
      <c r="E18" s="93">
        <f>'1.4'!E18/'1.4.a'!$E$149</f>
        <v>0.22969215046049879</v>
      </c>
      <c r="F18" s="93">
        <f>'1.4'!F18/'1.4.a'!$F$149</f>
        <v>0.23789832467306679</v>
      </c>
      <c r="G18" s="93">
        <f>'1.4'!G18/'1.4.a'!$G$149</f>
        <v>0.23224805799732554</v>
      </c>
      <c r="H18" s="93">
        <f>'1.4'!H18/'1.4.a'!$H$149</f>
        <v>0.23912481814280509</v>
      </c>
      <c r="I18" s="93">
        <f>'1.4'!I18/'1.4.a'!$I$149</f>
        <v>0.23061066705789968</v>
      </c>
      <c r="J18" s="93">
        <f>'1.4'!J18/'1.4.a'!$J$149</f>
        <v>0.24941448661619214</v>
      </c>
      <c r="K18" s="93">
        <f>'1.4'!K18/'1.4.a'!$K$149</f>
        <v>0.23248342230825267</v>
      </c>
      <c r="L18" s="93">
        <f>'1.4'!L18/'1.4.a'!$L$149</f>
        <v>0.23313175410682871</v>
      </c>
      <c r="M18" s="93">
        <f>'1.4'!M18/'1.4.a'!$M$149</f>
        <v>0.23253719671273823</v>
      </c>
      <c r="N18" s="93">
        <f>'1.4'!N18/'1.4.a'!$N$149</f>
        <v>0.23009657381113197</v>
      </c>
      <c r="O18" s="93">
        <f>'1.4'!O18/'1.4.a'!$O$149</f>
        <v>0.23843920871280097</v>
      </c>
      <c r="P18" s="93">
        <f>'1.4'!P18/'1.4.a'!$P$149</f>
        <v>0.23554440915542313</v>
      </c>
      <c r="Q18" s="93">
        <f>'1.4'!Q18/'1.4.a'!$Q$149</f>
        <v>0.23232291239932812</v>
      </c>
      <c r="R18" s="93">
        <f>'1.4'!R18/'1.4.a'!$R$149</f>
        <v>0.24295887331480678</v>
      </c>
      <c r="S18" s="93">
        <f>'1.4'!S18/'1.4.a'!$S$149</f>
        <v>0.23716948572804078</v>
      </c>
      <c r="T18" s="93">
        <f>'1.4'!T18/'1.4.a'!$T$149</f>
        <v>0.2245752745162006</v>
      </c>
      <c r="U18" s="93">
        <f>'1.4'!U18/'1.4.a'!$U$149</f>
        <v>0.26604141591547409</v>
      </c>
      <c r="V18" s="93">
        <f>'1.4'!V18/'1.4.a'!$V$149</f>
        <v>0.26055854097871867</v>
      </c>
      <c r="W18" s="93">
        <f>'1.4'!W18/'1.4.a'!$W$149</f>
        <v>0.29060149829070731</v>
      </c>
      <c r="X18" s="93">
        <f>'1.4'!X18/'1.4.a'!$X$149</f>
        <v>0.25805266804055599</v>
      </c>
      <c r="Y18" s="93">
        <f>'1.4'!Y18/'1.4.a'!$Y$149</f>
        <v>0.3034640985884749</v>
      </c>
      <c r="Z18" s="93">
        <f>'1.4'!Z18/'1.4.a'!$Z$149</f>
        <v>0.29554563037430776</v>
      </c>
      <c r="AA18" s="93">
        <f>'1.4'!AA18/'1.4.a'!$AA$149</f>
        <v>0.27286374072707897</v>
      </c>
      <c r="AB18" s="93">
        <f>'1.4'!AB18/'1.4.a'!$AB$149</f>
        <v>0.24105623695269926</v>
      </c>
      <c r="AC18" s="93">
        <f>'1.4'!AC18/'1.4.a'!$AC$149</f>
        <v>0.26343607445270539</v>
      </c>
      <c r="AD18" s="93">
        <f>'1.4'!AD18/'1.4.a'!$AD$149</f>
        <v>0.31205453596573735</v>
      </c>
      <c r="AE18" s="93">
        <f>'1.4'!AE18/'1.4.a'!$AE$149</f>
        <v>0.26107843718394191</v>
      </c>
      <c r="AF18" s="93">
        <f>'1.4'!AF18/'1.4.a'!$AF$149</f>
        <v>0.26424633186613478</v>
      </c>
      <c r="AG18" s="93">
        <f>'1.4'!AG18/'1.4.a'!$AG$149</f>
        <v>0.25944169695972358</v>
      </c>
      <c r="AH18" s="93">
        <f>'1.4'!AH18/'1.4.a'!$AH$149</f>
        <v>0.26900897323160161</v>
      </c>
      <c r="AI18" s="93">
        <f>'1.4'!AI18/'1.4.a'!$AI$149</f>
        <v>0.26314216083165648</v>
      </c>
      <c r="AJ18" s="93">
        <f>'1.4'!AJ18/'1.4.a'!$AJ$149</f>
        <v>0.27308139063025672</v>
      </c>
      <c r="AK18" s="93">
        <f>'1.4'!AK18/'1.4.a'!$AK$149</f>
        <v>0.26737264650713621</v>
      </c>
      <c r="AL18" s="93">
        <f>'1.4'!AL18/'1.4.a'!$AL$149</f>
        <v>0.25074575098976915</v>
      </c>
      <c r="AM18" s="93">
        <f>'1.4'!AM18/'1.4.a'!$AM$149</f>
        <v>0.26922451879545667</v>
      </c>
      <c r="AN18" s="93">
        <f>'1.4'!AN18/'1.4.a'!$AN$149</f>
        <v>0.23517422747308017</v>
      </c>
      <c r="AO18" s="93">
        <f>'1.4'!AO18/'1.4.a'!$AO$149</f>
        <v>0.23661841939926709</v>
      </c>
      <c r="AP18" s="93">
        <f>'1.4'!AP18/'1.4.a'!$AP$149</f>
        <v>0.28647167705874105</v>
      </c>
      <c r="AQ18" s="93">
        <f>'1.4'!AQ18/'1.4.a'!$AQ$149</f>
        <v>0.24448660581231765</v>
      </c>
      <c r="AR18" s="93">
        <f>'1.4'!AR18/'1.4.a'!$AR$149</f>
        <v>0.379741286739819</v>
      </c>
      <c r="AS18" s="93">
        <f>'1.4'!AS18/'1.4.a'!$AS$149</f>
        <v>0.33131187098604248</v>
      </c>
      <c r="AT18" s="93">
        <f>'1.4'!AT18/'1.4.a'!$AT$149</f>
        <v>0.27327914090346017</v>
      </c>
      <c r="AU18" s="93">
        <f>'1.4'!AU18/'1.4.a'!AU$149</f>
        <v>0.22476556665385242</v>
      </c>
      <c r="AV18" s="93">
        <f>'1.4'!AV18/'1.4.a'!AV$149</f>
        <v>0.26658649615121105</v>
      </c>
      <c r="AW18" s="93">
        <f>'1.4'!AW18/'1.4.a'!AW$149</f>
        <v>0.24951661481749718</v>
      </c>
      <c r="AX18" s="93">
        <f>'1.4'!AX18/'1.4.a'!AX$149</f>
        <v>0.24083200788899051</v>
      </c>
      <c r="AY18" s="93">
        <f>'1.4'!AY18/'1.4.a'!AY$149</f>
        <v>0.2393844737695868</v>
      </c>
    </row>
    <row r="19" spans="1:51" ht="20" customHeight="1" x14ac:dyDescent="0.2">
      <c r="A19" s="134" t="s">
        <v>413</v>
      </c>
      <c r="B19" s="115" t="s">
        <v>725</v>
      </c>
      <c r="C19" s="143">
        <f>'1.4'!C19/'1.4.a'!$C$149</f>
        <v>0.23478031000927674</v>
      </c>
      <c r="D19" s="143">
        <f>'1.4'!D19/'1.4.a'!$D$149</f>
        <v>0.22141301615693856</v>
      </c>
      <c r="E19" s="143">
        <f>'1.4'!E19/'1.4.a'!$E$149</f>
        <v>0.2226409455265482</v>
      </c>
      <c r="F19" s="143">
        <f>'1.4'!F19/'1.4.a'!$F$149</f>
        <v>0.22888537972107739</v>
      </c>
      <c r="G19" s="143">
        <f>'1.4'!G19/'1.4.a'!$G$149</f>
        <v>0.22708897529062796</v>
      </c>
      <c r="H19" s="143">
        <f>'1.4'!H19/'1.4.a'!$H$149</f>
        <v>0.23470722476371883</v>
      </c>
      <c r="I19" s="143">
        <f>'1.4'!I19/'1.4.a'!$I$149</f>
        <v>0.22469030061847409</v>
      </c>
      <c r="J19" s="143">
        <f>'1.4'!J19/'1.4.a'!$J$149</f>
        <v>0.24316797705389742</v>
      </c>
      <c r="K19" s="143">
        <f>'1.4'!K19/'1.4.a'!$K$149</f>
        <v>0.22845567669787789</v>
      </c>
      <c r="L19" s="143">
        <f>'1.4'!L19/'1.4.a'!$L$149</f>
        <v>0.22836834963015373</v>
      </c>
      <c r="M19" s="143">
        <f>'1.4'!M19/'1.4.a'!$M$149</f>
        <v>0.22785913494510859</v>
      </c>
      <c r="N19" s="143">
        <f>'1.4'!N19/'1.4.a'!$N$149</f>
        <v>0.22410260041923175</v>
      </c>
      <c r="O19" s="143">
        <f>'1.4'!O19/'1.4.a'!$O$149</f>
        <v>0.23408040769344424</v>
      </c>
      <c r="P19" s="143">
        <f>'1.4'!P19/'1.4.a'!$P$149</f>
        <v>0.23147658460883114</v>
      </c>
      <c r="Q19" s="143">
        <f>'1.4'!Q19/'1.4.a'!$Q$149</f>
        <v>0.2272480718666276</v>
      </c>
      <c r="R19" s="143">
        <f>'1.4'!R19/'1.4.a'!$R$149</f>
        <v>0.23559158510494599</v>
      </c>
      <c r="S19" s="143">
        <f>'1.4'!S19/'1.4.a'!$S$149</f>
        <v>0.23118427032243152</v>
      </c>
      <c r="T19" s="143">
        <f>'1.4'!T19/'1.4.a'!$T$149</f>
        <v>0.2177837332692176</v>
      </c>
      <c r="U19" s="143">
        <f>'1.4'!U19/'1.4.a'!$U$149</f>
        <v>0.25870980934759191</v>
      </c>
      <c r="V19" s="143">
        <f>'1.4'!V19/'1.4.a'!$V$149</f>
        <v>0.25811370547261037</v>
      </c>
      <c r="W19" s="143">
        <f>'1.4'!W19/'1.4.a'!$W$149</f>
        <v>0.28654671448643654</v>
      </c>
      <c r="X19" s="143">
        <f>'1.4'!X19/'1.4.a'!$X$149</f>
        <v>0.2565392004315083</v>
      </c>
      <c r="Y19" s="143">
        <f>'1.4'!Y19/'1.4.a'!$Y$149</f>
        <v>0.3000672604692507</v>
      </c>
      <c r="Z19" s="143">
        <f>'1.4'!Z19/'1.4.a'!$Z$149</f>
        <v>0.29130991847830656</v>
      </c>
      <c r="AA19" s="143">
        <f>'1.4'!AA19/'1.4.a'!$AA$149</f>
        <v>0.2680936955915269</v>
      </c>
      <c r="AB19" s="143">
        <f>'1.4'!AB19/'1.4.a'!$AB$149</f>
        <v>0.23830610951632358</v>
      </c>
      <c r="AC19" s="143">
        <f>'1.4'!AC19/'1.4.a'!$AC$149</f>
        <v>0.2604553863866258</v>
      </c>
      <c r="AD19" s="143">
        <f>'1.4'!AD19/'1.4.a'!$AD$149</f>
        <v>0.30681588937432425</v>
      </c>
      <c r="AE19" s="143">
        <f>'1.4'!AE19/'1.4.a'!$AE$149</f>
        <v>0.25897994495104359</v>
      </c>
      <c r="AF19" s="143">
        <f>'1.4'!AF19/'1.4.a'!$AF$149</f>
        <v>0.26195490641924546</v>
      </c>
      <c r="AG19" s="143">
        <f>'1.4'!AG19/'1.4.a'!$AG$149</f>
        <v>0.25749218660261591</v>
      </c>
      <c r="AH19" s="143">
        <f>'1.4'!AH19/'1.4.a'!$AH$149</f>
        <v>0.26573309562733571</v>
      </c>
      <c r="AI19" s="143">
        <f>'1.4'!AI19/'1.4.a'!$AI$149</f>
        <v>0.26100825098782604</v>
      </c>
      <c r="AJ19" s="143">
        <f>'1.4'!AJ19/'1.4.a'!$AJ$149</f>
        <v>0.27095720649177613</v>
      </c>
      <c r="AK19" s="143">
        <f>'1.4'!AK19/'1.4.a'!$AK$149</f>
        <v>0.26411544161308403</v>
      </c>
      <c r="AL19" s="143">
        <f>'1.4'!AL19/'1.4.a'!$AL$149</f>
        <v>0.24545053980123929</v>
      </c>
      <c r="AM19" s="143">
        <f>'1.4'!AM19/'1.4.a'!$AM$149</f>
        <v>0.26720101324984485</v>
      </c>
      <c r="AN19" s="143">
        <f>'1.4'!AN19/'1.4.a'!$AN$149</f>
        <v>0.23282147374166215</v>
      </c>
      <c r="AO19" s="143">
        <f>'1.4'!AO19/'1.4.a'!$AO$149</f>
        <v>0.23617219805933137</v>
      </c>
      <c r="AP19" s="143">
        <f>'1.4'!AP19/'1.4.a'!$AP$149</f>
        <v>0.28145557031218271</v>
      </c>
      <c r="AQ19" s="143">
        <f>'1.4'!AQ19/'1.4.a'!$AQ$149</f>
        <v>0.24273472628640438</v>
      </c>
      <c r="AR19" s="143">
        <f>'1.4'!AR19/'1.4.a'!$AR$149</f>
        <v>0.37697435854152905</v>
      </c>
      <c r="AS19" s="143">
        <f>'1.4'!AS19/'1.4.a'!$AS$149</f>
        <v>0.3307871549557026</v>
      </c>
      <c r="AT19" s="143">
        <f>'1.4'!AT19/'1.4.a'!$AT$149</f>
        <v>0.26931923293902904</v>
      </c>
      <c r="AU19" s="143">
        <f>'1.4'!AU19/'1.4.a'!AU$149</f>
        <v>0.22384260662710498</v>
      </c>
      <c r="AV19" s="143">
        <f>'1.4'!AV19/'1.4.a'!AV$149</f>
        <v>0.26399197767875493</v>
      </c>
      <c r="AW19" s="143">
        <f>'1.4'!AW19/'1.4.a'!AW$149</f>
        <v>0.24762364862713654</v>
      </c>
      <c r="AX19" s="143">
        <f>'1.4'!AX19/'1.4.a'!AX$149</f>
        <v>0.24000050577312507</v>
      </c>
      <c r="AY19" s="143">
        <f>'1.4'!AY19/'1.4.a'!AY$149</f>
        <v>0.23798163646883788</v>
      </c>
    </row>
    <row r="20" spans="1:51" ht="20" customHeight="1" x14ac:dyDescent="0.2">
      <c r="A20" s="122" t="s">
        <v>415</v>
      </c>
      <c r="B20" s="121" t="s">
        <v>244</v>
      </c>
      <c r="C20" s="144">
        <f>'1.4'!C20/'1.4.a'!$C$149</f>
        <v>3.0549816453855322E-2</v>
      </c>
      <c r="D20" s="144">
        <f>'1.4'!D20/'1.4.a'!$D$149</f>
        <v>2.6974129595061149E-2</v>
      </c>
      <c r="E20" s="144">
        <f>'1.4'!E20/'1.4.a'!$E$149</f>
        <v>2.5638668541326844E-2</v>
      </c>
      <c r="F20" s="144">
        <f>'1.4'!F20/'1.4.a'!$F$149</f>
        <v>3.1934655647721237E-2</v>
      </c>
      <c r="G20" s="144">
        <f>'1.4'!G20/'1.4.a'!$G$149</f>
        <v>2.6857177156971106E-2</v>
      </c>
      <c r="H20" s="144">
        <f>'1.4'!H20/'1.4.a'!$H$149</f>
        <v>2.9302534593285436E-2</v>
      </c>
      <c r="I20" s="144">
        <f>'1.4'!I20/'1.4.a'!$I$149</f>
        <v>2.4349346016640686E-2</v>
      </c>
      <c r="J20" s="144">
        <f>'1.4'!J20/'1.4.a'!$J$149</f>
        <v>2.954036848604329E-2</v>
      </c>
      <c r="K20" s="144">
        <f>'1.4'!K20/'1.4.a'!$K$149</f>
        <v>2.5067044679476836E-2</v>
      </c>
      <c r="L20" s="144">
        <f>'1.4'!L20/'1.4.a'!$L$149</f>
        <v>2.7067848459110637E-2</v>
      </c>
      <c r="M20" s="144">
        <f>'1.4'!M20/'1.4.a'!$M$149</f>
        <v>2.2954852980884989E-2</v>
      </c>
      <c r="N20" s="144">
        <f>'1.4'!N20/'1.4.a'!$N$149</f>
        <v>2.8657502863117298E-2</v>
      </c>
      <c r="O20" s="144">
        <f>'1.4'!O20/'1.4.a'!$O$149</f>
        <v>2.443660306201299E-2</v>
      </c>
      <c r="P20" s="144">
        <f>'1.4'!P20/'1.4.a'!$P$149</f>
        <v>2.6967772373247285E-2</v>
      </c>
      <c r="Q20" s="144">
        <f>'1.4'!Q20/'1.4.a'!$Q$149</f>
        <v>2.343367618512256E-2</v>
      </c>
      <c r="R20" s="144">
        <f>'1.4'!R20/'1.4.a'!$R$149</f>
        <v>2.8341337235456423E-2</v>
      </c>
      <c r="S20" s="144">
        <f>'1.4'!S20/'1.4.a'!$S$149</f>
        <v>2.4457164348363876E-2</v>
      </c>
      <c r="T20" s="144">
        <f>'1.4'!T20/'1.4.a'!$T$149</f>
        <v>2.544496620807634E-2</v>
      </c>
      <c r="U20" s="144">
        <f>'1.4'!U20/'1.4.a'!$U$149</f>
        <v>2.3964003245800225E-2</v>
      </c>
      <c r="V20" s="144">
        <f>'1.4'!V20/'1.4.a'!$V$149</f>
        <v>2.9549374096728285E-2</v>
      </c>
      <c r="W20" s="144">
        <f>'1.4'!W20/'1.4.a'!$W$149</f>
        <v>2.6414380868457488E-2</v>
      </c>
      <c r="X20" s="144">
        <f>'1.4'!X20/'1.4.a'!$X$149</f>
        <v>2.7574916078390015E-2</v>
      </c>
      <c r="Y20" s="144">
        <f>'1.4'!Y20/'1.4.a'!$Y$149</f>
        <v>2.6077183763130944E-2</v>
      </c>
      <c r="Z20" s="144">
        <f>'1.4'!Z20/'1.4.a'!$Z$149</f>
        <v>3.1727816532386183E-2</v>
      </c>
      <c r="AA20" s="144">
        <f>'1.4'!AA20/'1.4.a'!$AA$149</f>
        <v>2.6347486912990093E-2</v>
      </c>
      <c r="AB20" s="144">
        <f>'1.4'!AB20/'1.4.a'!$AB$149</f>
        <v>2.6528887196860883E-2</v>
      </c>
      <c r="AC20" s="144">
        <f>'1.4'!AC20/'1.4.a'!$AC$149</f>
        <v>2.5334980455813085E-2</v>
      </c>
      <c r="AD20" s="144">
        <f>'1.4'!AD20/'1.4.a'!$AD$149</f>
        <v>3.2623317861687408E-2</v>
      </c>
      <c r="AE20" s="144">
        <f>'1.4'!AE20/'1.4.a'!$AE$149</f>
        <v>2.7338068961142166E-2</v>
      </c>
      <c r="AF20" s="144">
        <f>'1.4'!AF20/'1.4.a'!$AF$149</f>
        <v>2.8751318589462921E-2</v>
      </c>
      <c r="AG20" s="144">
        <f>'1.4'!AG20/'1.4.a'!$AG$149</f>
        <v>2.5952098734208558E-2</v>
      </c>
      <c r="AH20" s="144">
        <f>'1.4'!AH20/'1.4.a'!$AH$149</f>
        <v>3.189915007762751E-2</v>
      </c>
      <c r="AI20" s="144">
        <f>'1.4'!AI20/'1.4.a'!$AI$149</f>
        <v>2.7286043142111398E-2</v>
      </c>
      <c r="AJ20" s="144">
        <f>'1.4'!AJ20/'1.4.a'!$AJ$149</f>
        <v>2.6858566302863277E-2</v>
      </c>
      <c r="AK20" s="144">
        <f>'1.4'!AK20/'1.4.a'!$AK$149</f>
        <v>2.5674596514241317E-2</v>
      </c>
      <c r="AL20" s="144">
        <f>'1.4'!AL20/'1.4.a'!$AL$149</f>
        <v>2.5986210174830635E-2</v>
      </c>
      <c r="AM20" s="144">
        <f>'1.4'!AM20/'1.4.a'!$AM$149</f>
        <v>2.8990061160385903E-2</v>
      </c>
      <c r="AN20" s="144">
        <f>'1.4'!AN20/'1.4.a'!$AN$149</f>
        <v>2.5323218884301089E-2</v>
      </c>
      <c r="AO20" s="144">
        <f>'1.4'!AO20/'1.4.a'!$AO$149</f>
        <v>2.5502799382051352E-2</v>
      </c>
      <c r="AP20" s="144">
        <f>'1.4'!AP20/'1.4.a'!$AP$149</f>
        <v>2.874690648734966E-2</v>
      </c>
      <c r="AQ20" s="144">
        <f>'1.4'!AQ20/'1.4.a'!$AQ$149</f>
        <v>2.6414317502414165E-2</v>
      </c>
      <c r="AR20" s="144">
        <f>'1.4'!AR20/'1.4.a'!$AR$149</f>
        <v>2.8129536155619795E-2</v>
      </c>
      <c r="AS20" s="144">
        <f>'1.4'!AS20/'1.4.a'!$AS$149</f>
        <v>2.6187632974505912E-2</v>
      </c>
      <c r="AT20" s="144">
        <f>'1.4'!AT20/'1.4.a'!$AT$149</f>
        <v>2.8392518420438575E-2</v>
      </c>
      <c r="AU20" s="144">
        <f>'1.4'!AU20/'1.4.a'!AU$149</f>
        <v>2.4116162938003487E-2</v>
      </c>
      <c r="AV20" s="144">
        <f>'1.4'!AV20/'1.4.a'!AV$149</f>
        <v>2.3939805608898055E-2</v>
      </c>
      <c r="AW20" s="144">
        <f>'1.4'!AW20/'1.4.a'!AW$149</f>
        <v>2.2816827038084405E-2</v>
      </c>
      <c r="AX20" s="144">
        <f>'1.4'!AX20/'1.4.a'!AX$149</f>
        <v>2.5819451404880178E-2</v>
      </c>
      <c r="AY20" s="144">
        <f>'1.4'!AY20/'1.4.a'!AY$149</f>
        <v>2.2357084180394136E-2</v>
      </c>
    </row>
    <row r="21" spans="1:51" ht="20" customHeight="1" x14ac:dyDescent="0.2">
      <c r="A21" s="122" t="s">
        <v>416</v>
      </c>
      <c r="B21" s="121" t="s">
        <v>245</v>
      </c>
      <c r="C21" s="144">
        <f>'1.4'!C21/'1.4.a'!$C$149</f>
        <v>8.65950576677719E-3</v>
      </c>
      <c r="D21" s="144">
        <f>'1.4'!D21/'1.4.a'!$D$149</f>
        <v>9.2371885752410929E-3</v>
      </c>
      <c r="E21" s="144">
        <f>'1.4'!E21/'1.4.a'!$E$149</f>
        <v>8.8571030770521128E-3</v>
      </c>
      <c r="F21" s="144">
        <f>'1.4'!F21/'1.4.a'!$F$149</f>
        <v>1.0259503043848414E-2</v>
      </c>
      <c r="G21" s="144">
        <f>'1.4'!G21/'1.4.a'!$G$149</f>
        <v>7.8020802710364948E-3</v>
      </c>
      <c r="H21" s="144">
        <f>'1.4'!H21/'1.4.a'!$H$149</f>
        <v>7.9821938778159469E-3</v>
      </c>
      <c r="I21" s="144">
        <f>'1.4'!I21/'1.4.a'!$I$149</f>
        <v>8.1710466872144515E-3</v>
      </c>
      <c r="J21" s="144">
        <f>'1.4'!J21/'1.4.a'!$J$149</f>
        <v>1.0793463443861322E-2</v>
      </c>
      <c r="K21" s="144">
        <f>'1.4'!K21/'1.4.a'!$K$149</f>
        <v>7.0381416215776942E-3</v>
      </c>
      <c r="L21" s="144">
        <f>'1.4'!L21/'1.4.a'!$L$149</f>
        <v>8.0484188753889626E-3</v>
      </c>
      <c r="M21" s="144">
        <f>'1.4'!M21/'1.4.a'!$M$149</f>
        <v>7.9744060136616533E-3</v>
      </c>
      <c r="N21" s="144">
        <f>'1.4'!N21/'1.4.a'!$N$149</f>
        <v>1.0677259518522834E-2</v>
      </c>
      <c r="O21" s="144">
        <f>'1.4'!O21/'1.4.a'!$O$149</f>
        <v>7.6312623118977079E-3</v>
      </c>
      <c r="P21" s="144">
        <f>'1.4'!P21/'1.4.a'!$P$149</f>
        <v>8.136062598844869E-3</v>
      </c>
      <c r="Q21" s="144">
        <f>'1.4'!Q21/'1.4.a'!$Q$149</f>
        <v>8.1217447323718231E-3</v>
      </c>
      <c r="R21" s="144">
        <f>'1.4'!R21/'1.4.a'!$R$149</f>
        <v>1.0090664376177599E-2</v>
      </c>
      <c r="S21" s="144">
        <f>'1.4'!S21/'1.4.a'!$S$149</f>
        <v>7.3827184677197327E-3</v>
      </c>
      <c r="T21" s="144">
        <f>'1.4'!T21/'1.4.a'!$T$149</f>
        <v>8.2473334710719704E-3</v>
      </c>
      <c r="U21" s="144">
        <f>'1.4'!U21/'1.4.a'!$U$149</f>
        <v>8.6552108601264232E-3</v>
      </c>
      <c r="V21" s="144">
        <f>'1.4'!V21/'1.4.a'!$V$149</f>
        <v>1.0732125354272083E-2</v>
      </c>
      <c r="W21" s="144">
        <f>'1.4'!W21/'1.4.a'!$W$149</f>
        <v>7.3445191590223724E-3</v>
      </c>
      <c r="X21" s="144">
        <f>'1.4'!X21/'1.4.a'!$X$149</f>
        <v>7.6501131794360381E-3</v>
      </c>
      <c r="Y21" s="144">
        <f>'1.4'!Y21/'1.4.a'!$Y$149</f>
        <v>8.4904846464888446E-3</v>
      </c>
      <c r="Z21" s="144">
        <f>'1.4'!Z21/'1.4.a'!$Z$149</f>
        <v>1.0262317650845853E-2</v>
      </c>
      <c r="AA21" s="144">
        <f>'1.4'!AA21/'1.4.a'!$AA$149</f>
        <v>8.2892922521448746E-3</v>
      </c>
      <c r="AB21" s="144">
        <f>'1.4'!AB21/'1.4.a'!$AB$149</f>
        <v>8.4024288892262568E-3</v>
      </c>
      <c r="AC21" s="144">
        <f>'1.4'!AC21/'1.4.a'!$AC$149</f>
        <v>8.4571299789623355E-3</v>
      </c>
      <c r="AD21" s="144">
        <f>'1.4'!AD21/'1.4.a'!$AD$149</f>
        <v>1.2535937051453333E-2</v>
      </c>
      <c r="AE21" s="144">
        <f>'1.4'!AE21/'1.4.a'!$AE$149</f>
        <v>6.6379803106654455E-3</v>
      </c>
      <c r="AF21" s="144">
        <f>'1.4'!AF21/'1.4.a'!$AF$149</f>
        <v>7.8397045644852826E-3</v>
      </c>
      <c r="AG21" s="144">
        <f>'1.4'!AG21/'1.4.a'!$AG$149</f>
        <v>7.6043198340102992E-3</v>
      </c>
      <c r="AH21" s="144">
        <f>'1.4'!AH21/'1.4.a'!$AH$149</f>
        <v>1.0259679579439926E-2</v>
      </c>
      <c r="AI21" s="144">
        <f>'1.4'!AI21/'1.4.a'!$AI$149</f>
        <v>7.3303963795283604E-3</v>
      </c>
      <c r="AJ21" s="144">
        <f>'1.4'!AJ21/'1.4.a'!$AJ$149</f>
        <v>7.4135411860904894E-3</v>
      </c>
      <c r="AK21" s="144">
        <f>'1.4'!AK21/'1.4.a'!$AK$149</f>
        <v>8.0254872359252893E-3</v>
      </c>
      <c r="AL21" s="144">
        <f>'1.4'!AL21/'1.4.a'!$AL$149</f>
        <v>9.7960442034026231E-3</v>
      </c>
      <c r="AM21" s="144">
        <f>'1.4'!AM21/'1.4.a'!$AM$149</f>
        <v>6.6885336330988277E-3</v>
      </c>
      <c r="AN21" s="144">
        <f>'1.4'!AN21/'1.4.a'!$AN$149</f>
        <v>7.2593500352801143E-3</v>
      </c>
      <c r="AO21" s="144">
        <f>'1.4'!AO21/'1.4.a'!$AO$149</f>
        <v>7.1339053732628176E-3</v>
      </c>
      <c r="AP21" s="144">
        <f>'1.4'!AP21/'1.4.a'!$AP$149</f>
        <v>9.6614662455236349E-3</v>
      </c>
      <c r="AQ21" s="144">
        <f>'1.4'!AQ21/'1.4.a'!$AQ$149</f>
        <v>6.4379621204110849E-3</v>
      </c>
      <c r="AR21" s="144">
        <f>'1.4'!AR21/'1.4.a'!$AR$149</f>
        <v>8.8556429183609554E-3</v>
      </c>
      <c r="AS21" s="144">
        <f>'1.4'!AS21/'1.4.a'!$AS$149</f>
        <v>7.6204645966549836E-3</v>
      </c>
      <c r="AT21" s="144">
        <f>'1.4'!AT21/'1.4.a'!$AT$149</f>
        <v>8.661743039802345E-3</v>
      </c>
      <c r="AU21" s="144">
        <f>'1.4'!AU21/'1.4.a'!AU$149</f>
        <v>4.770004209498753E-3</v>
      </c>
      <c r="AV21" s="144">
        <f>'1.4'!AV21/'1.4.a'!AV$149</f>
        <v>7.7514384965208377E-3</v>
      </c>
      <c r="AW21" s="144">
        <f>'1.4'!AW21/'1.4.a'!AW$149</f>
        <v>6.8655733153316764E-3</v>
      </c>
      <c r="AX21" s="144">
        <f>'1.4'!AX21/'1.4.a'!AX$149</f>
        <v>9.187628525654112E-3</v>
      </c>
      <c r="AY21" s="144">
        <f>'1.4'!AY21/'1.4.a'!AY$149</f>
        <v>5.8867687767310967E-3</v>
      </c>
    </row>
    <row r="22" spans="1:51" ht="20" customHeight="1" x14ac:dyDescent="0.2">
      <c r="A22" s="122" t="s">
        <v>417</v>
      </c>
      <c r="B22" s="121" t="s">
        <v>822</v>
      </c>
      <c r="C22" s="144">
        <f>'1.4'!C22/'1.4.a'!$C$149</f>
        <v>2.3437969749296184E-2</v>
      </c>
      <c r="D22" s="144">
        <f>'1.4'!D22/'1.4.a'!$D$149</f>
        <v>1.7981020973795604E-2</v>
      </c>
      <c r="E22" s="144">
        <f>'1.4'!E22/'1.4.a'!$E$149</f>
        <v>2.2800415342995959E-2</v>
      </c>
      <c r="F22" s="144">
        <f>'1.4'!F22/'1.4.a'!$F$149</f>
        <v>2.3501002325056614E-2</v>
      </c>
      <c r="G22" s="144">
        <f>'1.4'!G22/'1.4.a'!$G$149</f>
        <v>2.9919745136095983E-2</v>
      </c>
      <c r="H22" s="144">
        <f>'1.4'!H22/'1.4.a'!$H$149</f>
        <v>2.4706783928961806E-2</v>
      </c>
      <c r="I22" s="144">
        <f>'1.4'!I22/'1.4.a'!$I$149</f>
        <v>2.5865451258645613E-2</v>
      </c>
      <c r="J22" s="144">
        <f>'1.4'!J22/'1.4.a'!$J$149</f>
        <v>3.1922321652337049E-2</v>
      </c>
      <c r="K22" s="144">
        <f>'1.4'!K22/'1.4.a'!$K$149</f>
        <v>2.0480844557935408E-2</v>
      </c>
      <c r="L22" s="144">
        <f>'1.4'!L22/'1.4.a'!$L$149</f>
        <v>1.9678756729113005E-2</v>
      </c>
      <c r="M22" s="144">
        <f>'1.4'!M22/'1.4.a'!$M$149</f>
        <v>2.7516972993670525E-2</v>
      </c>
      <c r="N22" s="144">
        <f>'1.4'!N22/'1.4.a'!$N$149</f>
        <v>1.4948257240997279E-2</v>
      </c>
      <c r="O22" s="144">
        <f>'1.4'!O22/'1.4.a'!$O$149</f>
        <v>2.5896017883833368E-2</v>
      </c>
      <c r="P22" s="144">
        <f>'1.4'!P22/'1.4.a'!$P$149</f>
        <v>2.4068625241873566E-2</v>
      </c>
      <c r="Q22" s="144">
        <f>'1.4'!Q22/'1.4.a'!$Q$149</f>
        <v>2.58931088535942E-2</v>
      </c>
      <c r="R22" s="144">
        <f>'1.4'!R22/'1.4.a'!$R$149</f>
        <v>2.7188775167977033E-2</v>
      </c>
      <c r="S22" s="144">
        <f>'1.4'!S22/'1.4.a'!$S$149</f>
        <v>2.5453742666333819E-2</v>
      </c>
      <c r="T22" s="144">
        <f>'1.4'!T22/'1.4.a'!$T$149</f>
        <v>1.4688465803592343E-2</v>
      </c>
      <c r="U22" s="144">
        <f>'1.4'!U22/'1.4.a'!$U$149</f>
        <v>4.415675542033428E-2</v>
      </c>
      <c r="V22" s="144">
        <f>'1.4'!V22/'1.4.a'!$V$149</f>
        <v>3.7319977709196733E-2</v>
      </c>
      <c r="W22" s="144">
        <f>'1.4'!W22/'1.4.a'!$W$149</f>
        <v>7.9921812192870076E-2</v>
      </c>
      <c r="X22" s="144">
        <f>'1.4'!X22/'1.4.a'!$X$149</f>
        <v>3.9628979555948476E-2</v>
      </c>
      <c r="Y22" s="144">
        <f>'1.4'!Y22/'1.4.a'!$Y$149</f>
        <v>9.4888108402588572E-2</v>
      </c>
      <c r="Z22" s="144">
        <f>'1.4'!Z22/'1.4.a'!$Z$149</f>
        <v>2.8066354202709542E-2</v>
      </c>
      <c r="AA22" s="144">
        <f>'1.4'!AA22/'1.4.a'!$AA$149</f>
        <v>4.2167619164820792E-2</v>
      </c>
      <c r="AB22" s="144">
        <f>'1.4'!AB22/'1.4.a'!$AB$149</f>
        <v>2.4041549919439832E-2</v>
      </c>
      <c r="AC22" s="144">
        <f>'1.4'!AC22/'1.4.a'!$AC$149</f>
        <v>3.636763664380515E-2</v>
      </c>
      <c r="AD22" s="144">
        <f>'1.4'!AD22/'1.4.a'!$AD$149</f>
        <v>3.3149822244695315E-2</v>
      </c>
      <c r="AE22" s="144">
        <f>'1.4'!AE22/'1.4.a'!$AE$149</f>
        <v>3.3097598103270905E-2</v>
      </c>
      <c r="AF22" s="144">
        <f>'1.4'!AF22/'1.4.a'!$AF$149</f>
        <v>3.2638317163044078E-2</v>
      </c>
      <c r="AG22" s="144">
        <f>'1.4'!AG22/'1.4.a'!$AG$149</f>
        <v>3.2032966576175395E-2</v>
      </c>
      <c r="AH22" s="144">
        <f>'1.4'!AH22/'1.4.a'!$AH$149</f>
        <v>2.5579671034323601E-2</v>
      </c>
      <c r="AI22" s="144">
        <f>'1.4'!AI22/'1.4.a'!$AI$149</f>
        <v>3.0795903243203457E-2</v>
      </c>
      <c r="AJ22" s="144">
        <f>'1.4'!AJ22/'1.4.a'!$AJ$149</f>
        <v>4.5180800607018595E-2</v>
      </c>
      <c r="AK22" s="144">
        <f>'1.4'!AK22/'1.4.a'!$AK$149</f>
        <v>3.7961637144165804E-2</v>
      </c>
      <c r="AL22" s="144">
        <f>'1.4'!AL22/'1.4.a'!$AL$149</f>
        <v>2.0991931098130058E-2</v>
      </c>
      <c r="AM22" s="144">
        <f>'1.4'!AM22/'1.4.a'!$AM$149</f>
        <v>3.652181590153572E-2</v>
      </c>
      <c r="AN22" s="144">
        <f>'1.4'!AN22/'1.4.a'!$AN$149</f>
        <v>1.4865879479372256E-2</v>
      </c>
      <c r="AO22" s="144">
        <f>'1.4'!AO22/'1.4.a'!$AO$149</f>
        <v>1.0329217735112514E-2</v>
      </c>
      <c r="AP22" s="144">
        <f>'1.4'!AP22/'1.4.a'!$AP$149</f>
        <v>1.3817138804172532E-2</v>
      </c>
      <c r="AQ22" s="144">
        <f>'1.4'!AQ22/'1.4.a'!$AQ$149</f>
        <v>1.7208601758211844E-2</v>
      </c>
      <c r="AR22" s="144">
        <f>'1.4'!AR22/'1.4.a'!$AR$149</f>
        <v>4.6222410819921388E-3</v>
      </c>
      <c r="AS22" s="144">
        <f>'1.4'!AS22/'1.4.a'!$AS$149</f>
        <v>1.3790701793653272E-2</v>
      </c>
      <c r="AT22" s="144">
        <f>'1.4'!AT22/'1.4.a'!$AT$149</f>
        <v>6.8500621021143574E-3</v>
      </c>
      <c r="AU22" s="144">
        <f>'1.4'!AU22/'1.4.a'!AU$149</f>
        <v>9.4432411282254231E-3</v>
      </c>
      <c r="AV22" s="144">
        <f>'1.4'!AV22/'1.4.a'!AV$149</f>
        <v>1.4818032578696474E-2</v>
      </c>
      <c r="AW22" s="144">
        <f>'1.4'!AW22/'1.4.a'!AW$149</f>
        <v>1.8263389314963345E-2</v>
      </c>
      <c r="AX22" s="144">
        <f>'1.4'!AX22/'1.4.a'!AX$149</f>
        <v>8.4007030920783404E-3</v>
      </c>
      <c r="AY22" s="94" t="s">
        <v>826</v>
      </c>
    </row>
    <row r="23" spans="1:51" ht="20" customHeight="1" x14ac:dyDescent="0.2">
      <c r="A23" s="122" t="s">
        <v>418</v>
      </c>
      <c r="B23" s="121" t="s">
        <v>248</v>
      </c>
      <c r="C23" s="144">
        <f>'1.4'!C23/'1.4.a'!$C$149</f>
        <v>1.130148052024093E-3</v>
      </c>
      <c r="D23" s="144">
        <f>'1.4'!D23/'1.4.a'!$D$149</f>
        <v>8.9657337961859688E-4</v>
      </c>
      <c r="E23" s="144">
        <f>'1.4'!E23/'1.4.a'!$E$149</f>
        <v>9.4518928530415327E-4</v>
      </c>
      <c r="F23" s="144">
        <f>'1.4'!F23/'1.4.a'!$F$149</f>
        <v>1.4607911773267636E-3</v>
      </c>
      <c r="G23" s="144">
        <f>'1.4'!G23/'1.4.a'!$G$149</f>
        <v>2.0890877522180828E-3</v>
      </c>
      <c r="H23" s="144">
        <f>'1.4'!H23/'1.4.a'!$H$149</f>
        <v>2.0436776646823949E-3</v>
      </c>
      <c r="I23" s="144">
        <f>'1.4'!I23/'1.4.a'!$I$149</f>
        <v>1.2148136722513201E-3</v>
      </c>
      <c r="J23" s="144">
        <f>'1.4'!J23/'1.4.a'!$J$149</f>
        <v>1.4754085151326148E-3</v>
      </c>
      <c r="K23" s="144">
        <f>'1.4'!K23/'1.4.a'!$K$149</f>
        <v>3.2935705952953282E-3</v>
      </c>
      <c r="L23" s="144">
        <f>'1.4'!L23/'1.4.a'!$L$149</f>
        <v>2.2998928717868966E-3</v>
      </c>
      <c r="M23" s="144">
        <f>'1.4'!M23/'1.4.a'!$M$149</f>
        <v>1.2185384099869232E-3</v>
      </c>
      <c r="N23" s="144">
        <f>'1.4'!N23/'1.4.a'!$N$149</f>
        <v>1.1961167276054207E-3</v>
      </c>
      <c r="O23" s="144">
        <f>'1.4'!O23/'1.4.a'!$O$149</f>
        <v>2.1287562640911572E-3</v>
      </c>
      <c r="P23" s="144">
        <f>'1.4'!P23/'1.4.a'!$P$149</f>
        <v>1.8918787980921827E-3</v>
      </c>
      <c r="Q23" s="144">
        <f>'1.4'!Q23/'1.4.a'!$Q$149</f>
        <v>3.8503384635960791E-3</v>
      </c>
      <c r="R23" s="144">
        <f>'1.4'!R23/'1.4.a'!$R$149</f>
        <v>3.909047727041268E-3</v>
      </c>
      <c r="S23" s="144">
        <f>'1.4'!S23/'1.4.a'!$S$149</f>
        <v>3.8149347126931669E-3</v>
      </c>
      <c r="T23" s="144">
        <f>'1.4'!T23/'1.4.a'!$T$149</f>
        <v>2.0977216372833627E-3</v>
      </c>
      <c r="U23" s="144">
        <f>'1.4'!U23/'1.4.a'!$U$149</f>
        <v>4.6028202386458605E-3</v>
      </c>
      <c r="V23" s="144">
        <f>'1.4'!V23/'1.4.a'!$V$149</f>
        <v>2.1264554816554366E-3</v>
      </c>
      <c r="W23" s="144">
        <f>'1.4'!W23/'1.4.a'!$W$149</f>
        <v>1.8486509916044295E-3</v>
      </c>
      <c r="X23" s="144">
        <f>'1.4'!X23/'1.4.a'!$X$149</f>
        <v>5.8978791718689036E-3</v>
      </c>
      <c r="Y23" s="144">
        <f>'1.4'!Y23/'1.4.a'!$Y$149</f>
        <v>6.2858175225238549E-3</v>
      </c>
      <c r="Z23" s="144">
        <f>'1.4'!Z23/'1.4.a'!$Z$149</f>
        <v>2.2559347557095898E-2</v>
      </c>
      <c r="AA23" s="144">
        <f>'1.4'!AA23/'1.4.a'!$AA$149</f>
        <v>8.8602255014648551E-3</v>
      </c>
      <c r="AB23" s="144">
        <f>'1.4'!AB23/'1.4.a'!$AB$149</f>
        <v>9.9587671284280814E-4</v>
      </c>
      <c r="AC23" s="144">
        <f>'1.4'!AC23/'1.4.a'!$AC$149</f>
        <v>6.575538008594394E-3</v>
      </c>
      <c r="AD23" s="144">
        <f>'1.4'!AD23/'1.4.a'!$AD$149</f>
        <v>1.5802155809015381E-3</v>
      </c>
      <c r="AE23" s="144">
        <f>'1.4'!AE23/'1.4.a'!$AE$149</f>
        <v>6.2483661628806482E-3</v>
      </c>
      <c r="AF23" s="144">
        <f>'1.4'!AF23/'1.4.a'!$AF$149</f>
        <v>9.6095332439466322E-4</v>
      </c>
      <c r="AG23" s="144">
        <f>'1.4'!AG23/'1.4.a'!$AG$149</f>
        <v>5.2202163464241148E-3</v>
      </c>
      <c r="AH23" s="144">
        <f>'1.4'!AH23/'1.4.a'!$AH$149</f>
        <v>1.115566756441185E-3</v>
      </c>
      <c r="AI23" s="144">
        <f>'1.4'!AI23/'1.4.a'!$AI$149</f>
        <v>4.2661132995910501E-3</v>
      </c>
      <c r="AJ23" s="144">
        <f>'1.4'!AJ23/'1.4.a'!$AJ$149</f>
        <v>9.244727529398026E-4</v>
      </c>
      <c r="AK23" s="144">
        <f>'1.4'!AK23/'1.4.a'!$AK$149</f>
        <v>4.5726038454592206E-3</v>
      </c>
      <c r="AL23" s="144">
        <f>'1.4'!AL23/'1.4.a'!$AL$149</f>
        <v>3.7554700522038037E-3</v>
      </c>
      <c r="AM23" s="144">
        <f>'1.4'!AM23/'1.4.a'!$AM$149</f>
        <v>4.2185996175723136E-3</v>
      </c>
      <c r="AN23" s="144">
        <f>'1.4'!AN23/'1.4.a'!$AN$149</f>
        <v>7.1735976005651912E-4</v>
      </c>
      <c r="AO23" s="144">
        <f>'1.4'!AO23/'1.4.a'!$AO$149</f>
        <v>2.8218343548285902E-3</v>
      </c>
      <c r="AP23" s="144">
        <f>'1.4'!AP23/'1.4.a'!$AP$149</f>
        <v>1.2477722380601762E-3</v>
      </c>
      <c r="AQ23" s="144">
        <f>'1.4'!AQ23/'1.4.a'!$AQ$149</f>
        <v>2.12821198613213E-3</v>
      </c>
      <c r="AR23" s="144">
        <f>'1.4'!AR23/'1.4.a'!$AR$149</f>
        <v>1.2552368733105437E-3</v>
      </c>
      <c r="AS23" s="144">
        <f>'1.4'!AS23/'1.4.a'!$AS$149</f>
        <v>1.4282678525633897E-3</v>
      </c>
      <c r="AT23" s="144">
        <f>'1.4'!AT23/'1.4.a'!$AT$149</f>
        <v>1.2412939212425001E-3</v>
      </c>
      <c r="AU23" s="144">
        <f>'1.4'!AU23/'1.4.a'!AU$149</f>
        <v>1.5540334717503526E-3</v>
      </c>
      <c r="AV23" s="144">
        <f>'1.4'!AV23/'1.4.a'!AV$149</f>
        <v>6.7686561111985743E-4</v>
      </c>
      <c r="AW23" s="144">
        <f>'1.4'!AW23/'1.4.a'!AW$149</f>
        <v>1.9059926832837887E-3</v>
      </c>
      <c r="AX23" s="144">
        <f>'1.4'!AX23/'1.4.a'!AX$149</f>
        <v>1.4833741712866853E-3</v>
      </c>
      <c r="AY23" s="144">
        <f>'1.4'!AY23/'1.4.a'!AY$149</f>
        <v>2.0812947546910605E-3</v>
      </c>
    </row>
    <row r="24" spans="1:51" ht="20" customHeight="1" x14ac:dyDescent="0.2">
      <c r="A24" s="122" t="s">
        <v>419</v>
      </c>
      <c r="B24" s="121" t="s">
        <v>243</v>
      </c>
      <c r="C24" s="144">
        <f>'1.4'!C24/'1.4.a'!$C$149</f>
        <v>6.1315416289592764E-2</v>
      </c>
      <c r="D24" s="144">
        <f>'1.4'!D24/'1.4.a'!$D$149</f>
        <v>6.6277419852715749E-2</v>
      </c>
      <c r="E24" s="144">
        <f>'1.4'!E24/'1.4.a'!$E$149</f>
        <v>5.5486198449868344E-2</v>
      </c>
      <c r="F24" s="144">
        <f>'1.4'!F24/'1.4.a'!$F$149</f>
        <v>6.4557729904798772E-2</v>
      </c>
      <c r="G24" s="144">
        <f>'1.4'!G24/'1.4.a'!$G$149</f>
        <v>6.3775631335035499E-2</v>
      </c>
      <c r="H24" s="144">
        <f>'1.4'!H24/'1.4.a'!$H$149</f>
        <v>6.2740317046515365E-2</v>
      </c>
      <c r="I24" s="144">
        <f>'1.4'!I24/'1.4.a'!$I$149</f>
        <v>5.5522862020217584E-2</v>
      </c>
      <c r="J24" s="144">
        <f>'1.4'!J24/'1.4.a'!$J$149</f>
        <v>7.0162676661853482E-2</v>
      </c>
      <c r="K24" s="144">
        <f>'1.4'!K24/'1.4.a'!$K$149</f>
        <v>6.3790058280039474E-2</v>
      </c>
      <c r="L24" s="144">
        <f>'1.4'!L24/'1.4.a'!$L$149</f>
        <v>6.5832901156174309E-2</v>
      </c>
      <c r="M24" s="144">
        <f>'1.4'!M24/'1.4.a'!$M$149</f>
        <v>5.6169402994807584E-2</v>
      </c>
      <c r="N24" s="144">
        <f>'1.4'!N24/'1.4.a'!$N$149</f>
        <v>6.9145444524991551E-2</v>
      </c>
      <c r="O24" s="144">
        <f>'1.4'!O24/'1.4.a'!$O$149</f>
        <v>6.0546393278542894E-2</v>
      </c>
      <c r="P24" s="144">
        <f>'1.4'!P24/'1.4.a'!$P$149</f>
        <v>6.3129971394316253E-2</v>
      </c>
      <c r="Q24" s="144">
        <f>'1.4'!Q24/'1.4.a'!$Q$149</f>
        <v>5.3828991497438756E-2</v>
      </c>
      <c r="R24" s="144">
        <f>'1.4'!R24/'1.4.a'!$R$149</f>
        <v>6.1896497151138659E-2</v>
      </c>
      <c r="S24" s="144">
        <f>'1.4'!S24/'1.4.a'!$S$149</f>
        <v>6.6852505140593418E-2</v>
      </c>
      <c r="T24" s="144">
        <f>'1.4'!T24/'1.4.a'!$T$149</f>
        <v>6.2609461989722046E-2</v>
      </c>
      <c r="U24" s="144">
        <f>'1.4'!U24/'1.4.a'!$U$149</f>
        <v>5.6411140448063606E-2</v>
      </c>
      <c r="V24" s="144">
        <f>'1.4'!V24/'1.4.a'!$V$149</f>
        <v>5.9517050570336925E-2</v>
      </c>
      <c r="W24" s="144">
        <f>'1.4'!W24/'1.4.a'!$W$149</f>
        <v>6.335385758440297E-2</v>
      </c>
      <c r="X24" s="144">
        <f>'1.4'!X24/'1.4.a'!$X$149</f>
        <v>6.2557604235753309E-2</v>
      </c>
      <c r="Y24" s="144">
        <f>'1.4'!Y24/'1.4.a'!$Y$149</f>
        <v>5.2864355807378464E-2</v>
      </c>
      <c r="Z24" s="144">
        <f>'1.4'!Z24/'1.4.a'!$Z$149</f>
        <v>6.2284360828712866E-2</v>
      </c>
      <c r="AA24" s="144">
        <f>'1.4'!AA24/'1.4.a'!$AA$149</f>
        <v>6.1587515476459326E-2</v>
      </c>
      <c r="AB24" s="144">
        <f>'1.4'!AB24/'1.4.a'!$AB$149</f>
        <v>6.0577684476833212E-2</v>
      </c>
      <c r="AC24" s="144">
        <f>'1.4'!AC24/'1.4.a'!$AC$149</f>
        <v>5.4540652854118708E-2</v>
      </c>
      <c r="AD24" s="144">
        <f>'1.4'!AD24/'1.4.a'!$AD$149</f>
        <v>8.1236294096202435E-2</v>
      </c>
      <c r="AE24" s="144">
        <f>'1.4'!AE24/'1.4.a'!$AE$149</f>
        <v>6.2484623251607189E-2</v>
      </c>
      <c r="AF24" s="144">
        <f>'1.4'!AF24/'1.4.a'!$AF$149</f>
        <v>6.0015880871143984E-2</v>
      </c>
      <c r="AG24" s="144">
        <f>'1.4'!AG24/'1.4.a'!$AG$149</f>
        <v>5.6096802592309536E-2</v>
      </c>
      <c r="AH24" s="144">
        <f>'1.4'!AH24/'1.4.a'!$AH$149</f>
        <v>6.6122241527820078E-2</v>
      </c>
      <c r="AI24" s="144">
        <f>'1.4'!AI24/'1.4.a'!$AI$149</f>
        <v>6.5307686427668474E-2</v>
      </c>
      <c r="AJ24" s="144">
        <f>'1.4'!AJ24/'1.4.a'!$AJ$149</f>
        <v>6.4396164925073995E-2</v>
      </c>
      <c r="AK24" s="144">
        <f>'1.4'!AK24/'1.4.a'!$AK$149</f>
        <v>5.7464745768577692E-2</v>
      </c>
      <c r="AL24" s="144">
        <f>'1.4'!AL24/'1.4.a'!$AL$149</f>
        <v>6.8380625066796555E-2</v>
      </c>
      <c r="AM24" s="144">
        <f>'1.4'!AM24/'1.4.a'!$AM$149</f>
        <v>6.3477358375381099E-2</v>
      </c>
      <c r="AN24" s="144">
        <f>'1.4'!AN24/'1.4.a'!$AN$149</f>
        <v>6.0251680340408995E-2</v>
      </c>
      <c r="AO24" s="144">
        <f>'1.4'!AO24/'1.4.a'!$AO$149</f>
        <v>5.8728197877667761E-2</v>
      </c>
      <c r="AP24" s="144">
        <f>'1.4'!AP24/'1.4.a'!$AP$149</f>
        <v>7.7810243143559124E-2</v>
      </c>
      <c r="AQ24" s="144">
        <f>'1.4'!AQ24/'1.4.a'!$AQ$149</f>
        <v>6.5961679718142596E-2</v>
      </c>
      <c r="AR24" s="144">
        <f>'1.4'!AR24/'1.4.a'!$AR$149</f>
        <v>8.1108851567191761E-2</v>
      </c>
      <c r="AS24" s="144">
        <f>'1.4'!AS24/'1.4.a'!$AS$149</f>
        <v>9.33985032477955E-2</v>
      </c>
      <c r="AT24" s="144">
        <f>'1.4'!AT24/'1.4.a'!$AT$149</f>
        <v>7.3863247601682197E-2</v>
      </c>
      <c r="AU24" s="144">
        <f>'1.4'!AU24/'1.4.a'!AU$149</f>
        <v>6.4641313934818548E-2</v>
      </c>
      <c r="AV24" s="144">
        <f>'1.4'!AV24/'1.4.a'!AV$149</f>
        <v>6.4117022148450706E-2</v>
      </c>
      <c r="AW24" s="144">
        <f>'1.4'!AW24/'1.4.a'!AW$149</f>
        <v>6.7105172575184904E-2</v>
      </c>
      <c r="AX24" s="144">
        <f>'1.4'!AX24/'1.4.a'!AX$149</f>
        <v>7.7963420846050513E-2</v>
      </c>
      <c r="AY24" s="144">
        <f>'1.4'!AY24/'1.4.a'!AY$149</f>
        <v>7.569204221680001E-2</v>
      </c>
    </row>
    <row r="25" spans="1:51" ht="20" customHeight="1" x14ac:dyDescent="0.2">
      <c r="A25" s="122" t="s">
        <v>420</v>
      </c>
      <c r="B25" s="121" t="s">
        <v>578</v>
      </c>
      <c r="C25" s="144">
        <f>'1.4'!C25/'1.4.a'!$C$149</f>
        <v>0.10793870649836698</v>
      </c>
      <c r="D25" s="144">
        <f>'1.4'!D25/'1.4.a'!$D$149</f>
        <v>9.7643151781419177E-2</v>
      </c>
      <c r="E25" s="144">
        <f>'1.4'!E25/'1.4.a'!$E$149</f>
        <v>0.10627797406548023</v>
      </c>
      <c r="F25" s="144">
        <f>'1.4'!F25/'1.4.a'!$F$149</f>
        <v>9.3678630894210163E-2</v>
      </c>
      <c r="G25" s="144">
        <f>'1.4'!G25/'1.4.a'!$G$149</f>
        <v>9.4031533771688214E-2</v>
      </c>
      <c r="H25" s="144">
        <f>'1.4'!H25/'1.4.a'!$H$149</f>
        <v>0.10374830914779615</v>
      </c>
      <c r="I25" s="144">
        <f>'1.4'!I25/'1.4.a'!$I$149</f>
        <v>0.10603522408209676</v>
      </c>
      <c r="J25" s="144">
        <f>'1.4'!J25/'1.4.a'!$J$149</f>
        <v>9.3733788811907956E-2</v>
      </c>
      <c r="K25" s="144">
        <f>'1.4'!K25/'1.4.a'!$K$149</f>
        <v>0.10219895004029914</v>
      </c>
      <c r="L25" s="144">
        <f>'1.4'!L25/'1.4.a'!$L$149</f>
        <v>0.10045507688961654</v>
      </c>
      <c r="M25" s="144">
        <f>'1.4'!M25/'1.4.a'!$M$149</f>
        <v>0.10705134217260955</v>
      </c>
      <c r="N25" s="144">
        <f>'1.4'!N25/'1.4.a'!$N$149</f>
        <v>9.5816455266834258E-2</v>
      </c>
      <c r="O25" s="144">
        <f>'1.4'!O25/'1.4.a'!$O$149</f>
        <v>0.10714993677148803</v>
      </c>
      <c r="P25" s="144">
        <f>'1.4'!P25/'1.4.a'!$P$149</f>
        <v>0.10022383091851593</v>
      </c>
      <c r="Q25" s="144">
        <f>'1.4'!Q25/'1.4.a'!$Q$149</f>
        <v>0.10866146826552295</v>
      </c>
      <c r="R25" s="144">
        <f>'1.4'!R25/'1.4.a'!$R$149</f>
        <v>9.804721168910141E-2</v>
      </c>
      <c r="S25" s="144">
        <f>'1.4'!S25/'1.4.a'!$S$149</f>
        <v>9.6782111281653316E-2</v>
      </c>
      <c r="T25" s="144">
        <f>'1.4'!T25/'1.4.a'!$T$149</f>
        <v>9.8772704100420702E-2</v>
      </c>
      <c r="U25" s="144">
        <f>'1.4'!U25/'1.4.a'!$U$149</f>
        <v>0.11466808570028345</v>
      </c>
      <c r="V25" s="144">
        <f>'1.4'!V25/'1.4.a'!$V$149</f>
        <v>0.11297629404169128</v>
      </c>
      <c r="W25" s="144">
        <f>'1.4'!W25/'1.4.a'!$W$149</f>
        <v>0.10243351032755259</v>
      </c>
      <c r="X25" s="144">
        <f>'1.4'!X25/'1.4.a'!$X$149</f>
        <v>0.10710217743679493</v>
      </c>
      <c r="Y25" s="144">
        <f>'1.4'!Y25/'1.4.a'!$Y$149</f>
        <v>0.10567389224411372</v>
      </c>
      <c r="Z25" s="144">
        <f>'1.4'!Z25/'1.4.a'!$Z$149</f>
        <v>0.12682603874291618</v>
      </c>
      <c r="AA25" s="144">
        <f>'1.4'!AA25/'1.4.a'!$AA$149</f>
        <v>0.1164849703171712</v>
      </c>
      <c r="AB25" s="144">
        <f>'1.4'!AB25/'1.4.a'!$AB$149</f>
        <v>0.11260544616806092</v>
      </c>
      <c r="AC25" s="144">
        <f>'1.4'!AC25/'1.4.a'!$AC$149</f>
        <v>0.12418748241898585</v>
      </c>
      <c r="AD25" s="144">
        <f>'1.4'!AD25/'1.4.a'!$AD$149</f>
        <v>0.13855886312673402</v>
      </c>
      <c r="AE25" s="144">
        <f>'1.4'!AE25/'1.4.a'!$AE$149</f>
        <v>0.12025243285717893</v>
      </c>
      <c r="AF25" s="144">
        <f>'1.4'!AF25/'1.4.a'!$AF$149</f>
        <v>0.12628608152953896</v>
      </c>
      <c r="AG25" s="144">
        <f>'1.4'!AG25/'1.4.a'!$AG$149</f>
        <v>0.12768003908823283</v>
      </c>
      <c r="AH25" s="144">
        <f>'1.4'!AH25/'1.4.a'!$AH$149</f>
        <v>0.12621707366906745</v>
      </c>
      <c r="AI25" s="144">
        <f>'1.4'!AI25/'1.4.a'!$AI$149</f>
        <v>0.12328146497717322</v>
      </c>
      <c r="AJ25" s="144">
        <f>'1.4'!AJ25/'1.4.a'!$AJ$149</f>
        <v>0.12105181916543005</v>
      </c>
      <c r="AK25" s="144">
        <f>'1.4'!AK25/'1.4.a'!$AK$149</f>
        <v>0.1247917506509936</v>
      </c>
      <c r="AL25" s="144">
        <f>'1.4'!AL25/'1.4.a'!$AL$149</f>
        <v>0.11134149146303139</v>
      </c>
      <c r="AM25" s="144">
        <f>'1.4'!AM25/'1.4.a'!$AM$149</f>
        <v>0.12406357819958018</v>
      </c>
      <c r="AN25" s="144">
        <f>'1.4'!AN25/'1.4.a'!$AN$149</f>
        <v>0.11807498195586964</v>
      </c>
      <c r="AO25" s="144">
        <f>'1.4'!AO25/'1.4.a'!$AO$149</f>
        <v>0.1280351938772902</v>
      </c>
      <c r="AP25" s="144">
        <f>'1.4'!AP25/'1.4.a'!$AP$149</f>
        <v>0.12742082287773157</v>
      </c>
      <c r="AQ25" s="144">
        <f>'1.4'!AQ25/'1.4.a'!$AQ$149</f>
        <v>0.12106491304048089</v>
      </c>
      <c r="AR25" s="144">
        <f>'1.4'!AR25/'1.4.a'!$AR$149</f>
        <v>0.24748014004165464</v>
      </c>
      <c r="AS25" s="144">
        <f>'1.4'!AS25/'1.4.a'!$AS$149</f>
        <v>0.18383224533936807</v>
      </c>
      <c r="AT25" s="144">
        <f>'1.4'!AT25/'1.4.a'!$AT$149</f>
        <v>0.14556238544031017</v>
      </c>
      <c r="AU25" s="144">
        <f>'1.4'!AU25/'1.4.a'!AU$149</f>
        <v>0.11490545872441461</v>
      </c>
      <c r="AV25" s="144">
        <f>'1.4'!AV25/'1.4.a'!AV$149</f>
        <v>0.14583655147152882</v>
      </c>
      <c r="AW25" s="144">
        <f>'1.4'!AW25/'1.4.a'!AW$149</f>
        <v>0.12533055327969583</v>
      </c>
      <c r="AX25" s="144">
        <f>'1.4'!AX25/'1.4.a'!AX$149</f>
        <v>0.1093774048365149</v>
      </c>
      <c r="AY25" s="144">
        <f>'1.4'!AY25/'1.4.a'!AY$149</f>
        <v>0.12727990287918728</v>
      </c>
    </row>
    <row r="26" spans="1:51" ht="20" customHeight="1" x14ac:dyDescent="0.2">
      <c r="A26" s="122" t="s">
        <v>421</v>
      </c>
      <c r="B26" s="121" t="s">
        <v>396</v>
      </c>
      <c r="C26" s="144">
        <f>'1.4'!C26/'1.4.a'!$C$149</f>
        <v>1.7487471993641961E-3</v>
      </c>
      <c r="D26" s="144">
        <f>'1.4'!D26/'1.4.a'!$D$149</f>
        <v>2.4035319990872179E-3</v>
      </c>
      <c r="E26" s="144">
        <f>'1.4'!E26/'1.4.a'!$E$149</f>
        <v>2.6353967645205271E-3</v>
      </c>
      <c r="F26" s="144">
        <f>'1.4'!F26/'1.4.a'!$F$149</f>
        <v>3.4930667281154655E-3</v>
      </c>
      <c r="G26" s="144">
        <f>'1.4'!G26/'1.4.a'!$G$149</f>
        <v>2.6137198675825601E-3</v>
      </c>
      <c r="H26" s="144">
        <f>'1.4'!H26/'1.4.a'!$H$149</f>
        <v>4.1834085046617035E-3</v>
      </c>
      <c r="I26" s="144">
        <f>'1.4'!I26/'1.4.a'!$I$149</f>
        <v>3.5315568814077076E-3</v>
      </c>
      <c r="J26" s="144">
        <f>'1.4'!J26/'1.4.a'!$J$149</f>
        <v>5.5399494827616637E-3</v>
      </c>
      <c r="K26" s="144">
        <f>'1.4'!K26/'1.4.a'!$K$149</f>
        <v>6.5870669232539923E-3</v>
      </c>
      <c r="L26" s="144">
        <f>'1.4'!L26/'1.4.a'!$L$149</f>
        <v>4.9854546489634059E-3</v>
      </c>
      <c r="M26" s="144">
        <f>'1.4'!M26/'1.4.a'!$M$149</f>
        <v>4.9736193794873854E-3</v>
      </c>
      <c r="N26" s="144">
        <f>'1.4'!N26/'1.4.a'!$N$149</f>
        <v>3.6615642771631548E-3</v>
      </c>
      <c r="O26" s="144">
        <f>'1.4'!O26/'1.4.a'!$O$149</f>
        <v>6.2914381215781095E-3</v>
      </c>
      <c r="P26" s="144">
        <f>'1.4'!P26/'1.4.a'!$P$149</f>
        <v>7.0584432839410748E-3</v>
      </c>
      <c r="Q26" s="144">
        <f>'1.4'!Q26/'1.4.a'!$Q$149</f>
        <v>3.4587438689812492E-3</v>
      </c>
      <c r="R26" s="144">
        <f>'1.4'!R26/'1.4.a'!$R$149</f>
        <v>6.1180517580536036E-3</v>
      </c>
      <c r="S26" s="144">
        <f>'1.4'!S26/'1.4.a'!$S$149</f>
        <v>6.4410937050742075E-3</v>
      </c>
      <c r="T26" s="144">
        <f>'1.4'!T26/'1.4.a'!$T$149</f>
        <v>5.9230800590508604E-3</v>
      </c>
      <c r="U26" s="144">
        <f>'1.4'!U26/'1.4.a'!$U$149</f>
        <v>6.2517934343380901E-3</v>
      </c>
      <c r="V26" s="144">
        <f>'1.4'!V26/'1.4.a'!$V$149</f>
        <v>5.8924282187296506E-3</v>
      </c>
      <c r="W26" s="144">
        <f>'1.4'!W26/'1.4.a'!$W$149</f>
        <v>5.2299833625266221E-3</v>
      </c>
      <c r="X26" s="144">
        <f>'1.4'!X26/'1.4.a'!$X$149</f>
        <v>6.1275307733166234E-3</v>
      </c>
      <c r="Y26" s="144">
        <f>'1.4'!Y26/'1.4.a'!$Y$149</f>
        <v>5.7874180830263106E-3</v>
      </c>
      <c r="Z26" s="144">
        <f>'1.4'!Z26/'1.4.a'!$Z$149</f>
        <v>9.5836829636400441E-3</v>
      </c>
      <c r="AA26" s="144">
        <f>'1.4'!AA26/'1.4.a'!$AA$149</f>
        <v>4.3565859664757376E-3</v>
      </c>
      <c r="AB26" s="144">
        <f>'1.4'!AB26/'1.4.a'!$AB$149</f>
        <v>5.154236153059653E-3</v>
      </c>
      <c r="AC26" s="144">
        <f>'1.4'!AC26/'1.4.a'!$AC$149</f>
        <v>4.9919660263462737E-3</v>
      </c>
      <c r="AD26" s="144">
        <f>'1.4'!AD26/'1.4.a'!$AD$149</f>
        <v>7.1314394126501795E-3</v>
      </c>
      <c r="AE26" s="144">
        <f>'1.4'!AE26/'1.4.a'!$AE$149</f>
        <v>2.9208753042983212E-3</v>
      </c>
      <c r="AF26" s="144">
        <f>'1.4'!AF26/'1.4.a'!$AF$149</f>
        <v>5.4626503771755749E-3</v>
      </c>
      <c r="AG26" s="144">
        <f>'1.4'!AG26/'1.4.a'!$AG$149</f>
        <v>2.9057434312551853E-3</v>
      </c>
      <c r="AH26" s="144">
        <f>'1.4'!AH26/'1.4.a'!$AH$149</f>
        <v>4.5397129826159977E-3</v>
      </c>
      <c r="AI26" s="144">
        <f>'1.4'!AI26/'1.4.a'!$AI$149</f>
        <v>2.7406435185500519E-3</v>
      </c>
      <c r="AJ26" s="144">
        <f>'1.4'!AJ26/'1.4.a'!$AJ$149</f>
        <v>5.1318415523599016E-3</v>
      </c>
      <c r="AK26" s="144">
        <f>'1.4'!AK26/'1.4.a'!$AK$149</f>
        <v>5.6246204537211096E-3</v>
      </c>
      <c r="AL26" s="144">
        <f>'1.4'!AL26/'1.4.a'!$AL$149</f>
        <v>5.1987677428442279E-3</v>
      </c>
      <c r="AM26" s="144">
        <f>'1.4'!AM26/'1.4.a'!$AM$149</f>
        <v>3.2410663622907962E-3</v>
      </c>
      <c r="AN26" s="144">
        <f>'1.4'!AN26/'1.4.a'!$AN$149</f>
        <v>6.3290032863735253E-3</v>
      </c>
      <c r="AO26" s="144">
        <f>'1.4'!AO26/'1.4.a'!$AO$149</f>
        <v>3.6210494591181453E-3</v>
      </c>
      <c r="AP26" s="144">
        <f>'1.4'!AP26/'1.4.a'!$AP$149</f>
        <v>2.2751220515786045E-2</v>
      </c>
      <c r="AQ26" s="144">
        <f>'1.4'!AQ26/'1.4.a'!$AQ$149</f>
        <v>3.5190401606116635E-3</v>
      </c>
      <c r="AR26" s="144">
        <f>'1.4'!AR26/'1.4.a'!$AR$149</f>
        <v>5.522709903399173E-3</v>
      </c>
      <c r="AS26" s="144">
        <f>'1.4'!AS26/'1.4.a'!$AS$149</f>
        <v>4.5293391511614977E-3</v>
      </c>
      <c r="AT26" s="144">
        <f>'1.4'!AT26/'1.4.a'!$AT$149</f>
        <v>4.7479824134389155E-3</v>
      </c>
      <c r="AU26" s="144">
        <f>'1.4'!AU26/'1.4.a'!AU$149</f>
        <v>4.4123922203938284E-3</v>
      </c>
      <c r="AV26" s="144">
        <f>'1.4'!AV26/'1.4.a'!AV$149</f>
        <v>6.8522617635402207E-3</v>
      </c>
      <c r="AW26" s="144">
        <f>'1.4'!AW26/'1.4.a'!AW$149</f>
        <v>5.3361404205926125E-3</v>
      </c>
      <c r="AX26" s="144">
        <f>'1.4'!AX26/'1.4.a'!AX$149</f>
        <v>7.7685228966603024E-3</v>
      </c>
      <c r="AY26" s="144">
        <f>'1.4'!AY26/'1.4.a'!AY$149</f>
        <v>4.6845436610342978E-3</v>
      </c>
    </row>
    <row r="27" spans="1:51" ht="20" customHeight="1" x14ac:dyDescent="0.2">
      <c r="A27" s="134" t="s">
        <v>422</v>
      </c>
      <c r="B27" s="115" t="s">
        <v>824</v>
      </c>
      <c r="C27" s="143">
        <f>'1.4'!C27/'1.4.a'!$C$149</f>
        <v>6.6059127057875866E-3</v>
      </c>
      <c r="D27" s="143">
        <f>'1.4'!D27/'1.4.a'!$D$149</f>
        <v>7.7181748380015782E-3</v>
      </c>
      <c r="E27" s="143">
        <f>'1.4'!E27/'1.4.a'!$E$149</f>
        <v>7.0512049339506071E-3</v>
      </c>
      <c r="F27" s="143">
        <f>'1.4'!F27/'1.4.a'!$F$149</f>
        <v>9.0129449519893694E-3</v>
      </c>
      <c r="G27" s="143">
        <f>'1.4'!G27/'1.4.a'!$G$149</f>
        <v>5.1590827066975839E-3</v>
      </c>
      <c r="H27" s="143">
        <f>'1.4'!H27/'1.4.a'!$H$149</f>
        <v>4.4175933790862893E-3</v>
      </c>
      <c r="I27" s="143">
        <f>'1.4'!I27/'1.4.a'!$I$149</f>
        <v>5.9203664394255687E-3</v>
      </c>
      <c r="J27" s="143">
        <f>'1.4'!J27/'1.4.a'!$J$149</f>
        <v>6.2465095622947541E-3</v>
      </c>
      <c r="K27" s="143">
        <f>'1.4'!K27/'1.4.a'!$K$149</f>
        <v>4.0277456103748003E-3</v>
      </c>
      <c r="L27" s="143">
        <f>'1.4'!L27/'1.4.a'!$L$149</f>
        <v>4.7634044766749527E-3</v>
      </c>
      <c r="M27" s="143">
        <f>'1.4'!M27/'1.4.a'!$M$149</f>
        <v>4.6780617676296264E-3</v>
      </c>
      <c r="N27" s="143">
        <f>'1.4'!N27/'1.4.a'!$N$149</f>
        <v>5.9939733919002099E-3</v>
      </c>
      <c r="O27" s="143">
        <f>'1.4'!O27/'1.4.a'!$O$149</f>
        <v>4.358801019356681E-3</v>
      </c>
      <c r="P27" s="143">
        <f>'1.4'!P27/'1.4.a'!$P$149</f>
        <v>4.0678245465919811E-3</v>
      </c>
      <c r="Q27" s="143">
        <f>'1.4'!Q27/'1.4.a'!$Q$149</f>
        <v>5.0748405327005223E-3</v>
      </c>
      <c r="R27" s="143">
        <f>'1.4'!R27/'1.4.a'!$R$149</f>
        <v>7.3672882098608072E-3</v>
      </c>
      <c r="S27" s="143">
        <f>'1.4'!S27/'1.4.a'!$S$149</f>
        <v>5.9852154056092314E-3</v>
      </c>
      <c r="T27" s="143">
        <f>'1.4'!T27/'1.4.a'!$T$149</f>
        <v>6.7915412469830216E-3</v>
      </c>
      <c r="U27" s="143">
        <f>'1.4'!U27/'1.4.a'!$U$149</f>
        <v>7.3316065678821363E-3</v>
      </c>
      <c r="V27" s="143">
        <f>'1.4'!V27/'1.4.a'!$V$149</f>
        <v>2.4448355061083087E-3</v>
      </c>
      <c r="W27" s="143">
        <f>'1.4'!W27/'1.4.a'!$W$149</f>
        <v>4.0547838042707353E-3</v>
      </c>
      <c r="X27" s="143">
        <f>'1.4'!X27/'1.4.a'!$X$149</f>
        <v>1.5134676090477321E-3</v>
      </c>
      <c r="Y27" s="143">
        <f>'1.4'!Y27/'1.4.a'!$Y$149</f>
        <v>3.3968381192242005E-3</v>
      </c>
      <c r="Z27" s="143">
        <f>'1.4'!Z27/'1.4.a'!$Z$149</f>
        <v>4.2357118960011887E-3</v>
      </c>
      <c r="AA27" s="143">
        <f>'1.4'!AA27/'1.4.a'!$AA$149</f>
        <v>4.7700451355520545E-3</v>
      </c>
      <c r="AB27" s="143">
        <f>'1.4'!AB27/'1.4.a'!$AB$149</f>
        <v>2.7501274363757031E-3</v>
      </c>
      <c r="AC27" s="143">
        <f>'1.4'!AC27/'1.4.a'!$AC$149</f>
        <v>2.9806880660795975E-3</v>
      </c>
      <c r="AD27" s="143">
        <f>'1.4'!AD27/'1.4.a'!$AD$149</f>
        <v>5.2386465914131567E-3</v>
      </c>
      <c r="AE27" s="143">
        <f>'1.4'!AE27/'1.4.a'!$AE$149</f>
        <v>2.0984922328983317E-3</v>
      </c>
      <c r="AF27" s="143">
        <f>'1.4'!AF27/'1.4.a'!$AF$149</f>
        <v>2.2914254468893278E-3</v>
      </c>
      <c r="AG27" s="143">
        <f>'1.4'!AG27/'1.4.a'!$AG$149</f>
        <v>1.9495103571076913E-3</v>
      </c>
      <c r="AH27" s="143">
        <f>'1.4'!AH27/'1.4.a'!$AH$149</f>
        <v>3.2758776042658665E-3</v>
      </c>
      <c r="AI27" s="143">
        <f>'1.4'!AI27/'1.4.a'!$AI$149</f>
        <v>2.1339098438304511E-3</v>
      </c>
      <c r="AJ27" s="143">
        <f>'1.4'!AJ27/'1.4.a'!$AJ$149</f>
        <v>2.1241841384806288E-3</v>
      </c>
      <c r="AK27" s="143">
        <f>'1.4'!AK27/'1.4.a'!$AK$149</f>
        <v>3.2572048940522087E-3</v>
      </c>
      <c r="AL27" s="143">
        <f>'1.4'!AL27/'1.4.a'!$AL$149</f>
        <v>5.2952111885298343E-3</v>
      </c>
      <c r="AM27" s="143">
        <f>'1.4'!AM27/'1.4.a'!$AM$149</f>
        <v>2.0235055456118384E-3</v>
      </c>
      <c r="AN27" s="143">
        <f>'1.4'!AN27/'1.4.a'!$AN$149</f>
        <v>2.3527537314180502E-3</v>
      </c>
      <c r="AO27" s="143">
        <f>'1.4'!AO27/'1.4.a'!$AO$149</f>
        <v>4.46221339935724E-4</v>
      </c>
      <c r="AP27" s="143">
        <f>'1.4'!AP27/'1.4.a'!$AP$149</f>
        <v>5.0161067465583102E-3</v>
      </c>
      <c r="AQ27" s="143">
        <f>'1.4'!AQ27/'1.4.a'!$AQ$149</f>
        <v>1.7518795259132591E-3</v>
      </c>
      <c r="AR27" s="143">
        <f>'1.4'!AR27/'1.4.a'!$AR$149</f>
        <v>2.7669281982898759E-3</v>
      </c>
      <c r="AS27" s="143">
        <f>'1.4'!AS27/'1.4.a'!$AS$149</f>
        <v>5.2471603033986001E-4</v>
      </c>
      <c r="AT27" s="143">
        <f>'1.4'!AT27/'1.4.a'!$AT$149</f>
        <v>3.959907964431103E-3</v>
      </c>
      <c r="AU27" s="143">
        <f>'1.4'!AU27/'1.4.a'!AU$149</f>
        <v>9.2296002674743642E-4</v>
      </c>
      <c r="AV27" s="143">
        <f>'1.4'!AV27/'1.4.a'!AV$149</f>
        <v>2.5945184724561255E-3</v>
      </c>
      <c r="AW27" s="143">
        <f>'1.4'!AW27/'1.4.a'!AW$149</f>
        <v>1.8929661903606242E-3</v>
      </c>
      <c r="AX27" s="143">
        <f>'1.4'!AX27/'1.4.a'!AX$149</f>
        <v>8.3150211586550721E-4</v>
      </c>
      <c r="AY27" s="143">
        <f>'1.4'!AY27/'1.4.a'!AY$149</f>
        <v>1.4028373007489243E-3</v>
      </c>
    </row>
    <row r="28" spans="1:51" ht="20" customHeight="1" x14ac:dyDescent="0.2">
      <c r="A28" s="122" t="s">
        <v>669</v>
      </c>
      <c r="B28" s="121" t="s">
        <v>330</v>
      </c>
      <c r="C28" s="144">
        <f>'1.4'!C28/'1.4.a'!$C$149</f>
        <v>6.7459064550556905E-3</v>
      </c>
      <c r="D28" s="144">
        <f>'1.4'!D28/'1.4.a'!$D$149</f>
        <v>8.0169977806639862E-3</v>
      </c>
      <c r="E28" s="144">
        <f>'1.4'!E28/'1.4.a'!$E$149</f>
        <v>7.232131449565353E-3</v>
      </c>
      <c r="F28" s="144">
        <f>'1.4'!F28/'1.4.a'!$F$149</f>
        <v>1.0006772483307639E-2</v>
      </c>
      <c r="G28" s="144">
        <f>'1.4'!G28/'1.4.a'!$G$149</f>
        <v>6.1365581221054736E-3</v>
      </c>
      <c r="H28" s="144">
        <f>'1.4'!H28/'1.4.a'!$H$149</f>
        <v>6.0211892289933032E-3</v>
      </c>
      <c r="I28" s="144">
        <f>'1.4'!I28/'1.4.a'!$I$149</f>
        <v>6.1675627582560627E-3</v>
      </c>
      <c r="J28" s="144">
        <f>'1.4'!J28/'1.4.a'!$J$149</f>
        <v>8.3035379787285354E-3</v>
      </c>
      <c r="K28" s="144">
        <f>'1.4'!K28/'1.4.a'!$K$149</f>
        <v>4.5349475314654325E-3</v>
      </c>
      <c r="L28" s="144">
        <f>'1.4'!L28/'1.4.a'!$L$149</f>
        <v>5.2294149436336148E-3</v>
      </c>
      <c r="M28" s="144">
        <f>'1.4'!M28/'1.4.a'!$M$149</f>
        <v>5.4075428774033752E-3</v>
      </c>
      <c r="N28" s="144">
        <f>'1.4'!N28/'1.4.a'!$N$149</f>
        <v>7.1490720419347302E-3</v>
      </c>
      <c r="O28" s="144">
        <f>'1.4'!O28/'1.4.a'!$O$149</f>
        <v>4.7783565597675996E-3</v>
      </c>
      <c r="P28" s="144">
        <f>'1.4'!P28/'1.4.a'!$P$149</f>
        <v>5.6413088406462187E-3</v>
      </c>
      <c r="Q28" s="144">
        <f>'1.4'!Q28/'1.4.a'!$Q$149</f>
        <v>6.597751374432935E-3</v>
      </c>
      <c r="R28" s="144">
        <f>'1.4'!R28/'1.4.a'!$R$149</f>
        <v>7.6008247834443675E-3</v>
      </c>
      <c r="S28" s="144">
        <f>'1.4'!S28/'1.4.a'!$S$149</f>
        <v>6.6372015723462673E-3</v>
      </c>
      <c r="T28" s="144">
        <f>'1.4'!T28/'1.4.a'!$T$149</f>
        <v>7.2066713309078857E-3</v>
      </c>
      <c r="U28" s="144">
        <f>'1.4'!U28/'1.4.a'!$U$149</f>
        <v>8.4630298986075221E-3</v>
      </c>
      <c r="V28" s="144">
        <f>'1.4'!V28/'1.4.a'!$V$149</f>
        <v>5.9804130163163731E-3</v>
      </c>
      <c r="W28" s="144">
        <f>'1.4'!W28/'1.4.a'!$W$149</f>
        <v>4.2419226437443542E-3</v>
      </c>
      <c r="X28" s="144">
        <f>'1.4'!X28/'1.4.a'!$X$149</f>
        <v>3.9213094217762029E-3</v>
      </c>
      <c r="Y28" s="144">
        <f>'1.4'!Y28/'1.4.a'!$Y$149</f>
        <v>4.3834876224716829E-3</v>
      </c>
      <c r="Z28" s="144">
        <f>'1.4'!Z28/'1.4.a'!$Z$149</f>
        <v>4.3336849523630929E-3</v>
      </c>
      <c r="AA28" s="144">
        <f>'1.4'!AA28/'1.4.a'!$AA$149</f>
        <v>5.0654734782562176E-3</v>
      </c>
      <c r="AB28" s="144">
        <f>'1.4'!AB28/'1.4.a'!$AB$149</f>
        <v>3.9598516544106493E-3</v>
      </c>
      <c r="AC28" s="144">
        <f>'1.4'!AC28/'1.4.a'!$AC$149</f>
        <v>3.8522774690443089E-3</v>
      </c>
      <c r="AD28" s="144">
        <f>'1.4'!AD28/'1.4.a'!$AD$149</f>
        <v>5.8385433696003805E-3</v>
      </c>
      <c r="AE28" s="144">
        <f>'1.4'!AE28/'1.4.a'!$AE$149</f>
        <v>2.3969395380257011E-3</v>
      </c>
      <c r="AF28" s="144">
        <f>'1.4'!AF28/'1.4.a'!$AF$149</f>
        <v>3.4970695868077324E-3</v>
      </c>
      <c r="AG28" s="144">
        <f>'1.4'!AG28/'1.4.a'!$AG$149</f>
        <v>3.2905514223517691E-3</v>
      </c>
      <c r="AH28" s="144">
        <f>'1.4'!AH28/'1.4.a'!$AH$149</f>
        <v>6.1504636599676995E-3</v>
      </c>
      <c r="AI28" s="144">
        <f>'1.4'!AI28/'1.4.a'!$AI$149</f>
        <v>2.3553700005729591E-3</v>
      </c>
      <c r="AJ28" s="144">
        <f>'1.4'!AJ28/'1.4.a'!$AJ$149</f>
        <v>3.2873531350838549E-3</v>
      </c>
      <c r="AK28" s="144">
        <f>'1.4'!AK28/'1.4.a'!$AK$149</f>
        <v>3.6827236193152525E-3</v>
      </c>
      <c r="AL28" s="144">
        <f>'1.4'!AL28/'1.4.a'!$AL$149</f>
        <v>5.6074090660184804E-3</v>
      </c>
      <c r="AM28" s="144">
        <f>'1.4'!AM28/'1.4.a'!$AM$149</f>
        <v>2.2544794725537754E-3</v>
      </c>
      <c r="AN28" s="144">
        <f>'1.4'!AN28/'1.4.a'!$AN$149</f>
        <v>2.9356135083165461E-3</v>
      </c>
      <c r="AO28" s="144">
        <f>'1.4'!AO28/'1.4.a'!$AO$149</f>
        <v>2.9222304204629085E-3</v>
      </c>
      <c r="AP28" s="144">
        <f>'1.4'!AP28/'1.4.a'!$AP$149</f>
        <v>5.6578724855365125E-3</v>
      </c>
      <c r="AQ28" s="144">
        <f>'1.4'!AQ28/'1.4.a'!$AQ$149</f>
        <v>2.0003694904714609E-3</v>
      </c>
      <c r="AR28" s="144">
        <f>'1.4'!AR28/'1.4.a'!$AR$149</f>
        <v>3.1866625156103407E-3</v>
      </c>
      <c r="AS28" s="144">
        <f>'1.4'!AS28/'1.4.a'!$AS$149</f>
        <v>3.458187223809766E-3</v>
      </c>
      <c r="AT28" s="144">
        <f>'1.4'!AT28/'1.4.a'!$AT$149</f>
        <v>4.335426597950446E-3</v>
      </c>
      <c r="AU28" s="144">
        <f>'1.4'!AU28/'1.4.a'!AU$149</f>
        <v>1.1052962174582699E-3</v>
      </c>
      <c r="AV28" s="144">
        <f>'1.4'!AV28/'1.4.a'!AV$149</f>
        <v>2.9004760196659537E-3</v>
      </c>
      <c r="AW28" s="144">
        <f>'1.4'!AW28/'1.4.a'!AW$149</f>
        <v>2.5222472965165436E-3</v>
      </c>
      <c r="AX28" s="144">
        <f>'1.4'!AX28/'1.4.a'!AX$149</f>
        <v>3.5769598231949811E-3</v>
      </c>
      <c r="AY28" s="144">
        <f>'1.4'!AY28/'1.4.a'!AY$149</f>
        <v>1.6182997613075614E-3</v>
      </c>
    </row>
    <row r="29" spans="1:51" ht="20" customHeight="1" x14ac:dyDescent="0.2">
      <c r="A29" s="122" t="s">
        <v>670</v>
      </c>
      <c r="B29" s="121" t="s">
        <v>527</v>
      </c>
      <c r="C29" s="144">
        <f>'1.4'!C29/'1.4.a'!$C$149</f>
        <v>1.3999374926810447E-4</v>
      </c>
      <c r="D29" s="144">
        <f>'1.4'!D29/'1.4.a'!$D$149</f>
        <v>2.9882294266240882E-4</v>
      </c>
      <c r="E29" s="144">
        <f>'1.4'!E29/'1.4.a'!$E$149</f>
        <v>1.8092651561474446E-4</v>
      </c>
      <c r="F29" s="144">
        <f>'1.4'!F29/'1.4.a'!$F$149</f>
        <v>9.9382753131827071E-4</v>
      </c>
      <c r="G29" s="144">
        <f>'1.4'!G29/'1.4.a'!$G$149</f>
        <v>9.7747541540789211E-4</v>
      </c>
      <c r="H29" s="144">
        <f>'1.4'!H29/'1.4.a'!$H$149</f>
        <v>1.6035958499070132E-3</v>
      </c>
      <c r="I29" s="144">
        <f>'1.4'!I29/'1.4.a'!$I$149</f>
        <v>2.4719631883049514E-4</v>
      </c>
      <c r="J29" s="144">
        <f>'1.4'!J29/'1.4.a'!$J$149</f>
        <v>2.0570284164337822E-3</v>
      </c>
      <c r="K29" s="144">
        <f>'1.4'!K29/'1.4.a'!$K$149</f>
        <v>5.0720192109063246E-4</v>
      </c>
      <c r="L29" s="144">
        <f>'1.4'!L29/'1.4.a'!$L$149</f>
        <v>4.66010466958662E-4</v>
      </c>
      <c r="M29" s="144">
        <f>'1.4'!M29/'1.4.a'!$M$149</f>
        <v>7.2948110977374915E-4</v>
      </c>
      <c r="N29" s="144">
        <f>'1.4'!N29/'1.4.a'!$N$149</f>
        <v>1.1550986500345204E-3</v>
      </c>
      <c r="O29" s="144">
        <f>'1.4'!O29/'1.4.a'!$O$149</f>
        <v>4.1955554041091903E-4</v>
      </c>
      <c r="P29" s="144">
        <f>'1.4'!P29/'1.4.a'!$P$149</f>
        <v>1.5734842940542376E-3</v>
      </c>
      <c r="Q29" s="144">
        <f>'1.4'!Q29/'1.4.a'!$Q$149</f>
        <v>1.5229108417324133E-3</v>
      </c>
      <c r="R29" s="144">
        <f>'1.4'!R29/'1.4.a'!$R$149</f>
        <v>2.3353657358355946E-4</v>
      </c>
      <c r="S29" s="144">
        <f>'1.4'!S29/'1.4.a'!$S$149</f>
        <v>6.5198616673703598E-4</v>
      </c>
      <c r="T29" s="144">
        <f>'1.4'!T29/'1.4.a'!$T$149</f>
        <v>4.1513008392486575E-4</v>
      </c>
      <c r="U29" s="144">
        <f>'1.4'!U29/'1.4.a'!$U$149</f>
        <v>1.1314233307253869E-3</v>
      </c>
      <c r="V29" s="144">
        <f>'1.4'!V29/'1.4.a'!$V$149</f>
        <v>3.5355775102080648E-3</v>
      </c>
      <c r="W29" s="144">
        <f>'1.4'!W29/'1.4.a'!$W$149</f>
        <v>1.8713883947361892E-4</v>
      </c>
      <c r="X29" s="144">
        <f>'1.4'!X29/'1.4.a'!$X$149</f>
        <v>2.4078418127284704E-3</v>
      </c>
      <c r="Y29" s="144">
        <f>'1.4'!Y29/'1.4.a'!$Y$149</f>
        <v>9.8664950324748256E-4</v>
      </c>
      <c r="Z29" s="144">
        <f>'1.4'!Z29/'1.4.a'!$Z$149</f>
        <v>9.7973056361905518E-5</v>
      </c>
      <c r="AA29" s="144">
        <f>'1.4'!AA29/'1.4.a'!$AA$149</f>
        <v>2.9542834270416299E-4</v>
      </c>
      <c r="AB29" s="144">
        <f>'1.4'!AB29/'1.4.a'!$AB$149</f>
        <v>1.209724218034947E-3</v>
      </c>
      <c r="AC29" s="144">
        <f>'1.4'!AC29/'1.4.a'!$AC$149</f>
        <v>8.7158940296471127E-4</v>
      </c>
      <c r="AD29" s="144">
        <f>'1.4'!AD29/'1.4.a'!$AD$149</f>
        <v>5.9989677818722239E-4</v>
      </c>
      <c r="AE29" s="144">
        <f>'1.4'!AE29/'1.4.a'!$AE$149</f>
        <v>2.9844730512736947E-4</v>
      </c>
      <c r="AF29" s="144">
        <f>'1.4'!AF29/'1.4.a'!$AF$149</f>
        <v>1.2056441399184042E-3</v>
      </c>
      <c r="AG29" s="144">
        <f>'1.4'!AG29/'1.4.a'!$AG$149</f>
        <v>1.3410410652440778E-3</v>
      </c>
      <c r="AH29" s="144">
        <f>'1.4'!AH29/'1.4.a'!$AH$149</f>
        <v>2.8745860557018339E-3</v>
      </c>
      <c r="AI29" s="144">
        <f>'1.4'!AI29/'1.4.a'!$AI$149</f>
        <v>2.2146015674250774E-4</v>
      </c>
      <c r="AJ29" s="144">
        <f>'1.4'!AJ29/'1.4.a'!$AJ$149</f>
        <v>1.1631689966032266E-3</v>
      </c>
      <c r="AK29" s="144">
        <f>'1.4'!AK29/'1.4.a'!$AK$149</f>
        <v>4.255187252630439E-4</v>
      </c>
      <c r="AL29" s="144">
        <f>'1.4'!AL29/'1.4.a'!$AL$149</f>
        <v>3.121978774886474E-4</v>
      </c>
      <c r="AM29" s="144">
        <f>'1.4'!AM29/'1.4.a'!$AM$149</f>
        <v>2.3097392694193698E-4</v>
      </c>
      <c r="AN29" s="144">
        <f>'1.4'!AN29/'1.4.a'!$AN$149</f>
        <v>5.8285977689849532E-4</v>
      </c>
      <c r="AO29" s="144">
        <f>'1.4'!AO29/'1.4.a'!$AO$149</f>
        <v>2.4760090805271847E-3</v>
      </c>
      <c r="AP29" s="144">
        <f>'1.4'!AP29/'1.4.a'!$AP$149</f>
        <v>6.4176573897820369E-4</v>
      </c>
      <c r="AQ29" s="144">
        <f>'1.4'!AQ29/'1.4.a'!$AQ$149</f>
        <v>2.4848996455820209E-4</v>
      </c>
      <c r="AR29" s="144">
        <f>'1.4'!AR29/'1.4.a'!$AR$149</f>
        <v>4.1973431732046483E-4</v>
      </c>
      <c r="AS29" s="144">
        <f>'1.4'!AS29/'1.4.a'!$AS$149</f>
        <v>2.9334711934699059E-3</v>
      </c>
      <c r="AT29" s="144">
        <f>'1.4'!AT29/'1.4.a'!$AT$149</f>
        <v>3.7551863351934303E-4</v>
      </c>
      <c r="AU29" s="144">
        <f>'1.4'!AU29/'1.4.a'!AU$149</f>
        <v>1.8233619071083347E-4</v>
      </c>
      <c r="AV29" s="144">
        <f>'1.4'!AV29/'1.4.a'!AV$149</f>
        <v>3.0595754720982822E-4</v>
      </c>
      <c r="AW29" s="144">
        <f>'1.4'!AW29/'1.4.a'!AW$149</f>
        <v>6.2928110615591921E-4</v>
      </c>
      <c r="AX29" s="144">
        <f>'1.4'!AX29/'1.4.a'!AX$149</f>
        <v>2.7454577073294747E-3</v>
      </c>
      <c r="AY29" s="144">
        <f>'1.4'!AY29/'1.4.a'!AY$149</f>
        <v>2.1546246055863686E-4</v>
      </c>
    </row>
    <row r="30" spans="1:51" ht="20" customHeight="1" x14ac:dyDescent="0.2">
      <c r="A30" s="123"/>
      <c r="B30" s="123" t="s">
        <v>427</v>
      </c>
      <c r="C30" s="93">
        <f>'1.4'!C30/'1.4.a'!$C$149</f>
        <v>1.2185303034587937E-3</v>
      </c>
      <c r="D30" s="93">
        <f>'1.4'!D30/'1.4.a'!$D$149</f>
        <v>4.0561204829985811E-3</v>
      </c>
      <c r="E30" s="93">
        <f>'1.4'!E30/'1.4.a'!$E$149</f>
        <v>8.0023156153387299E-4</v>
      </c>
      <c r="F30" s="93">
        <f>'1.4'!F30/'1.4.a'!$F$149</f>
        <v>5.3034356411278405E-3</v>
      </c>
      <c r="G30" s="93">
        <f>'1.4'!G30/'1.4.a'!$G$149</f>
        <v>1.8200369206557158E-2</v>
      </c>
      <c r="H30" s="93">
        <f>'1.4'!H30/'1.4.a'!$H$149</f>
        <v>-2.3437965995128538E-3</v>
      </c>
      <c r="I30" s="93">
        <f>'1.4'!I30/'1.4.a'!$I$149</f>
        <v>2.6423162846733583E-3</v>
      </c>
      <c r="J30" s="93">
        <f>'1.4'!J30/'1.4.a'!$J$149</f>
        <v>-8.3888270131717464E-3</v>
      </c>
      <c r="K30" s="93">
        <f>'1.4'!K30/'1.4.a'!$K$149</f>
        <v>2.1955110621091681E-2</v>
      </c>
      <c r="L30" s="93">
        <f>'1.4'!L30/'1.4.a'!$L$149</f>
        <v>-2.3711575095261752E-3</v>
      </c>
      <c r="M30" s="93">
        <f>'1.4'!M30/'1.4.a'!$M$149</f>
        <v>9.0153297780284428E-3</v>
      </c>
      <c r="N30" s="93">
        <f>'1.4'!N30/'1.4.a'!$N$149</f>
        <v>1.5242610574606602E-2</v>
      </c>
      <c r="O30" s="93">
        <f>'1.4'!O30/'1.4.a'!$O$149</f>
        <v>4.7263023462619288E-3</v>
      </c>
      <c r="P30" s="93">
        <f>'1.4'!P30/'1.4.a'!$P$149</f>
        <v>-1.1012236323593252E-3</v>
      </c>
      <c r="Q30" s="93">
        <f>'1.4'!Q30/'1.4.a'!$Q$149</f>
        <v>-1.415130510601262E-2</v>
      </c>
      <c r="R30" s="93">
        <f>'1.4'!R30/'1.4.a'!$R$149</f>
        <v>1.4747656127356247E-2</v>
      </c>
      <c r="S30" s="93">
        <f>'1.4'!S30/'1.4.a'!$S$149</f>
        <v>7.7345137097966175E-3</v>
      </c>
      <c r="T30" s="93">
        <f>'1.4'!T30/'1.4.a'!$T$149</f>
        <v>-4.0141412390009715E-3</v>
      </c>
      <c r="U30" s="93">
        <f>'1.4'!U30/'1.4.a'!$U$149</f>
        <v>-5.3921502176595928E-2</v>
      </c>
      <c r="V30" s="93">
        <f>'1.4'!V30/'1.4.a'!$V$149</f>
        <v>-3.163875606946117E-2</v>
      </c>
      <c r="W30" s="93">
        <f>'1.4'!W30/'1.4.a'!$W$149</f>
        <v>-5.1597169613814164E-2</v>
      </c>
      <c r="X30" s="93">
        <f>'1.4'!X30/'1.4.a'!$X$149</f>
        <v>-1.4124523484003199E-2</v>
      </c>
      <c r="Y30" s="93">
        <f>'1.4'!Y30/'1.4.a'!$Y$149</f>
        <v>-8.8685562016892372E-2</v>
      </c>
      <c r="Z30" s="93">
        <f>'1.4'!Z30/'1.4.a'!$Z$149</f>
        <v>-6.1298420150233873E-2</v>
      </c>
      <c r="AA30" s="93">
        <f>'1.4'!AA30/'1.4.a'!$AA$149</f>
        <v>-8.1541075948821009E-3</v>
      </c>
      <c r="AB30" s="93">
        <f>'1.4'!AB30/'1.4.a'!$AB$149</f>
        <v>-1.803246765724761E-2</v>
      </c>
      <c r="AC30" s="93">
        <f>'1.4'!AC30/'1.4.a'!$AC$149</f>
        <v>-5.4423208189099084E-2</v>
      </c>
      <c r="AD30" s="93">
        <f>'1.4'!AD30/'1.4.a'!$AD$149</f>
        <v>-5.9562296936497311E-2</v>
      </c>
      <c r="AE30" s="93">
        <f>'1.4'!AE30/'1.4.a'!$AE$149</f>
        <v>-2.9474003838906179E-2</v>
      </c>
      <c r="AF30" s="93">
        <f>'1.4'!AF30/'1.4.a'!$AF$149</f>
        <v>-4.8247629900647446E-2</v>
      </c>
      <c r="AG30" s="93">
        <f>'1.4'!AG30/'1.4.a'!$AG$149</f>
        <v>-5.1897041734908396E-2</v>
      </c>
      <c r="AH30" s="93">
        <f>'1.4'!AH30/'1.4.a'!$AH$149</f>
        <v>-3.1958223794020905E-2</v>
      </c>
      <c r="AI30" s="93">
        <f>'1.4'!AI30/'1.4.a'!$AI$149</f>
        <v>-2.4829687016600009E-2</v>
      </c>
      <c r="AJ30" s="93">
        <f>'1.4'!AJ30/'1.4.a'!$AJ$149</f>
        <v>-4.8085534389055072E-2</v>
      </c>
      <c r="AK30" s="93">
        <f>'1.4'!AK30/'1.4.a'!$AK$149</f>
        <v>-4.3606938134340467E-2</v>
      </c>
      <c r="AL30" s="93">
        <f>'1.4'!AL30/'1.4.a'!$AL$149</f>
        <v>-1.8894024450503905E-3</v>
      </c>
      <c r="AM30" s="93">
        <f>'1.4'!AM30/'1.4.a'!$AM$149</f>
        <v>-2.0625175298596747E-2</v>
      </c>
      <c r="AN30" s="93">
        <f>'1.4'!AN30/'1.4.a'!$AN$149</f>
        <v>-8.4076292116687656E-3</v>
      </c>
      <c r="AO30" s="93">
        <f>'1.4'!AO30/'1.4.a'!$AO$149</f>
        <v>-2.2297255928404345E-2</v>
      </c>
      <c r="AP30" s="93">
        <f>'1.4'!AP30/'1.4.a'!$AP$149</f>
        <v>-7.6596955286815623E-3</v>
      </c>
      <c r="AQ30" s="93">
        <f>'1.4'!AQ30/'1.4.a'!$AQ$149</f>
        <v>-5.0801803754273525E-3</v>
      </c>
      <c r="AR30" s="93">
        <f>'1.4'!AR30/'1.4.a'!$AR$149</f>
        <v>-0.21217297479765337</v>
      </c>
      <c r="AS30" s="93">
        <f>'1.4'!AS30/'1.4.a'!$AS$149</f>
        <v>-0.1299599298851277</v>
      </c>
      <c r="AT30" s="93">
        <f>'1.4'!AT30/'1.4.a'!$AT$149</f>
        <v>-3.3501722387023078E-2</v>
      </c>
      <c r="AU30" s="93">
        <f>'1.4'!AU30/'1.4.a'!AU$149</f>
        <v>1.1734865487679262E-2</v>
      </c>
      <c r="AV30" s="93">
        <f>'1.4'!AV30/'1.4.a'!AV$149</f>
        <v>-4.5339730270882395E-2</v>
      </c>
      <c r="AW30" s="93">
        <f>'1.4'!AW30/'1.4.a'!AW$149</f>
        <v>-1.5517261827552999E-2</v>
      </c>
      <c r="AX30" s="93">
        <f>'1.4'!AX30/'1.4.a'!AX$149</f>
        <v>2.7547153981893842E-2</v>
      </c>
      <c r="AY30" s="93">
        <f>'1.4'!AY30/'1.4.a'!AY$149</f>
        <v>2.501383469300995E-2</v>
      </c>
    </row>
    <row r="31" spans="1:51" ht="20" customHeight="1" x14ac:dyDescent="0.2">
      <c r="A31" s="123"/>
      <c r="B31" s="123" t="s">
        <v>428</v>
      </c>
      <c r="C31" s="93">
        <f>'1.4'!C31/'1.4.a'!$C$149</f>
        <v>8.8224828555006352E-3</v>
      </c>
      <c r="D31" s="93">
        <f>'1.4'!D31/'1.4.a'!$D$149</f>
        <v>9.9416311283550621E-3</v>
      </c>
      <c r="E31" s="93">
        <f>'1.4'!E31/'1.4.a'!$E$149</f>
        <v>1.0010566726604601E-2</v>
      </c>
      <c r="F31" s="93">
        <f>'1.4'!F31/'1.4.a'!$F$149</f>
        <v>2.1064887405800793E-2</v>
      </c>
      <c r="G31" s="93">
        <f>'1.4'!G31/'1.4.a'!$G$149</f>
        <v>3.535458503568948E-2</v>
      </c>
      <c r="H31" s="93">
        <f>'1.4'!H31/'1.4.a'!$H$149</f>
        <v>1.3063483211271584E-2</v>
      </c>
      <c r="I31" s="93">
        <f>'1.4'!I31/'1.4.a'!$I$149</f>
        <v>1.805243122810702E-2</v>
      </c>
      <c r="J31" s="93">
        <f>'1.4'!J31/'1.4.a'!$J$149</f>
        <v>1.5450280569407339E-2</v>
      </c>
      <c r="K31" s="93">
        <f>'1.4'!K31/'1.4.a'!$K$149</f>
        <v>3.1061024635801581E-2</v>
      </c>
      <c r="L31" s="93">
        <f>'1.4'!L31/'1.4.a'!$L$149</f>
        <v>9.4560257236371518E-3</v>
      </c>
      <c r="M31" s="93">
        <f>'1.4'!M31/'1.4.a'!$M$149</f>
        <v>2.0954190419981054E-2</v>
      </c>
      <c r="N31" s="93">
        <f>'1.4'!N31/'1.4.a'!$N$149</f>
        <v>1.933746861128546E-2</v>
      </c>
      <c r="O31" s="93">
        <f>'1.4'!O31/'1.4.a'!$O$149</f>
        <v>1.8593605046585877E-2</v>
      </c>
      <c r="P31" s="93">
        <f>'1.4'!P31/'1.4.a'!$P$149</f>
        <v>8.9463763887969502E-3</v>
      </c>
      <c r="Q31" s="93">
        <f>'1.4'!Q31/'1.4.a'!$Q$149</f>
        <v>-1.0905546771746921E-3</v>
      </c>
      <c r="R31" s="93">
        <f>'1.4'!R31/'1.4.a'!$R$149</f>
        <v>3.3198262152745142E-2</v>
      </c>
      <c r="S31" s="93">
        <f>'1.4'!S31/'1.4.a'!$S$149</f>
        <v>1.6706427324770543E-2</v>
      </c>
      <c r="T31" s="93">
        <f>'1.4'!T31/'1.4.a'!$T$149</f>
        <v>7.8818849392377948E-4</v>
      </c>
      <c r="U31" s="93">
        <f>'1.4'!U31/'1.4.a'!$U$149</f>
        <v>-2.1518632778672706E-2</v>
      </c>
      <c r="V31" s="93">
        <f>'1.4'!V31/'1.4.a'!$V$149</f>
        <v>-5.5788421712266532E-3</v>
      </c>
      <c r="W31" s="93">
        <f>'1.4'!W31/'1.4.a'!$W$149</f>
        <v>1.2339455094035426E-2</v>
      </c>
      <c r="X31" s="93">
        <f>'1.4'!X31/'1.4.a'!$X$149</f>
        <v>-4.8654522937424654E-3</v>
      </c>
      <c r="Y31" s="93">
        <f>'1.4'!Y31/'1.4.a'!$Y$149</f>
        <v>-8.3648460774531398E-3</v>
      </c>
      <c r="Z31" s="93">
        <f>'1.4'!Z31/'1.4.a'!$Z$149</f>
        <v>-5.2715546919903829E-2</v>
      </c>
      <c r="AA31" s="93">
        <f>'1.4'!AA31/'1.4.a'!$AA$149</f>
        <v>-1.5797688299067664E-3</v>
      </c>
      <c r="AB31" s="93">
        <f>'1.4'!AB31/'1.4.a'!$AB$149</f>
        <v>-1.1057625333880125E-2</v>
      </c>
      <c r="AC31" s="93">
        <f>'1.4'!AC31/'1.4.a'!$AC$149</f>
        <v>-3.5201740247005509E-2</v>
      </c>
      <c r="AD31" s="93">
        <f>'1.4'!AD31/'1.4.a'!$AD$149</f>
        <v>-3.9856940159891142E-2</v>
      </c>
      <c r="AE31" s="93">
        <f>'1.4'!AE31/'1.4.a'!$AE$149</f>
        <v>-6.7147874247871437E-3</v>
      </c>
      <c r="AF31" s="93">
        <f>'1.4'!AF31/'1.4.a'!$AF$149</f>
        <v>-2.536678413007348E-2</v>
      </c>
      <c r="AG31" s="93">
        <f>'1.4'!AG31/'1.4.a'!$AG$149</f>
        <v>-2.5813849434227969E-2</v>
      </c>
      <c r="AH31" s="93">
        <f>'1.4'!AH31/'1.4.a'!$AH$149</f>
        <v>-1.364568525802917E-2</v>
      </c>
      <c r="AI31" s="93">
        <f>'1.4'!AI31/'1.4.a'!$AI$149</f>
        <v>-3.5790238921896839E-3</v>
      </c>
      <c r="AJ31" s="93">
        <f>'1.4'!AJ31/'1.4.a'!$AJ$149</f>
        <v>-1.1023557726743816E-2</v>
      </c>
      <c r="AK31" s="93">
        <f>'1.4'!AK31/'1.4.a'!$AK$149</f>
        <v>-1.9995901380582382E-2</v>
      </c>
      <c r="AL31" s="93">
        <f>'1.4'!AL31/'1.4.a'!$AL$149</f>
        <v>2.233053927903138E-3</v>
      </c>
      <c r="AM31" s="93">
        <f>'1.4'!AM31/'1.4.a'!$AM$149</f>
        <v>-2.8424451488080872E-3</v>
      </c>
      <c r="AN31" s="93">
        <f>'1.4'!AN31/'1.4.a'!$AN$149</f>
        <v>-9.5006810172862735E-3</v>
      </c>
      <c r="AO31" s="93">
        <f>'1.4'!AO31/'1.4.a'!$AO$149</f>
        <v>-2.1167336939336496E-2</v>
      </c>
      <c r="AP31" s="93">
        <f>'1.4'!AP31/'1.4.a'!$AP$149</f>
        <v>-2.0952672673132623E-3</v>
      </c>
      <c r="AQ31" s="93">
        <f>'1.4'!AQ31/'1.4.a'!$AQ$149</f>
        <v>1.1088371626949084E-3</v>
      </c>
      <c r="AR31" s="93">
        <f>'1.4'!AR31/'1.4.a'!$AR$149</f>
        <v>-0.21536129577383534</v>
      </c>
      <c r="AS31" s="93">
        <f>'1.4'!AS31/'1.4.a'!$AS$149</f>
        <v>-0.12176843385036211</v>
      </c>
      <c r="AT31" s="93">
        <f>'1.4'!AT31/'1.4.a'!$AT$149</f>
        <v>-2.8856128074064218E-2</v>
      </c>
      <c r="AU31" s="93">
        <f>'1.4'!AU31/'1.4.a'!AU$149</f>
        <v>1.5200631848137174E-2</v>
      </c>
      <c r="AV31" s="93">
        <f>'1.4'!AV31/'1.4.a'!AV$149</f>
        <v>-3.6771675035293432E-2</v>
      </c>
      <c r="AW31" s="93">
        <f>'1.4'!AW31/'1.4.a'!AW$149</f>
        <v>-1.0637781424708642E-2</v>
      </c>
      <c r="AX31" s="93">
        <f>'1.4'!AX31/'1.4.a'!AX$149</f>
        <v>2.6562559585878501E-2</v>
      </c>
      <c r="AY31" s="93">
        <f>'1.4'!AY31/'1.4.a'!AY$149</f>
        <v>2.501383469300995E-2</v>
      </c>
    </row>
    <row r="33" spans="1:51" s="133" customFormat="1" ht="20" customHeight="1" x14ac:dyDescent="0.2">
      <c r="A33" s="333" t="s">
        <v>619</v>
      </c>
      <c r="B33" s="333"/>
      <c r="C33" s="83" t="s">
        <v>671</v>
      </c>
      <c r="D33" s="83" t="s">
        <v>672</v>
      </c>
      <c r="E33" s="83" t="s">
        <v>673</v>
      </c>
      <c r="F33" s="83" t="s">
        <v>674</v>
      </c>
      <c r="G33" s="83" t="s">
        <v>675</v>
      </c>
      <c r="H33" s="83" t="s">
        <v>676</v>
      </c>
      <c r="I33" s="83" t="s">
        <v>677</v>
      </c>
      <c r="J33" s="83" t="s">
        <v>678</v>
      </c>
      <c r="K33" s="83" t="s">
        <v>679</v>
      </c>
      <c r="L33" s="83" t="s">
        <v>680</v>
      </c>
      <c r="M33" s="83" t="s">
        <v>681</v>
      </c>
      <c r="N33" s="83" t="s">
        <v>682</v>
      </c>
      <c r="O33" s="83" t="s">
        <v>683</v>
      </c>
      <c r="P33" s="83" t="s">
        <v>684</v>
      </c>
      <c r="Q33" s="83" t="s">
        <v>685</v>
      </c>
      <c r="R33" s="83" t="s">
        <v>686</v>
      </c>
      <c r="S33" s="83" t="s">
        <v>687</v>
      </c>
      <c r="T33" s="83" t="s">
        <v>688</v>
      </c>
      <c r="U33" s="83" t="s">
        <v>689</v>
      </c>
      <c r="V33" s="83" t="s">
        <v>690</v>
      </c>
      <c r="W33" s="83" t="s">
        <v>691</v>
      </c>
      <c r="X33" s="83" t="s">
        <v>692</v>
      </c>
      <c r="Y33" s="83" t="s">
        <v>693</v>
      </c>
      <c r="Z33" s="83" t="s">
        <v>694</v>
      </c>
      <c r="AA33" s="83" t="s">
        <v>695</v>
      </c>
      <c r="AB33" s="83" t="s">
        <v>696</v>
      </c>
      <c r="AC33" s="83" t="s">
        <v>697</v>
      </c>
      <c r="AD33" s="83" t="s">
        <v>698</v>
      </c>
      <c r="AE33" s="83" t="s">
        <v>699</v>
      </c>
      <c r="AF33" s="83" t="s">
        <v>700</v>
      </c>
      <c r="AG33" s="83" t="s">
        <v>701</v>
      </c>
      <c r="AH33" s="83" t="s">
        <v>702</v>
      </c>
      <c r="AI33" s="83" t="s">
        <v>703</v>
      </c>
      <c r="AJ33" s="83" t="s">
        <v>704</v>
      </c>
      <c r="AK33" s="83" t="s">
        <v>705</v>
      </c>
      <c r="AL33" s="83" t="s">
        <v>706</v>
      </c>
      <c r="AM33" s="83" t="s">
        <v>707</v>
      </c>
      <c r="AN33" s="83" t="s">
        <v>708</v>
      </c>
      <c r="AO33" s="83" t="s">
        <v>709</v>
      </c>
      <c r="AP33" s="83" t="s">
        <v>710</v>
      </c>
      <c r="AQ33" s="83" t="s">
        <v>711</v>
      </c>
      <c r="AR33" s="83" t="s">
        <v>712</v>
      </c>
      <c r="AS33" s="83" t="s">
        <v>713</v>
      </c>
      <c r="AT33" s="83" t="s">
        <v>714</v>
      </c>
      <c r="AU33" s="83" t="str">
        <f>AU4</f>
        <v>2021-I</v>
      </c>
      <c r="AV33" s="83" t="str">
        <f>AV4</f>
        <v>2021-II</v>
      </c>
      <c r="AW33" s="83" t="str">
        <f>AW4</f>
        <v>2021-III</v>
      </c>
      <c r="AX33" s="83" t="str">
        <f>AX4</f>
        <v>2021-IV</v>
      </c>
      <c r="AY33" s="83" t="str">
        <f>AY4</f>
        <v>2022-I</v>
      </c>
    </row>
    <row r="34" spans="1:51" ht="20" customHeight="1" x14ac:dyDescent="0.2">
      <c r="A34" s="18" t="s">
        <v>399</v>
      </c>
      <c r="B34" s="19" t="s">
        <v>819</v>
      </c>
      <c r="C34" s="93">
        <f>'1.4'!C34/'1.4.a'!$C$149</f>
        <v>0.2611675552386174</v>
      </c>
      <c r="D34" s="93">
        <f>'1.4'!D34/'1.4.a'!$D$149</f>
        <v>0.24956703726374074</v>
      </c>
      <c r="E34" s="93">
        <f>'1.4'!E34/'1.4.a'!$E$149</f>
        <v>0.24677001951698785</v>
      </c>
      <c r="F34" s="93">
        <f>'1.4'!F34/'1.4.a'!$F$149</f>
        <v>0.26014129465406705</v>
      </c>
      <c r="G34" s="93">
        <f>'1.4'!G34/'1.4.a'!$G$149</f>
        <v>0.26907733533412076</v>
      </c>
      <c r="H34" s="93">
        <f>'1.4'!H34/'1.4.a'!$H$149</f>
        <v>0.25341758715844515</v>
      </c>
      <c r="I34" s="93">
        <f>'1.4'!I34/'1.4.a'!$I$149</f>
        <v>0.25031022327245778</v>
      </c>
      <c r="J34" s="93">
        <f>'1.4'!J34/'1.4.a'!$J$149</f>
        <v>0.25892478584651446</v>
      </c>
      <c r="K34" s="93">
        <f>'1.4'!K34/'1.4.a'!$K$149</f>
        <v>0.27394044351414515</v>
      </c>
      <c r="L34" s="93">
        <f>'1.4'!L34/'1.4.a'!$L$149</f>
        <v>0.24842780716225357</v>
      </c>
      <c r="M34" s="93">
        <f>'1.4'!M34/'1.4.a'!$M$149</f>
        <v>0.25903928646014979</v>
      </c>
      <c r="N34" s="93">
        <f>'1.4'!N34/'1.4.a'!$N$149</f>
        <v>0.26400109138372607</v>
      </c>
      <c r="O34" s="93">
        <f>'1.4'!O34/'1.4.a'!$O$149</f>
        <v>0.26330909229869887</v>
      </c>
      <c r="P34" s="93">
        <f>'1.4'!P34/'1.4.a'!$P$149</f>
        <v>0.25272461514646066</v>
      </c>
      <c r="Q34" s="93">
        <f>'1.4'!Q34/'1.4.a'!$Q$149</f>
        <v>0.23654553089214231</v>
      </c>
      <c r="R34" s="93">
        <f>'1.4'!R34/'1.4.a'!$R$149</f>
        <v>0.27704288833066271</v>
      </c>
      <c r="S34" s="93">
        <f>'1.4'!S34/'1.4.a'!$S$149</f>
        <v>0.26550104408269659</v>
      </c>
      <c r="T34" s="93">
        <f>'1.4'!T34/'1.4.a'!$T$149</f>
        <v>0.23949491112483884</v>
      </c>
      <c r="U34" s="93">
        <f>'1.4'!U34/'1.4.a'!$U$149</f>
        <v>0.23098311533326102</v>
      </c>
      <c r="V34" s="93">
        <f>'1.4'!V34/'1.4.a'!$V$149</f>
        <v>0.24892539034968597</v>
      </c>
      <c r="W34" s="93">
        <f>'1.4'!W34/'1.4.a'!$W$149</f>
        <v>0.26269543829984959</v>
      </c>
      <c r="X34" s="93">
        <f>'1.4'!X34/'1.4.a'!$X$149</f>
        <v>0.26592327497282964</v>
      </c>
      <c r="Y34" s="93">
        <f>'1.4'!Y34/'1.4.a'!$Y$149</f>
        <v>0.23632925611908034</v>
      </c>
      <c r="Z34" s="93">
        <f>'1.4'!Z34/'1.4.a'!$Z$149</f>
        <v>0.25520610690261769</v>
      </c>
      <c r="AA34" s="93">
        <f>'1.4'!AA34/'1.4.a'!$AA$149</f>
        <v>0.2889498348001342</v>
      </c>
      <c r="AB34" s="93">
        <f>'1.4'!AB34/'1.4.a'!$AB$149</f>
        <v>0.24442446865742193</v>
      </c>
      <c r="AC34" s="93">
        <f>'1.4'!AC34/'1.4.a'!$AC$149</f>
        <v>0.23031677290131969</v>
      </c>
      <c r="AD34" s="93">
        <f>'1.4'!AD34/'1.4.a'!$AD$149</f>
        <v>0.27416441757339938</v>
      </c>
      <c r="AE34" s="93">
        <f>'1.4'!AE34/'1.4.a'!$AE$149</f>
        <v>0.25696323517534575</v>
      </c>
      <c r="AF34" s="93">
        <f>'1.4'!AF34/'1.4.a'!$AF$149</f>
        <v>0.2386930276484458</v>
      </c>
      <c r="AG34" s="93">
        <f>'1.4'!AG34/'1.4.a'!$AG$149</f>
        <v>0.23017349558288394</v>
      </c>
      <c r="AH34" s="93">
        <f>'1.4'!AH34/'1.4.a'!$AH$149</f>
        <v>0.25915956851378391</v>
      </c>
      <c r="AI34" s="93">
        <f>'1.4'!AI34/'1.4.a'!$AI$149</f>
        <v>0.25867012428426273</v>
      </c>
      <c r="AJ34" s="93">
        <f>'1.4'!AJ34/'1.4.a'!$AJ$149</f>
        <v>0.24313748355205952</v>
      </c>
      <c r="AK34" s="93">
        <f>'1.4'!AK34/'1.4.a'!$AK$149</f>
        <v>0.24145794093395304</v>
      </c>
      <c r="AL34" s="93">
        <f>'1.4'!AL34/'1.4.a'!$AL$149</f>
        <v>0.26800683594892039</v>
      </c>
      <c r="AM34" s="93">
        <f>'1.4'!AM34/'1.4.a'!$AM$149</f>
        <v>0.27025693597236911</v>
      </c>
      <c r="AN34" s="93">
        <f>'1.4'!AN34/'1.4.a'!$AN$149</f>
        <v>0.2457938329333301</v>
      </c>
      <c r="AO34" s="93">
        <f>'1.4'!AO34/'1.4.a'!$AO$149</f>
        <v>0.23316522042346616</v>
      </c>
      <c r="AP34" s="93">
        <f>'1.4'!AP34/'1.4.a'!$AP$149</f>
        <v>0.30279713788691137</v>
      </c>
      <c r="AQ34" s="93">
        <f>'1.4'!AQ34/'1.4.a'!$AQ$149</f>
        <v>0.2584935736795963</v>
      </c>
      <c r="AR34" s="93">
        <f>'1.4'!AR34/'1.4.a'!$AR$149</f>
        <v>0.17928550624848894</v>
      </c>
      <c r="AS34" s="93">
        <f>'1.4'!AS34/'1.4.a'!$AS$149</f>
        <v>0.22014507952811765</v>
      </c>
      <c r="AT34" s="93">
        <f>'1.4'!AT34/'1.4.a'!AT$149</f>
        <v>0.25875058469294548</v>
      </c>
      <c r="AU34" s="93">
        <f>'1.4'!AU34/'1.4.a'!AU$149</f>
        <v>0.25340955499897533</v>
      </c>
      <c r="AV34" s="93">
        <f>'1.4'!AV34/'1.4.a'!AV$149</f>
        <v>0.23499429548873341</v>
      </c>
      <c r="AW34" s="93">
        <f>'1.4'!AW34/'1.4.a'!AW$149</f>
        <v>0.24821929814760815</v>
      </c>
      <c r="AX34" s="93">
        <f>'1.4'!AX34/'1.4.a'!AX$149</f>
        <v>0.2867009707798277</v>
      </c>
      <c r="AY34" s="93">
        <f>'1.4'!AY34/'1.4.a'!AY$149</f>
        <v>0.28195612755563992</v>
      </c>
    </row>
    <row r="35" spans="1:51" ht="20" customHeight="1" x14ac:dyDescent="0.2">
      <c r="A35" s="134" t="s">
        <v>400</v>
      </c>
      <c r="B35" s="115" t="s">
        <v>242</v>
      </c>
      <c r="C35" s="143">
        <f>'1.4'!C35/'1.4.a'!$C$149</f>
        <v>0.14994577718302263</v>
      </c>
      <c r="D35" s="143">
        <f>'1.4'!D35/'1.4.a'!$D$149</f>
        <v>0.14167974188366239</v>
      </c>
      <c r="E35" s="143">
        <f>'1.4'!E35/'1.4.a'!$E$149</f>
        <v>0.1313106276717961</v>
      </c>
      <c r="F35" s="143">
        <f>'1.4'!F35/'1.4.a'!$F$149</f>
        <v>0.14753543379984199</v>
      </c>
      <c r="G35" s="143">
        <f>'1.4'!G35/'1.4.a'!$G$149</f>
        <v>0.16146111126291779</v>
      </c>
      <c r="H35" s="143">
        <f>'1.4'!H35/'1.4.a'!$H$149</f>
        <v>0.1474068402584133</v>
      </c>
      <c r="I35" s="143">
        <f>'1.4'!I35/'1.4.a'!$I$149</f>
        <v>0.1413051558174879</v>
      </c>
      <c r="J35" s="143">
        <f>'1.4'!J35/'1.4.a'!$J$149</f>
        <v>0.14511655975663415</v>
      </c>
      <c r="K35" s="143">
        <f>'1.4'!K35/'1.4.a'!$K$149</f>
        <v>0.1609261231142817</v>
      </c>
      <c r="L35" s="143">
        <f>'1.4'!L35/'1.4.a'!$L$149</f>
        <v>0.14339918313223243</v>
      </c>
      <c r="M35" s="143">
        <f>'1.4'!M35/'1.4.a'!$M$149</f>
        <v>0.13219583970766394</v>
      </c>
      <c r="N35" s="143">
        <f>'1.4'!N35/'1.4.a'!$N$149</f>
        <v>0.13838821561923395</v>
      </c>
      <c r="O35" s="143">
        <f>'1.4'!O35/'1.4.a'!$O$149</f>
        <v>0.15314537855609248</v>
      </c>
      <c r="P35" s="143">
        <f>'1.4'!P35/'1.4.a'!$P$149</f>
        <v>0.13865226364232036</v>
      </c>
      <c r="Q35" s="143">
        <f>'1.4'!Q35/'1.4.a'!$Q$149</f>
        <v>0.12473932246294579</v>
      </c>
      <c r="R35" s="143">
        <f>'1.4'!R35/'1.4.a'!$R$149</f>
        <v>0.14906172678679777</v>
      </c>
      <c r="S35" s="143">
        <f>'1.4'!S35/'1.4.a'!$S$149</f>
        <v>0.15033659250524692</v>
      </c>
      <c r="T35" s="143">
        <f>'1.4'!T35/'1.4.a'!$T$149</f>
        <v>0.13404036314216397</v>
      </c>
      <c r="U35" s="143">
        <f>'1.4'!U35/'1.4.a'!$U$149</f>
        <v>0.12189548790964151</v>
      </c>
      <c r="V35" s="143">
        <f>'1.4'!V35/'1.4.a'!$V$149</f>
        <v>0.13413565982522144</v>
      </c>
      <c r="W35" s="143">
        <f>'1.4'!W35/'1.4.a'!$W$149</f>
        <v>0.15246542905769039</v>
      </c>
      <c r="X35" s="143">
        <f>'1.4'!X35/'1.4.a'!$X$149</f>
        <v>0.13797812470970552</v>
      </c>
      <c r="Y35" s="143">
        <f>'1.4'!Y35/'1.4.a'!$Y$149</f>
        <v>0.12478039719043575</v>
      </c>
      <c r="Z35" s="143">
        <f>'1.4'!Z35/'1.4.a'!$Z$149</f>
        <v>0.1307006395986258</v>
      </c>
      <c r="AA35" s="143">
        <f>'1.4'!AA35/'1.4.a'!$AA$149</f>
        <v>0.1497531494096451</v>
      </c>
      <c r="AB35" s="143">
        <f>'1.4'!AB35/'1.4.a'!$AB$149</f>
        <v>0.13412214608438458</v>
      </c>
      <c r="AC35" s="143">
        <f>'1.4'!AC35/'1.4.a'!$AC$149</f>
        <v>0.12003348209924634</v>
      </c>
      <c r="AD35" s="143">
        <f>'1.4'!AD35/'1.4.a'!$AD$149</f>
        <v>0.14481684419738902</v>
      </c>
      <c r="AE35" s="143">
        <f>'1.4'!AE35/'1.4.a'!$AE$149</f>
        <v>0.14836550409755114</v>
      </c>
      <c r="AF35" s="143">
        <f>'1.4'!AF35/'1.4.a'!$AF$149</f>
        <v>0.13206617901893633</v>
      </c>
      <c r="AG35" s="143">
        <f>'1.4'!AG35/'1.4.a'!$AG$149</f>
        <v>0.1230570219257193</v>
      </c>
      <c r="AH35" s="143">
        <f>'1.4'!AH35/'1.4.a'!$AH$149</f>
        <v>0.14093385624268637</v>
      </c>
      <c r="AI35" s="143">
        <f>'1.4'!AI35/'1.4.a'!$AI$149</f>
        <v>0.15279719449699675</v>
      </c>
      <c r="AJ35" s="143">
        <f>'1.4'!AJ35/'1.4.a'!$AJ$149</f>
        <v>0.13791927824772371</v>
      </c>
      <c r="AK35" s="143">
        <f>'1.4'!AK35/'1.4.a'!$AK$149</f>
        <v>0.12913029849834884</v>
      </c>
      <c r="AL35" s="143">
        <f>'1.4'!AL35/'1.4.a'!$AL$149</f>
        <v>0.13842041965968238</v>
      </c>
      <c r="AM35" s="143">
        <f>'1.4'!AM35/'1.4.a'!$AM$149</f>
        <v>0.15461000197816296</v>
      </c>
      <c r="AN35" s="143">
        <f>'1.4'!AN35/'1.4.a'!$AN$149</f>
        <v>0.13305115559212052</v>
      </c>
      <c r="AO35" s="143">
        <f>'1.4'!AO35/'1.4.a'!$AO$149</f>
        <v>0.12573501380670496</v>
      </c>
      <c r="AP35" s="143">
        <f>'1.4'!AP35/'1.4.a'!$AP$149</f>
        <v>0.13626103472316817</v>
      </c>
      <c r="AQ35" s="143">
        <f>'1.4'!AQ35/'1.4.a'!$AQ$149</f>
        <v>0.14961346148790799</v>
      </c>
      <c r="AR35" s="143">
        <f>'1.4'!AR35/'1.4.a'!$AR$149</f>
        <v>0.10130592467812456</v>
      </c>
      <c r="AS35" s="143">
        <f>'1.4'!AS35/'1.4.a'!$AS$149</f>
        <v>0.11957827131248742</v>
      </c>
      <c r="AT35" s="143">
        <f>'1.4'!AT35/'1.4.a'!$AT$149</f>
        <v>0.14491980848469543</v>
      </c>
      <c r="AU35" s="143">
        <f>'1.4'!AU35/'1.4.a'!AU$149</f>
        <v>0.15436210928268043</v>
      </c>
      <c r="AV35" s="143">
        <f>'1.4'!AV35/'1.4.a'!AV$149</f>
        <v>0.13500650472030543</v>
      </c>
      <c r="AW35" s="143">
        <f>'1.4'!AW35/'1.4.a'!AW$149</f>
        <v>0.13852394733068343</v>
      </c>
      <c r="AX35" s="143">
        <f>'1.4'!AX35/'1.4.a'!AX$149</f>
        <v>0.15818694295818353</v>
      </c>
      <c r="AY35" s="143">
        <f>'1.4'!AY35/'1.4.a'!AY$149</f>
        <v>0.1731675583672643</v>
      </c>
    </row>
    <row r="36" spans="1:51" ht="20" customHeight="1" x14ac:dyDescent="0.2">
      <c r="A36" s="21" t="s">
        <v>401</v>
      </c>
      <c r="B36" s="22" t="s">
        <v>256</v>
      </c>
      <c r="C36" s="94">
        <f>'1.4'!C36/'1.4.a'!$C$149</f>
        <v>7.3021533376987038E-2</v>
      </c>
      <c r="D36" s="94">
        <f>'1.4'!D36/'1.4.a'!$D$149</f>
        <v>6.7639407534781523E-2</v>
      </c>
      <c r="E36" s="94">
        <f>'1.4'!E36/'1.4.a'!$E$149</f>
        <v>5.7569950149050149E-2</v>
      </c>
      <c r="F36" s="94">
        <f>'1.4'!F36/'1.4.a'!$F$149</f>
        <v>6.8515336807175448E-2</v>
      </c>
      <c r="G36" s="94">
        <f>'1.4'!G36/'1.4.a'!$G$149</f>
        <v>8.0528276715251187E-2</v>
      </c>
      <c r="H36" s="94">
        <f>'1.4'!H36/'1.4.a'!$H$149</f>
        <v>7.2682868468860531E-2</v>
      </c>
      <c r="I36" s="94">
        <f>'1.4'!I36/'1.4.a'!$I$149</f>
        <v>6.386338686565339E-2</v>
      </c>
      <c r="J36" s="94">
        <f>'1.4'!J36/'1.4.a'!$J$149</f>
        <v>7.0740429463522006E-2</v>
      </c>
      <c r="K36" s="94">
        <f>'1.4'!K36/'1.4.a'!$K$149</f>
        <v>8.3884028402831629E-2</v>
      </c>
      <c r="L36" s="94">
        <f>'1.4'!L36/'1.4.a'!$L$149</f>
        <v>6.8856512164049533E-2</v>
      </c>
      <c r="M36" s="94">
        <f>'1.4'!M36/'1.4.a'!$M$149</f>
        <v>5.2430735296995004E-2</v>
      </c>
      <c r="N36" s="94">
        <f>'1.4'!N36/'1.4.a'!$N$149</f>
        <v>6.6218954596857268E-2</v>
      </c>
      <c r="O36" s="94">
        <f>'1.4'!O36/'1.4.a'!$O$149</f>
        <v>8.0193624244158115E-2</v>
      </c>
      <c r="P36" s="94">
        <f>'1.4'!P36/'1.4.a'!$P$149</f>
        <v>6.7020518346304681E-2</v>
      </c>
      <c r="Q36" s="94">
        <f>'1.4'!Q36/'1.4.a'!$Q$149</f>
        <v>5.4192094092537037E-2</v>
      </c>
      <c r="R36" s="94">
        <f>'1.4'!R36/'1.4.a'!$R$149</f>
        <v>7.0167501434817592E-2</v>
      </c>
      <c r="S36" s="94">
        <f>'1.4'!S36/'1.4.a'!$S$149</f>
        <v>7.7240601506246134E-2</v>
      </c>
      <c r="T36" s="94">
        <f>'1.4'!T36/'1.4.a'!$T$149</f>
        <v>6.7542322083736547E-2</v>
      </c>
      <c r="U36" s="94">
        <f>'1.4'!U36/'1.4.a'!$U$149</f>
        <v>5.58380651789252E-2</v>
      </c>
      <c r="V36" s="94">
        <f>'1.4'!V36/'1.4.a'!$V$149</f>
        <v>6.4560059176223275E-2</v>
      </c>
      <c r="W36" s="94">
        <f>'1.4'!W36/'1.4.a'!$W$149</f>
        <v>7.9626725157751252E-2</v>
      </c>
      <c r="X36" s="94">
        <f>'1.4'!X36/'1.4.a'!$X$149</f>
        <v>6.9913799297415147E-2</v>
      </c>
      <c r="Y36" s="94">
        <f>'1.4'!Y36/'1.4.a'!$Y$149</f>
        <v>5.4695532629299617E-2</v>
      </c>
      <c r="Z36" s="94">
        <f>'1.4'!Z36/'1.4.a'!$Z$149</f>
        <v>6.3939065043131488E-2</v>
      </c>
      <c r="AA36" s="94">
        <f>'1.4'!AA36/'1.4.a'!$AA$149</f>
        <v>7.8663205516228019E-2</v>
      </c>
      <c r="AB36" s="94">
        <f>'1.4'!AB36/'1.4.a'!$AB$149</f>
        <v>7.0490682670053512E-2</v>
      </c>
      <c r="AC36" s="94">
        <f>'1.4'!AC36/'1.4.a'!$AC$149</f>
        <v>5.7408462941349409E-2</v>
      </c>
      <c r="AD36" s="94">
        <f>'1.4'!AD36/'1.4.a'!$AD$149</f>
        <v>8.2511781315870017E-2</v>
      </c>
      <c r="AE36" s="94">
        <f>'1.4'!AE36/'1.4.a'!$AE$149</f>
        <v>8.3578462140072599E-2</v>
      </c>
      <c r="AF36" s="94">
        <f>'1.4'!AF36/'1.4.a'!$AF$149</f>
        <v>7.0687882763971685E-2</v>
      </c>
      <c r="AG36" s="94">
        <f>'1.4'!AG36/'1.4.a'!$AG$149</f>
        <v>5.7859717055231984E-2</v>
      </c>
      <c r="AH36" s="94">
        <f>'1.4'!AH36/'1.4.a'!$AH$149</f>
        <v>6.7125089959569964E-2</v>
      </c>
      <c r="AI36" s="94">
        <f>'1.4'!AI36/'1.4.a'!$AI$149</f>
        <v>8.3299732738792709E-2</v>
      </c>
      <c r="AJ36" s="94">
        <f>'1.4'!AJ36/'1.4.a'!$AJ$149</f>
        <v>6.9838658995523203E-2</v>
      </c>
      <c r="AK36" s="94">
        <f>'1.4'!AK36/'1.4.a'!$AK$149</f>
        <v>5.8090554240782973E-2</v>
      </c>
      <c r="AL36" s="94">
        <f>'1.4'!AL36/'1.4.a'!$AL$149</f>
        <v>6.9689536652497455E-2</v>
      </c>
      <c r="AM36" s="94">
        <f>'1.4'!AM36/'1.4.a'!$AM$149</f>
        <v>8.7299838125181758E-2</v>
      </c>
      <c r="AN36" s="94">
        <f>'1.4'!AN36/'1.4.a'!$AN$149</f>
        <v>6.91080721690982E-2</v>
      </c>
      <c r="AO36" s="94">
        <f>'1.4'!AO36/'1.4.a'!$AO$149</f>
        <v>6.1750842142572884E-2</v>
      </c>
      <c r="AP36" s="94">
        <f>'1.4'!AP36/'1.4.a'!$AP$149</f>
        <v>7.2628002578733267E-2</v>
      </c>
      <c r="AQ36" s="94">
        <f>'1.4'!AQ36/'1.4.a'!$AQ$149</f>
        <v>8.6618180616541501E-2</v>
      </c>
      <c r="AR36" s="94">
        <f>'1.4'!AR36/'1.4.a'!$AR$149</f>
        <v>6.603247859687858E-2</v>
      </c>
      <c r="AS36" s="94">
        <f>'1.4'!AS36/'1.4.a'!$AS$149</f>
        <v>5.4175528739136114E-2</v>
      </c>
      <c r="AT36" s="94">
        <f>'1.4'!AT36/'1.4.a'!$AT$149</f>
        <v>7.4915721538081112E-2</v>
      </c>
      <c r="AU36" s="94">
        <f>'1.4'!AU36/'1.4.a'!AU$149</f>
        <v>8.8061283164831763E-2</v>
      </c>
      <c r="AV36" s="94">
        <f>'1.4'!AV36/'1.4.a'!AV$149</f>
        <v>7.4602486211987923E-2</v>
      </c>
      <c r="AW36" s="94">
        <f>'1.4'!AW36/'1.4.a'!AW$149</f>
        <v>7.0774428330207181E-2</v>
      </c>
      <c r="AX36" s="94">
        <f>'1.4'!AX36/'1.4.a'!AX$149</f>
        <v>8.7522466791504994E-2</v>
      </c>
      <c r="AY36" s="94">
        <f>'1.4'!AY36/'1.4.a'!AY$149</f>
        <v>0.10824537155899032</v>
      </c>
    </row>
    <row r="37" spans="1:51" ht="20" customHeight="1" x14ac:dyDescent="0.2">
      <c r="A37" s="21" t="s">
        <v>402</v>
      </c>
      <c r="B37" s="22" t="s">
        <v>257</v>
      </c>
      <c r="C37" s="94">
        <f>'1.4'!C37/'1.4.a'!$C$149</f>
        <v>3.8569172291648092E-3</v>
      </c>
      <c r="D37" s="94">
        <f>'1.4'!D37/'1.4.a'!$D$149</f>
        <v>3.2815188325522032E-3</v>
      </c>
      <c r="E37" s="94">
        <f>'1.4'!E37/'1.4.a'!$E$149</f>
        <v>2.962970402010151E-3</v>
      </c>
      <c r="F37" s="94">
        <f>'1.4'!F37/'1.4.a'!$F$149</f>
        <v>2.8913161382392162E-3</v>
      </c>
      <c r="G37" s="94">
        <f>'1.4'!G37/'1.4.a'!$G$149</f>
        <v>4.0189507265395745E-3</v>
      </c>
      <c r="H37" s="94">
        <f>'1.4'!H37/'1.4.a'!$H$149</f>
        <v>3.126526046380231E-3</v>
      </c>
      <c r="I37" s="94">
        <f>'1.4'!I37/'1.4.a'!$I$149</f>
        <v>3.3292220126778468E-3</v>
      </c>
      <c r="J37" s="94">
        <f>'1.4'!J37/'1.4.a'!$J$149</f>
        <v>3.1515873349333735E-3</v>
      </c>
      <c r="K37" s="94">
        <f>'1.4'!K37/'1.4.a'!$K$149</f>
        <v>4.1000676513648403E-3</v>
      </c>
      <c r="L37" s="94">
        <f>'1.4'!L37/'1.4.a'!$L$149</f>
        <v>3.3154272328935939E-3</v>
      </c>
      <c r="M37" s="94">
        <f>'1.4'!M37/'1.4.a'!$M$149</f>
        <v>3.3474180753285997E-3</v>
      </c>
      <c r="N37" s="94">
        <f>'1.4'!N37/'1.4.a'!$N$149</f>
        <v>3.1573861604495979E-3</v>
      </c>
      <c r="O37" s="94">
        <f>'1.4'!O37/'1.4.a'!$O$149</f>
        <v>4.1719209575170283E-3</v>
      </c>
      <c r="P37" s="94">
        <f>'1.4'!P37/'1.4.a'!$P$149</f>
        <v>3.3565031057302512E-3</v>
      </c>
      <c r="Q37" s="94">
        <f>'1.4'!Q37/'1.4.a'!$Q$149</f>
        <v>3.397786527416671E-3</v>
      </c>
      <c r="R37" s="94">
        <f>'1.4'!R37/'1.4.a'!$R$149</f>
        <v>3.1876871491895767E-3</v>
      </c>
      <c r="S37" s="94">
        <f>'1.4'!S37/'1.4.a'!$S$149</f>
        <v>4.1785220145980533E-3</v>
      </c>
      <c r="T37" s="94">
        <f>'1.4'!T37/'1.4.a'!$T$149</f>
        <v>3.4391000540141621E-3</v>
      </c>
      <c r="U37" s="94">
        <f>'1.4'!U37/'1.4.a'!$U$149</f>
        <v>3.4681512880948406E-3</v>
      </c>
      <c r="V37" s="94">
        <f>'1.4'!V37/'1.4.a'!$V$149</f>
        <v>3.2917074432641746E-3</v>
      </c>
      <c r="W37" s="94">
        <f>'1.4'!W37/'1.4.a'!$W$149</f>
        <v>4.2824143462816449E-3</v>
      </c>
      <c r="X37" s="94">
        <f>'1.4'!X37/'1.4.a'!$X$149</f>
        <v>3.5057275113304126E-3</v>
      </c>
      <c r="Y37" s="94">
        <f>'1.4'!Y37/'1.4.a'!$Y$149</f>
        <v>3.5031402566010846E-3</v>
      </c>
      <c r="Z37" s="94">
        <f>'1.4'!Z37/'1.4.a'!$Z$149</f>
        <v>3.1445390030335934E-3</v>
      </c>
      <c r="AA37" s="94">
        <f>'1.4'!AA37/'1.4.a'!$AA$149</f>
        <v>4.2324287922018309E-3</v>
      </c>
      <c r="AB37" s="94">
        <f>'1.4'!AB37/'1.4.a'!$AB$149</f>
        <v>3.446687506702603E-3</v>
      </c>
      <c r="AC37" s="94">
        <f>'1.4'!AC37/'1.4.a'!$AC$149</f>
        <v>3.4094205810645947E-3</v>
      </c>
      <c r="AD37" s="94">
        <f>'1.4'!AD37/'1.4.a'!$AD$149</f>
        <v>3.1176957384859536E-3</v>
      </c>
      <c r="AE37" s="94">
        <f>'1.4'!AE37/'1.4.a'!$AE$149</f>
        <v>4.0816621150668612E-3</v>
      </c>
      <c r="AF37" s="94">
        <f>'1.4'!AF37/'1.4.a'!$AF$149</f>
        <v>3.3394979204185021E-3</v>
      </c>
      <c r="AG37" s="94">
        <f>'1.4'!AG37/'1.4.a'!$AG$149</f>
        <v>3.3647079953701255E-3</v>
      </c>
      <c r="AH37" s="94">
        <f>'1.4'!AH37/'1.4.a'!$AH$149</f>
        <v>3.0612777002624325E-3</v>
      </c>
      <c r="AI37" s="94">
        <f>'1.4'!AI37/'1.4.a'!$AI$149</f>
        <v>3.9708267184110045E-3</v>
      </c>
      <c r="AJ37" s="94">
        <f>'1.4'!AJ37/'1.4.a'!$AJ$149</f>
        <v>3.0429402373600041E-3</v>
      </c>
      <c r="AK37" s="94">
        <f>'1.4'!AK37/'1.4.a'!$AK$149</f>
        <v>3.5666096687340487E-3</v>
      </c>
      <c r="AL37" s="94">
        <f>'1.4'!AL37/'1.4.a'!$AL$149</f>
        <v>3.3758645370021295E-3</v>
      </c>
      <c r="AM37" s="94">
        <f>'1.4'!AM37/'1.4.a'!$AM$149</f>
        <v>3.4588136494586239E-3</v>
      </c>
      <c r="AN37" s="94">
        <f>'1.4'!AN37/'1.4.a'!$AN$149</f>
        <v>3.1802423494994431E-3</v>
      </c>
      <c r="AO37" s="94">
        <f>'1.4'!AO37/'1.4.a'!$AO$149</f>
        <v>2.9555016978334942E-3</v>
      </c>
      <c r="AP37" s="94">
        <f>'1.4'!AP37/'1.4.a'!$AP$149</f>
        <v>3.5301228047897805E-3</v>
      </c>
      <c r="AQ37" s="94">
        <f>'1.4'!AQ37/'1.4.a'!$AQ$149</f>
        <v>3.1950850764672638E-3</v>
      </c>
      <c r="AR37" s="94">
        <f>'1.4'!AR37/'1.4.a'!$AR$149</f>
        <v>2.9813677213651728E-3</v>
      </c>
      <c r="AS37" s="94">
        <f>'1.4'!AS37/'1.4.a'!$AS$149</f>
        <v>2.8225654806110657E-3</v>
      </c>
      <c r="AT37" s="94">
        <f>'1.4'!AT37/'1.4.a'!$AT$149</f>
        <v>3.4341536456752725E-3</v>
      </c>
      <c r="AU37" s="94">
        <f>'1.4'!AU37/'1.4.a'!AU$149</f>
        <v>2.9140966774784541E-3</v>
      </c>
      <c r="AV37" s="94">
        <f>'1.4'!AV37/'1.4.a'!AV$149</f>
        <v>2.7504953127786887E-3</v>
      </c>
      <c r="AW37" s="94">
        <f>'1.4'!AW37/'1.4.a'!AW$149</f>
        <v>2.7412800491155363E-3</v>
      </c>
      <c r="AX37" s="94">
        <f>'1.4'!AX37/'1.4.a'!AX$149</f>
        <v>3.6501843348834035E-3</v>
      </c>
      <c r="AY37" s="94">
        <f>'1.4'!AY37/'1.4.a'!AY$149</f>
        <v>3.0290844369905189E-3</v>
      </c>
    </row>
    <row r="38" spans="1:51" ht="20" customHeight="1" x14ac:dyDescent="0.2">
      <c r="A38" s="21" t="s">
        <v>403</v>
      </c>
      <c r="B38" s="22" t="s">
        <v>258</v>
      </c>
      <c r="C38" s="94">
        <f>'1.4'!C38/'1.4.a'!$C$149</f>
        <v>2.705862646195779E-5</v>
      </c>
      <c r="D38" s="94">
        <f>'1.4'!D38/'1.4.a'!$D$149</f>
        <v>2.4426838568228395E-5</v>
      </c>
      <c r="E38" s="94">
        <f>'1.4'!E38/'1.4.a'!$E$149</f>
        <v>3.3240998904738287E-4</v>
      </c>
      <c r="F38" s="94">
        <f>'1.4'!F38/'1.4.a'!$F$149</f>
        <v>1.409667088247255E-4</v>
      </c>
      <c r="G38" s="94">
        <f>'1.4'!G38/'1.4.a'!$G$149</f>
        <v>2.6880950999034953E-5</v>
      </c>
      <c r="H38" s="94">
        <f>'1.4'!H38/'1.4.a'!$H$149</f>
        <v>2.9105126855020598E-5</v>
      </c>
      <c r="I38" s="94">
        <f>'1.4'!I38/'1.4.a'!$I$149</f>
        <v>3.4352942588287337E-4</v>
      </c>
      <c r="J38" s="94">
        <f>'1.4'!J38/'1.4.a'!$J$149</f>
        <v>1.3893093670421539E-4</v>
      </c>
      <c r="K38" s="94">
        <f>'1.4'!K38/'1.4.a'!$K$149</f>
        <v>3.8607485491021027E-5</v>
      </c>
      <c r="L38" s="94">
        <f>'1.4'!L38/'1.4.a'!$L$149</f>
        <v>3.080550734327087E-5</v>
      </c>
      <c r="M38" s="94">
        <f>'1.4'!M38/'1.4.a'!$M$149</f>
        <v>3.4815408757291034E-4</v>
      </c>
      <c r="N38" s="94">
        <f>'1.4'!N38/'1.4.a'!$N$149</f>
        <v>1.4085385015813305E-4</v>
      </c>
      <c r="O38" s="94">
        <f>'1.4'!O38/'1.4.a'!$O$149</f>
        <v>2.0385787207877876E-5</v>
      </c>
      <c r="P38" s="94">
        <f>'1.4'!P38/'1.4.a'!$P$149</f>
        <v>2.821247946427322E-5</v>
      </c>
      <c r="Q38" s="94">
        <f>'1.4'!Q38/'1.4.a'!$Q$149</f>
        <v>3.7657475820011024E-4</v>
      </c>
      <c r="R38" s="94">
        <f>'1.4'!R38/'1.4.a'!$R$149</f>
        <v>1.4837580668513139E-4</v>
      </c>
      <c r="S38" s="94">
        <f>'1.4'!S38/'1.4.a'!$S$149</f>
        <v>2.044342874752898E-5</v>
      </c>
      <c r="T38" s="94">
        <f>'1.4'!T38/'1.4.a'!$T$149</f>
        <v>1.8827663865027317E-5</v>
      </c>
      <c r="U38" s="94">
        <f>'1.4'!U38/'1.4.a'!$U$149</f>
        <v>4.2486059518317282E-4</v>
      </c>
      <c r="V38" s="94">
        <f>'1.4'!V38/'1.4.a'!$V$149</f>
        <v>1.6737403766872651E-4</v>
      </c>
      <c r="W38" s="94">
        <f>'1.4'!W38/'1.4.a'!$W$149</f>
        <v>2.4699472332149686E-5</v>
      </c>
      <c r="X38" s="94">
        <f>'1.4'!X38/'1.4.a'!$X$149</f>
        <v>2.5865057931678948E-5</v>
      </c>
      <c r="Y38" s="94">
        <f>'1.4'!Y38/'1.4.a'!$Y$149</f>
        <v>4.9286205566105167E-4</v>
      </c>
      <c r="Z38" s="94">
        <f>'1.4'!Z38/'1.4.a'!$Z$149</f>
        <v>2.0185393023442589E-4</v>
      </c>
      <c r="AA38" s="94">
        <f>'1.4'!AA38/'1.4.a'!$AA$149</f>
        <v>3.1588161493431065E-5</v>
      </c>
      <c r="AB38" s="94">
        <f>'1.4'!AB38/'1.4.a'!$AB$149</f>
        <v>2.5182699356103834E-5</v>
      </c>
      <c r="AC38" s="94">
        <f>'1.4'!AC38/'1.4.a'!$AC$149</f>
        <v>4.8141840717207682E-4</v>
      </c>
      <c r="AD38" s="94">
        <f>'1.4'!AD38/'1.4.a'!$AD$149</f>
        <v>1.9200858859343809E-4</v>
      </c>
      <c r="AE38" s="94">
        <f>'1.4'!AE38/'1.4.a'!$AE$149</f>
        <v>2.7318626391941448E-5</v>
      </c>
      <c r="AF38" s="94">
        <f>'1.4'!AF38/'1.4.a'!$AF$149</f>
        <v>2.8560746748668856E-5</v>
      </c>
      <c r="AG38" s="94">
        <f>'1.4'!AG38/'1.4.a'!$AG$149</f>
        <v>5.3206287420979898E-4</v>
      </c>
      <c r="AH38" s="94">
        <f>'1.4'!AH38/'1.4.a'!$AH$149</f>
        <v>2.0124282464034101E-4</v>
      </c>
      <c r="AI38" s="94">
        <f>'1.4'!AI38/'1.4.a'!$AI$149</f>
        <v>1.8323043013373313E-5</v>
      </c>
      <c r="AJ38" s="94">
        <f>'1.4'!AJ38/'1.4.a'!$AJ$149</f>
        <v>2.1833005073234217E-5</v>
      </c>
      <c r="AK38" s="94">
        <f>'1.4'!AK38/'1.4.a'!$AK$149</f>
        <v>5.5305401322772532E-4</v>
      </c>
      <c r="AL38" s="94">
        <f>'1.4'!AL38/'1.4.a'!$AL$149</f>
        <v>2.1852450027572731E-4</v>
      </c>
      <c r="AM38" s="94">
        <f>'1.4'!AM38/'1.4.a'!$AM$149</f>
        <v>3.7877418003504774E-6</v>
      </c>
      <c r="AN38" s="94">
        <f>'1.4'!AN38/'1.4.a'!$AN$149</f>
        <v>3.6192248644439638E-6</v>
      </c>
      <c r="AO38" s="94">
        <f>'1.4'!AO38/'1.4.a'!$AO$149</f>
        <v>3.7584396362499413E-6</v>
      </c>
      <c r="AP38" s="94">
        <f>'1.4'!AP38/'1.4.a'!$AP$149</f>
        <v>3.1195792383132451E-6</v>
      </c>
      <c r="AQ38" s="94">
        <f>'1.4'!AQ38/'1.4.a'!$AQ$149</f>
        <v>3.1663443001883981E-5</v>
      </c>
      <c r="AR38" s="94">
        <f>'1.4'!AR38/'1.4.a'!$AR$149</f>
        <v>1.528213647668899E-5</v>
      </c>
      <c r="AS38" s="94">
        <f>'1.4'!AS38/'1.4.a'!$AS$149</f>
        <v>6.643924338140979E-4</v>
      </c>
      <c r="AT38" s="94">
        <f>'1.4'!AT38/'1.4.a'!$AT$149</f>
        <v>2.2156716295011744E-4</v>
      </c>
      <c r="AU38" s="94">
        <f>'1.4'!AU38/'1.4.a'!AU$149</f>
        <v>3.305810860352718E-5</v>
      </c>
      <c r="AV38" s="94">
        <f>'1.4'!AV38/'1.4.a'!AV$149</f>
        <v>2.7092723994126888E-5</v>
      </c>
      <c r="AW38" s="94">
        <f>'1.4'!AW38/'1.4.a'!AW$149</f>
        <v>7.0178010086290759E-4</v>
      </c>
      <c r="AX38" s="94">
        <f>'1.4'!AX38/'1.4.a'!AX$149</f>
        <v>2.240728201476959E-4</v>
      </c>
      <c r="AY38" s="94">
        <f>'1.4'!AY38/'1.4.a'!AY$149</f>
        <v>4.0406812657693206E-5</v>
      </c>
    </row>
    <row r="39" spans="1:51" ht="20" customHeight="1" x14ac:dyDescent="0.2">
      <c r="A39" s="21" t="s">
        <v>404</v>
      </c>
      <c r="B39" s="22" t="s">
        <v>264</v>
      </c>
      <c r="C39" s="94">
        <f>'1.4'!C39/'1.4.a'!$C$149</f>
        <v>6.796446734931251E-2</v>
      </c>
      <c r="D39" s="94">
        <f>'1.4'!D39/'1.4.a'!$D$149</f>
        <v>6.5439790936957926E-2</v>
      </c>
      <c r="E39" s="94">
        <f>'1.4'!E39/'1.4.a'!$E$149</f>
        <v>6.4297368859957293E-2</v>
      </c>
      <c r="F39" s="94">
        <f>'1.4'!F39/'1.4.a'!$F$149</f>
        <v>7.0659403154653355E-2</v>
      </c>
      <c r="G39" s="94">
        <f>'1.4'!G39/'1.4.a'!$G$149</f>
        <v>7.084708378565345E-2</v>
      </c>
      <c r="H39" s="94">
        <f>'1.4'!H39/'1.4.a'!$H$149</f>
        <v>6.582795649876301E-2</v>
      </c>
      <c r="I39" s="94">
        <f>'1.4'!I39/'1.4.a'!$I$149</f>
        <v>6.7233980992894127E-2</v>
      </c>
      <c r="J39" s="94">
        <f>'1.4'!J39/'1.4.a'!$J$149</f>
        <v>6.4770387121241627E-2</v>
      </c>
      <c r="K39" s="94">
        <f>'1.4'!K39/'1.4.a'!$K$149</f>
        <v>6.7424233596328251E-2</v>
      </c>
      <c r="L39" s="94">
        <f>'1.4'!L39/'1.4.a'!$L$149</f>
        <v>6.5039538669142347E-2</v>
      </c>
      <c r="M39" s="94">
        <f>'1.4'!M39/'1.4.a'!$M$149</f>
        <v>6.9442320223473852E-2</v>
      </c>
      <c r="N39" s="94">
        <f>'1.4'!N39/'1.4.a'!$N$149</f>
        <v>6.1777285966216275E-2</v>
      </c>
      <c r="O39" s="94">
        <f>'1.4'!O39/'1.4.a'!$O$149</f>
        <v>6.2609806693317643E-2</v>
      </c>
      <c r="P39" s="94">
        <f>'1.4'!P39/'1.4.a'!$P$149</f>
        <v>6.1535181800607602E-2</v>
      </c>
      <c r="Q39" s="94">
        <f>'1.4'!Q39/'1.4.a'!$Q$149</f>
        <v>5.9163417665094614E-2</v>
      </c>
      <c r="R39" s="94">
        <f>'1.4'!R39/'1.4.a'!$R$149</f>
        <v>6.795820432130642E-2</v>
      </c>
      <c r="S39" s="94">
        <f>'1.4'!S39/'1.4.a'!$S$149</f>
        <v>6.1769541616106205E-2</v>
      </c>
      <c r="T39" s="94">
        <f>'1.4'!T39/'1.4.a'!$T$149</f>
        <v>5.7076215140589859E-2</v>
      </c>
      <c r="U39" s="94">
        <f>'1.4'!U39/'1.4.a'!$U$149</f>
        <v>5.5878406539497917E-2</v>
      </c>
      <c r="V39" s="94">
        <f>'1.4'!V39/'1.4.a'!$V$149</f>
        <v>6.003108953563252E-2</v>
      </c>
      <c r="W39" s="94">
        <f>'1.4'!W39/'1.4.a'!$W$149</f>
        <v>6.1917476763442822E-2</v>
      </c>
      <c r="X39" s="94">
        <f>'1.4'!X39/'1.4.a'!$X$149</f>
        <v>5.8100067809040007E-2</v>
      </c>
      <c r="Y39" s="94">
        <f>'1.4'!Y39/'1.4.a'!$Y$149</f>
        <v>5.9199482371414203E-2</v>
      </c>
      <c r="Z39" s="94">
        <f>'1.4'!Z39/'1.4.a'!$Z$149</f>
        <v>5.7655223032923197E-2</v>
      </c>
      <c r="AA39" s="94">
        <f>'1.4'!AA39/'1.4.a'!$AA$149</f>
        <v>6.115561416416565E-2</v>
      </c>
      <c r="AB39" s="94">
        <f>'1.4'!AB39/'1.4.a'!$AB$149</f>
        <v>5.5414975030070313E-2</v>
      </c>
      <c r="AC39" s="94">
        <f>'1.4'!AC39/'1.4.a'!$AC$149</f>
        <v>5.3816819575048892E-2</v>
      </c>
      <c r="AD39" s="94">
        <f>'1.4'!AD39/'1.4.a'!$AD$149</f>
        <v>5.4224760118282235E-2</v>
      </c>
      <c r="AE39" s="94">
        <f>'1.4'!AE39/'1.4.a'!$AE$149</f>
        <v>5.6066004037902906E-2</v>
      </c>
      <c r="AF39" s="94">
        <f>'1.4'!AF39/'1.4.a'!$AF$149</f>
        <v>5.3346761445735795E-2</v>
      </c>
      <c r="AG39" s="94">
        <f>'1.4'!AG39/'1.4.a'!$AG$149</f>
        <v>5.6056117154007649E-2</v>
      </c>
      <c r="AH39" s="94">
        <f>'1.4'!AH39/'1.4.a'!$AH$149</f>
        <v>6.5439304141082524E-2</v>
      </c>
      <c r="AI39" s="94">
        <f>'1.4'!AI39/'1.4.a'!$AI$149</f>
        <v>6.0000724552274745E-2</v>
      </c>
      <c r="AJ39" s="94">
        <f>'1.4'!AJ39/'1.4.a'!$AJ$149</f>
        <v>5.9263382672591548E-2</v>
      </c>
      <c r="AK39" s="94">
        <f>'1.4'!AK39/'1.4.a'!$AK$149</f>
        <v>6.0533975523577151E-2</v>
      </c>
      <c r="AL39" s="94">
        <f>'1.4'!AL39/'1.4.a'!$AL$149</f>
        <v>5.9546249966286456E-2</v>
      </c>
      <c r="AM39" s="94">
        <f>'1.4'!AM39/'1.4.a'!$AM$149</f>
        <v>5.8071007814135406E-2</v>
      </c>
      <c r="AN39" s="94">
        <f>'1.4'!AN39/'1.4.a'!$AN$149</f>
        <v>5.5129702896371528E-2</v>
      </c>
      <c r="AO39" s="94">
        <f>'1.4'!AO39/'1.4.a'!$AO$149</f>
        <v>5.5002443381544072E-2</v>
      </c>
      <c r="AP39" s="94">
        <f>'1.4'!AP39/'1.4.a'!$AP$149</f>
        <v>5.429431165450093E-2</v>
      </c>
      <c r="AQ39" s="94">
        <f>'1.4'!AQ39/'1.4.a'!$AQ$149</f>
        <v>5.3672224484761E-2</v>
      </c>
      <c r="AR39" s="94">
        <f>'1.4'!AR39/'1.4.a'!$AR$149</f>
        <v>2.6860641616397129E-2</v>
      </c>
      <c r="AS39" s="94">
        <f>'1.4'!AS39/'1.4.a'!$AS$149</f>
        <v>5.6090689382997515E-2</v>
      </c>
      <c r="AT39" s="94">
        <f>'1.4'!AT39/'1.4.a'!$AT$149</f>
        <v>5.9321010293954736E-2</v>
      </c>
      <c r="AU39" s="94">
        <f>'1.4'!AU39/'1.4.a'!AU$149</f>
        <v>5.5668278450397027E-2</v>
      </c>
      <c r="AV39" s="94">
        <f>'1.4'!AV39/'1.4.a'!AV$149</f>
        <v>5.073589246292283E-2</v>
      </c>
      <c r="AW39" s="94">
        <f>'1.4'!AW39/'1.4.a'!AW$149</f>
        <v>5.7477629384597675E-2</v>
      </c>
      <c r="AX39" s="94">
        <f>'1.4'!AX39/'1.4.a'!AX$149</f>
        <v>5.9578739713550724E-2</v>
      </c>
      <c r="AY39" s="94">
        <f>'1.4'!AY39/'1.4.a'!AY$149</f>
        <v>5.5148772681087942E-2</v>
      </c>
    </row>
    <row r="40" spans="1:51" ht="20" customHeight="1" x14ac:dyDescent="0.2">
      <c r="A40" s="21" t="s">
        <v>405</v>
      </c>
      <c r="B40" s="22" t="s">
        <v>273</v>
      </c>
      <c r="C40" s="94">
        <f>'1.4'!C40/'1.4.a'!$C$149</f>
        <v>5.1352696540376379E-3</v>
      </c>
      <c r="D40" s="94">
        <f>'1.4'!D40/'1.4.a'!$D$149</f>
        <v>5.1888742952618501E-3</v>
      </c>
      <c r="E40" s="94">
        <f>'1.4'!E40/'1.4.a'!$E$149</f>
        <v>5.7415697165246228E-3</v>
      </c>
      <c r="F40" s="94">
        <f>'1.4'!F40/'1.4.a'!$F$149</f>
        <v>5.5820965156851438E-3</v>
      </c>
      <c r="G40" s="94">
        <f>'1.4'!G40/'1.4.a'!$G$149</f>
        <v>5.7831532486466225E-3</v>
      </c>
      <c r="H40" s="94">
        <f>'1.4'!H40/'1.4.a'!$H$149</f>
        <v>5.6221166193834065E-3</v>
      </c>
      <c r="I40" s="94">
        <f>'1.4'!I40/'1.4.a'!$I$149</f>
        <v>6.3016202487382383E-3</v>
      </c>
      <c r="J40" s="94">
        <f>'1.4'!J40/'1.4.a'!$J$149</f>
        <v>6.5946862029937874E-3</v>
      </c>
      <c r="K40" s="94">
        <f>'1.4'!K40/'1.4.a'!$K$149</f>
        <v>6.133547222979212E-3</v>
      </c>
      <c r="L40" s="94">
        <f>'1.4'!L40/'1.4.a'!$L$149</f>
        <v>6.3162883610001991E-3</v>
      </c>
      <c r="M40" s="94">
        <f>'1.4'!M40/'1.4.a'!$M$149</f>
        <v>6.7289662859248934E-3</v>
      </c>
      <c r="N40" s="94">
        <f>'1.4'!N40/'1.4.a'!$N$149</f>
        <v>6.6435204627770085E-3</v>
      </c>
      <c r="O40" s="94">
        <f>'1.4'!O40/'1.4.a'!$O$149</f>
        <v>6.5894192470133863E-3</v>
      </c>
      <c r="P40" s="94">
        <f>'1.4'!P40/'1.4.a'!$P$149</f>
        <v>6.5806447454798307E-3</v>
      </c>
      <c r="Q40" s="94">
        <f>'1.4'!Q40/'1.4.a'!$Q$149</f>
        <v>7.4454250447472262E-3</v>
      </c>
      <c r="R40" s="94">
        <f>'1.4'!R40/'1.4.a'!$R$149</f>
        <v>7.0837174882935417E-3</v>
      </c>
      <c r="S40" s="94">
        <f>'1.4'!S40/'1.4.a'!$S$149</f>
        <v>7.0150899619204543E-3</v>
      </c>
      <c r="T40" s="94">
        <f>'1.4'!T40/'1.4.a'!$T$149</f>
        <v>6.0579321170623045E-3</v>
      </c>
      <c r="U40" s="94">
        <f>'1.4'!U40/'1.4.a'!$U$149</f>
        <v>6.1664160897352332E-3</v>
      </c>
      <c r="V40" s="94">
        <f>'1.4'!V40/'1.4.a'!$V$149</f>
        <v>6.2431052331399003E-3</v>
      </c>
      <c r="W40" s="94">
        <f>'1.4'!W40/'1.4.a'!$W$149</f>
        <v>6.98468076068886E-3</v>
      </c>
      <c r="X40" s="94">
        <f>'1.4'!X40/'1.4.a'!$X$149</f>
        <v>6.3107639038677754E-3</v>
      </c>
      <c r="Y40" s="94">
        <f>'1.4'!Y40/'1.4.a'!$Y$149</f>
        <v>6.8898636038398735E-3</v>
      </c>
      <c r="Z40" s="94">
        <f>'1.4'!Z40/'1.4.a'!$Z$149</f>
        <v>5.8439551522249614E-3</v>
      </c>
      <c r="AA40" s="94">
        <f>'1.4'!AA40/'1.4.a'!$AA$149</f>
        <v>5.6703101147992157E-3</v>
      </c>
      <c r="AB40" s="94">
        <f>'1.4'!AB40/'1.4.a'!$AB$149</f>
        <v>4.7440379356998427E-3</v>
      </c>
      <c r="AC40" s="94">
        <f>'1.4'!AC40/'1.4.a'!$AC$149</f>
        <v>4.9173588283058086E-3</v>
      </c>
      <c r="AD40" s="94">
        <f>'1.4'!AD40/'1.4.a'!$AD$149</f>
        <v>4.7705863750138059E-3</v>
      </c>
      <c r="AE40" s="94">
        <f>'1.4'!AE40/'1.4.a'!$AE$149</f>
        <v>4.6120864932597287E-3</v>
      </c>
      <c r="AF40" s="94">
        <f>'1.4'!AF40/'1.4.a'!$AF$149</f>
        <v>4.6634666081457289E-3</v>
      </c>
      <c r="AG40" s="94">
        <f>'1.4'!AG40/'1.4.a'!$AG$149</f>
        <v>5.2444128516520557E-3</v>
      </c>
      <c r="AH40" s="94">
        <f>'1.4'!AH40/'1.4.a'!$AH$149</f>
        <v>5.1069274134392228E-3</v>
      </c>
      <c r="AI40" s="94">
        <f>'1.4'!AI40/'1.4.a'!$AI$149</f>
        <v>5.5075371379318559E-3</v>
      </c>
      <c r="AJ40" s="94">
        <f>'1.4'!AJ40/'1.4.a'!$AJ$149</f>
        <v>5.7525189277493286E-3</v>
      </c>
      <c r="AK40" s="94">
        <f>'1.4'!AK40/'1.4.a'!$AK$149</f>
        <v>6.3859042167590642E-3</v>
      </c>
      <c r="AL40" s="94">
        <f>'1.4'!AL40/'1.4.a'!$AL$149</f>
        <v>5.5902257837779834E-3</v>
      </c>
      <c r="AM40" s="94">
        <f>'1.4'!AM40/'1.4.a'!$AM$149</f>
        <v>5.7765696283776672E-3</v>
      </c>
      <c r="AN40" s="94">
        <f>'1.4'!AN40/'1.4.a'!$AN$149</f>
        <v>5.6294796082600055E-3</v>
      </c>
      <c r="AO40" s="94">
        <f>'1.4'!AO40/'1.4.a'!$AO$149</f>
        <v>6.0224560165731524E-3</v>
      </c>
      <c r="AP40" s="94">
        <f>'1.4'!AP40/'1.4.a'!$AP$149</f>
        <v>5.8054874542366203E-3</v>
      </c>
      <c r="AQ40" s="94">
        <f>'1.4'!AQ40/'1.4.a'!$AQ$149</f>
        <v>6.096300807434704E-3</v>
      </c>
      <c r="AR40" s="94">
        <f>'1.4'!AR40/'1.4.a'!$AR$149</f>
        <v>5.4161294149199287E-3</v>
      </c>
      <c r="AS40" s="94">
        <f>'1.4'!AS40/'1.4.a'!$AS$149</f>
        <v>5.8293769364414095E-3</v>
      </c>
      <c r="AT40" s="94">
        <f>'1.4'!AT40/'1.4.a'!$AT$149</f>
        <v>7.0273344333248479E-3</v>
      </c>
      <c r="AU40" s="94">
        <f>'1.4'!AU40/'1.4.a'!AU$149</f>
        <v>7.6853837086867816E-3</v>
      </c>
      <c r="AV40" s="94">
        <f>'1.4'!AV40/'1.4.a'!AV$149</f>
        <v>6.890509887844687E-3</v>
      </c>
      <c r="AW40" s="94">
        <f>'1.4'!AW40/'1.4.a'!AW$149</f>
        <v>6.8288332649914119E-3</v>
      </c>
      <c r="AX40" s="94">
        <f>'1.4'!AX40/'1.4.a'!AX$149</f>
        <v>7.211389915672572E-3</v>
      </c>
      <c r="AY40" s="94">
        <f>'1.4'!AY40/'1.4.a'!AY$149</f>
        <v>6.7039054018784234E-3</v>
      </c>
    </row>
    <row r="41" spans="1:51" ht="20" customHeight="1" x14ac:dyDescent="0.2">
      <c r="A41" s="21" t="s">
        <v>406</v>
      </c>
      <c r="B41" s="22" t="s">
        <v>278</v>
      </c>
      <c r="C41" s="94">
        <f>'1.4'!C41/'1.4.a'!$C$149</f>
        <v>-5.9469052941289295E-5</v>
      </c>
      <c r="D41" s="94">
        <f>'1.4'!D41/'1.4.a'!$D$149</f>
        <v>1.0572344554067436E-4</v>
      </c>
      <c r="E41" s="94">
        <f>'1.4'!E41/'1.4.a'!$E$149</f>
        <v>4.0635855520650143E-4</v>
      </c>
      <c r="F41" s="94">
        <f>'1.4'!F41/'1.4.a'!$F$149</f>
        <v>-2.5368552473590134E-4</v>
      </c>
      <c r="G41" s="94">
        <f>'1.4'!G41/'1.4.a'!$G$149</f>
        <v>2.5676583582792852E-4</v>
      </c>
      <c r="H41" s="94">
        <f>'1.4'!H41/'1.4.a'!$H$149</f>
        <v>1.1826749817109025E-4</v>
      </c>
      <c r="I41" s="94">
        <f>'1.4'!I41/'1.4.a'!$I$149</f>
        <v>2.3341627164143142E-4</v>
      </c>
      <c r="J41" s="94">
        <f>'1.4'!J41/'1.4.a'!$J$149</f>
        <v>-2.7946130276084504E-4</v>
      </c>
      <c r="K41" s="94">
        <f>'1.4'!K41/'1.4.a'!$K$149</f>
        <v>-6.5436124471324241E-4</v>
      </c>
      <c r="L41" s="94">
        <f>'1.4'!L41/'1.4.a'!$L$149</f>
        <v>-1.5938880219655761E-4</v>
      </c>
      <c r="M41" s="94">
        <f>'1.4'!M41/'1.4.a'!$M$149</f>
        <v>-1.017542616313232E-4</v>
      </c>
      <c r="N41" s="94">
        <f>'1.4'!N41/'1.4.a'!$N$149</f>
        <v>4.5021458277568697E-4</v>
      </c>
      <c r="O41" s="94">
        <f>'1.4'!O41/'1.4.a'!$O$149</f>
        <v>-4.3977837312159437E-4</v>
      </c>
      <c r="P41" s="94">
        <f>'1.4'!P41/'1.4.a'!$P$149</f>
        <v>1.3120316473370973E-4</v>
      </c>
      <c r="Q41" s="94">
        <f>'1.4'!Q41/'1.4.a'!$Q$149</f>
        <v>1.6402437495013068E-4</v>
      </c>
      <c r="R41" s="94">
        <f>'1.4'!R41/'1.4.a'!$R$149</f>
        <v>5.1624058650555111E-4</v>
      </c>
      <c r="S41" s="94">
        <f>'1.4'!S41/'1.4.a'!$S$149</f>
        <v>1.1239397762855999E-4</v>
      </c>
      <c r="T41" s="94">
        <f>'1.4'!T41/'1.4.a'!$T$149</f>
        <v>-9.4033917103916612E-5</v>
      </c>
      <c r="U41" s="94">
        <f>'1.4'!U41/'1.4.a'!$U$149</f>
        <v>1.1958821820516008E-4</v>
      </c>
      <c r="V41" s="94">
        <f>'1.4'!V41/'1.4.a'!$V$149</f>
        <v>-1.5767560070715719E-4</v>
      </c>
      <c r="W41" s="94">
        <f>'1.4'!W41/'1.4.a'!$W$149</f>
        <v>-3.7056744280637141E-4</v>
      </c>
      <c r="X41" s="94">
        <f>'1.4'!X41/'1.4.a'!$X$149</f>
        <v>1.2190113012051012E-4</v>
      </c>
      <c r="Y41" s="94">
        <f>'1.4'!Y41/'1.4.a'!$Y$149</f>
        <v>-4.8372638008818841E-7</v>
      </c>
      <c r="Z41" s="94">
        <f>'1.4'!Z41/'1.4.a'!$Z$149</f>
        <v>-8.3996562921878206E-5</v>
      </c>
      <c r="AA41" s="94">
        <f>'1.4'!AA41/'1.4.a'!$AA$149</f>
        <v>2.6607569383660464E-9</v>
      </c>
      <c r="AB41" s="94">
        <f>'1.4'!AB41/'1.4.a'!$AB$149</f>
        <v>5.8024250218464967E-7</v>
      </c>
      <c r="AC41" s="94">
        <f>'1.4'!AC41/'1.4.a'!$AC$149</f>
        <v>1.7663055742752108E-9</v>
      </c>
      <c r="AD41" s="94">
        <f>'1.4'!AD41/'1.4.a'!$AD$149</f>
        <v>1.2061143585412072E-8</v>
      </c>
      <c r="AE41" s="94">
        <f>'1.4'!AE41/'1.4.a'!$AE$149</f>
        <v>-2.9315142882483652E-8</v>
      </c>
      <c r="AF41" s="94">
        <f>'1.4'!AF41/'1.4.a'!$AF$149</f>
        <v>9.5339159814782044E-9</v>
      </c>
      <c r="AG41" s="94">
        <f>'1.4'!AG41/'1.4.a'!$AG$149</f>
        <v>3.9952476701826568E-9</v>
      </c>
      <c r="AH41" s="94">
        <f>'1.4'!AH41/'1.4.a'!$AH$149</f>
        <v>1.4203691872438023E-8</v>
      </c>
      <c r="AI41" s="94">
        <f>'1.4'!AI41/'1.4.a'!$AI$149</f>
        <v>5.0306573055449915E-8</v>
      </c>
      <c r="AJ41" s="94">
        <f>'1.4'!AJ41/'1.4.a'!$AJ$149</f>
        <v>-5.5590573617639892E-8</v>
      </c>
      <c r="AK41" s="94">
        <f>'1.4'!AK41/'1.4.a'!$AK$149</f>
        <v>2.0083526786825271E-7</v>
      </c>
      <c r="AL41" s="94">
        <f>'1.4'!AL41/'1.4.a'!$AL$149</f>
        <v>1.8219842650822973E-8</v>
      </c>
      <c r="AM41" s="94">
        <f>'1.4'!AM41/'1.4.a'!$AM$149</f>
        <v>-1.498079079731691E-8</v>
      </c>
      <c r="AN41" s="94">
        <f>'1.4'!AN41/'1.4.a'!$AN$149</f>
        <v>3.9344026894667651E-8</v>
      </c>
      <c r="AO41" s="94">
        <f>'1.4'!AO41/'1.4.a'!$AO$149</f>
        <v>1.2128545084843821E-8</v>
      </c>
      <c r="AP41" s="94">
        <f>'1.4'!AP41/'1.4.a'!$AP$149</f>
        <v>-9.3483307314746458E-9</v>
      </c>
      <c r="AQ41" s="94">
        <f>'1.4'!AQ41/'1.4.a'!$AQ$149</f>
        <v>7.0597016300192737E-9</v>
      </c>
      <c r="AR41" s="94">
        <f>'1.4'!AR41/'1.4.a'!$AR$149</f>
        <v>2.5192087076068478E-8</v>
      </c>
      <c r="AS41" s="94">
        <f>'1.4'!AS41/'1.4.a'!$AS$149</f>
        <v>-4.2816605127944406E-6</v>
      </c>
      <c r="AT41" s="94">
        <f>'1.4'!AT41/'1.4.a'!$AT$149</f>
        <v>2.1410709349476274E-8</v>
      </c>
      <c r="AU41" s="94">
        <f>'1.4'!AU41/'1.4.a'!AU$149</f>
        <v>9.1726828512721702E-9</v>
      </c>
      <c r="AV41" s="94">
        <f>'1.4'!AV41/'1.4.a'!AV$149</f>
        <v>2.812077718287791E-8</v>
      </c>
      <c r="AW41" s="94">
        <f>'1.4'!AW41/'1.4.a'!AW$149</f>
        <v>-3.7990912722865129E-9</v>
      </c>
      <c r="AX41" s="94">
        <f>'1.4'!AX41/'1.4.a'!AX$149</f>
        <v>8.9382424160014386E-8</v>
      </c>
      <c r="AY41" s="94">
        <f>'1.4'!AY41/'1.4.a'!AY$149</f>
        <v>1.7475659393791193E-8</v>
      </c>
    </row>
    <row r="42" spans="1:51" ht="20" customHeight="1" x14ac:dyDescent="0.2">
      <c r="A42" s="134" t="s">
        <v>407</v>
      </c>
      <c r="B42" s="115" t="s">
        <v>246</v>
      </c>
      <c r="C42" s="143">
        <f>'1.4'!C42/'1.4.a'!$C$149</f>
        <v>7.7596333962100528E-2</v>
      </c>
      <c r="D42" s="143">
        <f>'1.4'!D42/'1.4.a'!$D$149</f>
        <v>7.4552416878812769E-2</v>
      </c>
      <c r="E42" s="143">
        <f>'1.4'!E42/'1.4.a'!$E$149</f>
        <v>7.4809328861388608E-2</v>
      </c>
      <c r="F42" s="143">
        <f>'1.4'!F42/'1.4.a'!$F$149</f>
        <v>8.639632159782519E-2</v>
      </c>
      <c r="G42" s="143">
        <f>'1.4'!G42/'1.4.a'!$G$149</f>
        <v>7.7945018915300771E-2</v>
      </c>
      <c r="H42" s="143">
        <f>'1.4'!H42/'1.4.a'!$H$149</f>
        <v>7.61169757714006E-2</v>
      </c>
      <c r="I42" s="143">
        <f>'1.4'!I42/'1.4.a'!$I$149</f>
        <v>7.7299062487319811E-2</v>
      </c>
      <c r="J42" s="143">
        <f>'1.4'!J42/'1.4.a'!$J$149</f>
        <v>8.9364450814940266E-2</v>
      </c>
      <c r="K42" s="143">
        <f>'1.4'!K42/'1.4.a'!$K$149</f>
        <v>8.1412733865173087E-2</v>
      </c>
      <c r="L42" s="143">
        <f>'1.4'!L42/'1.4.a'!$L$149</f>
        <v>7.8533951631484369E-2</v>
      </c>
      <c r="M42" s="143">
        <f>'1.4'!M42/'1.4.a'!$M$149</f>
        <v>7.7273242760377697E-2</v>
      </c>
      <c r="N42" s="143">
        <f>'1.4'!N42/'1.4.a'!$N$149</f>
        <v>8.8218729282490818E-2</v>
      </c>
      <c r="O42" s="143">
        <f>'1.4'!O42/'1.4.a'!$O$149</f>
        <v>8.0696057737214208E-2</v>
      </c>
      <c r="P42" s="143">
        <f>'1.4'!P42/'1.4.a'!$P$149</f>
        <v>7.6953709052408031E-2</v>
      </c>
      <c r="Q42" s="143">
        <f>'1.4'!Q42/'1.4.a'!$Q$149</f>
        <v>7.6768145398919754E-2</v>
      </c>
      <c r="R42" s="143">
        <f>'1.4'!R42/'1.4.a'!$R$149</f>
        <v>8.8234100250624461E-2</v>
      </c>
      <c r="S42" s="143">
        <f>'1.4'!S42/'1.4.a'!$S$149</f>
        <v>7.9362630666611672E-2</v>
      </c>
      <c r="T42" s="143">
        <f>'1.4'!T42/'1.4.a'!$T$149</f>
        <v>7.6981675084163523E-2</v>
      </c>
      <c r="U42" s="143">
        <f>'1.4'!U42/'1.4.a'!$U$149</f>
        <v>7.7092931523205011E-2</v>
      </c>
      <c r="V42" s="143">
        <f>'1.4'!V42/'1.4.a'!$V$149</f>
        <v>8.7952635027140041E-2</v>
      </c>
      <c r="W42" s="143">
        <f>'1.4'!W42/'1.4.a'!$W$149</f>
        <v>8.0070691802235403E-2</v>
      </c>
      <c r="X42" s="143">
        <f>'1.4'!X42/'1.4.a'!$X$149</f>
        <v>7.8464806076703794E-2</v>
      </c>
      <c r="Y42" s="143">
        <f>'1.4'!Y42/'1.4.a'!$Y$149</f>
        <v>7.6867411209625383E-2</v>
      </c>
      <c r="Z42" s="143">
        <f>'1.4'!Z42/'1.4.a'!$Z$149</f>
        <v>8.7455463883505072E-2</v>
      </c>
      <c r="AA42" s="143">
        <f>'1.4'!AA42/'1.4.a'!$AA$149</f>
        <v>8.1660250236018736E-2</v>
      </c>
      <c r="AB42" s="143">
        <f>'1.4'!AB42/'1.4.a'!$AB$149</f>
        <v>7.7721378351126649E-2</v>
      </c>
      <c r="AC42" s="143">
        <f>'1.4'!AC42/'1.4.a'!$AC$149</f>
        <v>7.6712919441409982E-2</v>
      </c>
      <c r="AD42" s="143">
        <f>'1.4'!AD42/'1.4.a'!$AD$149</f>
        <v>8.7562867272289679E-2</v>
      </c>
      <c r="AE42" s="143">
        <f>'1.4'!AE42/'1.4.a'!$AE$149</f>
        <v>8.1479068620693346E-2</v>
      </c>
      <c r="AF42" s="143">
        <f>'1.4'!AF42/'1.4.a'!$AF$149</f>
        <v>7.9561968075917297E-2</v>
      </c>
      <c r="AG42" s="143">
        <f>'1.4'!AG42/'1.4.a'!$AG$149</f>
        <v>8.041096671683684E-2</v>
      </c>
      <c r="AH42" s="143">
        <f>'1.4'!AH42/'1.4.a'!$AH$149</f>
        <v>9.1790735018998135E-2</v>
      </c>
      <c r="AI42" s="143">
        <f>'1.4'!AI42/'1.4.a'!$AI$149</f>
        <v>7.6848331775185047E-2</v>
      </c>
      <c r="AJ42" s="143">
        <f>'1.4'!AJ42/'1.4.a'!$AJ$149</f>
        <v>7.5272077442757546E-2</v>
      </c>
      <c r="AK42" s="143">
        <f>'1.4'!AK42/'1.4.a'!$AK$149</f>
        <v>7.5206354175806858E-2</v>
      </c>
      <c r="AL42" s="143">
        <f>'1.4'!AL42/'1.4.a'!$AL$149</f>
        <v>8.790993575961957E-2</v>
      </c>
      <c r="AM42" s="143">
        <f>'1.4'!AM42/'1.4.a'!$AM$149</f>
        <v>7.6975770736975924E-2</v>
      </c>
      <c r="AN42" s="143">
        <f>'1.4'!AN42/'1.4.a'!$AN$149</f>
        <v>7.5028795462659947E-2</v>
      </c>
      <c r="AO42" s="143">
        <f>'1.4'!AO42/'1.4.a'!$AO$149</f>
        <v>7.4739360823683279E-2</v>
      </c>
      <c r="AP42" s="143">
        <f>'1.4'!AP42/'1.4.a'!$AP$149</f>
        <v>8.7606965338598103E-2</v>
      </c>
      <c r="AQ42" s="143">
        <f>'1.4'!AQ42/'1.4.a'!$AQ$149</f>
        <v>7.7631714367203092E-2</v>
      </c>
      <c r="AR42" s="143">
        <f>'1.4'!AR42/'1.4.a'!$AR$149</f>
        <v>5.4704189775642946E-2</v>
      </c>
      <c r="AS42" s="143">
        <f>'1.4'!AS42/'1.4.a'!$AS$149</f>
        <v>7.9718301875433342E-2</v>
      </c>
      <c r="AT42" s="143">
        <f>'1.4'!AT42/'1.4.a'!$AT$149</f>
        <v>9.4153623435457065E-2</v>
      </c>
      <c r="AU42" s="143">
        <f>'1.4'!AU42/'1.4.a'!AU$149</f>
        <v>7.3400499138236236E-2</v>
      </c>
      <c r="AV42" s="143">
        <f>'1.4'!AV42/'1.4.a'!AV$149</f>
        <v>6.7567199530175065E-2</v>
      </c>
      <c r="AW42" s="143">
        <f>'1.4'!AW42/'1.4.a'!AW$149</f>
        <v>7.2567070333975317E-2</v>
      </c>
      <c r="AX42" s="143">
        <f>'1.4'!AX42/'1.4.a'!AX$149</f>
        <v>8.8172564868225958E-2</v>
      </c>
      <c r="AY42" s="143">
        <f>'1.4'!AY42/'1.4.a'!AY$149</f>
        <v>7.8286218483012676E-2</v>
      </c>
    </row>
    <row r="43" spans="1:51" ht="20" customHeight="1" x14ac:dyDescent="0.2">
      <c r="A43" s="134" t="s">
        <v>408</v>
      </c>
      <c r="B43" s="115" t="s">
        <v>243</v>
      </c>
      <c r="C43" s="143">
        <f>'1.4'!C43/'1.4.a'!$C$149</f>
        <v>6.0635922244772945E-5</v>
      </c>
      <c r="D43" s="143">
        <f>'1.4'!D43/'1.4.a'!$D$149</f>
        <v>6.9493133014526375E-5</v>
      </c>
      <c r="E43" s="143">
        <f>'1.4'!E43/'1.4.a'!$E$149</f>
        <v>5.6189340087280237E-5</v>
      </c>
      <c r="F43" s="143">
        <f>'1.4'!F43/'1.4.a'!$F$149</f>
        <v>1.1084869635037877E-4</v>
      </c>
      <c r="G43" s="143">
        <f>'1.4'!G43/'1.4.a'!$G$149</f>
        <v>6.7874880077439833E-5</v>
      </c>
      <c r="H43" s="143">
        <f>'1.4'!H43/'1.4.a'!$H$149</f>
        <v>6.2820020907084019E-5</v>
      </c>
      <c r="I43" s="143">
        <f>'1.4'!I43/'1.4.a'!$I$149</f>
        <v>9.4655827413348863E-5</v>
      </c>
      <c r="J43" s="143">
        <f>'1.4'!J43/'1.4.a'!$J$149</f>
        <v>1.98985148931258E-4</v>
      </c>
      <c r="K43" s="143">
        <f>'1.4'!K43/'1.4.a'!$K$149</f>
        <v>1.1328408608262438E-4</v>
      </c>
      <c r="L43" s="143">
        <f>'1.4'!L43/'1.4.a'!$L$149</f>
        <v>1.4209966281640809E-4</v>
      </c>
      <c r="M43" s="143">
        <f>'1.4'!M43/'1.4.a'!$M$149</f>
        <v>1.219503949371327E-4</v>
      </c>
      <c r="N43" s="143">
        <f>'1.4'!N43/'1.4.a'!$N$149</f>
        <v>1.5785024701308627E-4</v>
      </c>
      <c r="O43" s="143">
        <f>'1.4'!O43/'1.4.a'!$O$149</f>
        <v>6.7746354687427579E-5</v>
      </c>
      <c r="P43" s="143">
        <f>'1.4'!P43/'1.4.a'!$P$149</f>
        <v>7.9328674334013918E-5</v>
      </c>
      <c r="Q43" s="143">
        <f>'1.4'!Q43/'1.4.a'!$Q$149</f>
        <v>9.5244435945053926E-5</v>
      </c>
      <c r="R43" s="143">
        <f>'1.4'!R43/'1.4.a'!$R$149</f>
        <v>7.0430541339250703E-5</v>
      </c>
      <c r="S43" s="143">
        <f>'1.4'!S43/'1.4.a'!$S$149</f>
        <v>9.3860228257305377E-5</v>
      </c>
      <c r="T43" s="143">
        <f>'1.4'!T43/'1.4.a'!$T$149</f>
        <v>8.567497081386786E-5</v>
      </c>
      <c r="U43" s="143">
        <f>'1.4'!U43/'1.4.a'!$U$149</f>
        <v>9.1760828805270063E-5</v>
      </c>
      <c r="V43" s="143">
        <f>'1.4'!V43/'1.4.a'!$V$149</f>
        <v>8.3919720924076655E-5</v>
      </c>
      <c r="W43" s="143">
        <f>'1.4'!W43/'1.4.a'!$W$149</f>
        <v>9.2632537320162881E-5</v>
      </c>
      <c r="X43" s="143">
        <f>'1.4'!X43/'1.4.a'!$X$149</f>
        <v>7.127795364069262E-5</v>
      </c>
      <c r="Y43" s="143">
        <f>'1.4'!Y43/'1.4.a'!$Y$149</f>
        <v>1.0345739904755084E-4</v>
      </c>
      <c r="Z43" s="143">
        <f>'1.4'!Z43/'1.4.a'!$Z$149</f>
        <v>1.0457184695465954E-4</v>
      </c>
      <c r="AA43" s="143">
        <f>'1.4'!AA43/'1.4.a'!$AA$149</f>
        <v>7.3481260442466608E-5</v>
      </c>
      <c r="AB43" s="143">
        <f>'1.4'!AB43/'1.4.a'!$AB$149</f>
        <v>8.6351223930106365E-5</v>
      </c>
      <c r="AC43" s="143">
        <f>'1.4'!AC43/'1.4.a'!$AC$149</f>
        <v>1.1989510099057555E-4</v>
      </c>
      <c r="AD43" s="143">
        <f>'1.4'!AD43/'1.4.a'!$AD$149</f>
        <v>1.2713417862972944E-4</v>
      </c>
      <c r="AE43" s="143">
        <f>'1.4'!AE43/'1.4.a'!$AE$149</f>
        <v>1.5808239362737018E-4</v>
      </c>
      <c r="AF43" s="143">
        <f>'1.4'!AF43/'1.4.a'!$AF$149</f>
        <v>1.9918224779805088E-4</v>
      </c>
      <c r="AG43" s="143">
        <f>'1.4'!AG43/'1.4.a'!$AG$149</f>
        <v>1.8575010694956698E-4</v>
      </c>
      <c r="AH43" s="143">
        <f>'1.4'!AH43/'1.4.a'!$AH$149</f>
        <v>1.9577439757178497E-4</v>
      </c>
      <c r="AI43" s="143">
        <f>'1.4'!AI43/'1.4.a'!$AI$149</f>
        <v>1.521930215255646E-4</v>
      </c>
      <c r="AJ43" s="143">
        <f>'1.4'!AJ43/'1.4.a'!$AJ$149</f>
        <v>1.3004022307100743E-4</v>
      </c>
      <c r="AK43" s="143">
        <f>'1.4'!AK43/'1.4.a'!$AK$149</f>
        <v>1.1674630405341124E-4</v>
      </c>
      <c r="AL43" s="143">
        <f>'1.4'!AL43/'1.4.a'!$AL$149</f>
        <v>1.2563149248144388E-4</v>
      </c>
      <c r="AM43" s="143">
        <f>'1.4'!AM43/'1.4.a'!$AM$149</f>
        <v>1.2548334035501361E-4</v>
      </c>
      <c r="AN43" s="143">
        <f>'1.4'!AN43/'1.4.a'!$AN$149</f>
        <v>1.7111166719707954E-4</v>
      </c>
      <c r="AO43" s="143">
        <f>'1.4'!AO43/'1.4.a'!$AO$149</f>
        <v>1.4468754670238516E-4</v>
      </c>
      <c r="AP43" s="143">
        <f>'1.4'!AP43/'1.4.a'!$AP$149</f>
        <v>1.2971069884119217E-4</v>
      </c>
      <c r="AQ43" s="143">
        <f>'1.4'!AQ43/'1.4.a'!$AQ$149</f>
        <v>7.7242147661334403E-5</v>
      </c>
      <c r="AR43" s="143">
        <f>'1.4'!AR43/'1.4.a'!$AR$149</f>
        <v>7.4382640190008624E-5</v>
      </c>
      <c r="AS43" s="143">
        <f>'1.4'!AS43/'1.4.a'!$AS$149</f>
        <v>6.4337015991594297E-5</v>
      </c>
      <c r="AT43" s="143">
        <f>'1.4'!AT43/'1.4.a'!$AT$149</f>
        <v>1.4305135911252265E-4</v>
      </c>
      <c r="AU43" s="143">
        <f>'1.4'!AU43/'1.4.a'!AU$149</f>
        <v>3.460661589918464E-5</v>
      </c>
      <c r="AV43" s="143">
        <f>'1.4'!AV43/'1.4.a'!AV$149</f>
        <v>8.2451299316127277E-5</v>
      </c>
      <c r="AW43" s="143">
        <f>'1.4'!AW43/'1.4.a'!AW$149</f>
        <v>7.4427979979098816E-5</v>
      </c>
      <c r="AX43" s="143">
        <f>'1.4'!AX43/'1.4.a'!AX$149</f>
        <v>9.0340146570895685E-5</v>
      </c>
      <c r="AY43" s="143">
        <f>'1.4'!AY43/'1.4.a'!AY$149</f>
        <v>2.4029362086941058E-5</v>
      </c>
    </row>
    <row r="44" spans="1:51" ht="20" customHeight="1" x14ac:dyDescent="0.2">
      <c r="A44" s="134" t="s">
        <v>409</v>
      </c>
      <c r="B44" s="115" t="s">
        <v>247</v>
      </c>
      <c r="C44" s="143">
        <f>'1.4'!C44/'1.4.a'!$C$149</f>
        <v>3.3564808171249454E-2</v>
      </c>
      <c r="D44" s="143">
        <f>'1.4'!D44/'1.4.a'!$D$149</f>
        <v>3.3265385368251042E-2</v>
      </c>
      <c r="E44" s="143">
        <f>'1.4'!E44/'1.4.a'!$E$149</f>
        <v>4.0593873643715889E-2</v>
      </c>
      <c r="F44" s="143">
        <f>'1.4'!F44/'1.4.a'!$F$149</f>
        <v>2.6098690560049483E-2</v>
      </c>
      <c r="G44" s="143">
        <f>'1.4'!G44/'1.4.a'!$G$149</f>
        <v>2.9603330275824766E-2</v>
      </c>
      <c r="H44" s="143">
        <f>'1.4'!H44/'1.4.a'!$H$149</f>
        <v>2.9830951107724112E-2</v>
      </c>
      <c r="I44" s="143">
        <f>'1.4'!I44/'1.4.a'!$I$149</f>
        <v>3.1611349140236715E-2</v>
      </c>
      <c r="J44" s="143">
        <f>'1.4'!J44/'1.4.a'!$J$149</f>
        <v>2.4244790126008831E-2</v>
      </c>
      <c r="K44" s="143">
        <f>'1.4'!K44/'1.4.a'!$K$149</f>
        <v>3.1488302448607702E-2</v>
      </c>
      <c r="L44" s="143">
        <f>'1.4'!L44/'1.4.a'!$L$149</f>
        <v>2.6352572735720406E-2</v>
      </c>
      <c r="M44" s="143">
        <f>'1.4'!M44/'1.4.a'!$M$149</f>
        <v>4.9448253597170984E-2</v>
      </c>
      <c r="N44" s="143">
        <f>'1.4'!N44/'1.4.a'!$N$149</f>
        <v>3.7236296234988246E-2</v>
      </c>
      <c r="O44" s="143">
        <f>'1.4'!O44/'1.4.a'!$O$149</f>
        <v>2.9399909650704756E-2</v>
      </c>
      <c r="P44" s="143">
        <f>'1.4'!P44/'1.4.a'!$P$149</f>
        <v>3.7039313777398213E-2</v>
      </c>
      <c r="Q44" s="143">
        <f>'1.4'!Q44/'1.4.a'!$Q$149</f>
        <v>3.4942818594331723E-2</v>
      </c>
      <c r="R44" s="143">
        <f>'1.4'!R44/'1.4.a'!$R$149</f>
        <v>3.9676630751901185E-2</v>
      </c>
      <c r="S44" s="143">
        <f>'1.4'!S44/'1.4.a'!$S$149</f>
        <v>3.5707960682580725E-2</v>
      </c>
      <c r="T44" s="143">
        <f>'1.4'!T44/'1.4.a'!$T$149</f>
        <v>2.8387197927697502E-2</v>
      </c>
      <c r="U44" s="143">
        <f>'1.4'!U44/'1.4.a'!$U$149</f>
        <v>3.1902935071609233E-2</v>
      </c>
      <c r="V44" s="143">
        <f>'1.4'!V44/'1.4.a'!$V$149</f>
        <v>2.6753175776400448E-2</v>
      </c>
      <c r="W44" s="143">
        <f>'1.4'!W44/'1.4.a'!$W$149</f>
        <v>3.0066684902603627E-2</v>
      </c>
      <c r="X44" s="143">
        <f>'1.4'!X44/'1.4.a'!$X$149</f>
        <v>4.940906623277961E-2</v>
      </c>
      <c r="Y44" s="143">
        <f>'1.4'!Y44/'1.4.a'!$Y$149</f>
        <v>3.4577990319971642E-2</v>
      </c>
      <c r="Z44" s="143">
        <f>'1.4'!Z44/'1.4.a'!$Z$149</f>
        <v>3.6945431573532146E-2</v>
      </c>
      <c r="AA44" s="143">
        <f>'1.4'!AA44/'1.4.a'!$AA$149</f>
        <v>5.7462953894027932E-2</v>
      </c>
      <c r="AB44" s="143">
        <f>'1.4'!AB44/'1.4.a'!$AB$149</f>
        <v>3.2494592997980611E-2</v>
      </c>
      <c r="AC44" s="143">
        <f>'1.4'!AC44/'1.4.a'!$AC$149</f>
        <v>3.3450476259672804E-2</v>
      </c>
      <c r="AD44" s="143">
        <f>'1.4'!AD44/'1.4.a'!$AD$149</f>
        <v>4.1657571925090918E-2</v>
      </c>
      <c r="AE44" s="143">
        <f>'1.4'!AE44/'1.4.a'!$AE$149</f>
        <v>2.6960580063473846E-2</v>
      </c>
      <c r="AF44" s="143">
        <f>'1.4'!AF44/'1.4.a'!$AF$149</f>
        <v>2.6865698305794185E-2</v>
      </c>
      <c r="AG44" s="143">
        <f>'1.4'!AG44/'1.4.a'!$AG$149</f>
        <v>2.6519756833378209E-2</v>
      </c>
      <c r="AH44" s="143">
        <f>'1.4'!AH44/'1.4.a'!$AH$149</f>
        <v>2.6239202854527612E-2</v>
      </c>
      <c r="AI44" s="143">
        <f>'1.4'!AI44/'1.4.a'!$AI$149</f>
        <v>2.8872404990555416E-2</v>
      </c>
      <c r="AJ44" s="143">
        <f>'1.4'!AJ44/'1.4.a'!$AJ$149</f>
        <v>2.9816087638507242E-2</v>
      </c>
      <c r="AK44" s="143">
        <f>'1.4'!AK44/'1.4.a'!$AK$149</f>
        <v>3.7004541955743951E-2</v>
      </c>
      <c r="AL44" s="143">
        <f>'1.4'!AL44/'1.4.a'!$AL$149</f>
        <v>4.1550849037136982E-2</v>
      </c>
      <c r="AM44" s="143">
        <f>'1.4'!AM44/'1.4.a'!$AM$149</f>
        <v>3.8545679916875193E-2</v>
      </c>
      <c r="AN44" s="143">
        <f>'1.4'!AN44/'1.4.a'!$AN$149</f>
        <v>3.7542770211352536E-2</v>
      </c>
      <c r="AO44" s="143">
        <f>'1.4'!AO44/'1.4.a'!$AO$149</f>
        <v>3.2546158246375523E-2</v>
      </c>
      <c r="AP44" s="143">
        <f>'1.4'!AP44/'1.4.a'!$AP$149</f>
        <v>7.8799427126303834E-2</v>
      </c>
      <c r="AQ44" s="143">
        <f>'1.4'!AQ44/'1.4.a'!$AQ$149</f>
        <v>3.117115567682387E-2</v>
      </c>
      <c r="AR44" s="143">
        <f>'1.4'!AR44/'1.4.a'!$AR$149</f>
        <v>2.3201009154531434E-2</v>
      </c>
      <c r="AS44" s="143">
        <f>'1.4'!AS44/'1.4.a'!$AS$149</f>
        <v>2.0784169324205327E-2</v>
      </c>
      <c r="AT44" s="143">
        <f>'1.4'!AT44/'1.4.a'!$AT$149</f>
        <v>1.9534101413680494E-2</v>
      </c>
      <c r="AU44" s="143">
        <f>'1.4'!AU44/'1.4.a'!AU$149</f>
        <v>2.5612339962159465E-2</v>
      </c>
      <c r="AV44" s="143">
        <f>'1.4'!AV44/'1.4.a'!AV$149</f>
        <v>3.2338139938936798E-2</v>
      </c>
      <c r="AW44" s="143">
        <f>'1.4'!AW44/'1.4.a'!AW$149</f>
        <v>3.7053852502970344E-2</v>
      </c>
      <c r="AX44" s="143">
        <f>'1.4'!AX44/'1.4.a'!AX$149</f>
        <v>4.0251122806847277E-2</v>
      </c>
      <c r="AY44" s="143">
        <f>'1.4'!AY44/'1.4.a'!AY$149</f>
        <v>3.0478321343276021E-2</v>
      </c>
    </row>
    <row r="45" spans="1:51" ht="20" customHeight="1" x14ac:dyDescent="0.2">
      <c r="A45" s="120" t="s">
        <v>410</v>
      </c>
      <c r="B45" s="118" t="s">
        <v>820</v>
      </c>
      <c r="C45" s="145">
        <f>'1.4'!C45/'1.4.a'!$C$149</f>
        <v>1.630440700871728E-2</v>
      </c>
      <c r="D45" s="145">
        <f>'1.4'!D45/'1.4.a'!$D$149</f>
        <v>1.2522374483016279E-2</v>
      </c>
      <c r="E45" s="145">
        <f>'1.4'!E45/'1.4.a'!$E$149</f>
        <v>1.3965643232553797E-2</v>
      </c>
      <c r="F45" s="145">
        <f>'1.4'!F45/'1.4.a'!$F$149</f>
        <v>8.1451159803829914E-3</v>
      </c>
      <c r="G45" s="145">
        <f>'1.4'!G45/'1.4.a'!$G$149</f>
        <v>1.3139675335519709E-2</v>
      </c>
      <c r="H45" s="145">
        <f>'1.4'!H45/'1.4.a'!$H$149</f>
        <v>9.5893783390740769E-3</v>
      </c>
      <c r="I45" s="145">
        <f>'1.4'!I45/'1.4.a'!$I$149</f>
        <v>1.0871577291039144E-2</v>
      </c>
      <c r="J45" s="145">
        <f>'1.4'!J45/'1.4.a'!$J$149</f>
        <v>8.5175732635811973E-3</v>
      </c>
      <c r="K45" s="145">
        <f>'1.4'!K45/'1.4.a'!$K$149</f>
        <v>1.1782762396599667E-2</v>
      </c>
      <c r="L45" s="145">
        <f>'1.4'!L45/'1.4.a'!$L$149</f>
        <v>8.2226568762423288E-3</v>
      </c>
      <c r="M45" s="145">
        <f>'1.4'!M45/'1.4.a'!$M$149</f>
        <v>1.5930050533138524E-2</v>
      </c>
      <c r="N45" s="145">
        <f>'1.4'!N45/'1.4.a'!$N$149</f>
        <v>1.1315975142349872E-2</v>
      </c>
      <c r="O45" s="145">
        <f>'1.4'!O45/'1.4.a'!$O$149</f>
        <v>1.2562284924582326E-2</v>
      </c>
      <c r="P45" s="145">
        <f>'1.4'!P45/'1.4.a'!$P$149</f>
        <v>1.4562336997019906E-2</v>
      </c>
      <c r="Q45" s="145">
        <f>'1.4'!Q45/'1.4.a'!$Q$149</f>
        <v>1.3390973933652553E-2</v>
      </c>
      <c r="R45" s="145">
        <f>'1.4'!R45/'1.4.a'!$R$149</f>
        <v>9.4205307812886552E-3</v>
      </c>
      <c r="S45" s="145">
        <f>'1.4'!S45/'1.4.a'!$S$149</f>
        <v>1.7299398097001161E-2</v>
      </c>
      <c r="T45" s="145">
        <f>'1.4'!T45/'1.4.a'!$T$149</f>
        <v>1.0629210007227222E-2</v>
      </c>
      <c r="U45" s="145">
        <f>'1.4'!U45/'1.4.a'!$U$149</f>
        <v>1.2425687114179611E-2</v>
      </c>
      <c r="V45" s="145">
        <f>'1.4'!V45/'1.4.a'!$V$149</f>
        <v>1.2020099836019418E-2</v>
      </c>
      <c r="W45" s="145">
        <f>'1.4'!W45/'1.4.a'!$W$149</f>
        <v>1.8398169123731101E-2</v>
      </c>
      <c r="X45" s="145">
        <f>'1.4'!X45/'1.4.a'!$X$149</f>
        <v>3.2582553662360458E-2</v>
      </c>
      <c r="Y45" s="145">
        <f>'1.4'!Y45/'1.4.a'!$Y$149</f>
        <v>1.6513479735093876E-2</v>
      </c>
      <c r="Z45" s="145">
        <f>'1.4'!Z45/'1.4.a'!$Z$149</f>
        <v>1.9678340963274102E-2</v>
      </c>
      <c r="AA45" s="145">
        <f>'1.4'!AA45/'1.4.a'!$AA$149</f>
        <v>3.7589365227657746E-2</v>
      </c>
      <c r="AB45" s="145">
        <f>'1.4'!AB45/'1.4.a'!$AB$149</f>
        <v>1.8853083351621884E-2</v>
      </c>
      <c r="AC45" s="145">
        <f>'1.4'!AC45/'1.4.a'!$AC$149</f>
        <v>1.8606610876186959E-2</v>
      </c>
      <c r="AD45" s="145">
        <f>'1.4'!AD45/'1.4.a'!$AD$149</f>
        <v>1.4853908178217773E-2</v>
      </c>
      <c r="AE45" s="145">
        <f>'1.4'!AE45/'1.4.a'!$AE$149</f>
        <v>1.1424887628640313E-2</v>
      </c>
      <c r="AF45" s="145">
        <f>'1.4'!AF45/'1.4.a'!$AF$149</f>
        <v>1.0803137739291032E-2</v>
      </c>
      <c r="AG45" s="145">
        <f>'1.4'!AG45/'1.4.a'!$AG$149</f>
        <v>6.9397945152669437E-3</v>
      </c>
      <c r="AH45" s="145">
        <f>'1.4'!AH45/'1.4.a'!$AH$149</f>
        <v>7.7468091428321657E-3</v>
      </c>
      <c r="AI45" s="145">
        <f>'1.4'!AI45/'1.4.a'!$AI$149</f>
        <v>1.0105951118561243E-2</v>
      </c>
      <c r="AJ45" s="145">
        <f>'1.4'!AJ45/'1.4.a'!$AJ$149</f>
        <v>8.5023337712011905E-3</v>
      </c>
      <c r="AK45" s="145">
        <f>'1.4'!AK45/'1.4.a'!$AK$149</f>
        <v>1.460361779597262E-2</v>
      </c>
      <c r="AL45" s="145">
        <f>'1.4'!AL45/'1.4.a'!$AL$149</f>
        <v>1.7564448657886471E-2</v>
      </c>
      <c r="AM45" s="145">
        <f>'1.4'!AM45/'1.4.a'!$AM$149</f>
        <v>1.9192195083557365E-2</v>
      </c>
      <c r="AN45" s="145">
        <f>'1.4'!AN45/'1.4.a'!$AN$149</f>
        <v>1.6407429520444865E-2</v>
      </c>
      <c r="AO45" s="145">
        <f>'1.4'!AO45/'1.4.a'!$AO$149</f>
        <v>9.4570622869139601E-3</v>
      </c>
      <c r="AP45" s="145">
        <f>'1.4'!AP45/'1.4.a'!$AP$149</f>
        <v>8.8134884895875766E-3</v>
      </c>
      <c r="AQ45" s="145">
        <f>'1.4'!AQ45/'1.4.a'!$AQ$149</f>
        <v>1.1212950030186028E-2</v>
      </c>
      <c r="AR45" s="145">
        <f>'1.4'!AR45/'1.4.a'!$AR$149</f>
        <v>7.8160856247157691E-3</v>
      </c>
      <c r="AS45" s="145">
        <f>'1.4'!AS45/'1.4.a'!$AS$149</f>
        <v>5.860919619399131E-3</v>
      </c>
      <c r="AT45" s="145">
        <f>'1.4'!AT45/'1.4.a'!$AT$149</f>
        <v>2.2594202704618567E-3</v>
      </c>
      <c r="AU45" s="145">
        <f>'1.4'!AU45/'1.4.a'!AU$149</f>
        <v>5.9774747677675205E-3</v>
      </c>
      <c r="AV45" s="145">
        <f>'1.4'!AV45/'1.4.a'!AV$149</f>
        <v>6.2499773431074932E-3</v>
      </c>
      <c r="AW45" s="145">
        <f>'1.4'!AW45/'1.4.a'!AW$149</f>
        <v>1.3383908912119012E-2</v>
      </c>
      <c r="AX45" s="145">
        <f>'1.4'!AX45/'1.4.a'!AX$149</f>
        <v>9.3852974880936704E-3</v>
      </c>
      <c r="AY45" s="215" t="s">
        <v>826</v>
      </c>
    </row>
    <row r="46" spans="1:51" ht="20" customHeight="1" x14ac:dyDescent="0.2">
      <c r="A46" s="120" t="s">
        <v>411</v>
      </c>
      <c r="B46" s="118" t="s">
        <v>393</v>
      </c>
      <c r="C46" s="145">
        <f>'1.4'!C46/'1.4.a'!$C$149</f>
        <v>1.7260401162532166E-2</v>
      </c>
      <c r="D46" s="145">
        <f>'1.4'!D46/'1.4.a'!$D$149</f>
        <v>2.074301088523476E-2</v>
      </c>
      <c r="E46" s="145">
        <f>'1.4'!E46/'1.4.a'!$E$149</f>
        <v>2.662823041116209E-2</v>
      </c>
      <c r="F46" s="145">
        <f>'1.4'!F46/'1.4.a'!$F$149</f>
        <v>1.7953574579666495E-2</v>
      </c>
      <c r="G46" s="145">
        <f>'1.4'!G46/'1.4.a'!$G$149</f>
        <v>1.6463654940305054E-2</v>
      </c>
      <c r="H46" s="145">
        <f>'1.4'!H46/'1.4.a'!$H$149</f>
        <v>2.0241572768650035E-2</v>
      </c>
      <c r="I46" s="145">
        <f>'1.4'!I46/'1.4.a'!$I$149</f>
        <v>2.0739771849197567E-2</v>
      </c>
      <c r="J46" s="145">
        <f>'1.4'!J46/'1.4.a'!$J$149</f>
        <v>1.5727216862427635E-2</v>
      </c>
      <c r="K46" s="145">
        <f>'1.4'!K46/'1.4.a'!$K$149</f>
        <v>1.970554005200803E-2</v>
      </c>
      <c r="L46" s="145">
        <f>'1.4'!L46/'1.4.a'!$L$149</f>
        <v>1.8129915859478082E-2</v>
      </c>
      <c r="M46" s="145">
        <f>'1.4'!M46/'1.4.a'!$M$149</f>
        <v>3.3518203064032463E-2</v>
      </c>
      <c r="N46" s="145">
        <f>'1.4'!N46/'1.4.a'!$N$149</f>
        <v>2.5920321092638372E-2</v>
      </c>
      <c r="O46" s="145">
        <f>'1.4'!O46/'1.4.a'!$O$149</f>
        <v>1.6837624726122428E-2</v>
      </c>
      <c r="P46" s="145">
        <f>'1.4'!P46/'1.4.a'!$P$149</f>
        <v>2.2476976780378303E-2</v>
      </c>
      <c r="Q46" s="145">
        <f>'1.4'!Q46/'1.4.a'!$Q$149</f>
        <v>2.1551844660679158E-2</v>
      </c>
      <c r="R46" s="145">
        <f>'1.4'!R46/'1.4.a'!$R$149</f>
        <v>3.0256099970612533E-2</v>
      </c>
      <c r="S46" s="145">
        <f>'1.4'!S46/'1.4.a'!$S$149</f>
        <v>1.8408562585579564E-2</v>
      </c>
      <c r="T46" s="145">
        <f>'1.4'!T46/'1.4.a'!$T$149</f>
        <v>1.7757987920470272E-2</v>
      </c>
      <c r="U46" s="145">
        <f>'1.4'!U46/'1.4.a'!$U$149</f>
        <v>1.9477247957429628E-2</v>
      </c>
      <c r="V46" s="145">
        <f>'1.4'!V46/'1.4.a'!$V$149</f>
        <v>1.4733075940381028E-2</v>
      </c>
      <c r="W46" s="145">
        <f>'1.4'!W46/'1.4.a'!$W$149</f>
        <v>1.1668515778872525E-2</v>
      </c>
      <c r="X46" s="145">
        <f>'1.4'!X46/'1.4.a'!$X$149</f>
        <v>1.6826512570419165E-2</v>
      </c>
      <c r="Y46" s="145">
        <f>'1.4'!Y46/'1.4.a'!$Y$149</f>
        <v>1.8064510584877763E-2</v>
      </c>
      <c r="Z46" s="145">
        <f>'1.4'!Z46/'1.4.a'!$Z$149</f>
        <v>1.7267090610258051E-2</v>
      </c>
      <c r="AA46" s="145">
        <f>'1.4'!AA46/'1.4.a'!$AA$149</f>
        <v>1.9873588666370179E-2</v>
      </c>
      <c r="AB46" s="145">
        <f>'1.4'!AB46/'1.4.a'!$AB$149</f>
        <v>1.3641509646358725E-2</v>
      </c>
      <c r="AC46" s="145">
        <f>'1.4'!AC46/'1.4.a'!$AC$149</f>
        <v>1.4843865383485843E-2</v>
      </c>
      <c r="AD46" s="145">
        <f>'1.4'!AD46/'1.4.a'!$AD$149</f>
        <v>2.6803663746873145E-2</v>
      </c>
      <c r="AE46" s="145">
        <f>'1.4'!AE46/'1.4.a'!$AE$149</f>
        <v>1.5535692434833534E-2</v>
      </c>
      <c r="AF46" s="145">
        <f>'1.4'!AF46/'1.4.a'!$AF$149</f>
        <v>1.606256056650315E-2</v>
      </c>
      <c r="AG46" s="145">
        <f>'1.4'!AG46/'1.4.a'!$AG$149</f>
        <v>1.9579962318111269E-2</v>
      </c>
      <c r="AH46" s="145">
        <f>'1.4'!AH46/'1.4.a'!$AH$149</f>
        <v>1.8492393711695445E-2</v>
      </c>
      <c r="AI46" s="145">
        <f>'1.4'!AI46/'1.4.a'!$AI$149</f>
        <v>1.8766453871994174E-2</v>
      </c>
      <c r="AJ46" s="145">
        <f>'1.4'!AJ46/'1.4.a'!$AJ$149</f>
        <v>2.1313753867306044E-2</v>
      </c>
      <c r="AK46" s="145">
        <f>'1.4'!AK46/'1.4.a'!$AK$149</f>
        <v>2.2400924159771341E-2</v>
      </c>
      <c r="AL46" s="145">
        <f>'1.4'!AL46/'1.4.a'!$AL$149</f>
        <v>2.3986400379250501E-2</v>
      </c>
      <c r="AM46" s="145">
        <f>'1.4'!AM46/'1.4.a'!$AM$149</f>
        <v>1.9353484833317822E-2</v>
      </c>
      <c r="AN46" s="145">
        <f>'1.4'!AN46/'1.4.a'!$AN$149</f>
        <v>2.1135340690907667E-2</v>
      </c>
      <c r="AO46" s="145">
        <f>'1.4'!AO46/'1.4.a'!$AO$149</f>
        <v>2.3089095959461566E-2</v>
      </c>
      <c r="AP46" s="145">
        <f>'1.4'!AP46/'1.4.a'!$AP$149</f>
        <v>6.9985938636716261E-2</v>
      </c>
      <c r="AQ46" s="145">
        <f>'1.4'!AQ46/'1.4.a'!$AQ$149</f>
        <v>1.9958205646637847E-2</v>
      </c>
      <c r="AR46" s="145">
        <f>'1.4'!AR46/'1.4.a'!$AR$149</f>
        <v>1.5384923529815669E-2</v>
      </c>
      <c r="AS46" s="145">
        <f>'1.4'!AS46/'1.4.a'!$AS$149</f>
        <v>1.4923249704806197E-2</v>
      </c>
      <c r="AT46" s="145">
        <f>'1.4'!AT46/'1.4.a'!$AT$149</f>
        <v>1.7274681143218638E-2</v>
      </c>
      <c r="AU46" s="145">
        <f>'1.4'!AU46/'1.4.a'!AU$149</f>
        <v>1.9634865194391941E-2</v>
      </c>
      <c r="AV46" s="145">
        <f>'1.4'!AV46/'1.4.a'!AV$149</f>
        <v>2.6088162595829308E-2</v>
      </c>
      <c r="AW46" s="145">
        <f>'1.4'!AW46/'1.4.a'!AW$149</f>
        <v>2.3669943590851329E-2</v>
      </c>
      <c r="AX46" s="145">
        <f>'1.4'!AX46/'1.4.a'!AX$149</f>
        <v>3.086582531875361E-2</v>
      </c>
      <c r="AY46" s="145">
        <f>'1.4'!AY46/'1.4.a'!AY$149</f>
        <v>3.0478321343276021E-2</v>
      </c>
    </row>
    <row r="47" spans="1:51" ht="20" customHeight="1" x14ac:dyDescent="0.2">
      <c r="A47" s="18" t="s">
        <v>412</v>
      </c>
      <c r="B47" s="19" t="s">
        <v>821</v>
      </c>
      <c r="C47" s="93">
        <f>'1.4'!C47/'1.4.a'!$C$149</f>
        <v>0.25488685973287822</v>
      </c>
      <c r="D47" s="93">
        <f>'1.4'!D47/'1.4.a'!$D$149</f>
        <v>0.24255309544098186</v>
      </c>
      <c r="E47" s="93">
        <f>'1.4'!E47/'1.4.a'!$E$149</f>
        <v>0.24382067003894628</v>
      </c>
      <c r="F47" s="93">
        <f>'1.4'!F47/'1.4.a'!$F$149</f>
        <v>0.25072489407696025</v>
      </c>
      <c r="G47" s="93">
        <f>'1.4'!G47/'1.4.a'!$G$149</f>
        <v>0.24596288106239822</v>
      </c>
      <c r="H47" s="93">
        <f>'1.4'!H47/'1.4.a'!$H$149</f>
        <v>0.25373751262667715</v>
      </c>
      <c r="I47" s="93">
        <f>'1.4'!I47/'1.4.a'!$I$149</f>
        <v>0.24512805914015043</v>
      </c>
      <c r="J47" s="93">
        <f>'1.4'!J47/'1.4.a'!$J$149</f>
        <v>0.26321550154185419</v>
      </c>
      <c r="K47" s="93">
        <f>'1.4'!K47/'1.4.a'!$K$149</f>
        <v>0.24672420052085697</v>
      </c>
      <c r="L47" s="93">
        <f>'1.4'!L47/'1.4.a'!$L$149</f>
        <v>0.24771973858316471</v>
      </c>
      <c r="M47" s="93">
        <f>'1.4'!M47/'1.4.a'!$M$149</f>
        <v>0.24718114814536346</v>
      </c>
      <c r="N47" s="93">
        <f>'1.4'!N47/'1.4.a'!$N$149</f>
        <v>0.24474197015651489</v>
      </c>
      <c r="O47" s="93">
        <f>'1.4'!O47/'1.4.a'!$O$149</f>
        <v>0.25332771137365684</v>
      </c>
      <c r="P47" s="93">
        <f>'1.4'!P47/'1.4.a'!$P$149</f>
        <v>0.25147908182956524</v>
      </c>
      <c r="Q47" s="93">
        <f>'1.4'!Q47/'1.4.a'!$Q$149</f>
        <v>0.24839916763236114</v>
      </c>
      <c r="R47" s="93">
        <f>'1.4'!R47/'1.4.a'!$R$149</f>
        <v>0.25820488583179457</v>
      </c>
      <c r="S47" s="93">
        <f>'1.4'!S47/'1.4.a'!$S$149</f>
        <v>0.25232334880084811</v>
      </c>
      <c r="T47" s="93">
        <f>'1.4'!T47/'1.4.a'!$T$149</f>
        <v>0.24029204510843796</v>
      </c>
      <c r="U47" s="93">
        <f>'1.4'!U47/'1.4.a'!$U$149</f>
        <v>0.28234858867022999</v>
      </c>
      <c r="V47" s="93">
        <f>'1.4'!V47/'1.4.a'!$V$149</f>
        <v>0.27665676636692021</v>
      </c>
      <c r="W47" s="93">
        <f>'1.4'!W47/'1.4.a'!$W$149</f>
        <v>0.30852669854484532</v>
      </c>
      <c r="X47" s="93">
        <f>'1.4'!X47/'1.4.a'!$X$149</f>
        <v>0.27787435872511013</v>
      </c>
      <c r="Y47" s="93">
        <f>'1.4'!Y47/'1.4.a'!$Y$149</f>
        <v>0.32338795987624014</v>
      </c>
      <c r="Z47" s="93">
        <f>'1.4'!Z47/'1.4.a'!$Z$149</f>
        <v>0.31508321095616121</v>
      </c>
      <c r="AA47" s="93">
        <f>'1.4'!AA47/'1.4.a'!$AA$149</f>
        <v>0.29027707061587771</v>
      </c>
      <c r="AB47" s="93">
        <f>'1.4'!AB47/'1.4.a'!$AB$149</f>
        <v>0.25947445243124528</v>
      </c>
      <c r="AC47" s="93">
        <f>'1.4'!AC47/'1.4.a'!$AC$149</f>
        <v>0.28081249333513486</v>
      </c>
      <c r="AD47" s="93">
        <f>'1.4'!AD47/'1.4.a'!$AD$149</f>
        <v>0.33011754600385768</v>
      </c>
      <c r="AE47" s="93">
        <f>'1.4'!AE47/'1.4.a'!$AE$149</f>
        <v>0.28560853481151793</v>
      </c>
      <c r="AF47" s="93">
        <f>'1.4'!AF47/'1.4.a'!$AF$149</f>
        <v>0.3053700732253421</v>
      </c>
      <c r="AG47" s="93">
        <f>'1.4'!AG47/'1.4.a'!$AG$149</f>
        <v>0.28211296646591855</v>
      </c>
      <c r="AH47" s="93">
        <f>'1.4'!AH47/'1.4.a'!$AH$149</f>
        <v>0.28858275272107614</v>
      </c>
      <c r="AI47" s="93">
        <f>'1.4'!AI47/'1.4.a'!$AI$149</f>
        <v>0.27987675900688974</v>
      </c>
      <c r="AJ47" s="93">
        <f>'1.4'!AJ47/'1.4.a'!$AJ$149</f>
        <v>0.28924777371150118</v>
      </c>
      <c r="AK47" s="93">
        <f>'1.4'!AK47/'1.4.a'!$AK$149</f>
        <v>0.29427905220426587</v>
      </c>
      <c r="AL47" s="93">
        <f>'1.4'!AL47/'1.4.a'!$AL$149</f>
        <v>0.26320617275699715</v>
      </c>
      <c r="AM47" s="93">
        <f>'1.4'!AM47/'1.4.a'!$AM$149</f>
        <v>0.28631960689387109</v>
      </c>
      <c r="AN47" s="93">
        <f>'1.4'!AN47/'1.4.a'!$AN$149</f>
        <v>0.25169941806098534</v>
      </c>
      <c r="AO47" s="93">
        <f>'1.4'!AO47/'1.4.a'!$AO$149</f>
        <v>0.25963015399375489</v>
      </c>
      <c r="AP47" s="93">
        <f>'1.4'!AP47/'1.4.a'!$AP$149</f>
        <v>0.31749408654959582</v>
      </c>
      <c r="AQ47" s="93">
        <f>'1.4'!AQ47/'1.4.a'!$AQ$149</f>
        <v>0.26691419181598175</v>
      </c>
      <c r="AR47" s="93">
        <f>'1.4'!AR47/'1.4.a'!$AR$149</f>
        <v>0.40753095577048787</v>
      </c>
      <c r="AS47" s="93">
        <f>'1.4'!AS47/'1.4.a'!$AS$149</f>
        <v>0.3541911558664162</v>
      </c>
      <c r="AT47" s="93">
        <f>'1.4'!AT47/'1.4.a'!$AT$149</f>
        <v>0.2945338081162906</v>
      </c>
      <c r="AU47" s="93">
        <f>'1.4'!AU47/'1.4.a'!AU$149</f>
        <v>0.23965054794067617</v>
      </c>
      <c r="AV47" s="93">
        <f>'1.4'!AV47/'1.4.a'!AV$149</f>
        <v>0.28025298909788077</v>
      </c>
      <c r="AW47" s="93">
        <f>'1.4'!AW47/'1.4.a'!AW$149</f>
        <v>0.26295305596051682</v>
      </c>
      <c r="AX47" s="93">
        <f>'1.4'!AX47/'1.4.a'!AX$149</f>
        <v>0.25410528271837574</v>
      </c>
      <c r="AY47" s="93">
        <f>'1.4'!AY47/'1.4.a'!AY$149</f>
        <v>0.25371077644340112</v>
      </c>
    </row>
    <row r="48" spans="1:51" ht="20" customHeight="1" x14ac:dyDescent="0.2">
      <c r="A48" s="134" t="s">
        <v>413</v>
      </c>
      <c r="B48" s="115" t="s">
        <v>725</v>
      </c>
      <c r="C48" s="143">
        <f>'1.4'!C48/'1.4.a'!$C$149</f>
        <v>0.24828094702709064</v>
      </c>
      <c r="D48" s="143">
        <f>'1.4'!D48/'1.4.a'!$D$149</f>
        <v>0.23483492060298025</v>
      </c>
      <c r="E48" s="143">
        <f>'1.4'!E48/'1.4.a'!$E$149</f>
        <v>0.23676946510499566</v>
      </c>
      <c r="F48" s="143">
        <f>'1.4'!F48/'1.4.a'!$F$149</f>
        <v>0.24171194912497082</v>
      </c>
      <c r="G48" s="143">
        <f>'1.4'!G48/'1.4.a'!$G$149</f>
        <v>0.24080379835570065</v>
      </c>
      <c r="H48" s="143">
        <f>'1.4'!H48/'1.4.a'!$H$149</f>
        <v>0.24931991924759092</v>
      </c>
      <c r="I48" s="143">
        <f>'1.4'!I48/'1.4.a'!$I$149</f>
        <v>0.23920769270072484</v>
      </c>
      <c r="J48" s="143">
        <f>'1.4'!J48/'1.4.a'!$J$149</f>
        <v>0.25696899197955947</v>
      </c>
      <c r="K48" s="143">
        <f>'1.4'!K48/'1.4.a'!$K$149</f>
        <v>0.2426964549104822</v>
      </c>
      <c r="L48" s="143">
        <f>'1.4'!L48/'1.4.a'!$L$149</f>
        <v>0.24295633410648973</v>
      </c>
      <c r="M48" s="143">
        <f>'1.4'!M48/'1.4.a'!$M$149</f>
        <v>0.24250308637773382</v>
      </c>
      <c r="N48" s="143">
        <f>'1.4'!N48/'1.4.a'!$N$149</f>
        <v>0.23874799676461469</v>
      </c>
      <c r="O48" s="143">
        <f>'1.4'!O48/'1.4.a'!$O$149</f>
        <v>0.24896891035430013</v>
      </c>
      <c r="P48" s="143">
        <f>'1.4'!P48/'1.4.a'!$P$149</f>
        <v>0.24741125728297331</v>
      </c>
      <c r="Q48" s="143">
        <f>'1.4'!Q48/'1.4.a'!$Q$149</f>
        <v>0.24332432709966062</v>
      </c>
      <c r="R48" s="143">
        <f>'1.4'!R48/'1.4.a'!$R$149</f>
        <v>0.25083759762193381</v>
      </c>
      <c r="S48" s="143">
        <f>'1.4'!S48/'1.4.a'!$S$149</f>
        <v>0.24633813339523888</v>
      </c>
      <c r="T48" s="143">
        <f>'1.4'!T48/'1.4.a'!$T$149</f>
        <v>0.23350050386145499</v>
      </c>
      <c r="U48" s="143">
        <f>'1.4'!U48/'1.4.a'!$U$149</f>
        <v>0.27501698210234776</v>
      </c>
      <c r="V48" s="143">
        <f>'1.4'!V48/'1.4.a'!$V$149</f>
        <v>0.27421193086081191</v>
      </c>
      <c r="W48" s="143">
        <f>'1.4'!W48/'1.4.a'!$W$149</f>
        <v>0.30447191474057456</v>
      </c>
      <c r="X48" s="143">
        <f>'1.4'!X48/'1.4.a'!$X$149</f>
        <v>0.27636089111606238</v>
      </c>
      <c r="Y48" s="143">
        <f>'1.4'!Y48/'1.4.a'!$Y$149</f>
        <v>0.31999112175701588</v>
      </c>
      <c r="Z48" s="143">
        <f>'1.4'!Z48/'1.4.a'!$Z$149</f>
        <v>0.31084749906016002</v>
      </c>
      <c r="AA48" s="143">
        <f>'1.4'!AA48/'1.4.a'!$AA$149</f>
        <v>0.28550702548032564</v>
      </c>
      <c r="AB48" s="143">
        <f>'1.4'!AB48/'1.4.a'!$AB$149</f>
        <v>0.25672432499486958</v>
      </c>
      <c r="AC48" s="143">
        <f>'1.4'!AC48/'1.4.a'!$AC$149</f>
        <v>0.27783180526905532</v>
      </c>
      <c r="AD48" s="143">
        <f>'1.4'!AD48/'1.4.a'!$AD$149</f>
        <v>0.32487889941244452</v>
      </c>
      <c r="AE48" s="143">
        <f>'1.4'!AE48/'1.4.a'!$AE$149</f>
        <v>0.28351004257861961</v>
      </c>
      <c r="AF48" s="143">
        <f>'1.4'!AF48/'1.4.a'!$AF$149</f>
        <v>0.30307864777845284</v>
      </c>
      <c r="AG48" s="143">
        <f>'1.4'!AG48/'1.4.a'!$AG$149</f>
        <v>0.28016345610881088</v>
      </c>
      <c r="AH48" s="143">
        <f>'1.4'!AH48/'1.4.a'!$AH$149</f>
        <v>0.28530687511681024</v>
      </c>
      <c r="AI48" s="143">
        <f>'1.4'!AI48/'1.4.a'!$AI$149</f>
        <v>0.2777428491630593</v>
      </c>
      <c r="AJ48" s="143">
        <f>'1.4'!AJ48/'1.4.a'!$AJ$149</f>
        <v>0.28712358957302053</v>
      </c>
      <c r="AK48" s="143">
        <f>'1.4'!AK48/'1.4.a'!$AK$149</f>
        <v>0.29102184731021363</v>
      </c>
      <c r="AL48" s="143">
        <f>'1.4'!AL48/'1.4.a'!$AL$149</f>
        <v>0.25791096156846727</v>
      </c>
      <c r="AM48" s="143">
        <f>'1.4'!AM48/'1.4.a'!$AM$149</f>
        <v>0.28429610134825928</v>
      </c>
      <c r="AN48" s="143">
        <f>'1.4'!AN48/'1.4.a'!$AN$149</f>
        <v>0.24934666432956729</v>
      </c>
      <c r="AO48" s="143">
        <f>'1.4'!AO48/'1.4.a'!$AO$149</f>
        <v>0.25918393265381917</v>
      </c>
      <c r="AP48" s="143">
        <f>'1.4'!AP48/'1.4.a'!$AP$149</f>
        <v>0.31247797980303754</v>
      </c>
      <c r="AQ48" s="143">
        <f>'1.4'!AQ48/'1.4.a'!$AQ$149</f>
        <v>0.26516231229006848</v>
      </c>
      <c r="AR48" s="143">
        <f>'1.4'!AR48/'1.4.a'!$AR$149</f>
        <v>0.40476402757219804</v>
      </c>
      <c r="AS48" s="143">
        <f>'1.4'!AS48/'1.4.a'!$AS$149</f>
        <v>0.35366643983607632</v>
      </c>
      <c r="AT48" s="143">
        <f>'1.4'!AT48/'1.4.a'!$AT$149</f>
        <v>0.29057390015185952</v>
      </c>
      <c r="AU48" s="143">
        <f>'1.4'!AU48/'1.4.a'!AU$149</f>
        <v>0.23872758791392876</v>
      </c>
      <c r="AV48" s="143">
        <f>'1.4'!AV48/'1.4.a'!AV$149</f>
        <v>0.27765847062542465</v>
      </c>
      <c r="AW48" s="143">
        <f>'1.4'!AW48/'1.4.a'!AW$149</f>
        <v>0.26106008977015616</v>
      </c>
      <c r="AX48" s="143">
        <f>'1.4'!AX48/'1.4.a'!AX$149</f>
        <v>0.25327378060251027</v>
      </c>
      <c r="AY48" s="143">
        <f>'1.4'!AY48/'1.4.a'!AY$149</f>
        <v>0.2523079391426522</v>
      </c>
    </row>
    <row r="49" spans="1:51" ht="20" customHeight="1" x14ac:dyDescent="0.2">
      <c r="A49" s="122" t="s">
        <v>415</v>
      </c>
      <c r="B49" s="121" t="s">
        <v>244</v>
      </c>
      <c r="C49" s="144">
        <f>'1.4'!C49/'1.4.a'!$C$149</f>
        <v>3.0549816453855322E-2</v>
      </c>
      <c r="D49" s="144">
        <f>'1.4'!D49/'1.4.a'!$D$149</f>
        <v>2.6974129595061149E-2</v>
      </c>
      <c r="E49" s="144">
        <f>'1.4'!E49/'1.4.a'!$E$149</f>
        <v>2.5638668541326844E-2</v>
      </c>
      <c r="F49" s="144">
        <f>'1.4'!F49/'1.4.a'!$F$149</f>
        <v>3.1934655647721237E-2</v>
      </c>
      <c r="G49" s="144">
        <f>'1.4'!G49/'1.4.a'!$G$149</f>
        <v>2.6857177156971106E-2</v>
      </c>
      <c r="H49" s="144">
        <f>'1.4'!H49/'1.4.a'!$H$149</f>
        <v>2.9302534593285436E-2</v>
      </c>
      <c r="I49" s="144">
        <f>'1.4'!I49/'1.4.a'!$I$149</f>
        <v>2.4349346016640686E-2</v>
      </c>
      <c r="J49" s="144">
        <f>'1.4'!J49/'1.4.a'!$J$149</f>
        <v>2.954036848604329E-2</v>
      </c>
      <c r="K49" s="144">
        <f>'1.4'!K49/'1.4.a'!$K$149</f>
        <v>2.5067044679476836E-2</v>
      </c>
      <c r="L49" s="144">
        <f>'1.4'!L49/'1.4.a'!$L$149</f>
        <v>2.7067848459110637E-2</v>
      </c>
      <c r="M49" s="144">
        <f>'1.4'!M49/'1.4.a'!$M$149</f>
        <v>2.2954852980884989E-2</v>
      </c>
      <c r="N49" s="144">
        <f>'1.4'!N49/'1.4.a'!$N$149</f>
        <v>2.8657502863117298E-2</v>
      </c>
      <c r="O49" s="144">
        <f>'1.4'!O49/'1.4.a'!$O$149</f>
        <v>2.443660306201299E-2</v>
      </c>
      <c r="P49" s="144">
        <f>'1.4'!P49/'1.4.a'!$P$149</f>
        <v>2.6967772373247285E-2</v>
      </c>
      <c r="Q49" s="144">
        <f>'1.4'!Q49/'1.4.a'!$Q$149</f>
        <v>2.343367618512256E-2</v>
      </c>
      <c r="R49" s="144">
        <f>'1.4'!R49/'1.4.a'!$R$149</f>
        <v>2.8341337235456423E-2</v>
      </c>
      <c r="S49" s="144">
        <f>'1.4'!S49/'1.4.a'!$S$149</f>
        <v>2.4457164348363876E-2</v>
      </c>
      <c r="T49" s="144">
        <f>'1.4'!T49/'1.4.a'!$T$149</f>
        <v>2.544496620807634E-2</v>
      </c>
      <c r="U49" s="144">
        <f>'1.4'!U49/'1.4.a'!$U$149</f>
        <v>2.3964003245800225E-2</v>
      </c>
      <c r="V49" s="144">
        <f>'1.4'!V49/'1.4.a'!$V$149</f>
        <v>2.9549374096728285E-2</v>
      </c>
      <c r="W49" s="144">
        <f>'1.4'!W49/'1.4.a'!$W$149</f>
        <v>2.6414380868457488E-2</v>
      </c>
      <c r="X49" s="144">
        <f>'1.4'!X49/'1.4.a'!$X$149</f>
        <v>2.7574916078390015E-2</v>
      </c>
      <c r="Y49" s="144">
        <f>'1.4'!Y49/'1.4.a'!$Y$149</f>
        <v>2.6077183763130944E-2</v>
      </c>
      <c r="Z49" s="144">
        <f>'1.4'!Z49/'1.4.a'!$Z$149</f>
        <v>3.1727816532386183E-2</v>
      </c>
      <c r="AA49" s="144">
        <f>'1.4'!AA49/'1.4.a'!$AA$149</f>
        <v>2.6347486912990093E-2</v>
      </c>
      <c r="AB49" s="144">
        <f>'1.4'!AB49/'1.4.a'!$AB$149</f>
        <v>2.6528887196860883E-2</v>
      </c>
      <c r="AC49" s="144">
        <f>'1.4'!AC49/'1.4.a'!$AC$149</f>
        <v>2.5334980455813085E-2</v>
      </c>
      <c r="AD49" s="144">
        <f>'1.4'!AD49/'1.4.a'!$AD$149</f>
        <v>3.2623317861687408E-2</v>
      </c>
      <c r="AE49" s="144">
        <f>'1.4'!AE49/'1.4.a'!$AE$149</f>
        <v>2.7338068961142166E-2</v>
      </c>
      <c r="AF49" s="144">
        <f>'1.4'!AF49/'1.4.a'!$AF$149</f>
        <v>2.8751318589462921E-2</v>
      </c>
      <c r="AG49" s="144">
        <f>'1.4'!AG49/'1.4.a'!$AG$149</f>
        <v>2.5952098734208558E-2</v>
      </c>
      <c r="AH49" s="144">
        <f>'1.4'!AH49/'1.4.a'!$AH$149</f>
        <v>3.189915007762751E-2</v>
      </c>
      <c r="AI49" s="144">
        <f>'1.4'!AI49/'1.4.a'!$AI$149</f>
        <v>2.7286043142111398E-2</v>
      </c>
      <c r="AJ49" s="144">
        <f>'1.4'!AJ49/'1.4.a'!$AJ$149</f>
        <v>2.6858566302863277E-2</v>
      </c>
      <c r="AK49" s="144">
        <f>'1.4'!AK49/'1.4.a'!$AK$149</f>
        <v>2.5674596514241317E-2</v>
      </c>
      <c r="AL49" s="144">
        <f>'1.4'!AL49/'1.4.a'!$AL$149</f>
        <v>2.5986210174830635E-2</v>
      </c>
      <c r="AM49" s="144">
        <f>'1.4'!AM49/'1.4.a'!$AM$149</f>
        <v>2.8990061160385903E-2</v>
      </c>
      <c r="AN49" s="144">
        <f>'1.4'!AN49/'1.4.a'!$AN$149</f>
        <v>2.5323218884301089E-2</v>
      </c>
      <c r="AO49" s="144">
        <f>'1.4'!AO49/'1.4.a'!$AO$149</f>
        <v>2.5502799382051352E-2</v>
      </c>
      <c r="AP49" s="144">
        <f>'1.4'!AP49/'1.4.a'!$AP$149</f>
        <v>2.874690648734966E-2</v>
      </c>
      <c r="AQ49" s="144">
        <f>'1.4'!AQ49/'1.4.a'!$AQ$149</f>
        <v>2.6414317502414165E-2</v>
      </c>
      <c r="AR49" s="144">
        <f>'1.4'!AR49/'1.4.a'!$AR$149</f>
        <v>2.8129536155619795E-2</v>
      </c>
      <c r="AS49" s="144">
        <f>'1.4'!AS49/'1.4.a'!$AS$149</f>
        <v>2.6187632974505912E-2</v>
      </c>
      <c r="AT49" s="144">
        <f>'1.4'!AT49/'1.4.a'!$AT$149</f>
        <v>2.8392518420438575E-2</v>
      </c>
      <c r="AU49" s="144">
        <f>'1.4'!AU49/'1.4.a'!AU$149</f>
        <v>2.4116162938003487E-2</v>
      </c>
      <c r="AV49" s="144">
        <f>'1.4'!AV49/'1.4.a'!AV$149</f>
        <v>2.3939805608898055E-2</v>
      </c>
      <c r="AW49" s="144">
        <f>'1.4'!AW49/'1.4.a'!AW$149</f>
        <v>2.2816827038084405E-2</v>
      </c>
      <c r="AX49" s="144">
        <f>'1.4'!AX49/'1.4.a'!AX$149</f>
        <v>2.5819451404880178E-2</v>
      </c>
      <c r="AY49" s="144">
        <f>'1.4'!AY49/'1.4.a'!AY$149</f>
        <v>2.2357084180394136E-2</v>
      </c>
    </row>
    <row r="50" spans="1:51" ht="20" customHeight="1" x14ac:dyDescent="0.2">
      <c r="A50" s="122" t="s">
        <v>416</v>
      </c>
      <c r="B50" s="121" t="s">
        <v>245</v>
      </c>
      <c r="C50" s="144">
        <f>'1.4'!C50/'1.4.a'!$C$149</f>
        <v>1.007754004407399E-2</v>
      </c>
      <c r="D50" s="144">
        <f>'1.4'!D50/'1.4.a'!$D$149</f>
        <v>1.0606486683846089E-2</v>
      </c>
      <c r="E50" s="144">
        <f>'1.4'!E50/'1.4.a'!$E$149</f>
        <v>1.0255485128148297E-2</v>
      </c>
      <c r="F50" s="144">
        <f>'1.4'!F50/'1.4.a'!$F$149</f>
        <v>1.1601046510938849E-2</v>
      </c>
      <c r="G50" s="144">
        <f>'1.4'!G50/'1.4.a'!$G$149</f>
        <v>9.2595020826972477E-3</v>
      </c>
      <c r="H50" s="144">
        <f>'1.4'!H50/'1.4.a'!$H$149</f>
        <v>1.0009162119777058E-2</v>
      </c>
      <c r="I50" s="144">
        <f>'1.4'!I50/'1.4.a'!$I$149</f>
        <v>9.6626537577560855E-3</v>
      </c>
      <c r="J50" s="144">
        <f>'1.4'!J50/'1.4.a'!$J$149</f>
        <v>1.2204462673740386E-2</v>
      </c>
      <c r="K50" s="144">
        <f>'1.4'!K50/'1.4.a'!$K$149</f>
        <v>8.5233550354546304E-3</v>
      </c>
      <c r="L50" s="144">
        <f>'1.4'!L50/'1.4.a'!$L$149</f>
        <v>9.5314342628224809E-3</v>
      </c>
      <c r="M50" s="144">
        <f>'1.4'!M50/'1.4.a'!$M$149</f>
        <v>9.4849097136533618E-3</v>
      </c>
      <c r="N50" s="144">
        <f>'1.4'!N50/'1.4.a'!$N$149</f>
        <v>1.2147425126037718E-2</v>
      </c>
      <c r="O50" s="144">
        <f>'1.4'!O50/'1.4.a'!$O$149</f>
        <v>9.3083757865246759E-3</v>
      </c>
      <c r="P50" s="144">
        <f>'1.4'!P50/'1.4.a'!$P$149</f>
        <v>9.7667511075901266E-3</v>
      </c>
      <c r="Q50" s="144">
        <f>'1.4'!Q50/'1.4.a'!$Q$149</f>
        <v>9.7929676981030403E-3</v>
      </c>
      <c r="R50" s="144">
        <f>'1.4'!R50/'1.4.a'!$R$149</f>
        <v>1.1747541927483682E-2</v>
      </c>
      <c r="S50" s="144">
        <f>'1.4'!S50/'1.4.a'!$S$149</f>
        <v>9.0042971455044935E-3</v>
      </c>
      <c r="T50" s="144">
        <f>'1.4'!T50/'1.4.a'!$T$149</f>
        <v>9.8534300037031886E-3</v>
      </c>
      <c r="U50" s="144">
        <f>'1.4'!U50/'1.4.a'!$U$149</f>
        <v>1.022955292306388E-2</v>
      </c>
      <c r="V50" s="144">
        <f>'1.4'!V50/'1.4.a'!$V$149</f>
        <v>1.2285926973408332E-2</v>
      </c>
      <c r="W50" s="144">
        <f>'1.4'!W50/'1.4.a'!$W$149</f>
        <v>8.8563455194347E-3</v>
      </c>
      <c r="X50" s="144">
        <f>'1.4'!X50/'1.4.a'!$X$149</f>
        <v>9.1642254162247073E-3</v>
      </c>
      <c r="Y50" s="144">
        <f>'1.4'!Y50/'1.4.a'!$Y$149</f>
        <v>1.0093401133003423E-2</v>
      </c>
      <c r="Z50" s="144">
        <f>'1.4'!Z50/'1.4.a'!$Z$149</f>
        <v>1.1828990110522356E-2</v>
      </c>
      <c r="AA50" s="144">
        <f>'1.4'!AA50/'1.4.a'!$AA$149</f>
        <v>9.7237767610817566E-3</v>
      </c>
      <c r="AB50" s="144">
        <f>'1.4'!AB50/'1.4.a'!$AB$149</f>
        <v>9.8060009346017038E-3</v>
      </c>
      <c r="AC50" s="144">
        <f>'1.4'!AC50/'1.4.a'!$AC$149</f>
        <v>9.9236730291005736E-3</v>
      </c>
      <c r="AD50" s="144">
        <f>'1.4'!AD50/'1.4.a'!$AD$149</f>
        <v>1.3907473661024419E-2</v>
      </c>
      <c r="AE50" s="144">
        <f>'1.4'!AE50/'1.4.a'!$AE$149</f>
        <v>7.463029319169835E-3</v>
      </c>
      <c r="AF50" s="144">
        <f>'1.4'!AF50/'1.4.a'!$AF$149</f>
        <v>8.6121456598603659E-3</v>
      </c>
      <c r="AG50" s="144">
        <f>'1.4'!AG50/'1.4.a'!$AG$149</f>
        <v>8.4112888956564737E-3</v>
      </c>
      <c r="AH50" s="144">
        <f>'1.4'!AH50/'1.4.a'!$AH$149</f>
        <v>1.1007142365948842E-2</v>
      </c>
      <c r="AI50" s="144">
        <f>'1.4'!AI50/'1.4.a'!$AI$149</f>
        <v>8.124532497557263E-3</v>
      </c>
      <c r="AJ50" s="144">
        <f>'1.4'!AJ50/'1.4.a'!$AJ$149</f>
        <v>8.1073120267230684E-3</v>
      </c>
      <c r="AK50" s="144">
        <f>'1.4'!AK50/'1.4.a'!$AK$149</f>
        <v>9.2657489486772226E-3</v>
      </c>
      <c r="AL50" s="144">
        <f>'1.4'!AL50/'1.4.a'!$AL$149</f>
        <v>1.0439214621445436E-2</v>
      </c>
      <c r="AM50" s="144">
        <f>'1.4'!AM50/'1.4.a'!$AM$149</f>
        <v>7.4796794679149268E-3</v>
      </c>
      <c r="AN50" s="144">
        <f>'1.4'!AN50/'1.4.a'!$AN$149</f>
        <v>8.0238449850916251E-3</v>
      </c>
      <c r="AO50" s="144">
        <f>'1.4'!AO50/'1.4.a'!$AO$149</f>
        <v>7.936732429178861E-3</v>
      </c>
      <c r="AP50" s="144">
        <f>'1.4'!AP50/'1.4.a'!$AP$149</f>
        <v>1.0420278725930321E-2</v>
      </c>
      <c r="AQ50" s="144">
        <f>'1.4'!AQ50/'1.4.a'!$AQ$149</f>
        <v>6.8375215312462892E-3</v>
      </c>
      <c r="AR50" s="144">
        <f>'1.4'!AR50/'1.4.a'!$AR$149</f>
        <v>9.2872484091359644E-3</v>
      </c>
      <c r="AS50" s="144">
        <f>'1.4'!AS50/'1.4.a'!$AS$149</f>
        <v>8.0086952890799142E-3</v>
      </c>
      <c r="AT50" s="144">
        <f>'1.4'!AT50/'1.4.a'!$AT$149</f>
        <v>9.0383552396226183E-3</v>
      </c>
      <c r="AU50" s="144">
        <f>'1.4'!AU50/'1.4.a'!AU$149</f>
        <v>4.770004209498753E-3</v>
      </c>
      <c r="AV50" s="144">
        <f>'1.4'!AV50/'1.4.a'!AV$149</f>
        <v>7.7514384965208377E-3</v>
      </c>
      <c r="AW50" s="144">
        <f>'1.4'!AW50/'1.4.a'!AW$149</f>
        <v>6.8655733153316764E-3</v>
      </c>
      <c r="AX50" s="144">
        <f>'1.4'!AX50/'1.4.a'!AX$149</f>
        <v>9.187628525654112E-3</v>
      </c>
      <c r="AY50" s="144">
        <f>'1.4'!AY50/'1.4.a'!AY$149</f>
        <v>5.8867687767310967E-3</v>
      </c>
    </row>
    <row r="51" spans="1:51" ht="20" customHeight="1" x14ac:dyDescent="0.2">
      <c r="A51" s="122" t="s">
        <v>417</v>
      </c>
      <c r="B51" s="121" t="s">
        <v>822</v>
      </c>
      <c r="C51" s="144">
        <f>'1.4'!C51/'1.4.a'!$C$149</f>
        <v>2.277904597050592E-2</v>
      </c>
      <c r="D51" s="144">
        <f>'1.4'!D51/'1.4.a'!$D$149</f>
        <v>1.7348479423456405E-2</v>
      </c>
      <c r="E51" s="144">
        <f>'1.4'!E51/'1.4.a'!$E$149</f>
        <v>2.2148398335339371E-2</v>
      </c>
      <c r="F51" s="144">
        <f>'1.4'!F51/'1.4.a'!$F$149</f>
        <v>2.2744333037417599E-2</v>
      </c>
      <c r="G51" s="144">
        <f>'1.4'!G51/'1.4.a'!$G$149</f>
        <v>2.9511885985367848E-2</v>
      </c>
      <c r="H51" s="144">
        <f>'1.4'!H51/'1.4.a'!$H$149</f>
        <v>2.4318574322991896E-2</v>
      </c>
      <c r="I51" s="144">
        <f>'1.4'!I51/'1.4.a'!$I$149</f>
        <v>2.5465162120506431E-2</v>
      </c>
      <c r="J51" s="144">
        <f>'1.4'!J51/'1.4.a'!$J$149</f>
        <v>3.154001474614454E-2</v>
      </c>
      <c r="K51" s="144">
        <f>'1.4'!K51/'1.4.a'!$K$149</f>
        <v>1.9887486190833348E-2</v>
      </c>
      <c r="L51" s="144">
        <f>'1.4'!L51/'1.4.a'!$L$149</f>
        <v>1.9144794813431263E-2</v>
      </c>
      <c r="M51" s="144">
        <f>'1.4'!M51/'1.4.a'!$M$149</f>
        <v>2.7048723218834732E-2</v>
      </c>
      <c r="N51" s="144">
        <f>'1.4'!N51/'1.4.a'!$N$149</f>
        <v>1.445741525898862E-2</v>
      </c>
      <c r="O51" s="144">
        <f>'1.4'!O51/'1.4.a'!$O$149</f>
        <v>2.527842368187477E-2</v>
      </c>
      <c r="P51" s="144">
        <f>'1.4'!P51/'1.4.a'!$P$149</f>
        <v>2.3622743832266702E-2</v>
      </c>
      <c r="Q51" s="144">
        <f>'1.4'!Q51/'1.4.a'!$Q$149</f>
        <v>2.5461411231706973E-2</v>
      </c>
      <c r="R51" s="144">
        <f>'1.4'!R51/'1.4.a'!$R$149</f>
        <v>2.6611446662839083E-2</v>
      </c>
      <c r="S51" s="144">
        <f>'1.4'!S51/'1.4.a'!$S$149</f>
        <v>2.4708393008409608E-2</v>
      </c>
      <c r="T51" s="144">
        <f>'1.4'!T51/'1.4.a'!$T$149</f>
        <v>1.3969037548405797E-2</v>
      </c>
      <c r="U51" s="144">
        <f>'1.4'!U51/'1.4.a'!$U$149</f>
        <v>4.3457823978143711E-2</v>
      </c>
      <c r="V51" s="144">
        <f>'1.4'!V51/'1.4.a'!$V$149</f>
        <v>3.6613552162327694E-2</v>
      </c>
      <c r="W51" s="144">
        <f>'1.4'!W51/'1.4.a'!$W$149</f>
        <v>7.9176835357404801E-2</v>
      </c>
      <c r="X51" s="144">
        <f>'1.4'!X51/'1.4.a'!$X$149</f>
        <v>3.8867579454475394E-2</v>
      </c>
      <c r="Y51" s="144">
        <f>'1.4'!Y51/'1.4.a'!$Y$149</f>
        <v>9.4100196048163581E-2</v>
      </c>
      <c r="Z51" s="144">
        <f>'1.4'!Z51/'1.4.a'!$Z$149</f>
        <v>2.7180224365067777E-2</v>
      </c>
      <c r="AA51" s="144">
        <f>'1.4'!AA51/'1.4.a'!$AA$149</f>
        <v>4.1167999218097183E-2</v>
      </c>
      <c r="AB51" s="144">
        <f>'1.4'!AB51/'1.4.a'!$AB$149</f>
        <v>2.3106295917036505E-2</v>
      </c>
      <c r="AC51" s="144">
        <f>'1.4'!AC51/'1.4.a'!$AC$149</f>
        <v>3.5409953820770237E-2</v>
      </c>
      <c r="AD51" s="144">
        <f>'1.4'!AD51/'1.4.a'!$AD$149</f>
        <v>3.2275589712214094E-2</v>
      </c>
      <c r="AE51" s="144">
        <f>'1.4'!AE51/'1.4.a'!$AE$149</f>
        <v>3.2062608740843122E-2</v>
      </c>
      <c r="AF51" s="144">
        <f>'1.4'!AF51/'1.4.a'!$AF$149</f>
        <v>3.1803524747337705E-2</v>
      </c>
      <c r="AG51" s="144">
        <f>'1.4'!AG51/'1.4.a'!$AG$149</f>
        <v>3.118526123993226E-2</v>
      </c>
      <c r="AH51" s="144">
        <f>'1.4'!AH51/'1.4.a'!$AH$149</f>
        <v>2.475656971172735E-2</v>
      </c>
      <c r="AI51" s="144">
        <f>'1.4'!AI51/'1.4.a'!$AI$149</f>
        <v>2.9909596576928429E-2</v>
      </c>
      <c r="AJ51" s="144">
        <f>'1.4'!AJ51/'1.4.a'!$AJ$149</f>
        <v>4.4368445440655623E-2</v>
      </c>
      <c r="AK51" s="144">
        <f>'1.4'!AK51/'1.4.a'!$AK$149</f>
        <v>3.7112305871030815E-2</v>
      </c>
      <c r="AL51" s="144">
        <f>'1.4'!AL51/'1.4.a'!$AL$149</f>
        <v>2.0172291612248934E-2</v>
      </c>
      <c r="AM51" s="144">
        <f>'1.4'!AM51/'1.4.a'!$AM$149</f>
        <v>3.5803214288495068E-2</v>
      </c>
      <c r="AN51" s="144">
        <f>'1.4'!AN51/'1.4.a'!$AN$149</f>
        <v>1.4167097735256182E-2</v>
      </c>
      <c r="AO51" s="144">
        <f>'1.4'!AO51/'1.4.a'!$AO$149</f>
        <v>9.680662432706804E-3</v>
      </c>
      <c r="AP51" s="144">
        <f>'1.4'!AP51/'1.4.a'!$AP$149</f>
        <v>1.3132820920279628E-2</v>
      </c>
      <c r="AQ51" s="144">
        <f>'1.4'!AQ51/'1.4.a'!$AQ$149</f>
        <v>1.6573220733469222E-2</v>
      </c>
      <c r="AR51" s="144">
        <f>'1.4'!AR51/'1.4.a'!$AR$149</f>
        <v>4.0158038039336654E-3</v>
      </c>
      <c r="AS51" s="144">
        <f>'1.4'!AS51/'1.4.a'!$AS$149</f>
        <v>1.3216569507269472E-2</v>
      </c>
      <c r="AT51" s="144">
        <f>'1.4'!AT51/'1.4.a'!$AT$149</f>
        <v>6.1577144280127007E-3</v>
      </c>
      <c r="AU51" s="144">
        <f>'1.4'!AU51/'1.4.a'!AU$149</f>
        <v>9.4432411282254231E-3</v>
      </c>
      <c r="AV51" s="144">
        <f>'1.4'!AV51/'1.4.a'!AV$149</f>
        <v>1.4818032578696474E-2</v>
      </c>
      <c r="AW51" s="144">
        <f>'1.4'!AW51/'1.4.a'!AW$149</f>
        <v>1.8263389314963345E-2</v>
      </c>
      <c r="AX51" s="144">
        <f>'1.4'!AX51/'1.4.a'!AX$149</f>
        <v>8.4007030920783404E-3</v>
      </c>
      <c r="AY51" s="94" t="s">
        <v>826</v>
      </c>
    </row>
    <row r="52" spans="1:51" ht="20" customHeight="1" x14ac:dyDescent="0.2">
      <c r="A52" s="122" t="s">
        <v>418</v>
      </c>
      <c r="B52" s="121" t="s">
        <v>248</v>
      </c>
      <c r="C52" s="144">
        <f>'1.4'!C52/'1.4.a'!$C$149</f>
        <v>1.130148052024093E-3</v>
      </c>
      <c r="D52" s="144">
        <f>'1.4'!D52/'1.4.a'!$D$149</f>
        <v>8.9657337961859688E-4</v>
      </c>
      <c r="E52" s="144">
        <f>'1.4'!E52/'1.4.a'!$E$149</f>
        <v>9.4518928530415327E-4</v>
      </c>
      <c r="F52" s="144">
        <f>'1.4'!F52/'1.4.a'!$F$149</f>
        <v>1.4607911773267636E-3</v>
      </c>
      <c r="G52" s="144">
        <f>'1.4'!G52/'1.4.a'!$G$149</f>
        <v>2.0890877522180828E-3</v>
      </c>
      <c r="H52" s="144">
        <f>'1.4'!H52/'1.4.a'!$H$149</f>
        <v>2.0436776646823949E-3</v>
      </c>
      <c r="I52" s="144">
        <f>'1.4'!I52/'1.4.a'!$I$149</f>
        <v>1.2148136722513201E-3</v>
      </c>
      <c r="J52" s="144">
        <f>'1.4'!J52/'1.4.a'!$J$149</f>
        <v>1.4754085151326148E-3</v>
      </c>
      <c r="K52" s="144">
        <f>'1.4'!K52/'1.4.a'!$K$149</f>
        <v>3.2935705952953282E-3</v>
      </c>
      <c r="L52" s="144">
        <f>'1.4'!L52/'1.4.a'!$L$149</f>
        <v>2.2998928717868966E-3</v>
      </c>
      <c r="M52" s="144">
        <f>'1.4'!M52/'1.4.a'!$M$149</f>
        <v>1.2185384099869232E-3</v>
      </c>
      <c r="N52" s="144">
        <f>'1.4'!N52/'1.4.a'!$N$149</f>
        <v>1.1961167276054207E-3</v>
      </c>
      <c r="O52" s="144">
        <f>'1.4'!O52/'1.4.a'!$O$149</f>
        <v>2.1287562640911572E-3</v>
      </c>
      <c r="P52" s="144">
        <f>'1.4'!P52/'1.4.a'!$P$149</f>
        <v>1.8918787980921827E-3</v>
      </c>
      <c r="Q52" s="144">
        <f>'1.4'!Q52/'1.4.a'!$Q$149</f>
        <v>3.8503384635960791E-3</v>
      </c>
      <c r="R52" s="144">
        <f>'1.4'!R52/'1.4.a'!$R$149</f>
        <v>3.909047727041268E-3</v>
      </c>
      <c r="S52" s="144">
        <f>'1.4'!S52/'1.4.a'!$S$149</f>
        <v>3.8149347126931669E-3</v>
      </c>
      <c r="T52" s="144">
        <f>'1.4'!T52/'1.4.a'!$T$149</f>
        <v>2.0977216372833627E-3</v>
      </c>
      <c r="U52" s="144">
        <f>'1.4'!U52/'1.4.a'!$U$149</f>
        <v>4.6028202386458605E-3</v>
      </c>
      <c r="V52" s="144">
        <f>'1.4'!V52/'1.4.a'!$V$149</f>
        <v>2.1264554816554366E-3</v>
      </c>
      <c r="W52" s="144">
        <f>'1.4'!W52/'1.4.a'!$W$149</f>
        <v>1.8486509916044295E-3</v>
      </c>
      <c r="X52" s="144">
        <f>'1.4'!X52/'1.4.a'!$X$149</f>
        <v>5.8978791718689036E-3</v>
      </c>
      <c r="Y52" s="144">
        <f>'1.4'!Y52/'1.4.a'!$Y$149</f>
        <v>6.2858175225238549E-3</v>
      </c>
      <c r="Z52" s="144">
        <f>'1.4'!Z52/'1.4.a'!$Z$149</f>
        <v>2.2559347557095898E-2</v>
      </c>
      <c r="AA52" s="144">
        <f>'1.4'!AA52/'1.4.a'!$AA$149</f>
        <v>8.8602255014648551E-3</v>
      </c>
      <c r="AB52" s="144">
        <f>'1.4'!AB52/'1.4.a'!$AB$149</f>
        <v>9.9587671284280814E-4</v>
      </c>
      <c r="AC52" s="144">
        <f>'1.4'!AC52/'1.4.a'!$AC$149</f>
        <v>6.575538008594394E-3</v>
      </c>
      <c r="AD52" s="144">
        <f>'1.4'!AD52/'1.4.a'!$AD$149</f>
        <v>1.5802155809015381E-3</v>
      </c>
      <c r="AE52" s="144">
        <f>'1.4'!AE52/'1.4.a'!$AE$149</f>
        <v>6.2483661628806482E-3</v>
      </c>
      <c r="AF52" s="144">
        <f>'1.4'!AF52/'1.4.a'!$AF$149</f>
        <v>9.6095332439466322E-4</v>
      </c>
      <c r="AG52" s="144">
        <f>'1.4'!AG52/'1.4.a'!$AG$149</f>
        <v>5.2202163464241148E-3</v>
      </c>
      <c r="AH52" s="144">
        <f>'1.4'!AH52/'1.4.a'!$AH$149</f>
        <v>1.115566756441185E-3</v>
      </c>
      <c r="AI52" s="144">
        <f>'1.4'!AI52/'1.4.a'!$AI$149</f>
        <v>4.2661132995910501E-3</v>
      </c>
      <c r="AJ52" s="144">
        <f>'1.4'!AJ52/'1.4.a'!$AJ$149</f>
        <v>9.244727529398026E-4</v>
      </c>
      <c r="AK52" s="144">
        <f>'1.4'!AK52/'1.4.a'!$AK$149</f>
        <v>4.5726038454592206E-3</v>
      </c>
      <c r="AL52" s="144">
        <f>'1.4'!AL52/'1.4.a'!$AL$149</f>
        <v>3.7554700522038037E-3</v>
      </c>
      <c r="AM52" s="144">
        <f>'1.4'!AM52/'1.4.a'!$AM$149</f>
        <v>4.2185996175723136E-3</v>
      </c>
      <c r="AN52" s="144">
        <f>'1.4'!AN52/'1.4.a'!$AN$149</f>
        <v>7.1735976005651912E-4</v>
      </c>
      <c r="AO52" s="144">
        <f>'1.4'!AO52/'1.4.a'!$AO$149</f>
        <v>2.8218343548285902E-3</v>
      </c>
      <c r="AP52" s="144">
        <f>'1.4'!AP52/'1.4.a'!$AP$149</f>
        <v>1.2477722380601762E-3</v>
      </c>
      <c r="AQ52" s="144">
        <f>'1.4'!AQ52/'1.4.a'!$AQ$149</f>
        <v>2.12821198613213E-3</v>
      </c>
      <c r="AR52" s="144">
        <f>'1.4'!AR52/'1.4.a'!$AR$149</f>
        <v>1.2552368733105437E-3</v>
      </c>
      <c r="AS52" s="144">
        <f>'1.4'!AS52/'1.4.a'!$AS$149</f>
        <v>1.4282678525633897E-3</v>
      </c>
      <c r="AT52" s="144">
        <f>'1.4'!AT52/'1.4.a'!$AT$149</f>
        <v>1.2412939212425001E-3</v>
      </c>
      <c r="AU52" s="144">
        <f>'1.4'!AU52/'1.4.a'!AU$149</f>
        <v>1.5540334717503526E-3</v>
      </c>
      <c r="AV52" s="144">
        <f>'1.4'!AV52/'1.4.a'!AV$149</f>
        <v>6.7686561111985743E-4</v>
      </c>
      <c r="AW52" s="144">
        <f>'1.4'!AW52/'1.4.a'!AW$149</f>
        <v>1.9059926832837887E-3</v>
      </c>
      <c r="AX52" s="144">
        <f>'1.4'!AX52/'1.4.a'!AX$149</f>
        <v>1.4833741712866853E-3</v>
      </c>
      <c r="AY52" s="144">
        <f>'1.4'!AY52/'1.4.a'!AY$149</f>
        <v>2.0812947546910605E-3</v>
      </c>
    </row>
    <row r="53" spans="1:51" ht="20" customHeight="1" x14ac:dyDescent="0.2">
      <c r="A53" s="122" t="s">
        <v>419</v>
      </c>
      <c r="B53" s="121" t="s">
        <v>243</v>
      </c>
      <c r="C53" s="144">
        <f>'1.4'!C53/'1.4.a'!$C$149</f>
        <v>6.1315416289592764E-2</v>
      </c>
      <c r="D53" s="144">
        <f>'1.4'!D53/'1.4.a'!$D$149</f>
        <v>6.6277419852715749E-2</v>
      </c>
      <c r="E53" s="144">
        <f>'1.4'!E53/'1.4.a'!$E$149</f>
        <v>5.5486198449868344E-2</v>
      </c>
      <c r="F53" s="144">
        <f>'1.4'!F53/'1.4.a'!$F$149</f>
        <v>6.4557729904798772E-2</v>
      </c>
      <c r="G53" s="144">
        <f>'1.4'!G53/'1.4.a'!$G$149</f>
        <v>6.3775631335035499E-2</v>
      </c>
      <c r="H53" s="144">
        <f>'1.4'!H53/'1.4.a'!$H$149</f>
        <v>6.2740317046515365E-2</v>
      </c>
      <c r="I53" s="144">
        <f>'1.4'!I53/'1.4.a'!$I$149</f>
        <v>5.5522862020217584E-2</v>
      </c>
      <c r="J53" s="144">
        <f>'1.4'!J53/'1.4.a'!$J$149</f>
        <v>7.0162676661853482E-2</v>
      </c>
      <c r="K53" s="144">
        <f>'1.4'!K53/'1.4.a'!$K$149</f>
        <v>6.3790058280039474E-2</v>
      </c>
      <c r="L53" s="144">
        <f>'1.4'!L53/'1.4.a'!$L$149</f>
        <v>6.5832901156174309E-2</v>
      </c>
      <c r="M53" s="144">
        <f>'1.4'!M53/'1.4.a'!$M$149</f>
        <v>5.6169402994807584E-2</v>
      </c>
      <c r="N53" s="144">
        <f>'1.4'!N53/'1.4.a'!$N$149</f>
        <v>6.9145444524991551E-2</v>
      </c>
      <c r="O53" s="144">
        <f>'1.4'!O53/'1.4.a'!$O$149</f>
        <v>6.0546393278542894E-2</v>
      </c>
      <c r="P53" s="144">
        <f>'1.4'!P53/'1.4.a'!$P$149</f>
        <v>6.3129971394316253E-2</v>
      </c>
      <c r="Q53" s="144">
        <f>'1.4'!Q53/'1.4.a'!$Q$149</f>
        <v>5.3828991497438756E-2</v>
      </c>
      <c r="R53" s="144">
        <f>'1.4'!R53/'1.4.a'!$R$149</f>
        <v>6.1896497151138659E-2</v>
      </c>
      <c r="S53" s="144">
        <f>'1.4'!S53/'1.4.a'!$S$149</f>
        <v>6.6852505140593418E-2</v>
      </c>
      <c r="T53" s="144">
        <f>'1.4'!T53/'1.4.a'!$T$149</f>
        <v>6.2609461989722046E-2</v>
      </c>
      <c r="U53" s="144">
        <f>'1.4'!U53/'1.4.a'!$U$149</f>
        <v>5.6411140448063606E-2</v>
      </c>
      <c r="V53" s="144">
        <f>'1.4'!V53/'1.4.a'!$V$149</f>
        <v>5.9517050570336925E-2</v>
      </c>
      <c r="W53" s="144">
        <f>'1.4'!W53/'1.4.a'!$W$149</f>
        <v>6.335385758440297E-2</v>
      </c>
      <c r="X53" s="144">
        <f>'1.4'!X53/'1.4.a'!$X$149</f>
        <v>6.2557604235753309E-2</v>
      </c>
      <c r="Y53" s="144">
        <f>'1.4'!Y53/'1.4.a'!$Y$149</f>
        <v>5.2864355807378464E-2</v>
      </c>
      <c r="Z53" s="144">
        <f>'1.4'!Z53/'1.4.a'!$Z$149</f>
        <v>6.2284360828712866E-2</v>
      </c>
      <c r="AA53" s="144">
        <f>'1.4'!AA53/'1.4.a'!$AA$149</f>
        <v>6.1587515476459326E-2</v>
      </c>
      <c r="AB53" s="144">
        <f>'1.4'!AB53/'1.4.a'!$AB$149</f>
        <v>6.0577684476833212E-2</v>
      </c>
      <c r="AC53" s="144">
        <f>'1.4'!AC53/'1.4.a'!$AC$149</f>
        <v>5.4540652854118708E-2</v>
      </c>
      <c r="AD53" s="144">
        <f>'1.4'!AD53/'1.4.a'!$AD$149</f>
        <v>8.1236294096202435E-2</v>
      </c>
      <c r="AE53" s="144">
        <f>'1.4'!AE53/'1.4.a'!$AE$149</f>
        <v>6.2484623251607189E-2</v>
      </c>
      <c r="AF53" s="144">
        <f>'1.4'!AF53/'1.4.a'!$AF$149</f>
        <v>6.0015880871143984E-2</v>
      </c>
      <c r="AG53" s="144">
        <f>'1.4'!AG53/'1.4.a'!$AG$149</f>
        <v>5.6096802592309536E-2</v>
      </c>
      <c r="AH53" s="144">
        <f>'1.4'!AH53/'1.4.a'!$AH$149</f>
        <v>6.6122241527820078E-2</v>
      </c>
      <c r="AI53" s="144">
        <f>'1.4'!AI53/'1.4.a'!$AI$149</f>
        <v>6.5307686427668474E-2</v>
      </c>
      <c r="AJ53" s="144">
        <f>'1.4'!AJ53/'1.4.a'!$AJ$149</f>
        <v>6.4396164925073995E-2</v>
      </c>
      <c r="AK53" s="144">
        <f>'1.4'!AK53/'1.4.a'!$AK$149</f>
        <v>5.7464745768577692E-2</v>
      </c>
      <c r="AL53" s="144">
        <f>'1.4'!AL53/'1.4.a'!$AL$149</f>
        <v>6.8380625066796555E-2</v>
      </c>
      <c r="AM53" s="144">
        <f>'1.4'!AM53/'1.4.a'!$AM$149</f>
        <v>6.3477358375381099E-2</v>
      </c>
      <c r="AN53" s="144">
        <f>'1.4'!AN53/'1.4.a'!$AN$149</f>
        <v>6.0251680340408995E-2</v>
      </c>
      <c r="AO53" s="144">
        <f>'1.4'!AO53/'1.4.a'!$AO$149</f>
        <v>5.8728197877667761E-2</v>
      </c>
      <c r="AP53" s="144">
        <f>'1.4'!AP53/'1.4.a'!$AP$149</f>
        <v>7.7810243143559124E-2</v>
      </c>
      <c r="AQ53" s="144">
        <f>'1.4'!AQ53/'1.4.a'!$AQ$149</f>
        <v>6.5961679718142596E-2</v>
      </c>
      <c r="AR53" s="144">
        <f>'1.4'!AR53/'1.4.a'!$AR$149</f>
        <v>8.1108851567191761E-2</v>
      </c>
      <c r="AS53" s="144">
        <f>'1.4'!AS53/'1.4.a'!$AS$149</f>
        <v>9.33985032477955E-2</v>
      </c>
      <c r="AT53" s="144">
        <f>'1.4'!AT53/'1.4.a'!$AT$149</f>
        <v>7.3863247601682197E-2</v>
      </c>
      <c r="AU53" s="144">
        <f>'1.4'!AU53/'1.4.a'!AU$149</f>
        <v>6.4641313934818548E-2</v>
      </c>
      <c r="AV53" s="144">
        <f>'1.4'!AV53/'1.4.a'!AV$149</f>
        <v>6.4117022148450706E-2</v>
      </c>
      <c r="AW53" s="144">
        <f>'1.4'!AW53/'1.4.a'!AW$149</f>
        <v>6.7105172575184904E-2</v>
      </c>
      <c r="AX53" s="144">
        <f>'1.4'!AX53/'1.4.a'!AX$149</f>
        <v>7.7963420846050513E-2</v>
      </c>
      <c r="AY53" s="144">
        <f>'1.4'!AY53/'1.4.a'!AY$149</f>
        <v>7.569204221680001E-2</v>
      </c>
    </row>
    <row r="54" spans="1:51" ht="20" customHeight="1" x14ac:dyDescent="0.2">
      <c r="A54" s="122" t="s">
        <v>420</v>
      </c>
      <c r="B54" s="121" t="s">
        <v>578</v>
      </c>
      <c r="C54" s="144">
        <f>'1.4'!C54/'1.4.a'!$C$149</f>
        <v>0.12068023301767433</v>
      </c>
      <c r="D54" s="144">
        <f>'1.4'!D54/'1.4.a'!$D$149</f>
        <v>0.11032829966919505</v>
      </c>
      <c r="E54" s="144">
        <f>'1.4'!E54/'1.4.a'!$E$149</f>
        <v>0.11966012860048814</v>
      </c>
      <c r="F54" s="144">
        <f>'1.4'!F54/'1.4.a'!$F$149</f>
        <v>0.10592032611865218</v>
      </c>
      <c r="G54" s="144">
        <f>'1.4'!G54/'1.4.a'!$G$149</f>
        <v>0.10669679417582825</v>
      </c>
      <c r="H54" s="144">
        <f>'1.4'!H54/'1.4.a'!$H$149</f>
        <v>0.11672224499567704</v>
      </c>
      <c r="I54" s="144">
        <f>'1.4'!I54/'1.4.a'!$I$149</f>
        <v>0.11946129823194508</v>
      </c>
      <c r="J54" s="144">
        <f>'1.4'!J54/'1.4.a'!$J$149</f>
        <v>0.10650611141388344</v>
      </c>
      <c r="K54" s="144">
        <f>'1.4'!K54/'1.4.a'!$K$149</f>
        <v>0.11554787320612855</v>
      </c>
      <c r="L54" s="144">
        <f>'1.4'!L54/'1.4.a'!$L$149</f>
        <v>0.11409400789420074</v>
      </c>
      <c r="M54" s="144">
        <f>'1.4'!M54/'1.4.a'!$M$149</f>
        <v>0.12065303968007889</v>
      </c>
      <c r="N54" s="144">
        <f>'1.4'!N54/'1.4.a'!$N$149</f>
        <v>0.10948252798671097</v>
      </c>
      <c r="O54" s="144">
        <f>'1.4'!O54/'1.4.a'!$O$149</f>
        <v>0.12097892015967555</v>
      </c>
      <c r="P54" s="144">
        <f>'1.4'!P54/'1.4.a'!$P$149</f>
        <v>0.11497369649351967</v>
      </c>
      <c r="Q54" s="144">
        <f>'1.4'!Q54/'1.4.a'!$Q$149</f>
        <v>0.12349819815471198</v>
      </c>
      <c r="R54" s="144">
        <f>'1.4'!R54/'1.4.a'!$R$149</f>
        <v>0.1122136751599211</v>
      </c>
      <c r="S54" s="144">
        <f>'1.4'!S54/'1.4.a'!$S$149</f>
        <v>0.11105974533460011</v>
      </c>
      <c r="T54" s="144">
        <f>'1.4'!T54/'1.4.a'!$T$149</f>
        <v>0.11360280641521342</v>
      </c>
      <c r="U54" s="144">
        <f>'1.4'!U54/'1.4.a'!$U$149</f>
        <v>0.13009984783429246</v>
      </c>
      <c r="V54" s="144">
        <f>'1.4'!V54/'1.4.a'!$V$149</f>
        <v>0.12822714335762564</v>
      </c>
      <c r="W54" s="144">
        <f>'1.4'!W54/'1.4.a'!$W$149</f>
        <v>0.11959186105674355</v>
      </c>
      <c r="X54" s="144">
        <f>'1.4'!X54/'1.4.a'!$X$149</f>
        <v>0.12617115598603343</v>
      </c>
      <c r="Y54" s="144">
        <f>'1.4'!Y54/'1.4.a'!$Y$149</f>
        <v>0.12478274939978937</v>
      </c>
      <c r="Z54" s="144">
        <f>'1.4'!Z54/'1.4.a'!$Z$149</f>
        <v>0.14568307670273489</v>
      </c>
      <c r="AA54" s="144">
        <f>'1.4'!AA54/'1.4.a'!$AA$149</f>
        <v>0.13346343564375671</v>
      </c>
      <c r="AB54" s="144">
        <f>'1.4'!AB54/'1.4.a'!$AB$149</f>
        <v>0.1305553436036348</v>
      </c>
      <c r="AC54" s="144">
        <f>'1.4'!AC54/'1.4.a'!$AC$149</f>
        <v>0.14105504107431205</v>
      </c>
      <c r="AD54" s="144">
        <f>'1.4'!AD54/'1.4.a'!$AD$149</f>
        <v>0.15612456908776443</v>
      </c>
      <c r="AE54" s="144">
        <f>'1.4'!AE54/'1.4.a'!$AE$149</f>
        <v>0.14499247083867836</v>
      </c>
      <c r="AF54" s="144">
        <f>'1.4'!AF54/'1.4.a'!$AF$149</f>
        <v>0.16747217420907762</v>
      </c>
      <c r="AG54" s="144">
        <f>'1.4'!AG54/'1.4.a'!$AG$149</f>
        <v>0.15039204486902472</v>
      </c>
      <c r="AH54" s="144">
        <f>'1.4'!AH54/'1.4.a'!$AH$149</f>
        <v>0.14586649169462934</v>
      </c>
      <c r="AI54" s="144">
        <f>'1.4'!AI54/'1.4.a'!$AI$149</f>
        <v>0.14010823370065262</v>
      </c>
      <c r="AJ54" s="144">
        <f>'1.4'!AJ54/'1.4.a'!$AJ$149</f>
        <v>0.13733678657240483</v>
      </c>
      <c r="AK54" s="144">
        <f>'1.4'!AK54/'1.4.a'!$AK$149</f>
        <v>0.15130722590850626</v>
      </c>
      <c r="AL54" s="144">
        <f>'1.4'!AL54/'1.4.a'!$AL$149</f>
        <v>0.12397838229809771</v>
      </c>
      <c r="AM54" s="144">
        <f>'1.4'!AM54/'1.4.a'!$AM$149</f>
        <v>0.14108612207621915</v>
      </c>
      <c r="AN54" s="144">
        <f>'1.4'!AN54/'1.4.a'!$AN$149</f>
        <v>0.13453445933807937</v>
      </c>
      <c r="AO54" s="144">
        <f>'1.4'!AO54/'1.4.a'!$AO$149</f>
        <v>0.15089265671826763</v>
      </c>
      <c r="AP54" s="144">
        <f>'1.4'!AP54/'1.4.a'!$AP$149</f>
        <v>0.15836873777207255</v>
      </c>
      <c r="AQ54" s="144">
        <f>'1.4'!AQ54/'1.4.a'!$AQ$149</f>
        <v>0.14372832065805241</v>
      </c>
      <c r="AR54" s="144">
        <f>'1.4'!AR54/'1.4.a'!$AR$149</f>
        <v>0.27544464085960702</v>
      </c>
      <c r="AS54" s="144">
        <f>'1.4'!AS54/'1.4.a'!$AS$149</f>
        <v>0.20689743181370063</v>
      </c>
      <c r="AT54" s="144">
        <f>'1.4'!AT54/'1.4.a'!$AT$149</f>
        <v>0.16713278812742202</v>
      </c>
      <c r="AU54" s="144">
        <f>'1.4'!AU54/'1.4.a'!AU$149</f>
        <v>0.12979044001123838</v>
      </c>
      <c r="AV54" s="144">
        <f>'1.4'!AV54/'1.4.a'!AV$149</f>
        <v>0.15950304441819851</v>
      </c>
      <c r="AW54" s="144">
        <f>'1.4'!AW54/'1.4.a'!AW$149</f>
        <v>0.13876699442271548</v>
      </c>
      <c r="AX54" s="144">
        <f>'1.4'!AX54/'1.4.a'!AX$149</f>
        <v>0.1226506796659001</v>
      </c>
      <c r="AY54" s="144">
        <f>'1.4'!AY54/'1.4.a'!AY$149</f>
        <v>0.1416062055530016</v>
      </c>
    </row>
    <row r="55" spans="1:51" ht="20" customHeight="1" x14ac:dyDescent="0.2">
      <c r="A55" s="122" t="s">
        <v>421</v>
      </c>
      <c r="B55" s="121" t="s">
        <v>396</v>
      </c>
      <c r="C55" s="144">
        <f>'1.4'!C55/'1.4.a'!$C$149</f>
        <v>1.7487471993641961E-3</v>
      </c>
      <c r="D55" s="144">
        <f>'1.4'!D55/'1.4.a'!$D$149</f>
        <v>2.4035319990872179E-3</v>
      </c>
      <c r="E55" s="144">
        <f>'1.4'!E55/'1.4.a'!$E$149</f>
        <v>2.6353967645205271E-3</v>
      </c>
      <c r="F55" s="144">
        <f>'1.4'!F55/'1.4.a'!$F$149</f>
        <v>3.4930667281154655E-3</v>
      </c>
      <c r="G55" s="144">
        <f>'1.4'!G55/'1.4.a'!$G$149</f>
        <v>2.6137198675825601E-3</v>
      </c>
      <c r="H55" s="144">
        <f>'1.4'!H55/'1.4.a'!$H$149</f>
        <v>4.1834085046617035E-3</v>
      </c>
      <c r="I55" s="144">
        <f>'1.4'!I55/'1.4.a'!$I$149</f>
        <v>3.5315568814077076E-3</v>
      </c>
      <c r="J55" s="144">
        <f>'1.4'!J55/'1.4.a'!$J$149</f>
        <v>5.5399494827616637E-3</v>
      </c>
      <c r="K55" s="144">
        <f>'1.4'!K55/'1.4.a'!$K$149</f>
        <v>6.5870669232539923E-3</v>
      </c>
      <c r="L55" s="144">
        <f>'1.4'!L55/'1.4.a'!$L$149</f>
        <v>4.9854546489634059E-3</v>
      </c>
      <c r="M55" s="144">
        <f>'1.4'!M55/'1.4.a'!$M$149</f>
        <v>4.9736193794873854E-3</v>
      </c>
      <c r="N55" s="144">
        <f>'1.4'!N55/'1.4.a'!$N$149</f>
        <v>3.6615642771631548E-3</v>
      </c>
      <c r="O55" s="144">
        <f>'1.4'!O55/'1.4.a'!$O$149</f>
        <v>6.2914381215781095E-3</v>
      </c>
      <c r="P55" s="144">
        <f>'1.4'!P55/'1.4.a'!$P$149</f>
        <v>7.0584432839410748E-3</v>
      </c>
      <c r="Q55" s="144">
        <f>'1.4'!Q55/'1.4.a'!$Q$149</f>
        <v>3.4587438689812492E-3</v>
      </c>
      <c r="R55" s="144">
        <f>'1.4'!R55/'1.4.a'!$R$149</f>
        <v>6.1180517580536036E-3</v>
      </c>
      <c r="S55" s="144">
        <f>'1.4'!S55/'1.4.a'!$S$149</f>
        <v>6.4410937050742075E-3</v>
      </c>
      <c r="T55" s="144">
        <f>'1.4'!T55/'1.4.a'!$T$149</f>
        <v>5.9230800590508604E-3</v>
      </c>
      <c r="U55" s="144">
        <f>'1.4'!U55/'1.4.a'!$U$149</f>
        <v>6.2517934343380901E-3</v>
      </c>
      <c r="V55" s="144">
        <f>'1.4'!V55/'1.4.a'!$V$149</f>
        <v>5.8924282187296506E-3</v>
      </c>
      <c r="W55" s="144">
        <f>'1.4'!W55/'1.4.a'!$W$149</f>
        <v>5.2299833625266221E-3</v>
      </c>
      <c r="X55" s="144">
        <f>'1.4'!X55/'1.4.a'!$X$149</f>
        <v>6.1275307733166234E-3</v>
      </c>
      <c r="Y55" s="144">
        <f>'1.4'!Y55/'1.4.a'!$Y$149</f>
        <v>5.7874180830263106E-3</v>
      </c>
      <c r="Z55" s="144">
        <f>'1.4'!Z55/'1.4.a'!$Z$149</f>
        <v>9.5836829636400441E-3</v>
      </c>
      <c r="AA55" s="144">
        <f>'1.4'!AA55/'1.4.a'!$AA$149</f>
        <v>4.3565859664757376E-3</v>
      </c>
      <c r="AB55" s="144">
        <f>'1.4'!AB55/'1.4.a'!$AB$149</f>
        <v>5.154236153059653E-3</v>
      </c>
      <c r="AC55" s="144">
        <f>'1.4'!AC55/'1.4.a'!$AC$149</f>
        <v>4.9919660263462737E-3</v>
      </c>
      <c r="AD55" s="144">
        <f>'1.4'!AD55/'1.4.a'!$AD$149</f>
        <v>7.1314394126501795E-3</v>
      </c>
      <c r="AE55" s="144">
        <f>'1.4'!AE55/'1.4.a'!$AE$149</f>
        <v>2.9208753042983212E-3</v>
      </c>
      <c r="AF55" s="144">
        <f>'1.4'!AF55/'1.4.a'!$AF$149</f>
        <v>5.4626503771755749E-3</v>
      </c>
      <c r="AG55" s="144">
        <f>'1.4'!AG55/'1.4.a'!$AG$149</f>
        <v>2.9057434312551853E-3</v>
      </c>
      <c r="AH55" s="144">
        <f>'1.4'!AH55/'1.4.a'!$AH$149</f>
        <v>4.5397129826159977E-3</v>
      </c>
      <c r="AI55" s="144">
        <f>'1.4'!AI55/'1.4.a'!$AI$149</f>
        <v>2.7406435185500519E-3</v>
      </c>
      <c r="AJ55" s="144">
        <f>'1.4'!AJ55/'1.4.a'!$AJ$149</f>
        <v>5.1318415523599016E-3</v>
      </c>
      <c r="AK55" s="144">
        <f>'1.4'!AK55/'1.4.a'!$AK$149</f>
        <v>5.6246204537211096E-3</v>
      </c>
      <c r="AL55" s="144">
        <f>'1.4'!AL55/'1.4.a'!$AL$149</f>
        <v>5.1987677428442279E-3</v>
      </c>
      <c r="AM55" s="144">
        <f>'1.4'!AM55/'1.4.a'!$AM$149</f>
        <v>3.2410663622907962E-3</v>
      </c>
      <c r="AN55" s="144">
        <f>'1.4'!AN55/'1.4.a'!$AN$149</f>
        <v>6.3290032863735253E-3</v>
      </c>
      <c r="AO55" s="144">
        <f>'1.4'!AO55/'1.4.a'!$AO$149</f>
        <v>3.6210494591181453E-3</v>
      </c>
      <c r="AP55" s="144">
        <f>'1.4'!AP55/'1.4.a'!$AP$149</f>
        <v>2.2751220515786045E-2</v>
      </c>
      <c r="AQ55" s="144">
        <f>'1.4'!AQ55/'1.4.a'!$AQ$149</f>
        <v>3.5190401606116635E-3</v>
      </c>
      <c r="AR55" s="144">
        <f>'1.4'!AR55/'1.4.a'!$AR$149</f>
        <v>5.522709903399173E-3</v>
      </c>
      <c r="AS55" s="144">
        <f>'1.4'!AS55/'1.4.a'!$AS$149</f>
        <v>4.5293391511614977E-3</v>
      </c>
      <c r="AT55" s="144">
        <f>'1.4'!AT55/'1.4.a'!$AT$149</f>
        <v>4.7479824134389155E-3</v>
      </c>
      <c r="AU55" s="144">
        <f>'1.4'!AU55/'1.4.a'!AU$149</f>
        <v>4.4123922203938284E-3</v>
      </c>
      <c r="AV55" s="144">
        <f>'1.4'!AV55/'1.4.a'!AV$149</f>
        <v>6.8522617635402207E-3</v>
      </c>
      <c r="AW55" s="144">
        <f>'1.4'!AW55/'1.4.a'!AW$149</f>
        <v>5.3361404205926125E-3</v>
      </c>
      <c r="AX55" s="144">
        <f>'1.4'!AX55/'1.4.a'!AX$149</f>
        <v>7.7685228966603024E-3</v>
      </c>
      <c r="AY55" s="144">
        <f>'1.4'!AY55/'1.4.a'!AY$149</f>
        <v>4.6845436610342978E-3</v>
      </c>
    </row>
    <row r="56" spans="1:51" ht="20" customHeight="1" x14ac:dyDescent="0.2">
      <c r="A56" s="134" t="s">
        <v>422</v>
      </c>
      <c r="B56" s="115" t="s">
        <v>824</v>
      </c>
      <c r="C56" s="143">
        <f>'1.4'!C56/'1.4.a'!$C$149</f>
        <v>6.6059127057875866E-3</v>
      </c>
      <c r="D56" s="143">
        <f>'1.4'!D56/'1.4.a'!$D$149</f>
        <v>7.7181748380015782E-3</v>
      </c>
      <c r="E56" s="143">
        <f>'1.4'!E56/'1.4.a'!$E$149</f>
        <v>7.0512049339506071E-3</v>
      </c>
      <c r="F56" s="143">
        <f>'1.4'!F56/'1.4.a'!$F$149</f>
        <v>9.0129449519893694E-3</v>
      </c>
      <c r="G56" s="143">
        <f>'1.4'!G56/'1.4.a'!$G$149</f>
        <v>5.1590827066975839E-3</v>
      </c>
      <c r="H56" s="143">
        <f>'1.4'!H56/'1.4.a'!$H$149</f>
        <v>4.4175933790862893E-3</v>
      </c>
      <c r="I56" s="143">
        <f>'1.4'!I56/'1.4.a'!$I$149</f>
        <v>5.9203664394255687E-3</v>
      </c>
      <c r="J56" s="143">
        <f>'1.4'!J56/'1.4.a'!$J$149</f>
        <v>6.2465095622947541E-3</v>
      </c>
      <c r="K56" s="143">
        <f>'1.4'!K56/'1.4.a'!$K$149</f>
        <v>4.0277456103748003E-3</v>
      </c>
      <c r="L56" s="143">
        <f>'1.4'!L56/'1.4.a'!$L$149</f>
        <v>4.7634044766749527E-3</v>
      </c>
      <c r="M56" s="143">
        <f>'1.4'!M56/'1.4.a'!$M$149</f>
        <v>4.6780617676296264E-3</v>
      </c>
      <c r="N56" s="143">
        <f>'1.4'!N56/'1.4.a'!$N$149</f>
        <v>5.9939733919002099E-3</v>
      </c>
      <c r="O56" s="143">
        <f>'1.4'!O56/'1.4.a'!$O$149</f>
        <v>4.358801019356681E-3</v>
      </c>
      <c r="P56" s="143">
        <f>'1.4'!P56/'1.4.a'!$P$149</f>
        <v>4.0678245465919811E-3</v>
      </c>
      <c r="Q56" s="143">
        <f>'1.4'!Q56/'1.4.a'!$Q$149</f>
        <v>5.0748405327005223E-3</v>
      </c>
      <c r="R56" s="143">
        <f>'1.4'!R56/'1.4.a'!$R$149</f>
        <v>7.3672882098608072E-3</v>
      </c>
      <c r="S56" s="143">
        <f>'1.4'!S56/'1.4.a'!$S$149</f>
        <v>5.9852154056092314E-3</v>
      </c>
      <c r="T56" s="143">
        <f>'1.4'!T56/'1.4.a'!$T$149</f>
        <v>6.7915412469830216E-3</v>
      </c>
      <c r="U56" s="143">
        <f>'1.4'!U56/'1.4.a'!$U$149</f>
        <v>7.3316065678821363E-3</v>
      </c>
      <c r="V56" s="143">
        <f>'1.4'!V56/'1.4.a'!$V$149</f>
        <v>2.4448355061083087E-3</v>
      </c>
      <c r="W56" s="143">
        <f>'1.4'!W56/'1.4.a'!$W$149</f>
        <v>4.0547838042707353E-3</v>
      </c>
      <c r="X56" s="143">
        <f>'1.4'!X56/'1.4.a'!$X$149</f>
        <v>1.5134676090477321E-3</v>
      </c>
      <c r="Y56" s="143">
        <f>'1.4'!Y56/'1.4.a'!$Y$149</f>
        <v>3.3968381192242005E-3</v>
      </c>
      <c r="Z56" s="143">
        <f>'1.4'!Z56/'1.4.a'!$Z$149</f>
        <v>4.2357118960011887E-3</v>
      </c>
      <c r="AA56" s="143">
        <f>'1.4'!AA56/'1.4.a'!$AA$149</f>
        <v>4.7700451355520545E-3</v>
      </c>
      <c r="AB56" s="143">
        <f>'1.4'!AB56/'1.4.a'!$AB$149</f>
        <v>2.7501274363757031E-3</v>
      </c>
      <c r="AC56" s="143">
        <f>'1.4'!AC56/'1.4.a'!$AC$149</f>
        <v>2.9806880660795975E-3</v>
      </c>
      <c r="AD56" s="143">
        <f>'1.4'!AD56/'1.4.a'!$AD$149</f>
        <v>5.2386465914131567E-3</v>
      </c>
      <c r="AE56" s="143">
        <f>'1.4'!AE56/'1.4.a'!$AE$149</f>
        <v>2.0984922328983317E-3</v>
      </c>
      <c r="AF56" s="143">
        <f>'1.4'!AF56/'1.4.a'!$AF$149</f>
        <v>2.2914254468893278E-3</v>
      </c>
      <c r="AG56" s="143">
        <f>'1.4'!AG56/'1.4.a'!$AG$149</f>
        <v>1.9495103571076913E-3</v>
      </c>
      <c r="AH56" s="143">
        <f>'1.4'!AH56/'1.4.a'!$AH$149</f>
        <v>3.2758776042658665E-3</v>
      </c>
      <c r="AI56" s="143">
        <f>'1.4'!AI56/'1.4.a'!$AI$149</f>
        <v>2.1339098438304511E-3</v>
      </c>
      <c r="AJ56" s="143">
        <f>'1.4'!AJ56/'1.4.a'!$AJ$149</f>
        <v>2.1241841384806288E-3</v>
      </c>
      <c r="AK56" s="143">
        <f>'1.4'!AK56/'1.4.a'!$AK$149</f>
        <v>3.2572048940522087E-3</v>
      </c>
      <c r="AL56" s="143">
        <f>'1.4'!AL56/'1.4.a'!$AL$149</f>
        <v>5.2952111885298343E-3</v>
      </c>
      <c r="AM56" s="143">
        <f>'1.4'!AM56/'1.4.a'!$AM$149</f>
        <v>2.0235055456118384E-3</v>
      </c>
      <c r="AN56" s="143">
        <f>'1.4'!AN56/'1.4.a'!$AN$149</f>
        <v>2.3527537314180502E-3</v>
      </c>
      <c r="AO56" s="143">
        <f>'1.4'!AO56/'1.4.a'!$AO$149</f>
        <v>4.46221339935724E-4</v>
      </c>
      <c r="AP56" s="143">
        <f>'1.4'!AP56/'1.4.a'!$AP$149</f>
        <v>5.0161067465583102E-3</v>
      </c>
      <c r="AQ56" s="143">
        <f>'1.4'!AQ56/'1.4.a'!$AQ$149</f>
        <v>1.7518795259132591E-3</v>
      </c>
      <c r="AR56" s="143">
        <f>'1.4'!AR56/'1.4.a'!$AR$149</f>
        <v>2.7669281982898759E-3</v>
      </c>
      <c r="AS56" s="143">
        <f>'1.4'!AS56/'1.4.a'!$AS$149</f>
        <v>5.2471603033986001E-4</v>
      </c>
      <c r="AT56" s="143">
        <f>'1.4'!AT56/'1.4.a'!$AT$149</f>
        <v>3.959907964431103E-3</v>
      </c>
      <c r="AU56" s="143">
        <f>'1.4'!AU56/'1.4.a'!AU$149</f>
        <v>9.2296002674743642E-4</v>
      </c>
      <c r="AV56" s="143">
        <f>'1.4'!AV56/'1.4.a'!AV$149</f>
        <v>2.5945184724561255E-3</v>
      </c>
      <c r="AW56" s="143">
        <f>'1.4'!AW56/'1.4.a'!AW$149</f>
        <v>1.8929661903606242E-3</v>
      </c>
      <c r="AX56" s="143">
        <f>'1.4'!AX56/'1.4.a'!AX$149</f>
        <v>8.3150211586550721E-4</v>
      </c>
      <c r="AY56" s="143">
        <f>'1.4'!AY56/'1.4.a'!AY$149</f>
        <v>1.4028373007489243E-3</v>
      </c>
    </row>
    <row r="57" spans="1:51" ht="20" customHeight="1" x14ac:dyDescent="0.2">
      <c r="A57" s="122" t="s">
        <v>669</v>
      </c>
      <c r="B57" s="121" t="s">
        <v>330</v>
      </c>
      <c r="C57" s="144">
        <f>'1.4'!C57/'1.4.a'!$C$149</f>
        <v>6.7459064550556905E-3</v>
      </c>
      <c r="D57" s="144">
        <f>'1.4'!D57/'1.4.a'!$D$149</f>
        <v>8.0169977806639862E-3</v>
      </c>
      <c r="E57" s="144">
        <f>'1.4'!E57/'1.4.a'!$E$149</f>
        <v>7.232131449565353E-3</v>
      </c>
      <c r="F57" s="144">
        <f>'1.4'!F57/'1.4.a'!$F$149</f>
        <v>1.0006772483307639E-2</v>
      </c>
      <c r="G57" s="144">
        <f>'1.4'!G57/'1.4.a'!$G$149</f>
        <v>6.1365581221054736E-3</v>
      </c>
      <c r="H57" s="144">
        <f>'1.4'!H57/'1.4.a'!$H$149</f>
        <v>6.0211892289933032E-3</v>
      </c>
      <c r="I57" s="144">
        <f>'1.4'!I57/'1.4.a'!$I$149</f>
        <v>6.1675627582560627E-3</v>
      </c>
      <c r="J57" s="144">
        <f>'1.4'!J57/'1.4.a'!$J$149</f>
        <v>8.3035379787285354E-3</v>
      </c>
      <c r="K57" s="144">
        <f>'1.4'!K57/'1.4.a'!$K$149</f>
        <v>4.5349475314654325E-3</v>
      </c>
      <c r="L57" s="144">
        <f>'1.4'!L57/'1.4.a'!$L$149</f>
        <v>5.2294149436336148E-3</v>
      </c>
      <c r="M57" s="144">
        <f>'1.4'!M57/'1.4.a'!$M$149</f>
        <v>5.4075428774033752E-3</v>
      </c>
      <c r="N57" s="144">
        <f>'1.4'!N57/'1.4.a'!$N$149</f>
        <v>7.1490720419347302E-3</v>
      </c>
      <c r="O57" s="144">
        <f>'1.4'!O57/'1.4.a'!$O$149</f>
        <v>4.7783565597675996E-3</v>
      </c>
      <c r="P57" s="144">
        <f>'1.4'!P57/'1.4.a'!$P$149</f>
        <v>5.6413088406462187E-3</v>
      </c>
      <c r="Q57" s="144">
        <f>'1.4'!Q57/'1.4.a'!$Q$149</f>
        <v>6.597751374432935E-3</v>
      </c>
      <c r="R57" s="144">
        <f>'1.4'!R57/'1.4.a'!$R$149</f>
        <v>7.6008247834443675E-3</v>
      </c>
      <c r="S57" s="144">
        <f>'1.4'!S57/'1.4.a'!$S$149</f>
        <v>6.6372015723462673E-3</v>
      </c>
      <c r="T57" s="144">
        <f>'1.4'!T57/'1.4.a'!$T$149</f>
        <v>7.2066713309078857E-3</v>
      </c>
      <c r="U57" s="144">
        <f>'1.4'!U57/'1.4.a'!$U$149</f>
        <v>8.4630298986075221E-3</v>
      </c>
      <c r="V57" s="144">
        <f>'1.4'!V57/'1.4.a'!$V$149</f>
        <v>5.9804130163163731E-3</v>
      </c>
      <c r="W57" s="144">
        <f>'1.4'!W57/'1.4.a'!$W$149</f>
        <v>4.2419226437443542E-3</v>
      </c>
      <c r="X57" s="144">
        <f>'1.4'!X57/'1.4.a'!$X$149</f>
        <v>3.9213094217762029E-3</v>
      </c>
      <c r="Y57" s="144">
        <f>'1.4'!Y57/'1.4.a'!$Y$149</f>
        <v>4.3834876224716829E-3</v>
      </c>
      <c r="Z57" s="144">
        <f>'1.4'!Z57/'1.4.a'!$Z$149</f>
        <v>4.3336849523630929E-3</v>
      </c>
      <c r="AA57" s="144">
        <f>'1.4'!AA57/'1.4.a'!$AA$149</f>
        <v>5.0654734782562176E-3</v>
      </c>
      <c r="AB57" s="144">
        <f>'1.4'!AB57/'1.4.a'!$AB$149</f>
        <v>3.9598516544106493E-3</v>
      </c>
      <c r="AC57" s="144">
        <f>'1.4'!AC57/'1.4.a'!$AC$149</f>
        <v>3.8522774690443089E-3</v>
      </c>
      <c r="AD57" s="144">
        <f>'1.4'!AD57/'1.4.a'!$AD$149</f>
        <v>5.8385433696003805E-3</v>
      </c>
      <c r="AE57" s="144">
        <f>'1.4'!AE57/'1.4.a'!$AE$149</f>
        <v>2.3969395380257011E-3</v>
      </c>
      <c r="AF57" s="144">
        <f>'1.4'!AF57/'1.4.a'!$AF$149</f>
        <v>3.4970695868077324E-3</v>
      </c>
      <c r="AG57" s="144">
        <f>'1.4'!AG57/'1.4.a'!$AG$149</f>
        <v>3.2905514223517691E-3</v>
      </c>
      <c r="AH57" s="144">
        <f>'1.4'!AH57/'1.4.a'!$AH$149</f>
        <v>6.1504636599676995E-3</v>
      </c>
      <c r="AI57" s="144">
        <f>'1.4'!AI57/'1.4.a'!$AI$149</f>
        <v>2.3553700005729591E-3</v>
      </c>
      <c r="AJ57" s="144">
        <f>'1.4'!AJ57/'1.4.a'!$AJ$149</f>
        <v>3.2873531350838549E-3</v>
      </c>
      <c r="AK57" s="144">
        <f>'1.4'!AK57/'1.4.a'!$AK$149</f>
        <v>3.6827236193152525E-3</v>
      </c>
      <c r="AL57" s="144">
        <f>'1.4'!AL57/'1.4.a'!$AL$149</f>
        <v>5.6074090660184804E-3</v>
      </c>
      <c r="AM57" s="144">
        <f>'1.4'!AM57/'1.4.a'!$AM$149</f>
        <v>2.2544794725537754E-3</v>
      </c>
      <c r="AN57" s="144">
        <f>'1.4'!AN57/'1.4.a'!$AN$149</f>
        <v>2.9356135083165461E-3</v>
      </c>
      <c r="AO57" s="144">
        <f>'1.4'!AO57/'1.4.a'!$AO$149</f>
        <v>2.9222304204629085E-3</v>
      </c>
      <c r="AP57" s="144">
        <f>'1.4'!AP57/'1.4.a'!$AP$149</f>
        <v>5.6578724855365125E-3</v>
      </c>
      <c r="AQ57" s="144">
        <f>'1.4'!AQ57/'1.4.a'!$AQ$149</f>
        <v>2.0003694904714609E-3</v>
      </c>
      <c r="AR57" s="144">
        <f>'1.4'!AR57/'1.4.a'!$AR$149</f>
        <v>3.1866625156103407E-3</v>
      </c>
      <c r="AS57" s="144">
        <f>'1.4'!AS57/'1.4.a'!$AS$149</f>
        <v>3.458187223809766E-3</v>
      </c>
      <c r="AT57" s="144">
        <f>'1.4'!AT57/'1.4.a'!$AT$149</f>
        <v>4.335426597950446E-3</v>
      </c>
      <c r="AU57" s="144">
        <f>'1.4'!AU57/'1.4.a'!AU$149</f>
        <v>1.1052962174582699E-3</v>
      </c>
      <c r="AV57" s="144">
        <f>'1.4'!AV57/'1.4.a'!AV$149</f>
        <v>2.9004760196659537E-3</v>
      </c>
      <c r="AW57" s="144">
        <f>'1.4'!AW57/'1.4.a'!AW$149</f>
        <v>2.5222472965165436E-3</v>
      </c>
      <c r="AX57" s="144">
        <f>'1.4'!AX57/'1.4.a'!AX$149</f>
        <v>3.5769598231949811E-3</v>
      </c>
      <c r="AY57" s="144">
        <f>'1.4'!AY57/'1.4.a'!AY$149</f>
        <v>1.6182997613075614E-3</v>
      </c>
    </row>
    <row r="58" spans="1:51" ht="20" customHeight="1" x14ac:dyDescent="0.2">
      <c r="A58" s="122" t="s">
        <v>670</v>
      </c>
      <c r="B58" s="121" t="s">
        <v>527</v>
      </c>
      <c r="C58" s="144">
        <f>'1.4'!C58/'1.4.a'!$C$149</f>
        <v>1.3999374926810447E-4</v>
      </c>
      <c r="D58" s="144">
        <f>'1.4'!D58/'1.4.a'!$D$149</f>
        <v>2.9882294266240882E-4</v>
      </c>
      <c r="E58" s="144">
        <f>'1.4'!E58/'1.4.a'!$E$149</f>
        <v>1.8092651561474446E-4</v>
      </c>
      <c r="F58" s="144">
        <f>'1.4'!F58/'1.4.a'!$F$149</f>
        <v>9.9382753131827071E-4</v>
      </c>
      <c r="G58" s="144">
        <f>'1.4'!G58/'1.4.a'!$G$149</f>
        <v>9.7747541540789211E-4</v>
      </c>
      <c r="H58" s="144">
        <f>'1.4'!H58/'1.4.a'!$H$149</f>
        <v>1.6035958499070132E-3</v>
      </c>
      <c r="I58" s="144">
        <f>'1.4'!I58/'1.4.a'!$I$149</f>
        <v>2.4719631883049514E-4</v>
      </c>
      <c r="J58" s="144">
        <f>'1.4'!J58/'1.4.a'!$J$149</f>
        <v>2.0570284164337822E-3</v>
      </c>
      <c r="K58" s="144">
        <f>'1.4'!K58/'1.4.a'!$K$149</f>
        <v>5.0720192109063246E-4</v>
      </c>
      <c r="L58" s="144">
        <f>'1.4'!L58/'1.4.a'!$L$149</f>
        <v>4.66010466958662E-4</v>
      </c>
      <c r="M58" s="144">
        <f>'1.4'!M58/'1.4.a'!$M$149</f>
        <v>7.2948110977374915E-4</v>
      </c>
      <c r="N58" s="144">
        <f>'1.4'!N58/'1.4.a'!$N$149</f>
        <v>1.1550986500345204E-3</v>
      </c>
      <c r="O58" s="144">
        <f>'1.4'!O58/'1.4.a'!$O$149</f>
        <v>4.1955554041091903E-4</v>
      </c>
      <c r="P58" s="144">
        <f>'1.4'!P58/'1.4.a'!$P$149</f>
        <v>1.5734842940542376E-3</v>
      </c>
      <c r="Q58" s="144">
        <f>'1.4'!Q58/'1.4.a'!$Q$149</f>
        <v>1.5229108417324133E-3</v>
      </c>
      <c r="R58" s="144">
        <f>'1.4'!R58/'1.4.a'!$R$149</f>
        <v>2.3353657358355946E-4</v>
      </c>
      <c r="S58" s="144">
        <f>'1.4'!S58/'1.4.a'!$S$149</f>
        <v>6.5198616673703598E-4</v>
      </c>
      <c r="T58" s="144">
        <f>'1.4'!T58/'1.4.a'!$T$149</f>
        <v>4.1513008392486575E-4</v>
      </c>
      <c r="U58" s="144">
        <f>'1.4'!U58/'1.4.a'!$U$149</f>
        <v>1.1314233307253869E-3</v>
      </c>
      <c r="V58" s="144">
        <f>'1.4'!V58/'1.4.a'!$V$149</f>
        <v>3.5355775102080648E-3</v>
      </c>
      <c r="W58" s="144">
        <f>'1.4'!W58/'1.4.a'!$W$149</f>
        <v>1.8713883947361892E-4</v>
      </c>
      <c r="X58" s="144">
        <f>'1.4'!X58/'1.4.a'!$X$149</f>
        <v>2.4078418127284704E-3</v>
      </c>
      <c r="Y58" s="144">
        <f>'1.4'!Y58/'1.4.a'!$Y$149</f>
        <v>9.8664950324748256E-4</v>
      </c>
      <c r="Z58" s="144">
        <f>'1.4'!Z58/'1.4.a'!$Z$149</f>
        <v>9.7973056361905518E-5</v>
      </c>
      <c r="AA58" s="144">
        <f>'1.4'!AA58/'1.4.a'!$AA$149</f>
        <v>2.9542834270416299E-4</v>
      </c>
      <c r="AB58" s="144">
        <f>'1.4'!AB58/'1.4.a'!$AB$149</f>
        <v>1.209724218034947E-3</v>
      </c>
      <c r="AC58" s="144">
        <f>'1.4'!AC58/'1.4.a'!$AC$149</f>
        <v>8.7158940296471127E-4</v>
      </c>
      <c r="AD58" s="144">
        <f>'1.4'!AD58/'1.4.a'!$AD$149</f>
        <v>5.9989677818722239E-4</v>
      </c>
      <c r="AE58" s="144">
        <f>'1.4'!AE58/'1.4.a'!$AE$149</f>
        <v>2.9844730512736947E-4</v>
      </c>
      <c r="AF58" s="144">
        <f>'1.4'!AF58/'1.4.a'!$AF$149</f>
        <v>1.2056441399184042E-3</v>
      </c>
      <c r="AG58" s="144">
        <f>'1.4'!AG58/'1.4.a'!$AG$149</f>
        <v>1.3410410652440778E-3</v>
      </c>
      <c r="AH58" s="144">
        <f>'1.4'!AH58/'1.4.a'!$AH$149</f>
        <v>2.8745860557018339E-3</v>
      </c>
      <c r="AI58" s="144">
        <f>'1.4'!AI58/'1.4.a'!$AI$149</f>
        <v>2.2146015674250774E-4</v>
      </c>
      <c r="AJ58" s="144">
        <f>'1.4'!AJ58/'1.4.a'!$AJ$149</f>
        <v>1.1631689966032266E-3</v>
      </c>
      <c r="AK58" s="144">
        <f>'1.4'!AK58/'1.4.a'!$AK$149</f>
        <v>4.255187252630439E-4</v>
      </c>
      <c r="AL58" s="144">
        <f>'1.4'!AL58/'1.4.a'!$AL$149</f>
        <v>3.121978774886474E-4</v>
      </c>
      <c r="AM58" s="144">
        <f>'1.4'!AM58/'1.4.a'!$AM$149</f>
        <v>2.3097392694193698E-4</v>
      </c>
      <c r="AN58" s="144">
        <f>'1.4'!AN58/'1.4.a'!$AN$149</f>
        <v>5.8285977689849532E-4</v>
      </c>
      <c r="AO58" s="144">
        <f>'1.4'!AO58/'1.4.a'!$AO$149</f>
        <v>2.4760090805271847E-3</v>
      </c>
      <c r="AP58" s="144">
        <f>'1.4'!AP58/'1.4.a'!$AP$149</f>
        <v>6.4176573897820369E-4</v>
      </c>
      <c r="AQ58" s="144">
        <f>'1.4'!AQ58/'1.4.a'!$AQ$149</f>
        <v>2.4848996455820209E-4</v>
      </c>
      <c r="AR58" s="144">
        <f>'1.4'!AR58/'1.4.a'!$AR$149</f>
        <v>4.1973431732046483E-4</v>
      </c>
      <c r="AS58" s="144">
        <f>'1.4'!AS58/'1.4.a'!$AS$149</f>
        <v>2.9334711934699059E-3</v>
      </c>
      <c r="AT58" s="144">
        <f>'1.4'!AT58/'1.4.a'!$AT$149</f>
        <v>3.7551863351934303E-4</v>
      </c>
      <c r="AU58" s="144">
        <f>'1.4'!AU58/'1.4.a'!AU$149</f>
        <v>1.8233619071083347E-4</v>
      </c>
      <c r="AV58" s="144">
        <f>'1.4'!AV58/'1.4.a'!AV$149</f>
        <v>3.0595754720982822E-4</v>
      </c>
      <c r="AW58" s="144">
        <f>'1.4'!AW58/'1.4.a'!AW$149</f>
        <v>6.2928110615591921E-4</v>
      </c>
      <c r="AX58" s="144">
        <f>'1.4'!AX58/'1.4.a'!AX$149</f>
        <v>2.7454577073294747E-3</v>
      </c>
      <c r="AY58" s="144">
        <f>'1.4'!AY58/'1.4.a'!AY$149</f>
        <v>2.1546246055863686E-4</v>
      </c>
    </row>
    <row r="59" spans="1:51" ht="20" customHeight="1" x14ac:dyDescent="0.2">
      <c r="A59" s="123"/>
      <c r="B59" s="123" t="s">
        <v>427</v>
      </c>
      <c r="C59" s="93">
        <f>'1.4'!C59/'1.4.a'!$C$149</f>
        <v>6.2806955057392077E-3</v>
      </c>
      <c r="D59" s="93">
        <f>'1.4'!D59/'1.4.a'!$D$149</f>
        <v>7.0139418227588958E-3</v>
      </c>
      <c r="E59" s="93">
        <f>'1.4'!E59/'1.4.a'!$E$149</f>
        <v>2.9493494780415785E-3</v>
      </c>
      <c r="F59" s="93">
        <f>'1.4'!F59/'1.4.a'!$F$149</f>
        <v>9.4164005771067896E-3</v>
      </c>
      <c r="G59" s="93">
        <f>'1.4'!G59/'1.4.a'!$G$149</f>
        <v>2.3114454271722536E-2</v>
      </c>
      <c r="H59" s="93">
        <f>'1.4'!H59/'1.4.a'!$H$149</f>
        <v>-3.1992546823203722E-4</v>
      </c>
      <c r="I59" s="93">
        <f>'1.4'!I59/'1.4.a'!$I$149</f>
        <v>5.1821641323073252E-3</v>
      </c>
      <c r="J59" s="93">
        <f>'1.4'!J59/'1.4.a'!$J$149</f>
        <v>-4.2907156953397073E-3</v>
      </c>
      <c r="K59" s="93">
        <f>'1.4'!K59/'1.4.a'!$K$149</f>
        <v>2.7216242993288172E-2</v>
      </c>
      <c r="L59" s="93">
        <f>'1.4'!L59/'1.4.a'!$L$149</f>
        <v>7.0806857908887295E-4</v>
      </c>
      <c r="M59" s="93">
        <f>'1.4'!M59/'1.4.a'!$M$149</f>
        <v>1.1858138314786318E-2</v>
      </c>
      <c r="N59" s="93">
        <f>'1.4'!N59/'1.4.a'!$N$149</f>
        <v>1.9259121227211198E-2</v>
      </c>
      <c r="O59" s="93">
        <f>'1.4'!O59/'1.4.a'!$O$149</f>
        <v>9.9813809250420236E-3</v>
      </c>
      <c r="P59" s="93">
        <f>'1.4'!P59/'1.4.a'!$P$149</f>
        <v>1.2455333168953841E-3</v>
      </c>
      <c r="Q59" s="93">
        <f>'1.4'!Q59/'1.4.a'!$Q$149</f>
        <v>-1.1853636740218838E-2</v>
      </c>
      <c r="R59" s="93">
        <f>'1.4'!R59/'1.4.a'!$R$149</f>
        <v>1.883800249886812E-2</v>
      </c>
      <c r="S59" s="93">
        <f>'1.4'!S59/'1.4.a'!$S$149</f>
        <v>1.3177695281848473E-2</v>
      </c>
      <c r="T59" s="93">
        <f>'1.4'!T59/'1.4.a'!$T$149</f>
        <v>-7.9713398359914755E-4</v>
      </c>
      <c r="U59" s="93">
        <f>'1.4'!U59/'1.4.a'!$U$149</f>
        <v>-5.1365473336968955E-2</v>
      </c>
      <c r="V59" s="93">
        <f>'1.4'!V59/'1.4.a'!$V$149</f>
        <v>-2.773137601723424E-2</v>
      </c>
      <c r="W59" s="93">
        <f>'1.4'!W59/'1.4.a'!$W$149</f>
        <v>-4.5831260244995738E-2</v>
      </c>
      <c r="X59" s="93">
        <f>'1.4'!X59/'1.4.a'!$X$149</f>
        <v>-1.1951083752280477E-2</v>
      </c>
      <c r="Y59" s="93">
        <f>'1.4'!Y59/'1.4.a'!$Y$149</f>
        <v>-8.7058703757159794E-2</v>
      </c>
      <c r="Z59" s="93">
        <f>'1.4'!Z59/'1.4.a'!$Z$149</f>
        <v>-5.9877104053543538E-2</v>
      </c>
      <c r="AA59" s="93">
        <f>'1.4'!AA59/'1.4.a'!$AA$149</f>
        <v>-1.3272358157435324E-3</v>
      </c>
      <c r="AB59" s="93">
        <f>'1.4'!AB59/'1.4.a'!$AB$149</f>
        <v>-1.504998377382335E-2</v>
      </c>
      <c r="AC59" s="93">
        <f>'1.4'!AC59/'1.4.a'!$AC$149</f>
        <v>-5.0495720433815179E-2</v>
      </c>
      <c r="AD59" s="93">
        <f>'1.4'!AD59/'1.4.a'!$AD$149</f>
        <v>-5.5953128430458299E-2</v>
      </c>
      <c r="AE59" s="93">
        <f>'1.4'!AE59/'1.4.a'!$AE$149</f>
        <v>-2.8645299636172222E-2</v>
      </c>
      <c r="AF59" s="93">
        <f>'1.4'!AF59/'1.4.a'!$AF$149</f>
        <v>-6.6677045576896313E-2</v>
      </c>
      <c r="AG59" s="93">
        <f>'1.4'!AG59/'1.4.a'!$AG$149</f>
        <v>-5.1939470883034591E-2</v>
      </c>
      <c r="AH59" s="93">
        <f>'1.4'!AH59/'1.4.a'!$AH$149</f>
        <v>-2.9423184207292254E-2</v>
      </c>
      <c r="AI59" s="93">
        <f>'1.4'!AI59/'1.4.a'!$AI$149</f>
        <v>-2.1206634722627005E-2</v>
      </c>
      <c r="AJ59" s="93">
        <f>'1.4'!AJ59/'1.4.a'!$AJ$149</f>
        <v>-4.6110290159441639E-2</v>
      </c>
      <c r="AK59" s="93">
        <f>'1.4'!AK59/'1.4.a'!$AK$149</f>
        <v>-5.2821111270312818E-2</v>
      </c>
      <c r="AL59" s="93">
        <f>'1.4'!AL59/'1.4.a'!$AL$149</f>
        <v>4.8006631919232136E-3</v>
      </c>
      <c r="AM59" s="93">
        <f>'1.4'!AM59/'1.4.a'!$AM$149</f>
        <v>-1.6062670921501977E-2</v>
      </c>
      <c r="AN59" s="93">
        <f>'1.4'!AN59/'1.4.a'!$AN$149</f>
        <v>-5.9055851276552307E-3</v>
      </c>
      <c r="AO59" s="93">
        <f>'1.4'!AO59/'1.4.a'!$AO$149</f>
        <v>-2.6464933570288712E-2</v>
      </c>
      <c r="AP59" s="93">
        <f>'1.4'!AP59/'1.4.a'!$AP$149</f>
        <v>-1.4696948662684462E-2</v>
      </c>
      <c r="AQ59" s="93">
        <f>'1.4'!AQ59/'1.4.a'!$AQ$149</f>
        <v>-8.4206181363854528E-3</v>
      </c>
      <c r="AR59" s="93">
        <f>'1.4'!AR59/'1.4.a'!$AR$149</f>
        <v>-0.22824544952199891</v>
      </c>
      <c r="AS59" s="93">
        <f>'1.4'!AS59/'1.4.a'!$AS$149</f>
        <v>-0.13404607633829851</v>
      </c>
      <c r="AT59" s="93">
        <f>'1.4'!AT59/'1.4.a'!$AT$149</f>
        <v>-3.578322342334514E-2</v>
      </c>
      <c r="AU59" s="93">
        <f>'1.4'!AU59/'1.4.a'!AU$149</f>
        <v>1.3759007058299168E-2</v>
      </c>
      <c r="AV59" s="93">
        <f>'1.4'!AV59/'1.4.a'!AV$149</f>
        <v>-4.5258693609147346E-2</v>
      </c>
      <c r="AW59" s="93">
        <f>'1.4'!AW59/'1.4.a'!AW$149</f>
        <v>-1.4733757812908647E-2</v>
      </c>
      <c r="AX59" s="93">
        <f>'1.4'!AX59/'1.4.a'!AX$149</f>
        <v>3.2595688061451938E-2</v>
      </c>
      <c r="AY59" s="93">
        <f>'1.4'!AY59/'1.4.a'!AY$149</f>
        <v>2.8245351112238814E-2</v>
      </c>
    </row>
    <row r="60" spans="1:51" ht="20" customHeight="1" x14ac:dyDescent="0.2">
      <c r="A60" s="123"/>
      <c r="B60" s="123" t="s">
        <v>428</v>
      </c>
      <c r="C60" s="93">
        <f>'1.4'!C60/'1.4.a'!$C$149</f>
        <v>1.2755334467527841E-2</v>
      </c>
      <c r="D60" s="93">
        <f>'1.4'!D60/'1.4.a'!$D$149</f>
        <v>1.184004676319902E-2</v>
      </c>
      <c r="E60" s="93">
        <f>'1.4'!E60/'1.4.a'!$E$149</f>
        <v>1.1132104580827151E-2</v>
      </c>
      <c r="F60" s="93">
        <f>'1.4'!F60/'1.4.a'!$F$149</f>
        <v>2.4015617634141416E-2</v>
      </c>
      <c r="G60" s="93">
        <f>'1.4'!G60/'1.4.a'!$G$149</f>
        <v>3.9486664921570672E-2</v>
      </c>
      <c r="H60" s="93">
        <f>'1.4'!H60/'1.4.a'!$H$149</f>
        <v>1.4409270515685784E-2</v>
      </c>
      <c r="I60" s="93">
        <f>'1.4'!I60/'1.4.a'!$I$149</f>
        <v>1.9775748961774638E-2</v>
      </c>
      <c r="J60" s="93">
        <f>'1.4'!J60/'1.4.a'!$J$149</f>
        <v>1.8731725787223645E-2</v>
      </c>
      <c r="K60" s="93">
        <f>'1.4'!K60/'1.4.a'!$K$149</f>
        <v>3.5320966787521862E-2</v>
      </c>
      <c r="L60" s="93">
        <f>'1.4'!L60/'1.4.a'!$L$149</f>
        <v>1.1630206516277804E-2</v>
      </c>
      <c r="M60" s="93">
        <f>'1.4'!M60/'1.4.a'!$M$149</f>
        <v>2.2976811000482537E-2</v>
      </c>
      <c r="N60" s="93">
        <f>'1.4'!N60/'1.4.a'!$N$149</f>
        <v>2.2400561343849958E-2</v>
      </c>
      <c r="O60" s="93">
        <f>'1.4'!O60/'1.4.a'!$O$149</f>
        <v>2.2697519682334473E-2</v>
      </c>
      <c r="P60" s="93">
        <f>'1.4'!P60/'1.4.a'!$P$149</f>
        <v>1.030594015214222E-2</v>
      </c>
      <c r="Q60" s="93">
        <f>'1.4'!Q60/'1.4.a'!$Q$149</f>
        <v>2.168005578355592E-4</v>
      </c>
      <c r="R60" s="93">
        <f>'1.4'!R60/'1.4.a'!$R$149</f>
        <v>3.6028918380418572E-2</v>
      </c>
      <c r="S60" s="93">
        <f>'1.4'!S60/'1.4.a'!$S$149</f>
        <v>2.0586690193256905E-2</v>
      </c>
      <c r="T60" s="93">
        <f>'1.4'!T60/'1.4.a'!$T$149</f>
        <v>2.5426935575793993E-3</v>
      </c>
      <c r="U60" s="93">
        <f>'1.4'!U60/'1.4.a'!$U$149</f>
        <v>-2.0333336473004879E-2</v>
      </c>
      <c r="V60" s="93">
        <f>'1.4'!V60/'1.4.a'!$V$149</f>
        <v>-3.1379236909259388E-3</v>
      </c>
      <c r="W60" s="93">
        <f>'1.4'!W60/'1.4.a'!$W$149</f>
        <v>1.4947405988677966E-2</v>
      </c>
      <c r="X60" s="93">
        <f>'1.4'!X60/'1.4.a'!$X$149</f>
        <v>-5.6660579601655351E-3</v>
      </c>
      <c r="Y60" s="93">
        <f>'1.4'!Y60/'1.4.a'!$Y$149</f>
        <v>-9.4719874440900697E-3</v>
      </c>
      <c r="Z60" s="93">
        <f>'1.4'!Z60/'1.4.a'!$Z$149</f>
        <v>-5.2375220651749869E-2</v>
      </c>
      <c r="AA60" s="93">
        <f>'1.4'!AA60/'1.4.a'!$AA$149</f>
        <v>2.251398174695887E-3</v>
      </c>
      <c r="AB60" s="93">
        <f>'1.4'!AB60/'1.4.a'!$AB$149</f>
        <v>-1.0796771208408747E-2</v>
      </c>
      <c r="AC60" s="93">
        <f>'1.4'!AC60/'1.4.a'!$AC$149</f>
        <v>-3.3692377489231894E-2</v>
      </c>
      <c r="AD60" s="93">
        <f>'1.4'!AD60/'1.4.a'!$AD$149</f>
        <v>-3.8531446896461978E-2</v>
      </c>
      <c r="AE60" s="93">
        <f>'1.4'!AE60/'1.4.a'!$AE$149</f>
        <v>-8.0075785239693918E-3</v>
      </c>
      <c r="AF60" s="93">
        <f>'1.4'!AF60/'1.4.a'!$AF$149</f>
        <v>-4.5676658568849622E-2</v>
      </c>
      <c r="AG60" s="93">
        <f>'1.4'!AG60/'1.4.a'!$AG$149</f>
        <v>-2.7694004158369263E-2</v>
      </c>
      <c r="AH60" s="93">
        <f>'1.4'!AH60/'1.4.a'!$AH$149</f>
        <v>-1.2413423638397087E-2</v>
      </c>
      <c r="AI60" s="93">
        <f>'1.4'!AI60/'1.4.a'!$AI$149</f>
        <v>-1.4029892642598077E-3</v>
      </c>
      <c r="AJ60" s="93">
        <f>'1.4'!AJ60/'1.4.a'!$AJ$149</f>
        <v>-1.0244178489987205E-2</v>
      </c>
      <c r="AK60" s="93">
        <f>'1.4'!AK60/'1.4.a'!$AK$149</f>
        <v>-3.0312423195254602E-2</v>
      </c>
      <c r="AL60" s="93">
        <f>'1.4'!AL60/'1.4.a'!$AL$149</f>
        <v>7.4085061462856785E-3</v>
      </c>
      <c r="AM60" s="93">
        <f>'1.4'!AM60/'1.4.a'!$AM$149</f>
        <v>5.483482834357376E-4</v>
      </c>
      <c r="AN60" s="93">
        <f>'1.4'!AN60/'1.4.a'!$AN$149</f>
        <v>-8.1459169128439198E-3</v>
      </c>
      <c r="AO60" s="93">
        <f>'1.4'!AO60/'1.4.a'!$AO$149</f>
        <v>-2.6241333424495871E-2</v>
      </c>
      <c r="AP60" s="93">
        <f>'1.4'!AP60/'1.4.a'!$AP$149</f>
        <v>-1.0377616231992405E-2</v>
      </c>
      <c r="AQ60" s="93">
        <f>'1.4'!AQ60/'1.4.a'!$AQ$149</f>
        <v>-3.0603474331022682E-3</v>
      </c>
      <c r="AR60" s="93">
        <f>'1.4'!AR60/'1.4.a'!$AR$149</f>
        <v>-0.232045731342781</v>
      </c>
      <c r="AS60" s="93">
        <f>'1.4'!AS60/'1.4.a'!$AS$149</f>
        <v>-0.12669042645042819</v>
      </c>
      <c r="AT60" s="93">
        <f>'1.4'!AT60/'1.4.a'!$AT$149</f>
        <v>-3.1884929265794268E-2</v>
      </c>
      <c r="AU60" s="93">
        <f>'1.4'!AU60/'1.4.a'!AU$149</f>
        <v>1.7224773418757066E-2</v>
      </c>
      <c r="AV60" s="93">
        <f>'1.4'!AV60/'1.4.a'!AV$149</f>
        <v>-3.6690638373558369E-2</v>
      </c>
      <c r="AW60" s="93">
        <f>'1.4'!AW60/'1.4.a'!AW$149</f>
        <v>-9.8542774100643035E-3</v>
      </c>
      <c r="AX60" s="93">
        <f>'1.4'!AX60/'1.4.a'!AX$149</f>
        <v>3.1611093665436601E-2</v>
      </c>
      <c r="AY60" s="93">
        <f>'1.4'!AY60/'1.4.a'!AY$149</f>
        <v>2.8245351112238814E-2</v>
      </c>
    </row>
    <row r="62" spans="1:51" s="133" customFormat="1" ht="20" customHeight="1" x14ac:dyDescent="0.2">
      <c r="A62" s="333" t="s">
        <v>620</v>
      </c>
      <c r="B62" s="333"/>
      <c r="C62" s="83" t="s">
        <v>671</v>
      </c>
      <c r="D62" s="83" t="s">
        <v>672</v>
      </c>
      <c r="E62" s="83" t="s">
        <v>673</v>
      </c>
      <c r="F62" s="83" t="s">
        <v>674</v>
      </c>
      <c r="G62" s="83" t="s">
        <v>675</v>
      </c>
      <c r="H62" s="83" t="s">
        <v>676</v>
      </c>
      <c r="I62" s="83" t="s">
        <v>677</v>
      </c>
      <c r="J62" s="83" t="s">
        <v>678</v>
      </c>
      <c r="K62" s="83" t="s">
        <v>679</v>
      </c>
      <c r="L62" s="83" t="s">
        <v>680</v>
      </c>
      <c r="M62" s="83" t="s">
        <v>681</v>
      </c>
      <c r="N62" s="83" t="s">
        <v>682</v>
      </c>
      <c r="O62" s="83" t="s">
        <v>683</v>
      </c>
      <c r="P62" s="83" t="s">
        <v>684</v>
      </c>
      <c r="Q62" s="83" t="s">
        <v>685</v>
      </c>
      <c r="R62" s="83" t="s">
        <v>686</v>
      </c>
      <c r="S62" s="83" t="s">
        <v>687</v>
      </c>
      <c r="T62" s="83" t="s">
        <v>688</v>
      </c>
      <c r="U62" s="83" t="s">
        <v>689</v>
      </c>
      <c r="V62" s="83" t="s">
        <v>690</v>
      </c>
      <c r="W62" s="83" t="s">
        <v>691</v>
      </c>
      <c r="X62" s="83" t="s">
        <v>692</v>
      </c>
      <c r="Y62" s="83" t="s">
        <v>693</v>
      </c>
      <c r="Z62" s="83" t="s">
        <v>694</v>
      </c>
      <c r="AA62" s="83" t="s">
        <v>695</v>
      </c>
      <c r="AB62" s="83" t="s">
        <v>696</v>
      </c>
      <c r="AC62" s="83" t="s">
        <v>697</v>
      </c>
      <c r="AD62" s="83" t="s">
        <v>698</v>
      </c>
      <c r="AE62" s="83" t="s">
        <v>699</v>
      </c>
      <c r="AF62" s="83" t="s">
        <v>700</v>
      </c>
      <c r="AG62" s="83" t="s">
        <v>701</v>
      </c>
      <c r="AH62" s="83" t="s">
        <v>702</v>
      </c>
      <c r="AI62" s="83" t="s">
        <v>703</v>
      </c>
      <c r="AJ62" s="83" t="s">
        <v>704</v>
      </c>
      <c r="AK62" s="83" t="s">
        <v>705</v>
      </c>
      <c r="AL62" s="83" t="s">
        <v>706</v>
      </c>
      <c r="AM62" s="83" t="s">
        <v>707</v>
      </c>
      <c r="AN62" s="83" t="s">
        <v>708</v>
      </c>
      <c r="AO62" s="83" t="s">
        <v>709</v>
      </c>
      <c r="AP62" s="83" t="s">
        <v>710</v>
      </c>
      <c r="AQ62" s="83" t="s">
        <v>711</v>
      </c>
      <c r="AR62" s="83" t="s">
        <v>712</v>
      </c>
      <c r="AS62" s="83" t="s">
        <v>713</v>
      </c>
      <c r="AT62" s="83" t="s">
        <v>714</v>
      </c>
      <c r="AU62" s="83" t="str">
        <f>AU33</f>
        <v>2021-I</v>
      </c>
      <c r="AV62" s="83" t="str">
        <f>AV33</f>
        <v>2021-II</v>
      </c>
      <c r="AW62" s="83" t="str">
        <f>AW33</f>
        <v>2021-III</v>
      </c>
      <c r="AX62" s="83" t="str">
        <f>AX33</f>
        <v>2021-IV</v>
      </c>
      <c r="AY62" s="83" t="str">
        <f>AY33</f>
        <v>2022-I</v>
      </c>
    </row>
    <row r="63" spans="1:51" ht="20" customHeight="1" x14ac:dyDescent="0.2">
      <c r="A63" s="18" t="s">
        <v>399</v>
      </c>
      <c r="B63" s="19" t="s">
        <v>819</v>
      </c>
      <c r="C63" s="93">
        <f>'1.4'!C63/'1.4.a'!$C$149</f>
        <v>0.12947663196494125</v>
      </c>
      <c r="D63" s="93">
        <f>'1.4'!D63/'1.4.a'!$D$149</f>
        <v>0.12550454814465062</v>
      </c>
      <c r="E63" s="93">
        <f>'1.4'!E63/'1.4.a'!$E$149</f>
        <v>0.11659672761310992</v>
      </c>
      <c r="F63" s="93">
        <f>'1.4'!F63/'1.4.a'!$F$149</f>
        <v>0.11857182368397928</v>
      </c>
      <c r="G63" s="93">
        <f>'1.4'!G63/'1.4.a'!$G$149</f>
        <v>0.12857024683670953</v>
      </c>
      <c r="H63" s="93">
        <f>'1.4'!H63/'1.4.a'!$H$149</f>
        <v>0.118285030158645</v>
      </c>
      <c r="I63" s="93">
        <f>'1.4'!I63/'1.4.a'!$I$149</f>
        <v>0.1132257707205363</v>
      </c>
      <c r="J63" s="93">
        <f>'1.4'!J63/'1.4.a'!$J$149</f>
        <v>0.12227357886065945</v>
      </c>
      <c r="K63" s="93">
        <f>'1.4'!K63/'1.4.a'!$K$149</f>
        <v>0.12808207644233019</v>
      </c>
      <c r="L63" s="93">
        <f>'1.4'!L63/'1.4.a'!$L$149</f>
        <v>0.11943311589744109</v>
      </c>
      <c r="M63" s="93">
        <f>'1.4'!M63/'1.4.a'!$M$149</f>
        <v>0.11326194398940091</v>
      </c>
      <c r="N63" s="93">
        <f>'1.4'!N63/'1.4.a'!$N$149</f>
        <v>0.1208843088315341</v>
      </c>
      <c r="O63" s="93">
        <f>'1.4'!O63/'1.4.a'!$O$149</f>
        <v>0.12592878580313815</v>
      </c>
      <c r="P63" s="93">
        <f>'1.4'!P63/'1.4.a'!$P$149</f>
        <v>0.11984546524023941</v>
      </c>
      <c r="Q63" s="93">
        <f>'1.4'!Q63/'1.4.a'!$Q$149</f>
        <v>0.11228406298053946</v>
      </c>
      <c r="R63" s="93">
        <f>'1.4'!R63/'1.4.a'!$R$149</f>
        <v>0.12266556678387752</v>
      </c>
      <c r="S63" s="93">
        <f>'1.4'!S63/'1.4.a'!$S$149</f>
        <v>0.12850285958962451</v>
      </c>
      <c r="T63" s="93">
        <f>'1.4'!T63/'1.4.a'!$T$149</f>
        <v>0.11564352213349323</v>
      </c>
      <c r="U63" s="93">
        <f>'1.4'!U63/'1.4.a'!$U$149</f>
        <v>0.11420193368608168</v>
      </c>
      <c r="V63" s="93">
        <f>'1.4'!V63/'1.4.a'!$V$149</f>
        <v>0.12011017550407299</v>
      </c>
      <c r="W63" s="93">
        <f>'1.4'!W63/'1.4.a'!$W$149</f>
        <v>0.12635231585124707</v>
      </c>
      <c r="X63" s="93">
        <f>'1.4'!X63/'1.4.a'!$X$149</f>
        <v>0.12337316685429346</v>
      </c>
      <c r="Y63" s="93">
        <f>'1.4'!Y63/'1.4.a'!$Y$149</f>
        <v>0.11396755638900689</v>
      </c>
      <c r="Z63" s="93">
        <f>'1.4'!Z63/'1.4.a'!$Z$149</f>
        <v>0.12235731078818</v>
      </c>
      <c r="AA63" s="93">
        <f>'1.4'!AA63/'1.4.a'!$AA$149</f>
        <v>0.12943276641455032</v>
      </c>
      <c r="AB63" s="93">
        <f>'1.4'!AB63/'1.4.a'!$AB$149</f>
        <v>0.11713721912264508</v>
      </c>
      <c r="AC63" s="93">
        <f>'1.4'!AC63/'1.4.a'!$AC$149</f>
        <v>0.11417222419920219</v>
      </c>
      <c r="AD63" s="93">
        <f>'1.4'!AD63/'1.4.a'!$AD$149</f>
        <v>0.12571366825004393</v>
      </c>
      <c r="AE63" s="93">
        <f>'1.4'!AE63/'1.4.a'!$AE$149</f>
        <v>0.12922228402781194</v>
      </c>
      <c r="AF63" s="93">
        <f>'1.4'!AF63/'1.4.a'!$AF$149</f>
        <v>0.11940485140383815</v>
      </c>
      <c r="AG63" s="93">
        <f>'1.4'!AG63/'1.4.a'!$AG$149</f>
        <v>0.11527421687373526</v>
      </c>
      <c r="AH63" s="93">
        <f>'1.4'!AH63/'1.4.a'!$AH$149</f>
        <v>0.12087431610518792</v>
      </c>
      <c r="AI63" s="93">
        <f>'1.4'!AI63/'1.4.a'!$AI$149</f>
        <v>0.12769682744316074</v>
      </c>
      <c r="AJ63" s="93">
        <f>'1.4'!AJ63/'1.4.a'!$AJ$149</f>
        <v>0.12041036100215745</v>
      </c>
      <c r="AK63" s="93">
        <f>'1.4'!AK63/'1.4.a'!$AK$149</f>
        <v>0.11541509676691702</v>
      </c>
      <c r="AL63" s="93">
        <f>'1.4'!AL63/'1.4.a'!$AL$149</f>
        <v>0.12440745204554123</v>
      </c>
      <c r="AM63" s="93">
        <f>'1.4'!AM63/'1.4.a'!$AM$149</f>
        <v>0.13163756756219322</v>
      </c>
      <c r="AN63" s="93">
        <f>'1.4'!AN63/'1.4.a'!$AN$149</f>
        <v>0.12314486043379284</v>
      </c>
      <c r="AO63" s="93">
        <f>'1.4'!AO63/'1.4.a'!$AO$149</f>
        <v>0.11695816697855584</v>
      </c>
      <c r="AP63" s="93">
        <f>'1.4'!AP63/'1.4.a'!$AP$149</f>
        <v>0.12694479660524674</v>
      </c>
      <c r="AQ63" s="93">
        <f>'1.4'!AQ63/'1.4.a'!$AQ$149</f>
        <v>0.13232893545406635</v>
      </c>
      <c r="AR63" s="93">
        <f>'1.4'!AR63/'1.4.a'!$AR$149</f>
        <v>0.11930676090268764</v>
      </c>
      <c r="AS63" s="93">
        <f>'1.4'!AS63/'1.4.a'!$AS$149</f>
        <v>0.13523144798581513</v>
      </c>
      <c r="AT63" s="93">
        <f>'1.4'!AT63/'1.4.a'!AT$149</f>
        <v>0.13456581564971482</v>
      </c>
      <c r="AU63" s="93">
        <f>'1.4'!AU63/'1.4.a'!AU$149</f>
        <v>0.13280760398100389</v>
      </c>
      <c r="AV63" s="93">
        <f>'1.4'!AV63/'1.4.a'!AV$149</f>
        <v>0.12373309916294177</v>
      </c>
      <c r="AW63" s="93">
        <f>'1.4'!AW63/'1.4.a'!AW$149</f>
        <v>0.13474754152721211</v>
      </c>
      <c r="AX63" s="93">
        <f>'1.4'!AX63/'1.4.a'!AX$149</f>
        <v>0.14049366311768346</v>
      </c>
      <c r="AY63" s="93">
        <f>'1.4'!AY63/'1.4.a'!AY$149</f>
        <v>0.14404963588869721</v>
      </c>
    </row>
    <row r="64" spans="1:51" ht="20" customHeight="1" x14ac:dyDescent="0.2">
      <c r="A64" s="134" t="s">
        <v>400</v>
      </c>
      <c r="B64" s="115" t="s">
        <v>242</v>
      </c>
      <c r="C64" s="143">
        <f>'1.4'!C64/'1.4.a'!$C$149</f>
        <v>8.595993239689452E-2</v>
      </c>
      <c r="D64" s="143">
        <f>'1.4'!D64/'1.4.a'!$D$149</f>
        <v>7.8237992025836284E-2</v>
      </c>
      <c r="E64" s="143">
        <f>'1.4'!E64/'1.4.a'!$E$149</f>
        <v>7.4735760683722341E-2</v>
      </c>
      <c r="F64" s="143">
        <f>'1.4'!F64/'1.4.a'!$F$149</f>
        <v>7.267800093176538E-2</v>
      </c>
      <c r="G64" s="143">
        <f>'1.4'!G64/'1.4.a'!$G$149</f>
        <v>8.4681686508182252E-2</v>
      </c>
      <c r="H64" s="143">
        <f>'1.4'!H64/'1.4.a'!$H$149</f>
        <v>7.4256653269676884E-2</v>
      </c>
      <c r="I64" s="143">
        <f>'1.4'!I64/'1.4.a'!$I$149</f>
        <v>7.3899406421470193E-2</v>
      </c>
      <c r="J64" s="143">
        <f>'1.4'!J64/'1.4.a'!$J$149</f>
        <v>7.4145933547970361E-2</v>
      </c>
      <c r="K64" s="143">
        <f>'1.4'!K64/'1.4.a'!$K$149</f>
        <v>8.3703180743531114E-2</v>
      </c>
      <c r="L64" s="143">
        <f>'1.4'!L64/'1.4.a'!$L$149</f>
        <v>7.5721021054970514E-2</v>
      </c>
      <c r="M64" s="143">
        <f>'1.4'!M64/'1.4.a'!$M$149</f>
        <v>7.3107687521425629E-2</v>
      </c>
      <c r="N64" s="143">
        <f>'1.4'!N64/'1.4.a'!$N$149</f>
        <v>7.4964358375977716E-2</v>
      </c>
      <c r="O64" s="143">
        <f>'1.4'!O64/'1.4.a'!$O$149</f>
        <v>8.3576910353928946E-2</v>
      </c>
      <c r="P64" s="143">
        <f>'1.4'!P64/'1.4.a'!$P$149</f>
        <v>7.5645996773038376E-2</v>
      </c>
      <c r="Q64" s="143">
        <f>'1.4'!Q64/'1.4.a'!$Q$149</f>
        <v>7.3853608202323048E-2</v>
      </c>
      <c r="R64" s="143">
        <f>'1.4'!R64/'1.4.a'!$R$149</f>
        <v>7.5705073566160408E-2</v>
      </c>
      <c r="S64" s="143">
        <f>'1.4'!S64/'1.4.a'!$S$149</f>
        <v>8.3296185466949446E-2</v>
      </c>
      <c r="T64" s="143">
        <f>'1.4'!T64/'1.4.a'!$T$149</f>
        <v>7.347661968603926E-2</v>
      </c>
      <c r="U64" s="143">
        <f>'1.4'!U64/'1.4.a'!$U$149</f>
        <v>7.1502851275637797E-2</v>
      </c>
      <c r="V64" s="143">
        <f>'1.4'!V64/'1.4.a'!$V$149</f>
        <v>7.491528914237644E-2</v>
      </c>
      <c r="W64" s="143">
        <f>'1.4'!W64/'1.4.a'!$W$149</f>
        <v>8.2228772959614713E-2</v>
      </c>
      <c r="X64" s="143">
        <f>'1.4'!X64/'1.4.a'!$X$149</f>
        <v>7.5721089222759233E-2</v>
      </c>
      <c r="Y64" s="143">
        <f>'1.4'!Y64/'1.4.a'!$Y$149</f>
        <v>7.2905394196483994E-2</v>
      </c>
      <c r="Z64" s="143">
        <f>'1.4'!Z64/'1.4.a'!$Z$149</f>
        <v>7.3852308143400935E-2</v>
      </c>
      <c r="AA64" s="143">
        <f>'1.4'!AA64/'1.4.a'!$AA$149</f>
        <v>8.658080007477939E-2</v>
      </c>
      <c r="AB64" s="143">
        <f>'1.4'!AB64/'1.4.a'!$AB$149</f>
        <v>7.3791559510448745E-2</v>
      </c>
      <c r="AC64" s="143">
        <f>'1.4'!AC64/'1.4.a'!$AC$149</f>
        <v>7.2339078815579383E-2</v>
      </c>
      <c r="AD64" s="143">
        <f>'1.4'!AD64/'1.4.a'!$AD$149</f>
        <v>7.3140876531431365E-2</v>
      </c>
      <c r="AE64" s="143">
        <f>'1.4'!AE64/'1.4.a'!$AE$149</f>
        <v>8.5729977433683505E-2</v>
      </c>
      <c r="AF64" s="143">
        <f>'1.4'!AF64/'1.4.a'!$AF$149</f>
        <v>7.5790397696986464E-2</v>
      </c>
      <c r="AG64" s="143">
        <f>'1.4'!AG64/'1.4.a'!$AG$149</f>
        <v>7.496324859700651E-2</v>
      </c>
      <c r="AH64" s="143">
        <f>'1.4'!AH64/'1.4.a'!$AH$149</f>
        <v>7.4629322258084593E-2</v>
      </c>
      <c r="AI64" s="143">
        <f>'1.4'!AI64/'1.4.a'!$AI$149</f>
        <v>8.5664562899322061E-2</v>
      </c>
      <c r="AJ64" s="143">
        <f>'1.4'!AJ64/'1.4.a'!$AJ$149</f>
        <v>7.7092578321175637E-2</v>
      </c>
      <c r="AK64" s="143">
        <f>'1.4'!AK64/'1.4.a'!$AK$149</f>
        <v>7.5509774377603561E-2</v>
      </c>
      <c r="AL64" s="143">
        <f>'1.4'!AL64/'1.4.a'!$AL$149</f>
        <v>7.7075158091750959E-2</v>
      </c>
      <c r="AM64" s="143">
        <f>'1.4'!AM64/'1.4.a'!$AM$149</f>
        <v>8.7381237923912183E-2</v>
      </c>
      <c r="AN64" s="143">
        <f>'1.4'!AN64/'1.4.a'!$AN$149</f>
        <v>7.8011252896972846E-2</v>
      </c>
      <c r="AO64" s="143">
        <f>'1.4'!AO64/'1.4.a'!$AO$149</f>
        <v>7.5797400222121739E-2</v>
      </c>
      <c r="AP64" s="143">
        <f>'1.4'!AP64/'1.4.a'!$AP$149</f>
        <v>7.8006308599286756E-2</v>
      </c>
      <c r="AQ64" s="143">
        <f>'1.4'!AQ64/'1.4.a'!$AQ$149</f>
        <v>8.9673053652069734E-2</v>
      </c>
      <c r="AR64" s="143">
        <f>'1.4'!AR64/'1.4.a'!$AR$149</f>
        <v>6.8261520801089645E-2</v>
      </c>
      <c r="AS64" s="143">
        <f>'1.4'!AS64/'1.4.a'!$AS$149</f>
        <v>7.8011269482000031E-2</v>
      </c>
      <c r="AT64" s="143">
        <f>'1.4'!AT64/'1.4.a'!$AT$149</f>
        <v>8.5432156699422168E-2</v>
      </c>
      <c r="AU64" s="143">
        <f>'1.4'!AU64/'1.4.a'!AU$149</f>
        <v>9.1115220196806249E-2</v>
      </c>
      <c r="AV64" s="143">
        <f>'1.4'!AV64/'1.4.a'!AV$149</f>
        <v>8.0368210029824888E-2</v>
      </c>
      <c r="AW64" s="143">
        <f>'1.4'!AW64/'1.4.a'!AW$149</f>
        <v>8.6698738907882614E-2</v>
      </c>
      <c r="AX64" s="143">
        <f>'1.4'!AX64/'1.4.a'!AX$149</f>
        <v>8.8076826159102839E-2</v>
      </c>
      <c r="AY64" s="143">
        <f>'1.4'!AY64/'1.4.a'!AY$149</f>
        <v>9.4561231778933899E-2</v>
      </c>
    </row>
    <row r="65" spans="1:51" ht="20" customHeight="1" x14ac:dyDescent="0.2">
      <c r="A65" s="21" t="s">
        <v>401</v>
      </c>
      <c r="B65" s="22" t="s">
        <v>256</v>
      </c>
      <c r="C65" s="94">
        <f>'1.4'!C65/'1.4.a'!$C$149</f>
        <v>0</v>
      </c>
      <c r="D65" s="94">
        <f>'1.4'!D65/'1.4.a'!$D$149</f>
        <v>0</v>
      </c>
      <c r="E65" s="94">
        <f>'1.4'!E65/'1.4.a'!$E$149</f>
        <v>0</v>
      </c>
      <c r="F65" s="94">
        <f>'1.4'!F65/'1.4.a'!$F$149</f>
        <v>0</v>
      </c>
      <c r="G65" s="94">
        <f>'1.4'!G65/'1.4.a'!$G$149</f>
        <v>0</v>
      </c>
      <c r="H65" s="94">
        <f>'1.4'!H65/'1.4.a'!$H$149</f>
        <v>0</v>
      </c>
      <c r="I65" s="94">
        <f>'1.4'!I65/'1.4.a'!$I$149</f>
        <v>0</v>
      </c>
      <c r="J65" s="94">
        <f>'1.4'!J65/'1.4.a'!$J$149</f>
        <v>0</v>
      </c>
      <c r="K65" s="94">
        <f>'1.4'!K65/'1.4.a'!$K$149</f>
        <v>0</v>
      </c>
      <c r="L65" s="94">
        <f>'1.4'!L65/'1.4.a'!$L$149</f>
        <v>0</v>
      </c>
      <c r="M65" s="94">
        <f>'1.4'!M65/'1.4.a'!$M$149</f>
        <v>0</v>
      </c>
      <c r="N65" s="94">
        <f>'1.4'!N65/'1.4.a'!$N$149</f>
        <v>0</v>
      </c>
      <c r="O65" s="94">
        <f>'1.4'!O65/'1.4.a'!$O$149</f>
        <v>0</v>
      </c>
      <c r="P65" s="94">
        <f>'1.4'!P65/'1.4.a'!$P$149</f>
        <v>0</v>
      </c>
      <c r="Q65" s="94">
        <f>'1.4'!Q65/'1.4.a'!$Q$149</f>
        <v>0</v>
      </c>
      <c r="R65" s="94">
        <f>'1.4'!R65/'1.4.a'!$R$149</f>
        <v>0</v>
      </c>
      <c r="S65" s="94">
        <f>'1.4'!S65/'1.4.a'!$S$149</f>
        <v>0</v>
      </c>
      <c r="T65" s="94">
        <f>'1.4'!T65/'1.4.a'!$T$149</f>
        <v>0</v>
      </c>
      <c r="U65" s="94">
        <f>'1.4'!U65/'1.4.a'!$U$149</f>
        <v>0</v>
      </c>
      <c r="V65" s="94">
        <f>'1.4'!V65/'1.4.a'!$V$149</f>
        <v>0</v>
      </c>
      <c r="W65" s="94">
        <f>'1.4'!W65/'1.4.a'!$W$149</f>
        <v>0</v>
      </c>
      <c r="X65" s="94">
        <f>'1.4'!X65/'1.4.a'!$X$149</f>
        <v>0</v>
      </c>
      <c r="Y65" s="94">
        <f>'1.4'!Y65/'1.4.a'!$Y$149</f>
        <v>0</v>
      </c>
      <c r="Z65" s="94">
        <f>'1.4'!Z65/'1.4.a'!$Z$149</f>
        <v>0</v>
      </c>
      <c r="AA65" s="94">
        <f>'1.4'!AA65/'1.4.a'!$AA$149</f>
        <v>0</v>
      </c>
      <c r="AB65" s="94">
        <f>'1.4'!AB65/'1.4.a'!$AB$149</f>
        <v>0</v>
      </c>
      <c r="AC65" s="94">
        <f>'1.4'!AC65/'1.4.a'!$AC$149</f>
        <v>0</v>
      </c>
      <c r="AD65" s="94">
        <f>'1.4'!AD65/'1.4.a'!$AD$149</f>
        <v>0</v>
      </c>
      <c r="AE65" s="94">
        <f>'1.4'!AE65/'1.4.a'!$AE$149</f>
        <v>0</v>
      </c>
      <c r="AF65" s="94">
        <f>'1.4'!AF65/'1.4.a'!$AF$149</f>
        <v>0</v>
      </c>
      <c r="AG65" s="94">
        <f>'1.4'!AG65/'1.4.a'!$AG$149</f>
        <v>0</v>
      </c>
      <c r="AH65" s="94">
        <f>'1.4'!AH65/'1.4.a'!$AH$149</f>
        <v>0</v>
      </c>
      <c r="AI65" s="94">
        <f>'1.4'!AI65/'1.4.a'!$AI$149</f>
        <v>0</v>
      </c>
      <c r="AJ65" s="94">
        <f>'1.4'!AJ65/'1.4.a'!$AJ$149</f>
        <v>0</v>
      </c>
      <c r="AK65" s="94">
        <f>'1.4'!AK65/'1.4.a'!$AK$149</f>
        <v>0</v>
      </c>
      <c r="AL65" s="94">
        <f>'1.4'!AL65/'1.4.a'!$AL$149</f>
        <v>0</v>
      </c>
      <c r="AM65" s="94">
        <f>'1.4'!AM65/'1.4.a'!$AM$149</f>
        <v>0</v>
      </c>
      <c r="AN65" s="94">
        <f>'1.4'!AN65/'1.4.a'!$AN$149</f>
        <v>0</v>
      </c>
      <c r="AO65" s="94">
        <f>'1.4'!AO65/'1.4.a'!$AO$149</f>
        <v>0</v>
      </c>
      <c r="AP65" s="94">
        <f>'1.4'!AP65/'1.4.a'!$AP$149</f>
        <v>0</v>
      </c>
      <c r="AQ65" s="94">
        <f>'1.4'!AQ65/'1.4.a'!$AQ$149</f>
        <v>0</v>
      </c>
      <c r="AR65" s="94">
        <f>'1.4'!AR65/'1.4.a'!$AR$149</f>
        <v>0</v>
      </c>
      <c r="AS65" s="94">
        <f>'1.4'!AS65/'1.4.a'!$AS$149</f>
        <v>0</v>
      </c>
      <c r="AT65" s="94">
        <f>'1.4'!AT65/'1.4.a'!$AT$149</f>
        <v>0</v>
      </c>
      <c r="AU65" s="94">
        <f>'1.4'!AU65/'1.4.a'!AU$149</f>
        <v>0</v>
      </c>
      <c r="AV65" s="94">
        <f>'1.4'!AV65/'1.4.a'!AV$149</f>
        <v>0</v>
      </c>
      <c r="AW65" s="94">
        <f>'1.4'!AW65/'1.4.a'!AW$149</f>
        <v>0</v>
      </c>
      <c r="AX65" s="94">
        <f>'1.4'!AX65/'1.4.a'!AX$149</f>
        <v>0</v>
      </c>
      <c r="AY65" s="94">
        <f>'1.4'!AY65/'1.4.a'!AY$149</f>
        <v>0</v>
      </c>
    </row>
    <row r="66" spans="1:51" ht="20" customHeight="1" x14ac:dyDescent="0.2">
      <c r="A66" s="21" t="s">
        <v>402</v>
      </c>
      <c r="B66" s="22" t="s">
        <v>257</v>
      </c>
      <c r="C66" s="94">
        <f>'1.4'!C66/'1.4.a'!$C$149</f>
        <v>0</v>
      </c>
      <c r="D66" s="94">
        <f>'1.4'!D66/'1.4.a'!$D$149</f>
        <v>0</v>
      </c>
      <c r="E66" s="94">
        <f>'1.4'!E66/'1.4.a'!$E$149</f>
        <v>0</v>
      </c>
      <c r="F66" s="94">
        <f>'1.4'!F66/'1.4.a'!$F$149</f>
        <v>0</v>
      </c>
      <c r="G66" s="94">
        <f>'1.4'!G66/'1.4.a'!$G$149</f>
        <v>0</v>
      </c>
      <c r="H66" s="94">
        <f>'1.4'!H66/'1.4.a'!$H$149</f>
        <v>0</v>
      </c>
      <c r="I66" s="94">
        <f>'1.4'!I66/'1.4.a'!$I$149</f>
        <v>0</v>
      </c>
      <c r="J66" s="94">
        <f>'1.4'!J66/'1.4.a'!$J$149</f>
        <v>0</v>
      </c>
      <c r="K66" s="94">
        <f>'1.4'!K66/'1.4.a'!$K$149</f>
        <v>0</v>
      </c>
      <c r="L66" s="94">
        <f>'1.4'!L66/'1.4.a'!$L$149</f>
        <v>0</v>
      </c>
      <c r="M66" s="94">
        <f>'1.4'!M66/'1.4.a'!$M$149</f>
        <v>0</v>
      </c>
      <c r="N66" s="94">
        <f>'1.4'!N66/'1.4.a'!$N$149</f>
        <v>0</v>
      </c>
      <c r="O66" s="94">
        <f>'1.4'!O66/'1.4.a'!$O$149</f>
        <v>0</v>
      </c>
      <c r="P66" s="94">
        <f>'1.4'!P66/'1.4.a'!$P$149</f>
        <v>0</v>
      </c>
      <c r="Q66" s="94">
        <f>'1.4'!Q66/'1.4.a'!$Q$149</f>
        <v>0</v>
      </c>
      <c r="R66" s="94">
        <f>'1.4'!R66/'1.4.a'!$R$149</f>
        <v>0</v>
      </c>
      <c r="S66" s="94">
        <f>'1.4'!S66/'1.4.a'!$S$149</f>
        <v>0</v>
      </c>
      <c r="T66" s="94">
        <f>'1.4'!T66/'1.4.a'!$T$149</f>
        <v>0</v>
      </c>
      <c r="U66" s="94">
        <f>'1.4'!U66/'1.4.a'!$U$149</f>
        <v>0</v>
      </c>
      <c r="V66" s="94">
        <f>'1.4'!V66/'1.4.a'!$V$149</f>
        <v>0</v>
      </c>
      <c r="W66" s="94">
        <f>'1.4'!W66/'1.4.a'!$W$149</f>
        <v>0</v>
      </c>
      <c r="X66" s="94">
        <f>'1.4'!X66/'1.4.a'!$X$149</f>
        <v>0</v>
      </c>
      <c r="Y66" s="94">
        <f>'1.4'!Y66/'1.4.a'!$Y$149</f>
        <v>0</v>
      </c>
      <c r="Z66" s="94">
        <f>'1.4'!Z66/'1.4.a'!$Z$149</f>
        <v>0</v>
      </c>
      <c r="AA66" s="94">
        <f>'1.4'!AA66/'1.4.a'!$AA$149</f>
        <v>0</v>
      </c>
      <c r="AB66" s="94">
        <f>'1.4'!AB66/'1.4.a'!$AB$149</f>
        <v>0</v>
      </c>
      <c r="AC66" s="94">
        <f>'1.4'!AC66/'1.4.a'!$AC$149</f>
        <v>0</v>
      </c>
      <c r="AD66" s="94">
        <f>'1.4'!AD66/'1.4.a'!$AD$149</f>
        <v>0</v>
      </c>
      <c r="AE66" s="94">
        <f>'1.4'!AE66/'1.4.a'!$AE$149</f>
        <v>0</v>
      </c>
      <c r="AF66" s="94">
        <f>'1.4'!AF66/'1.4.a'!$AF$149</f>
        <v>0</v>
      </c>
      <c r="AG66" s="94">
        <f>'1.4'!AG66/'1.4.a'!$AG$149</f>
        <v>0</v>
      </c>
      <c r="AH66" s="94">
        <f>'1.4'!AH66/'1.4.a'!$AH$149</f>
        <v>0</v>
      </c>
      <c r="AI66" s="94">
        <f>'1.4'!AI66/'1.4.a'!$AI$149</f>
        <v>0</v>
      </c>
      <c r="AJ66" s="94">
        <f>'1.4'!AJ66/'1.4.a'!$AJ$149</f>
        <v>0</v>
      </c>
      <c r="AK66" s="94">
        <f>'1.4'!AK66/'1.4.a'!$AK$149</f>
        <v>0</v>
      </c>
      <c r="AL66" s="94">
        <f>'1.4'!AL66/'1.4.a'!$AL$149</f>
        <v>0</v>
      </c>
      <c r="AM66" s="94">
        <f>'1.4'!AM66/'1.4.a'!$AM$149</f>
        <v>0</v>
      </c>
      <c r="AN66" s="94">
        <f>'1.4'!AN66/'1.4.a'!$AN$149</f>
        <v>0</v>
      </c>
      <c r="AO66" s="94">
        <f>'1.4'!AO66/'1.4.a'!$AO$149</f>
        <v>0</v>
      </c>
      <c r="AP66" s="94">
        <f>'1.4'!AP66/'1.4.a'!$AP$149</f>
        <v>0</v>
      </c>
      <c r="AQ66" s="94">
        <f>'1.4'!AQ66/'1.4.a'!$AQ$149</f>
        <v>0</v>
      </c>
      <c r="AR66" s="94">
        <f>'1.4'!AR66/'1.4.a'!$AR$149</f>
        <v>0</v>
      </c>
      <c r="AS66" s="94">
        <f>'1.4'!AS66/'1.4.a'!$AS$149</f>
        <v>0</v>
      </c>
      <c r="AT66" s="94">
        <f>'1.4'!AT66/'1.4.a'!$AT$149</f>
        <v>0</v>
      </c>
      <c r="AU66" s="94">
        <f>'1.4'!AU66/'1.4.a'!AU$149</f>
        <v>0</v>
      </c>
      <c r="AV66" s="94">
        <f>'1.4'!AV66/'1.4.a'!AV$149</f>
        <v>0</v>
      </c>
      <c r="AW66" s="94">
        <f>'1.4'!AW66/'1.4.a'!AW$149</f>
        <v>0</v>
      </c>
      <c r="AX66" s="94">
        <f>'1.4'!AX66/'1.4.a'!AX$149</f>
        <v>0</v>
      </c>
      <c r="AY66" s="94">
        <f>'1.4'!AY66/'1.4.a'!AY$149</f>
        <v>0</v>
      </c>
    </row>
    <row r="67" spans="1:51" ht="20" customHeight="1" x14ac:dyDescent="0.2">
      <c r="A67" s="21" t="s">
        <v>403</v>
      </c>
      <c r="B67" s="22" t="s">
        <v>258</v>
      </c>
      <c r="C67" s="94">
        <f>'1.4'!C67/'1.4.a'!$C$149</f>
        <v>1.3548330148619215E-2</v>
      </c>
      <c r="D67" s="94">
        <f>'1.4'!D67/'1.4.a'!$D$149</f>
        <v>5.7969313880097077E-3</v>
      </c>
      <c r="E67" s="94">
        <f>'1.4'!E67/'1.4.a'!$E$149</f>
        <v>3.754467869379911E-3</v>
      </c>
      <c r="F67" s="94">
        <f>'1.4'!F67/'1.4.a'!$F$149</f>
        <v>3.1239768578475925E-3</v>
      </c>
      <c r="G67" s="94">
        <f>'1.4'!G67/'1.4.a'!$G$149</f>
        <v>1.3491186338373295E-2</v>
      </c>
      <c r="H67" s="94">
        <f>'1.4'!H67/'1.4.a'!$H$149</f>
        <v>5.4340566137717405E-3</v>
      </c>
      <c r="I67" s="94">
        <f>'1.4'!I67/'1.4.a'!$I$149</f>
        <v>3.7810456248331312E-3</v>
      </c>
      <c r="J67" s="94">
        <f>'1.4'!J67/'1.4.a'!$J$149</f>
        <v>3.2448060637990449E-3</v>
      </c>
      <c r="K67" s="94">
        <f>'1.4'!K67/'1.4.a'!$K$149</f>
        <v>1.3590914432816728E-2</v>
      </c>
      <c r="L67" s="94">
        <f>'1.4'!L67/'1.4.a'!$L$149</f>
        <v>5.7817811466144026E-3</v>
      </c>
      <c r="M67" s="94">
        <f>'1.4'!M67/'1.4.a'!$M$149</f>
        <v>4.0059821051002852E-3</v>
      </c>
      <c r="N67" s="94">
        <f>'1.4'!N67/'1.4.a'!$N$149</f>
        <v>3.2515764662554895E-3</v>
      </c>
      <c r="O67" s="94">
        <f>'1.4'!O67/'1.4.a'!$O$149</f>
        <v>1.3340722863854324E-2</v>
      </c>
      <c r="P67" s="94">
        <f>'1.4'!P67/'1.4.a'!$P$149</f>
        <v>5.7190339251203693E-3</v>
      </c>
      <c r="Q67" s="94">
        <f>'1.4'!Q67/'1.4.a'!$Q$149</f>
        <v>3.9543630367325595E-3</v>
      </c>
      <c r="R67" s="94">
        <f>'1.4'!R67/'1.4.a'!$R$149</f>
        <v>3.4264890567906577E-3</v>
      </c>
      <c r="S67" s="94">
        <f>'1.4'!S67/'1.4.a'!$S$149</f>
        <v>1.328200374462235E-2</v>
      </c>
      <c r="T67" s="94">
        <f>'1.4'!T67/'1.4.a'!$T$149</f>
        <v>5.5909765210007106E-3</v>
      </c>
      <c r="U67" s="94">
        <f>'1.4'!U67/'1.4.a'!$U$149</f>
        <v>4.3721687695895198E-3</v>
      </c>
      <c r="V67" s="94">
        <f>'1.4'!V67/'1.4.a'!$V$149</f>
        <v>3.5338385103788122E-3</v>
      </c>
      <c r="W67" s="94">
        <f>'1.4'!W67/'1.4.a'!$W$149</f>
        <v>1.3668201795182522E-2</v>
      </c>
      <c r="X67" s="94">
        <f>'1.4'!X67/'1.4.a'!$X$149</f>
        <v>6.9122024472996028E-3</v>
      </c>
      <c r="Y67" s="94">
        <f>'1.4'!Y67/'1.4.a'!$Y$149</f>
        <v>4.4985801839622936E-3</v>
      </c>
      <c r="Z67" s="94">
        <f>'1.4'!Z67/'1.4.a'!$Z$149</f>
        <v>4.3526143938736658E-3</v>
      </c>
      <c r="AA67" s="94">
        <f>'1.4'!AA67/'1.4.a'!$AA$149</f>
        <v>1.6157439824769027E-2</v>
      </c>
      <c r="AB67" s="94">
        <f>'1.4'!AB67/'1.4.a'!$AB$149</f>
        <v>6.2214499329584904E-3</v>
      </c>
      <c r="AC67" s="94">
        <f>'1.4'!AC67/'1.4.a'!$AC$149</f>
        <v>4.2885640975742515E-3</v>
      </c>
      <c r="AD67" s="94">
        <f>'1.4'!AD67/'1.4.a'!$AD$149</f>
        <v>4.1553143143444301E-3</v>
      </c>
      <c r="AE67" s="94">
        <f>'1.4'!AE67/'1.4.a'!$AE$149</f>
        <v>1.5029284417348354E-2</v>
      </c>
      <c r="AF67" s="94">
        <f>'1.4'!AF67/'1.4.a'!$AF$149</f>
        <v>6.3169171288517297E-3</v>
      </c>
      <c r="AG67" s="94">
        <f>'1.4'!AG67/'1.4.a'!$AG$149</f>
        <v>4.823590618596215E-3</v>
      </c>
      <c r="AH67" s="94">
        <f>'1.4'!AH67/'1.4.a'!$AH$149</f>
        <v>3.8894952418686603E-3</v>
      </c>
      <c r="AI67" s="94">
        <f>'1.4'!AI67/'1.4.a'!$AI$149</f>
        <v>1.4828433977628333E-2</v>
      </c>
      <c r="AJ67" s="94">
        <f>'1.4'!AJ67/'1.4.a'!$AJ$149</f>
        <v>6.5117168125268131E-3</v>
      </c>
      <c r="AK67" s="94">
        <f>'1.4'!AK67/'1.4.a'!$AK$149</f>
        <v>4.6137042829671494E-3</v>
      </c>
      <c r="AL67" s="94">
        <f>'1.4'!AL67/'1.4.a'!$AL$149</f>
        <v>4.0735169900386267E-3</v>
      </c>
      <c r="AM67" s="94">
        <f>'1.4'!AM67/'1.4.a'!$AM$149</f>
        <v>1.5247244412203726E-2</v>
      </c>
      <c r="AN67" s="94">
        <f>'1.4'!AN67/'1.4.a'!$AN$149</f>
        <v>6.707414044254869E-3</v>
      </c>
      <c r="AO67" s="94">
        <f>'1.4'!AO67/'1.4.a'!$AO$149</f>
        <v>4.7460392598250916E-3</v>
      </c>
      <c r="AP67" s="94">
        <f>'1.4'!AP67/'1.4.a'!$AP$149</f>
        <v>4.2642258595618748E-3</v>
      </c>
      <c r="AQ67" s="94">
        <f>'1.4'!AQ67/'1.4.a'!$AQ$149</f>
        <v>1.5699405958235699E-2</v>
      </c>
      <c r="AR67" s="94">
        <f>'1.4'!AR67/'1.4.a'!$AR$149</f>
        <v>5.4458085650372252E-3</v>
      </c>
      <c r="AS67" s="94">
        <f>'1.4'!AS67/'1.4.a'!$AS$149</f>
        <v>5.1638396787112963E-3</v>
      </c>
      <c r="AT67" s="94">
        <f>'1.4'!AT67/'1.4.a'!$AT$149</f>
        <v>5.0848393434267244E-3</v>
      </c>
      <c r="AU67" s="94">
        <f>'1.4'!AU67/'1.4.a'!AU$149</f>
        <v>1.5066584343307475E-2</v>
      </c>
      <c r="AV67" s="94">
        <f>'1.4'!AV67/'1.4.a'!AV$149</f>
        <v>6.1800446425602168E-3</v>
      </c>
      <c r="AW67" s="94">
        <f>'1.4'!AW67/'1.4.a'!AW$149</f>
        <v>4.9935866718136442E-3</v>
      </c>
      <c r="AX67" s="94">
        <f>'1.4'!AX67/'1.4.a'!AX$149</f>
        <v>4.7984811183947405E-3</v>
      </c>
      <c r="AY67" s="94">
        <f>'1.4'!AY67/'1.4.a'!AY$149</f>
        <v>1.4697550794624816E-2</v>
      </c>
    </row>
    <row r="68" spans="1:51" ht="20" customHeight="1" x14ac:dyDescent="0.2">
      <c r="A68" s="21" t="s">
        <v>404</v>
      </c>
      <c r="B68" s="22" t="s">
        <v>264</v>
      </c>
      <c r="C68" s="94">
        <f>'1.4'!C68/'1.4.a'!$C$149</f>
        <v>7.2411602248275309E-2</v>
      </c>
      <c r="D68" s="94">
        <f>'1.4'!D68/'1.4.a'!$D$149</f>
        <v>7.2441060637826571E-2</v>
      </c>
      <c r="E68" s="94">
        <f>'1.4'!E68/'1.4.a'!$E$149</f>
        <v>7.0981292814342428E-2</v>
      </c>
      <c r="F68" s="94">
        <f>'1.4'!F68/'1.4.a'!$F$149</f>
        <v>6.9554024073917795E-2</v>
      </c>
      <c r="G68" s="94">
        <f>'1.4'!G68/'1.4.a'!$G$149</f>
        <v>7.1190500169808948E-2</v>
      </c>
      <c r="H68" s="94">
        <f>'1.4'!H68/'1.4.a'!$H$149</f>
        <v>6.8822596655905136E-2</v>
      </c>
      <c r="I68" s="94">
        <f>'1.4'!I68/'1.4.a'!$I$149</f>
        <v>7.0118360796637053E-2</v>
      </c>
      <c r="J68" s="94">
        <f>'1.4'!J68/'1.4.a'!$J$149</f>
        <v>7.0901127484171309E-2</v>
      </c>
      <c r="K68" s="94">
        <f>'1.4'!K68/'1.4.a'!$K$149</f>
        <v>7.0112266310714391E-2</v>
      </c>
      <c r="L68" s="94">
        <f>'1.4'!L68/'1.4.a'!$L$149</f>
        <v>6.9939239908356113E-2</v>
      </c>
      <c r="M68" s="94">
        <f>'1.4'!M68/'1.4.a'!$M$149</f>
        <v>6.9101705416325349E-2</v>
      </c>
      <c r="N68" s="94">
        <f>'1.4'!N68/'1.4.a'!$N$149</f>
        <v>7.1712781909722231E-2</v>
      </c>
      <c r="O68" s="94">
        <f>'1.4'!O68/'1.4.a'!$O$149</f>
        <v>7.0236187490074611E-2</v>
      </c>
      <c r="P68" s="94">
        <f>'1.4'!P68/'1.4.a'!$P$149</f>
        <v>6.9926962847918009E-2</v>
      </c>
      <c r="Q68" s="94">
        <f>'1.4'!Q68/'1.4.a'!$Q$149</f>
        <v>6.9899245165590485E-2</v>
      </c>
      <c r="R68" s="94">
        <f>'1.4'!R68/'1.4.a'!$R$149</f>
        <v>7.2278584509369748E-2</v>
      </c>
      <c r="S68" s="94">
        <f>'1.4'!S68/'1.4.a'!$S$149</f>
        <v>7.0014181722327096E-2</v>
      </c>
      <c r="T68" s="94">
        <f>'1.4'!T68/'1.4.a'!$T$149</f>
        <v>6.7885643165038548E-2</v>
      </c>
      <c r="U68" s="94">
        <f>'1.4'!U68/'1.4.a'!$U$149</f>
        <v>6.7130682506048284E-2</v>
      </c>
      <c r="V68" s="94">
        <f>'1.4'!V68/'1.4.a'!$V$149</f>
        <v>7.1381450631997634E-2</v>
      </c>
      <c r="W68" s="94">
        <f>'1.4'!W68/'1.4.a'!$W$149</f>
        <v>6.8560571164432191E-2</v>
      </c>
      <c r="X68" s="94">
        <f>'1.4'!X68/'1.4.a'!$X$149</f>
        <v>6.8808886775459641E-2</v>
      </c>
      <c r="Y68" s="94">
        <f>'1.4'!Y68/'1.4.a'!$Y$149</f>
        <v>6.8406814012521716E-2</v>
      </c>
      <c r="Z68" s="94">
        <f>'1.4'!Z68/'1.4.a'!$Z$149</f>
        <v>6.9499693749527275E-2</v>
      </c>
      <c r="AA68" s="94">
        <f>'1.4'!AA68/'1.4.a'!$AA$149</f>
        <v>7.0423360250010364E-2</v>
      </c>
      <c r="AB68" s="94">
        <f>'1.4'!AB68/'1.4.a'!$AB$149</f>
        <v>6.7570109577490267E-2</v>
      </c>
      <c r="AC68" s="94">
        <f>'1.4'!AC68/'1.4.a'!$AC$149</f>
        <v>6.8050514718005134E-2</v>
      </c>
      <c r="AD68" s="94">
        <f>'1.4'!AD68/'1.4.a'!$AD$149</f>
        <v>6.8985562217086946E-2</v>
      </c>
      <c r="AE68" s="94">
        <f>'1.4'!AE68/'1.4.a'!$AE$149</f>
        <v>7.070069301633515E-2</v>
      </c>
      <c r="AF68" s="94">
        <f>'1.4'!AF68/'1.4.a'!$AF$149</f>
        <v>6.9473480568134724E-2</v>
      </c>
      <c r="AG68" s="94">
        <f>'1.4'!AG68/'1.4.a'!$AG$149</f>
        <v>7.0139657978410305E-2</v>
      </c>
      <c r="AH68" s="94">
        <f>'1.4'!AH68/'1.4.a'!$AH$149</f>
        <v>7.0739827016215936E-2</v>
      </c>
      <c r="AI68" s="94">
        <f>'1.4'!AI68/'1.4.a'!$AI$149</f>
        <v>7.083612892169372E-2</v>
      </c>
      <c r="AJ68" s="94">
        <f>'1.4'!AJ68/'1.4.a'!$AJ$149</f>
        <v>7.0580861508648826E-2</v>
      </c>
      <c r="AK68" s="94">
        <f>'1.4'!AK68/'1.4.a'!$AK$149</f>
        <v>7.0896070094636429E-2</v>
      </c>
      <c r="AL68" s="94">
        <f>'1.4'!AL68/'1.4.a'!$AL$149</f>
        <v>7.3001641101712325E-2</v>
      </c>
      <c r="AM68" s="94">
        <f>'1.4'!AM68/'1.4.a'!$AM$149</f>
        <v>7.2133993511708461E-2</v>
      </c>
      <c r="AN68" s="94">
        <f>'1.4'!AN68/'1.4.a'!$AN$149</f>
        <v>7.1303838852717974E-2</v>
      </c>
      <c r="AO68" s="94">
        <f>'1.4'!AO68/'1.4.a'!$AO$149</f>
        <v>7.1051360962296639E-2</v>
      </c>
      <c r="AP68" s="94">
        <f>'1.4'!AP68/'1.4.a'!$AP$149</f>
        <v>7.3742082739724893E-2</v>
      </c>
      <c r="AQ68" s="94">
        <f>'1.4'!AQ68/'1.4.a'!$AQ$149</f>
        <v>7.3973647693834035E-2</v>
      </c>
      <c r="AR68" s="94">
        <f>'1.4'!AR68/'1.4.a'!$AR$149</f>
        <v>6.2815712236052423E-2</v>
      </c>
      <c r="AS68" s="94">
        <f>'1.4'!AS68/'1.4.a'!$AS$149</f>
        <v>7.2847429803288746E-2</v>
      </c>
      <c r="AT68" s="94">
        <f>'1.4'!AT68/'1.4.a'!$AT$149</f>
        <v>8.0347317355995443E-2</v>
      </c>
      <c r="AU68" s="94">
        <f>'1.4'!AU68/'1.4.a'!AU$149</f>
        <v>7.6048635853498789E-2</v>
      </c>
      <c r="AV68" s="94">
        <f>'1.4'!AV68/'1.4.a'!AV$149</f>
        <v>7.4188165387264665E-2</v>
      </c>
      <c r="AW68" s="94">
        <f>'1.4'!AW68/'1.4.a'!AW$149</f>
        <v>8.1705152236068959E-2</v>
      </c>
      <c r="AX68" s="94">
        <f>'1.4'!AX68/'1.4.a'!AX$149</f>
        <v>8.3278345040708093E-2</v>
      </c>
      <c r="AY68" s="94">
        <f>'1.4'!AY68/'1.4.a'!AY$149</f>
        <v>7.9863680984309085E-2</v>
      </c>
    </row>
    <row r="69" spans="1:51" ht="20" customHeight="1" x14ac:dyDescent="0.2">
      <c r="A69" s="21" t="s">
        <v>405</v>
      </c>
      <c r="B69" s="22" t="s">
        <v>273</v>
      </c>
      <c r="C69" s="94">
        <f>'1.4'!C69/'1.4.a'!$C$149</f>
        <v>0</v>
      </c>
      <c r="D69" s="94">
        <f>'1.4'!D69/'1.4.a'!$D$149</f>
        <v>0</v>
      </c>
      <c r="E69" s="94">
        <f>'1.4'!E69/'1.4.a'!$E$149</f>
        <v>0</v>
      </c>
      <c r="F69" s="94">
        <f>'1.4'!F69/'1.4.a'!$F$149</f>
        <v>0</v>
      </c>
      <c r="G69" s="94">
        <f>'1.4'!G69/'1.4.a'!$G$149</f>
        <v>0</v>
      </c>
      <c r="H69" s="94">
        <f>'1.4'!H69/'1.4.a'!$H$149</f>
        <v>0</v>
      </c>
      <c r="I69" s="94">
        <f>'1.4'!I69/'1.4.a'!$I$149</f>
        <v>0</v>
      </c>
      <c r="J69" s="94">
        <f>'1.4'!J69/'1.4.a'!$J$149</f>
        <v>0</v>
      </c>
      <c r="K69" s="94">
        <f>'1.4'!K69/'1.4.a'!$K$149</f>
        <v>0</v>
      </c>
      <c r="L69" s="94">
        <f>'1.4'!L69/'1.4.a'!$L$149</f>
        <v>0</v>
      </c>
      <c r="M69" s="94">
        <f>'1.4'!M69/'1.4.a'!$M$149</f>
        <v>0</v>
      </c>
      <c r="N69" s="94">
        <f>'1.4'!N69/'1.4.a'!$N$149</f>
        <v>0</v>
      </c>
      <c r="O69" s="94">
        <f>'1.4'!O69/'1.4.a'!$O$149</f>
        <v>0</v>
      </c>
      <c r="P69" s="94">
        <f>'1.4'!P69/'1.4.a'!$P$149</f>
        <v>0</v>
      </c>
      <c r="Q69" s="94">
        <f>'1.4'!Q69/'1.4.a'!$Q$149</f>
        <v>0</v>
      </c>
      <c r="R69" s="94">
        <f>'1.4'!R69/'1.4.a'!$R$149</f>
        <v>0</v>
      </c>
      <c r="S69" s="94">
        <f>'1.4'!S69/'1.4.a'!$S$149</f>
        <v>0</v>
      </c>
      <c r="T69" s="94">
        <f>'1.4'!T69/'1.4.a'!$T$149</f>
        <v>0</v>
      </c>
      <c r="U69" s="94">
        <f>'1.4'!U69/'1.4.a'!$U$149</f>
        <v>0</v>
      </c>
      <c r="V69" s="94">
        <f>'1.4'!V69/'1.4.a'!$V$149</f>
        <v>0</v>
      </c>
      <c r="W69" s="94">
        <f>'1.4'!W69/'1.4.a'!$W$149</f>
        <v>0</v>
      </c>
      <c r="X69" s="94">
        <f>'1.4'!X69/'1.4.a'!$X$149</f>
        <v>0</v>
      </c>
      <c r="Y69" s="94">
        <f>'1.4'!Y69/'1.4.a'!$Y$149</f>
        <v>0</v>
      </c>
      <c r="Z69" s="94">
        <f>'1.4'!Z69/'1.4.a'!$Z$149</f>
        <v>0</v>
      </c>
      <c r="AA69" s="94">
        <f>'1.4'!AA69/'1.4.a'!$AA$149</f>
        <v>0</v>
      </c>
      <c r="AB69" s="94">
        <f>'1.4'!AB69/'1.4.a'!$AB$149</f>
        <v>0</v>
      </c>
      <c r="AC69" s="94">
        <f>'1.4'!AC69/'1.4.a'!$AC$149</f>
        <v>0</v>
      </c>
      <c r="AD69" s="94">
        <f>'1.4'!AD69/'1.4.a'!$AD$149</f>
        <v>0</v>
      </c>
      <c r="AE69" s="94">
        <f>'1.4'!AE69/'1.4.a'!$AE$149</f>
        <v>0</v>
      </c>
      <c r="AF69" s="94">
        <f>'1.4'!AF69/'1.4.a'!$AF$149</f>
        <v>0</v>
      </c>
      <c r="AG69" s="94">
        <f>'1.4'!AG69/'1.4.a'!$AG$149</f>
        <v>0</v>
      </c>
      <c r="AH69" s="94">
        <f>'1.4'!AH69/'1.4.a'!$AH$149</f>
        <v>0</v>
      </c>
      <c r="AI69" s="94">
        <f>'1.4'!AI69/'1.4.a'!$AI$149</f>
        <v>0</v>
      </c>
      <c r="AJ69" s="94">
        <f>'1.4'!AJ69/'1.4.a'!$AJ$149</f>
        <v>0</v>
      </c>
      <c r="AK69" s="94">
        <f>'1.4'!AK69/'1.4.a'!$AK$149</f>
        <v>0</v>
      </c>
      <c r="AL69" s="94">
        <f>'1.4'!AL69/'1.4.a'!$AL$149</f>
        <v>0</v>
      </c>
      <c r="AM69" s="94">
        <f>'1.4'!AM69/'1.4.a'!$AM$149</f>
        <v>0</v>
      </c>
      <c r="AN69" s="94">
        <f>'1.4'!AN69/'1.4.a'!$AN$149</f>
        <v>0</v>
      </c>
      <c r="AO69" s="94">
        <f>'1.4'!AO69/'1.4.a'!$AO$149</f>
        <v>0</v>
      </c>
      <c r="AP69" s="94">
        <f>'1.4'!AP69/'1.4.a'!$AP$149</f>
        <v>0</v>
      </c>
      <c r="AQ69" s="94">
        <f>'1.4'!AQ69/'1.4.a'!$AQ$149</f>
        <v>0</v>
      </c>
      <c r="AR69" s="94">
        <f>'1.4'!AR69/'1.4.a'!$AR$149</f>
        <v>0</v>
      </c>
      <c r="AS69" s="94">
        <f>'1.4'!AS69/'1.4.a'!$AS$149</f>
        <v>0</v>
      </c>
      <c r="AT69" s="94">
        <f>'1.4'!AT69/'1.4.a'!$AT$149</f>
        <v>0</v>
      </c>
      <c r="AU69" s="94">
        <f>'1.4'!AU69/'1.4.a'!AU$149</f>
        <v>0</v>
      </c>
      <c r="AV69" s="94">
        <f>'1.4'!AV69/'1.4.a'!AV$149</f>
        <v>0</v>
      </c>
      <c r="AW69" s="94">
        <f>'1.4'!AW69/'1.4.a'!AW$149</f>
        <v>0</v>
      </c>
      <c r="AX69" s="94">
        <f>'1.4'!AX69/'1.4.a'!AX$149</f>
        <v>0</v>
      </c>
      <c r="AY69" s="94">
        <f>'1.4'!AY69/'1.4.a'!AY$149</f>
        <v>0</v>
      </c>
    </row>
    <row r="70" spans="1:51" ht="20" customHeight="1" x14ac:dyDescent="0.2">
      <c r="A70" s="21" t="s">
        <v>406</v>
      </c>
      <c r="B70" s="22" t="s">
        <v>278</v>
      </c>
      <c r="C70" s="94">
        <f>'1.4'!C70/'1.4.a'!$C$149</f>
        <v>0</v>
      </c>
      <c r="D70" s="94">
        <f>'1.4'!D70/'1.4.a'!$D$149</f>
        <v>0</v>
      </c>
      <c r="E70" s="94">
        <f>'1.4'!E70/'1.4.a'!$E$149</f>
        <v>0</v>
      </c>
      <c r="F70" s="94">
        <f>'1.4'!F70/'1.4.a'!$F$149</f>
        <v>0</v>
      </c>
      <c r="G70" s="94">
        <f>'1.4'!G70/'1.4.a'!$G$149</f>
        <v>0</v>
      </c>
      <c r="H70" s="94">
        <f>'1.4'!H70/'1.4.a'!$H$149</f>
        <v>0</v>
      </c>
      <c r="I70" s="94">
        <f>'1.4'!I70/'1.4.a'!$I$149</f>
        <v>0</v>
      </c>
      <c r="J70" s="94">
        <f>'1.4'!J70/'1.4.a'!$J$149</f>
        <v>0</v>
      </c>
      <c r="K70" s="94">
        <f>'1.4'!K70/'1.4.a'!$K$149</f>
        <v>0</v>
      </c>
      <c r="L70" s="94">
        <f>'1.4'!L70/'1.4.a'!$L$149</f>
        <v>0</v>
      </c>
      <c r="M70" s="94">
        <f>'1.4'!M70/'1.4.a'!$M$149</f>
        <v>0</v>
      </c>
      <c r="N70" s="94">
        <f>'1.4'!N70/'1.4.a'!$N$149</f>
        <v>0</v>
      </c>
      <c r="O70" s="94">
        <f>'1.4'!O70/'1.4.a'!$O$149</f>
        <v>0</v>
      </c>
      <c r="P70" s="94">
        <f>'1.4'!P70/'1.4.a'!$P$149</f>
        <v>0</v>
      </c>
      <c r="Q70" s="94">
        <f>'1.4'!Q70/'1.4.a'!$Q$149</f>
        <v>0</v>
      </c>
      <c r="R70" s="94">
        <f>'1.4'!R70/'1.4.a'!$R$149</f>
        <v>0</v>
      </c>
      <c r="S70" s="94">
        <f>'1.4'!S70/'1.4.a'!$S$149</f>
        <v>0</v>
      </c>
      <c r="T70" s="94">
        <f>'1.4'!T70/'1.4.a'!$T$149</f>
        <v>0</v>
      </c>
      <c r="U70" s="94">
        <f>'1.4'!U70/'1.4.a'!$U$149</f>
        <v>0</v>
      </c>
      <c r="V70" s="94">
        <f>'1.4'!V70/'1.4.a'!$V$149</f>
        <v>0</v>
      </c>
      <c r="W70" s="94">
        <f>'1.4'!W70/'1.4.a'!$W$149</f>
        <v>0</v>
      </c>
      <c r="X70" s="94">
        <f>'1.4'!X70/'1.4.a'!$X$149</f>
        <v>0</v>
      </c>
      <c r="Y70" s="94">
        <f>'1.4'!Y70/'1.4.a'!$Y$149</f>
        <v>0</v>
      </c>
      <c r="Z70" s="94">
        <f>'1.4'!Z70/'1.4.a'!$Z$149</f>
        <v>0</v>
      </c>
      <c r="AA70" s="94">
        <f>'1.4'!AA70/'1.4.a'!$AA$149</f>
        <v>0</v>
      </c>
      <c r="AB70" s="94">
        <f>'1.4'!AB70/'1.4.a'!$AB$149</f>
        <v>0</v>
      </c>
      <c r="AC70" s="94">
        <f>'1.4'!AC70/'1.4.a'!$AC$149</f>
        <v>0</v>
      </c>
      <c r="AD70" s="94">
        <f>'1.4'!AD70/'1.4.a'!$AD$149</f>
        <v>0</v>
      </c>
      <c r="AE70" s="94">
        <f>'1.4'!AE70/'1.4.a'!$AE$149</f>
        <v>0</v>
      </c>
      <c r="AF70" s="94">
        <f>'1.4'!AF70/'1.4.a'!$AF$149</f>
        <v>0</v>
      </c>
      <c r="AG70" s="94">
        <f>'1.4'!AG70/'1.4.a'!$AG$149</f>
        <v>0</v>
      </c>
      <c r="AH70" s="94">
        <f>'1.4'!AH70/'1.4.a'!$AH$149</f>
        <v>0</v>
      </c>
      <c r="AI70" s="94">
        <f>'1.4'!AI70/'1.4.a'!$AI$149</f>
        <v>0</v>
      </c>
      <c r="AJ70" s="94">
        <f>'1.4'!AJ70/'1.4.a'!$AJ$149</f>
        <v>0</v>
      </c>
      <c r="AK70" s="94">
        <f>'1.4'!AK70/'1.4.a'!$AK$149</f>
        <v>0</v>
      </c>
      <c r="AL70" s="94">
        <f>'1.4'!AL70/'1.4.a'!$AL$149</f>
        <v>0</v>
      </c>
      <c r="AM70" s="94">
        <f>'1.4'!AM70/'1.4.a'!$AM$149</f>
        <v>0</v>
      </c>
      <c r="AN70" s="94">
        <f>'1.4'!AN70/'1.4.a'!$AN$149</f>
        <v>0</v>
      </c>
      <c r="AO70" s="94">
        <f>'1.4'!AO70/'1.4.a'!$AO$149</f>
        <v>0</v>
      </c>
      <c r="AP70" s="94">
        <f>'1.4'!AP70/'1.4.a'!$AP$149</f>
        <v>0</v>
      </c>
      <c r="AQ70" s="94">
        <f>'1.4'!AQ70/'1.4.a'!$AQ$149</f>
        <v>0</v>
      </c>
      <c r="AR70" s="94">
        <f>'1.4'!AR70/'1.4.a'!$AR$149</f>
        <v>0</v>
      </c>
      <c r="AS70" s="94">
        <f>'1.4'!AS70/'1.4.a'!$AS$149</f>
        <v>0</v>
      </c>
      <c r="AT70" s="94">
        <f>'1.4'!AT70/'1.4.a'!$AT$149</f>
        <v>0</v>
      </c>
      <c r="AU70" s="94">
        <f>'1.4'!AU70/'1.4.a'!AU$149</f>
        <v>0</v>
      </c>
      <c r="AV70" s="94">
        <f>'1.4'!AV70/'1.4.a'!AV$149</f>
        <v>0</v>
      </c>
      <c r="AW70" s="94">
        <f>'1.4'!AW70/'1.4.a'!AW$149</f>
        <v>0</v>
      </c>
      <c r="AX70" s="94">
        <f>'1.4'!AX70/'1.4.a'!AX$149</f>
        <v>0</v>
      </c>
      <c r="AY70" s="94">
        <f>'1.4'!AY70/'1.4.a'!AY$149</f>
        <v>0</v>
      </c>
    </row>
    <row r="71" spans="1:51" ht="20" customHeight="1" x14ac:dyDescent="0.2">
      <c r="A71" s="134" t="s">
        <v>407</v>
      </c>
      <c r="B71" s="115" t="s">
        <v>246</v>
      </c>
      <c r="C71" s="143">
        <f>'1.4'!C71/'1.4.a'!$C$149</f>
        <v>8.1503732746861183E-3</v>
      </c>
      <c r="D71" s="143">
        <f>'1.4'!D71/'1.4.a'!$D$149</f>
        <v>8.5660872978761127E-3</v>
      </c>
      <c r="E71" s="143">
        <f>'1.4'!E71/'1.4.a'!$E$149</f>
        <v>7.9834437821165536E-3</v>
      </c>
      <c r="F71" s="143">
        <f>'1.4'!F71/'1.4.a'!$F$149</f>
        <v>1.0254618832461064E-2</v>
      </c>
      <c r="G71" s="143">
        <f>'1.4'!G71/'1.4.a'!$G$149</f>
        <v>8.1072454783979817E-3</v>
      </c>
      <c r="H71" s="143">
        <f>'1.4'!H71/'1.4.a'!$H$149</f>
        <v>8.261266297380292E-3</v>
      </c>
      <c r="I71" s="143">
        <f>'1.4'!I71/'1.4.a'!$I$149</f>
        <v>8.5026493440458172E-3</v>
      </c>
      <c r="J71" s="143">
        <f>'1.4'!J71/'1.4.a'!$J$149</f>
        <v>1.0206976293615236E-2</v>
      </c>
      <c r="K71" s="143">
        <f>'1.4'!K71/'1.4.a'!$K$149</f>
        <v>8.6660543883344404E-3</v>
      </c>
      <c r="L71" s="143">
        <f>'1.4'!L71/'1.4.a'!$L$149</f>
        <v>8.6141298680962632E-3</v>
      </c>
      <c r="M71" s="143">
        <f>'1.4'!M71/'1.4.a'!$M$149</f>
        <v>8.1369812904981843E-3</v>
      </c>
      <c r="N71" s="143">
        <f>'1.4'!N71/'1.4.a'!$N$149</f>
        <v>1.1887406711216174E-2</v>
      </c>
      <c r="O71" s="143">
        <f>'1.4'!O71/'1.4.a'!$O$149</f>
        <v>8.6833317358028985E-3</v>
      </c>
      <c r="P71" s="143">
        <f>'1.4'!P71/'1.4.a'!$P$149</f>
        <v>8.8726895218726107E-3</v>
      </c>
      <c r="Q71" s="143">
        <f>'1.4'!Q71/'1.4.a'!$Q$149</f>
        <v>9.3576610858177416E-3</v>
      </c>
      <c r="R71" s="143">
        <f>'1.4'!R71/'1.4.a'!$R$149</f>
        <v>1.1092178889237162E-2</v>
      </c>
      <c r="S71" s="143">
        <f>'1.4'!S71/'1.4.a'!$S$149</f>
        <v>1.0276971470895079E-2</v>
      </c>
      <c r="T71" s="143">
        <f>'1.4'!T71/'1.4.a'!$T$149</f>
        <v>9.1806829594164863E-3</v>
      </c>
      <c r="U71" s="143">
        <f>'1.4'!U71/'1.4.a'!$U$149</f>
        <v>1.0274250744984403E-2</v>
      </c>
      <c r="V71" s="143">
        <f>'1.4'!V71/'1.4.a'!$V$149</f>
        <v>1.1606135602694179E-2</v>
      </c>
      <c r="W71" s="143">
        <f>'1.4'!W71/'1.4.a'!$W$149</f>
        <v>1.0229327692500061E-2</v>
      </c>
      <c r="X71" s="143">
        <f>'1.4'!X71/'1.4.a'!$X$149</f>
        <v>1.0318397084099835E-2</v>
      </c>
      <c r="Y71" s="143">
        <f>'1.4'!Y71/'1.4.a'!$Y$149</f>
        <v>9.9500040164178793E-3</v>
      </c>
      <c r="Z71" s="143">
        <f>'1.4'!Z71/'1.4.a'!$Z$149</f>
        <v>1.2086953719880833E-2</v>
      </c>
      <c r="AA71" s="143">
        <f>'1.4'!AA71/'1.4.a'!$AA$149</f>
        <v>9.6647672062454976E-3</v>
      </c>
      <c r="AB71" s="143">
        <f>'1.4'!AB71/'1.4.a'!$AB$149</f>
        <v>1.0257696961471474E-2</v>
      </c>
      <c r="AC71" s="143">
        <f>'1.4'!AC71/'1.4.a'!$AC$149</f>
        <v>1.0424807918534579E-2</v>
      </c>
      <c r="AD71" s="143">
        <f>'1.4'!AD71/'1.4.a'!$AD$149</f>
        <v>1.2736681370738046E-2</v>
      </c>
      <c r="AE71" s="143">
        <f>'1.4'!AE71/'1.4.a'!$AE$149</f>
        <v>9.6324697371868492E-3</v>
      </c>
      <c r="AF71" s="143">
        <f>'1.4'!AF71/'1.4.a'!$AF$149</f>
        <v>1.0498604214140225E-2</v>
      </c>
      <c r="AG71" s="143">
        <f>'1.4'!AG71/'1.4.a'!$AG$149</f>
        <v>1.0780569548984653E-2</v>
      </c>
      <c r="AH71" s="143">
        <f>'1.4'!AH71/'1.4.a'!$AH$149</f>
        <v>1.2389166163515562E-2</v>
      </c>
      <c r="AI71" s="143">
        <f>'1.4'!AI71/'1.4.a'!$AI$149</f>
        <v>9.7561695074033991E-3</v>
      </c>
      <c r="AJ71" s="143">
        <f>'1.4'!AJ71/'1.4.a'!$AJ$149</f>
        <v>1.0025698502208601E-2</v>
      </c>
      <c r="AK71" s="143">
        <f>'1.4'!AK71/'1.4.a'!$AK$149</f>
        <v>1.0189049622661176E-2</v>
      </c>
      <c r="AL71" s="143">
        <f>'1.4'!AL71/'1.4.a'!$AL$149</f>
        <v>1.2587165360248946E-2</v>
      </c>
      <c r="AM71" s="143">
        <f>'1.4'!AM71/'1.4.a'!$AM$149</f>
        <v>1.0408835225264418E-2</v>
      </c>
      <c r="AN71" s="143">
        <f>'1.4'!AN71/'1.4.a'!$AN$149</f>
        <v>1.0614303105814104E-2</v>
      </c>
      <c r="AO71" s="143">
        <f>'1.4'!AO71/'1.4.a'!$AO$149</f>
        <v>1.0689916037270765E-2</v>
      </c>
      <c r="AP71" s="143">
        <f>'1.4'!AP71/'1.4.a'!$AP$149</f>
        <v>1.3283436399238688E-2</v>
      </c>
      <c r="AQ71" s="143">
        <f>'1.4'!AQ71/'1.4.a'!$AQ$149</f>
        <v>9.3172971666474116E-3</v>
      </c>
      <c r="AR71" s="143">
        <f>'1.4'!AR71/'1.4.a'!$AR$149</f>
        <v>1.0797025072268063E-2</v>
      </c>
      <c r="AS71" s="143">
        <f>'1.4'!AS71/'1.4.a'!$AS$149</f>
        <v>1.0988944447382068E-2</v>
      </c>
      <c r="AT71" s="143">
        <f>'1.4'!AT71/'1.4.a'!$AT$149</f>
        <v>1.3148919938177996E-2</v>
      </c>
      <c r="AU71" s="143">
        <f>'1.4'!AU71/'1.4.a'!AU$149</f>
        <v>9.9744009668875817E-3</v>
      </c>
      <c r="AV71" s="143">
        <f>'1.4'!AV71/'1.4.a'!AV$149</f>
        <v>1.0129293656622048E-2</v>
      </c>
      <c r="AW71" s="143">
        <f>'1.4'!AW71/'1.4.a'!AW$149</f>
        <v>9.7354154871323526E-3</v>
      </c>
      <c r="AX71" s="143">
        <f>'1.4'!AX71/'1.4.a'!AX$149</f>
        <v>1.2156318959043844E-2</v>
      </c>
      <c r="AY71" s="143">
        <f>'1.4'!AY71/'1.4.a'!AY$149</f>
        <v>1.0712321973815025E-2</v>
      </c>
    </row>
    <row r="72" spans="1:51" ht="20" customHeight="1" x14ac:dyDescent="0.2">
      <c r="A72" s="134" t="s">
        <v>408</v>
      </c>
      <c r="B72" s="115" t="s">
        <v>243</v>
      </c>
      <c r="C72" s="143">
        <f>'1.4'!C72/'1.4.a'!$C$149</f>
        <v>2.725458746144337E-2</v>
      </c>
      <c r="D72" s="143">
        <f>'1.4'!D72/'1.4.a'!$D$149</f>
        <v>3.1007267955024113E-2</v>
      </c>
      <c r="E72" s="143">
        <f>'1.4'!E72/'1.4.a'!$E$149</f>
        <v>2.6044689227384645E-2</v>
      </c>
      <c r="F72" s="143">
        <f>'1.4'!F72/'1.4.a'!$F$149</f>
        <v>2.895015640854523E-2</v>
      </c>
      <c r="G72" s="143">
        <f>'1.4'!G72/'1.4.a'!$G$149</f>
        <v>2.7726155092666311E-2</v>
      </c>
      <c r="H72" s="143">
        <f>'1.4'!H72/'1.4.a'!$H$149</f>
        <v>2.9180494701414091E-2</v>
      </c>
      <c r="I72" s="143">
        <f>'1.4'!I72/'1.4.a'!$I$149</f>
        <v>2.2732239672391547E-2</v>
      </c>
      <c r="J72" s="143">
        <f>'1.4'!J72/'1.4.a'!$J$149</f>
        <v>3.1331637085650788E-2</v>
      </c>
      <c r="K72" s="143">
        <f>'1.4'!K72/'1.4.a'!$K$149</f>
        <v>2.8134451349633161E-2</v>
      </c>
      <c r="L72" s="143">
        <f>'1.4'!L72/'1.4.a'!$L$149</f>
        <v>2.8947507276095411E-2</v>
      </c>
      <c r="M72" s="143">
        <f>'1.4'!M72/'1.4.a'!$M$149</f>
        <v>2.400755609025533E-2</v>
      </c>
      <c r="N72" s="143">
        <f>'1.4'!N72/'1.4.a'!$N$149</f>
        <v>2.7676874826771759E-2</v>
      </c>
      <c r="O72" s="143">
        <f>'1.4'!O72/'1.4.a'!$O$149</f>
        <v>2.6536364057794415E-2</v>
      </c>
      <c r="P72" s="143">
        <f>'1.4'!P72/'1.4.a'!$P$149</f>
        <v>2.6695629039609026E-2</v>
      </c>
      <c r="Q72" s="143">
        <f>'1.4'!Q72/'1.4.a'!$Q$149</f>
        <v>2.224541059417956E-2</v>
      </c>
      <c r="R72" s="143">
        <f>'1.4'!R72/'1.4.a'!$R$149</f>
        <v>2.6475881815146284E-2</v>
      </c>
      <c r="S72" s="143">
        <f>'1.4'!S72/'1.4.a'!$S$149</f>
        <v>2.8219658254081618E-2</v>
      </c>
      <c r="T72" s="143">
        <f>'1.4'!T72/'1.4.a'!$T$149</f>
        <v>2.6093383662476113E-2</v>
      </c>
      <c r="U72" s="143">
        <f>'1.4'!U72/'1.4.a'!$U$149</f>
        <v>2.4726937150412472E-2</v>
      </c>
      <c r="V72" s="143">
        <f>'1.4'!V72/'1.4.a'!$V$149</f>
        <v>2.523366311000726E-2</v>
      </c>
      <c r="W72" s="143">
        <f>'1.4'!W72/'1.4.a'!$W$149</f>
        <v>2.5807224040514307E-2</v>
      </c>
      <c r="X72" s="143">
        <f>'1.4'!X72/'1.4.a'!$X$149</f>
        <v>2.5903322327945975E-2</v>
      </c>
      <c r="Y72" s="143">
        <f>'1.4'!Y72/'1.4.a'!$Y$149</f>
        <v>2.0771948399836114E-2</v>
      </c>
      <c r="Z72" s="143">
        <f>'1.4'!Z72/'1.4.a'!$Z$149</f>
        <v>2.6355937720139028E-2</v>
      </c>
      <c r="AA72" s="143">
        <f>'1.4'!AA72/'1.4.a'!$AA$149</f>
        <v>2.4199443855895494E-2</v>
      </c>
      <c r="AB72" s="143">
        <f>'1.4'!AB72/'1.4.a'!$AB$149</f>
        <v>2.6035799567700964E-2</v>
      </c>
      <c r="AC72" s="143">
        <f>'1.4'!AC72/'1.4.a'!$AC$149</f>
        <v>2.2856718361943865E-2</v>
      </c>
      <c r="AD72" s="143">
        <f>'1.4'!AD72/'1.4.a'!$AD$149</f>
        <v>3.1544775538473326E-2</v>
      </c>
      <c r="AE72" s="143">
        <f>'1.4'!AE72/'1.4.a'!$AE$149</f>
        <v>2.4204366572548253E-2</v>
      </c>
      <c r="AF72" s="143">
        <f>'1.4'!AF72/'1.4.a'!$AF$149</f>
        <v>2.4612926973359994E-2</v>
      </c>
      <c r="AG72" s="143">
        <f>'1.4'!AG72/'1.4.a'!$AG$149</f>
        <v>2.1667089573417141E-2</v>
      </c>
      <c r="AH72" s="143">
        <f>'1.4'!AH72/'1.4.a'!$AH$149</f>
        <v>2.6295972308004407E-2</v>
      </c>
      <c r="AI72" s="143">
        <f>'1.4'!AI72/'1.4.a'!$AI$149</f>
        <v>2.5233653487172079E-2</v>
      </c>
      <c r="AJ72" s="143">
        <f>'1.4'!AJ72/'1.4.a'!$AJ$149</f>
        <v>2.6292469590032577E-2</v>
      </c>
      <c r="AK72" s="143">
        <f>'1.4'!AK72/'1.4.a'!$AK$149</f>
        <v>2.2667332325831235E-2</v>
      </c>
      <c r="AL72" s="143">
        <f>'1.4'!AL72/'1.4.a'!$AL$149</f>
        <v>2.7850382176926366E-2</v>
      </c>
      <c r="AM72" s="143">
        <f>'1.4'!AM72/'1.4.a'!$AM$149</f>
        <v>2.603555534034712E-2</v>
      </c>
      <c r="AN72" s="143">
        <f>'1.4'!AN72/'1.4.a'!$AN$149</f>
        <v>2.6891012800945371E-2</v>
      </c>
      <c r="AO72" s="143">
        <f>'1.4'!AO72/'1.4.a'!$AO$149</f>
        <v>2.278914053575783E-2</v>
      </c>
      <c r="AP72" s="143">
        <f>'1.4'!AP72/'1.4.a'!$AP$149</f>
        <v>2.8095117339343671E-2</v>
      </c>
      <c r="AQ72" s="143">
        <f>'1.4'!AQ72/'1.4.a'!$AQ$149</f>
        <v>2.5151694548912622E-2</v>
      </c>
      <c r="AR72" s="143">
        <f>'1.4'!AR72/'1.4.a'!$AR$149</f>
        <v>3.3117753436438982E-2</v>
      </c>
      <c r="AS72" s="143">
        <f>'1.4'!AS72/'1.4.a'!$AS$149</f>
        <v>3.9613170172947437E-2</v>
      </c>
      <c r="AT72" s="143">
        <f>'1.4'!AT72/'1.4.a'!$AT$149</f>
        <v>2.9080842290060312E-2</v>
      </c>
      <c r="AU72" s="143">
        <f>'1.4'!AU72/'1.4.a'!AU$149</f>
        <v>2.4953556826245185E-2</v>
      </c>
      <c r="AV72" s="143">
        <f>'1.4'!AV72/'1.4.a'!AV$149</f>
        <v>2.580696495346026E-2</v>
      </c>
      <c r="AW72" s="143">
        <f>'1.4'!AW72/'1.4.a'!AW$149</f>
        <v>2.3513025075268944E-2</v>
      </c>
      <c r="AX72" s="143">
        <f>'1.4'!AX72/'1.4.a'!AX$149</f>
        <v>3.0040578218779677E-2</v>
      </c>
      <c r="AY72" s="143">
        <f>'1.4'!AY72/'1.4.a'!AY$149</f>
        <v>3.0806338077829731E-2</v>
      </c>
    </row>
    <row r="73" spans="1:51" ht="20" customHeight="1" x14ac:dyDescent="0.2">
      <c r="A73" s="134" t="s">
        <v>409</v>
      </c>
      <c r="B73" s="115" t="s">
        <v>247</v>
      </c>
      <c r="C73" s="143">
        <f>'1.4'!C73/'1.4.a'!$C$149</f>
        <v>8.1117388319172316E-3</v>
      </c>
      <c r="D73" s="143">
        <f>'1.4'!D73/'1.4.a'!$D$149</f>
        <v>7.6932008659141102E-3</v>
      </c>
      <c r="E73" s="143">
        <f>'1.4'!E73/'1.4.a'!$E$149</f>
        <v>7.8328339198863797E-3</v>
      </c>
      <c r="F73" s="143">
        <f>'1.4'!F73/'1.4.a'!$F$149</f>
        <v>6.6890475112076084E-3</v>
      </c>
      <c r="G73" s="143">
        <f>'1.4'!G73/'1.4.a'!$G$149</f>
        <v>8.0551597574629753E-3</v>
      </c>
      <c r="H73" s="143">
        <f>'1.4'!H73/'1.4.a'!$H$149</f>
        <v>6.5866158901737235E-3</v>
      </c>
      <c r="I73" s="143">
        <f>'1.4'!I73/'1.4.a'!$I$149</f>
        <v>8.091475282628758E-3</v>
      </c>
      <c r="J73" s="143">
        <f>'1.4'!J73/'1.4.a'!$J$149</f>
        <v>6.589031933423058E-3</v>
      </c>
      <c r="K73" s="143">
        <f>'1.4'!K73/'1.4.a'!$K$149</f>
        <v>7.5783899608314444E-3</v>
      </c>
      <c r="L73" s="143">
        <f>'1.4'!L73/'1.4.a'!$L$149</f>
        <v>6.1504576982788911E-3</v>
      </c>
      <c r="M73" s="143">
        <f>'1.4'!M73/'1.4.a'!$M$149</f>
        <v>8.0097190872217509E-3</v>
      </c>
      <c r="N73" s="143">
        <f>'1.4'!N73/'1.4.a'!$N$149</f>
        <v>6.3556689175684735E-3</v>
      </c>
      <c r="O73" s="143">
        <f>'1.4'!O73/'1.4.a'!$O$149</f>
        <v>7.1321796556119092E-3</v>
      </c>
      <c r="P73" s="143">
        <f>'1.4'!P73/'1.4.a'!$P$149</f>
        <v>8.6311499057193843E-3</v>
      </c>
      <c r="Q73" s="143">
        <f>'1.4'!Q73/'1.4.a'!$Q$149</f>
        <v>6.8273830982191223E-3</v>
      </c>
      <c r="R73" s="143">
        <f>'1.4'!R73/'1.4.a'!$R$149</f>
        <v>9.3924325133336612E-3</v>
      </c>
      <c r="S73" s="143">
        <f>'1.4'!S73/'1.4.a'!$S$149</f>
        <v>6.7100443976983535E-3</v>
      </c>
      <c r="T73" s="143">
        <f>'1.4'!T73/'1.4.a'!$T$149</f>
        <v>6.8928358255613735E-3</v>
      </c>
      <c r="U73" s="143">
        <f>'1.4'!U73/'1.4.a'!$U$149</f>
        <v>7.6978945150470105E-3</v>
      </c>
      <c r="V73" s="143">
        <f>'1.4'!V73/'1.4.a'!$V$149</f>
        <v>8.3550876489951065E-3</v>
      </c>
      <c r="W73" s="143">
        <f>'1.4'!W73/'1.4.a'!$W$149</f>
        <v>8.0869911586179885E-3</v>
      </c>
      <c r="X73" s="143">
        <f>'1.4'!X73/'1.4.a'!$X$149</f>
        <v>1.1430358219488417E-2</v>
      </c>
      <c r="Y73" s="143">
        <f>'1.4'!Y73/'1.4.a'!$Y$149</f>
        <v>1.0340209776268901E-2</v>
      </c>
      <c r="Z73" s="143">
        <f>'1.4'!Z73/'1.4.a'!$Z$149</f>
        <v>1.006211120475922E-2</v>
      </c>
      <c r="AA73" s="143">
        <f>'1.4'!AA73/'1.4.a'!$AA$149</f>
        <v>8.9877552776299659E-3</v>
      </c>
      <c r="AB73" s="143">
        <f>'1.4'!AB73/'1.4.a'!$AB$149</f>
        <v>7.052163083023877E-3</v>
      </c>
      <c r="AC73" s="143">
        <f>'1.4'!AC73/'1.4.a'!$AC$149</f>
        <v>8.5516191031443749E-3</v>
      </c>
      <c r="AD73" s="143">
        <f>'1.4'!AD73/'1.4.a'!$AD$149</f>
        <v>8.2913348094011737E-3</v>
      </c>
      <c r="AE73" s="143">
        <f>'1.4'!AE73/'1.4.a'!$AE$149</f>
        <v>9.6554702843933259E-3</v>
      </c>
      <c r="AF73" s="143">
        <f>'1.4'!AF73/'1.4.a'!$AF$149</f>
        <v>8.5029225193514555E-3</v>
      </c>
      <c r="AG73" s="143">
        <f>'1.4'!AG73/'1.4.a'!$AG$149</f>
        <v>7.8633091543269459E-3</v>
      </c>
      <c r="AH73" s="143">
        <f>'1.4'!AH73/'1.4.a'!$AH$149</f>
        <v>7.5598553755833698E-3</v>
      </c>
      <c r="AI73" s="143">
        <f>'1.4'!AI73/'1.4.a'!$AI$149</f>
        <v>7.0424415492632165E-3</v>
      </c>
      <c r="AJ73" s="143">
        <f>'1.4'!AJ73/'1.4.a'!$AJ$149</f>
        <v>6.9996145887406304E-3</v>
      </c>
      <c r="AK73" s="143">
        <f>'1.4'!AK73/'1.4.a'!$AK$149</f>
        <v>7.0489404408210377E-3</v>
      </c>
      <c r="AL73" s="143">
        <f>'1.4'!AL73/'1.4.a'!$AL$149</f>
        <v>6.8947464166149528E-3</v>
      </c>
      <c r="AM73" s="143">
        <f>'1.4'!AM73/'1.4.a'!$AM$149</f>
        <v>7.8119390726694923E-3</v>
      </c>
      <c r="AN73" s="143">
        <f>'1.4'!AN73/'1.4.a'!$AN$149</f>
        <v>7.628291630060513E-3</v>
      </c>
      <c r="AO73" s="143">
        <f>'1.4'!AO73/'1.4.a'!$AO$149</f>
        <v>7.6817101834055204E-3</v>
      </c>
      <c r="AP73" s="143">
        <f>'1.4'!AP73/'1.4.a'!$AP$149</f>
        <v>7.5599342673776174E-3</v>
      </c>
      <c r="AQ73" s="143">
        <f>'1.4'!AQ73/'1.4.a'!$AQ$149</f>
        <v>8.1868900864365771E-3</v>
      </c>
      <c r="AR73" s="143">
        <f>'1.4'!AR73/'1.4.a'!$AR$149</f>
        <v>7.1304615928909545E-3</v>
      </c>
      <c r="AS73" s="143">
        <f>'1.4'!AS73/'1.4.a'!$AS$149</f>
        <v>6.6180638834856028E-3</v>
      </c>
      <c r="AT73" s="143">
        <f>'1.4'!AT73/'1.4.a'!$AT$149</f>
        <v>6.903896722054337E-3</v>
      </c>
      <c r="AU73" s="143">
        <f>'1.4'!AU73/'1.4.a'!AU$149</f>
        <v>6.764425991064857E-3</v>
      </c>
      <c r="AV73" s="143">
        <f>'1.4'!AV73/'1.4.a'!AV$149</f>
        <v>7.4286305230345873E-3</v>
      </c>
      <c r="AW73" s="143">
        <f>'1.4'!AW73/'1.4.a'!AW$149</f>
        <v>1.480036205692818E-2</v>
      </c>
      <c r="AX73" s="143">
        <f>'1.4'!AX73/'1.4.a'!AX$149</f>
        <v>1.0219939780757147E-2</v>
      </c>
      <c r="AY73" s="143">
        <f>'1.4'!AY73/'1.4.a'!AY$149</f>
        <v>7.9697440581185507E-3</v>
      </c>
    </row>
    <row r="74" spans="1:51" ht="20" customHeight="1" x14ac:dyDescent="0.2">
      <c r="A74" s="120" t="s">
        <v>410</v>
      </c>
      <c r="B74" s="118" t="s">
        <v>820</v>
      </c>
      <c r="C74" s="145">
        <f>'1.4'!C74/'1.4.a'!$C$149</f>
        <v>3.9692103928079927E-4</v>
      </c>
      <c r="D74" s="145">
        <f>'1.4'!D74/'1.4.a'!$D$149</f>
        <v>2.0843023644632333E-4</v>
      </c>
      <c r="E74" s="145">
        <f>'1.4'!E74/'1.4.a'!$E$149</f>
        <v>5.1922278909389641E-4</v>
      </c>
      <c r="F74" s="145">
        <f>'1.4'!F74/'1.4.a'!$F$149</f>
        <v>7.5451500989885689E-4</v>
      </c>
      <c r="G74" s="145">
        <f>'1.4'!G74/'1.4.a'!$G$149</f>
        <v>1.8863788187870338E-4</v>
      </c>
      <c r="H74" s="145">
        <f>'1.4'!H74/'1.4.a'!$H$149</f>
        <v>4.5830428106515681E-4</v>
      </c>
      <c r="I74" s="145">
        <f>'1.4'!I74/'1.4.a'!$I$149</f>
        <v>2.0412384066144834E-4</v>
      </c>
      <c r="J74" s="145">
        <f>'1.4'!J74/'1.4.a'!$J$149</f>
        <v>9.3314610280740196E-4</v>
      </c>
      <c r="K74" s="145">
        <f>'1.4'!K74/'1.4.a'!$K$149</f>
        <v>3.8024105132046087E-4</v>
      </c>
      <c r="L74" s="145">
        <f>'1.4'!L74/'1.4.a'!$L$149</f>
        <v>5.6301997582177256E-4</v>
      </c>
      <c r="M74" s="145">
        <f>'1.4'!M74/'1.4.a'!$M$149</f>
        <v>6.9347118719647303E-4</v>
      </c>
      <c r="N74" s="145">
        <f>'1.4'!N74/'1.4.a'!$N$149</f>
        <v>5.3289305556788807E-4</v>
      </c>
      <c r="O74" s="145">
        <f>'1.4'!O74/'1.4.a'!$O$149</f>
        <v>1.6746747071394642E-4</v>
      </c>
      <c r="P74" s="145">
        <f>'1.4'!P74/'1.4.a'!$P$149</f>
        <v>4.0525283418463493E-4</v>
      </c>
      <c r="Q74" s="145">
        <f>'1.4'!Q74/'1.4.a'!$Q$149</f>
        <v>6.6418047754713909E-4</v>
      </c>
      <c r="R74" s="145">
        <f>'1.4'!R74/'1.4.a'!$R$149</f>
        <v>6.1537105496075326E-4</v>
      </c>
      <c r="S74" s="145">
        <f>'1.4'!S74/'1.4.a'!$S$149</f>
        <v>1.7832092697711192E-4</v>
      </c>
      <c r="T74" s="145">
        <f>'1.4'!T74/'1.4.a'!$T$149</f>
        <v>7.2228018549933394E-4</v>
      </c>
      <c r="U74" s="145">
        <f>'1.4'!U74/'1.4.a'!$U$149</f>
        <v>9.8929304594661872E-4</v>
      </c>
      <c r="V74" s="145">
        <f>'1.4'!V74/'1.4.a'!$V$149</f>
        <v>9.0341347383381696E-4</v>
      </c>
      <c r="W74" s="145">
        <f>'1.4'!W74/'1.4.a'!$W$149</f>
        <v>4.9823012193297989E-4</v>
      </c>
      <c r="X74" s="145">
        <f>'1.4'!X74/'1.4.a'!$X$149</f>
        <v>8.6668396574322523E-4</v>
      </c>
      <c r="Y74" s="145">
        <f>'1.4'!Y74/'1.4.a'!$Y$149</f>
        <v>1.087767518565854E-3</v>
      </c>
      <c r="Z74" s="145">
        <f>'1.4'!Z74/'1.4.a'!$Z$149</f>
        <v>4.5572580063412148E-4</v>
      </c>
      <c r="AA74" s="145">
        <f>'1.4'!AA74/'1.4.a'!$AA$149</f>
        <v>4.405545835713037E-4</v>
      </c>
      <c r="AB74" s="145">
        <f>'1.4'!AB74/'1.4.a'!$AB$149</f>
        <v>3.8262416851883824E-4</v>
      </c>
      <c r="AC74" s="145">
        <f>'1.4'!AC74/'1.4.a'!$AC$149</f>
        <v>9.2384878860226379E-4</v>
      </c>
      <c r="AD74" s="145">
        <f>'1.4'!AD74/'1.4.a'!$AD$149</f>
        <v>2.7718557130845638E-4</v>
      </c>
      <c r="AE74" s="145">
        <f>'1.4'!AE74/'1.4.a'!$AE$149</f>
        <v>4.3390315467673704E-4</v>
      </c>
      <c r="AF74" s="145">
        <f>'1.4'!AF74/'1.4.a'!$AF$149</f>
        <v>6.4413106674958529E-4</v>
      </c>
      <c r="AG74" s="145">
        <f>'1.4'!AG74/'1.4.a'!$AG$149</f>
        <v>4.3764816399940217E-4</v>
      </c>
      <c r="AH74" s="145">
        <f>'1.4'!AH74/'1.4.a'!$AH$149</f>
        <v>1.5516377641763303E-4</v>
      </c>
      <c r="AI74" s="145">
        <f>'1.4'!AI74/'1.4.a'!$AI$149</f>
        <v>1.7377281391141999E-4</v>
      </c>
      <c r="AJ74" s="145">
        <f>'1.4'!AJ74/'1.4.a'!$AJ$149</f>
        <v>4.7100167791776346E-4</v>
      </c>
      <c r="AK74" s="145">
        <f>'1.4'!AK74/'1.4.a'!$AK$149</f>
        <v>2.774889199207161E-4</v>
      </c>
      <c r="AL74" s="145">
        <f>'1.4'!AL74/'1.4.a'!$AL$149</f>
        <v>2.4379181250476633E-4</v>
      </c>
      <c r="AM74" s="145">
        <f>'1.4'!AM74/'1.4.a'!$AM$149</f>
        <v>1.2981845944939319E-4</v>
      </c>
      <c r="AN74" s="145">
        <f>'1.4'!AN74/'1.4.a'!$AN$149</f>
        <v>3.8404124825909791E-4</v>
      </c>
      <c r="AO74" s="145">
        <f>'1.4'!AO74/'1.4.a'!$AO$149</f>
        <v>2.2819431498929089E-4</v>
      </c>
      <c r="AP74" s="145">
        <f>'1.4'!AP74/'1.4.a'!$AP$149</f>
        <v>1.752684291830267E-4</v>
      </c>
      <c r="AQ74" s="145">
        <f>'1.4'!AQ74/'1.4.a'!$AQ$149</f>
        <v>8.1158948634191096E-5</v>
      </c>
      <c r="AR74" s="145">
        <f>'1.4'!AR74/'1.4.a'!$AR$149</f>
        <v>1.2338389199861139E-4</v>
      </c>
      <c r="AS74" s="145">
        <f>'1.4'!AS74/'1.4.a'!$AS$149</f>
        <v>-1.5256995507060023E-19</v>
      </c>
      <c r="AT74" s="145">
        <f>'1.4'!AT74/'1.4.a'!$AT$149</f>
        <v>5.4986824306148857E-5</v>
      </c>
      <c r="AU74" s="145">
        <f>'1.4'!AU74/'1.4.a'!AU$149</f>
        <v>-3.8638322456466264E-20</v>
      </c>
      <c r="AV74" s="145">
        <f>'1.4'!AV74/'1.4.a'!AV$149</f>
        <v>2.8318271601288773E-20</v>
      </c>
      <c r="AW74" s="145">
        <f>'1.4'!AW74/'1.4.a'!AW$149</f>
        <v>5.9841787092384469E-20</v>
      </c>
      <c r="AX74" s="145">
        <f>'1.4'!AX74/'1.4.a'!AX$149</f>
        <v>4.6409392552550335E-4</v>
      </c>
      <c r="AY74" s="215" t="s">
        <v>826</v>
      </c>
    </row>
    <row r="75" spans="1:51" ht="20" customHeight="1" x14ac:dyDescent="0.2">
      <c r="A75" s="120" t="s">
        <v>411</v>
      </c>
      <c r="B75" s="118" t="s">
        <v>393</v>
      </c>
      <c r="C75" s="145">
        <f>'1.4'!C75/'1.4.a'!$C$149</f>
        <v>7.7148177926364319E-3</v>
      </c>
      <c r="D75" s="145">
        <f>'1.4'!D75/'1.4.a'!$D$149</f>
        <v>7.4847706294677869E-3</v>
      </c>
      <c r="E75" s="145">
        <f>'1.4'!E75/'1.4.a'!$E$149</f>
        <v>7.313611130792483E-3</v>
      </c>
      <c r="F75" s="145">
        <f>'1.4'!F75/'1.4.a'!$F$149</f>
        <v>5.9345325013087508E-3</v>
      </c>
      <c r="G75" s="145">
        <f>'1.4'!G75/'1.4.a'!$G$149</f>
        <v>7.8665218755842713E-3</v>
      </c>
      <c r="H75" s="145">
        <f>'1.4'!H75/'1.4.a'!$H$149</f>
        <v>6.1283116091085674E-3</v>
      </c>
      <c r="I75" s="145">
        <f>'1.4'!I75/'1.4.a'!$I$149</f>
        <v>7.887351441967309E-3</v>
      </c>
      <c r="J75" s="145">
        <f>'1.4'!J75/'1.4.a'!$J$149</f>
        <v>5.6558858306156564E-3</v>
      </c>
      <c r="K75" s="145">
        <f>'1.4'!K75/'1.4.a'!$K$149</f>
        <v>7.1981489095109836E-3</v>
      </c>
      <c r="L75" s="145">
        <f>'1.4'!L75/'1.4.a'!$L$149</f>
        <v>5.5874377224571191E-3</v>
      </c>
      <c r="M75" s="145">
        <f>'1.4'!M75/'1.4.a'!$M$149</f>
        <v>7.3162479000252788E-3</v>
      </c>
      <c r="N75" s="145">
        <f>'1.4'!N75/'1.4.a'!$N$149</f>
        <v>5.8227758620005851E-3</v>
      </c>
      <c r="O75" s="145">
        <f>'1.4'!O75/'1.4.a'!$O$149</f>
        <v>6.9647121848979629E-3</v>
      </c>
      <c r="P75" s="145">
        <f>'1.4'!P75/'1.4.a'!$P$149</f>
        <v>8.2258970715347497E-3</v>
      </c>
      <c r="Q75" s="145">
        <f>'1.4'!Q75/'1.4.a'!$Q$149</f>
        <v>6.1632026206719839E-3</v>
      </c>
      <c r="R75" s="145">
        <f>'1.4'!R75/'1.4.a'!$R$149</f>
        <v>8.7770614583729065E-3</v>
      </c>
      <c r="S75" s="145">
        <f>'1.4'!S75/'1.4.a'!$S$149</f>
        <v>6.5317234707212412E-3</v>
      </c>
      <c r="T75" s="145">
        <f>'1.4'!T75/'1.4.a'!$T$149</f>
        <v>6.1705556400620393E-3</v>
      </c>
      <c r="U75" s="145">
        <f>'1.4'!U75/'1.4.a'!$U$149</f>
        <v>6.7086014691003911E-3</v>
      </c>
      <c r="V75" s="145">
        <f>'1.4'!V75/'1.4.a'!$V$149</f>
        <v>7.4516741751612893E-3</v>
      </c>
      <c r="W75" s="145">
        <f>'1.4'!W75/'1.4.a'!$W$149</f>
        <v>7.5887610366850078E-3</v>
      </c>
      <c r="X75" s="145">
        <f>'1.4'!X75/'1.4.a'!$X$149</f>
        <v>1.0563674253745192E-2</v>
      </c>
      <c r="Y75" s="145">
        <f>'1.4'!Y75/'1.4.a'!$Y$149</f>
        <v>9.2524422577030477E-3</v>
      </c>
      <c r="Z75" s="145">
        <f>'1.4'!Z75/'1.4.a'!$Z$149</f>
        <v>9.6063854041251E-3</v>
      </c>
      <c r="AA75" s="145">
        <f>'1.4'!AA75/'1.4.a'!$AA$149</f>
        <v>8.5472006940586626E-3</v>
      </c>
      <c r="AB75" s="145">
        <f>'1.4'!AB75/'1.4.a'!$AB$149</f>
        <v>6.6695389145050386E-3</v>
      </c>
      <c r="AC75" s="145">
        <f>'1.4'!AC75/'1.4.a'!$AC$149</f>
        <v>7.627770314542111E-3</v>
      </c>
      <c r="AD75" s="145">
        <f>'1.4'!AD75/'1.4.a'!$AD$149</f>
        <v>8.0141492380927173E-3</v>
      </c>
      <c r="AE75" s="145">
        <f>'1.4'!AE75/'1.4.a'!$AE$149</f>
        <v>9.2215671297165881E-3</v>
      </c>
      <c r="AF75" s="145">
        <f>'1.4'!AF75/'1.4.a'!$AF$149</f>
        <v>7.8587914526018696E-3</v>
      </c>
      <c r="AG75" s="145">
        <f>'1.4'!AG75/'1.4.a'!$AG$149</f>
        <v>7.4256609903275437E-3</v>
      </c>
      <c r="AH75" s="145">
        <f>'1.4'!AH75/'1.4.a'!$AH$149</f>
        <v>7.4046915991657367E-3</v>
      </c>
      <c r="AI75" s="145">
        <f>'1.4'!AI75/'1.4.a'!$AI$149</f>
        <v>6.8686687353517973E-3</v>
      </c>
      <c r="AJ75" s="145">
        <f>'1.4'!AJ75/'1.4.a'!$AJ$149</f>
        <v>6.5286129108228664E-3</v>
      </c>
      <c r="AK75" s="145">
        <f>'1.4'!AK75/'1.4.a'!$AK$149</f>
        <v>6.7714515209003215E-3</v>
      </c>
      <c r="AL75" s="145">
        <f>'1.4'!AL75/'1.4.a'!$AL$149</f>
        <v>6.6509546041101869E-3</v>
      </c>
      <c r="AM75" s="145">
        <f>'1.4'!AM75/'1.4.a'!$AM$149</f>
        <v>7.6821206132200994E-3</v>
      </c>
      <c r="AN75" s="145">
        <f>'1.4'!AN75/'1.4.a'!$AN$149</f>
        <v>7.2442503818014158E-3</v>
      </c>
      <c r="AO75" s="145">
        <f>'1.4'!AO75/'1.4.a'!$AO$149</f>
        <v>7.4535158684162295E-3</v>
      </c>
      <c r="AP75" s="145">
        <f>'1.4'!AP75/'1.4.a'!$AP$149</f>
        <v>7.3846658381945905E-3</v>
      </c>
      <c r="AQ75" s="145">
        <f>'1.4'!AQ75/'1.4.a'!$AQ$149</f>
        <v>8.1057311378023873E-3</v>
      </c>
      <c r="AR75" s="145">
        <f>'1.4'!AR75/'1.4.a'!$AR$149</f>
        <v>7.0070777008923429E-3</v>
      </c>
      <c r="AS75" s="145">
        <f>'1.4'!AS75/'1.4.a'!$AS$149</f>
        <v>6.6180638834856028E-3</v>
      </c>
      <c r="AT75" s="145">
        <f>'1.4'!AT75/'1.4.a'!$AT$149</f>
        <v>6.8489098977481877E-3</v>
      </c>
      <c r="AU75" s="145">
        <f>'1.4'!AU75/'1.4.a'!AU$149</f>
        <v>6.764425991064857E-3</v>
      </c>
      <c r="AV75" s="145">
        <f>'1.4'!AV75/'1.4.a'!AV$149</f>
        <v>7.4286305230345873E-3</v>
      </c>
      <c r="AW75" s="145">
        <f>'1.4'!AW75/'1.4.a'!AW$149</f>
        <v>1.480036205692818E-2</v>
      </c>
      <c r="AX75" s="145">
        <f>'1.4'!AX75/'1.4.a'!AX$149</f>
        <v>9.7558458552316433E-3</v>
      </c>
      <c r="AY75" s="145">
        <f>'1.4'!AY75/'1.4.a'!AY$149</f>
        <v>7.9697440581185507E-3</v>
      </c>
    </row>
    <row r="76" spans="1:51" ht="20" customHeight="1" x14ac:dyDescent="0.2">
      <c r="A76" s="18" t="s">
        <v>412</v>
      </c>
      <c r="B76" s="19" t="s">
        <v>821</v>
      </c>
      <c r="C76" s="93">
        <f>'1.4'!C76/'1.4.a'!$C$149</f>
        <v>0.12582200099983912</v>
      </c>
      <c r="D76" s="93">
        <f>'1.4'!D76/'1.4.a'!$D$149</f>
        <v>0.12073803988113242</v>
      </c>
      <c r="E76" s="93">
        <f>'1.4'!E76/'1.4.a'!$E$149</f>
        <v>0.11651015108353842</v>
      </c>
      <c r="F76" s="93">
        <f>'1.4'!F76/'1.4.a'!$F$149</f>
        <v>0.12353212936623369</v>
      </c>
      <c r="G76" s="93">
        <f>'1.4'!G76/'1.4.a'!$G$149</f>
        <v>0.11705802178409361</v>
      </c>
      <c r="H76" s="93">
        <f>'1.4'!H76/'1.4.a'!$H$149</f>
        <v>0.1112090519239223</v>
      </c>
      <c r="I76" s="93">
        <f>'1.4'!I76/'1.4.a'!$I$149</f>
        <v>0.10895516539662804</v>
      </c>
      <c r="J76" s="93">
        <f>'1.4'!J76/'1.4.a'!$J$149</f>
        <v>0.12419944428593524</v>
      </c>
      <c r="K76" s="93">
        <f>'1.4'!K76/'1.4.a'!$K$149</f>
        <v>0.11926559264227728</v>
      </c>
      <c r="L76" s="93">
        <f>'1.4'!L76/'1.4.a'!$L$149</f>
        <v>0.11522672487999498</v>
      </c>
      <c r="M76" s="93">
        <f>'1.4'!M76/'1.4.a'!$M$149</f>
        <v>0.1163405570611762</v>
      </c>
      <c r="N76" s="93">
        <f>'1.4'!N76/'1.4.a'!$N$149</f>
        <v>0.12248578630181779</v>
      </c>
      <c r="O76" s="93">
        <f>'1.4'!O76/'1.4.a'!$O$149</f>
        <v>0.12093985052363697</v>
      </c>
      <c r="P76" s="93">
        <f>'1.4'!P76/'1.4.a'!$P$149</f>
        <v>0.11586875415471797</v>
      </c>
      <c r="Q76" s="93">
        <f>'1.4'!Q76/'1.4.a'!$Q$149</f>
        <v>0.11723579101129114</v>
      </c>
      <c r="R76" s="93">
        <f>'1.4'!R76/'1.4.a'!$R$149</f>
        <v>0.12894673716557348</v>
      </c>
      <c r="S76" s="93">
        <f>'1.4'!S76/'1.4.a'!$S$149</f>
        <v>0.12495997714182239</v>
      </c>
      <c r="T76" s="93">
        <f>'1.4'!T76/'1.4.a'!$T$149</f>
        <v>0.12079979644593482</v>
      </c>
      <c r="U76" s="93">
        <f>'1.4'!U76/'1.4.a'!$U$149</f>
        <v>0.12368170523359452</v>
      </c>
      <c r="V76" s="93">
        <f>'1.4'!V76/'1.4.a'!$V$149</f>
        <v>0.12534649272507634</v>
      </c>
      <c r="W76" s="93">
        <f>'1.4'!W76/'1.4.a'!$W$149</f>
        <v>0.11818020438619158</v>
      </c>
      <c r="X76" s="93">
        <f>'1.4'!X76/'1.4.a'!$X$149</f>
        <v>0.12067048092712936</v>
      </c>
      <c r="Y76" s="93">
        <f>'1.4'!Y76/'1.4.a'!$Y$149</f>
        <v>0.11934326087129848</v>
      </c>
      <c r="Z76" s="93">
        <f>'1.4'!Z76/'1.4.a'!$Z$149</f>
        <v>0.13281296665449924</v>
      </c>
      <c r="AA76" s="93">
        <f>'1.4'!AA76/'1.4.a'!$AA$149</f>
        <v>0.12230251615432887</v>
      </c>
      <c r="AB76" s="93">
        <f>'1.4'!AB76/'1.4.a'!$AB$149</f>
        <v>0.11936637212959184</v>
      </c>
      <c r="AC76" s="93">
        <f>'1.4'!AC76/'1.4.a'!$AC$149</f>
        <v>0.11271412551684129</v>
      </c>
      <c r="AD76" s="93">
        <f>'1.4'!AD76/'1.4.a'!$AD$149</f>
        <v>0.12976466715393434</v>
      </c>
      <c r="AE76" s="93">
        <f>'1.4'!AE76/'1.4.a'!$AE$149</f>
        <v>0.11735906914768519</v>
      </c>
      <c r="AF76" s="93">
        <f>'1.4'!AF76/'1.4.a'!$AF$149</f>
        <v>0.11726090423465611</v>
      </c>
      <c r="AG76" s="93">
        <f>'1.4'!AG76/'1.4.a'!$AG$149</f>
        <v>0.11746093795960239</v>
      </c>
      <c r="AH76" s="93">
        <f>'1.4'!AH76/'1.4.a'!$AH$149</f>
        <v>0.13061783936842869</v>
      </c>
      <c r="AI76" s="93">
        <f>'1.4'!AI76/'1.4.a'!$AI$149</f>
        <v>0.11821487524613451</v>
      </c>
      <c r="AJ76" s="93">
        <f>'1.4'!AJ76/'1.4.a'!$AJ$149</f>
        <v>0.11833731580829095</v>
      </c>
      <c r="AK76" s="93">
        <f>'1.4'!AK76/'1.4.a'!$AK$149</f>
        <v>0.11761207373470957</v>
      </c>
      <c r="AL76" s="93">
        <f>'1.4'!AL76/'1.4.a'!$AL$149</f>
        <v>0.13103268968823964</v>
      </c>
      <c r="AM76" s="93">
        <f>'1.4'!AM76/'1.4.a'!$AM$149</f>
        <v>0.12047216719879601</v>
      </c>
      <c r="AN76" s="93">
        <f>'1.4'!AN76/'1.4.a'!$AN$149</f>
        <v>0.12100982683975788</v>
      </c>
      <c r="AO76" s="93">
        <f>'1.4'!AO76/'1.4.a'!$AO$149</f>
        <v>0.1138434819135264</v>
      </c>
      <c r="AP76" s="93">
        <f>'1.4'!AP76/'1.4.a'!$AP$149</f>
        <v>0.12659558078098199</v>
      </c>
      <c r="AQ76" s="93">
        <f>'1.4'!AQ76/'1.4.a'!$AQ$149</f>
        <v>0.1136007988348826</v>
      </c>
      <c r="AR76" s="93">
        <f>'1.4'!AR76/'1.4.a'!$AR$149</f>
        <v>0.11591839191132702</v>
      </c>
      <c r="AS76" s="93">
        <f>'1.4'!AS76/'1.4.a'!$AS$149</f>
        <v>0.11189990226648677</v>
      </c>
      <c r="AT76" s="93">
        <f>'1.4'!AT76/'1.4.a'!$AT$149</f>
        <v>0.13304393947304496</v>
      </c>
      <c r="AU76" s="93">
        <f>'1.4'!AU76/'1.4.a'!AU$149</f>
        <v>0.10925007893697138</v>
      </c>
      <c r="AV76" s="93">
        <f>'1.4'!AV76/'1.4.a'!AV$149</f>
        <v>0.11151339275812736</v>
      </c>
      <c r="AW76" s="93">
        <f>'1.4'!AW76/'1.4.a'!AW$149</f>
        <v>0.11397205889906108</v>
      </c>
      <c r="AX76" s="93">
        <f>'1.4'!AX76/'1.4.a'!AX$149</f>
        <v>0.14189347006545114</v>
      </c>
      <c r="AY76" s="93">
        <f>'1.4'!AY76/'1.4.a'!AY$149</f>
        <v>0.11237506241767931</v>
      </c>
    </row>
    <row r="77" spans="1:51" ht="20" customHeight="1" x14ac:dyDescent="0.2">
      <c r="A77" s="134" t="s">
        <v>413</v>
      </c>
      <c r="B77" s="115" t="s">
        <v>725</v>
      </c>
      <c r="C77" s="143">
        <f>'1.4'!C77/'1.4.a'!$C$149</f>
        <v>0.11850336740401513</v>
      </c>
      <c r="D77" s="143">
        <f>'1.4'!D77/'1.4.a'!$D$149</f>
        <v>0.11034022639764611</v>
      </c>
      <c r="E77" s="143">
        <f>'1.4'!E77/'1.4.a'!$E$149</f>
        <v>0.10527552445516788</v>
      </c>
      <c r="F77" s="143">
        <f>'1.4'!F77/'1.4.a'!$F$149</f>
        <v>0.11166733084262538</v>
      </c>
      <c r="G77" s="143">
        <f>'1.4'!G77/'1.4.a'!$G$149</f>
        <v>0.11255175439850866</v>
      </c>
      <c r="H77" s="143">
        <f>'1.4'!H77/'1.4.a'!$H$149</f>
        <v>0.10487373321226182</v>
      </c>
      <c r="I77" s="143">
        <f>'1.4'!I77/'1.4.a'!$I$149</f>
        <v>0.10237935022715156</v>
      </c>
      <c r="J77" s="143">
        <f>'1.4'!J77/'1.4.a'!$J$149</f>
        <v>0.11482686716866584</v>
      </c>
      <c r="K77" s="143">
        <f>'1.4'!K77/'1.4.a'!$K$149</f>
        <v>0.11477335406632536</v>
      </c>
      <c r="L77" s="143">
        <f>'1.4'!L77/'1.4.a'!$L$149</f>
        <v>0.10912108207367334</v>
      </c>
      <c r="M77" s="143">
        <f>'1.4'!M77/'1.4.a'!$M$149</f>
        <v>0.10963719115390742</v>
      </c>
      <c r="N77" s="143">
        <f>'1.4'!N77/'1.4.a'!$N$149</f>
        <v>0.11318186189827317</v>
      </c>
      <c r="O77" s="143">
        <f>'1.4'!O77/'1.4.a'!$O$149</f>
        <v>0.11620651835130069</v>
      </c>
      <c r="P77" s="143">
        <f>'1.4'!P77/'1.4.a'!$P$149</f>
        <v>0.10783268225610863</v>
      </c>
      <c r="Q77" s="143">
        <f>'1.4'!Q77/'1.4.a'!$Q$149</f>
        <v>0.10835630739817134</v>
      </c>
      <c r="R77" s="143">
        <f>'1.4'!R77/'1.4.a'!$R$149</f>
        <v>0.11696530550550885</v>
      </c>
      <c r="S77" s="143">
        <f>'1.4'!S77/'1.4.a'!$S$149</f>
        <v>0.11727246097373081</v>
      </c>
      <c r="T77" s="143">
        <f>'1.4'!T77/'1.4.a'!$T$149</f>
        <v>0.11045984201514192</v>
      </c>
      <c r="U77" s="143">
        <f>'1.4'!U77/'1.4.a'!$U$149</f>
        <v>0.1126100239094911</v>
      </c>
      <c r="V77" s="143">
        <f>'1.4'!V77/'1.4.a'!$V$149</f>
        <v>0.11471819966025198</v>
      </c>
      <c r="W77" s="143">
        <f>'1.4'!W77/'1.4.a'!$W$149</f>
        <v>0.11423508572063513</v>
      </c>
      <c r="X77" s="143">
        <f>'1.4'!X77/'1.4.a'!$X$149</f>
        <v>0.11517800572579871</v>
      </c>
      <c r="Y77" s="143">
        <f>'1.4'!Y77/'1.4.a'!$Y$149</f>
        <v>0.11367120345890461</v>
      </c>
      <c r="Z77" s="143">
        <f>'1.4'!Z77/'1.4.a'!$Z$149</f>
        <v>0.12510436062688005</v>
      </c>
      <c r="AA77" s="143">
        <f>'1.4'!AA77/'1.4.a'!$AA$149</f>
        <v>0.11856223936360241</v>
      </c>
      <c r="AB77" s="143">
        <f>'1.4'!AB77/'1.4.a'!$AB$149</f>
        <v>0.11444186936947875</v>
      </c>
      <c r="AC77" s="143">
        <f>'1.4'!AC77/'1.4.a'!$AC$149</f>
        <v>0.10776518604800139</v>
      </c>
      <c r="AD77" s="143">
        <f>'1.4'!AD77/'1.4.a'!$AD$149</f>
        <v>0.12435247879460226</v>
      </c>
      <c r="AE77" s="143">
        <f>'1.4'!AE77/'1.4.a'!$AE$149</f>
        <v>0.11389539809505679</v>
      </c>
      <c r="AF77" s="143">
        <f>'1.4'!AF77/'1.4.a'!$AF$149</f>
        <v>0.11333299574563087</v>
      </c>
      <c r="AG77" s="143">
        <f>'1.4'!AG77/'1.4.a'!$AG$149</f>
        <v>0.11265343620673723</v>
      </c>
      <c r="AH77" s="143">
        <f>'1.4'!AH77/'1.4.a'!$AH$149</f>
        <v>0.12441011549631673</v>
      </c>
      <c r="AI77" s="143">
        <f>'1.4'!AI77/'1.4.a'!$AI$149</f>
        <v>0.11476465748713809</v>
      </c>
      <c r="AJ77" s="143">
        <f>'1.4'!AJ77/'1.4.a'!$AJ$149</f>
        <v>0.11355209940289002</v>
      </c>
      <c r="AK77" s="143">
        <f>'1.4'!AK77/'1.4.a'!$AK$149</f>
        <v>0.11242175239261511</v>
      </c>
      <c r="AL77" s="143">
        <f>'1.4'!AL77/'1.4.a'!$AL$149</f>
        <v>0.12455060564668087</v>
      </c>
      <c r="AM77" s="143">
        <f>'1.4'!AM77/'1.4.a'!$AM$149</f>
        <v>0.11807924571144295</v>
      </c>
      <c r="AN77" s="143">
        <f>'1.4'!AN77/'1.4.a'!$AN$149</f>
        <v>0.11771986727726419</v>
      </c>
      <c r="AO77" s="143">
        <f>'1.4'!AO77/'1.4.a'!$AO$149</f>
        <v>0.11030809675545813</v>
      </c>
      <c r="AP77" s="143">
        <f>'1.4'!AP77/'1.4.a'!$AP$149</f>
        <v>0.12214653554150444</v>
      </c>
      <c r="AQ77" s="143">
        <f>'1.4'!AQ77/'1.4.a'!$AQ$149</f>
        <v>0.11083349553190712</v>
      </c>
      <c r="AR77" s="143">
        <f>'1.4'!AR77/'1.4.a'!$AR$149</f>
        <v>0.11205413565986068</v>
      </c>
      <c r="AS77" s="143">
        <f>'1.4'!AS77/'1.4.a'!$AS$149</f>
        <v>0.10847171357429768</v>
      </c>
      <c r="AT77" s="143">
        <f>'1.4'!AT77/'1.4.a'!$AT$149</f>
        <v>0.12780939839449076</v>
      </c>
      <c r="AU77" s="143">
        <f>'1.4'!AU77/'1.4.a'!AU$149</f>
        <v>0.1064478143616121</v>
      </c>
      <c r="AV77" s="143">
        <f>'1.4'!AV77/'1.4.a'!AV$149</f>
        <v>0.10790046039549954</v>
      </c>
      <c r="AW77" s="143">
        <f>'1.4'!AW77/'1.4.a'!AW$149</f>
        <v>0.10843074443854081</v>
      </c>
      <c r="AX77" s="143">
        <f>'1.4'!AX77/'1.4.a'!AX$149</f>
        <v>0.13332969796900307</v>
      </c>
      <c r="AY77" s="143">
        <f>'1.4'!AY77/'1.4.a'!AY$149</f>
        <v>0.10638064123385883</v>
      </c>
    </row>
    <row r="78" spans="1:51" ht="20" customHeight="1" x14ac:dyDescent="0.2">
      <c r="A78" s="122" t="s">
        <v>415</v>
      </c>
      <c r="B78" s="121" t="s">
        <v>244</v>
      </c>
      <c r="C78" s="144">
        <f>'1.4'!C78/'1.4.a'!$C$149</f>
        <v>4.5241288050858156E-2</v>
      </c>
      <c r="D78" s="144">
        <f>'1.4'!D78/'1.4.a'!$D$149</f>
        <v>4.2210618548928762E-2</v>
      </c>
      <c r="E78" s="144">
        <f>'1.4'!E78/'1.4.a'!$E$149</f>
        <v>3.8439207588750253E-2</v>
      </c>
      <c r="F78" s="144">
        <f>'1.4'!F78/'1.4.a'!$F$149</f>
        <v>4.5102544075664101E-2</v>
      </c>
      <c r="G78" s="144">
        <f>'1.4'!G78/'1.4.a'!$G$149</f>
        <v>4.4524081028731011E-2</v>
      </c>
      <c r="H78" s="144">
        <f>'1.4'!H78/'1.4.a'!$H$149</f>
        <v>4.0841833639877999E-2</v>
      </c>
      <c r="I78" s="144">
        <f>'1.4'!I78/'1.4.a'!$I$149</f>
        <v>4.0714200584902077E-2</v>
      </c>
      <c r="J78" s="144">
        <f>'1.4'!J78/'1.4.a'!$J$149</f>
        <v>4.3816041017453289E-2</v>
      </c>
      <c r="K78" s="144">
        <f>'1.4'!K78/'1.4.a'!$K$149</f>
        <v>4.5483819623277293E-2</v>
      </c>
      <c r="L78" s="144">
        <f>'1.4'!L78/'1.4.a'!$L$149</f>
        <v>4.2234467491657733E-2</v>
      </c>
      <c r="M78" s="144">
        <f>'1.4'!M78/'1.4.a'!$M$149</f>
        <v>4.2085983194105871E-2</v>
      </c>
      <c r="N78" s="144">
        <f>'1.4'!N78/'1.4.a'!$N$149</f>
        <v>4.5091123927967831E-2</v>
      </c>
      <c r="O78" s="144">
        <f>'1.4'!O78/'1.4.a'!$O$149</f>
        <v>4.6176944543396506E-2</v>
      </c>
      <c r="P78" s="144">
        <f>'1.4'!P78/'1.4.a'!$P$149</f>
        <v>4.2446026441194946E-2</v>
      </c>
      <c r="Q78" s="144">
        <f>'1.4'!Q78/'1.4.a'!$Q$149</f>
        <v>4.2992577684578322E-2</v>
      </c>
      <c r="R78" s="144">
        <f>'1.4'!R78/'1.4.a'!$R$149</f>
        <v>4.7305137042178855E-2</v>
      </c>
      <c r="S78" s="144">
        <f>'1.4'!S78/'1.4.a'!$S$149</f>
        <v>4.7123164608463906E-2</v>
      </c>
      <c r="T78" s="144">
        <f>'1.4'!T78/'1.4.a'!$T$149</f>
        <v>4.4809466536097249E-2</v>
      </c>
      <c r="U78" s="144">
        <f>'1.4'!U78/'1.4.a'!$U$149</f>
        <v>4.4923366100133109E-2</v>
      </c>
      <c r="V78" s="144">
        <f>'1.4'!V78/'1.4.a'!$V$149</f>
        <v>4.6817699899669038E-2</v>
      </c>
      <c r="W78" s="144">
        <f>'1.4'!W78/'1.4.a'!$W$149</f>
        <v>4.4831770258734069E-2</v>
      </c>
      <c r="X78" s="144">
        <f>'1.4'!X78/'1.4.a'!$X$149</f>
        <v>4.6793029467033898E-2</v>
      </c>
      <c r="Y78" s="144">
        <f>'1.4'!Y78/'1.4.a'!$Y$149</f>
        <v>4.479176978756514E-2</v>
      </c>
      <c r="Z78" s="144">
        <f>'1.4'!Z78/'1.4.a'!$Z$149</f>
        <v>5.3088448638919726E-2</v>
      </c>
      <c r="AA78" s="144">
        <f>'1.4'!AA78/'1.4.a'!$AA$149</f>
        <v>4.5361509573725846E-2</v>
      </c>
      <c r="AB78" s="144">
        <f>'1.4'!AB78/'1.4.a'!$AB$149</f>
        <v>4.6815991648903071E-2</v>
      </c>
      <c r="AC78" s="144">
        <f>'1.4'!AC78/'1.4.a'!$AC$149</f>
        <v>4.3360022030777018E-2</v>
      </c>
      <c r="AD78" s="144">
        <f>'1.4'!AD78/'1.4.a'!$AD$149</f>
        <v>5.3341230744595375E-2</v>
      </c>
      <c r="AE78" s="144">
        <f>'1.4'!AE78/'1.4.a'!$AE$149</f>
        <v>4.4954362014143066E-2</v>
      </c>
      <c r="AF78" s="144">
        <f>'1.4'!AF78/'1.4.a'!$AF$149</f>
        <v>4.6011832424320324E-2</v>
      </c>
      <c r="AG78" s="144">
        <f>'1.4'!AG78/'1.4.a'!$AG$149</f>
        <v>4.5050157097113942E-2</v>
      </c>
      <c r="AH78" s="144">
        <f>'1.4'!AH78/'1.4.a'!$AH$149</f>
        <v>5.2870668494505974E-2</v>
      </c>
      <c r="AI78" s="144">
        <f>'1.4'!AI78/'1.4.a'!$AI$149</f>
        <v>4.5999454603251409E-2</v>
      </c>
      <c r="AJ78" s="144">
        <f>'1.4'!AJ78/'1.4.a'!$AJ$149</f>
        <v>4.5051539549746146E-2</v>
      </c>
      <c r="AK78" s="144">
        <f>'1.4'!AK78/'1.4.a'!$AK$149</f>
        <v>4.4084086945954067E-2</v>
      </c>
      <c r="AL78" s="144">
        <f>'1.4'!AL78/'1.4.a'!$AL$149</f>
        <v>5.0306537369308416E-2</v>
      </c>
      <c r="AM78" s="144">
        <f>'1.4'!AM78/'1.4.a'!$AM$149</f>
        <v>4.6430602021663638E-2</v>
      </c>
      <c r="AN78" s="144">
        <f>'1.4'!AN78/'1.4.a'!$AN$149</f>
        <v>4.5111768297416192E-2</v>
      </c>
      <c r="AO78" s="144">
        <f>'1.4'!AO78/'1.4.a'!$AO$149</f>
        <v>4.3799463123709519E-2</v>
      </c>
      <c r="AP78" s="144">
        <f>'1.4'!AP78/'1.4.a'!$AP$149</f>
        <v>5.0429612566340536E-2</v>
      </c>
      <c r="AQ78" s="144">
        <f>'1.4'!AQ78/'1.4.a'!$AQ$149</f>
        <v>4.1204680682654711E-2</v>
      </c>
      <c r="AR78" s="144">
        <f>'1.4'!AR78/'1.4.a'!$AR$149</f>
        <v>4.4689459969097053E-2</v>
      </c>
      <c r="AS78" s="144">
        <f>'1.4'!AS78/'1.4.a'!$AS$149</f>
        <v>4.3609295308476084E-2</v>
      </c>
      <c r="AT78" s="144">
        <f>'1.4'!AT78/'1.4.a'!$AT$149</f>
        <v>5.1904998986677865E-2</v>
      </c>
      <c r="AU78" s="144">
        <f>'1.4'!AU78/'1.4.a'!AU$149</f>
        <v>3.9268316904536665E-2</v>
      </c>
      <c r="AV78" s="144">
        <f>'1.4'!AV78/'1.4.a'!AV$149</f>
        <v>4.031720206081385E-2</v>
      </c>
      <c r="AW78" s="144">
        <f>'1.4'!AW78/'1.4.a'!AW$149</f>
        <v>3.9998856425739894E-2</v>
      </c>
      <c r="AX78" s="144">
        <f>'1.4'!AX78/'1.4.a'!AX$149</f>
        <v>5.1236258710864589E-2</v>
      </c>
      <c r="AY78" s="144">
        <f>'1.4'!AY78/'1.4.a'!AY$149</f>
        <v>3.8264558953228375E-2</v>
      </c>
    </row>
    <row r="79" spans="1:51" ht="20" customHeight="1" x14ac:dyDescent="0.2">
      <c r="A79" s="122" t="s">
        <v>416</v>
      </c>
      <c r="B79" s="121" t="s">
        <v>245</v>
      </c>
      <c r="C79" s="144">
        <f>'1.4'!C79/'1.4.a'!$C$149</f>
        <v>1.7023197986198071E-2</v>
      </c>
      <c r="D79" s="144">
        <f>'1.4'!D79/'1.4.a'!$D$149</f>
        <v>1.6448716315914495E-2</v>
      </c>
      <c r="E79" s="144">
        <f>'1.4'!E79/'1.4.a'!$E$149</f>
        <v>1.7054657923330364E-2</v>
      </c>
      <c r="F79" s="144">
        <f>'1.4'!F79/'1.4.a'!$F$149</f>
        <v>1.6153190684767844E-2</v>
      </c>
      <c r="G79" s="144">
        <f>'1.4'!G79/'1.4.a'!$G$149</f>
        <v>1.4637558259669722E-2</v>
      </c>
      <c r="H79" s="144">
        <f>'1.4'!H79/'1.4.a'!$H$149</f>
        <v>1.471690239134919E-2</v>
      </c>
      <c r="I79" s="144">
        <f>'1.4'!I79/'1.4.a'!$I$149</f>
        <v>1.567400029524408E-2</v>
      </c>
      <c r="J79" s="144">
        <f>'1.4'!J79/'1.4.a'!$J$149</f>
        <v>1.7849394754807353E-2</v>
      </c>
      <c r="K79" s="144">
        <f>'1.4'!K79/'1.4.a'!$K$149</f>
        <v>1.5507648326090383E-2</v>
      </c>
      <c r="L79" s="144">
        <f>'1.4'!L79/'1.4.a'!$L$149</f>
        <v>1.5998113922521113E-2</v>
      </c>
      <c r="M79" s="144">
        <f>'1.4'!M79/'1.4.a'!$M$149</f>
        <v>1.6305362178713138E-2</v>
      </c>
      <c r="N79" s="144">
        <f>'1.4'!N79/'1.4.a'!$N$149</f>
        <v>1.7671957962000724E-2</v>
      </c>
      <c r="O79" s="144">
        <f>'1.4'!O79/'1.4.a'!$O$149</f>
        <v>1.5555641663456394E-2</v>
      </c>
      <c r="P79" s="144">
        <f>'1.4'!P79/'1.4.a'!$P$149</f>
        <v>1.6756567120054622E-2</v>
      </c>
      <c r="Q79" s="144">
        <f>'1.4'!Q79/'1.4.a'!$Q$149</f>
        <v>1.6943867456789514E-2</v>
      </c>
      <c r="R79" s="144">
        <f>'1.4'!R79/'1.4.a'!$R$149</f>
        <v>1.7789811997675674E-2</v>
      </c>
      <c r="S79" s="144">
        <f>'1.4'!S79/'1.4.a'!$S$149</f>
        <v>1.6057546334905724E-2</v>
      </c>
      <c r="T79" s="144">
        <f>'1.4'!T79/'1.4.a'!$T$149</f>
        <v>1.6946990410778667E-2</v>
      </c>
      <c r="U79" s="144">
        <f>'1.4'!U79/'1.4.a'!$U$149</f>
        <v>1.7374303840587718E-2</v>
      </c>
      <c r="V79" s="144">
        <f>'1.4'!V79/'1.4.a'!$V$149</f>
        <v>1.6538025373588283E-2</v>
      </c>
      <c r="W79" s="144">
        <f>'1.4'!W79/'1.4.a'!$W$149</f>
        <v>1.2453311360908291E-2</v>
      </c>
      <c r="X79" s="144">
        <f>'1.4'!X79/'1.4.a'!$X$149</f>
        <v>1.4929292389972959E-2</v>
      </c>
      <c r="Y79" s="144">
        <f>'1.4'!Y79/'1.4.a'!$Y$149</f>
        <v>1.5588971768675391E-2</v>
      </c>
      <c r="Z79" s="144">
        <f>'1.4'!Z79/'1.4.a'!$Z$149</f>
        <v>1.6928609598999177E-2</v>
      </c>
      <c r="AA79" s="144">
        <f>'1.4'!AA79/'1.4.a'!$AA$149</f>
        <v>1.2686613261663886E-2</v>
      </c>
      <c r="AB79" s="144">
        <f>'1.4'!AB79/'1.4.a'!$AB$149</f>
        <v>1.5625378969792728E-2</v>
      </c>
      <c r="AC79" s="144">
        <f>'1.4'!AC79/'1.4.a'!$AC$149</f>
        <v>1.5018501785767958E-2</v>
      </c>
      <c r="AD79" s="144">
        <f>'1.4'!AD79/'1.4.a'!$AD$149</f>
        <v>1.7768486585339704E-2</v>
      </c>
      <c r="AE79" s="144">
        <f>'1.4'!AE79/'1.4.a'!$AE$149</f>
        <v>1.2676225213851392E-2</v>
      </c>
      <c r="AF79" s="144">
        <f>'1.4'!AF79/'1.4.a'!$AF$149</f>
        <v>1.535973020346443E-2</v>
      </c>
      <c r="AG79" s="144">
        <f>'1.4'!AG79/'1.4.a'!$AG$149</f>
        <v>1.5227157918699025E-2</v>
      </c>
      <c r="AH79" s="144">
        <f>'1.4'!AH79/'1.4.a'!$AH$149</f>
        <v>1.8020829018096582E-2</v>
      </c>
      <c r="AI79" s="144">
        <f>'1.4'!AI79/'1.4.a'!$AI$149</f>
        <v>1.393658991314748E-2</v>
      </c>
      <c r="AJ79" s="144">
        <f>'1.4'!AJ79/'1.4.a'!$AJ$149</f>
        <v>1.5405264401518562E-2</v>
      </c>
      <c r="AK79" s="144">
        <f>'1.4'!AK79/'1.4.a'!$AK$149</f>
        <v>1.5795258243007124E-2</v>
      </c>
      <c r="AL79" s="144">
        <f>'1.4'!AL79/'1.4.a'!$AL$149</f>
        <v>1.7158835780745944E-2</v>
      </c>
      <c r="AM79" s="144">
        <f>'1.4'!AM79/'1.4.a'!$AM$149</f>
        <v>1.3979636431681668E-2</v>
      </c>
      <c r="AN79" s="144">
        <f>'1.4'!AN79/'1.4.a'!$AN$149</f>
        <v>1.5331071011003158E-2</v>
      </c>
      <c r="AO79" s="144">
        <f>'1.4'!AO79/'1.4.a'!$AO$149</f>
        <v>1.5593260831667162E-2</v>
      </c>
      <c r="AP79" s="144">
        <f>'1.4'!AP79/'1.4.a'!$AP$149</f>
        <v>1.7086986962226422E-2</v>
      </c>
      <c r="AQ79" s="144">
        <f>'1.4'!AQ79/'1.4.a'!$AQ$149</f>
        <v>1.3647633589007316E-2</v>
      </c>
      <c r="AR79" s="144">
        <f>'1.4'!AR79/'1.4.a'!$AR$149</f>
        <v>1.5789878649340967E-2</v>
      </c>
      <c r="AS79" s="144">
        <f>'1.4'!AS79/'1.4.a'!$AS$149</f>
        <v>1.4919841473293494E-2</v>
      </c>
      <c r="AT79" s="144">
        <f>'1.4'!AT79/'1.4.a'!$AT$149</f>
        <v>1.7368814120131089E-2</v>
      </c>
      <c r="AU79" s="144">
        <f>'1.4'!AU79/'1.4.a'!AU$149</f>
        <v>1.300446174455322E-2</v>
      </c>
      <c r="AV79" s="144">
        <f>'1.4'!AV79/'1.4.a'!AV$149</f>
        <v>1.5946599888563649E-2</v>
      </c>
      <c r="AW79" s="144">
        <f>'1.4'!AW79/'1.4.a'!AW$149</f>
        <v>1.5768002916582893E-2</v>
      </c>
      <c r="AX79" s="144">
        <f>'1.4'!AX79/'1.4.a'!AX$149</f>
        <v>2.042721628217551E-2</v>
      </c>
      <c r="AY79" s="144">
        <f>'1.4'!AY79/'1.4.a'!AY$149</f>
        <v>1.3534973522062349E-2</v>
      </c>
    </row>
    <row r="80" spans="1:51" ht="20" customHeight="1" x14ac:dyDescent="0.2">
      <c r="A80" s="122" t="s">
        <v>417</v>
      </c>
      <c r="B80" s="121" t="s">
        <v>822</v>
      </c>
      <c r="C80" s="144">
        <f>'1.4'!C80/'1.4.a'!$C$149</f>
        <v>5.668607830506679E-3</v>
      </c>
      <c r="D80" s="144">
        <f>'1.4'!D80/'1.4.a'!$D$149</f>
        <v>6.4573172175205543E-3</v>
      </c>
      <c r="E80" s="144">
        <f>'1.4'!E80/'1.4.a'!$E$149</f>
        <v>6.0292737775765508E-3</v>
      </c>
      <c r="F80" s="144">
        <f>'1.4'!F80/'1.4.a'!$F$149</f>
        <v>4.8997052339849138E-3</v>
      </c>
      <c r="G80" s="144">
        <f>'1.4'!G80/'1.4.a'!$G$149</f>
        <v>6.1633288445132745E-3</v>
      </c>
      <c r="H80" s="144">
        <f>'1.4'!H80/'1.4.a'!$H$149</f>
        <v>5.6354109614215001E-3</v>
      </c>
      <c r="I80" s="144">
        <f>'1.4'!I80/'1.4.a'!$I$149</f>
        <v>5.0708981631913744E-3</v>
      </c>
      <c r="J80" s="144">
        <f>'1.4'!J80/'1.4.a'!$J$149</f>
        <v>5.4346237985913003E-3</v>
      </c>
      <c r="K80" s="144">
        <f>'1.4'!K80/'1.4.a'!$K$149</f>
        <v>4.6561249548688986E-3</v>
      </c>
      <c r="L80" s="144">
        <f>'1.4'!L80/'1.4.a'!$L$149</f>
        <v>5.266345898905133E-3</v>
      </c>
      <c r="M80" s="144">
        <f>'1.4'!M80/'1.4.a'!$M$149</f>
        <v>6.0833384718340829E-3</v>
      </c>
      <c r="N80" s="144">
        <f>'1.4'!N80/'1.4.a'!$N$149</f>
        <v>5.4186377236528213E-3</v>
      </c>
      <c r="O80" s="144">
        <f>'1.4'!O80/'1.4.a'!$O$149</f>
        <v>5.2966704291187916E-3</v>
      </c>
      <c r="P80" s="144">
        <f>'1.4'!P80/'1.4.a'!$P$149</f>
        <v>5.4403373756371411E-3</v>
      </c>
      <c r="Q80" s="144">
        <f>'1.4'!Q80/'1.4.a'!$Q$149</f>
        <v>5.8575567329834273E-3</v>
      </c>
      <c r="R80" s="144">
        <f>'1.4'!R80/'1.4.a'!$R$149</f>
        <v>4.9948047907972552E-3</v>
      </c>
      <c r="S80" s="144">
        <f>'1.4'!S80/'1.4.a'!$S$149</f>
        <v>5.3625615598613639E-3</v>
      </c>
      <c r="T80" s="144">
        <f>'1.4'!T80/'1.4.a'!$T$149</f>
        <v>3.913051964550795E-3</v>
      </c>
      <c r="U80" s="144">
        <f>'1.4'!U80/'1.4.a'!$U$149</f>
        <v>1.5991354609287687E-3</v>
      </c>
      <c r="V80" s="144">
        <f>'1.4'!V80/'1.4.a'!$V$149</f>
        <v>5.1196563469437829E-3</v>
      </c>
      <c r="W80" s="144">
        <f>'1.4'!W80/'1.4.a'!$W$149</f>
        <v>6.8808121424199786E-3</v>
      </c>
      <c r="X80" s="144">
        <f>'1.4'!X80/'1.4.a'!$X$149</f>
        <v>5.7484629288898593E-3</v>
      </c>
      <c r="Y80" s="144">
        <f>'1.4'!Y80/'1.4.a'!$Y$149</f>
        <v>6.465671199783191E-3</v>
      </c>
      <c r="Z80" s="144">
        <f>'1.4'!Z80/'1.4.a'!$Z$149</f>
        <v>5.2297207000336432E-3</v>
      </c>
      <c r="AA80" s="144">
        <f>'1.4'!AA80/'1.4.a'!$AA$149</f>
        <v>4.8499504039895679E-3</v>
      </c>
      <c r="AB80" s="144">
        <f>'1.4'!AB80/'1.4.a'!$AB$149</f>
        <v>1.7994519856885372E-3</v>
      </c>
      <c r="AC80" s="144">
        <f>'1.4'!AC80/'1.4.a'!$AC$149</f>
        <v>2.3609875951538734E-3</v>
      </c>
      <c r="AD80" s="144">
        <f>'1.4'!AD80/'1.4.a'!$AD$149</f>
        <v>2.3951973895571885E-3</v>
      </c>
      <c r="AE80" s="144">
        <f>'1.4'!AE80/'1.4.a'!$AE$149</f>
        <v>3.0648403271668792E-3</v>
      </c>
      <c r="AF80" s="144">
        <f>'1.4'!AF80/'1.4.a'!$AF$149</f>
        <v>2.9767190633775151E-3</v>
      </c>
      <c r="AG80" s="144">
        <f>'1.4'!AG80/'1.4.a'!$AG$149</f>
        <v>3.5782314714423672E-3</v>
      </c>
      <c r="AH80" s="144">
        <f>'1.4'!AH80/'1.4.a'!$AH$149</f>
        <v>2.4090964030899845E-3</v>
      </c>
      <c r="AI80" s="144">
        <f>'1.4'!AI80/'1.4.a'!$AI$149</f>
        <v>3.2924604349703918E-3</v>
      </c>
      <c r="AJ80" s="144">
        <f>'1.4'!AJ80/'1.4.a'!$AJ$149</f>
        <v>3.0090037509164129E-3</v>
      </c>
      <c r="AK80" s="144">
        <f>'1.4'!AK80/'1.4.a'!$AK$149</f>
        <v>3.131396907804469E-3</v>
      </c>
      <c r="AL80" s="144">
        <f>'1.4'!AL80/'1.4.a'!$AL$149</f>
        <v>2.6558543050693288E-3</v>
      </c>
      <c r="AM80" s="144">
        <f>'1.4'!AM80/'1.4.a'!$AM$149</f>
        <v>3.2795973068621034E-3</v>
      </c>
      <c r="AN80" s="144">
        <f>'1.4'!AN80/'1.4.a'!$AN$149</f>
        <v>2.9989814944074611E-3</v>
      </c>
      <c r="AO80" s="144">
        <f>'1.4'!AO80/'1.4.a'!$AO$149</f>
        <v>2.7290783119516839E-3</v>
      </c>
      <c r="AP80" s="144">
        <f>'1.4'!AP80/'1.4.a'!$AP$149</f>
        <v>2.7849634809921412E-3</v>
      </c>
      <c r="AQ80" s="144">
        <f>'1.4'!AQ80/'1.4.a'!$AQ$149</f>
        <v>1.5887313787898288E-3</v>
      </c>
      <c r="AR80" s="144">
        <f>'1.4'!AR80/'1.4.a'!$AR$149</f>
        <v>8.3962506870327797E-4</v>
      </c>
      <c r="AS80" s="144">
        <f>'1.4'!AS80/'1.4.a'!$AS$149</f>
        <v>1.839094010136194E-4</v>
      </c>
      <c r="AT80" s="144">
        <f>'1.4'!AT80/'1.4.a'!$AT$149</f>
        <v>4.2540293459264694E-4</v>
      </c>
      <c r="AU80" s="144">
        <f>'1.4'!AU80/'1.4.a'!AU$149</f>
        <v>1.7418501067252708E-3</v>
      </c>
      <c r="AV80" s="144">
        <f>'1.4'!AV80/'1.4.a'!AV$149</f>
        <v>2.2636031771019276E-3</v>
      </c>
      <c r="AW80" s="144">
        <f>'1.4'!AW80/'1.4.a'!AW$149</f>
        <v>1.3128693513596557E-3</v>
      </c>
      <c r="AX80" s="144">
        <f>'1.4'!AX80/'1.4.a'!AX$149</f>
        <v>2.1242244711943211E-3</v>
      </c>
      <c r="AY80" s="94" t="s">
        <v>826</v>
      </c>
    </row>
    <row r="81" spans="1:51" ht="20" customHeight="1" x14ac:dyDescent="0.2">
      <c r="A81" s="122" t="s">
        <v>418</v>
      </c>
      <c r="B81" s="121" t="s">
        <v>248</v>
      </c>
      <c r="C81" s="144">
        <f>'1.4'!C81/'1.4.a'!$C$149</f>
        <v>1.4758024680609351E-4</v>
      </c>
      <c r="D81" s="144">
        <f>'1.4'!D81/'1.4.a'!$D$149</f>
        <v>1.0821405017165123E-4</v>
      </c>
      <c r="E81" s="144">
        <f>'1.4'!E81/'1.4.a'!$E$149</f>
        <v>8.6171482324708356E-5</v>
      </c>
      <c r="F81" s="144">
        <f>'1.4'!F81/'1.4.a'!$F$149</f>
        <v>8.3543433531142581E-5</v>
      </c>
      <c r="G81" s="144">
        <f>'1.4'!G81/'1.4.a'!$G$149</f>
        <v>1.2663098744555428E-4</v>
      </c>
      <c r="H81" s="144">
        <f>'1.4'!H81/'1.4.a'!$H$149</f>
        <v>8.5560311325467035E-5</v>
      </c>
      <c r="I81" s="144">
        <f>'1.4'!I81/'1.4.a'!$I$149</f>
        <v>5.7550280221753329E-5</v>
      </c>
      <c r="J81" s="144">
        <f>'1.4'!J81/'1.4.a'!$J$149</f>
        <v>1.1373831149734777E-4</v>
      </c>
      <c r="K81" s="144">
        <f>'1.4'!K81/'1.4.a'!$K$149</f>
        <v>3.2487248115139974E-5</v>
      </c>
      <c r="L81" s="144">
        <f>'1.4'!L81/'1.4.a'!$L$149</f>
        <v>6.0496817596422725E-5</v>
      </c>
      <c r="M81" s="144">
        <f>'1.4'!M81/'1.4.a'!$M$149</f>
        <v>8.3854181831146386E-5</v>
      </c>
      <c r="N81" s="144">
        <f>'1.4'!N81/'1.4.a'!$N$149</f>
        <v>1.8232981745718469E-4</v>
      </c>
      <c r="O81" s="144">
        <f>'1.4'!O81/'1.4.a'!$O$149</f>
        <v>7.6801554287216114E-5</v>
      </c>
      <c r="P81" s="144">
        <f>'1.4'!P81/'1.4.a'!$P$149</f>
        <v>1.9515817426700777E-4</v>
      </c>
      <c r="Q81" s="144">
        <f>'1.4'!Q81/'1.4.a'!$Q$149</f>
        <v>1.0782124261782433E-4</v>
      </c>
      <c r="R81" s="144">
        <f>'1.4'!R81/'1.4.a'!$R$149</f>
        <v>1.1507480974921899E-4</v>
      </c>
      <c r="S81" s="144">
        <f>'1.4'!S81/'1.4.a'!$S$149</f>
        <v>1.5233752096122094E-4</v>
      </c>
      <c r="T81" s="144">
        <f>'1.4'!T81/'1.4.a'!$T$149</f>
        <v>9.5903568494894314E-5</v>
      </c>
      <c r="U81" s="144">
        <f>'1.4'!U81/'1.4.a'!$U$149</f>
        <v>8.7329291464481514E-5</v>
      </c>
      <c r="V81" s="144">
        <f>'1.4'!V81/'1.4.a'!$V$149</f>
        <v>9.3944895820769893E-5</v>
      </c>
      <c r="W81" s="144">
        <f>'1.4'!W81/'1.4.a'!$W$149</f>
        <v>1.427574530091986E-4</v>
      </c>
      <c r="X81" s="144">
        <f>'1.4'!X81/'1.4.a'!$X$149</f>
        <v>9.6464428644048238E-5</v>
      </c>
      <c r="Y81" s="144">
        <f>'1.4'!Y81/'1.4.a'!$Y$149</f>
        <v>8.4239702993596472E-5</v>
      </c>
      <c r="Z81" s="144">
        <f>'1.4'!Z81/'1.4.a'!$Z$149</f>
        <v>1.025170366394543E-4</v>
      </c>
      <c r="AA81" s="144">
        <f>'1.4'!AA81/'1.4.a'!$AA$149</f>
        <v>1.3394659585819351E-4</v>
      </c>
      <c r="AB81" s="144">
        <f>'1.4'!AB81/'1.4.a'!$AB$149</f>
        <v>1.3065554822982612E-4</v>
      </c>
      <c r="AC81" s="144">
        <f>'1.4'!AC81/'1.4.a'!$AC$149</f>
        <v>1.0787084513745948E-4</v>
      </c>
      <c r="AD81" s="144">
        <f>'1.4'!AD81/'1.4.a'!$AD$149</f>
        <v>5.407122985698115E-4</v>
      </c>
      <c r="AE81" s="144">
        <f>'1.4'!AE81/'1.4.a'!$AE$149</f>
        <v>2.0856929347289367E-4</v>
      </c>
      <c r="AF81" s="144">
        <f>'1.4'!AF81/'1.4.a'!$AF$149</f>
        <v>2.6693110613906741E-4</v>
      </c>
      <c r="AG81" s="144">
        <f>'1.4'!AG81/'1.4.a'!$AG$149</f>
        <v>2.6003830531009972E-4</v>
      </c>
      <c r="AH81" s="144">
        <f>'1.4'!AH81/'1.4.a'!$AH$149</f>
        <v>2.9250633654003737E-4</v>
      </c>
      <c r="AI81" s="144">
        <f>'1.4'!AI81/'1.4.a'!$AI$149</f>
        <v>2.2472323584744124E-4</v>
      </c>
      <c r="AJ81" s="144">
        <f>'1.4'!AJ81/'1.4.a'!$AJ$149</f>
        <v>2.189104581046516E-4</v>
      </c>
      <c r="AK81" s="144">
        <f>'1.4'!AK81/'1.4.a'!$AK$149</f>
        <v>1.8322288500489771E-4</v>
      </c>
      <c r="AL81" s="144">
        <f>'1.4'!AL81/'1.4.a'!$AL$149</f>
        <v>2.9956677612155821E-4</v>
      </c>
      <c r="AM81" s="144">
        <f>'1.4'!AM81/'1.4.a'!$AM$149</f>
        <v>1.9683097484311153E-4</v>
      </c>
      <c r="AN81" s="144">
        <f>'1.4'!AN81/'1.4.a'!$AN$149</f>
        <v>1.9022866334247703E-4</v>
      </c>
      <c r="AO81" s="144">
        <f>'1.4'!AO81/'1.4.a'!$AO$149</f>
        <v>1.5794141980434673E-4</v>
      </c>
      <c r="AP81" s="144">
        <f>'1.4'!AP81/'1.4.a'!$AP$149</f>
        <v>2.6048182362392803E-4</v>
      </c>
      <c r="AQ81" s="144">
        <f>'1.4'!AQ81/'1.4.a'!$AQ$149</f>
        <v>1.692590270947049E-4</v>
      </c>
      <c r="AR81" s="144">
        <f>'1.4'!AR81/'1.4.a'!$AR$149</f>
        <v>1.0870231673571222E-4</v>
      </c>
      <c r="AS81" s="144">
        <f>'1.4'!AS81/'1.4.a'!$AS$149</f>
        <v>1.3528630554261316E-4</v>
      </c>
      <c r="AT81" s="144">
        <f>'1.4'!AT81/'1.4.a'!$AT$149</f>
        <v>1.8867499005097054E-4</v>
      </c>
      <c r="AU81" s="144">
        <f>'1.4'!AU81/'1.4.a'!AU$149</f>
        <v>1.5661664874015179E-4</v>
      </c>
      <c r="AV81" s="144">
        <f>'1.4'!AV81/'1.4.a'!AV$149</f>
        <v>1.517159760065334E-4</v>
      </c>
      <c r="AW81" s="144">
        <f>'1.4'!AW81/'1.4.a'!AW$149</f>
        <v>9.0716982986742056E-5</v>
      </c>
      <c r="AX81" s="144">
        <f>'1.4'!AX81/'1.4.a'!AX$149</f>
        <v>1.2252654279936015E-4</v>
      </c>
      <c r="AY81" s="144">
        <f>'1.4'!AY81/'1.4.a'!AY$149</f>
        <v>1.445455853282983E-4</v>
      </c>
    </row>
    <row r="82" spans="1:51" ht="20" customHeight="1" x14ac:dyDescent="0.2">
      <c r="A82" s="122" t="s">
        <v>419</v>
      </c>
      <c r="B82" s="121" t="s">
        <v>243</v>
      </c>
      <c r="C82" s="144">
        <f>'1.4'!C82/'1.4.a'!$C$149</f>
        <v>2.8878239667615407E-2</v>
      </c>
      <c r="D82" s="144">
        <f>'1.4'!D82/'1.4.a'!$D$149</f>
        <v>2.1351725767004597E-2</v>
      </c>
      <c r="E82" s="144">
        <f>'1.4'!E82/'1.4.a'!$E$149</f>
        <v>2.1976357020336398E-2</v>
      </c>
      <c r="F82" s="144">
        <f>'1.4'!F82/'1.4.a'!$F$149</f>
        <v>1.9670895637670972E-2</v>
      </c>
      <c r="G82" s="144">
        <f>'1.4'!G82/'1.4.a'!$G$149</f>
        <v>2.7213716560894788E-2</v>
      </c>
      <c r="H82" s="144">
        <f>'1.4'!H82/'1.4.a'!$H$149</f>
        <v>2.1237500373089507E-2</v>
      </c>
      <c r="I82" s="144">
        <f>'1.4'!I82/'1.4.a'!$I$149</f>
        <v>1.8831489307250031E-2</v>
      </c>
      <c r="J82" s="144">
        <f>'1.4'!J82/'1.4.a'!$J$149</f>
        <v>2.0458459261341867E-2</v>
      </c>
      <c r="K82" s="144">
        <f>'1.4'!K82/'1.4.a'!$K$149</f>
        <v>2.8912861639460309E-2</v>
      </c>
      <c r="L82" s="144">
        <f>'1.4'!L82/'1.4.a'!$L$149</f>
        <v>2.1400571970410075E-2</v>
      </c>
      <c r="M82" s="144">
        <f>'1.4'!M82/'1.4.a'!$M$149</f>
        <v>2.0995832571555715E-2</v>
      </c>
      <c r="N82" s="144">
        <f>'1.4'!N82/'1.4.a'!$N$149</f>
        <v>1.8075013238837524E-2</v>
      </c>
      <c r="O82" s="144">
        <f>'1.4'!O82/'1.4.a'!$O$149</f>
        <v>2.7457598098387867E-2</v>
      </c>
      <c r="P82" s="144">
        <f>'1.4'!P82/'1.4.a'!$P$149</f>
        <v>1.8812960549550256E-2</v>
      </c>
      <c r="Q82" s="144">
        <f>'1.4'!Q82/'1.4.a'!$Q$149</f>
        <v>1.9172180566132555E-2</v>
      </c>
      <c r="R82" s="144">
        <f>'1.4'!R82/'1.4.a'!$R$149</f>
        <v>2.1215608308409663E-2</v>
      </c>
      <c r="S82" s="144">
        <f>'1.4'!S82/'1.4.a'!$S$149</f>
        <v>2.4003594280551724E-2</v>
      </c>
      <c r="T82" s="144">
        <f>'1.4'!T82/'1.4.a'!$T$149</f>
        <v>1.9920620934305276E-2</v>
      </c>
      <c r="U82" s="144">
        <f>'1.4'!U82/'1.4.a'!$U$149</f>
        <v>2.2649665361297706E-2</v>
      </c>
      <c r="V82" s="144">
        <f>'1.4'!V82/'1.4.a'!$V$149</f>
        <v>2.1321093468528358E-2</v>
      </c>
      <c r="W82" s="144">
        <f>'1.4'!W82/'1.4.a'!$W$149</f>
        <v>2.6090688355311687E-2</v>
      </c>
      <c r="X82" s="144">
        <f>'1.4'!X82/'1.4.a'!$X$149</f>
        <v>1.997026215882074E-2</v>
      </c>
      <c r="Y82" s="144">
        <f>'1.4'!Y82/'1.4.a'!$Y$149</f>
        <v>1.9435383960284231E-2</v>
      </c>
      <c r="Z82" s="144">
        <f>'1.4'!Z82/'1.4.a'!$Z$149</f>
        <v>2.102719525690536E-2</v>
      </c>
      <c r="AA82" s="144">
        <f>'1.4'!AA82/'1.4.a'!$AA$149</f>
        <v>2.8635749126000649E-2</v>
      </c>
      <c r="AB82" s="144">
        <f>'1.4'!AB82/'1.4.a'!$AB$149</f>
        <v>2.1579507174505064E-2</v>
      </c>
      <c r="AC82" s="144">
        <f>'1.4'!AC82/'1.4.a'!$AC$149</f>
        <v>2.0222785379195838E-2</v>
      </c>
      <c r="AD82" s="144">
        <f>'1.4'!AD82/'1.4.a'!$AD$149</f>
        <v>1.6726801416788176E-2</v>
      </c>
      <c r="AE82" s="144">
        <f>'1.4'!AE82/'1.4.a'!$AE$149</f>
        <v>2.63954273946496E-2</v>
      </c>
      <c r="AF82" s="144">
        <f>'1.4'!AF82/'1.4.a'!$AF$149</f>
        <v>2.035225865399129E-2</v>
      </c>
      <c r="AG82" s="144">
        <f>'1.4'!AG82/'1.4.a'!$AG$149</f>
        <v>2.0308515971199693E-2</v>
      </c>
      <c r="AH82" s="144">
        <f>'1.4'!AH82/'1.4.a'!$AH$149</f>
        <v>1.9211716238801215E-2</v>
      </c>
      <c r="AI82" s="144">
        <f>'1.4'!AI82/'1.4.a'!$AI$149</f>
        <v>2.4476509616306961E-2</v>
      </c>
      <c r="AJ82" s="144">
        <f>'1.4'!AJ82/'1.4.a'!$AJ$149</f>
        <v>2.0604163014562148E-2</v>
      </c>
      <c r="AK82" s="144">
        <f>'1.4'!AK82/'1.4.a'!$AK$149</f>
        <v>2.0416354502832884E-2</v>
      </c>
      <c r="AL82" s="144">
        <f>'1.4'!AL82/'1.4.a'!$AL$149</f>
        <v>2.1419090287817723E-2</v>
      </c>
      <c r="AM82" s="144">
        <f>'1.4'!AM82/'1.4.a'!$AM$149</f>
        <v>2.6582786998892331E-2</v>
      </c>
      <c r="AN82" s="144">
        <f>'1.4'!AN82/'1.4.a'!$AN$149</f>
        <v>2.4228536447268679E-2</v>
      </c>
      <c r="AO82" s="144">
        <f>'1.4'!AO82/'1.4.a'!$AO$149</f>
        <v>1.8864626273200704E-2</v>
      </c>
      <c r="AP82" s="144">
        <f>'1.4'!AP82/'1.4.a'!$AP$149</f>
        <v>1.8184640468908865E-2</v>
      </c>
      <c r="AQ82" s="144">
        <f>'1.4'!AQ82/'1.4.a'!$AQ$149</f>
        <v>2.6558935811814077E-2</v>
      </c>
      <c r="AR82" s="144">
        <f>'1.4'!AR82/'1.4.a'!$AR$149</f>
        <v>1.9309757492244676E-2</v>
      </c>
      <c r="AS82" s="144">
        <f>'1.4'!AS82/'1.4.a'!$AS$149</f>
        <v>2.1543790032167654E-2</v>
      </c>
      <c r="AT82" s="144">
        <f>'1.4'!AT82/'1.4.a'!$AT$149</f>
        <v>2.3851528607770869E-2</v>
      </c>
      <c r="AU82" s="144">
        <f>'1.4'!AU82/'1.4.a'!AU$149</f>
        <v>2.5910315210063085E-2</v>
      </c>
      <c r="AV82" s="144">
        <f>'1.4'!AV82/'1.4.a'!AV$149</f>
        <v>2.2404556264366937E-2</v>
      </c>
      <c r="AW82" s="144">
        <f>'1.4'!AW82/'1.4.a'!AW$149</f>
        <v>2.3723940686789603E-2</v>
      </c>
      <c r="AX82" s="144">
        <f>'1.4'!AX82/'1.4.a'!AX$149</f>
        <v>2.6587145882293311E-2</v>
      </c>
      <c r="AY82" s="144">
        <f>'1.4'!AY82/'1.4.a'!AY$149</f>
        <v>2.7666140998701502E-2</v>
      </c>
    </row>
    <row r="83" spans="1:51" ht="20" customHeight="1" x14ac:dyDescent="0.2">
      <c r="A83" s="122" t="s">
        <v>420</v>
      </c>
      <c r="B83" s="121" t="s">
        <v>578</v>
      </c>
      <c r="C83" s="144">
        <f>'1.4'!C83/'1.4.a'!$C$149</f>
        <v>1.9882086050114878E-2</v>
      </c>
      <c r="D83" s="144">
        <f>'1.4'!D83/'1.4.a'!$D$149</f>
        <v>1.7178626025748926E-2</v>
      </c>
      <c r="E83" s="144">
        <f>'1.4'!E83/'1.4.a'!$E$149</f>
        <v>1.5946458406783898E-2</v>
      </c>
      <c r="F83" s="144">
        <f>'1.4'!F83/'1.4.a'!$F$149</f>
        <v>1.9744448325672997E-2</v>
      </c>
      <c r="G83" s="144">
        <f>'1.4'!G83/'1.4.a'!$G$149</f>
        <v>1.8562842266735848E-2</v>
      </c>
      <c r="H83" s="144">
        <f>'1.4'!H83/'1.4.a'!$H$149</f>
        <v>1.7367401122318323E-2</v>
      </c>
      <c r="I83" s="144">
        <f>'1.4'!I83/'1.4.a'!$I$149</f>
        <v>1.6885261032315416E-2</v>
      </c>
      <c r="J83" s="144">
        <f>'1.4'!J83/'1.4.a'!$J$149</f>
        <v>1.9771436505202678E-2</v>
      </c>
      <c r="K83" s="144">
        <f>'1.4'!K83/'1.4.a'!$K$149</f>
        <v>1.8791789679831559E-2</v>
      </c>
      <c r="L83" s="144">
        <f>'1.4'!L83/'1.4.a'!$L$149</f>
        <v>1.895282781391272E-2</v>
      </c>
      <c r="M83" s="144">
        <f>'1.4'!M83/'1.4.a'!$M$149</f>
        <v>1.8523552651103541E-2</v>
      </c>
      <c r="N83" s="144">
        <f>'1.4'!N83/'1.4.a'!$N$149</f>
        <v>2.0048377519429915E-2</v>
      </c>
      <c r="O83" s="144">
        <f>'1.4'!O83/'1.4.a'!$O$149</f>
        <v>1.9070379414005436E-2</v>
      </c>
      <c r="P83" s="144">
        <f>'1.4'!P83/'1.4.a'!$P$149</f>
        <v>1.8208903651282325E-2</v>
      </c>
      <c r="Q83" s="144">
        <f>'1.4'!Q83/'1.4.a'!$Q$149</f>
        <v>1.7553303807803265E-2</v>
      </c>
      <c r="R83" s="144">
        <f>'1.4'!R83/'1.4.a'!$R$149</f>
        <v>2.0877040033842862E-2</v>
      </c>
      <c r="S83" s="144">
        <f>'1.4'!S83/'1.4.a'!$S$149</f>
        <v>2.1032187923530718E-2</v>
      </c>
      <c r="T83" s="144">
        <f>'1.4'!T83/'1.4.a'!$T$149</f>
        <v>1.9562300650801633E-2</v>
      </c>
      <c r="U83" s="144">
        <f>'1.4'!U83/'1.4.a'!$U$149</f>
        <v>2.0262838133283775E-2</v>
      </c>
      <c r="V83" s="144">
        <f>'1.4'!V83/'1.4.a'!$V$149</f>
        <v>1.9857143165275794E-2</v>
      </c>
      <c r="W83" s="144">
        <f>'1.4'!W83/'1.4.a'!$W$149</f>
        <v>2.0278645531593472E-2</v>
      </c>
      <c r="X83" s="144">
        <f>'1.4'!X83/'1.4.a'!$X$149</f>
        <v>2.1479106313635025E-2</v>
      </c>
      <c r="Y83" s="144">
        <f>'1.4'!Y83/'1.4.a'!$Y$149</f>
        <v>2.1350864009232202E-2</v>
      </c>
      <c r="Z83" s="144">
        <f>'1.4'!Z83/'1.4.a'!$Z$149</f>
        <v>2.2869813527359548E-2</v>
      </c>
      <c r="AA83" s="144">
        <f>'1.4'!AA83/'1.4.a'!$AA$149</f>
        <v>2.322422352916266E-2</v>
      </c>
      <c r="AB83" s="144">
        <f>'1.4'!AB83/'1.4.a'!$AB$149</f>
        <v>2.2293791420784515E-2</v>
      </c>
      <c r="AC83" s="144">
        <f>'1.4'!AC83/'1.4.a'!$AC$149</f>
        <v>2.1029297845880899E-2</v>
      </c>
      <c r="AD83" s="144">
        <f>'1.4'!AD83/'1.4.a'!$AD$149</f>
        <v>2.5580337113919663E-2</v>
      </c>
      <c r="AE83" s="144">
        <f>'1.4'!AE83/'1.4.a'!$AE$149</f>
        <v>2.4091554201847415E-2</v>
      </c>
      <c r="AF83" s="144">
        <f>'1.4'!AF83/'1.4.a'!$AF$149</f>
        <v>2.1432710334328257E-2</v>
      </c>
      <c r="AG83" s="144">
        <f>'1.4'!AG83/'1.4.a'!$AG$149</f>
        <v>2.28582059685177E-2</v>
      </c>
      <c r="AH83" s="144">
        <f>'1.4'!AH83/'1.4.a'!$AH$149</f>
        <v>2.5965483989468699E-2</v>
      </c>
      <c r="AI83" s="144">
        <f>'1.4'!AI83/'1.4.a'!$AI$149</f>
        <v>2.4376635498278693E-2</v>
      </c>
      <c r="AJ83" s="144">
        <f>'1.4'!AJ83/'1.4.a'!$AJ$149</f>
        <v>2.3408995036001606E-2</v>
      </c>
      <c r="AK83" s="144">
        <f>'1.4'!AK83/'1.4.a'!$AK$149</f>
        <v>2.3195940309429786E-2</v>
      </c>
      <c r="AL83" s="144">
        <f>'1.4'!AL83/'1.4.a'!$AL$149</f>
        <v>2.6521659194956342E-2</v>
      </c>
      <c r="AM83" s="144">
        <f>'1.4'!AM83/'1.4.a'!$AM$149</f>
        <v>2.5089139234717235E-2</v>
      </c>
      <c r="AN83" s="144">
        <f>'1.4'!AN83/'1.4.a'!$AN$149</f>
        <v>2.3903836739550658E-2</v>
      </c>
      <c r="AO83" s="144">
        <f>'1.4'!AO83/'1.4.a'!$AO$149</f>
        <v>2.3496903792442275E-2</v>
      </c>
      <c r="AP83" s="144">
        <f>'1.4'!AP83/'1.4.a'!$AP$149</f>
        <v>2.709979909578521E-2</v>
      </c>
      <c r="AQ83" s="144">
        <f>'1.4'!AQ83/'1.4.a'!$AQ$149</f>
        <v>2.2493374870743793E-2</v>
      </c>
      <c r="AR83" s="144">
        <f>'1.4'!AR83/'1.4.a'!$AR$149</f>
        <v>2.6055852552418407E-2</v>
      </c>
      <c r="AS83" s="144">
        <f>'1.4'!AS83/'1.4.a'!$AS$149</f>
        <v>2.3142111466753552E-2</v>
      </c>
      <c r="AT83" s="144">
        <f>'1.4'!AT83/'1.4.a'!$AT$149</f>
        <v>2.8342067233913647E-2</v>
      </c>
      <c r="AU83" s="144">
        <f>'1.4'!AU83/'1.4.a'!AU$149</f>
        <v>2.1169380674906854E-2</v>
      </c>
      <c r="AV83" s="144">
        <f>'1.4'!AV83/'1.4.a'!AV$149</f>
        <v>2.1850632090948889E-2</v>
      </c>
      <c r="AW83" s="144">
        <f>'1.4'!AW83/'1.4.a'!AW$149</f>
        <v>2.1324765396557241E-2</v>
      </c>
      <c r="AX83" s="144">
        <f>'1.4'!AX83/'1.4.a'!AX$149</f>
        <v>2.5448101218935416E-2</v>
      </c>
      <c r="AY83" s="144">
        <f>'1.4'!AY83/'1.4.a'!AY$149</f>
        <v>2.0383910259875265E-2</v>
      </c>
    </row>
    <row r="84" spans="1:51" ht="20" customHeight="1" x14ac:dyDescent="0.2">
      <c r="A84" s="122" t="s">
        <v>421</v>
      </c>
      <c r="B84" s="121" t="s">
        <v>396</v>
      </c>
      <c r="C84" s="144">
        <f>'1.4'!C84/'1.4.a'!$C$149</f>
        <v>1.6623675719158511E-3</v>
      </c>
      <c r="D84" s="144">
        <f>'1.4'!D84/'1.4.a'!$D$149</f>
        <v>6.5850084723571333E-3</v>
      </c>
      <c r="E84" s="144">
        <f>'1.4'!E84/'1.4.a'!$E$149</f>
        <v>5.7433982560657045E-3</v>
      </c>
      <c r="F84" s="144">
        <f>'1.4'!F84/'1.4.a'!$F$149</f>
        <v>6.0130034513334162E-3</v>
      </c>
      <c r="G84" s="144">
        <f>'1.4'!G84/'1.4.a'!$G$149</f>
        <v>1.3235964505184613E-3</v>
      </c>
      <c r="H84" s="144">
        <f>'1.4'!H84/'1.4.a'!$H$149</f>
        <v>4.9891244128798182E-3</v>
      </c>
      <c r="I84" s="144">
        <f>'1.4'!I84/'1.4.a'!$I$149</f>
        <v>5.1459505640268346E-3</v>
      </c>
      <c r="J84" s="144">
        <f>'1.4'!J84/'1.4.a'!$J$149</f>
        <v>7.3831735197720108E-3</v>
      </c>
      <c r="K84" s="144">
        <f>'1.4'!K84/'1.4.a'!$K$149</f>
        <v>1.3886225946817918E-3</v>
      </c>
      <c r="L84" s="144">
        <f>'1.4'!L84/'1.4.a'!$L$149</f>
        <v>5.2082581586701347E-3</v>
      </c>
      <c r="M84" s="144">
        <f>'1.4'!M84/'1.4.a'!$M$149</f>
        <v>5.5592679047639293E-3</v>
      </c>
      <c r="N84" s="144">
        <f>'1.4'!N84/'1.4.a'!$N$149</f>
        <v>6.6944217089271816E-3</v>
      </c>
      <c r="O84" s="144">
        <f>'1.4'!O84/'1.4.a'!$O$149</f>
        <v>2.5724826486484874E-3</v>
      </c>
      <c r="P84" s="144">
        <f>'1.4'!P84/'1.4.a'!$P$149</f>
        <v>5.9727289441223264E-3</v>
      </c>
      <c r="Q84" s="144">
        <f>'1.4'!Q84/'1.4.a'!$Q$149</f>
        <v>5.728999907266428E-3</v>
      </c>
      <c r="R84" s="144">
        <f>'1.4'!R84/'1.4.a'!$R$149</f>
        <v>4.6678285228553117E-3</v>
      </c>
      <c r="S84" s="144">
        <f>'1.4'!S84/'1.4.a'!$S$149</f>
        <v>3.5410687454561539E-3</v>
      </c>
      <c r="T84" s="144">
        <f>'1.4'!T84/'1.4.a'!$T$149</f>
        <v>5.2115079501133966E-3</v>
      </c>
      <c r="U84" s="144">
        <f>'1.4'!U84/'1.4.a'!$U$149</f>
        <v>5.7133857217955128E-3</v>
      </c>
      <c r="V84" s="144">
        <f>'1.4'!V84/'1.4.a'!$V$149</f>
        <v>4.9706365104259676E-3</v>
      </c>
      <c r="W84" s="144">
        <f>'1.4'!W84/'1.4.a'!$W$149</f>
        <v>3.5571006186584189E-3</v>
      </c>
      <c r="X84" s="144">
        <f>'1.4'!X84/'1.4.a'!$X$149</f>
        <v>6.1613880388021701E-3</v>
      </c>
      <c r="Y84" s="144">
        <f>'1.4'!Y84/'1.4.a'!$Y$149</f>
        <v>5.9543030303708545E-3</v>
      </c>
      <c r="Z84" s="144">
        <f>'1.4'!Z84/'1.4.a'!$Z$149</f>
        <v>5.8580558680231412E-3</v>
      </c>
      <c r="AA84" s="144">
        <f>'1.4'!AA84/'1.4.a'!$AA$149</f>
        <v>3.6702468732015873E-3</v>
      </c>
      <c r="AB84" s="144">
        <f>'1.4'!AB84/'1.4.a'!$AB$149</f>
        <v>6.197092621575021E-3</v>
      </c>
      <c r="AC84" s="144">
        <f>'1.4'!AC84/'1.4.a'!$AC$149</f>
        <v>5.6657205660883645E-3</v>
      </c>
      <c r="AD84" s="144">
        <f>'1.4'!AD84/'1.4.a'!$AD$149</f>
        <v>7.9997132458323305E-3</v>
      </c>
      <c r="AE84" s="144">
        <f>'1.4'!AE84/'1.4.a'!$AE$149</f>
        <v>2.5044196499255243E-3</v>
      </c>
      <c r="AF84" s="144">
        <f>'1.4'!AF84/'1.4.a'!$AF$149</f>
        <v>6.9328139600099798E-3</v>
      </c>
      <c r="AG84" s="144">
        <f>'1.4'!AG84/'1.4.a'!$AG$149</f>
        <v>5.3711294744544086E-3</v>
      </c>
      <c r="AH84" s="144">
        <f>'1.4'!AH84/'1.4.a'!$AH$149</f>
        <v>5.6398150158142157E-3</v>
      </c>
      <c r="AI84" s="144">
        <f>'1.4'!AI84/'1.4.a'!$AI$149</f>
        <v>2.4582841853356984E-3</v>
      </c>
      <c r="AJ84" s="144">
        <f>'1.4'!AJ84/'1.4.a'!$AJ$149</f>
        <v>5.8542231920404872E-3</v>
      </c>
      <c r="AK84" s="144">
        <f>'1.4'!AK84/'1.4.a'!$AK$149</f>
        <v>5.6154925985818609E-3</v>
      </c>
      <c r="AL84" s="144">
        <f>'1.4'!AL84/'1.4.a'!$AL$149</f>
        <v>6.1890619326615522E-3</v>
      </c>
      <c r="AM84" s="144">
        <f>'1.4'!AM84/'1.4.a'!$AM$149</f>
        <v>2.5206527427828591E-3</v>
      </c>
      <c r="AN84" s="144">
        <f>'1.4'!AN84/'1.4.a'!$AN$149</f>
        <v>5.9554446242755538E-3</v>
      </c>
      <c r="AO84" s="144">
        <f>'1.4'!AO84/'1.4.a'!$AO$149</f>
        <v>5.6668230026824529E-3</v>
      </c>
      <c r="AP84" s="144">
        <f>'1.4'!AP84/'1.4.a'!$AP$149</f>
        <v>6.3000511436273367E-3</v>
      </c>
      <c r="AQ84" s="144">
        <f>'1.4'!AQ84/'1.4.a'!$AQ$149</f>
        <v>5.1708801718026807E-3</v>
      </c>
      <c r="AR84" s="144">
        <f>'1.4'!AR84/'1.4.a'!$AR$149</f>
        <v>5.2608596113205685E-3</v>
      </c>
      <c r="AS84" s="144">
        <f>'1.4'!AS84/'1.4.a'!$AS$149</f>
        <v>4.9374795870506675E-3</v>
      </c>
      <c r="AT84" s="144">
        <f>'1.4'!AT84/'1.4.a'!$AT$149</f>
        <v>5.7279115213536959E-3</v>
      </c>
      <c r="AU84" s="144">
        <f>'1.4'!AU84/'1.4.a'!AU$149</f>
        <v>5.1968730720868645E-3</v>
      </c>
      <c r="AV84" s="144">
        <f>'1.4'!AV84/'1.4.a'!AV$149</f>
        <v>4.9661509376977562E-3</v>
      </c>
      <c r="AW84" s="144">
        <f>'1.4'!AW84/'1.4.a'!AW$149</f>
        <v>6.2115926785247756E-3</v>
      </c>
      <c r="AX84" s="144">
        <f>'1.4'!AX84/'1.4.a'!AX$149</f>
        <v>7.3842248607405535E-3</v>
      </c>
      <c r="AY84" s="144">
        <f>'1.4'!AY84/'1.4.a'!AY$149</f>
        <v>6.3865119146630503E-3</v>
      </c>
    </row>
    <row r="85" spans="1:51" ht="20" customHeight="1" x14ac:dyDescent="0.2">
      <c r="A85" s="134" t="s">
        <v>422</v>
      </c>
      <c r="B85" s="115" t="s">
        <v>824</v>
      </c>
      <c r="C85" s="143">
        <f>'1.4'!C85/'1.4.a'!$C$149</f>
        <v>7.3186335958240019E-3</v>
      </c>
      <c r="D85" s="143">
        <f>'1.4'!D85/'1.4.a'!$D$149</f>
        <v>1.0397813483486317E-2</v>
      </c>
      <c r="E85" s="143">
        <f>'1.4'!E85/'1.4.a'!$E$149</f>
        <v>1.1234626628370525E-2</v>
      </c>
      <c r="F85" s="143">
        <f>'1.4'!F85/'1.4.a'!$F$149</f>
        <v>1.1864798523608307E-2</v>
      </c>
      <c r="G85" s="143">
        <f>'1.4'!G85/'1.4.a'!$G$149</f>
        <v>4.506267385584949E-3</v>
      </c>
      <c r="H85" s="143">
        <f>'1.4'!H85/'1.4.a'!$H$149</f>
        <v>6.3353187116605026E-3</v>
      </c>
      <c r="I85" s="143">
        <f>'1.4'!I85/'1.4.a'!$I$149</f>
        <v>6.5758151694764767E-3</v>
      </c>
      <c r="J85" s="143">
        <f>'1.4'!J85/'1.4.a'!$J$149</f>
        <v>9.3725771172693904E-3</v>
      </c>
      <c r="K85" s="143">
        <f>'1.4'!K85/'1.4.a'!$K$149</f>
        <v>4.4922385759519129E-3</v>
      </c>
      <c r="L85" s="143">
        <f>'1.4'!L85/'1.4.a'!$L$149</f>
        <v>6.1056428063216506E-3</v>
      </c>
      <c r="M85" s="143">
        <f>'1.4'!M85/'1.4.a'!$M$149</f>
        <v>6.7033659072687785E-3</v>
      </c>
      <c r="N85" s="143">
        <f>'1.4'!N85/'1.4.a'!$N$149</f>
        <v>9.303924403544616E-3</v>
      </c>
      <c r="O85" s="143">
        <f>'1.4'!O85/'1.4.a'!$O$149</f>
        <v>4.7333321723362892E-3</v>
      </c>
      <c r="P85" s="143">
        <f>'1.4'!P85/'1.4.a'!$P$149</f>
        <v>8.0360718986093455E-3</v>
      </c>
      <c r="Q85" s="143">
        <f>'1.4'!Q85/'1.4.a'!$Q$149</f>
        <v>8.8794836131197985E-3</v>
      </c>
      <c r="R85" s="143">
        <f>'1.4'!R85/'1.4.a'!$R$149</f>
        <v>1.198143166006462E-2</v>
      </c>
      <c r="S85" s="143">
        <f>'1.4'!S85/'1.4.a'!$S$149</f>
        <v>7.6875161680915903E-3</v>
      </c>
      <c r="T85" s="143">
        <f>'1.4'!T85/'1.4.a'!$T$149</f>
        <v>1.0339954430792898E-2</v>
      </c>
      <c r="U85" s="143">
        <f>'1.4'!U85/'1.4.a'!$U$149</f>
        <v>1.1071681324103431E-2</v>
      </c>
      <c r="V85" s="143">
        <f>'1.4'!V85/'1.4.a'!$V$149</f>
        <v>1.0628293064824348E-2</v>
      </c>
      <c r="W85" s="143">
        <f>'1.4'!W85/'1.4.a'!$W$149</f>
        <v>3.945118665556452E-3</v>
      </c>
      <c r="X85" s="143">
        <f>'1.4'!X85/'1.4.a'!$X$149</f>
        <v>5.4924752013306372E-3</v>
      </c>
      <c r="Y85" s="143">
        <f>'1.4'!Y85/'1.4.a'!$Y$149</f>
        <v>5.6720574123938754E-3</v>
      </c>
      <c r="Z85" s="143">
        <f>'1.4'!Z85/'1.4.a'!$Z$149</f>
        <v>7.7086060276191828E-3</v>
      </c>
      <c r="AA85" s="143">
        <f>'1.4'!AA85/'1.4.a'!$AA$149</f>
        <v>3.7402767907264516E-3</v>
      </c>
      <c r="AB85" s="143">
        <f>'1.4'!AB85/'1.4.a'!$AB$149</f>
        <v>4.9245027601130947E-3</v>
      </c>
      <c r="AC85" s="143">
        <f>'1.4'!AC85/'1.4.a'!$AC$149</f>
        <v>4.9489394688399038E-3</v>
      </c>
      <c r="AD85" s="143">
        <f>'1.4'!AD85/'1.4.a'!$AD$149</f>
        <v>5.4121883593320928E-3</v>
      </c>
      <c r="AE85" s="143">
        <f>'1.4'!AE85/'1.4.a'!$AE$149</f>
        <v>3.4636710526284066E-3</v>
      </c>
      <c r="AF85" s="143">
        <f>'1.4'!AF85/'1.4.a'!$AF$149</f>
        <v>3.9279084890252412E-3</v>
      </c>
      <c r="AG85" s="143">
        <f>'1.4'!AG85/'1.4.a'!$AG$149</f>
        <v>4.8075017528651431E-3</v>
      </c>
      <c r="AH85" s="143">
        <f>'1.4'!AH85/'1.4.a'!$AH$149</f>
        <v>6.2077238721119669E-3</v>
      </c>
      <c r="AI85" s="143">
        <f>'1.4'!AI85/'1.4.a'!$AI$149</f>
        <v>3.4502177589964358E-3</v>
      </c>
      <c r="AJ85" s="143">
        <f>'1.4'!AJ85/'1.4.a'!$AJ$149</f>
        <v>4.7852164054009352E-3</v>
      </c>
      <c r="AK85" s="143">
        <f>'1.4'!AK85/'1.4.a'!$AK$149</f>
        <v>5.1903213420944659E-3</v>
      </c>
      <c r="AL85" s="143">
        <f>'1.4'!AL85/'1.4.a'!$AL$149</f>
        <v>6.4820840415587919E-3</v>
      </c>
      <c r="AM85" s="143">
        <f>'1.4'!AM85/'1.4.a'!$AM$149</f>
        <v>2.392921487353063E-3</v>
      </c>
      <c r="AN85" s="143">
        <f>'1.4'!AN85/'1.4.a'!$AN$149</f>
        <v>3.2899595624936769E-3</v>
      </c>
      <c r="AO85" s="143">
        <f>'1.4'!AO85/'1.4.a'!$AO$149</f>
        <v>3.5353851580682801E-3</v>
      </c>
      <c r="AP85" s="143">
        <f>'1.4'!AP85/'1.4.a'!$AP$149</f>
        <v>4.4490452394775519E-3</v>
      </c>
      <c r="AQ85" s="143">
        <f>'1.4'!AQ85/'1.4.a'!$AQ$149</f>
        <v>2.7673033029754711E-3</v>
      </c>
      <c r="AR85" s="143">
        <f>'1.4'!AR85/'1.4.a'!$AR$149</f>
        <v>3.864256251466349E-3</v>
      </c>
      <c r="AS85" s="143">
        <f>'1.4'!AS85/'1.4.a'!$AS$149</f>
        <v>3.4281886921891016E-3</v>
      </c>
      <c r="AT85" s="143">
        <f>'1.4'!AT85/'1.4.a'!$AT$149</f>
        <v>5.2345410785541767E-3</v>
      </c>
      <c r="AU85" s="143">
        <f>'1.4'!AU85/'1.4.a'!AU$149</f>
        <v>2.8022645753592729E-3</v>
      </c>
      <c r="AV85" s="143">
        <f>'1.4'!AV85/'1.4.a'!AV$149</f>
        <v>3.612932362627825E-3</v>
      </c>
      <c r="AW85" s="143">
        <f>'1.4'!AW85/'1.4.a'!AW$149</f>
        <v>5.5413144605202681E-3</v>
      </c>
      <c r="AX85" s="143">
        <f>'1.4'!AX85/'1.4.a'!AX$149</f>
        <v>8.5637720964480499E-3</v>
      </c>
      <c r="AY85" s="143">
        <f>'1.4'!AY85/'1.4.a'!AY$149</f>
        <v>5.9944211838204725E-3</v>
      </c>
    </row>
    <row r="86" spans="1:51" ht="20" customHeight="1" x14ac:dyDescent="0.2">
      <c r="A86" s="122" t="s">
        <v>669</v>
      </c>
      <c r="B86" s="121" t="s">
        <v>330</v>
      </c>
      <c r="C86" s="144">
        <f>'1.4'!C86/'1.4.a'!$C$149</f>
        <v>7.4110943383985045E-3</v>
      </c>
      <c r="D86" s="144">
        <f>'1.4'!D86/'1.4.a'!$D$149</f>
        <v>1.0478308446492789E-2</v>
      </c>
      <c r="E86" s="144">
        <f>'1.4'!E86/'1.4.a'!$E$149</f>
        <v>1.1379278920063679E-2</v>
      </c>
      <c r="F86" s="144">
        <f>'1.4'!F86/'1.4.a'!$F$149</f>
        <v>1.1970716413065767E-2</v>
      </c>
      <c r="G86" s="144">
        <f>'1.4'!G86/'1.4.a'!$G$149</f>
        <v>4.5777432053497168E-3</v>
      </c>
      <c r="H86" s="144">
        <f>'1.4'!H86/'1.4.a'!$H$149</f>
        <v>6.3849581840030216E-3</v>
      </c>
      <c r="I86" s="144">
        <f>'1.4'!I86/'1.4.a'!$I$149</f>
        <v>6.6485668784004529E-3</v>
      </c>
      <c r="J86" s="144">
        <f>'1.4'!J86/'1.4.a'!$J$149</f>
        <v>9.8390367474280593E-3</v>
      </c>
      <c r="K86" s="144">
        <f>'1.4'!K86/'1.4.a'!$K$149</f>
        <v>4.5409110241459742E-3</v>
      </c>
      <c r="L86" s="144">
        <f>'1.4'!L86/'1.4.a'!$L$149</f>
        <v>6.1671450741352402E-3</v>
      </c>
      <c r="M86" s="144">
        <f>'1.4'!M86/'1.4.a'!$M$149</f>
        <v>6.8209767494964522E-3</v>
      </c>
      <c r="N86" s="144">
        <f>'1.4'!N86/'1.4.a'!$N$149</f>
        <v>9.3848298485959599E-3</v>
      </c>
      <c r="O86" s="144">
        <f>'1.4'!O86/'1.4.a'!$O$149</f>
        <v>4.7555047885523534E-3</v>
      </c>
      <c r="P86" s="144">
        <f>'1.4'!P86/'1.4.a'!$P$149</f>
        <v>8.14792769379067E-3</v>
      </c>
      <c r="Q86" s="144">
        <f>'1.4'!Q86/'1.4.a'!$Q$149</f>
        <v>8.9736502250617814E-3</v>
      </c>
      <c r="R86" s="144">
        <f>'1.4'!R86/'1.4.a'!$R$149</f>
        <v>1.2055081401710823E-2</v>
      </c>
      <c r="S86" s="144">
        <f>'1.4'!S86/'1.4.a'!$S$149</f>
        <v>7.7097544528043601E-3</v>
      </c>
      <c r="T86" s="144">
        <f>'1.4'!T86/'1.4.a'!$T$149</f>
        <v>1.0384785357874059E-2</v>
      </c>
      <c r="U86" s="144">
        <f>'1.4'!U86/'1.4.a'!$U$149</f>
        <v>1.1126110964614029E-2</v>
      </c>
      <c r="V86" s="144">
        <f>'1.4'!V86/'1.4.a'!$V$149</f>
        <v>1.0800274863650251E-2</v>
      </c>
      <c r="W86" s="144">
        <f>'1.4'!W86/'1.4.a'!$W$149</f>
        <v>3.9700829145047304E-3</v>
      </c>
      <c r="X86" s="144">
        <f>'1.4'!X86/'1.4.a'!$X$149</f>
        <v>5.5070849913624979E-3</v>
      </c>
      <c r="Y86" s="144">
        <f>'1.4'!Y86/'1.4.a'!$Y$149</f>
        <v>5.7616540113622598E-3</v>
      </c>
      <c r="Z86" s="144">
        <f>'1.4'!Z86/'1.4.a'!$Z$149</f>
        <v>7.7564593243512961E-3</v>
      </c>
      <c r="AA86" s="144">
        <f>'1.4'!AA86/'1.4.a'!$AA$149</f>
        <v>3.753466995609567E-3</v>
      </c>
      <c r="AB86" s="144">
        <f>'1.4'!AB86/'1.4.a'!$AB$149</f>
        <v>4.9835344161659797E-3</v>
      </c>
      <c r="AC86" s="144">
        <f>'1.4'!AC86/'1.4.a'!$AC$149</f>
        <v>5.004823017111539E-3</v>
      </c>
      <c r="AD86" s="144">
        <f>'1.4'!AD86/'1.4.a'!$AD$149</f>
        <v>5.5294895602813502E-3</v>
      </c>
      <c r="AE86" s="144">
        <f>'1.4'!AE86/'1.4.a'!$AE$149</f>
        <v>3.4972773210945173E-3</v>
      </c>
      <c r="AF86" s="144">
        <f>'1.4'!AF86/'1.4.a'!$AF$149</f>
        <v>3.9980156577752819E-3</v>
      </c>
      <c r="AG86" s="144">
        <f>'1.4'!AG86/'1.4.a'!$AG$149</f>
        <v>4.8393755522966276E-3</v>
      </c>
      <c r="AH86" s="144">
        <f>'1.4'!AH86/'1.4.a'!$AH$149</f>
        <v>6.3104249313192034E-3</v>
      </c>
      <c r="AI86" s="144">
        <f>'1.4'!AI86/'1.4.a'!$AI$149</f>
        <v>3.4825549714089742E-3</v>
      </c>
      <c r="AJ86" s="144">
        <f>'1.4'!AJ86/'1.4.a'!$AJ$149</f>
        <v>4.8396445571087694E-3</v>
      </c>
      <c r="AK86" s="144">
        <f>'1.4'!AK86/'1.4.a'!$AK$149</f>
        <v>5.2654468694420991E-3</v>
      </c>
      <c r="AL86" s="144">
        <f>'1.4'!AL86/'1.4.a'!$AL$149</f>
        <v>6.592510559331563E-3</v>
      </c>
      <c r="AM86" s="144">
        <f>'1.4'!AM86/'1.4.a'!$AM$149</f>
        <v>2.4246404858108703E-3</v>
      </c>
      <c r="AN86" s="144">
        <f>'1.4'!AN86/'1.4.a'!$AN$149</f>
        <v>3.3429264503253768E-3</v>
      </c>
      <c r="AO86" s="144">
        <f>'1.4'!AO86/'1.4.a'!$AO$149</f>
        <v>3.6079080772433627E-3</v>
      </c>
      <c r="AP86" s="144">
        <f>'1.4'!AP86/'1.4.a'!$AP$149</f>
        <v>4.5565749750947635E-3</v>
      </c>
      <c r="AQ86" s="144">
        <f>'1.4'!AQ86/'1.4.a'!$AQ$149</f>
        <v>2.8130915113049708E-3</v>
      </c>
      <c r="AR86" s="144">
        <f>'1.4'!AR86/'1.4.a'!$AR$149</f>
        <v>3.8750176923151871E-3</v>
      </c>
      <c r="AS86" s="144">
        <f>'1.4'!AS86/'1.4.a'!$AS$149</f>
        <v>3.4428085485048703E-3</v>
      </c>
      <c r="AT86" s="144">
        <f>'1.4'!AT86/'1.4.a'!$AT$149</f>
        <v>5.3075584881183335E-3</v>
      </c>
      <c r="AU86" s="144">
        <f>'1.4'!AU86/'1.4.a'!AU$149</f>
        <v>2.8701944829104885E-3</v>
      </c>
      <c r="AV86" s="144">
        <f>'1.4'!AV86/'1.4.a'!AV$149</f>
        <v>3.6836864724107878E-3</v>
      </c>
      <c r="AW86" s="144">
        <f>'1.4'!AW86/'1.4.a'!AW$149</f>
        <v>5.593825474104328E-3</v>
      </c>
      <c r="AX86" s="144">
        <f>'1.4'!AX86/'1.4.a'!AX$149</f>
        <v>8.6401744986503715E-3</v>
      </c>
      <c r="AY86" s="144">
        <f>'1.4'!AY86/'1.4.a'!AY$149</f>
        <v>6.0307142183299144E-3</v>
      </c>
    </row>
    <row r="87" spans="1:51" ht="20" customHeight="1" x14ac:dyDescent="0.2">
      <c r="A87" s="122" t="s">
        <v>670</v>
      </c>
      <c r="B87" s="121" t="s">
        <v>527</v>
      </c>
      <c r="C87" s="144">
        <f>'1.4'!C87/'1.4.a'!$C$149</f>
        <v>9.246074257450184E-5</v>
      </c>
      <c r="D87" s="144">
        <f>'1.4'!D87/'1.4.a'!$D$149</f>
        <v>8.0494963006473303E-5</v>
      </c>
      <c r="E87" s="144">
        <f>'1.4'!E87/'1.4.a'!$E$149</f>
        <v>1.4465229169315406E-4</v>
      </c>
      <c r="F87" s="144">
        <f>'1.4'!F87/'1.4.a'!$F$149</f>
        <v>1.059178894574603E-4</v>
      </c>
      <c r="G87" s="144">
        <f>'1.4'!G87/'1.4.a'!$G$149</f>
        <v>7.1475819764768263E-5</v>
      </c>
      <c r="H87" s="144">
        <f>'1.4'!H87/'1.4.a'!$H$149</f>
        <v>4.9639472342518678E-5</v>
      </c>
      <c r="I87" s="144">
        <f>'1.4'!I87/'1.4.a'!$I$149</f>
        <v>7.2751708923975413E-5</v>
      </c>
      <c r="J87" s="144">
        <f>'1.4'!J87/'1.4.a'!$J$149</f>
        <v>4.6645963015866891E-4</v>
      </c>
      <c r="K87" s="144">
        <f>'1.4'!K87/'1.4.a'!$K$149</f>
        <v>4.867244819406112E-5</v>
      </c>
      <c r="L87" s="144">
        <f>'1.4'!L87/'1.4.a'!$L$149</f>
        <v>6.1502267813590066E-5</v>
      </c>
      <c r="M87" s="144">
        <f>'1.4'!M87/'1.4.a'!$M$149</f>
        <v>1.1761084222767353E-4</v>
      </c>
      <c r="N87" s="144">
        <f>'1.4'!N87/'1.4.a'!$N$149</f>
        <v>8.090544505134384E-5</v>
      </c>
      <c r="O87" s="144">
        <f>'1.4'!O87/'1.4.a'!$O$149</f>
        <v>2.2172616216064717E-5</v>
      </c>
      <c r="P87" s="144">
        <f>'1.4'!P87/'1.4.a'!$P$149</f>
        <v>1.1185579518132335E-4</v>
      </c>
      <c r="Q87" s="144">
        <f>'1.4'!Q87/'1.4.a'!$Q$149</f>
        <v>9.4166611941982919E-5</v>
      </c>
      <c r="R87" s="144">
        <f>'1.4'!R87/'1.4.a'!$R$149</f>
        <v>7.3649741646204112E-5</v>
      </c>
      <c r="S87" s="144">
        <f>'1.4'!S87/'1.4.a'!$S$149</f>
        <v>2.2238284712769937E-5</v>
      </c>
      <c r="T87" s="144">
        <f>'1.4'!T87/'1.4.a'!$T$149</f>
        <v>4.4830927081162452E-5</v>
      </c>
      <c r="U87" s="144">
        <f>'1.4'!U87/'1.4.a'!$U$149</f>
        <v>5.4429640510597513E-5</v>
      </c>
      <c r="V87" s="144">
        <f>'1.4'!V87/'1.4.a'!$V$149</f>
        <v>1.7198179882590235E-4</v>
      </c>
      <c r="W87" s="144">
        <f>'1.4'!W87/'1.4.a'!$W$149</f>
        <v>2.4964248948278431E-5</v>
      </c>
      <c r="X87" s="144">
        <f>'1.4'!X87/'1.4.a'!$X$149</f>
        <v>1.4609790031861124E-5</v>
      </c>
      <c r="Y87" s="144">
        <f>'1.4'!Y87/'1.4.a'!$Y$149</f>
        <v>8.9596598968384725E-5</v>
      </c>
      <c r="Z87" s="144">
        <f>'1.4'!Z87/'1.4.a'!$Z$149</f>
        <v>4.7853296732113135E-5</v>
      </c>
      <c r="AA87" s="144">
        <f>'1.4'!AA87/'1.4.a'!$AA$149</f>
        <v>1.3190204883115504E-5</v>
      </c>
      <c r="AB87" s="144">
        <f>'1.4'!AB87/'1.4.a'!$AB$149</f>
        <v>5.9031656052885131E-5</v>
      </c>
      <c r="AC87" s="144">
        <f>'1.4'!AC87/'1.4.a'!$AC$149</f>
        <v>5.5883548271634704E-5</v>
      </c>
      <c r="AD87" s="144">
        <f>'1.4'!AD87/'1.4.a'!$AD$149</f>
        <v>1.1730120094925822E-4</v>
      </c>
      <c r="AE87" s="144">
        <f>'1.4'!AE87/'1.4.a'!$AE$149</f>
        <v>3.3606268466110897E-5</v>
      </c>
      <c r="AF87" s="144">
        <f>'1.4'!AF87/'1.4.a'!$AF$149</f>
        <v>7.0107168750040673E-5</v>
      </c>
      <c r="AG87" s="144">
        <f>'1.4'!AG87/'1.4.a'!$AG$149</f>
        <v>3.1873799431484232E-5</v>
      </c>
      <c r="AH87" s="144">
        <f>'1.4'!AH87/'1.4.a'!$AH$149</f>
        <v>1.0270105920723713E-4</v>
      </c>
      <c r="AI87" s="144">
        <f>'1.4'!AI87/'1.4.a'!$AI$149</f>
        <v>3.2337212412538742E-5</v>
      </c>
      <c r="AJ87" s="144">
        <f>'1.4'!AJ87/'1.4.a'!$AJ$149</f>
        <v>5.4428151707833898E-5</v>
      </c>
      <c r="AK87" s="144">
        <f>'1.4'!AK87/'1.4.a'!$AK$149</f>
        <v>7.5125527347632803E-5</v>
      </c>
      <c r="AL87" s="144">
        <f>'1.4'!AL87/'1.4.a'!$AL$149</f>
        <v>1.1042651777277092E-4</v>
      </c>
      <c r="AM87" s="144">
        <f>'1.4'!AM87/'1.4.a'!$AM$149</f>
        <v>3.1718998457807241E-5</v>
      </c>
      <c r="AN87" s="144">
        <f>'1.4'!AN87/'1.4.a'!$AN$149</f>
        <v>5.2966887831699781E-5</v>
      </c>
      <c r="AO87" s="144">
        <f>'1.4'!AO87/'1.4.a'!$AO$149</f>
        <v>7.2522919175082613E-5</v>
      </c>
      <c r="AP87" s="144">
        <f>'1.4'!AP87/'1.4.a'!$AP$149</f>
        <v>1.0752973561721082E-4</v>
      </c>
      <c r="AQ87" s="144">
        <f>'1.4'!AQ87/'1.4.a'!$AQ$149</f>
        <v>4.5788208329499806E-5</v>
      </c>
      <c r="AR87" s="144">
        <f>'1.4'!AR87/'1.4.a'!$AR$149</f>
        <v>1.0761440848838396E-5</v>
      </c>
      <c r="AS87" s="144">
        <f>'1.4'!AS87/'1.4.a'!$AS$149</f>
        <v>1.4619856315768848E-5</v>
      </c>
      <c r="AT87" s="144">
        <f>'1.4'!AT87/'1.4.a'!$AT$149</f>
        <v>7.3017409564156457E-5</v>
      </c>
      <c r="AU87" s="144">
        <f>'1.4'!AU87/'1.4.a'!AU$149</f>
        <v>6.792990755121508E-5</v>
      </c>
      <c r="AV87" s="144">
        <f>'1.4'!AV87/'1.4.a'!AV$149</f>
        <v>7.0754109782962744E-5</v>
      </c>
      <c r="AW87" s="144">
        <f>'1.4'!AW87/'1.4.a'!AW$149</f>
        <v>5.2511013584059983E-5</v>
      </c>
      <c r="AX87" s="144">
        <f>'1.4'!AX87/'1.4.a'!AX$149</f>
        <v>7.6402402202321217E-5</v>
      </c>
      <c r="AY87" s="144">
        <f>'1.4'!AY87/'1.4.a'!AY$149</f>
        <v>3.6293034509442138E-5</v>
      </c>
    </row>
    <row r="88" spans="1:51" ht="20" customHeight="1" x14ac:dyDescent="0.2">
      <c r="A88" s="123"/>
      <c r="B88" s="123" t="s">
        <v>427</v>
      </c>
      <c r="C88" s="93">
        <f>'1.4'!C88/'1.4.a'!$C$149</f>
        <v>3.654630965102127E-3</v>
      </c>
      <c r="D88" s="93">
        <f>'1.4'!D88/'1.4.a'!$D$149</f>
        <v>4.7665082635182029E-3</v>
      </c>
      <c r="E88" s="93">
        <f>'1.4'!E88/'1.4.a'!$E$149</f>
        <v>8.6576529571512679E-5</v>
      </c>
      <c r="F88" s="93">
        <f>'1.4'!F88/'1.4.a'!$F$149</f>
        <v>-4.96030568225441E-3</v>
      </c>
      <c r="G88" s="93">
        <f>'1.4'!G88/'1.4.a'!$G$149</f>
        <v>1.1512225052615919E-2</v>
      </c>
      <c r="H88" s="93">
        <f>'1.4'!H88/'1.4.a'!$H$149</f>
        <v>7.0759782347226867E-3</v>
      </c>
      <c r="I88" s="93">
        <f>'1.4'!I88/'1.4.a'!$I$149</f>
        <v>4.2706053239082546E-3</v>
      </c>
      <c r="J88" s="93">
        <f>'1.4'!J88/'1.4.a'!$J$149</f>
        <v>-1.9258654252757937E-3</v>
      </c>
      <c r="K88" s="93">
        <f>'1.4'!K88/'1.4.a'!$K$149</f>
        <v>8.8164838000528954E-3</v>
      </c>
      <c r="L88" s="93">
        <f>'1.4'!L88/'1.4.a'!$L$149</f>
        <v>4.2063910174460987E-3</v>
      </c>
      <c r="M88" s="93">
        <f>'1.4'!M88/'1.4.a'!$M$149</f>
        <v>-3.078613071775288E-3</v>
      </c>
      <c r="N88" s="93">
        <f>'1.4'!N88/'1.4.a'!$N$149</f>
        <v>-1.6014774702836933E-3</v>
      </c>
      <c r="O88" s="93">
        <f>'1.4'!O88/'1.4.a'!$O$149</f>
        <v>4.9889352795011825E-3</v>
      </c>
      <c r="P88" s="93">
        <f>'1.4'!P88/'1.4.a'!$P$149</f>
        <v>3.9767110855214441E-3</v>
      </c>
      <c r="Q88" s="93">
        <f>'1.4'!Q88/'1.4.a'!$Q$149</f>
        <v>-4.9517280307516823E-3</v>
      </c>
      <c r="R88" s="93">
        <f>'1.4'!R88/'1.4.a'!$R$149</f>
        <v>-6.28117038169595E-3</v>
      </c>
      <c r="S88" s="93">
        <f>'1.4'!S88/'1.4.a'!$S$149</f>
        <v>3.5428824478021142E-3</v>
      </c>
      <c r="T88" s="93">
        <f>'1.4'!T88/'1.4.a'!$T$149</f>
        <v>-5.1562743124415784E-3</v>
      </c>
      <c r="U88" s="93">
        <f>'1.4'!U88/'1.4.a'!$U$149</f>
        <v>-9.4797715475128403E-3</v>
      </c>
      <c r="V88" s="93">
        <f>'1.4'!V88/'1.4.a'!$V$149</f>
        <v>-5.2363172210033492E-3</v>
      </c>
      <c r="W88" s="93">
        <f>'1.4'!W88/'1.4.a'!$W$149</f>
        <v>8.1721114650554934E-3</v>
      </c>
      <c r="X88" s="93">
        <f>'1.4'!X88/'1.4.a'!$X$149</f>
        <v>2.7026859271641031E-3</v>
      </c>
      <c r="Y88" s="93">
        <f>'1.4'!Y88/'1.4.a'!$Y$149</f>
        <v>-5.3757044822915915E-3</v>
      </c>
      <c r="Z88" s="93">
        <f>'1.4'!Z88/'1.4.a'!$Z$149</f>
        <v>-1.0455655866319238E-2</v>
      </c>
      <c r="AA88" s="93">
        <f>'1.4'!AA88/'1.4.a'!$AA$149</f>
        <v>7.1302502602214584E-3</v>
      </c>
      <c r="AB88" s="93">
        <f>'1.4'!AB88/'1.4.a'!$AB$149</f>
        <v>-2.2291530069467689E-3</v>
      </c>
      <c r="AC88" s="93">
        <f>'1.4'!AC88/'1.4.a'!$AC$149</f>
        <v>1.4580986823608956E-3</v>
      </c>
      <c r="AD88" s="93">
        <f>'1.4'!AD88/'1.4.a'!$AD$149</f>
        <v>-4.0509989038904218E-3</v>
      </c>
      <c r="AE88" s="93">
        <f>'1.4'!AE88/'1.4.a'!$AE$149</f>
        <v>1.1863214880126743E-2</v>
      </c>
      <c r="AF88" s="93">
        <f>'1.4'!AF88/'1.4.a'!$AF$149</f>
        <v>2.1439471691820375E-3</v>
      </c>
      <c r="AG88" s="93">
        <f>'1.4'!AG88/'1.4.a'!$AG$149</f>
        <v>-2.1867210858671229E-3</v>
      </c>
      <c r="AH88" s="93">
        <f>'1.4'!AH88/'1.4.a'!$AH$149</f>
        <v>-9.743523263240756E-3</v>
      </c>
      <c r="AI88" s="93">
        <f>'1.4'!AI88/'1.4.a'!$AI$149</f>
        <v>9.481952197026234E-3</v>
      </c>
      <c r="AJ88" s="93">
        <f>'1.4'!AJ88/'1.4.a'!$AJ$149</f>
        <v>2.0730451938664918E-3</v>
      </c>
      <c r="AK88" s="93">
        <f>'1.4'!AK88/'1.4.a'!$AK$149</f>
        <v>-2.1969769677925542E-3</v>
      </c>
      <c r="AL88" s="93">
        <f>'1.4'!AL88/'1.4.a'!$AL$149</f>
        <v>-6.6252376426984326E-3</v>
      </c>
      <c r="AM88" s="93">
        <f>'1.4'!AM88/'1.4.a'!$AM$149</f>
        <v>1.11654003633972E-2</v>
      </c>
      <c r="AN88" s="93">
        <f>'1.4'!AN88/'1.4.a'!$AN$149</f>
        <v>2.1350335940349785E-3</v>
      </c>
      <c r="AO88" s="93">
        <f>'1.4'!AO88/'1.4.a'!$AO$149</f>
        <v>3.1146850650294313E-3</v>
      </c>
      <c r="AP88" s="93">
        <f>'1.4'!AP88/'1.4.a'!$AP$149</f>
        <v>3.4921582426475795E-4</v>
      </c>
      <c r="AQ88" s="93">
        <f>'1.4'!AQ88/'1.4.a'!$AQ$149</f>
        <v>1.8728136619183749E-2</v>
      </c>
      <c r="AR88" s="93">
        <f>'1.4'!AR88/'1.4.a'!$AR$149</f>
        <v>3.3883689913606222E-3</v>
      </c>
      <c r="AS88" s="93">
        <f>'1.4'!AS88/'1.4.a'!$AS$149</f>
        <v>2.3331545719328366E-2</v>
      </c>
      <c r="AT88" s="93">
        <f>'1.4'!AT88/'1.4.a'!$AT$149</f>
        <v>1.5218761766698477E-3</v>
      </c>
      <c r="AU88" s="93">
        <f>'1.4'!AU88/'1.4.a'!AU$149</f>
        <v>2.3557525044032499E-2</v>
      </c>
      <c r="AV88" s="93">
        <f>'1.4'!AV88/'1.4.a'!AV$149</f>
        <v>1.2219706404814417E-2</v>
      </c>
      <c r="AW88" s="93">
        <f>'1.4'!AW88/'1.4.a'!AW$149</f>
        <v>2.0775482628151026E-2</v>
      </c>
      <c r="AX88" s="93">
        <f>'1.4'!AX88/'1.4.a'!AX$149</f>
        <v>-1.3998069477676592E-3</v>
      </c>
      <c r="AY88" s="93">
        <f>'1.4'!AY88/'1.4.a'!AY$149</f>
        <v>3.1674573471017896E-2</v>
      </c>
    </row>
    <row r="89" spans="1:51" ht="20" customHeight="1" x14ac:dyDescent="0.2">
      <c r="A89" s="123"/>
      <c r="B89" s="123" t="s">
        <v>428</v>
      </c>
      <c r="C89" s="93">
        <f>'1.4'!C89/'1.4.a'!$C$149</f>
        <v>8.9263177563280189E-3</v>
      </c>
      <c r="D89" s="93">
        <f>'1.4'!D89/'1.4.a'!$D$149</f>
        <v>1.1015395244592427E-2</v>
      </c>
      <c r="E89" s="93">
        <f>'1.4'!E89/'1.4.a'!$E$149</f>
        <v>5.5966275180541593E-3</v>
      </c>
      <c r="F89" s="93">
        <f>'1.4'!F89/'1.4.a'!$F$149</f>
        <v>-8.1511545816835215E-4</v>
      </c>
      <c r="G89" s="93">
        <f>'1.4'!G89/'1.4.a'!$G$149</f>
        <v>1.7486916015250483E-2</v>
      </c>
      <c r="H89" s="93">
        <f>'1.4'!H89/'1.4.a'!$H$149</f>
        <v>1.2253084915079036E-2</v>
      </c>
      <c r="I89" s="93">
        <f>'1.4'!I89/'1.4.a'!$I$149</f>
        <v>9.1373796464381801E-3</v>
      </c>
      <c r="J89" s="93">
        <f>'1.4'!J89/'1.4.a'!$J$149</f>
        <v>2.5756122705081143E-3</v>
      </c>
      <c r="K89" s="93">
        <f>'1.4'!K89/'1.4.a'!$K$149</f>
        <v>1.3092367703601327E-2</v>
      </c>
      <c r="L89" s="93">
        <f>'1.4'!L89/'1.4.a'!$L$149</f>
        <v>8.9097169405294649E-3</v>
      </c>
      <c r="M89" s="93">
        <f>'1.4'!M89/'1.4.a'!$M$149</f>
        <v>2.3112542128623146E-3</v>
      </c>
      <c r="N89" s="93">
        <f>'1.4'!N89/'1.4.a'!$N$149</f>
        <v>3.2842671978012389E-3</v>
      </c>
      <c r="O89" s="93">
        <f>'1.4'!O89/'1.4.a'!$O$149</f>
        <v>1.011813823790603E-2</v>
      </c>
      <c r="P89" s="93">
        <f>'1.4'!P89/'1.4.a'!$P$149</f>
        <v>9.011795626973948E-3</v>
      </c>
      <c r="Q89" s="93">
        <f>'1.4'!Q89/'1.4.a'!$Q$149</f>
        <v>2.4164822468461294E-4</v>
      </c>
      <c r="R89" s="93">
        <f>'1.4'!R89/'1.4.a'!$R$149</f>
        <v>-1.9017366458594525E-3</v>
      </c>
      <c r="S89" s="93">
        <f>'1.4'!S89/'1.4.a'!$S$149</f>
        <v>8.7271230806863723E-3</v>
      </c>
      <c r="T89" s="93">
        <f>'1.4'!T89/'1.4.a'!$T$149</f>
        <v>-1.9655025333901056E-3</v>
      </c>
      <c r="U89" s="93">
        <f>'1.4'!U89/'1.4.a'!$U$149</f>
        <v>-8.869929132530702E-3</v>
      </c>
      <c r="V89" s="93">
        <f>'1.4'!V89/'1.4.a'!$V$149</f>
        <v>-1.0200743478933824E-3</v>
      </c>
      <c r="W89" s="93">
        <f>'1.4'!W89/'1.4.a'!$W$149</f>
        <v>1.4554693485542494E-2</v>
      </c>
      <c r="X89" s="93">
        <f>'1.4'!X89/'1.4.a'!$X$149</f>
        <v>7.5844648903107444E-3</v>
      </c>
      <c r="Y89" s="93">
        <f>'1.4'!Y89/'1.4.a'!$Y$149</f>
        <v>2.1991989257445117E-6</v>
      </c>
      <c r="Z89" s="93">
        <f>'1.4'!Z89/'1.4.a'!$Z$149</f>
        <v>-5.6816609669197099E-3</v>
      </c>
      <c r="AA89" s="93">
        <f>'1.4'!AA89/'1.4.a'!$AA$149</f>
        <v>1.1539646080639716E-2</v>
      </c>
      <c r="AB89" s="93">
        <f>'1.4'!AB89/'1.4.a'!$AB$149</f>
        <v>-8.1232518977707364E-4</v>
      </c>
      <c r="AC89" s="93">
        <f>'1.4'!AC89/'1.4.a'!$AC$149</f>
        <v>2.8952374889125183E-3</v>
      </c>
      <c r="AD89" s="93">
        <f>'1.4'!AD89/'1.4.a'!$AD$149</f>
        <v>-1.9329870856416981E-3</v>
      </c>
      <c r="AE89" s="93">
        <f>'1.4'!AE89/'1.4.a'!$AE$149</f>
        <v>1.4494152052616886E-2</v>
      </c>
      <c r="AF89" s="93">
        <f>'1.4'!AF89/'1.4.a'!$AF$149</f>
        <v>4.476535165809971E-3</v>
      </c>
      <c r="AG89" s="93">
        <f>'1.4'!AG89/'1.4.a'!$AG$149</f>
        <v>9.5386222157583698E-4</v>
      </c>
      <c r="AH89" s="93">
        <f>'1.4'!AH89/'1.4.a'!$AH$149</f>
        <v>-7.4895906365684065E-3</v>
      </c>
      <c r="AI89" s="93">
        <f>'1.4'!AI89/'1.4.a'!$AI$149</f>
        <v>1.2600639818085202E-2</v>
      </c>
      <c r="AJ89" s="93">
        <f>'1.4'!AJ89/'1.4.a'!$AJ$149</f>
        <v>4.6110472668651446E-3</v>
      </c>
      <c r="AK89" s="93">
        <f>'1.4'!AK89/'1.4.a'!$AK$149</f>
        <v>6.5693102009118667E-4</v>
      </c>
      <c r="AL89" s="93">
        <f>'1.4'!AL89/'1.4.a'!$AL$149</f>
        <v>-4.2131751501338641E-3</v>
      </c>
      <c r="AM89" s="93">
        <f>'1.4'!AM89/'1.4.a'!$AM$149</f>
        <v>1.4315179210809919E-2</v>
      </c>
      <c r="AN89" s="93">
        <f>'1.4'!AN89/'1.4.a'!$AN$149</f>
        <v>4.7499738401833337E-3</v>
      </c>
      <c r="AO89" s="93">
        <f>'1.4'!AO89/'1.4.a'!$AO$149</f>
        <v>5.6155690619918344E-3</v>
      </c>
      <c r="AP89" s="93">
        <f>'1.4'!AP89/'1.4.a'!$AP$149</f>
        <v>2.9589108760738679E-3</v>
      </c>
      <c r="AQ89" s="93">
        <f>'1.4'!AQ89/'1.4.a'!$AQ$149</f>
        <v>2.023570904933937E-2</v>
      </c>
      <c r="AR89" s="93">
        <f>'1.4'!AR89/'1.4.a'!$AR$149</f>
        <v>4.1046101680652959E-3</v>
      </c>
      <c r="AS89" s="93">
        <f>'1.4'!AS89/'1.4.a'!$AS$149</f>
        <v>2.3515455120341981E-2</v>
      </c>
      <c r="AT89" s="93">
        <f>'1.4'!AT89/'1.4.a'!$AT$149</f>
        <v>1.8922922869563676E-3</v>
      </c>
      <c r="AU89" s="93">
        <f>'1.4'!AU89/'1.4.a'!AU$149</f>
        <v>2.5299375150757766E-2</v>
      </c>
      <c r="AV89" s="93">
        <f>'1.4'!AV89/'1.4.a'!AV$149</f>
        <v>1.448330958191634E-2</v>
      </c>
      <c r="AW89" s="93">
        <f>'1.4'!AW89/'1.4.a'!AW$149</f>
        <v>2.2088351979510683E-2</v>
      </c>
      <c r="AX89" s="93">
        <f>'1.4'!AX89/'1.4.a'!AX$149</f>
        <v>2.6032359790116014E-4</v>
      </c>
      <c r="AY89" s="93">
        <f>'1.4'!AY89/'1.4.a'!AY$149</f>
        <v>3.1674573471017896E-2</v>
      </c>
    </row>
    <row r="91" spans="1:51" s="133" customFormat="1" ht="20" customHeight="1" x14ac:dyDescent="0.2">
      <c r="A91" s="333" t="s">
        <v>621</v>
      </c>
      <c r="B91" s="333"/>
      <c r="C91" s="83" t="s">
        <v>671</v>
      </c>
      <c r="D91" s="83" t="s">
        <v>672</v>
      </c>
      <c r="E91" s="83" t="s">
        <v>673</v>
      </c>
      <c r="F91" s="83" t="s">
        <v>674</v>
      </c>
      <c r="G91" s="83" t="s">
        <v>675</v>
      </c>
      <c r="H91" s="83" t="s">
        <v>676</v>
      </c>
      <c r="I91" s="83" t="s">
        <v>677</v>
      </c>
      <c r="J91" s="83" t="s">
        <v>678</v>
      </c>
      <c r="K91" s="83" t="s">
        <v>679</v>
      </c>
      <c r="L91" s="83" t="s">
        <v>680</v>
      </c>
      <c r="M91" s="83" t="s">
        <v>681</v>
      </c>
      <c r="N91" s="83" t="s">
        <v>682</v>
      </c>
      <c r="O91" s="83" t="s">
        <v>683</v>
      </c>
      <c r="P91" s="83" t="s">
        <v>684</v>
      </c>
      <c r="Q91" s="83" t="s">
        <v>685</v>
      </c>
      <c r="R91" s="83" t="s">
        <v>686</v>
      </c>
      <c r="S91" s="83" t="s">
        <v>687</v>
      </c>
      <c r="T91" s="83" t="s">
        <v>688</v>
      </c>
      <c r="U91" s="83" t="s">
        <v>689</v>
      </c>
      <c r="V91" s="83" t="s">
        <v>690</v>
      </c>
      <c r="W91" s="83" t="s">
        <v>691</v>
      </c>
      <c r="X91" s="83" t="s">
        <v>692</v>
      </c>
      <c r="Y91" s="83" t="s">
        <v>693</v>
      </c>
      <c r="Z91" s="83" t="s">
        <v>694</v>
      </c>
      <c r="AA91" s="83" t="s">
        <v>695</v>
      </c>
      <c r="AB91" s="83" t="s">
        <v>696</v>
      </c>
      <c r="AC91" s="83" t="s">
        <v>697</v>
      </c>
      <c r="AD91" s="83" t="s">
        <v>698</v>
      </c>
      <c r="AE91" s="83" t="s">
        <v>699</v>
      </c>
      <c r="AF91" s="83" t="s">
        <v>700</v>
      </c>
      <c r="AG91" s="83" t="s">
        <v>701</v>
      </c>
      <c r="AH91" s="83" t="s">
        <v>702</v>
      </c>
      <c r="AI91" s="83" t="s">
        <v>703</v>
      </c>
      <c r="AJ91" s="83" t="s">
        <v>704</v>
      </c>
      <c r="AK91" s="83" t="s">
        <v>705</v>
      </c>
      <c r="AL91" s="83" t="s">
        <v>706</v>
      </c>
      <c r="AM91" s="83" t="s">
        <v>707</v>
      </c>
      <c r="AN91" s="83" t="s">
        <v>708</v>
      </c>
      <c r="AO91" s="83" t="s">
        <v>709</v>
      </c>
      <c r="AP91" s="83" t="s">
        <v>710</v>
      </c>
      <c r="AQ91" s="83" t="s">
        <v>711</v>
      </c>
      <c r="AR91" s="83" t="s">
        <v>712</v>
      </c>
      <c r="AS91" s="83" t="s">
        <v>713</v>
      </c>
      <c r="AT91" s="83" t="s">
        <v>714</v>
      </c>
      <c r="AU91" s="83" t="str">
        <f>AU62</f>
        <v>2021-I</v>
      </c>
      <c r="AV91" s="83" t="str">
        <f>AV62</f>
        <v>2021-II</v>
      </c>
      <c r="AW91" s="83" t="str">
        <f>AW62</f>
        <v>2021-III</v>
      </c>
      <c r="AX91" s="83" t="str">
        <f>AX62</f>
        <v>2021-IV</v>
      </c>
      <c r="AY91" s="83" t="str">
        <f>AY62</f>
        <v>2022-I</v>
      </c>
    </row>
    <row r="92" spans="1:51" ht="20" customHeight="1" x14ac:dyDescent="0.2">
      <c r="A92" s="18" t="s">
        <v>399</v>
      </c>
      <c r="B92" s="19" t="s">
        <v>819</v>
      </c>
      <c r="C92" s="93">
        <f>'1.4'!C92/'1.4.a'!$C$149</f>
        <v>9.3091984618404858E-2</v>
      </c>
      <c r="D92" s="93">
        <f>'1.4'!D92/'1.4.a'!$D$149</f>
        <v>7.9121757933939607E-2</v>
      </c>
      <c r="E92" s="93">
        <f>'1.4'!E92/'1.4.a'!$E$149</f>
        <v>7.4289756962354528E-2</v>
      </c>
      <c r="F92" s="93">
        <f>'1.4'!F92/'1.4.a'!$F$149</f>
        <v>7.8251108228415786E-2</v>
      </c>
      <c r="G92" s="93">
        <f>'1.4'!G92/'1.4.a'!$G$149</f>
        <v>9.3317989545662505E-2</v>
      </c>
      <c r="H92" s="93">
        <f>'1.4'!H92/'1.4.a'!$H$149</f>
        <v>7.8403074786606408E-2</v>
      </c>
      <c r="I92" s="93">
        <f>'1.4'!I92/'1.4.a'!$I$149</f>
        <v>7.5137068759921558E-2</v>
      </c>
      <c r="J92" s="93">
        <f>'1.4'!J92/'1.4.a'!$J$149</f>
        <v>8.422838457346872E-2</v>
      </c>
      <c r="K92" s="93">
        <f>'1.4'!K92/'1.4.a'!$K$149</f>
        <v>9.5367755949332472E-2</v>
      </c>
      <c r="L92" s="93">
        <f>'1.4'!L92/'1.4.a'!$L$149</f>
        <v>8.247220304638142E-2</v>
      </c>
      <c r="M92" s="93">
        <f>'1.4'!M92/'1.4.a'!$M$149</f>
        <v>7.6550919605445647E-2</v>
      </c>
      <c r="N92" s="93">
        <f>'1.4'!N92/'1.4.a'!$N$149</f>
        <v>8.4896884648313756E-2</v>
      </c>
      <c r="O92" s="93">
        <f>'1.4'!O92/'1.4.a'!$O$149</f>
        <v>9.1138618194824314E-2</v>
      </c>
      <c r="P92" s="93">
        <f>'1.4'!P92/'1.4.a'!$P$149</f>
        <v>7.9769397218753244E-2</v>
      </c>
      <c r="Q92" s="93">
        <f>'1.4'!Q92/'1.4.a'!$Q$149</f>
        <v>7.4720525707450275E-2</v>
      </c>
      <c r="R92" s="93">
        <f>'1.4'!R92/'1.4.a'!$R$149</f>
        <v>8.0512059807573894E-2</v>
      </c>
      <c r="S92" s="93">
        <f>'1.4'!S92/'1.4.a'!$S$149</f>
        <v>9.377913663630609E-2</v>
      </c>
      <c r="T92" s="93">
        <f>'1.4'!T92/'1.4.a'!$T$149</f>
        <v>8.0691510125858734E-2</v>
      </c>
      <c r="U92" s="93">
        <f>'1.4'!U92/'1.4.a'!$U$149</f>
        <v>7.8821107929859371E-2</v>
      </c>
      <c r="V92" s="93">
        <f>'1.4'!V92/'1.4.a'!$V$149</f>
        <v>8.2255217515099427E-2</v>
      </c>
      <c r="W92" s="93">
        <f>'1.4'!W92/'1.4.a'!$W$149</f>
        <v>9.5702416869910018E-2</v>
      </c>
      <c r="X92" s="93">
        <f>'1.4'!X92/'1.4.a'!$X$149</f>
        <v>8.2778769485246942E-2</v>
      </c>
      <c r="Y92" s="93">
        <f>'1.4'!Y92/'1.4.a'!$Y$149</f>
        <v>7.6389493798812297E-2</v>
      </c>
      <c r="Z92" s="93">
        <f>'1.4'!Z92/'1.4.a'!$Z$149</f>
        <v>8.9239631605633765E-2</v>
      </c>
      <c r="AA92" s="93">
        <f>'1.4'!AA92/'1.4.a'!$AA$149</f>
        <v>9.9642086214278891E-2</v>
      </c>
      <c r="AB92" s="93">
        <f>'1.4'!AB92/'1.4.a'!$AB$149</f>
        <v>8.6238285680942356E-2</v>
      </c>
      <c r="AC92" s="93">
        <f>'1.4'!AC92/'1.4.a'!$AC$149</f>
        <v>7.9244192170695782E-2</v>
      </c>
      <c r="AD92" s="93">
        <f>'1.4'!AD92/'1.4.a'!$AD$149</f>
        <v>9.1239337676099402E-2</v>
      </c>
      <c r="AE92" s="93">
        <f>'1.4'!AE92/'1.4.a'!$AE$149</f>
        <v>9.8669508730668903E-2</v>
      </c>
      <c r="AF92" s="93">
        <f>'1.4'!AF92/'1.4.a'!$AF$149</f>
        <v>8.3028885864557256E-2</v>
      </c>
      <c r="AG92" s="93">
        <f>'1.4'!AG92/'1.4.a'!$AG$149</f>
        <v>8.2376925755693178E-2</v>
      </c>
      <c r="AH92" s="93">
        <f>'1.4'!AH92/'1.4.a'!$AH$149</f>
        <v>8.5807690135514508E-2</v>
      </c>
      <c r="AI92" s="93">
        <f>'1.4'!AI92/'1.4.a'!$AI$149</f>
        <v>9.9060974329198859E-2</v>
      </c>
      <c r="AJ92" s="93">
        <f>'1.4'!AJ92/'1.4.a'!$AJ$149</f>
        <v>8.7792269883936069E-2</v>
      </c>
      <c r="AK92" s="93">
        <f>'1.4'!AK92/'1.4.a'!$AK$149</f>
        <v>8.2455134744058481E-2</v>
      </c>
      <c r="AL92" s="93">
        <f>'1.4'!AL92/'1.4.a'!$AL$149</f>
        <v>8.9634930164716756E-2</v>
      </c>
      <c r="AM92" s="93">
        <f>'1.4'!AM92/'1.4.a'!$AM$149</f>
        <v>0.10177558580587302</v>
      </c>
      <c r="AN92" s="93">
        <f>'1.4'!AN92/'1.4.a'!$AN$149</f>
        <v>8.913652241261244E-2</v>
      </c>
      <c r="AO92" s="93">
        <f>'1.4'!AO92/'1.4.a'!$AO$149</f>
        <v>8.4675987166823105E-2</v>
      </c>
      <c r="AP92" s="93">
        <f>'1.4'!AP92/'1.4.a'!$AP$149</f>
        <v>9.8428763373970288E-2</v>
      </c>
      <c r="AQ92" s="93">
        <f>'1.4'!AQ92/'1.4.a'!$AQ$149</f>
        <v>0.11296620391825257</v>
      </c>
      <c r="AR92" s="93">
        <f>'1.4'!AR92/'1.4.a'!$AR$149</f>
        <v>9.1534791250697273E-2</v>
      </c>
      <c r="AS92" s="93">
        <f>'1.4'!AS92/'1.4.a'!$AS$149</f>
        <v>0.10473225510578407</v>
      </c>
      <c r="AT92" s="93">
        <f>'1.4'!AT92/'1.4.a'!AT$149</f>
        <v>9.3181357993376845E-2</v>
      </c>
      <c r="AU92" s="93">
        <f>'1.4'!AU92/'1.4.a'!AU$149</f>
        <v>0.10617663286932549</v>
      </c>
      <c r="AV92" s="93">
        <f>'1.4'!AV92/'1.4.a'!AV$149</f>
        <v>8.8211875400224141E-2</v>
      </c>
      <c r="AW92" s="93">
        <f>'1.4'!AW92/'1.4.a'!AW$149</f>
        <v>9.8850183390163479E-2</v>
      </c>
      <c r="AX92" s="93">
        <f>'1.4'!AX92/'1.4.a'!AX$149</f>
        <v>0.10373188683128243</v>
      </c>
      <c r="AY92" s="93">
        <f>'1.4'!AY92/'1.4.a'!AY$149</f>
        <v>0.1072404245426451</v>
      </c>
    </row>
    <row r="93" spans="1:51" ht="20" customHeight="1" x14ac:dyDescent="0.2">
      <c r="A93" s="134" t="s">
        <v>400</v>
      </c>
      <c r="B93" s="115" t="s">
        <v>242</v>
      </c>
      <c r="C93" s="143">
        <f>'1.4'!C93/'1.4.a'!$C$149</f>
        <v>1.9951576980407865E-2</v>
      </c>
      <c r="D93" s="143">
        <f>'1.4'!D93/'1.4.a'!$D$149</f>
        <v>1.4427811173953056E-2</v>
      </c>
      <c r="E93" s="143">
        <f>'1.4'!E93/'1.4.a'!$E$149</f>
        <v>1.3946065531167348E-2</v>
      </c>
      <c r="F93" s="143">
        <f>'1.4'!F93/'1.4.a'!$F$149</f>
        <v>1.4169764625283819E-2</v>
      </c>
      <c r="G93" s="143">
        <f>'1.4'!G93/'1.4.a'!$G$149</f>
        <v>2.0364804479039392E-2</v>
      </c>
      <c r="H93" s="143">
        <f>'1.4'!H93/'1.4.a'!$H$149</f>
        <v>1.4719314261181553E-2</v>
      </c>
      <c r="I93" s="143">
        <f>'1.4'!I93/'1.4.a'!$I$149</f>
        <v>1.4072612347384012E-2</v>
      </c>
      <c r="J93" s="143">
        <f>'1.4'!J93/'1.4.a'!$J$149</f>
        <v>1.5138624669390288E-2</v>
      </c>
      <c r="K93" s="143">
        <f>'1.4'!K93/'1.4.a'!$K$149</f>
        <v>2.0789279194798005E-2</v>
      </c>
      <c r="L93" s="143">
        <f>'1.4'!L93/'1.4.a'!$L$149</f>
        <v>1.5204120112432303E-2</v>
      </c>
      <c r="M93" s="143">
        <f>'1.4'!M93/'1.4.a'!$M$149</f>
        <v>1.443284031267353E-2</v>
      </c>
      <c r="N93" s="143">
        <f>'1.4'!N93/'1.4.a'!$N$149</f>
        <v>1.5575592139292254E-2</v>
      </c>
      <c r="O93" s="143">
        <f>'1.4'!O93/'1.4.a'!$O$149</f>
        <v>2.0675599233573681E-2</v>
      </c>
      <c r="P93" s="143">
        <f>'1.4'!P93/'1.4.a'!$P$149</f>
        <v>1.556416463756038E-2</v>
      </c>
      <c r="Q93" s="143">
        <f>'1.4'!Q93/'1.4.a'!$Q$149</f>
        <v>1.4893232990314691E-2</v>
      </c>
      <c r="R93" s="143">
        <f>'1.4'!R93/'1.4.a'!$R$149</f>
        <v>1.5104310293283029E-2</v>
      </c>
      <c r="S93" s="143">
        <f>'1.4'!S93/'1.4.a'!$S$149</f>
        <v>2.0879010071977608E-2</v>
      </c>
      <c r="T93" s="143">
        <f>'1.4'!T93/'1.4.a'!$T$149</f>
        <v>1.5758706329340927E-2</v>
      </c>
      <c r="U93" s="143">
        <f>'1.4'!U93/'1.4.a'!$U$149</f>
        <v>1.5409188317630135E-2</v>
      </c>
      <c r="V93" s="143">
        <f>'1.4'!V93/'1.4.a'!$V$149</f>
        <v>1.5793480739651096E-2</v>
      </c>
      <c r="W93" s="143">
        <f>'1.4'!W93/'1.4.a'!$W$149</f>
        <v>2.1374942484931752E-2</v>
      </c>
      <c r="X93" s="143">
        <f>'1.4'!X93/'1.4.a'!$X$149</f>
        <v>1.6411097109601303E-2</v>
      </c>
      <c r="Y93" s="143">
        <f>'1.4'!Y93/'1.4.a'!$Y$149</f>
        <v>1.5349742401836499E-2</v>
      </c>
      <c r="Z93" s="143">
        <f>'1.4'!Z93/'1.4.a'!$Z$149</f>
        <v>1.7100777425080614E-2</v>
      </c>
      <c r="AA93" s="143">
        <f>'1.4'!AA93/'1.4.a'!$AA$149</f>
        <v>2.1900809272449299E-2</v>
      </c>
      <c r="AB93" s="143">
        <f>'1.4'!AB93/'1.4.a'!$AB$149</f>
        <v>1.6554651450375445E-2</v>
      </c>
      <c r="AC93" s="143">
        <f>'1.4'!AC93/'1.4.a'!$AC$149</f>
        <v>1.5495131269354687E-2</v>
      </c>
      <c r="AD93" s="143">
        <f>'1.4'!AD93/'1.4.a'!$AD$149</f>
        <v>1.5210369921536031E-2</v>
      </c>
      <c r="AE93" s="143">
        <f>'1.4'!AE93/'1.4.a'!$AE$149</f>
        <v>2.1579082616857884E-2</v>
      </c>
      <c r="AF93" s="143">
        <f>'1.4'!AF93/'1.4.a'!$AF$149</f>
        <v>1.6637092982050343E-2</v>
      </c>
      <c r="AG93" s="143">
        <f>'1.4'!AG93/'1.4.a'!$AG$149</f>
        <v>1.620099652453082E-2</v>
      </c>
      <c r="AH93" s="143">
        <f>'1.4'!AH93/'1.4.a'!$AH$149</f>
        <v>1.6194614626077714E-2</v>
      </c>
      <c r="AI93" s="143">
        <f>'1.4'!AI93/'1.4.a'!$AI$149</f>
        <v>2.239589789232788E-2</v>
      </c>
      <c r="AJ93" s="143">
        <f>'1.4'!AJ93/'1.4.a'!$AJ$149</f>
        <v>1.809746057147207E-2</v>
      </c>
      <c r="AK93" s="143">
        <f>'1.4'!AK93/'1.4.a'!$AK$149</f>
        <v>1.7223538495897098E-2</v>
      </c>
      <c r="AL93" s="143">
        <f>'1.4'!AL93/'1.4.a'!$AL$149</f>
        <v>1.6876556696577238E-2</v>
      </c>
      <c r="AM93" s="143">
        <f>'1.4'!AM93/'1.4.a'!$AM$149</f>
        <v>2.3999210562960144E-2</v>
      </c>
      <c r="AN93" s="143">
        <f>'1.4'!AN93/'1.4.a'!$AN$149</f>
        <v>1.8959880921826204E-2</v>
      </c>
      <c r="AO93" s="143">
        <f>'1.4'!AO93/'1.4.a'!$AO$149</f>
        <v>1.7856140040746215E-2</v>
      </c>
      <c r="AP93" s="143">
        <f>'1.4'!AP93/'1.4.a'!$AP$149</f>
        <v>1.7836405092261087E-2</v>
      </c>
      <c r="AQ93" s="143">
        <f>'1.4'!AQ93/'1.4.a'!$AQ$149</f>
        <v>2.5394220924961158E-2</v>
      </c>
      <c r="AR93" s="143">
        <f>'1.4'!AR93/'1.4.a'!$AR$149</f>
        <v>1.662701238829576E-2</v>
      </c>
      <c r="AS93" s="143">
        <f>'1.4'!AS93/'1.4.a'!$AS$149</f>
        <v>1.8783764612365302E-2</v>
      </c>
      <c r="AT93" s="143">
        <f>'1.4'!AT93/'1.4.a'!$AT$149</f>
        <v>1.7627586536860008E-2</v>
      </c>
      <c r="AU93" s="143">
        <f>'1.4'!AU93/'1.4.a'!AU$149</f>
        <v>2.4690654029734437E-2</v>
      </c>
      <c r="AV93" s="143">
        <f>'1.4'!AV93/'1.4.a'!AV$149</f>
        <v>1.82269734177706E-2</v>
      </c>
      <c r="AW93" s="143">
        <f>'1.4'!AW93/'1.4.a'!AW$149</f>
        <v>1.9519299480630286E-2</v>
      </c>
      <c r="AX93" s="143">
        <f>'1.4'!AX93/'1.4.a'!AX$149</f>
        <v>1.9960074339596064E-2</v>
      </c>
      <c r="AY93" s="143">
        <f>'1.4'!AY93/'1.4.a'!AY$149</f>
        <v>2.5681083248182156E-2</v>
      </c>
    </row>
    <row r="94" spans="1:51" ht="20" customHeight="1" x14ac:dyDescent="0.2">
      <c r="A94" s="21" t="s">
        <v>401</v>
      </c>
      <c r="B94" s="22" t="s">
        <v>256</v>
      </c>
      <c r="C94" s="94">
        <f>'1.4'!C94/'1.4.a'!$C$149</f>
        <v>0</v>
      </c>
      <c r="D94" s="94">
        <f>'1.4'!D94/'1.4.a'!$D$149</f>
        <v>0</v>
      </c>
      <c r="E94" s="94">
        <f>'1.4'!E94/'1.4.a'!$E$149</f>
        <v>0</v>
      </c>
      <c r="F94" s="94">
        <f>'1.4'!F94/'1.4.a'!$F$149</f>
        <v>0</v>
      </c>
      <c r="G94" s="94">
        <f>'1.4'!G94/'1.4.a'!$G$149</f>
        <v>0</v>
      </c>
      <c r="H94" s="94">
        <f>'1.4'!H94/'1.4.a'!$H$149</f>
        <v>0</v>
      </c>
      <c r="I94" s="94">
        <f>'1.4'!I94/'1.4.a'!$I$149</f>
        <v>0</v>
      </c>
      <c r="J94" s="94">
        <f>'1.4'!J94/'1.4.a'!$J$149</f>
        <v>0</v>
      </c>
      <c r="K94" s="94">
        <f>'1.4'!K94/'1.4.a'!$K$149</f>
        <v>0</v>
      </c>
      <c r="L94" s="94">
        <f>'1.4'!L94/'1.4.a'!$L$149</f>
        <v>0</v>
      </c>
      <c r="M94" s="94">
        <f>'1.4'!M94/'1.4.a'!$M$149</f>
        <v>0</v>
      </c>
      <c r="N94" s="94">
        <f>'1.4'!N94/'1.4.a'!$N$149</f>
        <v>0</v>
      </c>
      <c r="O94" s="94">
        <f>'1.4'!O94/'1.4.a'!$O$149</f>
        <v>0</v>
      </c>
      <c r="P94" s="94">
        <f>'1.4'!P94/'1.4.a'!$P$149</f>
        <v>0</v>
      </c>
      <c r="Q94" s="94">
        <f>'1.4'!Q94/'1.4.a'!$Q$149</f>
        <v>0</v>
      </c>
      <c r="R94" s="94">
        <f>'1.4'!R94/'1.4.a'!$R$149</f>
        <v>0</v>
      </c>
      <c r="S94" s="94">
        <f>'1.4'!S94/'1.4.a'!$S$149</f>
        <v>0</v>
      </c>
      <c r="T94" s="94">
        <f>'1.4'!T94/'1.4.a'!$T$149</f>
        <v>0</v>
      </c>
      <c r="U94" s="94">
        <f>'1.4'!U94/'1.4.a'!$U$149</f>
        <v>0</v>
      </c>
      <c r="V94" s="94">
        <f>'1.4'!V94/'1.4.a'!$V$149</f>
        <v>0</v>
      </c>
      <c r="W94" s="94">
        <f>'1.4'!W94/'1.4.a'!$W$149</f>
        <v>0</v>
      </c>
      <c r="X94" s="94">
        <f>'1.4'!X94/'1.4.a'!$X$149</f>
        <v>0</v>
      </c>
      <c r="Y94" s="94">
        <f>'1.4'!Y94/'1.4.a'!$Y$149</f>
        <v>0</v>
      </c>
      <c r="Z94" s="94">
        <f>'1.4'!Z94/'1.4.a'!$Z$149</f>
        <v>0</v>
      </c>
      <c r="AA94" s="94">
        <f>'1.4'!AA94/'1.4.a'!$AA$149</f>
        <v>0</v>
      </c>
      <c r="AB94" s="94">
        <f>'1.4'!AB94/'1.4.a'!$AB$149</f>
        <v>0</v>
      </c>
      <c r="AC94" s="94">
        <f>'1.4'!AC94/'1.4.a'!$AC$149</f>
        <v>0</v>
      </c>
      <c r="AD94" s="94">
        <f>'1.4'!AD94/'1.4.a'!$AD$149</f>
        <v>0</v>
      </c>
      <c r="AE94" s="94">
        <f>'1.4'!AE94/'1.4.a'!$AE$149</f>
        <v>0</v>
      </c>
      <c r="AF94" s="94">
        <f>'1.4'!AF94/'1.4.a'!$AF$149</f>
        <v>0</v>
      </c>
      <c r="AG94" s="94">
        <f>'1.4'!AG94/'1.4.a'!$AG$149</f>
        <v>0</v>
      </c>
      <c r="AH94" s="94">
        <f>'1.4'!AH94/'1.4.a'!$AH$149</f>
        <v>0</v>
      </c>
      <c r="AI94" s="94">
        <f>'1.4'!AI94/'1.4.a'!$AI$149</f>
        <v>0</v>
      </c>
      <c r="AJ94" s="94">
        <f>'1.4'!AJ94/'1.4.a'!$AJ$149</f>
        <v>0</v>
      </c>
      <c r="AK94" s="94">
        <f>'1.4'!AK94/'1.4.a'!$AK$149</f>
        <v>0</v>
      </c>
      <c r="AL94" s="94">
        <f>'1.4'!AL94/'1.4.a'!$AL$149</f>
        <v>0</v>
      </c>
      <c r="AM94" s="94">
        <f>'1.4'!AM94/'1.4.a'!$AM$149</f>
        <v>0</v>
      </c>
      <c r="AN94" s="94">
        <f>'1.4'!AN94/'1.4.a'!$AN$149</f>
        <v>0</v>
      </c>
      <c r="AO94" s="94">
        <f>'1.4'!AO94/'1.4.a'!$AO$149</f>
        <v>0</v>
      </c>
      <c r="AP94" s="94">
        <f>'1.4'!AP94/'1.4.a'!$AP$149</f>
        <v>0</v>
      </c>
      <c r="AQ94" s="94">
        <f>'1.4'!AQ94/'1.4.a'!$AQ$149</f>
        <v>0</v>
      </c>
      <c r="AR94" s="94">
        <f>'1.4'!AR94/'1.4.a'!$AR$149</f>
        <v>0</v>
      </c>
      <c r="AS94" s="94">
        <f>'1.4'!AS94/'1.4.a'!$AS$149</f>
        <v>0</v>
      </c>
      <c r="AT94" s="94">
        <f>'1.4'!AT94/'1.4.a'!$AT$149</f>
        <v>0</v>
      </c>
      <c r="AU94" s="94">
        <f>'1.4'!AU94/'1.4.a'!AU$149</f>
        <v>0</v>
      </c>
      <c r="AV94" s="94">
        <f>'1.4'!AV94/'1.4.a'!AV$149</f>
        <v>0</v>
      </c>
      <c r="AW94" s="94">
        <f>'1.4'!AW94/'1.4.a'!AW$149</f>
        <v>0</v>
      </c>
      <c r="AX94" s="94">
        <f>'1.4'!AX94/'1.4.a'!AX$149</f>
        <v>0</v>
      </c>
      <c r="AY94" s="94">
        <f>'1.4'!AY94/'1.4.a'!AY$149</f>
        <v>0</v>
      </c>
    </row>
    <row r="95" spans="1:51" ht="20" customHeight="1" x14ac:dyDescent="0.2">
      <c r="A95" s="21" t="s">
        <v>402</v>
      </c>
      <c r="B95" s="22" t="s">
        <v>257</v>
      </c>
      <c r="C95" s="94">
        <f>'1.4'!C95/'1.4.a'!$C$149</f>
        <v>0</v>
      </c>
      <c r="D95" s="94">
        <f>'1.4'!D95/'1.4.a'!$D$149</f>
        <v>0</v>
      </c>
      <c r="E95" s="94">
        <f>'1.4'!E95/'1.4.a'!$E$149</f>
        <v>0</v>
      </c>
      <c r="F95" s="94">
        <f>'1.4'!F95/'1.4.a'!$F$149</f>
        <v>0</v>
      </c>
      <c r="G95" s="94">
        <f>'1.4'!G95/'1.4.a'!$G$149</f>
        <v>0</v>
      </c>
      <c r="H95" s="94">
        <f>'1.4'!H95/'1.4.a'!$H$149</f>
        <v>0</v>
      </c>
      <c r="I95" s="94">
        <f>'1.4'!I95/'1.4.a'!$I$149</f>
        <v>0</v>
      </c>
      <c r="J95" s="94">
        <f>'1.4'!J95/'1.4.a'!$J$149</f>
        <v>0</v>
      </c>
      <c r="K95" s="94">
        <f>'1.4'!K95/'1.4.a'!$K$149</f>
        <v>0</v>
      </c>
      <c r="L95" s="94">
        <f>'1.4'!L95/'1.4.a'!$L$149</f>
        <v>0</v>
      </c>
      <c r="M95" s="94">
        <f>'1.4'!M95/'1.4.a'!$M$149</f>
        <v>0</v>
      </c>
      <c r="N95" s="94">
        <f>'1.4'!N95/'1.4.a'!$N$149</f>
        <v>0</v>
      </c>
      <c r="O95" s="94">
        <f>'1.4'!O95/'1.4.a'!$O$149</f>
        <v>0</v>
      </c>
      <c r="P95" s="94">
        <f>'1.4'!P95/'1.4.a'!$P$149</f>
        <v>0</v>
      </c>
      <c r="Q95" s="94">
        <f>'1.4'!Q95/'1.4.a'!$Q$149</f>
        <v>0</v>
      </c>
      <c r="R95" s="94">
        <f>'1.4'!R95/'1.4.a'!$R$149</f>
        <v>0</v>
      </c>
      <c r="S95" s="94">
        <f>'1.4'!S95/'1.4.a'!$S$149</f>
        <v>0</v>
      </c>
      <c r="T95" s="94">
        <f>'1.4'!T95/'1.4.a'!$T$149</f>
        <v>0</v>
      </c>
      <c r="U95" s="94">
        <f>'1.4'!U95/'1.4.a'!$U$149</f>
        <v>0</v>
      </c>
      <c r="V95" s="94">
        <f>'1.4'!V95/'1.4.a'!$V$149</f>
        <v>0</v>
      </c>
      <c r="W95" s="94">
        <f>'1.4'!W95/'1.4.a'!$W$149</f>
        <v>0</v>
      </c>
      <c r="X95" s="94">
        <f>'1.4'!X95/'1.4.a'!$X$149</f>
        <v>0</v>
      </c>
      <c r="Y95" s="94">
        <f>'1.4'!Y95/'1.4.a'!$Y$149</f>
        <v>0</v>
      </c>
      <c r="Z95" s="94">
        <f>'1.4'!Z95/'1.4.a'!$Z$149</f>
        <v>0</v>
      </c>
      <c r="AA95" s="94">
        <f>'1.4'!AA95/'1.4.a'!$AA$149</f>
        <v>0</v>
      </c>
      <c r="AB95" s="94">
        <f>'1.4'!AB95/'1.4.a'!$AB$149</f>
        <v>0</v>
      </c>
      <c r="AC95" s="94">
        <f>'1.4'!AC95/'1.4.a'!$AC$149</f>
        <v>0</v>
      </c>
      <c r="AD95" s="94">
        <f>'1.4'!AD95/'1.4.a'!$AD$149</f>
        <v>0</v>
      </c>
      <c r="AE95" s="94">
        <f>'1.4'!AE95/'1.4.a'!$AE$149</f>
        <v>0</v>
      </c>
      <c r="AF95" s="94">
        <f>'1.4'!AF95/'1.4.a'!$AF$149</f>
        <v>0</v>
      </c>
      <c r="AG95" s="94">
        <f>'1.4'!AG95/'1.4.a'!$AG$149</f>
        <v>0</v>
      </c>
      <c r="AH95" s="94">
        <f>'1.4'!AH95/'1.4.a'!$AH$149</f>
        <v>0</v>
      </c>
      <c r="AI95" s="94">
        <f>'1.4'!AI95/'1.4.a'!$AI$149</f>
        <v>0</v>
      </c>
      <c r="AJ95" s="94">
        <f>'1.4'!AJ95/'1.4.a'!$AJ$149</f>
        <v>0</v>
      </c>
      <c r="AK95" s="94">
        <f>'1.4'!AK95/'1.4.a'!$AK$149</f>
        <v>0</v>
      </c>
      <c r="AL95" s="94">
        <f>'1.4'!AL95/'1.4.a'!$AL$149</f>
        <v>0</v>
      </c>
      <c r="AM95" s="94">
        <f>'1.4'!AM95/'1.4.a'!$AM$149</f>
        <v>0</v>
      </c>
      <c r="AN95" s="94">
        <f>'1.4'!AN95/'1.4.a'!$AN$149</f>
        <v>0</v>
      </c>
      <c r="AO95" s="94">
        <f>'1.4'!AO95/'1.4.a'!$AO$149</f>
        <v>0</v>
      </c>
      <c r="AP95" s="94">
        <f>'1.4'!AP95/'1.4.a'!$AP$149</f>
        <v>0</v>
      </c>
      <c r="AQ95" s="94">
        <f>'1.4'!AQ95/'1.4.a'!$AQ$149</f>
        <v>0</v>
      </c>
      <c r="AR95" s="94">
        <f>'1.4'!AR95/'1.4.a'!$AR$149</f>
        <v>0</v>
      </c>
      <c r="AS95" s="94">
        <f>'1.4'!AS95/'1.4.a'!$AS$149</f>
        <v>0</v>
      </c>
      <c r="AT95" s="94">
        <f>'1.4'!AT95/'1.4.a'!$AT$149</f>
        <v>0</v>
      </c>
      <c r="AU95" s="94">
        <f>'1.4'!AU95/'1.4.a'!AU$149</f>
        <v>0</v>
      </c>
      <c r="AV95" s="94">
        <f>'1.4'!AV95/'1.4.a'!AV$149</f>
        <v>0</v>
      </c>
      <c r="AW95" s="94">
        <f>'1.4'!AW95/'1.4.a'!AW$149</f>
        <v>0</v>
      </c>
      <c r="AX95" s="94">
        <f>'1.4'!AX95/'1.4.a'!AX$149</f>
        <v>0</v>
      </c>
      <c r="AY95" s="94">
        <f>'1.4'!AY95/'1.4.a'!AY$149</f>
        <v>0</v>
      </c>
    </row>
    <row r="96" spans="1:51" ht="20" customHeight="1" x14ac:dyDescent="0.2">
      <c r="A96" s="21" t="s">
        <v>403</v>
      </c>
      <c r="B96" s="22" t="s">
        <v>258</v>
      </c>
      <c r="C96" s="94">
        <f>'1.4'!C96/'1.4.a'!$C$149</f>
        <v>1.0597459064973006E-2</v>
      </c>
      <c r="D96" s="94">
        <f>'1.4'!D96/'1.4.a'!$D$149</f>
        <v>5.3325921229353083E-3</v>
      </c>
      <c r="E96" s="94">
        <f>'1.4'!E96/'1.4.a'!$E$149</f>
        <v>4.8341492932056137E-3</v>
      </c>
      <c r="F96" s="94">
        <f>'1.4'!F96/'1.4.a'!$F$149</f>
        <v>4.5077364195304902E-3</v>
      </c>
      <c r="G96" s="94">
        <f>'1.4'!G96/'1.4.a'!$G$149</f>
        <v>1.0672060085965419E-2</v>
      </c>
      <c r="H96" s="94">
        <f>'1.4'!H96/'1.4.a'!$H$149</f>
        <v>5.4076054984472559E-3</v>
      </c>
      <c r="I96" s="94">
        <f>'1.4'!I96/'1.4.a'!$I$149</f>
        <v>4.9325833796397735E-3</v>
      </c>
      <c r="J96" s="94">
        <f>'1.4'!J96/'1.4.a'!$J$149</f>
        <v>4.8452182090861435E-3</v>
      </c>
      <c r="K96" s="94">
        <f>'1.4'!K96/'1.4.a'!$K$149</f>
        <v>1.0787750087016946E-2</v>
      </c>
      <c r="L96" s="94">
        <f>'1.4'!L96/'1.4.a'!$L$149</f>
        <v>5.4821783110458678E-3</v>
      </c>
      <c r="M96" s="94">
        <f>'1.4'!M96/'1.4.a'!$M$149</f>
        <v>4.9082558066918308E-3</v>
      </c>
      <c r="N96" s="94">
        <f>'1.4'!N96/'1.4.a'!$N$149</f>
        <v>4.7666351939990191E-3</v>
      </c>
      <c r="O96" s="94">
        <f>'1.4'!O96/'1.4.a'!$O$149</f>
        <v>1.0860379811206843E-2</v>
      </c>
      <c r="P96" s="94">
        <f>'1.4'!P96/'1.4.a'!$P$149</f>
        <v>5.9399038323781437E-3</v>
      </c>
      <c r="Q96" s="94">
        <f>'1.4'!Q96/'1.4.a'!$Q$149</f>
        <v>5.1664682282319954E-3</v>
      </c>
      <c r="R96" s="94">
        <f>'1.4'!R96/'1.4.a'!$R$149</f>
        <v>4.7608697819948266E-3</v>
      </c>
      <c r="S96" s="94">
        <f>'1.4'!S96/'1.4.a'!$S$149</f>
        <v>1.0619593712269266E-2</v>
      </c>
      <c r="T96" s="94">
        <f>'1.4'!T96/'1.4.a'!$T$149</f>
        <v>5.8028302702794483E-3</v>
      </c>
      <c r="U96" s="94">
        <f>'1.4'!U96/'1.4.a'!$U$149</f>
        <v>5.4094064680667601E-3</v>
      </c>
      <c r="V96" s="94">
        <f>'1.4'!V96/'1.4.a'!$V$149</f>
        <v>5.0035391873517188E-3</v>
      </c>
      <c r="W96" s="94">
        <f>'1.4'!W96/'1.4.a'!$W$149</f>
        <v>1.1174835728771372E-2</v>
      </c>
      <c r="X96" s="94">
        <f>'1.4'!X96/'1.4.a'!$X$149</f>
        <v>6.2188348174201614E-3</v>
      </c>
      <c r="Y96" s="94">
        <f>'1.4'!Y96/'1.4.a'!$Y$149</f>
        <v>5.3091730046734504E-3</v>
      </c>
      <c r="Z96" s="94">
        <f>'1.4'!Z96/'1.4.a'!$Z$149</f>
        <v>5.3350964129066387E-3</v>
      </c>
      <c r="AA96" s="94">
        <f>'1.4'!AA96/'1.4.a'!$AA$149</f>
        <v>1.1277609190900177E-2</v>
      </c>
      <c r="AB96" s="94">
        <f>'1.4'!AB96/'1.4.a'!$AB$149</f>
        <v>6.3216373500146819E-3</v>
      </c>
      <c r="AC96" s="94">
        <f>'1.4'!AC96/'1.4.a'!$AC$149</f>
        <v>5.5140379754977384E-3</v>
      </c>
      <c r="AD96" s="94">
        <f>'1.4'!AD96/'1.4.a'!$AD$149</f>
        <v>5.2539245026445294E-3</v>
      </c>
      <c r="AE96" s="94">
        <f>'1.4'!AE96/'1.4.a'!$AE$149</f>
        <v>1.1570747244395239E-2</v>
      </c>
      <c r="AF96" s="94">
        <f>'1.4'!AF96/'1.4.a'!$AF$149</f>
        <v>6.6686924977612198E-3</v>
      </c>
      <c r="AG96" s="94">
        <f>'1.4'!AG96/'1.4.a'!$AG$149</f>
        <v>6.0829818243080223E-3</v>
      </c>
      <c r="AH96" s="94">
        <f>'1.4'!AH96/'1.4.a'!$AH$149</f>
        <v>5.4702513536898697E-3</v>
      </c>
      <c r="AI96" s="94">
        <f>'1.4'!AI96/'1.4.a'!$AI$149</f>
        <v>1.1846444516165336E-2</v>
      </c>
      <c r="AJ96" s="94">
        <f>'1.4'!AJ96/'1.4.a'!$AJ$149</f>
        <v>7.3687317727344406E-3</v>
      </c>
      <c r="AK96" s="94">
        <f>'1.4'!AK96/'1.4.a'!$AK$149</f>
        <v>6.4888007778253027E-3</v>
      </c>
      <c r="AL96" s="94">
        <f>'1.4'!AL96/'1.4.a'!$AL$149</f>
        <v>5.8775941192067971E-3</v>
      </c>
      <c r="AM96" s="94">
        <f>'1.4'!AM96/'1.4.a'!$AM$149</f>
        <v>1.2411999606073015E-2</v>
      </c>
      <c r="AN96" s="94">
        <f>'1.4'!AN96/'1.4.a'!$AN$149</f>
        <v>7.4020636189017219E-3</v>
      </c>
      <c r="AO96" s="94">
        <f>'1.4'!AO96/'1.4.a'!$AO$149</f>
        <v>6.6947746443498666E-3</v>
      </c>
      <c r="AP96" s="94">
        <f>'1.4'!AP96/'1.4.a'!$AP$149</f>
        <v>6.2589001615002311E-3</v>
      </c>
      <c r="AQ96" s="94">
        <f>'1.4'!AQ96/'1.4.a'!$AQ$149</f>
        <v>1.2921457140809868E-2</v>
      </c>
      <c r="AR96" s="94">
        <f>'1.4'!AR96/'1.4.a'!$AR$149</f>
        <v>6.4487416421802092E-3</v>
      </c>
      <c r="AS96" s="94">
        <f>'1.4'!AS96/'1.4.a'!$AS$149</f>
        <v>7.2012401721104832E-3</v>
      </c>
      <c r="AT96" s="94">
        <f>'1.4'!AT96/'1.4.a'!$AT$149</f>
        <v>6.4892674488714833E-3</v>
      </c>
      <c r="AU96" s="94">
        <f>'1.4'!AU96/'1.4.a'!AU$149</f>
        <v>1.3022652582945902E-2</v>
      </c>
      <c r="AV96" s="94">
        <f>'1.4'!AV96/'1.4.a'!AV$149</f>
        <v>7.5275637028444789E-3</v>
      </c>
      <c r="AW96" s="94">
        <f>'1.4'!AW96/'1.4.a'!AW$149</f>
        <v>7.3824445425551364E-3</v>
      </c>
      <c r="AX96" s="94">
        <f>'1.4'!AX96/'1.4.a'!AX$149</f>
        <v>6.9292935134007486E-3</v>
      </c>
      <c r="AY96" s="94">
        <f>'1.4'!AY96/'1.4.a'!AY$149</f>
        <v>1.309309588881463E-2</v>
      </c>
    </row>
    <row r="97" spans="1:51" ht="20" customHeight="1" x14ac:dyDescent="0.2">
      <c r="A97" s="21" t="s">
        <v>404</v>
      </c>
      <c r="B97" s="22" t="s">
        <v>264</v>
      </c>
      <c r="C97" s="94">
        <f>'1.4'!C97/'1.4.a'!$C$149</f>
        <v>9.3541179154348567E-3</v>
      </c>
      <c r="D97" s="94">
        <f>'1.4'!D97/'1.4.a'!$D$149</f>
        <v>9.0952190510177472E-3</v>
      </c>
      <c r="E97" s="94">
        <f>'1.4'!E97/'1.4.a'!$E$149</f>
        <v>9.1119162379617348E-3</v>
      </c>
      <c r="F97" s="94">
        <f>'1.4'!F97/'1.4.a'!$F$149</f>
        <v>9.6620282057533289E-3</v>
      </c>
      <c r="G97" s="94">
        <f>'1.4'!G97/'1.4.a'!$G$149</f>
        <v>9.6927443930739706E-3</v>
      </c>
      <c r="H97" s="94">
        <f>'1.4'!H97/'1.4.a'!$H$149</f>
        <v>9.3117087627342977E-3</v>
      </c>
      <c r="I97" s="94">
        <f>'1.4'!I97/'1.4.a'!$I$149</f>
        <v>9.1400289677442403E-3</v>
      </c>
      <c r="J97" s="94">
        <f>'1.4'!J97/'1.4.a'!$J$149</f>
        <v>1.0293406460304143E-2</v>
      </c>
      <c r="K97" s="94">
        <f>'1.4'!K97/'1.4.a'!$K$149</f>
        <v>1.0001529107781059E-2</v>
      </c>
      <c r="L97" s="94">
        <f>'1.4'!L97/'1.4.a'!$L$149</f>
        <v>9.7219418013864359E-3</v>
      </c>
      <c r="M97" s="94">
        <f>'1.4'!M97/'1.4.a'!$M$149</f>
        <v>9.5245845059817001E-3</v>
      </c>
      <c r="N97" s="94">
        <f>'1.4'!N97/'1.4.a'!$N$149</f>
        <v>1.0808956945293236E-2</v>
      </c>
      <c r="O97" s="94">
        <f>'1.4'!O97/'1.4.a'!$O$149</f>
        <v>9.8152194223668377E-3</v>
      </c>
      <c r="P97" s="94">
        <f>'1.4'!P97/'1.4.a'!$P$149</f>
        <v>9.6242608051822359E-3</v>
      </c>
      <c r="Q97" s="94">
        <f>'1.4'!Q97/'1.4.a'!$Q$149</f>
        <v>9.7267647620826944E-3</v>
      </c>
      <c r="R97" s="94">
        <f>'1.4'!R97/'1.4.a'!$R$149</f>
        <v>1.0343440511288202E-2</v>
      </c>
      <c r="S97" s="94">
        <f>'1.4'!S97/'1.4.a'!$S$149</f>
        <v>1.025941635970834E-2</v>
      </c>
      <c r="T97" s="94">
        <f>'1.4'!T97/'1.4.a'!$T$149</f>
        <v>9.9558760590614786E-3</v>
      </c>
      <c r="U97" s="94">
        <f>'1.4'!U97/'1.4.a'!$U$149</f>
        <v>9.9997818495633755E-3</v>
      </c>
      <c r="V97" s="94">
        <f>'1.4'!V97/'1.4.a'!$V$149</f>
        <v>1.0789941552299377E-2</v>
      </c>
      <c r="W97" s="94">
        <f>'1.4'!W97/'1.4.a'!$W$149</f>
        <v>1.0200106756160381E-2</v>
      </c>
      <c r="X97" s="94">
        <f>'1.4'!X97/'1.4.a'!$X$149</f>
        <v>1.0192262292181143E-2</v>
      </c>
      <c r="Y97" s="94">
        <f>'1.4'!Y97/'1.4.a'!$Y$149</f>
        <v>1.0040569397163048E-2</v>
      </c>
      <c r="Z97" s="94">
        <f>'1.4'!Z97/'1.4.a'!$Z$149</f>
        <v>1.1765681012173975E-2</v>
      </c>
      <c r="AA97" s="94">
        <f>'1.4'!AA97/'1.4.a'!$AA$149</f>
        <v>1.0623200081549126E-2</v>
      </c>
      <c r="AB97" s="94">
        <f>'1.4'!AB97/'1.4.a'!$AB$149</f>
        <v>1.0233014100360763E-2</v>
      </c>
      <c r="AC97" s="94">
        <f>'1.4'!AC97/'1.4.a'!$AC$149</f>
        <v>9.9810932938569491E-3</v>
      </c>
      <c r="AD97" s="94">
        <f>'1.4'!AD97/'1.4.a'!$AD$149</f>
        <v>9.9564454188915009E-3</v>
      </c>
      <c r="AE97" s="94">
        <f>'1.4'!AE97/'1.4.a'!$AE$149</f>
        <v>1.0008335372462642E-2</v>
      </c>
      <c r="AF97" s="94">
        <f>'1.4'!AF97/'1.4.a'!$AF$149</f>
        <v>9.9684004842891197E-3</v>
      </c>
      <c r="AG97" s="94">
        <f>'1.4'!AG97/'1.4.a'!$AG$149</f>
        <v>1.0118014700222798E-2</v>
      </c>
      <c r="AH97" s="94">
        <f>'1.4'!AH97/'1.4.a'!$AH$149</f>
        <v>1.0724363272387842E-2</v>
      </c>
      <c r="AI97" s="94">
        <f>'1.4'!AI97/'1.4.a'!$AI$149</f>
        <v>1.0549453376162542E-2</v>
      </c>
      <c r="AJ97" s="94">
        <f>'1.4'!AJ97/'1.4.a'!$AJ$149</f>
        <v>1.0728728798737631E-2</v>
      </c>
      <c r="AK97" s="94">
        <f>'1.4'!AK97/'1.4.a'!$AK$149</f>
        <v>1.0734737718071796E-2</v>
      </c>
      <c r="AL97" s="94">
        <f>'1.4'!AL97/'1.4.a'!$AL$149</f>
        <v>1.0998962577370441E-2</v>
      </c>
      <c r="AM97" s="94">
        <f>'1.4'!AM97/'1.4.a'!$AM$149</f>
        <v>1.1587210956887129E-2</v>
      </c>
      <c r="AN97" s="94">
        <f>'1.4'!AN97/'1.4.a'!$AN$149</f>
        <v>1.155781730292448E-2</v>
      </c>
      <c r="AO97" s="94">
        <f>'1.4'!AO97/'1.4.a'!$AO$149</f>
        <v>1.1161365396396349E-2</v>
      </c>
      <c r="AP97" s="94">
        <f>'1.4'!AP97/'1.4.a'!$AP$149</f>
        <v>1.157750493076086E-2</v>
      </c>
      <c r="AQ97" s="94">
        <f>'1.4'!AQ97/'1.4.a'!$AQ$149</f>
        <v>1.2472763784151292E-2</v>
      </c>
      <c r="AR97" s="94">
        <f>'1.4'!AR97/'1.4.a'!$AR$149</f>
        <v>1.0178270746115549E-2</v>
      </c>
      <c r="AS97" s="94">
        <f>'1.4'!AS97/'1.4.a'!$AS$149</f>
        <v>1.1582524440254819E-2</v>
      </c>
      <c r="AT97" s="94">
        <f>'1.4'!AT97/'1.4.a'!$AT$149</f>
        <v>1.1138319087988527E-2</v>
      </c>
      <c r="AU97" s="94">
        <f>'1.4'!AU97/'1.4.a'!AU$149</f>
        <v>1.1668001446788531E-2</v>
      </c>
      <c r="AV97" s="94">
        <f>'1.4'!AV97/'1.4.a'!AV$149</f>
        <v>1.0699409714926122E-2</v>
      </c>
      <c r="AW97" s="94">
        <f>'1.4'!AW97/'1.4.a'!AW$149</f>
        <v>1.213685493807515E-2</v>
      </c>
      <c r="AX97" s="94">
        <f>'1.4'!AX97/'1.4.a'!AX$149</f>
        <v>1.3030780826195316E-2</v>
      </c>
      <c r="AY97" s="94">
        <f>'1.4'!AY97/'1.4.a'!AY$149</f>
        <v>1.2587987359367525E-2</v>
      </c>
    </row>
    <row r="98" spans="1:51" ht="20" customHeight="1" x14ac:dyDescent="0.2">
      <c r="A98" s="21" t="s">
        <v>405</v>
      </c>
      <c r="B98" s="22" t="s">
        <v>273</v>
      </c>
      <c r="C98" s="94">
        <f>'1.4'!C98/'1.4.a'!$C$149</f>
        <v>0</v>
      </c>
      <c r="D98" s="94">
        <f>'1.4'!D98/'1.4.a'!$D$149</f>
        <v>0</v>
      </c>
      <c r="E98" s="94">
        <f>'1.4'!E98/'1.4.a'!$E$149</f>
        <v>0</v>
      </c>
      <c r="F98" s="94">
        <f>'1.4'!F98/'1.4.a'!$F$149</f>
        <v>0</v>
      </c>
      <c r="G98" s="94">
        <f>'1.4'!G98/'1.4.a'!$G$149</f>
        <v>0</v>
      </c>
      <c r="H98" s="94">
        <f>'1.4'!H98/'1.4.a'!$H$149</f>
        <v>0</v>
      </c>
      <c r="I98" s="94">
        <f>'1.4'!I98/'1.4.a'!$I$149</f>
        <v>0</v>
      </c>
      <c r="J98" s="94">
        <f>'1.4'!J98/'1.4.a'!$J$149</f>
        <v>0</v>
      </c>
      <c r="K98" s="94">
        <f>'1.4'!K98/'1.4.a'!$K$149</f>
        <v>0</v>
      </c>
      <c r="L98" s="94">
        <f>'1.4'!L98/'1.4.a'!$L$149</f>
        <v>0</v>
      </c>
      <c r="M98" s="94">
        <f>'1.4'!M98/'1.4.a'!$M$149</f>
        <v>0</v>
      </c>
      <c r="N98" s="94">
        <f>'1.4'!N98/'1.4.a'!$N$149</f>
        <v>0</v>
      </c>
      <c r="O98" s="94">
        <f>'1.4'!O98/'1.4.a'!$O$149</f>
        <v>0</v>
      </c>
      <c r="P98" s="94">
        <f>'1.4'!P98/'1.4.a'!$P$149</f>
        <v>0</v>
      </c>
      <c r="Q98" s="94">
        <f>'1.4'!Q98/'1.4.a'!$Q$149</f>
        <v>0</v>
      </c>
      <c r="R98" s="94">
        <f>'1.4'!R98/'1.4.a'!$R$149</f>
        <v>0</v>
      </c>
      <c r="S98" s="94">
        <f>'1.4'!S98/'1.4.a'!$S$149</f>
        <v>0</v>
      </c>
      <c r="T98" s="94">
        <f>'1.4'!T98/'1.4.a'!$T$149</f>
        <v>0</v>
      </c>
      <c r="U98" s="94">
        <f>'1.4'!U98/'1.4.a'!$U$149</f>
        <v>0</v>
      </c>
      <c r="V98" s="94">
        <f>'1.4'!V98/'1.4.a'!$V$149</f>
        <v>0</v>
      </c>
      <c r="W98" s="94">
        <f>'1.4'!W98/'1.4.a'!$W$149</f>
        <v>0</v>
      </c>
      <c r="X98" s="94">
        <f>'1.4'!X98/'1.4.a'!$X$149</f>
        <v>0</v>
      </c>
      <c r="Y98" s="94">
        <f>'1.4'!Y98/'1.4.a'!$Y$149</f>
        <v>0</v>
      </c>
      <c r="Z98" s="94">
        <f>'1.4'!Z98/'1.4.a'!$Z$149</f>
        <v>0</v>
      </c>
      <c r="AA98" s="94">
        <f>'1.4'!AA98/'1.4.a'!$AA$149</f>
        <v>0</v>
      </c>
      <c r="AB98" s="94">
        <f>'1.4'!AB98/'1.4.a'!$AB$149</f>
        <v>0</v>
      </c>
      <c r="AC98" s="94">
        <f>'1.4'!AC98/'1.4.a'!$AC$149</f>
        <v>0</v>
      </c>
      <c r="AD98" s="94">
        <f>'1.4'!AD98/'1.4.a'!$AD$149</f>
        <v>0</v>
      </c>
      <c r="AE98" s="94">
        <f>'1.4'!AE98/'1.4.a'!$AE$149</f>
        <v>0</v>
      </c>
      <c r="AF98" s="94">
        <f>'1.4'!AF98/'1.4.a'!$AF$149</f>
        <v>0</v>
      </c>
      <c r="AG98" s="94">
        <f>'1.4'!AG98/'1.4.a'!$AG$149</f>
        <v>0</v>
      </c>
      <c r="AH98" s="94">
        <f>'1.4'!AH98/'1.4.a'!$AH$149</f>
        <v>0</v>
      </c>
      <c r="AI98" s="94">
        <f>'1.4'!AI98/'1.4.a'!$AI$149</f>
        <v>0</v>
      </c>
      <c r="AJ98" s="94">
        <f>'1.4'!AJ98/'1.4.a'!$AJ$149</f>
        <v>0</v>
      </c>
      <c r="AK98" s="94">
        <f>'1.4'!AK98/'1.4.a'!$AK$149</f>
        <v>0</v>
      </c>
      <c r="AL98" s="94">
        <f>'1.4'!AL98/'1.4.a'!$AL$149</f>
        <v>0</v>
      </c>
      <c r="AM98" s="94">
        <f>'1.4'!AM98/'1.4.a'!$AM$149</f>
        <v>0</v>
      </c>
      <c r="AN98" s="94">
        <f>'1.4'!AN98/'1.4.a'!$AN$149</f>
        <v>0</v>
      </c>
      <c r="AO98" s="94">
        <f>'1.4'!AO98/'1.4.a'!$AO$149</f>
        <v>0</v>
      </c>
      <c r="AP98" s="94">
        <f>'1.4'!AP98/'1.4.a'!$AP$149</f>
        <v>0</v>
      </c>
      <c r="AQ98" s="94">
        <f>'1.4'!AQ98/'1.4.a'!$AQ$149</f>
        <v>0</v>
      </c>
      <c r="AR98" s="94">
        <f>'1.4'!AR98/'1.4.a'!$AR$149</f>
        <v>0</v>
      </c>
      <c r="AS98" s="94">
        <f>'1.4'!AS98/'1.4.a'!$AS$149</f>
        <v>0</v>
      </c>
      <c r="AT98" s="94">
        <f>'1.4'!AT98/'1.4.a'!$AT$149</f>
        <v>0</v>
      </c>
      <c r="AU98" s="94">
        <f>'1.4'!AU98/'1.4.a'!AU$149</f>
        <v>0</v>
      </c>
      <c r="AV98" s="94">
        <f>'1.4'!AV98/'1.4.a'!AV$149</f>
        <v>0</v>
      </c>
      <c r="AW98" s="94">
        <f>'1.4'!AW98/'1.4.a'!AW$149</f>
        <v>0</v>
      </c>
      <c r="AX98" s="94">
        <f>'1.4'!AX98/'1.4.a'!AX$149</f>
        <v>0</v>
      </c>
      <c r="AY98" s="94">
        <f>'1.4'!AY98/'1.4.a'!AY$149</f>
        <v>0</v>
      </c>
    </row>
    <row r="99" spans="1:51" ht="20" customHeight="1" x14ac:dyDescent="0.2">
      <c r="A99" s="21" t="s">
        <v>406</v>
      </c>
      <c r="B99" s="22" t="s">
        <v>278</v>
      </c>
      <c r="C99" s="94">
        <f>'1.4'!C99/'1.4.a'!$C$149</f>
        <v>0</v>
      </c>
      <c r="D99" s="94">
        <f>'1.4'!D99/'1.4.a'!$D$149</f>
        <v>0</v>
      </c>
      <c r="E99" s="94">
        <f>'1.4'!E99/'1.4.a'!$E$149</f>
        <v>0</v>
      </c>
      <c r="F99" s="94">
        <f>'1.4'!F99/'1.4.a'!$F$149</f>
        <v>0</v>
      </c>
      <c r="G99" s="94">
        <f>'1.4'!G99/'1.4.a'!$G$149</f>
        <v>0</v>
      </c>
      <c r="H99" s="94">
        <f>'1.4'!H99/'1.4.a'!$H$149</f>
        <v>0</v>
      </c>
      <c r="I99" s="94">
        <f>'1.4'!I99/'1.4.a'!$I$149</f>
        <v>0</v>
      </c>
      <c r="J99" s="94">
        <f>'1.4'!J99/'1.4.a'!$J$149</f>
        <v>0</v>
      </c>
      <c r="K99" s="94">
        <f>'1.4'!K99/'1.4.a'!$K$149</f>
        <v>0</v>
      </c>
      <c r="L99" s="94">
        <f>'1.4'!L99/'1.4.a'!$L$149</f>
        <v>0</v>
      </c>
      <c r="M99" s="94">
        <f>'1.4'!M99/'1.4.a'!$M$149</f>
        <v>0</v>
      </c>
      <c r="N99" s="94">
        <f>'1.4'!N99/'1.4.a'!$N$149</f>
        <v>0</v>
      </c>
      <c r="O99" s="94">
        <f>'1.4'!O99/'1.4.a'!$O$149</f>
        <v>0</v>
      </c>
      <c r="P99" s="94">
        <f>'1.4'!P99/'1.4.a'!$P$149</f>
        <v>0</v>
      </c>
      <c r="Q99" s="94">
        <f>'1.4'!Q99/'1.4.a'!$Q$149</f>
        <v>0</v>
      </c>
      <c r="R99" s="94">
        <f>'1.4'!R99/'1.4.a'!$R$149</f>
        <v>0</v>
      </c>
      <c r="S99" s="94">
        <f>'1.4'!S99/'1.4.a'!$S$149</f>
        <v>0</v>
      </c>
      <c r="T99" s="94">
        <f>'1.4'!T99/'1.4.a'!$T$149</f>
        <v>0</v>
      </c>
      <c r="U99" s="94">
        <f>'1.4'!U99/'1.4.a'!$U$149</f>
        <v>0</v>
      </c>
      <c r="V99" s="94">
        <f>'1.4'!V99/'1.4.a'!$V$149</f>
        <v>0</v>
      </c>
      <c r="W99" s="94">
        <f>'1.4'!W99/'1.4.a'!$W$149</f>
        <v>0</v>
      </c>
      <c r="X99" s="94">
        <f>'1.4'!X99/'1.4.a'!$X$149</f>
        <v>0</v>
      </c>
      <c r="Y99" s="94">
        <f>'1.4'!Y99/'1.4.a'!$Y$149</f>
        <v>0</v>
      </c>
      <c r="Z99" s="94">
        <f>'1.4'!Z99/'1.4.a'!$Z$149</f>
        <v>0</v>
      </c>
      <c r="AA99" s="94">
        <f>'1.4'!AA99/'1.4.a'!$AA$149</f>
        <v>0</v>
      </c>
      <c r="AB99" s="94">
        <f>'1.4'!AB99/'1.4.a'!$AB$149</f>
        <v>0</v>
      </c>
      <c r="AC99" s="94">
        <f>'1.4'!AC99/'1.4.a'!$AC$149</f>
        <v>0</v>
      </c>
      <c r="AD99" s="94">
        <f>'1.4'!AD99/'1.4.a'!$AD$149</f>
        <v>0</v>
      </c>
      <c r="AE99" s="94">
        <f>'1.4'!AE99/'1.4.a'!$AE$149</f>
        <v>0</v>
      </c>
      <c r="AF99" s="94">
        <f>'1.4'!AF99/'1.4.a'!$AF$149</f>
        <v>0</v>
      </c>
      <c r="AG99" s="94">
        <f>'1.4'!AG99/'1.4.a'!$AG$149</f>
        <v>0</v>
      </c>
      <c r="AH99" s="94">
        <f>'1.4'!AH99/'1.4.a'!$AH$149</f>
        <v>0</v>
      </c>
      <c r="AI99" s="94">
        <f>'1.4'!AI99/'1.4.a'!$AI$149</f>
        <v>0</v>
      </c>
      <c r="AJ99" s="94">
        <f>'1.4'!AJ99/'1.4.a'!$AJ$149</f>
        <v>0</v>
      </c>
      <c r="AK99" s="94">
        <f>'1.4'!AK99/'1.4.a'!$AK$149</f>
        <v>0</v>
      </c>
      <c r="AL99" s="94">
        <f>'1.4'!AL99/'1.4.a'!$AL$149</f>
        <v>0</v>
      </c>
      <c r="AM99" s="94">
        <f>'1.4'!AM99/'1.4.a'!$AM$149</f>
        <v>0</v>
      </c>
      <c r="AN99" s="94">
        <f>'1.4'!AN99/'1.4.a'!$AN$149</f>
        <v>0</v>
      </c>
      <c r="AO99" s="94">
        <f>'1.4'!AO99/'1.4.a'!$AO$149</f>
        <v>0</v>
      </c>
      <c r="AP99" s="94">
        <f>'1.4'!AP99/'1.4.a'!$AP$149</f>
        <v>0</v>
      </c>
      <c r="AQ99" s="94">
        <f>'1.4'!AQ99/'1.4.a'!$AQ$149</f>
        <v>0</v>
      </c>
      <c r="AR99" s="94">
        <f>'1.4'!AR99/'1.4.a'!$AR$149</f>
        <v>0</v>
      </c>
      <c r="AS99" s="94">
        <f>'1.4'!AS99/'1.4.a'!$AS$149</f>
        <v>0</v>
      </c>
      <c r="AT99" s="94">
        <f>'1.4'!AT99/'1.4.a'!$AT$149</f>
        <v>0</v>
      </c>
      <c r="AU99" s="94">
        <f>'1.4'!AU99/'1.4.a'!AU$149</f>
        <v>0</v>
      </c>
      <c r="AV99" s="94">
        <f>'1.4'!AV99/'1.4.a'!AV$149</f>
        <v>0</v>
      </c>
      <c r="AW99" s="94">
        <f>'1.4'!AW99/'1.4.a'!AW$149</f>
        <v>0</v>
      </c>
      <c r="AX99" s="94">
        <f>'1.4'!AX99/'1.4.a'!AX$149</f>
        <v>0</v>
      </c>
      <c r="AY99" s="94">
        <f>'1.4'!AY99/'1.4.a'!AY$149</f>
        <v>0</v>
      </c>
    </row>
    <row r="100" spans="1:51" ht="20" customHeight="1" x14ac:dyDescent="0.2">
      <c r="A100" s="134" t="s">
        <v>407</v>
      </c>
      <c r="B100" s="115" t="s">
        <v>246</v>
      </c>
      <c r="C100" s="143">
        <f>'1.4'!C100/'1.4.a'!$C$149</f>
        <v>3.259673432507929E-3</v>
      </c>
      <c r="D100" s="143">
        <f>'1.4'!D100/'1.4.a'!$D$149</f>
        <v>3.0550666049202735E-3</v>
      </c>
      <c r="E100" s="143">
        <f>'1.4'!E100/'1.4.a'!$E$149</f>
        <v>2.85606964607607E-3</v>
      </c>
      <c r="F100" s="143">
        <f>'1.4'!F100/'1.4.a'!$F$149</f>
        <v>3.2839848552218189E-3</v>
      </c>
      <c r="G100" s="143">
        <f>'1.4'!G100/'1.4.a'!$G$149</f>
        <v>3.7275627831034456E-3</v>
      </c>
      <c r="H100" s="143">
        <f>'1.4'!H100/'1.4.a'!$H$149</f>
        <v>3.3760525822667505E-3</v>
      </c>
      <c r="I100" s="143">
        <f>'1.4'!I100/'1.4.a'!$I$149</f>
        <v>3.2945664726258292E-3</v>
      </c>
      <c r="J100" s="143">
        <f>'1.4'!J100/'1.4.a'!$J$149</f>
        <v>3.8340713645167875E-3</v>
      </c>
      <c r="K100" s="143">
        <f>'1.4'!K100/'1.4.a'!$K$149</f>
        <v>3.7762600435078861E-3</v>
      </c>
      <c r="L100" s="143">
        <f>'1.4'!L100/'1.4.a'!$L$149</f>
        <v>3.542674272307954E-3</v>
      </c>
      <c r="M100" s="143">
        <f>'1.4'!M100/'1.4.a'!$M$149</f>
        <v>3.2208919156696794E-3</v>
      </c>
      <c r="N100" s="143">
        <f>'1.4'!N100/'1.4.a'!$N$149</f>
        <v>3.9413618407237718E-3</v>
      </c>
      <c r="O100" s="143">
        <f>'1.4'!O100/'1.4.a'!$O$149</f>
        <v>3.9718382416435213E-3</v>
      </c>
      <c r="P100" s="143">
        <f>'1.4'!P100/'1.4.a'!$P$149</f>
        <v>3.7920566532076839E-3</v>
      </c>
      <c r="Q100" s="143">
        <f>'1.4'!Q100/'1.4.a'!$Q$149</f>
        <v>3.540783862651724E-3</v>
      </c>
      <c r="R100" s="143">
        <f>'1.4'!R100/'1.4.a'!$R$149</f>
        <v>4.1142663117405406E-3</v>
      </c>
      <c r="S100" s="143">
        <f>'1.4'!S100/'1.4.a'!$S$149</f>
        <v>4.1112792474018132E-3</v>
      </c>
      <c r="T100" s="143">
        <f>'1.4'!T100/'1.4.a'!$T$149</f>
        <v>3.8415732545366093E-3</v>
      </c>
      <c r="U100" s="143">
        <f>'1.4'!U100/'1.4.a'!$U$149</f>
        <v>3.7425229241920869E-3</v>
      </c>
      <c r="V100" s="143">
        <f>'1.4'!V100/'1.4.a'!$V$149</f>
        <v>4.163363982176975E-3</v>
      </c>
      <c r="W100" s="143">
        <f>'1.4'!W100/'1.4.a'!$W$149</f>
        <v>4.5396997944235221E-3</v>
      </c>
      <c r="X100" s="143">
        <f>'1.4'!X100/'1.4.a'!$X$149</f>
        <v>4.0888053796694288E-3</v>
      </c>
      <c r="Y100" s="143">
        <f>'1.4'!Y100/'1.4.a'!$Y$149</f>
        <v>3.816036013218083E-3</v>
      </c>
      <c r="Z100" s="143">
        <f>'1.4'!Z100/'1.4.a'!$Z$149</f>
        <v>4.6456486993447371E-3</v>
      </c>
      <c r="AA100" s="143">
        <f>'1.4'!AA100/'1.4.a'!$AA$149</f>
        <v>4.7750706247866471E-3</v>
      </c>
      <c r="AB100" s="143">
        <f>'1.4'!AB100/'1.4.a'!$AB$149</f>
        <v>4.2582394270258492E-3</v>
      </c>
      <c r="AC100" s="143">
        <f>'1.4'!AC100/'1.4.a'!$AC$149</f>
        <v>4.0426452463562497E-3</v>
      </c>
      <c r="AD100" s="143">
        <f>'1.4'!AD100/'1.4.a'!$AD$149</f>
        <v>5.2147706431381301E-3</v>
      </c>
      <c r="AE100" s="143">
        <f>'1.4'!AE100/'1.4.a'!$AE$149</f>
        <v>4.9508932876380658E-3</v>
      </c>
      <c r="AF100" s="143">
        <f>'1.4'!AF100/'1.4.a'!$AF$149</f>
        <v>4.488965176682071E-3</v>
      </c>
      <c r="AG100" s="143">
        <f>'1.4'!AG100/'1.4.a'!$AG$149</f>
        <v>4.3861050596342988E-3</v>
      </c>
      <c r="AH100" s="143">
        <f>'1.4'!AH100/'1.4.a'!$AH$149</f>
        <v>5.0038642054605498E-3</v>
      </c>
      <c r="AI100" s="143">
        <f>'1.4'!AI100/'1.4.a'!$AI$149</f>
        <v>4.9537836680348599E-3</v>
      </c>
      <c r="AJ100" s="143">
        <f>'1.4'!AJ100/'1.4.a'!$AJ$149</f>
        <v>4.6313880402580644E-3</v>
      </c>
      <c r="AK100" s="143">
        <f>'1.4'!AK100/'1.4.a'!$AK$149</f>
        <v>4.3594978701772145E-3</v>
      </c>
      <c r="AL100" s="143">
        <f>'1.4'!AL100/'1.4.a'!$AL$149</f>
        <v>5.1320581315172312E-3</v>
      </c>
      <c r="AM100" s="143">
        <f>'1.4'!AM100/'1.4.a'!$AM$149</f>
        <v>5.2343065204468291E-3</v>
      </c>
      <c r="AN100" s="143">
        <f>'1.4'!AN100/'1.4.a'!$AN$149</f>
        <v>4.9360931668461557E-3</v>
      </c>
      <c r="AO100" s="143">
        <f>'1.4'!AO100/'1.4.a'!$AO$149</f>
        <v>4.7060781701742625E-3</v>
      </c>
      <c r="AP100" s="143">
        <f>'1.4'!AP100/'1.4.a'!$AP$149</f>
        <v>5.6639527147719212E-3</v>
      </c>
      <c r="AQ100" s="143">
        <f>'1.4'!AQ100/'1.4.a'!$AQ$149</f>
        <v>5.3414906032391305E-3</v>
      </c>
      <c r="AR100" s="143">
        <f>'1.4'!AR100/'1.4.a'!$AR$149</f>
        <v>4.9590676210582848E-3</v>
      </c>
      <c r="AS100" s="143">
        <f>'1.4'!AS100/'1.4.a'!$AS$149</f>
        <v>5.4222317790705125E-3</v>
      </c>
      <c r="AT100" s="143">
        <f>'1.4'!AT100/'1.4.a'!$AT$149</f>
        <v>5.3178002108831748E-3</v>
      </c>
      <c r="AU100" s="143">
        <f>'1.4'!AU100/'1.4.a'!AU$149</f>
        <v>4.4437890317068863E-3</v>
      </c>
      <c r="AV100" s="143">
        <f>'1.4'!AV100/'1.4.a'!AV$149</f>
        <v>4.5200082962604466E-3</v>
      </c>
      <c r="AW100" s="143">
        <f>'1.4'!AW100/'1.4.a'!AW$149</f>
        <v>4.4513868336053201E-3</v>
      </c>
      <c r="AX100" s="143">
        <f>'1.4'!AX100/'1.4.a'!AX$149</f>
        <v>6.1750470207689347E-3</v>
      </c>
      <c r="AY100" s="143">
        <f>'1.4'!AY100/'1.4.a'!AY$149</f>
        <v>4.9575495654963931E-3</v>
      </c>
    </row>
    <row r="101" spans="1:51" ht="20" customHeight="1" x14ac:dyDescent="0.2">
      <c r="A101" s="134" t="s">
        <v>408</v>
      </c>
      <c r="B101" s="115" t="s">
        <v>243</v>
      </c>
      <c r="C101" s="143">
        <f>'1.4'!C101/'1.4.a'!$C$149</f>
        <v>6.3006996678724503E-2</v>
      </c>
      <c r="D101" s="143">
        <f>'1.4'!D101/'1.4.a'!$D$149</f>
        <v>5.6709544563269702E-2</v>
      </c>
      <c r="E101" s="143">
        <f>'1.4'!E101/'1.4.a'!$E$149</f>
        <v>5.1545702273516174E-2</v>
      </c>
      <c r="F101" s="143">
        <f>'1.4'!F101/'1.4.a'!$F$149</f>
        <v>5.5512089737643537E-2</v>
      </c>
      <c r="G101" s="143">
        <f>'1.4'!G101/'1.4.a'!$G$149</f>
        <v>6.3328575253584873E-2</v>
      </c>
      <c r="H101" s="143">
        <f>'1.4'!H101/'1.4.a'!$H$149</f>
        <v>5.485881076177767E-2</v>
      </c>
      <c r="I101" s="143">
        <f>'1.4'!I101/'1.4.a'!$I$149</f>
        <v>5.165552539390407E-2</v>
      </c>
      <c r="J101" s="143">
        <f>'1.4'!J101/'1.4.a'!$J$149</f>
        <v>5.917340742353628E-2</v>
      </c>
      <c r="K101" s="143">
        <f>'1.4'!K101/'1.4.a'!$K$149</f>
        <v>6.4491696310904859E-2</v>
      </c>
      <c r="L101" s="143">
        <f>'1.4'!L101/'1.4.a'!$L$149</f>
        <v>5.8238605044598928E-2</v>
      </c>
      <c r="M101" s="143">
        <f>'1.4'!M101/'1.4.a'!$M$149</f>
        <v>5.3223966077039712E-2</v>
      </c>
      <c r="N101" s="143">
        <f>'1.4'!N101/'1.4.a'!$N$149</f>
        <v>5.944347603226334E-2</v>
      </c>
      <c r="O101" s="143">
        <f>'1.4'!O101/'1.4.a'!$O$149</f>
        <v>6.1632022693729256E-2</v>
      </c>
      <c r="P101" s="143">
        <f>'1.4'!P101/'1.4.a'!$P$149</f>
        <v>5.5578789792221722E-2</v>
      </c>
      <c r="Q101" s="143">
        <f>'1.4'!Q101/'1.4.a'!$Q$149</f>
        <v>5.0904082522830275E-2</v>
      </c>
      <c r="R101" s="143">
        <f>'1.4'!R101/'1.4.a'!$R$149</f>
        <v>5.6606048821278322E-2</v>
      </c>
      <c r="S101" s="143">
        <f>'1.4'!S101/'1.4.a'!$S$149</f>
        <v>6.2463473038897419E-2</v>
      </c>
      <c r="T101" s="143">
        <f>'1.4'!T101/'1.4.a'!$T$149</f>
        <v>5.6262478088135837E-2</v>
      </c>
      <c r="U101" s="143">
        <f>'1.4'!U101/'1.4.a'!$U$149</f>
        <v>5.4484684659219192E-2</v>
      </c>
      <c r="V101" s="143">
        <f>'1.4'!V101/'1.4.a'!$V$149</f>
        <v>5.5653728182964012E-2</v>
      </c>
      <c r="W101" s="143">
        <f>'1.4'!W101/'1.4.a'!$W$149</f>
        <v>6.3658911721506978E-2</v>
      </c>
      <c r="X101" s="143">
        <f>'1.4'!X101/'1.4.a'!$X$149</f>
        <v>5.691074601767275E-2</v>
      </c>
      <c r="Y101" s="143">
        <f>'1.4'!Y101/'1.4.a'!$Y$149</f>
        <v>5.1728755173889217E-2</v>
      </c>
      <c r="Z101" s="143">
        <f>'1.4'!Z101/'1.4.a'!$Z$149</f>
        <v>5.723518933140323E-2</v>
      </c>
      <c r="AA101" s="143">
        <f>'1.4'!AA101/'1.4.a'!$AA$149</f>
        <v>6.5759358914304428E-2</v>
      </c>
      <c r="AB101" s="143">
        <f>'1.4'!AB101/'1.4.a'!$AB$149</f>
        <v>5.6638005440222169E-2</v>
      </c>
      <c r="AC101" s="143">
        <f>'1.4'!AC101/'1.4.a'!$AC$149</f>
        <v>5.2148068197567045E-2</v>
      </c>
      <c r="AD101" s="143">
        <f>'1.4'!AD101/'1.4.a'!$AD$149</f>
        <v>6.5963135330979722E-2</v>
      </c>
      <c r="AE101" s="143">
        <f>'1.4'!AE101/'1.4.a'!$AE$149</f>
        <v>6.435119270550331E-2</v>
      </c>
      <c r="AF101" s="143">
        <f>'1.4'!AF101/'1.4.a'!$AF$149</f>
        <v>5.5853975936755722E-2</v>
      </c>
      <c r="AG101" s="143">
        <f>'1.4'!AG101/'1.4.a'!$AG$149</f>
        <v>5.4721989327792236E-2</v>
      </c>
      <c r="AH101" s="143">
        <f>'1.4'!AH101/'1.4.a'!$AH$149</f>
        <v>5.9379753871260724E-2</v>
      </c>
      <c r="AI101" s="143">
        <f>'1.4'!AI101/'1.4.a'!$AI$149</f>
        <v>6.4568818364334576E-2</v>
      </c>
      <c r="AJ101" s="143">
        <f>'1.4'!AJ101/'1.4.a'!$AJ$149</f>
        <v>5.9176480395485453E-2</v>
      </c>
      <c r="AK101" s="143">
        <f>'1.4'!AK101/'1.4.a'!$AK$149</f>
        <v>5.5186588920431455E-2</v>
      </c>
      <c r="AL101" s="143">
        <f>'1.4'!AL101/'1.4.a'!$AL$149</f>
        <v>6.2088009232369859E-2</v>
      </c>
      <c r="AM101" s="143">
        <f>'1.4'!AM101/'1.4.a'!$AM$149</f>
        <v>6.4099410307521282E-2</v>
      </c>
      <c r="AN101" s="143">
        <f>'1.4'!AN101/'1.4.a'!$AN$149</f>
        <v>5.7981018667439148E-2</v>
      </c>
      <c r="AO101" s="143">
        <f>'1.4'!AO101/'1.4.a'!$AO$149</f>
        <v>5.4949473148595933E-2</v>
      </c>
      <c r="AP101" s="143">
        <f>'1.4'!AP101/'1.4.a'!$AP$149</f>
        <v>6.7234353305806252E-2</v>
      </c>
      <c r="AQ101" s="143">
        <f>'1.4'!AQ101/'1.4.a'!$AQ$149</f>
        <v>6.7503158701737218E-2</v>
      </c>
      <c r="AR101" s="143">
        <f>'1.4'!AR101/'1.4.a'!$AR$149</f>
        <v>6.736155271154165E-2</v>
      </c>
      <c r="AS101" s="143">
        <f>'1.4'!AS101/'1.4.a'!$AS$149</f>
        <v>7.5802238596960322E-2</v>
      </c>
      <c r="AT101" s="143">
        <f>'1.4'!AT101/'1.4.a'!$AT$149</f>
        <v>6.7967379529647903E-2</v>
      </c>
      <c r="AU101" s="143">
        <f>'1.4'!AU101/'1.4.a'!AU$149</f>
        <v>6.5319919108022817E-2</v>
      </c>
      <c r="AV101" s="143">
        <f>'1.4'!AV101/'1.4.a'!AV$149</f>
        <v>6.0743106898352453E-2</v>
      </c>
      <c r="AW101" s="143">
        <f>'1.4'!AW101/'1.4.a'!AW$149</f>
        <v>6.7244688793628785E-2</v>
      </c>
      <c r="AX101" s="143">
        <f>'1.4'!AX101/'1.4.a'!AX$149</f>
        <v>7.442280793862148E-2</v>
      </c>
      <c r="AY101" s="143">
        <f>'1.4'!AY101/'1.4.a'!AY$149</f>
        <v>7.292231918188731E-2</v>
      </c>
    </row>
    <row r="102" spans="1:51" ht="20" customHeight="1" x14ac:dyDescent="0.2">
      <c r="A102" s="134" t="s">
        <v>409</v>
      </c>
      <c r="B102" s="115" t="s">
        <v>247</v>
      </c>
      <c r="C102" s="143">
        <f>'1.4'!C102/'1.4.a'!$C$149</f>
        <v>6.8737375267645499E-3</v>
      </c>
      <c r="D102" s="143">
        <f>'1.4'!D102/'1.4.a'!$D$149</f>
        <v>4.92933559179659E-3</v>
      </c>
      <c r="E102" s="143">
        <f>'1.4'!E102/'1.4.a'!$E$149</f>
        <v>5.9419195115949248E-3</v>
      </c>
      <c r="F102" s="143">
        <f>'1.4'!F102/'1.4.a'!$F$149</f>
        <v>5.2852690102666161E-3</v>
      </c>
      <c r="G102" s="143">
        <f>'1.4'!G102/'1.4.a'!$G$149</f>
        <v>5.8970470299347828E-3</v>
      </c>
      <c r="H102" s="143">
        <f>'1.4'!H102/'1.4.a'!$H$149</f>
        <v>5.4488971813804422E-3</v>
      </c>
      <c r="I102" s="143">
        <f>'1.4'!I102/'1.4.a'!$I$149</f>
        <v>6.1143645460076399E-3</v>
      </c>
      <c r="J102" s="143">
        <f>'1.4'!J102/'1.4.a'!$J$149</f>
        <v>6.0822811160253657E-3</v>
      </c>
      <c r="K102" s="143">
        <f>'1.4'!K102/'1.4.a'!$K$149</f>
        <v>6.3105204001217257E-3</v>
      </c>
      <c r="L102" s="143">
        <f>'1.4'!L102/'1.4.a'!$L$149</f>
        <v>5.4868036170422352E-3</v>
      </c>
      <c r="M102" s="143">
        <f>'1.4'!M102/'1.4.a'!$M$149</f>
        <v>5.6732213000627229E-3</v>
      </c>
      <c r="N102" s="143">
        <f>'1.4'!N102/'1.4.a'!$N$149</f>
        <v>5.9364546360343934E-3</v>
      </c>
      <c r="O102" s="143">
        <f>'1.4'!O102/'1.4.a'!$O$149</f>
        <v>4.8591580258778577E-3</v>
      </c>
      <c r="P102" s="143">
        <f>'1.4'!P102/'1.4.a'!$P$149</f>
        <v>4.8343861357634634E-3</v>
      </c>
      <c r="Q102" s="143">
        <f>'1.4'!Q102/'1.4.a'!$Q$149</f>
        <v>5.3824263316535814E-3</v>
      </c>
      <c r="R102" s="143">
        <f>'1.4'!R102/'1.4.a'!$R$149</f>
        <v>4.6874343812720086E-3</v>
      </c>
      <c r="S102" s="143">
        <f>'1.4'!S102/'1.4.a'!$S$149</f>
        <v>6.3253742780292489E-3</v>
      </c>
      <c r="T102" s="143">
        <f>'1.4'!T102/'1.4.a'!$T$149</f>
        <v>4.8287524538453645E-3</v>
      </c>
      <c r="U102" s="143">
        <f>'1.4'!U102/'1.4.a'!$U$149</f>
        <v>5.1847120288179682E-3</v>
      </c>
      <c r="V102" s="143">
        <f>'1.4'!V102/'1.4.a'!$V$149</f>
        <v>6.6446446103073419E-3</v>
      </c>
      <c r="W102" s="143">
        <f>'1.4'!W102/'1.4.a'!$W$149</f>
        <v>6.1288628690477623E-3</v>
      </c>
      <c r="X102" s="143">
        <f>'1.4'!X102/'1.4.a'!$X$149</f>
        <v>5.3681209783034631E-3</v>
      </c>
      <c r="Y102" s="143">
        <f>'1.4'!Y102/'1.4.a'!$Y$149</f>
        <v>5.4949602098684986E-3</v>
      </c>
      <c r="Z102" s="143">
        <f>'1.4'!Z102/'1.4.a'!$Z$149</f>
        <v>1.0258016149805179E-2</v>
      </c>
      <c r="AA102" s="143">
        <f>'1.4'!AA102/'1.4.a'!$AA$149</f>
        <v>7.2068474027385089E-3</v>
      </c>
      <c r="AB102" s="143">
        <f>'1.4'!AB102/'1.4.a'!$AB$149</f>
        <v>8.7873893633188954E-3</v>
      </c>
      <c r="AC102" s="143">
        <f>'1.4'!AC102/'1.4.a'!$AC$149</f>
        <v>7.5583474574177955E-3</v>
      </c>
      <c r="AD102" s="143">
        <f>'1.4'!AD102/'1.4.a'!$AD$149</f>
        <v>4.8510617804455192E-3</v>
      </c>
      <c r="AE102" s="143">
        <f>'1.4'!AE102/'1.4.a'!$AE$149</f>
        <v>7.7883401206696274E-3</v>
      </c>
      <c r="AF102" s="143">
        <f>'1.4'!AF102/'1.4.a'!$AF$149</f>
        <v>6.0488517690691192E-3</v>
      </c>
      <c r="AG102" s="143">
        <f>'1.4'!AG102/'1.4.a'!$AG$149</f>
        <v>7.0678348437358237E-3</v>
      </c>
      <c r="AH102" s="143">
        <f>'1.4'!AH102/'1.4.a'!$AH$149</f>
        <v>5.2294574327155108E-3</v>
      </c>
      <c r="AI102" s="143">
        <f>'1.4'!AI102/'1.4.a'!$AI$149</f>
        <v>7.1424744045015393E-3</v>
      </c>
      <c r="AJ102" s="143">
        <f>'1.4'!AJ102/'1.4.a'!$AJ$149</f>
        <v>5.8869408767204942E-3</v>
      </c>
      <c r="AK102" s="143">
        <f>'1.4'!AK102/'1.4.a'!$AK$149</f>
        <v>5.6855094575527076E-3</v>
      </c>
      <c r="AL102" s="143">
        <f>'1.4'!AL102/'1.4.a'!$AL$149</f>
        <v>5.5383061042524355E-3</v>
      </c>
      <c r="AM102" s="143">
        <f>'1.4'!AM102/'1.4.a'!$AM$149</f>
        <v>8.4426584149447786E-3</v>
      </c>
      <c r="AN102" s="143">
        <f>'1.4'!AN102/'1.4.a'!$AN$149</f>
        <v>7.2595296565009376E-3</v>
      </c>
      <c r="AO102" s="143">
        <f>'1.4'!AO102/'1.4.a'!$AO$149</f>
        <v>7.1642958073066983E-3</v>
      </c>
      <c r="AP102" s="143">
        <f>'1.4'!AP102/'1.4.a'!$AP$149</f>
        <v>7.6940522611310229E-3</v>
      </c>
      <c r="AQ102" s="143">
        <f>'1.4'!AQ102/'1.4.a'!$AQ$149</f>
        <v>1.4727333688315069E-2</v>
      </c>
      <c r="AR102" s="143">
        <f>'1.4'!AR102/'1.4.a'!$AR$149</f>
        <v>2.5871585298015789E-3</v>
      </c>
      <c r="AS102" s="143">
        <f>'1.4'!AS102/'1.4.a'!$AS$149</f>
        <v>4.7240201173879212E-3</v>
      </c>
      <c r="AT102" s="143">
        <f>'1.4'!AT102/'1.4.a'!$AT$149</f>
        <v>2.2685917159857602E-3</v>
      </c>
      <c r="AU102" s="143">
        <f>'1.4'!AU102/'1.4.a'!AU$149</f>
        <v>1.1722270699861368E-2</v>
      </c>
      <c r="AV102" s="143">
        <f>'1.4'!AV102/'1.4.a'!AV$149</f>
        <v>4.7217867878406265E-3</v>
      </c>
      <c r="AW102" s="143">
        <f>'1.4'!AW102/'1.4.a'!AW$149</f>
        <v>7.6348082822990902E-3</v>
      </c>
      <c r="AX102" s="143">
        <f>'1.4'!AX102/'1.4.a'!AX$149</f>
        <v>3.1739575322959498E-3</v>
      </c>
      <c r="AY102" s="143">
        <f>'1.4'!AY102/'1.4.a'!AY$149</f>
        <v>3.6794725470792422E-3</v>
      </c>
    </row>
    <row r="103" spans="1:51" ht="20" customHeight="1" x14ac:dyDescent="0.2">
      <c r="A103" s="120" t="s">
        <v>410</v>
      </c>
      <c r="B103" s="118" t="s">
        <v>820</v>
      </c>
      <c r="C103" s="145">
        <f>'1.4'!C103/'1.4.a'!$C$149</f>
        <v>1.665778530743414E-3</v>
      </c>
      <c r="D103" s="145">
        <f>'1.4'!D103/'1.4.a'!$D$149</f>
        <v>1.5434344603191617E-3</v>
      </c>
      <c r="E103" s="145">
        <f>'1.4'!E103/'1.4.a'!$E$149</f>
        <v>1.5482517974728177E-3</v>
      </c>
      <c r="F103" s="145">
        <f>'1.4'!F103/'1.4.a'!$F$149</f>
        <v>2.0344612781103663E-3</v>
      </c>
      <c r="G103" s="145">
        <f>'1.4'!G103/'1.4.a'!$G$149</f>
        <v>1.0489267025243646E-3</v>
      </c>
      <c r="H103" s="145">
        <f>'1.4'!H103/'1.4.a'!$H$149</f>
        <v>1.8959757821956876E-3</v>
      </c>
      <c r="I103" s="145">
        <f>'1.4'!I103/'1.4.a'!$I$149</f>
        <v>2.2161883561338074E-3</v>
      </c>
      <c r="J103" s="145">
        <f>'1.4'!J103/'1.4.a'!$J$149</f>
        <v>3.028254813928313E-3</v>
      </c>
      <c r="K103" s="145">
        <f>'1.4'!K103/'1.4.a'!$K$149</f>
        <v>2.3369113956043033E-3</v>
      </c>
      <c r="L103" s="145">
        <f>'1.4'!L103/'1.4.a'!$L$149</f>
        <v>2.6324745667777195E-3</v>
      </c>
      <c r="M103" s="145">
        <f>'1.4'!M103/'1.4.a'!$M$149</f>
        <v>2.3836481061516143E-3</v>
      </c>
      <c r="N103" s="145">
        <f>'1.4'!N103/'1.4.a'!$N$149</f>
        <v>3.1516680695204647E-3</v>
      </c>
      <c r="O103" s="145">
        <f>'1.4'!O103/'1.4.a'!$O$149</f>
        <v>6.4662461433210422E-4</v>
      </c>
      <c r="P103" s="145">
        <f>'1.4'!P103/'1.4.a'!$P$149</f>
        <v>9.9829719915994677E-4</v>
      </c>
      <c r="Q103" s="145">
        <f>'1.4'!Q103/'1.4.a'!$Q$149</f>
        <v>1.3337023276758083E-3</v>
      </c>
      <c r="R103" s="145">
        <f>'1.4'!R103/'1.4.a'!$R$149</f>
        <v>1.9110136479572023E-3</v>
      </c>
      <c r="S103" s="145">
        <f>'1.4'!S103/'1.4.a'!$S$149</f>
        <v>1.9543073670836085E-3</v>
      </c>
      <c r="T103" s="145">
        <f>'1.4'!T103/'1.4.a'!$T$149</f>
        <v>1.6486303864954685E-3</v>
      </c>
      <c r="U103" s="145">
        <f>'1.4'!U103/'1.4.a'!$U$149</f>
        <v>1.8071973896409718E-3</v>
      </c>
      <c r="V103" s="145">
        <f>'1.4'!V103/'1.4.a'!$V$149</f>
        <v>2.6302676346566267E-3</v>
      </c>
      <c r="W103" s="145">
        <f>'1.4'!W103/'1.4.a'!$W$149</f>
        <v>1.971191640450579E-3</v>
      </c>
      <c r="X103" s="145">
        <f>'1.4'!X103/'1.4.a'!$X$149</f>
        <v>1.0432685896402938E-3</v>
      </c>
      <c r="Y103" s="145">
        <f>'1.4'!Y103/'1.4.a'!$Y$149</f>
        <v>1.5513619032328854E-3</v>
      </c>
      <c r="Z103" s="145">
        <f>'1.4'!Z103/'1.4.a'!$Z$149</f>
        <v>4.6090335559842242E-3</v>
      </c>
      <c r="AA103" s="145">
        <f>'1.4'!AA103/'1.4.a'!$AA$149</f>
        <v>2.2037772790679845E-3</v>
      </c>
      <c r="AB103" s="145">
        <f>'1.4'!AB103/'1.4.a'!$AB$149</f>
        <v>4.2155186608752058E-3</v>
      </c>
      <c r="AC103" s="145">
        <f>'1.4'!AC103/'1.4.a'!$AC$149</f>
        <v>2.739350860356011E-3</v>
      </c>
      <c r="AD103" s="145">
        <f>'1.4'!AD103/'1.4.a'!$AD$149</f>
        <v>2.0982905924831316E-3</v>
      </c>
      <c r="AE103" s="145">
        <f>'1.4'!AE103/'1.4.a'!$AE$149</f>
        <v>3.2277926253931923E-3</v>
      </c>
      <c r="AF103" s="145">
        <f>'1.4'!AF103/'1.4.a'!$AF$149</f>
        <v>2.7642358846323347E-3</v>
      </c>
      <c r="AG103" s="145">
        <f>'1.4'!AG103/'1.4.a'!$AG$149</f>
        <v>2.1570452312836075E-3</v>
      </c>
      <c r="AH103" s="145">
        <f>'1.4'!AH103/'1.4.a'!$AH$149</f>
        <v>1.1933033964024943E-3</v>
      </c>
      <c r="AI103" s="145">
        <f>'1.4'!AI103/'1.4.a'!$AI$149</f>
        <v>2.1392444199397069E-3</v>
      </c>
      <c r="AJ103" s="145">
        <f>'1.4'!AJ103/'1.4.a'!$AJ$149</f>
        <v>1.3965966157005532E-3</v>
      </c>
      <c r="AK103" s="145">
        <f>'1.4'!AK103/'1.4.a'!$AK$149</f>
        <v>1.8294779225002597E-3</v>
      </c>
      <c r="AL103" s="145">
        <f>'1.4'!AL103/'1.4.a'!$AL$149</f>
        <v>2.0277770452280146E-3</v>
      </c>
      <c r="AM103" s="145">
        <f>'1.4'!AM103/'1.4.a'!$AM$149</f>
        <v>1.718777176726291E-3</v>
      </c>
      <c r="AN103" s="145">
        <f>'1.4'!AN103/'1.4.a'!$AN$149</f>
        <v>2.6180129304881833E-3</v>
      </c>
      <c r="AO103" s="145">
        <f>'1.4'!AO103/'1.4.a'!$AO$149</f>
        <v>2.2539830695895513E-3</v>
      </c>
      <c r="AP103" s="145">
        <f>'1.4'!AP103/'1.4.a'!$AP$149</f>
        <v>2.164307986683398E-3</v>
      </c>
      <c r="AQ103" s="145">
        <f>'1.4'!AQ103/'1.4.a'!$AQ$149</f>
        <v>1.2152927604784051E-3</v>
      </c>
      <c r="AR103" s="145">
        <f>'1.4'!AR103/'1.4.a'!$AR$149</f>
        <v>1.462648152582538E-3</v>
      </c>
      <c r="AS103" s="145">
        <f>'1.4'!AS103/'1.4.a'!$AS$149</f>
        <v>1.3559508536517845E-3</v>
      </c>
      <c r="AT103" s="145">
        <f>'1.4'!AT103/'1.4.a'!$AT$149</f>
        <v>1.6810406111555007E-3</v>
      </c>
      <c r="AU103" s="145">
        <f>'1.4'!AU103/'1.4.a'!AU$149</f>
        <v>1.213776516694388E-3</v>
      </c>
      <c r="AV103" s="145">
        <f>'1.4'!AV103/'1.4.a'!AV$149</f>
        <v>1.3329122337705549E-3</v>
      </c>
      <c r="AW103" s="145">
        <f>'1.4'!AW103/'1.4.a'!AW$149</f>
        <v>1.3037551703985392E-3</v>
      </c>
      <c r="AX103" s="145">
        <f>'1.4'!AX103/'1.4.a'!AX$149</f>
        <v>1.6803521314245574E-3</v>
      </c>
      <c r="AY103" s="215" t="s">
        <v>826</v>
      </c>
    </row>
    <row r="104" spans="1:51" ht="20" customHeight="1" x14ac:dyDescent="0.2">
      <c r="A104" s="120" t="s">
        <v>411</v>
      </c>
      <c r="B104" s="118" t="s">
        <v>393</v>
      </c>
      <c r="C104" s="145">
        <f>'1.4'!C104/'1.4.a'!$C$149</f>
        <v>5.2079589960211349E-3</v>
      </c>
      <c r="D104" s="145">
        <f>'1.4'!D104/'1.4.a'!$D$149</f>
        <v>3.3859011314774281E-3</v>
      </c>
      <c r="E104" s="145">
        <f>'1.4'!E104/'1.4.a'!$E$149</f>
        <v>4.3936677141221065E-3</v>
      </c>
      <c r="F104" s="145">
        <f>'1.4'!F104/'1.4.a'!$F$149</f>
        <v>3.2508077321562498E-3</v>
      </c>
      <c r="G104" s="145">
        <f>'1.4'!G104/'1.4.a'!$G$149</f>
        <v>4.8481203274104183E-3</v>
      </c>
      <c r="H104" s="145">
        <f>'1.4'!H104/'1.4.a'!$H$149</f>
        <v>3.5529213991847548E-3</v>
      </c>
      <c r="I104" s="145">
        <f>'1.4'!I104/'1.4.a'!$I$149</f>
        <v>3.898176189873833E-3</v>
      </c>
      <c r="J104" s="145">
        <f>'1.4'!J104/'1.4.a'!$J$149</f>
        <v>3.0540263020970532E-3</v>
      </c>
      <c r="K104" s="145">
        <f>'1.4'!K104/'1.4.a'!$K$149</f>
        <v>3.9736090045174224E-3</v>
      </c>
      <c r="L104" s="145">
        <f>'1.4'!L104/'1.4.a'!$L$149</f>
        <v>2.8543290502645161E-3</v>
      </c>
      <c r="M104" s="145">
        <f>'1.4'!M104/'1.4.a'!$M$149</f>
        <v>3.2895731939111086E-3</v>
      </c>
      <c r="N104" s="145">
        <f>'1.4'!N104/'1.4.a'!$N$149</f>
        <v>2.7847865665139287E-3</v>
      </c>
      <c r="O104" s="145">
        <f>'1.4'!O104/'1.4.a'!$O$149</f>
        <v>4.2125334115457533E-3</v>
      </c>
      <c r="P104" s="145">
        <f>'1.4'!P104/'1.4.a'!$P$149</f>
        <v>3.8360889366035171E-3</v>
      </c>
      <c r="Q104" s="145">
        <f>'1.4'!Q104/'1.4.a'!$Q$149</f>
        <v>4.048724003977773E-3</v>
      </c>
      <c r="R104" s="145">
        <f>'1.4'!R104/'1.4.a'!$R$149</f>
        <v>2.7764207333148059E-3</v>
      </c>
      <c r="S104" s="145">
        <f>'1.4'!S104/'1.4.a'!$S$149</f>
        <v>4.3710669109456408E-3</v>
      </c>
      <c r="T104" s="145">
        <f>'1.4'!T104/'1.4.a'!$T$149</f>
        <v>3.1801220673498961E-3</v>
      </c>
      <c r="U104" s="145">
        <f>'1.4'!U104/'1.4.a'!$U$149</f>
        <v>3.3775146391769964E-3</v>
      </c>
      <c r="V104" s="145">
        <f>'1.4'!V104/'1.4.a'!$V$149</f>
        <v>4.0143769756507157E-3</v>
      </c>
      <c r="W104" s="145">
        <f>'1.4'!W104/'1.4.a'!$W$149</f>
        <v>4.1576712285971828E-3</v>
      </c>
      <c r="X104" s="145">
        <f>'1.4'!X104/'1.4.a'!$X$149</f>
        <v>4.324852388663169E-3</v>
      </c>
      <c r="Y104" s="145">
        <f>'1.4'!Y104/'1.4.a'!$Y$149</f>
        <v>3.943598306635614E-3</v>
      </c>
      <c r="Z104" s="145">
        <f>'1.4'!Z104/'1.4.a'!$Z$149</f>
        <v>5.6489825938209537E-3</v>
      </c>
      <c r="AA104" s="145">
        <f>'1.4'!AA104/'1.4.a'!$AA$149</f>
        <v>5.0030701236705244E-3</v>
      </c>
      <c r="AB104" s="145">
        <f>'1.4'!AB104/'1.4.a'!$AB$149</f>
        <v>4.5718707024436896E-3</v>
      </c>
      <c r="AC104" s="145">
        <f>'1.4'!AC104/'1.4.a'!$AC$149</f>
        <v>4.8189965970617844E-3</v>
      </c>
      <c r="AD104" s="145">
        <f>'1.4'!AD104/'1.4.a'!$AD$149</f>
        <v>2.7527711879623881E-3</v>
      </c>
      <c r="AE104" s="145">
        <f>'1.4'!AE104/'1.4.a'!$AE$149</f>
        <v>4.560547495276436E-3</v>
      </c>
      <c r="AF104" s="145">
        <f>'1.4'!AF104/'1.4.a'!$AF$149</f>
        <v>3.2846158844367845E-3</v>
      </c>
      <c r="AG104" s="145">
        <f>'1.4'!AG104/'1.4.a'!$AG$149</f>
        <v>4.9107896124522162E-3</v>
      </c>
      <c r="AH104" s="145">
        <f>'1.4'!AH104/'1.4.a'!$AH$149</f>
        <v>4.0361540363130161E-3</v>
      </c>
      <c r="AI104" s="145">
        <f>'1.4'!AI104/'1.4.a'!$AI$149</f>
        <v>5.0032299845618319E-3</v>
      </c>
      <c r="AJ104" s="145">
        <f>'1.4'!AJ104/'1.4.a'!$AJ$149</f>
        <v>4.4903442610199412E-3</v>
      </c>
      <c r="AK104" s="145">
        <f>'1.4'!AK104/'1.4.a'!$AK$149</f>
        <v>3.8560315350524479E-3</v>
      </c>
      <c r="AL104" s="145">
        <f>'1.4'!AL104/'1.4.a'!$AL$149</f>
        <v>3.5105290590244208E-3</v>
      </c>
      <c r="AM104" s="145">
        <f>'1.4'!AM104/'1.4.a'!$AM$149</f>
        <v>6.7238812382184867E-3</v>
      </c>
      <c r="AN104" s="145">
        <f>'1.4'!AN104/'1.4.a'!$AN$149</f>
        <v>4.6415167260127552E-3</v>
      </c>
      <c r="AO104" s="145">
        <f>'1.4'!AO104/'1.4.a'!$AO$149</f>
        <v>4.9103127377171469E-3</v>
      </c>
      <c r="AP104" s="145">
        <f>'1.4'!AP104/'1.4.a'!$AP$149</f>
        <v>5.5297442744476248E-3</v>
      </c>
      <c r="AQ104" s="145">
        <f>'1.4'!AQ104/'1.4.a'!$AQ$149</f>
        <v>1.3512040927836665E-2</v>
      </c>
      <c r="AR104" s="145">
        <f>'1.4'!AR104/'1.4.a'!$AR$149</f>
        <v>1.1245103772190409E-3</v>
      </c>
      <c r="AS104" s="145">
        <f>'1.4'!AS104/'1.4.a'!$AS$149</f>
        <v>3.3680692637361367E-3</v>
      </c>
      <c r="AT104" s="145">
        <f>'1.4'!AT104/'1.4.a'!$AT$149</f>
        <v>5.8755110483025934E-4</v>
      </c>
      <c r="AU104" s="145">
        <f>'1.4'!AU104/'1.4.a'!AU$149</f>
        <v>1.050849418316698E-2</v>
      </c>
      <c r="AV104" s="145">
        <f>'1.4'!AV104/'1.4.a'!AV$149</f>
        <v>3.3888745540700716E-3</v>
      </c>
      <c r="AW104" s="145">
        <f>'1.4'!AW104/'1.4.a'!AW$149</f>
        <v>6.331053111900551E-3</v>
      </c>
      <c r="AX104" s="145">
        <f>'1.4'!AX104/'1.4.a'!AX$149</f>
        <v>1.4936054008713924E-3</v>
      </c>
      <c r="AY104" s="145">
        <f>'1.4'!AY104/'1.4.a'!AY$149</f>
        <v>3.6794725470792422E-3</v>
      </c>
    </row>
    <row r="105" spans="1:51" ht="20" customHeight="1" x14ac:dyDescent="0.2">
      <c r="A105" s="18" t="s">
        <v>412</v>
      </c>
      <c r="B105" s="19" t="s">
        <v>821</v>
      </c>
      <c r="C105" s="93">
        <f>'1.4'!C105/'1.4.a'!$C$149</f>
        <v>8.2880467458825019E-2</v>
      </c>
      <c r="D105" s="93">
        <f>'1.4'!D105/'1.4.a'!$D$149</f>
        <v>7.9192985652614359E-2</v>
      </c>
      <c r="E105" s="93">
        <f>'1.4'!E105/'1.4.a'!$E$149</f>
        <v>7.821551138975924E-2</v>
      </c>
      <c r="F105" s="93">
        <f>'1.4'!F105/'1.4.a'!$F$149</f>
        <v>7.5464548885635654E-2</v>
      </c>
      <c r="G105" s="93">
        <f>'1.4'!G105/'1.4.a'!$G$149</f>
        <v>8.1054239325852109E-2</v>
      </c>
      <c r="H105" s="93">
        <f>'1.4'!H105/'1.4.a'!$H$149</f>
        <v>7.9102220814606147E-2</v>
      </c>
      <c r="I105" s="93">
        <f>'1.4'!I105/'1.4.a'!$I$149</f>
        <v>7.9233168329719772E-2</v>
      </c>
      <c r="J105" s="93">
        <f>'1.4'!J105/'1.4.a'!$J$149</f>
        <v>7.7950273535483144E-2</v>
      </c>
      <c r="K105" s="93">
        <f>'1.4'!K105/'1.4.a'!$K$149</f>
        <v>8.5126385989044276E-2</v>
      </c>
      <c r="L105" s="93">
        <f>'1.4'!L105/'1.4.a'!$L$149</f>
        <v>8.3795083188905051E-2</v>
      </c>
      <c r="M105" s="93">
        <f>'1.4'!M105/'1.4.a'!$M$149</f>
        <v>8.1716010277321602E-2</v>
      </c>
      <c r="N105" s="93">
        <f>'1.4'!N105/'1.4.a'!$N$149</f>
        <v>7.7668724610601175E-2</v>
      </c>
      <c r="O105" s="93">
        <f>'1.4'!O105/'1.4.a'!$O$149</f>
        <v>7.4100366211485552E-2</v>
      </c>
      <c r="P105" s="93">
        <f>'1.4'!P105/'1.4.a'!$P$149</f>
        <v>7.7212871546201642E-2</v>
      </c>
      <c r="Q105" s="93">
        <f>'1.4'!Q105/'1.4.a'!$Q$149</f>
        <v>7.6958731994444793E-2</v>
      </c>
      <c r="R105" s="93">
        <f>'1.4'!R105/'1.4.a'!$R$149</f>
        <v>8.1135973071022521E-2</v>
      </c>
      <c r="S105" s="93">
        <f>'1.4'!S105/'1.4.a'!$S$149</f>
        <v>8.1106669528472078E-2</v>
      </c>
      <c r="T105" s="93">
        <f>'1.4'!T105/'1.4.a'!$T$149</f>
        <v>8.1046574924768008E-2</v>
      </c>
      <c r="U105" s="93">
        <f>'1.4'!U105/'1.4.a'!$U$149</f>
        <v>8.3249897038117457E-2</v>
      </c>
      <c r="V105" s="93">
        <f>'1.4'!V105/'1.4.a'!$V$149</f>
        <v>8.049532923112114E-2</v>
      </c>
      <c r="W105" s="93">
        <f>'1.4'!W105/'1.4.a'!$W$149</f>
        <v>6.9519379876703535E-2</v>
      </c>
      <c r="X105" s="93">
        <f>'1.4'!X105/'1.4.a'!$X$149</f>
        <v>8.7939762185102938E-2</v>
      </c>
      <c r="Y105" s="93">
        <f>'1.4'!Y105/'1.4.a'!$Y$149</f>
        <v>7.8513058144887335E-2</v>
      </c>
      <c r="Z105" s="93">
        <f>'1.4'!Z105/'1.4.a'!$Z$149</f>
        <v>9.749627492071733E-2</v>
      </c>
      <c r="AA105" s="93">
        <f>'1.4'!AA105/'1.4.a'!$AA$149</f>
        <v>7.6674906364123704E-2</v>
      </c>
      <c r="AB105" s="93">
        <f>'1.4'!AB105/'1.4.a'!$AB$149</f>
        <v>8.7850996843260865E-2</v>
      </c>
      <c r="AC105" s="93">
        <f>'1.4'!AC105/'1.4.a'!$AC$149</f>
        <v>7.7389634758130987E-2</v>
      </c>
      <c r="AD105" s="93">
        <f>'1.4'!AD105/'1.4.a'!$AD$149</f>
        <v>0.10456875517516509</v>
      </c>
      <c r="AE105" s="93">
        <f>'1.4'!AE105/'1.4.a'!$AE$149</f>
        <v>7.1036083565469171E-2</v>
      </c>
      <c r="AF105" s="93">
        <f>'1.4'!AF105/'1.4.a'!$AF$149</f>
        <v>8.0353161593420236E-2</v>
      </c>
      <c r="AG105" s="93">
        <f>'1.4'!AG105/'1.4.a'!$AG$149</f>
        <v>7.8360732438112105E-2</v>
      </c>
      <c r="AH105" s="93">
        <f>'1.4'!AH105/'1.4.a'!$AH$149</f>
        <v>9.7386978370747973E-2</v>
      </c>
      <c r="AI105" s="93">
        <f>'1.4'!AI105/'1.4.a'!$AI$149</f>
        <v>7.7504475221315053E-2</v>
      </c>
      <c r="AJ105" s="93">
        <f>'1.4'!AJ105/'1.4.a'!$AJ$149</f>
        <v>8.4485674714439851E-2</v>
      </c>
      <c r="AK105" s="93">
        <f>'1.4'!AK105/'1.4.a'!$AK$149</f>
        <v>8.326210751698912E-2</v>
      </c>
      <c r="AL105" s="93">
        <f>'1.4'!AL105/'1.4.a'!$AL$149</f>
        <v>9.4535045680226651E-2</v>
      </c>
      <c r="AM105" s="93">
        <f>'1.4'!AM105/'1.4.a'!$AM$149</f>
        <v>8.2006614513620249E-2</v>
      </c>
      <c r="AN105" s="93">
        <f>'1.4'!AN105/'1.4.a'!$AN$149</f>
        <v>8.7732989533328323E-2</v>
      </c>
      <c r="AO105" s="93">
        <f>'1.4'!AO105/'1.4.a'!$AO$149</f>
        <v>8.6220432238336628E-2</v>
      </c>
      <c r="AP105" s="93">
        <f>'1.4'!AP105/'1.4.a'!$AP$149</f>
        <v>9.7199124196303152E-2</v>
      </c>
      <c r="AQ105" s="93">
        <f>'1.4'!AQ105/'1.4.a'!$AQ$149</f>
        <v>8.6989219649373478E-2</v>
      </c>
      <c r="AR105" s="93">
        <f>'1.4'!AR105/'1.4.a'!$AR$149</f>
        <v>9.6953601726875574E-2</v>
      </c>
      <c r="AS105" s="93">
        <f>'1.4'!AS105/'1.4.a'!$AS$149</f>
        <v>9.1962662802091991E-2</v>
      </c>
      <c r="AT105" s="93">
        <f>'1.4'!AT105/'1.4.a'!$AT$149</f>
        <v>0.10968680761978919</v>
      </c>
      <c r="AU105" s="93">
        <f>'1.4'!AU105/'1.4.a'!AU$149</f>
        <v>7.4232096695639085E-2</v>
      </c>
      <c r="AV105" s="93">
        <f>'1.4'!AV105/'1.4.a'!AV$149</f>
        <v>8.4979506389658441E-2</v>
      </c>
      <c r="AW105" s="93">
        <f>'1.4'!AW105/'1.4.a'!AW$149</f>
        <v>8.125508706014524E-2</v>
      </c>
      <c r="AX105" s="93">
        <f>'1.4'!AX105/'1.4.a'!AX$149</f>
        <v>0.10475318341565802</v>
      </c>
      <c r="AY105" s="93">
        <f>'1.4'!AY105/'1.4.a'!AY$149</f>
        <v>7.7537433722465868E-2</v>
      </c>
    </row>
    <row r="106" spans="1:51" ht="20" customHeight="1" x14ac:dyDescent="0.2">
      <c r="A106" s="134" t="s">
        <v>413</v>
      </c>
      <c r="B106" s="115" t="s">
        <v>725</v>
      </c>
      <c r="C106" s="143">
        <f>'1.4'!C106/'1.4.a'!$C$149</f>
        <v>7.3989064858405729E-2</v>
      </c>
      <c r="D106" s="143">
        <f>'1.4'!D106/'1.4.a'!$D$149</f>
        <v>7.141819195167079E-2</v>
      </c>
      <c r="E106" s="143">
        <f>'1.4'!E106/'1.4.a'!$E$149</f>
        <v>6.8852723321693884E-2</v>
      </c>
      <c r="F106" s="143">
        <f>'1.4'!F106/'1.4.a'!$F$149</f>
        <v>6.6347955774899006E-2</v>
      </c>
      <c r="G106" s="143">
        <f>'1.4'!G106/'1.4.a'!$G$149</f>
        <v>7.3416412765679881E-2</v>
      </c>
      <c r="H106" s="143">
        <f>'1.4'!H106/'1.4.a'!$H$149</f>
        <v>7.1233560171890253E-2</v>
      </c>
      <c r="I106" s="143">
        <f>'1.4'!I106/'1.4.a'!$I$149</f>
        <v>7.0367962062506076E-2</v>
      </c>
      <c r="J106" s="143">
        <f>'1.4'!J106/'1.4.a'!$J$149</f>
        <v>6.8686497936811836E-2</v>
      </c>
      <c r="K106" s="143">
        <f>'1.4'!K106/'1.4.a'!$K$149</f>
        <v>7.6283807878455109E-2</v>
      </c>
      <c r="L106" s="143">
        <f>'1.4'!L106/'1.4.a'!$L$149</f>
        <v>7.4586198623750224E-2</v>
      </c>
      <c r="M106" s="143">
        <f>'1.4'!M106/'1.4.a'!$M$149</f>
        <v>7.1616957138308346E-2</v>
      </c>
      <c r="N106" s="143">
        <f>'1.4'!N106/'1.4.a'!$N$149</f>
        <v>6.8526092905327726E-2</v>
      </c>
      <c r="O106" s="143">
        <f>'1.4'!O106/'1.4.a'!$O$149</f>
        <v>6.8749128244020546E-2</v>
      </c>
      <c r="P106" s="143">
        <f>'1.4'!P106/'1.4.a'!$P$149</f>
        <v>7.179178375020738E-2</v>
      </c>
      <c r="Q106" s="143">
        <f>'1.4'!Q106/'1.4.a'!$Q$149</f>
        <v>7.0964367021682281E-2</v>
      </c>
      <c r="R106" s="143">
        <f>'1.4'!R106/'1.4.a'!$R$149</f>
        <v>7.2905497253933971E-2</v>
      </c>
      <c r="S106" s="143">
        <f>'1.4'!S106/'1.4.a'!$S$149</f>
        <v>7.4854440829832086E-2</v>
      </c>
      <c r="T106" s="143">
        <f>'1.4'!T106/'1.4.a'!$T$149</f>
        <v>7.4281873227234951E-2</v>
      </c>
      <c r="U106" s="143">
        <f>'1.4'!U106/'1.4.a'!$U$149</f>
        <v>7.5538936337194981E-2</v>
      </c>
      <c r="V106" s="143">
        <f>'1.4'!V106/'1.4.a'!$V$149</f>
        <v>7.2648632444524408E-2</v>
      </c>
      <c r="W106" s="143">
        <f>'1.4'!W106/'1.4.a'!$W$149</f>
        <v>6.4174046355554071E-2</v>
      </c>
      <c r="X106" s="143">
        <f>'1.4'!X106/'1.4.a'!$X$149</f>
        <v>8.135557388974779E-2</v>
      </c>
      <c r="Y106" s="143">
        <f>'1.4'!Y106/'1.4.a'!$Y$149</f>
        <v>7.2449189178301537E-2</v>
      </c>
      <c r="Z106" s="143">
        <f>'1.4'!Z106/'1.4.a'!$Z$149</f>
        <v>8.9613912679202851E-2</v>
      </c>
      <c r="AA106" s="143">
        <f>'1.4'!AA106/'1.4.a'!$AA$149</f>
        <v>7.1213175591664235E-2</v>
      </c>
      <c r="AB106" s="143">
        <f>'1.4'!AB106/'1.4.a'!$AB$149</f>
        <v>8.095131697548652E-2</v>
      </c>
      <c r="AC106" s="143">
        <f>'1.4'!AC106/'1.4.a'!$AC$149</f>
        <v>7.1199360094002254E-2</v>
      </c>
      <c r="AD106" s="143">
        <f>'1.4'!AD106/'1.4.a'!$AD$149</f>
        <v>9.6956053492529434E-2</v>
      </c>
      <c r="AE106" s="143">
        <f>'1.4'!AE106/'1.4.a'!$AE$149</f>
        <v>6.7702211211911986E-2</v>
      </c>
      <c r="AF106" s="143">
        <f>'1.4'!AF106/'1.4.a'!$AF$149</f>
        <v>7.7629153104657775E-2</v>
      </c>
      <c r="AG106" s="143">
        <f>'1.4'!AG106/'1.4.a'!$AG$149</f>
        <v>7.4816057695167373E-2</v>
      </c>
      <c r="AH106" s="143">
        <f>'1.4'!AH106/'1.4.a'!$AH$149</f>
        <v>9.2444139857471103E-2</v>
      </c>
      <c r="AI106" s="143">
        <f>'1.4'!AI106/'1.4.a'!$AI$149</f>
        <v>7.3576981598788685E-2</v>
      </c>
      <c r="AJ106" s="143">
        <f>'1.4'!AJ106/'1.4.a'!$AJ$149</f>
        <v>8.0605347357918578E-2</v>
      </c>
      <c r="AK106" s="143">
        <f>'1.4'!AK106/'1.4.a'!$AK$149</f>
        <v>7.8542569492666053E-2</v>
      </c>
      <c r="AL106" s="143">
        <f>'1.4'!AL106/'1.4.a'!$AL$149</f>
        <v>8.8737397248409525E-2</v>
      </c>
      <c r="AM106" s="143">
        <f>'1.4'!AM106/'1.4.a'!$AM$149</f>
        <v>7.7144665063563697E-2</v>
      </c>
      <c r="AN106" s="143">
        <f>'1.4'!AN106/'1.4.a'!$AN$149</f>
        <v>8.3430077486830664E-2</v>
      </c>
      <c r="AO106" s="143">
        <f>'1.4'!AO106/'1.4.a'!$AO$149</f>
        <v>8.085958920162839E-2</v>
      </c>
      <c r="AP106" s="143">
        <f>'1.4'!AP106/'1.4.a'!$AP$149</f>
        <v>9.0111026715846351E-2</v>
      </c>
      <c r="AQ106" s="143">
        <f>'1.4'!AQ106/'1.4.a'!$AQ$149</f>
        <v>8.0499707736776824E-2</v>
      </c>
      <c r="AR106" s="143">
        <f>'1.4'!AR106/'1.4.a'!$AR$149</f>
        <v>9.00241240561028E-2</v>
      </c>
      <c r="AS106" s="143">
        <f>'1.4'!AS106/'1.4.a'!$AS$149</f>
        <v>8.4147338464404711E-2</v>
      </c>
      <c r="AT106" s="143">
        <f>'1.4'!AT106/'1.4.a'!$AT$149</f>
        <v>9.9322331063096764E-2</v>
      </c>
      <c r="AU106" s="143">
        <f>'1.4'!AU106/'1.4.a'!AU$149</f>
        <v>6.9201981911435173E-2</v>
      </c>
      <c r="AV106" s="143">
        <f>'1.4'!AV106/'1.4.a'!AV$149</f>
        <v>8.0805521347126028E-2</v>
      </c>
      <c r="AW106" s="143">
        <f>'1.4'!AW106/'1.4.a'!AW$149</f>
        <v>7.6752902050766791E-2</v>
      </c>
      <c r="AX106" s="143">
        <f>'1.4'!AX106/'1.4.a'!AX$149</f>
        <v>9.7181460560528551E-2</v>
      </c>
      <c r="AY106" s="143">
        <f>'1.4'!AY106/'1.4.a'!AY$149</f>
        <v>7.4235653429982881E-2</v>
      </c>
    </row>
    <row r="107" spans="1:51" ht="20" customHeight="1" x14ac:dyDescent="0.2">
      <c r="A107" s="122" t="s">
        <v>415</v>
      </c>
      <c r="B107" s="121" t="s">
        <v>244</v>
      </c>
      <c r="C107" s="144">
        <f>'1.4'!C107/'1.4.a'!$C$149</f>
        <v>3.9237323305772273E-2</v>
      </c>
      <c r="D107" s="144">
        <f>'1.4'!D107/'1.4.a'!$D$149</f>
        <v>3.4474522218779453E-2</v>
      </c>
      <c r="E107" s="144">
        <f>'1.4'!E107/'1.4.a'!$E$149</f>
        <v>3.2810014951125163E-2</v>
      </c>
      <c r="F107" s="144">
        <f>'1.4'!F107/'1.4.a'!$F$149</f>
        <v>3.2571784166624686E-2</v>
      </c>
      <c r="G107" s="144">
        <f>'1.4'!G107/'1.4.a'!$G$149</f>
        <v>3.8998260936700453E-2</v>
      </c>
      <c r="H107" s="144">
        <f>'1.4'!H107/'1.4.a'!$H$149</f>
        <v>3.4212754644721934E-2</v>
      </c>
      <c r="I107" s="144">
        <f>'1.4'!I107/'1.4.a'!$I$149</f>
        <v>3.3932709353695176E-2</v>
      </c>
      <c r="J107" s="144">
        <f>'1.4'!J107/'1.4.a'!$J$149</f>
        <v>3.4531278075581935E-2</v>
      </c>
      <c r="K107" s="144">
        <f>'1.4'!K107/'1.4.a'!$K$149</f>
        <v>3.982778445894046E-2</v>
      </c>
      <c r="L107" s="144">
        <f>'1.4'!L107/'1.4.a'!$L$149</f>
        <v>3.6748203603499452E-2</v>
      </c>
      <c r="M107" s="144">
        <f>'1.4'!M107/'1.4.a'!$M$149</f>
        <v>3.4995023983265407E-2</v>
      </c>
      <c r="N107" s="144">
        <f>'1.4'!N107/'1.4.a'!$N$149</f>
        <v>3.5005760958195638E-2</v>
      </c>
      <c r="O107" s="144">
        <f>'1.4'!O107/'1.4.a'!$O$149</f>
        <v>3.9866806699100567E-2</v>
      </c>
      <c r="P107" s="144">
        <f>'1.4'!P107/'1.4.a'!$P$149</f>
        <v>3.6850610768085615E-2</v>
      </c>
      <c r="Q107" s="144">
        <f>'1.4'!Q107/'1.4.a'!$Q$149</f>
        <v>3.6435171877378748E-2</v>
      </c>
      <c r="R107" s="144">
        <f>'1.4'!R107/'1.4.a'!$R$149</f>
        <v>3.7000013793752853E-2</v>
      </c>
      <c r="S107" s="144">
        <f>'1.4'!S107/'1.4.a'!$S$149</f>
        <v>4.092970006501221E-2</v>
      </c>
      <c r="T107" s="144">
        <f>'1.4'!T107/'1.4.a'!$T$149</f>
        <v>3.7634341947073317E-2</v>
      </c>
      <c r="U107" s="144">
        <f>'1.4'!U107/'1.4.a'!$U$149</f>
        <v>3.7359692444161111E-2</v>
      </c>
      <c r="V107" s="144">
        <f>'1.4'!V107/'1.4.a'!$V$149</f>
        <v>3.7472343538650928E-2</v>
      </c>
      <c r="W107" s="144">
        <f>'1.4'!W107/'1.4.a'!$W$149</f>
        <v>3.5074303839200169E-2</v>
      </c>
      <c r="X107" s="144">
        <f>'1.4'!X107/'1.4.a'!$X$149</f>
        <v>4.0838800489191598E-2</v>
      </c>
      <c r="Y107" s="144">
        <f>'1.4'!Y107/'1.4.a'!$Y$149</f>
        <v>3.5797028966182226E-2</v>
      </c>
      <c r="Z107" s="144">
        <f>'1.4'!Z107/'1.4.a'!$Z$149</f>
        <v>4.7597816406764748E-2</v>
      </c>
      <c r="AA107" s="144">
        <f>'1.4'!AA107/'1.4.a'!$AA$149</f>
        <v>3.8959264216300214E-2</v>
      </c>
      <c r="AB107" s="144">
        <f>'1.4'!AB107/'1.4.a'!$AB$149</f>
        <v>3.9038728691775486E-2</v>
      </c>
      <c r="AC107" s="144">
        <f>'1.4'!AC107/'1.4.a'!$AC$149</f>
        <v>3.5216336643224502E-2</v>
      </c>
      <c r="AD107" s="144">
        <f>'1.4'!AD107/'1.4.a'!$AD$149</f>
        <v>5.1811082836539894E-2</v>
      </c>
      <c r="AE107" s="144">
        <f>'1.4'!AE107/'1.4.a'!$AE$149</f>
        <v>3.810758080815059E-2</v>
      </c>
      <c r="AF107" s="144">
        <f>'1.4'!AF107/'1.4.a'!$AF$149</f>
        <v>3.9397645685948911E-2</v>
      </c>
      <c r="AG107" s="144">
        <f>'1.4'!AG107/'1.4.a'!$AG$149</f>
        <v>3.8808955576146359E-2</v>
      </c>
      <c r="AH107" s="144">
        <f>'1.4'!AH107/'1.4.a'!$AH$149</f>
        <v>4.9346741727887909E-2</v>
      </c>
      <c r="AI107" s="144">
        <f>'1.4'!AI107/'1.4.a'!$AI$149</f>
        <v>4.0246705559409533E-2</v>
      </c>
      <c r="AJ107" s="144">
        <f>'1.4'!AJ107/'1.4.a'!$AJ$149</f>
        <v>3.9709774476108274E-2</v>
      </c>
      <c r="AK107" s="144">
        <f>'1.4'!AK107/'1.4.a'!$AK$149</f>
        <v>3.8485221129968515E-2</v>
      </c>
      <c r="AL107" s="144">
        <f>'1.4'!AL107/'1.4.a'!$AL$149</f>
        <v>4.6668171254196242E-2</v>
      </c>
      <c r="AM107" s="144">
        <f>'1.4'!AM107/'1.4.a'!$AM$149</f>
        <v>4.1196381328293681E-2</v>
      </c>
      <c r="AN107" s="144">
        <f>'1.4'!AN107/'1.4.a'!$AN$149</f>
        <v>4.1162472426632193E-2</v>
      </c>
      <c r="AO107" s="144">
        <f>'1.4'!AO107/'1.4.a'!$AO$149</f>
        <v>3.9800828519784108E-2</v>
      </c>
      <c r="AP107" s="144">
        <f>'1.4'!AP107/'1.4.a'!$AP$149</f>
        <v>4.665688704971243E-2</v>
      </c>
      <c r="AQ107" s="144">
        <f>'1.4'!AQ107/'1.4.a'!$AQ$149</f>
        <v>4.3057733542646352E-2</v>
      </c>
      <c r="AR107" s="144">
        <f>'1.4'!AR107/'1.4.a'!$AR$149</f>
        <v>4.4465840866435895E-2</v>
      </c>
      <c r="AS107" s="144">
        <f>'1.4'!AS107/'1.4.a'!$AS$149</f>
        <v>4.1265499916168465E-2</v>
      </c>
      <c r="AT107" s="144">
        <f>'1.4'!AT107/'1.4.a'!$AT$149</f>
        <v>4.9899818609471493E-2</v>
      </c>
      <c r="AU107" s="144">
        <f>'1.4'!AU107/'1.4.a'!AU$149</f>
        <v>3.65822332180517E-2</v>
      </c>
      <c r="AV107" s="144">
        <f>'1.4'!AV107/'1.4.a'!AV$149</f>
        <v>3.7740649041414963E-2</v>
      </c>
      <c r="AW107" s="144">
        <f>'1.4'!AW107/'1.4.a'!AW$149</f>
        <v>3.5537939159483292E-2</v>
      </c>
      <c r="AX107" s="144">
        <f>'1.4'!AX107/'1.4.a'!AX$149</f>
        <v>4.6502937248947732E-2</v>
      </c>
      <c r="AY107" s="144">
        <f>'1.4'!AY107/'1.4.a'!AY$149</f>
        <v>3.777510223972378E-2</v>
      </c>
    </row>
    <row r="108" spans="1:51" ht="20" customHeight="1" x14ac:dyDescent="0.2">
      <c r="A108" s="122" t="s">
        <v>416</v>
      </c>
      <c r="B108" s="121" t="s">
        <v>245</v>
      </c>
      <c r="C108" s="144">
        <f>'1.4'!C108/'1.4.a'!$C$149</f>
        <v>2.6537645171292638E-2</v>
      </c>
      <c r="D108" s="144">
        <f>'1.4'!D108/'1.4.a'!$D$149</f>
        <v>2.7274280306402769E-2</v>
      </c>
      <c r="E108" s="144">
        <f>'1.4'!E108/'1.4.a'!$E$149</f>
        <v>2.6710996459573751E-2</v>
      </c>
      <c r="F108" s="144">
        <f>'1.4'!F108/'1.4.a'!$F$149</f>
        <v>2.5073531082672438E-2</v>
      </c>
      <c r="G108" s="144">
        <f>'1.4'!G108/'1.4.a'!$G$149</f>
        <v>2.6167454667915369E-2</v>
      </c>
      <c r="H108" s="144">
        <f>'1.4'!H108/'1.4.a'!$H$149</f>
        <v>2.7661391303899621E-2</v>
      </c>
      <c r="I108" s="144">
        <f>'1.4'!I108/'1.4.a'!$I$149</f>
        <v>2.7285644205818575E-2</v>
      </c>
      <c r="J108" s="144">
        <f>'1.4'!J108/'1.4.a'!$J$149</f>
        <v>2.5134630105542063E-2</v>
      </c>
      <c r="K108" s="144">
        <f>'1.4'!K108/'1.4.a'!$K$149</f>
        <v>2.7162705067719669E-2</v>
      </c>
      <c r="L108" s="144">
        <f>'1.4'!L108/'1.4.a'!$L$149</f>
        <v>2.7944227151971267E-2</v>
      </c>
      <c r="M108" s="144">
        <f>'1.4'!M108/'1.4.a'!$M$149</f>
        <v>2.6941848089558136E-2</v>
      </c>
      <c r="N108" s="144">
        <f>'1.4'!N108/'1.4.a'!$N$149</f>
        <v>2.4452132224660493E-2</v>
      </c>
      <c r="O108" s="144">
        <f>'1.4'!O108/'1.4.a'!$O$149</f>
        <v>2.1401324668055697E-2</v>
      </c>
      <c r="P108" s="144">
        <f>'1.4'!P108/'1.4.a'!$P$149</f>
        <v>2.5112264395643402E-2</v>
      </c>
      <c r="Q108" s="144">
        <f>'1.4'!Q108/'1.4.a'!$Q$149</f>
        <v>2.4971032573472017E-2</v>
      </c>
      <c r="R108" s="144">
        <f>'1.4'!R108/'1.4.a'!$R$149</f>
        <v>2.5637969311529077E-2</v>
      </c>
      <c r="S108" s="144">
        <f>'1.4'!S108/'1.4.a'!$S$149</f>
        <v>2.4380937718521799E-2</v>
      </c>
      <c r="T108" s="144">
        <f>'1.4'!T108/'1.4.a'!$T$149</f>
        <v>2.6687775081951727E-2</v>
      </c>
      <c r="U108" s="144">
        <f>'1.4'!U108/'1.4.a'!$U$149</f>
        <v>2.7632330480865306E-2</v>
      </c>
      <c r="V108" s="144">
        <f>'1.4'!V108/'1.4.a'!$V$149</f>
        <v>2.5022336284242813E-2</v>
      </c>
      <c r="W108" s="144">
        <f>'1.4'!W108/'1.4.a'!$W$149</f>
        <v>1.9525016918083421E-2</v>
      </c>
      <c r="X108" s="144">
        <f>'1.4'!X108/'1.4.a'!$X$149</f>
        <v>2.7681700141023828E-2</v>
      </c>
      <c r="Y108" s="144">
        <f>'1.4'!Y108/'1.4.a'!$Y$149</f>
        <v>2.4807275864671338E-2</v>
      </c>
      <c r="Z108" s="144">
        <f>'1.4'!Z108/'1.4.a'!$Z$149</f>
        <v>2.8592825247845014E-2</v>
      </c>
      <c r="AA108" s="144">
        <f>'1.4'!AA108/'1.4.a'!$AA$149</f>
        <v>2.2082274777153257E-2</v>
      </c>
      <c r="AB108" s="144">
        <f>'1.4'!AB108/'1.4.a'!$AB$149</f>
        <v>2.895431741491615E-2</v>
      </c>
      <c r="AC108" s="144">
        <f>'1.4'!AC108/'1.4.a'!$AC$149</f>
        <v>2.4737246631904304E-2</v>
      </c>
      <c r="AD108" s="144">
        <f>'1.4'!AD108/'1.4.a'!$AD$149</f>
        <v>3.0662676161940065E-2</v>
      </c>
      <c r="AE108" s="144">
        <f>'1.4'!AE108/'1.4.a'!$AE$149</f>
        <v>1.9402790256458503E-2</v>
      </c>
      <c r="AF108" s="144">
        <f>'1.4'!AF108/'1.4.a'!$AF$149</f>
        <v>2.5366259996274756E-2</v>
      </c>
      <c r="AG108" s="144">
        <f>'1.4'!AG108/'1.4.a'!$AG$149</f>
        <v>2.3832331195750449E-2</v>
      </c>
      <c r="AH108" s="144">
        <f>'1.4'!AH108/'1.4.a'!$AH$149</f>
        <v>2.834830873783362E-2</v>
      </c>
      <c r="AI108" s="144">
        <f>'1.4'!AI108/'1.4.a'!$AI$149</f>
        <v>2.1824381596782433E-2</v>
      </c>
      <c r="AJ108" s="144">
        <f>'1.4'!AJ108/'1.4.a'!$AJ$149</f>
        <v>2.720239641644609E-2</v>
      </c>
      <c r="AK108" s="144">
        <f>'1.4'!AK108/'1.4.a'!$AK$149</f>
        <v>2.681266399534173E-2</v>
      </c>
      <c r="AL108" s="144">
        <f>'1.4'!AL108/'1.4.a'!$AL$149</f>
        <v>2.7794162594331453E-2</v>
      </c>
      <c r="AM108" s="144">
        <f>'1.4'!AM108/'1.4.a'!$AM$149</f>
        <v>2.4037824271177507E-2</v>
      </c>
      <c r="AN108" s="144">
        <f>'1.4'!AN108/'1.4.a'!$AN$149</f>
        <v>2.8414734864092735E-2</v>
      </c>
      <c r="AO108" s="144">
        <f>'1.4'!AO108/'1.4.a'!$AO$149</f>
        <v>2.7719406562260813E-2</v>
      </c>
      <c r="AP108" s="144">
        <f>'1.4'!AP108/'1.4.a'!$AP$149</f>
        <v>2.8989808221837454E-2</v>
      </c>
      <c r="AQ108" s="144">
        <f>'1.4'!AQ108/'1.4.a'!$AQ$149</f>
        <v>2.419213995310189E-2</v>
      </c>
      <c r="AR108" s="144">
        <f>'1.4'!AR108/'1.4.a'!$AR$149</f>
        <v>2.9802349466564262E-2</v>
      </c>
      <c r="AS108" s="144">
        <f>'1.4'!AS108/'1.4.a'!$AS$149</f>
        <v>2.8293774873657113E-2</v>
      </c>
      <c r="AT108" s="144">
        <f>'1.4'!AT108/'1.4.a'!$AT$149</f>
        <v>3.234537811305193E-2</v>
      </c>
      <c r="AU108" s="144">
        <f>'1.4'!AU108/'1.4.a'!AU$149</f>
        <v>2.1264293353921066E-2</v>
      </c>
      <c r="AV108" s="144">
        <f>'1.4'!AV108/'1.4.a'!AV$149</f>
        <v>2.8178092359956518E-2</v>
      </c>
      <c r="AW108" s="144">
        <f>'1.4'!AW108/'1.4.a'!AW$149</f>
        <v>2.7137074826707477E-2</v>
      </c>
      <c r="AX108" s="144">
        <f>'1.4'!AX108/'1.4.a'!AX$149</f>
        <v>3.3219335257227672E-2</v>
      </c>
      <c r="AY108" s="144">
        <f>'1.4'!AY108/'1.4.a'!AY$149</f>
        <v>2.3529644109347818E-2</v>
      </c>
    </row>
    <row r="109" spans="1:51" ht="20" customHeight="1" x14ac:dyDescent="0.2">
      <c r="A109" s="122" t="s">
        <v>417</v>
      </c>
      <c r="B109" s="121" t="s">
        <v>822</v>
      </c>
      <c r="C109" s="144">
        <f>'1.4'!C109/'1.4.a'!$C$149</f>
        <v>7.4896797517525219E-4</v>
      </c>
      <c r="D109" s="144">
        <f>'1.4'!D109/'1.4.a'!$D$149</f>
        <v>7.6187698306986085E-4</v>
      </c>
      <c r="E109" s="144">
        <f>'1.4'!E109/'1.4.a'!$E$149</f>
        <v>8.5904362610113945E-4</v>
      </c>
      <c r="F109" s="144">
        <f>'1.4'!F109/'1.4.a'!$F$149</f>
        <v>6.6179831154384314E-4</v>
      </c>
      <c r="G109" s="144">
        <f>'1.4'!G109/'1.4.a'!$G$149</f>
        <v>6.7169290405678028E-4</v>
      </c>
      <c r="H109" s="144">
        <f>'1.4'!H109/'1.4.a'!$H$149</f>
        <v>6.1534236221472279E-4</v>
      </c>
      <c r="I109" s="144">
        <f>'1.4'!I109/'1.4.a'!$I$149</f>
        <v>4.8852462950311939E-4</v>
      </c>
      <c r="J109" s="144">
        <f>'1.4'!J109/'1.4.a'!$J$149</f>
        <v>9.6502467119711881E-4</v>
      </c>
      <c r="K109" s="144">
        <f>'1.4'!K109/'1.4.a'!$K$149</f>
        <v>5.2981133765539121E-4</v>
      </c>
      <c r="L109" s="144">
        <f>'1.4'!L109/'1.4.a'!$L$149</f>
        <v>4.0823906931458838E-4</v>
      </c>
      <c r="M109" s="144">
        <f>'1.4'!M109/'1.4.a'!$M$149</f>
        <v>5.5493329995615548E-4</v>
      </c>
      <c r="N109" s="144">
        <f>'1.4'!N109/'1.4.a'!$N$149</f>
        <v>7.2140995781226516E-4</v>
      </c>
      <c r="O109" s="144">
        <f>'1.4'!O109/'1.4.a'!$O$149</f>
        <v>4.5310639077184744E-4</v>
      </c>
      <c r="P109" s="144">
        <f>'1.4'!P109/'1.4.a'!$P$149</f>
        <v>7.0422271911095688E-4</v>
      </c>
      <c r="Q109" s="144">
        <f>'1.4'!Q109/'1.4.a'!$Q$149</f>
        <v>2.7892350354868098E-4</v>
      </c>
      <c r="R109" s="144">
        <f>'1.4'!R109/'1.4.a'!$R$149</f>
        <v>5.9266789606853259E-4</v>
      </c>
      <c r="S109" s="144">
        <f>'1.4'!S109/'1.4.a'!$S$149</f>
        <v>6.8784840536816776E-4</v>
      </c>
      <c r="T109" s="144">
        <f>'1.4'!T109/'1.4.a'!$T$149</f>
        <v>-1.6904296972517652E-5</v>
      </c>
      <c r="U109" s="144">
        <f>'1.4'!U109/'1.4.a'!$U$149</f>
        <v>3.2556082466652145E-4</v>
      </c>
      <c r="V109" s="144">
        <f>'1.4'!V109/'1.4.a'!$V$149</f>
        <v>5.7964581785045852E-4</v>
      </c>
      <c r="W109" s="144">
        <f>'1.4'!W109/'1.4.a'!$W$149</f>
        <v>6.2007754559763632E-4</v>
      </c>
      <c r="X109" s="144">
        <f>'1.4'!X109/'1.4.a'!$X$149</f>
        <v>8.345593820040363E-5</v>
      </c>
      <c r="Y109" s="144">
        <f>'1.4'!Y109/'1.4.a'!$Y$149</f>
        <v>5.493542939810261E-4</v>
      </c>
      <c r="Z109" s="144">
        <f>'1.4'!Z109/'1.4.a'!$Z$149</f>
        <v>1.4307050259802933E-4</v>
      </c>
      <c r="AA109" s="144">
        <f>'1.4'!AA109/'1.4.a'!$AA$149</f>
        <v>3.554063214176289E-4</v>
      </c>
      <c r="AB109" s="144">
        <f>'1.4'!AB109/'1.4.a'!$AB$149</f>
        <v>2.6210798960075982E-4</v>
      </c>
      <c r="AC109" s="144">
        <f>'1.4'!AC109/'1.4.a'!$AC$149</f>
        <v>3.0591996340734271E-4</v>
      </c>
      <c r="AD109" s="144">
        <f>'1.4'!AD109/'1.4.a'!$AD$149</f>
        <v>2.5717378167153308E-4</v>
      </c>
      <c r="AE109" s="144">
        <f>'1.4'!AE109/'1.4.a'!$AE$149</f>
        <v>4.1960915816059897E-4</v>
      </c>
      <c r="AF109" s="144">
        <f>'1.4'!AF109/'1.4.a'!$AF$149</f>
        <v>2.0809009691657434E-4</v>
      </c>
      <c r="AG109" s="144">
        <f>'1.4'!AG109/'1.4.a'!$AG$149</f>
        <v>1.8521445184754726E-4</v>
      </c>
      <c r="AH109" s="144">
        <f>'1.4'!AH109/'1.4.a'!$AH$149</f>
        <v>1.9612551438805782E-4</v>
      </c>
      <c r="AI109" s="144">
        <f>'1.4'!AI109/'1.4.a'!$AI$149</f>
        <v>2.9645988513573316E-4</v>
      </c>
      <c r="AJ109" s="144">
        <f>'1.4'!AJ109/'1.4.a'!$AJ$149</f>
        <v>3.3312928524886336E-4</v>
      </c>
      <c r="AK109" s="144">
        <f>'1.4'!AK109/'1.4.a'!$AK$149</f>
        <v>2.6503603454094765E-4</v>
      </c>
      <c r="AL109" s="144">
        <f>'1.4'!AL109/'1.4.a'!$AL$149</f>
        <v>3.0709963233320595E-4</v>
      </c>
      <c r="AM109" s="144">
        <f>'1.4'!AM109/'1.4.a'!$AM$149</f>
        <v>3.4478114421811445E-4</v>
      </c>
      <c r="AN109" s="144">
        <f>'1.4'!AN109/'1.4.a'!$AN$149</f>
        <v>3.6563309554215793E-4</v>
      </c>
      <c r="AO109" s="144">
        <f>'1.4'!AO109/'1.4.a'!$AO$149</f>
        <v>2.9941214583560822E-4</v>
      </c>
      <c r="AP109" s="144">
        <f>'1.4'!AP109/'1.4.a'!$AP$149</f>
        <v>2.3276074578546934E-4</v>
      </c>
      <c r="AQ109" s="144">
        <f>'1.4'!AQ109/'1.4.a'!$AQ$149</f>
        <v>3.1439819862136937E-4</v>
      </c>
      <c r="AR109" s="144">
        <f>'1.4'!AR109/'1.4.a'!$AR$149</f>
        <v>1.017566316539271E-4</v>
      </c>
      <c r="AS109" s="144">
        <f>'1.4'!AS109/'1.4.a'!$AS$149</f>
        <v>5.5469036382488582E-5</v>
      </c>
      <c r="AT109" s="144">
        <f>'1.4'!AT109/'1.4.a'!$AT$149</f>
        <v>6.0732544195299067E-5</v>
      </c>
      <c r="AU109" s="144">
        <f>'1.4'!AU109/'1.4.a'!AU$149</f>
        <v>2.6745218498905137E-4</v>
      </c>
      <c r="AV109" s="144">
        <f>'1.4'!AV109/'1.4.a'!AV$149</f>
        <v>2.57955379966302E-4</v>
      </c>
      <c r="AW109" s="144">
        <f>'1.4'!AW109/'1.4.a'!AW$149</f>
        <v>2.8302079570231354E-4</v>
      </c>
      <c r="AX109" s="144">
        <f>'1.4'!AX109/'1.4.a'!AX$149</f>
        <v>3.7294828612404899E-4</v>
      </c>
      <c r="AY109" s="94" t="s">
        <v>826</v>
      </c>
    </row>
    <row r="110" spans="1:51" ht="20" customHeight="1" x14ac:dyDescent="0.2">
      <c r="A110" s="122" t="s">
        <v>418</v>
      </c>
      <c r="B110" s="121" t="s">
        <v>248</v>
      </c>
      <c r="C110" s="144">
        <f>'1.4'!C110/'1.4.a'!$C$149</f>
        <v>3.7077028356128763E-5</v>
      </c>
      <c r="D110" s="144">
        <f>'1.4'!D110/'1.4.a'!$D$149</f>
        <v>3.8106312775824355E-5</v>
      </c>
      <c r="E110" s="144">
        <f>'1.4'!E110/'1.4.a'!$E$149</f>
        <v>3.7327509972354131E-5</v>
      </c>
      <c r="F110" s="144">
        <f>'1.4'!F110/'1.4.a'!$F$149</f>
        <v>3.5023717966483493E-5</v>
      </c>
      <c r="G110" s="144">
        <f>'1.4'!G110/'1.4.a'!$G$149</f>
        <v>3.7403450491234662E-5</v>
      </c>
      <c r="H110" s="144">
        <f>'1.4'!H110/'1.4.a'!$H$149</f>
        <v>3.9525454211366034E-5</v>
      </c>
      <c r="I110" s="144">
        <f>'1.4'!I110/'1.4.a'!$I$149</f>
        <v>3.8955704780858622E-5</v>
      </c>
      <c r="J110" s="144">
        <f>'1.4'!J110/'1.4.a'!$J$149</f>
        <v>3.5958101388853676E-5</v>
      </c>
      <c r="K110" s="144">
        <f>'1.4'!K110/'1.4.a'!$K$149</f>
        <v>3.4258053828974525E-5</v>
      </c>
      <c r="L110" s="144">
        <f>'1.4'!L110/'1.4.a'!$L$149</f>
        <v>3.5311897839118693E-5</v>
      </c>
      <c r="M110" s="144">
        <f>'1.4'!M110/'1.4.a'!$M$149</f>
        <v>3.4137270880817643E-5</v>
      </c>
      <c r="N110" s="144">
        <f>'1.4'!N110/'1.4.a'!$N$149</f>
        <v>3.0750717402329473E-5</v>
      </c>
      <c r="O110" s="144">
        <f>'1.4'!O110/'1.4.a'!$O$149</f>
        <v>4.048117104277089E-5</v>
      </c>
      <c r="P110" s="144">
        <f>'1.4'!P110/'1.4.a'!$P$149</f>
        <v>4.7223940649741786E-5</v>
      </c>
      <c r="Q110" s="144">
        <f>'1.4'!Q110/'1.4.a'!$Q$149</f>
        <v>4.7054595347128828E-5</v>
      </c>
      <c r="R110" s="144">
        <f>'1.4'!R110/'1.4.a'!$R$149</f>
        <v>4.8362936398952609E-5</v>
      </c>
      <c r="S110" s="144">
        <f>'1.4'!S110/'1.4.a'!$S$149</f>
        <v>4.3257395844346555E-5</v>
      </c>
      <c r="T110" s="144">
        <f>'1.4'!T110/'1.4.a'!$T$149</f>
        <v>4.7404206978594266E-5</v>
      </c>
      <c r="U110" s="144">
        <f>'1.4'!U110/'1.4.a'!$U$149</f>
        <v>4.9018452539326105E-5</v>
      </c>
      <c r="V110" s="144">
        <f>'1.4'!V110/'1.4.a'!$V$149</f>
        <v>4.4458213499483629E-5</v>
      </c>
      <c r="W110" s="144">
        <f>'1.4'!W110/'1.4.a'!$W$149</f>
        <v>2.9772373653353049E-5</v>
      </c>
      <c r="X110" s="144">
        <f>'1.4'!X110/'1.4.a'!$X$149</f>
        <v>4.2341473850544042E-5</v>
      </c>
      <c r="Y110" s="144">
        <f>'1.4'!Y110/'1.4.a'!$Y$149</f>
        <v>3.8007052095503466E-5</v>
      </c>
      <c r="Z110" s="144">
        <f>'1.4'!Z110/'1.4.a'!$Z$149</f>
        <v>4.3571919417339205E-5</v>
      </c>
      <c r="AA110" s="144">
        <f>'1.4'!AA110/'1.4.a'!$AA$149</f>
        <v>4.6254661976445951E-5</v>
      </c>
      <c r="AB110" s="144">
        <f>'1.4'!AB110/'1.4.a'!$AB$149</f>
        <v>6.0255171697016303E-5</v>
      </c>
      <c r="AC110" s="144">
        <f>'1.4'!AC110/'1.4.a'!$AC$149</f>
        <v>5.1616044054706228E-5</v>
      </c>
      <c r="AD110" s="144">
        <f>'1.4'!AD110/'1.4.a'!$AD$149</f>
        <v>6.3992459932109616E-5</v>
      </c>
      <c r="AE110" s="144">
        <f>'1.4'!AE110/'1.4.a'!$AE$149</f>
        <v>3.9973900885683196E-5</v>
      </c>
      <c r="AF110" s="144">
        <f>'1.4'!AF110/'1.4.a'!$AF$149</f>
        <v>5.2276510963956332E-5</v>
      </c>
      <c r="AG110" s="144">
        <f>'1.4'!AG110/'1.4.a'!$AG$149</f>
        <v>4.9094081145668419E-5</v>
      </c>
      <c r="AH110" s="144">
        <f>'1.4'!AH110/'1.4.a'!$AH$149</f>
        <v>5.8428167431081739E-5</v>
      </c>
      <c r="AI110" s="144">
        <f>'1.4'!AI110/'1.4.a'!$AI$149</f>
        <v>4.3251534154713065E-5</v>
      </c>
      <c r="AJ110" s="144">
        <f>'1.4'!AJ110/'1.4.a'!$AJ$149</f>
        <v>5.3953365919769857E-5</v>
      </c>
      <c r="AK110" s="144">
        <f>'1.4'!AK110/'1.4.a'!$AK$149</f>
        <v>5.3143714256061783E-5</v>
      </c>
      <c r="AL110" s="144">
        <f>'1.4'!AL110/'1.4.a'!$AL$149</f>
        <v>5.5124838069725809E-5</v>
      </c>
      <c r="AM110" s="144">
        <f>'1.4'!AM110/'1.4.a'!$AM$149</f>
        <v>4.5595039633280429E-5</v>
      </c>
      <c r="AN110" s="144">
        <f>'1.4'!AN110/'1.4.a'!$AN$149</f>
        <v>5.3946896348402201E-5</v>
      </c>
      <c r="AO110" s="144">
        <f>'1.4'!AO110/'1.4.a'!$AO$149</f>
        <v>5.3099864276011294E-5</v>
      </c>
      <c r="AP110" s="144">
        <f>'1.4'!AP110/'1.4.a'!$AP$149</f>
        <v>5.4531352458387492E-5</v>
      </c>
      <c r="AQ110" s="144">
        <f>'1.4'!AQ110/'1.4.a'!$AQ$149</f>
        <v>1.0518491562564888E-4</v>
      </c>
      <c r="AR110" s="144">
        <f>'1.4'!AR110/'1.4.a'!$AR$149</f>
        <v>1.2824135188767603E-4</v>
      </c>
      <c r="AS110" s="144">
        <f>'1.4'!AS110/'1.4.a'!$AS$149</f>
        <v>1.2233268409436433E-4</v>
      </c>
      <c r="AT110" s="144">
        <f>'1.4'!AT110/'1.4.a'!$AT$149</f>
        <v>1.3986557982397882E-4</v>
      </c>
      <c r="AU110" s="144">
        <f>'1.4'!AU110/'1.4.a'!AU$149</f>
        <v>9.1635322647395508E-5</v>
      </c>
      <c r="AV110" s="144">
        <f>'1.4'!AV110/'1.4.a'!AV$149</f>
        <v>1.2173767625290631E-4</v>
      </c>
      <c r="AW110" s="144">
        <f>'1.4'!AW110/'1.4.a'!AW$149</f>
        <v>1.1720891528247077E-4</v>
      </c>
      <c r="AX110" s="144">
        <f>'1.4'!AX110/'1.4.a'!AX$149</f>
        <v>1.4372098866702071E-4</v>
      </c>
      <c r="AY110" s="144">
        <f>'1.4'!AY110/'1.4.a'!AY$149</f>
        <v>1.0179925902168188E-4</v>
      </c>
    </row>
    <row r="111" spans="1:51" ht="20" customHeight="1" x14ac:dyDescent="0.2">
      <c r="A111" s="122" t="s">
        <v>419</v>
      </c>
      <c r="B111" s="121" t="s">
        <v>243</v>
      </c>
      <c r="C111" s="144">
        <f>'1.4'!C111/'1.4.a'!$C$149</f>
        <v>5.0795885601576606E-4</v>
      </c>
      <c r="D111" s="144">
        <f>'1.4'!D111/'1.4.a'!$D$149</f>
        <v>5.2204265245791497E-4</v>
      </c>
      <c r="E111" s="144">
        <f>'1.4'!E111/'1.4.a'!$E$149</f>
        <v>5.0988181906463947E-4</v>
      </c>
      <c r="F111" s="144">
        <f>'1.4'!F111/'1.4.a'!$F$149</f>
        <v>4.812352971129067E-4</v>
      </c>
      <c r="G111" s="144">
        <f>'1.4'!G111/'1.4.a'!$G$149</f>
        <v>3.5884478974165974E-4</v>
      </c>
      <c r="H111" s="144">
        <f>'1.4'!H111/'1.4.a'!$H$149</f>
        <v>3.8151771530803053E-4</v>
      </c>
      <c r="I111" s="144">
        <f>'1.4'!I111/'1.4.a'!$I$149</f>
        <v>3.7528961620810874E-4</v>
      </c>
      <c r="J111" s="144">
        <f>'1.4'!J111/'1.4.a'!$J$149</f>
        <v>3.4576698646537652E-4</v>
      </c>
      <c r="K111" s="144">
        <f>'1.4'!K111/'1.4.a'!$K$149</f>
        <v>3.6912454731185504E-4</v>
      </c>
      <c r="L111" s="144">
        <f>'1.4'!L111/'1.4.a'!$L$149</f>
        <v>3.7983479822267693E-4</v>
      </c>
      <c r="M111" s="144">
        <f>'1.4'!M111/'1.4.a'!$M$149</f>
        <v>3.6811471975752144E-4</v>
      </c>
      <c r="N111" s="144">
        <f>'1.4'!N111/'1.4.a'!$N$149</f>
        <v>3.304469045906375E-4</v>
      </c>
      <c r="O111" s="144">
        <f>'1.4'!O111/'1.4.a'!$O$149</f>
        <v>5.0302005071849144E-4</v>
      </c>
      <c r="P111" s="144">
        <f>'1.4'!P111/'1.4.a'!$P$149</f>
        <v>5.8588602462987299E-4</v>
      </c>
      <c r="Q111" s="144">
        <f>'1.4'!Q111/'1.4.a'!$Q$149</f>
        <v>5.8429721437840035E-4</v>
      </c>
      <c r="R111" s="144">
        <f>'1.4'!R111/'1.4.a'!$R$149</f>
        <v>6.0033793946723702E-4</v>
      </c>
      <c r="S111" s="144">
        <f>'1.4'!S111/'1.4.a'!$S$149</f>
        <v>5.4834019204967632E-4</v>
      </c>
      <c r="T111" s="144">
        <f>'1.4'!T111/'1.4.a'!$T$149</f>
        <v>6.0068088163953083E-4</v>
      </c>
      <c r="U111" s="144">
        <f>'1.4'!U111/'1.4.a'!$U$149</f>
        <v>6.2273974218284445E-4</v>
      </c>
      <c r="V111" s="144">
        <f>'1.4'!V111/'1.4.a'!$V$149</f>
        <v>5.6200186384265476E-4</v>
      </c>
      <c r="W111" s="144">
        <f>'1.4'!W111/'1.4.a'!$W$149</f>
        <v>5.7310923732998035E-4</v>
      </c>
      <c r="X111" s="144">
        <f>'1.4'!X111/'1.4.a'!$X$149</f>
        <v>8.0897479047671659E-4</v>
      </c>
      <c r="Y111" s="144">
        <f>'1.4'!Y111/'1.4.a'!$Y$149</f>
        <v>7.2670398341535521E-4</v>
      </c>
      <c r="Z111" s="144">
        <f>'1.4'!Z111/'1.4.a'!$Z$149</f>
        <v>8.3669077525782437E-4</v>
      </c>
      <c r="AA111" s="144">
        <f>'1.4'!AA111/'1.4.a'!$AA$149</f>
        <v>6.9573992347395184E-4</v>
      </c>
      <c r="AB111" s="144">
        <f>'1.4'!AB111/'1.4.a'!$AB$149</f>
        <v>9.107052236311346E-4</v>
      </c>
      <c r="AC111" s="144">
        <f>'1.4'!AC111/'1.4.a'!$AC$149</f>
        <v>7.7856417131988345E-4</v>
      </c>
      <c r="AD111" s="144">
        <f>'1.4'!AD111/'1.4.a'!$AD$149</f>
        <v>9.6519258049684148E-4</v>
      </c>
      <c r="AE111" s="144">
        <f>'1.4'!AE111/'1.4.a'!$AE$149</f>
        <v>6.0470037453674678E-4</v>
      </c>
      <c r="AF111" s="144">
        <f>'1.4'!AF111/'1.4.a'!$AF$149</f>
        <v>7.9074966296029732E-4</v>
      </c>
      <c r="AG111" s="144">
        <f>'1.4'!AG111/'1.4.a'!$AG$149</f>
        <v>7.4271515894069071E-4</v>
      </c>
      <c r="AH111" s="144">
        <f>'1.4'!AH111/'1.4.a'!$AH$149</f>
        <v>8.8375087431959219E-4</v>
      </c>
      <c r="AI111" s="144">
        <f>'1.4'!AI111/'1.4.a'!$AI$149</f>
        <v>6.6383891506049497E-4</v>
      </c>
      <c r="AJ111" s="144">
        <f>'1.4'!AJ111/'1.4.a'!$AJ$149</f>
        <v>8.2780931080381876E-4</v>
      </c>
      <c r="AK111" s="144">
        <f>'1.4'!AK111/'1.4.a'!$AK$149</f>
        <v>8.1286018754103272E-4</v>
      </c>
      <c r="AL111" s="144">
        <f>'1.4'!AL111/'1.4.a'!$AL$149</f>
        <v>8.4848258784237288E-4</v>
      </c>
      <c r="AM111" s="144">
        <f>'1.4'!AM111/'1.4.a'!$AM$149</f>
        <v>3.9495366026619873E-4</v>
      </c>
      <c r="AN111" s="144">
        <f>'1.4'!AN111/'1.4.a'!$AN$149</f>
        <v>4.7411680669572065E-4</v>
      </c>
      <c r="AO111" s="144">
        <f>'1.4'!AO111/'1.4.a'!$AO$149</f>
        <v>4.6017847238604738E-4</v>
      </c>
      <c r="AP111" s="144">
        <f>'1.4'!AP111/'1.4.a'!$AP$149</f>
        <v>4.795753531633325E-4</v>
      </c>
      <c r="AQ111" s="144">
        <f>'1.4'!AQ111/'1.4.a'!$AQ$149</f>
        <v>4.9909936813999801E-4</v>
      </c>
      <c r="AR111" s="144">
        <f>'1.4'!AR111/'1.4.a'!$AR$149</f>
        <v>6.1262784418371764E-4</v>
      </c>
      <c r="AS111" s="144">
        <f>'1.4'!AS111/'1.4.a'!$AS$149</f>
        <v>5.8257619413019923E-4</v>
      </c>
      <c r="AT111" s="144">
        <f>'1.4'!AT111/'1.4.a'!$AT$149</f>
        <v>6.6603827748104539E-4</v>
      </c>
      <c r="AU111" s="144">
        <f>'1.4'!AU111/'1.4.a'!AU$149</f>
        <v>4.3688016631533597E-4</v>
      </c>
      <c r="AV111" s="144">
        <f>'1.4'!AV111/'1.4.a'!AV$149</f>
        <v>5.7989290354166557E-4</v>
      </c>
      <c r="AW111" s="144">
        <f>'1.4'!AW111/'1.4.a'!AW$149</f>
        <v>5.5837120646808275E-4</v>
      </c>
      <c r="AX111" s="144">
        <f>'1.4'!AX111/'1.4.a'!AX$149</f>
        <v>6.8427741283677926E-4</v>
      </c>
      <c r="AY111" s="144">
        <f>'1.4'!AY111/'1.4.a'!AY$149</f>
        <v>4.8468170333455335E-4</v>
      </c>
    </row>
    <row r="112" spans="1:51" ht="20" customHeight="1" x14ac:dyDescent="0.2">
      <c r="A112" s="122" t="s">
        <v>420</v>
      </c>
      <c r="B112" s="121" t="s">
        <v>578</v>
      </c>
      <c r="C112" s="144">
        <f>'1.4'!C112/'1.4.a'!$C$149</f>
        <v>4.6573174920273288E-3</v>
      </c>
      <c r="D112" s="144">
        <f>'1.4'!D112/'1.4.a'!$D$149</f>
        <v>4.1376574382032943E-3</v>
      </c>
      <c r="E112" s="144">
        <f>'1.4'!E112/'1.4.a'!$E$149</f>
        <v>3.9465282007291238E-3</v>
      </c>
      <c r="F112" s="144">
        <f>'1.4'!F112/'1.4.a'!$F$149</f>
        <v>3.901311887030883E-3</v>
      </c>
      <c r="G112" s="144">
        <f>'1.4'!G112/'1.4.a'!$G$149</f>
        <v>4.6161396538773273E-3</v>
      </c>
      <c r="H112" s="144">
        <f>'1.4'!H112/'1.4.a'!$H$149</f>
        <v>4.1087397983436812E-3</v>
      </c>
      <c r="I112" s="144">
        <f>'1.4'!I112/'1.4.a'!$I$149</f>
        <v>4.0741508786666667E-3</v>
      </c>
      <c r="J112" s="144">
        <f>'1.4'!J112/'1.4.a'!$J$149</f>
        <v>4.1111333872627075E-3</v>
      </c>
      <c r="K112" s="144">
        <f>'1.4'!K112/'1.4.a'!$K$149</f>
        <v>4.8328077175290498E-3</v>
      </c>
      <c r="L112" s="144">
        <f>'1.4'!L112/'1.4.a'!$L$149</f>
        <v>4.4956317175032191E-3</v>
      </c>
      <c r="M112" s="144">
        <f>'1.4'!M112/'1.4.a'!$M$149</f>
        <v>4.2854945504757578E-3</v>
      </c>
      <c r="N112" s="144">
        <f>'1.4'!N112/'1.4.a'!$N$149</f>
        <v>4.2553102412491682E-3</v>
      </c>
      <c r="O112" s="144">
        <f>'1.4'!O112/'1.4.a'!$O$149</f>
        <v>4.6793803808366317E-3</v>
      </c>
      <c r="P112" s="144">
        <f>'1.4'!P112/'1.4.a'!$P$149</f>
        <v>4.3963937180643937E-3</v>
      </c>
      <c r="Q112" s="144">
        <f>'1.4'!Q112/'1.4.a'!$Q$149</f>
        <v>4.3528163755137831E-3</v>
      </c>
      <c r="R112" s="144">
        <f>'1.4'!R112/'1.4.a'!$R$149</f>
        <v>4.4148451844877555E-3</v>
      </c>
      <c r="S112" s="144">
        <f>'1.4'!S112/'1.4.a'!$S$149</f>
        <v>5.3756760662472969E-3</v>
      </c>
      <c r="T112" s="144">
        <f>'1.4'!T112/'1.4.a'!$T$149</f>
        <v>5.0013227040801899E-3</v>
      </c>
      <c r="U112" s="144">
        <f>'1.4'!U112/'1.4.a'!$U$149</f>
        <v>4.9873177110958495E-3</v>
      </c>
      <c r="V112" s="144">
        <f>'1.4'!V112/'1.4.a'!$V$149</f>
        <v>4.9580755016859438E-3</v>
      </c>
      <c r="W112" s="144">
        <f>'1.4'!W112/'1.4.a'!$W$149</f>
        <v>4.812263303957111E-3</v>
      </c>
      <c r="X112" s="144">
        <f>'1.4'!X112/'1.4.a'!$X$149</f>
        <v>5.6760754990396733E-3</v>
      </c>
      <c r="Y112" s="144">
        <f>'1.4'!Y112/'1.4.a'!$Y$149</f>
        <v>4.9885294770086689E-3</v>
      </c>
      <c r="Z112" s="144">
        <f>'1.4'!Z112/'1.4.a'!$Z$149</f>
        <v>6.5574764830816099E-3</v>
      </c>
      <c r="AA112" s="144">
        <f>'1.4'!AA112/'1.4.a'!$AA$149</f>
        <v>5.740628972381011E-3</v>
      </c>
      <c r="AB112" s="144">
        <f>'1.4'!AB112/'1.4.a'!$AB$149</f>
        <v>5.8423647597837516E-3</v>
      </c>
      <c r="AC112" s="144">
        <f>'1.4'!AC112/'1.4.a'!$AC$149</f>
        <v>5.2582044223668176E-3</v>
      </c>
      <c r="AD112" s="144">
        <f>'1.4'!AD112/'1.4.a'!$AD$149</f>
        <v>7.6433915799475243E-3</v>
      </c>
      <c r="AE112" s="144">
        <f>'1.4'!AE112/'1.4.a'!$AE$149</f>
        <v>6.087366315236902E-3</v>
      </c>
      <c r="AF112" s="144">
        <f>'1.4'!AF112/'1.4.a'!$AF$149</f>
        <v>6.3553815397545113E-3</v>
      </c>
      <c r="AG112" s="144">
        <f>'1.4'!AG112/'1.4.a'!$AG$149</f>
        <v>6.2532579552494706E-3</v>
      </c>
      <c r="AH112" s="144">
        <f>'1.4'!AH112/'1.4.a'!$AH$149</f>
        <v>7.9168694554544346E-3</v>
      </c>
      <c r="AI112" s="144">
        <f>'1.4'!AI112/'1.4.a'!$AI$149</f>
        <v>6.8264239263700552E-3</v>
      </c>
      <c r="AJ112" s="144">
        <f>'1.4'!AJ112/'1.4.a'!$AJ$149</f>
        <v>6.8050559797040722E-3</v>
      </c>
      <c r="AK112" s="144">
        <f>'1.4'!AK112/'1.4.a'!$AK$149</f>
        <v>6.6071740482681364E-3</v>
      </c>
      <c r="AL112" s="144">
        <f>'1.4'!AL112/'1.4.a'!$AL$149</f>
        <v>7.9427747867227907E-3</v>
      </c>
      <c r="AM112" s="144">
        <f>'1.4'!AM112/'1.4.a'!$AM$149</f>
        <v>7.3089829444982829E-3</v>
      </c>
      <c r="AN112" s="144">
        <f>'1.4'!AN112/'1.4.a'!$AN$149</f>
        <v>7.3501257062311308E-3</v>
      </c>
      <c r="AO112" s="144">
        <f>'1.4'!AO112/'1.4.a'!$AO$149</f>
        <v>7.113660358342066E-3</v>
      </c>
      <c r="AP112" s="144">
        <f>'1.4'!AP112/'1.4.a'!$AP$149</f>
        <v>8.2944992632036016E-3</v>
      </c>
      <c r="AQ112" s="144">
        <f>'1.4'!AQ112/'1.4.a'!$AQ$149</f>
        <v>7.7914601777262773E-3</v>
      </c>
      <c r="AR112" s="144">
        <f>'1.4'!AR112/'1.4.a'!$AR$149</f>
        <v>8.12535767123535E-3</v>
      </c>
      <c r="AS112" s="144">
        <f>'1.4'!AS112/'1.4.a'!$AS$149</f>
        <v>7.5529271036830596E-3</v>
      </c>
      <c r="AT112" s="144">
        <f>'1.4'!AT112/'1.4.a'!$AT$149</f>
        <v>9.1014739838864243E-3</v>
      </c>
      <c r="AU112" s="144">
        <f>'1.4'!AU112/'1.4.a'!AU$149</f>
        <v>6.6251412010426168E-3</v>
      </c>
      <c r="AV112" s="144">
        <f>'1.4'!AV112/'1.4.a'!AV$149</f>
        <v>6.9431681544873105E-3</v>
      </c>
      <c r="AW112" s="144">
        <f>'1.4'!AW112/'1.4.a'!AW$149</f>
        <v>6.5476822802610166E-3</v>
      </c>
      <c r="AX112" s="144">
        <f>'1.4'!AX112/'1.4.a'!AX$149</f>
        <v>8.5343781265128475E-3</v>
      </c>
      <c r="AY112" s="144">
        <f>'1.4'!AY112/'1.4.a'!AY$149</f>
        <v>6.8735233511093259E-3</v>
      </c>
    </row>
    <row r="113" spans="1:51" ht="20" customHeight="1" x14ac:dyDescent="0.2">
      <c r="A113" s="122" t="s">
        <v>421</v>
      </c>
      <c r="B113" s="121" t="s">
        <v>396</v>
      </c>
      <c r="C113" s="144">
        <f>'1.4'!C113/'1.4.a'!$C$149</f>
        <v>2.2627750297663425E-3</v>
      </c>
      <c r="D113" s="144">
        <f>'1.4'!D113/'1.4.a'!$D$149</f>
        <v>4.2097060399816704E-3</v>
      </c>
      <c r="E113" s="144">
        <f>'1.4'!E113/'1.4.a'!$E$149</f>
        <v>3.9789307551277176E-3</v>
      </c>
      <c r="F113" s="144">
        <f>'1.4'!F113/'1.4.a'!$F$149</f>
        <v>3.6232713119477744E-3</v>
      </c>
      <c r="G113" s="144">
        <f>'1.4'!G113/'1.4.a'!$G$149</f>
        <v>2.5666163628970673E-3</v>
      </c>
      <c r="H113" s="144">
        <f>'1.4'!H113/'1.4.a'!$H$149</f>
        <v>4.2142888931909024E-3</v>
      </c>
      <c r="I113" s="144">
        <f>'1.4'!I113/'1.4.a'!$I$149</f>
        <v>4.1726876738335597E-3</v>
      </c>
      <c r="J113" s="144">
        <f>'1.4'!J113/'1.4.a'!$J$149</f>
        <v>3.5627066093737681E-3</v>
      </c>
      <c r="K113" s="144">
        <f>'1.4'!K113/'1.4.a'!$K$149</f>
        <v>3.5273166954696965E-3</v>
      </c>
      <c r="L113" s="144">
        <f>'1.4'!L113/'1.4.a'!$L$149</f>
        <v>4.5747503853999063E-3</v>
      </c>
      <c r="M113" s="144">
        <f>'1.4'!M113/'1.4.a'!$M$149</f>
        <v>4.4374052244145566E-3</v>
      </c>
      <c r="N113" s="144">
        <f>'1.4'!N113/'1.4.a'!$N$149</f>
        <v>3.7302819014171885E-3</v>
      </c>
      <c r="O113" s="144">
        <f>'1.4'!O113/'1.4.a'!$O$149</f>
        <v>1.8050088834945354E-3</v>
      </c>
      <c r="P113" s="144">
        <f>'1.4'!P113/'1.4.a'!$P$149</f>
        <v>4.0951821840233922E-3</v>
      </c>
      <c r="Q113" s="144">
        <f>'1.4'!Q113/'1.4.a'!$Q$149</f>
        <v>4.2950708820435248E-3</v>
      </c>
      <c r="R113" s="144">
        <f>'1.4'!R113/'1.4.a'!$R$149</f>
        <v>4.6113001922295539E-3</v>
      </c>
      <c r="S113" s="144">
        <f>'1.4'!S113/'1.4.a'!$S$149</f>
        <v>2.888680986788596E-3</v>
      </c>
      <c r="T113" s="144">
        <f>'1.4'!T113/'1.4.a'!$T$149</f>
        <v>4.3272527024841205E-3</v>
      </c>
      <c r="U113" s="144">
        <f>'1.4'!U113/'1.4.a'!$U$149</f>
        <v>4.5622766816840257E-3</v>
      </c>
      <c r="V113" s="144">
        <f>'1.4'!V113/'1.4.a'!$V$149</f>
        <v>4.0097712247521167E-3</v>
      </c>
      <c r="W113" s="144">
        <f>'1.4'!W113/'1.4.a'!$W$149</f>
        <v>3.5395031377323839E-3</v>
      </c>
      <c r="X113" s="144">
        <f>'1.4'!X113/'1.4.a'!$X$149</f>
        <v>6.224225557965043E-3</v>
      </c>
      <c r="Y113" s="144">
        <f>'1.4'!Y113/'1.4.a'!$Y$149</f>
        <v>5.542289540947409E-3</v>
      </c>
      <c r="Z113" s="144">
        <f>'1.4'!Z113/'1.4.a'!$Z$149</f>
        <v>5.8424613442382778E-3</v>
      </c>
      <c r="AA113" s="144">
        <f>'1.4'!AA113/'1.4.a'!$AA$149</f>
        <v>3.3336067189617268E-3</v>
      </c>
      <c r="AB113" s="144">
        <f>'1.4'!AB113/'1.4.a'!$AB$149</f>
        <v>5.8828377240822292E-3</v>
      </c>
      <c r="AC113" s="144">
        <f>'1.4'!AC113/'1.4.a'!$AC$149</f>
        <v>4.8514722177246897E-3</v>
      </c>
      <c r="AD113" s="144">
        <f>'1.4'!AD113/'1.4.a'!$AD$149</f>
        <v>5.5525440920014702E-3</v>
      </c>
      <c r="AE113" s="144">
        <f>'1.4'!AE113/'1.4.a'!$AE$149</f>
        <v>3.0401903984829527E-3</v>
      </c>
      <c r="AF113" s="144">
        <f>'1.4'!AF113/'1.4.a'!$AF$149</f>
        <v>5.4587496118387582E-3</v>
      </c>
      <c r="AG113" s="144">
        <f>'1.4'!AG113/'1.4.a'!$AG$149</f>
        <v>4.9444892760872007E-3</v>
      </c>
      <c r="AH113" s="144">
        <f>'1.4'!AH113/'1.4.a'!$AH$149</f>
        <v>5.6939153801563933E-3</v>
      </c>
      <c r="AI113" s="144">
        <f>'1.4'!AI113/'1.4.a'!$AI$149</f>
        <v>3.6759201818757263E-3</v>
      </c>
      <c r="AJ113" s="144">
        <f>'1.4'!AJ113/'1.4.a'!$AJ$149</f>
        <v>5.6732285236876989E-3</v>
      </c>
      <c r="AK113" s="144">
        <f>'1.4'!AK113/'1.4.a'!$AK$149</f>
        <v>5.5064703827496387E-3</v>
      </c>
      <c r="AL113" s="144">
        <f>'1.4'!AL113/'1.4.a'!$AL$149</f>
        <v>5.1215815549137227E-3</v>
      </c>
      <c r="AM113" s="144">
        <f>'1.4'!AM113/'1.4.a'!$AM$149</f>
        <v>3.8161466754766185E-3</v>
      </c>
      <c r="AN113" s="144">
        <f>'1.4'!AN113/'1.4.a'!$AN$149</f>
        <v>5.6090476912883354E-3</v>
      </c>
      <c r="AO113" s="144">
        <f>'1.4'!AO113/'1.4.a'!$AO$149</f>
        <v>5.4130032787437291E-3</v>
      </c>
      <c r="AP113" s="144">
        <f>'1.4'!AP113/'1.4.a'!$AP$149</f>
        <v>5.4029647296857169E-3</v>
      </c>
      <c r="AQ113" s="144">
        <f>'1.4'!AQ113/'1.4.a'!$AQ$149</f>
        <v>4.5396915809152883E-3</v>
      </c>
      <c r="AR113" s="144">
        <f>'1.4'!AR113/'1.4.a'!$AR$149</f>
        <v>6.7879502241419741E-3</v>
      </c>
      <c r="AS113" s="144">
        <f>'1.4'!AS113/'1.4.a'!$AS$149</f>
        <v>6.2747586562890345E-3</v>
      </c>
      <c r="AT113" s="144">
        <f>'1.4'!AT113/'1.4.a'!$AT$149</f>
        <v>7.1090239551866111E-3</v>
      </c>
      <c r="AU113" s="144">
        <f>'1.4'!AU113/'1.4.a'!AU$149</f>
        <v>3.9343464644680066E-3</v>
      </c>
      <c r="AV113" s="144">
        <f>'1.4'!AV113/'1.4.a'!AV$149</f>
        <v>6.9840258315063564E-3</v>
      </c>
      <c r="AW113" s="144">
        <f>'1.4'!AW113/'1.4.a'!AW$149</f>
        <v>6.5716048668621359E-3</v>
      </c>
      <c r="AX113" s="144">
        <f>'1.4'!AX113/'1.4.a'!AX$149</f>
        <v>7.7238632402124776E-3</v>
      </c>
      <c r="AY113" s="144">
        <f>'1.4'!AY113/'1.4.a'!AY$149</f>
        <v>5.4709027674457091E-3</v>
      </c>
    </row>
    <row r="114" spans="1:51" ht="20" customHeight="1" x14ac:dyDescent="0.2">
      <c r="A114" s="134" t="s">
        <v>422</v>
      </c>
      <c r="B114" s="115" t="s">
        <v>824</v>
      </c>
      <c r="C114" s="143">
        <f>'1.4'!C114/'1.4.a'!$C$149</f>
        <v>8.8914026004192834E-3</v>
      </c>
      <c r="D114" s="143">
        <f>'1.4'!D114/'1.4.a'!$D$149</f>
        <v>7.7747937009435769E-3</v>
      </c>
      <c r="E114" s="143">
        <f>'1.4'!E114/'1.4.a'!$E$149</f>
        <v>9.3627880680653627E-3</v>
      </c>
      <c r="F114" s="143">
        <f>'1.4'!F114/'1.4.a'!$F$149</f>
        <v>9.1165931107366569E-3</v>
      </c>
      <c r="G114" s="143">
        <f>'1.4'!G114/'1.4.a'!$G$149</f>
        <v>7.637826560172224E-3</v>
      </c>
      <c r="H114" s="143">
        <f>'1.4'!H114/'1.4.a'!$H$149</f>
        <v>7.8686606427159009E-3</v>
      </c>
      <c r="I114" s="143">
        <f>'1.4'!I114/'1.4.a'!$I$149</f>
        <v>8.8652062672137013E-3</v>
      </c>
      <c r="J114" s="143">
        <f>'1.4'!J114/'1.4.a'!$J$149</f>
        <v>9.2637755986713071E-3</v>
      </c>
      <c r="K114" s="143">
        <f>'1.4'!K114/'1.4.a'!$K$149</f>
        <v>8.8425781105891613E-3</v>
      </c>
      <c r="L114" s="143">
        <f>'1.4'!L114/'1.4.a'!$L$149</f>
        <v>9.2088845651548314E-3</v>
      </c>
      <c r="M114" s="143">
        <f>'1.4'!M114/'1.4.a'!$M$149</f>
        <v>1.0099053139013259E-2</v>
      </c>
      <c r="N114" s="143">
        <f>'1.4'!N114/'1.4.a'!$N$149</f>
        <v>9.1426317052734594E-3</v>
      </c>
      <c r="O114" s="143">
        <f>'1.4'!O114/'1.4.a'!$O$149</f>
        <v>5.3512379674650118E-3</v>
      </c>
      <c r="P114" s="143">
        <f>'1.4'!P114/'1.4.a'!$P$149</f>
        <v>5.4210877959942633E-3</v>
      </c>
      <c r="Q114" s="143">
        <f>'1.4'!Q114/'1.4.a'!$Q$149</f>
        <v>5.994364972762508E-3</v>
      </c>
      <c r="R114" s="143">
        <f>'1.4'!R114/'1.4.a'!$R$149</f>
        <v>8.2304758170885558E-3</v>
      </c>
      <c r="S114" s="143">
        <f>'1.4'!S114/'1.4.a'!$S$149</f>
        <v>6.2522286986399882E-3</v>
      </c>
      <c r="T114" s="143">
        <f>'1.4'!T114/'1.4.a'!$T$149</f>
        <v>6.7647016975330501E-3</v>
      </c>
      <c r="U114" s="143">
        <f>'1.4'!U114/'1.4.a'!$U$149</f>
        <v>7.7109607009224731E-3</v>
      </c>
      <c r="V114" s="143">
        <f>'1.4'!V114/'1.4.a'!$V$149</f>
        <v>7.846696786596729E-3</v>
      </c>
      <c r="W114" s="143">
        <f>'1.4'!W114/'1.4.a'!$W$149</f>
        <v>5.3453335211494663E-3</v>
      </c>
      <c r="X114" s="143">
        <f>'1.4'!X114/'1.4.a'!$X$149</f>
        <v>6.5841882953551496E-3</v>
      </c>
      <c r="Y114" s="143">
        <f>'1.4'!Y114/'1.4.a'!$Y$149</f>
        <v>6.0638689665858097E-3</v>
      </c>
      <c r="Z114" s="143">
        <f>'1.4'!Z114/'1.4.a'!$Z$149</f>
        <v>7.882362241514479E-3</v>
      </c>
      <c r="AA114" s="143">
        <f>'1.4'!AA114/'1.4.a'!$AA$149</f>
        <v>5.4617307724594616E-3</v>
      </c>
      <c r="AB114" s="143">
        <f>'1.4'!AB114/'1.4.a'!$AB$149</f>
        <v>6.8996798677743417E-3</v>
      </c>
      <c r="AC114" s="143">
        <f>'1.4'!AC114/'1.4.a'!$AC$149</f>
        <v>6.1902746641287337E-3</v>
      </c>
      <c r="AD114" s="143">
        <f>'1.4'!AD114/'1.4.a'!$AD$149</f>
        <v>7.6127016826356446E-3</v>
      </c>
      <c r="AE114" s="143">
        <f>'1.4'!AE114/'1.4.a'!$AE$149</f>
        <v>3.3338723535571843E-3</v>
      </c>
      <c r="AF114" s="143">
        <f>'1.4'!AF114/'1.4.a'!$AF$149</f>
        <v>2.7240084887624602E-3</v>
      </c>
      <c r="AG114" s="143">
        <f>'1.4'!AG114/'1.4.a'!$AG$149</f>
        <v>3.5446747429447186E-3</v>
      </c>
      <c r="AH114" s="143">
        <f>'1.4'!AH114/'1.4.a'!$AH$149</f>
        <v>4.9428385132768843E-3</v>
      </c>
      <c r="AI114" s="143">
        <f>'1.4'!AI114/'1.4.a'!$AI$149</f>
        <v>3.927493622526367E-3</v>
      </c>
      <c r="AJ114" s="143">
        <f>'1.4'!AJ114/'1.4.a'!$AJ$149</f>
        <v>3.880327356521278E-3</v>
      </c>
      <c r="AK114" s="143">
        <f>'1.4'!AK114/'1.4.a'!$AK$149</f>
        <v>4.7195380243230684E-3</v>
      </c>
      <c r="AL114" s="143">
        <f>'1.4'!AL114/'1.4.a'!$AL$149</f>
        <v>5.7976484318171193E-3</v>
      </c>
      <c r="AM114" s="143">
        <f>'1.4'!AM114/'1.4.a'!$AM$149</f>
        <v>4.8619494500565553E-3</v>
      </c>
      <c r="AN114" s="143">
        <f>'1.4'!AN114/'1.4.a'!$AN$149</f>
        <v>4.3029120464976598E-3</v>
      </c>
      <c r="AO114" s="143">
        <f>'1.4'!AO114/'1.4.a'!$AO$149</f>
        <v>5.3608430367082403E-3</v>
      </c>
      <c r="AP114" s="143">
        <f>'1.4'!AP114/'1.4.a'!$AP$149</f>
        <v>7.0880974804567965E-3</v>
      </c>
      <c r="AQ114" s="143">
        <f>'1.4'!AQ114/'1.4.a'!$AQ$149</f>
        <v>6.4895119125966553E-3</v>
      </c>
      <c r="AR114" s="143">
        <f>'1.4'!AR114/'1.4.a'!$AR$149</f>
        <v>6.929477670772774E-3</v>
      </c>
      <c r="AS114" s="143">
        <f>'1.4'!AS114/'1.4.a'!$AS$149</f>
        <v>7.8153243376872794E-3</v>
      </c>
      <c r="AT114" s="143">
        <f>'1.4'!AT114/'1.4.a'!$AT$149</f>
        <v>1.0364476556692417E-2</v>
      </c>
      <c r="AU114" s="143">
        <f>'1.4'!AU114/'1.4.a'!AU$149</f>
        <v>5.0301147842039158E-3</v>
      </c>
      <c r="AV114" s="143">
        <f>'1.4'!AV114/'1.4.a'!AV$149</f>
        <v>4.1739850425324089E-3</v>
      </c>
      <c r="AW114" s="143">
        <f>'1.4'!AW114/'1.4.a'!AW$149</f>
        <v>4.5021850093784491E-3</v>
      </c>
      <c r="AX114" s="143">
        <f>'1.4'!AX114/'1.4.a'!AX$149</f>
        <v>7.5717228551294719E-3</v>
      </c>
      <c r="AY114" s="143">
        <f>'1.4'!AY114/'1.4.a'!AY$149</f>
        <v>3.3017802924829916E-3</v>
      </c>
    </row>
    <row r="115" spans="1:51" ht="20" customHeight="1" x14ac:dyDescent="0.2">
      <c r="A115" s="122" t="s">
        <v>669</v>
      </c>
      <c r="B115" s="121" t="s">
        <v>330</v>
      </c>
      <c r="C115" s="144">
        <f>'1.4'!C115/'1.4.a'!$C$149</f>
        <v>8.9419871297594464E-3</v>
      </c>
      <c r="D115" s="144">
        <f>'1.4'!D115/'1.4.a'!$D$149</f>
        <v>7.8539294926802308E-3</v>
      </c>
      <c r="E115" s="144">
        <f>'1.4'!E115/'1.4.a'!$E$149</f>
        <v>9.4678598303797271E-3</v>
      </c>
      <c r="F115" s="144">
        <f>'1.4'!F115/'1.4.a'!$F$149</f>
        <v>9.3717283040200671E-3</v>
      </c>
      <c r="G115" s="144">
        <f>'1.4'!G115/'1.4.a'!$G$149</f>
        <v>7.873394485772945E-3</v>
      </c>
      <c r="H115" s="144">
        <f>'1.4'!H115/'1.4.a'!$H$149</f>
        <v>7.9630057411834206E-3</v>
      </c>
      <c r="I115" s="144">
        <f>'1.4'!I115/'1.4.a'!$I$149</f>
        <v>9.0004187618301576E-3</v>
      </c>
      <c r="J115" s="144">
        <f>'1.4'!J115/'1.4.a'!$J$149</f>
        <v>9.4241614682785257E-3</v>
      </c>
      <c r="K115" s="144">
        <f>'1.4'!K115/'1.4.a'!$K$149</f>
        <v>8.9267720212400595E-3</v>
      </c>
      <c r="L115" s="144">
        <f>'1.4'!L115/'1.4.a'!$L$149</f>
        <v>9.2634316252216877E-3</v>
      </c>
      <c r="M115" s="144">
        <f>'1.4'!M115/'1.4.a'!$M$149</f>
        <v>1.0427215131375523E-2</v>
      </c>
      <c r="N115" s="144">
        <f>'1.4'!N115/'1.4.a'!$N$149</f>
        <v>9.2722156523957714E-3</v>
      </c>
      <c r="O115" s="144">
        <f>'1.4'!O115/'1.4.a'!$O$149</f>
        <v>5.3768669455767941E-3</v>
      </c>
      <c r="P115" s="144">
        <f>'1.4'!P115/'1.4.a'!$P$149</f>
        <v>5.493967422183511E-3</v>
      </c>
      <c r="Q115" s="144">
        <f>'1.4'!Q115/'1.4.a'!$Q$149</f>
        <v>6.099519104804896E-3</v>
      </c>
      <c r="R115" s="144">
        <f>'1.4'!R115/'1.4.a'!$R$149</f>
        <v>8.3819949175195762E-3</v>
      </c>
      <c r="S115" s="144">
        <f>'1.4'!S115/'1.4.a'!$S$149</f>
        <v>6.4303147329005999E-3</v>
      </c>
      <c r="T115" s="144">
        <f>'1.4'!T115/'1.4.a'!$T$149</f>
        <v>7.0979257545918028E-3</v>
      </c>
      <c r="U115" s="144">
        <f>'1.4'!U115/'1.4.a'!$U$149</f>
        <v>7.8871317675999267E-3</v>
      </c>
      <c r="V115" s="144">
        <f>'1.4'!V115/'1.4.a'!$V$149</f>
        <v>8.0177864394000639E-3</v>
      </c>
      <c r="W115" s="144">
        <f>'1.4'!W115/'1.4.a'!$W$149</f>
        <v>5.4178389908256033E-3</v>
      </c>
      <c r="X115" s="144">
        <f>'1.4'!X115/'1.4.a'!$X$149</f>
        <v>6.6726582278645264E-3</v>
      </c>
      <c r="Y115" s="144">
        <f>'1.4'!Y115/'1.4.a'!$Y$149</f>
        <v>6.2644433813292839E-3</v>
      </c>
      <c r="Z115" s="144">
        <f>'1.4'!Z115/'1.4.a'!$Z$149</f>
        <v>8.0374529324778021E-3</v>
      </c>
      <c r="AA115" s="144">
        <f>'1.4'!AA115/'1.4.a'!$AA$149</f>
        <v>5.5333751695115282E-3</v>
      </c>
      <c r="AB115" s="144">
        <f>'1.4'!AB115/'1.4.a'!$AB$149</f>
        <v>6.9714424025810453E-3</v>
      </c>
      <c r="AC115" s="144">
        <f>'1.4'!AC115/'1.4.a'!$AC$149</f>
        <v>6.2435291987763403E-3</v>
      </c>
      <c r="AD115" s="144">
        <f>'1.4'!AD115/'1.4.a'!$AD$149</f>
        <v>7.86081582581203E-3</v>
      </c>
      <c r="AE115" s="144">
        <f>'1.4'!AE115/'1.4.a'!$AE$149</f>
        <v>3.375046388433479E-3</v>
      </c>
      <c r="AF115" s="144">
        <f>'1.4'!AF115/'1.4.a'!$AF$149</f>
        <v>2.8097481960025323E-3</v>
      </c>
      <c r="AG115" s="144">
        <f>'1.4'!AG115/'1.4.a'!$AG$149</f>
        <v>3.6117170873202283E-3</v>
      </c>
      <c r="AH115" s="144">
        <f>'1.4'!AH115/'1.4.a'!$AH$149</f>
        <v>5.0484217970752426E-3</v>
      </c>
      <c r="AI115" s="144">
        <f>'1.4'!AI115/'1.4.a'!$AI$149</f>
        <v>4.0304024364565295E-3</v>
      </c>
      <c r="AJ115" s="144">
        <f>'1.4'!AJ115/'1.4.a'!$AJ$149</f>
        <v>4.0036173523605384E-3</v>
      </c>
      <c r="AK115" s="144">
        <f>'1.4'!AK115/'1.4.a'!$AK$149</f>
        <v>4.7601825995004128E-3</v>
      </c>
      <c r="AL115" s="144">
        <f>'1.4'!AL115/'1.4.a'!$AL$149</f>
        <v>5.9257202866905868E-3</v>
      </c>
      <c r="AM115" s="144">
        <f>'1.4'!AM115/'1.4.a'!$AM$149</f>
        <v>4.9444108865479494E-3</v>
      </c>
      <c r="AN115" s="144">
        <f>'1.4'!AN115/'1.4.a'!$AN$149</f>
        <v>4.3904713178091019E-3</v>
      </c>
      <c r="AO115" s="144">
        <f>'1.4'!AO115/'1.4.a'!$AO$149</f>
        <v>5.4467287991767574E-3</v>
      </c>
      <c r="AP115" s="144">
        <f>'1.4'!AP115/'1.4.a'!$AP$149</f>
        <v>7.247071793112415E-3</v>
      </c>
      <c r="AQ115" s="144">
        <f>'1.4'!AQ115/'1.4.a'!$AQ$149</f>
        <v>6.6363594956798631E-3</v>
      </c>
      <c r="AR115" s="144">
        <f>'1.4'!AR115/'1.4.a'!$AR$149</f>
        <v>7.0052683455194944E-3</v>
      </c>
      <c r="AS115" s="144">
        <f>'1.4'!AS115/'1.4.a'!$AS$149</f>
        <v>7.9213544986564705E-3</v>
      </c>
      <c r="AT115" s="144">
        <f>'1.4'!AT115/'1.4.a'!$AT$149</f>
        <v>1.0546806326630848E-2</v>
      </c>
      <c r="AU115" s="144">
        <f>'1.4'!AU115/'1.4.a'!AU$149</f>
        <v>5.0655607203448291E-3</v>
      </c>
      <c r="AV115" s="144">
        <f>'1.4'!AV115/'1.4.a'!AV$149</f>
        <v>4.2443532883024082E-3</v>
      </c>
      <c r="AW115" s="144">
        <f>'1.4'!AW115/'1.4.a'!AW$149</f>
        <v>4.5914411324562057E-3</v>
      </c>
      <c r="AX115" s="144">
        <f>'1.4'!AX115/'1.4.a'!AX$149</f>
        <v>7.6745945998378034E-3</v>
      </c>
      <c r="AY115" s="144">
        <f>'1.4'!AY115/'1.4.a'!AY$149</f>
        <v>3.3744119794946689E-3</v>
      </c>
    </row>
    <row r="116" spans="1:51" ht="20" customHeight="1" x14ac:dyDescent="0.2">
      <c r="A116" s="122" t="s">
        <v>670</v>
      </c>
      <c r="B116" s="121" t="s">
        <v>527</v>
      </c>
      <c r="C116" s="144">
        <f>'1.4'!C116/'1.4.a'!$C$149</f>
        <v>5.0584529340162309E-5</v>
      </c>
      <c r="D116" s="144">
        <f>'1.4'!D116/'1.4.a'!$D$149</f>
        <v>7.9135791736653459E-5</v>
      </c>
      <c r="E116" s="144">
        <f>'1.4'!E116/'1.4.a'!$E$149</f>
        <v>1.0507176231436481E-4</v>
      </c>
      <c r="F116" s="144">
        <f>'1.4'!F116/'1.4.a'!$F$149</f>
        <v>2.5513519328341063E-4</v>
      </c>
      <c r="G116" s="144">
        <f>'1.4'!G116/'1.4.a'!$G$149</f>
        <v>2.3556792560072086E-4</v>
      </c>
      <c r="H116" s="144">
        <f>'1.4'!H116/'1.4.a'!$H$149</f>
        <v>9.4345098467520384E-5</v>
      </c>
      <c r="I116" s="144">
        <f>'1.4'!I116/'1.4.a'!$I$149</f>
        <v>1.3521249461645625E-4</v>
      </c>
      <c r="J116" s="144">
        <f>'1.4'!J116/'1.4.a'!$J$149</f>
        <v>1.6038586960721876E-4</v>
      </c>
      <c r="K116" s="144">
        <f>'1.4'!K116/'1.4.a'!$K$149</f>
        <v>8.4193910650897977E-5</v>
      </c>
      <c r="L116" s="144">
        <f>'1.4'!L116/'1.4.a'!$L$149</f>
        <v>5.454706006685617E-5</v>
      </c>
      <c r="M116" s="144">
        <f>'1.4'!M116/'1.4.a'!$M$149</f>
        <v>3.2816199236226402E-4</v>
      </c>
      <c r="N116" s="144">
        <f>'1.4'!N116/'1.4.a'!$N$149</f>
        <v>1.2958394712231188E-4</v>
      </c>
      <c r="O116" s="144">
        <f>'1.4'!O116/'1.4.a'!$O$149</f>
        <v>2.5628978111782143E-5</v>
      </c>
      <c r="P116" s="144">
        <f>'1.4'!P116/'1.4.a'!$P$149</f>
        <v>7.2879626189247988E-5</v>
      </c>
      <c r="Q116" s="144">
        <f>'1.4'!Q116/'1.4.a'!$Q$149</f>
        <v>1.0515413204238766E-4</v>
      </c>
      <c r="R116" s="144">
        <f>'1.4'!R116/'1.4.a'!$R$149</f>
        <v>1.5151910043102043E-4</v>
      </c>
      <c r="S116" s="144">
        <f>'1.4'!S116/'1.4.a'!$S$149</f>
        <v>1.7808603426061153E-4</v>
      </c>
      <c r="T116" s="144">
        <f>'1.4'!T116/'1.4.a'!$T$149</f>
        <v>3.3322405705875255E-4</v>
      </c>
      <c r="U116" s="144">
        <f>'1.4'!U116/'1.4.a'!$U$149</f>
        <v>1.7617106667745507E-4</v>
      </c>
      <c r="V116" s="144">
        <f>'1.4'!V116/'1.4.a'!$V$149</f>
        <v>1.7108965280333507E-4</v>
      </c>
      <c r="W116" s="144">
        <f>'1.4'!W116/'1.4.a'!$W$149</f>
        <v>7.2505469676136861E-5</v>
      </c>
      <c r="X116" s="144">
        <f>'1.4'!X116/'1.4.a'!$X$149</f>
        <v>8.8469932509376245E-5</v>
      </c>
      <c r="Y116" s="144">
        <f>'1.4'!Y116/'1.4.a'!$Y$149</f>
        <v>2.0057441474347494E-4</v>
      </c>
      <c r="Z116" s="144">
        <f>'1.4'!Z116/'1.4.a'!$Z$149</f>
        <v>1.5509069096332186E-4</v>
      </c>
      <c r="AA116" s="144">
        <f>'1.4'!AA116/'1.4.a'!$AA$149</f>
        <v>7.1644397052066024E-5</v>
      </c>
      <c r="AB116" s="144">
        <f>'1.4'!AB116/'1.4.a'!$AB$149</f>
        <v>7.1762534806702987E-5</v>
      </c>
      <c r="AC116" s="144">
        <f>'1.4'!AC116/'1.4.a'!$AC$149</f>
        <v>5.325453464760649E-5</v>
      </c>
      <c r="AD116" s="144">
        <f>'1.4'!AD116/'1.4.a'!$AD$149</f>
        <v>2.481141431763845E-4</v>
      </c>
      <c r="AE116" s="144">
        <f>'1.4'!AE116/'1.4.a'!$AE$149</f>
        <v>4.1174034876294855E-5</v>
      </c>
      <c r="AF116" s="144">
        <f>'1.4'!AF116/'1.4.a'!$AF$149</f>
        <v>8.573970724007255E-5</v>
      </c>
      <c r="AG116" s="144">
        <f>'1.4'!AG116/'1.4.a'!$AG$149</f>
        <v>6.7042344375509649E-5</v>
      </c>
      <c r="AH116" s="144">
        <f>'1.4'!AH116/'1.4.a'!$AH$149</f>
        <v>1.0558328379835856E-4</v>
      </c>
      <c r="AI116" s="144">
        <f>'1.4'!AI116/'1.4.a'!$AI$149</f>
        <v>1.0290881393016209E-4</v>
      </c>
      <c r="AJ116" s="144">
        <f>'1.4'!AJ116/'1.4.a'!$AJ$149</f>
        <v>1.2328999583926118E-4</v>
      </c>
      <c r="AK116" s="144">
        <f>'1.4'!AK116/'1.4.a'!$AK$149</f>
        <v>4.0644575177344513E-5</v>
      </c>
      <c r="AL116" s="144">
        <f>'1.4'!AL116/'1.4.a'!$AL$149</f>
        <v>1.2807185487346762E-4</v>
      </c>
      <c r="AM116" s="144">
        <f>'1.4'!AM116/'1.4.a'!$AM$149</f>
        <v>8.2461436491394091E-5</v>
      </c>
      <c r="AN116" s="144">
        <f>'1.4'!AN116/'1.4.a'!$AN$149</f>
        <v>8.7559271311441541E-5</v>
      </c>
      <c r="AO116" s="144">
        <f>'1.4'!AO116/'1.4.a'!$AO$149</f>
        <v>8.5885762468517016E-5</v>
      </c>
      <c r="AP116" s="144">
        <f>'1.4'!AP116/'1.4.a'!$AP$149</f>
        <v>1.5897431265561785E-4</v>
      </c>
      <c r="AQ116" s="144">
        <f>'1.4'!AQ116/'1.4.a'!$AQ$149</f>
        <v>1.4684758308320777E-4</v>
      </c>
      <c r="AR116" s="144">
        <f>'1.4'!AR116/'1.4.a'!$AR$149</f>
        <v>7.579067474672024E-5</v>
      </c>
      <c r="AS116" s="144">
        <f>'1.4'!AS116/'1.4.a'!$AS$149</f>
        <v>1.0603016096919186E-4</v>
      </c>
      <c r="AT116" s="144">
        <f>'1.4'!AT116/'1.4.a'!$AT$149</f>
        <v>1.8232976993843203E-4</v>
      </c>
      <c r="AU116" s="144">
        <f>'1.4'!AU116/'1.4.a'!AU$149</f>
        <v>3.5445936140913042E-5</v>
      </c>
      <c r="AV116" s="144">
        <f>'1.4'!AV116/'1.4.a'!AV$149</f>
        <v>7.0368245770000327E-5</v>
      </c>
      <c r="AW116" s="144">
        <f>'1.4'!AW116/'1.4.a'!AW$149</f>
        <v>8.9256123077756483E-5</v>
      </c>
      <c r="AX116" s="144">
        <f>'1.4'!AX116/'1.4.a'!AX$149</f>
        <v>1.0287174470833092E-4</v>
      </c>
      <c r="AY116" s="144">
        <f>'1.4'!AY116/'1.4.a'!AY$149</f>
        <v>7.2631687011677287E-5</v>
      </c>
    </row>
    <row r="117" spans="1:51" ht="20" customHeight="1" x14ac:dyDescent="0.2">
      <c r="A117" s="123"/>
      <c r="B117" s="123" t="s">
        <v>427</v>
      </c>
      <c r="C117" s="93">
        <f>'1.4'!C117/'1.4.a'!$C$149</f>
        <v>1.0211517159579849E-2</v>
      </c>
      <c r="D117" s="93">
        <f>'1.4'!D117/'1.4.a'!$D$149</f>
        <v>-7.1227718674756805E-5</v>
      </c>
      <c r="E117" s="93">
        <f>'1.4'!E117/'1.4.a'!$E$149</f>
        <v>-3.9257544274047176E-3</v>
      </c>
      <c r="F117" s="93">
        <f>'1.4'!F117/'1.4.a'!$F$149</f>
        <v>2.7865593427801255E-3</v>
      </c>
      <c r="G117" s="93">
        <f>'1.4'!G117/'1.4.a'!$G$149</f>
        <v>1.2263750219810392E-2</v>
      </c>
      <c r="H117" s="93">
        <f>'1.4'!H117/'1.4.a'!$H$149</f>
        <v>-6.9914602799974379E-4</v>
      </c>
      <c r="I117" s="93">
        <f>'1.4'!I117/'1.4.a'!$I$149</f>
        <v>-4.0960995697982196E-3</v>
      </c>
      <c r="J117" s="93">
        <f>'1.4'!J117/'1.4.a'!$J$149</f>
        <v>6.2781110379855768E-3</v>
      </c>
      <c r="K117" s="93">
        <f>'1.4'!K117/'1.4.a'!$K$149</f>
        <v>1.0241369960288208E-2</v>
      </c>
      <c r="L117" s="93">
        <f>'1.4'!L117/'1.4.a'!$L$149</f>
        <v>-1.3228801425236236E-3</v>
      </c>
      <c r="M117" s="93">
        <f>'1.4'!M117/'1.4.a'!$M$149</f>
        <v>-5.1650906718759453E-3</v>
      </c>
      <c r="N117" s="93">
        <f>'1.4'!N117/'1.4.a'!$N$149</f>
        <v>7.2281600377125796E-3</v>
      </c>
      <c r="O117" s="93">
        <f>'1.4'!O117/'1.4.a'!$O$149</f>
        <v>1.7038251983338755E-2</v>
      </c>
      <c r="P117" s="93">
        <f>'1.4'!P117/'1.4.a'!$P$149</f>
        <v>2.5565256725516004E-3</v>
      </c>
      <c r="Q117" s="93">
        <f>'1.4'!Q117/'1.4.a'!$Q$149</f>
        <v>-2.2382062869945158E-3</v>
      </c>
      <c r="R117" s="93">
        <f>'1.4'!R117/'1.4.a'!$R$149</f>
        <v>-6.2391326344861939E-4</v>
      </c>
      <c r="S117" s="93">
        <f>'1.4'!S117/'1.4.a'!$S$149</f>
        <v>1.2672467107834E-2</v>
      </c>
      <c r="T117" s="93">
        <f>'1.4'!T117/'1.4.a'!$T$149</f>
        <v>-3.5506479890926284E-4</v>
      </c>
      <c r="U117" s="93">
        <f>'1.4'!U117/'1.4.a'!$U$149</f>
        <v>-4.4287891082580777E-3</v>
      </c>
      <c r="V117" s="93">
        <f>'1.4'!V117/'1.4.a'!$V$149</f>
        <v>1.7598882839782836E-3</v>
      </c>
      <c r="W117" s="93">
        <f>'1.4'!W117/'1.4.a'!$W$149</f>
        <v>2.6183036993206489E-2</v>
      </c>
      <c r="X117" s="93">
        <f>'1.4'!X117/'1.4.a'!$X$149</f>
        <v>-5.1609926998559949E-3</v>
      </c>
      <c r="Y117" s="93">
        <f>'1.4'!Y117/'1.4.a'!$Y$149</f>
        <v>-2.1235643460750372E-3</v>
      </c>
      <c r="Z117" s="93">
        <f>'1.4'!Z117/'1.4.a'!$Z$149</f>
        <v>-8.2566433150835557E-3</v>
      </c>
      <c r="AA117" s="93">
        <f>'1.4'!AA117/'1.4.a'!$AA$149</f>
        <v>2.2967179850155187E-2</v>
      </c>
      <c r="AB117" s="93">
        <f>'1.4'!AB117/'1.4.a'!$AB$149</f>
        <v>-1.6127111623185121E-3</v>
      </c>
      <c r="AC117" s="93">
        <f>'1.4'!AC117/'1.4.a'!$AC$149</f>
        <v>1.8545574125647855E-3</v>
      </c>
      <c r="AD117" s="93">
        <f>'1.4'!AD117/'1.4.a'!$AD$149</f>
        <v>-1.3329417499065681E-2</v>
      </c>
      <c r="AE117" s="93">
        <f>'1.4'!AE117/'1.4.a'!$AE$149</f>
        <v>2.7633425165199732E-2</v>
      </c>
      <c r="AF117" s="93">
        <f>'1.4'!AF117/'1.4.a'!$AF$149</f>
        <v>2.6757242711370286E-3</v>
      </c>
      <c r="AG117" s="93">
        <f>'1.4'!AG117/'1.4.a'!$AG$149</f>
        <v>4.0161933175810738E-3</v>
      </c>
      <c r="AH117" s="93">
        <f>'1.4'!AH117/'1.4.a'!$AH$149</f>
        <v>-1.1579288235233472E-2</v>
      </c>
      <c r="AI117" s="93">
        <f>'1.4'!AI117/'1.4.a'!$AI$149</f>
        <v>2.1556499107883816E-2</v>
      </c>
      <c r="AJ117" s="93">
        <f>'1.4'!AJ117/'1.4.a'!$AJ$149</f>
        <v>3.3065951694962233E-3</v>
      </c>
      <c r="AK117" s="93">
        <f>'1.4'!AK117/'1.4.a'!$AK$149</f>
        <v>-8.0697277293063311E-4</v>
      </c>
      <c r="AL117" s="93">
        <f>'1.4'!AL117/'1.4.a'!$AL$149</f>
        <v>-4.9001155155098831E-3</v>
      </c>
      <c r="AM117" s="93">
        <f>'1.4'!AM117/'1.4.a'!$AM$149</f>
        <v>1.9768971292252788E-2</v>
      </c>
      <c r="AN117" s="93">
        <f>'1.4'!AN117/'1.4.a'!$AN$149</f>
        <v>1.4035328792841094E-3</v>
      </c>
      <c r="AO117" s="93">
        <f>'1.4'!AO117/'1.4.a'!$AO$149</f>
        <v>-1.5444450715135175E-3</v>
      </c>
      <c r="AP117" s="93">
        <f>'1.4'!AP117/'1.4.a'!$AP$149</f>
        <v>1.2296391776671321E-3</v>
      </c>
      <c r="AQ117" s="93">
        <f>'1.4'!AQ117/'1.4.a'!$AQ$149</f>
        <v>2.5976984268879094E-2</v>
      </c>
      <c r="AR117" s="93">
        <f>'1.4'!AR117/'1.4.a'!$AR$149</f>
        <v>-5.418810476178296E-3</v>
      </c>
      <c r="AS117" s="93">
        <f>'1.4'!AS117/'1.4.a'!$AS$149</f>
        <v>1.2769592303692071E-2</v>
      </c>
      <c r="AT117" s="93">
        <f>'1.4'!AT117/'1.4.a'!$AT$149</f>
        <v>-1.6505449626412348E-2</v>
      </c>
      <c r="AU117" s="93">
        <f>'1.4'!AU117/'1.4.a'!AU$149</f>
        <v>3.1944536173686401E-2</v>
      </c>
      <c r="AV117" s="93">
        <f>'1.4'!AV117/'1.4.a'!AV$149</f>
        <v>3.2323690105656973E-3</v>
      </c>
      <c r="AW117" s="93">
        <f>'1.4'!AW117/'1.4.a'!AW$149</f>
        <v>1.7595096330018243E-2</v>
      </c>
      <c r="AX117" s="93">
        <f>'1.4'!AX117/'1.4.a'!AX$149</f>
        <v>-1.0212965843756025E-3</v>
      </c>
      <c r="AY117" s="93">
        <f>'1.4'!AY117/'1.4.a'!AY$149</f>
        <v>2.9702990820179222E-2</v>
      </c>
    </row>
    <row r="118" spans="1:51" ht="20" customHeight="1" x14ac:dyDescent="0.2">
      <c r="A118" s="123"/>
      <c r="B118" s="123" t="s">
        <v>428</v>
      </c>
      <c r="C118" s="93">
        <f>'1.4'!C118/'1.4.a'!$C$149</f>
        <v>9.2947066040116929E-3</v>
      </c>
      <c r="D118" s="93">
        <f>'1.4'!D118/'1.4.a'!$D$149</f>
        <v>-8.5278519592405671E-4</v>
      </c>
      <c r="E118" s="93">
        <f>'1.4'!E118/'1.4.a'!$E$149</f>
        <v>-4.6149625987763959E-3</v>
      </c>
      <c r="F118" s="93">
        <f>'1.4'!F118/'1.4.a'!$F$149</f>
        <v>1.4138963762136043E-3</v>
      </c>
      <c r="G118" s="93">
        <f>'1.4'!G118/'1.4.a'!$G$149</f>
        <v>1.1886516421342801E-2</v>
      </c>
      <c r="H118" s="93">
        <f>'1.4'!H118/'1.4.a'!$H$149</f>
        <v>-1.9797794479807043E-3</v>
      </c>
      <c r="I118" s="93">
        <f>'1.4'!I118/'1.4.a'!$I$149</f>
        <v>-5.8237632964288997E-3</v>
      </c>
      <c r="J118" s="93">
        <f>'1.4'!J118/'1.4.a'!$J$149</f>
        <v>4.2148808952543809E-3</v>
      </c>
      <c r="K118" s="93">
        <f>'1.4'!K118/'1.4.a'!$K$149</f>
        <v>8.4342699023393069E-3</v>
      </c>
      <c r="L118" s="93">
        <f>'1.4'!L118/'1.4.a'!$L$149</f>
        <v>-3.5471156399867502E-3</v>
      </c>
      <c r="M118" s="93">
        <f>'1.4'!M118/'1.4.a'!$M$149</f>
        <v>-6.9938054780714059E-3</v>
      </c>
      <c r="N118" s="93">
        <f>'1.4'!N118/'1.4.a'!$N$149</f>
        <v>4.7979019260043863E-3</v>
      </c>
      <c r="O118" s="93">
        <f>'1.4'!O118/'1.4.a'!$O$149</f>
        <v>1.6844733759778505E-2</v>
      </c>
      <c r="P118" s="93">
        <f>'1.4'!P118/'1.4.a'!$P$149</f>
        <v>2.2624511925026093E-3</v>
      </c>
      <c r="Q118" s="93">
        <f>'1.4'!Q118/'1.4.a'!$Q$149</f>
        <v>-3.2929851111216405E-3</v>
      </c>
      <c r="R118" s="93">
        <f>'1.4'!R118/'1.4.a'!$R$149</f>
        <v>-1.9422590153372974E-3</v>
      </c>
      <c r="S118" s="93">
        <f>'1.4'!S118/'1.4.a'!$S$149</f>
        <v>1.1406008146118564E-2</v>
      </c>
      <c r="T118" s="93">
        <f>'1.4'!T118/'1.4.a'!$T$149</f>
        <v>-2.0205994823772437E-3</v>
      </c>
      <c r="U118" s="93">
        <f>'1.4'!U118/'1.4.a'!$U$149</f>
        <v>-5.9104256732325283E-3</v>
      </c>
      <c r="V118" s="93">
        <f>'1.4'!V118/'1.4.a'!$V$149</f>
        <v>-2.9073353282787947E-4</v>
      </c>
      <c r="W118" s="93">
        <f>'1.4'!W118/'1.4.a'!$W$149</f>
        <v>2.4831922898353547E-2</v>
      </c>
      <c r="X118" s="93">
        <f>'1.4'!X118/'1.4.a'!$X$149</f>
        <v>-6.1208053512958891E-3</v>
      </c>
      <c r="Y118" s="93">
        <f>'1.4'!Y118/'1.4.a'!$Y$149</f>
        <v>-3.1255719553268994E-3</v>
      </c>
      <c r="Z118" s="93">
        <f>'1.4'!Z118/'1.4.a'!$Z$149</f>
        <v>-1.2722606368469747E-2</v>
      </c>
      <c r="AA118" s="93">
        <f>'1.4'!AA118/'1.4.a'!$AA$149</f>
        <v>2.111880889250483E-2</v>
      </c>
      <c r="AB118" s="93">
        <f>'1.4'!AB118/'1.4.a'!$AB$149</f>
        <v>-5.5661218335929545E-3</v>
      </c>
      <c r="AC118" s="93">
        <f>'1.4'!AC118/'1.4.a'!$AC$149</f>
        <v>-5.7887348438387506E-4</v>
      </c>
      <c r="AD118" s="93">
        <f>'1.4'!AD118/'1.4.a'!$AD$149</f>
        <v>-1.5170534309877273E-2</v>
      </c>
      <c r="AE118" s="93">
        <f>'1.4'!AE118/'1.4.a'!$AE$149</f>
        <v>2.4825241697967133E-2</v>
      </c>
      <c r="AF118" s="93">
        <f>'1.4'!AF118/'1.4.a'!$AF$149</f>
        <v>1.1957848342127375E-4</v>
      </c>
      <c r="AG118" s="93">
        <f>'1.4'!AG118/'1.4.a'!$AG$149</f>
        <v>2.0443625381450139E-3</v>
      </c>
      <c r="AH118" s="93">
        <f>'1.4'!AH118/'1.4.a'!$AH$149</f>
        <v>-1.2576466117247916E-2</v>
      </c>
      <c r="AI118" s="93">
        <f>'1.4'!AI118/'1.4.a'!$AI$149</f>
        <v>1.9713714573079851E-2</v>
      </c>
      <c r="AJ118" s="93">
        <f>'1.4'!AJ118/'1.4.a'!$AJ$149</f>
        <v>2.243127839044541E-3</v>
      </c>
      <c r="AK118" s="93">
        <f>'1.4'!AK118/'1.4.a'!$AK$149</f>
        <v>-2.3714146608899587E-3</v>
      </c>
      <c r="AL118" s="93">
        <f>'1.4'!AL118/'1.4.a'!$AL$149</f>
        <v>-6.6207929284046825E-3</v>
      </c>
      <c r="AM118" s="93">
        <f>'1.4'!AM118/'1.4.a'!$AM$149</f>
        <v>1.8394975259744598E-2</v>
      </c>
      <c r="AN118" s="93">
        <f>'1.4'!AN118/'1.4.a'!$AN$149</f>
        <v>-8.4884695566192871E-4</v>
      </c>
      <c r="AO118" s="93">
        <f>'1.4'!AO118/'1.4.a'!$AO$149</f>
        <v>-3.4990159952674612E-3</v>
      </c>
      <c r="AP118" s="93">
        <f>'1.4'!AP118/'1.4.a'!$AP$149</f>
        <v>-7.0190806323079658E-4</v>
      </c>
      <c r="AQ118" s="93">
        <f>'1.4'!AQ118/'1.4.a'!$AQ$149</f>
        <v>2.5076089707022055E-2</v>
      </c>
      <c r="AR118" s="93">
        <f>'1.4'!AR118/'1.4.a'!$AR$149</f>
        <v>-6.7797019971069005E-3</v>
      </c>
      <c r="AS118" s="93">
        <f>'1.4'!AS118/'1.4.a'!$AS$149</f>
        <v>1.1469110486422775E-2</v>
      </c>
      <c r="AT118" s="93">
        <f>'1.4'!AT118/'1.4.a'!$AT$149</f>
        <v>-1.8125757693372557E-2</v>
      </c>
      <c r="AU118" s="93">
        <f>'1.4'!AU118/'1.4.a'!AU$149</f>
        <v>3.0998211841981059E-2</v>
      </c>
      <c r="AV118" s="93">
        <f>'1.4'!AV118/'1.4.a'!AV$149</f>
        <v>2.1574121567614498E-3</v>
      </c>
      <c r="AW118" s="93">
        <f>'1.4'!AW118/'1.4.a'!AW$149</f>
        <v>1.6574361955322012E-2</v>
      </c>
      <c r="AX118" s="93">
        <f>'1.4'!AX118/'1.4.a'!AX$149</f>
        <v>-2.3287004296761111E-3</v>
      </c>
      <c r="AY118" s="93">
        <f>'1.4'!AY118/'1.4.a'!AY$149</f>
        <v>2.9702990820179222E-2</v>
      </c>
    </row>
    <row r="120" spans="1:51" s="133" customFormat="1" ht="20" customHeight="1" x14ac:dyDescent="0.2">
      <c r="A120" s="333" t="s">
        <v>622</v>
      </c>
      <c r="B120" s="333"/>
      <c r="C120" s="83" t="s">
        <v>671</v>
      </c>
      <c r="D120" s="83" t="s">
        <v>672</v>
      </c>
      <c r="E120" s="83" t="s">
        <v>673</v>
      </c>
      <c r="F120" s="83" t="s">
        <v>674</v>
      </c>
      <c r="G120" s="83" t="s">
        <v>675</v>
      </c>
      <c r="H120" s="83" t="s">
        <v>676</v>
      </c>
      <c r="I120" s="83" t="s">
        <v>677</v>
      </c>
      <c r="J120" s="83" t="s">
        <v>678</v>
      </c>
      <c r="K120" s="83" t="s">
        <v>679</v>
      </c>
      <c r="L120" s="83" t="s">
        <v>680</v>
      </c>
      <c r="M120" s="83" t="s">
        <v>681</v>
      </c>
      <c r="N120" s="83" t="s">
        <v>682</v>
      </c>
      <c r="O120" s="83" t="s">
        <v>683</v>
      </c>
      <c r="P120" s="83" t="s">
        <v>684</v>
      </c>
      <c r="Q120" s="83" t="s">
        <v>685</v>
      </c>
      <c r="R120" s="83" t="s">
        <v>686</v>
      </c>
      <c r="S120" s="83" t="s">
        <v>687</v>
      </c>
      <c r="T120" s="83" t="s">
        <v>688</v>
      </c>
      <c r="U120" s="83" t="s">
        <v>689</v>
      </c>
      <c r="V120" s="83" t="s">
        <v>690</v>
      </c>
      <c r="W120" s="83" t="s">
        <v>691</v>
      </c>
      <c r="X120" s="83" t="s">
        <v>692</v>
      </c>
      <c r="Y120" s="83" t="s">
        <v>693</v>
      </c>
      <c r="Z120" s="83" t="s">
        <v>694</v>
      </c>
      <c r="AA120" s="83" t="s">
        <v>695</v>
      </c>
      <c r="AB120" s="83" t="s">
        <v>696</v>
      </c>
      <c r="AC120" s="83" t="s">
        <v>697</v>
      </c>
      <c r="AD120" s="83" t="s">
        <v>698</v>
      </c>
      <c r="AE120" s="83" t="s">
        <v>699</v>
      </c>
      <c r="AF120" s="83" t="s">
        <v>700</v>
      </c>
      <c r="AG120" s="83" t="s">
        <v>701</v>
      </c>
      <c r="AH120" s="83" t="s">
        <v>702</v>
      </c>
      <c r="AI120" s="83" t="s">
        <v>703</v>
      </c>
      <c r="AJ120" s="83" t="s">
        <v>704</v>
      </c>
      <c r="AK120" s="83" t="s">
        <v>705</v>
      </c>
      <c r="AL120" s="83" t="s">
        <v>706</v>
      </c>
      <c r="AM120" s="83" t="s">
        <v>707</v>
      </c>
      <c r="AN120" s="83" t="s">
        <v>708</v>
      </c>
      <c r="AO120" s="83" t="s">
        <v>709</v>
      </c>
      <c r="AP120" s="83" t="s">
        <v>710</v>
      </c>
      <c r="AQ120" s="83" t="s">
        <v>711</v>
      </c>
      <c r="AR120" s="83" t="s">
        <v>712</v>
      </c>
      <c r="AS120" s="83" t="s">
        <v>713</v>
      </c>
      <c r="AT120" s="83" t="s">
        <v>714</v>
      </c>
      <c r="AU120" s="83" t="str">
        <f>AU91</f>
        <v>2021-I</v>
      </c>
      <c r="AV120" s="83" t="str">
        <f>AV91</f>
        <v>2021-II</v>
      </c>
      <c r="AW120" s="83" t="str">
        <f>AW91</f>
        <v>2021-III</v>
      </c>
      <c r="AX120" s="83" t="str">
        <f>AX91</f>
        <v>2021-IV</v>
      </c>
      <c r="AY120" s="83" t="str">
        <f>AY91</f>
        <v>2022-I</v>
      </c>
    </row>
    <row r="121" spans="1:51" ht="20" customHeight="1" x14ac:dyDescent="0.2">
      <c r="A121" s="18" t="s">
        <v>399</v>
      </c>
      <c r="B121" s="19" t="s">
        <v>819</v>
      </c>
      <c r="C121" s="93">
        <f>'1.4'!C121/'1.4.a'!$C$149</f>
        <v>0.38697775794550615</v>
      </c>
      <c r="D121" s="93">
        <f>'1.4'!D121/'1.4.a'!$D$149</f>
        <v>0.3591072535326823</v>
      </c>
      <c r="E121" s="93">
        <f>'1.4'!E121/'1.4.a'!$E$149</f>
        <v>0.35311247669722418</v>
      </c>
      <c r="F121" s="93">
        <f>'1.4'!F121/'1.4.a'!$F$149</f>
        <v>0.36680612500396964</v>
      </c>
      <c r="G121" s="93">
        <f>'1.4'!G121/'1.4.a'!$G$149</f>
        <v>0.39322269378579966</v>
      </c>
      <c r="H121" s="93">
        <f>'1.4'!H121/'1.4.a'!$H$149</f>
        <v>0.35995627598298219</v>
      </c>
      <c r="I121" s="93">
        <f>'1.4'!I121/'1.4.a'!$I$149</f>
        <v>0.35873927908146458</v>
      </c>
      <c r="J121" s="93">
        <f>'1.4'!J121/'1.4.a'!$J$149</f>
        <v>0.36845746115335853</v>
      </c>
      <c r="K121" s="93">
        <f>'1.4'!K121/'1.4.a'!$K$149</f>
        <v>0.39987875713251458</v>
      </c>
      <c r="L121" s="93">
        <f>'1.4'!L121/'1.4.a'!$L$149</f>
        <v>0.35750624660542524</v>
      </c>
      <c r="M121" s="93">
        <f>'1.4'!M121/'1.4.a'!$M$149</f>
        <v>0.36494655049458186</v>
      </c>
      <c r="N121" s="93">
        <f>'1.4'!N121/'1.4.a'!$N$149</f>
        <v>0.37638770410198824</v>
      </c>
      <c r="O121" s="93">
        <f>'1.4'!O121/'1.4.a'!$O$149</f>
        <v>0.38679533525638005</v>
      </c>
      <c r="P121" s="93">
        <f>'1.4'!P121/'1.4.a'!$P$149</f>
        <v>0.3641009973336739</v>
      </c>
      <c r="Q121" s="93">
        <f>'1.4'!Q121/'1.4.a'!$Q$149</f>
        <v>0.34431289881098431</v>
      </c>
      <c r="R121" s="93">
        <f>'1.4'!R121/'1.4.a'!$R$149</f>
        <v>0.39161452241975891</v>
      </c>
      <c r="S121" s="93">
        <f>'1.4'!S121/'1.4.a'!$S$149</f>
        <v>0.39119969548248407</v>
      </c>
      <c r="T121" s="93">
        <f>'1.4'!T121/'1.4.a'!$T$149</f>
        <v>0.34971144091727568</v>
      </c>
      <c r="U121" s="93">
        <f>'1.4'!U121/'1.4.a'!$U$149</f>
        <v>0.34322835964616888</v>
      </c>
      <c r="V121" s="93">
        <f>'1.4'!V121/'1.4.a'!$V$149</f>
        <v>0.36470573387154059</v>
      </c>
      <c r="W121" s="93">
        <f>'1.4'!W121/'1.4.a'!$W$149</f>
        <v>0.38874149660048929</v>
      </c>
      <c r="X121" s="93">
        <f>'1.4'!X121/'1.4.a'!$X$149</f>
        <v>0.38446380872893576</v>
      </c>
      <c r="Y121" s="93">
        <f>'1.4'!Y121/'1.4.a'!$Y$149</f>
        <v>0.34792727411501745</v>
      </c>
      <c r="Z121" s="93">
        <f>'1.4'!Z121/'1.4.a'!$Z$149</f>
        <v>0.37869004870233264</v>
      </c>
      <c r="AA121" s="93">
        <f>'1.4'!AA121/'1.4.a'!$AA$149</f>
        <v>0.42464211282942016</v>
      </c>
      <c r="AB121" s="93">
        <f>'1.4'!AB121/'1.4.a'!$AB$149</f>
        <v>0.36444590721500064</v>
      </c>
      <c r="AC121" s="93">
        <f>'1.4'!AC121/'1.4.a'!$AC$149</f>
        <v>0.3474809157550624</v>
      </c>
      <c r="AD121" s="93">
        <f>'1.4'!AD121/'1.4.a'!$AD$149</f>
        <v>0.39221673471155361</v>
      </c>
      <c r="AE121" s="93">
        <f>'1.4'!AE121/'1.4.a'!$AE$149</f>
        <v>0.39450563448368303</v>
      </c>
      <c r="AF121" s="93">
        <f>'1.4'!AF121/'1.4.a'!$AF$149</f>
        <v>0.35877483696770551</v>
      </c>
      <c r="AG121" s="93">
        <f>'1.4'!AG121/'1.4.a'!$AG$149</f>
        <v>0.34889571597594521</v>
      </c>
      <c r="AH121" s="93">
        <f>'1.4'!AH121/'1.4.a'!$AH$149</f>
        <v>0.37842175734339101</v>
      </c>
      <c r="AI121" s="93">
        <f>'1.4'!AI121/'1.4.a'!$AI$149</f>
        <v>0.39316031864759088</v>
      </c>
      <c r="AJ121" s="93">
        <f>'1.4'!AJ121/'1.4.a'!$AJ$149</f>
        <v>0.36322733916512007</v>
      </c>
      <c r="AK121" s="93">
        <f>'1.4'!AK121/'1.4.a'!$AK$149</f>
        <v>0.35934931409233634</v>
      </c>
      <c r="AL121" s="93">
        <f>'1.4'!AL121/'1.4.a'!$AL$149</f>
        <v>0.39041556635324526</v>
      </c>
      <c r="AM121" s="93">
        <f>'1.4'!AM121/'1.4.a'!$AM$149</f>
        <v>0.41142044918700527</v>
      </c>
      <c r="AN121" s="93">
        <f>'1.4'!AN121/'1.4.a'!$AN$149</f>
        <v>0.37128998001238733</v>
      </c>
      <c r="AO121" s="93">
        <f>'1.4'!AO121/'1.4.a'!$AO$149</f>
        <v>0.3551779194271471</v>
      </c>
      <c r="AP121" s="93">
        <f>'1.4'!AP121/'1.4.a'!$AP$149</f>
        <v>0.43105643512660236</v>
      </c>
      <c r="AQ121" s="93">
        <f>'1.4'!AQ121/'1.4.a'!$AQ$149</f>
        <v>0.40981113264940178</v>
      </c>
      <c r="AR121" s="93">
        <f>'1.4'!AR121/'1.4.a'!$AR$149</f>
        <v>0.28953166965332822</v>
      </c>
      <c r="AS121" s="93">
        <f>'1.4'!AS121/'1.4.a'!$AS$149</f>
        <v>0.34464231901973275</v>
      </c>
      <c r="AT121" s="93">
        <f>'1.4'!AT121/'1.4.a'!AT$149</f>
        <v>0.38920542282051246</v>
      </c>
      <c r="AU121" s="93">
        <f>'1.4'!AU121/'1.4.a'!AU$149</f>
        <v>0.40064055452343633</v>
      </c>
      <c r="AV121" s="93">
        <f>'1.4'!AV121/'1.4.a'!AV$149</f>
        <v>0.3588982308133688</v>
      </c>
      <c r="AW121" s="93">
        <f>'1.4'!AW121/'1.4.a'!AW$149</f>
        <v>0.39003059811591506</v>
      </c>
      <c r="AX121" s="93">
        <f>'1.4'!AX121/'1.4.a'!AX$149</f>
        <v>0.42519196500055156</v>
      </c>
      <c r="AY121" s="93">
        <f>'1.4'!AY121/'1.4.a'!AY$149</f>
        <v>0.42949403393404528</v>
      </c>
    </row>
    <row r="122" spans="1:51" ht="20" customHeight="1" x14ac:dyDescent="0.2">
      <c r="A122" s="134" t="s">
        <v>400</v>
      </c>
      <c r="B122" s="115" t="s">
        <v>242</v>
      </c>
      <c r="C122" s="143">
        <f>'1.4'!C122/'1.4.a'!$C$149</f>
        <v>0.25585728656032503</v>
      </c>
      <c r="D122" s="143">
        <f>'1.4'!D122/'1.4.a'!$D$149</f>
        <v>0.23434554508345176</v>
      </c>
      <c r="E122" s="143">
        <f>'1.4'!E122/'1.4.a'!$E$149</f>
        <v>0.21999245388668581</v>
      </c>
      <c r="F122" s="143">
        <f>'1.4'!F122/'1.4.a'!$F$149</f>
        <v>0.2343831993568912</v>
      </c>
      <c r="G122" s="143">
        <f>'1.4'!G122/'1.4.a'!$G$149</f>
        <v>0.26650760225013942</v>
      </c>
      <c r="H122" s="143">
        <f>'1.4'!H122/'1.4.a'!$H$149</f>
        <v>0.23638280778927173</v>
      </c>
      <c r="I122" s="143">
        <f>'1.4'!I122/'1.4.a'!$I$149</f>
        <v>0.22927717458634211</v>
      </c>
      <c r="J122" s="143">
        <f>'1.4'!J122/'1.4.a'!$J$149</f>
        <v>0.23440111797399477</v>
      </c>
      <c r="K122" s="143">
        <f>'1.4'!K122/'1.4.a'!$K$149</f>
        <v>0.26541858305261079</v>
      </c>
      <c r="L122" s="143">
        <f>'1.4'!L122/'1.4.a'!$L$149</f>
        <v>0.23432432429963526</v>
      </c>
      <c r="M122" s="143">
        <f>'1.4'!M122/'1.4.a'!$M$149</f>
        <v>0.21973636754176312</v>
      </c>
      <c r="N122" s="143">
        <f>'1.4'!N122/'1.4.a'!$N$149</f>
        <v>0.22892816613450392</v>
      </c>
      <c r="O122" s="143">
        <f>'1.4'!O122/'1.4.a'!$O$149</f>
        <v>0.25739788814359504</v>
      </c>
      <c r="P122" s="143">
        <f>'1.4'!P122/'1.4.a'!$P$149</f>
        <v>0.22986242505291912</v>
      </c>
      <c r="Q122" s="143">
        <f>'1.4'!Q122/'1.4.a'!$Q$149</f>
        <v>0.21348616365558351</v>
      </c>
      <c r="R122" s="143">
        <f>'1.4'!R122/'1.4.a'!$R$149</f>
        <v>0.23987111064624123</v>
      </c>
      <c r="S122" s="143">
        <f>'1.4'!S122/'1.4.a'!$S$149</f>
        <v>0.25451178804417396</v>
      </c>
      <c r="T122" s="143">
        <f>'1.4'!T122/'1.4.a'!$T$149</f>
        <v>0.22327568915754417</v>
      </c>
      <c r="U122" s="143">
        <f>'1.4'!U122/'1.4.a'!$U$149</f>
        <v>0.20880752750290946</v>
      </c>
      <c r="V122" s="143">
        <f>'1.4'!V122/'1.4.a'!$V$149</f>
        <v>0.22484442970724897</v>
      </c>
      <c r="W122" s="143">
        <f>'1.4'!W122/'1.4.a'!$W$149</f>
        <v>0.25606914450223683</v>
      </c>
      <c r="X122" s="143">
        <f>'1.4'!X122/'1.4.a'!$X$149</f>
        <v>0.23011031104206608</v>
      </c>
      <c r="Y122" s="143">
        <f>'1.4'!Y122/'1.4.a'!$Y$149</f>
        <v>0.21303553378875625</v>
      </c>
      <c r="Z122" s="143">
        <f>'1.4'!Z122/'1.4.a'!$Z$149</f>
        <v>0.22165372516710732</v>
      </c>
      <c r="AA122" s="143">
        <f>'1.4'!AA122/'1.4.a'!$AA$149</f>
        <v>0.25823475875687379</v>
      </c>
      <c r="AB122" s="143">
        <f>'1.4'!AB122/'1.4.a'!$AB$149</f>
        <v>0.22446835704520879</v>
      </c>
      <c r="AC122" s="143">
        <f>'1.4'!AC122/'1.4.a'!$AC$149</f>
        <v>0.20786769218418041</v>
      </c>
      <c r="AD122" s="143">
        <f>'1.4'!AD122/'1.4.a'!$AD$149</f>
        <v>0.23316809065035643</v>
      </c>
      <c r="AE122" s="143">
        <f>'1.4'!AE122/'1.4.a'!$AE$149</f>
        <v>0.25567456414809253</v>
      </c>
      <c r="AF122" s="143">
        <f>'1.4'!AF122/'1.4.a'!$AF$149</f>
        <v>0.22449366969797313</v>
      </c>
      <c r="AG122" s="143">
        <f>'1.4'!AG122/'1.4.a'!$AG$149</f>
        <v>0.21422126704725661</v>
      </c>
      <c r="AH122" s="143">
        <f>'1.4'!AH122/'1.4.a'!$AH$149</f>
        <v>0.23175779312684866</v>
      </c>
      <c r="AI122" s="143">
        <f>'1.4'!AI122/'1.4.a'!$AI$149</f>
        <v>0.26085765528864668</v>
      </c>
      <c r="AJ122" s="143">
        <f>'1.4'!AJ122/'1.4.a'!$AJ$149</f>
        <v>0.23310931714037145</v>
      </c>
      <c r="AK122" s="143">
        <f>'1.4'!AK122/'1.4.a'!$AK$149</f>
        <v>0.22186361137184948</v>
      </c>
      <c r="AL122" s="143">
        <f>'1.4'!AL122/'1.4.a'!$AL$149</f>
        <v>0.23237213444801058</v>
      </c>
      <c r="AM122" s="143">
        <f>'1.4'!AM122/'1.4.a'!$AM$149</f>
        <v>0.26599045046503533</v>
      </c>
      <c r="AN122" s="143">
        <f>'1.4'!AN122/'1.4.a'!$AN$149</f>
        <v>0.23002228941091959</v>
      </c>
      <c r="AO122" s="143">
        <f>'1.4'!AO122/'1.4.a'!$AO$149</f>
        <v>0.21938855406957292</v>
      </c>
      <c r="AP122" s="143">
        <f>'1.4'!AP122/'1.4.a'!$AP$149</f>
        <v>0.23210374841471601</v>
      </c>
      <c r="AQ122" s="143">
        <f>'1.4'!AQ122/'1.4.a'!$AQ$149</f>
        <v>0.26468073606493886</v>
      </c>
      <c r="AR122" s="143">
        <f>'1.4'!AR122/'1.4.a'!$AR$149</f>
        <v>0.18619445786750996</v>
      </c>
      <c r="AS122" s="143">
        <f>'1.4'!AS122/'1.4.a'!$AS$149</f>
        <v>0.21637330540685276</v>
      </c>
      <c r="AT122" s="143">
        <f>'1.4'!AT122/'1.4.a'!$AT$149</f>
        <v>0.24797955172097763</v>
      </c>
      <c r="AU122" s="143">
        <f>'1.4'!AU122/'1.4.a'!AU$149</f>
        <v>0.27016798350922111</v>
      </c>
      <c r="AV122" s="143">
        <f>'1.4'!AV122/'1.4.a'!AV$149</f>
        <v>0.23360168816790092</v>
      </c>
      <c r="AW122" s="143">
        <f>'1.4'!AW122/'1.4.a'!AW$149</f>
        <v>0.24474198571919636</v>
      </c>
      <c r="AX122" s="143">
        <f>'1.4'!AX122/'1.4.a'!AX$149</f>
        <v>0.26622384345688244</v>
      </c>
      <c r="AY122" s="143">
        <f>'1.4'!AY122/'1.4.a'!AY$149</f>
        <v>0.29340987339438035</v>
      </c>
    </row>
    <row r="123" spans="1:51" ht="20" customHeight="1" x14ac:dyDescent="0.2">
      <c r="A123" s="21" t="s">
        <v>401</v>
      </c>
      <c r="B123" s="22" t="s">
        <v>256</v>
      </c>
      <c r="C123" s="94">
        <f>'1.4'!C123/'1.4.a'!$C$149</f>
        <v>7.3021533376987038E-2</v>
      </c>
      <c r="D123" s="94">
        <f>'1.4'!D123/'1.4.a'!$D$149</f>
        <v>6.7639407534781523E-2</v>
      </c>
      <c r="E123" s="94">
        <f>'1.4'!E123/'1.4.a'!$E$149</f>
        <v>5.7569950149050149E-2</v>
      </c>
      <c r="F123" s="94">
        <f>'1.4'!F123/'1.4.a'!$F$149</f>
        <v>6.8515336807175448E-2</v>
      </c>
      <c r="G123" s="94">
        <f>'1.4'!G123/'1.4.a'!$G$149</f>
        <v>8.0528276715251187E-2</v>
      </c>
      <c r="H123" s="94">
        <f>'1.4'!H123/'1.4.a'!$H$149</f>
        <v>7.2682868468860531E-2</v>
      </c>
      <c r="I123" s="94">
        <f>'1.4'!I123/'1.4.a'!$I$149</f>
        <v>6.386338686565339E-2</v>
      </c>
      <c r="J123" s="94">
        <f>'1.4'!J123/'1.4.a'!$J$149</f>
        <v>7.0740429463522006E-2</v>
      </c>
      <c r="K123" s="94">
        <f>'1.4'!K123/'1.4.a'!$K$149</f>
        <v>8.3884028402831629E-2</v>
      </c>
      <c r="L123" s="94">
        <f>'1.4'!L123/'1.4.a'!$L$149</f>
        <v>6.8856512164049533E-2</v>
      </c>
      <c r="M123" s="94">
        <f>'1.4'!M123/'1.4.a'!$M$149</f>
        <v>5.2430735296995004E-2</v>
      </c>
      <c r="N123" s="94">
        <f>'1.4'!N123/'1.4.a'!$N$149</f>
        <v>6.6218954596857268E-2</v>
      </c>
      <c r="O123" s="94">
        <f>'1.4'!O123/'1.4.a'!$O$149</f>
        <v>8.0193624244158115E-2</v>
      </c>
      <c r="P123" s="94">
        <f>'1.4'!P123/'1.4.a'!$P$149</f>
        <v>6.7020518346304681E-2</v>
      </c>
      <c r="Q123" s="94">
        <f>'1.4'!Q123/'1.4.a'!$Q$149</f>
        <v>5.4192094092537037E-2</v>
      </c>
      <c r="R123" s="94">
        <f>'1.4'!R123/'1.4.a'!$R$149</f>
        <v>7.0167501434817592E-2</v>
      </c>
      <c r="S123" s="94">
        <f>'1.4'!S123/'1.4.a'!$S$149</f>
        <v>7.7240601506246134E-2</v>
      </c>
      <c r="T123" s="94">
        <f>'1.4'!T123/'1.4.a'!$T$149</f>
        <v>6.7542322083736547E-2</v>
      </c>
      <c r="U123" s="94">
        <f>'1.4'!U123/'1.4.a'!$U$149</f>
        <v>5.58380651789252E-2</v>
      </c>
      <c r="V123" s="94">
        <f>'1.4'!V123/'1.4.a'!$V$149</f>
        <v>6.4560059176223275E-2</v>
      </c>
      <c r="W123" s="94">
        <f>'1.4'!W123/'1.4.a'!$W$149</f>
        <v>7.9626725157751252E-2</v>
      </c>
      <c r="X123" s="94">
        <f>'1.4'!X123/'1.4.a'!$X$149</f>
        <v>6.9913799297415147E-2</v>
      </c>
      <c r="Y123" s="94">
        <f>'1.4'!Y123/'1.4.a'!$Y$149</f>
        <v>5.4695532629299617E-2</v>
      </c>
      <c r="Z123" s="94">
        <f>'1.4'!Z123/'1.4.a'!$Z$149</f>
        <v>6.3939065043131488E-2</v>
      </c>
      <c r="AA123" s="94">
        <f>'1.4'!AA123/'1.4.a'!$AA$149</f>
        <v>7.8663205516228019E-2</v>
      </c>
      <c r="AB123" s="94">
        <f>'1.4'!AB123/'1.4.a'!$AB$149</f>
        <v>7.0490682670053512E-2</v>
      </c>
      <c r="AC123" s="94">
        <f>'1.4'!AC123/'1.4.a'!$AC$149</f>
        <v>5.7408462941349409E-2</v>
      </c>
      <c r="AD123" s="94">
        <f>'1.4'!AD123/'1.4.a'!$AD$149</f>
        <v>8.2511781315870017E-2</v>
      </c>
      <c r="AE123" s="94">
        <f>'1.4'!AE123/'1.4.a'!$AE$149</f>
        <v>8.3578462140072599E-2</v>
      </c>
      <c r="AF123" s="94">
        <f>'1.4'!AF123/'1.4.a'!$AF$149</f>
        <v>7.0687882763971685E-2</v>
      </c>
      <c r="AG123" s="94">
        <f>'1.4'!AG123/'1.4.a'!$AG$149</f>
        <v>5.7859717055231984E-2</v>
      </c>
      <c r="AH123" s="94">
        <f>'1.4'!AH123/'1.4.a'!$AH$149</f>
        <v>6.7125089959569964E-2</v>
      </c>
      <c r="AI123" s="94">
        <f>'1.4'!AI123/'1.4.a'!$AI$149</f>
        <v>8.3299732738792709E-2</v>
      </c>
      <c r="AJ123" s="94">
        <f>'1.4'!AJ123/'1.4.a'!$AJ$149</f>
        <v>6.9838658995523203E-2</v>
      </c>
      <c r="AK123" s="94">
        <f>'1.4'!AK123/'1.4.a'!$AK$149</f>
        <v>5.8090554240782973E-2</v>
      </c>
      <c r="AL123" s="94">
        <f>'1.4'!AL123/'1.4.a'!$AL$149</f>
        <v>6.9689536652497455E-2</v>
      </c>
      <c r="AM123" s="94">
        <f>'1.4'!AM123/'1.4.a'!$AM$149</f>
        <v>8.7299838125181758E-2</v>
      </c>
      <c r="AN123" s="94">
        <f>'1.4'!AN123/'1.4.a'!$AN$149</f>
        <v>6.91080721690982E-2</v>
      </c>
      <c r="AO123" s="94">
        <f>'1.4'!AO123/'1.4.a'!$AO$149</f>
        <v>6.1750842142572884E-2</v>
      </c>
      <c r="AP123" s="94">
        <f>'1.4'!AP123/'1.4.a'!$AP$149</f>
        <v>7.2628002578733267E-2</v>
      </c>
      <c r="AQ123" s="94">
        <f>'1.4'!AQ123/'1.4.a'!$AQ$149</f>
        <v>8.6618180616541501E-2</v>
      </c>
      <c r="AR123" s="94">
        <f>'1.4'!AR123/'1.4.a'!$AR$149</f>
        <v>6.603247859687858E-2</v>
      </c>
      <c r="AS123" s="94">
        <f>'1.4'!AS123/'1.4.a'!$AS$149</f>
        <v>5.4175528739136114E-2</v>
      </c>
      <c r="AT123" s="94">
        <f>'1.4'!AT123/'1.4.a'!$AT$149</f>
        <v>7.4915721538081112E-2</v>
      </c>
      <c r="AU123" s="94">
        <f>'1.4'!AU123/'1.4.a'!AU$149</f>
        <v>8.8061283164831763E-2</v>
      </c>
      <c r="AV123" s="94">
        <f>'1.4'!AV123/'1.4.a'!AV$149</f>
        <v>7.4602486211987923E-2</v>
      </c>
      <c r="AW123" s="94">
        <f>'1.4'!AW123/'1.4.a'!AW$149</f>
        <v>7.0774428330207181E-2</v>
      </c>
      <c r="AX123" s="94">
        <f>'1.4'!AX123/'1.4.a'!AX$149</f>
        <v>8.7522466791504994E-2</v>
      </c>
      <c r="AY123" s="94">
        <f>'1.4'!AY123/'1.4.a'!AY$149</f>
        <v>0.10824537155899032</v>
      </c>
    </row>
    <row r="124" spans="1:51" ht="20" customHeight="1" x14ac:dyDescent="0.2">
      <c r="A124" s="21" t="s">
        <v>402</v>
      </c>
      <c r="B124" s="22" t="s">
        <v>257</v>
      </c>
      <c r="C124" s="94">
        <f>'1.4'!C124/'1.4.a'!$C$149</f>
        <v>3.8569172291648092E-3</v>
      </c>
      <c r="D124" s="94">
        <f>'1.4'!D124/'1.4.a'!$D$149</f>
        <v>3.2815188325522032E-3</v>
      </c>
      <c r="E124" s="94">
        <f>'1.4'!E124/'1.4.a'!$E$149</f>
        <v>2.962970402010151E-3</v>
      </c>
      <c r="F124" s="94">
        <f>'1.4'!F124/'1.4.a'!$F$149</f>
        <v>2.8913161382392162E-3</v>
      </c>
      <c r="G124" s="94">
        <f>'1.4'!G124/'1.4.a'!$G$149</f>
        <v>4.0189507265395745E-3</v>
      </c>
      <c r="H124" s="94">
        <f>'1.4'!H124/'1.4.a'!$H$149</f>
        <v>3.126526046380231E-3</v>
      </c>
      <c r="I124" s="94">
        <f>'1.4'!I124/'1.4.a'!$I$149</f>
        <v>3.3292220126778468E-3</v>
      </c>
      <c r="J124" s="94">
        <f>'1.4'!J124/'1.4.a'!$J$149</f>
        <v>3.1515873349333735E-3</v>
      </c>
      <c r="K124" s="94">
        <f>'1.4'!K124/'1.4.a'!$K$149</f>
        <v>4.1000676513648403E-3</v>
      </c>
      <c r="L124" s="94">
        <f>'1.4'!L124/'1.4.a'!$L$149</f>
        <v>3.3154272328935939E-3</v>
      </c>
      <c r="M124" s="94">
        <f>'1.4'!M124/'1.4.a'!$M$149</f>
        <v>3.3474180753285997E-3</v>
      </c>
      <c r="N124" s="94">
        <f>'1.4'!N124/'1.4.a'!$N$149</f>
        <v>3.1573861604495979E-3</v>
      </c>
      <c r="O124" s="94">
        <f>'1.4'!O124/'1.4.a'!$O$149</f>
        <v>4.1719209575170283E-3</v>
      </c>
      <c r="P124" s="94">
        <f>'1.4'!P124/'1.4.a'!$P$149</f>
        <v>3.3565031057302512E-3</v>
      </c>
      <c r="Q124" s="94">
        <f>'1.4'!Q124/'1.4.a'!$Q$149</f>
        <v>3.397786527416671E-3</v>
      </c>
      <c r="R124" s="94">
        <f>'1.4'!R124/'1.4.a'!$R$149</f>
        <v>3.1876871491895767E-3</v>
      </c>
      <c r="S124" s="94">
        <f>'1.4'!S124/'1.4.a'!$S$149</f>
        <v>4.1785220145980533E-3</v>
      </c>
      <c r="T124" s="94">
        <f>'1.4'!T124/'1.4.a'!$T$149</f>
        <v>3.4391000540141621E-3</v>
      </c>
      <c r="U124" s="94">
        <f>'1.4'!U124/'1.4.a'!$U$149</f>
        <v>3.4681512880948406E-3</v>
      </c>
      <c r="V124" s="94">
        <f>'1.4'!V124/'1.4.a'!$V$149</f>
        <v>3.2917074432641746E-3</v>
      </c>
      <c r="W124" s="94">
        <f>'1.4'!W124/'1.4.a'!$W$149</f>
        <v>4.2824143462816449E-3</v>
      </c>
      <c r="X124" s="94">
        <f>'1.4'!X124/'1.4.a'!$X$149</f>
        <v>3.5057275113304126E-3</v>
      </c>
      <c r="Y124" s="94">
        <f>'1.4'!Y124/'1.4.a'!$Y$149</f>
        <v>3.5031402566010846E-3</v>
      </c>
      <c r="Z124" s="94">
        <f>'1.4'!Z124/'1.4.a'!$Z$149</f>
        <v>3.1445390030335934E-3</v>
      </c>
      <c r="AA124" s="94">
        <f>'1.4'!AA124/'1.4.a'!$AA$149</f>
        <v>4.2324287922018309E-3</v>
      </c>
      <c r="AB124" s="94">
        <f>'1.4'!AB124/'1.4.a'!$AB$149</f>
        <v>3.446687506702603E-3</v>
      </c>
      <c r="AC124" s="94">
        <f>'1.4'!AC124/'1.4.a'!$AC$149</f>
        <v>3.4094205810645947E-3</v>
      </c>
      <c r="AD124" s="94">
        <f>'1.4'!AD124/'1.4.a'!$AD$149</f>
        <v>3.1176957384859536E-3</v>
      </c>
      <c r="AE124" s="94">
        <f>'1.4'!AE124/'1.4.a'!$AE$149</f>
        <v>4.0816621150668612E-3</v>
      </c>
      <c r="AF124" s="94">
        <f>'1.4'!AF124/'1.4.a'!$AF$149</f>
        <v>3.3394979204185021E-3</v>
      </c>
      <c r="AG124" s="94">
        <f>'1.4'!AG124/'1.4.a'!$AG$149</f>
        <v>3.3647079953701255E-3</v>
      </c>
      <c r="AH124" s="94">
        <f>'1.4'!AH124/'1.4.a'!$AH$149</f>
        <v>3.0612777002624325E-3</v>
      </c>
      <c r="AI124" s="94">
        <f>'1.4'!AI124/'1.4.a'!$AI$149</f>
        <v>3.9708267184110045E-3</v>
      </c>
      <c r="AJ124" s="94">
        <f>'1.4'!AJ124/'1.4.a'!$AJ$149</f>
        <v>3.0429402373600041E-3</v>
      </c>
      <c r="AK124" s="94">
        <f>'1.4'!AK124/'1.4.a'!$AK$149</f>
        <v>3.5666096687340487E-3</v>
      </c>
      <c r="AL124" s="94">
        <f>'1.4'!AL124/'1.4.a'!$AL$149</f>
        <v>3.3758645370021295E-3</v>
      </c>
      <c r="AM124" s="94">
        <f>'1.4'!AM124/'1.4.a'!$AM$149</f>
        <v>3.4588136494586239E-3</v>
      </c>
      <c r="AN124" s="94">
        <f>'1.4'!AN124/'1.4.a'!$AN$149</f>
        <v>3.1802423494994431E-3</v>
      </c>
      <c r="AO124" s="94">
        <f>'1.4'!AO124/'1.4.a'!$AO$149</f>
        <v>2.9555016978334942E-3</v>
      </c>
      <c r="AP124" s="94">
        <f>'1.4'!AP124/'1.4.a'!$AP$149</f>
        <v>3.5301228047897805E-3</v>
      </c>
      <c r="AQ124" s="94">
        <f>'1.4'!AQ124/'1.4.a'!$AQ$149</f>
        <v>3.1950850764672638E-3</v>
      </c>
      <c r="AR124" s="94">
        <f>'1.4'!AR124/'1.4.a'!$AR$149</f>
        <v>2.9813677213651728E-3</v>
      </c>
      <c r="AS124" s="94">
        <f>'1.4'!AS124/'1.4.a'!$AS$149</f>
        <v>2.8225654806110657E-3</v>
      </c>
      <c r="AT124" s="94">
        <f>'1.4'!AT124/'1.4.a'!$AT$149</f>
        <v>3.4341536456752725E-3</v>
      </c>
      <c r="AU124" s="94">
        <f>'1.4'!AU124/'1.4.a'!AU$149</f>
        <v>2.9140966774784541E-3</v>
      </c>
      <c r="AV124" s="94">
        <f>'1.4'!AV124/'1.4.a'!AV$149</f>
        <v>2.7504953127786887E-3</v>
      </c>
      <c r="AW124" s="94">
        <f>'1.4'!AW124/'1.4.a'!AW$149</f>
        <v>2.7412800491155363E-3</v>
      </c>
      <c r="AX124" s="94">
        <f>'1.4'!AX124/'1.4.a'!AX$149</f>
        <v>3.6501843348834035E-3</v>
      </c>
      <c r="AY124" s="94">
        <f>'1.4'!AY124/'1.4.a'!AY$149</f>
        <v>3.0290844369905189E-3</v>
      </c>
    </row>
    <row r="125" spans="1:51" ht="20" customHeight="1" x14ac:dyDescent="0.2">
      <c r="A125" s="21" t="s">
        <v>403</v>
      </c>
      <c r="B125" s="22" t="s">
        <v>258</v>
      </c>
      <c r="C125" s="94">
        <f>'1.4'!C125/'1.4.a'!$C$149</f>
        <v>2.417284784005418E-2</v>
      </c>
      <c r="D125" s="94">
        <f>'1.4'!D125/'1.4.a'!$D$149</f>
        <v>1.1153950349513242E-2</v>
      </c>
      <c r="E125" s="94">
        <f>'1.4'!E125/'1.4.a'!$E$149</f>
        <v>8.9210271516329091E-3</v>
      </c>
      <c r="F125" s="94">
        <f>'1.4'!F125/'1.4.a'!$F$149</f>
        <v>7.7726799862028071E-3</v>
      </c>
      <c r="G125" s="94">
        <f>'1.4'!G125/'1.4.a'!$G$149</f>
        <v>2.4190127375337749E-2</v>
      </c>
      <c r="H125" s="94">
        <f>'1.4'!H125/'1.4.a'!$H$149</f>
        <v>1.0870767239074016E-2</v>
      </c>
      <c r="I125" s="94">
        <f>'1.4'!I125/'1.4.a'!$I$149</f>
        <v>9.057158430355778E-3</v>
      </c>
      <c r="J125" s="94">
        <f>'1.4'!J125/'1.4.a'!$J$149</f>
        <v>8.2289552095894045E-3</v>
      </c>
      <c r="K125" s="94">
        <f>'1.4'!K125/'1.4.a'!$K$149</f>
        <v>2.4417272005324696E-2</v>
      </c>
      <c r="L125" s="94">
        <f>'1.4'!L125/'1.4.a'!$L$149</f>
        <v>1.1294764965003541E-2</v>
      </c>
      <c r="M125" s="94">
        <f>'1.4'!M125/'1.4.a'!$M$149</f>
        <v>9.2623919993650265E-3</v>
      </c>
      <c r="N125" s="94">
        <f>'1.4'!N125/'1.4.a'!$N$149</f>
        <v>8.1590655104126428E-3</v>
      </c>
      <c r="O125" s="94">
        <f>'1.4'!O125/'1.4.a'!$O$149</f>
        <v>2.4221488462269045E-2</v>
      </c>
      <c r="P125" s="94">
        <f>'1.4'!P125/'1.4.a'!$P$149</f>
        <v>1.1687150236962787E-2</v>
      </c>
      <c r="Q125" s="94">
        <f>'1.4'!Q125/'1.4.a'!$Q$149</f>
        <v>9.4974060231646645E-3</v>
      </c>
      <c r="R125" s="94">
        <f>'1.4'!R125/'1.4.a'!$R$149</f>
        <v>8.3357346454706171E-3</v>
      </c>
      <c r="S125" s="94">
        <f>'1.4'!S125/'1.4.a'!$S$149</f>
        <v>2.3922040885639151E-2</v>
      </c>
      <c r="T125" s="94">
        <f>'1.4'!T125/'1.4.a'!$T$149</f>
        <v>1.1412634455145187E-2</v>
      </c>
      <c r="U125" s="94">
        <f>'1.4'!U125/'1.4.a'!$U$149</f>
        <v>1.0206435832839453E-2</v>
      </c>
      <c r="V125" s="94">
        <f>'1.4'!V125/'1.4.a'!$V$149</f>
        <v>8.7047517353992573E-3</v>
      </c>
      <c r="W125" s="94">
        <f>'1.4'!W125/'1.4.a'!$W$149</f>
        <v>2.4867736996286045E-2</v>
      </c>
      <c r="X125" s="94">
        <f>'1.4'!X125/'1.4.a'!$X$149</f>
        <v>1.3156902322651444E-2</v>
      </c>
      <c r="Y125" s="94">
        <f>'1.4'!Y125/'1.4.a'!$Y$149</f>
        <v>1.0300615244296795E-2</v>
      </c>
      <c r="Z125" s="94">
        <f>'1.4'!Z125/'1.4.a'!$Z$149</f>
        <v>9.8895647370147305E-3</v>
      </c>
      <c r="AA125" s="94">
        <f>'1.4'!AA125/'1.4.a'!$AA$149</f>
        <v>2.746663717716263E-2</v>
      </c>
      <c r="AB125" s="94">
        <f>'1.4'!AB125/'1.4.a'!$AB$149</f>
        <v>1.2568269982329277E-2</v>
      </c>
      <c r="AC125" s="94">
        <f>'1.4'!AC125/'1.4.a'!$AC$149</f>
        <v>1.0284020480244068E-2</v>
      </c>
      <c r="AD125" s="94">
        <f>'1.4'!AD125/'1.4.a'!$AD$149</f>
        <v>9.6012474055823978E-3</v>
      </c>
      <c r="AE125" s="94">
        <f>'1.4'!AE125/'1.4.a'!$AE$149</f>
        <v>2.6627350288135537E-2</v>
      </c>
      <c r="AF125" s="94">
        <f>'1.4'!AF125/'1.4.a'!$AF$149</f>
        <v>1.3014170373361618E-2</v>
      </c>
      <c r="AG125" s="94">
        <f>'1.4'!AG125/'1.4.a'!$AG$149</f>
        <v>1.1438635317114036E-2</v>
      </c>
      <c r="AH125" s="94">
        <f>'1.4'!AH125/'1.4.a'!$AH$149</f>
        <v>9.5609894201988711E-3</v>
      </c>
      <c r="AI125" s="94">
        <f>'1.4'!AI125/'1.4.a'!$AI$149</f>
        <v>2.669320153680704E-2</v>
      </c>
      <c r="AJ125" s="94">
        <f>'1.4'!AJ125/'1.4.a'!$AJ$149</f>
        <v>1.3902281590334489E-2</v>
      </c>
      <c r="AK125" s="94">
        <f>'1.4'!AK125/'1.4.a'!$AK$149</f>
        <v>1.1655559074020178E-2</v>
      </c>
      <c r="AL125" s="94">
        <f>'1.4'!AL125/'1.4.a'!$AL$149</f>
        <v>1.016963560952115E-2</v>
      </c>
      <c r="AM125" s="94">
        <f>'1.4'!AM125/'1.4.a'!$AM$149</f>
        <v>2.7663031760077093E-2</v>
      </c>
      <c r="AN125" s="94">
        <f>'1.4'!AN125/'1.4.a'!$AN$149</f>
        <v>1.4113096888021035E-2</v>
      </c>
      <c r="AO125" s="94">
        <f>'1.4'!AO125/'1.4.a'!$AO$149</f>
        <v>1.1444572343811209E-2</v>
      </c>
      <c r="AP125" s="94">
        <f>'1.4'!AP125/'1.4.a'!$AP$149</f>
        <v>1.0526245600300419E-2</v>
      </c>
      <c r="AQ125" s="94">
        <f>'1.4'!AQ125/'1.4.a'!$AQ$149</f>
        <v>2.865252654204745E-2</v>
      </c>
      <c r="AR125" s="94">
        <f>'1.4'!AR125/'1.4.a'!$AR$149</f>
        <v>1.1909832343694122E-2</v>
      </c>
      <c r="AS125" s="94">
        <f>'1.4'!AS125/'1.4.a'!$AS$149</f>
        <v>1.3029472284635878E-2</v>
      </c>
      <c r="AT125" s="94">
        <f>'1.4'!AT125/'1.4.a'!$AT$149</f>
        <v>1.1795673955248326E-2</v>
      </c>
      <c r="AU125" s="94">
        <f>'1.4'!AU125/'1.4.a'!AU$149</f>
        <v>2.8122295034856904E-2</v>
      </c>
      <c r="AV125" s="94">
        <f>'1.4'!AV125/'1.4.a'!AV$149</f>
        <v>1.3734701069398822E-2</v>
      </c>
      <c r="AW125" s="94">
        <f>'1.4'!AW125/'1.4.a'!AW$149</f>
        <v>1.307781131523169E-2</v>
      </c>
      <c r="AX125" s="94">
        <f>'1.4'!AX125/'1.4.a'!AX$149</f>
        <v>1.1951847451943184E-2</v>
      </c>
      <c r="AY125" s="94">
        <f>'1.4'!AY125/'1.4.a'!AY$149</f>
        <v>2.7831053496097137E-2</v>
      </c>
    </row>
    <row r="126" spans="1:51" ht="20" customHeight="1" x14ac:dyDescent="0.2">
      <c r="A126" s="21" t="s">
        <v>404</v>
      </c>
      <c r="B126" s="22" t="s">
        <v>264</v>
      </c>
      <c r="C126" s="94">
        <f>'1.4'!C126/'1.4.a'!$C$149</f>
        <v>0.14973018751302269</v>
      </c>
      <c r="D126" s="94">
        <f>'1.4'!D126/'1.4.a'!$D$149</f>
        <v>0.14697607062580223</v>
      </c>
      <c r="E126" s="94">
        <f>'1.4'!E126/'1.4.a'!$E$149</f>
        <v>0.14439057791226148</v>
      </c>
      <c r="F126" s="94">
        <f>'1.4'!F126/'1.4.a'!$F$149</f>
        <v>0.14987545543432448</v>
      </c>
      <c r="G126" s="94">
        <f>'1.4'!G126/'1.4.a'!$G$149</f>
        <v>0.15173032834853636</v>
      </c>
      <c r="H126" s="94">
        <f>'1.4'!H126/'1.4.a'!$H$149</f>
        <v>0.14396226191740247</v>
      </c>
      <c r="I126" s="94">
        <f>'1.4'!I126/'1.4.a'!$I$149</f>
        <v>0.14649237075727545</v>
      </c>
      <c r="J126" s="94">
        <f>'1.4'!J126/'1.4.a'!$J$149</f>
        <v>0.14596492106571707</v>
      </c>
      <c r="K126" s="94">
        <f>'1.4'!K126/'1.4.a'!$K$149</f>
        <v>0.14753802901482371</v>
      </c>
      <c r="L126" s="94">
        <f>'1.4'!L126/'1.4.a'!$L$149</f>
        <v>0.1447007203788849</v>
      </c>
      <c r="M126" s="94">
        <f>'1.4'!M126/'1.4.a'!$M$149</f>
        <v>0.1480686101457809</v>
      </c>
      <c r="N126" s="94">
        <f>'1.4'!N126/'1.4.a'!$N$149</f>
        <v>0.14429902482123175</v>
      </c>
      <c r="O126" s="94">
        <f>'1.4'!O126/'1.4.a'!$O$149</f>
        <v>0.14266121360575909</v>
      </c>
      <c r="P126" s="94">
        <f>'1.4'!P126/'1.4.a'!$P$149</f>
        <v>0.14108640545370785</v>
      </c>
      <c r="Q126" s="94">
        <f>'1.4'!Q126/'1.4.a'!$Q$149</f>
        <v>0.13878942759276777</v>
      </c>
      <c r="R126" s="94">
        <f>'1.4'!R126/'1.4.a'!$R$149</f>
        <v>0.15058022934196436</v>
      </c>
      <c r="S126" s="94">
        <f>'1.4'!S126/'1.4.a'!$S$149</f>
        <v>0.14204313969814164</v>
      </c>
      <c r="T126" s="94">
        <f>'1.4'!T126/'1.4.a'!$T$149</f>
        <v>0.1349177343646899</v>
      </c>
      <c r="U126" s="94">
        <f>'1.4'!U126/'1.4.a'!$U$149</f>
        <v>0.1330088708951096</v>
      </c>
      <c r="V126" s="94">
        <f>'1.4'!V126/'1.4.a'!$V$149</f>
        <v>0.14220248171992952</v>
      </c>
      <c r="W126" s="94">
        <f>'1.4'!W126/'1.4.a'!$W$149</f>
        <v>0.14067815468403538</v>
      </c>
      <c r="X126" s="94">
        <f>'1.4'!X126/'1.4.a'!$X$149</f>
        <v>0.13710121687668078</v>
      </c>
      <c r="Y126" s="94">
        <f>'1.4'!Y126/'1.4.a'!$Y$149</f>
        <v>0.13764686578109894</v>
      </c>
      <c r="Z126" s="94">
        <f>'1.4'!Z126/'1.4.a'!$Z$149</f>
        <v>0.13892059779462446</v>
      </c>
      <c r="AA126" s="94">
        <f>'1.4'!AA126/'1.4.a'!$AA$149</f>
        <v>0.14220217449572514</v>
      </c>
      <c r="AB126" s="94">
        <f>'1.4'!AB126/'1.4.a'!$AB$149</f>
        <v>0.13321809870792134</v>
      </c>
      <c r="AC126" s="94">
        <f>'1.4'!AC126/'1.4.a'!$AC$149</f>
        <v>0.13184842758691098</v>
      </c>
      <c r="AD126" s="94">
        <f>'1.4'!AD126/'1.4.a'!$AD$149</f>
        <v>0.1331667677542607</v>
      </c>
      <c r="AE126" s="94">
        <f>'1.4'!AE126/'1.4.a'!$AE$149</f>
        <v>0.13677503242670069</v>
      </c>
      <c r="AF126" s="94">
        <f>'1.4'!AF126/'1.4.a'!$AF$149</f>
        <v>0.13278864249815964</v>
      </c>
      <c r="AG126" s="94">
        <f>'1.4'!AG126/'1.4.a'!$AG$149</f>
        <v>0.13631378983264075</v>
      </c>
      <c r="AH126" s="94">
        <f>'1.4'!AH126/'1.4.a'!$AH$149</f>
        <v>0.14690349442968631</v>
      </c>
      <c r="AI126" s="94">
        <f>'1.4'!AI126/'1.4.a'!$AI$149</f>
        <v>0.14138630685013101</v>
      </c>
      <c r="AJ126" s="94">
        <f>'1.4'!AJ126/'1.4.a'!$AJ$149</f>
        <v>0.14057297297997801</v>
      </c>
      <c r="AK126" s="94">
        <f>'1.4'!AK126/'1.4.a'!$AK$149</f>
        <v>0.14216478333628538</v>
      </c>
      <c r="AL126" s="94">
        <f>'1.4'!AL126/'1.4.a'!$AL$149</f>
        <v>0.14354685364536923</v>
      </c>
      <c r="AM126" s="94">
        <f>'1.4'!AM126/'1.4.a'!$AM$149</f>
        <v>0.14179221228273101</v>
      </c>
      <c r="AN126" s="94">
        <f>'1.4'!AN126/'1.4.a'!$AN$149</f>
        <v>0.13799135905201398</v>
      </c>
      <c r="AO126" s="94">
        <f>'1.4'!AO126/'1.4.a'!$AO$149</f>
        <v>0.13721516974023706</v>
      </c>
      <c r="AP126" s="94">
        <f>'1.4'!AP126/'1.4.a'!$AP$149</f>
        <v>0.13961389932498669</v>
      </c>
      <c r="AQ126" s="94">
        <f>'1.4'!AQ126/'1.4.a'!$AQ$149</f>
        <v>0.14011863596274632</v>
      </c>
      <c r="AR126" s="94">
        <f>'1.4'!AR126/'1.4.a'!$AR$149</f>
        <v>9.9854624598565089E-2</v>
      </c>
      <c r="AS126" s="94">
        <f>'1.4'!AS126/'1.4.a'!$AS$149</f>
        <v>0.14052064362654107</v>
      </c>
      <c r="AT126" s="94">
        <f>'1.4'!AT126/'1.4.a'!$AT$149</f>
        <v>0.1508066467379387</v>
      </c>
      <c r="AU126" s="94">
        <f>'1.4'!AU126/'1.4.a'!AU$149</f>
        <v>0.14338491575068435</v>
      </c>
      <c r="AV126" s="94">
        <f>'1.4'!AV126/'1.4.a'!AV$149</f>
        <v>0.13562346756511362</v>
      </c>
      <c r="AW126" s="94">
        <f>'1.4'!AW126/'1.4.a'!AW$149</f>
        <v>0.15131963655874181</v>
      </c>
      <c r="AX126" s="94">
        <f>'1.4'!AX126/'1.4.a'!AX$149</f>
        <v>0.15588786558045412</v>
      </c>
      <c r="AY126" s="94">
        <f>'1.4'!AY126/'1.4.a'!AY$149</f>
        <v>0.14760044102476452</v>
      </c>
    </row>
    <row r="127" spans="1:51" ht="20" customHeight="1" x14ac:dyDescent="0.2">
      <c r="A127" s="21" t="s">
        <v>405</v>
      </c>
      <c r="B127" s="22" t="s">
        <v>273</v>
      </c>
      <c r="C127" s="94">
        <f>'1.4'!C127/'1.4.a'!$C$149</f>
        <v>5.1352696540376379E-3</v>
      </c>
      <c r="D127" s="94">
        <f>'1.4'!D127/'1.4.a'!$D$149</f>
        <v>5.1888742952618501E-3</v>
      </c>
      <c r="E127" s="94">
        <f>'1.4'!E127/'1.4.a'!$E$149</f>
        <v>5.7415697165246228E-3</v>
      </c>
      <c r="F127" s="94">
        <f>'1.4'!F127/'1.4.a'!$F$149</f>
        <v>5.5820965156851438E-3</v>
      </c>
      <c r="G127" s="94">
        <f>'1.4'!G127/'1.4.a'!$G$149</f>
        <v>5.7831532486466225E-3</v>
      </c>
      <c r="H127" s="94">
        <f>'1.4'!H127/'1.4.a'!$H$149</f>
        <v>5.6221166193834065E-3</v>
      </c>
      <c r="I127" s="94">
        <f>'1.4'!I127/'1.4.a'!$I$149</f>
        <v>6.3016202487382383E-3</v>
      </c>
      <c r="J127" s="94">
        <f>'1.4'!J127/'1.4.a'!$J$149</f>
        <v>6.5946862029937874E-3</v>
      </c>
      <c r="K127" s="94">
        <f>'1.4'!K127/'1.4.a'!$K$149</f>
        <v>6.133547222979212E-3</v>
      </c>
      <c r="L127" s="94">
        <f>'1.4'!L127/'1.4.a'!$L$149</f>
        <v>6.3162883610001991E-3</v>
      </c>
      <c r="M127" s="94">
        <f>'1.4'!M127/'1.4.a'!$M$149</f>
        <v>6.7289662859248934E-3</v>
      </c>
      <c r="N127" s="94">
        <f>'1.4'!N127/'1.4.a'!$N$149</f>
        <v>6.6435204627770085E-3</v>
      </c>
      <c r="O127" s="94">
        <f>'1.4'!O127/'1.4.a'!$O$149</f>
        <v>6.5894192470133863E-3</v>
      </c>
      <c r="P127" s="94">
        <f>'1.4'!P127/'1.4.a'!$P$149</f>
        <v>6.5806447454798307E-3</v>
      </c>
      <c r="Q127" s="94">
        <f>'1.4'!Q127/'1.4.a'!$Q$149</f>
        <v>7.4454250447472262E-3</v>
      </c>
      <c r="R127" s="94">
        <f>'1.4'!R127/'1.4.a'!$R$149</f>
        <v>7.0837174882935417E-3</v>
      </c>
      <c r="S127" s="94">
        <f>'1.4'!S127/'1.4.a'!$S$149</f>
        <v>7.0150899619204543E-3</v>
      </c>
      <c r="T127" s="94">
        <f>'1.4'!T127/'1.4.a'!$T$149</f>
        <v>6.0579321170623045E-3</v>
      </c>
      <c r="U127" s="94">
        <f>'1.4'!U127/'1.4.a'!$U$149</f>
        <v>6.1664160897352332E-3</v>
      </c>
      <c r="V127" s="94">
        <f>'1.4'!V127/'1.4.a'!$V$149</f>
        <v>6.2431052331399003E-3</v>
      </c>
      <c r="W127" s="94">
        <f>'1.4'!W127/'1.4.a'!$W$149</f>
        <v>6.98468076068886E-3</v>
      </c>
      <c r="X127" s="94">
        <f>'1.4'!X127/'1.4.a'!$X$149</f>
        <v>6.3107639038677754E-3</v>
      </c>
      <c r="Y127" s="94">
        <f>'1.4'!Y127/'1.4.a'!$Y$149</f>
        <v>6.8898636038398735E-3</v>
      </c>
      <c r="Z127" s="94">
        <f>'1.4'!Z127/'1.4.a'!$Z$149</f>
        <v>5.8439551522249614E-3</v>
      </c>
      <c r="AA127" s="94">
        <f>'1.4'!AA127/'1.4.a'!$AA$149</f>
        <v>5.6703101147992157E-3</v>
      </c>
      <c r="AB127" s="94">
        <f>'1.4'!AB127/'1.4.a'!$AB$149</f>
        <v>4.7440379356998427E-3</v>
      </c>
      <c r="AC127" s="94">
        <f>'1.4'!AC127/'1.4.a'!$AC$149</f>
        <v>4.9173588283058086E-3</v>
      </c>
      <c r="AD127" s="94">
        <f>'1.4'!AD127/'1.4.a'!$AD$149</f>
        <v>4.7705863750138059E-3</v>
      </c>
      <c r="AE127" s="94">
        <f>'1.4'!AE127/'1.4.a'!$AE$149</f>
        <v>4.6120864932597287E-3</v>
      </c>
      <c r="AF127" s="94">
        <f>'1.4'!AF127/'1.4.a'!$AF$149</f>
        <v>4.6634666081457289E-3</v>
      </c>
      <c r="AG127" s="94">
        <f>'1.4'!AG127/'1.4.a'!$AG$149</f>
        <v>5.2444128516520557E-3</v>
      </c>
      <c r="AH127" s="94">
        <f>'1.4'!AH127/'1.4.a'!$AH$149</f>
        <v>5.1069274134392228E-3</v>
      </c>
      <c r="AI127" s="94">
        <f>'1.4'!AI127/'1.4.a'!$AI$149</f>
        <v>5.5075371379318559E-3</v>
      </c>
      <c r="AJ127" s="94">
        <f>'1.4'!AJ127/'1.4.a'!$AJ$149</f>
        <v>5.7525189277493286E-3</v>
      </c>
      <c r="AK127" s="94">
        <f>'1.4'!AK127/'1.4.a'!$AK$149</f>
        <v>6.3859042167590642E-3</v>
      </c>
      <c r="AL127" s="94">
        <f>'1.4'!AL127/'1.4.a'!$AL$149</f>
        <v>5.5902257837779834E-3</v>
      </c>
      <c r="AM127" s="94">
        <f>'1.4'!AM127/'1.4.a'!$AM$149</f>
        <v>5.7765696283776672E-3</v>
      </c>
      <c r="AN127" s="94">
        <f>'1.4'!AN127/'1.4.a'!$AN$149</f>
        <v>5.6294796082600055E-3</v>
      </c>
      <c r="AO127" s="94">
        <f>'1.4'!AO127/'1.4.a'!$AO$149</f>
        <v>6.0224560165731524E-3</v>
      </c>
      <c r="AP127" s="94">
        <f>'1.4'!AP127/'1.4.a'!$AP$149</f>
        <v>5.8054874542366203E-3</v>
      </c>
      <c r="AQ127" s="94">
        <f>'1.4'!AQ127/'1.4.a'!$AQ$149</f>
        <v>6.096300807434704E-3</v>
      </c>
      <c r="AR127" s="94">
        <f>'1.4'!AR127/'1.4.a'!$AR$149</f>
        <v>5.4161294149199287E-3</v>
      </c>
      <c r="AS127" s="94">
        <f>'1.4'!AS127/'1.4.a'!$AS$149</f>
        <v>5.8293769364414095E-3</v>
      </c>
      <c r="AT127" s="94">
        <f>'1.4'!AT127/'1.4.a'!$AT$149</f>
        <v>7.0273344333248479E-3</v>
      </c>
      <c r="AU127" s="94">
        <f>'1.4'!AU127/'1.4.a'!AU$149</f>
        <v>7.6853837086867816E-3</v>
      </c>
      <c r="AV127" s="94">
        <f>'1.4'!AV127/'1.4.a'!AV$149</f>
        <v>6.890509887844687E-3</v>
      </c>
      <c r="AW127" s="94">
        <f>'1.4'!AW127/'1.4.a'!AW$149</f>
        <v>6.8288332649914119E-3</v>
      </c>
      <c r="AX127" s="94">
        <f>'1.4'!AX127/'1.4.a'!AX$149</f>
        <v>7.211389915672572E-3</v>
      </c>
      <c r="AY127" s="94">
        <f>'1.4'!AY127/'1.4.a'!AY$149</f>
        <v>6.7039054018784234E-3</v>
      </c>
    </row>
    <row r="128" spans="1:51" ht="20" customHeight="1" x14ac:dyDescent="0.2">
      <c r="A128" s="21" t="s">
        <v>406</v>
      </c>
      <c r="B128" s="22" t="s">
        <v>278</v>
      </c>
      <c r="C128" s="94">
        <f>'1.4'!C128/'1.4.a'!$C$149</f>
        <v>-5.9469052941289295E-5</v>
      </c>
      <c r="D128" s="94">
        <f>'1.4'!D128/'1.4.a'!$D$149</f>
        <v>1.0572344554067436E-4</v>
      </c>
      <c r="E128" s="94">
        <f>'1.4'!E128/'1.4.a'!$E$149</f>
        <v>4.0635855520650143E-4</v>
      </c>
      <c r="F128" s="94">
        <f>'1.4'!F128/'1.4.a'!$F$149</f>
        <v>-2.5368552473590134E-4</v>
      </c>
      <c r="G128" s="94">
        <f>'1.4'!G128/'1.4.a'!$G$149</f>
        <v>2.5676583582792852E-4</v>
      </c>
      <c r="H128" s="94">
        <f>'1.4'!H128/'1.4.a'!$H$149</f>
        <v>1.1826749817109025E-4</v>
      </c>
      <c r="I128" s="94">
        <f>'1.4'!I128/'1.4.a'!$I$149</f>
        <v>2.3341627164143142E-4</v>
      </c>
      <c r="J128" s="94">
        <f>'1.4'!J128/'1.4.a'!$J$149</f>
        <v>-2.7946130276084504E-4</v>
      </c>
      <c r="K128" s="94">
        <f>'1.4'!K128/'1.4.a'!$K$149</f>
        <v>-6.5436124471324241E-4</v>
      </c>
      <c r="L128" s="94">
        <f>'1.4'!L128/'1.4.a'!$L$149</f>
        <v>-1.5938880219655761E-4</v>
      </c>
      <c r="M128" s="94">
        <f>'1.4'!M128/'1.4.a'!$M$149</f>
        <v>-1.017542616313232E-4</v>
      </c>
      <c r="N128" s="94">
        <f>'1.4'!N128/'1.4.a'!$N$149</f>
        <v>4.5021458277568697E-4</v>
      </c>
      <c r="O128" s="94">
        <f>'1.4'!O128/'1.4.a'!$O$149</f>
        <v>-4.3977837312159437E-4</v>
      </c>
      <c r="P128" s="94">
        <f>'1.4'!P128/'1.4.a'!$P$149</f>
        <v>1.3120316473370973E-4</v>
      </c>
      <c r="Q128" s="94">
        <f>'1.4'!Q128/'1.4.a'!$Q$149</f>
        <v>1.6402437495013068E-4</v>
      </c>
      <c r="R128" s="94">
        <f>'1.4'!R128/'1.4.a'!$R$149</f>
        <v>5.1624058650555111E-4</v>
      </c>
      <c r="S128" s="94">
        <f>'1.4'!S128/'1.4.a'!$S$149</f>
        <v>1.1239397762855999E-4</v>
      </c>
      <c r="T128" s="94">
        <f>'1.4'!T128/'1.4.a'!$T$149</f>
        <v>-9.4033917103916612E-5</v>
      </c>
      <c r="U128" s="94">
        <f>'1.4'!U128/'1.4.a'!$U$149</f>
        <v>1.1958821820516008E-4</v>
      </c>
      <c r="V128" s="94">
        <f>'1.4'!V128/'1.4.a'!$V$149</f>
        <v>-1.5767560070715719E-4</v>
      </c>
      <c r="W128" s="94">
        <f>'1.4'!W128/'1.4.a'!$W$149</f>
        <v>-3.7056744280637141E-4</v>
      </c>
      <c r="X128" s="94">
        <f>'1.4'!X128/'1.4.a'!$X$149</f>
        <v>1.2190113012051012E-4</v>
      </c>
      <c r="Y128" s="94">
        <f>'1.4'!Y128/'1.4.a'!$Y$149</f>
        <v>-4.8372638008818841E-7</v>
      </c>
      <c r="Z128" s="94">
        <f>'1.4'!Z128/'1.4.a'!$Z$149</f>
        <v>-8.3996562921878206E-5</v>
      </c>
      <c r="AA128" s="94">
        <f>'1.4'!AA128/'1.4.a'!$AA$149</f>
        <v>2.6607569383660464E-9</v>
      </c>
      <c r="AB128" s="94">
        <f>'1.4'!AB128/'1.4.a'!$AB$149</f>
        <v>5.8024250218464967E-7</v>
      </c>
      <c r="AC128" s="94">
        <f>'1.4'!AC128/'1.4.a'!$AC$149</f>
        <v>1.7663055742752108E-9</v>
      </c>
      <c r="AD128" s="94">
        <f>'1.4'!AD128/'1.4.a'!$AD$149</f>
        <v>1.2061143585412072E-8</v>
      </c>
      <c r="AE128" s="94">
        <f>'1.4'!AE128/'1.4.a'!$AE$149</f>
        <v>-2.9315142882483652E-8</v>
      </c>
      <c r="AF128" s="94">
        <f>'1.4'!AF128/'1.4.a'!$AF$149</f>
        <v>9.5339159814782044E-9</v>
      </c>
      <c r="AG128" s="94">
        <f>'1.4'!AG128/'1.4.a'!$AG$149</f>
        <v>3.9952476701826568E-9</v>
      </c>
      <c r="AH128" s="94">
        <f>'1.4'!AH128/'1.4.a'!$AH$149</f>
        <v>1.4203691872438023E-8</v>
      </c>
      <c r="AI128" s="94">
        <f>'1.4'!AI128/'1.4.a'!$AI$149</f>
        <v>5.0306573055449915E-8</v>
      </c>
      <c r="AJ128" s="94">
        <f>'1.4'!AJ128/'1.4.a'!$AJ$149</f>
        <v>-5.5590573617639892E-8</v>
      </c>
      <c r="AK128" s="94">
        <f>'1.4'!AK128/'1.4.a'!$AK$149</f>
        <v>2.0083526786825271E-7</v>
      </c>
      <c r="AL128" s="94">
        <f>'1.4'!AL128/'1.4.a'!$AL$149</f>
        <v>1.8219842650822973E-8</v>
      </c>
      <c r="AM128" s="94">
        <f>'1.4'!AM128/'1.4.a'!$AM$149</f>
        <v>-1.498079079731691E-8</v>
      </c>
      <c r="AN128" s="94">
        <f>'1.4'!AN128/'1.4.a'!$AN$149</f>
        <v>3.9344026894667651E-8</v>
      </c>
      <c r="AO128" s="94">
        <f>'1.4'!AO128/'1.4.a'!$AO$149</f>
        <v>1.2128545084843821E-8</v>
      </c>
      <c r="AP128" s="94">
        <f>'1.4'!AP128/'1.4.a'!$AP$149</f>
        <v>-9.3483307314746458E-9</v>
      </c>
      <c r="AQ128" s="94">
        <f>'1.4'!AQ128/'1.4.a'!$AQ$149</f>
        <v>7.0597016300192737E-9</v>
      </c>
      <c r="AR128" s="94">
        <f>'1.4'!AR128/'1.4.a'!$AR$149</f>
        <v>2.5192087076068478E-8</v>
      </c>
      <c r="AS128" s="94">
        <f>'1.4'!AS128/'1.4.a'!$AS$149</f>
        <v>-4.2816605127944406E-6</v>
      </c>
      <c r="AT128" s="94">
        <f>'1.4'!AT128/'1.4.a'!$AT$149</f>
        <v>2.1410709349476274E-8</v>
      </c>
      <c r="AU128" s="94">
        <f>'1.4'!AU128/'1.4.a'!AU$149</f>
        <v>9.1726828512721702E-9</v>
      </c>
      <c r="AV128" s="94">
        <f>'1.4'!AV128/'1.4.a'!AV$149</f>
        <v>2.812077718287791E-8</v>
      </c>
      <c r="AW128" s="94">
        <f>'1.4'!AW128/'1.4.a'!AW$149</f>
        <v>-3.7990912722865129E-9</v>
      </c>
      <c r="AX128" s="94">
        <f>'1.4'!AX128/'1.4.a'!AX$149</f>
        <v>8.9382424160014386E-8</v>
      </c>
      <c r="AY128" s="94">
        <f>'1.4'!AY128/'1.4.a'!AY$149</f>
        <v>1.7475659393791193E-8</v>
      </c>
    </row>
    <row r="129" spans="1:51" ht="20" customHeight="1" x14ac:dyDescent="0.2">
      <c r="A129" s="134" t="s">
        <v>407</v>
      </c>
      <c r="B129" s="115" t="s">
        <v>246</v>
      </c>
      <c r="C129" s="143">
        <f>'1.4'!C129/'1.4.a'!$C$149</f>
        <v>8.9006380669294588E-2</v>
      </c>
      <c r="D129" s="143">
        <f>'1.4'!D129/'1.4.a'!$D$149</f>
        <v>8.6173570781609143E-2</v>
      </c>
      <c r="E129" s="143">
        <f>'1.4'!E129/'1.4.a'!$E$149</f>
        <v>8.5648842289581237E-2</v>
      </c>
      <c r="F129" s="143">
        <f>'1.4'!F129/'1.4.a'!$F$149</f>
        <v>9.9934925285508069E-2</v>
      </c>
      <c r="G129" s="143">
        <f>'1.4'!G129/'1.4.a'!$G$149</f>
        <v>8.977982717680219E-2</v>
      </c>
      <c r="H129" s="143">
        <f>'1.4'!H129/'1.4.a'!$H$149</f>
        <v>8.7754294651047657E-2</v>
      </c>
      <c r="I129" s="143">
        <f>'1.4'!I129/'1.4.a'!$I$149</f>
        <v>8.9096278303991458E-2</v>
      </c>
      <c r="J129" s="143">
        <f>'1.4'!J129/'1.4.a'!$J$149</f>
        <v>0.10340549847307229</v>
      </c>
      <c r="K129" s="143">
        <f>'1.4'!K129/'1.4.a'!$K$149</f>
        <v>9.3855048297015423E-2</v>
      </c>
      <c r="L129" s="143">
        <f>'1.4'!L129/'1.4.a'!$L$149</f>
        <v>9.0690755771888593E-2</v>
      </c>
      <c r="M129" s="143">
        <f>'1.4'!M129/'1.4.a'!$M$149</f>
        <v>8.8631115966545548E-2</v>
      </c>
      <c r="N129" s="143">
        <f>'1.4'!N129/'1.4.a'!$N$149</f>
        <v>0.10404749783443076</v>
      </c>
      <c r="O129" s="143">
        <f>'1.4'!O129/'1.4.a'!$O$149</f>
        <v>9.3351227714660631E-2</v>
      </c>
      <c r="P129" s="143">
        <f>'1.4'!P129/'1.4.a'!$P$149</f>
        <v>8.9618455227488319E-2</v>
      </c>
      <c r="Q129" s="143">
        <f>'1.4'!Q129/'1.4.a'!$Q$149</f>
        <v>8.9666590347389233E-2</v>
      </c>
      <c r="R129" s="143">
        <f>'1.4'!R129/'1.4.a'!$R$149</f>
        <v>0.10344054545160217</v>
      </c>
      <c r="S129" s="143">
        <f>'1.4'!S129/'1.4.a'!$S$149</f>
        <v>9.3750881384908571E-2</v>
      </c>
      <c r="T129" s="143">
        <f>'1.4'!T129/'1.4.a'!$T$149</f>
        <v>9.000393129811661E-2</v>
      </c>
      <c r="U129" s="143">
        <f>'1.4'!U129/'1.4.a'!$U$149</f>
        <v>9.1109705192381499E-2</v>
      </c>
      <c r="V129" s="143">
        <f>'1.4'!V129/'1.4.a'!$V$149</f>
        <v>0.1037221346120112</v>
      </c>
      <c r="W129" s="143">
        <f>'1.4'!W129/'1.4.a'!$W$149</f>
        <v>9.4839719289158977E-2</v>
      </c>
      <c r="X129" s="143">
        <f>'1.4'!X129/'1.4.a'!$X$149</f>
        <v>9.2872008540473047E-2</v>
      </c>
      <c r="Y129" s="143">
        <f>'1.4'!Y129/'1.4.a'!$Y$149</f>
        <v>9.0633451239261351E-2</v>
      </c>
      <c r="Z129" s="143">
        <f>'1.4'!Z129/'1.4.a'!$Z$149</f>
        <v>0.10418806630273064</v>
      </c>
      <c r="AA129" s="143">
        <f>'1.4'!AA129/'1.4.a'!$AA$149</f>
        <v>9.6100088067050879E-2</v>
      </c>
      <c r="AB129" s="143">
        <f>'1.4'!AB129/'1.4.a'!$AB$149</f>
        <v>9.2237314739623974E-2</v>
      </c>
      <c r="AC129" s="143">
        <f>'1.4'!AC129/'1.4.a'!$AC$149</f>
        <v>9.1180372606300825E-2</v>
      </c>
      <c r="AD129" s="143">
        <f>'1.4'!AD129/'1.4.a'!$AD$149</f>
        <v>0.10551431928616586</v>
      </c>
      <c r="AE129" s="143">
        <f>'1.4'!AE129/'1.4.a'!$AE$149</f>
        <v>9.6062431645518268E-2</v>
      </c>
      <c r="AF129" s="143">
        <f>'1.4'!AF129/'1.4.a'!$AF$149</f>
        <v>9.4549537466739594E-2</v>
      </c>
      <c r="AG129" s="143">
        <f>'1.4'!AG129/'1.4.a'!$AG$149</f>
        <v>9.5577641325455792E-2</v>
      </c>
      <c r="AH129" s="143">
        <f>'1.4'!AH129/'1.4.a'!$AH$149</f>
        <v>0.10918376538797425</v>
      </c>
      <c r="AI129" s="143">
        <f>'1.4'!AI129/'1.4.a'!$AI$149</f>
        <v>9.1558284950623292E-2</v>
      </c>
      <c r="AJ129" s="143">
        <f>'1.4'!AJ129/'1.4.a'!$AJ$149</f>
        <v>8.9929163985224228E-2</v>
      </c>
      <c r="AK129" s="143">
        <f>'1.4'!AK129/'1.4.a'!$AK$149</f>
        <v>8.9754901668645248E-2</v>
      </c>
      <c r="AL129" s="143">
        <f>'1.4'!AL129/'1.4.a'!$AL$149</f>
        <v>0.10562915925138576</v>
      </c>
      <c r="AM129" s="143">
        <f>'1.4'!AM129/'1.4.a'!$AM$149</f>
        <v>9.2618912482687152E-2</v>
      </c>
      <c r="AN129" s="143">
        <f>'1.4'!AN129/'1.4.a'!$AN$149</f>
        <v>9.0579191735320225E-2</v>
      </c>
      <c r="AO129" s="143">
        <f>'1.4'!AO129/'1.4.a'!$AO$149</f>
        <v>9.0135355031128309E-2</v>
      </c>
      <c r="AP129" s="143">
        <f>'1.4'!AP129/'1.4.a'!$AP$149</f>
        <v>0.10655435445260872</v>
      </c>
      <c r="AQ129" s="143">
        <f>'1.4'!AQ129/'1.4.a'!$AQ$149</f>
        <v>9.2290502137089628E-2</v>
      </c>
      <c r="AR129" s="143">
        <f>'1.4'!AR129/'1.4.a'!$AR$149</f>
        <v>7.0460282468969293E-2</v>
      </c>
      <c r="AS129" s="143">
        <f>'1.4'!AS129/'1.4.a'!$AS$149</f>
        <v>9.6129478101885921E-2</v>
      </c>
      <c r="AT129" s="143">
        <f>'1.4'!AT129/'1.4.a'!$AT$149</f>
        <v>0.11262034358451824</v>
      </c>
      <c r="AU129" s="143">
        <f>'1.4'!AU129/'1.4.a'!AU$149</f>
        <v>8.7818689136830719E-2</v>
      </c>
      <c r="AV129" s="143">
        <f>'1.4'!AV129/'1.4.a'!AV$149</f>
        <v>8.2216501483057564E-2</v>
      </c>
      <c r="AW129" s="143">
        <f>'1.4'!AW129/'1.4.a'!AW$149</f>
        <v>8.6753872654713002E-2</v>
      </c>
      <c r="AX129" s="143">
        <f>'1.4'!AX129/'1.4.a'!AX$149</f>
        <v>0.10650393084803873</v>
      </c>
      <c r="AY129" s="143">
        <f>'1.4'!AY129/'1.4.a'!AY$149</f>
        <v>9.3956090022324093E-2</v>
      </c>
    </row>
    <row r="130" spans="1:51" ht="20" customHeight="1" x14ac:dyDescent="0.2">
      <c r="A130" s="134" t="s">
        <v>408</v>
      </c>
      <c r="B130" s="115" t="s">
        <v>243</v>
      </c>
      <c r="C130" s="143">
        <f>'1.4'!C130/'1.4.a'!$C$149</f>
        <v>-1.6822554162652967E-5</v>
      </c>
      <c r="D130" s="143">
        <f>'1.4'!D130/'1.4.a'!$D$149</f>
        <v>3.9055806716808024E-5</v>
      </c>
      <c r="E130" s="143">
        <f>'1.4'!E130/'1.4.a'!$E$149</f>
        <v>7.3707290983241001E-6</v>
      </c>
      <c r="F130" s="143">
        <f>'1.4'!F130/'1.4.a'!$F$149</f>
        <v>3.9015962498217112E-5</v>
      </c>
      <c r="G130" s="143">
        <f>'1.4'!G130/'1.4.a'!$G$149</f>
        <v>-3.8704531462657053E-5</v>
      </c>
      <c r="H130" s="143">
        <f>'1.4'!H130/'1.4.a'!$H$149</f>
        <v>4.7699906012646524E-5</v>
      </c>
      <c r="I130" s="143">
        <f>'1.4'!I130/'1.4.a'!$I$149</f>
        <v>5.0269597807316651E-6</v>
      </c>
      <c r="J130" s="143">
        <f>'1.4'!J130/'1.4.a'!$J$149</f>
        <v>1.2554597906980654E-5</v>
      </c>
      <c r="K130" s="143">
        <f>'1.4'!K130/'1.4.a'!$K$149</f>
        <v>-1.4568996445399988E-5</v>
      </c>
      <c r="L130" s="143">
        <f>'1.4'!L130/'1.4.a'!$L$149</f>
        <v>2.5313567229126137E-5</v>
      </c>
      <c r="M130" s="143">
        <f>'1.4'!M130/'1.4.a'!$M$149</f>
        <v>4.2262757902740458E-6</v>
      </c>
      <c r="N130" s="143">
        <f>'1.4'!N130/'1.4.a'!$N$149</f>
        <v>1.5021194763826038E-5</v>
      </c>
      <c r="O130" s="143">
        <f>'1.4'!O130/'1.4.a'!$O$149</f>
        <v>-9.7209095755486098E-6</v>
      </c>
      <c r="P130" s="143">
        <f>'1.4'!P130/'1.4.a'!$P$149</f>
        <v>1.7508658978864182E-5</v>
      </c>
      <c r="Q130" s="143">
        <f>'1.4'!Q130/'1.4.a'!$Q$149</f>
        <v>1.672583457139827E-5</v>
      </c>
      <c r="R130" s="143">
        <f>'1.4'!R130/'1.4.a'!$R$149</f>
        <v>3.2500933539318708E-5</v>
      </c>
      <c r="S130" s="143">
        <f>'1.4'!S130/'1.4.a'!$S$149</f>
        <v>-3.2448143123634775E-5</v>
      </c>
      <c r="T130" s="143">
        <f>'1.4'!T130/'1.4.a'!$T$149</f>
        <v>2.7472521455325155E-5</v>
      </c>
      <c r="U130" s="143">
        <f>'1.4'!U130/'1.4.a'!$U$149</f>
        <v>2.3490666501973316E-5</v>
      </c>
      <c r="V130" s="143">
        <f>'1.4'!V130/'1.4.a'!$V$149</f>
        <v>1.7312949016349195E-5</v>
      </c>
      <c r="W130" s="143">
        <f>'1.4'!W130/'1.4.a'!$W$149</f>
        <v>-5.1224052579504928E-5</v>
      </c>
      <c r="X130" s="143">
        <f>'1.4'!X130/'1.4.a'!$X$149</f>
        <v>5.7051292152113712E-5</v>
      </c>
      <c r="Y130" s="143">
        <f>'1.4'!Y130/'1.4.a'!$Y$149</f>
        <v>-9.9052943404710952E-6</v>
      </c>
      <c r="Z130" s="143">
        <f>'1.4'!Z130/'1.4.a'!$Z$149</f>
        <v>2.9293629138001863E-5</v>
      </c>
      <c r="AA130" s="143">
        <f>'1.4'!AA130/'1.4.a'!$AA$149</f>
        <v>5.9795092460538979E-7</v>
      </c>
      <c r="AB130" s="143">
        <f>'1.4'!AB130/'1.4.a'!$AB$149</f>
        <v>1.3930426061892027E-5</v>
      </c>
      <c r="AC130" s="143">
        <f>'1.4'!AC130/'1.4.a'!$AC$149</f>
        <v>-6.2676599714501183E-6</v>
      </c>
      <c r="AD130" s="143">
        <f>'1.4'!AD130/'1.4.a'!$AD$149</f>
        <v>7.9694976784749821E-6</v>
      </c>
      <c r="AE130" s="143">
        <f>'1.4'!AE130/'1.4.a'!$AE$149</f>
        <v>-3.8382459832672854E-5</v>
      </c>
      <c r="AF130" s="143">
        <f>'1.4'!AF130/'1.4.a'!$AF$149</f>
        <v>5.432032464991964E-5</v>
      </c>
      <c r="AG130" s="143">
        <f>'1.4'!AG130/'1.4.a'!$AG$149</f>
        <v>-6.7992766070657629E-5</v>
      </c>
      <c r="AH130" s="143">
        <f>'1.4'!AH130/'1.4.a'!$AH$149</f>
        <v>7.3341745104633132E-5</v>
      </c>
      <c r="AI130" s="143">
        <f>'1.4'!AI130/'1.4.a'!$AI$149</f>
        <v>-1.7926319074590039E-4</v>
      </c>
      <c r="AJ130" s="143">
        <f>'1.4'!AJ130/'1.4.a'!$AJ$149</f>
        <v>1.5761349420314254E-5</v>
      </c>
      <c r="AK130" s="143">
        <f>'1.4'!AK130/'1.4.a'!$AK$149</f>
        <v>2.2639882884505811E-5</v>
      </c>
      <c r="AL130" s="143">
        <f>'1.4'!AL130/'1.4.a'!$AL$149</f>
        <v>1.752655503925436E-4</v>
      </c>
      <c r="AM130" s="143">
        <f>'1.4'!AM130/'1.4.a'!$AM$149</f>
        <v>-1.2962665928681742E-4</v>
      </c>
      <c r="AN130" s="143">
        <f>'1.4'!AN130/'1.4.a'!$AN$149</f>
        <v>1.7948777553969305E-4</v>
      </c>
      <c r="AO130" s="143">
        <f>'1.4'!AO130/'1.4.a'!$AO$149</f>
        <v>3.0520584478142952E-6</v>
      </c>
      <c r="AP130" s="143">
        <f>'1.4'!AP130/'1.4.a'!$AP$149</f>
        <v>-4.9562474820644443E-5</v>
      </c>
      <c r="AQ130" s="143">
        <f>'1.4'!AQ130/'1.4.a'!$AQ$149</f>
        <v>2.2678819158063984E-5</v>
      </c>
      <c r="AR130" s="143">
        <f>'1.4'!AR130/'1.4.a'!$AR$149</f>
        <v>2.427245271156439E-5</v>
      </c>
      <c r="AS130" s="143">
        <f>'1.4'!AS130/'1.4.a'!$AS$149</f>
        <v>2.3745342019647386E-5</v>
      </c>
      <c r="AT130" s="143">
        <f>'1.4'!AT130/'1.4.a'!$AT$149</f>
        <v>2.4633433044362884E-5</v>
      </c>
      <c r="AU130" s="143">
        <f>'1.4'!AU130/'1.4.a'!AU$149</f>
        <v>1.5344263936085572E-6</v>
      </c>
      <c r="AV130" s="143">
        <f>'1.4'!AV130/'1.4.a'!AV$149</f>
        <v>2.4115337127246393E-7</v>
      </c>
      <c r="AW130" s="143">
        <f>'1.4'!AW130/'1.4.a'!AW$149</f>
        <v>-1.4915300076783535E-7</v>
      </c>
      <c r="AX130" s="143">
        <f>'1.4'!AX130/'1.4.a'!AX$149</f>
        <v>2.2066664865459057E-6</v>
      </c>
      <c r="AY130" s="143">
        <f>'1.4'!AY130/'1.4.a'!AY$149</f>
        <v>5.3256886705154061E-7</v>
      </c>
    </row>
    <row r="131" spans="1:51" ht="20" customHeight="1" x14ac:dyDescent="0.2">
      <c r="A131" s="134" t="s">
        <v>409</v>
      </c>
      <c r="B131" s="115" t="s">
        <v>247</v>
      </c>
      <c r="C131" s="143">
        <f>'1.4'!C131/'1.4.a'!$C$149</f>
        <v>4.2130913270049135E-2</v>
      </c>
      <c r="D131" s="143">
        <f>'1.4'!D131/'1.4.a'!$D$149</f>
        <v>3.854908186090461E-2</v>
      </c>
      <c r="E131" s="143">
        <f>'1.4'!E131/'1.4.a'!$E$149</f>
        <v>4.7463809791858796E-2</v>
      </c>
      <c r="F131" s="143">
        <f>'1.4'!F131/'1.4.a'!$F$149</f>
        <v>3.2448984399072185E-2</v>
      </c>
      <c r="G131" s="143">
        <f>'1.4'!G131/'1.4.a'!$G$149</f>
        <v>3.6973968890320723E-2</v>
      </c>
      <c r="H131" s="143">
        <f>'1.4'!H131/'1.4.a'!$H$149</f>
        <v>3.577147363665012E-2</v>
      </c>
      <c r="I131" s="143">
        <f>'1.4'!I131/'1.4.a'!$I$149</f>
        <v>4.0360799231350331E-2</v>
      </c>
      <c r="J131" s="143">
        <f>'1.4'!J131/'1.4.a'!$J$149</f>
        <v>3.063829010838446E-2</v>
      </c>
      <c r="K131" s="143">
        <f>'1.4'!K131/'1.4.a'!$K$149</f>
        <v>4.0619694779333707E-2</v>
      </c>
      <c r="L131" s="143">
        <f>'1.4'!L131/'1.4.a'!$L$149</f>
        <v>3.2465852966672322E-2</v>
      </c>
      <c r="M131" s="143">
        <f>'1.4'!M131/'1.4.a'!$M$149</f>
        <v>5.6574840710482785E-2</v>
      </c>
      <c r="N131" s="143">
        <f>'1.4'!N131/'1.4.a'!$N$149</f>
        <v>4.3397018938289733E-2</v>
      </c>
      <c r="O131" s="143">
        <f>'1.4'!O131/'1.4.a'!$O$149</f>
        <v>3.6055940307699874E-2</v>
      </c>
      <c r="P131" s="143">
        <f>'1.4'!P131/'1.4.a'!$P$149</f>
        <v>4.4602608394287563E-2</v>
      </c>
      <c r="Q131" s="143">
        <f>'1.4'!Q131/'1.4.a'!$Q$149</f>
        <v>4.1143418973440232E-2</v>
      </c>
      <c r="R131" s="143">
        <f>'1.4'!R131/'1.4.a'!$R$149</f>
        <v>4.8270365388376195E-2</v>
      </c>
      <c r="S131" s="143">
        <f>'1.4'!S131/'1.4.a'!$S$149</f>
        <v>4.2969474196525186E-2</v>
      </c>
      <c r="T131" s="143">
        <f>'1.4'!T131/'1.4.a'!$T$149</f>
        <v>3.6404347940159627E-2</v>
      </c>
      <c r="U131" s="143">
        <f>'1.4'!U131/'1.4.a'!$U$149</f>
        <v>4.3287636284375937E-2</v>
      </c>
      <c r="V131" s="143">
        <f>'1.4'!V131/'1.4.a'!$V$149</f>
        <v>3.6121856603264155E-2</v>
      </c>
      <c r="W131" s="143">
        <f>'1.4'!W131/'1.4.a'!$W$149</f>
        <v>3.7883856861672997E-2</v>
      </c>
      <c r="X131" s="143">
        <f>'1.4'!X131/'1.4.a'!$X$149</f>
        <v>6.1424437854244583E-2</v>
      </c>
      <c r="Y131" s="143">
        <f>'1.4'!Y131/'1.4.a'!$Y$149</f>
        <v>4.4268194381340262E-2</v>
      </c>
      <c r="Z131" s="143">
        <f>'1.4'!Z131/'1.4.a'!$Z$149</f>
        <v>5.2818963603356646E-2</v>
      </c>
      <c r="AA131" s="143">
        <f>'1.4'!AA131/'1.4.a'!$AA$149</f>
        <v>7.0306668054570962E-2</v>
      </c>
      <c r="AB131" s="143">
        <f>'1.4'!AB131/'1.4.a'!$AB$149</f>
        <v>4.772630500410599E-2</v>
      </c>
      <c r="AC131" s="143">
        <f>'1.4'!AC131/'1.4.a'!$AC$149</f>
        <v>4.84391186245526E-2</v>
      </c>
      <c r="AD131" s="143">
        <f>'1.4'!AD131/'1.4.a'!$AD$149</f>
        <v>5.3526355277352757E-2</v>
      </c>
      <c r="AE131" s="143">
        <f>'1.4'!AE131/'1.4.a'!$AE$149</f>
        <v>4.2807021149904853E-2</v>
      </c>
      <c r="AF131" s="143">
        <f>'1.4'!AF131/'1.4.a'!$AF$149</f>
        <v>3.967730947834288E-2</v>
      </c>
      <c r="AG131" s="143">
        <f>'1.4'!AG131/'1.4.a'!$AG$149</f>
        <v>3.9164800369303442E-2</v>
      </c>
      <c r="AH131" s="143">
        <f>'1.4'!AH131/'1.4.a'!$AH$149</f>
        <v>3.7406857083463411E-2</v>
      </c>
      <c r="AI131" s="143">
        <f>'1.4'!AI131/'1.4.a'!$AI$149</f>
        <v>4.0923641599066807E-2</v>
      </c>
      <c r="AJ131" s="143">
        <f>'1.4'!AJ131/'1.4.a'!$AJ$149</f>
        <v>4.0173096690104076E-2</v>
      </c>
      <c r="AK131" s="143">
        <f>'1.4'!AK131/'1.4.a'!$AK$149</f>
        <v>4.770816116895709E-2</v>
      </c>
      <c r="AL131" s="143">
        <f>'1.4'!AL131/'1.4.a'!$AL$149</f>
        <v>5.2239007103456372E-2</v>
      </c>
      <c r="AM131" s="143">
        <f>'1.4'!AM131/'1.4.a'!$AM$149</f>
        <v>5.2940712898569615E-2</v>
      </c>
      <c r="AN131" s="143">
        <f>'1.4'!AN131/'1.4.a'!$AN$149</f>
        <v>5.0509011090607833E-2</v>
      </c>
      <c r="AO131" s="143">
        <f>'1.4'!AO131/'1.4.a'!$AO$149</f>
        <v>4.5650958267998115E-2</v>
      </c>
      <c r="AP131" s="143">
        <f>'1.4'!AP131/'1.4.a'!$AP$149</f>
        <v>9.2447894734098146E-2</v>
      </c>
      <c r="AQ131" s="143">
        <f>'1.4'!AQ131/'1.4.a'!$AQ$149</f>
        <v>5.2817215628215189E-2</v>
      </c>
      <c r="AR131" s="143">
        <f>'1.4'!AR131/'1.4.a'!$AR$149</f>
        <v>3.285265686413736E-2</v>
      </c>
      <c r="AS131" s="143">
        <f>'1.4'!AS131/'1.4.a'!$AS$149</f>
        <v>3.2115790168974444E-2</v>
      </c>
      <c r="AT131" s="143">
        <f>'1.4'!AT131/'1.4.a'!$AT$149</f>
        <v>2.8580894081972296E-2</v>
      </c>
      <c r="AU131" s="143">
        <f>'1.4'!AU131/'1.4.a'!AU$149</f>
        <v>4.2652347450990856E-2</v>
      </c>
      <c r="AV131" s="143">
        <f>'1.4'!AV131/'1.4.a'!AV$149</f>
        <v>4.3079800009039104E-2</v>
      </c>
      <c r="AW131" s="143">
        <f>'1.4'!AW131/'1.4.a'!AW$149</f>
        <v>5.8534888895006555E-2</v>
      </c>
      <c r="AX131" s="143">
        <f>'1.4'!AX131/'1.4.a'!AX$149</f>
        <v>5.2461984029143871E-2</v>
      </c>
      <c r="AY131" s="143">
        <f>'1.4'!AY131/'1.4.a'!AY$149</f>
        <v>4.212753794847382E-2</v>
      </c>
    </row>
    <row r="132" spans="1:51" ht="20" customHeight="1" x14ac:dyDescent="0.2">
      <c r="A132" s="120" t="s">
        <v>410</v>
      </c>
      <c r="B132" s="118" t="s">
        <v>820</v>
      </c>
      <c r="C132" s="145">
        <f>'1.4'!C132/'1.4.a'!$C$149</f>
        <v>1.1947735318859391E-2</v>
      </c>
      <c r="D132" s="145">
        <f>'1.4'!D132/'1.4.a'!$D$149</f>
        <v>6.935399214724627E-3</v>
      </c>
      <c r="E132" s="145">
        <f>'1.4'!E132/'1.4.a'!$E$149</f>
        <v>9.1283005357821172E-3</v>
      </c>
      <c r="F132" s="145">
        <f>'1.4'!F132/'1.4.a'!$F$149</f>
        <v>5.3100695859406933E-3</v>
      </c>
      <c r="G132" s="145">
        <f>'1.4'!G132/'1.4.a'!$G$149</f>
        <v>7.7956717470209743E-3</v>
      </c>
      <c r="H132" s="145">
        <f>'1.4'!H132/'1.4.a'!$H$149</f>
        <v>5.8486678597067607E-3</v>
      </c>
      <c r="I132" s="145">
        <f>'1.4'!I132/'1.4.a'!$I$149</f>
        <v>7.8354997503116228E-3</v>
      </c>
      <c r="J132" s="145">
        <f>'1.4'!J132/'1.4.a'!$J$149</f>
        <v>6.2011611132441191E-3</v>
      </c>
      <c r="K132" s="145">
        <f>'1.4'!K132/'1.4.a'!$K$149</f>
        <v>9.7423968132972667E-3</v>
      </c>
      <c r="L132" s="145">
        <f>'1.4'!L132/'1.4.a'!$L$149</f>
        <v>5.8941703344726091E-3</v>
      </c>
      <c r="M132" s="145">
        <f>'1.4'!M132/'1.4.a'!$M$149</f>
        <v>1.2450816552513934E-2</v>
      </c>
      <c r="N132" s="145">
        <f>'1.4'!N132/'1.4.a'!$N$149</f>
        <v>8.8691354171368426E-3</v>
      </c>
      <c r="O132" s="145">
        <f>'1.4'!O132/'1.4.a'!$O$149</f>
        <v>8.0410699851337277E-3</v>
      </c>
      <c r="P132" s="145">
        <f>'1.4'!P132/'1.4.a'!$P$149</f>
        <v>1.0063645605770994E-2</v>
      </c>
      <c r="Q132" s="145">
        <f>'1.4'!Q132/'1.4.a'!$Q$149</f>
        <v>9.3796476881113089E-3</v>
      </c>
      <c r="R132" s="145">
        <f>'1.4'!R132/'1.4.a'!$R$149</f>
        <v>6.4607832260759526E-3</v>
      </c>
      <c r="S132" s="145">
        <f>'1.4'!S132/'1.4.a'!$S$149</f>
        <v>1.3658121229278749E-2</v>
      </c>
      <c r="T132" s="145">
        <f>'1.4'!T132/'1.4.a'!$T$149</f>
        <v>9.2956823122774083E-3</v>
      </c>
      <c r="U132" s="145">
        <f>'1.4'!U132/'1.4.a'!$U$149</f>
        <v>1.3724272218668926E-2</v>
      </c>
      <c r="V132" s="145">
        <f>'1.4'!V132/'1.4.a'!$V$149</f>
        <v>9.9227295120711163E-3</v>
      </c>
      <c r="W132" s="145">
        <f>'1.4'!W132/'1.4.a'!$W$149</f>
        <v>1.4468908817518287E-2</v>
      </c>
      <c r="X132" s="145">
        <f>'1.4'!X132/'1.4.a'!$X$149</f>
        <v>2.970939864141707E-2</v>
      </c>
      <c r="Y132" s="145">
        <f>'1.4'!Y132/'1.4.a'!$Y$149</f>
        <v>1.300764323212384E-2</v>
      </c>
      <c r="Z132" s="145">
        <f>'1.4'!Z132/'1.4.a'!$Z$149</f>
        <v>2.0296504995152544E-2</v>
      </c>
      <c r="AA132" s="145">
        <f>'1.4'!AA132/'1.4.a'!$AA$149</f>
        <v>3.6882808570471597E-2</v>
      </c>
      <c r="AB132" s="145">
        <f>'1.4'!AB132/'1.4.a'!$AB$149</f>
        <v>2.2843385740798531E-2</v>
      </c>
      <c r="AC132" s="145">
        <f>'1.4'!AC132/'1.4.a'!$AC$149</f>
        <v>2.1148486329462857E-2</v>
      </c>
      <c r="AD132" s="145">
        <f>'1.4'!AD132/'1.4.a'!$AD$149</f>
        <v>1.5955771104424511E-2</v>
      </c>
      <c r="AE132" s="145">
        <f>'1.4'!AE132/'1.4.a'!$AE$149</f>
        <v>1.34892140900783E-2</v>
      </c>
      <c r="AF132" s="145">
        <f>'1.4'!AF132/'1.4.a'!$AF$149</f>
        <v>1.2471341574801079E-2</v>
      </c>
      <c r="AG132" s="145">
        <f>'1.4'!AG132/'1.4.a'!$AG$149</f>
        <v>7.2483874484124133E-3</v>
      </c>
      <c r="AH132" s="145">
        <f>'1.4'!AH132/'1.4.a'!$AH$149</f>
        <v>7.4736177362892155E-3</v>
      </c>
      <c r="AI132" s="145">
        <f>'1.4'!AI132/'1.4.a'!$AI$149</f>
        <v>1.0285289007159004E-2</v>
      </c>
      <c r="AJ132" s="145">
        <f>'1.4'!AJ132/'1.4.a'!$AJ$149</f>
        <v>7.8403856509552186E-3</v>
      </c>
      <c r="AK132" s="145">
        <f>'1.4'!AK132/'1.4.a'!$AK$149</f>
        <v>1.4679753953232993E-2</v>
      </c>
      <c r="AL132" s="145">
        <f>'1.4'!AL132/'1.4.a'!$AL$149</f>
        <v>1.8091123061071256E-2</v>
      </c>
      <c r="AM132" s="145">
        <f>'1.4'!AM132/'1.4.a'!$AM$149</f>
        <v>1.9181226213813206E-2</v>
      </c>
      <c r="AN132" s="145">
        <f>'1.4'!AN132/'1.4.a'!$AN$149</f>
        <v>1.7487903291886001E-2</v>
      </c>
      <c r="AO132" s="145">
        <f>'1.4'!AO132/'1.4.a'!$AO$149</f>
        <v>1.0198033702403166E-2</v>
      </c>
      <c r="AP132" s="145">
        <f>'1.4'!AP132/'1.4.a'!$AP$149</f>
        <v>9.5475459847396849E-3</v>
      </c>
      <c r="AQ132" s="145">
        <f>'1.4'!AQ132/'1.4.a'!$AQ$149</f>
        <v>1.1241237915938297E-2</v>
      </c>
      <c r="AR132" s="145">
        <f>'1.4'!AR132/'1.4.a'!$AR$149</f>
        <v>9.3361452562103174E-3</v>
      </c>
      <c r="AS132" s="145">
        <f>'1.4'!AS132/'1.4.a'!$AS$149</f>
        <v>7.2064073169465035E-3</v>
      </c>
      <c r="AT132" s="145">
        <f>'1.4'!AT132/'1.4.a'!$AT$149</f>
        <v>3.869751936175214E-3</v>
      </c>
      <c r="AU132" s="145">
        <f>'1.4'!AU132/'1.4.a'!AU$149</f>
        <v>5.7445620823670775E-3</v>
      </c>
      <c r="AV132" s="145">
        <f>'1.4'!AV132/'1.4.a'!AV$149</f>
        <v>6.1741323361051391E-3</v>
      </c>
      <c r="AW132" s="145">
        <f>'1.4'!AW132/'1.4.a'!AW$149</f>
        <v>1.3733530135326487E-2</v>
      </c>
      <c r="AX132" s="145">
        <f>'1.4'!AX132/'1.4.a'!AX$149</f>
        <v>1.0346707454287223E-2</v>
      </c>
      <c r="AY132" s="215" t="s">
        <v>826</v>
      </c>
    </row>
    <row r="133" spans="1:51" ht="20" customHeight="1" x14ac:dyDescent="0.2">
      <c r="A133" s="120" t="s">
        <v>411</v>
      </c>
      <c r="B133" s="118" t="s">
        <v>393</v>
      </c>
      <c r="C133" s="145">
        <f>'1.4'!C133/'1.4.a'!$C$149</f>
        <v>3.0183177951189733E-2</v>
      </c>
      <c r="D133" s="145">
        <f>'1.4'!D133/'1.4.a'!$D$149</f>
        <v>3.1613682646179975E-2</v>
      </c>
      <c r="E133" s="145">
        <f>'1.4'!E133/'1.4.a'!$E$149</f>
        <v>3.8335509256076677E-2</v>
      </c>
      <c r="F133" s="145">
        <f>'1.4'!F133/'1.4.a'!$F$149</f>
        <v>2.7138914813131493E-2</v>
      </c>
      <c r="G133" s="145">
        <f>'1.4'!G133/'1.4.a'!$G$149</f>
        <v>2.9178297143299746E-2</v>
      </c>
      <c r="H133" s="145">
        <f>'1.4'!H133/'1.4.a'!$H$149</f>
        <v>2.9922805776943361E-2</v>
      </c>
      <c r="I133" s="145">
        <f>'1.4'!I133/'1.4.a'!$I$149</f>
        <v>3.2525299481038709E-2</v>
      </c>
      <c r="J133" s="145">
        <f>'1.4'!J133/'1.4.a'!$J$149</f>
        <v>2.4437128995140344E-2</v>
      </c>
      <c r="K133" s="145">
        <f>'1.4'!K133/'1.4.a'!$K$149</f>
        <v>3.0877297966036436E-2</v>
      </c>
      <c r="L133" s="145">
        <f>'1.4'!L133/'1.4.a'!$L$149</f>
        <v>2.6571682632199715E-2</v>
      </c>
      <c r="M133" s="145">
        <f>'1.4'!M133/'1.4.a'!$M$149</f>
        <v>4.4124024157968858E-2</v>
      </c>
      <c r="N133" s="145">
        <f>'1.4'!N133/'1.4.a'!$N$149</f>
        <v>3.4527883521152887E-2</v>
      </c>
      <c r="O133" s="145">
        <f>'1.4'!O133/'1.4.a'!$O$149</f>
        <v>2.8014870322566141E-2</v>
      </c>
      <c r="P133" s="145">
        <f>'1.4'!P133/'1.4.a'!$P$149</f>
        <v>3.4538962788516571E-2</v>
      </c>
      <c r="Q133" s="145">
        <f>'1.4'!Q133/'1.4.a'!$Q$149</f>
        <v>3.1763771285328909E-2</v>
      </c>
      <c r="R133" s="145">
        <f>'1.4'!R133/'1.4.a'!$R$149</f>
        <v>4.1809582162300241E-2</v>
      </c>
      <c r="S133" s="145">
        <f>'1.4'!S133/'1.4.a'!$S$149</f>
        <v>2.9311352967246442E-2</v>
      </c>
      <c r="T133" s="145">
        <f>'1.4'!T133/'1.4.a'!$T$149</f>
        <v>2.7108665627882209E-2</v>
      </c>
      <c r="U133" s="145">
        <f>'1.4'!U133/'1.4.a'!$U$149</f>
        <v>2.9563364065707014E-2</v>
      </c>
      <c r="V133" s="145">
        <f>'1.4'!V133/'1.4.a'!$V$149</f>
        <v>2.6199127091193028E-2</v>
      </c>
      <c r="W133" s="145">
        <f>'1.4'!W133/'1.4.a'!$W$149</f>
        <v>2.3414948044154716E-2</v>
      </c>
      <c r="X133" s="145">
        <f>'1.4'!X133/'1.4.a'!$X$149</f>
        <v>3.171503921282752E-2</v>
      </c>
      <c r="Y133" s="145">
        <f>'1.4'!Y133/'1.4.a'!$Y$149</f>
        <v>3.1260551149216428E-2</v>
      </c>
      <c r="Z133" s="145">
        <f>'1.4'!Z133/'1.4.a'!$Z$149</f>
        <v>3.2522458608204102E-2</v>
      </c>
      <c r="AA133" s="145">
        <f>'1.4'!AA133/'1.4.a'!$AA$149</f>
        <v>3.3423859484099365E-2</v>
      </c>
      <c r="AB133" s="145">
        <f>'1.4'!AB133/'1.4.a'!$AB$149</f>
        <v>2.4882919263307456E-2</v>
      </c>
      <c r="AC133" s="145">
        <f>'1.4'!AC133/'1.4.a'!$AC$149</f>
        <v>2.729063229508974E-2</v>
      </c>
      <c r="AD133" s="145">
        <f>'1.4'!AD133/'1.4.a'!$AD$149</f>
        <v>3.7570584172928252E-2</v>
      </c>
      <c r="AE133" s="145">
        <f>'1.4'!AE133/'1.4.a'!$AE$149</f>
        <v>2.9317807059826558E-2</v>
      </c>
      <c r="AF133" s="145">
        <f>'1.4'!AF133/'1.4.a'!$AF$149</f>
        <v>2.7205967903541805E-2</v>
      </c>
      <c r="AG133" s="145">
        <f>'1.4'!AG133/'1.4.a'!$AG$149</f>
        <v>3.1916412920891028E-2</v>
      </c>
      <c r="AH133" s="145">
        <f>'1.4'!AH133/'1.4.a'!$AH$149</f>
        <v>2.9933239347174196E-2</v>
      </c>
      <c r="AI133" s="145">
        <f>'1.4'!AI133/'1.4.a'!$AI$149</f>
        <v>3.0638352591907801E-2</v>
      </c>
      <c r="AJ133" s="145">
        <f>'1.4'!AJ133/'1.4.a'!$AJ$149</f>
        <v>3.2332711039148851E-2</v>
      </c>
      <c r="AK133" s="145">
        <f>'1.4'!AK133/'1.4.a'!$AK$149</f>
        <v>3.3028407215724108E-2</v>
      </c>
      <c r="AL133" s="145">
        <f>'1.4'!AL133/'1.4.a'!$AL$149</f>
        <v>3.4147884042385106E-2</v>
      </c>
      <c r="AM133" s="145">
        <f>'1.4'!AM133/'1.4.a'!$AM$149</f>
        <v>3.375948668475641E-2</v>
      </c>
      <c r="AN133" s="145">
        <f>'1.4'!AN133/'1.4.a'!$AN$149</f>
        <v>3.302110779872184E-2</v>
      </c>
      <c r="AO133" s="145">
        <f>'1.4'!AO133/'1.4.a'!$AO$149</f>
        <v>3.5452924565594943E-2</v>
      </c>
      <c r="AP133" s="145">
        <f>'1.4'!AP133/'1.4.a'!$AP$149</f>
        <v>8.2900348749358463E-2</v>
      </c>
      <c r="AQ133" s="145">
        <f>'1.4'!AQ133/'1.4.a'!$AQ$149</f>
        <v>4.1575977712276904E-2</v>
      </c>
      <c r="AR133" s="145">
        <f>'1.4'!AR133/'1.4.a'!$AR$149</f>
        <v>2.3516511607927053E-2</v>
      </c>
      <c r="AS133" s="145">
        <f>'1.4'!AS133/'1.4.a'!$AS$149</f>
        <v>2.4909382852027939E-2</v>
      </c>
      <c r="AT133" s="145">
        <f>'1.4'!AT133/'1.4.a'!$AT$149</f>
        <v>2.4711142145797085E-2</v>
      </c>
      <c r="AU133" s="145">
        <f>'1.4'!AU133/'1.4.a'!AU$149</f>
        <v>3.6907785368623776E-2</v>
      </c>
      <c r="AV133" s="145">
        <f>'1.4'!AV133/'1.4.a'!AV$149</f>
        <v>3.6905667672933969E-2</v>
      </c>
      <c r="AW133" s="145">
        <f>'1.4'!AW133/'1.4.a'!AW$149</f>
        <v>4.4801358759680054E-2</v>
      </c>
      <c r="AX133" s="145">
        <f>'1.4'!AX133/'1.4.a'!AX$149</f>
        <v>4.2115276574856648E-2</v>
      </c>
      <c r="AY133" s="145">
        <f>'1.4'!AY133/'1.4.a'!AY$149</f>
        <v>4.212753794847382E-2</v>
      </c>
    </row>
    <row r="134" spans="1:51" ht="20" customHeight="1" x14ac:dyDescent="0.2">
      <c r="A134" s="18" t="s">
        <v>412</v>
      </c>
      <c r="B134" s="19" t="s">
        <v>821</v>
      </c>
      <c r="C134" s="93">
        <f>'1.4'!C134/'1.4.a'!$C$149</f>
        <v>0.36683091431508497</v>
      </c>
      <c r="D134" s="93">
        <f>'1.4'!D134/'1.4.a'!$D$149</f>
        <v>0.34739803116507995</v>
      </c>
      <c r="E134" s="93">
        <f>'1.4'!E134/'1.4.a'!$E$149</f>
        <v>0.3540023051170158</v>
      </c>
      <c r="F134" s="93">
        <f>'1.4'!F134/'1.4.a'!$F$149</f>
        <v>0.35956347076633716</v>
      </c>
      <c r="G134" s="93">
        <f>'1.4'!G134/'1.4.a'!$G$149</f>
        <v>0.34633226424165081</v>
      </c>
      <c r="H134" s="93">
        <f>'1.4'!H134/'1.4.a'!$H$149</f>
        <v>0.35389936924449128</v>
      </c>
      <c r="I134" s="93">
        <f>'1.4'!I134/'1.4.a'!$I$149</f>
        <v>0.35338260919504727</v>
      </c>
      <c r="J134" s="93">
        <f>'1.4'!J134/'1.4.a'!$J$149</f>
        <v>0.36839593123598846</v>
      </c>
      <c r="K134" s="93">
        <f>'1.4'!K134/'1.4.a'!$K$149</f>
        <v>0.35360466037888527</v>
      </c>
      <c r="L134" s="93">
        <f>'1.4'!L134/'1.4.a'!$L$149</f>
        <v>0.3539146671514139</v>
      </c>
      <c r="M134" s="93">
        <f>'1.4'!M134/'1.4.a'!$M$149</f>
        <v>0.36133211592344672</v>
      </c>
      <c r="N134" s="93">
        <f>'1.4'!N134/'1.4.a'!$N$149</f>
        <v>0.35150190030734813</v>
      </c>
      <c r="O134" s="93">
        <f>'1.4'!O134/'1.4.a'!$O$149</f>
        <v>0.35478676706849804</v>
      </c>
      <c r="P134" s="93">
        <f>'1.4'!P134/'1.4.a'!$P$149</f>
        <v>0.35632222725870549</v>
      </c>
      <c r="Q134" s="93">
        <f>'1.4'!Q134/'1.4.a'!$Q$149</f>
        <v>0.36335646986894932</v>
      </c>
      <c r="R134" s="93">
        <f>'1.4'!R134/'1.4.a'!$R$149</f>
        <v>0.37968160356603536</v>
      </c>
      <c r="S134" s="93">
        <f>'1.4'!S134/'1.4.a'!$S$149</f>
        <v>0.36180665064499951</v>
      </c>
      <c r="T134" s="93">
        <f>'1.4'!T134/'1.4.a'!$T$149</f>
        <v>0.35601991401222571</v>
      </c>
      <c r="U134" s="93">
        <f>'1.4'!U134/'1.4.a'!$U$149</f>
        <v>0.40850239363890872</v>
      </c>
      <c r="V134" s="93">
        <f>'1.4'!V134/'1.4.a'!$V$149</f>
        <v>0.39591353882579994</v>
      </c>
      <c r="W134" s="93">
        <f>'1.4'!W134/'1.4.a'!$W$149</f>
        <v>0.40021760838722309</v>
      </c>
      <c r="X134" s="93">
        <f>'1.4'!X134/'1.4.a'!$X$149</f>
        <v>0.39887319925390818</v>
      </c>
      <c r="Y134" s="93">
        <f>'1.4'!Y134/'1.4.a'!$Y$149</f>
        <v>0.44248524670054379</v>
      </c>
      <c r="Z134" s="93">
        <f>'1.4'!Z134/'1.4.a'!$Z$149</f>
        <v>0.45727945193727892</v>
      </c>
      <c r="AA134" s="93">
        <f>'1.4'!AA134/'1.4.a'!$AA$149</f>
        <v>0.39587191853478698</v>
      </c>
      <c r="AB134" s="93">
        <f>'1.4'!AB134/'1.4.a'!$AB$149</f>
        <v>0.38333775515808932</v>
      </c>
      <c r="AC134" s="93">
        <f>'1.4'!AC134/'1.4.a'!$AC$149</f>
        <v>0.39466398009395182</v>
      </c>
      <c r="AD134" s="93">
        <f>'1.4'!AD134/'1.4.a'!$AD$149</f>
        <v>0.46555027954496797</v>
      </c>
      <c r="AE134" s="93">
        <f>'1.4'!AE134/'1.4.a'!$AE$149</f>
        <v>0.38365429407452872</v>
      </c>
      <c r="AF134" s="93">
        <f>'1.4'!AF134/'1.4.a'!$AF$149</f>
        <v>0.42063221110428267</v>
      </c>
      <c r="AG134" s="93">
        <f>'1.4'!AG134/'1.4.a'!$AG$149</f>
        <v>0.39900571462726586</v>
      </c>
      <c r="AH134" s="93">
        <f>'1.4'!AH134/'1.4.a'!$AH$149</f>
        <v>0.42916775304915739</v>
      </c>
      <c r="AI134" s="93">
        <f>'1.4'!AI134/'1.4.a'!$AI$149</f>
        <v>0.38332850206530789</v>
      </c>
      <c r="AJ134" s="93">
        <f>'1.4'!AJ134/'1.4.a'!$AJ$149</f>
        <v>0.403957988961199</v>
      </c>
      <c r="AK134" s="93">
        <f>'1.4'!AK134/'1.4.a'!$AK$149</f>
        <v>0.41517437510337235</v>
      </c>
      <c r="AL134" s="93">
        <f>'1.4'!AL134/'1.4.a'!$AL$149</f>
        <v>0.39714025631953032</v>
      </c>
      <c r="AM134" s="93">
        <f>'1.4'!AM134/'1.4.a'!$AM$149</f>
        <v>0.39654874845285731</v>
      </c>
      <c r="AN134" s="93">
        <f>'1.4'!AN134/'1.4.a'!$AN$149</f>
        <v>0.37365699866672347</v>
      </c>
      <c r="AO134" s="93">
        <f>'1.4'!AO134/'1.4.a'!$AO$149</f>
        <v>0.38007261300391992</v>
      </c>
      <c r="AP134" s="93">
        <f>'1.4'!AP134/'1.4.a'!$AP$149</f>
        <v>0.44417452878735492</v>
      </c>
      <c r="AQ134" s="93">
        <f>'1.4'!AQ134/'1.4.a'!$AQ$149</f>
        <v>0.37352662989772445</v>
      </c>
      <c r="AR134" s="93">
        <f>'1.4'!AR134/'1.4.a'!$AR$149</f>
        <v>0.51980756066014489</v>
      </c>
      <c r="AS134" s="93">
        <f>'1.4'!AS134/'1.4.a'!$AS$149</f>
        <v>0.44258725733501081</v>
      </c>
      <c r="AT134" s="93">
        <f>'1.4'!AT134/'1.4.a'!$AT$149</f>
        <v>0.43997221969360023</v>
      </c>
      <c r="AU134" s="93">
        <f>'1.4'!AU134/'1.4.a'!AU$149</f>
        <v>0.3313794862474182</v>
      </c>
      <c r="AV134" s="93">
        <f>'1.4'!AV134/'1.4.a'!AV$149</f>
        <v>0.38870484900713603</v>
      </c>
      <c r="AW134" s="93">
        <f>'1.4'!AW134/'1.4.a'!AW$149</f>
        <v>0.36639377697065445</v>
      </c>
      <c r="AX134" s="93">
        <f>'1.4'!AX134/'1.4.a'!AX$149</f>
        <v>0.39501738047124285</v>
      </c>
      <c r="AY134" s="93">
        <f>'1.4'!AY134/'1.4.a'!AY$149</f>
        <v>0.33987111853060936</v>
      </c>
    </row>
    <row r="135" spans="1:51" ht="20" customHeight="1" x14ac:dyDescent="0.2">
      <c r="A135" s="134" t="s">
        <v>413</v>
      </c>
      <c r="B135" s="115" t="s">
        <v>725</v>
      </c>
      <c r="C135" s="143">
        <f>'1.4'!C135/'1.4.a'!$C$149</f>
        <v>0.34401496541305415</v>
      </c>
      <c r="D135" s="143">
        <f>'1.4'!D135/'1.4.a'!$D$149</f>
        <v>0.32150724914264844</v>
      </c>
      <c r="E135" s="143">
        <f>'1.4'!E135/'1.4.a'!$E$149</f>
        <v>0.3263536854866293</v>
      </c>
      <c r="F135" s="143">
        <f>'1.4'!F135/'1.4.a'!$F$149</f>
        <v>0.32956913418000278</v>
      </c>
      <c r="G135" s="143">
        <f>'1.4'!G135/'1.4.a'!$G$149</f>
        <v>0.32902908758919613</v>
      </c>
      <c r="H135" s="143">
        <f>'1.4'!H135/'1.4.a'!$H$149</f>
        <v>0.33527779651102863</v>
      </c>
      <c r="I135" s="143">
        <f>'1.4'!I135/'1.4.a'!$I$149</f>
        <v>0.33202122131893141</v>
      </c>
      <c r="J135" s="143">
        <f>'1.4'!J135/'1.4.a'!$J$149</f>
        <v>0.34351306895775308</v>
      </c>
      <c r="K135" s="143">
        <f>'1.4'!K135/'1.4.a'!$K$149</f>
        <v>0.33624209808196942</v>
      </c>
      <c r="L135" s="143">
        <f>'1.4'!L135/'1.4.a'!$L$149</f>
        <v>0.33383673530326252</v>
      </c>
      <c r="M135" s="143">
        <f>'1.4'!M135/'1.4.a'!$M$149</f>
        <v>0.33985163510953503</v>
      </c>
      <c r="N135" s="143">
        <f>'1.4'!N135/'1.4.a'!$N$149</f>
        <v>0.32706137080662984</v>
      </c>
      <c r="O135" s="143">
        <f>'1.4'!O135/'1.4.a'!$O$149</f>
        <v>0.3403433959093401</v>
      </c>
      <c r="P135" s="143">
        <f>'1.4'!P135/'1.4.a'!$P$149</f>
        <v>0.33879724301750991</v>
      </c>
      <c r="Q135" s="143">
        <f>'1.4'!Q135/'1.4.a'!$Q$149</f>
        <v>0.3434077807503666</v>
      </c>
      <c r="R135" s="143">
        <f>'1.4'!R135/'1.4.a'!$R$149</f>
        <v>0.35210240787902136</v>
      </c>
      <c r="S135" s="143">
        <f>'1.4'!S135/'1.4.a'!$S$149</f>
        <v>0.3418816903726587</v>
      </c>
      <c r="T135" s="143">
        <f>'1.4'!T135/'1.4.a'!$T$149</f>
        <v>0.3321237166369167</v>
      </c>
      <c r="U135" s="143">
        <f>'1.4'!U135/'1.4.a'!$U$149</f>
        <v>0.3823881450460006</v>
      </c>
      <c r="V135" s="143">
        <f>'1.4'!V135/'1.4.a'!$V$149</f>
        <v>0.37499371346827054</v>
      </c>
      <c r="W135" s="143">
        <f>'1.4'!W135/'1.4.a'!$W$149</f>
        <v>0.38687237239624644</v>
      </c>
      <c r="X135" s="143">
        <f>'1.4'!X135/'1.4.a'!$X$149</f>
        <v>0.38528306814817465</v>
      </c>
      <c r="Y135" s="143">
        <f>'1.4'!Y135/'1.4.a'!$Y$149</f>
        <v>0.42735248220233996</v>
      </c>
      <c r="Z135" s="143">
        <f>'1.4'!Z135/'1.4.a'!$Z$149</f>
        <v>0.43745277177214409</v>
      </c>
      <c r="AA135" s="143">
        <f>'1.4'!AA135/'1.4.a'!$AA$149</f>
        <v>0.38189986583604907</v>
      </c>
      <c r="AB135" s="143">
        <f>'1.4'!AB135/'1.4.a'!$AB$149</f>
        <v>0.36876344509382608</v>
      </c>
      <c r="AC135" s="143">
        <f>'1.4'!AC135/'1.4.a'!$AC$149</f>
        <v>0.38054407789490374</v>
      </c>
      <c r="AD135" s="143">
        <f>'1.4'!AD135/'1.4.a'!$AD$149</f>
        <v>0.4472867429115871</v>
      </c>
      <c r="AE135" s="143">
        <f>'1.4'!AE135/'1.4.a'!$AE$149</f>
        <v>0.37475825843544486</v>
      </c>
      <c r="AF135" s="143">
        <f>'1.4'!AF135/'1.4.a'!$AF$149</f>
        <v>0.41168886867960569</v>
      </c>
      <c r="AG135" s="143">
        <f>'1.4'!AG135/'1.4.a'!$AG$149</f>
        <v>0.38870402777434826</v>
      </c>
      <c r="AH135" s="143">
        <f>'1.4'!AH135/'1.4.a'!$AH$149</f>
        <v>0.41474131305950268</v>
      </c>
      <c r="AI135" s="143">
        <f>'1.4'!AI135/'1.4.a'!$AI$149</f>
        <v>0.37381688083995462</v>
      </c>
      <c r="AJ135" s="143">
        <f>'1.4'!AJ135/'1.4.a'!$AJ$149</f>
        <v>0.39316826106079611</v>
      </c>
      <c r="AK135" s="143">
        <f>'1.4'!AK135/'1.4.a'!$AK$149</f>
        <v>0.40200731084290259</v>
      </c>
      <c r="AL135" s="143">
        <f>'1.4'!AL135/'1.4.a'!$AL$149</f>
        <v>0.37956531265762455</v>
      </c>
      <c r="AM135" s="143">
        <f>'1.4'!AM135/'1.4.a'!$AM$149</f>
        <v>0.38727037196983582</v>
      </c>
      <c r="AN135" s="143">
        <f>'1.4'!AN135/'1.4.a'!$AN$149</f>
        <v>0.36371137332631409</v>
      </c>
      <c r="AO135" s="143">
        <f>'1.4'!AO135/'1.4.a'!$AO$149</f>
        <v>0.37073016346920767</v>
      </c>
      <c r="AP135" s="143">
        <f>'1.4'!AP135/'1.4.a'!$AP$149</f>
        <v>0.4276212793208623</v>
      </c>
      <c r="AQ135" s="143">
        <f>'1.4'!AQ135/'1.4.a'!$AQ$149</f>
        <v>0.36251793515623904</v>
      </c>
      <c r="AR135" s="143">
        <f>'1.4'!AR135/'1.4.a'!$AR$149</f>
        <v>0.50624689853961591</v>
      </c>
      <c r="AS135" s="143">
        <f>'1.4'!AS135/'1.4.a'!$AS$149</f>
        <v>0.43081902827479468</v>
      </c>
      <c r="AT135" s="143">
        <f>'1.4'!AT135/'1.4.a'!$AT$149</f>
        <v>0.42041329409392242</v>
      </c>
      <c r="AU135" s="143">
        <f>'1.4'!AU135/'1.4.a'!AU$149</f>
        <v>0.32262414686110763</v>
      </c>
      <c r="AV135" s="143">
        <f>'1.4'!AV135/'1.4.a'!AV$149</f>
        <v>0.37832341312951973</v>
      </c>
      <c r="AW135" s="143">
        <f>'1.4'!AW135/'1.4.a'!AW$149</f>
        <v>0.35445731131039515</v>
      </c>
      <c r="AX135" s="143">
        <f>'1.4'!AX135/'1.4.a'!AX$149</f>
        <v>0.37805038340379993</v>
      </c>
      <c r="AY135" s="143">
        <f>'1.4'!AY135/'1.4.a'!AY$149</f>
        <v>0.329172079753557</v>
      </c>
    </row>
    <row r="136" spans="1:51" ht="20" customHeight="1" x14ac:dyDescent="0.2">
      <c r="A136" s="122" t="s">
        <v>415</v>
      </c>
      <c r="B136" s="121" t="s">
        <v>244</v>
      </c>
      <c r="C136" s="144">
        <f>'1.4'!C136/'1.4.a'!$C$149</f>
        <v>0.11502842781048576</v>
      </c>
      <c r="D136" s="144">
        <f>'1.4'!D136/'1.4.a'!$D$149</f>
        <v>0.10365927036276937</v>
      </c>
      <c r="E136" s="144">
        <f>'1.4'!E136/'1.4.a'!$E$149</f>
        <v>9.6887891081202257E-2</v>
      </c>
      <c r="F136" s="144">
        <f>'1.4'!F136/'1.4.a'!$F$149</f>
        <v>0.10960898389001002</v>
      </c>
      <c r="G136" s="144">
        <f>'1.4'!G136/'1.4.a'!$G$149</f>
        <v>0.11037951912240258</v>
      </c>
      <c r="H136" s="144">
        <f>'1.4'!H136/'1.4.a'!$H$149</f>
        <v>0.10435712287788537</v>
      </c>
      <c r="I136" s="144">
        <f>'1.4'!I136/'1.4.a'!$I$149</f>
        <v>9.8996255955237922E-2</v>
      </c>
      <c r="J136" s="144">
        <f>'1.4'!J136/'1.4.a'!$J$149</f>
        <v>0.10788768757907852</v>
      </c>
      <c r="K136" s="144">
        <f>'1.4'!K136/'1.4.a'!$K$149</f>
        <v>0.11037864876169458</v>
      </c>
      <c r="L136" s="144">
        <f>'1.4'!L136/'1.4.a'!$L$149</f>
        <v>0.10605051955426782</v>
      </c>
      <c r="M136" s="144">
        <f>'1.4'!M136/'1.4.a'!$M$149</f>
        <v>0.10003586015825627</v>
      </c>
      <c r="N136" s="144">
        <f>'1.4'!N136/'1.4.a'!$N$149</f>
        <v>0.10875438774928076</v>
      </c>
      <c r="O136" s="144">
        <f>'1.4'!O136/'1.4.a'!$O$149</f>
        <v>0.11048035430451005</v>
      </c>
      <c r="P136" s="144">
        <f>'1.4'!P136/'1.4.a'!$P$149</f>
        <v>0.10626440958252784</v>
      </c>
      <c r="Q136" s="144">
        <f>'1.4'!Q136/'1.4.a'!$Q$149</f>
        <v>0.10286142574707963</v>
      </c>
      <c r="R136" s="144">
        <f>'1.4'!R136/'1.4.a'!$R$149</f>
        <v>0.11264648807138812</v>
      </c>
      <c r="S136" s="144">
        <f>'1.4'!S136/'1.4.a'!$S$149</f>
        <v>0.11251002902183999</v>
      </c>
      <c r="T136" s="144">
        <f>'1.4'!T136/'1.4.a'!$T$149</f>
        <v>0.1078887746912469</v>
      </c>
      <c r="U136" s="144">
        <f>'1.4'!U136/'1.4.a'!$U$149</f>
        <v>0.10624706179009447</v>
      </c>
      <c r="V136" s="144">
        <f>'1.4'!V136/'1.4.a'!$V$149</f>
        <v>0.11383941753504825</v>
      </c>
      <c r="W136" s="144">
        <f>'1.4'!W136/'1.4.a'!$W$149</f>
        <v>0.10632045496639173</v>
      </c>
      <c r="X136" s="144">
        <f>'1.4'!X136/'1.4.a'!$X$149</f>
        <v>0.11520674603461549</v>
      </c>
      <c r="Y136" s="144">
        <f>'1.4'!Y136/'1.4.a'!$Y$149</f>
        <v>0.10666598251687831</v>
      </c>
      <c r="Z136" s="144">
        <f>'1.4'!Z136/'1.4.a'!$Z$149</f>
        <v>0.13241408157807066</v>
      </c>
      <c r="AA136" s="144">
        <f>'1.4'!AA136/'1.4.a'!$AA$149</f>
        <v>0.11066826070301616</v>
      </c>
      <c r="AB136" s="144">
        <f>'1.4'!AB136/'1.4.a'!$AB$149</f>
        <v>0.11238360753753945</v>
      </c>
      <c r="AC136" s="144">
        <f>'1.4'!AC136/'1.4.a'!$AC$149</f>
        <v>0.10391133912981461</v>
      </c>
      <c r="AD136" s="144">
        <f>'1.4'!AD136/'1.4.a'!$AD$149</f>
        <v>0.13777563144282265</v>
      </c>
      <c r="AE136" s="144">
        <f>'1.4'!AE136/'1.4.a'!$AE$149</f>
        <v>0.11040001178343582</v>
      </c>
      <c r="AF136" s="144">
        <f>'1.4'!AF136/'1.4.a'!$AF$149</f>
        <v>0.11416079669973216</v>
      </c>
      <c r="AG136" s="144">
        <f>'1.4'!AG136/'1.4.a'!$AG$149</f>
        <v>0.10981121140746887</v>
      </c>
      <c r="AH136" s="144">
        <f>'1.4'!AH136/'1.4.a'!$AH$149</f>
        <v>0.13411656030002139</v>
      </c>
      <c r="AI136" s="144">
        <f>'1.4'!AI136/'1.4.a'!$AI$149</f>
        <v>0.11353220330477234</v>
      </c>
      <c r="AJ136" s="144">
        <f>'1.4'!AJ136/'1.4.a'!$AJ$149</f>
        <v>0.1116198803287177</v>
      </c>
      <c r="AK136" s="144">
        <f>'1.4'!AK136/'1.4.a'!$AK$149</f>
        <v>0.10824390459016389</v>
      </c>
      <c r="AL136" s="144">
        <f>'1.4'!AL136/'1.4.a'!$AL$149</f>
        <v>0.12296091879833529</v>
      </c>
      <c r="AM136" s="144">
        <f>'1.4'!AM136/'1.4.a'!$AM$149</f>
        <v>0.11661704451034322</v>
      </c>
      <c r="AN136" s="144">
        <f>'1.4'!AN136/'1.4.a'!$AN$149</f>
        <v>0.11159745960834946</v>
      </c>
      <c r="AO136" s="144">
        <f>'1.4'!AO136/'1.4.a'!$AO$149</f>
        <v>0.10910309102554497</v>
      </c>
      <c r="AP136" s="144">
        <f>'1.4'!AP136/'1.4.a'!$AP$149</f>
        <v>0.12583340610340263</v>
      </c>
      <c r="AQ136" s="144">
        <f>'1.4'!AQ136/'1.4.a'!$AQ$149</f>
        <v>0.11067673172771522</v>
      </c>
      <c r="AR136" s="144">
        <f>'1.4'!AR136/'1.4.a'!$AR$149</f>
        <v>0.11728483699115275</v>
      </c>
      <c r="AS136" s="144">
        <f>'1.4'!AS136/'1.4.a'!$AS$149</f>
        <v>0.11106242819915046</v>
      </c>
      <c r="AT136" s="144">
        <f>'1.4'!AT136/'1.4.a'!$AT$149</f>
        <v>0.13019733601658792</v>
      </c>
      <c r="AU136" s="144">
        <f>'1.4'!AU136/'1.4.a'!AU$149</f>
        <v>9.996671306059185E-2</v>
      </c>
      <c r="AV136" s="144">
        <f>'1.4'!AV136/'1.4.a'!AV$149</f>
        <v>0.10199765671112689</v>
      </c>
      <c r="AW136" s="144">
        <f>'1.4'!AW136/'1.4.a'!AW$149</f>
        <v>9.8353622623307588E-2</v>
      </c>
      <c r="AX136" s="144">
        <f>'1.4'!AX136/'1.4.a'!AX$149</f>
        <v>0.12355864736469251</v>
      </c>
      <c r="AY136" s="144">
        <f>'1.4'!AY136/'1.4.a'!AY$149</f>
        <v>9.8396745373346292E-2</v>
      </c>
    </row>
    <row r="137" spans="1:51" ht="20" customHeight="1" x14ac:dyDescent="0.2">
      <c r="A137" s="122" t="s">
        <v>416</v>
      </c>
      <c r="B137" s="121" t="s">
        <v>245</v>
      </c>
      <c r="C137" s="144">
        <f>'1.4'!C137/'1.4.a'!$C$149</f>
        <v>5.3638383201564707E-2</v>
      </c>
      <c r="D137" s="144">
        <f>'1.4'!D137/'1.4.a'!$D$149</f>
        <v>5.4329483306163349E-2</v>
      </c>
      <c r="E137" s="144">
        <f>'1.4'!E137/'1.4.a'!$E$149</f>
        <v>5.4021139511052418E-2</v>
      </c>
      <c r="F137" s="144">
        <f>'1.4'!F137/'1.4.a'!$F$149</f>
        <v>5.2827768278379129E-2</v>
      </c>
      <c r="G137" s="144">
        <f>'1.4'!G137/'1.4.a'!$G$149</f>
        <v>5.0064515010282334E-2</v>
      </c>
      <c r="H137" s="144">
        <f>'1.4'!H137/'1.4.a'!$H$149</f>
        <v>5.2387455815025873E-2</v>
      </c>
      <c r="I137" s="144">
        <f>'1.4'!I137/'1.4.a'!$I$149</f>
        <v>5.2622298258818742E-2</v>
      </c>
      <c r="J137" s="144">
        <f>'1.4'!J137/'1.4.a'!$J$149</f>
        <v>5.5188487534089808E-2</v>
      </c>
      <c r="K137" s="144">
        <f>'1.4'!K137/'1.4.a'!$K$149</f>
        <v>5.1193708429264677E-2</v>
      </c>
      <c r="L137" s="144">
        <f>'1.4'!L137/'1.4.a'!$L$149</f>
        <v>5.3473775337314865E-2</v>
      </c>
      <c r="M137" s="144">
        <f>'1.4'!M137/'1.4.a'!$M$149</f>
        <v>5.2732119981924633E-2</v>
      </c>
      <c r="N137" s="144">
        <f>'1.4'!N137/'1.4.a'!$N$149</f>
        <v>5.4271515312698942E-2</v>
      </c>
      <c r="O137" s="144">
        <f>'1.4'!O137/'1.4.a'!$O$149</f>
        <v>4.6265342118036769E-2</v>
      </c>
      <c r="P137" s="144">
        <f>'1.4'!P137/'1.4.a'!$P$149</f>
        <v>5.163558262328815E-2</v>
      </c>
      <c r="Q137" s="144">
        <f>'1.4'!Q137/'1.4.a'!$Q$149</f>
        <v>5.1707867728364575E-2</v>
      </c>
      <c r="R137" s="144">
        <f>'1.4'!R137/'1.4.a'!$R$149</f>
        <v>5.5175323236688431E-2</v>
      </c>
      <c r="S137" s="144">
        <f>'1.4'!S137/'1.4.a'!$S$149</f>
        <v>4.9442781198932015E-2</v>
      </c>
      <c r="T137" s="144">
        <f>'1.4'!T137/'1.4.a'!$T$149</f>
        <v>5.3488195496433584E-2</v>
      </c>
      <c r="U137" s="144">
        <f>'1.4'!U137/'1.4.a'!$U$149</f>
        <v>5.5236187244516906E-2</v>
      </c>
      <c r="V137" s="144">
        <f>'1.4'!V137/'1.4.a'!$V$149</f>
        <v>5.3846288631239428E-2</v>
      </c>
      <c r="W137" s="144">
        <f>'1.4'!W137/'1.4.a'!$W$149</f>
        <v>4.083467379842641E-2</v>
      </c>
      <c r="X137" s="144">
        <f>'1.4'!X137/'1.4.a'!$X$149</f>
        <v>5.1775217947221494E-2</v>
      </c>
      <c r="Y137" s="144">
        <f>'1.4'!Y137/'1.4.a'!$Y$149</f>
        <v>5.0489648766350148E-2</v>
      </c>
      <c r="Z137" s="144">
        <f>'1.4'!Z137/'1.4.a'!$Z$149</f>
        <v>5.7350424957366544E-2</v>
      </c>
      <c r="AA137" s="144">
        <f>'1.4'!AA137/'1.4.a'!$AA$149</f>
        <v>4.4492664799898891E-2</v>
      </c>
      <c r="AB137" s="144">
        <f>'1.4'!AB137/'1.4.a'!$AB$149</f>
        <v>5.4385697319310582E-2</v>
      </c>
      <c r="AC137" s="144">
        <f>'1.4'!AC137/'1.4.a'!$AC$149</f>
        <v>4.9679421446772828E-2</v>
      </c>
      <c r="AD137" s="144">
        <f>'1.4'!AD137/'1.4.a'!$AD$149</f>
        <v>6.2338636408304192E-2</v>
      </c>
      <c r="AE137" s="144">
        <f>'1.4'!AE137/'1.4.a'!$AE$149</f>
        <v>3.9542044789479737E-2</v>
      </c>
      <c r="AF137" s="144">
        <f>'1.4'!AF137/'1.4.a'!$AF$149</f>
        <v>4.9338135859599556E-2</v>
      </c>
      <c r="AG137" s="144">
        <f>'1.4'!AG137/'1.4.a'!$AG$149</f>
        <v>4.7470778010105949E-2</v>
      </c>
      <c r="AH137" s="144">
        <f>'1.4'!AH137/'1.4.a'!$AH$149</f>
        <v>5.7376280121879036E-2</v>
      </c>
      <c r="AI137" s="144">
        <f>'1.4'!AI137/'1.4.a'!$AI$149</f>
        <v>4.3885504007487176E-2</v>
      </c>
      <c r="AJ137" s="144">
        <f>'1.4'!AJ137/'1.4.a'!$AJ$149</f>
        <v>5.0714972844687727E-2</v>
      </c>
      <c r="AK137" s="144">
        <f>'1.4'!AK137/'1.4.a'!$AK$149</f>
        <v>5.1873671187026085E-2</v>
      </c>
      <c r="AL137" s="144">
        <f>'1.4'!AL137/'1.4.a'!$AL$149</f>
        <v>5.5392212996522833E-2</v>
      </c>
      <c r="AM137" s="144">
        <f>'1.4'!AM137/'1.4.a'!$AM$149</f>
        <v>4.5497140170774109E-2</v>
      </c>
      <c r="AN137" s="144">
        <f>'1.4'!AN137/'1.4.a'!$AN$149</f>
        <v>5.1769650860187519E-2</v>
      </c>
      <c r="AO137" s="144">
        <f>'1.4'!AO137/'1.4.a'!$AO$149</f>
        <v>5.1249399823106834E-2</v>
      </c>
      <c r="AP137" s="144">
        <f>'1.4'!AP137/'1.4.a'!$AP$149</f>
        <v>5.6497073909994193E-2</v>
      </c>
      <c r="AQ137" s="144">
        <f>'1.4'!AQ137/'1.4.a'!$AQ$149</f>
        <v>4.4677295073355494E-2</v>
      </c>
      <c r="AR137" s="144">
        <f>'1.4'!AR137/'1.4.a'!$AR$149</f>
        <v>5.4879476525041195E-2</v>
      </c>
      <c r="AS137" s="144">
        <f>'1.4'!AS137/'1.4.a'!$AS$149</f>
        <v>5.1222311636030519E-2</v>
      </c>
      <c r="AT137" s="144">
        <f>'1.4'!AT137/'1.4.a'!$AT$149</f>
        <v>5.8752547472805637E-2</v>
      </c>
      <c r="AU137" s="144">
        <f>'1.4'!AU137/'1.4.a'!AU$149</f>
        <v>3.9038759307973042E-2</v>
      </c>
      <c r="AV137" s="144">
        <f>'1.4'!AV137/'1.4.a'!AV$149</f>
        <v>5.1876130745041008E-2</v>
      </c>
      <c r="AW137" s="144">
        <f>'1.4'!AW137/'1.4.a'!AW$149</f>
        <v>4.9770651058622044E-2</v>
      </c>
      <c r="AX137" s="144">
        <f>'1.4'!AX137/'1.4.a'!AX$149</f>
        <v>6.2834180065057296E-2</v>
      </c>
      <c r="AY137" s="144">
        <f>'1.4'!AY137/'1.4.a'!AY$149</f>
        <v>4.2951386408141265E-2</v>
      </c>
    </row>
    <row r="138" spans="1:51" ht="20" customHeight="1" x14ac:dyDescent="0.2">
      <c r="A138" s="122" t="s">
        <v>417</v>
      </c>
      <c r="B138" s="121" t="s">
        <v>822</v>
      </c>
      <c r="C138" s="144">
        <f>'1.4'!C138/'1.4.a'!$C$149</f>
        <v>2.2777250516305751E-2</v>
      </c>
      <c r="D138" s="144">
        <f>'1.4'!D138/'1.4.a'!$D$149</f>
        <v>1.7228833658989681E-2</v>
      </c>
      <c r="E138" s="144">
        <f>'1.4'!E138/'1.4.a'!$E$149</f>
        <v>2.2131898455678662E-2</v>
      </c>
      <c r="F138" s="144">
        <f>'1.4'!F138/'1.4.a'!$F$149</f>
        <v>2.2681813900494834E-2</v>
      </c>
      <c r="G138" s="144">
        <f>'1.4'!G138/'1.4.a'!$G$149</f>
        <v>2.9765339561036098E-2</v>
      </c>
      <c r="H138" s="144">
        <f>'1.4'!H138/'1.4.a'!$H$149</f>
        <v>2.447433710399996E-2</v>
      </c>
      <c r="I138" s="144">
        <f>'1.4'!I138/'1.4.a'!$I$149</f>
        <v>2.5568195175678148E-2</v>
      </c>
      <c r="J138" s="144">
        <f>'1.4'!J138/'1.4.a'!$J$149</f>
        <v>3.1661850148860173E-2</v>
      </c>
      <c r="K138" s="144">
        <f>'1.4'!K138/'1.4.a'!$K$149</f>
        <v>2.0315904453130473E-2</v>
      </c>
      <c r="L138" s="144">
        <f>'1.4'!L138/'1.4.a'!$L$149</f>
        <v>1.9295398697281779E-2</v>
      </c>
      <c r="M138" s="144">
        <f>'1.4'!M138/'1.4.a'!$M$149</f>
        <v>2.71306417166523E-2</v>
      </c>
      <c r="N138" s="144">
        <f>'1.4'!N138/'1.4.a'!$N$149</f>
        <v>1.4466062090152327E-2</v>
      </c>
      <c r="O138" s="144">
        <f>'1.4'!O138/'1.4.a'!$O$149</f>
        <v>2.5692893477270762E-2</v>
      </c>
      <c r="P138" s="144">
        <f>'1.4'!P138/'1.4.a'!$P$149</f>
        <v>2.3865062502421305E-2</v>
      </c>
      <c r="Q138" s="144">
        <f>'1.4'!Q138/'1.4.a'!$Q$149</f>
        <v>2.5588682417474886E-2</v>
      </c>
      <c r="R138" s="144">
        <f>'1.4'!R138/'1.4.a'!$R$149</f>
        <v>2.6712787091574212E-2</v>
      </c>
      <c r="S138" s="144">
        <f>'1.4'!S138/'1.4.a'!$S$149</f>
        <v>2.4984897811856005E-2</v>
      </c>
      <c r="T138" s="144">
        <f>'1.4'!T138/'1.4.a'!$T$149</f>
        <v>1.4160746949039458E-2</v>
      </c>
      <c r="U138" s="144">
        <f>'1.4'!U138/'1.4.a'!$U$149</f>
        <v>4.3884614932640724E-2</v>
      </c>
      <c r="V138" s="144">
        <f>'1.4'!V138/'1.4.a'!$V$149</f>
        <v>3.6681802894683195E-2</v>
      </c>
      <c r="W138" s="144">
        <f>'1.4'!W138/'1.4.a'!$W$149</f>
        <v>8.0279042976826046E-2</v>
      </c>
      <c r="X138" s="144">
        <f>'1.4'!X138/'1.4.a'!$X$149</f>
        <v>3.9916390745238749E-2</v>
      </c>
      <c r="Y138" s="144">
        <f>'1.4'!Y138/'1.4.a'!$Y$149</f>
        <v>9.4970255617159022E-2</v>
      </c>
      <c r="Z138" s="144">
        <f>'1.4'!Z138/'1.4.a'!$Z$149</f>
        <v>2.8106420242959552E-2</v>
      </c>
      <c r="AA138" s="144">
        <f>'1.4'!AA138/'1.4.a'!$AA$149</f>
        <v>4.3022467423678941E-2</v>
      </c>
      <c r="AB138" s="144">
        <f>'1.4'!AB138/'1.4.a'!$AB$149</f>
        <v>2.4560015452108407E-2</v>
      </c>
      <c r="AC138" s="144">
        <f>'1.4'!AC138/'1.4.a'!$AC$149</f>
        <v>3.6955537183649079E-2</v>
      </c>
      <c r="AD138" s="144">
        <f>'1.4'!AD138/'1.4.a'!$AD$149</f>
        <v>3.3654347645857965E-2</v>
      </c>
      <c r="AE138" s="144">
        <f>'1.4'!AE138/'1.4.a'!$AE$149</f>
        <v>3.3949688907538661E-2</v>
      </c>
      <c r="AF138" s="144">
        <f>'1.4'!AF138/'1.4.a'!$AF$149</f>
        <v>3.3248170791759915E-2</v>
      </c>
      <c r="AG138" s="144">
        <f>'1.4'!AG138/'1.4.a'!$AG$149</f>
        <v>3.2662606701084632E-2</v>
      </c>
      <c r="AH138" s="144">
        <f>'1.4'!AH138/'1.4.a'!$AH$149</f>
        <v>2.5740133049842313E-2</v>
      </c>
      <c r="AI138" s="144">
        <f>'1.4'!AI138/'1.4.a'!$AI$149</f>
        <v>3.136483755178119E-2</v>
      </c>
      <c r="AJ138" s="144">
        <f>'1.4'!AJ138/'1.4.a'!$AJ$149</f>
        <v>4.5181032062956601E-2</v>
      </c>
      <c r="AK138" s="144">
        <f>'1.4'!AK138/'1.4.a'!$AK$149</f>
        <v>3.8477908128215631E-2</v>
      </c>
      <c r="AL138" s="144">
        <f>'1.4'!AL138/'1.4.a'!$AL$149</f>
        <v>2.1390351095103472E-2</v>
      </c>
      <c r="AM138" s="144">
        <f>'1.4'!AM138/'1.4.a'!$AM$149</f>
        <v>3.7568028233655452E-2</v>
      </c>
      <c r="AN138" s="144">
        <f>'1.4'!AN138/'1.4.a'!$AN$149</f>
        <v>1.5610131917899653E-2</v>
      </c>
      <c r="AO138" s="144">
        <f>'1.4'!AO138/'1.4.a'!$AO$149</f>
        <v>1.0967946921404461E-2</v>
      </c>
      <c r="AP138" s="144">
        <f>'1.4'!AP138/'1.4.a'!$AP$149</f>
        <v>1.4545026226342923E-2</v>
      </c>
      <c r="AQ138" s="144">
        <f>'1.4'!AQ138/'1.4.a'!$AQ$149</f>
        <v>1.7208186487520094E-2</v>
      </c>
      <c r="AR138" s="144">
        <f>'1.4'!AR138/'1.4.a'!$AR$149</f>
        <v>4.8912130912042683E-3</v>
      </c>
      <c r="AS138" s="144">
        <f>'1.4'!AS138/'1.4.a'!$AS$149</f>
        <v>1.3445484788561167E-2</v>
      </c>
      <c r="AT138" s="144">
        <f>'1.4'!AT138/'1.4.a'!$AT$149</f>
        <v>6.5181541370523547E-3</v>
      </c>
      <c r="AU138" s="144">
        <f>'1.4'!AU138/'1.4.a'!AU$149</f>
        <v>1.0005854217844914E-2</v>
      </c>
      <c r="AV138" s="144">
        <f>'1.4'!AV138/'1.4.a'!AV$149</f>
        <v>1.5930833894991791E-2</v>
      </c>
      <c r="AW138" s="144">
        <f>'1.4'!AW138/'1.4.a'!AW$149</f>
        <v>1.8905145514834253E-2</v>
      </c>
      <c r="AX138" s="144">
        <f>'1.4'!AX138/'1.4.a'!AX$149</f>
        <v>9.7148397586402004E-3</v>
      </c>
      <c r="AY138" s="94" t="s">
        <v>826</v>
      </c>
    </row>
    <row r="139" spans="1:51" ht="20" customHeight="1" x14ac:dyDescent="0.2">
      <c r="A139" s="122" t="s">
        <v>418</v>
      </c>
      <c r="B139" s="121" t="s">
        <v>248</v>
      </c>
      <c r="C139" s="144">
        <f>'1.4'!C139/'1.4.a'!$C$149</f>
        <v>1.3148053271863154E-3</v>
      </c>
      <c r="D139" s="144">
        <f>'1.4'!D139/'1.4.a'!$D$149</f>
        <v>1.0428937425660725E-3</v>
      </c>
      <c r="E139" s="144">
        <f>'1.4'!E139/'1.4.a'!$E$149</f>
        <v>1.0686882776012156E-3</v>
      </c>
      <c r="F139" s="144">
        <f>'1.4'!F139/'1.4.a'!$F$149</f>
        <v>1.5793583288243897E-3</v>
      </c>
      <c r="G139" s="144">
        <f>'1.4'!G139/'1.4.a'!$G$149</f>
        <v>2.2531221901548716E-3</v>
      </c>
      <c r="H139" s="144">
        <f>'1.4'!H139/'1.4.a'!$H$149</f>
        <v>2.1687634302192281E-3</v>
      </c>
      <c r="I139" s="144">
        <f>'1.4'!I139/'1.4.a'!$I$149</f>
        <v>1.3113196572539319E-3</v>
      </c>
      <c r="J139" s="144">
        <f>'1.4'!J139/'1.4.a'!$J$149</f>
        <v>1.6251049280188164E-3</v>
      </c>
      <c r="K139" s="144">
        <f>'1.4'!K139/'1.4.a'!$K$149</f>
        <v>3.3603158972394425E-3</v>
      </c>
      <c r="L139" s="144">
        <f>'1.4'!L139/'1.4.a'!$L$149</f>
        <v>2.3957015872224383E-3</v>
      </c>
      <c r="M139" s="144">
        <f>'1.4'!M139/'1.4.a'!$M$149</f>
        <v>1.3365298626988875E-3</v>
      </c>
      <c r="N139" s="144">
        <f>'1.4'!N139/'1.4.a'!$N$149</f>
        <v>1.409197262464935E-3</v>
      </c>
      <c r="O139" s="144">
        <f>'1.4'!O139/'1.4.a'!$O$149</f>
        <v>2.2460389894211441E-3</v>
      </c>
      <c r="P139" s="144">
        <f>'1.4'!P139/'1.4.a'!$P$149</f>
        <v>2.1342609130089321E-3</v>
      </c>
      <c r="Q139" s="144">
        <f>'1.4'!Q139/'1.4.a'!$Q$149</f>
        <v>4.0052143015610322E-3</v>
      </c>
      <c r="R139" s="144">
        <f>'1.4'!R139/'1.4.a'!$R$149</f>
        <v>4.0724854731894397E-3</v>
      </c>
      <c r="S139" s="144">
        <f>'1.4'!S139/'1.4.a'!$S$149</f>
        <v>4.010529629498734E-3</v>
      </c>
      <c r="T139" s="144">
        <f>'1.4'!T139/'1.4.a'!$T$149</f>
        <v>2.2410294127568516E-3</v>
      </c>
      <c r="U139" s="144">
        <f>'1.4'!U139/'1.4.a'!$U$149</f>
        <v>4.7391679826496681E-3</v>
      </c>
      <c r="V139" s="144">
        <f>'1.4'!V139/'1.4.a'!$V$149</f>
        <v>2.2648585909756901E-3</v>
      </c>
      <c r="W139" s="144">
        <f>'1.4'!W139/'1.4.a'!$W$149</f>
        <v>2.0211808182669811E-3</v>
      </c>
      <c r="X139" s="144">
        <f>'1.4'!X139/'1.4.a'!$X$149</f>
        <v>6.0366850743634962E-3</v>
      </c>
      <c r="Y139" s="144">
        <f>'1.4'!Y139/'1.4.a'!$Y$149</f>
        <v>6.4080642776129558E-3</v>
      </c>
      <c r="Z139" s="144">
        <f>'1.4'!Z139/'1.4.a'!$Z$149</f>
        <v>2.2705436513152689E-2</v>
      </c>
      <c r="AA139" s="144">
        <f>'1.4'!AA139/'1.4.a'!$AA$149</f>
        <v>9.0404267592994938E-3</v>
      </c>
      <c r="AB139" s="144">
        <f>'1.4'!AB139/'1.4.a'!$AB$149</f>
        <v>1.1867874327696505E-3</v>
      </c>
      <c r="AC139" s="144">
        <f>'1.4'!AC139/'1.4.a'!$AC$149</f>
        <v>6.7350248977865596E-3</v>
      </c>
      <c r="AD139" s="144">
        <f>'1.4'!AD139/'1.4.a'!$AD$149</f>
        <v>2.1849203394034588E-3</v>
      </c>
      <c r="AE139" s="144">
        <f>'1.4'!AE139/'1.4.a'!$AE$149</f>
        <v>6.4969093572392255E-3</v>
      </c>
      <c r="AF139" s="144">
        <f>'1.4'!AF139/'1.4.a'!$AF$149</f>
        <v>1.2801609414976871E-3</v>
      </c>
      <c r="AG139" s="144">
        <f>'1.4'!AG139/'1.4.a'!$AG$149</f>
        <v>5.5293487328798834E-3</v>
      </c>
      <c r="AH139" s="144">
        <f>'1.4'!AH139/'1.4.a'!$AH$149</f>
        <v>1.4665012604123037E-3</v>
      </c>
      <c r="AI139" s="144">
        <f>'1.4'!AI139/'1.4.a'!$AI$149</f>
        <v>4.5340880695932039E-3</v>
      </c>
      <c r="AJ139" s="144">
        <f>'1.4'!AJ139/'1.4.a'!$AJ$149</f>
        <v>1.197336576964224E-3</v>
      </c>
      <c r="AK139" s="144">
        <f>'1.4'!AK139/'1.4.a'!$AK$149</f>
        <v>4.8089704447201809E-3</v>
      </c>
      <c r="AL139" s="144">
        <f>'1.4'!AL139/'1.4.a'!$AL$149</f>
        <v>4.1101616663950877E-3</v>
      </c>
      <c r="AM139" s="144">
        <f>'1.4'!AM139/'1.4.a'!$AM$149</f>
        <v>4.4610256320487054E-3</v>
      </c>
      <c r="AN139" s="144">
        <f>'1.4'!AN139/'1.4.a'!$AN$149</f>
        <v>9.6153531974739839E-4</v>
      </c>
      <c r="AO139" s="144">
        <f>'1.4'!AO139/'1.4.a'!$AO$149</f>
        <v>3.0328756389089483E-3</v>
      </c>
      <c r="AP139" s="144">
        <f>'1.4'!AP139/'1.4.a'!$AP$149</f>
        <v>1.5627854141424919E-3</v>
      </c>
      <c r="AQ139" s="144">
        <f>'1.4'!AQ139/'1.4.a'!$AQ$149</f>
        <v>2.4026559288524837E-3</v>
      </c>
      <c r="AR139" s="144">
        <f>'1.4'!AR139/'1.4.a'!$AR$149</f>
        <v>1.492180541933932E-3</v>
      </c>
      <c r="AS139" s="144">
        <f>'1.4'!AS139/'1.4.a'!$AS$149</f>
        <v>1.6858868422003673E-3</v>
      </c>
      <c r="AT139" s="144">
        <f>'1.4'!AT139/'1.4.a'!$AT$149</f>
        <v>1.5698344911174492E-3</v>
      </c>
      <c r="AU139" s="144">
        <f>'1.4'!AU139/'1.4.a'!AU$149</f>
        <v>1.8022854431378997E-3</v>
      </c>
      <c r="AV139" s="144">
        <f>'1.4'!AV139/'1.4.a'!AV$149</f>
        <v>9.5031926337929714E-4</v>
      </c>
      <c r="AW139" s="144">
        <f>'1.4'!AW139/'1.4.a'!AW$149</f>
        <v>2.1139185815530013E-3</v>
      </c>
      <c r="AX139" s="144">
        <f>'1.4'!AX139/'1.4.a'!AX$149</f>
        <v>1.7496217027530663E-3</v>
      </c>
      <c r="AY139" s="144">
        <f>'1.4'!AY139/'1.4.a'!AY$149</f>
        <v>2.3276395990410406E-3</v>
      </c>
    </row>
    <row r="140" spans="1:51" ht="20" customHeight="1" x14ac:dyDescent="0.2">
      <c r="A140" s="122" t="s">
        <v>419</v>
      </c>
      <c r="B140" s="121" t="s">
        <v>243</v>
      </c>
      <c r="C140" s="144">
        <f>'1.4'!C140/'1.4.a'!$C$149</f>
        <v>3.6257219664865436E-4</v>
      </c>
      <c r="D140" s="144">
        <f>'1.4'!D140/'1.4.a'!$D$149</f>
        <v>4.0393842758674E-4</v>
      </c>
      <c r="E140" s="144">
        <f>'1.4'!E140/'1.4.a'!$E$149</f>
        <v>3.3322717737960375E-4</v>
      </c>
      <c r="F140" s="144">
        <f>'1.4'!F140/'1.4.a'!$F$149</f>
        <v>1.757819595417171E-4</v>
      </c>
      <c r="G140" s="144">
        <f>'1.4'!G140/'1.4.a'!$G$149</f>
        <v>1.8688292788067323E-4</v>
      </c>
      <c r="H140" s="144">
        <f>'1.4'!H140/'1.4.a'!$H$149</f>
        <v>3.0490955682670759E-4</v>
      </c>
      <c r="I140" s="144">
        <f>'1.4'!I140/'1.4.a'!$I$149</f>
        <v>2.5224700974750466E-4</v>
      </c>
      <c r="J140" s="144">
        <f>'1.4'!J140/'1.4.a'!$J$149</f>
        <v>2.754278494493749E-4</v>
      </c>
      <c r="K140" s="144">
        <f>'1.4'!K140/'1.4.a'!$K$149</f>
        <v>3.180437237455959E-4</v>
      </c>
      <c r="L140" s="144">
        <f>'1.4'!L140/'1.4.a'!$L$149</f>
        <v>3.1040950852544163E-4</v>
      </c>
      <c r="M140" s="144">
        <f>'1.4'!M140/'1.4.a'!$M$149</f>
        <v>1.8410399967891863E-4</v>
      </c>
      <c r="N140" s="144">
        <f>'1.4'!N140/'1.4.a'!$N$149</f>
        <v>2.8772475713534969E-4</v>
      </c>
      <c r="O140" s="144">
        <f>'1.4'!O140/'1.4.a'!$O$149</f>
        <v>2.6115741186259989E-4</v>
      </c>
      <c r="P140" s="144">
        <f>'1.4'!P140/'1.4.a'!$P$149</f>
        <v>1.9257912131048617E-4</v>
      </c>
      <c r="Q140" s="144">
        <f>'1.4'!Q140/'1.4.a'!$Q$149</f>
        <v>3.574575595662295E-4</v>
      </c>
      <c r="R140" s="144">
        <f>'1.4'!R140/'1.4.a'!$R$149</f>
        <v>5.9258315479102238E-4</v>
      </c>
      <c r="S140" s="144">
        <f>'1.4'!S140/'1.4.a'!$S$149</f>
        <v>5.9499994883483278E-4</v>
      </c>
      <c r="T140" s="144">
        <f>'1.4'!T140/'1.4.a'!$T$149</f>
        <v>7.1669960569634334E-4</v>
      </c>
      <c r="U140" s="144">
        <f>'1.4'!U140/'1.4.a'!$U$149</f>
        <v>4.0365357960918895E-4</v>
      </c>
      <c r="V140" s="144">
        <f>'1.4'!V140/'1.4.a'!$V$149</f>
        <v>4.4614783782892005E-4</v>
      </c>
      <c r="W140" s="144">
        <f>'1.4'!W140/'1.4.a'!$W$149</f>
        <v>4.0766282512368117E-4</v>
      </c>
      <c r="X140" s="144">
        <f>'1.4'!X140/'1.4.a'!$X$149</f>
        <v>5.0854617794344581E-4</v>
      </c>
      <c r="Y140" s="144">
        <f>'1.4'!Y140/'1.4.a'!$Y$149</f>
        <v>4.123774839646906E-4</v>
      </c>
      <c r="Z140" s="144">
        <f>'1.4'!Z140/'1.4.a'!$Z$149</f>
        <v>4.8184159151713442E-4</v>
      </c>
      <c r="AA140" s="144">
        <f>'1.4'!AA140/'1.4.a'!$AA$149</f>
        <v>8.8731844621614748E-4</v>
      </c>
      <c r="AB140" s="144">
        <f>'1.4'!AB140/'1.4.a'!$AB$149</f>
        <v>3.2167106917805639E-4</v>
      </c>
      <c r="AC140" s="144">
        <f>'1.4'!AC140/'1.4.a'!$AC$149</f>
        <v>4.1105308416148961E-4</v>
      </c>
      <c r="AD140" s="144">
        <f>'1.4'!AD140/'1.4.a'!$AD$149</f>
        <v>1.3012125430831535E-3</v>
      </c>
      <c r="AE140" s="144">
        <f>'1.4'!AE140/'1.4.a'!$AE$149</f>
        <v>7.3272688928192019E-4</v>
      </c>
      <c r="AF140" s="144">
        <f>'1.4'!AF140/'1.4.a'!$AF$149</f>
        <v>5.4712435483169339E-4</v>
      </c>
      <c r="AG140" s="144">
        <f>'1.4'!AG140/'1.4.a'!$AG$149</f>
        <v>5.0521194822028472E-4</v>
      </c>
      <c r="AH140" s="144">
        <f>'1.4'!AH140/'1.4.a'!$AH$149</f>
        <v>4.1954980920859837E-4</v>
      </c>
      <c r="AI140" s="144">
        <f>'1.4'!AI140/'1.4.a'!$AI$149</f>
        <v>3.1410689525782651E-4</v>
      </c>
      <c r="AJ140" s="144">
        <f>'1.4'!AJ140/'1.4.a'!$AJ$149</f>
        <v>2.4490839127123834E-4</v>
      </c>
      <c r="AK140" s="144">
        <f>'1.4'!AK140/'1.4.a'!$AK$149</f>
        <v>7.459327915200132E-4</v>
      </c>
      <c r="AL140" s="144">
        <f>'1.4'!AL140/'1.4.a'!$AL$149</f>
        <v>7.5944059107153222E-4</v>
      </c>
      <c r="AM140" s="144">
        <f>'1.4'!AM140/'1.4.a'!$AM$149</f>
        <v>6.5023387029394838E-5</v>
      </c>
      <c r="AN140" s="144">
        <f>'1.4'!AN140/'1.4.a'!$AN$149</f>
        <v>9.0678234331496591E-5</v>
      </c>
      <c r="AO140" s="144">
        <f>'1.4'!AO140/'1.4.a'!$AO$149</f>
        <v>1.7275345064616756E-4</v>
      </c>
      <c r="AP140" s="144">
        <f>'1.4'!AP140/'1.4.a'!$AP$149</f>
        <v>9.6571514681955838E-4</v>
      </c>
      <c r="AQ140" s="144">
        <f>'1.4'!AQ140/'1.4.a'!$AQ$149</f>
        <v>3.1029831894364832E-4</v>
      </c>
      <c r="AR140" s="144">
        <f>'1.4'!AR140/'1.4.a'!$AR$149</f>
        <v>5.0182056816115261E-4</v>
      </c>
      <c r="AS140" s="144">
        <f>'1.4'!AS140/'1.4.a'!$AS$149</f>
        <v>6.8869030213705541E-5</v>
      </c>
      <c r="AT140" s="144">
        <f>'1.4'!AT140/'1.4.a'!$AT$149</f>
        <v>1.2141747411578072E-3</v>
      </c>
      <c r="AU140" s="144">
        <f>'1.4'!AU140/'1.4.a'!AU$149</f>
        <v>6.8196118742338283E-4</v>
      </c>
      <c r="AV140" s="144">
        <f>'1.4'!AV140/'1.4.a'!AV$149</f>
        <v>4.6918931860173691E-4</v>
      </c>
      <c r="AW140" s="144">
        <f>'1.4'!AW140/'1.4.a'!AW$149</f>
        <v>5.5519346656501226E-4</v>
      </c>
      <c r="AX140" s="144">
        <f>'1.4'!AX140/'1.4.a'!AX$149</f>
        <v>6.8332450369510203E-4</v>
      </c>
      <c r="AY140" s="144">
        <f>'1.4'!AY140/'1.4.a'!AY$149</f>
        <v>9.0710865899145115E-5</v>
      </c>
    </row>
    <row r="141" spans="1:51" ht="20" customHeight="1" x14ac:dyDescent="0.2">
      <c r="A141" s="122" t="s">
        <v>420</v>
      </c>
      <c r="B141" s="121" t="s">
        <v>578</v>
      </c>
      <c r="C141" s="144">
        <f>'1.4'!C141/'1.4.a'!$C$149</f>
        <v>0.14521963655981654</v>
      </c>
      <c r="D141" s="144">
        <f>'1.4'!D141/'1.4.a'!$D$149</f>
        <v>0.13164458313314725</v>
      </c>
      <c r="E141" s="144">
        <f>'1.4'!E141/'1.4.a'!$E$149</f>
        <v>0.13955311520800115</v>
      </c>
      <c r="F141" s="144">
        <f>'1.4'!F141/'1.4.a'!$F$149</f>
        <v>0.12956608633135608</v>
      </c>
      <c r="G141" s="144">
        <f>'1.4'!G141/'1.4.a'!$G$149</f>
        <v>0.12987577609644144</v>
      </c>
      <c r="H141" s="144">
        <f>'1.4'!H141/'1.4.a'!$H$149</f>
        <v>0.13819838591633904</v>
      </c>
      <c r="I141" s="144">
        <f>'1.4'!I141/'1.4.a'!$I$149</f>
        <v>0.14042071014292717</v>
      </c>
      <c r="J141" s="144">
        <f>'1.4'!J141/'1.4.a'!$J$149</f>
        <v>0.13038868130634884</v>
      </c>
      <c r="K141" s="144">
        <f>'1.4'!K141/'1.4.a'!$K$149</f>
        <v>0.13917247060348917</v>
      </c>
      <c r="L141" s="144">
        <f>'1.4'!L141/'1.4.a'!$L$149</f>
        <v>0.13754246742561668</v>
      </c>
      <c r="M141" s="144">
        <f>'1.4'!M141/'1.4.a'!$M$149</f>
        <v>0.14346208688165821</v>
      </c>
      <c r="N141" s="144">
        <f>'1.4'!N141/'1.4.a'!$N$149</f>
        <v>0.13378621574739005</v>
      </c>
      <c r="O141" s="144">
        <f>'1.4'!O141/'1.4.a'!$O$149</f>
        <v>0.14472867995451763</v>
      </c>
      <c r="P141" s="144">
        <f>'1.4'!P141/'1.4.a'!$P$149</f>
        <v>0.1375789938628664</v>
      </c>
      <c r="Q141" s="144">
        <f>'1.4'!Q141/'1.4.a'!$Q$149</f>
        <v>0.14540431833802903</v>
      </c>
      <c r="R141" s="144">
        <f>'1.4'!R141/'1.4.a'!$R$149</f>
        <v>0.13750556037825171</v>
      </c>
      <c r="S141" s="144">
        <f>'1.4'!S141/'1.4.a'!$S$149</f>
        <v>0.13746760932437815</v>
      </c>
      <c r="T141" s="144">
        <f>'1.4'!T141/'1.4.a'!$T$149</f>
        <v>0.13816642977009524</v>
      </c>
      <c r="U141" s="144">
        <f>'1.4'!U141/'1.4.a'!$U$149</f>
        <v>0.15535000367867208</v>
      </c>
      <c r="V141" s="144">
        <f>'1.4'!V141/'1.4.a'!$V$149</f>
        <v>0.15304236202458738</v>
      </c>
      <c r="W141" s="144">
        <f>'1.4'!W141/'1.4.a'!$W$149</f>
        <v>0.14468276989229412</v>
      </c>
      <c r="X141" s="144">
        <f>'1.4'!X141/'1.4.a'!$X$149</f>
        <v>0.15332633779870813</v>
      </c>
      <c r="Y141" s="144">
        <f>'1.4'!Y141/'1.4.a'!$Y$149</f>
        <v>0.15112214288603021</v>
      </c>
      <c r="Z141" s="144">
        <f>'1.4'!Z141/'1.4.a'!$Z$149</f>
        <v>0.17511036671317606</v>
      </c>
      <c r="AA141" s="144">
        <f>'1.4'!AA141/'1.4.a'!$AA$149</f>
        <v>0.16242828814530039</v>
      </c>
      <c r="AB141" s="144">
        <f>'1.4'!AB141/'1.4.a'!$AB$149</f>
        <v>0.15869149978420305</v>
      </c>
      <c r="AC141" s="144">
        <f>'1.4'!AC141/'1.4.a'!$AC$149</f>
        <v>0.16734254334255974</v>
      </c>
      <c r="AD141" s="144">
        <f>'1.4'!AD141/'1.4.a'!$AD$149</f>
        <v>0.18934829778163159</v>
      </c>
      <c r="AE141" s="144">
        <f>'1.4'!AE141/'1.4.a'!$AE$149</f>
        <v>0.17517139135576268</v>
      </c>
      <c r="AF141" s="144">
        <f>'1.4'!AF141/'1.4.a'!$AF$149</f>
        <v>0.19526026608316041</v>
      </c>
      <c r="AG141" s="144">
        <f>'1.4'!AG141/'1.4.a'!$AG$149</f>
        <v>0.17950350879279189</v>
      </c>
      <c r="AH141" s="144">
        <f>'1.4'!AH141/'1.4.a'!$AH$149</f>
        <v>0.17974884513955247</v>
      </c>
      <c r="AI141" s="144">
        <f>'1.4'!AI141/'1.4.a'!$AI$149</f>
        <v>0.17131129312530136</v>
      </c>
      <c r="AJ141" s="144">
        <f>'1.4'!AJ141/'1.4.a'!$AJ$149</f>
        <v>0.16755083758811051</v>
      </c>
      <c r="AK141" s="144">
        <f>'1.4'!AK141/'1.4.a'!$AK$149</f>
        <v>0.18111034026620421</v>
      </c>
      <c r="AL141" s="144">
        <f>'1.4'!AL141/'1.4.a'!$AL$149</f>
        <v>0.15844281627977683</v>
      </c>
      <c r="AM141" s="144">
        <f>'1.4'!AM141/'1.4.a'!$AM$149</f>
        <v>0.17348424425543466</v>
      </c>
      <c r="AN141" s="144">
        <f>'1.4'!AN141/'1.4.a'!$AN$149</f>
        <v>0.16578842178386113</v>
      </c>
      <c r="AO141" s="144">
        <f>'1.4'!AO141/'1.4.a'!$AO$149</f>
        <v>0.18150322086905196</v>
      </c>
      <c r="AP141" s="144">
        <f>'1.4'!AP141/'1.4.a'!$AP$149</f>
        <v>0.19376303613106138</v>
      </c>
      <c r="AQ141" s="144">
        <f>'1.4'!AQ141/'1.4.a'!$AQ$149</f>
        <v>0.17401315570652251</v>
      </c>
      <c r="AR141" s="144">
        <f>'1.4'!AR141/'1.4.a'!$AR$149</f>
        <v>0.30962585108326074</v>
      </c>
      <c r="AS141" s="144">
        <f>'1.4'!AS141/'1.4.a'!$AS$149</f>
        <v>0.23759247038413725</v>
      </c>
      <c r="AT141" s="144">
        <f>'1.4'!AT141/'1.4.a'!$AT$149</f>
        <v>0.2045763293452221</v>
      </c>
      <c r="AU141" s="144">
        <f>'1.4'!AU141/'1.4.a'!AU$149</f>
        <v>0.15758496188718787</v>
      </c>
      <c r="AV141" s="144">
        <f>'1.4'!AV141/'1.4.a'!AV$149</f>
        <v>0.18829684466363472</v>
      </c>
      <c r="AW141" s="144">
        <f>'1.4'!AW141/'1.4.a'!AW$149</f>
        <v>0.16663944209953374</v>
      </c>
      <c r="AX141" s="144">
        <f>'1.4'!AX141/'1.4.a'!AX$149</f>
        <v>0.15663315901134839</v>
      </c>
      <c r="AY141" s="144">
        <f>'1.4'!AY141/'1.4.a'!AY$149</f>
        <v>0.1688636391639862</v>
      </c>
    </row>
    <row r="142" spans="1:51" ht="20" customHeight="1" x14ac:dyDescent="0.2">
      <c r="A142" s="122" t="s">
        <v>421</v>
      </c>
      <c r="B142" s="121" t="s">
        <v>396</v>
      </c>
      <c r="C142" s="144">
        <f>'1.4'!C142/'1.4.a'!$C$149</f>
        <v>5.6738898010463895E-3</v>
      </c>
      <c r="D142" s="144">
        <f>'1.4'!D142/'1.4.a'!$D$149</f>
        <v>1.3198246511426023E-2</v>
      </c>
      <c r="E142" s="144">
        <f>'1.4'!E142/'1.4.a'!$E$149</f>
        <v>1.235772577571395E-2</v>
      </c>
      <c r="F142" s="144">
        <f>'1.4'!F142/'1.4.a'!$F$149</f>
        <v>1.3129341491396657E-2</v>
      </c>
      <c r="G142" s="144">
        <f>'1.4'!G142/'1.4.a'!$G$149</f>
        <v>6.5039326809980891E-3</v>
      </c>
      <c r="H142" s="144">
        <f>'1.4'!H142/'1.4.a'!$H$149</f>
        <v>1.3386821810732426E-2</v>
      </c>
      <c r="I142" s="144">
        <f>'1.4'!I142/'1.4.a'!$I$149</f>
        <v>1.2850195119268101E-2</v>
      </c>
      <c r="J142" s="144">
        <f>'1.4'!J142/'1.4.a'!$J$149</f>
        <v>1.6485829611907442E-2</v>
      </c>
      <c r="K142" s="144">
        <f>'1.4'!K142/'1.4.a'!$K$149</f>
        <v>1.150300621340548E-2</v>
      </c>
      <c r="L142" s="144">
        <f>'1.4'!L142/'1.4.a'!$L$149</f>
        <v>1.4768463193033448E-2</v>
      </c>
      <c r="M142" s="144">
        <f>'1.4'!M142/'1.4.a'!$M$149</f>
        <v>1.4970292508665871E-2</v>
      </c>
      <c r="N142" s="144">
        <f>'1.4'!N142/'1.4.a'!$N$149</f>
        <v>1.4086267887507525E-2</v>
      </c>
      <c r="O142" s="144">
        <f>'1.4'!O142/'1.4.a'!$O$149</f>
        <v>1.0668929653721133E-2</v>
      </c>
      <c r="P142" s="144">
        <f>'1.4'!P142/'1.4.a'!$P$149</f>
        <v>1.7126354412086795E-2</v>
      </c>
      <c r="Q142" s="144">
        <f>'1.4'!Q142/'1.4.a'!$Q$149</f>
        <v>1.3482814658291202E-2</v>
      </c>
      <c r="R142" s="144">
        <f>'1.4'!R142/'1.4.a'!$R$149</f>
        <v>1.5397180473138471E-2</v>
      </c>
      <c r="S142" s="144">
        <f>'1.4'!S142/'1.4.a'!$S$149</f>
        <v>1.2870843437318955E-2</v>
      </c>
      <c r="T142" s="144">
        <f>'1.4'!T142/'1.4.a'!$T$149</f>
        <v>1.5461840711648378E-2</v>
      </c>
      <c r="U142" s="144">
        <f>'1.4'!U142/'1.4.a'!$U$149</f>
        <v>1.6527455837817628E-2</v>
      </c>
      <c r="V142" s="144">
        <f>'1.4'!V142/'1.4.a'!$V$149</f>
        <v>1.4872835953907737E-2</v>
      </c>
      <c r="W142" s="144">
        <f>'1.4'!W142/'1.4.a'!$W$149</f>
        <v>1.2326587118917424E-2</v>
      </c>
      <c r="X142" s="144">
        <f>'1.4'!X142/'1.4.a'!$X$149</f>
        <v>1.8513144370083837E-2</v>
      </c>
      <c r="Y142" s="144">
        <f>'1.4'!Y142/'1.4.a'!$Y$149</f>
        <v>1.7284010654344574E-2</v>
      </c>
      <c r="Z142" s="144">
        <f>'1.4'!Z142/'1.4.a'!$Z$149</f>
        <v>2.128420017590146E-2</v>
      </c>
      <c r="AA142" s="144">
        <f>'1.4'!AA142/'1.4.a'!$AA$149</f>
        <v>1.1360439558639052E-2</v>
      </c>
      <c r="AB142" s="144">
        <f>'1.4'!AB142/'1.4.a'!$AB$149</f>
        <v>1.7234166498716903E-2</v>
      </c>
      <c r="AC142" s="144">
        <f>'1.4'!AC142/'1.4.a'!$AC$149</f>
        <v>1.5509158810159331E-2</v>
      </c>
      <c r="AD142" s="144">
        <f>'1.4'!AD142/'1.4.a'!$AD$149</f>
        <v>2.0683696750483978E-2</v>
      </c>
      <c r="AE142" s="144">
        <f>'1.4'!AE142/'1.4.a'!$AE$149</f>
        <v>8.4654853527067996E-3</v>
      </c>
      <c r="AF142" s="144">
        <f>'1.4'!AF142/'1.4.a'!$AF$149</f>
        <v>1.7854213949024315E-2</v>
      </c>
      <c r="AG142" s="144">
        <f>'1.4'!AG142/'1.4.a'!$AG$149</f>
        <v>1.3221362181796793E-2</v>
      </c>
      <c r="AH142" s="144">
        <f>'1.4'!AH142/'1.4.a'!$AH$149</f>
        <v>1.5873443378586607E-2</v>
      </c>
      <c r="AI142" s="144">
        <f>'1.4'!AI142/'1.4.a'!$AI$149</f>
        <v>8.8748478857614763E-3</v>
      </c>
      <c r="AJ142" s="144">
        <f>'1.4'!AJ142/'1.4.a'!$AJ$149</f>
        <v>1.6659293268088089E-2</v>
      </c>
      <c r="AK142" s="144">
        <f>'1.4'!AK142/'1.4.a'!$AK$149</f>
        <v>1.6746583435052607E-2</v>
      </c>
      <c r="AL142" s="144">
        <f>'1.4'!AL142/'1.4.a'!$AL$149</f>
        <v>1.6509411230419505E-2</v>
      </c>
      <c r="AM142" s="144">
        <f>'1.4'!AM142/'1.4.a'!$AM$149</f>
        <v>9.5778657805502734E-3</v>
      </c>
      <c r="AN142" s="144">
        <f>'1.4'!AN142/'1.4.a'!$AN$149</f>
        <v>1.7893495601937415E-2</v>
      </c>
      <c r="AO142" s="144">
        <f>'1.4'!AO142/'1.4.a'!$AO$149</f>
        <v>1.4700875740544328E-2</v>
      </c>
      <c r="AP142" s="144">
        <f>'1.4'!AP142/'1.4.a'!$AP$149</f>
        <v>3.4454236389099099E-2</v>
      </c>
      <c r="AQ142" s="144">
        <f>'1.4'!AQ142/'1.4.a'!$AQ$149</f>
        <v>1.3229611913329633E-2</v>
      </c>
      <c r="AR142" s="144">
        <f>'1.4'!AR142/'1.4.a'!$AR$149</f>
        <v>1.7571519738861716E-2</v>
      </c>
      <c r="AS142" s="144">
        <f>'1.4'!AS142/'1.4.a'!$AS$149</f>
        <v>1.5741577394501199E-2</v>
      </c>
      <c r="AT142" s="144">
        <f>'1.4'!AT142/'1.4.a'!$AT$149</f>
        <v>1.7584917889979221E-2</v>
      </c>
      <c r="AU142" s="144">
        <f>'1.4'!AU142/'1.4.a'!AU$149</f>
        <v>1.3543611756948699E-2</v>
      </c>
      <c r="AV142" s="144">
        <f>'1.4'!AV142/'1.4.a'!AV$149</f>
        <v>1.8802438532744332E-2</v>
      </c>
      <c r="AW142" s="144">
        <f>'1.4'!AW142/'1.4.a'!AW$149</f>
        <v>1.8119337965979528E-2</v>
      </c>
      <c r="AX142" s="144">
        <f>'1.4'!AX142/'1.4.a'!AX$149</f>
        <v>2.2876610997613334E-2</v>
      </c>
      <c r="AY142" s="144">
        <f>'1.4'!AY142/'1.4.a'!AY$149</f>
        <v>1.6541958343143058E-2</v>
      </c>
    </row>
    <row r="143" spans="1:51" ht="20" customHeight="1" x14ac:dyDescent="0.2">
      <c r="A143" s="134" t="s">
        <v>422</v>
      </c>
      <c r="B143" s="115" t="s">
        <v>824</v>
      </c>
      <c r="C143" s="143">
        <f>'1.4'!C143/'1.4.a'!$C$149</f>
        <v>2.2815948902030873E-2</v>
      </c>
      <c r="D143" s="143">
        <f>'1.4'!D143/'1.4.a'!$D$149</f>
        <v>2.5890782022431471E-2</v>
      </c>
      <c r="E143" s="143">
        <f>'1.4'!E143/'1.4.a'!$E$149</f>
        <v>2.7648619630386496E-2</v>
      </c>
      <c r="F143" s="143">
        <f>'1.4'!F143/'1.4.a'!$F$149</f>
        <v>2.9994336586334332E-2</v>
      </c>
      <c r="G143" s="143">
        <f>'1.4'!G143/'1.4.a'!$G$149</f>
        <v>1.7303176652454757E-2</v>
      </c>
      <c r="H143" s="143">
        <f>'1.4'!H143/'1.4.a'!$H$149</f>
        <v>1.8621572733462693E-2</v>
      </c>
      <c r="I143" s="143">
        <f>'1.4'!I143/'1.4.a'!$I$149</f>
        <v>2.1361387876115745E-2</v>
      </c>
      <c r="J143" s="143">
        <f>'1.4'!J143/'1.4.a'!$J$149</f>
        <v>2.4882862278235451E-2</v>
      </c>
      <c r="K143" s="143">
        <f>'1.4'!K143/'1.4.a'!$K$149</f>
        <v>1.7362562296915879E-2</v>
      </c>
      <c r="L143" s="143">
        <f>'1.4'!L143/'1.4.a'!$L$149</f>
        <v>2.0077931848151435E-2</v>
      </c>
      <c r="M143" s="143">
        <f>'1.4'!M143/'1.4.a'!$M$149</f>
        <v>2.1480480813911663E-2</v>
      </c>
      <c r="N143" s="143">
        <f>'1.4'!N143/'1.4.a'!$N$149</f>
        <v>2.4440529500718285E-2</v>
      </c>
      <c r="O143" s="143">
        <f>'1.4'!O143/'1.4.a'!$O$149</f>
        <v>1.4443371159157984E-2</v>
      </c>
      <c r="P143" s="143">
        <f>'1.4'!P143/'1.4.a'!$P$149</f>
        <v>1.7524984241195592E-2</v>
      </c>
      <c r="Q143" s="143">
        <f>'1.4'!Q143/'1.4.a'!$Q$149</f>
        <v>1.9948689118582826E-2</v>
      </c>
      <c r="R143" s="143">
        <f>'1.4'!R143/'1.4.a'!$R$149</f>
        <v>2.7579195687013978E-2</v>
      </c>
      <c r="S143" s="143">
        <f>'1.4'!S143/'1.4.a'!$S$149</f>
        <v>1.9924960272340812E-2</v>
      </c>
      <c r="T143" s="143">
        <f>'1.4'!T143/'1.4.a'!$T$149</f>
        <v>2.3896197375308969E-2</v>
      </c>
      <c r="U143" s="143">
        <f>'1.4'!U143/'1.4.a'!$U$149</f>
        <v>2.6114248592908042E-2</v>
      </c>
      <c r="V143" s="143">
        <f>'1.4'!V143/'1.4.a'!$V$149</f>
        <v>2.0919825357529388E-2</v>
      </c>
      <c r="W143" s="143">
        <f>'1.4'!W143/'1.4.a'!$W$149</f>
        <v>1.3345235990976654E-2</v>
      </c>
      <c r="X143" s="143">
        <f>'1.4'!X143/'1.4.a'!$X$149</f>
        <v>1.3590131105733519E-2</v>
      </c>
      <c r="Y143" s="143">
        <f>'1.4'!Y143/'1.4.a'!$Y$149</f>
        <v>1.5132764498203884E-2</v>
      </c>
      <c r="Z143" s="143">
        <f>'1.4'!Z143/'1.4.a'!$Z$149</f>
        <v>1.9826680165134853E-2</v>
      </c>
      <c r="AA143" s="143">
        <f>'1.4'!AA143/'1.4.a'!$AA$149</f>
        <v>1.3972052698737969E-2</v>
      </c>
      <c r="AB143" s="143">
        <f>'1.4'!AB143/'1.4.a'!$AB$149</f>
        <v>1.457431006426314E-2</v>
      </c>
      <c r="AC143" s="143">
        <f>'1.4'!AC143/'1.4.a'!$AC$149</f>
        <v>1.4119902199048236E-2</v>
      </c>
      <c r="AD143" s="143">
        <f>'1.4'!AD143/'1.4.a'!$AD$149</f>
        <v>1.8263536633380893E-2</v>
      </c>
      <c r="AE143" s="143">
        <f>'1.4'!AE143/'1.4.a'!$AE$149</f>
        <v>8.896035639083923E-3</v>
      </c>
      <c r="AF143" s="143">
        <f>'1.4'!AF143/'1.4.a'!$AF$149</f>
        <v>8.9433424246770296E-3</v>
      </c>
      <c r="AG143" s="143">
        <f>'1.4'!AG143/'1.4.a'!$AG$149</f>
        <v>1.0301686852917553E-2</v>
      </c>
      <c r="AH143" s="143">
        <f>'1.4'!AH143/'1.4.a'!$AH$149</f>
        <v>1.4426439989654719E-2</v>
      </c>
      <c r="AI143" s="143">
        <f>'1.4'!AI143/'1.4.a'!$AI$149</f>
        <v>9.5116212253532548E-3</v>
      </c>
      <c r="AJ143" s="143">
        <f>'1.4'!AJ143/'1.4.a'!$AJ$149</f>
        <v>1.0789727900402842E-2</v>
      </c>
      <c r="AK143" s="143">
        <f>'1.4'!AK143/'1.4.a'!$AK$149</f>
        <v>1.3167064260469742E-2</v>
      </c>
      <c r="AL143" s="143">
        <f>'1.4'!AL143/'1.4.a'!$AL$149</f>
        <v>1.7574943661905745E-2</v>
      </c>
      <c r="AM143" s="143">
        <f>'1.4'!AM143/'1.4.a'!$AM$149</f>
        <v>9.2783764830214558E-3</v>
      </c>
      <c r="AN143" s="143">
        <f>'1.4'!AN143/'1.4.a'!$AN$149</f>
        <v>9.9456253404093895E-3</v>
      </c>
      <c r="AO143" s="143">
        <f>'1.4'!AO143/'1.4.a'!$AO$149</f>
        <v>9.3424495347122424E-3</v>
      </c>
      <c r="AP143" s="143">
        <f>'1.4'!AP143/'1.4.a'!$AP$149</f>
        <v>1.655324946649266E-2</v>
      </c>
      <c r="AQ143" s="143">
        <f>'1.4'!AQ143/'1.4.a'!$AQ$149</f>
        <v>1.1008694741485386E-2</v>
      </c>
      <c r="AR143" s="143">
        <f>'1.4'!AR143/'1.4.a'!$AR$149</f>
        <v>1.3560662120528999E-2</v>
      </c>
      <c r="AS143" s="143">
        <f>'1.4'!AS143/'1.4.a'!$AS$149</f>
        <v>1.1768229060216242E-2</v>
      </c>
      <c r="AT143" s="143">
        <f>'1.4'!AT143/'1.4.a'!$AT$149</f>
        <v>1.9558925599677698E-2</v>
      </c>
      <c r="AU143" s="143">
        <f>'1.4'!AU143/'1.4.a'!AU$149</f>
        <v>8.7553393863106267E-3</v>
      </c>
      <c r="AV143" s="143">
        <f>'1.4'!AV143/'1.4.a'!AV$149</f>
        <v>1.0381435877616358E-2</v>
      </c>
      <c r="AW143" s="143">
        <f>'1.4'!AW143/'1.4.a'!AW$149</f>
        <v>1.1936465660259342E-2</v>
      </c>
      <c r="AX143" s="143">
        <f>'1.4'!AX143/'1.4.a'!AX$149</f>
        <v>1.6966997067443031E-2</v>
      </c>
      <c r="AY143" s="143">
        <f>'1.4'!AY143/'1.4.a'!AY$149</f>
        <v>1.0699038777052389E-2</v>
      </c>
    </row>
    <row r="144" spans="1:51" ht="20" customHeight="1" x14ac:dyDescent="0.2">
      <c r="A144" s="122" t="s">
        <v>669</v>
      </c>
      <c r="B144" s="121" t="s">
        <v>330</v>
      </c>
      <c r="C144" s="144">
        <f>'1.4'!C144/'1.4.a'!$C$149</f>
        <v>2.3098987923213642E-2</v>
      </c>
      <c r="D144" s="144">
        <f>'1.4'!D144/'1.4.a'!$D$149</f>
        <v>2.6349235719837008E-2</v>
      </c>
      <c r="E144" s="144">
        <f>'1.4'!E144/'1.4.a'!$E$149</f>
        <v>2.8079270200008759E-2</v>
      </c>
      <c r="F144" s="144">
        <f>'1.4'!F144/'1.4.a'!$F$149</f>
        <v>3.1349217200393471E-2</v>
      </c>
      <c r="G144" s="144">
        <f>'1.4'!G144/'1.4.a'!$G$149</f>
        <v>1.8587695813228135E-2</v>
      </c>
      <c r="H144" s="144">
        <f>'1.4'!H144/'1.4.a'!$H$149</f>
        <v>2.0369153154179746E-2</v>
      </c>
      <c r="I144" s="144">
        <f>'1.4'!I144/'1.4.a'!$I$149</f>
        <v>2.1816548398486672E-2</v>
      </c>
      <c r="J144" s="144">
        <f>'1.4'!J144/'1.4.a'!$J$149</f>
        <v>2.7566736194435122E-2</v>
      </c>
      <c r="K144" s="144">
        <f>'1.4'!K144/'1.4.a'!$K$149</f>
        <v>1.8002630576851468E-2</v>
      </c>
      <c r="L144" s="144">
        <f>'1.4'!L144/'1.4.a'!$L$149</f>
        <v>2.0659991642990542E-2</v>
      </c>
      <c r="M144" s="144">
        <f>'1.4'!M144/'1.4.a'!$M$149</f>
        <v>2.2655734758275353E-2</v>
      </c>
      <c r="N144" s="144">
        <f>'1.4'!N144/'1.4.a'!$N$149</f>
        <v>2.5806117542926457E-2</v>
      </c>
      <c r="O144" s="144">
        <f>'1.4'!O144/'1.4.a'!$O$149</f>
        <v>1.4910728293896747E-2</v>
      </c>
      <c r="P144" s="144">
        <f>'1.4'!P144/'1.4.a'!$P$149</f>
        <v>1.92832039566204E-2</v>
      </c>
      <c r="Q144" s="144">
        <f>'1.4'!Q144/'1.4.a'!$Q$149</f>
        <v>2.1670920704299615E-2</v>
      </c>
      <c r="R144" s="144">
        <f>'1.4'!R144/'1.4.a'!$R$149</f>
        <v>2.8037901102674765E-2</v>
      </c>
      <c r="S144" s="144">
        <f>'1.4'!S144/'1.4.a'!$S$149</f>
        <v>2.0777270758051226E-2</v>
      </c>
      <c r="T144" s="144">
        <f>'1.4'!T144/'1.4.a'!$T$149</f>
        <v>2.468938244337375E-2</v>
      </c>
      <c r="U144" s="144">
        <f>'1.4'!U144/'1.4.a'!$U$149</f>
        <v>2.7476272630821478E-2</v>
      </c>
      <c r="V144" s="144">
        <f>'1.4'!V144/'1.4.a'!$V$149</f>
        <v>2.479847431936669E-2</v>
      </c>
      <c r="W144" s="144">
        <f>'1.4'!W144/'1.4.a'!$W$149</f>
        <v>1.3629844549074687E-2</v>
      </c>
      <c r="X144" s="144">
        <f>'1.4'!X144/'1.4.a'!$X$149</f>
        <v>1.6101052641003227E-2</v>
      </c>
      <c r="Y144" s="144">
        <f>'1.4'!Y144/'1.4.a'!$Y$149</f>
        <v>1.6409585015163226E-2</v>
      </c>
      <c r="Z144" s="144">
        <f>'1.4'!Z144/'1.4.a'!$Z$149</f>
        <v>2.0127597209192192E-2</v>
      </c>
      <c r="AA144" s="144">
        <f>'1.4'!AA144/'1.4.a'!$AA$149</f>
        <v>1.4352315643377314E-2</v>
      </c>
      <c r="AB144" s="144">
        <f>'1.4'!AB144/'1.4.a'!$AB$149</f>
        <v>1.5914828473157675E-2</v>
      </c>
      <c r="AC144" s="144">
        <f>'1.4'!AC144/'1.4.a'!$AC$149</f>
        <v>1.510062968493219E-2</v>
      </c>
      <c r="AD144" s="144">
        <f>'1.4'!AD144/'1.4.a'!$AD$149</f>
        <v>1.9228848755693761E-2</v>
      </c>
      <c r="AE144" s="144">
        <f>'1.4'!AE144/'1.4.a'!$AE$149</f>
        <v>9.2692632475536978E-3</v>
      </c>
      <c r="AF144" s="144">
        <f>'1.4'!AF144/'1.4.a'!$AF$149</f>
        <v>1.0304833440585548E-2</v>
      </c>
      <c r="AG144" s="144">
        <f>'1.4'!AG144/'1.4.a'!$AG$149</f>
        <v>1.1741644061968627E-2</v>
      </c>
      <c r="AH144" s="144">
        <f>'1.4'!AH144/'1.4.a'!$AH$149</f>
        <v>1.7509310388362145E-2</v>
      </c>
      <c r="AI144" s="144">
        <f>'1.4'!AI144/'1.4.a'!$AI$149</f>
        <v>9.8683274084384615E-3</v>
      </c>
      <c r="AJ144" s="144">
        <f>'1.4'!AJ144/'1.4.a'!$AJ$149</f>
        <v>1.2130615044553162E-2</v>
      </c>
      <c r="AK144" s="144">
        <f>'1.4'!AK144/'1.4.a'!$AK$149</f>
        <v>1.3708353088257765E-2</v>
      </c>
      <c r="AL144" s="144">
        <f>'1.4'!AL144/'1.4.a'!$AL$149</f>
        <v>1.8125639912040629E-2</v>
      </c>
      <c r="AM144" s="144">
        <f>'1.4'!AM144/'1.4.a'!$AM$149</f>
        <v>9.6235308449125947E-3</v>
      </c>
      <c r="AN144" s="144">
        <f>'1.4'!AN144/'1.4.a'!$AN$149</f>
        <v>1.0669011276451024E-2</v>
      </c>
      <c r="AO144" s="144">
        <f>'1.4'!AO144/'1.4.a'!$AO$149</f>
        <v>1.1976867296883029E-2</v>
      </c>
      <c r="AP144" s="144">
        <f>'1.4'!AP144/'1.4.a'!$AP$149</f>
        <v>1.7461519253743691E-2</v>
      </c>
      <c r="AQ144" s="144">
        <f>'1.4'!AQ144/'1.4.a'!$AQ$149</f>
        <v>1.1449820497456296E-2</v>
      </c>
      <c r="AR144" s="144">
        <f>'1.4'!AR144/'1.4.a'!$AR$149</f>
        <v>1.4066948553445022E-2</v>
      </c>
      <c r="AS144" s="144">
        <f>'1.4'!AS144/'1.4.a'!$AS$149</f>
        <v>1.4822350270971106E-2</v>
      </c>
      <c r="AT144" s="144">
        <f>'1.4'!AT144/'1.4.a'!$AT$149</f>
        <v>2.0189791412699627E-2</v>
      </c>
      <c r="AU144" s="144">
        <f>'1.4'!AU144/'1.4.a'!AU$149</f>
        <v>9.0410514207135868E-3</v>
      </c>
      <c r="AV144" s="144">
        <f>'1.4'!AV144/'1.4.a'!AV$149</f>
        <v>1.0828515780379151E-2</v>
      </c>
      <c r="AW144" s="144">
        <f>'1.4'!AW144/'1.4.a'!AW$149</f>
        <v>1.2707513903077079E-2</v>
      </c>
      <c r="AX144" s="144">
        <f>'1.4'!AX144/'1.4.a'!AX$149</f>
        <v>1.9891728921683158E-2</v>
      </c>
      <c r="AY144" s="144">
        <f>'1.4'!AY144/'1.4.a'!AY$149</f>
        <v>1.1023425959132145E-2</v>
      </c>
    </row>
    <row r="145" spans="1:51" ht="20" customHeight="1" x14ac:dyDescent="0.2">
      <c r="A145" s="122" t="s">
        <v>670</v>
      </c>
      <c r="B145" s="121" t="s">
        <v>527</v>
      </c>
      <c r="C145" s="144">
        <f>'1.4'!C145/'1.4.a'!$C$149</f>
        <v>2.830390211827686E-4</v>
      </c>
      <c r="D145" s="144">
        <f>'1.4'!D145/'1.4.a'!$D$149</f>
        <v>4.5845369740553555E-4</v>
      </c>
      <c r="E145" s="144">
        <f>'1.4'!E145/'1.4.a'!$E$149</f>
        <v>4.3065056962226329E-4</v>
      </c>
      <c r="F145" s="144">
        <f>'1.4'!F145/'1.4.a'!$F$149</f>
        <v>1.3548806140591418E-3</v>
      </c>
      <c r="G145" s="144">
        <f>'1.4'!G145/'1.4.a'!$G$149</f>
        <v>1.2845191607733812E-3</v>
      </c>
      <c r="H145" s="144">
        <f>'1.4'!H145/'1.4.a'!$H$149</f>
        <v>1.7475804207170522E-3</v>
      </c>
      <c r="I145" s="144">
        <f>'1.4'!I145/'1.4.a'!$I$149</f>
        <v>4.5516052237092681E-4</v>
      </c>
      <c r="J145" s="144">
        <f>'1.4'!J145/'1.4.a'!$J$149</f>
        <v>2.6838739161996702E-3</v>
      </c>
      <c r="K145" s="144">
        <f>'1.4'!K145/'1.4.a'!$K$149</f>
        <v>6.4006827993559156E-4</v>
      </c>
      <c r="L145" s="144">
        <f>'1.4'!L145/'1.4.a'!$L$149</f>
        <v>5.8205979483910817E-4</v>
      </c>
      <c r="M145" s="144">
        <f>'1.4'!M145/'1.4.a'!$M$149</f>
        <v>1.1752539443636867E-3</v>
      </c>
      <c r="N145" s="144">
        <f>'1.4'!N145/'1.4.a'!$N$149</f>
        <v>1.365588042208176E-3</v>
      </c>
      <c r="O145" s="144">
        <f>'1.4'!O145/'1.4.a'!$O$149</f>
        <v>4.6735713473876583E-4</v>
      </c>
      <c r="P145" s="144">
        <f>'1.4'!P145/'1.4.a'!$P$149</f>
        <v>1.7582197154248085E-3</v>
      </c>
      <c r="Q145" s="144">
        <f>'1.4'!Q145/'1.4.a'!$Q$149</f>
        <v>1.722231585716784E-3</v>
      </c>
      <c r="R145" s="144">
        <f>'1.4'!R145/'1.4.a'!$R$149</f>
        <v>4.5870541566078396E-4</v>
      </c>
      <c r="S145" s="144">
        <f>'1.4'!S145/'1.4.a'!$S$149</f>
        <v>8.5231048571041731E-4</v>
      </c>
      <c r="T145" s="144">
        <f>'1.4'!T145/'1.4.a'!$T$149</f>
        <v>7.9318506806478066E-4</v>
      </c>
      <c r="U145" s="144">
        <f>'1.4'!U145/'1.4.a'!$U$149</f>
        <v>1.3620240379134396E-3</v>
      </c>
      <c r="V145" s="144">
        <f>'1.4'!V145/'1.4.a'!$V$149</f>
        <v>3.8786489618373022E-3</v>
      </c>
      <c r="W145" s="144">
        <f>'1.4'!W145/'1.4.a'!$W$149</f>
        <v>2.846085580980342E-4</v>
      </c>
      <c r="X145" s="144">
        <f>'1.4'!X145/'1.4.a'!$X$149</f>
        <v>2.5109215352697076E-3</v>
      </c>
      <c r="Y145" s="144">
        <f>'1.4'!Y145/'1.4.a'!$Y$149</f>
        <v>1.2768205169593422E-3</v>
      </c>
      <c r="Z145" s="144">
        <f>'1.4'!Z145/'1.4.a'!$Z$149</f>
        <v>3.009170440573405E-4</v>
      </c>
      <c r="AA145" s="144">
        <f>'1.4'!AA145/'1.4.a'!$AA$149</f>
        <v>3.8026294463934453E-4</v>
      </c>
      <c r="AB145" s="144">
        <f>'1.4'!AB145/'1.4.a'!$AB$149</f>
        <v>1.3405184088945352E-3</v>
      </c>
      <c r="AC145" s="144">
        <f>'1.4'!AC145/'1.4.a'!$AC$149</f>
        <v>9.8072748588395246E-4</v>
      </c>
      <c r="AD145" s="144">
        <f>'1.4'!AD145/'1.4.a'!$AD$149</f>
        <v>9.6531212231286499E-4</v>
      </c>
      <c r="AE145" s="144">
        <f>'1.4'!AE145/'1.4.a'!$AE$149</f>
        <v>3.7322760846977523E-4</v>
      </c>
      <c r="AF145" s="144">
        <f>'1.4'!AF145/'1.4.a'!$AF$149</f>
        <v>1.3614910159085176E-3</v>
      </c>
      <c r="AG145" s="144">
        <f>'1.4'!AG145/'1.4.a'!$AG$149</f>
        <v>1.4399572090510718E-3</v>
      </c>
      <c r="AH145" s="144">
        <f>'1.4'!AH145/'1.4.a'!$AH$149</f>
        <v>3.0828703987074301E-3</v>
      </c>
      <c r="AI145" s="144">
        <f>'1.4'!AI145/'1.4.a'!$AI$149</f>
        <v>3.5670618308520854E-4</v>
      </c>
      <c r="AJ145" s="144">
        <f>'1.4'!AJ145/'1.4.a'!$AJ$149</f>
        <v>1.3408871441503215E-3</v>
      </c>
      <c r="AK145" s="144">
        <f>'1.4'!AK145/'1.4.a'!$AK$149</f>
        <v>5.4128882778802119E-4</v>
      </c>
      <c r="AL145" s="144">
        <f>'1.4'!AL145/'1.4.a'!$AL$149</f>
        <v>5.5069625013488594E-4</v>
      </c>
      <c r="AM145" s="144">
        <f>'1.4'!AM145/'1.4.a'!$AM$149</f>
        <v>3.4515436189113834E-4</v>
      </c>
      <c r="AN145" s="144">
        <f>'1.4'!AN145/'1.4.a'!$AN$149</f>
        <v>7.2338593604163667E-4</v>
      </c>
      <c r="AO145" s="144">
        <f>'1.4'!AO145/'1.4.a'!$AO$149</f>
        <v>2.634417762170784E-3</v>
      </c>
      <c r="AP145" s="144">
        <f>'1.4'!AP145/'1.4.a'!$AP$149</f>
        <v>9.0826978725103223E-4</v>
      </c>
      <c r="AQ145" s="144">
        <f>'1.4'!AQ145/'1.4.a'!$AQ$149</f>
        <v>4.4112575597090968E-4</v>
      </c>
      <c r="AR145" s="144">
        <f>'1.4'!AR145/'1.4.a'!$AR$149</f>
        <v>5.0628643291602345E-4</v>
      </c>
      <c r="AS145" s="144">
        <f>'1.4'!AS145/'1.4.a'!$AS$149</f>
        <v>3.0541212107548666E-3</v>
      </c>
      <c r="AT145" s="144">
        <f>'1.4'!AT145/'1.4.a'!$AT$149</f>
        <v>6.3086581302193145E-4</v>
      </c>
      <c r="AU145" s="144">
        <f>'1.4'!AU145/'1.4.a'!AU$149</f>
        <v>2.8571203440296158E-4</v>
      </c>
      <c r="AV145" s="144">
        <f>'1.4'!AV145/'1.4.a'!AV$149</f>
        <v>4.470799027627913E-4</v>
      </c>
      <c r="AW145" s="144">
        <f>'1.4'!AW145/'1.4.a'!AW$149</f>
        <v>7.7104824281773563E-4</v>
      </c>
      <c r="AX145" s="144">
        <f>'1.4'!AX145/'1.4.a'!AX$149</f>
        <v>2.9247318542401264E-3</v>
      </c>
      <c r="AY145" s="144">
        <f>'1.4'!AY145/'1.4.a'!AY$149</f>
        <v>3.2438718207975631E-4</v>
      </c>
    </row>
    <row r="146" spans="1:51" ht="20" customHeight="1" x14ac:dyDescent="0.2">
      <c r="A146" s="123"/>
      <c r="B146" s="123" t="s">
        <v>427</v>
      </c>
      <c r="C146" s="93">
        <f>'1.4'!C146/'1.4.a'!$C$149</f>
        <v>2.0146843630421185E-2</v>
      </c>
      <c r="D146" s="93">
        <f>'1.4'!D146/'1.4.a'!$D$149</f>
        <v>1.1709222367602388E-2</v>
      </c>
      <c r="E146" s="93">
        <f>'1.4'!E146/'1.4.a'!$E$149</f>
        <v>-8.8982841979162687E-4</v>
      </c>
      <c r="F146" s="93">
        <f>'1.4'!F146/'1.4.a'!$F$149</f>
        <v>7.2426542376325042E-3</v>
      </c>
      <c r="G146" s="93">
        <f>'1.4'!G146/'1.4.a'!$G$149</f>
        <v>4.6890429544148862E-2</v>
      </c>
      <c r="H146" s="93">
        <f>'1.4'!H146/'1.4.a'!$H$149</f>
        <v>6.0569067384909055E-3</v>
      </c>
      <c r="I146" s="93">
        <f>'1.4'!I146/'1.4.a'!$I$149</f>
        <v>5.3566698864173073E-3</v>
      </c>
      <c r="J146" s="93">
        <f>'1.4'!J146/'1.4.a'!$J$149</f>
        <v>6.1529917370063255E-5</v>
      </c>
      <c r="K146" s="93">
        <f>'1.4'!K146/'1.4.a'!$K$149</f>
        <v>4.6274096753629312E-2</v>
      </c>
      <c r="L146" s="93">
        <f>'1.4'!L146/'1.4.a'!$L$149</f>
        <v>3.5915794540113603E-3</v>
      </c>
      <c r="M146" s="93">
        <f>'1.4'!M146/'1.4.a'!$M$149</f>
        <v>3.6144345711351315E-3</v>
      </c>
      <c r="N146" s="93">
        <f>'1.4'!N146/'1.4.a'!$N$149</f>
        <v>2.4885803794640098E-2</v>
      </c>
      <c r="O146" s="93">
        <f>'1.4'!O146/'1.4.a'!$O$149</f>
        <v>3.2008568187881982E-2</v>
      </c>
      <c r="P146" s="93">
        <f>'1.4'!P146/'1.4.a'!$P$149</f>
        <v>7.778770074968396E-3</v>
      </c>
      <c r="Q146" s="93">
        <f>'1.4'!Q146/'1.4.a'!$Q$149</f>
        <v>-1.9043571057965003E-2</v>
      </c>
      <c r="R146" s="93">
        <f>'1.4'!R146/'1.4.a'!$R$149</f>
        <v>1.1932918853723551E-2</v>
      </c>
      <c r="S146" s="93">
        <f>'1.4'!S146/'1.4.a'!$S$149</f>
        <v>2.9393044837484547E-2</v>
      </c>
      <c r="T146" s="93">
        <f>'1.4'!T146/'1.4.a'!$T$149</f>
        <v>-6.308473094950009E-3</v>
      </c>
      <c r="U146" s="93">
        <f>'1.4'!U146/'1.4.a'!$U$149</f>
        <v>-6.527403399273983E-2</v>
      </c>
      <c r="V146" s="93">
        <f>'1.4'!V146/'1.4.a'!$V$149</f>
        <v>-3.1207804954259327E-2</v>
      </c>
      <c r="W146" s="93">
        <f>'1.4'!W146/'1.4.a'!$W$149</f>
        <v>-1.1476111786733833E-2</v>
      </c>
      <c r="X146" s="93">
        <f>'1.4'!X146/'1.4.a'!$X$149</f>
        <v>-1.4409390524972417E-2</v>
      </c>
      <c r="Y146" s="93">
        <f>'1.4'!Y146/'1.4.a'!$Y$149</f>
        <v>-9.4557972585526312E-2</v>
      </c>
      <c r="Z146" s="93">
        <f>'1.4'!Z146/'1.4.a'!$Z$149</f>
        <v>-7.8589403234946259E-2</v>
      </c>
      <c r="AA146" s="93">
        <f>'1.4'!AA146/'1.4.a'!$AA$149</f>
        <v>2.8770194294633129E-2</v>
      </c>
      <c r="AB146" s="93">
        <f>'1.4'!AB146/'1.4.a'!$AB$149</f>
        <v>-1.8891847943088687E-2</v>
      </c>
      <c r="AC146" s="93">
        <f>'1.4'!AC146/'1.4.a'!$AC$149</f>
        <v>-4.7183064338889455E-2</v>
      </c>
      <c r="AD146" s="93">
        <f>'1.4'!AD146/'1.4.a'!$AD$149</f>
        <v>-7.3333544833414352E-2</v>
      </c>
      <c r="AE146" s="93">
        <f>'1.4'!AE146/'1.4.a'!$AE$149</f>
        <v>1.0851340409154326E-2</v>
      </c>
      <c r="AF146" s="93">
        <f>'1.4'!AF146/'1.4.a'!$AF$149</f>
        <v>-6.1857374136577187E-2</v>
      </c>
      <c r="AG146" s="93">
        <f>'1.4'!AG146/'1.4.a'!$AG$149</f>
        <v>-5.0109998651320667E-2</v>
      </c>
      <c r="AH146" s="93">
        <f>'1.4'!AH146/'1.4.a'!$AH$149</f>
        <v>-5.0745995705766378E-2</v>
      </c>
      <c r="AI146" s="93">
        <f>'1.4'!AI146/'1.4.a'!$AI$149</f>
        <v>9.8318165822830275E-3</v>
      </c>
      <c r="AJ146" s="93">
        <f>'1.4'!AJ146/'1.4.a'!$AJ$149</f>
        <v>-4.0730649796078974E-2</v>
      </c>
      <c r="AK146" s="93">
        <f>'1.4'!AK146/'1.4.a'!$AK$149</f>
        <v>-5.5825061011036008E-2</v>
      </c>
      <c r="AL146" s="93">
        <f>'1.4'!AL146/'1.4.a'!$AL$149</f>
        <v>-6.7246899662850535E-3</v>
      </c>
      <c r="AM146" s="93">
        <f>'1.4'!AM146/'1.4.a'!$AM$149</f>
        <v>1.4871700734147928E-2</v>
      </c>
      <c r="AN146" s="93">
        <f>'1.4'!AN146/'1.4.a'!$AN$149</f>
        <v>-2.3670186543361749E-3</v>
      </c>
      <c r="AO146" s="93">
        <f>'1.4'!AO146/'1.4.a'!$AO$149</f>
        <v>-2.4894693576772785E-2</v>
      </c>
      <c r="AP146" s="93">
        <f>'1.4'!AP146/'1.4.a'!$AP$149</f>
        <v>-1.3118093660752589E-2</v>
      </c>
      <c r="AQ146" s="93">
        <f>'1.4'!AQ146/'1.4.a'!$AQ$149</f>
        <v>3.6284502751677342E-2</v>
      </c>
      <c r="AR146" s="93">
        <f>'1.4'!AR146/'1.4.a'!$AR$149</f>
        <v>-0.23027589100681661</v>
      </c>
      <c r="AS146" s="93">
        <f>'1.4'!AS146/'1.4.a'!$AS$149</f>
        <v>-9.7944938315278063E-2</v>
      </c>
      <c r="AT146" s="93">
        <f>'1.4'!AT146/'1.4.a'!$AT$149</f>
        <v>-5.0766796873087765E-2</v>
      </c>
      <c r="AU146" s="93">
        <f>'1.4'!AU146/'1.4.a'!AU$149</f>
        <v>6.9261068276018134E-2</v>
      </c>
      <c r="AV146" s="93">
        <f>'1.4'!AV146/'1.4.a'!AV$149</f>
        <v>-2.9806618193767273E-2</v>
      </c>
      <c r="AW146" s="93">
        <f>'1.4'!AW146/'1.4.a'!AW$149</f>
        <v>2.363682114526058E-2</v>
      </c>
      <c r="AX146" s="93">
        <f>'1.4'!AX146/'1.4.a'!AX$149</f>
        <v>3.0174584529308702E-2</v>
      </c>
      <c r="AY146" s="93">
        <f>'1.4'!AY146/'1.4.a'!AY$149</f>
        <v>8.9622915403435963E-2</v>
      </c>
    </row>
    <row r="147" spans="1:51" ht="20" customHeight="1" x14ac:dyDescent="0.2">
      <c r="A147" s="123"/>
      <c r="B147" s="123" t="s">
        <v>428</v>
      </c>
      <c r="C147" s="93">
        <f>'1.4'!C147/'1.4.a'!$C$149</f>
        <v>3.0976358827867555E-2</v>
      </c>
      <c r="D147" s="93">
        <f>'1.4'!D147/'1.4.a'!$D$149</f>
        <v>2.2002656811867482E-2</v>
      </c>
      <c r="E147" s="93">
        <f>'1.4'!E147/'1.4.a'!$E$149</f>
        <v>1.211376950010493E-2</v>
      </c>
      <c r="F147" s="93">
        <f>'1.4'!F147/'1.4.a'!$F$149</f>
        <v>2.4614398552186681E-2</v>
      </c>
      <c r="G147" s="93">
        <f>'1.4'!G147/'1.4.a'!$G$149</f>
        <v>6.8860097358163938E-2</v>
      </c>
      <c r="H147" s="93">
        <f>'1.4'!H147/'1.4.a'!$H$149</f>
        <v>2.468257598278413E-2</v>
      </c>
      <c r="I147" s="93">
        <f>'1.4'!I147/'1.4.a'!$I$149</f>
        <v>2.3089365311783825E-2</v>
      </c>
      <c r="J147" s="93">
        <f>'1.4'!J147/'1.4.a'!$J$149</f>
        <v>2.5522218952986127E-2</v>
      </c>
      <c r="K147" s="93">
        <f>'1.4'!K147/'1.4.a'!$K$149</f>
        <v>5.6847604393462536E-2</v>
      </c>
      <c r="L147" s="93">
        <f>'1.4'!L147/'1.4.a'!$L$149</f>
        <v>1.699280781682053E-2</v>
      </c>
      <c r="M147" s="93">
        <f>'1.4'!M147/'1.4.a'!$M$149</f>
        <v>1.8294259735273471E-2</v>
      </c>
      <c r="N147" s="93">
        <f>'1.4'!N147/'1.4.a'!$N$149</f>
        <v>3.0482730467655574E-2</v>
      </c>
      <c r="O147" s="93">
        <f>'1.4'!O147/'1.4.a'!$O$149</f>
        <v>4.9660391680019011E-2</v>
      </c>
      <c r="P147" s="93">
        <f>'1.4'!P147/'1.4.a'!$P$149</f>
        <v>2.1580186971618735E-2</v>
      </c>
      <c r="Q147" s="93">
        <f>'1.4'!Q147/'1.4.a'!$Q$149</f>
        <v>-2.8345363286014576E-3</v>
      </c>
      <c r="R147" s="93">
        <f>'1.4'!R147/'1.4.a'!$R$149</f>
        <v>3.2184922719221833E-2</v>
      </c>
      <c r="S147" s="93">
        <f>'1.4'!S147/'1.4.a'!$S$149</f>
        <v>4.071982142006178E-2</v>
      </c>
      <c r="T147" s="93">
        <f>'1.4'!T147/'1.4.a'!$T$149</f>
        <v>-1.4434084581879502E-3</v>
      </c>
      <c r="U147" s="93">
        <f>'1.4'!U147/'1.4.a'!$U$149</f>
        <v>-3.5113691278768032E-2</v>
      </c>
      <c r="V147" s="93">
        <f>'1.4'!V147/'1.4.a'!$V$149</f>
        <v>-4.4487315716472678E-3</v>
      </c>
      <c r="W147" s="93">
        <f>'1.4'!W147/'1.4.a'!$W$149</f>
        <v>5.4334022372573905E-2</v>
      </c>
      <c r="X147" s="93">
        <f>'1.4'!X147/'1.4.a'!$X$149</f>
        <v>-4.2023984211506989E-3</v>
      </c>
      <c r="Y147" s="93">
        <f>'1.4'!Y147/'1.4.a'!$Y$149</f>
        <v>-1.2595360200491137E-2</v>
      </c>
      <c r="Z147" s="93">
        <f>'1.4'!Z147/'1.4.a'!$Z$149</f>
        <v>-7.0779487987139247E-2</v>
      </c>
      <c r="AA147" s="93">
        <f>'1.4'!AA147/'1.4.a'!$AA$149</f>
        <v>3.4909853147840481E-2</v>
      </c>
      <c r="AB147" s="93">
        <f>'1.4'!AB147/'1.4.a'!$AB$149</f>
        <v>-1.7175218231778821E-2</v>
      </c>
      <c r="AC147" s="93">
        <f>'1.4'!AC147/'1.4.a'!$AC$149</f>
        <v>-3.1376013484703189E-2</v>
      </c>
      <c r="AD147" s="93">
        <f>'1.4'!AD147/'1.4.a'!$AD$149</f>
        <v>-5.5634968291980912E-2</v>
      </c>
      <c r="AE147" s="93">
        <f>'1.4'!AE147/'1.4.a'!$AE$149</f>
        <v>3.1311815226614713E-2</v>
      </c>
      <c r="AF147" s="93">
        <f>'1.4'!AF147/'1.4.a'!$AF$149</f>
        <v>-4.1080544919618371E-2</v>
      </c>
      <c r="AG147" s="93">
        <f>'1.4'!AG147/'1.4.a'!$AG$149</f>
        <v>-2.4695779398648449E-2</v>
      </c>
      <c r="AH147" s="93">
        <f>'1.4'!AH147/'1.4.a'!$AH$149</f>
        <v>-3.2479480392213225E-2</v>
      </c>
      <c r="AI147" s="93">
        <f>'1.4'!AI147/'1.4.a'!$AI$149</f>
        <v>3.0911365126905222E-2</v>
      </c>
      <c r="AJ147" s="93">
        <f>'1.4'!AJ147/'1.4.a'!$AJ$149</f>
        <v>-3.390003384077603E-3</v>
      </c>
      <c r="AK147" s="93">
        <f>'1.4'!AK147/'1.4.a'!$AK$149</f>
        <v>-3.2026906836053359E-2</v>
      </c>
      <c r="AL147" s="93">
        <f>'1.4'!AL147/'1.4.a'!$AL$149</f>
        <v>-3.4254619322528356E-3</v>
      </c>
      <c r="AM147" s="93">
        <f>'1.4'!AM147/'1.4.a'!$AM$149</f>
        <v>3.3258502753990123E-2</v>
      </c>
      <c r="AN147" s="93">
        <f>'1.4'!AN147/'1.4.a'!$AN$149</f>
        <v>-4.244790028322498E-3</v>
      </c>
      <c r="AO147" s="93">
        <f>'1.4'!AO147/'1.4.a'!$AO$149</f>
        <v>-2.4124780357771484E-2</v>
      </c>
      <c r="AP147" s="93">
        <f>'1.4'!AP147/'1.4.a'!$AP$149</f>
        <v>-8.1206134191493806E-3</v>
      </c>
      <c r="AQ147" s="93">
        <f>'1.4'!AQ147/'1.4.a'!$AQ$149</f>
        <v>4.2251451323259172E-2</v>
      </c>
      <c r="AR147" s="93">
        <f>'1.4'!AR147/'1.4.a'!$AR$149</f>
        <v>-0.23472082317182269</v>
      </c>
      <c r="AS147" s="93">
        <f>'1.4'!AS147/'1.4.a'!$AS$149</f>
        <v>-9.1705860843663389E-2</v>
      </c>
      <c r="AT147" s="93">
        <f>'1.4'!AT147/'1.4.a'!$AT$149</f>
        <v>-4.8118394672210643E-2</v>
      </c>
      <c r="AU147" s="93">
        <f>'1.4'!AU147/'1.4.a'!AU$149</f>
        <v>7.3522360411495957E-2</v>
      </c>
      <c r="AV147" s="93">
        <f>'1.4'!AV147/'1.4.a'!AV$149</f>
        <v>-2.0049916634880621E-2</v>
      </c>
      <c r="AW147" s="93">
        <f>'1.4'!AW147/'1.4.a'!AW$149</f>
        <v>2.880843652476834E-2</v>
      </c>
      <c r="AX147" s="93">
        <f>'1.4'!AX147/'1.4.a'!AX$149</f>
        <v>2.9542716833661702E-2</v>
      </c>
      <c r="AY147" s="93">
        <f>'1.4'!AY147/'1.4.a'!AY$149</f>
        <v>8.9622915403435963E-2</v>
      </c>
    </row>
    <row r="148" spans="1:51" ht="20" customHeight="1" x14ac:dyDescent="0.2">
      <c r="A148" s="125" t="s">
        <v>255</v>
      </c>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c r="AC148" s="126"/>
      <c r="AD148" s="126"/>
      <c r="AE148" s="126"/>
      <c r="AF148" s="126"/>
      <c r="AG148" s="126"/>
      <c r="AH148" s="126"/>
      <c r="AI148" s="126"/>
      <c r="AJ148" s="126"/>
      <c r="AK148" s="126"/>
      <c r="AL148" s="126"/>
      <c r="AM148" s="126"/>
      <c r="AN148" s="126"/>
      <c r="AO148" s="126"/>
      <c r="AP148" s="126"/>
      <c r="AQ148" s="126"/>
      <c r="AR148" s="126"/>
      <c r="AS148" s="126"/>
      <c r="AT148" s="126"/>
      <c r="AU148" s="126"/>
      <c r="AV148" s="126"/>
      <c r="AW148" s="126"/>
      <c r="AX148" s="126"/>
      <c r="AY148" s="126"/>
    </row>
    <row r="149" spans="1:51" ht="20" customHeight="1" x14ac:dyDescent="0.2">
      <c r="A149" s="86" t="s">
        <v>238</v>
      </c>
      <c r="B149" s="87" t="s">
        <v>720</v>
      </c>
      <c r="C149" s="152">
        <v>886397</v>
      </c>
      <c r="D149" s="152">
        <v>944145</v>
      </c>
      <c r="E149" s="152">
        <v>997935</v>
      </c>
      <c r="F149" s="152">
        <v>1057370</v>
      </c>
      <c r="G149" s="152">
        <v>1016531</v>
      </c>
      <c r="H149" s="152">
        <v>1086713</v>
      </c>
      <c r="I149" s="152">
        <v>1112334</v>
      </c>
      <c r="J149" s="152">
        <v>1160804</v>
      </c>
      <c r="K149" s="152">
        <v>1129473</v>
      </c>
      <c r="L149" s="152">
        <v>1183124</v>
      </c>
      <c r="M149" s="152">
        <v>1230449</v>
      </c>
      <c r="N149" s="152">
        <v>1271714</v>
      </c>
      <c r="O149" s="152">
        <v>1241621.7623530701</v>
      </c>
      <c r="P149" s="152">
        <v>1322587.42189788</v>
      </c>
      <c r="Q149" s="152">
        <v>1354133.2242694399</v>
      </c>
      <c r="R149" s="152">
        <v>1413276.59147961</v>
      </c>
      <c r="S149" s="152">
        <v>1385945.42774165</v>
      </c>
      <c r="T149" s="152">
        <v>1422288.3216935501</v>
      </c>
      <c r="U149" s="152">
        <v>1462126.26615132</v>
      </c>
      <c r="V149" s="152">
        <v>1508592.9844134899</v>
      </c>
      <c r="W149" s="152">
        <v>1456836.78202158</v>
      </c>
      <c r="X149" s="152">
        <v>1480130.8584393701</v>
      </c>
      <c r="Y149" s="152">
        <v>1508219.70856123</v>
      </c>
      <c r="Z149" s="152">
        <v>1550599.6509778099</v>
      </c>
      <c r="AA149" s="152">
        <v>1499483.07659026</v>
      </c>
      <c r="AB149" s="152">
        <v>1558285.5902414799</v>
      </c>
      <c r="AC149" s="152">
        <v>1577224.2586864701</v>
      </c>
      <c r="AD149" s="152">
        <v>1634335.07448179</v>
      </c>
      <c r="AE149" s="152">
        <v>1585969.41472799</v>
      </c>
      <c r="AF149" s="152">
        <v>1630936.3361506299</v>
      </c>
      <c r="AG149" s="152">
        <v>1648571.1384443101</v>
      </c>
      <c r="AH149" s="152">
        <v>1720002.11067706</v>
      </c>
      <c r="AI149" s="152">
        <v>1680867.42674354</v>
      </c>
      <c r="AJ149" s="152">
        <v>1733452.7012223899</v>
      </c>
      <c r="AK149" s="152">
        <v>1768336.9747238499</v>
      </c>
      <c r="AL149" s="152">
        <v>1821483.8973102199</v>
      </c>
      <c r="AM149" s="152">
        <v>1759313</v>
      </c>
      <c r="AN149" s="152">
        <v>1828764</v>
      </c>
      <c r="AO149" s="152">
        <v>1880632</v>
      </c>
      <c r="AP149" s="152">
        <v>1920422</v>
      </c>
      <c r="AQ149" s="152">
        <v>1845561</v>
      </c>
      <c r="AR149" s="152">
        <v>1722448</v>
      </c>
      <c r="AS149" s="152">
        <v>1888242</v>
      </c>
      <c r="AT149" s="152">
        <v>2011364</v>
      </c>
      <c r="AU149" s="152">
        <f>'1.3.a'!AU178</f>
        <v>2065955</v>
      </c>
      <c r="AV149" s="152">
        <f>'1.3.a'!AV178</f>
        <v>2140603</v>
      </c>
      <c r="AW149" s="152">
        <f>'1.3.a'!AW178</f>
        <v>2215185</v>
      </c>
      <c r="AX149" s="152">
        <f>'1.3.a'!AX178</f>
        <v>2257747</v>
      </c>
      <c r="AY149" s="152">
        <f>'1.3.a'!AY178</f>
        <v>2249225</v>
      </c>
    </row>
    <row r="150" spans="1:51" ht="20" customHeight="1" x14ac:dyDescent="0.2">
      <c r="A150" s="102" t="s">
        <v>587</v>
      </c>
    </row>
    <row r="151" spans="1:51" ht="20" customHeight="1" x14ac:dyDescent="0.2">
      <c r="A151" s="102" t="s">
        <v>846</v>
      </c>
    </row>
    <row r="152" spans="1:51" ht="20" customHeight="1" x14ac:dyDescent="0.2">
      <c r="A152" s="102" t="s">
        <v>588</v>
      </c>
    </row>
    <row r="153" spans="1:51" ht="20" customHeight="1" x14ac:dyDescent="0.2">
      <c r="A153" s="102" t="s">
        <v>797</v>
      </c>
    </row>
    <row r="154" spans="1:51" ht="20" customHeight="1" x14ac:dyDescent="0.2">
      <c r="A154" s="102" t="s">
        <v>590</v>
      </c>
    </row>
    <row r="155" spans="1:51" ht="20" customHeight="1" x14ac:dyDescent="0.2">
      <c r="A155" s="102" t="s">
        <v>847</v>
      </c>
    </row>
    <row r="156" spans="1:51" ht="20" customHeight="1" x14ac:dyDescent="0.2">
      <c r="A156" s="102" t="s">
        <v>624</v>
      </c>
    </row>
    <row r="157" spans="1:51" ht="20" customHeight="1" x14ac:dyDescent="0.2">
      <c r="A157" s="102" t="s">
        <v>625</v>
      </c>
    </row>
    <row r="158" spans="1:51" ht="20" customHeight="1" x14ac:dyDescent="0.2">
      <c r="A158" s="102" t="s">
        <v>626</v>
      </c>
    </row>
    <row r="159" spans="1:51" ht="20" customHeight="1" x14ac:dyDescent="0.2">
      <c r="A159" s="102" t="s">
        <v>627</v>
      </c>
    </row>
    <row r="160" spans="1:51" ht="20" customHeight="1" x14ac:dyDescent="0.2">
      <c r="A160" s="102" t="s">
        <v>617</v>
      </c>
    </row>
    <row r="161" spans="1:1" ht="20" customHeight="1" x14ac:dyDescent="0.2">
      <c r="A161" s="102" t="s">
        <v>628</v>
      </c>
    </row>
    <row r="162" spans="1:1" ht="20" customHeight="1" x14ac:dyDescent="0.2">
      <c r="A162" s="102" t="s">
        <v>629</v>
      </c>
    </row>
    <row r="163" spans="1:1" ht="20" customHeight="1" x14ac:dyDescent="0.2">
      <c r="A163" s="102" t="s">
        <v>721</v>
      </c>
    </row>
  </sheetData>
  <mergeCells count="5">
    <mergeCell ref="A4:B4"/>
    <mergeCell ref="A33:B33"/>
    <mergeCell ref="A62:B62"/>
    <mergeCell ref="A91:B91"/>
    <mergeCell ref="A120:B120"/>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47DEB-4A26-408E-BC2C-7FFF1F006A49}">
  <sheetPr codeName="Planilha9"/>
  <dimension ref="A1:CT55"/>
  <sheetViews>
    <sheetView showGridLines="0" zoomScaleNormal="100" workbookViewId="0">
      <pane xSplit="2" ySplit="6" topLeftCell="CM7" activePane="bottomRight" state="frozen"/>
      <selection activeCell="A54" sqref="A54"/>
      <selection pane="topRight" activeCell="A54" sqref="A54"/>
      <selection pane="bottomLeft" activeCell="A54" sqref="A54"/>
      <selection pane="bottomRight" activeCell="CE20" sqref="CE20"/>
    </sheetView>
  </sheetViews>
  <sheetFormatPr baseColWidth="10" defaultColWidth="9.1640625" defaultRowHeight="20" customHeight="1" x14ac:dyDescent="0.2"/>
  <cols>
    <col min="1" max="1" width="9.1640625" style="114"/>
    <col min="2" max="2" width="77.6640625" style="114" bestFit="1" customWidth="1"/>
    <col min="3" max="3" width="15.6640625" style="114" customWidth="1"/>
    <col min="4" max="4" width="15" style="114" customWidth="1"/>
    <col min="5" max="11" width="15.6640625" style="114" customWidth="1"/>
    <col min="12" max="12" width="15" style="114" customWidth="1"/>
    <col min="13" max="19" width="15.6640625" style="114" customWidth="1"/>
    <col min="20" max="20" width="15" style="114" customWidth="1"/>
    <col min="21" max="27" width="15.6640625" style="114" customWidth="1"/>
    <col min="28" max="28" width="15" style="114" customWidth="1"/>
    <col min="29" max="35" width="15.6640625" style="114" customWidth="1"/>
    <col min="36" max="36" width="15" style="114" customWidth="1"/>
    <col min="37" max="43" width="15.6640625" style="114" customWidth="1"/>
    <col min="44" max="44" width="15" style="114" customWidth="1"/>
    <col min="45" max="51" width="15.6640625" style="114" customWidth="1"/>
    <col min="52" max="52" width="15" style="114" customWidth="1"/>
    <col min="53" max="59" width="15.6640625" style="114" customWidth="1"/>
    <col min="60" max="60" width="15" style="114" customWidth="1"/>
    <col min="61" max="67" width="15.6640625" style="114" customWidth="1"/>
    <col min="68" max="68" width="15" style="114" customWidth="1"/>
    <col min="69" max="75" width="15.6640625" style="114" customWidth="1"/>
    <col min="76" max="76" width="15" style="114" customWidth="1"/>
    <col min="77" max="83" width="15.6640625" style="114" customWidth="1"/>
    <col min="84" max="84" width="15" style="114" customWidth="1"/>
    <col min="85" max="91" width="15.6640625" style="114" customWidth="1"/>
    <col min="92" max="92" width="15" style="114" customWidth="1"/>
    <col min="93" max="98" width="15.6640625" style="114" customWidth="1"/>
    <col min="99" max="16384" width="9.1640625" style="114"/>
  </cols>
  <sheetData>
    <row r="1" spans="1:98" ht="20" customHeight="1" x14ac:dyDescent="0.2">
      <c r="A1" s="96" t="s">
        <v>754</v>
      </c>
    </row>
    <row r="2" spans="1:98" ht="20" customHeight="1" x14ac:dyDescent="0.2">
      <c r="A2" s="96" t="s">
        <v>333</v>
      </c>
    </row>
    <row r="4" spans="1:98" s="133" customFormat="1" ht="20" customHeight="1" x14ac:dyDescent="0.2">
      <c r="A4" s="334" t="s">
        <v>429</v>
      </c>
      <c r="B4" s="335"/>
      <c r="C4" s="340">
        <v>2010</v>
      </c>
      <c r="D4" s="341"/>
      <c r="E4" s="341"/>
      <c r="F4" s="341"/>
      <c r="G4" s="341"/>
      <c r="H4" s="341"/>
      <c r="I4" s="341"/>
      <c r="J4" s="352"/>
      <c r="K4" s="341">
        <v>2011</v>
      </c>
      <c r="L4" s="341"/>
      <c r="M4" s="341"/>
      <c r="N4" s="341"/>
      <c r="O4" s="341"/>
      <c r="P4" s="341"/>
      <c r="Q4" s="341"/>
      <c r="R4" s="341"/>
      <c r="S4" s="355">
        <v>2012</v>
      </c>
      <c r="T4" s="341"/>
      <c r="U4" s="341"/>
      <c r="V4" s="341"/>
      <c r="W4" s="341"/>
      <c r="X4" s="341"/>
      <c r="Y4" s="341"/>
      <c r="Z4" s="352"/>
      <c r="AA4" s="341">
        <v>2013</v>
      </c>
      <c r="AB4" s="341"/>
      <c r="AC4" s="341"/>
      <c r="AD4" s="341"/>
      <c r="AE4" s="341"/>
      <c r="AF4" s="341"/>
      <c r="AG4" s="341"/>
      <c r="AH4" s="341"/>
      <c r="AI4" s="355">
        <v>2014</v>
      </c>
      <c r="AJ4" s="341"/>
      <c r="AK4" s="341"/>
      <c r="AL4" s="341"/>
      <c r="AM4" s="341"/>
      <c r="AN4" s="341"/>
      <c r="AO4" s="341"/>
      <c r="AP4" s="352"/>
      <c r="AQ4" s="341">
        <v>2015</v>
      </c>
      <c r="AR4" s="341"/>
      <c r="AS4" s="341"/>
      <c r="AT4" s="341"/>
      <c r="AU4" s="341"/>
      <c r="AV4" s="341"/>
      <c r="AW4" s="341"/>
      <c r="AX4" s="341"/>
      <c r="AY4" s="355">
        <v>2016</v>
      </c>
      <c r="AZ4" s="341"/>
      <c r="BA4" s="341"/>
      <c r="BB4" s="341"/>
      <c r="BC4" s="341"/>
      <c r="BD4" s="341"/>
      <c r="BE4" s="341"/>
      <c r="BF4" s="352"/>
      <c r="BG4" s="341">
        <v>2017</v>
      </c>
      <c r="BH4" s="341"/>
      <c r="BI4" s="341"/>
      <c r="BJ4" s="341"/>
      <c r="BK4" s="341"/>
      <c r="BL4" s="341"/>
      <c r="BM4" s="341"/>
      <c r="BN4" s="341"/>
      <c r="BO4" s="355">
        <v>2018</v>
      </c>
      <c r="BP4" s="341"/>
      <c r="BQ4" s="341"/>
      <c r="BR4" s="341"/>
      <c r="BS4" s="341"/>
      <c r="BT4" s="341"/>
      <c r="BU4" s="341"/>
      <c r="BV4" s="352"/>
      <c r="BW4" s="355">
        <v>2019</v>
      </c>
      <c r="BX4" s="341"/>
      <c r="BY4" s="341"/>
      <c r="BZ4" s="341"/>
      <c r="CA4" s="341"/>
      <c r="CB4" s="341"/>
      <c r="CC4" s="341"/>
      <c r="CD4" s="356"/>
      <c r="CE4" s="348">
        <v>2020</v>
      </c>
      <c r="CF4" s="341"/>
      <c r="CG4" s="341"/>
      <c r="CH4" s="341"/>
      <c r="CI4" s="341"/>
      <c r="CJ4" s="341"/>
      <c r="CK4" s="341"/>
      <c r="CL4" s="349"/>
      <c r="CM4" s="341">
        <v>2021</v>
      </c>
      <c r="CN4" s="341"/>
      <c r="CO4" s="341"/>
      <c r="CP4" s="341"/>
      <c r="CQ4" s="341"/>
      <c r="CR4" s="341"/>
      <c r="CS4" s="341"/>
      <c r="CT4" s="341"/>
    </row>
    <row r="5" spans="1:98" s="133" customFormat="1" ht="20" customHeight="1" x14ac:dyDescent="0.2">
      <c r="A5" s="336"/>
      <c r="B5" s="337"/>
      <c r="C5" s="340" t="s">
        <v>241</v>
      </c>
      <c r="D5" s="341"/>
      <c r="E5" s="341"/>
      <c r="F5" s="343"/>
      <c r="G5" s="344" t="s">
        <v>580</v>
      </c>
      <c r="H5" s="344" t="s">
        <v>581</v>
      </c>
      <c r="I5" s="344" t="s">
        <v>582</v>
      </c>
      <c r="J5" s="353" t="s">
        <v>583</v>
      </c>
      <c r="K5" s="341" t="s">
        <v>241</v>
      </c>
      <c r="L5" s="341"/>
      <c r="M5" s="341"/>
      <c r="N5" s="343"/>
      <c r="O5" s="344" t="s">
        <v>580</v>
      </c>
      <c r="P5" s="344" t="s">
        <v>581</v>
      </c>
      <c r="Q5" s="344" t="s">
        <v>582</v>
      </c>
      <c r="R5" s="346" t="s">
        <v>583</v>
      </c>
      <c r="S5" s="355" t="s">
        <v>241</v>
      </c>
      <c r="T5" s="341"/>
      <c r="U5" s="341"/>
      <c r="V5" s="343"/>
      <c r="W5" s="344" t="s">
        <v>580</v>
      </c>
      <c r="X5" s="344" t="s">
        <v>581</v>
      </c>
      <c r="Y5" s="344" t="s">
        <v>582</v>
      </c>
      <c r="Z5" s="353" t="s">
        <v>583</v>
      </c>
      <c r="AA5" s="341" t="s">
        <v>241</v>
      </c>
      <c r="AB5" s="341"/>
      <c r="AC5" s="341"/>
      <c r="AD5" s="343"/>
      <c r="AE5" s="344" t="s">
        <v>580</v>
      </c>
      <c r="AF5" s="344" t="s">
        <v>581</v>
      </c>
      <c r="AG5" s="344" t="s">
        <v>582</v>
      </c>
      <c r="AH5" s="346" t="s">
        <v>583</v>
      </c>
      <c r="AI5" s="355" t="s">
        <v>241</v>
      </c>
      <c r="AJ5" s="341"/>
      <c r="AK5" s="341"/>
      <c r="AL5" s="343"/>
      <c r="AM5" s="344" t="s">
        <v>580</v>
      </c>
      <c r="AN5" s="344" t="s">
        <v>581</v>
      </c>
      <c r="AO5" s="344" t="s">
        <v>582</v>
      </c>
      <c r="AP5" s="353" t="s">
        <v>583</v>
      </c>
      <c r="AQ5" s="341" t="s">
        <v>241</v>
      </c>
      <c r="AR5" s="341"/>
      <c r="AS5" s="341"/>
      <c r="AT5" s="343"/>
      <c r="AU5" s="344" t="s">
        <v>580</v>
      </c>
      <c r="AV5" s="344" t="s">
        <v>581</v>
      </c>
      <c r="AW5" s="344" t="s">
        <v>582</v>
      </c>
      <c r="AX5" s="346" t="s">
        <v>583</v>
      </c>
      <c r="AY5" s="355" t="s">
        <v>241</v>
      </c>
      <c r="AZ5" s="341"/>
      <c r="BA5" s="341"/>
      <c r="BB5" s="343"/>
      <c r="BC5" s="344" t="s">
        <v>580</v>
      </c>
      <c r="BD5" s="344" t="s">
        <v>581</v>
      </c>
      <c r="BE5" s="344" t="s">
        <v>582</v>
      </c>
      <c r="BF5" s="353" t="s">
        <v>583</v>
      </c>
      <c r="BG5" s="341" t="s">
        <v>241</v>
      </c>
      <c r="BH5" s="341"/>
      <c r="BI5" s="341"/>
      <c r="BJ5" s="343"/>
      <c r="BK5" s="344" t="s">
        <v>580</v>
      </c>
      <c r="BL5" s="344" t="s">
        <v>581</v>
      </c>
      <c r="BM5" s="344" t="s">
        <v>582</v>
      </c>
      <c r="BN5" s="346" t="s">
        <v>583</v>
      </c>
      <c r="BO5" s="355" t="s">
        <v>241</v>
      </c>
      <c r="BP5" s="341"/>
      <c r="BQ5" s="341"/>
      <c r="BR5" s="343"/>
      <c r="BS5" s="344" t="s">
        <v>580</v>
      </c>
      <c r="BT5" s="344" t="s">
        <v>581</v>
      </c>
      <c r="BU5" s="344" t="s">
        <v>582</v>
      </c>
      <c r="BV5" s="353" t="s">
        <v>583</v>
      </c>
      <c r="BW5" s="355" t="s">
        <v>241</v>
      </c>
      <c r="BX5" s="341"/>
      <c r="BY5" s="341"/>
      <c r="BZ5" s="343"/>
      <c r="CA5" s="344" t="s">
        <v>580</v>
      </c>
      <c r="CB5" s="344" t="s">
        <v>581</v>
      </c>
      <c r="CC5" s="344" t="s">
        <v>582</v>
      </c>
      <c r="CD5" s="357" t="s">
        <v>583</v>
      </c>
      <c r="CE5" s="348" t="s">
        <v>241</v>
      </c>
      <c r="CF5" s="341"/>
      <c r="CG5" s="341"/>
      <c r="CH5" s="343"/>
      <c r="CI5" s="344" t="s">
        <v>580</v>
      </c>
      <c r="CJ5" s="344" t="s">
        <v>581</v>
      </c>
      <c r="CK5" s="344" t="s">
        <v>582</v>
      </c>
      <c r="CL5" s="350" t="s">
        <v>583</v>
      </c>
      <c r="CM5" s="341" t="s">
        <v>241</v>
      </c>
      <c r="CN5" s="341"/>
      <c r="CO5" s="341"/>
      <c r="CP5" s="343"/>
      <c r="CQ5" s="344" t="s">
        <v>580</v>
      </c>
      <c r="CR5" s="344" t="s">
        <v>581</v>
      </c>
      <c r="CS5" s="344" t="s">
        <v>582</v>
      </c>
      <c r="CT5" s="346" t="s">
        <v>583</v>
      </c>
    </row>
    <row r="6" spans="1:98" s="133" customFormat="1" ht="32.25" customHeight="1" x14ac:dyDescent="0.2">
      <c r="A6" s="338"/>
      <c r="B6" s="339"/>
      <c r="C6" s="24" t="s">
        <v>584</v>
      </c>
      <c r="D6" s="25" t="s">
        <v>585</v>
      </c>
      <c r="E6" s="25" t="s">
        <v>582</v>
      </c>
      <c r="F6" s="25" t="s">
        <v>241</v>
      </c>
      <c r="G6" s="345"/>
      <c r="H6" s="345"/>
      <c r="I6" s="345"/>
      <c r="J6" s="354"/>
      <c r="K6" s="167" t="s">
        <v>584</v>
      </c>
      <c r="L6" s="25" t="s">
        <v>585</v>
      </c>
      <c r="M6" s="25" t="s">
        <v>582</v>
      </c>
      <c r="N6" s="25" t="s">
        <v>241</v>
      </c>
      <c r="O6" s="345"/>
      <c r="P6" s="345"/>
      <c r="Q6" s="345"/>
      <c r="R6" s="347"/>
      <c r="S6" s="176" t="s">
        <v>584</v>
      </c>
      <c r="T6" s="25" t="s">
        <v>585</v>
      </c>
      <c r="U6" s="25" t="s">
        <v>582</v>
      </c>
      <c r="V6" s="25" t="s">
        <v>241</v>
      </c>
      <c r="W6" s="345"/>
      <c r="X6" s="345"/>
      <c r="Y6" s="345"/>
      <c r="Z6" s="354"/>
      <c r="AA6" s="167" t="s">
        <v>584</v>
      </c>
      <c r="AB6" s="25" t="s">
        <v>585</v>
      </c>
      <c r="AC6" s="25" t="s">
        <v>582</v>
      </c>
      <c r="AD6" s="25" t="s">
        <v>241</v>
      </c>
      <c r="AE6" s="345"/>
      <c r="AF6" s="345"/>
      <c r="AG6" s="345"/>
      <c r="AH6" s="347"/>
      <c r="AI6" s="176" t="s">
        <v>584</v>
      </c>
      <c r="AJ6" s="25" t="s">
        <v>585</v>
      </c>
      <c r="AK6" s="25" t="s">
        <v>582</v>
      </c>
      <c r="AL6" s="25" t="s">
        <v>241</v>
      </c>
      <c r="AM6" s="345"/>
      <c r="AN6" s="345"/>
      <c r="AO6" s="345"/>
      <c r="AP6" s="354"/>
      <c r="AQ6" s="167" t="s">
        <v>584</v>
      </c>
      <c r="AR6" s="25" t="s">
        <v>585</v>
      </c>
      <c r="AS6" s="25" t="s">
        <v>582</v>
      </c>
      <c r="AT6" s="25" t="s">
        <v>241</v>
      </c>
      <c r="AU6" s="345"/>
      <c r="AV6" s="345"/>
      <c r="AW6" s="345"/>
      <c r="AX6" s="347"/>
      <c r="AY6" s="176" t="s">
        <v>584</v>
      </c>
      <c r="AZ6" s="25" t="s">
        <v>585</v>
      </c>
      <c r="BA6" s="25" t="s">
        <v>582</v>
      </c>
      <c r="BB6" s="25" t="s">
        <v>241</v>
      </c>
      <c r="BC6" s="345"/>
      <c r="BD6" s="345"/>
      <c r="BE6" s="345"/>
      <c r="BF6" s="354"/>
      <c r="BG6" s="167" t="s">
        <v>584</v>
      </c>
      <c r="BH6" s="25" t="s">
        <v>585</v>
      </c>
      <c r="BI6" s="25" t="s">
        <v>582</v>
      </c>
      <c r="BJ6" s="25" t="s">
        <v>241</v>
      </c>
      <c r="BK6" s="345"/>
      <c r="BL6" s="345"/>
      <c r="BM6" s="345"/>
      <c r="BN6" s="347"/>
      <c r="BO6" s="176" t="s">
        <v>584</v>
      </c>
      <c r="BP6" s="25" t="s">
        <v>585</v>
      </c>
      <c r="BQ6" s="25" t="s">
        <v>582</v>
      </c>
      <c r="BR6" s="25" t="s">
        <v>241</v>
      </c>
      <c r="BS6" s="345"/>
      <c r="BT6" s="345"/>
      <c r="BU6" s="345"/>
      <c r="BV6" s="354"/>
      <c r="BW6" s="176" t="s">
        <v>584</v>
      </c>
      <c r="BX6" s="25" t="s">
        <v>585</v>
      </c>
      <c r="BY6" s="25" t="s">
        <v>582</v>
      </c>
      <c r="BZ6" s="25" t="s">
        <v>241</v>
      </c>
      <c r="CA6" s="345"/>
      <c r="CB6" s="345"/>
      <c r="CC6" s="345"/>
      <c r="CD6" s="358"/>
      <c r="CE6" s="291" t="s">
        <v>584</v>
      </c>
      <c r="CF6" s="25" t="s">
        <v>585</v>
      </c>
      <c r="CG6" s="25" t="s">
        <v>582</v>
      </c>
      <c r="CH6" s="25" t="s">
        <v>241</v>
      </c>
      <c r="CI6" s="345"/>
      <c r="CJ6" s="345"/>
      <c r="CK6" s="345"/>
      <c r="CL6" s="351"/>
      <c r="CM6" s="167" t="s">
        <v>584</v>
      </c>
      <c r="CN6" s="25" t="s">
        <v>585</v>
      </c>
      <c r="CO6" s="25" t="s">
        <v>582</v>
      </c>
      <c r="CP6" s="25" t="s">
        <v>241</v>
      </c>
      <c r="CQ6" s="345"/>
      <c r="CR6" s="345"/>
      <c r="CS6" s="345"/>
      <c r="CT6" s="347"/>
    </row>
    <row r="7" spans="1:98" ht="20" customHeight="1" x14ac:dyDescent="0.2">
      <c r="A7" s="18">
        <v>1</v>
      </c>
      <c r="B7" s="19" t="s">
        <v>794</v>
      </c>
      <c r="C7" s="20">
        <f>'2.2'!C7</f>
        <v>1057492.7970265436</v>
      </c>
      <c r="D7" s="20">
        <f>'2.2'!D7</f>
        <v>87367.044329030003</v>
      </c>
      <c r="E7" s="20">
        <f>'2.2'!E7</f>
        <v>-17810.020974499999</v>
      </c>
      <c r="F7" s="20">
        <f>'2.2'!F7</f>
        <v>1127049.8203810735</v>
      </c>
      <c r="G7" s="20">
        <f>'2.2'!G7</f>
        <v>477313.13365009509</v>
      </c>
      <c r="H7" s="20">
        <f>'2.2'!H7</f>
        <v>314095.59095604689</v>
      </c>
      <c r="I7" s="20">
        <f>'2.2'!I7</f>
        <v>-400756.10815375677</v>
      </c>
      <c r="J7" s="168">
        <f>'2.2'!J7</f>
        <v>1517702.4368334587</v>
      </c>
      <c r="K7" s="26">
        <f>'2.2'!K7</f>
        <v>1192859.9315920062</v>
      </c>
      <c r="L7" s="20">
        <f>'2.2'!L7</f>
        <v>101775.19351966999</v>
      </c>
      <c r="M7" s="20">
        <f>'2.2'!M7</f>
        <v>-20599.282354849998</v>
      </c>
      <c r="N7" s="20">
        <f>'2.2'!N7</f>
        <v>1274035.8427568262</v>
      </c>
      <c r="O7" s="20">
        <f>'2.2'!O7</f>
        <v>530863.00234927109</v>
      </c>
      <c r="P7" s="20">
        <f>'2.2'!P7</f>
        <v>361445.20131219865</v>
      </c>
      <c r="Q7" s="20">
        <f>'2.2'!Q7</f>
        <v>-427638.63434766728</v>
      </c>
      <c r="R7" s="30">
        <f>'2.2'!R7</f>
        <v>1738705.412070629</v>
      </c>
      <c r="S7" s="177">
        <f>'2.2'!S7</f>
        <v>1327589.8422356108</v>
      </c>
      <c r="T7" s="20">
        <f>'2.2'!T7</f>
        <v>119048.1708162</v>
      </c>
      <c r="U7" s="20">
        <f>'2.2'!U7</f>
        <v>-17642.024293009999</v>
      </c>
      <c r="V7" s="20">
        <f>'2.2'!V7</f>
        <v>1428995.988758801</v>
      </c>
      <c r="W7" s="20">
        <f>'2.2'!W7</f>
        <v>580546.06226756144</v>
      </c>
      <c r="X7" s="20">
        <f>'2.2'!X7</f>
        <v>407765.32080007409</v>
      </c>
      <c r="Y7" s="20">
        <f>'2.2'!Y7</f>
        <v>-479215.16040429618</v>
      </c>
      <c r="Z7" s="168">
        <f>'2.2'!Z7</f>
        <v>1938092.2114221402</v>
      </c>
      <c r="AA7" s="26">
        <f>'2.2'!AA7</f>
        <v>1419214.3730013482</v>
      </c>
      <c r="AB7" s="20">
        <f>'2.2'!AB7</f>
        <v>126124.62502553999</v>
      </c>
      <c r="AC7" s="20">
        <f>'2.2'!AC7</f>
        <v>-17352.77531397</v>
      </c>
      <c r="AD7" s="20">
        <f>'2.2'!AD7</f>
        <v>1527986.2227129182</v>
      </c>
      <c r="AE7" s="20">
        <f>'2.2'!AE7</f>
        <v>642817.17859187117</v>
      </c>
      <c r="AF7" s="20">
        <f>'2.2'!AF7</f>
        <v>433981.82193986792</v>
      </c>
      <c r="AG7" s="20">
        <f>'2.2'!AG7</f>
        <v>-495110.5887982776</v>
      </c>
      <c r="AH7" s="30">
        <f>'2.2'!AH7</f>
        <v>2109674.6344463797</v>
      </c>
      <c r="AI7" s="177">
        <f>'2.2'!AI7</f>
        <v>1459544.3005962311</v>
      </c>
      <c r="AJ7" s="20">
        <f>'2.2'!AJ7</f>
        <v>143909.75101859</v>
      </c>
      <c r="AK7" s="20">
        <f>'2.2'!AK7</f>
        <v>-21154.384428360001</v>
      </c>
      <c r="AL7" s="20">
        <f>'2.2'!AL7</f>
        <v>1582299.6671864612</v>
      </c>
      <c r="AM7" s="20">
        <f>'2.2'!AM7</f>
        <v>693836.27342053119</v>
      </c>
      <c r="AN7" s="20">
        <f>'2.2'!AN7</f>
        <v>484544.08366376371</v>
      </c>
      <c r="AO7" s="20">
        <f>'2.2'!AO7</f>
        <v>-536825.99952970713</v>
      </c>
      <c r="AP7" s="168">
        <f>'2.2'!AP7</f>
        <v>2223854.0247410489</v>
      </c>
      <c r="AQ7" s="26">
        <f>'2.2'!AQ7</f>
        <v>1622011.7022230064</v>
      </c>
      <c r="AR7" s="20">
        <f>'2.2'!AR7</f>
        <v>160892.12585643001</v>
      </c>
      <c r="AS7" s="20">
        <f>'2.2'!AS7</f>
        <v>-28491.658132639997</v>
      </c>
      <c r="AT7" s="20">
        <f>'2.2'!AT7</f>
        <v>1754412.1699467965</v>
      </c>
      <c r="AU7" s="20">
        <f>'2.2'!AU7</f>
        <v>732955.15265465435</v>
      </c>
      <c r="AV7" s="20">
        <f>'2.2'!AV7</f>
        <v>516511.7101988694</v>
      </c>
      <c r="AW7" s="20">
        <f>'2.2'!AW7</f>
        <v>-584637.3897817831</v>
      </c>
      <c r="AX7" s="30">
        <f>'2.2'!AX7</f>
        <v>2419241.6430185372</v>
      </c>
      <c r="AY7" s="177">
        <f>'2.2'!AY7</f>
        <v>1719871.1830208751</v>
      </c>
      <c r="AZ7" s="20">
        <f>'2.2'!AZ7</f>
        <v>172715.81179214001</v>
      </c>
      <c r="BA7" s="20">
        <f>'2.2'!BA7</f>
        <v>-31829.152782199995</v>
      </c>
      <c r="BB7" s="20">
        <f>'2.2'!BB7</f>
        <v>1860757.8420308153</v>
      </c>
      <c r="BC7" s="20">
        <f>'2.2'!BC7</f>
        <v>766102.31678764825</v>
      </c>
      <c r="BD7" s="20">
        <f>'2.2'!BD7</f>
        <v>558912.09297719039</v>
      </c>
      <c r="BE7" s="20">
        <f>'2.2'!BE7</f>
        <v>-614748.70045822335</v>
      </c>
      <c r="BF7" s="168">
        <f>'2.2'!BF7</f>
        <v>2571023.5513374307</v>
      </c>
      <c r="BG7" s="26">
        <f>'2.2'!BG7</f>
        <v>1694838.8246191477</v>
      </c>
      <c r="BH7" s="20">
        <f>'2.2'!BH7</f>
        <v>166353.79183964001</v>
      </c>
      <c r="BI7" s="20">
        <f>'2.2'!BI7</f>
        <v>-27582.35326887</v>
      </c>
      <c r="BJ7" s="20">
        <f>'2.2'!BJ7</f>
        <v>1833610.2631899177</v>
      </c>
      <c r="BK7" s="20">
        <f>'2.2'!BK7</f>
        <v>800611.11955284502</v>
      </c>
      <c r="BL7" s="20">
        <f>'2.2'!BL7</f>
        <v>576312.82188254048</v>
      </c>
      <c r="BM7" s="20">
        <f>'2.2'!BM7</f>
        <v>-590080.05942679569</v>
      </c>
      <c r="BN7" s="30">
        <f>'2.2'!BN7</f>
        <v>2620454.1451985072</v>
      </c>
      <c r="BO7" s="177">
        <f>'2.2'!BO7</f>
        <v>1867845.4245188534</v>
      </c>
      <c r="BP7" s="20">
        <f>'2.2'!BP7</f>
        <v>162416.04868789</v>
      </c>
      <c r="BQ7" s="20">
        <f>'2.2'!BQ7</f>
        <v>-27359.372113960002</v>
      </c>
      <c r="BR7" s="20">
        <f>'2.2'!BR7</f>
        <v>2002902.1010927833</v>
      </c>
      <c r="BS7" s="20">
        <f>'2.2'!BS7</f>
        <v>857541.66257094592</v>
      </c>
      <c r="BT7" s="20">
        <f>'2.2'!BT7</f>
        <v>628537.31808323588</v>
      </c>
      <c r="BU7" s="20">
        <f>'2.2'!BU7</f>
        <v>-652236.17661075108</v>
      </c>
      <c r="BV7" s="168">
        <f>'2.2'!BV7</f>
        <v>2836744.9051362141</v>
      </c>
      <c r="BW7" s="177">
        <f>'2.2'!BW7</f>
        <v>1994812.6554570335</v>
      </c>
      <c r="BX7" s="20">
        <f>'2.2'!BX7</f>
        <v>187535.01635398</v>
      </c>
      <c r="BY7" s="20">
        <f>'2.2'!BY7</f>
        <v>-27222.467000000004</v>
      </c>
      <c r="BZ7" s="20">
        <f>'2.2'!BZ7</f>
        <v>2155125.2048110133</v>
      </c>
      <c r="CA7" s="20">
        <f>'2.2'!CA7</f>
        <v>924248.79294115037</v>
      </c>
      <c r="CB7" s="20">
        <f>'2.2'!CB7</f>
        <v>690976.8211888104</v>
      </c>
      <c r="CC7" s="20">
        <f>'2.2'!CC7</f>
        <v>-683453.6960496906</v>
      </c>
      <c r="CD7" s="185">
        <f>'2.2'!CD7</f>
        <v>3086897.1228912831</v>
      </c>
      <c r="CE7" s="292">
        <f>'2.2'!CE7</f>
        <v>1787385.217265785</v>
      </c>
      <c r="CF7" s="20">
        <f>'2.2'!CF7</f>
        <v>196946.79300000001</v>
      </c>
      <c r="CG7" s="20">
        <f>'2.2'!CG7</f>
        <v>-28059.422999999999</v>
      </c>
      <c r="CH7" s="20">
        <f>'2.2'!CH7</f>
        <v>1956272.5872657851</v>
      </c>
      <c r="CI7" s="88">
        <f>'2.2'!CI7</f>
        <v>975177.21406926087</v>
      </c>
      <c r="CJ7" s="88">
        <f>'2.2'!CJ7</f>
        <v>752850.29505531152</v>
      </c>
      <c r="CK7" s="88">
        <f>'2.2'!CK7</f>
        <v>-788910.87552122481</v>
      </c>
      <c r="CL7" s="293">
        <f>'2.2'!CL7</f>
        <v>2895389.2208691328</v>
      </c>
      <c r="CM7" s="26">
        <f>'2.2'!CM7</f>
        <v>2319343.0550730899</v>
      </c>
      <c r="CN7" s="20">
        <f>'2.2'!CN7</f>
        <v>170562.77462286002</v>
      </c>
      <c r="CO7" s="20">
        <f>'2.2'!CO7</f>
        <v>-30674.371576279998</v>
      </c>
      <c r="CP7" s="20">
        <f>'2.2'!CP7</f>
        <v>2459231.4581196699</v>
      </c>
      <c r="CQ7" s="88">
        <f>'2.2'!CQ7</f>
        <v>1158128.4742403589</v>
      </c>
      <c r="CR7" s="88">
        <f>'2.2'!CR7</f>
        <v>863355.06488870003</v>
      </c>
      <c r="CS7" s="88">
        <f>'2.2'!CS7</f>
        <v>-839316.21550498588</v>
      </c>
      <c r="CT7" s="20">
        <f>'2.2'!CT7</f>
        <v>3641398.781743743</v>
      </c>
    </row>
    <row r="8" spans="1:98" ht="20" customHeight="1" x14ac:dyDescent="0.2">
      <c r="A8" s="115">
        <v>11</v>
      </c>
      <c r="B8" s="115" t="s">
        <v>242</v>
      </c>
      <c r="C8" s="116">
        <f>'2.2'!C8</f>
        <v>553716.71982104285</v>
      </c>
      <c r="D8" s="116">
        <f>'2.2'!D8</f>
        <v>0</v>
      </c>
      <c r="E8" s="116">
        <f>'2.2'!E8</f>
        <v>0</v>
      </c>
      <c r="F8" s="116">
        <f>'2.2'!F8</f>
        <v>553716.71982104285</v>
      </c>
      <c r="G8" s="116">
        <f>'2.2'!G8</f>
        <v>301491.60436117457</v>
      </c>
      <c r="H8" s="116">
        <f>'2.2'!H8</f>
        <v>60206.914689216341</v>
      </c>
      <c r="I8" s="116">
        <f>'2.2'!I8</f>
        <v>0</v>
      </c>
      <c r="J8" s="169">
        <f>'2.2'!J8</f>
        <v>915415.23887143377</v>
      </c>
      <c r="K8" s="153">
        <f>'2.2'!K8</f>
        <v>649949.56671377574</v>
      </c>
      <c r="L8" s="116">
        <f>'2.2'!L8</f>
        <v>0</v>
      </c>
      <c r="M8" s="116">
        <f>'2.2'!M8</f>
        <v>0</v>
      </c>
      <c r="N8" s="116">
        <f>'2.2'!N8</f>
        <v>649949.56671377574</v>
      </c>
      <c r="O8" s="116">
        <f>'2.2'!O8</f>
        <v>335046.94850113714</v>
      </c>
      <c r="P8" s="116">
        <f>'2.2'!P8</f>
        <v>69923.546474135743</v>
      </c>
      <c r="Q8" s="116">
        <f>'2.2'!Q8</f>
        <v>0</v>
      </c>
      <c r="R8" s="154">
        <f>'2.2'!R8</f>
        <v>1054920.0616890485</v>
      </c>
      <c r="S8" s="178">
        <f>'2.2'!S8</f>
        <v>690071.19620685035</v>
      </c>
      <c r="T8" s="116">
        <f>'2.2'!T8</f>
        <v>0</v>
      </c>
      <c r="U8" s="116">
        <f>'2.2'!U8</f>
        <v>0</v>
      </c>
      <c r="V8" s="116">
        <f>'2.2'!V8</f>
        <v>690071.19620685035</v>
      </c>
      <c r="W8" s="116">
        <f>'2.2'!W8</f>
        <v>369416.34502937802</v>
      </c>
      <c r="X8" s="116">
        <f>'2.2'!X8</f>
        <v>79035.861455604187</v>
      </c>
      <c r="Y8" s="116">
        <f>'2.2'!Y8</f>
        <v>0</v>
      </c>
      <c r="Z8" s="169">
        <f>'2.2'!Z8</f>
        <v>1138523.4026918325</v>
      </c>
      <c r="AA8" s="153">
        <f>'2.2'!AA8</f>
        <v>753107.48480328987</v>
      </c>
      <c r="AB8" s="116">
        <f>'2.2'!AB8</f>
        <v>0</v>
      </c>
      <c r="AC8" s="116">
        <f>'2.2'!AC8</f>
        <v>0</v>
      </c>
      <c r="AD8" s="116">
        <f>'2.2'!AD8</f>
        <v>753107.48480328987</v>
      </c>
      <c r="AE8" s="116">
        <f>'2.2'!AE8</f>
        <v>410819.18750085804</v>
      </c>
      <c r="AF8" s="116">
        <f>'2.2'!AF8</f>
        <v>87770.232116992935</v>
      </c>
      <c r="AG8" s="116">
        <f>'2.2'!AG8</f>
        <v>0</v>
      </c>
      <c r="AH8" s="154">
        <f>'2.2'!AH8</f>
        <v>1251696.9044211409</v>
      </c>
      <c r="AI8" s="178">
        <f>'2.2'!AI8</f>
        <v>779585.06610758998</v>
      </c>
      <c r="AJ8" s="116">
        <f>'2.2'!AJ8</f>
        <v>0</v>
      </c>
      <c r="AK8" s="116">
        <f>'2.2'!AK8</f>
        <v>0</v>
      </c>
      <c r="AL8" s="116">
        <f>'2.2'!AL8</f>
        <v>779585.06610758998</v>
      </c>
      <c r="AM8" s="116">
        <f>'2.2'!AM8</f>
        <v>437511.78207352973</v>
      </c>
      <c r="AN8" s="116">
        <f>'2.2'!AN8</f>
        <v>97706.705744835359</v>
      </c>
      <c r="AO8" s="116">
        <f>'2.2'!AO8</f>
        <v>0</v>
      </c>
      <c r="AP8" s="169">
        <f>'2.2'!AP8</f>
        <v>1314803.553925955</v>
      </c>
      <c r="AQ8" s="153">
        <f>'2.2'!AQ8</f>
        <v>817203.54563929525</v>
      </c>
      <c r="AR8" s="116">
        <f>'2.2'!AR8</f>
        <v>0</v>
      </c>
      <c r="AS8" s="116">
        <f>'2.2'!AS8</f>
        <v>0</v>
      </c>
      <c r="AT8" s="116">
        <f>'2.2'!AT8</f>
        <v>817203.54563929525</v>
      </c>
      <c r="AU8" s="116">
        <f>'2.2'!AU8</f>
        <v>456343.73739994079</v>
      </c>
      <c r="AV8" s="116">
        <f>'2.2'!AV8</f>
        <v>105097.61719697739</v>
      </c>
      <c r="AW8" s="116">
        <f>'2.2'!AW8</f>
        <v>0</v>
      </c>
      <c r="AX8" s="154">
        <f>'2.2'!AX8</f>
        <v>1378644.9002362133</v>
      </c>
      <c r="AY8" s="178">
        <f>'2.2'!AY8</f>
        <v>859551.88845051173</v>
      </c>
      <c r="AZ8" s="116">
        <f>'2.2'!AZ8</f>
        <v>0</v>
      </c>
      <c r="BA8" s="116">
        <f>'2.2'!BA8</f>
        <v>0</v>
      </c>
      <c r="BB8" s="116">
        <f>'2.2'!BB8</f>
        <v>859551.88845051173</v>
      </c>
      <c r="BC8" s="116">
        <f>'2.2'!BC8</f>
        <v>478446.41818897997</v>
      </c>
      <c r="BD8" s="116">
        <f>'2.2'!BD8</f>
        <v>107934.90566242571</v>
      </c>
      <c r="BE8" s="116">
        <f>'2.2'!BE8</f>
        <v>0</v>
      </c>
      <c r="BF8" s="169">
        <f>'2.2'!BF8</f>
        <v>1445933.2123019174</v>
      </c>
      <c r="BG8" s="153">
        <f>'2.2'!BG8</f>
        <v>895969.46677090111</v>
      </c>
      <c r="BH8" s="116">
        <f>'2.2'!BH8</f>
        <v>0</v>
      </c>
      <c r="BI8" s="116">
        <f>'2.2'!BI8</f>
        <v>0</v>
      </c>
      <c r="BJ8" s="116">
        <f>'2.2'!BJ8</f>
        <v>895969.46677090111</v>
      </c>
      <c r="BK8" s="116">
        <f>'2.2'!BK8</f>
        <v>511519.2755538199</v>
      </c>
      <c r="BL8" s="116">
        <f>'2.2'!BL8</f>
        <v>115921.07112340091</v>
      </c>
      <c r="BM8" s="116">
        <f>'2.2'!BM8</f>
        <v>0</v>
      </c>
      <c r="BN8" s="154">
        <f>'2.2'!BN8</f>
        <v>1523409.813448122</v>
      </c>
      <c r="BO8" s="178">
        <f>'2.2'!BO8</f>
        <v>976384.81941775046</v>
      </c>
      <c r="BP8" s="116">
        <f>'2.2'!BP8</f>
        <v>0</v>
      </c>
      <c r="BQ8" s="116">
        <f>'2.2'!BQ8</f>
        <v>0</v>
      </c>
      <c r="BR8" s="116">
        <f>'2.2'!BR8</f>
        <v>976384.81941775046</v>
      </c>
      <c r="BS8" s="116">
        <f>'2.2'!BS8</f>
        <v>551544.99687047</v>
      </c>
      <c r="BT8" s="116">
        <f>'2.2'!BT8</f>
        <v>130213.02339550504</v>
      </c>
      <c r="BU8" s="116">
        <f>'2.2'!BU8</f>
        <v>0</v>
      </c>
      <c r="BV8" s="169">
        <f>'2.2'!BV8</f>
        <v>1658142.8396837255</v>
      </c>
      <c r="BW8" s="178">
        <f>'2.2'!BW8</f>
        <v>1015096.2678317938</v>
      </c>
      <c r="BX8" s="116">
        <f>'2.2'!BX8</f>
        <v>0</v>
      </c>
      <c r="BY8" s="116">
        <f>'2.2'!BY8</f>
        <v>0</v>
      </c>
      <c r="BZ8" s="116">
        <f>'2.2'!BZ8</f>
        <v>1015096.2678317938</v>
      </c>
      <c r="CA8" s="116">
        <f>'2.2'!CA8</f>
        <v>588747.16627590009</v>
      </c>
      <c r="CB8" s="116">
        <f>'2.2'!CB8</f>
        <v>144729.52390447454</v>
      </c>
      <c r="CC8" s="116">
        <f>'2.2'!CC8</f>
        <v>0</v>
      </c>
      <c r="CD8" s="186">
        <f>'2.2'!CD8</f>
        <v>1748572.9580121683</v>
      </c>
      <c r="CE8" s="294">
        <f>'2.2'!CE8</f>
        <v>967894.15679971606</v>
      </c>
      <c r="CF8" s="116">
        <f>'2.2'!CF8</f>
        <v>0</v>
      </c>
      <c r="CG8" s="116">
        <f>'2.2'!CG8</f>
        <v>0</v>
      </c>
      <c r="CH8" s="116">
        <f>'2.2'!CH8</f>
        <v>967894.15679971606</v>
      </c>
      <c r="CI8" s="138">
        <f>'2.2'!CI8</f>
        <v>602213.33048877004</v>
      </c>
      <c r="CJ8" s="138">
        <f>'2.2'!CJ8</f>
        <v>146429.53422499428</v>
      </c>
      <c r="CK8" s="138">
        <f>'2.2'!CK8</f>
        <v>0</v>
      </c>
      <c r="CL8" s="295">
        <f>'2.2'!CL8</f>
        <v>1716537.0215134805</v>
      </c>
      <c r="CM8" s="153">
        <f>'2.2'!CM8</f>
        <v>1271902.7666776301</v>
      </c>
      <c r="CN8" s="116">
        <f>'2.2'!CN8</f>
        <v>0</v>
      </c>
      <c r="CO8" s="116">
        <f>'2.2'!CO8</f>
        <v>0</v>
      </c>
      <c r="CP8" s="116">
        <f>'2.2'!CP8</f>
        <v>1271902.7666776301</v>
      </c>
      <c r="CQ8" s="138">
        <f>'2.2'!CQ8</f>
        <v>751185.31221405999</v>
      </c>
      <c r="CR8" s="138">
        <f>'2.2'!CR8</f>
        <v>178330.15150499999</v>
      </c>
      <c r="CS8" s="138">
        <f>'2.2'!CS8</f>
        <v>0</v>
      </c>
      <c r="CT8" s="116">
        <f>'2.2'!CT8</f>
        <v>2201418.2303966903</v>
      </c>
    </row>
    <row r="9" spans="1:98" ht="20" customHeight="1" x14ac:dyDescent="0.2">
      <c r="A9" s="21">
        <v>111</v>
      </c>
      <c r="B9" s="22" t="s">
        <v>256</v>
      </c>
      <c r="C9" s="117">
        <f>'2.2'!C9</f>
        <v>258484.60642948296</v>
      </c>
      <c r="D9" s="117">
        <f>'2.2'!D9</f>
        <v>0</v>
      </c>
      <c r="E9" s="117">
        <f>'2.2'!E9</f>
        <v>0</v>
      </c>
      <c r="F9" s="117">
        <f>'2.2'!F9</f>
        <v>258484.60642948296</v>
      </c>
      <c r="G9" s="117">
        <f>'2.2'!G9</f>
        <v>0</v>
      </c>
      <c r="H9" s="117">
        <f>'2.2'!H9</f>
        <v>0</v>
      </c>
      <c r="I9" s="117">
        <f>'2.2'!I9</f>
        <v>0</v>
      </c>
      <c r="J9" s="170">
        <f>'2.2'!J9</f>
        <v>258484.60642948296</v>
      </c>
      <c r="K9" s="155">
        <f>'2.2'!K9</f>
        <v>313998.09774882573</v>
      </c>
      <c r="L9" s="117">
        <f>'2.2'!L9</f>
        <v>0</v>
      </c>
      <c r="M9" s="117">
        <f>'2.2'!M9</f>
        <v>0</v>
      </c>
      <c r="N9" s="117">
        <f>'2.2'!N9</f>
        <v>313998.09774882573</v>
      </c>
      <c r="O9" s="117">
        <f>'2.2'!O9</f>
        <v>0</v>
      </c>
      <c r="P9" s="117">
        <f>'2.2'!P9</f>
        <v>0</v>
      </c>
      <c r="Q9" s="117">
        <f>'2.2'!Q9</f>
        <v>0</v>
      </c>
      <c r="R9" s="156">
        <f>'2.2'!R9</f>
        <v>313998.09774882573</v>
      </c>
      <c r="S9" s="179">
        <f>'2.2'!S9</f>
        <v>324935.45475145034</v>
      </c>
      <c r="T9" s="117">
        <f>'2.2'!T9</f>
        <v>0</v>
      </c>
      <c r="U9" s="117">
        <f>'2.2'!U9</f>
        <v>0</v>
      </c>
      <c r="V9" s="117">
        <f>'2.2'!V9</f>
        <v>324935.45475145034</v>
      </c>
      <c r="W9" s="117">
        <f>'2.2'!W9</f>
        <v>0</v>
      </c>
      <c r="X9" s="117">
        <f>'2.2'!X9</f>
        <v>0</v>
      </c>
      <c r="Y9" s="117">
        <f>'2.2'!Y9</f>
        <v>0</v>
      </c>
      <c r="Z9" s="170">
        <f>'2.2'!Z9</f>
        <v>324935.45475145034</v>
      </c>
      <c r="AA9" s="155">
        <f>'2.2'!AA9</f>
        <v>360760.04600128985</v>
      </c>
      <c r="AB9" s="117">
        <f>'2.2'!AB9</f>
        <v>0</v>
      </c>
      <c r="AC9" s="117">
        <f>'2.2'!AC9</f>
        <v>0</v>
      </c>
      <c r="AD9" s="117">
        <f>'2.2'!AD9</f>
        <v>360760.04600128985</v>
      </c>
      <c r="AE9" s="117">
        <f>'2.2'!AE9</f>
        <v>0</v>
      </c>
      <c r="AF9" s="117">
        <f>'2.2'!AF9</f>
        <v>0</v>
      </c>
      <c r="AG9" s="117">
        <f>'2.2'!AG9</f>
        <v>0</v>
      </c>
      <c r="AH9" s="156">
        <f>'2.2'!AH9</f>
        <v>360760.04600128985</v>
      </c>
      <c r="AI9" s="179">
        <f>'2.2'!AI9</f>
        <v>382153.06850910559</v>
      </c>
      <c r="AJ9" s="117">
        <f>'2.2'!AJ9</f>
        <v>0</v>
      </c>
      <c r="AK9" s="117">
        <f>'2.2'!AK9</f>
        <v>0</v>
      </c>
      <c r="AL9" s="117">
        <f>'2.2'!AL9</f>
        <v>382153.06850910559</v>
      </c>
      <c r="AM9" s="117">
        <f>'2.2'!AM9</f>
        <v>0</v>
      </c>
      <c r="AN9" s="117">
        <f>'2.2'!AN9</f>
        <v>0</v>
      </c>
      <c r="AO9" s="117">
        <f>'2.2'!AO9</f>
        <v>0</v>
      </c>
      <c r="AP9" s="170">
        <f>'2.2'!AP9</f>
        <v>382153.06850910559</v>
      </c>
      <c r="AQ9" s="155">
        <f>'2.2'!AQ9</f>
        <v>401121.48603406671</v>
      </c>
      <c r="AR9" s="117">
        <f>'2.2'!AR9</f>
        <v>0</v>
      </c>
      <c r="AS9" s="117">
        <f>'2.2'!AS9</f>
        <v>0</v>
      </c>
      <c r="AT9" s="117">
        <f>'2.2'!AT9</f>
        <v>401121.48603406671</v>
      </c>
      <c r="AU9" s="117">
        <f>'2.2'!AU9</f>
        <v>0</v>
      </c>
      <c r="AV9" s="117">
        <f>'2.2'!AV9</f>
        <v>0</v>
      </c>
      <c r="AW9" s="117">
        <f>'2.2'!AW9</f>
        <v>0</v>
      </c>
      <c r="AX9" s="156">
        <f>'2.2'!AX9</f>
        <v>401121.48603406671</v>
      </c>
      <c r="AY9" s="179">
        <f>'2.2'!AY9</f>
        <v>453196.67914045183</v>
      </c>
      <c r="AZ9" s="117">
        <f>'2.2'!AZ9</f>
        <v>0</v>
      </c>
      <c r="BA9" s="117">
        <f>'2.2'!BA9</f>
        <v>0</v>
      </c>
      <c r="BB9" s="117">
        <f>'2.2'!BB9</f>
        <v>453196.67914045183</v>
      </c>
      <c r="BC9" s="117">
        <f>'2.2'!BC9</f>
        <v>0</v>
      </c>
      <c r="BD9" s="117">
        <f>'2.2'!BD9</f>
        <v>0</v>
      </c>
      <c r="BE9" s="117">
        <f>'2.2'!BE9</f>
        <v>0</v>
      </c>
      <c r="BF9" s="170">
        <f>'2.2'!BF9</f>
        <v>453196.67914045183</v>
      </c>
      <c r="BG9" s="155">
        <f>'2.2'!BG9</f>
        <v>458681.47723513097</v>
      </c>
      <c r="BH9" s="117">
        <f>'2.2'!BH9</f>
        <v>0</v>
      </c>
      <c r="BI9" s="117">
        <f>'2.2'!BI9</f>
        <v>0</v>
      </c>
      <c r="BJ9" s="117">
        <f>'2.2'!BJ9</f>
        <v>458681.47723513097</v>
      </c>
      <c r="BK9" s="117">
        <f>'2.2'!BK9</f>
        <v>0</v>
      </c>
      <c r="BL9" s="117">
        <f>'2.2'!BL9</f>
        <v>0</v>
      </c>
      <c r="BM9" s="117">
        <f>'2.2'!BM9</f>
        <v>0</v>
      </c>
      <c r="BN9" s="156">
        <f>'2.2'!BN9</f>
        <v>458681.47723513097</v>
      </c>
      <c r="BO9" s="179">
        <f>'2.2'!BO9</f>
        <v>490739.86327233049</v>
      </c>
      <c r="BP9" s="117">
        <f>'2.2'!BP9</f>
        <v>0</v>
      </c>
      <c r="BQ9" s="117">
        <f>'2.2'!BQ9</f>
        <v>0</v>
      </c>
      <c r="BR9" s="117">
        <f>'2.2'!BR9</f>
        <v>490739.86327233049</v>
      </c>
      <c r="BS9" s="117">
        <f>'2.2'!BS9</f>
        <v>0</v>
      </c>
      <c r="BT9" s="117">
        <f>'2.2'!BT9</f>
        <v>0</v>
      </c>
      <c r="BU9" s="117">
        <f>'2.2'!BU9</f>
        <v>0</v>
      </c>
      <c r="BV9" s="170">
        <f>'2.2'!BV9</f>
        <v>490739.86327233049</v>
      </c>
      <c r="BW9" s="179">
        <f>'2.2'!BW9</f>
        <v>535577.11833230383</v>
      </c>
      <c r="BX9" s="117">
        <f>'2.2'!BX9</f>
        <v>0</v>
      </c>
      <c r="BY9" s="117">
        <f>'2.2'!BY9</f>
        <v>0</v>
      </c>
      <c r="BZ9" s="117">
        <f>'2.2'!BZ9</f>
        <v>535577.11833230383</v>
      </c>
      <c r="CA9" s="117">
        <f>'2.2'!CA9</f>
        <v>0</v>
      </c>
      <c r="CB9" s="117">
        <f>'2.2'!CB9</f>
        <v>0</v>
      </c>
      <c r="CC9" s="117">
        <f>'2.2'!CC9</f>
        <v>0</v>
      </c>
      <c r="CD9" s="187">
        <f>'2.2'!CD9</f>
        <v>535577.11833230383</v>
      </c>
      <c r="CE9" s="296">
        <f>'2.2'!CE9</f>
        <v>526575.94080424611</v>
      </c>
      <c r="CF9" s="117">
        <f>'2.2'!CF9</f>
        <v>0</v>
      </c>
      <c r="CG9" s="117">
        <f>'2.2'!CG9</f>
        <v>0</v>
      </c>
      <c r="CH9" s="117">
        <f>'2.2'!CH9</f>
        <v>526575.94080424611</v>
      </c>
      <c r="CI9" s="139">
        <f>'2.2'!CI9</f>
        <v>0</v>
      </c>
      <c r="CJ9" s="139">
        <f>'2.2'!CJ9</f>
        <v>0</v>
      </c>
      <c r="CK9" s="139">
        <f>'2.2'!CK9</f>
        <v>0</v>
      </c>
      <c r="CL9" s="297">
        <f>'2.2'!CL9</f>
        <v>526575.94080424611</v>
      </c>
      <c r="CM9" s="155">
        <f>'2.2'!CM9</f>
        <v>696006.99290541001</v>
      </c>
      <c r="CN9" s="117">
        <f>'2.2'!CN9</f>
        <v>0</v>
      </c>
      <c r="CO9" s="117">
        <f>'2.2'!CO9</f>
        <v>0</v>
      </c>
      <c r="CP9" s="117">
        <f>'2.2'!CP9</f>
        <v>696006.99290541001</v>
      </c>
      <c r="CQ9" s="139">
        <f>'2.2'!CQ9</f>
        <v>0</v>
      </c>
      <c r="CR9" s="139">
        <f>'2.2'!CR9</f>
        <v>0</v>
      </c>
      <c r="CS9" s="139">
        <f>'2.2'!CS9</f>
        <v>0</v>
      </c>
      <c r="CT9" s="117">
        <f>'2.2'!CT9</f>
        <v>696006.99290541001</v>
      </c>
    </row>
    <row r="10" spans="1:98" ht="20" customHeight="1" x14ac:dyDescent="0.2">
      <c r="A10" s="21">
        <v>112</v>
      </c>
      <c r="B10" s="22" t="s">
        <v>257</v>
      </c>
      <c r="C10" s="117">
        <f>'2.2'!C16</f>
        <v>12531.03227256</v>
      </c>
      <c r="D10" s="117">
        <f>'2.2'!D16</f>
        <v>0</v>
      </c>
      <c r="E10" s="117">
        <f>'2.2'!E16</f>
        <v>0</v>
      </c>
      <c r="F10" s="117">
        <f>'2.2'!F16</f>
        <v>12531.03227256</v>
      </c>
      <c r="G10" s="117">
        <f>'2.2'!G16</f>
        <v>0</v>
      </c>
      <c r="H10" s="117">
        <f>'2.2'!H16</f>
        <v>0</v>
      </c>
      <c r="I10" s="117">
        <f>'2.2'!I16</f>
        <v>0</v>
      </c>
      <c r="J10" s="170">
        <f>'2.2'!J16</f>
        <v>12531.03227256</v>
      </c>
      <c r="K10" s="155">
        <f>'2.2'!K16</f>
        <v>14844.60652343</v>
      </c>
      <c r="L10" s="117">
        <f>'2.2'!L16</f>
        <v>0</v>
      </c>
      <c r="M10" s="117">
        <f>'2.2'!M16</f>
        <v>0</v>
      </c>
      <c r="N10" s="117">
        <f>'2.2'!N16</f>
        <v>14844.60652343</v>
      </c>
      <c r="O10" s="117">
        <f>'2.2'!O16</f>
        <v>0</v>
      </c>
      <c r="P10" s="117">
        <f>'2.2'!P16</f>
        <v>0</v>
      </c>
      <c r="Q10" s="117">
        <f>'2.2'!Q16</f>
        <v>0</v>
      </c>
      <c r="R10" s="156">
        <f>'2.2'!R16</f>
        <v>14844.60652343</v>
      </c>
      <c r="S10" s="179">
        <f>'2.2'!S16</f>
        <v>16687.596646900001</v>
      </c>
      <c r="T10" s="117">
        <f>'2.2'!T16</f>
        <v>0</v>
      </c>
      <c r="U10" s="117">
        <f>'2.2'!U16</f>
        <v>0</v>
      </c>
      <c r="V10" s="117">
        <f>'2.2'!V16</f>
        <v>16687.596646900001</v>
      </c>
      <c r="W10" s="117">
        <f>'2.2'!W16</f>
        <v>0</v>
      </c>
      <c r="X10" s="117">
        <f>'2.2'!X16</f>
        <v>0</v>
      </c>
      <c r="Y10" s="117">
        <f>'2.2'!Y16</f>
        <v>0</v>
      </c>
      <c r="Z10" s="170">
        <f>'2.2'!Z16</f>
        <v>16687.596646900001</v>
      </c>
      <c r="AA10" s="155">
        <f>'2.2'!AA16</f>
        <v>18725.35589553</v>
      </c>
      <c r="AB10" s="117">
        <f>'2.2'!AB16</f>
        <v>0</v>
      </c>
      <c r="AC10" s="117">
        <f>'2.2'!AC16</f>
        <v>0</v>
      </c>
      <c r="AD10" s="117">
        <f>'2.2'!AD16</f>
        <v>18725.35589553</v>
      </c>
      <c r="AE10" s="117">
        <f>'2.2'!AE16</f>
        <v>0</v>
      </c>
      <c r="AF10" s="117">
        <f>'2.2'!AF16</f>
        <v>0</v>
      </c>
      <c r="AG10" s="117">
        <f>'2.2'!AG16</f>
        <v>0</v>
      </c>
      <c r="AH10" s="156">
        <f>'2.2'!AH16</f>
        <v>18725.35589553</v>
      </c>
      <c r="AI10" s="179">
        <f>'2.2'!AI16</f>
        <v>20719.317173770003</v>
      </c>
      <c r="AJ10" s="117">
        <f>'2.2'!AJ16</f>
        <v>0</v>
      </c>
      <c r="AK10" s="117">
        <f>'2.2'!AK16</f>
        <v>0</v>
      </c>
      <c r="AL10" s="117">
        <f>'2.2'!AL16</f>
        <v>20719.317173770003</v>
      </c>
      <c r="AM10" s="117">
        <f>'2.2'!AM16</f>
        <v>0</v>
      </c>
      <c r="AN10" s="117">
        <f>'2.2'!AN16</f>
        <v>0</v>
      </c>
      <c r="AO10" s="117">
        <f>'2.2'!AO16</f>
        <v>0</v>
      </c>
      <c r="AP10" s="170">
        <f>'2.2'!AP16</f>
        <v>20719.317173770003</v>
      </c>
      <c r="AQ10" s="155">
        <f>'2.2'!AQ16</f>
        <v>21587.140463770003</v>
      </c>
      <c r="AR10" s="117">
        <f>'2.2'!AR16</f>
        <v>0</v>
      </c>
      <c r="AS10" s="117">
        <f>'2.2'!AS16</f>
        <v>0</v>
      </c>
      <c r="AT10" s="117">
        <f>'2.2'!AT16</f>
        <v>21587.140463770003</v>
      </c>
      <c r="AU10" s="117">
        <f>'2.2'!AU16</f>
        <v>0</v>
      </c>
      <c r="AV10" s="117">
        <f>'2.2'!AV16</f>
        <v>0</v>
      </c>
      <c r="AW10" s="117">
        <f>'2.2'!AW16</f>
        <v>0</v>
      </c>
      <c r="AX10" s="156">
        <f>'2.2'!AX16</f>
        <v>21587.140463770003</v>
      </c>
      <c r="AY10" s="179">
        <f>'2.2'!AY16</f>
        <v>22190.159168029997</v>
      </c>
      <c r="AZ10" s="117">
        <f>'2.2'!AZ16</f>
        <v>0</v>
      </c>
      <c r="BA10" s="117">
        <f>'2.2'!BA16</f>
        <v>0</v>
      </c>
      <c r="BB10" s="117">
        <f>'2.2'!BB16</f>
        <v>22190.159168029997</v>
      </c>
      <c r="BC10" s="117">
        <f>'2.2'!BC16</f>
        <v>0</v>
      </c>
      <c r="BD10" s="117">
        <f>'2.2'!BD16</f>
        <v>0</v>
      </c>
      <c r="BE10" s="117">
        <f>'2.2'!BE16</f>
        <v>0</v>
      </c>
      <c r="BF10" s="170">
        <f>'2.2'!BF16</f>
        <v>22190.159168029997</v>
      </c>
      <c r="BG10" s="155">
        <f>'2.2'!BG16</f>
        <v>22732.264374940001</v>
      </c>
      <c r="BH10" s="117">
        <f>'2.2'!BH16</f>
        <v>0</v>
      </c>
      <c r="BI10" s="117">
        <f>'2.2'!BI16</f>
        <v>0</v>
      </c>
      <c r="BJ10" s="117">
        <f>'2.2'!BJ16</f>
        <v>22732.264374940001</v>
      </c>
      <c r="BK10" s="117">
        <f>'2.2'!BK16</f>
        <v>0</v>
      </c>
      <c r="BL10" s="117">
        <f>'2.2'!BL16</f>
        <v>0</v>
      </c>
      <c r="BM10" s="117">
        <f>'2.2'!BM16</f>
        <v>0</v>
      </c>
      <c r="BN10" s="156">
        <f>'2.2'!BN16</f>
        <v>22732.264374940001</v>
      </c>
      <c r="BO10" s="179">
        <f>'2.2'!BO16</f>
        <v>24405.276907609998</v>
      </c>
      <c r="BP10" s="117">
        <f>'2.2'!BP16</f>
        <v>0</v>
      </c>
      <c r="BQ10" s="117">
        <f>'2.2'!BQ16</f>
        <v>0</v>
      </c>
      <c r="BR10" s="117">
        <f>'2.2'!BR16</f>
        <v>24405.276907609998</v>
      </c>
      <c r="BS10" s="117">
        <f>'2.2'!BS16</f>
        <v>0</v>
      </c>
      <c r="BT10" s="117">
        <f>'2.2'!BT16</f>
        <v>0</v>
      </c>
      <c r="BU10" s="117">
        <f>'2.2'!BU16</f>
        <v>0</v>
      </c>
      <c r="BV10" s="170">
        <f>'2.2'!BV16</f>
        <v>24405.276907609998</v>
      </c>
      <c r="BW10" s="179">
        <f>'2.2'!BW16</f>
        <v>24238.585104130001</v>
      </c>
      <c r="BX10" s="117">
        <f>'2.2'!BX16</f>
        <v>0</v>
      </c>
      <c r="BY10" s="117">
        <f>'2.2'!BY16</f>
        <v>0</v>
      </c>
      <c r="BZ10" s="117">
        <f>'2.2'!BZ16</f>
        <v>24238.585104130001</v>
      </c>
      <c r="CA10" s="117">
        <f>'2.2'!CA16</f>
        <v>0</v>
      </c>
      <c r="CB10" s="117">
        <f>'2.2'!CB16</f>
        <v>0</v>
      </c>
      <c r="CC10" s="117">
        <f>'2.2'!CC16</f>
        <v>0</v>
      </c>
      <c r="CD10" s="187">
        <f>'2.2'!CD16</f>
        <v>24238.585104130001</v>
      </c>
      <c r="CE10" s="296">
        <f>'2.2'!CE16</f>
        <v>23268.994979359995</v>
      </c>
      <c r="CF10" s="117">
        <f>'2.2'!CF16</f>
        <v>0</v>
      </c>
      <c r="CG10" s="117">
        <f>'2.2'!CG16</f>
        <v>0</v>
      </c>
      <c r="CH10" s="117">
        <f>'2.2'!CH16</f>
        <v>23268.994979359995</v>
      </c>
      <c r="CI10" s="139">
        <f>'2.2'!CI16</f>
        <v>0</v>
      </c>
      <c r="CJ10" s="139">
        <f>'2.2'!CJ16</f>
        <v>0</v>
      </c>
      <c r="CK10" s="139">
        <f>'2.2'!CK16</f>
        <v>0</v>
      </c>
      <c r="CL10" s="297">
        <f>'2.2'!CL16</f>
        <v>23268.994979359995</v>
      </c>
      <c r="CM10" s="155">
        <f>'2.2'!CM16</f>
        <v>26221.746296469995</v>
      </c>
      <c r="CN10" s="117">
        <f>'2.2'!CN16</f>
        <v>0</v>
      </c>
      <c r="CO10" s="117">
        <f>'2.2'!CO16</f>
        <v>0</v>
      </c>
      <c r="CP10" s="117">
        <f>'2.2'!CP16</f>
        <v>26221.746296469995</v>
      </c>
      <c r="CQ10" s="139">
        <f>'2.2'!CQ16</f>
        <v>0</v>
      </c>
      <c r="CR10" s="139">
        <f>'2.2'!CR16</f>
        <v>0</v>
      </c>
      <c r="CS10" s="139">
        <f>'2.2'!CS16</f>
        <v>0</v>
      </c>
      <c r="CT10" s="117">
        <f>'2.2'!CT16</f>
        <v>26221.746296469995</v>
      </c>
    </row>
    <row r="11" spans="1:98" ht="20" customHeight="1" x14ac:dyDescent="0.2">
      <c r="A11" s="21">
        <v>113</v>
      </c>
      <c r="B11" s="22" t="s">
        <v>258</v>
      </c>
      <c r="C11" s="117">
        <f>'2.2'!C19</f>
        <v>527.82469415000003</v>
      </c>
      <c r="D11" s="117">
        <f>'2.2'!D19</f>
        <v>0</v>
      </c>
      <c r="E11" s="117">
        <f>'2.2'!E19</f>
        <v>0</v>
      </c>
      <c r="F11" s="117">
        <f>'2.2'!F19</f>
        <v>527.82469415000003</v>
      </c>
      <c r="G11" s="117">
        <f>'2.2'!G19</f>
        <v>24532.25728749</v>
      </c>
      <c r="H11" s="117">
        <f>'2.2'!H19</f>
        <v>24018.808145557734</v>
      </c>
      <c r="I11" s="117">
        <f>'2.2'!I19</f>
        <v>0</v>
      </c>
      <c r="J11" s="170">
        <f>'2.2'!J19</f>
        <v>49078.890127197737</v>
      </c>
      <c r="K11" s="155">
        <f>'2.2'!K19</f>
        <v>602.34528718000001</v>
      </c>
      <c r="L11" s="117">
        <f>'2.2'!L19</f>
        <v>0</v>
      </c>
      <c r="M11" s="117">
        <f>'2.2'!M19</f>
        <v>0</v>
      </c>
      <c r="N11" s="117">
        <f>'2.2'!N19</f>
        <v>602.34528718000001</v>
      </c>
      <c r="O11" s="117">
        <f>'2.2'!O19</f>
        <v>27591.838566789997</v>
      </c>
      <c r="P11" s="117">
        <f>'2.2'!P19</f>
        <v>27836.023984268882</v>
      </c>
      <c r="Q11" s="117">
        <f>'2.2'!Q19</f>
        <v>0</v>
      </c>
      <c r="R11" s="156">
        <f>'2.2'!R19</f>
        <v>56030.207838238879</v>
      </c>
      <c r="S11" s="179">
        <f>'2.2'!S19</f>
        <v>687.56450962999998</v>
      </c>
      <c r="T11" s="117">
        <f>'2.2'!T19</f>
        <v>0</v>
      </c>
      <c r="U11" s="117">
        <f>'2.2'!U19</f>
        <v>0</v>
      </c>
      <c r="V11" s="117">
        <f>'2.2'!V19</f>
        <v>687.56450962999998</v>
      </c>
      <c r="W11" s="117">
        <f>'2.2'!W19</f>
        <v>31255.36692393</v>
      </c>
      <c r="X11" s="117">
        <f>'2.2'!X19</f>
        <v>30771.72434430055</v>
      </c>
      <c r="Y11" s="117">
        <f>'2.2'!Y19</f>
        <v>0</v>
      </c>
      <c r="Z11" s="170">
        <f>'2.2'!Z19</f>
        <v>62714.655777860549</v>
      </c>
      <c r="AA11" s="155">
        <f>'2.2'!AA19</f>
        <v>782.25335335</v>
      </c>
      <c r="AB11" s="117">
        <f>'2.2'!AB19</f>
        <v>0</v>
      </c>
      <c r="AC11" s="117">
        <f>'2.2'!AC19</f>
        <v>0</v>
      </c>
      <c r="AD11" s="117">
        <f>'2.2'!AD19</f>
        <v>782.25335335</v>
      </c>
      <c r="AE11" s="117">
        <f>'2.2'!AE19</f>
        <v>34325.365311840003</v>
      </c>
      <c r="AF11" s="117">
        <f>'2.2'!AF19</f>
        <v>35065.038114958028</v>
      </c>
      <c r="AG11" s="117">
        <f>'2.2'!AG19</f>
        <v>0</v>
      </c>
      <c r="AH11" s="156">
        <f>'2.2'!AH19</f>
        <v>70172.656780148041</v>
      </c>
      <c r="AI11" s="179">
        <f>'2.2'!AI19</f>
        <v>928.81097771000009</v>
      </c>
      <c r="AJ11" s="117">
        <f>'2.2'!AJ19</f>
        <v>0</v>
      </c>
      <c r="AK11" s="117">
        <f>'2.2'!AK19</f>
        <v>0</v>
      </c>
      <c r="AL11" s="117">
        <f>'2.2'!AL19</f>
        <v>928.81097771000009</v>
      </c>
      <c r="AM11" s="117">
        <f>'2.2'!AM19</f>
        <v>38083.899756660001</v>
      </c>
      <c r="AN11" s="117">
        <f>'2.2'!AN19</f>
        <v>38429.01447270788</v>
      </c>
      <c r="AO11" s="117">
        <f>'2.2'!AO19</f>
        <v>0</v>
      </c>
      <c r="AP11" s="170">
        <f>'2.2'!AP19</f>
        <v>77441.725207077892</v>
      </c>
      <c r="AQ11" s="155">
        <f>'2.2'!AQ19</f>
        <v>1130.60566991</v>
      </c>
      <c r="AR11" s="117">
        <f>'2.2'!AR19</f>
        <v>0</v>
      </c>
      <c r="AS11" s="117">
        <f>'2.2'!AS19</f>
        <v>0</v>
      </c>
      <c r="AT11" s="117">
        <f>'2.2'!AT19</f>
        <v>1130.60566991</v>
      </c>
      <c r="AU11" s="117">
        <f>'2.2'!AU19</f>
        <v>43677.312915319999</v>
      </c>
      <c r="AV11" s="117">
        <f>'2.2'!AV19</f>
        <v>41764.599037119551</v>
      </c>
      <c r="AW11" s="117">
        <f>'2.2'!AW19</f>
        <v>0</v>
      </c>
      <c r="AX11" s="156">
        <f>'2.2'!AX19</f>
        <v>86572.517622349551</v>
      </c>
      <c r="AY11" s="179">
        <f>'2.2'!AY19</f>
        <v>1159.7189124200002</v>
      </c>
      <c r="AZ11" s="117">
        <f>'2.2'!AZ19</f>
        <v>0</v>
      </c>
      <c r="BA11" s="117">
        <f>'2.2'!BA19</f>
        <v>0</v>
      </c>
      <c r="BB11" s="117">
        <f>'2.2'!BB19</f>
        <v>1159.7189124200002</v>
      </c>
      <c r="BC11" s="117">
        <f>'2.2'!BC19</f>
        <v>47477.806618260001</v>
      </c>
      <c r="BD11" s="117">
        <f>'2.2'!BD19</f>
        <v>44045.048067038515</v>
      </c>
      <c r="BE11" s="117">
        <f>'2.2'!BE19</f>
        <v>0</v>
      </c>
      <c r="BF11" s="170">
        <f>'2.2'!BF19</f>
        <v>92682.573597718525</v>
      </c>
      <c r="BG11" s="155">
        <f>'2.2'!BG19</f>
        <v>1313.18884697</v>
      </c>
      <c r="BH11" s="117">
        <f>'2.2'!BH19</f>
        <v>0</v>
      </c>
      <c r="BI11" s="117">
        <f>'2.2'!BI19</f>
        <v>0</v>
      </c>
      <c r="BJ11" s="117">
        <f>'2.2'!BJ19</f>
        <v>1313.18884697</v>
      </c>
      <c r="BK11" s="117">
        <f>'2.2'!BK19</f>
        <v>48780.447392030001</v>
      </c>
      <c r="BL11" s="117">
        <f>'2.2'!BL19</f>
        <v>48664.136289889044</v>
      </c>
      <c r="BM11" s="117">
        <f>'2.2'!BM19</f>
        <v>0</v>
      </c>
      <c r="BN11" s="156">
        <f>'2.2'!BN19</f>
        <v>98757.772528889036</v>
      </c>
      <c r="BO11" s="179">
        <f>'2.2'!BO19</f>
        <v>1444.66980681</v>
      </c>
      <c r="BP11" s="117">
        <f>'2.2'!BP19</f>
        <v>0</v>
      </c>
      <c r="BQ11" s="117">
        <f>'2.2'!BQ19</f>
        <v>0</v>
      </c>
      <c r="BR11" s="117">
        <f>'2.2'!BR19</f>
        <v>1444.66980681</v>
      </c>
      <c r="BS11" s="117">
        <f>'2.2'!BS19</f>
        <v>51790.814237670013</v>
      </c>
      <c r="BT11" s="117">
        <f>'2.2'!BT19</f>
        <v>54865.980086082505</v>
      </c>
      <c r="BU11" s="117">
        <f>'2.2'!BU19</f>
        <v>0</v>
      </c>
      <c r="BV11" s="170">
        <f>'2.2'!BV19</f>
        <v>108101.46413056253</v>
      </c>
      <c r="BW11" s="179">
        <f>'2.2'!BW19</f>
        <v>1656.0802878300001</v>
      </c>
      <c r="BX11" s="117">
        <f>'2.2'!BX19</f>
        <v>0</v>
      </c>
      <c r="BY11" s="117">
        <f>'2.2'!BY19</f>
        <v>0</v>
      </c>
      <c r="BZ11" s="117">
        <f>'2.2'!BZ19</f>
        <v>1656.0802878300001</v>
      </c>
      <c r="CA11" s="117">
        <f>'2.2'!CA19</f>
        <v>56205.619104750003</v>
      </c>
      <c r="CB11" s="117">
        <f>'2.2'!CB19</f>
        <v>59983.356729817897</v>
      </c>
      <c r="CC11" s="117">
        <f>'2.2'!CC19</f>
        <v>0</v>
      </c>
      <c r="CD11" s="187">
        <f>'2.2'!CD19</f>
        <v>117845.0561223979</v>
      </c>
      <c r="CE11" s="296">
        <f>'2.2'!CE19</f>
        <v>1784.9454140899998</v>
      </c>
      <c r="CF11" s="117">
        <f>'2.2'!CF19</f>
        <v>0</v>
      </c>
      <c r="CG11" s="117">
        <f>'2.2'!CG19</f>
        <v>0</v>
      </c>
      <c r="CH11" s="117">
        <f>'2.2'!CH19</f>
        <v>1784.9454140899998</v>
      </c>
      <c r="CI11" s="139">
        <f>'2.2'!CI19</f>
        <v>58332.375194679989</v>
      </c>
      <c r="CJ11" s="139">
        <f>'2.2'!CJ19</f>
        <v>61604.922584438405</v>
      </c>
      <c r="CK11" s="139">
        <f>'2.2'!CK19</f>
        <v>0</v>
      </c>
      <c r="CL11" s="297">
        <f>'2.2'!CL19</f>
        <v>121722.24319320839</v>
      </c>
      <c r="CM11" s="155">
        <f>'2.2'!CM19</f>
        <v>2186.76382122</v>
      </c>
      <c r="CN11" s="117">
        <f>'2.2'!CN19</f>
        <v>0</v>
      </c>
      <c r="CO11" s="117">
        <f>'2.2'!CO19</f>
        <v>0</v>
      </c>
      <c r="CP11" s="117">
        <f>'2.2'!CP19</f>
        <v>2186.76382122</v>
      </c>
      <c r="CQ11" s="139">
        <f>'2.2'!CQ19</f>
        <v>66251.382000190002</v>
      </c>
      <c r="CR11" s="139">
        <f>'2.2'!CR19</f>
        <v>75015.811717999997</v>
      </c>
      <c r="CS11" s="139">
        <f>'2.2'!CS19</f>
        <v>0</v>
      </c>
      <c r="CT11" s="117">
        <f>'2.2'!CT19</f>
        <v>143453.95753940998</v>
      </c>
    </row>
    <row r="12" spans="1:98" ht="20" customHeight="1" x14ac:dyDescent="0.2">
      <c r="A12" s="21">
        <v>114</v>
      </c>
      <c r="B12" s="22" t="s">
        <v>264</v>
      </c>
      <c r="C12" s="117">
        <f>'2.2'!C32</f>
        <v>260905.87928610001</v>
      </c>
      <c r="D12" s="117">
        <f>'2.2'!D32</f>
        <v>0</v>
      </c>
      <c r="E12" s="117">
        <f>'2.2'!E32</f>
        <v>0</v>
      </c>
      <c r="F12" s="117">
        <f>'2.2'!F32</f>
        <v>260905.87928610001</v>
      </c>
      <c r="G12" s="117">
        <f>'2.2'!G32</f>
        <v>276959.34707368456</v>
      </c>
      <c r="H12" s="117">
        <f>'2.2'!H32</f>
        <v>36188.106543658607</v>
      </c>
      <c r="I12" s="117">
        <f>'2.2'!I32</f>
        <v>0</v>
      </c>
      <c r="J12" s="170">
        <f>'2.2'!J32</f>
        <v>574053.33290344325</v>
      </c>
      <c r="K12" s="155">
        <f>'2.2'!K32</f>
        <v>293526.72048399004</v>
      </c>
      <c r="L12" s="117">
        <f>'2.2'!L32</f>
        <v>0</v>
      </c>
      <c r="M12" s="117">
        <f>'2.2'!M32</f>
        <v>0</v>
      </c>
      <c r="N12" s="117">
        <f>'2.2'!N32</f>
        <v>293526.72048399004</v>
      </c>
      <c r="O12" s="117">
        <f>'2.2'!O32</f>
        <v>307455.10993434716</v>
      </c>
      <c r="P12" s="117">
        <f>'2.2'!P32</f>
        <v>42087.522489866868</v>
      </c>
      <c r="Q12" s="117">
        <f>'2.2'!Q32</f>
        <v>0</v>
      </c>
      <c r="R12" s="156">
        <f>'2.2'!R32</f>
        <v>643069.35290820396</v>
      </c>
      <c r="S12" s="179">
        <f>'2.2'!S32</f>
        <v>317111.96346302994</v>
      </c>
      <c r="T12" s="117">
        <f>'2.2'!T32</f>
        <v>0</v>
      </c>
      <c r="U12" s="117">
        <f>'2.2'!U32</f>
        <v>0</v>
      </c>
      <c r="V12" s="117">
        <f>'2.2'!V32</f>
        <v>317111.96346302994</v>
      </c>
      <c r="W12" s="117">
        <f>'2.2'!W32</f>
        <v>338160.97810544801</v>
      </c>
      <c r="X12" s="117">
        <f>'2.2'!X32</f>
        <v>48264.137111303637</v>
      </c>
      <c r="Y12" s="117">
        <f>'2.2'!Y32</f>
        <v>0</v>
      </c>
      <c r="Z12" s="170">
        <f>'2.2'!Z32</f>
        <v>703537.07867978164</v>
      </c>
      <c r="AA12" s="155">
        <f>'2.2'!AA32</f>
        <v>335282.24486874999</v>
      </c>
      <c r="AB12" s="117">
        <f>'2.2'!AB32</f>
        <v>0</v>
      </c>
      <c r="AC12" s="117">
        <f>'2.2'!AC32</f>
        <v>0</v>
      </c>
      <c r="AD12" s="117">
        <f>'2.2'!AD32</f>
        <v>335282.24486874999</v>
      </c>
      <c r="AE12" s="117">
        <f>'2.2'!AE32</f>
        <v>376493.82218901801</v>
      </c>
      <c r="AF12" s="117">
        <f>'2.2'!AF32</f>
        <v>52705.194002034899</v>
      </c>
      <c r="AG12" s="117">
        <f>'2.2'!AG32</f>
        <v>0</v>
      </c>
      <c r="AH12" s="156">
        <f>'2.2'!AH32</f>
        <v>764481.26105980296</v>
      </c>
      <c r="AI12" s="179">
        <f>'2.2'!AI32</f>
        <v>339051.81444970443</v>
      </c>
      <c r="AJ12" s="117">
        <f>'2.2'!AJ32</f>
        <v>0</v>
      </c>
      <c r="AK12" s="117">
        <f>'2.2'!AK32</f>
        <v>0</v>
      </c>
      <c r="AL12" s="117">
        <f>'2.2'!AL32</f>
        <v>339051.81444970443</v>
      </c>
      <c r="AM12" s="117">
        <f>'2.2'!AM32</f>
        <v>399427.88231686974</v>
      </c>
      <c r="AN12" s="117">
        <f>'2.2'!AN32</f>
        <v>59277.691272127478</v>
      </c>
      <c r="AO12" s="117">
        <f>'2.2'!AO32</f>
        <v>0</v>
      </c>
      <c r="AP12" s="170">
        <f>'2.2'!AP32</f>
        <v>797757.38803870161</v>
      </c>
      <c r="AQ12" s="155">
        <f>'2.2'!AQ32</f>
        <v>354885.35560161847</v>
      </c>
      <c r="AR12" s="117">
        <f>'2.2'!AR32</f>
        <v>0</v>
      </c>
      <c r="AS12" s="117">
        <f>'2.2'!AS32</f>
        <v>0</v>
      </c>
      <c r="AT12" s="117">
        <f>'2.2'!AT32</f>
        <v>354885.35560161847</v>
      </c>
      <c r="AU12" s="117">
        <f>'2.2'!AU32</f>
        <v>412666.4244846208</v>
      </c>
      <c r="AV12" s="117">
        <f>'2.2'!AV32</f>
        <v>63333.018159857835</v>
      </c>
      <c r="AW12" s="117">
        <f>'2.2'!AW32</f>
        <v>0</v>
      </c>
      <c r="AX12" s="156">
        <f>'2.2'!AX32</f>
        <v>830884.79824609717</v>
      </c>
      <c r="AY12" s="179">
        <f>'2.2'!AY32</f>
        <v>351556.78627638996</v>
      </c>
      <c r="AZ12" s="117">
        <f>'2.2'!AZ32</f>
        <v>0</v>
      </c>
      <c r="BA12" s="117">
        <f>'2.2'!BA32</f>
        <v>0</v>
      </c>
      <c r="BB12" s="117">
        <f>'2.2'!BB32</f>
        <v>351556.78627638996</v>
      </c>
      <c r="BC12" s="117">
        <f>'2.2'!BC32</f>
        <v>430968.61157071998</v>
      </c>
      <c r="BD12" s="117">
        <f>'2.2'!BD32</f>
        <v>63889.857595387184</v>
      </c>
      <c r="BE12" s="117">
        <f>'2.2'!BE32</f>
        <v>0</v>
      </c>
      <c r="BF12" s="170">
        <f>'2.2'!BF32</f>
        <v>846415.25544249709</v>
      </c>
      <c r="BG12" s="155">
        <f>'2.2'!BG32</f>
        <v>380892.37738518999</v>
      </c>
      <c r="BH12" s="117">
        <f>'2.2'!BH32</f>
        <v>0</v>
      </c>
      <c r="BI12" s="117">
        <f>'2.2'!BI32</f>
        <v>0</v>
      </c>
      <c r="BJ12" s="117">
        <f>'2.2'!BJ32</f>
        <v>380892.37738518999</v>
      </c>
      <c r="BK12" s="117">
        <f>'2.2'!BK32</f>
        <v>462738.82816178992</v>
      </c>
      <c r="BL12" s="117">
        <f>'2.2'!BL32</f>
        <v>67256.93483351187</v>
      </c>
      <c r="BM12" s="117">
        <f>'2.2'!BM32</f>
        <v>0</v>
      </c>
      <c r="BN12" s="156">
        <f>'2.2'!BN32</f>
        <v>910888.14038049174</v>
      </c>
      <c r="BO12" s="179">
        <f>'2.2'!BO32</f>
        <v>419090.53686247999</v>
      </c>
      <c r="BP12" s="117">
        <f>'2.2'!BP32</f>
        <v>0</v>
      </c>
      <c r="BQ12" s="117">
        <f>'2.2'!BQ32</f>
        <v>0</v>
      </c>
      <c r="BR12" s="117">
        <f>'2.2'!BR32</f>
        <v>419090.53686247999</v>
      </c>
      <c r="BS12" s="117">
        <f>'2.2'!BS32</f>
        <v>499754.18263279996</v>
      </c>
      <c r="BT12" s="117">
        <f>'2.2'!BT32</f>
        <v>75347.04330942253</v>
      </c>
      <c r="BU12" s="117">
        <f>'2.2'!BU32</f>
        <v>0</v>
      </c>
      <c r="BV12" s="170">
        <f>'2.2'!BV32</f>
        <v>994191.76280470251</v>
      </c>
      <c r="BW12" s="179">
        <f>'2.2'!BW32</f>
        <v>410691.64063576999</v>
      </c>
      <c r="BX12" s="117">
        <f>'2.2'!BX32</f>
        <v>0</v>
      </c>
      <c r="BY12" s="117">
        <f>'2.2'!BY32</f>
        <v>0</v>
      </c>
      <c r="BZ12" s="117">
        <f>'2.2'!BZ32</f>
        <v>410691.64063576999</v>
      </c>
      <c r="CA12" s="117">
        <f>'2.2'!CA32</f>
        <v>532541.5471711501</v>
      </c>
      <c r="CB12" s="117">
        <f>'2.2'!CB32</f>
        <v>84746.167174656643</v>
      </c>
      <c r="CC12" s="117">
        <f>'2.2'!CC32</f>
        <v>0</v>
      </c>
      <c r="CD12" s="187">
        <f>'2.2'!CD32</f>
        <v>1027979.3549815768</v>
      </c>
      <c r="CE12" s="296">
        <f>'2.2'!CE32</f>
        <v>370550.36277401994</v>
      </c>
      <c r="CF12" s="117">
        <f>'2.2'!CF32</f>
        <v>0</v>
      </c>
      <c r="CG12" s="117">
        <f>'2.2'!CG32</f>
        <v>0</v>
      </c>
      <c r="CH12" s="117">
        <f>'2.2'!CH32</f>
        <v>370550.36277401994</v>
      </c>
      <c r="CI12" s="139">
        <f>'2.2'!CI32</f>
        <v>543880.95529409009</v>
      </c>
      <c r="CJ12" s="139">
        <f>'2.2'!CJ32</f>
        <v>84824.611640555871</v>
      </c>
      <c r="CK12" s="139">
        <f>'2.2'!CK32</f>
        <v>0</v>
      </c>
      <c r="CL12" s="297">
        <f>'2.2'!CL32</f>
        <v>999255.92970866594</v>
      </c>
      <c r="CM12" s="155">
        <f>'2.2'!CM32</f>
        <v>485450.86512017</v>
      </c>
      <c r="CN12" s="117">
        <f>'2.2'!CN32</f>
        <v>0</v>
      </c>
      <c r="CO12" s="117">
        <f>'2.2'!CO32</f>
        <v>0</v>
      </c>
      <c r="CP12" s="117">
        <f>'2.2'!CP32</f>
        <v>485450.86512017</v>
      </c>
      <c r="CQ12" s="139">
        <f>'2.2'!CQ32</f>
        <v>684933.93021387001</v>
      </c>
      <c r="CR12" s="139">
        <f>'2.2'!CR32</f>
        <v>103314.339787</v>
      </c>
      <c r="CS12" s="139">
        <f>'2.2'!CS32</f>
        <v>0</v>
      </c>
      <c r="CT12" s="117">
        <f>'2.2'!CT32</f>
        <v>1273699.13512104</v>
      </c>
    </row>
    <row r="13" spans="1:98" ht="20" customHeight="1" x14ac:dyDescent="0.2">
      <c r="A13" s="21">
        <v>115</v>
      </c>
      <c r="B13" s="22" t="s">
        <v>273</v>
      </c>
      <c r="C13" s="117">
        <f>'2.2'!C56</f>
        <v>21082.992104879999</v>
      </c>
      <c r="D13" s="117">
        <f>'2.2'!D56</f>
        <v>0</v>
      </c>
      <c r="E13" s="117">
        <f>'2.2'!E56</f>
        <v>0</v>
      </c>
      <c r="F13" s="117">
        <f>'2.2'!F56</f>
        <v>21082.992104879999</v>
      </c>
      <c r="G13" s="117">
        <f>'2.2'!G56</f>
        <v>0</v>
      </c>
      <c r="H13" s="117">
        <f>'2.2'!H56</f>
        <v>0</v>
      </c>
      <c r="I13" s="117">
        <f>'2.2'!I56</f>
        <v>0</v>
      </c>
      <c r="J13" s="170">
        <f>'2.2'!J56</f>
        <v>21082.992104879999</v>
      </c>
      <c r="K13" s="155">
        <f>'2.2'!K56</f>
        <v>26653.026353739999</v>
      </c>
      <c r="L13" s="117">
        <f>'2.2'!L56</f>
        <v>0</v>
      </c>
      <c r="M13" s="117">
        <f>'2.2'!M56</f>
        <v>0</v>
      </c>
      <c r="N13" s="117">
        <f>'2.2'!N56</f>
        <v>26653.026353739999</v>
      </c>
      <c r="O13" s="117">
        <f>'2.2'!O56</f>
        <v>0</v>
      </c>
      <c r="P13" s="117">
        <f>'2.2'!P56</f>
        <v>0</v>
      </c>
      <c r="Q13" s="117">
        <f>'2.2'!Q56</f>
        <v>0</v>
      </c>
      <c r="R13" s="156">
        <f>'2.2'!R56</f>
        <v>26653.026353739999</v>
      </c>
      <c r="S13" s="179">
        <f>'2.2'!S56</f>
        <v>31128.93615275</v>
      </c>
      <c r="T13" s="117">
        <f>'2.2'!T56</f>
        <v>0</v>
      </c>
      <c r="U13" s="117">
        <f>'2.2'!U56</f>
        <v>0</v>
      </c>
      <c r="V13" s="117">
        <f>'2.2'!V56</f>
        <v>31128.93615275</v>
      </c>
      <c r="W13" s="117">
        <f>'2.2'!W56</f>
        <v>0</v>
      </c>
      <c r="X13" s="117">
        <f>'2.2'!X56</f>
        <v>0</v>
      </c>
      <c r="Y13" s="117">
        <f>'2.2'!Y56</f>
        <v>0</v>
      </c>
      <c r="Z13" s="170">
        <f>'2.2'!Z56</f>
        <v>31128.93615275</v>
      </c>
      <c r="AA13" s="155">
        <f>'2.2'!AA56</f>
        <v>36978.393835469993</v>
      </c>
      <c r="AB13" s="117">
        <f>'2.2'!AB56</f>
        <v>0</v>
      </c>
      <c r="AC13" s="117">
        <f>'2.2'!AC56</f>
        <v>0</v>
      </c>
      <c r="AD13" s="117">
        <f>'2.2'!AD56</f>
        <v>36978.393835469993</v>
      </c>
      <c r="AE13" s="117">
        <f>'2.2'!AE56</f>
        <v>0</v>
      </c>
      <c r="AF13" s="117">
        <f>'2.2'!AF56</f>
        <v>0</v>
      </c>
      <c r="AG13" s="117">
        <f>'2.2'!AG56</f>
        <v>0</v>
      </c>
      <c r="AH13" s="156">
        <f>'2.2'!AH56</f>
        <v>36978.393835469993</v>
      </c>
      <c r="AI13" s="179">
        <f>'2.2'!AI56</f>
        <v>36773.041650119994</v>
      </c>
      <c r="AJ13" s="117">
        <f>'2.2'!AJ56</f>
        <v>0</v>
      </c>
      <c r="AK13" s="117">
        <f>'2.2'!AK56</f>
        <v>0</v>
      </c>
      <c r="AL13" s="117">
        <f>'2.2'!AL56</f>
        <v>36773.041650119994</v>
      </c>
      <c r="AM13" s="117">
        <f>'2.2'!AM56</f>
        <v>0</v>
      </c>
      <c r="AN13" s="117">
        <f>'2.2'!AN56</f>
        <v>0</v>
      </c>
      <c r="AO13" s="117">
        <f>'2.2'!AO56</f>
        <v>0</v>
      </c>
      <c r="AP13" s="170">
        <f>'2.2'!AP56</f>
        <v>36773.041650119994</v>
      </c>
      <c r="AQ13" s="155">
        <f>'2.2'!AQ56</f>
        <v>38969.359133270002</v>
      </c>
      <c r="AR13" s="117">
        <f>'2.2'!AR56</f>
        <v>0</v>
      </c>
      <c r="AS13" s="117">
        <f>'2.2'!AS56</f>
        <v>0</v>
      </c>
      <c r="AT13" s="117">
        <f>'2.2'!AT56</f>
        <v>38969.359133270002</v>
      </c>
      <c r="AU13" s="117">
        <f>'2.2'!AU56</f>
        <v>0</v>
      </c>
      <c r="AV13" s="117">
        <f>'2.2'!AV56</f>
        <v>0</v>
      </c>
      <c r="AW13" s="117">
        <f>'2.2'!AW56</f>
        <v>0</v>
      </c>
      <c r="AX13" s="156">
        <f>'2.2'!AX56</f>
        <v>38969.359133270002</v>
      </c>
      <c r="AY13" s="179">
        <f>'2.2'!AY56</f>
        <v>31447.614282120001</v>
      </c>
      <c r="AZ13" s="117">
        <f>'2.2'!AZ56</f>
        <v>0</v>
      </c>
      <c r="BA13" s="117">
        <f>'2.2'!BA56</f>
        <v>0</v>
      </c>
      <c r="BB13" s="117">
        <f>'2.2'!BB56</f>
        <v>31447.614282120001</v>
      </c>
      <c r="BC13" s="117">
        <f>'2.2'!BC56</f>
        <v>0</v>
      </c>
      <c r="BD13" s="117">
        <f>'2.2'!BD56</f>
        <v>0</v>
      </c>
      <c r="BE13" s="117">
        <f>'2.2'!BE56</f>
        <v>0</v>
      </c>
      <c r="BF13" s="170">
        <f>'2.2'!BF56</f>
        <v>31447.614282120001</v>
      </c>
      <c r="BG13" s="155">
        <f>'2.2'!BG56</f>
        <v>32350.158855550002</v>
      </c>
      <c r="BH13" s="117">
        <f>'2.2'!BH56</f>
        <v>0</v>
      </c>
      <c r="BI13" s="117">
        <f>'2.2'!BI56</f>
        <v>0</v>
      </c>
      <c r="BJ13" s="117">
        <f>'2.2'!BJ56</f>
        <v>32350.158855550002</v>
      </c>
      <c r="BK13" s="117">
        <f>'2.2'!BK56</f>
        <v>0</v>
      </c>
      <c r="BL13" s="117">
        <f>'2.2'!BL56</f>
        <v>0</v>
      </c>
      <c r="BM13" s="117">
        <f>'2.2'!BM56</f>
        <v>0</v>
      </c>
      <c r="BN13" s="156">
        <f>'2.2'!BN56</f>
        <v>32350.158855550002</v>
      </c>
      <c r="BO13" s="179">
        <f>'2.2'!BO56</f>
        <v>40704.096041889999</v>
      </c>
      <c r="BP13" s="117">
        <f>'2.2'!BP56</f>
        <v>0</v>
      </c>
      <c r="BQ13" s="117">
        <f>'2.2'!BQ56</f>
        <v>0</v>
      </c>
      <c r="BR13" s="117">
        <f>'2.2'!BR56</f>
        <v>40704.096041889999</v>
      </c>
      <c r="BS13" s="117">
        <f>'2.2'!BS56</f>
        <v>0</v>
      </c>
      <c r="BT13" s="117">
        <f>'2.2'!BT56</f>
        <v>0</v>
      </c>
      <c r="BU13" s="117">
        <f>'2.2'!BU56</f>
        <v>0</v>
      </c>
      <c r="BV13" s="170">
        <f>'2.2'!BV56</f>
        <v>40704.096041889999</v>
      </c>
      <c r="BW13" s="179">
        <f>'2.2'!BW56</f>
        <v>42932.793020130004</v>
      </c>
      <c r="BX13" s="117">
        <f>'2.2'!BX56</f>
        <v>0</v>
      </c>
      <c r="BY13" s="117">
        <f>'2.2'!BY56</f>
        <v>0</v>
      </c>
      <c r="BZ13" s="117">
        <f>'2.2'!BZ56</f>
        <v>42932.793020130004</v>
      </c>
      <c r="CA13" s="117">
        <f>'2.2'!CA56</f>
        <v>0</v>
      </c>
      <c r="CB13" s="117">
        <f>'2.2'!CB56</f>
        <v>0</v>
      </c>
      <c r="CC13" s="117">
        <f>'2.2'!CC56</f>
        <v>0</v>
      </c>
      <c r="CD13" s="187">
        <f>'2.2'!CD56</f>
        <v>42932.793020130004</v>
      </c>
      <c r="CE13" s="296">
        <f>'2.2'!CE56</f>
        <v>45721.898153310001</v>
      </c>
      <c r="CF13" s="117">
        <f>'2.2'!CF56</f>
        <v>0</v>
      </c>
      <c r="CG13" s="117">
        <f>'2.2'!CG56</f>
        <v>0</v>
      </c>
      <c r="CH13" s="117">
        <f>'2.2'!CH56</f>
        <v>45721.898153310001</v>
      </c>
      <c r="CI13" s="139">
        <f>'2.2'!CI56</f>
        <v>0</v>
      </c>
      <c r="CJ13" s="139">
        <f>'2.2'!CJ56</f>
        <v>0</v>
      </c>
      <c r="CK13" s="139">
        <f>'2.2'!CK56</f>
        <v>0</v>
      </c>
      <c r="CL13" s="297">
        <f>'2.2'!CL56</f>
        <v>45721.898153310001</v>
      </c>
      <c r="CM13" s="155">
        <f>'2.2'!CM56</f>
        <v>62036.126001380006</v>
      </c>
      <c r="CN13" s="117">
        <f>'2.2'!CN56</f>
        <v>0</v>
      </c>
      <c r="CO13" s="117">
        <f>'2.2'!CO56</f>
        <v>0</v>
      </c>
      <c r="CP13" s="117">
        <f>'2.2'!CP56</f>
        <v>62036.126001380006</v>
      </c>
      <c r="CQ13" s="139">
        <f>'2.2'!CQ56</f>
        <v>0</v>
      </c>
      <c r="CR13" s="139">
        <f>'2.2'!CR56</f>
        <v>0</v>
      </c>
      <c r="CS13" s="139">
        <f>'2.2'!CS56</f>
        <v>0</v>
      </c>
      <c r="CT13" s="117">
        <f>'2.2'!CT56</f>
        <v>62036.126001380006</v>
      </c>
    </row>
    <row r="14" spans="1:98" ht="20" customHeight="1" x14ac:dyDescent="0.2">
      <c r="A14" s="21">
        <v>116</v>
      </c>
      <c r="B14" s="22" t="s">
        <v>278</v>
      </c>
      <c r="C14" s="117">
        <f>'2.2'!C63</f>
        <v>184.38503387000003</v>
      </c>
      <c r="D14" s="117">
        <f>'2.2'!D63</f>
        <v>0</v>
      </c>
      <c r="E14" s="117">
        <f>'2.2'!E63</f>
        <v>0</v>
      </c>
      <c r="F14" s="117">
        <f>'2.2'!F63</f>
        <v>184.38503387000003</v>
      </c>
      <c r="G14" s="117">
        <f>'2.2'!G63</f>
        <v>0</v>
      </c>
      <c r="H14" s="117">
        <f>'2.2'!H63</f>
        <v>0</v>
      </c>
      <c r="I14" s="117">
        <f>'2.2'!I63</f>
        <v>0</v>
      </c>
      <c r="J14" s="170">
        <f>'2.2'!J63</f>
        <v>184.38503387000003</v>
      </c>
      <c r="K14" s="155">
        <f>'2.2'!K63</f>
        <v>324.7703166099999</v>
      </c>
      <c r="L14" s="117">
        <f>'2.2'!L63</f>
        <v>0</v>
      </c>
      <c r="M14" s="117">
        <f>'2.2'!M63</f>
        <v>0</v>
      </c>
      <c r="N14" s="117">
        <f>'2.2'!N63</f>
        <v>324.7703166099999</v>
      </c>
      <c r="O14" s="117" t="str">
        <f>'2.2'!O63</f>
        <v>0</v>
      </c>
      <c r="P14" s="117">
        <f>'2.2'!P63</f>
        <v>0</v>
      </c>
      <c r="Q14" s="117">
        <f>'2.2'!Q63</f>
        <v>0</v>
      </c>
      <c r="R14" s="156">
        <f>'2.2'!R63</f>
        <v>324.7703166099999</v>
      </c>
      <c r="S14" s="179">
        <f>'2.2'!S63</f>
        <v>-480.31931691</v>
      </c>
      <c r="T14" s="117">
        <f>'2.2'!T63</f>
        <v>0</v>
      </c>
      <c r="U14" s="117">
        <f>'2.2'!U63</f>
        <v>0</v>
      </c>
      <c r="V14" s="117">
        <f>'2.2'!V63</f>
        <v>-480.31931691</v>
      </c>
      <c r="W14" s="117" t="str">
        <f>'2.2'!W63</f>
        <v>0</v>
      </c>
      <c r="X14" s="117">
        <f>'2.2'!X63</f>
        <v>0</v>
      </c>
      <c r="Y14" s="117">
        <f>'2.2'!Y63</f>
        <v>0</v>
      </c>
      <c r="Z14" s="170">
        <f>'2.2'!Z63</f>
        <v>-480.31931691</v>
      </c>
      <c r="AA14" s="155">
        <f>'2.2'!AA63</f>
        <v>579.19084889999999</v>
      </c>
      <c r="AB14" s="117">
        <f>'2.2'!AB63</f>
        <v>0</v>
      </c>
      <c r="AC14" s="117">
        <f>'2.2'!AC63</f>
        <v>0</v>
      </c>
      <c r="AD14" s="117">
        <f>'2.2'!AD63</f>
        <v>579.19084889999999</v>
      </c>
      <c r="AE14" s="117" t="str">
        <f>'2.2'!AE63</f>
        <v>0</v>
      </c>
      <c r="AF14" s="117">
        <f>'2.2'!AF63</f>
        <v>0</v>
      </c>
      <c r="AG14" s="117">
        <f>'2.2'!AG63</f>
        <v>0</v>
      </c>
      <c r="AH14" s="156">
        <f>'2.2'!AH63</f>
        <v>579.19084889999999</v>
      </c>
      <c r="AI14" s="179">
        <f>'2.2'!AI63</f>
        <v>-40.986652819999989</v>
      </c>
      <c r="AJ14" s="117">
        <f>'2.2'!AJ63</f>
        <v>0</v>
      </c>
      <c r="AK14" s="117">
        <f>'2.2'!AK63</f>
        <v>0</v>
      </c>
      <c r="AL14" s="117">
        <f>'2.2'!AL63</f>
        <v>-40.986652819999989</v>
      </c>
      <c r="AM14" s="117" t="str">
        <f>'2.2'!AM63</f>
        <v>0</v>
      </c>
      <c r="AN14" s="117">
        <f>'2.2'!AN63</f>
        <v>0</v>
      </c>
      <c r="AO14" s="117">
        <f>'2.2'!AO63</f>
        <v>0</v>
      </c>
      <c r="AP14" s="170">
        <f>'2.2'!AP63</f>
        <v>-40.986652819999989</v>
      </c>
      <c r="AQ14" s="155">
        <f>'2.2'!AQ63</f>
        <v>-490.40126334000001</v>
      </c>
      <c r="AR14" s="117">
        <f>'2.2'!AR63</f>
        <v>0</v>
      </c>
      <c r="AS14" s="117">
        <f>'2.2'!AS63</f>
        <v>0</v>
      </c>
      <c r="AT14" s="117">
        <f>'2.2'!AT63</f>
        <v>-490.40126334000001</v>
      </c>
      <c r="AU14" s="117" t="str">
        <f>'2.2'!AU63</f>
        <v>0</v>
      </c>
      <c r="AV14" s="117">
        <f>'2.2'!AV63</f>
        <v>0</v>
      </c>
      <c r="AW14" s="117">
        <f>'2.2'!AW63</f>
        <v>0</v>
      </c>
      <c r="AX14" s="156">
        <f>'2.2'!AX63</f>
        <v>-490.40126334000001</v>
      </c>
      <c r="AY14" s="179">
        <f>'2.2'!AY63</f>
        <v>0.93067109999999997</v>
      </c>
      <c r="AZ14" s="117">
        <f>'2.2'!AZ63</f>
        <v>0</v>
      </c>
      <c r="BA14" s="117">
        <f>'2.2'!BA63</f>
        <v>0</v>
      </c>
      <c r="BB14" s="117">
        <f>'2.2'!BB63</f>
        <v>0.93067109999999997</v>
      </c>
      <c r="BC14" s="117" t="str">
        <f>'2.2'!BC63</f>
        <v>0</v>
      </c>
      <c r="BD14" s="117">
        <f>'2.2'!BD63</f>
        <v>0</v>
      </c>
      <c r="BE14" s="117">
        <f>'2.2'!BE63</f>
        <v>0</v>
      </c>
      <c r="BF14" s="170">
        <f>'2.2'!BF63</f>
        <v>0.93067109999999997</v>
      </c>
      <c r="BG14" s="155">
        <f>'2.2'!BG63</f>
        <v>7.3120000000002905E-5</v>
      </c>
      <c r="BH14" s="117">
        <f>'2.2'!BH63</f>
        <v>0</v>
      </c>
      <c r="BI14" s="117">
        <f>'2.2'!BI63</f>
        <v>0</v>
      </c>
      <c r="BJ14" s="117">
        <f>'2.2'!BJ63</f>
        <v>7.3120000000002905E-5</v>
      </c>
      <c r="BK14" s="117" t="str">
        <f>'2.2'!BK63</f>
        <v>0</v>
      </c>
      <c r="BL14" s="117">
        <f>'2.2'!BL63</f>
        <v>0</v>
      </c>
      <c r="BM14" s="117">
        <f>'2.2'!BM63</f>
        <v>0</v>
      </c>
      <c r="BN14" s="156">
        <f>'2.2'!BN63</f>
        <v>7.3120000000002905E-5</v>
      </c>
      <c r="BO14" s="179">
        <f>'2.2'!BO63</f>
        <v>0.37652663000000003</v>
      </c>
      <c r="BP14" s="117">
        <f>'2.2'!BP63</f>
        <v>0</v>
      </c>
      <c r="BQ14" s="117">
        <f>'2.2'!BQ63</f>
        <v>0</v>
      </c>
      <c r="BR14" s="117">
        <f>'2.2'!BR63</f>
        <v>0.37652663000000003</v>
      </c>
      <c r="BS14" s="117" t="str">
        <f>'2.2'!BS63</f>
        <v>0</v>
      </c>
      <c r="BT14" s="117">
        <f>'2.2'!BT63</f>
        <v>0</v>
      </c>
      <c r="BU14" s="117">
        <f>'2.2'!BU63</f>
        <v>0</v>
      </c>
      <c r="BV14" s="170">
        <f>'2.2'!BV63</f>
        <v>0.37652663000000003</v>
      </c>
      <c r="BW14" s="179">
        <f>'2.2'!BW63</f>
        <v>5.045162999999999E-2</v>
      </c>
      <c r="BX14" s="117">
        <f>'2.2'!BX63</f>
        <v>0</v>
      </c>
      <c r="BY14" s="117">
        <f>'2.2'!BY63</f>
        <v>0</v>
      </c>
      <c r="BZ14" s="117">
        <f>'2.2'!BZ63</f>
        <v>5.045162999999999E-2</v>
      </c>
      <c r="CA14" s="117" t="str">
        <f>'2.2'!CA63</f>
        <v>0</v>
      </c>
      <c r="CB14" s="117">
        <f>'2.2'!CB63</f>
        <v>0</v>
      </c>
      <c r="CC14" s="117">
        <f>'2.2'!CC63</f>
        <v>0</v>
      </c>
      <c r="CD14" s="187">
        <f>'2.2'!CD63</f>
        <v>5.045162999999999E-2</v>
      </c>
      <c r="CE14" s="296">
        <f>'2.2'!CE63</f>
        <v>-7.9853253099999995</v>
      </c>
      <c r="CF14" s="117">
        <f>'2.2'!CF63</f>
        <v>0</v>
      </c>
      <c r="CG14" s="117">
        <f>'2.2'!CG63</f>
        <v>0</v>
      </c>
      <c r="CH14" s="117">
        <f>'2.2'!CH63</f>
        <v>-7.9853253099999995</v>
      </c>
      <c r="CI14" s="139" t="str">
        <f>'2.2'!CI63</f>
        <v>0</v>
      </c>
      <c r="CJ14" s="139">
        <f>'2.2'!CJ63</f>
        <v>0</v>
      </c>
      <c r="CK14" s="139">
        <f>'2.2'!CK63</f>
        <v>0</v>
      </c>
      <c r="CL14" s="297">
        <f>'2.2'!CL63</f>
        <v>-7.9853253099999995</v>
      </c>
      <c r="CM14" s="155">
        <f>'2.2'!CM63</f>
        <v>0.27253298000000004</v>
      </c>
      <c r="CN14" s="117">
        <f>'2.2'!CN63</f>
        <v>0</v>
      </c>
      <c r="CO14" s="117">
        <f>'2.2'!CO63</f>
        <v>0</v>
      </c>
      <c r="CP14" s="117">
        <f>'2.2'!CP63</f>
        <v>0.27253298000000004</v>
      </c>
      <c r="CQ14" s="139" t="str">
        <f>'2.2'!CQ63</f>
        <v>0</v>
      </c>
      <c r="CR14" s="139">
        <f>'2.2'!CR63</f>
        <v>0</v>
      </c>
      <c r="CS14" s="139">
        <f>'2.2'!CS63</f>
        <v>0</v>
      </c>
      <c r="CT14" s="117">
        <f>'2.2'!CT63</f>
        <v>0.27253298000000004</v>
      </c>
    </row>
    <row r="15" spans="1:98" ht="20" customHeight="1" x14ac:dyDescent="0.2">
      <c r="A15" s="115">
        <v>12</v>
      </c>
      <c r="B15" s="115" t="s">
        <v>246</v>
      </c>
      <c r="C15" s="116">
        <f>'2.2'!C64</f>
        <v>291438.54443423299</v>
      </c>
      <c r="D15" s="116">
        <f>'2.2'!D64</f>
        <v>64179.00971577</v>
      </c>
      <c r="E15" s="116">
        <f>'2.2'!E64</f>
        <v>0</v>
      </c>
      <c r="F15" s="116">
        <f>'2.2'!F64</f>
        <v>355617.55415000301</v>
      </c>
      <c r="G15" s="116">
        <f>'2.2'!G64</f>
        <v>34308.791725675175</v>
      </c>
      <c r="H15" s="116">
        <f>'2.2'!H64</f>
        <v>12096.349539880001</v>
      </c>
      <c r="I15" s="116">
        <f>'2.2'!I64</f>
        <v>0</v>
      </c>
      <c r="J15" s="169">
        <f>'2.2'!J64</f>
        <v>402022.69541555818</v>
      </c>
      <c r="K15" s="153">
        <f>'2.2'!K64</f>
        <v>331202.61345101194</v>
      </c>
      <c r="L15" s="116">
        <f>'2.2'!L64</f>
        <v>75049.35752428</v>
      </c>
      <c r="M15" s="116">
        <f>'2.2'!M64</f>
        <v>0</v>
      </c>
      <c r="N15" s="116">
        <f>'2.2'!N64</f>
        <v>406251.97097529192</v>
      </c>
      <c r="O15" s="116">
        <f>'2.2'!O64</f>
        <v>39322.746709410007</v>
      </c>
      <c r="P15" s="116">
        <f>'2.2'!P64</f>
        <v>15606.0165346421</v>
      </c>
      <c r="Q15" s="116">
        <f>'2.2'!Q64</f>
        <v>0</v>
      </c>
      <c r="R15" s="154">
        <f>'2.2'!R64</f>
        <v>461180.73421934398</v>
      </c>
      <c r="S15" s="178">
        <f>'2.2'!S64</f>
        <v>363105.16011896444</v>
      </c>
      <c r="T15" s="116">
        <f>'2.2'!T64</f>
        <v>86189.138692089997</v>
      </c>
      <c r="U15" s="116">
        <f>'2.2'!U64</f>
        <v>0</v>
      </c>
      <c r="V15" s="116">
        <f>'2.2'!V64</f>
        <v>449294.29881105444</v>
      </c>
      <c r="W15" s="116">
        <f>'2.2'!W64</f>
        <v>45281.327728610006</v>
      </c>
      <c r="X15" s="116">
        <f>'2.2'!X64</f>
        <v>17750.648370949089</v>
      </c>
      <c r="Y15" s="116">
        <f>'2.2'!Y64</f>
        <v>0</v>
      </c>
      <c r="Z15" s="169">
        <f>'2.2'!Z64</f>
        <v>512326.27491061355</v>
      </c>
      <c r="AA15" s="153">
        <f>'2.2'!AA64</f>
        <v>394721.84478842601</v>
      </c>
      <c r="AB15" s="116">
        <f>'2.2'!AB64</f>
        <v>98147.8006341</v>
      </c>
      <c r="AC15" s="116">
        <f>'2.2'!AC64</f>
        <v>0</v>
      </c>
      <c r="AD15" s="116">
        <f>'2.2'!AD64</f>
        <v>492869.64542252599</v>
      </c>
      <c r="AE15" s="116">
        <f>'2.2'!AE64</f>
        <v>51331.100656359995</v>
      </c>
      <c r="AF15" s="116">
        <f>'2.2'!AF64</f>
        <v>20908.909499197238</v>
      </c>
      <c r="AG15" s="116">
        <f>'2.2'!AG64</f>
        <v>0</v>
      </c>
      <c r="AH15" s="154">
        <f>'2.2'!AH64</f>
        <v>565109.65557808324</v>
      </c>
      <c r="AI15" s="178">
        <f>'2.2'!AI64</f>
        <v>425679.18583985965</v>
      </c>
      <c r="AJ15" s="116">
        <f>'2.2'!AJ64</f>
        <v>108858.71170351999</v>
      </c>
      <c r="AK15" s="116">
        <f>'2.2'!AK64</f>
        <v>0</v>
      </c>
      <c r="AL15" s="116">
        <f>'2.2'!AL64</f>
        <v>534537.89754337969</v>
      </c>
      <c r="AM15" s="116">
        <f>'2.2'!AM64</f>
        <v>60465.766560789998</v>
      </c>
      <c r="AN15" s="116">
        <f>'2.2'!AN64</f>
        <v>23383.36542338007</v>
      </c>
      <c r="AO15" s="116">
        <f>'2.2'!AO64</f>
        <v>0</v>
      </c>
      <c r="AP15" s="169">
        <f>'2.2'!AP64</f>
        <v>618387.02952754975</v>
      </c>
      <c r="AQ15" s="153">
        <f>'2.2'!AQ64</f>
        <v>436174.84302971844</v>
      </c>
      <c r="AR15" s="116">
        <f>'2.2'!AR64</f>
        <v>118536.1865464</v>
      </c>
      <c r="AS15" s="116">
        <f>'2.2'!AS64</f>
        <v>0</v>
      </c>
      <c r="AT15" s="116">
        <f>'2.2'!AT64</f>
        <v>554711.02957611845</v>
      </c>
      <c r="AU15" s="116">
        <f>'2.2'!AU64</f>
        <v>65639.750807700009</v>
      </c>
      <c r="AV15" s="116">
        <f>'2.2'!AV64</f>
        <v>26602.946972138023</v>
      </c>
      <c r="AW15" s="116">
        <f>'2.2'!AW64</f>
        <v>0</v>
      </c>
      <c r="AX15" s="154">
        <f>'2.2'!AX64</f>
        <v>646953.72735595645</v>
      </c>
      <c r="AY15" s="178">
        <f>'2.2'!AY64</f>
        <v>457815.56890025205</v>
      </c>
      <c r="AZ15" s="116">
        <f>'2.2'!AZ64</f>
        <v>124242.28511500001</v>
      </c>
      <c r="BA15" s="116">
        <f>'2.2'!BA64</f>
        <v>0</v>
      </c>
      <c r="BB15" s="116">
        <f>'2.2'!BB64</f>
        <v>582057.85401525209</v>
      </c>
      <c r="BC15" s="116">
        <f>'2.2'!BC64</f>
        <v>68704.022754759993</v>
      </c>
      <c r="BD15" s="116">
        <f>'2.2'!BD64</f>
        <v>29709.612540418602</v>
      </c>
      <c r="BE15" s="116">
        <f>'2.2'!BE64</f>
        <v>0</v>
      </c>
      <c r="BF15" s="169">
        <f>'2.2'!BF64</f>
        <v>680471.48931043071</v>
      </c>
      <c r="BG15" s="153">
        <f>'2.2'!BG64</f>
        <v>492349.74642930162</v>
      </c>
      <c r="BH15" s="116">
        <f>'2.2'!BH64</f>
        <v>128732.44968495001</v>
      </c>
      <c r="BI15" s="116">
        <f>'2.2'!BI64</f>
        <v>0</v>
      </c>
      <c r="BJ15" s="116">
        <f>'2.2'!BJ64</f>
        <v>621082.19611425162</v>
      </c>
      <c r="BK15" s="116">
        <f>'2.2'!BK64</f>
        <v>72388.461617809997</v>
      </c>
      <c r="BL15" s="116">
        <f>'2.2'!BL64</f>
        <v>32028.186497412797</v>
      </c>
      <c r="BM15" s="116">
        <f>'2.2'!BM64</f>
        <v>0</v>
      </c>
      <c r="BN15" s="154">
        <f>'2.2'!BN64</f>
        <v>725498.84422947443</v>
      </c>
      <c r="BO15" s="178">
        <f>'2.2'!BO64</f>
        <v>521122.49932231766</v>
      </c>
      <c r="BP15" s="116">
        <f>'2.2'!BP64</f>
        <v>125700.20860794999</v>
      </c>
      <c r="BQ15" s="116">
        <f>'2.2'!BQ64</f>
        <v>0</v>
      </c>
      <c r="BR15" s="116">
        <f>'2.2'!BR64</f>
        <v>646822.70793026767</v>
      </c>
      <c r="BS15" s="116">
        <f>'2.2'!BS64</f>
        <v>77157.598089030012</v>
      </c>
      <c r="BT15" s="116">
        <f>'2.2'!BT64</f>
        <v>34180.128476951199</v>
      </c>
      <c r="BU15" s="116">
        <f>'2.2'!BU64</f>
        <v>0</v>
      </c>
      <c r="BV15" s="169">
        <f>'2.2'!BV64</f>
        <v>758160.43449624884</v>
      </c>
      <c r="BW15" s="178">
        <f>'2.2'!BW64</f>
        <v>551878.98251679353</v>
      </c>
      <c r="BX15" s="116">
        <f>'2.2'!BX64</f>
        <v>134322.17076378001</v>
      </c>
      <c r="BY15" s="116">
        <f>'2.2'!BY64</f>
        <v>0</v>
      </c>
      <c r="BZ15" s="116">
        <f>'2.2'!BZ64</f>
        <v>686201.15328057355</v>
      </c>
      <c r="CA15" s="116">
        <f>'2.2'!CA64</f>
        <v>86228.150142500002</v>
      </c>
      <c r="CB15" s="116">
        <f>'2.2'!CB64</f>
        <v>38606.226604180003</v>
      </c>
      <c r="CC15" s="116">
        <f>'2.2'!CC64</f>
        <v>0</v>
      </c>
      <c r="CD15" s="186">
        <f>'2.2'!CD64</f>
        <v>811035.53002725355</v>
      </c>
      <c r="CE15" s="294">
        <f>'2.2'!CE64</f>
        <v>547849.881007483</v>
      </c>
      <c r="CF15" s="116">
        <f>'2.2'!CF64</f>
        <v>127539.41499999998</v>
      </c>
      <c r="CG15" s="116">
        <f>'2.2'!CG64</f>
        <v>0</v>
      </c>
      <c r="CH15" s="116">
        <f>'2.2'!CH64</f>
        <v>675389.29600748303</v>
      </c>
      <c r="CI15" s="138">
        <f>'2.2'!CI64</f>
        <v>81600.515275089987</v>
      </c>
      <c r="CJ15" s="138">
        <f>'2.2'!CJ64</f>
        <v>40853.185408409699</v>
      </c>
      <c r="CK15" s="138">
        <f>'2.2'!CK64</f>
        <v>0</v>
      </c>
      <c r="CL15" s="295">
        <f>'2.2'!CL64</f>
        <v>797842.99669098272</v>
      </c>
      <c r="CM15" s="153">
        <f>'2.2'!CM64</f>
        <v>619494.92137622589</v>
      </c>
      <c r="CN15" s="116">
        <f>'2.2'!CN64</f>
        <v>137227.30834811</v>
      </c>
      <c r="CO15" s="116">
        <f>'2.2'!CO64</f>
        <v>0</v>
      </c>
      <c r="CP15" s="116">
        <f>'2.2'!CP64</f>
        <v>756722.22972433595</v>
      </c>
      <c r="CQ15" s="138">
        <f>'2.2'!CQ64</f>
        <v>91301.098955480003</v>
      </c>
      <c r="CR15" s="138">
        <f>'2.2'!CR64</f>
        <v>44508.684400999999</v>
      </c>
      <c r="CS15" s="138">
        <f>'2.2'!CS64</f>
        <v>0</v>
      </c>
      <c r="CT15" s="116">
        <f>'2.2'!CT64</f>
        <v>892532.01308081602</v>
      </c>
    </row>
    <row r="16" spans="1:98" ht="20" customHeight="1" x14ac:dyDescent="0.2">
      <c r="A16" s="115">
        <v>13</v>
      </c>
      <c r="B16" s="115" t="s">
        <v>243</v>
      </c>
      <c r="C16" s="116">
        <f>'2.2'!C76</f>
        <v>292.64048880000001</v>
      </c>
      <c r="D16" s="116">
        <f>'2.2'!D76</f>
        <v>0</v>
      </c>
      <c r="E16" s="116">
        <f>'2.2'!E76</f>
        <v>0</v>
      </c>
      <c r="F16" s="116">
        <f>'2.2'!F76</f>
        <v>292.64048880000001</v>
      </c>
      <c r="G16" s="116">
        <f>'2.2'!G76</f>
        <v>110035.67539129083</v>
      </c>
      <c r="H16" s="116">
        <f>'2.2'!H76</f>
        <v>219527.32451093313</v>
      </c>
      <c r="I16" s="116">
        <f>'2.2'!I76</f>
        <v>-329785.06769112399</v>
      </c>
      <c r="J16" s="169">
        <f>'2.2'!J76</f>
        <v>70.572699899959844</v>
      </c>
      <c r="K16" s="153">
        <f>'2.2'!K76</f>
        <v>473.53590505</v>
      </c>
      <c r="L16" s="116">
        <f>'2.2'!L76</f>
        <v>0</v>
      </c>
      <c r="M16" s="116">
        <f>'2.2'!M76</f>
        <v>0</v>
      </c>
      <c r="N16" s="116">
        <f>'2.2'!N76</f>
        <v>473.53590505</v>
      </c>
      <c r="O16" s="116">
        <f>'2.2'!O76</f>
        <v>121551.05184028274</v>
      </c>
      <c r="P16" s="116">
        <f>'2.2'!P76</f>
        <v>250138.16796483909</v>
      </c>
      <c r="Q16" s="116">
        <f>'2.2'!Q76</f>
        <v>-372130.09887253185</v>
      </c>
      <c r="R16" s="154">
        <f>'2.2'!R76</f>
        <v>32.656837639980949</v>
      </c>
      <c r="S16" s="178">
        <f>'2.2'!S76</f>
        <v>646.86694855999997</v>
      </c>
      <c r="T16" s="116">
        <f>'2.2'!T76</f>
        <v>0</v>
      </c>
      <c r="U16" s="116">
        <f>'2.2'!U76</f>
        <v>0</v>
      </c>
      <c r="V16" s="116">
        <f>'2.2'!V76</f>
        <v>646.86694855999997</v>
      </c>
      <c r="W16" s="116">
        <f>'2.2'!W76</f>
        <v>130762.73634489912</v>
      </c>
      <c r="X16" s="116">
        <f>'2.2'!X76</f>
        <v>282829.5975765739</v>
      </c>
      <c r="Y16" s="116">
        <f>'2.2'!Y76</f>
        <v>-414201.40418874298</v>
      </c>
      <c r="Z16" s="169">
        <f>'2.2'!Z76</f>
        <v>37.796681290026754</v>
      </c>
      <c r="AA16" s="153">
        <f>'2.2'!AA76</f>
        <v>417.54594571000001</v>
      </c>
      <c r="AB16" s="116">
        <f>'2.2'!AB76</f>
        <v>0</v>
      </c>
      <c r="AC16" s="116">
        <f>'2.2'!AC76</f>
        <v>0</v>
      </c>
      <c r="AD16" s="116">
        <f>'2.2'!AD76</f>
        <v>417.54594571000001</v>
      </c>
      <c r="AE16" s="116">
        <f>'2.2'!AE76</f>
        <v>135796.42387654091</v>
      </c>
      <c r="AF16" s="116">
        <f>'2.2'!AF76</f>
        <v>298962.3820682537</v>
      </c>
      <c r="AG16" s="116">
        <f>'2.2'!AG76</f>
        <v>-435096.68303437461</v>
      </c>
      <c r="AH16" s="154">
        <f>'2.2'!AH76</f>
        <v>79.668856129981577</v>
      </c>
      <c r="AI16" s="178">
        <f>'2.2'!AI76</f>
        <v>512.70628489000001</v>
      </c>
      <c r="AJ16" s="116">
        <f>'2.2'!AJ76</f>
        <v>0</v>
      </c>
      <c r="AK16" s="116">
        <f>'2.2'!AK76</f>
        <v>0</v>
      </c>
      <c r="AL16" s="116">
        <f>'2.2'!AL76</f>
        <v>512.70628489000001</v>
      </c>
      <c r="AM16" s="116">
        <f>'2.2'!AM76</f>
        <v>150444.45261418677</v>
      </c>
      <c r="AN16" s="116">
        <f>'2.2'!AN76</f>
        <v>330214.74282990966</v>
      </c>
      <c r="AO16" s="116">
        <f>'2.2'!AO76</f>
        <v>-481117.3347242265</v>
      </c>
      <c r="AP16" s="169">
        <f>'2.2'!AP76</f>
        <v>54.567004759912379</v>
      </c>
      <c r="AQ16" s="153">
        <f>'2.2'!AQ76</f>
        <v>558.63674392000007</v>
      </c>
      <c r="AR16" s="116">
        <f>'2.2'!AR76</f>
        <v>0</v>
      </c>
      <c r="AS16" s="116">
        <f>'2.2'!AS76</f>
        <v>0</v>
      </c>
      <c r="AT16" s="116">
        <f>'2.2'!AT76</f>
        <v>558.63674392000007</v>
      </c>
      <c r="AU16" s="116">
        <f>'2.2'!AU76</f>
        <v>148133.38972967741</v>
      </c>
      <c r="AV16" s="116">
        <f>'2.2'!AV76</f>
        <v>343743.18811044015</v>
      </c>
      <c r="AW16" s="116">
        <f>'2.2'!AW76</f>
        <v>-492394.91295895755</v>
      </c>
      <c r="AX16" s="154">
        <f>'2.2'!AX76</f>
        <v>40.301625079999212</v>
      </c>
      <c r="AY16" s="178">
        <f>'2.2'!AY76</f>
        <v>641.62508351000008</v>
      </c>
      <c r="AZ16" s="116">
        <f>'2.2'!AZ76</f>
        <v>0</v>
      </c>
      <c r="BA16" s="116">
        <f>'2.2'!BA76</f>
        <v>0</v>
      </c>
      <c r="BB16" s="116">
        <f>'2.2'!BB76</f>
        <v>641.62508351000008</v>
      </c>
      <c r="BC16" s="116">
        <f>'2.2'!BC76</f>
        <v>164462.77157517971</v>
      </c>
      <c r="BD16" s="116">
        <f>'2.2'!BD76</f>
        <v>376918.29745598935</v>
      </c>
      <c r="BE16" s="116">
        <f>'2.2'!BE76</f>
        <v>-541996.95059095905</v>
      </c>
      <c r="BF16" s="169">
        <f>'2.2'!BF76</f>
        <v>25.743523719953373</v>
      </c>
      <c r="BG16" s="153">
        <f>'2.2'!BG76</f>
        <v>1218.5220490699999</v>
      </c>
      <c r="BH16" s="116">
        <f>'2.2'!BH76</f>
        <v>0</v>
      </c>
      <c r="BI16" s="116">
        <f>'2.2'!BI76</f>
        <v>0</v>
      </c>
      <c r="BJ16" s="116">
        <f>'2.2'!BJ76</f>
        <v>1218.5220490699999</v>
      </c>
      <c r="BK16" s="116">
        <f>'2.2'!BK76</f>
        <v>159478.36842369707</v>
      </c>
      <c r="BL16" s="116">
        <f>'2.2'!BL76</f>
        <v>385499.69654004159</v>
      </c>
      <c r="BM16" s="116">
        <f>'2.2'!BM76</f>
        <v>-546154.81038428866</v>
      </c>
      <c r="BN16" s="154">
        <f>'2.2'!BN76</f>
        <v>41.776628519990481</v>
      </c>
      <c r="BO16" s="178">
        <f>'2.2'!BO76</f>
        <v>916.51741507999986</v>
      </c>
      <c r="BP16" s="116">
        <f>'2.2'!BP76</f>
        <v>0</v>
      </c>
      <c r="BQ16" s="116">
        <f>'2.2'!BQ76</f>
        <v>0</v>
      </c>
      <c r="BR16" s="116">
        <f>'2.2'!BR76</f>
        <v>916.51741507999986</v>
      </c>
      <c r="BS16" s="116">
        <f>'2.2'!BS76</f>
        <v>178803.68317629804</v>
      </c>
      <c r="BT16" s="116">
        <f>'2.2'!BT76</f>
        <v>421792.04809201264</v>
      </c>
      <c r="BU16" s="116">
        <f>'2.2'!BU76</f>
        <v>-601426.96646800067</v>
      </c>
      <c r="BV16" s="169">
        <f>'2.2'!BV76</f>
        <v>85.282215390005149</v>
      </c>
      <c r="BW16" s="178">
        <f>'2.2'!BW76</f>
        <v>1054.8906389399999</v>
      </c>
      <c r="BX16" s="116">
        <f>'2.2'!BX76</f>
        <v>0</v>
      </c>
      <c r="BY16" s="116">
        <f>'2.2'!BY76</f>
        <v>0</v>
      </c>
      <c r="BZ16" s="116">
        <f>'2.2'!BZ76</f>
        <v>1054.8906389399999</v>
      </c>
      <c r="CA16" s="116">
        <f>'2.2'!CA76</f>
        <v>191794.47548150056</v>
      </c>
      <c r="CB16" s="116">
        <f>'2.2'!CB76</f>
        <v>451262.5942993302</v>
      </c>
      <c r="CC16" s="116">
        <f>'2.2'!CC76</f>
        <v>-644101.21457249078</v>
      </c>
      <c r="CD16" s="186">
        <f>'2.2'!CD76</f>
        <v>10.745847280020826</v>
      </c>
      <c r="CE16" s="294">
        <f>'2.2'!CE76</f>
        <v>679.88753472999997</v>
      </c>
      <c r="CF16" s="116">
        <f>'2.2'!CF76</f>
        <v>0</v>
      </c>
      <c r="CG16" s="116">
        <f>'2.2'!CG76</f>
        <v>0</v>
      </c>
      <c r="CH16" s="116">
        <f>'2.2'!CH76</f>
        <v>679.88753472999997</v>
      </c>
      <c r="CI16" s="138">
        <f>'2.2'!CI76</f>
        <v>236754.00566008434</v>
      </c>
      <c r="CJ16" s="138">
        <f>'2.2'!CJ76</f>
        <v>520448.07979469822</v>
      </c>
      <c r="CK16" s="138">
        <f>'2.2'!CK76</f>
        <v>-757703.9260551926</v>
      </c>
      <c r="CL16" s="295">
        <f>'2.2'!CL76</f>
        <v>178.04693432000931</v>
      </c>
      <c r="CM16" s="153">
        <f>'2.2'!CM76</f>
        <v>616.82814955000003</v>
      </c>
      <c r="CN16" s="116">
        <f>'2.2'!CN76</f>
        <v>0</v>
      </c>
      <c r="CO16" s="116">
        <f>'2.2'!CO76</f>
        <v>0</v>
      </c>
      <c r="CP16" s="116">
        <f>'2.2'!CP76</f>
        <v>616.82814955000003</v>
      </c>
      <c r="CQ16" s="138">
        <f>'2.2'!CQ76</f>
        <v>226705.11789631206</v>
      </c>
      <c r="CR16" s="138">
        <f>'2.2'!CR76</f>
        <v>581962.18763706263</v>
      </c>
      <c r="CS16" s="138">
        <f>'2.2'!CS76</f>
        <v>-809275.79572026466</v>
      </c>
      <c r="CT16" s="116">
        <f>'2.2'!CT76</f>
        <v>8.3379626600071788</v>
      </c>
    </row>
    <row r="17" spans="1:98" ht="20" customHeight="1" x14ac:dyDescent="0.2">
      <c r="A17" s="115">
        <v>14</v>
      </c>
      <c r="B17" s="115" t="s">
        <v>247</v>
      </c>
      <c r="C17" s="116">
        <f>'2.2'!C86</f>
        <v>212044.8922824678</v>
      </c>
      <c r="D17" s="116">
        <f>'2.2'!D86</f>
        <v>23188.034613259999</v>
      </c>
      <c r="E17" s="116">
        <f>'2.2'!E86</f>
        <v>-17810.020974499999</v>
      </c>
      <c r="F17" s="116">
        <f>'2.2'!F86</f>
        <v>217422.90592122782</v>
      </c>
      <c r="G17" s="116">
        <f>'2.2'!G86</f>
        <v>31477.062171954523</v>
      </c>
      <c r="H17" s="116">
        <f>'2.2'!H86</f>
        <v>22265.002216017401</v>
      </c>
      <c r="I17" s="116">
        <f>'2.2'!I86</f>
        <v>-70971.04046263278</v>
      </c>
      <c r="J17" s="169">
        <f>'2.2'!J86</f>
        <v>200193.92984656699</v>
      </c>
      <c r="K17" s="153">
        <f>'2.2'!K86</f>
        <v>211234.21552216832</v>
      </c>
      <c r="L17" s="116">
        <f>'2.2'!L86</f>
        <v>26725.83599539</v>
      </c>
      <c r="M17" s="116">
        <f>'2.2'!M86</f>
        <v>-20599.282354849998</v>
      </c>
      <c r="N17" s="116">
        <f>'2.2'!N86</f>
        <v>217360.76916270831</v>
      </c>
      <c r="O17" s="116">
        <f>'2.2'!O86</f>
        <v>34942.25529844124</v>
      </c>
      <c r="P17" s="116">
        <f>'2.2'!P86</f>
        <v>25777.47033858169</v>
      </c>
      <c r="Q17" s="116">
        <f>'2.2'!Q86</f>
        <v>-55508.535475135417</v>
      </c>
      <c r="R17" s="154">
        <f>'2.2'!R86</f>
        <v>222571.95932459581</v>
      </c>
      <c r="S17" s="178">
        <f>'2.2'!S86</f>
        <v>273766.61896123603</v>
      </c>
      <c r="T17" s="116">
        <f>'2.2'!T86</f>
        <v>32859.032124110003</v>
      </c>
      <c r="U17" s="116">
        <f>'2.2'!U86</f>
        <v>-17642.024293009999</v>
      </c>
      <c r="V17" s="116">
        <f>'2.2'!V86</f>
        <v>288983.626792336</v>
      </c>
      <c r="W17" s="116">
        <f>'2.2'!W86</f>
        <v>35085.653164674251</v>
      </c>
      <c r="X17" s="116">
        <f>'2.2'!X86</f>
        <v>28149.213396946885</v>
      </c>
      <c r="Y17" s="116">
        <f>'2.2'!Y86</f>
        <v>-65013.756215553207</v>
      </c>
      <c r="Z17" s="169">
        <f>'2.2'!Z86</f>
        <v>287204.73713840393</v>
      </c>
      <c r="AA17" s="153">
        <f>'2.2'!AA86</f>
        <v>270967.4974639226</v>
      </c>
      <c r="AB17" s="116">
        <f>'2.2'!AB86</f>
        <v>27976.824391440001</v>
      </c>
      <c r="AC17" s="116">
        <f>'2.2'!AC86</f>
        <v>-17352.77531397</v>
      </c>
      <c r="AD17" s="116">
        <f>'2.2'!AD86</f>
        <v>281591.54654139263</v>
      </c>
      <c r="AE17" s="116">
        <f>'2.2'!AE86</f>
        <v>44870.466558112246</v>
      </c>
      <c r="AF17" s="116">
        <f>'2.2'!AF86</f>
        <v>26340.298255424022</v>
      </c>
      <c r="AG17" s="116">
        <f>'2.2'!AG86</f>
        <v>-60013.905763903</v>
      </c>
      <c r="AH17" s="154">
        <f>'2.2'!AH86</f>
        <v>292788.40559102589</v>
      </c>
      <c r="AI17" s="178">
        <f>'2.2'!AI86</f>
        <v>253767.34236389145</v>
      </c>
      <c r="AJ17" s="116">
        <f>'2.2'!AJ86</f>
        <v>35051.039315069997</v>
      </c>
      <c r="AK17" s="116">
        <f>'2.2'!AK86</f>
        <v>-21154.384428360001</v>
      </c>
      <c r="AL17" s="116">
        <f>'2.2'!AL86</f>
        <v>267663.99725060147</v>
      </c>
      <c r="AM17" s="116">
        <f>'2.2'!AM86</f>
        <v>45414.27217202475</v>
      </c>
      <c r="AN17" s="116">
        <f>'2.2'!AN86</f>
        <v>33239.269665638625</v>
      </c>
      <c r="AO17" s="116">
        <f>'2.2'!AO86</f>
        <v>-55708.664805480614</v>
      </c>
      <c r="AP17" s="169">
        <f>'2.2'!AP86</f>
        <v>290608.87428278424</v>
      </c>
      <c r="AQ17" s="153">
        <f>'2.2'!AQ86</f>
        <v>368074.67681007279</v>
      </c>
      <c r="AR17" s="116">
        <f>'2.2'!AR86</f>
        <v>42355.939310030008</v>
      </c>
      <c r="AS17" s="116">
        <f>'2.2'!AS86</f>
        <v>-28491.658132639997</v>
      </c>
      <c r="AT17" s="116">
        <f>'2.2'!AT86</f>
        <v>381938.95798746281</v>
      </c>
      <c r="AU17" s="116">
        <f>'2.2'!AU86</f>
        <v>62838.27471733604</v>
      </c>
      <c r="AV17" s="116">
        <f>'2.2'!AV86</f>
        <v>41067.957919313856</v>
      </c>
      <c r="AW17" s="116">
        <f>'2.2'!AW86</f>
        <v>-92242.476822825614</v>
      </c>
      <c r="AX17" s="154">
        <f>'2.2'!AX86</f>
        <v>393602.71380128711</v>
      </c>
      <c r="AY17" s="178">
        <f>'2.2'!AY86</f>
        <v>401862.10058660101</v>
      </c>
      <c r="AZ17" s="116">
        <f>'2.2'!AZ86</f>
        <v>48473.526677139998</v>
      </c>
      <c r="BA17" s="116">
        <f>'2.2'!BA86</f>
        <v>-31829.152782199995</v>
      </c>
      <c r="BB17" s="116">
        <f>'2.2'!BB86</f>
        <v>418506.47448154096</v>
      </c>
      <c r="BC17" s="116">
        <f>'2.2'!BC86</f>
        <v>54489.104268728537</v>
      </c>
      <c r="BD17" s="116">
        <f>'2.2'!BD86</f>
        <v>44349.277318356704</v>
      </c>
      <c r="BE17" s="116">
        <f>'2.2'!BE86</f>
        <v>-72751.749867264298</v>
      </c>
      <c r="BF17" s="169">
        <f>'2.2'!BF86</f>
        <v>444593.10620136186</v>
      </c>
      <c r="BG17" s="153">
        <f>'2.2'!BG86</f>
        <v>305301.08936987503</v>
      </c>
      <c r="BH17" s="116">
        <f>'2.2'!BH86</f>
        <v>37621.342154689999</v>
      </c>
      <c r="BI17" s="116">
        <f>'2.2'!BI86</f>
        <v>-27582.35326887</v>
      </c>
      <c r="BJ17" s="116">
        <f>'2.2'!BJ86</f>
        <v>315340.07825569506</v>
      </c>
      <c r="BK17" s="116">
        <f>'2.2'!BK86</f>
        <v>57225.013957518051</v>
      </c>
      <c r="BL17" s="116">
        <f>'2.2'!BL86</f>
        <v>42863.867721685223</v>
      </c>
      <c r="BM17" s="116">
        <f>'2.2'!BM86</f>
        <v>-43925.249042507014</v>
      </c>
      <c r="BN17" s="154">
        <f>'2.2'!BN86</f>
        <v>371503.71089239127</v>
      </c>
      <c r="BO17" s="178">
        <f>'2.2'!BO86</f>
        <v>369421.58836370514</v>
      </c>
      <c r="BP17" s="116">
        <f>'2.2'!BP86</f>
        <v>36715.840079939997</v>
      </c>
      <c r="BQ17" s="116">
        <f>'2.2'!BQ86</f>
        <v>-27359.372113960002</v>
      </c>
      <c r="BR17" s="116">
        <f>'2.2'!BR86</f>
        <v>378778.05632968515</v>
      </c>
      <c r="BS17" s="116">
        <f>'2.2'!BS86</f>
        <v>50035.384435147877</v>
      </c>
      <c r="BT17" s="116">
        <f>'2.2'!BT86</f>
        <v>42352.118118767045</v>
      </c>
      <c r="BU17" s="116">
        <f>'2.2'!BU86</f>
        <v>-50809.210142750424</v>
      </c>
      <c r="BV17" s="169">
        <f>'2.2'!BV86</f>
        <v>420356.34874084964</v>
      </c>
      <c r="BW17" s="178">
        <f>'2.2'!BW86</f>
        <v>426782.51446950622</v>
      </c>
      <c r="BX17" s="116">
        <f>'2.2'!BX86</f>
        <v>53212.845590199999</v>
      </c>
      <c r="BY17" s="116">
        <f>'2.2'!BY86</f>
        <v>-27222.467000000004</v>
      </c>
      <c r="BZ17" s="116">
        <f>'2.2'!BZ86</f>
        <v>452772.8930597062</v>
      </c>
      <c r="CA17" s="116">
        <f>'2.2'!CA86</f>
        <v>57479.001041249721</v>
      </c>
      <c r="CB17" s="116">
        <f>'2.2'!CB86</f>
        <v>56378.476380825596</v>
      </c>
      <c r="CC17" s="116">
        <f>'2.2'!CC86</f>
        <v>-39352.481477199784</v>
      </c>
      <c r="CD17" s="186">
        <f>'2.2'!CD86</f>
        <v>527277.88900458172</v>
      </c>
      <c r="CE17" s="294">
        <f>'2.2'!CE86</f>
        <v>270961.2919238559</v>
      </c>
      <c r="CF17" s="116">
        <f>'2.2'!CF86</f>
        <v>69407.377999999997</v>
      </c>
      <c r="CG17" s="116">
        <f>'2.2'!CG86</f>
        <v>-28059.422999999999</v>
      </c>
      <c r="CH17" s="116">
        <f>'2.2'!CH86</f>
        <v>312309.24692385591</v>
      </c>
      <c r="CI17" s="138">
        <f>'2.2'!CI86</f>
        <v>54609.362645316549</v>
      </c>
      <c r="CJ17" s="138">
        <f>'2.2'!CJ86</f>
        <v>45119.495627209282</v>
      </c>
      <c r="CK17" s="138">
        <f>'2.2'!CK86</f>
        <v>-31206.949466032238</v>
      </c>
      <c r="CL17" s="295">
        <f>'2.2'!CL86</f>
        <v>380831.15573034959</v>
      </c>
      <c r="CM17" s="153">
        <f>'2.2'!CM86</f>
        <v>427328.53886968445</v>
      </c>
      <c r="CN17" s="116">
        <f>'2.2'!CN86</f>
        <v>33335.466274749997</v>
      </c>
      <c r="CO17" s="116">
        <f>'2.2'!CO86</f>
        <v>-30674.371576279998</v>
      </c>
      <c r="CP17" s="116">
        <f>'2.2'!CP86</f>
        <v>429989.63356815447</v>
      </c>
      <c r="CQ17" s="138">
        <f>'2.2'!CQ86</f>
        <v>88936.945174506778</v>
      </c>
      <c r="CR17" s="138">
        <f>'2.2'!CR86</f>
        <v>58554.041345637408</v>
      </c>
      <c r="CS17" s="138">
        <f>'2.2'!CS86</f>
        <v>-30040.419784721173</v>
      </c>
      <c r="CT17" s="116">
        <f>'2.2'!CT86</f>
        <v>547440.20030357747</v>
      </c>
    </row>
    <row r="18" spans="1:98" ht="20" customHeight="1" x14ac:dyDescent="0.2">
      <c r="A18" s="118">
        <v>1411</v>
      </c>
      <c r="B18" s="118" t="s">
        <v>805</v>
      </c>
      <c r="C18" s="119">
        <f>'2.2'!C88</f>
        <v>131604.10319229777</v>
      </c>
      <c r="D18" s="119">
        <f>'2.2'!D88</f>
        <v>22295.45665865</v>
      </c>
      <c r="E18" s="119">
        <f>'2.2'!E88</f>
        <v>-17810.020974499999</v>
      </c>
      <c r="F18" s="119">
        <f>'2.2'!F88</f>
        <v>136089.53887644777</v>
      </c>
      <c r="G18" s="119">
        <f>'2.2'!G88</f>
        <v>3998.4569043398683</v>
      </c>
      <c r="H18" s="119">
        <f>'2.2'!H88</f>
        <v>6630</v>
      </c>
      <c r="I18" s="119">
        <f>'2.2'!I88</f>
        <v>-70971.04046263278</v>
      </c>
      <c r="J18" s="171">
        <f>'2.2'!J88</f>
        <v>75746.955318154854</v>
      </c>
      <c r="K18" s="157">
        <f>'2.2'!K88</f>
        <v>131175.85501102832</v>
      </c>
      <c r="L18" s="119">
        <f>'2.2'!L88</f>
        <v>25720.293605430001</v>
      </c>
      <c r="M18" s="119">
        <f>'2.2'!M88</f>
        <v>-20599.282354849998</v>
      </c>
      <c r="N18" s="119">
        <f>'2.2'!N88</f>
        <v>136296.86626160832</v>
      </c>
      <c r="O18" s="119">
        <f>'2.2'!O88</f>
        <v>4947.2319814912453</v>
      </c>
      <c r="P18" s="119">
        <f>'2.2'!P88</f>
        <v>9107</v>
      </c>
      <c r="Q18" s="119">
        <f>'2.2'!Q88</f>
        <v>-55508.535475135417</v>
      </c>
      <c r="R18" s="158">
        <f>'2.2'!R88</f>
        <v>94842.562767964133</v>
      </c>
      <c r="S18" s="180">
        <f>'2.2'!S88</f>
        <v>155854.20329080606</v>
      </c>
      <c r="T18" s="119">
        <f>'2.2'!T88</f>
        <v>24396.831387099999</v>
      </c>
      <c r="U18" s="119">
        <f>'2.2'!U88</f>
        <v>-17642.024293009999</v>
      </c>
      <c r="V18" s="119">
        <f>'2.2'!V88</f>
        <v>162609.01038489607</v>
      </c>
      <c r="W18" s="119">
        <f>'2.2'!W88</f>
        <v>3937.7311585513812</v>
      </c>
      <c r="X18" s="119">
        <f>'2.2'!X88</f>
        <v>12695</v>
      </c>
      <c r="Y18" s="119">
        <f>'2.2'!Y88</f>
        <v>-65013.756215553207</v>
      </c>
      <c r="Z18" s="171">
        <f>'2.2'!Z88</f>
        <v>114227.98532789425</v>
      </c>
      <c r="AA18" s="157">
        <f>'2.2'!AA88</f>
        <v>148389.46566836257</v>
      </c>
      <c r="AB18" s="119">
        <f>'2.2'!AB88</f>
        <v>25419.97682919</v>
      </c>
      <c r="AC18" s="119">
        <f>'2.2'!AC88</f>
        <v>-17352.77531397</v>
      </c>
      <c r="AD18" s="119">
        <f>'2.2'!AD88</f>
        <v>156456.66718358258</v>
      </c>
      <c r="AE18" s="119">
        <f>'2.2'!AE88</f>
        <v>4593.2474025261381</v>
      </c>
      <c r="AF18" s="119">
        <f>'2.2'!AF88</f>
        <v>6630</v>
      </c>
      <c r="AG18" s="119">
        <f>'2.2'!AG88</f>
        <v>-60013.905763903</v>
      </c>
      <c r="AH18" s="158">
        <f>'2.2'!AH88</f>
        <v>107666.00882220574</v>
      </c>
      <c r="AI18" s="180">
        <f>'2.2'!AI88</f>
        <v>152292.68954766146</v>
      </c>
      <c r="AJ18" s="119">
        <f>'2.2'!AJ88</f>
        <v>29970.920459599998</v>
      </c>
      <c r="AK18" s="119">
        <f>'2.2'!AK88</f>
        <v>-21154.384428360001</v>
      </c>
      <c r="AL18" s="119">
        <f>'2.2'!AL88</f>
        <v>161109.22557890145</v>
      </c>
      <c r="AM18" s="119">
        <f>'2.2'!AM88</f>
        <v>6534.9848673888027</v>
      </c>
      <c r="AN18" s="119">
        <f>'2.2'!AN88</f>
        <v>11663.745177599994</v>
      </c>
      <c r="AO18" s="119">
        <f>'2.2'!AO88</f>
        <v>-55708.664805480614</v>
      </c>
      <c r="AP18" s="171">
        <f>'2.2'!AP88</f>
        <v>123599.2908184096</v>
      </c>
      <c r="AQ18" s="157">
        <f>'2.2'!AQ88</f>
        <v>272239.0957731228</v>
      </c>
      <c r="AR18" s="119">
        <f>'2.2'!AR88</f>
        <v>36889.103027309997</v>
      </c>
      <c r="AS18" s="119">
        <f>'2.2'!AS88</f>
        <v>-28491.658132639997</v>
      </c>
      <c r="AT18" s="119">
        <f>'2.2'!AT88</f>
        <v>280636.54066779278</v>
      </c>
      <c r="AU18" s="119">
        <f>'2.2'!AU88</f>
        <v>7296.6946474641618</v>
      </c>
      <c r="AV18" s="119">
        <f>'2.2'!AV88</f>
        <v>13902.438940210031</v>
      </c>
      <c r="AW18" s="119">
        <f>'2.2'!AW88</f>
        <v>-92242.476822825614</v>
      </c>
      <c r="AX18" s="158">
        <f>'2.2'!AX88</f>
        <v>209593.19743264135</v>
      </c>
      <c r="AY18" s="180">
        <f>'2.2'!AY88</f>
        <v>283729.98743756104</v>
      </c>
      <c r="AZ18" s="119">
        <f>'2.2'!AZ88</f>
        <v>45966.662681199989</v>
      </c>
      <c r="BA18" s="119">
        <f>'2.2'!BA88</f>
        <v>-31829.152782199995</v>
      </c>
      <c r="BB18" s="119">
        <f>'2.2'!BB88</f>
        <v>297867.49733656098</v>
      </c>
      <c r="BC18" s="119">
        <f>'2.2'!BC88</f>
        <v>6151.1655200082587</v>
      </c>
      <c r="BD18" s="119">
        <f>'2.2'!BD88</f>
        <v>17623.389260929987</v>
      </c>
      <c r="BE18" s="119">
        <f>'2.2'!BE88</f>
        <v>-72751.749867264298</v>
      </c>
      <c r="BF18" s="171">
        <f>'2.2'!BF88</f>
        <v>248890.30225023493</v>
      </c>
      <c r="BG18" s="157">
        <f>'2.2'!BG88</f>
        <v>190647.22366702501</v>
      </c>
      <c r="BH18" s="119">
        <f>'2.2'!BH88</f>
        <v>35351.002154690002</v>
      </c>
      <c r="BI18" s="119">
        <f>'2.2'!BI88</f>
        <v>-27582.35326887</v>
      </c>
      <c r="BJ18" s="119">
        <f>'2.2'!BJ88</f>
        <v>198415.87255284502</v>
      </c>
      <c r="BK18" s="119">
        <f>'2.2'!BK88</f>
        <v>4804.8864236446389</v>
      </c>
      <c r="BL18" s="119">
        <f>'2.2'!BL88</f>
        <v>15236</v>
      </c>
      <c r="BM18" s="119">
        <f>'2.2'!BM88</f>
        <v>-43925.249042507014</v>
      </c>
      <c r="BN18" s="158">
        <f>'2.2'!BN88</f>
        <v>174531.50993398263</v>
      </c>
      <c r="BO18" s="180">
        <f>'2.2'!BO88</f>
        <v>217683.44361536513</v>
      </c>
      <c r="BP18" s="119">
        <f>'2.2'!BP88</f>
        <v>33966.224068490003</v>
      </c>
      <c r="BQ18" s="119">
        <f>'2.2'!BQ88</f>
        <v>-27359.372113960002</v>
      </c>
      <c r="BR18" s="119">
        <f>'2.2'!BR88</f>
        <v>224290.29556989513</v>
      </c>
      <c r="BS18" s="119">
        <f>'2.2'!BS88</f>
        <v>3084.2063972159754</v>
      </c>
      <c r="BT18" s="119">
        <f>'2.2'!BT88</f>
        <v>12945.417129340014</v>
      </c>
      <c r="BU18" s="119">
        <f>'2.2'!BU88</f>
        <v>-50809.210142750424</v>
      </c>
      <c r="BV18" s="171">
        <f>'2.2'!BV88</f>
        <v>189510.70895370073</v>
      </c>
      <c r="BW18" s="180">
        <f>'2.2'!BW88</f>
        <v>192829.6698626462</v>
      </c>
      <c r="BX18" s="119">
        <f>'2.2'!BX88</f>
        <v>34294.302590200001</v>
      </c>
      <c r="BY18" s="119">
        <f>'2.2'!BY88</f>
        <v>-27222.467000000004</v>
      </c>
      <c r="BZ18" s="119">
        <f>'2.2'!BZ88</f>
        <v>199901.50545284621</v>
      </c>
      <c r="CA18" s="119">
        <f>'2.2'!CA88</f>
        <v>2516.7268806502716</v>
      </c>
      <c r="CB18" s="119">
        <f>'2.2'!CB88</f>
        <v>16206.892190459994</v>
      </c>
      <c r="CC18" s="119">
        <f>'2.2'!CC88</f>
        <v>-39352.481477199784</v>
      </c>
      <c r="CD18" s="188">
        <f>'2.2'!CD88</f>
        <v>179272.64304675668</v>
      </c>
      <c r="CE18" s="298">
        <f>'2.2'!CE88</f>
        <v>145469.3665563059</v>
      </c>
      <c r="CF18" s="119">
        <f>'2.2'!CF88</f>
        <v>30483.304999999997</v>
      </c>
      <c r="CG18" s="119">
        <f>'2.2'!CG88</f>
        <v>-28059.422999999999</v>
      </c>
      <c r="CH18" s="119">
        <f>'2.2'!CH88</f>
        <v>147893.24855630589</v>
      </c>
      <c r="CI18" s="140">
        <f>'2.2'!CI88</f>
        <v>1308.2574181008365</v>
      </c>
      <c r="CJ18" s="140">
        <f>'2.2'!CJ88</f>
        <v>10703.7802270581</v>
      </c>
      <c r="CK18" s="140">
        <f>'2.2'!CK88</f>
        <v>-31206.949466032238</v>
      </c>
      <c r="CL18" s="299">
        <f>'2.2'!CL88</f>
        <v>128698.33673543259</v>
      </c>
      <c r="CM18" s="157">
        <f>'2.2'!CM88</f>
        <v>208798.86332064436</v>
      </c>
      <c r="CN18" s="119">
        <f>'2.2'!CN88</f>
        <v>31695.75253405</v>
      </c>
      <c r="CO18" s="119">
        <f>'2.2'!CO88</f>
        <v>-30674.371576279998</v>
      </c>
      <c r="CP18" s="119">
        <f>'2.2'!CP88</f>
        <v>209820.24427841435</v>
      </c>
      <c r="CQ18" s="140">
        <f>'2.2'!CQ88</f>
        <v>5036.7679752380782</v>
      </c>
      <c r="CR18" s="140">
        <f>'2.2'!CR88</f>
        <v>12042.712470699993</v>
      </c>
      <c r="CS18" s="140">
        <f>'2.2'!CS88</f>
        <v>-30040.419784721173</v>
      </c>
      <c r="CT18" s="119">
        <f>'2.2'!CT88</f>
        <v>196859.30493963126</v>
      </c>
    </row>
    <row r="19" spans="1:98" ht="20" customHeight="1" x14ac:dyDescent="0.2">
      <c r="A19" s="120" t="s">
        <v>392</v>
      </c>
      <c r="B19" s="118" t="s">
        <v>393</v>
      </c>
      <c r="C19" s="119">
        <f t="shared" ref="C19:F19" si="0">C17-C18</f>
        <v>80440.78909017003</v>
      </c>
      <c r="D19" s="119">
        <f t="shared" si="0"/>
        <v>892.57795460999841</v>
      </c>
      <c r="E19" s="119">
        <f t="shared" si="0"/>
        <v>0</v>
      </c>
      <c r="F19" s="119">
        <f t="shared" si="0"/>
        <v>81333.367044780054</v>
      </c>
      <c r="G19" s="119">
        <f>G17-G18</f>
        <v>27478.605267614654</v>
      </c>
      <c r="H19" s="119">
        <f>H17-H18</f>
        <v>15635.002216017401</v>
      </c>
      <c r="I19" s="119">
        <f>I17-I18</f>
        <v>0</v>
      </c>
      <c r="J19" s="171">
        <f>J17-J18</f>
        <v>124446.97452841213</v>
      </c>
      <c r="K19" s="157">
        <f t="shared" ref="K19:R19" si="1">K17-K18</f>
        <v>80058.360511139996</v>
      </c>
      <c r="L19" s="119">
        <f t="shared" si="1"/>
        <v>1005.5423899599991</v>
      </c>
      <c r="M19" s="119">
        <f t="shared" si="1"/>
        <v>0</v>
      </c>
      <c r="N19" s="119">
        <f t="shared" si="1"/>
        <v>81063.902901099995</v>
      </c>
      <c r="O19" s="119">
        <f t="shared" si="1"/>
        <v>29995.023316949995</v>
      </c>
      <c r="P19" s="119">
        <f t="shared" si="1"/>
        <v>16670.47033858169</v>
      </c>
      <c r="Q19" s="119">
        <f t="shared" si="1"/>
        <v>0</v>
      </c>
      <c r="R19" s="158">
        <f t="shared" si="1"/>
        <v>127729.39655663168</v>
      </c>
      <c r="S19" s="180">
        <f t="shared" ref="S19" si="2">S17-S18</f>
        <v>117912.41567042997</v>
      </c>
      <c r="T19" s="119">
        <f t="shared" ref="T19" si="3">T17-T18</f>
        <v>8462.2007370100036</v>
      </c>
      <c r="U19" s="119">
        <f t="shared" ref="U19" si="4">U17-U18</f>
        <v>0</v>
      </c>
      <c r="V19" s="119">
        <f t="shared" ref="V19" si="5">V17-V18</f>
        <v>126374.61640743993</v>
      </c>
      <c r="W19" s="119">
        <f t="shared" ref="W19" si="6">W17-W18</f>
        <v>31147.92200612287</v>
      </c>
      <c r="X19" s="119">
        <f t="shared" ref="X19" si="7">X17-X18</f>
        <v>15454.213396946885</v>
      </c>
      <c r="Y19" s="119">
        <f t="shared" ref="Y19" si="8">Y17-Y18</f>
        <v>0</v>
      </c>
      <c r="Z19" s="171">
        <f t="shared" ref="Z19" si="9">Z17-Z18</f>
        <v>172976.75181050968</v>
      </c>
      <c r="AA19" s="157">
        <f t="shared" ref="AA19" si="10">AA17-AA18</f>
        <v>122578.03179556003</v>
      </c>
      <c r="AB19" s="119">
        <f t="shared" ref="AB19" si="11">AB17-AB18</f>
        <v>2556.8475622500009</v>
      </c>
      <c r="AC19" s="119">
        <f t="shared" ref="AC19" si="12">AC17-AC18</f>
        <v>0</v>
      </c>
      <c r="AD19" s="119">
        <f t="shared" ref="AD19" si="13">AD17-AD18</f>
        <v>125134.87935781004</v>
      </c>
      <c r="AE19" s="119">
        <f t="shared" ref="AE19" si="14">AE17-AE18</f>
        <v>40277.219155586106</v>
      </c>
      <c r="AF19" s="119">
        <f t="shared" ref="AF19" si="15">AF17-AF18</f>
        <v>19710.298255424022</v>
      </c>
      <c r="AG19" s="119">
        <f t="shared" ref="AG19" si="16">AG17-AG18</f>
        <v>0</v>
      </c>
      <c r="AH19" s="158">
        <f t="shared" ref="AH19" si="17">AH17-AH18</f>
        <v>185122.39676882015</v>
      </c>
      <c r="AI19" s="180">
        <f t="shared" ref="AI19" si="18">AI17-AI18</f>
        <v>101474.65281622999</v>
      </c>
      <c r="AJ19" s="119">
        <f t="shared" ref="AJ19" si="19">AJ17-AJ18</f>
        <v>5080.1188554699984</v>
      </c>
      <c r="AK19" s="119">
        <f t="shared" ref="AK19" si="20">AK17-AK18</f>
        <v>0</v>
      </c>
      <c r="AL19" s="119">
        <f t="shared" ref="AL19" si="21">AL17-AL18</f>
        <v>106554.77167170003</v>
      </c>
      <c r="AM19" s="119">
        <f t="shared" ref="AM19" si="22">AM17-AM18</f>
        <v>38879.287304635945</v>
      </c>
      <c r="AN19" s="119">
        <f t="shared" ref="AN19" si="23">AN17-AN18</f>
        <v>21575.524488038631</v>
      </c>
      <c r="AO19" s="119">
        <f t="shared" ref="AO19" si="24">AO17-AO18</f>
        <v>0</v>
      </c>
      <c r="AP19" s="171">
        <f t="shared" ref="AP19" si="25">AP17-AP18</f>
        <v>167009.58346437465</v>
      </c>
      <c r="AQ19" s="157">
        <f t="shared" ref="AQ19" si="26">AQ17-AQ18</f>
        <v>95835.581036949996</v>
      </c>
      <c r="AR19" s="119">
        <f t="shared" ref="AR19" si="27">AR17-AR18</f>
        <v>5466.8362827200108</v>
      </c>
      <c r="AS19" s="119">
        <f t="shared" ref="AS19" si="28">AS17-AS18</f>
        <v>0</v>
      </c>
      <c r="AT19" s="119">
        <f t="shared" ref="AT19" si="29">AT17-AT18</f>
        <v>101302.41731967003</v>
      </c>
      <c r="AU19" s="119">
        <f t="shared" ref="AU19" si="30">AU17-AU18</f>
        <v>55541.580069871881</v>
      </c>
      <c r="AV19" s="119">
        <f t="shared" ref="AV19" si="31">AV17-AV18</f>
        <v>27165.518979103825</v>
      </c>
      <c r="AW19" s="119">
        <f t="shared" ref="AW19" si="32">AW17-AW18</f>
        <v>0</v>
      </c>
      <c r="AX19" s="158">
        <f t="shared" ref="AX19" si="33">AX17-AX18</f>
        <v>184009.51636864577</v>
      </c>
      <c r="AY19" s="180">
        <f t="shared" ref="AY19" si="34">AY17-AY18</f>
        <v>118132.11314903997</v>
      </c>
      <c r="AZ19" s="119">
        <f t="shared" ref="AZ19" si="35">AZ17-AZ18</f>
        <v>2506.8639959400098</v>
      </c>
      <c r="BA19" s="119">
        <f t="shared" ref="BA19" si="36">BA17-BA18</f>
        <v>0</v>
      </c>
      <c r="BB19" s="119">
        <f t="shared" ref="BB19" si="37">BB17-BB18</f>
        <v>120638.97714497999</v>
      </c>
      <c r="BC19" s="119">
        <f t="shared" ref="BC19" si="38">BC17-BC18</f>
        <v>48337.938748720277</v>
      </c>
      <c r="BD19" s="119">
        <f t="shared" ref="BD19" si="39">BD17-BD18</f>
        <v>26725.888057426717</v>
      </c>
      <c r="BE19" s="119">
        <f t="shared" ref="BE19" si="40">BE17-BE18</f>
        <v>0</v>
      </c>
      <c r="BF19" s="171">
        <f t="shared" ref="BF19" si="41">BF17-BF18</f>
        <v>195702.80395112693</v>
      </c>
      <c r="BG19" s="157">
        <f t="shared" ref="BG19" si="42">BG17-BG18</f>
        <v>114653.86570285002</v>
      </c>
      <c r="BH19" s="119">
        <f t="shared" ref="BH19" si="43">BH17-BH18</f>
        <v>2270.3399999999965</v>
      </c>
      <c r="BI19" s="119">
        <f t="shared" ref="BI19" si="44">BI17-BI18</f>
        <v>0</v>
      </c>
      <c r="BJ19" s="119">
        <f t="shared" ref="BJ19" si="45">BJ17-BJ18</f>
        <v>116924.20570285004</v>
      </c>
      <c r="BK19" s="119">
        <f t="shared" ref="BK19" si="46">BK17-BK18</f>
        <v>52420.127533873412</v>
      </c>
      <c r="BL19" s="119">
        <f t="shared" ref="BL19" si="47">BL17-BL18</f>
        <v>27627.867721685223</v>
      </c>
      <c r="BM19" s="119">
        <f t="shared" ref="BM19" si="48">BM17-BM18</f>
        <v>0</v>
      </c>
      <c r="BN19" s="158">
        <f t="shared" ref="BN19" si="49">BN17-BN18</f>
        <v>196972.20095840865</v>
      </c>
      <c r="BO19" s="180">
        <f t="shared" ref="BO19" si="50">BO17-BO18</f>
        <v>151738.14474834001</v>
      </c>
      <c r="BP19" s="119">
        <f t="shared" ref="BP19" si="51">BP17-BP18</f>
        <v>2749.6160114499944</v>
      </c>
      <c r="BQ19" s="119">
        <f t="shared" ref="BQ19" si="52">BQ17-BQ18</f>
        <v>0</v>
      </c>
      <c r="BR19" s="119">
        <f t="shared" ref="BR19" si="53">BR17-BR18</f>
        <v>154487.76075979002</v>
      </c>
      <c r="BS19" s="119">
        <f t="shared" ref="BS19" si="54">BS17-BS18</f>
        <v>46951.178037931903</v>
      </c>
      <c r="BT19" s="119">
        <f t="shared" ref="BT19" si="55">BT17-BT18</f>
        <v>29406.70098942703</v>
      </c>
      <c r="BU19" s="119">
        <f t="shared" ref="BU19" si="56">BU17-BU18</f>
        <v>0</v>
      </c>
      <c r="BV19" s="171">
        <f t="shared" ref="BV19" si="57">BV17-BV18</f>
        <v>230845.63978714892</v>
      </c>
      <c r="BW19" s="180">
        <f t="shared" ref="BW19" si="58">BW17-BW18</f>
        <v>233952.84460686002</v>
      </c>
      <c r="BX19" s="119">
        <f t="shared" ref="BX19" si="59">BX17-BX18</f>
        <v>18918.542999999998</v>
      </c>
      <c r="BY19" s="119">
        <f t="shared" ref="BY19" si="60">BY17-BY18</f>
        <v>0</v>
      </c>
      <c r="BZ19" s="119">
        <f t="shared" ref="BZ19" si="61">BZ17-BZ18</f>
        <v>252871.38760685999</v>
      </c>
      <c r="CA19" s="119">
        <f t="shared" ref="CA19" si="62">CA17-CA18</f>
        <v>54962.274160599452</v>
      </c>
      <c r="CB19" s="119">
        <f t="shared" ref="CB19" si="63">CB17-CB18</f>
        <v>40171.584190365604</v>
      </c>
      <c r="CC19" s="119">
        <f t="shared" ref="CC19" si="64">CC17-CC18</f>
        <v>0</v>
      </c>
      <c r="CD19" s="188">
        <f t="shared" ref="CD19" si="65">CD17-CD18</f>
        <v>348005.24595782504</v>
      </c>
      <c r="CE19" s="298">
        <f t="shared" ref="CE19" si="66">CE17-CE18</f>
        <v>125491.92536754999</v>
      </c>
      <c r="CF19" s="119">
        <f t="shared" ref="CF19" si="67">CF17-CF18</f>
        <v>38924.073000000004</v>
      </c>
      <c r="CG19" s="119">
        <f t="shared" ref="CG19" si="68">CG17-CG18</f>
        <v>0</v>
      </c>
      <c r="CH19" s="119">
        <f t="shared" ref="CH19" si="69">CH17-CH18</f>
        <v>164415.99836755003</v>
      </c>
      <c r="CI19" s="140">
        <f t="shared" ref="CI19" si="70">CI17-CI18</f>
        <v>53301.10522721571</v>
      </c>
      <c r="CJ19" s="140">
        <f t="shared" ref="CJ19" si="71">CJ17-CJ18</f>
        <v>34415.715400151181</v>
      </c>
      <c r="CK19" s="140">
        <f t="shared" ref="CK19" si="72">CK17-CK18</f>
        <v>0</v>
      </c>
      <c r="CL19" s="299">
        <f t="shared" ref="CL19:CS19" si="73">CL17-CL18</f>
        <v>252132.818994917</v>
      </c>
      <c r="CM19" s="157">
        <f t="shared" si="73"/>
        <v>218529.67554904008</v>
      </c>
      <c r="CN19" s="119">
        <f t="shared" si="73"/>
        <v>1639.7137406999973</v>
      </c>
      <c r="CO19" s="119">
        <f t="shared" si="73"/>
        <v>0</v>
      </c>
      <c r="CP19" s="119">
        <f t="shared" si="73"/>
        <v>220169.38928974012</v>
      </c>
      <c r="CQ19" s="140">
        <f t="shared" si="73"/>
        <v>83900.177199268699</v>
      </c>
      <c r="CR19" s="140">
        <f t="shared" si="73"/>
        <v>46511.328874937419</v>
      </c>
      <c r="CS19" s="140">
        <f t="shared" si="73"/>
        <v>0</v>
      </c>
      <c r="CT19" s="119">
        <f t="shared" ref="CT19" si="74">CT17-CT18</f>
        <v>350580.89536394621</v>
      </c>
    </row>
    <row r="20" spans="1:98" ht="20" customHeight="1" x14ac:dyDescent="0.2">
      <c r="A20" s="18" t="s">
        <v>394</v>
      </c>
      <c r="B20" s="19" t="s">
        <v>806</v>
      </c>
      <c r="C20" s="20">
        <f>'2.3'!C7</f>
        <v>1153931.3042782214</v>
      </c>
      <c r="D20" s="20">
        <f>'2.3'!D7</f>
        <v>69761.510152350005</v>
      </c>
      <c r="E20" s="20">
        <f>'2.3'!E7</f>
        <v>-17810.020974499999</v>
      </c>
      <c r="F20" s="20">
        <f>'2.3'!F7</f>
        <v>1205882.7934560713</v>
      </c>
      <c r="G20" s="20">
        <f>'2.3'!G7</f>
        <v>518937.99958870199</v>
      </c>
      <c r="H20" s="20">
        <f>'2.3'!H7</f>
        <v>314125.31340252771</v>
      </c>
      <c r="I20" s="20">
        <f>'2.3'!I7</f>
        <v>-400756.10815375677</v>
      </c>
      <c r="J20" s="168">
        <f>'2.3'!J7</f>
        <v>1638189.9982935444</v>
      </c>
      <c r="K20" s="26">
        <f>'2.3'!K7</f>
        <v>1311763.6274559968</v>
      </c>
      <c r="L20" s="20">
        <f>'2.3'!L7</f>
        <v>81669.711867980004</v>
      </c>
      <c r="M20" s="20">
        <f>'2.3'!M7</f>
        <v>-20599.282354849998</v>
      </c>
      <c r="N20" s="20">
        <f>'2.3'!N7</f>
        <v>1372834.0569691267</v>
      </c>
      <c r="O20" s="20">
        <f>'2.3'!O7</f>
        <v>541108.82692164264</v>
      </c>
      <c r="P20" s="20">
        <f>'2.3'!P7</f>
        <v>352266.60077757109</v>
      </c>
      <c r="Q20" s="20">
        <f>'2.3'!Q7</f>
        <v>-427638.63434766728</v>
      </c>
      <c r="R20" s="30">
        <f>'2.3'!R7</f>
        <v>1838570.8503206733</v>
      </c>
      <c r="S20" s="177">
        <f>'2.3'!S7</f>
        <v>1416344.4392411923</v>
      </c>
      <c r="T20" s="20">
        <f>'2.3'!T7</f>
        <v>86521.386863510008</v>
      </c>
      <c r="U20" s="20">
        <f>'2.3'!U7</f>
        <v>-17642.024293009999</v>
      </c>
      <c r="V20" s="20">
        <f>'2.3'!V7</f>
        <v>1485223.8018116925</v>
      </c>
      <c r="W20" s="20">
        <f>'2.3'!W7</f>
        <v>608922.47648585285</v>
      </c>
      <c r="X20" s="20">
        <f>'2.3'!X7</f>
        <v>403845.01590525417</v>
      </c>
      <c r="Y20" s="20">
        <f>'2.3'!Y7</f>
        <v>-479215.16040429624</v>
      </c>
      <c r="Z20" s="168">
        <f>'2.3'!Z7</f>
        <v>2018776.1337985033</v>
      </c>
      <c r="AA20" s="26">
        <f>'2.3'!AA7</f>
        <v>1571152.3740569756</v>
      </c>
      <c r="AB20" s="20">
        <f>'2.3'!AB7</f>
        <v>98157.129724400002</v>
      </c>
      <c r="AC20" s="20">
        <f>'2.3'!AC7</f>
        <v>-17352.77531397</v>
      </c>
      <c r="AD20" s="20">
        <f>'2.3'!AD7</f>
        <v>1651956.7284674055</v>
      </c>
      <c r="AE20" s="20">
        <f>'2.3'!AE7</f>
        <v>683376.51840313617</v>
      </c>
      <c r="AF20" s="20">
        <f>'2.3'!AF7</f>
        <v>423939.55642020021</v>
      </c>
      <c r="AG20" s="20">
        <f>'2.3'!AG7</f>
        <v>-495110.5887982776</v>
      </c>
      <c r="AH20" s="30">
        <f>'2.3'!AH7</f>
        <v>2264162.2144924644</v>
      </c>
      <c r="AI20" s="177">
        <f>'2.3'!AI7</f>
        <v>1769939.1681248976</v>
      </c>
      <c r="AJ20" s="20">
        <f>'2.3'!AJ7</f>
        <v>112513.24965483</v>
      </c>
      <c r="AK20" s="20">
        <f>'2.3'!AK7</f>
        <v>-21154.384428360001</v>
      </c>
      <c r="AL20" s="20">
        <f>'2.3'!AL7</f>
        <v>1861298.0333513676</v>
      </c>
      <c r="AM20" s="20">
        <f>'2.3'!AM7</f>
        <v>745869.37990487798</v>
      </c>
      <c r="AN20" s="20">
        <f>'2.3'!AN7</f>
        <v>484741.46098512039</v>
      </c>
      <c r="AO20" s="20">
        <f>'2.3'!AO7</f>
        <v>-536825.99952970713</v>
      </c>
      <c r="AP20" s="168">
        <f>'2.3'!AP7</f>
        <v>2555082.8747116588</v>
      </c>
      <c r="AQ20" s="26">
        <f>'2.3'!AQ7</f>
        <v>2103484.8302749582</v>
      </c>
      <c r="AR20" s="20">
        <f>'2.3'!AR7</f>
        <v>133079.74649990001</v>
      </c>
      <c r="AS20" s="20">
        <f>'2.3'!AS7</f>
        <v>-28491.658132639997</v>
      </c>
      <c r="AT20" s="20">
        <f>'2.3'!AT7</f>
        <v>2208072.9186422178</v>
      </c>
      <c r="AU20" s="20">
        <f>'2.3'!AU7</f>
        <v>802903.98293548834</v>
      </c>
      <c r="AV20" s="20">
        <f>'2.3'!AV7</f>
        <v>521581.35098619899</v>
      </c>
      <c r="AW20" s="20">
        <f>'2.3'!AW7</f>
        <v>-584637.3897817831</v>
      </c>
      <c r="AX20" s="30">
        <f>'2.3'!AX7</f>
        <v>2947920.8627821216</v>
      </c>
      <c r="AY20" s="177">
        <f>'2.3'!AY7</f>
        <v>2162503.1567499707</v>
      </c>
      <c r="AZ20" s="20">
        <f>'2.3'!AZ7</f>
        <v>146983.55019133</v>
      </c>
      <c r="BA20" s="20">
        <f>'2.3'!BA7</f>
        <v>-31829.152782199995</v>
      </c>
      <c r="BB20" s="20">
        <f>'2.3'!BB7</f>
        <v>2277657.5541591006</v>
      </c>
      <c r="BC20" s="20">
        <f>'2.3'!BC7</f>
        <v>830799.08727221016</v>
      </c>
      <c r="BD20" s="20">
        <f>'2.3'!BD7</f>
        <v>552541.0740781253</v>
      </c>
      <c r="BE20" s="20">
        <f>'2.3'!BE7</f>
        <v>-614748.70045822347</v>
      </c>
      <c r="BF20" s="168">
        <f>'2.3'!BF7</f>
        <v>3046249.0150512126</v>
      </c>
      <c r="BG20" s="26">
        <f>'2.3'!BG7</f>
        <v>2202994.2432620795</v>
      </c>
      <c r="BH20" s="20">
        <f>'2.3'!BH7</f>
        <v>194201.48360527004</v>
      </c>
      <c r="BI20" s="20">
        <f>'2.3'!BI7</f>
        <v>-27582.35326887</v>
      </c>
      <c r="BJ20" s="20">
        <f>'2.3'!BJ7</f>
        <v>2369613.3735984797</v>
      </c>
      <c r="BK20" s="20">
        <f>'2.3'!BK7</f>
        <v>845274.20209917438</v>
      </c>
      <c r="BL20" s="20">
        <f>'2.3'!BL7</f>
        <v>548335.35276713292</v>
      </c>
      <c r="BM20" s="20">
        <f>'2.3'!BM7</f>
        <v>-590080.05942679569</v>
      </c>
      <c r="BN20" s="30">
        <f>'2.3'!BN7</f>
        <v>3173142.8690379914</v>
      </c>
      <c r="BO20" s="177">
        <f>'2.3'!BO7</f>
        <v>2343220.8682516972</v>
      </c>
      <c r="BP20" s="20">
        <f>'2.3'!BP7</f>
        <v>156270.27023749001</v>
      </c>
      <c r="BQ20" s="20">
        <f>'2.3'!BQ7</f>
        <v>-27359.372113960002</v>
      </c>
      <c r="BR20" s="20">
        <f>'2.3'!BR7</f>
        <v>2472131.7663752274</v>
      </c>
      <c r="BS20" s="20">
        <f>'2.3'!BS7</f>
        <v>896794.18608327291</v>
      </c>
      <c r="BT20" s="20">
        <f>'2.3'!BT7</f>
        <v>603508.50051098922</v>
      </c>
      <c r="BU20" s="20">
        <f>'2.3'!BU7</f>
        <v>-652236.17661075108</v>
      </c>
      <c r="BV20" s="168">
        <f>'2.3'!BV7</f>
        <v>3320198.2763587385</v>
      </c>
      <c r="BW20" s="177">
        <f>'2.3'!BW7</f>
        <v>2386946.7690311503</v>
      </c>
      <c r="BX20" s="20">
        <f>'2.3'!BX7</f>
        <v>191928.67351408</v>
      </c>
      <c r="BY20" s="20">
        <f>'2.3'!BY7</f>
        <v>-27222.467000000004</v>
      </c>
      <c r="BZ20" s="20">
        <f>'2.3'!BZ7</f>
        <v>2551652.9755452303</v>
      </c>
      <c r="CA20" s="20">
        <f>'2.3'!CA7</f>
        <v>922449.34085819277</v>
      </c>
      <c r="CB20" s="20">
        <f>'2.3'!CB7</f>
        <v>659645.02552097815</v>
      </c>
      <c r="CC20" s="20">
        <f>'2.3'!CC7</f>
        <v>-683453.6960496906</v>
      </c>
      <c r="CD20" s="185">
        <f>'2.3'!CD7</f>
        <v>3450293.6458747103</v>
      </c>
      <c r="CE20" s="292">
        <f>'2.3'!CE7</f>
        <v>2733740.483435797</v>
      </c>
      <c r="CF20" s="20">
        <f>'2.3'!CF7</f>
        <v>201894.739</v>
      </c>
      <c r="CG20" s="20">
        <f>'2.3'!CG7</f>
        <v>-28059.422999999999</v>
      </c>
      <c r="CH20" s="20">
        <f>'2.3'!CH7</f>
        <v>2907575.7994357971</v>
      </c>
      <c r="CI20" s="88">
        <f>'2.3'!CI7</f>
        <v>947008.1101037492</v>
      </c>
      <c r="CJ20" s="88">
        <f>'2.3'!CJ7</f>
        <v>723335.4010195476</v>
      </c>
      <c r="CK20" s="88">
        <f>'2.3'!CK7</f>
        <v>-788910.87552122481</v>
      </c>
      <c r="CL20" s="293">
        <f>'2.3'!CL7</f>
        <v>3789008.435037869</v>
      </c>
      <c r="CM20" s="26">
        <f>'2.3'!CM7</f>
        <v>2728184.4672573386</v>
      </c>
      <c r="CN20" s="20">
        <f>'2.3'!CN7</f>
        <v>141900.77633034001</v>
      </c>
      <c r="CO20" s="20">
        <f>'2.3'!CO7</f>
        <v>-30674.371576279998</v>
      </c>
      <c r="CP20" s="20">
        <f>'2.3'!CP7</f>
        <v>2839410.8720113989</v>
      </c>
      <c r="CQ20" s="88">
        <f>'2.3'!CQ7</f>
        <v>1087965.455482248</v>
      </c>
      <c r="CR20" s="88">
        <f>'2.3'!CR7</f>
        <v>760521.67444364983</v>
      </c>
      <c r="CS20" s="88">
        <f>'2.3'!CS7</f>
        <v>-839316.21550498588</v>
      </c>
      <c r="CT20" s="20">
        <f>'2.3'!CT7</f>
        <v>3848581.7864323114</v>
      </c>
    </row>
    <row r="21" spans="1:98" ht="20" customHeight="1" x14ac:dyDescent="0.2">
      <c r="A21" s="115">
        <v>2</v>
      </c>
      <c r="B21" s="115" t="s">
        <v>586</v>
      </c>
      <c r="C21" s="116">
        <f>'2.3'!C8</f>
        <v>1141060.0044449004</v>
      </c>
      <c r="D21" s="116">
        <f>'2.3'!D8</f>
        <v>69761.510152350005</v>
      </c>
      <c r="E21" s="116">
        <f>'2.3'!E8</f>
        <v>-17810.020974499999</v>
      </c>
      <c r="F21" s="116">
        <f>'2.3'!F8</f>
        <v>1193011.4936227503</v>
      </c>
      <c r="G21" s="116">
        <f>'2.3'!G8</f>
        <v>494021.90717310947</v>
      </c>
      <c r="H21" s="116">
        <f>'2.3'!H8</f>
        <v>294448.40224474203</v>
      </c>
      <c r="I21" s="116">
        <f>'2.3'!I8</f>
        <v>-400756.10815375677</v>
      </c>
      <c r="J21" s="169">
        <f>'2.3'!J8</f>
        <v>1580725.6948868451</v>
      </c>
      <c r="K21" s="153">
        <f>'2.3'!K8</f>
        <v>1309020.4394166246</v>
      </c>
      <c r="L21" s="116">
        <f>'2.3'!L8</f>
        <v>81669.711867980004</v>
      </c>
      <c r="M21" s="116">
        <f>'2.3'!M8</f>
        <v>-20599.282354849998</v>
      </c>
      <c r="N21" s="116">
        <f>'2.3'!N8</f>
        <v>1370090.8689297545</v>
      </c>
      <c r="O21" s="116">
        <f>'2.3'!O8</f>
        <v>527332.47280103259</v>
      </c>
      <c r="P21" s="116">
        <f>'2.3'!P8</f>
        <v>332678.25793681724</v>
      </c>
      <c r="Q21" s="116">
        <f>'2.3'!Q8</f>
        <v>-427638.63434766728</v>
      </c>
      <c r="R21" s="154">
        <f>'2.3'!R8</f>
        <v>1802462.9653199369</v>
      </c>
      <c r="S21" s="178">
        <f>'2.3'!S8</f>
        <v>1413782.5965797533</v>
      </c>
      <c r="T21" s="116">
        <f>'2.3'!T8</f>
        <v>86521.386863510008</v>
      </c>
      <c r="U21" s="116">
        <f>'2.3'!U8</f>
        <v>-17642.024293009999</v>
      </c>
      <c r="V21" s="116">
        <f>'2.3'!V8</f>
        <v>1482661.9591502536</v>
      </c>
      <c r="W21" s="116">
        <f>'2.3'!W8</f>
        <v>596488.67168618203</v>
      </c>
      <c r="X21" s="116">
        <f>'2.3'!X8</f>
        <v>379373.53123048262</v>
      </c>
      <c r="Y21" s="116">
        <f>'2.3'!Y8</f>
        <v>-479215.16040429624</v>
      </c>
      <c r="Z21" s="169">
        <f>'2.3'!Z8</f>
        <v>1979309.0016626222</v>
      </c>
      <c r="AA21" s="153">
        <f>'2.3'!AA8</f>
        <v>1563271.6825695117</v>
      </c>
      <c r="AB21" s="116">
        <f>'2.3'!AB8</f>
        <v>98157.129724400002</v>
      </c>
      <c r="AC21" s="116">
        <f>'2.3'!AC8</f>
        <v>-17352.77531397</v>
      </c>
      <c r="AD21" s="116">
        <f>'2.3'!AD8</f>
        <v>1644076.0369799419</v>
      </c>
      <c r="AE21" s="116">
        <f>'2.3'!AE8</f>
        <v>659509.37341884617</v>
      </c>
      <c r="AF21" s="116">
        <f>'2.3'!AF8</f>
        <v>412862.31778015458</v>
      </c>
      <c r="AG21" s="116">
        <f>'2.3'!AG8</f>
        <v>-495110.5887982776</v>
      </c>
      <c r="AH21" s="154">
        <f>'2.3'!AH8</f>
        <v>2221337.139380665</v>
      </c>
      <c r="AI21" s="178">
        <f>'2.3'!AI8</f>
        <v>1761916.6561613153</v>
      </c>
      <c r="AJ21" s="116">
        <f>'2.3'!AJ8</f>
        <v>112513.24965483</v>
      </c>
      <c r="AK21" s="116">
        <f>'2.3'!AK8</f>
        <v>-21154.384428360001</v>
      </c>
      <c r="AL21" s="116">
        <f>'2.3'!AL8</f>
        <v>1853275.5213877852</v>
      </c>
      <c r="AM21" s="116">
        <f>'2.3'!AM8</f>
        <v>717480.5178320274</v>
      </c>
      <c r="AN21" s="116">
        <f>'2.3'!AN8</f>
        <v>467585.58283569518</v>
      </c>
      <c r="AO21" s="116">
        <f>'2.3'!AO8</f>
        <v>-536825.99952970713</v>
      </c>
      <c r="AP21" s="169">
        <f>'2.3'!AP8</f>
        <v>2501515.6225258005</v>
      </c>
      <c r="AQ21" s="153">
        <f>'2.3'!AQ8</f>
        <v>2109321.4753584322</v>
      </c>
      <c r="AR21" s="116">
        <f>'2.3'!AR8</f>
        <v>133079.74649990001</v>
      </c>
      <c r="AS21" s="116">
        <f>'2.3'!AS8</f>
        <v>-28491.658132639997</v>
      </c>
      <c r="AT21" s="116">
        <f>'2.3'!AT8</f>
        <v>2213909.5637256918</v>
      </c>
      <c r="AU21" s="116">
        <f>'2.3'!AU8</f>
        <v>800575.83567345829</v>
      </c>
      <c r="AV21" s="116">
        <f>'2.3'!AV8</f>
        <v>509969.67708500451</v>
      </c>
      <c r="AW21" s="116">
        <f>'2.3'!AW8</f>
        <v>-584637.3897817831</v>
      </c>
      <c r="AX21" s="154">
        <f>'2.3'!AX8</f>
        <v>2939817.6867023716</v>
      </c>
      <c r="AY21" s="178">
        <f>'2.3'!AY8</f>
        <v>2172623.7698402582</v>
      </c>
      <c r="AZ21" s="116">
        <f>'2.3'!AZ8</f>
        <v>146983.55019133</v>
      </c>
      <c r="BA21" s="116">
        <f>'2.3'!BA8</f>
        <v>-31829.152782199995</v>
      </c>
      <c r="BB21" s="116">
        <f>'2.3'!BB8</f>
        <v>2287778.1672493881</v>
      </c>
      <c r="BC21" s="116">
        <f>'2.3'!BC8</f>
        <v>835966.68707184179</v>
      </c>
      <c r="BD21" s="116">
        <f>'2.3'!BD8</f>
        <v>543199.71373958769</v>
      </c>
      <c r="BE21" s="116">
        <f>'2.3'!BE8</f>
        <v>-614748.70045822347</v>
      </c>
      <c r="BF21" s="169">
        <f>'2.3'!BF8</f>
        <v>3052195.8676025937</v>
      </c>
      <c r="BG21" s="153">
        <f>'2.3'!BG8</f>
        <v>2220462.503438639</v>
      </c>
      <c r="BH21" s="116">
        <f>'2.3'!BH8</f>
        <v>194201.48360527004</v>
      </c>
      <c r="BI21" s="116">
        <f>'2.3'!BI8</f>
        <v>-27582.35326887</v>
      </c>
      <c r="BJ21" s="116">
        <f>'2.3'!BJ8</f>
        <v>2387081.6337750386</v>
      </c>
      <c r="BK21" s="116">
        <f>'2.3'!BK8</f>
        <v>848385.05017281289</v>
      </c>
      <c r="BL21" s="116">
        <f>'2.3'!BL8</f>
        <v>556792.63982989651</v>
      </c>
      <c r="BM21" s="116">
        <f>'2.3'!BM8</f>
        <v>-590080.05942679569</v>
      </c>
      <c r="BN21" s="154">
        <f>'2.3'!BN8</f>
        <v>3202179.2643509521</v>
      </c>
      <c r="BO21" s="178">
        <f>'2.3'!BO8</f>
        <v>2354337.2445744346</v>
      </c>
      <c r="BP21" s="116">
        <f>'2.3'!BP8</f>
        <v>156270.27023749001</v>
      </c>
      <c r="BQ21" s="116">
        <f>'2.3'!BQ8</f>
        <v>-27359.372113960002</v>
      </c>
      <c r="BR21" s="116">
        <f>'2.3'!BR8</f>
        <v>2483248.1426979648</v>
      </c>
      <c r="BS21" s="116">
        <f>'2.3'!BS8</f>
        <v>899642.99664137501</v>
      </c>
      <c r="BT21" s="116">
        <f>'2.3'!BT8</f>
        <v>605287.40017992142</v>
      </c>
      <c r="BU21" s="116">
        <f>'2.3'!BU8</f>
        <v>-652236.17661075108</v>
      </c>
      <c r="BV21" s="169">
        <f>'2.3'!BV8</f>
        <v>3335942.3629085105</v>
      </c>
      <c r="BW21" s="178">
        <f>'2.3'!BW8</f>
        <v>2405784.2552221445</v>
      </c>
      <c r="BX21" s="116">
        <f>'2.3'!BX8</f>
        <v>191928.67351408</v>
      </c>
      <c r="BY21" s="116">
        <f>'2.3'!BY8</f>
        <v>-27222.467000000004</v>
      </c>
      <c r="BZ21" s="116">
        <f>'2.3'!BZ8</f>
        <v>2570490.4617362246</v>
      </c>
      <c r="CA21" s="116">
        <f>'2.3'!CA8</f>
        <v>936846.93369161279</v>
      </c>
      <c r="CB21" s="116">
        <f>'2.3'!CB8</f>
        <v>656770.49415522499</v>
      </c>
      <c r="CC21" s="116">
        <f>'2.3'!CC8</f>
        <v>-683453.6960496906</v>
      </c>
      <c r="CD21" s="186">
        <f>'2.3'!CD8</f>
        <v>3480654.1935333717</v>
      </c>
      <c r="CE21" s="294">
        <f>'2.3'!CE8</f>
        <v>2754425.9593278924</v>
      </c>
      <c r="CF21" s="116">
        <f>'2.3'!CF8</f>
        <v>201894.739</v>
      </c>
      <c r="CG21" s="116">
        <f>'2.3'!CG8</f>
        <v>-28059.422999999999</v>
      </c>
      <c r="CH21" s="116">
        <f>'2.3'!CH8</f>
        <v>2928261.2753278925</v>
      </c>
      <c r="CI21" s="138">
        <f>'2.3'!CI8</f>
        <v>960131.67782997922</v>
      </c>
      <c r="CJ21" s="138">
        <f>'2.3'!CJ8</f>
        <v>705800.74232653819</v>
      </c>
      <c r="CK21" s="138">
        <f>'2.3'!CK8</f>
        <v>-788910.87552122481</v>
      </c>
      <c r="CL21" s="295">
        <f>'2.3'!CL8</f>
        <v>3805282.8199631851</v>
      </c>
      <c r="CM21" s="153">
        <f>'2.3'!CM8</f>
        <v>2758292.4219109556</v>
      </c>
      <c r="CN21" s="116">
        <f>'2.3'!CN8</f>
        <v>141900.77633034001</v>
      </c>
      <c r="CO21" s="116">
        <f>'2.3'!CO8</f>
        <v>-30674.371576279998</v>
      </c>
      <c r="CP21" s="116">
        <f>'2.3'!CP8</f>
        <v>2869518.8266650159</v>
      </c>
      <c r="CQ21" s="138">
        <f>'2.3'!CQ8</f>
        <v>1085058.26332284</v>
      </c>
      <c r="CR21" s="138">
        <f>'2.3'!CR8</f>
        <v>761894.0248112696</v>
      </c>
      <c r="CS21" s="138">
        <f>'2.3'!CS8</f>
        <v>-839316.21550498588</v>
      </c>
      <c r="CT21" s="116">
        <f>'2.3'!CT8</f>
        <v>3877154.8992941394</v>
      </c>
    </row>
    <row r="22" spans="1:98" ht="20" customHeight="1" x14ac:dyDescent="0.2">
      <c r="A22" s="121">
        <v>21</v>
      </c>
      <c r="B22" s="121" t="s">
        <v>244</v>
      </c>
      <c r="C22" s="117">
        <f>'2.3'!C9</f>
        <v>162710.584553875</v>
      </c>
      <c r="D22" s="117">
        <f>'2.3'!D9</f>
        <v>0</v>
      </c>
      <c r="E22" s="117">
        <f>'2.3'!E9</f>
        <v>0</v>
      </c>
      <c r="F22" s="117">
        <f>'2.3'!F9</f>
        <v>162710.584553875</v>
      </c>
      <c r="G22" s="117">
        <f>'2.3'!G9</f>
        <v>168818.39485868931</v>
      </c>
      <c r="H22" s="117">
        <f>'2.3'!H9</f>
        <v>134511.4831410312</v>
      </c>
      <c r="I22" s="117">
        <f>'2.3'!I9</f>
        <v>0</v>
      </c>
      <c r="J22" s="170">
        <f>'2.3'!J9</f>
        <v>466040.46255359554</v>
      </c>
      <c r="K22" s="155">
        <f>'2.3'!K9</f>
        <v>175125.553756301</v>
      </c>
      <c r="L22" s="117">
        <f>'2.3'!L9</f>
        <v>0</v>
      </c>
      <c r="M22" s="117">
        <f>'2.3'!M9</f>
        <v>0</v>
      </c>
      <c r="N22" s="117">
        <f>'2.3'!N9</f>
        <v>175125.553756301</v>
      </c>
      <c r="O22" s="117">
        <f>'2.3'!O9</f>
        <v>190004.05725496</v>
      </c>
      <c r="P22" s="117">
        <f>'2.3'!P9</f>
        <v>154535.15360010572</v>
      </c>
      <c r="Q22" s="117">
        <f>'2.3'!Q9</f>
        <v>0</v>
      </c>
      <c r="R22" s="156">
        <f>'2.3'!R9</f>
        <v>519664.76461136673</v>
      </c>
      <c r="S22" s="179">
        <f>'2.3'!S9</f>
        <v>182426.86901794991</v>
      </c>
      <c r="T22" s="117">
        <f>'2.3'!T9</f>
        <v>0</v>
      </c>
      <c r="U22" s="117">
        <f>'2.3'!U9</f>
        <v>0</v>
      </c>
      <c r="V22" s="117">
        <f>'2.3'!V9</f>
        <v>182426.86901794991</v>
      </c>
      <c r="W22" s="117">
        <f>'2.3'!W9</f>
        <v>213719.68622486613</v>
      </c>
      <c r="X22" s="117">
        <f>'2.3'!X9</f>
        <v>177364.25830040532</v>
      </c>
      <c r="Y22" s="117">
        <f>'2.3'!Y9</f>
        <v>0</v>
      </c>
      <c r="Z22" s="170">
        <f>'2.3'!Z9</f>
        <v>573510.81354322133</v>
      </c>
      <c r="AA22" s="155">
        <f>'2.3'!AA9</f>
        <v>200711.498969176</v>
      </c>
      <c r="AB22" s="117">
        <f>'2.3'!AB9</f>
        <v>0</v>
      </c>
      <c r="AC22" s="117">
        <f>'2.3'!AC9</f>
        <v>0</v>
      </c>
      <c r="AD22" s="117">
        <f>'2.3'!AD9</f>
        <v>200711.498969176</v>
      </c>
      <c r="AE22" s="117">
        <f>'2.3'!AE9</f>
        <v>242798.56121514004</v>
      </c>
      <c r="AF22" s="117">
        <f>'2.3'!AF9</f>
        <v>201332.87183178068</v>
      </c>
      <c r="AG22" s="117">
        <f>'2.3'!AG9</f>
        <v>0</v>
      </c>
      <c r="AH22" s="156">
        <f>'2.3'!AH9</f>
        <v>644842.93201609666</v>
      </c>
      <c r="AI22" s="179">
        <f>'2.3'!AI9</f>
        <v>219310.07798870298</v>
      </c>
      <c r="AJ22" s="117">
        <f>'2.3'!AJ9</f>
        <v>0</v>
      </c>
      <c r="AK22" s="117">
        <f>'2.3'!AK9</f>
        <v>0</v>
      </c>
      <c r="AL22" s="117">
        <f>'2.3'!AL9</f>
        <v>219310.07798870298</v>
      </c>
      <c r="AM22" s="117">
        <f>'2.3'!AM9</f>
        <v>266168.97006838</v>
      </c>
      <c r="AN22" s="117">
        <f>'2.3'!AN9</f>
        <v>223293.29653628881</v>
      </c>
      <c r="AO22" s="117">
        <f>'2.3'!AO9</f>
        <v>0</v>
      </c>
      <c r="AP22" s="170">
        <f>'2.3'!AP9</f>
        <v>708772.34459337173</v>
      </c>
      <c r="AQ22" s="155">
        <f>'2.3'!AQ9</f>
        <v>241689.57248271594</v>
      </c>
      <c r="AR22" s="117">
        <f>'2.3'!AR9</f>
        <v>0</v>
      </c>
      <c r="AS22" s="117">
        <f>'2.3'!AS9</f>
        <v>0</v>
      </c>
      <c r="AT22" s="117">
        <f>'2.3'!AT9</f>
        <v>241689.57248271594</v>
      </c>
      <c r="AU22" s="117">
        <f>'2.3'!AU9</f>
        <v>290726.23964139004</v>
      </c>
      <c r="AV22" s="117">
        <f>'2.3'!AV9</f>
        <v>242167.71502228739</v>
      </c>
      <c r="AW22" s="117">
        <f>'2.3'!AW9</f>
        <v>0</v>
      </c>
      <c r="AX22" s="156">
        <f>'2.3'!AX9</f>
        <v>774583.52714639343</v>
      </c>
      <c r="AY22" s="179">
        <f>'2.3'!AY9</f>
        <v>252084.17505839202</v>
      </c>
      <c r="AZ22" s="117">
        <f>'2.3'!AZ9</f>
        <v>0</v>
      </c>
      <c r="BA22" s="117">
        <f>'2.3'!BA9</f>
        <v>0</v>
      </c>
      <c r="BB22" s="117">
        <f>'2.3'!BB9</f>
        <v>252084.17505839202</v>
      </c>
      <c r="BC22" s="117">
        <f>'2.3'!BC9</f>
        <v>300760.40238315996</v>
      </c>
      <c r="BD22" s="117">
        <f>'2.3'!BD9</f>
        <v>262112.55355900261</v>
      </c>
      <c r="BE22" s="117">
        <f>'2.3'!BE9</f>
        <v>0</v>
      </c>
      <c r="BF22" s="170">
        <f>'2.3'!BF9</f>
        <v>814957.13100055454</v>
      </c>
      <c r="BG22" s="155">
        <f>'2.3'!BG9</f>
        <v>277318.01023760292</v>
      </c>
      <c r="BH22" s="117">
        <f>'2.3'!BH9</f>
        <v>0</v>
      </c>
      <c r="BI22" s="117">
        <f>'2.3'!BI9</f>
        <v>0</v>
      </c>
      <c r="BJ22" s="117">
        <f>'2.3'!BJ9</f>
        <v>277318.01023760292</v>
      </c>
      <c r="BK22" s="117">
        <f>'2.3'!BK9</f>
        <v>315103.92726328998</v>
      </c>
      <c r="BL22" s="117">
        <f>'2.3'!BL9</f>
        <v>275524.94776366948</v>
      </c>
      <c r="BM22" s="117">
        <f>'2.3'!BM9</f>
        <v>0</v>
      </c>
      <c r="BN22" s="156">
        <f>'2.3'!BN9</f>
        <v>867946.88526456244</v>
      </c>
      <c r="BO22" s="179">
        <f>'2.3'!BO9</f>
        <v>290953.16428965301</v>
      </c>
      <c r="BP22" s="117">
        <f>'2.3'!BP9</f>
        <v>0</v>
      </c>
      <c r="BQ22" s="117">
        <f>'2.3'!BQ9</f>
        <v>0</v>
      </c>
      <c r="BR22" s="117">
        <f>'2.3'!BR9</f>
        <v>290953.16428965301</v>
      </c>
      <c r="BS22" s="117">
        <f>'2.3'!BS9</f>
        <v>327545.82998933998</v>
      </c>
      <c r="BT22" s="117">
        <f>'2.3'!BT9</f>
        <v>291959.29965001252</v>
      </c>
      <c r="BU22" s="117">
        <f>'2.3'!BU9</f>
        <v>0</v>
      </c>
      <c r="BV22" s="170">
        <f>'2.3'!BV9</f>
        <v>910458.29392900551</v>
      </c>
      <c r="BW22" s="179">
        <f>'2.3'!BW9</f>
        <v>305740.33009716298</v>
      </c>
      <c r="BX22" s="117">
        <f>'2.3'!BX9</f>
        <v>0</v>
      </c>
      <c r="BY22" s="117">
        <f>'2.3'!BY9</f>
        <v>0</v>
      </c>
      <c r="BZ22" s="117">
        <f>'2.3'!BZ9</f>
        <v>305740.33009716298</v>
      </c>
      <c r="CA22" s="117">
        <f>'2.3'!CA9</f>
        <v>344416.02986711002</v>
      </c>
      <c r="CB22" s="117">
        <f>'2.3'!CB9</f>
        <v>313771.96398928342</v>
      </c>
      <c r="CC22" s="117">
        <f>'2.3'!CC9</f>
        <v>0</v>
      </c>
      <c r="CD22" s="187">
        <f>'2.3'!CD9</f>
        <v>963928.32395355636</v>
      </c>
      <c r="CE22" s="296">
        <f>'2.3'!CE9</f>
        <v>302044.79726499005</v>
      </c>
      <c r="CF22" s="117">
        <f>'2.3'!CF9</f>
        <v>0</v>
      </c>
      <c r="CG22" s="117">
        <f>'2.3'!CG9</f>
        <v>0</v>
      </c>
      <c r="CH22" s="117">
        <f>'2.3'!CH9</f>
        <v>302044.79726499005</v>
      </c>
      <c r="CI22" s="139">
        <f>'2.3'!CI9</f>
        <v>342499.14802681003</v>
      </c>
      <c r="CJ22" s="139">
        <f>'2.3'!CJ9</f>
        <v>335511.71459207748</v>
      </c>
      <c r="CK22" s="139">
        <f>'2.3'!CK9</f>
        <v>0</v>
      </c>
      <c r="CL22" s="297">
        <f>'2.3'!CL9</f>
        <v>980055.6598838775</v>
      </c>
      <c r="CM22" s="155">
        <f>'2.3'!CM9</f>
        <v>310394.85728776699</v>
      </c>
      <c r="CN22" s="117">
        <f>'2.3'!CN9</f>
        <v>0</v>
      </c>
      <c r="CO22" s="117">
        <f>'2.3'!CO9</f>
        <v>0</v>
      </c>
      <c r="CP22" s="117">
        <f>'2.3'!CP9</f>
        <v>310394.85728776699</v>
      </c>
      <c r="CQ22" s="139">
        <f>'2.3'!CQ9</f>
        <v>374021.80630437424</v>
      </c>
      <c r="CR22" s="139">
        <f>'2.3'!CR9</f>
        <v>344311.34204200003</v>
      </c>
      <c r="CS22" s="139">
        <f>'2.3'!CS9</f>
        <v>0</v>
      </c>
      <c r="CT22" s="117">
        <f>'2.3'!CT9</f>
        <v>1028728.0056341413</v>
      </c>
    </row>
    <row r="23" spans="1:98" ht="20" customHeight="1" x14ac:dyDescent="0.2">
      <c r="A23" s="121">
        <v>22</v>
      </c>
      <c r="B23" s="121" t="s">
        <v>245</v>
      </c>
      <c r="C23" s="117">
        <f>'2.3'!C21</f>
        <v>36457.360456195005</v>
      </c>
      <c r="D23" s="117">
        <f>'2.3'!D21</f>
        <v>2748.6046735700002</v>
      </c>
      <c r="E23" s="117">
        <f>'2.3'!E21</f>
        <v>0</v>
      </c>
      <c r="F23" s="117">
        <f>'2.3'!F21</f>
        <v>39205.965129765005</v>
      </c>
      <c r="G23" s="117">
        <f>'2.3'!G21</f>
        <v>67388.933364975528</v>
      </c>
      <c r="H23" s="117">
        <f>'2.3'!H21</f>
        <v>102441.60225955701</v>
      </c>
      <c r="I23" s="117">
        <f>'2.3'!I21</f>
        <v>0</v>
      </c>
      <c r="J23" s="170">
        <f>'2.3'!J21</f>
        <v>209036.50075429754</v>
      </c>
      <c r="K23" s="155">
        <f>'2.3'!K21</f>
        <v>38167.59109401</v>
      </c>
      <c r="L23" s="117">
        <f>'2.3'!L21</f>
        <v>3464.3281367999998</v>
      </c>
      <c r="M23" s="117">
        <f>'2.3'!M21</f>
        <v>0</v>
      </c>
      <c r="N23" s="117">
        <f>'2.3'!N21</f>
        <v>41631.919230810003</v>
      </c>
      <c r="O23" s="117">
        <f>'2.3'!O21</f>
        <v>71707.614360570005</v>
      </c>
      <c r="P23" s="117">
        <f>'2.3'!P21</f>
        <v>115739.131518394</v>
      </c>
      <c r="Q23" s="117">
        <f>'2.3'!Q21</f>
        <v>0</v>
      </c>
      <c r="R23" s="156">
        <f>'2.3'!R21</f>
        <v>229078.66510977401</v>
      </c>
      <c r="S23" s="179">
        <f>'2.3'!S21</f>
        <v>41166.246517932304</v>
      </c>
      <c r="T23" s="117">
        <f>'2.3'!T21</f>
        <v>3456.5557030999998</v>
      </c>
      <c r="U23" s="117">
        <f>'2.3'!U21</f>
        <v>0</v>
      </c>
      <c r="V23" s="117">
        <f>'2.3'!V21</f>
        <v>44622.802221032303</v>
      </c>
      <c r="W23" s="117">
        <f>'2.3'!W21</f>
        <v>81271.325546860302</v>
      </c>
      <c r="X23" s="117">
        <f>'2.3'!X21</f>
        <v>128095.521685492</v>
      </c>
      <c r="Y23" s="117">
        <f>'2.3'!Y21</f>
        <v>0</v>
      </c>
      <c r="Z23" s="170">
        <f>'2.3'!Z21</f>
        <v>253989.64945338463</v>
      </c>
      <c r="AA23" s="155">
        <f>'2.3'!AA21</f>
        <v>46334.967187463</v>
      </c>
      <c r="AB23" s="117">
        <f>'2.3'!AB21</f>
        <v>3799.32844798</v>
      </c>
      <c r="AC23" s="117">
        <f>'2.3'!AC21</f>
        <v>0</v>
      </c>
      <c r="AD23" s="117">
        <f>'2.3'!AD21</f>
        <v>50134.295635442999</v>
      </c>
      <c r="AE23" s="117">
        <f>'2.3'!AE21</f>
        <v>91803.44197941001</v>
      </c>
      <c r="AF23" s="117">
        <f>'2.3'!AF21</f>
        <v>131300.59738502299</v>
      </c>
      <c r="AG23" s="117">
        <f>'2.3'!AG21</f>
        <v>0</v>
      </c>
      <c r="AH23" s="156">
        <f>'2.3'!AH21</f>
        <v>273238.33499987598</v>
      </c>
      <c r="AI23" s="179">
        <f>'2.3'!AI21</f>
        <v>50449.171765881008</v>
      </c>
      <c r="AJ23" s="117">
        <f>'2.3'!AJ21</f>
        <v>4230.9526005200005</v>
      </c>
      <c r="AK23" s="117">
        <f>'2.3'!AK21</f>
        <v>0</v>
      </c>
      <c r="AL23" s="117">
        <f>'2.3'!AL21</f>
        <v>54680.124366401011</v>
      </c>
      <c r="AM23" s="117">
        <f>'2.3'!AM21</f>
        <v>96746.139563239994</v>
      </c>
      <c r="AN23" s="117">
        <f>'2.3'!AN21</f>
        <v>152543.59839090399</v>
      </c>
      <c r="AO23" s="117">
        <f>'2.3'!AO21</f>
        <v>0</v>
      </c>
      <c r="AP23" s="170">
        <f>'2.3'!AP21</f>
        <v>303969.86232054501</v>
      </c>
      <c r="AQ23" s="155">
        <f>'2.3'!AQ21</f>
        <v>53117.455520017997</v>
      </c>
      <c r="AR23" s="117">
        <f>'2.3'!AR21</f>
        <v>4578.7752242500001</v>
      </c>
      <c r="AS23" s="117">
        <f>'2.3'!AS21</f>
        <v>0</v>
      </c>
      <c r="AT23" s="117">
        <f>'2.3'!AT21</f>
        <v>57696.230744267996</v>
      </c>
      <c r="AU23" s="117">
        <f>'2.3'!AU21</f>
        <v>93121.418392209991</v>
      </c>
      <c r="AV23" s="117">
        <f>'2.3'!AV21</f>
        <v>153186.10222004299</v>
      </c>
      <c r="AW23" s="117">
        <f>'2.3'!AW21</f>
        <v>0</v>
      </c>
      <c r="AX23" s="156">
        <f>'2.3'!AX21</f>
        <v>304003.75135652098</v>
      </c>
      <c r="AY23" s="179">
        <f>'2.3'!AY21</f>
        <v>56419.753580008008</v>
      </c>
      <c r="AZ23" s="117">
        <f>'2.3'!AZ21</f>
        <v>5004.54706601</v>
      </c>
      <c r="BA23" s="117">
        <f>'2.3'!BA21</f>
        <v>0</v>
      </c>
      <c r="BB23" s="117">
        <f>'2.3'!BB21</f>
        <v>61424.300646018004</v>
      </c>
      <c r="BC23" s="117">
        <f>'2.3'!BC21</f>
        <v>97827.826421050006</v>
      </c>
      <c r="BD23" s="117">
        <f>'2.3'!BD21</f>
        <v>165691.10000774398</v>
      </c>
      <c r="BE23" s="117">
        <f>'2.3'!BE21</f>
        <v>0</v>
      </c>
      <c r="BF23" s="170">
        <f>'2.3'!BF21</f>
        <v>324943.22707481199</v>
      </c>
      <c r="BG23" s="155">
        <f>'2.3'!BG21</f>
        <v>53512.752876463317</v>
      </c>
      <c r="BH23" s="117">
        <f>'2.3'!BH21</f>
        <v>5186.7504822299998</v>
      </c>
      <c r="BI23" s="117">
        <f>'2.3'!BI21</f>
        <v>0</v>
      </c>
      <c r="BJ23" s="117">
        <f>'2.3'!BJ21</f>
        <v>58699.503358693313</v>
      </c>
      <c r="BK23" s="117">
        <f>'2.3'!BK21</f>
        <v>105306.10641061001</v>
      </c>
      <c r="BL23" s="117">
        <f>'2.3'!BL21</f>
        <v>162037.740913733</v>
      </c>
      <c r="BM23" s="117">
        <f>'2.3'!BM21</f>
        <v>0</v>
      </c>
      <c r="BN23" s="156">
        <f>'2.3'!BN21</f>
        <v>326043.35068303632</v>
      </c>
      <c r="BO23" s="179">
        <f>'2.3'!BO21</f>
        <v>57452.709894808999</v>
      </c>
      <c r="BP23" s="117">
        <f>'2.3'!BP21</f>
        <v>5894.9937443299996</v>
      </c>
      <c r="BQ23" s="117">
        <f>'2.3'!BQ21</f>
        <v>0</v>
      </c>
      <c r="BR23" s="117">
        <f>'2.3'!BR21</f>
        <v>63347.703639138999</v>
      </c>
      <c r="BS23" s="117">
        <f>'2.3'!BS21</f>
        <v>110382.42344392999</v>
      </c>
      <c r="BT23" s="117">
        <f>'2.3'!BT21</f>
        <v>183036.36603354997</v>
      </c>
      <c r="BU23" s="117">
        <f>'2.3'!BU21</f>
        <v>0</v>
      </c>
      <c r="BV23" s="170">
        <f>'2.3'!BV21</f>
        <v>356766.49311661895</v>
      </c>
      <c r="BW23" s="179">
        <f>'2.3'!BW21</f>
        <v>56993.039876144008</v>
      </c>
      <c r="BX23" s="117">
        <f>'2.3'!BX21</f>
        <v>6047.2900610599991</v>
      </c>
      <c r="BY23" s="117">
        <f>'2.3'!BY21</f>
        <v>0</v>
      </c>
      <c r="BZ23" s="117">
        <f>'2.3'!BZ21</f>
        <v>63040.329937204006</v>
      </c>
      <c r="CA23" s="117">
        <f>'2.3'!CA21</f>
        <v>116154.62213043</v>
      </c>
      <c r="CB23" s="117">
        <f>'2.3'!CB21</f>
        <v>202989.528849961</v>
      </c>
      <c r="CC23" s="117">
        <f>'2.3'!CC21</f>
        <v>0</v>
      </c>
      <c r="CD23" s="187">
        <f>'2.3'!CD21</f>
        <v>382184.48091759498</v>
      </c>
      <c r="CE23" s="296">
        <f>'2.3'!CE21</f>
        <v>58872.894359097998</v>
      </c>
      <c r="CF23" s="117">
        <f>'2.3'!CF21</f>
        <v>3778.4849999999997</v>
      </c>
      <c r="CG23" s="117">
        <f>'2.3'!CG21</f>
        <v>0</v>
      </c>
      <c r="CH23" s="117">
        <f>'2.3'!CH21</f>
        <v>62651.379359097999</v>
      </c>
      <c r="CI23" s="139">
        <f>'2.3'!CI21</f>
        <v>118669.6967631</v>
      </c>
      <c r="CJ23" s="139">
        <f>'2.3'!CJ21</f>
        <v>210733.28331110597</v>
      </c>
      <c r="CK23" s="139">
        <f>'2.3'!CK21</f>
        <v>0</v>
      </c>
      <c r="CL23" s="297">
        <f>'2.3'!CL21</f>
        <v>392054.35943330394</v>
      </c>
      <c r="CM23" s="155">
        <f>'2.3'!CM21</f>
        <v>63031.254807299003</v>
      </c>
      <c r="CN23" s="117">
        <f>'2.3'!CN21</f>
        <v>2495.8555029300001</v>
      </c>
      <c r="CO23" s="117">
        <f>'2.3'!CO21</f>
        <v>0</v>
      </c>
      <c r="CP23" s="117">
        <f>'2.3'!CP21</f>
        <v>65527.110310229</v>
      </c>
      <c r="CQ23" s="139">
        <f>'2.3'!CQ21</f>
        <v>145758.14050184746</v>
      </c>
      <c r="CR23" s="139">
        <f>'2.3'!CR21</f>
        <v>238510.86350499999</v>
      </c>
      <c r="CS23" s="139">
        <f>'2.3'!CS21</f>
        <v>0</v>
      </c>
      <c r="CT23" s="117">
        <f>'2.3'!CT21</f>
        <v>449796.11431707646</v>
      </c>
    </row>
    <row r="24" spans="1:98" ht="20" customHeight="1" x14ac:dyDescent="0.2">
      <c r="A24" s="121">
        <v>23</v>
      </c>
      <c r="B24" s="121" t="s">
        <v>807</v>
      </c>
      <c r="C24" s="117">
        <f>'2.3'!C22</f>
        <v>18173</v>
      </c>
      <c r="D24" s="117">
        <f>'2.3'!D22</f>
        <v>0</v>
      </c>
      <c r="E24" s="117">
        <f>'2.3'!E22</f>
        <v>0</v>
      </c>
      <c r="F24" s="117">
        <f>'2.3'!F22</f>
        <v>18173</v>
      </c>
      <c r="G24" s="117">
        <f>'2.3'!G22</f>
        <v>17958</v>
      </c>
      <c r="H24" s="117">
        <f>'2.3'!H22</f>
        <v>14528</v>
      </c>
      <c r="I24" s="117">
        <f>'2.3'!I22</f>
        <v>0</v>
      </c>
      <c r="J24" s="170">
        <f>'2.3'!J22</f>
        <v>50659</v>
      </c>
      <c r="K24" s="155">
        <f>'2.3'!K22</f>
        <v>19754</v>
      </c>
      <c r="L24" s="117">
        <f>'2.3'!L22</f>
        <v>0</v>
      </c>
      <c r="M24" s="117">
        <f>'2.3'!M22</f>
        <v>0</v>
      </c>
      <c r="N24" s="117">
        <f>'2.3'!N22</f>
        <v>19754</v>
      </c>
      <c r="O24" s="117">
        <f>'2.3'!O22</f>
        <v>20040</v>
      </c>
      <c r="P24" s="117">
        <f>'2.3'!P22</f>
        <v>17051.573219527221</v>
      </c>
      <c r="Q24" s="117">
        <f>'2.3'!Q22</f>
        <v>0</v>
      </c>
      <c r="R24" s="156">
        <f>'2.3'!R22</f>
        <v>56845.573219527221</v>
      </c>
      <c r="S24" s="179">
        <f>'2.3'!S22</f>
        <v>20931</v>
      </c>
      <c r="T24" s="117">
        <f>'2.3'!T22</f>
        <v>0</v>
      </c>
      <c r="U24" s="117">
        <f>'2.3'!U22</f>
        <v>0</v>
      </c>
      <c r="V24" s="117">
        <f>'2.3'!V22</f>
        <v>20931</v>
      </c>
      <c r="W24" s="117">
        <f>'2.3'!W22</f>
        <v>21833</v>
      </c>
      <c r="X24" s="117">
        <f>'2.3'!X22</f>
        <v>20173</v>
      </c>
      <c r="Y24" s="117">
        <f>'2.3'!Y22</f>
        <v>0</v>
      </c>
      <c r="Z24" s="170">
        <f>'2.3'!Z22</f>
        <v>62937</v>
      </c>
      <c r="AA24" s="155">
        <f>'2.3'!AA22</f>
        <v>22237</v>
      </c>
      <c r="AB24" s="117">
        <f>'2.3'!AB22</f>
        <v>0</v>
      </c>
      <c r="AC24" s="117">
        <f>'2.3'!AC22</f>
        <v>0</v>
      </c>
      <c r="AD24" s="117">
        <f>'2.3'!AD22</f>
        <v>22237</v>
      </c>
      <c r="AE24" s="117">
        <f>'2.3'!AE22</f>
        <v>25551</v>
      </c>
      <c r="AF24" s="117">
        <f>'2.3'!AF22</f>
        <v>22305</v>
      </c>
      <c r="AG24" s="117">
        <f>'2.3'!AG22</f>
        <v>0</v>
      </c>
      <c r="AH24" s="156">
        <f>'2.3'!AH22</f>
        <v>70093</v>
      </c>
      <c r="AI24" s="179">
        <f>'2.3'!AI22</f>
        <v>24962.639596219655</v>
      </c>
      <c r="AJ24" s="117">
        <f>'2.3'!AJ22</f>
        <v>0</v>
      </c>
      <c r="AK24" s="117">
        <f>'2.3'!AK22</f>
        <v>0</v>
      </c>
      <c r="AL24" s="117">
        <f>'2.3'!AL22</f>
        <v>24962.639596219655</v>
      </c>
      <c r="AM24" s="117">
        <f>'2.3'!AM22</f>
        <v>28330.349966189475</v>
      </c>
      <c r="AN24" s="117">
        <f>'2.3'!AN22</f>
        <v>24786.01043759087</v>
      </c>
      <c r="AO24" s="117">
        <f>'2.3'!AO22</f>
        <v>0</v>
      </c>
      <c r="AP24" s="170">
        <f>'2.3'!AP22</f>
        <v>78079</v>
      </c>
      <c r="AQ24" s="155">
        <f>'2.3'!AQ22</f>
        <v>27854</v>
      </c>
      <c r="AR24" s="117">
        <f>'2.3'!AR22</f>
        <v>0</v>
      </c>
      <c r="AS24" s="117">
        <f>'2.3'!AS22</f>
        <v>0</v>
      </c>
      <c r="AT24" s="117">
        <f>'2.3'!AT22</f>
        <v>27854</v>
      </c>
      <c r="AU24" s="117">
        <f>'2.3'!AU22</f>
        <v>32201</v>
      </c>
      <c r="AV24" s="117">
        <f>'2.3'!AV22</f>
        <v>27534</v>
      </c>
      <c r="AW24" s="117">
        <f>'2.3'!AW22</f>
        <v>0</v>
      </c>
      <c r="AX24" s="156">
        <f>'2.3'!AX22</f>
        <v>87589</v>
      </c>
      <c r="AY24" s="179">
        <f>'2.3'!AY22</f>
        <v>30232.028117264708</v>
      </c>
      <c r="AZ24" s="117">
        <f>'2.3'!AZ22</f>
        <v>0</v>
      </c>
      <c r="BA24" s="117">
        <f>'2.3'!BA22</f>
        <v>0</v>
      </c>
      <c r="BB24" s="117">
        <f>'2.3'!BB22</f>
        <v>30232.028117264708</v>
      </c>
      <c r="BC24" s="117">
        <f>'2.3'!BC22</f>
        <v>35125.577060561685</v>
      </c>
      <c r="BD24" s="117">
        <f>'2.3'!BD22</f>
        <v>30840.39482217361</v>
      </c>
      <c r="BE24" s="117">
        <f>'2.3'!BE22</f>
        <v>0</v>
      </c>
      <c r="BF24" s="170">
        <f>'2.3'!BF22</f>
        <v>96198</v>
      </c>
      <c r="BG24" s="155">
        <f>'2.3'!BG22</f>
        <v>33202.763582790314</v>
      </c>
      <c r="BH24" s="117">
        <f>'2.3'!BH22</f>
        <v>0</v>
      </c>
      <c r="BI24" s="117">
        <f>'2.3'!BI22</f>
        <v>0</v>
      </c>
      <c r="BJ24" s="117">
        <f>'2.3'!BJ22</f>
        <v>33202.763582790314</v>
      </c>
      <c r="BK24" s="117">
        <f>'2.3'!BK22</f>
        <v>35661.626222298502</v>
      </c>
      <c r="BL24" s="117">
        <f>'2.3'!BL22</f>
        <v>32538.610194911183</v>
      </c>
      <c r="BM24" s="117">
        <f>'2.3'!BM22</f>
        <v>0</v>
      </c>
      <c r="BN24" s="156">
        <f>'2.3'!BN22</f>
        <v>101403</v>
      </c>
      <c r="BO24" s="179">
        <f>'2.3'!BO22</f>
        <v>34102.515277262872</v>
      </c>
      <c r="BP24" s="117">
        <f>'2.3'!BP22</f>
        <v>0</v>
      </c>
      <c r="BQ24" s="117">
        <f>'2.3'!BQ22</f>
        <v>0</v>
      </c>
      <c r="BR24" s="117">
        <f>'2.3'!BR22</f>
        <v>34102.515277262872</v>
      </c>
      <c r="BS24" s="117">
        <f>'2.3'!BS22</f>
        <v>38304.810987162091</v>
      </c>
      <c r="BT24" s="117">
        <f>'2.3'!BT22</f>
        <v>34303.67373557503</v>
      </c>
      <c r="BU24" s="117">
        <f>'2.3'!BU22</f>
        <v>0</v>
      </c>
      <c r="BV24" s="170">
        <f>'2.3'!BV22</f>
        <v>106711</v>
      </c>
      <c r="BW24" s="179">
        <f>'2.3'!BW22</f>
        <v>36873</v>
      </c>
      <c r="BX24" s="117">
        <f>'2.3'!BX22</f>
        <v>0</v>
      </c>
      <c r="BY24" s="117">
        <f>'2.3'!BY22</f>
        <v>0</v>
      </c>
      <c r="BZ24" s="117">
        <f>'2.3'!BZ22</f>
        <v>36873</v>
      </c>
      <c r="CA24" s="117">
        <f>'2.3'!CA22</f>
        <v>40535</v>
      </c>
      <c r="CB24" s="117">
        <f>'2.3'!CB22</f>
        <v>37632</v>
      </c>
      <c r="CC24" s="117">
        <f>'2.3'!CC22</f>
        <v>0</v>
      </c>
      <c r="CD24" s="187">
        <f>'2.3'!CD22</f>
        <v>115040</v>
      </c>
      <c r="CE24" s="296">
        <f>'2.3'!CE22</f>
        <v>37739.999999999993</v>
      </c>
      <c r="CF24" s="117">
        <f>'2.3'!CF22</f>
        <v>0</v>
      </c>
      <c r="CG24" s="117">
        <f>'2.3'!CG22</f>
        <v>0</v>
      </c>
      <c r="CH24" s="117">
        <f>'2.3'!CH22</f>
        <v>37739.999999999993</v>
      </c>
      <c r="CI24" s="139">
        <f>'2.3'!CI22</f>
        <v>42391</v>
      </c>
      <c r="CJ24" s="139">
        <f>'2.3'!CJ22</f>
        <v>41823</v>
      </c>
      <c r="CK24" s="139">
        <f>'2.3'!CK22</f>
        <v>0</v>
      </c>
      <c r="CL24" s="297">
        <f>'2.3'!CL22</f>
        <v>121954</v>
      </c>
      <c r="CM24" s="155">
        <f>'2.3'!CM22</f>
        <v>43903.110892541226</v>
      </c>
      <c r="CN24" s="117">
        <f>'2.3'!CN22</f>
        <v>0</v>
      </c>
      <c r="CO24" s="117">
        <f>'2.3'!CO22</f>
        <v>0</v>
      </c>
      <c r="CP24" s="117">
        <f>'2.3'!CP22</f>
        <v>43903.110892541226</v>
      </c>
      <c r="CQ24" s="139">
        <f>'2.3'!CQ22</f>
        <v>49313.640006510737</v>
      </c>
      <c r="CR24" s="139">
        <f>'2.3'!CR22</f>
        <v>48652.883064619818</v>
      </c>
      <c r="CS24" s="139">
        <f>'2.3'!CS22</f>
        <v>0</v>
      </c>
      <c r="CT24" s="117">
        <f>'2.3'!CT22</f>
        <v>141869.63396367177</v>
      </c>
    </row>
    <row r="25" spans="1:98" ht="20" customHeight="1" x14ac:dyDescent="0.2">
      <c r="A25" s="121">
        <v>24</v>
      </c>
      <c r="B25" s="121" t="s">
        <v>808</v>
      </c>
      <c r="C25" s="117">
        <f>'2.3'!C23</f>
        <v>273807.33218452171</v>
      </c>
      <c r="D25" s="117">
        <f>'2.3'!D23</f>
        <v>16275.05034193</v>
      </c>
      <c r="E25" s="117">
        <f>'2.3'!E23</f>
        <v>-17810.020974499999</v>
      </c>
      <c r="F25" s="117">
        <f>'2.3'!F23</f>
        <v>272272.36155195173</v>
      </c>
      <c r="G25" s="117">
        <f>'2.3'!G23</f>
        <v>61401.309036107785</v>
      </c>
      <c r="H25" s="117">
        <f>'2.3'!H23</f>
        <v>10982.948527658276</v>
      </c>
      <c r="I25" s="117">
        <f>'2.3'!I23</f>
        <v>-70971.04046263278</v>
      </c>
      <c r="J25" s="170">
        <f>'2.3'!J23</f>
        <v>273685.57865308505</v>
      </c>
      <c r="K25" s="155">
        <f>'2.3'!K23</f>
        <v>332233.35549302504</v>
      </c>
      <c r="L25" s="117">
        <f>'2.3'!L23</f>
        <v>19691.418973189997</v>
      </c>
      <c r="M25" s="117">
        <f>'2.3'!M23</f>
        <v>-20599.282354849998</v>
      </c>
      <c r="N25" s="117">
        <f>'2.3'!N23</f>
        <v>331325.49211136508</v>
      </c>
      <c r="O25" s="117">
        <f>'2.3'!O23</f>
        <v>48604.097855697612</v>
      </c>
      <c r="P25" s="117">
        <f>'2.3'!P23</f>
        <v>9273.2862153880233</v>
      </c>
      <c r="Q25" s="117">
        <f>'2.3'!Q23</f>
        <v>-55508.535475135417</v>
      </c>
      <c r="R25" s="156">
        <f>'2.3'!R23</f>
        <v>333694.34070731531</v>
      </c>
      <c r="S25" s="179">
        <f>'2.3'!S23</f>
        <v>331572.55396520178</v>
      </c>
      <c r="T25" s="117">
        <f>'2.3'!T23</f>
        <v>17133.95530016</v>
      </c>
      <c r="U25" s="117">
        <f>'2.3'!U23</f>
        <v>-17642.024293009999</v>
      </c>
      <c r="V25" s="117">
        <f>'2.3'!V23</f>
        <v>331064.48497235175</v>
      </c>
      <c r="W25" s="117">
        <f>'2.3'!W23</f>
        <v>56992.837396333169</v>
      </c>
      <c r="X25" s="117">
        <f>'2.3'!X23</f>
        <v>10809.659102890484</v>
      </c>
      <c r="Y25" s="117">
        <f>'2.3'!Y23</f>
        <v>-65013.756215553207</v>
      </c>
      <c r="Z25" s="170">
        <f>'2.3'!Z23</f>
        <v>333853.22525602218</v>
      </c>
      <c r="AA25" s="155">
        <f>'2.3'!AA23</f>
        <v>366255.61368030426</v>
      </c>
      <c r="AB25" s="117">
        <f>'2.3'!AB23</f>
        <v>17815.69674254</v>
      </c>
      <c r="AC25" s="117">
        <f>'2.3'!AC23</f>
        <v>-17352.77531397</v>
      </c>
      <c r="AD25" s="117">
        <f>'2.3'!AD23</f>
        <v>366718.53510887426</v>
      </c>
      <c r="AE25" s="117">
        <f>'2.3'!AE23</f>
        <v>54110.981012221091</v>
      </c>
      <c r="AF25" s="117">
        <f>'2.3'!AF23</f>
        <v>10796.035806707858</v>
      </c>
      <c r="AG25" s="117">
        <f>'2.3'!AG23</f>
        <v>-60013.905763903</v>
      </c>
      <c r="AH25" s="156">
        <f>'2.3'!AH23</f>
        <v>371611.64616390021</v>
      </c>
      <c r="AI25" s="179">
        <f>'2.3'!AI23</f>
        <v>426152.30200848321</v>
      </c>
      <c r="AJ25" s="117">
        <f>'2.3'!AJ23</f>
        <v>21056.105042769999</v>
      </c>
      <c r="AK25" s="117">
        <f>'2.3'!AK23</f>
        <v>-21154.384428360001</v>
      </c>
      <c r="AL25" s="117">
        <f>'2.3'!AL23</f>
        <v>426054.02262289322</v>
      </c>
      <c r="AM25" s="117">
        <f>'2.3'!AM23</f>
        <v>53003.24955875556</v>
      </c>
      <c r="AN25" s="117">
        <f>'2.3'!AN23</f>
        <v>10765.437957342263</v>
      </c>
      <c r="AO25" s="117">
        <f>'2.3'!AO23</f>
        <v>-55708.664805480621</v>
      </c>
      <c r="AP25" s="170">
        <f>'2.3'!AP23</f>
        <v>434114.04533351038</v>
      </c>
      <c r="AQ25" s="155">
        <f>'2.3'!AQ23</f>
        <v>700466.92167925206</v>
      </c>
      <c r="AR25" s="117">
        <f>'2.3'!AR23</f>
        <v>28239.32873651</v>
      </c>
      <c r="AS25" s="117">
        <f>'2.3'!AS23</f>
        <v>-28491.658132639997</v>
      </c>
      <c r="AT25" s="117">
        <f>'2.3'!AT23</f>
        <v>700214.59228312213</v>
      </c>
      <c r="AU25" s="117">
        <f>'2.3'!AU23</f>
        <v>89632.034141468379</v>
      </c>
      <c r="AV25" s="117">
        <f>'2.3'!AV23</f>
        <v>17100.437351353623</v>
      </c>
      <c r="AW25" s="117">
        <f>'2.3'!AW23</f>
        <v>-92242.476822825629</v>
      </c>
      <c r="AX25" s="156">
        <f>'2.3'!AX23</f>
        <v>714704.58695311844</v>
      </c>
      <c r="AY25" s="179">
        <f>'2.3'!AY23</f>
        <v>606953.20366744243</v>
      </c>
      <c r="AZ25" s="117">
        <f>'2.3'!AZ23</f>
        <v>31791.943828839998</v>
      </c>
      <c r="BA25" s="117">
        <f>'2.3'!BA23</f>
        <v>-31829.152782199995</v>
      </c>
      <c r="BB25" s="117">
        <f>'2.3'!BB23</f>
        <v>606915.99471408245</v>
      </c>
      <c r="BC25" s="117">
        <f>'2.3'!BC23</f>
        <v>80342.760845617682</v>
      </c>
      <c r="BD25" s="117">
        <f>'2.3'!BD23</f>
        <v>9441.5876859509226</v>
      </c>
      <c r="BE25" s="117">
        <f>'2.3'!BE23</f>
        <v>-72751.749867264312</v>
      </c>
      <c r="BF25" s="170">
        <f>'2.3'!BF23</f>
        <v>623948.59337838669</v>
      </c>
      <c r="BG25" s="155">
        <f>'2.3'!BG23</f>
        <v>576824.51475755894</v>
      </c>
      <c r="BH25" s="117">
        <f>'2.3'!BH23</f>
        <v>24392.267588410003</v>
      </c>
      <c r="BI25" s="117">
        <f>'2.3'!BI23</f>
        <v>-27582.35326887</v>
      </c>
      <c r="BJ25" s="117">
        <f>'2.3'!BJ23</f>
        <v>573634.42907709896</v>
      </c>
      <c r="BK25" s="117">
        <f>'2.3'!BK23</f>
        <v>54313.135840214476</v>
      </c>
      <c r="BL25" s="117">
        <f>'2.3'!BL23</f>
        <v>5174.601273929452</v>
      </c>
      <c r="BM25" s="117">
        <f>'2.3'!BM23</f>
        <v>-43925.249042507014</v>
      </c>
      <c r="BN25" s="156">
        <f>'2.3'!BN23</f>
        <v>589196.91714873584</v>
      </c>
      <c r="BO25" s="179">
        <f>'2.3'!BO23</f>
        <v>603109.17108211922</v>
      </c>
      <c r="BP25" s="117">
        <f>'2.3'!BP23</f>
        <v>22377.186578090004</v>
      </c>
      <c r="BQ25" s="117">
        <f>'2.3'!BQ23</f>
        <v>-27359.372113960002</v>
      </c>
      <c r="BR25" s="117">
        <f>'2.3'!BR23</f>
        <v>598126.9855462492</v>
      </c>
      <c r="BS25" s="117">
        <f>'2.3'!BS23</f>
        <v>60738.703145935426</v>
      </c>
      <c r="BT25" s="117">
        <f>'2.3'!BT23</f>
        <v>5351.7259352631854</v>
      </c>
      <c r="BU25" s="117">
        <f>'2.3'!BU23</f>
        <v>-50809.210142750424</v>
      </c>
      <c r="BV25" s="170">
        <f>'2.3'!BV23</f>
        <v>613408.20448469743</v>
      </c>
      <c r="BW25" s="179">
        <f>'2.3'!BW23</f>
        <v>517545.24278403382</v>
      </c>
      <c r="BX25" s="117">
        <f>'2.3'!BX23</f>
        <v>21363.773178960004</v>
      </c>
      <c r="BY25" s="117">
        <f>'2.3'!BY23</f>
        <v>-27222.467000000004</v>
      </c>
      <c r="BZ25" s="117">
        <f>'2.3'!BZ23</f>
        <v>511686.54896299384</v>
      </c>
      <c r="CA25" s="117">
        <f>'2.3'!CA23</f>
        <v>49107.514649932826</v>
      </c>
      <c r="CB25" s="117">
        <f>'2.3'!CB23</f>
        <v>4858.8583803130996</v>
      </c>
      <c r="CC25" s="117">
        <f>'2.3'!CC23</f>
        <v>-39352.481477199784</v>
      </c>
      <c r="CD25" s="187">
        <f>'2.3'!CD23</f>
        <v>526300.44051603996</v>
      </c>
      <c r="CE25" s="296">
        <f>'2.3'!CE23</f>
        <v>430625.7618398004</v>
      </c>
      <c r="CF25" s="117">
        <f>'2.3'!CF23</f>
        <v>21183.569000000003</v>
      </c>
      <c r="CG25" s="117">
        <f>'2.3'!CG23</f>
        <v>-28059.422999999999</v>
      </c>
      <c r="CH25" s="117">
        <f>'2.3'!CH23</f>
        <v>423749.90783980041</v>
      </c>
      <c r="CI25" s="139">
        <f>'2.3'!CI23</f>
        <v>36344.869447309218</v>
      </c>
      <c r="CJ25" s="139">
        <f>'2.3'!CJ23</f>
        <v>5006.1788007540272</v>
      </c>
      <c r="CK25" s="139">
        <f>'2.3'!CK23</f>
        <v>-31206.949466032238</v>
      </c>
      <c r="CL25" s="297">
        <f>'2.3'!CL23</f>
        <v>433894.00662183145</v>
      </c>
      <c r="CM25" s="155">
        <f>'2.3'!CM23</f>
        <v>601818.00218515238</v>
      </c>
      <c r="CN25" s="117">
        <f>'2.3'!CN23</f>
        <v>19666.784212249997</v>
      </c>
      <c r="CO25" s="117">
        <f>'2.3'!CO23</f>
        <v>-30674.371576279998</v>
      </c>
      <c r="CP25" s="117">
        <f>'2.3'!CP23</f>
        <v>590810.41482112242</v>
      </c>
      <c r="CQ25" s="139">
        <f>'2.3'!CQ23</f>
        <v>36972.956301122722</v>
      </c>
      <c r="CR25" s="139">
        <f>'2.3'!CR23</f>
        <v>5123.877621649639</v>
      </c>
      <c r="CS25" s="139">
        <f>'2.3'!CS23</f>
        <v>-30040.419784721173</v>
      </c>
      <c r="CT25" s="117">
        <f>'2.3'!CT23</f>
        <v>602866.82895917352</v>
      </c>
    </row>
    <row r="26" spans="1:98" ht="20" customHeight="1" x14ac:dyDescent="0.2">
      <c r="A26" s="121">
        <v>25</v>
      </c>
      <c r="B26" s="121" t="s">
        <v>248</v>
      </c>
      <c r="C26" s="117">
        <f>'2.3'!C27</f>
        <v>6154.8543834105531</v>
      </c>
      <c r="D26" s="117">
        <f>'2.3'!D27</f>
        <v>0</v>
      </c>
      <c r="E26" s="117">
        <f>'2.3'!E27</f>
        <v>0</v>
      </c>
      <c r="F26" s="117">
        <f>'2.3'!F27</f>
        <v>6154.8543834105531</v>
      </c>
      <c r="G26" s="117">
        <f>'2.3'!G27</f>
        <v>409.74480873258278</v>
      </c>
      <c r="H26" s="117">
        <f>'2.3'!H27</f>
        <v>143.12630871000002</v>
      </c>
      <c r="I26" s="117">
        <f>'2.3'!I27</f>
        <v>0</v>
      </c>
      <c r="J26" s="170">
        <f>'2.3'!J27</f>
        <v>6707.7255008531356</v>
      </c>
      <c r="K26" s="155">
        <f>'2.3'!K27</f>
        <v>11891.813177599519</v>
      </c>
      <c r="L26" s="117">
        <f>'2.3'!L27</f>
        <v>0</v>
      </c>
      <c r="M26" s="117">
        <f>'2.3'!M27</f>
        <v>0</v>
      </c>
      <c r="N26" s="117">
        <f>'2.3'!N27</f>
        <v>11891.813177599519</v>
      </c>
      <c r="O26" s="117">
        <f>'2.3'!O27</f>
        <v>421.56788624000001</v>
      </c>
      <c r="P26" s="117">
        <f>'2.3'!P27</f>
        <v>169.47010046</v>
      </c>
      <c r="Q26" s="117">
        <f>'2.3'!Q27</f>
        <v>0</v>
      </c>
      <c r="R26" s="156">
        <f>'2.3'!R27</f>
        <v>12482.851164299518</v>
      </c>
      <c r="S26" s="179">
        <f>'2.3'!S27</f>
        <v>14418.922136570298</v>
      </c>
      <c r="T26" s="117">
        <f>'2.3'!T27</f>
        <v>0</v>
      </c>
      <c r="U26" s="117">
        <f>'2.3'!U27</f>
        <v>0</v>
      </c>
      <c r="V26" s="117">
        <f>'2.3'!V27</f>
        <v>14418.922136570298</v>
      </c>
      <c r="W26" s="117">
        <f>'2.3'!W27</f>
        <v>439.47336308999996</v>
      </c>
      <c r="X26" s="117">
        <f>'2.3'!X27</f>
        <v>158.10780433000002</v>
      </c>
      <c r="Y26" s="117">
        <f>'2.3'!Y27</f>
        <v>0</v>
      </c>
      <c r="Z26" s="170">
        <f>'2.3'!Z27</f>
        <v>15016.503303990297</v>
      </c>
      <c r="AA26" s="155">
        <f>'2.3'!AA27</f>
        <v>25017.518299863899</v>
      </c>
      <c r="AB26" s="117">
        <f>'2.3'!AB27</f>
        <v>0</v>
      </c>
      <c r="AC26" s="117">
        <f>'2.3'!AC27</f>
        <v>0</v>
      </c>
      <c r="AD26" s="117">
        <f>'2.3'!AD27</f>
        <v>25017.518299863899</v>
      </c>
      <c r="AE26" s="117">
        <f>'2.3'!AE27</f>
        <v>689.79694511000002</v>
      </c>
      <c r="AF26" s="117">
        <f>'2.3'!AF27</f>
        <v>249.36270463</v>
      </c>
      <c r="AG26" s="117">
        <f>'2.3'!AG27</f>
        <v>0</v>
      </c>
      <c r="AH26" s="156">
        <f>'2.3'!AH27</f>
        <v>25956.677949603898</v>
      </c>
      <c r="AI26" s="179">
        <f>'2.3'!AI27</f>
        <v>29775.225716592737</v>
      </c>
      <c r="AJ26" s="117">
        <f>'2.3'!AJ27</f>
        <v>0</v>
      </c>
      <c r="AK26" s="117">
        <f>'2.3'!AK27</f>
        <v>0</v>
      </c>
      <c r="AL26" s="117">
        <f>'2.3'!AL27</f>
        <v>29775.225716592737</v>
      </c>
      <c r="AM26" s="117">
        <f>'2.3'!AM27</f>
        <v>613.81862039999999</v>
      </c>
      <c r="AN26" s="117">
        <f>'2.3'!AN27</f>
        <v>264.05577391999998</v>
      </c>
      <c r="AO26" s="117">
        <f>'2.3'!AO27</f>
        <v>0</v>
      </c>
      <c r="AP26" s="170">
        <f>'2.3'!AP27</f>
        <v>30653.100110912739</v>
      </c>
      <c r="AQ26" s="155">
        <f>'2.3'!AQ27</f>
        <v>24649.053042339998</v>
      </c>
      <c r="AR26" s="117">
        <f>'2.3'!AR27</f>
        <v>0</v>
      </c>
      <c r="AS26" s="117">
        <f>'2.3'!AS27</f>
        <v>0</v>
      </c>
      <c r="AT26" s="117">
        <f>'2.3'!AT27</f>
        <v>24649.053042339998</v>
      </c>
      <c r="AU26" s="117">
        <f>'2.3'!AU27</f>
        <v>631.42147889000012</v>
      </c>
      <c r="AV26" s="117">
        <f>'2.3'!AV27</f>
        <v>240.79317621999999</v>
      </c>
      <c r="AW26" s="117">
        <f>'2.3'!AW27</f>
        <v>0</v>
      </c>
      <c r="AX26" s="156">
        <f>'2.3'!AX27</f>
        <v>25521.267697449995</v>
      </c>
      <c r="AY26" s="179">
        <f>'2.3'!AY27</f>
        <v>27187.651005809999</v>
      </c>
      <c r="AZ26" s="117">
        <f>'2.3'!AZ27</f>
        <v>0</v>
      </c>
      <c r="BA26" s="117">
        <f>'2.3'!BA27</f>
        <v>0</v>
      </c>
      <c r="BB26" s="117">
        <f>'2.3'!BB27</f>
        <v>27187.651005809999</v>
      </c>
      <c r="BC26" s="117">
        <f>'2.3'!BC27</f>
        <v>1493.4339270799999</v>
      </c>
      <c r="BD26" s="117">
        <f>'2.3'!BD27</f>
        <v>335.19274765</v>
      </c>
      <c r="BE26" s="117">
        <f>'2.3'!BE27</f>
        <v>0</v>
      </c>
      <c r="BF26" s="170">
        <f>'2.3'!BF27</f>
        <v>29016.277680539999</v>
      </c>
      <c r="BG26" s="155">
        <f>'2.3'!BG27</f>
        <v>21951.57566848</v>
      </c>
      <c r="BH26" s="117">
        <f>'2.3'!BH27</f>
        <v>0</v>
      </c>
      <c r="BI26" s="117">
        <f>'2.3'!BI27</f>
        <v>0</v>
      </c>
      <c r="BJ26" s="117">
        <f>'2.3'!BJ27</f>
        <v>21951.57566848</v>
      </c>
      <c r="BK26" s="117">
        <f>'2.3'!BK27</f>
        <v>1679.71678191</v>
      </c>
      <c r="BL26" s="117">
        <f>'2.3'!BL27</f>
        <v>339.58712033</v>
      </c>
      <c r="BM26" s="117">
        <f>'2.3'!BM27</f>
        <v>0</v>
      </c>
      <c r="BN26" s="156">
        <f>'2.3'!BN27</f>
        <v>23970.879570720001</v>
      </c>
      <c r="BO26" s="179">
        <f>'2.3'!BO27</f>
        <v>23700.684161969999</v>
      </c>
      <c r="BP26" s="117">
        <f>'2.3'!BP27</f>
        <v>0</v>
      </c>
      <c r="BQ26" s="117">
        <f>'2.3'!BQ27</f>
        <v>0</v>
      </c>
      <c r="BR26" s="117">
        <f>'2.3'!BR27</f>
        <v>23700.684161969999</v>
      </c>
      <c r="BS26" s="117">
        <f>'2.3'!BS27</f>
        <v>1650.2175724799999</v>
      </c>
      <c r="BT26" s="117">
        <f>'2.3'!BT27</f>
        <v>366.76400351999996</v>
      </c>
      <c r="BU26" s="117">
        <f>'2.3'!BU27</f>
        <v>0</v>
      </c>
      <c r="BV26" s="170">
        <f>'2.3'!BV27</f>
        <v>25717.665737969997</v>
      </c>
      <c r="BW26" s="179">
        <f>'2.3'!BW27</f>
        <v>16433.471633449997</v>
      </c>
      <c r="BX26" s="117">
        <f>'2.3'!BX27</f>
        <v>0</v>
      </c>
      <c r="BY26" s="117">
        <f>'2.3'!BY27</f>
        <v>0</v>
      </c>
      <c r="BZ26" s="117">
        <f>'2.3'!BZ27</f>
        <v>16433.471633449997</v>
      </c>
      <c r="CA26" s="117">
        <f>'2.3'!CA27</f>
        <v>1482.2256081800001</v>
      </c>
      <c r="CB26" s="117">
        <f>'2.3'!CB27</f>
        <v>393.29432987000001</v>
      </c>
      <c r="CC26" s="117">
        <f>'2.3'!CC27</f>
        <v>0</v>
      </c>
      <c r="CD26" s="187">
        <f>'2.3'!CD27</f>
        <v>18308.991571499999</v>
      </c>
      <c r="CE26" s="296">
        <f>'2.3'!CE27</f>
        <v>11285.748110263999</v>
      </c>
      <c r="CF26" s="117">
        <f>'2.3'!CF27</f>
        <v>0</v>
      </c>
      <c r="CG26" s="117">
        <f>'2.3'!CG27</f>
        <v>0</v>
      </c>
      <c r="CH26" s="117">
        <f>'2.3'!CH27</f>
        <v>11285.748110263999</v>
      </c>
      <c r="CI26" s="139">
        <f>'2.3'!CI27</f>
        <v>1456.5609503199996</v>
      </c>
      <c r="CJ26" s="139">
        <f>'2.3'!CJ27</f>
        <v>928.81018807999999</v>
      </c>
      <c r="CK26" s="139">
        <f>'2.3'!CK27</f>
        <v>0</v>
      </c>
      <c r="CL26" s="297">
        <f>'2.3'!CL27</f>
        <v>13671.119248663999</v>
      </c>
      <c r="CM26" s="155">
        <f>'2.3'!CM27</f>
        <v>12234.30812899</v>
      </c>
      <c r="CN26" s="117">
        <f>'2.3'!CN27</f>
        <v>0</v>
      </c>
      <c r="CO26" s="117">
        <f>'2.3'!CO27</f>
        <v>0</v>
      </c>
      <c r="CP26" s="117">
        <f>'2.3'!CP27</f>
        <v>12234.30812899</v>
      </c>
      <c r="CQ26" s="139">
        <f>'2.3'!CQ27</f>
        <v>1054.8809267340575</v>
      </c>
      <c r="CR26" s="139">
        <f>'2.3'!CR27</f>
        <v>1050.6410510000001</v>
      </c>
      <c r="CS26" s="139">
        <f>'2.3'!CS27</f>
        <v>0</v>
      </c>
      <c r="CT26" s="117">
        <f>'2.3'!CT27</f>
        <v>14339.830106724059</v>
      </c>
    </row>
    <row r="27" spans="1:98" ht="20" customHeight="1" x14ac:dyDescent="0.2">
      <c r="A27" s="121">
        <v>26</v>
      </c>
      <c r="B27" s="121" t="s">
        <v>243</v>
      </c>
      <c r="C27" s="117">
        <f>'2.3'!C31</f>
        <v>240555.45481529494</v>
      </c>
      <c r="D27" s="117">
        <f>'2.3'!D31</f>
        <v>0</v>
      </c>
      <c r="E27" s="117">
        <f>'2.3'!E31</f>
        <v>0</v>
      </c>
      <c r="F27" s="117">
        <f>'2.3'!F31</f>
        <v>240555.45481529494</v>
      </c>
      <c r="G27" s="117">
        <f>'2.3'!G31</f>
        <v>88485.866299213812</v>
      </c>
      <c r="H27" s="117">
        <f>'2.3'!H31</f>
        <v>1960.8098454172302</v>
      </c>
      <c r="I27" s="117">
        <f>'2.3'!I31</f>
        <v>-329785.06769112399</v>
      </c>
      <c r="J27" s="170">
        <f>'2.3'!J31</f>
        <v>1217.0632688020123</v>
      </c>
      <c r="K27" s="155">
        <f>'2.3'!K31</f>
        <v>276205.2917674277</v>
      </c>
      <c r="L27" s="117">
        <f>'2.3'!L31</f>
        <v>0</v>
      </c>
      <c r="M27" s="117">
        <f>'2.3'!M31</f>
        <v>0</v>
      </c>
      <c r="N27" s="117">
        <f>'2.3'!N31</f>
        <v>276205.2917674277</v>
      </c>
      <c r="O27" s="117">
        <f>'2.3'!O31</f>
        <v>95442.024399657501</v>
      </c>
      <c r="P27" s="117">
        <f>'2.3'!P31</f>
        <v>1598.1948787586002</v>
      </c>
      <c r="Q27" s="117">
        <f>'2.3'!Q31</f>
        <v>-372130.09887253185</v>
      </c>
      <c r="R27" s="156">
        <f>'2.3'!R31</f>
        <v>1115.4121733119246</v>
      </c>
      <c r="S27" s="179">
        <f>'2.3'!S31</f>
        <v>306988.23702208168</v>
      </c>
      <c r="T27" s="117">
        <f>'2.3'!T31</f>
        <v>0</v>
      </c>
      <c r="U27" s="117">
        <f>'2.3'!U31</f>
        <v>0</v>
      </c>
      <c r="V27" s="117">
        <f>'2.3'!V31</f>
        <v>306988.23702208168</v>
      </c>
      <c r="W27" s="117">
        <f>'2.3'!W31</f>
        <v>106793.27248841879</v>
      </c>
      <c r="X27" s="117">
        <f>'2.3'!X31</f>
        <v>1740.4164641638699</v>
      </c>
      <c r="Y27" s="117">
        <f>'2.3'!Y31</f>
        <v>-414201.40418874304</v>
      </c>
      <c r="Z27" s="170">
        <f>'2.3'!Z31</f>
        <v>1320.5217859213008</v>
      </c>
      <c r="AA27" s="155">
        <f>'2.3'!AA31</f>
        <v>319038.39589140977</v>
      </c>
      <c r="AB27" s="117">
        <f>'2.3'!AB31</f>
        <v>0</v>
      </c>
      <c r="AC27" s="117">
        <f>'2.3'!AC31</f>
        <v>0</v>
      </c>
      <c r="AD27" s="117">
        <f>'2.3'!AD31</f>
        <v>319038.39589140977</v>
      </c>
      <c r="AE27" s="117">
        <f>'2.3'!AE31</f>
        <v>114918.19568975753</v>
      </c>
      <c r="AF27" s="117">
        <f>'2.3'!AF31</f>
        <v>3038.9100057272699</v>
      </c>
      <c r="AG27" s="117">
        <f>'2.3'!AG31</f>
        <v>-435096.68303437461</v>
      </c>
      <c r="AH27" s="156">
        <f>'2.3'!AH31</f>
        <v>1898.8185525199515</v>
      </c>
      <c r="AI27" s="179">
        <f>'2.3'!AI31</f>
        <v>353966.83338087657</v>
      </c>
      <c r="AJ27" s="117">
        <f>'2.3'!AJ31</f>
        <v>0</v>
      </c>
      <c r="AK27" s="117">
        <f>'2.3'!AK31</f>
        <v>0</v>
      </c>
      <c r="AL27" s="117">
        <f>'2.3'!AL31</f>
        <v>353966.83338087657</v>
      </c>
      <c r="AM27" s="117">
        <f>'2.3'!AM31</f>
        <v>126881.56092917999</v>
      </c>
      <c r="AN27" s="117">
        <f>'2.3'!AN31</f>
        <v>3372.6047857408898</v>
      </c>
      <c r="AO27" s="117">
        <f>'2.3'!AO31</f>
        <v>-481117.3347242265</v>
      </c>
      <c r="AP27" s="170">
        <f>'2.3'!AP31</f>
        <v>3103.6643715709797</v>
      </c>
      <c r="AQ27" s="155">
        <f>'2.3'!AQ31</f>
        <v>361205.55529955064</v>
      </c>
      <c r="AR27" s="117">
        <f>'2.3'!AR31</f>
        <v>0</v>
      </c>
      <c r="AS27" s="117">
        <f>'2.3'!AS31</f>
        <v>0</v>
      </c>
      <c r="AT27" s="117">
        <f>'2.3'!AT31</f>
        <v>361205.55529955064</v>
      </c>
      <c r="AU27" s="117">
        <f>'2.3'!AU31</f>
        <v>129486.06649543</v>
      </c>
      <c r="AV27" s="117">
        <f>'2.3'!AV31</f>
        <v>4425.7194305708899</v>
      </c>
      <c r="AW27" s="117">
        <f>'2.3'!AW31</f>
        <v>-492394.91295895749</v>
      </c>
      <c r="AX27" s="156">
        <f>'2.3'!AX31</f>
        <v>2722.42826659407</v>
      </c>
      <c r="AY27" s="179">
        <f>'2.3'!AY31</f>
        <v>405532.64480961079</v>
      </c>
      <c r="AZ27" s="117">
        <f>'2.3'!AZ31</f>
        <v>0</v>
      </c>
      <c r="BA27" s="117">
        <f>'2.3'!BA31</f>
        <v>0</v>
      </c>
      <c r="BB27" s="117">
        <f>'2.3'!BB31</f>
        <v>405532.64480961079</v>
      </c>
      <c r="BC27" s="117">
        <f>'2.3'!BC31</f>
        <v>135798.92219209255</v>
      </c>
      <c r="BD27" s="117">
        <f>'2.3'!BD31</f>
        <v>5267.8010571648601</v>
      </c>
      <c r="BE27" s="117">
        <f>'2.3'!BE31</f>
        <v>-541996.95059095917</v>
      </c>
      <c r="BF27" s="170">
        <f>'2.3'!BF31</f>
        <v>4602.4174679090502</v>
      </c>
      <c r="BG27" s="155">
        <f>'2.3'!BG31</f>
        <v>403197.12030250666</v>
      </c>
      <c r="BH27" s="117">
        <f>'2.3'!BH31</f>
        <v>0</v>
      </c>
      <c r="BI27" s="117">
        <f>'2.3'!BI31</f>
        <v>0</v>
      </c>
      <c r="BJ27" s="117">
        <f>'2.3'!BJ31</f>
        <v>403197.12030250666</v>
      </c>
      <c r="BK27" s="117">
        <f>'2.3'!BK31</f>
        <v>141581.10447334003</v>
      </c>
      <c r="BL27" s="117">
        <f>'2.3'!BL31</f>
        <v>4993.1410950477502</v>
      </c>
      <c r="BM27" s="117">
        <f>'2.3'!BM31</f>
        <v>-546154.81038428866</v>
      </c>
      <c r="BN27" s="156">
        <f>'2.3'!BN31</f>
        <v>3616.5554866057355</v>
      </c>
      <c r="BO27" s="179">
        <f>'2.3'!BO31</f>
        <v>447572.76575532055</v>
      </c>
      <c r="BP27" s="117">
        <f>'2.3'!BP31</f>
        <v>0</v>
      </c>
      <c r="BQ27" s="117">
        <f>'2.3'!BQ31</f>
        <v>0</v>
      </c>
      <c r="BR27" s="117">
        <f>'2.3'!BR31</f>
        <v>447572.76575532055</v>
      </c>
      <c r="BS27" s="117">
        <f>'2.3'!BS31</f>
        <v>151974.44538508749</v>
      </c>
      <c r="BT27" s="117">
        <f>'2.3'!BT31</f>
        <v>5533.8368940926403</v>
      </c>
      <c r="BU27" s="117">
        <f>'2.3'!BU31</f>
        <v>-601426.96646800067</v>
      </c>
      <c r="BV27" s="170">
        <f>'2.3'!BV31</f>
        <v>3654.0815665000118</v>
      </c>
      <c r="BW27" s="179">
        <f>'2.3'!BW31</f>
        <v>481737.08518686879</v>
      </c>
      <c r="BX27" s="117">
        <f>'2.3'!BX31</f>
        <v>0</v>
      </c>
      <c r="BY27" s="117">
        <f>'2.3'!BY31</f>
        <v>0</v>
      </c>
      <c r="BZ27" s="117">
        <f>'2.3'!BZ31</f>
        <v>481737.08518686879</v>
      </c>
      <c r="CA27" s="117">
        <f>'2.3'!CA31</f>
        <v>161475.60768342001</v>
      </c>
      <c r="CB27" s="117">
        <f>'2.3'!CB31</f>
        <v>3348.1555795169502</v>
      </c>
      <c r="CC27" s="117">
        <f>'2.3'!CC31</f>
        <v>-644101.21457249078</v>
      </c>
      <c r="CD27" s="187">
        <f>'2.3'!CD31</f>
        <v>2459.6338773149764</v>
      </c>
      <c r="CE27" s="296">
        <f>'2.3'!CE31</f>
        <v>586369.60323621507</v>
      </c>
      <c r="CF27" s="117">
        <f>'2.3'!CF31</f>
        <v>0</v>
      </c>
      <c r="CG27" s="117">
        <f>'2.3'!CG31</f>
        <v>0</v>
      </c>
      <c r="CH27" s="117">
        <f>'2.3'!CH31</f>
        <v>586369.60323621507</v>
      </c>
      <c r="CI27" s="139">
        <f>'2.3'!CI31</f>
        <v>170930.38277410006</v>
      </c>
      <c r="CJ27" s="139">
        <f>'2.3'!CJ31</f>
        <v>4416.0471104365597</v>
      </c>
      <c r="CK27" s="139">
        <f>'2.3'!CK31</f>
        <v>-757703.9260551926</v>
      </c>
      <c r="CL27" s="297">
        <f>'2.3'!CL31</f>
        <v>4012.107065559132</v>
      </c>
      <c r="CM27" s="155">
        <f>'2.3'!CM31</f>
        <v>595464.67980827705</v>
      </c>
      <c r="CN27" s="117">
        <f>'2.3'!CN31</f>
        <v>0</v>
      </c>
      <c r="CO27" s="117">
        <f>'2.3'!CO31</f>
        <v>0</v>
      </c>
      <c r="CP27" s="117">
        <f>'2.3'!CP31</f>
        <v>595464.67980827705</v>
      </c>
      <c r="CQ27" s="139">
        <f>'2.3'!CQ31</f>
        <v>214068.77201755464</v>
      </c>
      <c r="CR27" s="139">
        <f>'2.3'!CR31</f>
        <v>4925.7160499999991</v>
      </c>
      <c r="CS27" s="139">
        <f>'2.3'!CS31</f>
        <v>-809275.79572026466</v>
      </c>
      <c r="CT27" s="117">
        <f>'2.3'!CT31</f>
        <v>5183.372155567049</v>
      </c>
    </row>
    <row r="28" spans="1:98" ht="20" customHeight="1" x14ac:dyDescent="0.2">
      <c r="A28" s="121">
        <v>27</v>
      </c>
      <c r="B28" s="121" t="s">
        <v>578</v>
      </c>
      <c r="C28" s="117">
        <f>'2.3'!C41</f>
        <v>392675.01943926699</v>
      </c>
      <c r="D28" s="117">
        <f>'2.3'!D41</f>
        <v>50737.855136850005</v>
      </c>
      <c r="E28" s="117">
        <f>'2.3'!E41</f>
        <v>0</v>
      </c>
      <c r="F28" s="117">
        <f>'2.3'!F41</f>
        <v>443412.87457611703</v>
      </c>
      <c r="G28" s="117">
        <f>'2.3'!G41</f>
        <v>70036.147365795201</v>
      </c>
      <c r="H28" s="117">
        <f>'2.3'!H41</f>
        <v>16098.289604957459</v>
      </c>
      <c r="I28" s="117">
        <f>'2.3'!I41</f>
        <v>0</v>
      </c>
      <c r="J28" s="170">
        <f>'2.3'!J41</f>
        <v>529547.31154686969</v>
      </c>
      <c r="K28" s="155">
        <f>'2.3'!K41</f>
        <v>435673.06507667003</v>
      </c>
      <c r="L28" s="117">
        <f>'2.3'!L41</f>
        <v>58513.964757990005</v>
      </c>
      <c r="M28" s="117">
        <f>'2.3'!M41</f>
        <v>0</v>
      </c>
      <c r="N28" s="117">
        <f>'2.3'!N41</f>
        <v>494187.02983466</v>
      </c>
      <c r="O28" s="117">
        <f>'2.3'!O41</f>
        <v>79740.289079989976</v>
      </c>
      <c r="P28" s="117">
        <f>'2.3'!P41</f>
        <v>18352.65722774194</v>
      </c>
      <c r="Q28" s="117">
        <f>'2.3'!Q41</f>
        <v>0</v>
      </c>
      <c r="R28" s="156">
        <f>'2.3'!R41</f>
        <v>592279.97614239191</v>
      </c>
      <c r="S28" s="179">
        <f>'2.3'!S41</f>
        <v>490491.92871766957</v>
      </c>
      <c r="T28" s="117">
        <f>'2.3'!T41</f>
        <v>65930.875860250002</v>
      </c>
      <c r="U28" s="117">
        <f>'2.3'!U41</f>
        <v>0</v>
      </c>
      <c r="V28" s="117">
        <f>'2.3'!V41</f>
        <v>556422.80457791954</v>
      </c>
      <c r="W28" s="117">
        <f>'2.3'!W41</f>
        <v>92301.627832767714</v>
      </c>
      <c r="X28" s="117">
        <f>'2.3'!X41</f>
        <v>21518.675680958258</v>
      </c>
      <c r="Y28" s="117">
        <f>'2.3'!Y41</f>
        <v>0</v>
      </c>
      <c r="Z28" s="170">
        <f>'2.3'!Z41</f>
        <v>670243.10809164541</v>
      </c>
      <c r="AA28" s="155">
        <f>'2.3'!AA41</f>
        <v>551846.60736259096</v>
      </c>
      <c r="AB28" s="117">
        <f>'2.3'!AB41</f>
        <v>76542.104533879989</v>
      </c>
      <c r="AC28" s="117">
        <f>'2.3'!AC41</f>
        <v>0</v>
      </c>
      <c r="AD28" s="117">
        <f>'2.3'!AD41</f>
        <v>628388.71189647098</v>
      </c>
      <c r="AE28" s="117">
        <f>'2.3'!AE41</f>
        <v>104026.84019196</v>
      </c>
      <c r="AF28" s="117">
        <f>'2.3'!AF41</f>
        <v>23849.299406337905</v>
      </c>
      <c r="AG28" s="117">
        <f>'2.3'!AG41</f>
        <v>0</v>
      </c>
      <c r="AH28" s="156">
        <f>'2.3'!AH41</f>
        <v>756264.85149476887</v>
      </c>
      <c r="AI28" s="179">
        <f>'2.3'!AI41</f>
        <v>619785.00932206796</v>
      </c>
      <c r="AJ28" s="117">
        <f>'2.3'!AJ41</f>
        <v>87226.192011539999</v>
      </c>
      <c r="AK28" s="117">
        <f>'2.3'!AK41</f>
        <v>0</v>
      </c>
      <c r="AL28" s="117">
        <f>'2.3'!AL41</f>
        <v>707011.20133360801</v>
      </c>
      <c r="AM28" s="117">
        <f>'2.3'!AM41</f>
        <v>117291.33451885996</v>
      </c>
      <c r="AN28" s="117">
        <f>'2.3'!AN41</f>
        <v>29461.13520107045</v>
      </c>
      <c r="AO28" s="117">
        <f>'2.3'!AO41</f>
        <v>0</v>
      </c>
      <c r="AP28" s="170">
        <f>'2.3'!AP41</f>
        <v>853763.67105353845</v>
      </c>
      <c r="AQ28" s="155">
        <f>'2.3'!AQ41</f>
        <v>667437.81786716694</v>
      </c>
      <c r="AR28" s="117">
        <f>'2.3'!AR41</f>
        <v>100261.64253914</v>
      </c>
      <c r="AS28" s="117">
        <f>'2.3'!AS41</f>
        <v>0</v>
      </c>
      <c r="AT28" s="117">
        <f>'2.3'!AT41</f>
        <v>767699.4604063069</v>
      </c>
      <c r="AU28" s="117">
        <f>'2.3'!AU41</f>
        <v>131966.86263749999</v>
      </c>
      <c r="AV28" s="117">
        <f>'2.3'!AV41</f>
        <v>33340.612892122343</v>
      </c>
      <c r="AW28" s="117">
        <f>'2.3'!AW41</f>
        <v>0</v>
      </c>
      <c r="AX28" s="156">
        <f>'2.3'!AX41</f>
        <v>933006.9359359293</v>
      </c>
      <c r="AY28" s="179">
        <f>'2.3'!AY41</f>
        <v>760735.88865863695</v>
      </c>
      <c r="AZ28" s="117">
        <f>'2.3'!AZ41</f>
        <v>110187.05929648</v>
      </c>
      <c r="BA28" s="117">
        <f>'2.3'!BA41</f>
        <v>0</v>
      </c>
      <c r="BB28" s="117">
        <f>'2.3'!BB41</f>
        <v>870922.94795511698</v>
      </c>
      <c r="BC28" s="117">
        <f>'2.3'!BC41</f>
        <v>144794.67016118002</v>
      </c>
      <c r="BD28" s="117">
        <f>'2.3'!BD41</f>
        <v>38782.673740651153</v>
      </c>
      <c r="BE28" s="117">
        <f>'2.3'!BE41</f>
        <v>0</v>
      </c>
      <c r="BF28" s="170">
        <f>'2.3'!BF41</f>
        <v>1054500.2918569483</v>
      </c>
      <c r="BG28" s="155">
        <f>'2.3'!BG41</f>
        <v>828294.49306431226</v>
      </c>
      <c r="BH28" s="117">
        <f>'2.3'!BH41</f>
        <v>164622.46553463006</v>
      </c>
      <c r="BI28" s="117">
        <f>'2.3'!BI41</f>
        <v>0</v>
      </c>
      <c r="BJ28" s="117">
        <f>'2.3'!BJ41</f>
        <v>992916.95859894226</v>
      </c>
      <c r="BK28" s="117">
        <f>'2.3'!BK41</f>
        <v>159574.19258060999</v>
      </c>
      <c r="BL28" s="117">
        <f>'2.3'!BL41</f>
        <v>44298.26289301565</v>
      </c>
      <c r="BM28" s="117">
        <f>'2.3'!BM41</f>
        <v>0</v>
      </c>
      <c r="BN28" s="156">
        <f>'2.3'!BN41</f>
        <v>1196789.4140725681</v>
      </c>
      <c r="BO28" s="179">
        <f>'2.3'!BO41</f>
        <v>864691.14484827907</v>
      </c>
      <c r="BP28" s="117">
        <f>'2.3'!BP41</f>
        <v>127998.08991506998</v>
      </c>
      <c r="BQ28" s="117">
        <f>'2.3'!BQ41</f>
        <v>0</v>
      </c>
      <c r="BR28" s="117">
        <f>'2.3'!BR41</f>
        <v>992689.23476334906</v>
      </c>
      <c r="BS28" s="117">
        <f>'2.3'!BS41</f>
        <v>172930.86707599001</v>
      </c>
      <c r="BT28" s="117">
        <f>'2.3'!BT41</f>
        <v>49599.488874361356</v>
      </c>
      <c r="BU28" s="117">
        <f>'2.3'!BU41</f>
        <v>0</v>
      </c>
      <c r="BV28" s="170">
        <f>'2.3'!BV41</f>
        <v>1215219.5907137005</v>
      </c>
      <c r="BW28" s="179">
        <f>'2.3'!BW41</f>
        <v>922168.2281849971</v>
      </c>
      <c r="BX28" s="117">
        <f>'2.3'!BX41</f>
        <v>164517.61027405999</v>
      </c>
      <c r="BY28" s="117">
        <f>'2.3'!BY41</f>
        <v>0</v>
      </c>
      <c r="BZ28" s="117">
        <f>'2.3'!BZ41</f>
        <v>1086685.838459057</v>
      </c>
      <c r="CA28" s="117">
        <f>'2.3'!CA41</f>
        <v>188064.66937660993</v>
      </c>
      <c r="CB28" s="117">
        <f>'2.3'!CB41</f>
        <v>55936.855593643719</v>
      </c>
      <c r="CC28" s="117">
        <f>'2.3'!CC41</f>
        <v>0</v>
      </c>
      <c r="CD28" s="187">
        <f>'2.3'!CD41</f>
        <v>1330687.3634293105</v>
      </c>
      <c r="CE28" s="296">
        <f>'2.3'!CE41</f>
        <v>1293359.992524785</v>
      </c>
      <c r="CF28" s="117">
        <f>'2.3'!CF41</f>
        <v>176932.68500000003</v>
      </c>
      <c r="CG28" s="117">
        <f>'2.3'!CG41</f>
        <v>0</v>
      </c>
      <c r="CH28" s="117">
        <f>'2.3'!CH41</f>
        <v>1470292.677524785</v>
      </c>
      <c r="CI28" s="139">
        <f>'2.3'!CI41</f>
        <v>208558.44062476998</v>
      </c>
      <c r="CJ28" s="139">
        <f>'2.3'!CJ41</f>
        <v>61287.219291717112</v>
      </c>
      <c r="CK28" s="139">
        <f>'2.3'!CK41</f>
        <v>0</v>
      </c>
      <c r="CL28" s="297">
        <f>'2.3'!CL41</f>
        <v>1740138.3374412721</v>
      </c>
      <c r="CM28" s="155">
        <f>'2.3'!CM41</f>
        <v>1078028.8430679471</v>
      </c>
      <c r="CN28" s="117">
        <f>'2.3'!CN41</f>
        <v>119738.13661516001</v>
      </c>
      <c r="CO28" s="117">
        <f>'2.3'!CO41</f>
        <v>0</v>
      </c>
      <c r="CP28" s="117">
        <f>'2.3'!CP41</f>
        <v>1197766.979683107</v>
      </c>
      <c r="CQ28" s="139">
        <f>'2.3'!CQ41</f>
        <v>212505.1491629846</v>
      </c>
      <c r="CR28" s="139">
        <f>'2.3'!CR41</f>
        <v>63251.671607000004</v>
      </c>
      <c r="CS28" s="139">
        <f>'2.3'!CS41</f>
        <v>0</v>
      </c>
      <c r="CT28" s="117">
        <f>'2.3'!CT41</f>
        <v>1473523.8004530917</v>
      </c>
    </row>
    <row r="29" spans="1:98" ht="20" customHeight="1" x14ac:dyDescent="0.2">
      <c r="A29" s="121">
        <v>28</v>
      </c>
      <c r="B29" s="121" t="s">
        <v>396</v>
      </c>
      <c r="C29" s="117">
        <f>'2.3'!C55</f>
        <v>10526.398612336268</v>
      </c>
      <c r="D29" s="117">
        <f>'2.3'!D55</f>
        <v>0</v>
      </c>
      <c r="E29" s="117">
        <f>'2.3'!E55</f>
        <v>0</v>
      </c>
      <c r="F29" s="117">
        <f>'2.3'!F55</f>
        <v>10526.398612336268</v>
      </c>
      <c r="G29" s="117">
        <f>'2.3'!G55</f>
        <v>19523.511439595233</v>
      </c>
      <c r="H29" s="117">
        <f>'2.3'!H55</f>
        <v>13782.142557410889</v>
      </c>
      <c r="I29" s="117">
        <f>'2.3'!I55</f>
        <v>0</v>
      </c>
      <c r="J29" s="170">
        <f>'2.3'!J55</f>
        <v>43832.05260934239</v>
      </c>
      <c r="K29" s="155">
        <f>'2.3'!K55</f>
        <v>19969.769051591433</v>
      </c>
      <c r="L29" s="117">
        <f>'2.3'!L55</f>
        <v>0</v>
      </c>
      <c r="M29" s="117">
        <f>'2.3'!M55</f>
        <v>0</v>
      </c>
      <c r="N29" s="117">
        <f>'2.3'!N55</f>
        <v>19969.769051591433</v>
      </c>
      <c r="O29" s="117">
        <f>'2.3'!O55</f>
        <v>21372.8219639175</v>
      </c>
      <c r="P29" s="117">
        <f>'2.3'!P55</f>
        <v>15958.791176441771</v>
      </c>
      <c r="Q29" s="117">
        <f>'2.3'!Q55</f>
        <v>0</v>
      </c>
      <c r="R29" s="156">
        <f>'2.3'!R55</f>
        <v>57301.38219195071</v>
      </c>
      <c r="S29" s="179">
        <f>'2.3'!S55</f>
        <v>25786.839202347772</v>
      </c>
      <c r="T29" s="117">
        <f>'2.3'!T55</f>
        <v>0</v>
      </c>
      <c r="U29" s="117">
        <f>'2.3'!U55</f>
        <v>0</v>
      </c>
      <c r="V29" s="117">
        <f>'2.3'!V55</f>
        <v>25786.839202347772</v>
      </c>
      <c r="W29" s="117">
        <f>'2.3'!W55</f>
        <v>23137.448833845941</v>
      </c>
      <c r="X29" s="117">
        <f>'2.3'!X55</f>
        <v>19513.892192242653</v>
      </c>
      <c r="Y29" s="117">
        <f>'2.3'!Y55</f>
        <v>0</v>
      </c>
      <c r="Z29" s="170">
        <f>'2.3'!Z55</f>
        <v>68438.180228436366</v>
      </c>
      <c r="AA29" s="155">
        <f>'2.3'!AA55</f>
        <v>31830.081178703702</v>
      </c>
      <c r="AB29" s="117">
        <f>'2.3'!AB55</f>
        <v>0</v>
      </c>
      <c r="AC29" s="117">
        <f>'2.3'!AC55</f>
        <v>0</v>
      </c>
      <c r="AD29" s="117">
        <f>'2.3'!AD55</f>
        <v>31830.081178703702</v>
      </c>
      <c r="AE29" s="117">
        <f>'2.3'!AE55</f>
        <v>25610.556385247492</v>
      </c>
      <c r="AF29" s="117">
        <f>'2.3'!AF55</f>
        <v>19990.2406399479</v>
      </c>
      <c r="AG29" s="117">
        <f>'2.3'!AG55</f>
        <v>0</v>
      </c>
      <c r="AH29" s="156">
        <f>'2.3'!AH55</f>
        <v>77430.878203899105</v>
      </c>
      <c r="AI29" s="179">
        <f>'2.3'!AI55</f>
        <v>37515.396382490828</v>
      </c>
      <c r="AJ29" s="117">
        <f>'2.3'!AJ55</f>
        <v>0</v>
      </c>
      <c r="AK29" s="117">
        <f>'2.3'!AK55</f>
        <v>0</v>
      </c>
      <c r="AL29" s="117">
        <f>'2.3'!AL55</f>
        <v>37515.396382490828</v>
      </c>
      <c r="AM29" s="117">
        <f>'2.3'!AM55</f>
        <v>28445.094607022493</v>
      </c>
      <c r="AN29" s="117">
        <f>'2.3'!AN55</f>
        <v>23099.443752837942</v>
      </c>
      <c r="AO29" s="117">
        <f>'2.3'!AO55</f>
        <v>0</v>
      </c>
      <c r="AP29" s="170">
        <f>'2.3'!AP55</f>
        <v>89059.934742351266</v>
      </c>
      <c r="AQ29" s="155">
        <f>'2.3'!AQ55</f>
        <v>32901.099467388645</v>
      </c>
      <c r="AR29" s="117">
        <f>'2.3'!AR55</f>
        <v>0</v>
      </c>
      <c r="AS29" s="117">
        <f>'2.3'!AS55</f>
        <v>0</v>
      </c>
      <c r="AT29" s="117">
        <f>'2.3'!AT55</f>
        <v>32901.099467388645</v>
      </c>
      <c r="AU29" s="117">
        <f>'2.3'!AU55</f>
        <v>32810.792886570009</v>
      </c>
      <c r="AV29" s="117">
        <f>'2.3'!AV55</f>
        <v>31974.296992407268</v>
      </c>
      <c r="AW29" s="117">
        <f>'2.3'!AW55</f>
        <v>0</v>
      </c>
      <c r="AX29" s="156">
        <f>'2.3'!AX55</f>
        <v>97686.189346365922</v>
      </c>
      <c r="AY29" s="179">
        <f>'2.3'!AY55</f>
        <v>33478.424943093574</v>
      </c>
      <c r="AZ29" s="117">
        <f>'2.3'!AZ55</f>
        <v>0</v>
      </c>
      <c r="BA29" s="117">
        <f>'2.3'!BA55</f>
        <v>0</v>
      </c>
      <c r="BB29" s="117">
        <f>'2.3'!BB55</f>
        <v>33478.424943093574</v>
      </c>
      <c r="BC29" s="117">
        <f>'2.3'!BC55</f>
        <v>39823.094081099996</v>
      </c>
      <c r="BD29" s="117">
        <f>'2.3'!BD55</f>
        <v>30728.41011925049</v>
      </c>
      <c r="BE29" s="117">
        <f>'2.3'!BE55</f>
        <v>0</v>
      </c>
      <c r="BF29" s="170">
        <f>'2.3'!BF55</f>
        <v>104029.92914344407</v>
      </c>
      <c r="BG29" s="155">
        <f>'2.3'!BG55</f>
        <v>26161.272948924372</v>
      </c>
      <c r="BH29" s="117">
        <f>'2.3'!BH55</f>
        <v>0</v>
      </c>
      <c r="BI29" s="117">
        <f>'2.3'!BI55</f>
        <v>0</v>
      </c>
      <c r="BJ29" s="117">
        <f>'2.3'!BJ55</f>
        <v>26161.272948924372</v>
      </c>
      <c r="BK29" s="117">
        <f>'2.3'!BK55</f>
        <v>35165.240600539997</v>
      </c>
      <c r="BL29" s="117">
        <f>'2.3'!BL55</f>
        <v>31885.748575259968</v>
      </c>
      <c r="BM29" s="117">
        <f>'2.3'!BM55</f>
        <v>0</v>
      </c>
      <c r="BN29" s="156">
        <f>'2.3'!BN55</f>
        <v>93212.262124724337</v>
      </c>
      <c r="BO29" s="179">
        <f>'2.3'!BO55</f>
        <v>32755.089265020797</v>
      </c>
      <c r="BP29" s="117">
        <f>'2.3'!BP55</f>
        <v>0</v>
      </c>
      <c r="BQ29" s="117">
        <f>'2.3'!BQ55</f>
        <v>0</v>
      </c>
      <c r="BR29" s="117">
        <f>'2.3'!BR55</f>
        <v>32755.089265020797</v>
      </c>
      <c r="BS29" s="117">
        <f>'2.3'!BS55</f>
        <v>36115.699041450003</v>
      </c>
      <c r="BT29" s="117">
        <f>'2.3'!BT55</f>
        <v>35136.245053546794</v>
      </c>
      <c r="BU29" s="117">
        <f>'2.3'!BU55</f>
        <v>0</v>
      </c>
      <c r="BV29" s="170">
        <f>'2.3'!BV55</f>
        <v>104007.03336001759</v>
      </c>
      <c r="BW29" s="179">
        <f>'2.3'!BW55</f>
        <v>68293.857459487655</v>
      </c>
      <c r="BX29" s="117">
        <f>'2.3'!BX55</f>
        <v>0</v>
      </c>
      <c r="BY29" s="117">
        <f>'2.3'!BY55</f>
        <v>0</v>
      </c>
      <c r="BZ29" s="117">
        <f>'2.3'!BZ55</f>
        <v>68293.857459487655</v>
      </c>
      <c r="CA29" s="117">
        <f>'2.3'!CA55</f>
        <v>35611.264375930004</v>
      </c>
      <c r="CB29" s="117">
        <f>'2.3'!CB55</f>
        <v>37839.837432636901</v>
      </c>
      <c r="CC29" s="117">
        <f>'2.3'!CC55</f>
        <v>0</v>
      </c>
      <c r="CD29" s="187">
        <f>'2.3'!CD55</f>
        <v>141744.95926805458</v>
      </c>
      <c r="CE29" s="296">
        <f>'2.3'!CE55</f>
        <v>34127.161992740366</v>
      </c>
      <c r="CF29" s="117">
        <f>'2.3'!CF55</f>
        <v>0</v>
      </c>
      <c r="CG29" s="117">
        <f>'2.3'!CG55</f>
        <v>0</v>
      </c>
      <c r="CH29" s="117">
        <f>'2.3'!CH55</f>
        <v>34127.161992740366</v>
      </c>
      <c r="CI29" s="139">
        <f>'2.3'!CI55</f>
        <v>39281.579243569999</v>
      </c>
      <c r="CJ29" s="139">
        <f>'2.3'!CJ55</f>
        <v>46094.489032366975</v>
      </c>
      <c r="CK29" s="139">
        <f>'2.3'!CK55</f>
        <v>0</v>
      </c>
      <c r="CL29" s="297">
        <f>'2.3'!CL55</f>
        <v>119503.23026867735</v>
      </c>
      <c r="CM29" s="155">
        <f>'2.3'!CM55</f>
        <v>53417.365732981765</v>
      </c>
      <c r="CN29" s="117">
        <f>'2.3'!CN55</f>
        <v>0</v>
      </c>
      <c r="CO29" s="117">
        <f>'2.3'!CO55</f>
        <v>0</v>
      </c>
      <c r="CP29" s="117">
        <f>'2.3'!CP55</f>
        <v>53417.365732981765</v>
      </c>
      <c r="CQ29" s="139">
        <f>'2.3'!CQ55</f>
        <v>51362.918101711468</v>
      </c>
      <c r="CR29" s="139">
        <f>'2.3'!CR55</f>
        <v>56067.029869999998</v>
      </c>
      <c r="CS29" s="139">
        <f>'2.3'!CS55</f>
        <v>0</v>
      </c>
      <c r="CT29" s="117">
        <f>'2.3'!CT55</f>
        <v>160847.31370469322</v>
      </c>
    </row>
    <row r="30" spans="1:98" ht="20" customHeight="1" x14ac:dyDescent="0.2">
      <c r="A30" s="115">
        <v>31</v>
      </c>
      <c r="B30" s="115" t="s">
        <v>610</v>
      </c>
      <c r="C30" s="116">
        <f>'2.3'!C64</f>
        <v>12871.299833321</v>
      </c>
      <c r="D30" s="116">
        <f>'2.3'!D64</f>
        <v>0</v>
      </c>
      <c r="E30" s="116">
        <f>'2.3'!E64</f>
        <v>0</v>
      </c>
      <c r="F30" s="116">
        <f>'2.3'!F64</f>
        <v>12871.299833321</v>
      </c>
      <c r="G30" s="116">
        <f>'2.3'!G64</f>
        <v>24916.092415592495</v>
      </c>
      <c r="H30" s="116">
        <f>'2.3'!H64</f>
        <v>19676.911157785653</v>
      </c>
      <c r="I30" s="116">
        <f>'2.3'!I64</f>
        <v>0</v>
      </c>
      <c r="J30" s="169">
        <f>'2.3'!J64</f>
        <v>57464.303406699146</v>
      </c>
      <c r="K30" s="153">
        <f>'2.3'!K64</f>
        <v>2743.1880393719994</v>
      </c>
      <c r="L30" s="116">
        <f>'2.3'!L64</f>
        <v>0</v>
      </c>
      <c r="M30" s="116">
        <f>'2.3'!M64</f>
        <v>0</v>
      </c>
      <c r="N30" s="116">
        <f>'2.3'!N64</f>
        <v>2743.1880393719994</v>
      </c>
      <c r="O30" s="116">
        <f>'2.3'!O64</f>
        <v>13776.354120610002</v>
      </c>
      <c r="P30" s="116">
        <f>'2.3'!P64</f>
        <v>19588.342840753867</v>
      </c>
      <c r="Q30" s="116">
        <f>'2.3'!Q64</f>
        <v>0</v>
      </c>
      <c r="R30" s="154">
        <f>'2.3'!R64</f>
        <v>36107.885000735871</v>
      </c>
      <c r="S30" s="178">
        <f>'2.3'!S64</f>
        <v>2561.8426614392051</v>
      </c>
      <c r="T30" s="116">
        <f>'2.3'!T64</f>
        <v>0</v>
      </c>
      <c r="U30" s="116">
        <f>'2.3'!U64</f>
        <v>0</v>
      </c>
      <c r="V30" s="116">
        <f>'2.3'!V64</f>
        <v>2561.8426614392051</v>
      </c>
      <c r="W30" s="116">
        <f>'2.3'!W64</f>
        <v>12433.804799670805</v>
      </c>
      <c r="X30" s="116">
        <f>'2.3'!X64</f>
        <v>24471.484674771571</v>
      </c>
      <c r="Y30" s="116">
        <f>'2.3'!Y64</f>
        <v>0</v>
      </c>
      <c r="Z30" s="169">
        <f>'2.3'!Z64</f>
        <v>39467.132135881577</v>
      </c>
      <c r="AA30" s="153">
        <f>'2.3'!AA64</f>
        <v>7880.6914874640015</v>
      </c>
      <c r="AB30" s="116">
        <f>'2.3'!AB64</f>
        <v>0</v>
      </c>
      <c r="AC30" s="116">
        <f>'2.3'!AC64</f>
        <v>0</v>
      </c>
      <c r="AD30" s="116">
        <f>'2.3'!AD64</f>
        <v>7880.6914874640015</v>
      </c>
      <c r="AE30" s="116">
        <f>'2.3'!AE64</f>
        <v>23867.144984289993</v>
      </c>
      <c r="AF30" s="116">
        <f>'2.3'!AF64</f>
        <v>11077.238640045631</v>
      </c>
      <c r="AG30" s="116">
        <f>'2.3'!AG64</f>
        <v>0</v>
      </c>
      <c r="AH30" s="154">
        <f>'2.3'!AH64</f>
        <v>42825.075111799626</v>
      </c>
      <c r="AI30" s="178">
        <f>'2.3'!AI64</f>
        <v>8022.5119635823476</v>
      </c>
      <c r="AJ30" s="116">
        <f>'2.3'!AJ64</f>
        <v>0</v>
      </c>
      <c r="AK30" s="116">
        <f>'2.3'!AK64</f>
        <v>0</v>
      </c>
      <c r="AL30" s="116">
        <f>'2.3'!AL64</f>
        <v>8022.5119635823476</v>
      </c>
      <c r="AM30" s="116">
        <f>'2.3'!AM64</f>
        <v>28388.862072850527</v>
      </c>
      <c r="AN30" s="116">
        <f>'2.3'!AN64</f>
        <v>17155.878149425174</v>
      </c>
      <c r="AO30" s="116">
        <f>'2.3'!AO64</f>
        <v>0</v>
      </c>
      <c r="AP30" s="169">
        <f>'2.3'!AP64</f>
        <v>53567.252185858051</v>
      </c>
      <c r="AQ30" s="153">
        <f>'2.3'!AQ64</f>
        <v>-5836.6450834740017</v>
      </c>
      <c r="AR30" s="116">
        <f>'2.3'!AR64</f>
        <v>0</v>
      </c>
      <c r="AS30" s="116">
        <f>'2.3'!AS64</f>
        <v>0</v>
      </c>
      <c r="AT30" s="116">
        <f>'2.3'!AT64</f>
        <v>-5836.6450834740017</v>
      </c>
      <c r="AU30" s="116">
        <f>'2.3'!AU64</f>
        <v>2328.1472620299974</v>
      </c>
      <c r="AV30" s="116">
        <f>'2.3'!AV64</f>
        <v>11611.673901194496</v>
      </c>
      <c r="AW30" s="116">
        <f>'2.3'!AW64</f>
        <v>0</v>
      </c>
      <c r="AX30" s="154">
        <f>'2.3'!AX64</f>
        <v>8103.1760797504912</v>
      </c>
      <c r="AY30" s="178">
        <f>'2.3'!AY64</f>
        <v>-10120.61309028771</v>
      </c>
      <c r="AZ30" s="116">
        <f>'2.3'!AZ64</f>
        <v>0</v>
      </c>
      <c r="BA30" s="116">
        <f>'2.3'!BA64</f>
        <v>0</v>
      </c>
      <c r="BB30" s="116">
        <f>'2.3'!BB64</f>
        <v>-10120.61309028771</v>
      </c>
      <c r="BC30" s="116">
        <f>'2.3'!BC64</f>
        <v>-5167.5997996316846</v>
      </c>
      <c r="BD30" s="116">
        <f>'2.3'!BD64</f>
        <v>9341.3603385376446</v>
      </c>
      <c r="BE30" s="116">
        <f>'2.3'!BE64</f>
        <v>0</v>
      </c>
      <c r="BF30" s="169">
        <f>'2.3'!BF64</f>
        <v>-5946.8525513817513</v>
      </c>
      <c r="BG30" s="153">
        <f>'2.3'!BG64</f>
        <v>-17468.260176559594</v>
      </c>
      <c r="BH30" s="116">
        <f>'2.3'!BH64</f>
        <v>0</v>
      </c>
      <c r="BI30" s="116">
        <f>'2.3'!BI64</f>
        <v>0</v>
      </c>
      <c r="BJ30" s="116">
        <f>'2.3'!BJ64</f>
        <v>-17468.260176559594</v>
      </c>
      <c r="BK30" s="116">
        <f>'2.3'!BK64</f>
        <v>-3110.8480736385054</v>
      </c>
      <c r="BL30" s="116">
        <f>'2.3'!BL64</f>
        <v>-8457.2870627635457</v>
      </c>
      <c r="BM30" s="116">
        <f>'2.3'!BM64</f>
        <v>0</v>
      </c>
      <c r="BN30" s="154">
        <f>'2.3'!BN64</f>
        <v>-29036.395312961646</v>
      </c>
      <c r="BO30" s="178">
        <f>'2.3'!BO64</f>
        <v>-11116.376322736869</v>
      </c>
      <c r="BP30" s="116">
        <f>'2.3'!BP64</f>
        <v>0</v>
      </c>
      <c r="BQ30" s="116">
        <f>'2.3'!BQ64</f>
        <v>0</v>
      </c>
      <c r="BR30" s="116">
        <f>'2.3'!BR64</f>
        <v>-11116.376322736869</v>
      </c>
      <c r="BS30" s="116">
        <f>'2.3'!BS64</f>
        <v>-2848.810558102085</v>
      </c>
      <c r="BT30" s="116">
        <f>'2.3'!BT64</f>
        <v>-1778.8996689321684</v>
      </c>
      <c r="BU30" s="116">
        <f>'2.3'!BU64</f>
        <v>0</v>
      </c>
      <c r="BV30" s="169">
        <f>'2.3'!BV64</f>
        <v>-15744.086549771122</v>
      </c>
      <c r="BW30" s="178">
        <f>'2.3'!BW64</f>
        <v>-18837.486190994001</v>
      </c>
      <c r="BX30" s="116">
        <f>'2.3'!BX64</f>
        <v>0</v>
      </c>
      <c r="BY30" s="116">
        <f>'2.3'!BY64</f>
        <v>0</v>
      </c>
      <c r="BZ30" s="116">
        <f>'2.3'!BZ64</f>
        <v>-18837.486190994001</v>
      </c>
      <c r="CA30" s="116">
        <f>'2.3'!CA64</f>
        <v>-14397.59283342</v>
      </c>
      <c r="CB30" s="116">
        <f>'2.3'!CB64</f>
        <v>2874.5313657531005</v>
      </c>
      <c r="CC30" s="116">
        <f>'2.3'!CC64</f>
        <v>0</v>
      </c>
      <c r="CD30" s="186">
        <f>'2.3'!CD64</f>
        <v>-30360.5476586609</v>
      </c>
      <c r="CE30" s="294">
        <f>'2.3'!CE64</f>
        <v>-20685.475892095998</v>
      </c>
      <c r="CF30" s="116">
        <f>'2.3'!CF64</f>
        <v>0</v>
      </c>
      <c r="CG30" s="116">
        <f>'2.3'!CG64</f>
        <v>0</v>
      </c>
      <c r="CH30" s="116">
        <f>'2.3'!CH64</f>
        <v>-20685.475892095998</v>
      </c>
      <c r="CI30" s="138">
        <f>'2.3'!CI64</f>
        <v>-13123.567726229998</v>
      </c>
      <c r="CJ30" s="138">
        <f>'2.3'!CJ64</f>
        <v>17534.658693009405</v>
      </c>
      <c r="CK30" s="138">
        <f>'2.3'!CK64</f>
        <v>0</v>
      </c>
      <c r="CL30" s="295">
        <f>'2.3'!CL64</f>
        <v>-16274.38492531659</v>
      </c>
      <c r="CM30" s="153">
        <f>'2.3'!CM64</f>
        <v>-30107.954653617231</v>
      </c>
      <c r="CN30" s="116">
        <f>'2.3'!CN64</f>
        <v>0</v>
      </c>
      <c r="CO30" s="116">
        <f>'2.3'!CO64</f>
        <v>0</v>
      </c>
      <c r="CP30" s="116">
        <f>'2.3'!CP64</f>
        <v>-30107.954653617231</v>
      </c>
      <c r="CQ30" s="138">
        <f>'2.3'!CQ64</f>
        <v>2907.1921594078945</v>
      </c>
      <c r="CR30" s="138">
        <f>'2.3'!CR64</f>
        <v>-1372.3503676198234</v>
      </c>
      <c r="CS30" s="138">
        <f>'2.3'!CS64</f>
        <v>0</v>
      </c>
      <c r="CT30" s="116">
        <f>'2.3'!CT64</f>
        <v>-28573.112861829159</v>
      </c>
    </row>
    <row r="31" spans="1:98" ht="20" customHeight="1" x14ac:dyDescent="0.2">
      <c r="A31" s="122">
        <v>311</v>
      </c>
      <c r="B31" s="121" t="s">
        <v>825</v>
      </c>
      <c r="C31" s="117">
        <f>'2.3'!C65</f>
        <v>11895.659376342001</v>
      </c>
      <c r="D31" s="117">
        <f>'2.3'!D65</f>
        <v>0</v>
      </c>
      <c r="E31" s="117">
        <f>'2.3'!E65</f>
        <v>0</v>
      </c>
      <c r="F31" s="117">
        <f>'2.3'!F65</f>
        <v>11895.659376342001</v>
      </c>
      <c r="G31" s="117">
        <f>'2.3'!G65</f>
        <v>24809.740853351279</v>
      </c>
      <c r="H31" s="117">
        <f>'2.3'!H65</f>
        <v>19415.238662825654</v>
      </c>
      <c r="I31" s="117">
        <f>'2.3'!I65</f>
        <v>0</v>
      </c>
      <c r="J31" s="170">
        <f>'2.3'!J65</f>
        <v>56120.638892518939</v>
      </c>
      <c r="K31" s="155">
        <f>'2.3'!K65</f>
        <v>5743.2606370719996</v>
      </c>
      <c r="L31" s="117">
        <f>'2.3'!L65</f>
        <v>0</v>
      </c>
      <c r="M31" s="117">
        <f>'2.3'!M65</f>
        <v>0</v>
      </c>
      <c r="N31" s="117">
        <f>'2.3'!N65</f>
        <v>5743.2606370719996</v>
      </c>
      <c r="O31" s="117">
        <f>'2.3'!O65</f>
        <v>13662.559239080001</v>
      </c>
      <c r="P31" s="117">
        <f>'2.3'!P65</f>
        <v>19319.482424513866</v>
      </c>
      <c r="Q31" s="117">
        <f>'2.3'!Q65</f>
        <v>0</v>
      </c>
      <c r="R31" s="156">
        <f>'2.3'!R65</f>
        <v>38725.302300665862</v>
      </c>
      <c r="S31" s="179">
        <f>'2.3'!S65</f>
        <v>4253.8898826131899</v>
      </c>
      <c r="T31" s="117">
        <f>'2.3'!T65</f>
        <v>0</v>
      </c>
      <c r="U31" s="117">
        <f>'2.3'!U65</f>
        <v>0</v>
      </c>
      <c r="V31" s="117">
        <f>'2.3'!V65</f>
        <v>4253.8898826131899</v>
      </c>
      <c r="W31" s="117">
        <f>'2.3'!W65</f>
        <v>12309.498846350805</v>
      </c>
      <c r="X31" s="117">
        <f>'2.3'!X65</f>
        <v>24246.255582221573</v>
      </c>
      <c r="Y31" s="117">
        <f>'2.3'!Y65</f>
        <v>0</v>
      </c>
      <c r="Z31" s="170">
        <f>'2.3'!Z65</f>
        <v>40809.64431118557</v>
      </c>
      <c r="AA31" s="155">
        <f>'2.3'!AA65</f>
        <v>10567.626783728001</v>
      </c>
      <c r="AB31" s="117">
        <f>'2.3'!AB65</f>
        <v>0</v>
      </c>
      <c r="AC31" s="117">
        <f>'2.3'!AC65</f>
        <v>0</v>
      </c>
      <c r="AD31" s="117">
        <f>'2.3'!AD65</f>
        <v>10567.626783728001</v>
      </c>
      <c r="AE31" s="117">
        <f>'2.3'!AE65</f>
        <v>23730.657411569991</v>
      </c>
      <c r="AF31" s="117">
        <f>'2.3'!AF65</f>
        <v>10807.493602395631</v>
      </c>
      <c r="AG31" s="117">
        <f>'2.3'!AG65</f>
        <v>0</v>
      </c>
      <c r="AH31" s="156">
        <f>'2.3'!AH65</f>
        <v>45105.777797693627</v>
      </c>
      <c r="AI31" s="179">
        <f>'2.3'!AI65</f>
        <v>14254.372875896348</v>
      </c>
      <c r="AJ31" s="117">
        <f>'2.3'!AJ65</f>
        <v>0</v>
      </c>
      <c r="AK31" s="117">
        <f>'2.3'!AK65</f>
        <v>0</v>
      </c>
      <c r="AL31" s="117">
        <f>'2.3'!AL65</f>
        <v>14254.372875896348</v>
      </c>
      <c r="AM31" s="117">
        <f>'2.3'!AM65</f>
        <v>28167.631665510526</v>
      </c>
      <c r="AN31" s="117">
        <f>'2.3'!AN65</f>
        <v>16885.855705235175</v>
      </c>
      <c r="AO31" s="117">
        <f>'2.3'!AO65</f>
        <v>0</v>
      </c>
      <c r="AP31" s="170">
        <f>'2.3'!AP65</f>
        <v>59307.860246642049</v>
      </c>
      <c r="AQ31" s="155">
        <f>'2.3'!AQ65</f>
        <v>-2641.1980937960016</v>
      </c>
      <c r="AR31" s="117">
        <f>'2.3'!AR65</f>
        <v>0</v>
      </c>
      <c r="AS31" s="117">
        <f>'2.3'!AS65</f>
        <v>0</v>
      </c>
      <c r="AT31" s="117">
        <f>'2.3'!AT65</f>
        <v>-2641.1980937960016</v>
      </c>
      <c r="AU31" s="117">
        <f>'2.3'!AU65</f>
        <v>2276.2198806399974</v>
      </c>
      <c r="AV31" s="117">
        <f>'2.3'!AV65</f>
        <v>11347.258135954495</v>
      </c>
      <c r="AW31" s="117">
        <f>'2.3'!AW65</f>
        <v>0</v>
      </c>
      <c r="AX31" s="156">
        <f>'2.3'!AX65</f>
        <v>10982.279922798491</v>
      </c>
      <c r="AY31" s="179">
        <f>'2.3'!AY65</f>
        <v>-6863.4611583997103</v>
      </c>
      <c r="AZ31" s="117">
        <f>'2.3'!AZ65</f>
        <v>0</v>
      </c>
      <c r="BA31" s="117">
        <f>'2.3'!BA65</f>
        <v>0</v>
      </c>
      <c r="BB31" s="117">
        <f>'2.3'!BB65</f>
        <v>-6863.4611583997103</v>
      </c>
      <c r="BC31" s="117">
        <f>'2.3'!BC65</f>
        <v>-5224.0893593916844</v>
      </c>
      <c r="BD31" s="117">
        <f>'2.3'!BD65</f>
        <v>9034.5420928876447</v>
      </c>
      <c r="BE31" s="117">
        <f>'2.3'!BE65</f>
        <v>0</v>
      </c>
      <c r="BF31" s="170">
        <f>'2.3'!BF65</f>
        <v>-3053.00842490375</v>
      </c>
      <c r="BG31" s="155">
        <f>'2.3'!BG65</f>
        <v>-9869.4467981345551</v>
      </c>
      <c r="BH31" s="117">
        <f>'2.3'!BH65</f>
        <v>0</v>
      </c>
      <c r="BI31" s="117">
        <f>'2.3'!BI65</f>
        <v>0</v>
      </c>
      <c r="BJ31" s="117">
        <f>'2.3'!BJ65</f>
        <v>-9869.4467981345551</v>
      </c>
      <c r="BK31" s="117">
        <f>'2.3'!BK65</f>
        <v>-3193.8723241885054</v>
      </c>
      <c r="BL31" s="117">
        <f>'2.3'!BL65</f>
        <v>-8653.254285713545</v>
      </c>
      <c r="BM31" s="117">
        <f>'2.3'!BM65</f>
        <v>0</v>
      </c>
      <c r="BN31" s="156">
        <f>'2.3'!BN65</f>
        <v>-21716.573408036606</v>
      </c>
      <c r="BO31" s="179">
        <f>'2.3'!BO65</f>
        <v>-8812.939646339868</v>
      </c>
      <c r="BP31" s="117">
        <f>'2.3'!BP65</f>
        <v>0</v>
      </c>
      <c r="BQ31" s="117">
        <f>'2.3'!BQ65</f>
        <v>0</v>
      </c>
      <c r="BR31" s="117">
        <f>'2.3'!BR65</f>
        <v>-8812.939646339868</v>
      </c>
      <c r="BS31" s="117">
        <f>'2.3'!BS65</f>
        <v>-3000.5570577520848</v>
      </c>
      <c r="BT31" s="117">
        <f>'2.3'!BT65</f>
        <v>-2040.4815101821684</v>
      </c>
      <c r="BU31" s="117">
        <f>'2.3'!BU65</f>
        <v>0</v>
      </c>
      <c r="BV31" s="170">
        <f>'2.3'!BV65</f>
        <v>-13853.978214274121</v>
      </c>
      <c r="BW31" s="179">
        <f>'2.3'!BW65</f>
        <v>-12697.536738524999</v>
      </c>
      <c r="BX31" s="117">
        <f>'2.3'!BX65</f>
        <v>0</v>
      </c>
      <c r="BY31" s="117">
        <f>'2.3'!BY65</f>
        <v>0</v>
      </c>
      <c r="BZ31" s="117">
        <f>'2.3'!BZ65</f>
        <v>-12697.536738524999</v>
      </c>
      <c r="CA31" s="117">
        <f>'2.3'!CA65</f>
        <v>-14420.637716609999</v>
      </c>
      <c r="CB31" s="117">
        <f>'2.3'!CB65</f>
        <v>2414.7251838131006</v>
      </c>
      <c r="CC31" s="117">
        <f>'2.3'!CC65</f>
        <v>0</v>
      </c>
      <c r="CD31" s="187">
        <f>'2.3'!CD65</f>
        <v>-24703.449271321897</v>
      </c>
      <c r="CE31" s="296">
        <f>'2.3'!CE65</f>
        <v>-14591.304114369997</v>
      </c>
      <c r="CF31" s="117">
        <f>'2.3'!CF65</f>
        <v>0</v>
      </c>
      <c r="CG31" s="117">
        <f>'2.3'!CG65</f>
        <v>0</v>
      </c>
      <c r="CH31" s="117">
        <f>'2.3'!CH65</f>
        <v>-14591.304114369997</v>
      </c>
      <c r="CI31" s="139">
        <f>'2.3'!CI65</f>
        <v>-13304.105563459998</v>
      </c>
      <c r="CJ31" s="139">
        <f>'2.3'!CJ65</f>
        <v>16835.865631329405</v>
      </c>
      <c r="CK31" s="139">
        <f>'2.3'!CK65</f>
        <v>0</v>
      </c>
      <c r="CL31" s="300">
        <f>'2.3'!CL65</f>
        <v>-11059.544046500589</v>
      </c>
      <c r="CM31" s="155">
        <f>'2.3'!CM65</f>
        <v>-23531.689969197228</v>
      </c>
      <c r="CN31" s="117">
        <f>'2.3'!CN65</f>
        <v>0</v>
      </c>
      <c r="CO31" s="117">
        <f>'2.3'!CO65</f>
        <v>0</v>
      </c>
      <c r="CP31" s="117">
        <f>'2.3'!CP65</f>
        <v>-23531.689969197228</v>
      </c>
      <c r="CQ31" s="139">
        <f>'2.3'!CQ65</f>
        <v>2628.7086632516366</v>
      </c>
      <c r="CR31" s="139" t="str">
        <f>'2.3'!CR65</f>
        <v>n.d.</v>
      </c>
      <c r="CS31" s="139">
        <f>'2.3'!CS65</f>
        <v>0</v>
      </c>
      <c r="CT31" s="139" t="str">
        <f>'2.3'!CT65</f>
        <v>n.d.</v>
      </c>
    </row>
    <row r="32" spans="1:98" ht="20" customHeight="1" x14ac:dyDescent="0.2">
      <c r="A32" s="122">
        <v>312</v>
      </c>
      <c r="B32" s="121" t="s">
        <v>252</v>
      </c>
      <c r="C32" s="117">
        <f>'2.3'!C70</f>
        <v>1598.9244523199998</v>
      </c>
      <c r="D32" s="117">
        <f>'2.3'!D70</f>
        <v>0</v>
      </c>
      <c r="E32" s="117">
        <f>'2.3'!E70</f>
        <v>0</v>
      </c>
      <c r="F32" s="117">
        <f>'2.3'!F70</f>
        <v>1598.9244523199998</v>
      </c>
      <c r="G32" s="117">
        <f>'2.3'!G70</f>
        <v>106.34244924121698</v>
      </c>
      <c r="H32" s="117">
        <f>'2.3'!H70</f>
        <v>261.67249495999999</v>
      </c>
      <c r="I32" s="117">
        <f>'2.3'!I70</f>
        <v>0</v>
      </c>
      <c r="J32" s="170">
        <f>'2.3'!J70</f>
        <v>1966.9393965212168</v>
      </c>
      <c r="K32" s="155">
        <f>'2.3'!K70</f>
        <v>116.00402778499989</v>
      </c>
      <c r="L32" s="117">
        <f>'2.3'!L70</f>
        <v>0</v>
      </c>
      <c r="M32" s="117">
        <f>'2.3'!M70</f>
        <v>0</v>
      </c>
      <c r="N32" s="117">
        <f>'2.3'!N70</f>
        <v>116.00402778499989</v>
      </c>
      <c r="O32" s="117">
        <f>'2.3'!O70</f>
        <v>113.79326643000002</v>
      </c>
      <c r="P32" s="117">
        <f>'2.3'!P70</f>
        <v>268.86041624000001</v>
      </c>
      <c r="Q32" s="117">
        <f>'2.3'!Q70</f>
        <v>0</v>
      </c>
      <c r="R32" s="156">
        <f>'2.3'!R70</f>
        <v>498.65771045499991</v>
      </c>
      <c r="S32" s="179">
        <f>'2.3'!S70</f>
        <v>-215.86287179053494</v>
      </c>
      <c r="T32" s="117">
        <f>'2.3'!T70</f>
        <v>0</v>
      </c>
      <c r="U32" s="117">
        <f>'2.3'!U70</f>
        <v>0</v>
      </c>
      <c r="V32" s="117">
        <f>'2.3'!V70</f>
        <v>-215.86287179053494</v>
      </c>
      <c r="W32" s="117">
        <f>'2.3'!W70</f>
        <v>124.30595332000001</v>
      </c>
      <c r="X32" s="117">
        <f>'2.3'!X70</f>
        <v>225.22909255000002</v>
      </c>
      <c r="Y32" s="117">
        <f>'2.3'!Y70</f>
        <v>0</v>
      </c>
      <c r="Z32" s="170">
        <f>'2.3'!Z70</f>
        <v>133.67217407946509</v>
      </c>
      <c r="AA32" s="155">
        <f>'2.3'!AA70</f>
        <v>373.55546032100006</v>
      </c>
      <c r="AB32" s="117">
        <f>'2.3'!AB70</f>
        <v>0</v>
      </c>
      <c r="AC32" s="117">
        <f>'2.3'!AC70</f>
        <v>0</v>
      </c>
      <c r="AD32" s="117">
        <f>'2.3'!AD70</f>
        <v>373.55546032100006</v>
      </c>
      <c r="AE32" s="117">
        <f>'2.3'!AE70</f>
        <v>136.33375008000002</v>
      </c>
      <c r="AF32" s="117">
        <f>'2.3'!AF70</f>
        <v>269.74503764999997</v>
      </c>
      <c r="AG32" s="117">
        <f>'2.3'!AG70</f>
        <v>0</v>
      </c>
      <c r="AH32" s="156">
        <f>'2.3'!AH70</f>
        <v>779.63424805099999</v>
      </c>
      <c r="AI32" s="179">
        <f>'2.3'!AI70</f>
        <v>892.83642937699994</v>
      </c>
      <c r="AJ32" s="117">
        <f>'2.3'!AJ70</f>
        <v>0</v>
      </c>
      <c r="AK32" s="117">
        <f>'2.3'!AK70</f>
        <v>0</v>
      </c>
      <c r="AL32" s="117">
        <f>'2.3'!AL70</f>
        <v>892.83642937699994</v>
      </c>
      <c r="AM32" s="117">
        <f>'2.3'!AM70</f>
        <v>221.23040733999997</v>
      </c>
      <c r="AN32" s="117">
        <f>'2.3'!AN70</f>
        <v>270.02244418999999</v>
      </c>
      <c r="AO32" s="117">
        <f>'2.3'!AO70</f>
        <v>0</v>
      </c>
      <c r="AP32" s="170">
        <f>'2.3'!AP70</f>
        <v>1384.0892809069999</v>
      </c>
      <c r="AQ32" s="155">
        <f>'2.3'!AQ70</f>
        <v>1481.6682832629999</v>
      </c>
      <c r="AR32" s="117">
        <f>'2.3'!AR70</f>
        <v>0</v>
      </c>
      <c r="AS32" s="117">
        <f>'2.3'!AS70</f>
        <v>0</v>
      </c>
      <c r="AT32" s="117">
        <f>'2.3'!AT70</f>
        <v>1481.6682832629999</v>
      </c>
      <c r="AU32" s="117">
        <f>'2.3'!AU70</f>
        <v>51.927381390000001</v>
      </c>
      <c r="AV32" s="117">
        <f>'2.3'!AV70</f>
        <v>264.41576523999998</v>
      </c>
      <c r="AW32" s="117">
        <f>'2.3'!AW70</f>
        <v>0</v>
      </c>
      <c r="AX32" s="156">
        <f>'2.3'!AX70</f>
        <v>1798.0114298929998</v>
      </c>
      <c r="AY32" s="179">
        <f>'2.3'!AY70</f>
        <v>57.739035622000003</v>
      </c>
      <c r="AZ32" s="117">
        <f>'2.3'!AZ70</f>
        <v>0</v>
      </c>
      <c r="BA32" s="117">
        <f>'2.3'!BA70</f>
        <v>0</v>
      </c>
      <c r="BB32" s="117">
        <f>'2.3'!BB70</f>
        <v>57.739035622000003</v>
      </c>
      <c r="BC32" s="117">
        <f>'2.3'!BC70</f>
        <v>56.482478889999996</v>
      </c>
      <c r="BD32" s="117">
        <f>'2.3'!BD70</f>
        <v>306.81824564999999</v>
      </c>
      <c r="BE32" s="117">
        <f>'2.3'!BE70</f>
        <v>0</v>
      </c>
      <c r="BF32" s="170">
        <f>'2.3'!BF70</f>
        <v>421.03976016199999</v>
      </c>
      <c r="BG32" s="155">
        <f>'2.3'!BG70</f>
        <v>1080.80839256644</v>
      </c>
      <c r="BH32" s="117">
        <f>'2.3'!BH70</f>
        <v>0</v>
      </c>
      <c r="BI32" s="117">
        <f>'2.3'!BI70</f>
        <v>0</v>
      </c>
      <c r="BJ32" s="117">
        <f>'2.3'!BJ70</f>
        <v>1080.80839256644</v>
      </c>
      <c r="BK32" s="117">
        <f>'2.3'!BK70</f>
        <v>83.024250549999977</v>
      </c>
      <c r="BL32" s="117">
        <f>'2.3'!BL70</f>
        <v>195.96722294999998</v>
      </c>
      <c r="BM32" s="117">
        <f>'2.3'!BM70</f>
        <v>0</v>
      </c>
      <c r="BN32" s="156">
        <f>'2.3'!BN70</f>
        <v>1359.79986606644</v>
      </c>
      <c r="BO32" s="179">
        <f>'2.3'!BO70</f>
        <v>169.26911087600001</v>
      </c>
      <c r="BP32" s="117">
        <f>'2.3'!BP70</f>
        <v>0</v>
      </c>
      <c r="BQ32" s="117">
        <f>'2.3'!BQ70</f>
        <v>0</v>
      </c>
      <c r="BR32" s="117">
        <f>'2.3'!BR70</f>
        <v>169.26911087600001</v>
      </c>
      <c r="BS32" s="117">
        <f>'2.3'!BS70</f>
        <v>151.74649965</v>
      </c>
      <c r="BT32" s="117">
        <f>'2.3'!BT70</f>
        <v>261.58184125000002</v>
      </c>
      <c r="BU32" s="117">
        <f>'2.3'!BU70</f>
        <v>0</v>
      </c>
      <c r="BV32" s="170">
        <f>'2.3'!BV70</f>
        <v>582.59745177600007</v>
      </c>
      <c r="BW32" s="179">
        <f>'2.3'!BW70</f>
        <v>372.93666168300001</v>
      </c>
      <c r="BX32" s="117">
        <f>'2.3'!BX70</f>
        <v>0</v>
      </c>
      <c r="BY32" s="117">
        <f>'2.3'!BY70</f>
        <v>0</v>
      </c>
      <c r="BZ32" s="117">
        <f>'2.3'!BZ70</f>
        <v>372.93666168300001</v>
      </c>
      <c r="CA32" s="117">
        <f>'2.3'!CA70</f>
        <v>69.044883190000007</v>
      </c>
      <c r="CB32" s="117">
        <f>'2.3'!CB70</f>
        <v>459.80618193999999</v>
      </c>
      <c r="CC32" s="117">
        <f>'2.3'!CC70</f>
        <v>0</v>
      </c>
      <c r="CD32" s="187">
        <f>'2.3'!CD70</f>
        <v>901.78772681300006</v>
      </c>
      <c r="CE32" s="296">
        <f>'2.3'!CE70</f>
        <v>467.48759099699998</v>
      </c>
      <c r="CF32" s="117">
        <f>'2.3'!CF70</f>
        <v>0</v>
      </c>
      <c r="CG32" s="117">
        <f>'2.3'!CG70</f>
        <v>0</v>
      </c>
      <c r="CH32" s="117">
        <f>'2.3'!CH70</f>
        <v>467.48759099699998</v>
      </c>
      <c r="CI32" s="139">
        <f>'2.3'!CI70</f>
        <v>180.46770753000001</v>
      </c>
      <c r="CJ32" s="139">
        <f>'2.3'!CJ70</f>
        <v>698.79306167999994</v>
      </c>
      <c r="CK32" s="139">
        <f>'2.3'!CK70</f>
        <v>0</v>
      </c>
      <c r="CL32" s="300">
        <f>'2.3'!CL70</f>
        <v>1346.7483602069999</v>
      </c>
      <c r="CM32" s="155">
        <f>'2.3'!CM70</f>
        <v>1247.8521479209999</v>
      </c>
      <c r="CN32" s="117">
        <f>'2.3'!CN70</f>
        <v>0</v>
      </c>
      <c r="CO32" s="117">
        <f>'2.3'!CO70</f>
        <v>0</v>
      </c>
      <c r="CP32" s="117">
        <f>'2.3'!CP70</f>
        <v>1247.8521479209999</v>
      </c>
      <c r="CQ32" s="139">
        <f>'2.3'!CQ70</f>
        <v>278.48349615625784</v>
      </c>
      <c r="CR32" s="139" t="str">
        <f>'2.3'!CR70</f>
        <v>n.d.</v>
      </c>
      <c r="CS32" s="139">
        <f>'2.3'!CS70</f>
        <v>0</v>
      </c>
      <c r="CT32" s="139" t="str">
        <f>'2.3'!CT70</f>
        <v>n.d.</v>
      </c>
    </row>
    <row r="33" spans="1:98" ht="20" customHeight="1" x14ac:dyDescent="0.2">
      <c r="A33" s="122">
        <v>313</v>
      </c>
      <c r="B33" s="121" t="s">
        <v>253</v>
      </c>
      <c r="C33" s="117">
        <f>'2.3'!C71</f>
        <v>21.889799389</v>
      </c>
      <c r="D33" s="117">
        <f>'2.3'!D71</f>
        <v>0</v>
      </c>
      <c r="E33" s="117">
        <f>'2.3'!E71</f>
        <v>0</v>
      </c>
      <c r="F33" s="117">
        <f>'2.3'!F71</f>
        <v>21.889799389</v>
      </c>
      <c r="G33" s="117">
        <f>'2.3'!G71</f>
        <v>9.1129999999999996E-3</v>
      </c>
      <c r="H33" s="117">
        <f>'2.3'!H71</f>
        <v>0</v>
      </c>
      <c r="I33" s="117">
        <f>'2.3'!I71</f>
        <v>0</v>
      </c>
      <c r="J33" s="170">
        <f>'2.3'!J71</f>
        <v>21.898912388999999</v>
      </c>
      <c r="K33" s="155">
        <f>'2.3'!K71</f>
        <v>29.190576645</v>
      </c>
      <c r="L33" s="117">
        <f>'2.3'!L71</f>
        <v>0</v>
      </c>
      <c r="M33" s="117">
        <f>'2.3'!M71</f>
        <v>0</v>
      </c>
      <c r="N33" s="117">
        <f>'2.3'!N71</f>
        <v>29.190576645</v>
      </c>
      <c r="O33" s="117">
        <f>'2.3'!O71</f>
        <v>1.6151E-3</v>
      </c>
      <c r="P33" s="117">
        <f>'2.3'!P71</f>
        <v>0</v>
      </c>
      <c r="Q33" s="117">
        <f>'2.3'!Q71</f>
        <v>0</v>
      </c>
      <c r="R33" s="156">
        <f>'2.3'!R71</f>
        <v>29.192191744999999</v>
      </c>
      <c r="S33" s="179">
        <f>'2.3'!S71</f>
        <v>33.73809040655</v>
      </c>
      <c r="T33" s="117">
        <f>'2.3'!T71</f>
        <v>0</v>
      </c>
      <c r="U33" s="117">
        <f>'2.3'!U71</f>
        <v>0</v>
      </c>
      <c r="V33" s="117">
        <f>'2.3'!V71</f>
        <v>33.73809040655</v>
      </c>
      <c r="W33" s="117">
        <f>'2.3'!W71</f>
        <v>0</v>
      </c>
      <c r="X33" s="117">
        <f>'2.3'!X71</f>
        <v>0</v>
      </c>
      <c r="Y33" s="117">
        <f>'2.3'!Y71</f>
        <v>0</v>
      </c>
      <c r="Z33" s="170">
        <f>'2.3'!Z71</f>
        <v>33.73809040655</v>
      </c>
      <c r="AA33" s="155">
        <f>'2.3'!AA71</f>
        <v>70.263652704999998</v>
      </c>
      <c r="AB33" s="117">
        <f>'2.3'!AB71</f>
        <v>0</v>
      </c>
      <c r="AC33" s="117">
        <f>'2.3'!AC71</f>
        <v>0</v>
      </c>
      <c r="AD33" s="117">
        <f>'2.3'!AD71</f>
        <v>70.263652704999998</v>
      </c>
      <c r="AE33" s="117">
        <f>'2.3'!AE71</f>
        <v>0.15382264000000001</v>
      </c>
      <c r="AF33" s="117">
        <f>'2.3'!AF71</f>
        <v>0</v>
      </c>
      <c r="AG33" s="117">
        <f>'2.3'!AG71</f>
        <v>0</v>
      </c>
      <c r="AH33" s="156">
        <f>'2.3'!AH71</f>
        <v>70.417475345</v>
      </c>
      <c r="AI33" s="179">
        <f>'2.3'!AI71</f>
        <v>84.787343828999994</v>
      </c>
      <c r="AJ33" s="117">
        <f>'2.3'!AJ71</f>
        <v>0</v>
      </c>
      <c r="AK33" s="117">
        <f>'2.3'!AK71</f>
        <v>0</v>
      </c>
      <c r="AL33" s="117">
        <f>'2.3'!AL71</f>
        <v>84.787343828999994</v>
      </c>
      <c r="AM33" s="117">
        <f>'2.3'!AM71</f>
        <v>0</v>
      </c>
      <c r="AN33" s="117">
        <f>'2.3'!AN71</f>
        <v>0</v>
      </c>
      <c r="AO33" s="117">
        <f>'2.3'!AO71</f>
        <v>0</v>
      </c>
      <c r="AP33" s="170">
        <f>'2.3'!AP71</f>
        <v>84.787343828999994</v>
      </c>
      <c r="AQ33" s="155">
        <f>'2.3'!AQ71</f>
        <v>67.103654409000001</v>
      </c>
      <c r="AR33" s="117">
        <f>'2.3'!AR71</f>
        <v>0</v>
      </c>
      <c r="AS33" s="117">
        <f>'2.3'!AS71</f>
        <v>0</v>
      </c>
      <c r="AT33" s="117">
        <f>'2.3'!AT71</f>
        <v>67.103654409000001</v>
      </c>
      <c r="AU33" s="117">
        <f>'2.3'!AU71</f>
        <v>0</v>
      </c>
      <c r="AV33" s="117">
        <f>'2.3'!AV71</f>
        <v>0</v>
      </c>
      <c r="AW33" s="117">
        <f>'2.3'!AW71</f>
        <v>0</v>
      </c>
      <c r="AX33" s="156">
        <f>'2.3'!AX71</f>
        <v>67.103654409000001</v>
      </c>
      <c r="AY33" s="179">
        <f>'2.3'!AY71</f>
        <v>48.239731489999997</v>
      </c>
      <c r="AZ33" s="117">
        <f>'2.3'!AZ71</f>
        <v>0</v>
      </c>
      <c r="BA33" s="117">
        <f>'2.3'!BA71</f>
        <v>0</v>
      </c>
      <c r="BB33" s="117">
        <f>'2.3'!BB71</f>
        <v>48.239731489999997</v>
      </c>
      <c r="BC33" s="117">
        <f>'2.3'!BC71</f>
        <v>7.0808700000000004E-3</v>
      </c>
      <c r="BD33" s="117">
        <f>'2.3'!BD71</f>
        <v>0</v>
      </c>
      <c r="BE33" s="117">
        <f>'2.3'!BE71</f>
        <v>0</v>
      </c>
      <c r="BF33" s="170">
        <f>'2.3'!BF71</f>
        <v>48.24681236</v>
      </c>
      <c r="BG33" s="155">
        <f>'2.3'!BG71</f>
        <v>50.866947638520003</v>
      </c>
      <c r="BH33" s="117">
        <f>'2.3'!BH71</f>
        <v>0</v>
      </c>
      <c r="BI33" s="117">
        <f>'2.3'!BI71</f>
        <v>0</v>
      </c>
      <c r="BJ33" s="117">
        <f>'2.3'!BJ71</f>
        <v>50.866947638520003</v>
      </c>
      <c r="BK33" s="117">
        <f>'2.3'!BK71</f>
        <v>0</v>
      </c>
      <c r="BL33" s="117">
        <f>'2.3'!BL71</f>
        <v>0</v>
      </c>
      <c r="BM33" s="117">
        <f>'2.3'!BM71</f>
        <v>0</v>
      </c>
      <c r="BN33" s="156">
        <f>'2.3'!BN71</f>
        <v>50.866947638520003</v>
      </c>
      <c r="BO33" s="179">
        <f>'2.3'!BO71</f>
        <v>52.023758947000005</v>
      </c>
      <c r="BP33" s="117">
        <f>'2.3'!BP71</f>
        <v>0</v>
      </c>
      <c r="BQ33" s="117">
        <f>'2.3'!BQ71</f>
        <v>0</v>
      </c>
      <c r="BR33" s="117">
        <f>'2.3'!BR71</f>
        <v>52.023758947000005</v>
      </c>
      <c r="BS33" s="117">
        <f>'2.3'!BS71</f>
        <v>0</v>
      </c>
      <c r="BT33" s="117">
        <f>'2.3'!BT71</f>
        <v>0</v>
      </c>
      <c r="BU33" s="117">
        <f>'2.3'!BU71</f>
        <v>0</v>
      </c>
      <c r="BV33" s="170">
        <f>'2.3'!BV71</f>
        <v>52.023758947000005</v>
      </c>
      <c r="BW33" s="179">
        <f>'2.3'!BW71</f>
        <v>43.792118318000007</v>
      </c>
      <c r="BX33" s="117">
        <f>'2.3'!BX71</f>
        <v>0</v>
      </c>
      <c r="BY33" s="117">
        <f>'2.3'!BY71</f>
        <v>0</v>
      </c>
      <c r="BZ33" s="117">
        <f>'2.3'!BZ71</f>
        <v>43.792118318000007</v>
      </c>
      <c r="CA33" s="117">
        <f>'2.3'!CA71</f>
        <v>0</v>
      </c>
      <c r="CB33" s="117">
        <f>'2.3'!CB71</f>
        <v>0</v>
      </c>
      <c r="CC33" s="117">
        <f>'2.3'!CC71</f>
        <v>0</v>
      </c>
      <c r="CD33" s="187">
        <f>'2.3'!CD71</f>
        <v>43.792118318000007</v>
      </c>
      <c r="CE33" s="296">
        <f>'2.3'!CE71</f>
        <v>31.323777777000004</v>
      </c>
      <c r="CF33" s="117">
        <f>'2.3'!CF71</f>
        <v>0</v>
      </c>
      <c r="CG33" s="117">
        <f>'2.3'!CG71</f>
        <v>0</v>
      </c>
      <c r="CH33" s="117">
        <f>'2.3'!CH71</f>
        <v>31.323777777000004</v>
      </c>
      <c r="CI33" s="139">
        <f>'2.3'!CI71</f>
        <v>7.0129700000000003E-2</v>
      </c>
      <c r="CJ33" s="139">
        <f>'2.3'!CJ71</f>
        <v>0</v>
      </c>
      <c r="CK33" s="139">
        <f>'2.3'!CK71</f>
        <v>0</v>
      </c>
      <c r="CL33" s="300">
        <f>'2.3'!CL71</f>
        <v>31.393907477000003</v>
      </c>
      <c r="CM33" s="155">
        <f>'2.3'!CM71</f>
        <v>27.793220199</v>
      </c>
      <c r="CN33" s="117">
        <f>'2.3'!CN71</f>
        <v>0</v>
      </c>
      <c r="CO33" s="117">
        <f>'2.3'!CO71</f>
        <v>0</v>
      </c>
      <c r="CP33" s="117">
        <f>'2.3'!CP71</f>
        <v>27.793220199</v>
      </c>
      <c r="CQ33" s="139">
        <f>'2.3'!CQ71</f>
        <v>0</v>
      </c>
      <c r="CR33" s="139" t="str">
        <f>'2.3'!CR71</f>
        <v>n.d.</v>
      </c>
      <c r="CS33" s="139">
        <f>'2.3'!CS71</f>
        <v>0</v>
      </c>
      <c r="CT33" s="139" t="str">
        <f>'2.3'!CT71</f>
        <v>n.d.</v>
      </c>
    </row>
    <row r="34" spans="1:98" ht="20" customHeight="1" x14ac:dyDescent="0.2">
      <c r="A34" s="122">
        <v>314</v>
      </c>
      <c r="B34" s="121" t="s">
        <v>254</v>
      </c>
      <c r="C34" s="117">
        <f>'2.3'!C72</f>
        <v>-645.17379472999994</v>
      </c>
      <c r="D34" s="117">
        <f>'2.3'!D72</f>
        <v>0</v>
      </c>
      <c r="E34" s="117">
        <f>'2.3'!E72</f>
        <v>0</v>
      </c>
      <c r="F34" s="117">
        <f>'2.3'!F72</f>
        <v>-645.17379472999994</v>
      </c>
      <c r="G34" s="117">
        <f>'2.3'!G72</f>
        <v>0</v>
      </c>
      <c r="H34" s="117">
        <f>'2.3'!H72</f>
        <v>0</v>
      </c>
      <c r="I34" s="117">
        <f>'2.3'!I72</f>
        <v>0</v>
      </c>
      <c r="J34" s="170">
        <f>'2.3'!J72</f>
        <v>-645.17379472999994</v>
      </c>
      <c r="K34" s="155">
        <f>'2.3'!K72</f>
        <v>-3145.26720213</v>
      </c>
      <c r="L34" s="117">
        <f>'2.3'!L72</f>
        <v>0</v>
      </c>
      <c r="M34" s="117">
        <f>'2.3'!M72</f>
        <v>0</v>
      </c>
      <c r="N34" s="117">
        <f>'2.3'!N72</f>
        <v>-3145.26720213</v>
      </c>
      <c r="O34" s="117">
        <f>'2.3'!O72</f>
        <v>0</v>
      </c>
      <c r="P34" s="117">
        <f>'2.3'!P72</f>
        <v>0</v>
      </c>
      <c r="Q34" s="117">
        <f>'2.3'!Q72</f>
        <v>0</v>
      </c>
      <c r="R34" s="156">
        <f>'2.3'!R72</f>
        <v>-3145.26720213</v>
      </c>
      <c r="S34" s="179">
        <f>'2.3'!S72</f>
        <v>-1509.92243979</v>
      </c>
      <c r="T34" s="117">
        <f>'2.3'!T72</f>
        <v>0</v>
      </c>
      <c r="U34" s="117">
        <f>'2.3'!U72</f>
        <v>0</v>
      </c>
      <c r="V34" s="117">
        <f>'2.3'!V72</f>
        <v>-1509.92243979</v>
      </c>
      <c r="W34" s="117">
        <f>'2.3'!W72</f>
        <v>0</v>
      </c>
      <c r="X34" s="117">
        <f>'2.3'!X72</f>
        <v>0</v>
      </c>
      <c r="Y34" s="117">
        <f>'2.3'!Y72</f>
        <v>0</v>
      </c>
      <c r="Z34" s="170">
        <f>'2.3'!Z72</f>
        <v>-1509.92243979</v>
      </c>
      <c r="AA34" s="155">
        <f>'2.3'!AA72</f>
        <v>-3130.7544092899998</v>
      </c>
      <c r="AB34" s="117">
        <f>'2.3'!AB72</f>
        <v>0</v>
      </c>
      <c r="AC34" s="117">
        <f>'2.3'!AC72</f>
        <v>0</v>
      </c>
      <c r="AD34" s="117">
        <f>'2.3'!AD72</f>
        <v>-3130.7544092899998</v>
      </c>
      <c r="AE34" s="117">
        <f>'2.3'!AE72</f>
        <v>0</v>
      </c>
      <c r="AF34" s="117">
        <f>'2.3'!AF72</f>
        <v>0</v>
      </c>
      <c r="AG34" s="117">
        <f>'2.3'!AG72</f>
        <v>0</v>
      </c>
      <c r="AH34" s="156">
        <f>'2.3'!AH72</f>
        <v>-3130.7544092899998</v>
      </c>
      <c r="AI34" s="179">
        <f>'2.3'!AI72</f>
        <v>-7209.4846855200012</v>
      </c>
      <c r="AJ34" s="117">
        <f>'2.3'!AJ72</f>
        <v>0</v>
      </c>
      <c r="AK34" s="117">
        <f>'2.3'!AK72</f>
        <v>0</v>
      </c>
      <c r="AL34" s="117">
        <f>'2.3'!AL72</f>
        <v>-7209.4846855200012</v>
      </c>
      <c r="AM34" s="117">
        <f>'2.3'!AM72</f>
        <v>0</v>
      </c>
      <c r="AN34" s="117">
        <f>'2.3'!AN72</f>
        <v>0</v>
      </c>
      <c r="AO34" s="117">
        <f>'2.3'!AO72</f>
        <v>0</v>
      </c>
      <c r="AP34" s="170">
        <f>'2.3'!AP72</f>
        <v>-7209.4846855200012</v>
      </c>
      <c r="AQ34" s="155">
        <f>'2.3'!AQ72</f>
        <v>-4744.2189273499998</v>
      </c>
      <c r="AR34" s="117">
        <f>'2.3'!AR72</f>
        <v>0</v>
      </c>
      <c r="AS34" s="117">
        <f>'2.3'!AS72</f>
        <v>0</v>
      </c>
      <c r="AT34" s="117">
        <f>'2.3'!AT72</f>
        <v>-4744.2189273499998</v>
      </c>
      <c r="AU34" s="117">
        <f>'2.3'!AU72</f>
        <v>0</v>
      </c>
      <c r="AV34" s="117">
        <f>'2.3'!AV72</f>
        <v>0</v>
      </c>
      <c r="AW34" s="117">
        <f>'2.3'!AW72</f>
        <v>0</v>
      </c>
      <c r="AX34" s="156">
        <f>'2.3'!AX72</f>
        <v>-4744.2189273499998</v>
      </c>
      <c r="AY34" s="179">
        <f>'2.3'!AY72</f>
        <v>-3363.1306990000003</v>
      </c>
      <c r="AZ34" s="117">
        <f>'2.3'!AZ72</f>
        <v>0</v>
      </c>
      <c r="BA34" s="117">
        <f>'2.3'!BA72</f>
        <v>0</v>
      </c>
      <c r="BB34" s="117">
        <f>'2.3'!BB72</f>
        <v>-3363.1306990000003</v>
      </c>
      <c r="BC34" s="117">
        <f>'2.3'!BC72</f>
        <v>0</v>
      </c>
      <c r="BD34" s="117">
        <f>'2.3'!BD72</f>
        <v>0</v>
      </c>
      <c r="BE34" s="117">
        <f>'2.3'!BE72</f>
        <v>0</v>
      </c>
      <c r="BF34" s="170">
        <f>'2.3'!BF72</f>
        <v>-3363.1306990000003</v>
      </c>
      <c r="BG34" s="155">
        <f>'2.3'!BG72</f>
        <v>-8730.4887186300002</v>
      </c>
      <c r="BH34" s="117">
        <f>'2.3'!BH72</f>
        <v>0</v>
      </c>
      <c r="BI34" s="117">
        <f>'2.3'!BI72</f>
        <v>0</v>
      </c>
      <c r="BJ34" s="117">
        <f>'2.3'!BJ72</f>
        <v>-8730.4887186300002</v>
      </c>
      <c r="BK34" s="117">
        <f>'2.3'!BK72</f>
        <v>0</v>
      </c>
      <c r="BL34" s="117">
        <f>'2.3'!BL72</f>
        <v>0</v>
      </c>
      <c r="BM34" s="117">
        <f>'2.3'!BM72</f>
        <v>0</v>
      </c>
      <c r="BN34" s="156">
        <f>'2.3'!BN72</f>
        <v>-8730.4887186300002</v>
      </c>
      <c r="BO34" s="179">
        <f>'2.3'!BO72</f>
        <v>-2524.7295462200004</v>
      </c>
      <c r="BP34" s="117">
        <f>'2.3'!BP72</f>
        <v>0</v>
      </c>
      <c r="BQ34" s="117">
        <f>'2.3'!BQ72</f>
        <v>0</v>
      </c>
      <c r="BR34" s="117">
        <f>'2.3'!BR72</f>
        <v>-2524.7295462200004</v>
      </c>
      <c r="BS34" s="117">
        <f>'2.3'!BS72</f>
        <v>0</v>
      </c>
      <c r="BT34" s="117">
        <f>'2.3'!BT72</f>
        <v>0</v>
      </c>
      <c r="BU34" s="117">
        <f>'2.3'!BU72</f>
        <v>0</v>
      </c>
      <c r="BV34" s="170">
        <f>'2.3'!BV72</f>
        <v>-2524.7295462200004</v>
      </c>
      <c r="BW34" s="179">
        <f>'2.3'!BW72</f>
        <v>-6556.6782324699998</v>
      </c>
      <c r="BX34" s="117">
        <f>'2.3'!BX72</f>
        <v>0</v>
      </c>
      <c r="BY34" s="117">
        <f>'2.3'!BY72</f>
        <v>0</v>
      </c>
      <c r="BZ34" s="117">
        <f>'2.3'!BZ72</f>
        <v>-6556.6782324699998</v>
      </c>
      <c r="CA34" s="117">
        <f>'2.3'!CA72</f>
        <v>-46</v>
      </c>
      <c r="CB34" s="117">
        <f>'2.3'!CB72</f>
        <v>0</v>
      </c>
      <c r="CC34" s="117">
        <f>'2.3'!CC72</f>
        <v>0</v>
      </c>
      <c r="CD34" s="187">
        <f>'2.3'!CD72</f>
        <v>-6602.6782324699998</v>
      </c>
      <c r="CE34" s="296">
        <f>'2.3'!CE72</f>
        <v>-6592.9831465000034</v>
      </c>
      <c r="CF34" s="117">
        <f>'2.3'!CF72</f>
        <v>0</v>
      </c>
      <c r="CG34" s="117">
        <f>'2.3'!CG72</f>
        <v>0</v>
      </c>
      <c r="CH34" s="117">
        <f>'2.3'!CH72</f>
        <v>-6592.9831465000034</v>
      </c>
      <c r="CI34" s="139">
        <f>'2.3'!CI72</f>
        <v>0</v>
      </c>
      <c r="CJ34" s="139">
        <f>'2.3'!CJ72</f>
        <v>0</v>
      </c>
      <c r="CK34" s="139">
        <f>'2.3'!CK72</f>
        <v>0</v>
      </c>
      <c r="CL34" s="300">
        <f>'2.3'!CL72</f>
        <v>-6592.9831465000034</v>
      </c>
      <c r="CM34" s="155">
        <f>'2.3'!CM72</f>
        <v>-7851.910052539999</v>
      </c>
      <c r="CN34" s="117">
        <f>'2.3'!CN72</f>
        <v>0</v>
      </c>
      <c r="CO34" s="117">
        <f>'2.3'!CO72</f>
        <v>0</v>
      </c>
      <c r="CP34" s="117">
        <f>'2.3'!CP72</f>
        <v>-7851.910052539999</v>
      </c>
      <c r="CQ34" s="139">
        <f>'2.3'!CQ72</f>
        <v>0</v>
      </c>
      <c r="CR34" s="139" t="str">
        <f>'2.3'!CR72</f>
        <v>n.d.</v>
      </c>
      <c r="CS34" s="139">
        <f>'2.3'!CS72</f>
        <v>0</v>
      </c>
      <c r="CT34" s="139" t="str">
        <f>'2.3'!CT72</f>
        <v>n.d.</v>
      </c>
    </row>
    <row r="35" spans="1:98" ht="20" customHeight="1" x14ac:dyDescent="0.2">
      <c r="A35" s="123"/>
      <c r="B35" s="123" t="s">
        <v>397</v>
      </c>
      <c r="C35" s="124">
        <f>C7-C20</f>
        <v>-96438.507251677802</v>
      </c>
      <c r="D35" s="124">
        <f t="shared" ref="D35:I35" si="75">D7-D20</f>
        <v>17605.534176679997</v>
      </c>
      <c r="E35" s="124">
        <f t="shared" si="75"/>
        <v>0</v>
      </c>
      <c r="F35" s="124">
        <f t="shared" si="75"/>
        <v>-78832.973074997775</v>
      </c>
      <c r="G35" s="124">
        <f t="shared" si="75"/>
        <v>-41624.865938606905</v>
      </c>
      <c r="H35" s="124">
        <f t="shared" si="75"/>
        <v>-29.722446480824146</v>
      </c>
      <c r="I35" s="124">
        <f t="shared" si="75"/>
        <v>0</v>
      </c>
      <c r="J35" s="172">
        <f t="shared" ref="J35:R35" si="76">J7-J20</f>
        <v>-120487.56146008568</v>
      </c>
      <c r="K35" s="159">
        <f t="shared" si="76"/>
        <v>-118903.69586399058</v>
      </c>
      <c r="L35" s="124">
        <f t="shared" si="76"/>
        <v>20105.481651689988</v>
      </c>
      <c r="M35" s="124">
        <f t="shared" si="76"/>
        <v>0</v>
      </c>
      <c r="N35" s="124">
        <f t="shared" si="76"/>
        <v>-98798.214212300489</v>
      </c>
      <c r="O35" s="124">
        <f t="shared" si="76"/>
        <v>-10245.824572371552</v>
      </c>
      <c r="P35" s="124">
        <f t="shared" si="76"/>
        <v>9178.6005346275633</v>
      </c>
      <c r="Q35" s="124">
        <f t="shared" si="76"/>
        <v>0</v>
      </c>
      <c r="R35" s="160">
        <f t="shared" si="76"/>
        <v>-99865.438250044361</v>
      </c>
      <c r="S35" s="181">
        <f t="shared" ref="S35:CD35" si="77">S7-S20</f>
        <v>-88754.597005581483</v>
      </c>
      <c r="T35" s="124">
        <f t="shared" si="77"/>
        <v>32526.783952689992</v>
      </c>
      <c r="U35" s="124">
        <f t="shared" si="77"/>
        <v>0</v>
      </c>
      <c r="V35" s="124">
        <f t="shared" si="77"/>
        <v>-56227.813052891521</v>
      </c>
      <c r="W35" s="124">
        <f t="shared" si="77"/>
        <v>-28376.414218291407</v>
      </c>
      <c r="X35" s="124">
        <f t="shared" si="77"/>
        <v>3920.3048948199139</v>
      </c>
      <c r="Y35" s="124">
        <f t="shared" si="77"/>
        <v>0</v>
      </c>
      <c r="Z35" s="172">
        <f t="shared" si="77"/>
        <v>-80683.922376363073</v>
      </c>
      <c r="AA35" s="159">
        <f t="shared" si="77"/>
        <v>-151938.00105562736</v>
      </c>
      <c r="AB35" s="124">
        <f t="shared" si="77"/>
        <v>27967.495301139992</v>
      </c>
      <c r="AC35" s="124">
        <f t="shared" si="77"/>
        <v>0</v>
      </c>
      <c r="AD35" s="124">
        <f t="shared" si="77"/>
        <v>-123970.50575448736</v>
      </c>
      <c r="AE35" s="124">
        <f t="shared" si="77"/>
        <v>-40559.339811265003</v>
      </c>
      <c r="AF35" s="124">
        <f t="shared" si="77"/>
        <v>10042.265519667708</v>
      </c>
      <c r="AG35" s="124">
        <f t="shared" si="77"/>
        <v>0</v>
      </c>
      <c r="AH35" s="160">
        <f t="shared" si="77"/>
        <v>-154487.58004608471</v>
      </c>
      <c r="AI35" s="181">
        <f t="shared" si="77"/>
        <v>-310394.86752866651</v>
      </c>
      <c r="AJ35" s="124">
        <f t="shared" si="77"/>
        <v>31396.501363760006</v>
      </c>
      <c r="AK35" s="124">
        <f t="shared" si="77"/>
        <v>0</v>
      </c>
      <c r="AL35" s="124">
        <f t="shared" si="77"/>
        <v>-278998.36616490642</v>
      </c>
      <c r="AM35" s="124">
        <f t="shared" si="77"/>
        <v>-52033.10648434679</v>
      </c>
      <c r="AN35" s="124">
        <f t="shared" si="77"/>
        <v>-197.37732135667466</v>
      </c>
      <c r="AO35" s="124">
        <f t="shared" si="77"/>
        <v>0</v>
      </c>
      <c r="AP35" s="172">
        <f t="shared" si="77"/>
        <v>-331228.84997060988</v>
      </c>
      <c r="AQ35" s="159">
        <f t="shared" si="77"/>
        <v>-481473.12805195176</v>
      </c>
      <c r="AR35" s="124">
        <f t="shared" si="77"/>
        <v>27812.37935653</v>
      </c>
      <c r="AS35" s="124">
        <f t="shared" si="77"/>
        <v>0</v>
      </c>
      <c r="AT35" s="124">
        <f t="shared" si="77"/>
        <v>-453660.74869542127</v>
      </c>
      <c r="AU35" s="124">
        <f t="shared" si="77"/>
        <v>-69948.830280833994</v>
      </c>
      <c r="AV35" s="124">
        <f t="shared" si="77"/>
        <v>-5069.640787329583</v>
      </c>
      <c r="AW35" s="124">
        <f t="shared" si="77"/>
        <v>0</v>
      </c>
      <c r="AX35" s="160">
        <f t="shared" si="77"/>
        <v>-528679.21976358443</v>
      </c>
      <c r="AY35" s="181">
        <f t="shared" si="77"/>
        <v>-442631.97372909565</v>
      </c>
      <c r="AZ35" s="124">
        <f t="shared" si="77"/>
        <v>25732.261600810016</v>
      </c>
      <c r="BA35" s="124">
        <f t="shared" si="77"/>
        <v>0</v>
      </c>
      <c r="BB35" s="124">
        <f t="shared" si="77"/>
        <v>-416899.71212828532</v>
      </c>
      <c r="BC35" s="124">
        <f t="shared" si="77"/>
        <v>-64696.770484561916</v>
      </c>
      <c r="BD35" s="124">
        <f t="shared" si="77"/>
        <v>6371.0188990650931</v>
      </c>
      <c r="BE35" s="124">
        <f t="shared" si="77"/>
        <v>0</v>
      </c>
      <c r="BF35" s="172">
        <f t="shared" si="77"/>
        <v>-475225.46371378191</v>
      </c>
      <c r="BG35" s="159">
        <f t="shared" si="77"/>
        <v>-508155.41864293185</v>
      </c>
      <c r="BH35" s="124">
        <f t="shared" si="77"/>
        <v>-27847.691765630036</v>
      </c>
      <c r="BI35" s="124">
        <f t="shared" si="77"/>
        <v>0</v>
      </c>
      <c r="BJ35" s="124">
        <f t="shared" si="77"/>
        <v>-536003.110408562</v>
      </c>
      <c r="BK35" s="124">
        <f t="shared" si="77"/>
        <v>-44663.082546329359</v>
      </c>
      <c r="BL35" s="124">
        <f t="shared" si="77"/>
        <v>27977.469115407555</v>
      </c>
      <c r="BM35" s="124">
        <f t="shared" si="77"/>
        <v>0</v>
      </c>
      <c r="BN35" s="160">
        <f t="shared" si="77"/>
        <v>-552688.72383948416</v>
      </c>
      <c r="BO35" s="181">
        <f t="shared" si="77"/>
        <v>-475375.44373284373</v>
      </c>
      <c r="BP35" s="124">
        <f t="shared" si="77"/>
        <v>6145.7784503999865</v>
      </c>
      <c r="BQ35" s="124">
        <f t="shared" si="77"/>
        <v>0</v>
      </c>
      <c r="BR35" s="124">
        <f t="shared" si="77"/>
        <v>-469229.6652824441</v>
      </c>
      <c r="BS35" s="124">
        <f t="shared" si="77"/>
        <v>-39252.523512326996</v>
      </c>
      <c r="BT35" s="124">
        <f t="shared" si="77"/>
        <v>25028.817572246655</v>
      </c>
      <c r="BU35" s="124">
        <f t="shared" si="77"/>
        <v>0</v>
      </c>
      <c r="BV35" s="172">
        <f t="shared" si="77"/>
        <v>-483453.37122252444</v>
      </c>
      <c r="BW35" s="181">
        <f t="shared" si="77"/>
        <v>-392134.11357411672</v>
      </c>
      <c r="BX35" s="124">
        <f t="shared" si="77"/>
        <v>-4393.6571601000032</v>
      </c>
      <c r="BY35" s="124">
        <f t="shared" si="77"/>
        <v>0</v>
      </c>
      <c r="BZ35" s="124">
        <f t="shared" si="77"/>
        <v>-396527.77073421702</v>
      </c>
      <c r="CA35" s="124">
        <f t="shared" si="77"/>
        <v>1799.4520829576068</v>
      </c>
      <c r="CB35" s="124">
        <f t="shared" si="77"/>
        <v>31331.795667832252</v>
      </c>
      <c r="CC35" s="124">
        <f t="shared" si="77"/>
        <v>0</v>
      </c>
      <c r="CD35" s="189">
        <f t="shared" si="77"/>
        <v>-363396.52298342716</v>
      </c>
      <c r="CE35" s="301">
        <f t="shared" ref="CE35:CL35" si="78">CE7-CE20</f>
        <v>-946355.26617001207</v>
      </c>
      <c r="CF35" s="124">
        <f t="shared" si="78"/>
        <v>-4947.9459999999963</v>
      </c>
      <c r="CG35" s="124">
        <f t="shared" si="78"/>
        <v>0</v>
      </c>
      <c r="CH35" s="124">
        <f t="shared" si="78"/>
        <v>-951303.21217001206</v>
      </c>
      <c r="CI35" s="141">
        <f t="shared" si="78"/>
        <v>28169.103965511662</v>
      </c>
      <c r="CJ35" s="141">
        <f t="shared" si="78"/>
        <v>29514.894035763922</v>
      </c>
      <c r="CK35" s="141">
        <f t="shared" si="78"/>
        <v>0</v>
      </c>
      <c r="CL35" s="302">
        <f t="shared" si="78"/>
        <v>-893619.21416873625</v>
      </c>
      <c r="CM35" s="159">
        <f t="shared" ref="CM35:CT35" si="79">CM7-CM20</f>
        <v>-408841.41218424868</v>
      </c>
      <c r="CN35" s="124">
        <f t="shared" si="79"/>
        <v>28661.998292520002</v>
      </c>
      <c r="CO35" s="124">
        <f t="shared" si="79"/>
        <v>0</v>
      </c>
      <c r="CP35" s="124">
        <f t="shared" si="79"/>
        <v>-380179.41389172897</v>
      </c>
      <c r="CQ35" s="141">
        <f t="shared" si="79"/>
        <v>70163.018758110935</v>
      </c>
      <c r="CR35" s="141">
        <f t="shared" si="79"/>
        <v>102833.3904450502</v>
      </c>
      <c r="CS35" s="141">
        <f t="shared" si="79"/>
        <v>0</v>
      </c>
      <c r="CT35" s="124">
        <f t="shared" si="79"/>
        <v>-207183.00468856841</v>
      </c>
    </row>
    <row r="36" spans="1:98" ht="20" customHeight="1" x14ac:dyDescent="0.2">
      <c r="A36" s="123"/>
      <c r="B36" s="123" t="s">
        <v>398</v>
      </c>
      <c r="C36" s="124">
        <f>(C7-C18)-(C20-C25)</f>
        <v>45764.721740546171</v>
      </c>
      <c r="D36" s="124">
        <f t="shared" ref="D36:I36" si="80">(D7-D18)-(D20-D25)</f>
        <v>11585.127859959997</v>
      </c>
      <c r="E36" s="124">
        <f t="shared" si="80"/>
        <v>0</v>
      </c>
      <c r="F36" s="124">
        <f t="shared" si="80"/>
        <v>57349.849600506132</v>
      </c>
      <c r="G36" s="124">
        <f t="shared" si="80"/>
        <v>15777.986193160992</v>
      </c>
      <c r="H36" s="124">
        <f t="shared" si="80"/>
        <v>4323.2260811774759</v>
      </c>
      <c r="I36" s="124">
        <f t="shared" si="80"/>
        <v>0</v>
      </c>
      <c r="J36" s="172">
        <f t="shared" ref="J36:R36" si="81">(J7-J18)-(J20-J25)</f>
        <v>77451.0618748446</v>
      </c>
      <c r="K36" s="159">
        <f t="shared" si="81"/>
        <v>82153.804618006223</v>
      </c>
      <c r="L36" s="124">
        <f t="shared" si="81"/>
        <v>14076.607019449992</v>
      </c>
      <c r="M36" s="124">
        <f t="shared" si="81"/>
        <v>0</v>
      </c>
      <c r="N36" s="124">
        <f t="shared" si="81"/>
        <v>96230.411637456389</v>
      </c>
      <c r="O36" s="124">
        <f t="shared" si="81"/>
        <v>33411.041301834863</v>
      </c>
      <c r="P36" s="124">
        <f t="shared" si="81"/>
        <v>9344.8867500156048</v>
      </c>
      <c r="Q36" s="124">
        <f t="shared" si="81"/>
        <v>0</v>
      </c>
      <c r="R36" s="160">
        <f t="shared" si="81"/>
        <v>138986.33968930691</v>
      </c>
      <c r="S36" s="181">
        <f t="shared" ref="S36:CD36" si="82">(S7-S18)-(S20-S25)</f>
        <v>86963.753668814199</v>
      </c>
      <c r="T36" s="124">
        <f t="shared" si="82"/>
        <v>25263.907865749992</v>
      </c>
      <c r="U36" s="124">
        <f t="shared" si="82"/>
        <v>0</v>
      </c>
      <c r="V36" s="124">
        <f t="shared" si="82"/>
        <v>112227.6615345641</v>
      </c>
      <c r="W36" s="124">
        <f t="shared" si="82"/>
        <v>24678.692019490409</v>
      </c>
      <c r="X36" s="124">
        <f t="shared" si="82"/>
        <v>2034.9639977103798</v>
      </c>
      <c r="Y36" s="124">
        <f t="shared" si="82"/>
        <v>0</v>
      </c>
      <c r="Z36" s="172">
        <f t="shared" si="82"/>
        <v>138941.31755176466</v>
      </c>
      <c r="AA36" s="159">
        <f t="shared" si="82"/>
        <v>65928.146956314333</v>
      </c>
      <c r="AB36" s="124">
        <f t="shared" si="82"/>
        <v>20363.215214489988</v>
      </c>
      <c r="AC36" s="124">
        <f t="shared" si="82"/>
        <v>0</v>
      </c>
      <c r="AD36" s="124">
        <f t="shared" si="82"/>
        <v>86291.362170804292</v>
      </c>
      <c r="AE36" s="124">
        <f t="shared" si="82"/>
        <v>8958.3937984299846</v>
      </c>
      <c r="AF36" s="124">
        <f t="shared" si="82"/>
        <v>14208.301326375571</v>
      </c>
      <c r="AG36" s="124">
        <f t="shared" si="82"/>
        <v>0</v>
      </c>
      <c r="AH36" s="160">
        <f t="shared" si="82"/>
        <v>109458.05729560973</v>
      </c>
      <c r="AI36" s="181">
        <f t="shared" si="82"/>
        <v>-36535.255067844642</v>
      </c>
      <c r="AJ36" s="124">
        <f t="shared" si="82"/>
        <v>22481.685946930011</v>
      </c>
      <c r="AK36" s="124">
        <f t="shared" si="82"/>
        <v>0</v>
      </c>
      <c r="AL36" s="124">
        <f t="shared" si="82"/>
        <v>-14053.569120914442</v>
      </c>
      <c r="AM36" s="124">
        <f t="shared" si="82"/>
        <v>-5564.8417929800926</v>
      </c>
      <c r="AN36" s="124">
        <f t="shared" si="82"/>
        <v>-1095.6845416144351</v>
      </c>
      <c r="AO36" s="124">
        <f t="shared" si="82"/>
        <v>0</v>
      </c>
      <c r="AP36" s="172">
        <f t="shared" si="82"/>
        <v>-20714.095455509145</v>
      </c>
      <c r="AQ36" s="159">
        <f t="shared" si="82"/>
        <v>-53245.302145822439</v>
      </c>
      <c r="AR36" s="124">
        <f t="shared" si="82"/>
        <v>19162.605065730007</v>
      </c>
      <c r="AS36" s="124">
        <f t="shared" si="82"/>
        <v>0</v>
      </c>
      <c r="AT36" s="124">
        <f t="shared" si="82"/>
        <v>-34082.697080091806</v>
      </c>
      <c r="AU36" s="124">
        <f t="shared" si="82"/>
        <v>12386.509213170153</v>
      </c>
      <c r="AV36" s="124">
        <f t="shared" si="82"/>
        <v>-1871.6423761859769</v>
      </c>
      <c r="AW36" s="124">
        <f t="shared" si="82"/>
        <v>0</v>
      </c>
      <c r="AX36" s="160">
        <f t="shared" si="82"/>
        <v>-23567.830243107397</v>
      </c>
      <c r="AY36" s="181">
        <f t="shared" si="82"/>
        <v>-119408.75749921426</v>
      </c>
      <c r="AZ36" s="124">
        <f t="shared" si="82"/>
        <v>11557.542748450025</v>
      </c>
      <c r="BA36" s="124">
        <f t="shared" si="82"/>
        <v>0</v>
      </c>
      <c r="BB36" s="124">
        <f t="shared" si="82"/>
        <v>-107851.21475076373</v>
      </c>
      <c r="BC36" s="124">
        <f t="shared" si="82"/>
        <v>9494.8248410475207</v>
      </c>
      <c r="BD36" s="124">
        <f t="shared" si="82"/>
        <v>-1810.7826759140007</v>
      </c>
      <c r="BE36" s="124">
        <f t="shared" si="82"/>
        <v>0</v>
      </c>
      <c r="BF36" s="172">
        <f t="shared" si="82"/>
        <v>-100167.17258562986</v>
      </c>
      <c r="BG36" s="159">
        <f t="shared" si="82"/>
        <v>-121978.12755239801</v>
      </c>
      <c r="BH36" s="124">
        <f t="shared" si="82"/>
        <v>-38806.426331910043</v>
      </c>
      <c r="BI36" s="124">
        <f t="shared" si="82"/>
        <v>0</v>
      </c>
      <c r="BJ36" s="124">
        <f t="shared" si="82"/>
        <v>-160784.55388430785</v>
      </c>
      <c r="BK36" s="124">
        <f t="shared" si="82"/>
        <v>4845.1668702404713</v>
      </c>
      <c r="BL36" s="124">
        <f t="shared" si="82"/>
        <v>17916.070389337023</v>
      </c>
      <c r="BM36" s="124">
        <f t="shared" si="82"/>
        <v>0</v>
      </c>
      <c r="BN36" s="160">
        <f t="shared" si="82"/>
        <v>-138023.31662473083</v>
      </c>
      <c r="BO36" s="181">
        <f t="shared" si="82"/>
        <v>-89949.716266089585</v>
      </c>
      <c r="BP36" s="124">
        <f t="shared" si="82"/>
        <v>-5443.2590400000045</v>
      </c>
      <c r="BQ36" s="124">
        <f t="shared" si="82"/>
        <v>0</v>
      </c>
      <c r="BR36" s="124">
        <f t="shared" si="82"/>
        <v>-95392.975306089967</v>
      </c>
      <c r="BS36" s="124">
        <f t="shared" si="82"/>
        <v>18401.973236392485</v>
      </c>
      <c r="BT36" s="124">
        <f t="shared" si="82"/>
        <v>17435.126378169865</v>
      </c>
      <c r="BU36" s="124">
        <f t="shared" si="82"/>
        <v>0</v>
      </c>
      <c r="BV36" s="172">
        <f t="shared" si="82"/>
        <v>-59555.875691527501</v>
      </c>
      <c r="BW36" s="181">
        <f t="shared" si="82"/>
        <v>-67418.540652729105</v>
      </c>
      <c r="BX36" s="124">
        <f t="shared" si="82"/>
        <v>-17324.186571340018</v>
      </c>
      <c r="BY36" s="124">
        <f t="shared" si="82"/>
        <v>0</v>
      </c>
      <c r="BZ36" s="124">
        <f t="shared" si="82"/>
        <v>-84742.727224069415</v>
      </c>
      <c r="CA36" s="124">
        <f t="shared" si="82"/>
        <v>48390.239852240193</v>
      </c>
      <c r="CB36" s="124">
        <f t="shared" si="82"/>
        <v>19983.7618576854</v>
      </c>
      <c r="CC36" s="124">
        <f t="shared" si="82"/>
        <v>0</v>
      </c>
      <c r="CD36" s="189">
        <f t="shared" si="82"/>
        <v>-16368.725514143705</v>
      </c>
      <c r="CE36" s="301">
        <f t="shared" ref="CE36:CL36" si="83">(CE7-CE18)-(CE20-CE25)</f>
        <v>-661198.87088651746</v>
      </c>
      <c r="CF36" s="124">
        <f t="shared" si="83"/>
        <v>-14247.681999999972</v>
      </c>
      <c r="CG36" s="124">
        <f t="shared" si="83"/>
        <v>0</v>
      </c>
      <c r="CH36" s="124">
        <f t="shared" si="83"/>
        <v>-675446.55288651772</v>
      </c>
      <c r="CI36" s="141">
        <f t="shared" si="83"/>
        <v>63205.715994719998</v>
      </c>
      <c r="CJ36" s="141">
        <f t="shared" si="83"/>
        <v>23817.292609459837</v>
      </c>
      <c r="CK36" s="141">
        <f t="shared" si="83"/>
        <v>0</v>
      </c>
      <c r="CL36" s="302">
        <f t="shared" si="83"/>
        <v>-588423.54428233718</v>
      </c>
      <c r="CM36" s="159">
        <f t="shared" ref="CM36:CT36" si="84">(CM7-CM18)-(CM20-CM25)</f>
        <v>-15822.27331974078</v>
      </c>
      <c r="CN36" s="124">
        <f t="shared" si="84"/>
        <v>16633.029970720003</v>
      </c>
      <c r="CO36" s="124">
        <f t="shared" si="84"/>
        <v>0</v>
      </c>
      <c r="CP36" s="124">
        <f t="shared" si="84"/>
        <v>810.75665097916499</v>
      </c>
      <c r="CQ36" s="141">
        <f t="shared" si="84"/>
        <v>102099.20708399545</v>
      </c>
      <c r="CR36" s="141">
        <f t="shared" si="84"/>
        <v>95914.555595999816</v>
      </c>
      <c r="CS36" s="141">
        <f t="shared" si="84"/>
        <v>0</v>
      </c>
      <c r="CT36" s="124">
        <f t="shared" si="84"/>
        <v>198824.51933097374</v>
      </c>
    </row>
    <row r="37" spans="1:98" ht="20" customHeight="1" x14ac:dyDescent="0.2">
      <c r="A37" s="125" t="s">
        <v>255</v>
      </c>
      <c r="B37" s="126"/>
      <c r="C37" s="126"/>
      <c r="D37" s="126"/>
      <c r="E37" s="126"/>
      <c r="F37" s="126"/>
      <c r="G37" s="126"/>
      <c r="H37" s="126"/>
      <c r="I37" s="126"/>
      <c r="J37" s="173"/>
      <c r="K37" s="126"/>
      <c r="L37" s="126"/>
      <c r="M37" s="126"/>
      <c r="N37" s="126"/>
      <c r="O37" s="126"/>
      <c r="P37" s="126"/>
      <c r="Q37" s="126"/>
      <c r="R37" s="126"/>
      <c r="S37" s="182"/>
      <c r="T37" s="126"/>
      <c r="U37" s="126"/>
      <c r="V37" s="126"/>
      <c r="W37" s="126"/>
      <c r="X37" s="126"/>
      <c r="Y37" s="126"/>
      <c r="Z37" s="173"/>
      <c r="AA37" s="126"/>
      <c r="AB37" s="126"/>
      <c r="AC37" s="126"/>
      <c r="AD37" s="126"/>
      <c r="AE37" s="126"/>
      <c r="AF37" s="126"/>
      <c r="AG37" s="126"/>
      <c r="AH37" s="126"/>
      <c r="AI37" s="182"/>
      <c r="AJ37" s="126"/>
      <c r="AK37" s="126"/>
      <c r="AL37" s="126"/>
      <c r="AM37" s="126"/>
      <c r="AN37" s="126"/>
      <c r="AO37" s="126"/>
      <c r="AP37" s="173"/>
      <c r="AQ37" s="126"/>
      <c r="AR37" s="126"/>
      <c r="AS37" s="126"/>
      <c r="AT37" s="126"/>
      <c r="AU37" s="126"/>
      <c r="AV37" s="126"/>
      <c r="AW37" s="126"/>
      <c r="AX37" s="126"/>
      <c r="AY37" s="182"/>
      <c r="AZ37" s="126"/>
      <c r="BA37" s="126"/>
      <c r="BB37" s="126"/>
      <c r="BC37" s="126"/>
      <c r="BD37" s="126"/>
      <c r="BE37" s="126"/>
      <c r="BF37" s="173"/>
      <c r="BG37" s="126"/>
      <c r="BH37" s="126"/>
      <c r="BI37" s="126"/>
      <c r="BJ37" s="126"/>
      <c r="BK37" s="126"/>
      <c r="BL37" s="126"/>
      <c r="BM37" s="126"/>
      <c r="BN37" s="126"/>
      <c r="BO37" s="182"/>
      <c r="BP37" s="126"/>
      <c r="BQ37" s="126"/>
      <c r="BR37" s="126"/>
      <c r="BS37" s="126"/>
      <c r="BT37" s="126"/>
      <c r="BU37" s="126"/>
      <c r="BV37" s="173"/>
      <c r="BW37" s="182"/>
      <c r="BX37" s="126"/>
      <c r="BY37" s="126"/>
      <c r="BZ37" s="126"/>
      <c r="CA37" s="126"/>
      <c r="CB37" s="126"/>
      <c r="CC37" s="126"/>
      <c r="CD37" s="190"/>
      <c r="CE37" s="303"/>
      <c r="CF37" s="126"/>
      <c r="CG37" s="126"/>
      <c r="CH37" s="126"/>
      <c r="CI37" s="126"/>
      <c r="CJ37" s="126"/>
      <c r="CK37" s="126"/>
      <c r="CL37" s="304"/>
      <c r="CM37" s="126"/>
      <c r="CN37" s="126"/>
      <c r="CO37" s="126"/>
      <c r="CP37" s="126"/>
      <c r="CQ37" s="126"/>
      <c r="CR37" s="126"/>
      <c r="CS37" s="126"/>
      <c r="CT37" s="126"/>
    </row>
    <row r="38" spans="1:98" ht="20" customHeight="1" x14ac:dyDescent="0.2">
      <c r="A38" s="127" t="s">
        <v>238</v>
      </c>
      <c r="B38" s="128" t="s">
        <v>388</v>
      </c>
      <c r="C38" s="129">
        <f>C31+C24</f>
        <v>30068.659376342002</v>
      </c>
      <c r="D38" s="129">
        <f t="shared" ref="D38:J38" si="85">D31+D24</f>
        <v>0</v>
      </c>
      <c r="E38" s="129">
        <f t="shared" si="85"/>
        <v>0</v>
      </c>
      <c r="F38" s="129">
        <f t="shared" si="85"/>
        <v>30068.659376342002</v>
      </c>
      <c r="G38" s="129">
        <f t="shared" si="85"/>
        <v>42767.740853351279</v>
      </c>
      <c r="H38" s="129">
        <f t="shared" si="85"/>
        <v>33943.23866282565</v>
      </c>
      <c r="I38" s="129">
        <f t="shared" si="85"/>
        <v>0</v>
      </c>
      <c r="J38" s="174">
        <f t="shared" si="85"/>
        <v>106779.63889251894</v>
      </c>
      <c r="K38" s="161">
        <f>K31+K24</f>
        <v>25497.260637071999</v>
      </c>
      <c r="L38" s="129">
        <f t="shared" ref="L38:R38" si="86">L31+L24</f>
        <v>0</v>
      </c>
      <c r="M38" s="129">
        <f t="shared" si="86"/>
        <v>0</v>
      </c>
      <c r="N38" s="129">
        <f t="shared" si="86"/>
        <v>25497.260637071999</v>
      </c>
      <c r="O38" s="129">
        <f t="shared" si="86"/>
        <v>33702.559239080001</v>
      </c>
      <c r="P38" s="129">
        <f t="shared" si="86"/>
        <v>36371.055644041087</v>
      </c>
      <c r="Q38" s="129">
        <f t="shared" si="86"/>
        <v>0</v>
      </c>
      <c r="R38" s="162">
        <f t="shared" si="86"/>
        <v>95570.875520193076</v>
      </c>
      <c r="S38" s="183">
        <f t="shared" ref="S38:CD38" si="87">S31+S24</f>
        <v>25184.889882613192</v>
      </c>
      <c r="T38" s="129">
        <f t="shared" si="87"/>
        <v>0</v>
      </c>
      <c r="U38" s="129">
        <f t="shared" si="87"/>
        <v>0</v>
      </c>
      <c r="V38" s="129">
        <f t="shared" si="87"/>
        <v>25184.889882613192</v>
      </c>
      <c r="W38" s="129">
        <f t="shared" si="87"/>
        <v>34142.498846350805</v>
      </c>
      <c r="X38" s="129">
        <f t="shared" si="87"/>
        <v>44419.255582221573</v>
      </c>
      <c r="Y38" s="129">
        <f t="shared" si="87"/>
        <v>0</v>
      </c>
      <c r="Z38" s="174">
        <f t="shared" si="87"/>
        <v>103746.64431118558</v>
      </c>
      <c r="AA38" s="161">
        <f t="shared" si="87"/>
        <v>32804.626783728003</v>
      </c>
      <c r="AB38" s="129">
        <f t="shared" si="87"/>
        <v>0</v>
      </c>
      <c r="AC38" s="129">
        <f t="shared" si="87"/>
        <v>0</v>
      </c>
      <c r="AD38" s="129">
        <f t="shared" si="87"/>
        <v>32804.626783728003</v>
      </c>
      <c r="AE38" s="129">
        <f t="shared" si="87"/>
        <v>49281.657411569991</v>
      </c>
      <c r="AF38" s="129">
        <f t="shared" si="87"/>
        <v>33112.493602395632</v>
      </c>
      <c r="AG38" s="129">
        <f t="shared" si="87"/>
        <v>0</v>
      </c>
      <c r="AH38" s="162">
        <f t="shared" si="87"/>
        <v>115198.77779769362</v>
      </c>
      <c r="AI38" s="183">
        <f t="shared" si="87"/>
        <v>39217.012472116003</v>
      </c>
      <c r="AJ38" s="129">
        <f t="shared" si="87"/>
        <v>0</v>
      </c>
      <c r="AK38" s="129">
        <f t="shared" si="87"/>
        <v>0</v>
      </c>
      <c r="AL38" s="129">
        <f t="shared" si="87"/>
        <v>39217.012472116003</v>
      </c>
      <c r="AM38" s="129">
        <f t="shared" si="87"/>
        <v>56497.9816317</v>
      </c>
      <c r="AN38" s="129">
        <f t="shared" si="87"/>
        <v>41671.866142826046</v>
      </c>
      <c r="AO38" s="129">
        <f t="shared" si="87"/>
        <v>0</v>
      </c>
      <c r="AP38" s="174">
        <f t="shared" si="87"/>
        <v>137386.86024664206</v>
      </c>
      <c r="AQ38" s="161">
        <f t="shared" si="87"/>
        <v>25212.801906203997</v>
      </c>
      <c r="AR38" s="129">
        <f t="shared" si="87"/>
        <v>0</v>
      </c>
      <c r="AS38" s="129">
        <f t="shared" si="87"/>
        <v>0</v>
      </c>
      <c r="AT38" s="129">
        <f t="shared" si="87"/>
        <v>25212.801906203997</v>
      </c>
      <c r="AU38" s="129">
        <f t="shared" si="87"/>
        <v>34477.219880639997</v>
      </c>
      <c r="AV38" s="129">
        <f t="shared" si="87"/>
        <v>38881.258135954493</v>
      </c>
      <c r="AW38" s="129">
        <f t="shared" si="87"/>
        <v>0</v>
      </c>
      <c r="AX38" s="162">
        <f t="shared" si="87"/>
        <v>98571.279922798494</v>
      </c>
      <c r="AY38" s="183">
        <f t="shared" si="87"/>
        <v>23368.566958864998</v>
      </c>
      <c r="AZ38" s="129">
        <f t="shared" si="87"/>
        <v>0</v>
      </c>
      <c r="BA38" s="129">
        <f t="shared" si="87"/>
        <v>0</v>
      </c>
      <c r="BB38" s="129">
        <f t="shared" si="87"/>
        <v>23368.566958864998</v>
      </c>
      <c r="BC38" s="129">
        <f t="shared" si="87"/>
        <v>29901.487701170001</v>
      </c>
      <c r="BD38" s="129">
        <f t="shared" si="87"/>
        <v>39874.936915061255</v>
      </c>
      <c r="BE38" s="129">
        <f t="shared" si="87"/>
        <v>0</v>
      </c>
      <c r="BF38" s="174">
        <f t="shared" si="87"/>
        <v>93144.991575096254</v>
      </c>
      <c r="BG38" s="161">
        <f t="shared" si="87"/>
        <v>23333.316784655759</v>
      </c>
      <c r="BH38" s="129">
        <f t="shared" si="87"/>
        <v>0</v>
      </c>
      <c r="BI38" s="129">
        <f t="shared" si="87"/>
        <v>0</v>
      </c>
      <c r="BJ38" s="129">
        <f t="shared" si="87"/>
        <v>23333.316784655759</v>
      </c>
      <c r="BK38" s="129">
        <f t="shared" si="87"/>
        <v>32467.753898109997</v>
      </c>
      <c r="BL38" s="129">
        <f t="shared" si="87"/>
        <v>23885.355909197639</v>
      </c>
      <c r="BM38" s="129">
        <f t="shared" si="87"/>
        <v>0</v>
      </c>
      <c r="BN38" s="162">
        <f t="shared" si="87"/>
        <v>79686.426591963391</v>
      </c>
      <c r="BO38" s="183">
        <f t="shared" si="87"/>
        <v>25289.575630923006</v>
      </c>
      <c r="BP38" s="129">
        <f t="shared" si="87"/>
        <v>0</v>
      </c>
      <c r="BQ38" s="129">
        <f t="shared" si="87"/>
        <v>0</v>
      </c>
      <c r="BR38" s="129">
        <f t="shared" si="87"/>
        <v>25289.575630923006</v>
      </c>
      <c r="BS38" s="129">
        <f t="shared" si="87"/>
        <v>35304.253929410006</v>
      </c>
      <c r="BT38" s="129">
        <f t="shared" si="87"/>
        <v>32263.192225392861</v>
      </c>
      <c r="BU38" s="129">
        <f t="shared" si="87"/>
        <v>0</v>
      </c>
      <c r="BV38" s="174">
        <f t="shared" si="87"/>
        <v>92857.021785725883</v>
      </c>
      <c r="BW38" s="183">
        <f t="shared" si="87"/>
        <v>24175.463261475001</v>
      </c>
      <c r="BX38" s="129">
        <f t="shared" si="87"/>
        <v>0</v>
      </c>
      <c r="BY38" s="129">
        <f t="shared" si="87"/>
        <v>0</v>
      </c>
      <c r="BZ38" s="129">
        <f t="shared" si="87"/>
        <v>24175.463261475001</v>
      </c>
      <c r="CA38" s="129">
        <f t="shared" si="87"/>
        <v>26114.362283390001</v>
      </c>
      <c r="CB38" s="129">
        <f t="shared" si="87"/>
        <v>40046.725183813098</v>
      </c>
      <c r="CC38" s="129">
        <f t="shared" si="87"/>
        <v>0</v>
      </c>
      <c r="CD38" s="191">
        <f t="shared" si="87"/>
        <v>90336.550728678107</v>
      </c>
      <c r="CE38" s="305">
        <f t="shared" ref="CE38:CL38" si="88">CE31+CE24</f>
        <v>23148.695885629997</v>
      </c>
      <c r="CF38" s="129">
        <f t="shared" si="88"/>
        <v>0</v>
      </c>
      <c r="CG38" s="129">
        <f t="shared" si="88"/>
        <v>0</v>
      </c>
      <c r="CH38" s="129">
        <f t="shared" si="88"/>
        <v>23148.695885629997</v>
      </c>
      <c r="CI38" s="129">
        <f t="shared" si="88"/>
        <v>29086.894436540002</v>
      </c>
      <c r="CJ38" s="129">
        <f t="shared" si="88"/>
        <v>58658.865631329405</v>
      </c>
      <c r="CK38" s="129">
        <f t="shared" si="88"/>
        <v>0</v>
      </c>
      <c r="CL38" s="306">
        <f t="shared" si="88"/>
        <v>110894.45595349942</v>
      </c>
      <c r="CM38" s="161">
        <f t="shared" ref="CM38:CS38" si="89">CM31+CM24</f>
        <v>20371.420923343998</v>
      </c>
      <c r="CN38" s="129">
        <f t="shared" si="89"/>
        <v>0</v>
      </c>
      <c r="CO38" s="129">
        <f t="shared" si="89"/>
        <v>0</v>
      </c>
      <c r="CP38" s="129">
        <f t="shared" si="89"/>
        <v>20371.420923343998</v>
      </c>
      <c r="CQ38" s="129">
        <f t="shared" si="89"/>
        <v>51942.348669762374</v>
      </c>
      <c r="CR38" s="142" t="s">
        <v>826</v>
      </c>
      <c r="CS38" s="129">
        <f t="shared" si="89"/>
        <v>0</v>
      </c>
      <c r="CT38" s="142" t="s">
        <v>826</v>
      </c>
    </row>
    <row r="39" spans="1:98" ht="20" customHeight="1" x14ac:dyDescent="0.2">
      <c r="A39" s="127" t="s">
        <v>239</v>
      </c>
      <c r="B39" s="128" t="s">
        <v>250</v>
      </c>
      <c r="C39" s="129">
        <f>C7-C21+C24</f>
        <v>-65394.207418356789</v>
      </c>
      <c r="D39" s="129">
        <f t="shared" ref="D39:J39" si="90">D7-D21+D24</f>
        <v>17605.534176679997</v>
      </c>
      <c r="E39" s="129">
        <f t="shared" si="90"/>
        <v>0</v>
      </c>
      <c r="F39" s="129">
        <f t="shared" si="90"/>
        <v>-47788.673241676763</v>
      </c>
      <c r="G39" s="129">
        <f t="shared" si="90"/>
        <v>1249.226476985612</v>
      </c>
      <c r="H39" s="129">
        <f t="shared" si="90"/>
        <v>34175.188711304858</v>
      </c>
      <c r="I39" s="129">
        <f t="shared" si="90"/>
        <v>0</v>
      </c>
      <c r="J39" s="174">
        <f t="shared" si="90"/>
        <v>-12364.258053386351</v>
      </c>
      <c r="K39" s="161">
        <f>K7-K21+K24</f>
        <v>-96406.507824618369</v>
      </c>
      <c r="L39" s="129">
        <f t="shared" ref="L39:R39" si="91">L7-L21+L24</f>
        <v>20105.481651689988</v>
      </c>
      <c r="M39" s="129">
        <f t="shared" si="91"/>
        <v>0</v>
      </c>
      <c r="N39" s="129">
        <f t="shared" si="91"/>
        <v>-76301.026172928279</v>
      </c>
      <c r="O39" s="129">
        <f t="shared" si="91"/>
        <v>23570.529548238497</v>
      </c>
      <c r="P39" s="129">
        <f t="shared" si="91"/>
        <v>45818.516594908629</v>
      </c>
      <c r="Q39" s="129">
        <f t="shared" si="91"/>
        <v>0</v>
      </c>
      <c r="R39" s="162">
        <f t="shared" si="91"/>
        <v>-6911.9800297806869</v>
      </c>
      <c r="S39" s="183">
        <f t="shared" ref="S39:CD39" si="92">S7-S21+S24</f>
        <v>-65261.754344142508</v>
      </c>
      <c r="T39" s="129">
        <f t="shared" si="92"/>
        <v>32526.783952689992</v>
      </c>
      <c r="U39" s="129">
        <f t="shared" si="92"/>
        <v>0</v>
      </c>
      <c r="V39" s="129">
        <f t="shared" si="92"/>
        <v>-32734.970391452545</v>
      </c>
      <c r="W39" s="129">
        <f t="shared" si="92"/>
        <v>5890.3905813794117</v>
      </c>
      <c r="X39" s="129">
        <f t="shared" si="92"/>
        <v>48564.789569591463</v>
      </c>
      <c r="Y39" s="129">
        <f t="shared" si="92"/>
        <v>5.8207660913467407E-11</v>
      </c>
      <c r="Z39" s="174">
        <f t="shared" si="92"/>
        <v>21720.209759518038</v>
      </c>
      <c r="AA39" s="161">
        <f t="shared" si="92"/>
        <v>-121820.30956816347</v>
      </c>
      <c r="AB39" s="129">
        <f t="shared" si="92"/>
        <v>27967.495301139992</v>
      </c>
      <c r="AC39" s="129">
        <f t="shared" si="92"/>
        <v>0</v>
      </c>
      <c r="AD39" s="129">
        <f t="shared" si="92"/>
        <v>-93852.814267023699</v>
      </c>
      <c r="AE39" s="129">
        <f t="shared" si="92"/>
        <v>8858.8051730250008</v>
      </c>
      <c r="AF39" s="129">
        <f t="shared" si="92"/>
        <v>43424.504159713339</v>
      </c>
      <c r="AG39" s="129">
        <f t="shared" si="92"/>
        <v>0</v>
      </c>
      <c r="AH39" s="162">
        <f t="shared" si="92"/>
        <v>-41569.504934285302</v>
      </c>
      <c r="AI39" s="183">
        <f t="shared" si="92"/>
        <v>-277409.7159688645</v>
      </c>
      <c r="AJ39" s="129">
        <f t="shared" si="92"/>
        <v>31396.501363760006</v>
      </c>
      <c r="AK39" s="129">
        <f t="shared" si="92"/>
        <v>0</v>
      </c>
      <c r="AL39" s="129">
        <f t="shared" si="92"/>
        <v>-246013.21460510441</v>
      </c>
      <c r="AM39" s="129">
        <f t="shared" si="92"/>
        <v>4686.1055546932621</v>
      </c>
      <c r="AN39" s="129">
        <f t="shared" si="92"/>
        <v>41744.511265659399</v>
      </c>
      <c r="AO39" s="129">
        <f t="shared" si="92"/>
        <v>0</v>
      </c>
      <c r="AP39" s="174">
        <f t="shared" si="92"/>
        <v>-199582.59778475156</v>
      </c>
      <c r="AQ39" s="161">
        <f t="shared" si="92"/>
        <v>-459455.77313542576</v>
      </c>
      <c r="AR39" s="129">
        <f t="shared" si="92"/>
        <v>27812.37935653</v>
      </c>
      <c r="AS39" s="129">
        <f t="shared" si="92"/>
        <v>0</v>
      </c>
      <c r="AT39" s="129">
        <f t="shared" si="92"/>
        <v>-431643.39377889526</v>
      </c>
      <c r="AU39" s="129">
        <f t="shared" si="92"/>
        <v>-35419.683018803946</v>
      </c>
      <c r="AV39" s="129">
        <f t="shared" si="92"/>
        <v>34076.033113864891</v>
      </c>
      <c r="AW39" s="129">
        <f t="shared" si="92"/>
        <v>0</v>
      </c>
      <c r="AX39" s="162">
        <f t="shared" si="92"/>
        <v>-432987.04368383437</v>
      </c>
      <c r="AY39" s="183">
        <f t="shared" si="92"/>
        <v>-422520.55870211835</v>
      </c>
      <c r="AZ39" s="129">
        <f t="shared" si="92"/>
        <v>25732.261600810016</v>
      </c>
      <c r="BA39" s="129">
        <f t="shared" si="92"/>
        <v>0</v>
      </c>
      <c r="BB39" s="129">
        <f t="shared" si="92"/>
        <v>-396788.29710130801</v>
      </c>
      <c r="BC39" s="129">
        <f t="shared" si="92"/>
        <v>-34738.793223631859</v>
      </c>
      <c r="BD39" s="129">
        <f t="shared" si="92"/>
        <v>46552.774059776304</v>
      </c>
      <c r="BE39" s="129">
        <f t="shared" si="92"/>
        <v>1.1641532182693481E-10</v>
      </c>
      <c r="BF39" s="174">
        <f t="shared" si="92"/>
        <v>-384974.31626516301</v>
      </c>
      <c r="BG39" s="161">
        <f t="shared" si="92"/>
        <v>-492420.91523670097</v>
      </c>
      <c r="BH39" s="129">
        <f t="shared" si="92"/>
        <v>-27847.691765630036</v>
      </c>
      <c r="BI39" s="129">
        <f t="shared" si="92"/>
        <v>0</v>
      </c>
      <c r="BJ39" s="129">
        <f t="shared" si="92"/>
        <v>-520268.60700233065</v>
      </c>
      <c r="BK39" s="129">
        <f t="shared" si="92"/>
        <v>-12112.304397669366</v>
      </c>
      <c r="BL39" s="129">
        <f t="shared" si="92"/>
        <v>52058.792247555153</v>
      </c>
      <c r="BM39" s="129">
        <f t="shared" si="92"/>
        <v>0</v>
      </c>
      <c r="BN39" s="162">
        <f t="shared" si="92"/>
        <v>-480322.11915244488</v>
      </c>
      <c r="BO39" s="183">
        <f t="shared" si="92"/>
        <v>-452389.30477831827</v>
      </c>
      <c r="BP39" s="129">
        <f t="shared" si="92"/>
        <v>6145.7784503999865</v>
      </c>
      <c r="BQ39" s="129">
        <f t="shared" si="92"/>
        <v>0</v>
      </c>
      <c r="BR39" s="129">
        <f t="shared" si="92"/>
        <v>-446243.52632791863</v>
      </c>
      <c r="BS39" s="129">
        <f t="shared" si="92"/>
        <v>-3796.5230832669986</v>
      </c>
      <c r="BT39" s="129">
        <f t="shared" si="92"/>
        <v>57553.591638889491</v>
      </c>
      <c r="BU39" s="129">
        <f t="shared" si="92"/>
        <v>0</v>
      </c>
      <c r="BV39" s="174">
        <f t="shared" si="92"/>
        <v>-392486.45777229639</v>
      </c>
      <c r="BW39" s="183">
        <f t="shared" si="92"/>
        <v>-374098.59976511099</v>
      </c>
      <c r="BX39" s="129">
        <f t="shared" si="92"/>
        <v>-4393.6571601000032</v>
      </c>
      <c r="BY39" s="129">
        <f t="shared" si="92"/>
        <v>0</v>
      </c>
      <c r="BZ39" s="129">
        <f t="shared" si="92"/>
        <v>-378492.25692521129</v>
      </c>
      <c r="CA39" s="129">
        <f t="shared" si="92"/>
        <v>27936.859249537578</v>
      </c>
      <c r="CB39" s="129">
        <f t="shared" si="92"/>
        <v>71838.327033585403</v>
      </c>
      <c r="CC39" s="129">
        <f t="shared" si="92"/>
        <v>0</v>
      </c>
      <c r="CD39" s="191">
        <f t="shared" si="92"/>
        <v>-278717.07064208854</v>
      </c>
      <c r="CE39" s="305">
        <f t="shared" ref="CE39:CL39" si="93">CE7-CE21+CE24</f>
        <v>-929300.74206210743</v>
      </c>
      <c r="CF39" s="129">
        <f t="shared" si="93"/>
        <v>-4947.9459999999963</v>
      </c>
      <c r="CG39" s="129">
        <f t="shared" si="93"/>
        <v>0</v>
      </c>
      <c r="CH39" s="129">
        <f t="shared" si="93"/>
        <v>-934248.68806210742</v>
      </c>
      <c r="CI39" s="129">
        <f t="shared" si="93"/>
        <v>57436.536239281646</v>
      </c>
      <c r="CJ39" s="129">
        <f t="shared" si="93"/>
        <v>88872.552728773328</v>
      </c>
      <c r="CK39" s="129">
        <f t="shared" si="93"/>
        <v>0</v>
      </c>
      <c r="CL39" s="306">
        <f t="shared" si="93"/>
        <v>-787939.59909405233</v>
      </c>
      <c r="CM39" s="161">
        <f t="shared" ref="CM39:CT39" si="94">CM7-CM21+CM24</f>
        <v>-395046.25594532443</v>
      </c>
      <c r="CN39" s="129">
        <f t="shared" si="94"/>
        <v>28661.998292520002</v>
      </c>
      <c r="CO39" s="129">
        <f t="shared" si="94"/>
        <v>0</v>
      </c>
      <c r="CP39" s="129">
        <f t="shared" si="94"/>
        <v>-366384.25765280472</v>
      </c>
      <c r="CQ39" s="129">
        <f t="shared" si="94"/>
        <v>122383.85092402968</v>
      </c>
      <c r="CR39" s="129">
        <f t="shared" si="94"/>
        <v>150113.92314205025</v>
      </c>
      <c r="CS39" s="129">
        <f t="shared" si="94"/>
        <v>0</v>
      </c>
      <c r="CT39" s="129">
        <f t="shared" si="94"/>
        <v>-93886.483586724586</v>
      </c>
    </row>
    <row r="40" spans="1:98" ht="20" customHeight="1" x14ac:dyDescent="0.2">
      <c r="A40" s="130" t="s">
        <v>240</v>
      </c>
      <c r="B40" s="131" t="s">
        <v>251</v>
      </c>
      <c r="C40" s="132">
        <f>C7-C21</f>
        <v>-83567.207418356789</v>
      </c>
      <c r="D40" s="132">
        <f t="shared" ref="D40:J40" si="95">D7-D21</f>
        <v>17605.534176679997</v>
      </c>
      <c r="E40" s="132">
        <f t="shared" si="95"/>
        <v>0</v>
      </c>
      <c r="F40" s="132">
        <f t="shared" si="95"/>
        <v>-65961.673241676763</v>
      </c>
      <c r="G40" s="132">
        <f t="shared" si="95"/>
        <v>-16708.773523014388</v>
      </c>
      <c r="H40" s="132">
        <f t="shared" si="95"/>
        <v>19647.188711304858</v>
      </c>
      <c r="I40" s="132">
        <f t="shared" si="95"/>
        <v>0</v>
      </c>
      <c r="J40" s="175">
        <f t="shared" si="95"/>
        <v>-63023.258053386351</v>
      </c>
      <c r="K40" s="163">
        <f>K7-K21</f>
        <v>-116160.50782461837</v>
      </c>
      <c r="L40" s="132">
        <f t="shared" ref="L40:R40" si="96">L7-L21</f>
        <v>20105.481651689988</v>
      </c>
      <c r="M40" s="132">
        <f t="shared" si="96"/>
        <v>0</v>
      </c>
      <c r="N40" s="132">
        <f t="shared" si="96"/>
        <v>-96055.026172928279</v>
      </c>
      <c r="O40" s="132">
        <f t="shared" si="96"/>
        <v>3530.5295482384972</v>
      </c>
      <c r="P40" s="132">
        <f t="shared" si="96"/>
        <v>28766.943375381408</v>
      </c>
      <c r="Q40" s="132">
        <f t="shared" si="96"/>
        <v>0</v>
      </c>
      <c r="R40" s="164">
        <f t="shared" si="96"/>
        <v>-63757.553249307908</v>
      </c>
      <c r="S40" s="184">
        <f t="shared" ref="S40:CD40" si="97">S7-S21</f>
        <v>-86192.754344142508</v>
      </c>
      <c r="T40" s="132">
        <f t="shared" si="97"/>
        <v>32526.783952689992</v>
      </c>
      <c r="U40" s="132">
        <f t="shared" si="97"/>
        <v>0</v>
      </c>
      <c r="V40" s="132">
        <f t="shared" si="97"/>
        <v>-53665.970391452545</v>
      </c>
      <c r="W40" s="132">
        <f t="shared" si="97"/>
        <v>-15942.609418620588</v>
      </c>
      <c r="X40" s="132">
        <f t="shared" si="97"/>
        <v>28391.789569591463</v>
      </c>
      <c r="Y40" s="132">
        <f t="shared" si="97"/>
        <v>0</v>
      </c>
      <c r="Z40" s="175">
        <f t="shared" si="97"/>
        <v>-41216.790240481962</v>
      </c>
      <c r="AA40" s="163">
        <f t="shared" si="97"/>
        <v>-144057.30956816347</v>
      </c>
      <c r="AB40" s="132">
        <f t="shared" si="97"/>
        <v>27967.495301139992</v>
      </c>
      <c r="AC40" s="132">
        <f t="shared" si="97"/>
        <v>0</v>
      </c>
      <c r="AD40" s="132">
        <f t="shared" si="97"/>
        <v>-116089.8142670237</v>
      </c>
      <c r="AE40" s="132">
        <f t="shared" si="97"/>
        <v>-16692.194826974999</v>
      </c>
      <c r="AF40" s="132">
        <f t="shared" si="97"/>
        <v>21119.504159713339</v>
      </c>
      <c r="AG40" s="132">
        <f t="shared" si="97"/>
        <v>0</v>
      </c>
      <c r="AH40" s="164">
        <f t="shared" si="97"/>
        <v>-111662.5049342853</v>
      </c>
      <c r="AI40" s="184">
        <f t="shared" si="97"/>
        <v>-302372.35556508414</v>
      </c>
      <c r="AJ40" s="132">
        <f t="shared" si="97"/>
        <v>31396.501363760006</v>
      </c>
      <c r="AK40" s="132">
        <f t="shared" si="97"/>
        <v>0</v>
      </c>
      <c r="AL40" s="132">
        <f t="shared" si="97"/>
        <v>-270975.85420132405</v>
      </c>
      <c r="AM40" s="132">
        <f t="shared" si="97"/>
        <v>-23644.244411496213</v>
      </c>
      <c r="AN40" s="132">
        <f t="shared" si="97"/>
        <v>16958.500828068529</v>
      </c>
      <c r="AO40" s="132">
        <f t="shared" si="97"/>
        <v>0</v>
      </c>
      <c r="AP40" s="175">
        <f t="shared" si="97"/>
        <v>-277661.59778475156</v>
      </c>
      <c r="AQ40" s="163">
        <f t="shared" si="97"/>
        <v>-487309.77313542576</v>
      </c>
      <c r="AR40" s="132">
        <f t="shared" si="97"/>
        <v>27812.37935653</v>
      </c>
      <c r="AS40" s="132">
        <f t="shared" si="97"/>
        <v>0</v>
      </c>
      <c r="AT40" s="132">
        <f t="shared" si="97"/>
        <v>-459497.39377889526</v>
      </c>
      <c r="AU40" s="132">
        <f t="shared" si="97"/>
        <v>-67620.683018803946</v>
      </c>
      <c r="AV40" s="132">
        <f t="shared" si="97"/>
        <v>6542.0331138648908</v>
      </c>
      <c r="AW40" s="132">
        <f t="shared" si="97"/>
        <v>0</v>
      </c>
      <c r="AX40" s="164">
        <f t="shared" si="97"/>
        <v>-520576.04368383437</v>
      </c>
      <c r="AY40" s="184">
        <f t="shared" si="97"/>
        <v>-452752.58681938308</v>
      </c>
      <c r="AZ40" s="132">
        <f t="shared" si="97"/>
        <v>25732.261600810016</v>
      </c>
      <c r="BA40" s="132">
        <f t="shared" si="97"/>
        <v>0</v>
      </c>
      <c r="BB40" s="132">
        <f t="shared" si="97"/>
        <v>-427020.32521857275</v>
      </c>
      <c r="BC40" s="132">
        <f t="shared" si="97"/>
        <v>-69864.370284193545</v>
      </c>
      <c r="BD40" s="132">
        <f t="shared" si="97"/>
        <v>15712.379237602698</v>
      </c>
      <c r="BE40" s="132">
        <f t="shared" si="97"/>
        <v>0</v>
      </c>
      <c r="BF40" s="175">
        <f t="shared" si="97"/>
        <v>-481172.31626516301</v>
      </c>
      <c r="BG40" s="163">
        <f t="shared" si="97"/>
        <v>-525623.6788194913</v>
      </c>
      <c r="BH40" s="132">
        <f t="shared" si="97"/>
        <v>-27847.691765630036</v>
      </c>
      <c r="BI40" s="132">
        <f t="shared" si="97"/>
        <v>0</v>
      </c>
      <c r="BJ40" s="132">
        <f t="shared" si="97"/>
        <v>-553471.37058512098</v>
      </c>
      <c r="BK40" s="132">
        <f t="shared" si="97"/>
        <v>-47773.930619967869</v>
      </c>
      <c r="BL40" s="132">
        <f t="shared" si="97"/>
        <v>19520.18205264397</v>
      </c>
      <c r="BM40" s="132">
        <f t="shared" si="97"/>
        <v>0</v>
      </c>
      <c r="BN40" s="164">
        <f t="shared" si="97"/>
        <v>-581725.11915244488</v>
      </c>
      <c r="BO40" s="184">
        <f t="shared" si="97"/>
        <v>-486491.82005558116</v>
      </c>
      <c r="BP40" s="132">
        <f t="shared" si="97"/>
        <v>6145.7784503999865</v>
      </c>
      <c r="BQ40" s="132">
        <f t="shared" si="97"/>
        <v>0</v>
      </c>
      <c r="BR40" s="132">
        <f t="shared" si="97"/>
        <v>-480346.04160518153</v>
      </c>
      <c r="BS40" s="132">
        <f t="shared" si="97"/>
        <v>-42101.334070429089</v>
      </c>
      <c r="BT40" s="132">
        <f t="shared" si="97"/>
        <v>23249.917903314461</v>
      </c>
      <c r="BU40" s="132">
        <f t="shared" si="97"/>
        <v>0</v>
      </c>
      <c r="BV40" s="175">
        <f t="shared" si="97"/>
        <v>-499197.45777229639</v>
      </c>
      <c r="BW40" s="184">
        <f t="shared" si="97"/>
        <v>-410971.59976511099</v>
      </c>
      <c r="BX40" s="132">
        <f t="shared" si="97"/>
        <v>-4393.6571601000032</v>
      </c>
      <c r="BY40" s="132">
        <f t="shared" si="97"/>
        <v>0</v>
      </c>
      <c r="BZ40" s="132">
        <f t="shared" si="97"/>
        <v>-415365.25692521129</v>
      </c>
      <c r="CA40" s="132">
        <f t="shared" si="97"/>
        <v>-12598.140750462422</v>
      </c>
      <c r="CB40" s="132">
        <f t="shared" si="97"/>
        <v>34206.327033585403</v>
      </c>
      <c r="CC40" s="132">
        <f t="shared" si="97"/>
        <v>0</v>
      </c>
      <c r="CD40" s="192">
        <f t="shared" si="97"/>
        <v>-393757.07064208854</v>
      </c>
      <c r="CE40" s="307">
        <f t="shared" ref="CE40:CL40" si="98">CE7-CE21</f>
        <v>-967040.74206210743</v>
      </c>
      <c r="CF40" s="132">
        <f t="shared" si="98"/>
        <v>-4947.9459999999963</v>
      </c>
      <c r="CG40" s="132">
        <f t="shared" si="98"/>
        <v>0</v>
      </c>
      <c r="CH40" s="132">
        <f t="shared" si="98"/>
        <v>-971988.68806210742</v>
      </c>
      <c r="CI40" s="132">
        <f t="shared" si="98"/>
        <v>15045.536239281646</v>
      </c>
      <c r="CJ40" s="132">
        <f t="shared" si="98"/>
        <v>47049.552728773328</v>
      </c>
      <c r="CK40" s="132">
        <f t="shared" si="98"/>
        <v>0</v>
      </c>
      <c r="CL40" s="308">
        <f t="shared" si="98"/>
        <v>-909893.59909405233</v>
      </c>
      <c r="CM40" s="163">
        <f t="shared" ref="CM40:CT40" si="99">CM7-CM21</f>
        <v>-438949.36683786567</v>
      </c>
      <c r="CN40" s="132">
        <f t="shared" si="99"/>
        <v>28661.998292520002</v>
      </c>
      <c r="CO40" s="132">
        <f t="shared" si="99"/>
        <v>0</v>
      </c>
      <c r="CP40" s="132">
        <f t="shared" si="99"/>
        <v>-410287.36854534596</v>
      </c>
      <c r="CQ40" s="132">
        <f t="shared" si="99"/>
        <v>73070.21091751894</v>
      </c>
      <c r="CR40" s="132">
        <f t="shared" si="99"/>
        <v>101461.04007743043</v>
      </c>
      <c r="CS40" s="132">
        <f t="shared" si="99"/>
        <v>0</v>
      </c>
      <c r="CT40" s="132">
        <f t="shared" si="99"/>
        <v>-235756.11755039636</v>
      </c>
    </row>
    <row r="41" spans="1:98" ht="20" customHeight="1" x14ac:dyDescent="0.2">
      <c r="A41" s="102" t="s">
        <v>587</v>
      </c>
    </row>
    <row r="42" spans="1:98" ht="20" customHeight="1" x14ac:dyDescent="0.2">
      <c r="A42" s="102" t="s">
        <v>846</v>
      </c>
    </row>
    <row r="43" spans="1:98" ht="20" customHeight="1" x14ac:dyDescent="0.2">
      <c r="A43" s="102" t="s">
        <v>588</v>
      </c>
    </row>
    <row r="44" spans="1:98" ht="20" customHeight="1" x14ac:dyDescent="0.2">
      <c r="A44" s="102" t="s">
        <v>797</v>
      </c>
    </row>
    <row r="45" spans="1:98" ht="20" customHeight="1" x14ac:dyDescent="0.2">
      <c r="A45" s="102" t="s">
        <v>590</v>
      </c>
    </row>
    <row r="46" spans="1:98" ht="20" customHeight="1" x14ac:dyDescent="0.2">
      <c r="A46" s="102" t="s">
        <v>844</v>
      </c>
    </row>
    <row r="47" spans="1:98" ht="20" customHeight="1" x14ac:dyDescent="0.2">
      <c r="A47" s="102" t="s">
        <v>591</v>
      </c>
    </row>
    <row r="48" spans="1:98" ht="20" customHeight="1" x14ac:dyDescent="0.2">
      <c r="A48" s="102" t="s">
        <v>618</v>
      </c>
    </row>
    <row r="49" spans="1:1" ht="20" customHeight="1" x14ac:dyDescent="0.2">
      <c r="A49" s="102" t="s">
        <v>592</v>
      </c>
    </row>
    <row r="50" spans="1:1" ht="20" customHeight="1" x14ac:dyDescent="0.2">
      <c r="A50" s="102" t="s">
        <v>593</v>
      </c>
    </row>
    <row r="51" spans="1:1" ht="20" customHeight="1" x14ac:dyDescent="0.2">
      <c r="A51" s="102" t="s">
        <v>594</v>
      </c>
    </row>
    <row r="52" spans="1:1" ht="20" customHeight="1" x14ac:dyDescent="0.2">
      <c r="A52" s="102" t="s">
        <v>595</v>
      </c>
    </row>
    <row r="53" spans="1:1" ht="20" customHeight="1" x14ac:dyDescent="0.2">
      <c r="A53" s="102" t="s">
        <v>596</v>
      </c>
    </row>
    <row r="54" spans="1:1" ht="20" customHeight="1" x14ac:dyDescent="0.2">
      <c r="A54" s="102" t="s">
        <v>597</v>
      </c>
    </row>
    <row r="55" spans="1:1" ht="20" customHeight="1" x14ac:dyDescent="0.2">
      <c r="A55" s="102" t="s">
        <v>598</v>
      </c>
    </row>
  </sheetData>
  <mergeCells count="73">
    <mergeCell ref="CM4:CT4"/>
    <mergeCell ref="CM5:CP5"/>
    <mergeCell ref="CQ5:CQ6"/>
    <mergeCell ref="CR5:CR6"/>
    <mergeCell ref="CS5:CS6"/>
    <mergeCell ref="CT5:CT6"/>
    <mergeCell ref="BW4:CD4"/>
    <mergeCell ref="BW5:BZ5"/>
    <mergeCell ref="CA5:CA6"/>
    <mergeCell ref="CB5:CB6"/>
    <mergeCell ref="CC5:CC6"/>
    <mergeCell ref="CD5:CD6"/>
    <mergeCell ref="BO4:BV4"/>
    <mergeCell ref="BO5:BR5"/>
    <mergeCell ref="BS5:BS6"/>
    <mergeCell ref="BT5:BT6"/>
    <mergeCell ref="BU5:BU6"/>
    <mergeCell ref="BV5:BV6"/>
    <mergeCell ref="BG4:BN4"/>
    <mergeCell ref="BG5:BJ5"/>
    <mergeCell ref="BK5:BK6"/>
    <mergeCell ref="BL5:BL6"/>
    <mergeCell ref="BM5:BM6"/>
    <mergeCell ref="BN5:BN6"/>
    <mergeCell ref="AY4:BF4"/>
    <mergeCell ref="AY5:BB5"/>
    <mergeCell ref="BC5:BC6"/>
    <mergeCell ref="BD5:BD6"/>
    <mergeCell ref="BE5:BE6"/>
    <mergeCell ref="BF5:BF6"/>
    <mergeCell ref="AQ4:AX4"/>
    <mergeCell ref="AQ5:AT5"/>
    <mergeCell ref="AU5:AU6"/>
    <mergeCell ref="AV5:AV6"/>
    <mergeCell ref="AW5:AW6"/>
    <mergeCell ref="AX5:AX6"/>
    <mergeCell ref="AI4:AP4"/>
    <mergeCell ref="AI5:AL5"/>
    <mergeCell ref="AM5:AM6"/>
    <mergeCell ref="AN5:AN6"/>
    <mergeCell ref="AO5:AO6"/>
    <mergeCell ref="AP5:AP6"/>
    <mergeCell ref="AA4:AH4"/>
    <mergeCell ref="AA5:AD5"/>
    <mergeCell ref="AE5:AE6"/>
    <mergeCell ref="AF5:AF6"/>
    <mergeCell ref="AG5:AG6"/>
    <mergeCell ref="AH5:AH6"/>
    <mergeCell ref="S4:Z4"/>
    <mergeCell ref="S5:V5"/>
    <mergeCell ref="W5:W6"/>
    <mergeCell ref="X5:X6"/>
    <mergeCell ref="Y5:Y6"/>
    <mergeCell ref="Z5:Z6"/>
    <mergeCell ref="K4:R4"/>
    <mergeCell ref="K5:N5"/>
    <mergeCell ref="O5:O6"/>
    <mergeCell ref="P5:P6"/>
    <mergeCell ref="Q5:Q6"/>
    <mergeCell ref="R5:R6"/>
    <mergeCell ref="A4:B6"/>
    <mergeCell ref="C4:J4"/>
    <mergeCell ref="C5:F5"/>
    <mergeCell ref="G5:G6"/>
    <mergeCell ref="H5:H6"/>
    <mergeCell ref="I5:I6"/>
    <mergeCell ref="J5:J6"/>
    <mergeCell ref="CE4:CL4"/>
    <mergeCell ref="CE5:CH5"/>
    <mergeCell ref="CI5:CI6"/>
    <mergeCell ref="CJ5:CJ6"/>
    <mergeCell ref="CK5:CK6"/>
    <mergeCell ref="CL5:CL6"/>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9732B-4C1D-4976-9A18-6ABD2EC0FBC5}">
  <sheetPr codeName="Planilha10"/>
  <dimension ref="A1:CT119"/>
  <sheetViews>
    <sheetView showGridLines="0" zoomScaleNormal="100" workbookViewId="0">
      <pane xSplit="2" ySplit="6" topLeftCell="CM7" activePane="bottomRight" state="frozen"/>
      <selection activeCell="A54" sqref="A54"/>
      <selection pane="topRight" activeCell="A54" sqref="A54"/>
      <selection pane="bottomLeft" activeCell="A54" sqref="A54"/>
      <selection pane="bottomRight" activeCell="CR90" sqref="CR90"/>
    </sheetView>
  </sheetViews>
  <sheetFormatPr baseColWidth="10" defaultColWidth="9.1640625" defaultRowHeight="20" customHeight="1" x14ac:dyDescent="0.2"/>
  <cols>
    <col min="1" max="1" width="10.1640625" style="31" customWidth="1"/>
    <col min="2" max="2" width="95.33203125" style="31" bestFit="1" customWidth="1"/>
    <col min="3" max="3" width="15.6640625" style="31" customWidth="1"/>
    <col min="4" max="4" width="14.83203125" style="31" customWidth="1"/>
    <col min="5" max="11" width="15.6640625" style="31" customWidth="1"/>
    <col min="12" max="12" width="14.83203125" style="31" customWidth="1"/>
    <col min="13" max="19" width="15.6640625" style="31" customWidth="1"/>
    <col min="20" max="20" width="14.83203125" style="31" customWidth="1"/>
    <col min="21" max="27" width="15.6640625" style="31" customWidth="1"/>
    <col min="28" max="28" width="14.83203125" style="31" customWidth="1"/>
    <col min="29" max="35" width="15.6640625" style="31" customWidth="1"/>
    <col min="36" max="36" width="14.83203125" style="31" customWidth="1"/>
    <col min="37" max="43" width="15.6640625" style="31" customWidth="1"/>
    <col min="44" max="44" width="14.83203125" style="31" customWidth="1"/>
    <col min="45" max="51" width="15.6640625" style="31" customWidth="1"/>
    <col min="52" max="52" width="14.83203125" style="31" customWidth="1"/>
    <col min="53" max="59" width="15.6640625" style="31" customWidth="1"/>
    <col min="60" max="60" width="14.83203125" style="31" customWidth="1"/>
    <col min="61" max="67" width="15.6640625" style="31" customWidth="1"/>
    <col min="68" max="68" width="14.83203125" style="31" customWidth="1"/>
    <col min="69" max="75" width="15.6640625" style="31" customWidth="1"/>
    <col min="76" max="76" width="14.83203125" style="31" customWidth="1"/>
    <col min="77" max="83" width="15.6640625" style="31" customWidth="1"/>
    <col min="84" max="84" width="14.83203125" style="31" customWidth="1"/>
    <col min="85" max="91" width="15.6640625" style="31" customWidth="1"/>
    <col min="92" max="92" width="14.83203125" style="31" customWidth="1"/>
    <col min="93" max="98" width="15.6640625" style="31" customWidth="1"/>
    <col min="99" max="16384" width="9.1640625" style="31"/>
  </cols>
  <sheetData>
    <row r="1" spans="1:98" ht="20" customHeight="1" x14ac:dyDescent="0.2">
      <c r="A1" s="96" t="s">
        <v>758</v>
      </c>
    </row>
    <row r="2" spans="1:98" ht="20" customHeight="1" x14ac:dyDescent="0.2">
      <c r="A2" s="96" t="s">
        <v>333</v>
      </c>
    </row>
    <row r="4" spans="1:98" s="103" customFormat="1" ht="20" customHeight="1" x14ac:dyDescent="0.2">
      <c r="A4" s="334" t="s">
        <v>467</v>
      </c>
      <c r="B4" s="335"/>
      <c r="C4" s="340">
        <v>2010</v>
      </c>
      <c r="D4" s="341"/>
      <c r="E4" s="341"/>
      <c r="F4" s="341"/>
      <c r="G4" s="341"/>
      <c r="H4" s="341"/>
      <c r="I4" s="341"/>
      <c r="J4" s="341"/>
      <c r="K4" s="359">
        <v>2011</v>
      </c>
      <c r="L4" s="341"/>
      <c r="M4" s="341"/>
      <c r="N4" s="341"/>
      <c r="O4" s="341"/>
      <c r="P4" s="341"/>
      <c r="Q4" s="341"/>
      <c r="R4" s="342"/>
      <c r="S4" s="359">
        <v>2012</v>
      </c>
      <c r="T4" s="341"/>
      <c r="U4" s="341"/>
      <c r="V4" s="341"/>
      <c r="W4" s="341"/>
      <c r="X4" s="341"/>
      <c r="Y4" s="341"/>
      <c r="Z4" s="342"/>
      <c r="AA4" s="359">
        <v>2013</v>
      </c>
      <c r="AB4" s="341"/>
      <c r="AC4" s="341"/>
      <c r="AD4" s="341"/>
      <c r="AE4" s="341"/>
      <c r="AF4" s="341"/>
      <c r="AG4" s="341"/>
      <c r="AH4" s="342"/>
      <c r="AI4" s="359">
        <v>2014</v>
      </c>
      <c r="AJ4" s="341"/>
      <c r="AK4" s="341"/>
      <c r="AL4" s="341"/>
      <c r="AM4" s="341"/>
      <c r="AN4" s="341"/>
      <c r="AO4" s="341"/>
      <c r="AP4" s="342"/>
      <c r="AQ4" s="359">
        <v>2015</v>
      </c>
      <c r="AR4" s="341"/>
      <c r="AS4" s="341"/>
      <c r="AT4" s="341"/>
      <c r="AU4" s="341"/>
      <c r="AV4" s="341"/>
      <c r="AW4" s="341"/>
      <c r="AX4" s="342"/>
      <c r="AY4" s="359">
        <v>2016</v>
      </c>
      <c r="AZ4" s="341"/>
      <c r="BA4" s="341"/>
      <c r="BB4" s="341"/>
      <c r="BC4" s="341"/>
      <c r="BD4" s="341"/>
      <c r="BE4" s="341"/>
      <c r="BF4" s="342"/>
      <c r="BG4" s="359">
        <v>2017</v>
      </c>
      <c r="BH4" s="341"/>
      <c r="BI4" s="341"/>
      <c r="BJ4" s="341"/>
      <c r="BK4" s="341"/>
      <c r="BL4" s="341"/>
      <c r="BM4" s="341"/>
      <c r="BN4" s="342"/>
      <c r="BO4" s="359">
        <v>2018</v>
      </c>
      <c r="BP4" s="341"/>
      <c r="BQ4" s="341"/>
      <c r="BR4" s="341"/>
      <c r="BS4" s="341"/>
      <c r="BT4" s="341"/>
      <c r="BU4" s="341"/>
      <c r="BV4" s="342"/>
      <c r="BW4" s="359">
        <v>2019</v>
      </c>
      <c r="BX4" s="341"/>
      <c r="BY4" s="341"/>
      <c r="BZ4" s="341"/>
      <c r="CA4" s="341"/>
      <c r="CB4" s="341"/>
      <c r="CC4" s="341"/>
      <c r="CD4" s="342"/>
      <c r="CE4" s="359">
        <v>2020</v>
      </c>
      <c r="CF4" s="341"/>
      <c r="CG4" s="341"/>
      <c r="CH4" s="341"/>
      <c r="CI4" s="341"/>
      <c r="CJ4" s="341"/>
      <c r="CK4" s="341"/>
      <c r="CL4" s="342"/>
      <c r="CM4" s="359">
        <v>2021</v>
      </c>
      <c r="CN4" s="341"/>
      <c r="CO4" s="341"/>
      <c r="CP4" s="341"/>
      <c r="CQ4" s="341"/>
      <c r="CR4" s="341"/>
      <c r="CS4" s="341"/>
      <c r="CT4" s="342"/>
    </row>
    <row r="5" spans="1:98" s="103" customFormat="1" ht="20" customHeight="1" x14ac:dyDescent="0.2">
      <c r="A5" s="336"/>
      <c r="B5" s="337"/>
      <c r="C5" s="340" t="s">
        <v>241</v>
      </c>
      <c r="D5" s="341"/>
      <c r="E5" s="341"/>
      <c r="F5" s="343"/>
      <c r="G5" s="344" t="s">
        <v>580</v>
      </c>
      <c r="H5" s="344" t="s">
        <v>581</v>
      </c>
      <c r="I5" s="344" t="s">
        <v>582</v>
      </c>
      <c r="J5" s="346" t="s">
        <v>583</v>
      </c>
      <c r="K5" s="359" t="s">
        <v>241</v>
      </c>
      <c r="L5" s="341"/>
      <c r="M5" s="341"/>
      <c r="N5" s="343"/>
      <c r="O5" s="344" t="s">
        <v>580</v>
      </c>
      <c r="P5" s="344" t="s">
        <v>581</v>
      </c>
      <c r="Q5" s="344" t="s">
        <v>582</v>
      </c>
      <c r="R5" s="360" t="s">
        <v>583</v>
      </c>
      <c r="S5" s="359" t="s">
        <v>241</v>
      </c>
      <c r="T5" s="341"/>
      <c r="U5" s="341"/>
      <c r="V5" s="343"/>
      <c r="W5" s="344" t="s">
        <v>580</v>
      </c>
      <c r="X5" s="344" t="s">
        <v>581</v>
      </c>
      <c r="Y5" s="344" t="s">
        <v>582</v>
      </c>
      <c r="Z5" s="360" t="s">
        <v>583</v>
      </c>
      <c r="AA5" s="359" t="s">
        <v>241</v>
      </c>
      <c r="AB5" s="341"/>
      <c r="AC5" s="341"/>
      <c r="AD5" s="343"/>
      <c r="AE5" s="344" t="s">
        <v>580</v>
      </c>
      <c r="AF5" s="344" t="s">
        <v>581</v>
      </c>
      <c r="AG5" s="344" t="s">
        <v>582</v>
      </c>
      <c r="AH5" s="360" t="s">
        <v>583</v>
      </c>
      <c r="AI5" s="359" t="s">
        <v>241</v>
      </c>
      <c r="AJ5" s="341"/>
      <c r="AK5" s="341"/>
      <c r="AL5" s="343"/>
      <c r="AM5" s="344" t="s">
        <v>580</v>
      </c>
      <c r="AN5" s="344" t="s">
        <v>581</v>
      </c>
      <c r="AO5" s="344" t="s">
        <v>582</v>
      </c>
      <c r="AP5" s="360" t="s">
        <v>583</v>
      </c>
      <c r="AQ5" s="359" t="s">
        <v>241</v>
      </c>
      <c r="AR5" s="341"/>
      <c r="AS5" s="341"/>
      <c r="AT5" s="343"/>
      <c r="AU5" s="344" t="s">
        <v>580</v>
      </c>
      <c r="AV5" s="344" t="s">
        <v>581</v>
      </c>
      <c r="AW5" s="344" t="s">
        <v>582</v>
      </c>
      <c r="AX5" s="360" t="s">
        <v>583</v>
      </c>
      <c r="AY5" s="359" t="s">
        <v>241</v>
      </c>
      <c r="AZ5" s="341"/>
      <c r="BA5" s="341"/>
      <c r="BB5" s="343"/>
      <c r="BC5" s="344" t="s">
        <v>580</v>
      </c>
      <c r="BD5" s="344" t="s">
        <v>581</v>
      </c>
      <c r="BE5" s="344" t="s">
        <v>582</v>
      </c>
      <c r="BF5" s="360" t="s">
        <v>583</v>
      </c>
      <c r="BG5" s="359" t="s">
        <v>241</v>
      </c>
      <c r="BH5" s="341"/>
      <c r="BI5" s="341"/>
      <c r="BJ5" s="343"/>
      <c r="BK5" s="344" t="s">
        <v>580</v>
      </c>
      <c r="BL5" s="344" t="s">
        <v>581</v>
      </c>
      <c r="BM5" s="344" t="s">
        <v>582</v>
      </c>
      <c r="BN5" s="360" t="s">
        <v>583</v>
      </c>
      <c r="BO5" s="359" t="s">
        <v>241</v>
      </c>
      <c r="BP5" s="341"/>
      <c r="BQ5" s="341"/>
      <c r="BR5" s="343"/>
      <c r="BS5" s="344" t="s">
        <v>580</v>
      </c>
      <c r="BT5" s="344" t="s">
        <v>581</v>
      </c>
      <c r="BU5" s="344" t="s">
        <v>582</v>
      </c>
      <c r="BV5" s="360" t="s">
        <v>583</v>
      </c>
      <c r="BW5" s="359" t="s">
        <v>241</v>
      </c>
      <c r="BX5" s="341"/>
      <c r="BY5" s="341"/>
      <c r="BZ5" s="343"/>
      <c r="CA5" s="344" t="s">
        <v>580</v>
      </c>
      <c r="CB5" s="344" t="s">
        <v>581</v>
      </c>
      <c r="CC5" s="344" t="s">
        <v>582</v>
      </c>
      <c r="CD5" s="346" t="s">
        <v>583</v>
      </c>
      <c r="CE5" s="359" t="s">
        <v>241</v>
      </c>
      <c r="CF5" s="341"/>
      <c r="CG5" s="341"/>
      <c r="CH5" s="343"/>
      <c r="CI5" s="344" t="s">
        <v>580</v>
      </c>
      <c r="CJ5" s="344" t="s">
        <v>581</v>
      </c>
      <c r="CK5" s="344" t="s">
        <v>582</v>
      </c>
      <c r="CL5" s="346" t="s">
        <v>583</v>
      </c>
      <c r="CM5" s="359" t="s">
        <v>241</v>
      </c>
      <c r="CN5" s="341"/>
      <c r="CO5" s="341"/>
      <c r="CP5" s="343"/>
      <c r="CQ5" s="344" t="s">
        <v>580</v>
      </c>
      <c r="CR5" s="344" t="s">
        <v>581</v>
      </c>
      <c r="CS5" s="344" t="s">
        <v>582</v>
      </c>
      <c r="CT5" s="346" t="s">
        <v>583</v>
      </c>
    </row>
    <row r="6" spans="1:98" s="103" customFormat="1" ht="30" customHeight="1" x14ac:dyDescent="0.2">
      <c r="A6" s="338"/>
      <c r="B6" s="339"/>
      <c r="C6" s="24" t="s">
        <v>584</v>
      </c>
      <c r="D6" s="25" t="s">
        <v>585</v>
      </c>
      <c r="E6" s="25" t="s">
        <v>582</v>
      </c>
      <c r="F6" s="25" t="s">
        <v>241</v>
      </c>
      <c r="G6" s="345"/>
      <c r="H6" s="345"/>
      <c r="I6" s="345"/>
      <c r="J6" s="347"/>
      <c r="K6" s="28" t="s">
        <v>584</v>
      </c>
      <c r="L6" s="25" t="s">
        <v>585</v>
      </c>
      <c r="M6" s="25" t="s">
        <v>582</v>
      </c>
      <c r="N6" s="25" t="s">
        <v>241</v>
      </c>
      <c r="O6" s="345"/>
      <c r="P6" s="345"/>
      <c r="Q6" s="345"/>
      <c r="R6" s="361"/>
      <c r="S6" s="28" t="s">
        <v>584</v>
      </c>
      <c r="T6" s="25" t="s">
        <v>585</v>
      </c>
      <c r="U6" s="25" t="s">
        <v>582</v>
      </c>
      <c r="V6" s="25" t="s">
        <v>241</v>
      </c>
      <c r="W6" s="345"/>
      <c r="X6" s="345"/>
      <c r="Y6" s="345"/>
      <c r="Z6" s="361"/>
      <c r="AA6" s="28" t="s">
        <v>584</v>
      </c>
      <c r="AB6" s="25" t="s">
        <v>585</v>
      </c>
      <c r="AC6" s="25" t="s">
        <v>582</v>
      </c>
      <c r="AD6" s="25" t="s">
        <v>241</v>
      </c>
      <c r="AE6" s="345"/>
      <c r="AF6" s="345"/>
      <c r="AG6" s="345"/>
      <c r="AH6" s="361"/>
      <c r="AI6" s="28" t="s">
        <v>584</v>
      </c>
      <c r="AJ6" s="25" t="s">
        <v>585</v>
      </c>
      <c r="AK6" s="25" t="s">
        <v>582</v>
      </c>
      <c r="AL6" s="25" t="s">
        <v>241</v>
      </c>
      <c r="AM6" s="345"/>
      <c r="AN6" s="345"/>
      <c r="AO6" s="345"/>
      <c r="AP6" s="361"/>
      <c r="AQ6" s="28" t="s">
        <v>584</v>
      </c>
      <c r="AR6" s="25" t="s">
        <v>585</v>
      </c>
      <c r="AS6" s="25" t="s">
        <v>582</v>
      </c>
      <c r="AT6" s="25" t="s">
        <v>241</v>
      </c>
      <c r="AU6" s="345"/>
      <c r="AV6" s="345"/>
      <c r="AW6" s="345"/>
      <c r="AX6" s="361"/>
      <c r="AY6" s="28" t="s">
        <v>584</v>
      </c>
      <c r="AZ6" s="25" t="s">
        <v>585</v>
      </c>
      <c r="BA6" s="25" t="s">
        <v>582</v>
      </c>
      <c r="BB6" s="25" t="s">
        <v>241</v>
      </c>
      <c r="BC6" s="345"/>
      <c r="BD6" s="345"/>
      <c r="BE6" s="345"/>
      <c r="BF6" s="361"/>
      <c r="BG6" s="28" t="s">
        <v>584</v>
      </c>
      <c r="BH6" s="25" t="s">
        <v>585</v>
      </c>
      <c r="BI6" s="25" t="s">
        <v>582</v>
      </c>
      <c r="BJ6" s="25" t="s">
        <v>241</v>
      </c>
      <c r="BK6" s="345"/>
      <c r="BL6" s="345"/>
      <c r="BM6" s="345"/>
      <c r="BN6" s="361"/>
      <c r="BO6" s="28" t="s">
        <v>584</v>
      </c>
      <c r="BP6" s="25" t="s">
        <v>585</v>
      </c>
      <c r="BQ6" s="25" t="s">
        <v>582</v>
      </c>
      <c r="BR6" s="25" t="s">
        <v>241</v>
      </c>
      <c r="BS6" s="345"/>
      <c r="BT6" s="345"/>
      <c r="BU6" s="345"/>
      <c r="BV6" s="361"/>
      <c r="BW6" s="28" t="s">
        <v>584</v>
      </c>
      <c r="BX6" s="25" t="s">
        <v>585</v>
      </c>
      <c r="BY6" s="25" t="s">
        <v>582</v>
      </c>
      <c r="BZ6" s="25" t="s">
        <v>241</v>
      </c>
      <c r="CA6" s="345"/>
      <c r="CB6" s="345"/>
      <c r="CC6" s="345"/>
      <c r="CD6" s="347"/>
      <c r="CE6" s="28" t="s">
        <v>584</v>
      </c>
      <c r="CF6" s="25" t="s">
        <v>585</v>
      </c>
      <c r="CG6" s="25" t="s">
        <v>582</v>
      </c>
      <c r="CH6" s="25" t="s">
        <v>241</v>
      </c>
      <c r="CI6" s="345"/>
      <c r="CJ6" s="345"/>
      <c r="CK6" s="345"/>
      <c r="CL6" s="347"/>
      <c r="CM6" s="28" t="s">
        <v>584</v>
      </c>
      <c r="CN6" s="25" t="s">
        <v>585</v>
      </c>
      <c r="CO6" s="25" t="s">
        <v>582</v>
      </c>
      <c r="CP6" s="25" t="s">
        <v>241</v>
      </c>
      <c r="CQ6" s="345"/>
      <c r="CR6" s="345"/>
      <c r="CS6" s="345"/>
      <c r="CT6" s="347"/>
    </row>
    <row r="7" spans="1:98" ht="20" customHeight="1" x14ac:dyDescent="0.2">
      <c r="A7" s="18">
        <v>1</v>
      </c>
      <c r="B7" s="19" t="s">
        <v>794</v>
      </c>
      <c r="C7" s="88">
        <v>1057492.7970265436</v>
      </c>
      <c r="D7" s="88">
        <v>87367.044329030003</v>
      </c>
      <c r="E7" s="88">
        <v>-17810.020974499999</v>
      </c>
      <c r="F7" s="88">
        <v>1127049.8203810735</v>
      </c>
      <c r="G7" s="88">
        <v>477313.13365009509</v>
      </c>
      <c r="H7" s="88">
        <v>314095.59095604689</v>
      </c>
      <c r="I7" s="20">
        <f>SUM(I8,I64,I76,I86)</f>
        <v>-400756.10815375677</v>
      </c>
      <c r="J7" s="88">
        <f>SUM(F7:I7)</f>
        <v>1517702.4368334587</v>
      </c>
      <c r="K7" s="88">
        <v>1192859.9315920062</v>
      </c>
      <c r="L7" s="88">
        <v>101775.19351966999</v>
      </c>
      <c r="M7" s="88">
        <v>-20599.282354849998</v>
      </c>
      <c r="N7" s="88">
        <v>1274035.8427568262</v>
      </c>
      <c r="O7" s="88">
        <v>530863.00234927109</v>
      </c>
      <c r="P7" s="88">
        <v>361445.20131219865</v>
      </c>
      <c r="Q7" s="20">
        <f>SUM(Q8,Q64,Q76,Q86)</f>
        <v>-427638.63434766728</v>
      </c>
      <c r="R7" s="88">
        <f>SUM(N7:Q7)</f>
        <v>1738705.412070629</v>
      </c>
      <c r="S7" s="88">
        <v>1327589.8422356108</v>
      </c>
      <c r="T7" s="88">
        <v>119048.1708162</v>
      </c>
      <c r="U7" s="88">
        <v>-17642.024293009999</v>
      </c>
      <c r="V7" s="88">
        <v>1428995.988758801</v>
      </c>
      <c r="W7" s="88">
        <v>580546.06226756144</v>
      </c>
      <c r="X7" s="88">
        <v>407765.32080007409</v>
      </c>
      <c r="Y7" s="20">
        <f>SUM(Y8,Y64,Y76,Y86)</f>
        <v>-479215.16040429618</v>
      </c>
      <c r="Z7" s="88">
        <f>SUM(V7:Y7)</f>
        <v>1938092.2114221402</v>
      </c>
      <c r="AA7" s="88">
        <v>1419214.3730013482</v>
      </c>
      <c r="AB7" s="88">
        <v>126124.62502553999</v>
      </c>
      <c r="AC7" s="88">
        <v>-17352.77531397</v>
      </c>
      <c r="AD7" s="88">
        <v>1527986.2227129182</v>
      </c>
      <c r="AE7" s="88">
        <v>642817.17859187117</v>
      </c>
      <c r="AF7" s="88">
        <v>433981.82193986792</v>
      </c>
      <c r="AG7" s="20">
        <f>SUM(AG8,AG64,AG76,AG86)</f>
        <v>-495110.5887982776</v>
      </c>
      <c r="AH7" s="88">
        <f>SUM(AD7:AG7)</f>
        <v>2109674.6344463797</v>
      </c>
      <c r="AI7" s="88">
        <v>1459544.3005962311</v>
      </c>
      <c r="AJ7" s="88">
        <v>143909.75101859</v>
      </c>
      <c r="AK7" s="88">
        <v>-21154.384428360001</v>
      </c>
      <c r="AL7" s="88">
        <v>1582299.6671864612</v>
      </c>
      <c r="AM7" s="88">
        <v>693836.27342053119</v>
      </c>
      <c r="AN7" s="88">
        <v>484544.08366376371</v>
      </c>
      <c r="AO7" s="20">
        <f>SUM(AO8,AO64,AO76,AO86)</f>
        <v>-536825.99952970713</v>
      </c>
      <c r="AP7" s="88">
        <f>SUM(AL7:AO7)</f>
        <v>2223854.0247410489</v>
      </c>
      <c r="AQ7" s="88">
        <v>1622011.7022230064</v>
      </c>
      <c r="AR7" s="88">
        <v>160892.12585643001</v>
      </c>
      <c r="AS7" s="88">
        <v>-28491.658132639997</v>
      </c>
      <c r="AT7" s="88">
        <v>1754412.1699467965</v>
      </c>
      <c r="AU7" s="88">
        <v>732955.15265465435</v>
      </c>
      <c r="AV7" s="88">
        <v>516511.7101988694</v>
      </c>
      <c r="AW7" s="20">
        <f>SUM(AW8,AW64,AW76,AW86)</f>
        <v>-584637.3897817831</v>
      </c>
      <c r="AX7" s="88">
        <f>SUM(AT7:AW7)</f>
        <v>2419241.6430185372</v>
      </c>
      <c r="AY7" s="88">
        <v>1719871.1830208751</v>
      </c>
      <c r="AZ7" s="88">
        <v>172715.81179214001</v>
      </c>
      <c r="BA7" s="88">
        <v>-31829.152782199995</v>
      </c>
      <c r="BB7" s="88">
        <v>1860757.8420308153</v>
      </c>
      <c r="BC7" s="88">
        <v>766102.31678764825</v>
      </c>
      <c r="BD7" s="88">
        <v>558912.09297719039</v>
      </c>
      <c r="BE7" s="20">
        <f>SUM(BE8,BE64,BE76,BE86)</f>
        <v>-614748.70045822335</v>
      </c>
      <c r="BF7" s="88">
        <f>SUM(BB7:BE7)</f>
        <v>2571023.5513374307</v>
      </c>
      <c r="BG7" s="88">
        <v>1694838.8246191477</v>
      </c>
      <c r="BH7" s="88">
        <v>166353.79183964001</v>
      </c>
      <c r="BI7" s="88">
        <v>-27582.35326887</v>
      </c>
      <c r="BJ7" s="88">
        <v>1833610.2631899177</v>
      </c>
      <c r="BK7" s="88">
        <v>800611.11955284502</v>
      </c>
      <c r="BL7" s="88">
        <v>576312.82188254048</v>
      </c>
      <c r="BM7" s="20">
        <f>SUM(BM8,BM64,BM76,BM86)</f>
        <v>-590080.05942679569</v>
      </c>
      <c r="BN7" s="88">
        <f>SUM(BJ7:BM7)</f>
        <v>2620454.1451985072</v>
      </c>
      <c r="BO7" s="88">
        <v>1867845.4245188534</v>
      </c>
      <c r="BP7" s="88">
        <v>162416.04868789</v>
      </c>
      <c r="BQ7" s="88">
        <v>-27359.372113960002</v>
      </c>
      <c r="BR7" s="88">
        <v>2002902.1010927833</v>
      </c>
      <c r="BS7" s="88">
        <v>857541.66257094592</v>
      </c>
      <c r="BT7" s="88">
        <v>628537.31808323588</v>
      </c>
      <c r="BU7" s="20">
        <f>SUM(BU8,BU64,BU76,BU86)</f>
        <v>-652236.17661075108</v>
      </c>
      <c r="BV7" s="88">
        <f>SUM(BR7:BU7)</f>
        <v>2836744.9051362141</v>
      </c>
      <c r="BW7" s="88">
        <v>1994812.6554570335</v>
      </c>
      <c r="BX7" s="88">
        <v>187535.01635398</v>
      </c>
      <c r="BY7" s="88">
        <v>-27222.467000000004</v>
      </c>
      <c r="BZ7" s="88">
        <v>2155125.2048110133</v>
      </c>
      <c r="CA7" s="88">
        <v>924248.79294115037</v>
      </c>
      <c r="CB7" s="88">
        <v>690976.8211888104</v>
      </c>
      <c r="CC7" s="20">
        <f>SUM(CC8,CC64,CC76,CC86)</f>
        <v>-683453.6960496906</v>
      </c>
      <c r="CD7" s="88">
        <f>SUM(BZ7:CC7)</f>
        <v>3086897.1228912831</v>
      </c>
      <c r="CE7" s="88">
        <v>1787385.217265785</v>
      </c>
      <c r="CF7" s="88">
        <v>196946.79300000001</v>
      </c>
      <c r="CG7" s="88">
        <v>-28059.422999999999</v>
      </c>
      <c r="CH7" s="88">
        <v>1956272.5872657851</v>
      </c>
      <c r="CI7" s="88">
        <v>975177.21406926087</v>
      </c>
      <c r="CJ7" s="88">
        <v>752850.29505531152</v>
      </c>
      <c r="CK7" s="20">
        <f>SUM(CK8,CK64,CK76,CK86)</f>
        <v>-788910.87552122481</v>
      </c>
      <c r="CL7" s="88">
        <f>SUM(CH7:CK7)</f>
        <v>2895389.2208691328</v>
      </c>
      <c r="CM7" s="88">
        <v>2319343.0550730899</v>
      </c>
      <c r="CN7" s="88">
        <v>170562.77462286002</v>
      </c>
      <c r="CO7" s="88">
        <v>-30674.371576279998</v>
      </c>
      <c r="CP7" s="88">
        <v>2459231.4581196699</v>
      </c>
      <c r="CQ7" s="88">
        <v>1158128.4742403589</v>
      </c>
      <c r="CR7" s="88">
        <v>863355.06488870003</v>
      </c>
      <c r="CS7" s="20">
        <f>SUM(CS8,CS64,CS76,CS86)</f>
        <v>-839316.21550498588</v>
      </c>
      <c r="CT7" s="88">
        <f>SUM(CP7:CS7)</f>
        <v>3641398.781743743</v>
      </c>
    </row>
    <row r="8" spans="1:98" ht="20" customHeight="1" x14ac:dyDescent="0.2">
      <c r="A8" s="32">
        <v>11</v>
      </c>
      <c r="B8" s="33" t="s">
        <v>242</v>
      </c>
      <c r="C8" s="89">
        <v>553716.71982104285</v>
      </c>
      <c r="D8" s="89">
        <v>0</v>
      </c>
      <c r="E8" s="89">
        <v>0</v>
      </c>
      <c r="F8" s="89">
        <v>553716.71982104285</v>
      </c>
      <c r="G8" s="89">
        <v>301491.60436117457</v>
      </c>
      <c r="H8" s="89">
        <v>60206.914689216341</v>
      </c>
      <c r="I8" s="34">
        <f>SUM(I9,I16,I19,I32,I56,I63)</f>
        <v>0</v>
      </c>
      <c r="J8" s="89">
        <f t="shared" ref="J8:J71" si="0">SUM(F8:I8)</f>
        <v>915415.23887143377</v>
      </c>
      <c r="K8" s="89">
        <v>649949.56671377574</v>
      </c>
      <c r="L8" s="89">
        <v>0</v>
      </c>
      <c r="M8" s="89">
        <v>0</v>
      </c>
      <c r="N8" s="89">
        <v>649949.56671377574</v>
      </c>
      <c r="O8" s="89">
        <v>335046.94850113714</v>
      </c>
      <c r="P8" s="89">
        <v>69923.546474135743</v>
      </c>
      <c r="Q8" s="34">
        <f>SUM(Q9,Q16,Q19,Q32,Q56,Q63)</f>
        <v>0</v>
      </c>
      <c r="R8" s="89">
        <f t="shared" ref="R8:R71" si="1">SUM(N8:Q8)</f>
        <v>1054920.0616890485</v>
      </c>
      <c r="S8" s="89">
        <v>690071.19620685035</v>
      </c>
      <c r="T8" s="89">
        <v>0</v>
      </c>
      <c r="U8" s="89">
        <v>0</v>
      </c>
      <c r="V8" s="89">
        <v>690071.19620685035</v>
      </c>
      <c r="W8" s="89">
        <v>369416.34502937802</v>
      </c>
      <c r="X8" s="89">
        <v>79035.861455604187</v>
      </c>
      <c r="Y8" s="34">
        <f>SUM(Y9,Y16,Y19,Y32,Y56,Y63)</f>
        <v>0</v>
      </c>
      <c r="Z8" s="89">
        <f t="shared" ref="Z8:Z71" si="2">SUM(V8:Y8)</f>
        <v>1138523.4026918325</v>
      </c>
      <c r="AA8" s="89">
        <v>753107.48480328987</v>
      </c>
      <c r="AB8" s="89">
        <v>0</v>
      </c>
      <c r="AC8" s="89">
        <v>0</v>
      </c>
      <c r="AD8" s="89">
        <v>753107.48480328987</v>
      </c>
      <c r="AE8" s="89">
        <v>410819.18750085804</v>
      </c>
      <c r="AF8" s="89">
        <v>87770.232116992935</v>
      </c>
      <c r="AG8" s="34">
        <f>SUM(AG9,AG16,AG19,AG32,AG56,AG63)</f>
        <v>0</v>
      </c>
      <c r="AH8" s="89">
        <f t="shared" ref="AH8:AH71" si="3">SUM(AD8:AG8)</f>
        <v>1251696.9044211409</v>
      </c>
      <c r="AI8" s="89">
        <v>779585.06610758998</v>
      </c>
      <c r="AJ8" s="89">
        <v>0</v>
      </c>
      <c r="AK8" s="89">
        <v>0</v>
      </c>
      <c r="AL8" s="89">
        <v>779585.06610758998</v>
      </c>
      <c r="AM8" s="89">
        <v>437511.78207352973</v>
      </c>
      <c r="AN8" s="89">
        <v>97706.705744835359</v>
      </c>
      <c r="AO8" s="34">
        <f>SUM(AO9,AO16,AO19,AO32,AO56,AO63)</f>
        <v>0</v>
      </c>
      <c r="AP8" s="89">
        <f t="shared" ref="AP8:AP71" si="4">SUM(AL8:AO8)</f>
        <v>1314803.553925955</v>
      </c>
      <c r="AQ8" s="89">
        <v>817203.54563929525</v>
      </c>
      <c r="AR8" s="89">
        <v>0</v>
      </c>
      <c r="AS8" s="89">
        <v>0</v>
      </c>
      <c r="AT8" s="89">
        <v>817203.54563929525</v>
      </c>
      <c r="AU8" s="89">
        <v>456343.73739994079</v>
      </c>
      <c r="AV8" s="89">
        <v>105097.61719697739</v>
      </c>
      <c r="AW8" s="34">
        <f>SUM(AW9,AW16,AW19,AW32,AW56,AW63)</f>
        <v>0</v>
      </c>
      <c r="AX8" s="89">
        <f t="shared" ref="AX8:AX71" si="5">SUM(AT8:AW8)</f>
        <v>1378644.9002362133</v>
      </c>
      <c r="AY8" s="89">
        <v>859551.88845051173</v>
      </c>
      <c r="AZ8" s="89">
        <v>0</v>
      </c>
      <c r="BA8" s="89">
        <v>0</v>
      </c>
      <c r="BB8" s="89">
        <v>859551.88845051173</v>
      </c>
      <c r="BC8" s="89">
        <v>478446.41818897997</v>
      </c>
      <c r="BD8" s="89">
        <v>107934.90566242571</v>
      </c>
      <c r="BE8" s="34">
        <f>SUM(BE9,BE16,BE19,BE32,BE56,BE63)</f>
        <v>0</v>
      </c>
      <c r="BF8" s="89">
        <f t="shared" ref="BF8:BF71" si="6">SUM(BB8:BE8)</f>
        <v>1445933.2123019174</v>
      </c>
      <c r="BG8" s="89">
        <v>895969.46677090111</v>
      </c>
      <c r="BH8" s="89">
        <v>0</v>
      </c>
      <c r="BI8" s="89">
        <v>0</v>
      </c>
      <c r="BJ8" s="89">
        <v>895969.46677090111</v>
      </c>
      <c r="BK8" s="89">
        <v>511519.2755538199</v>
      </c>
      <c r="BL8" s="89">
        <v>115921.07112340091</v>
      </c>
      <c r="BM8" s="34">
        <f>SUM(BM9,BM16,BM19,BM32,BM56,BM63)</f>
        <v>0</v>
      </c>
      <c r="BN8" s="89">
        <f t="shared" ref="BN8:BN71" si="7">SUM(BJ8:BM8)</f>
        <v>1523409.813448122</v>
      </c>
      <c r="BO8" s="89">
        <v>976384.81941775046</v>
      </c>
      <c r="BP8" s="89">
        <v>0</v>
      </c>
      <c r="BQ8" s="89">
        <v>0</v>
      </c>
      <c r="BR8" s="89">
        <v>976384.81941775046</v>
      </c>
      <c r="BS8" s="89">
        <v>551544.99687047</v>
      </c>
      <c r="BT8" s="89">
        <v>130213.02339550504</v>
      </c>
      <c r="BU8" s="34">
        <f>SUM(BU9,BU16,BU19,BU32,BU56,BU63)</f>
        <v>0</v>
      </c>
      <c r="BV8" s="89">
        <f t="shared" ref="BV8:BV71" si="8">SUM(BR8:BU8)</f>
        <v>1658142.8396837255</v>
      </c>
      <c r="BW8" s="89">
        <v>1015096.2678317938</v>
      </c>
      <c r="BX8" s="89">
        <v>0</v>
      </c>
      <c r="BY8" s="89">
        <v>0</v>
      </c>
      <c r="BZ8" s="89">
        <v>1015096.2678317938</v>
      </c>
      <c r="CA8" s="89">
        <v>588747.16627590009</v>
      </c>
      <c r="CB8" s="89">
        <v>144729.52390447454</v>
      </c>
      <c r="CC8" s="34">
        <f>SUM(CC9,CC16,CC19,CC32,CC56,CC63)</f>
        <v>0</v>
      </c>
      <c r="CD8" s="89">
        <f t="shared" ref="CD8:CD71" si="9">SUM(BZ8:CC8)</f>
        <v>1748572.9580121683</v>
      </c>
      <c r="CE8" s="89">
        <v>967894.15679971606</v>
      </c>
      <c r="CF8" s="89">
        <v>0</v>
      </c>
      <c r="CG8" s="89">
        <v>0</v>
      </c>
      <c r="CH8" s="89">
        <v>967894.15679971606</v>
      </c>
      <c r="CI8" s="89">
        <v>602213.33048877004</v>
      </c>
      <c r="CJ8" s="89">
        <v>146429.53422499428</v>
      </c>
      <c r="CK8" s="34">
        <f>SUM(CK9,CK16,CK19,CK32,CK56,CK63)</f>
        <v>0</v>
      </c>
      <c r="CL8" s="89">
        <f>SUM(CH8:CK8)</f>
        <v>1716537.0215134805</v>
      </c>
      <c r="CM8" s="89">
        <v>1271902.7666776301</v>
      </c>
      <c r="CN8" s="89">
        <v>0</v>
      </c>
      <c r="CO8" s="89">
        <v>0</v>
      </c>
      <c r="CP8" s="89">
        <v>1271902.7666776301</v>
      </c>
      <c r="CQ8" s="89">
        <v>751185.31221405999</v>
      </c>
      <c r="CR8" s="89">
        <v>178330.15150499999</v>
      </c>
      <c r="CS8" s="34">
        <f>SUM(CS9,CS16,CS19,CS32,CS56,CS63)</f>
        <v>0</v>
      </c>
      <c r="CT8" s="89">
        <f>SUM(CP8:CS8)</f>
        <v>2201418.2303966903</v>
      </c>
    </row>
    <row r="9" spans="1:98" ht="20" customHeight="1" x14ac:dyDescent="0.2">
      <c r="A9" s="35">
        <v>111</v>
      </c>
      <c r="B9" s="36" t="s">
        <v>256</v>
      </c>
      <c r="C9" s="90">
        <v>258484.60642948296</v>
      </c>
      <c r="D9" s="90">
        <v>0</v>
      </c>
      <c r="E9" s="90">
        <v>0</v>
      </c>
      <c r="F9" s="90">
        <v>258484.60642948296</v>
      </c>
      <c r="G9" s="90">
        <v>0</v>
      </c>
      <c r="H9" s="90">
        <v>0</v>
      </c>
      <c r="I9" s="37">
        <f>SUM(I10,I11,I15)</f>
        <v>0</v>
      </c>
      <c r="J9" s="90">
        <f t="shared" si="0"/>
        <v>258484.60642948296</v>
      </c>
      <c r="K9" s="90">
        <v>313998.09774882573</v>
      </c>
      <c r="L9" s="90">
        <v>0</v>
      </c>
      <c r="M9" s="90">
        <v>0</v>
      </c>
      <c r="N9" s="90">
        <v>313998.09774882573</v>
      </c>
      <c r="O9" s="90">
        <v>0</v>
      </c>
      <c r="P9" s="90">
        <v>0</v>
      </c>
      <c r="Q9" s="37">
        <f>SUM(Q10,Q11,Q15)</f>
        <v>0</v>
      </c>
      <c r="R9" s="90">
        <f t="shared" si="1"/>
        <v>313998.09774882573</v>
      </c>
      <c r="S9" s="90">
        <v>324935.45475145034</v>
      </c>
      <c r="T9" s="90">
        <v>0</v>
      </c>
      <c r="U9" s="90">
        <v>0</v>
      </c>
      <c r="V9" s="90">
        <v>324935.45475145034</v>
      </c>
      <c r="W9" s="90">
        <v>0</v>
      </c>
      <c r="X9" s="90">
        <v>0</v>
      </c>
      <c r="Y9" s="37">
        <f>SUM(Y10,Y11,Y15)</f>
        <v>0</v>
      </c>
      <c r="Z9" s="90">
        <f t="shared" si="2"/>
        <v>324935.45475145034</v>
      </c>
      <c r="AA9" s="90">
        <v>360760.04600128985</v>
      </c>
      <c r="AB9" s="90">
        <v>0</v>
      </c>
      <c r="AC9" s="90">
        <v>0</v>
      </c>
      <c r="AD9" s="90">
        <v>360760.04600128985</v>
      </c>
      <c r="AE9" s="90">
        <v>0</v>
      </c>
      <c r="AF9" s="90">
        <v>0</v>
      </c>
      <c r="AG9" s="37">
        <f>SUM(AG10,AG11,AG15)</f>
        <v>0</v>
      </c>
      <c r="AH9" s="90">
        <f t="shared" si="3"/>
        <v>360760.04600128985</v>
      </c>
      <c r="AI9" s="90">
        <v>382153.06850910559</v>
      </c>
      <c r="AJ9" s="90">
        <v>0</v>
      </c>
      <c r="AK9" s="90">
        <v>0</v>
      </c>
      <c r="AL9" s="90">
        <v>382153.06850910559</v>
      </c>
      <c r="AM9" s="90">
        <v>0</v>
      </c>
      <c r="AN9" s="90">
        <v>0</v>
      </c>
      <c r="AO9" s="37">
        <f>SUM(AO10,AO11,AO15)</f>
        <v>0</v>
      </c>
      <c r="AP9" s="90">
        <f t="shared" si="4"/>
        <v>382153.06850910559</v>
      </c>
      <c r="AQ9" s="90">
        <v>401121.48603406671</v>
      </c>
      <c r="AR9" s="90">
        <v>0</v>
      </c>
      <c r="AS9" s="90">
        <v>0</v>
      </c>
      <c r="AT9" s="90">
        <v>401121.48603406671</v>
      </c>
      <c r="AU9" s="90">
        <v>0</v>
      </c>
      <c r="AV9" s="90">
        <v>0</v>
      </c>
      <c r="AW9" s="37">
        <f>SUM(AW10,AW11,AW15)</f>
        <v>0</v>
      </c>
      <c r="AX9" s="90">
        <f t="shared" si="5"/>
        <v>401121.48603406671</v>
      </c>
      <c r="AY9" s="90">
        <v>453196.67914045183</v>
      </c>
      <c r="AZ9" s="90">
        <v>0</v>
      </c>
      <c r="BA9" s="90">
        <v>0</v>
      </c>
      <c r="BB9" s="90">
        <v>453196.67914045183</v>
      </c>
      <c r="BC9" s="90">
        <v>0</v>
      </c>
      <c r="BD9" s="90">
        <v>0</v>
      </c>
      <c r="BE9" s="37">
        <f>SUM(BE10,BE11,BE15)</f>
        <v>0</v>
      </c>
      <c r="BF9" s="90">
        <f t="shared" si="6"/>
        <v>453196.67914045183</v>
      </c>
      <c r="BG9" s="90">
        <v>458681.47723513097</v>
      </c>
      <c r="BH9" s="90">
        <v>0</v>
      </c>
      <c r="BI9" s="90">
        <v>0</v>
      </c>
      <c r="BJ9" s="90">
        <v>458681.47723513097</v>
      </c>
      <c r="BK9" s="90">
        <v>0</v>
      </c>
      <c r="BL9" s="90">
        <v>0</v>
      </c>
      <c r="BM9" s="37">
        <f>SUM(BM10,BM11,BM15)</f>
        <v>0</v>
      </c>
      <c r="BN9" s="90">
        <f t="shared" si="7"/>
        <v>458681.47723513097</v>
      </c>
      <c r="BO9" s="90">
        <v>490739.86327233049</v>
      </c>
      <c r="BP9" s="90">
        <v>0</v>
      </c>
      <c r="BQ9" s="90">
        <v>0</v>
      </c>
      <c r="BR9" s="90">
        <v>490739.86327233049</v>
      </c>
      <c r="BS9" s="90">
        <v>0</v>
      </c>
      <c r="BT9" s="90">
        <v>0</v>
      </c>
      <c r="BU9" s="37">
        <f>SUM(BU10,BU11,BU15)</f>
        <v>0</v>
      </c>
      <c r="BV9" s="90">
        <f t="shared" si="8"/>
        <v>490739.86327233049</v>
      </c>
      <c r="BW9" s="90">
        <v>535577.11833230383</v>
      </c>
      <c r="BX9" s="90">
        <v>0</v>
      </c>
      <c r="BY9" s="90">
        <v>0</v>
      </c>
      <c r="BZ9" s="90">
        <v>535577.11833230383</v>
      </c>
      <c r="CA9" s="90">
        <v>0</v>
      </c>
      <c r="CB9" s="90">
        <v>0</v>
      </c>
      <c r="CC9" s="37">
        <f>SUM(CC10,CC11,CC15)</f>
        <v>0</v>
      </c>
      <c r="CD9" s="90">
        <f t="shared" si="9"/>
        <v>535577.11833230383</v>
      </c>
      <c r="CE9" s="90">
        <v>526575.94080424611</v>
      </c>
      <c r="CF9" s="90">
        <v>0</v>
      </c>
      <c r="CG9" s="90">
        <v>0</v>
      </c>
      <c r="CH9" s="90">
        <v>526575.94080424611</v>
      </c>
      <c r="CI9" s="90">
        <v>0</v>
      </c>
      <c r="CJ9" s="90">
        <v>0</v>
      </c>
      <c r="CK9" s="37">
        <f>SUM(CK10,CK11,CK15)</f>
        <v>0</v>
      </c>
      <c r="CL9" s="90">
        <f t="shared" ref="CL9:CL72" si="10">SUM(CH9:CK9)</f>
        <v>526575.94080424611</v>
      </c>
      <c r="CM9" s="90">
        <v>696006.99290541001</v>
      </c>
      <c r="CN9" s="90">
        <v>0</v>
      </c>
      <c r="CO9" s="90">
        <v>0</v>
      </c>
      <c r="CP9" s="90">
        <v>696006.99290541001</v>
      </c>
      <c r="CQ9" s="90">
        <v>0</v>
      </c>
      <c r="CR9" s="90">
        <v>0</v>
      </c>
      <c r="CS9" s="37">
        <f>SUM(CS10,CS11,CS15)</f>
        <v>0</v>
      </c>
      <c r="CT9" s="90">
        <f t="shared" ref="CT9:CT70" si="11">SUM(CP9:CS9)</f>
        <v>696006.99290541001</v>
      </c>
    </row>
    <row r="10" spans="1:98" s="41" customFormat="1" ht="20" customHeight="1" x14ac:dyDescent="0.2">
      <c r="A10" s="38">
        <v>1111</v>
      </c>
      <c r="B10" s="39" t="s">
        <v>430</v>
      </c>
      <c r="C10" s="91">
        <v>87936.870165812958</v>
      </c>
      <c r="D10" s="91">
        <v>0</v>
      </c>
      <c r="E10" s="91">
        <v>0</v>
      </c>
      <c r="F10" s="91">
        <v>87936.870165812958</v>
      </c>
      <c r="G10" s="91">
        <v>0</v>
      </c>
      <c r="H10" s="91">
        <v>0</v>
      </c>
      <c r="I10" s="40">
        <v>0</v>
      </c>
      <c r="J10" s="91">
        <f t="shared" si="0"/>
        <v>87936.870165812958</v>
      </c>
      <c r="K10" s="91">
        <v>104460.00683733574</v>
      </c>
      <c r="L10" s="91">
        <v>0</v>
      </c>
      <c r="M10" s="91">
        <v>0</v>
      </c>
      <c r="N10" s="91">
        <v>104460.00683733574</v>
      </c>
      <c r="O10" s="91">
        <v>0</v>
      </c>
      <c r="P10" s="91">
        <v>0</v>
      </c>
      <c r="Q10" s="40">
        <v>0</v>
      </c>
      <c r="R10" s="91">
        <f t="shared" si="1"/>
        <v>104460.00683733574</v>
      </c>
      <c r="S10" s="91">
        <v>118299.89296776033</v>
      </c>
      <c r="T10" s="91">
        <v>0</v>
      </c>
      <c r="U10" s="91">
        <v>0</v>
      </c>
      <c r="V10" s="91">
        <v>118299.89296776033</v>
      </c>
      <c r="W10" s="91">
        <v>0</v>
      </c>
      <c r="X10" s="91">
        <v>0</v>
      </c>
      <c r="Y10" s="40">
        <v>0</v>
      </c>
      <c r="Z10" s="91">
        <f t="shared" si="2"/>
        <v>118299.89296776033</v>
      </c>
      <c r="AA10" s="91">
        <v>126680.81570221984</v>
      </c>
      <c r="AB10" s="91">
        <v>0</v>
      </c>
      <c r="AC10" s="91">
        <v>0</v>
      </c>
      <c r="AD10" s="91">
        <v>126680.81570221984</v>
      </c>
      <c r="AE10" s="91">
        <v>0</v>
      </c>
      <c r="AF10" s="91">
        <v>0</v>
      </c>
      <c r="AG10" s="40">
        <v>0</v>
      </c>
      <c r="AH10" s="91">
        <f t="shared" si="3"/>
        <v>126680.81570221984</v>
      </c>
      <c r="AI10" s="91">
        <v>140627.25747498556</v>
      </c>
      <c r="AJ10" s="91">
        <v>0</v>
      </c>
      <c r="AK10" s="91">
        <v>0</v>
      </c>
      <c r="AL10" s="91">
        <v>140627.25747498556</v>
      </c>
      <c r="AM10" s="91">
        <v>0</v>
      </c>
      <c r="AN10" s="91">
        <v>0</v>
      </c>
      <c r="AO10" s="40">
        <v>0</v>
      </c>
      <c r="AP10" s="91">
        <f t="shared" si="4"/>
        <v>140627.25747498556</v>
      </c>
      <c r="AQ10" s="91">
        <v>148912.55034177669</v>
      </c>
      <c r="AR10" s="91">
        <v>0</v>
      </c>
      <c r="AS10" s="91">
        <v>0</v>
      </c>
      <c r="AT10" s="91">
        <v>148912.55034177669</v>
      </c>
      <c r="AU10" s="91">
        <v>0</v>
      </c>
      <c r="AV10" s="91">
        <v>0</v>
      </c>
      <c r="AW10" s="40">
        <v>0</v>
      </c>
      <c r="AX10" s="91">
        <f t="shared" si="5"/>
        <v>148912.55034177669</v>
      </c>
      <c r="AY10" s="91">
        <v>161871.4863055918</v>
      </c>
      <c r="AZ10" s="91">
        <v>0</v>
      </c>
      <c r="BA10" s="91">
        <v>0</v>
      </c>
      <c r="BB10" s="91">
        <v>161871.4863055918</v>
      </c>
      <c r="BC10" s="91">
        <v>0</v>
      </c>
      <c r="BD10" s="91">
        <v>0</v>
      </c>
      <c r="BE10" s="40">
        <v>0</v>
      </c>
      <c r="BF10" s="91">
        <f t="shared" si="6"/>
        <v>161871.4863055918</v>
      </c>
      <c r="BG10" s="91">
        <v>177705.89905534097</v>
      </c>
      <c r="BH10" s="91">
        <v>0</v>
      </c>
      <c r="BI10" s="91">
        <v>0</v>
      </c>
      <c r="BJ10" s="91">
        <v>177705.89905534097</v>
      </c>
      <c r="BK10" s="91">
        <v>0</v>
      </c>
      <c r="BL10" s="91">
        <v>0</v>
      </c>
      <c r="BM10" s="40">
        <v>0</v>
      </c>
      <c r="BN10" s="91">
        <f t="shared" si="7"/>
        <v>177705.89905534097</v>
      </c>
      <c r="BO10" s="91">
        <v>196237.96639558053</v>
      </c>
      <c r="BP10" s="91">
        <v>0</v>
      </c>
      <c r="BQ10" s="91">
        <v>0</v>
      </c>
      <c r="BR10" s="91">
        <v>196237.96639558053</v>
      </c>
      <c r="BS10" s="91">
        <v>0</v>
      </c>
      <c r="BT10" s="91">
        <v>0</v>
      </c>
      <c r="BU10" s="40">
        <v>0</v>
      </c>
      <c r="BV10" s="91">
        <f t="shared" si="8"/>
        <v>196237.96639558053</v>
      </c>
      <c r="BW10" s="91">
        <v>219385.53728511382</v>
      </c>
      <c r="BX10" s="91">
        <v>0</v>
      </c>
      <c r="BY10" s="91">
        <v>0</v>
      </c>
      <c r="BZ10" s="91">
        <v>219385.53728511382</v>
      </c>
      <c r="CA10" s="91">
        <v>0</v>
      </c>
      <c r="CB10" s="91">
        <v>0</v>
      </c>
      <c r="CC10" s="40">
        <v>0</v>
      </c>
      <c r="CD10" s="91">
        <f t="shared" si="9"/>
        <v>219385.53728511382</v>
      </c>
      <c r="CE10" s="91">
        <v>226840.64576292608</v>
      </c>
      <c r="CF10" s="91">
        <v>0</v>
      </c>
      <c r="CG10" s="91">
        <v>0</v>
      </c>
      <c r="CH10" s="91">
        <v>226840.64576292608</v>
      </c>
      <c r="CI10" s="91">
        <v>0</v>
      </c>
      <c r="CJ10" s="91">
        <v>0</v>
      </c>
      <c r="CK10" s="40">
        <v>0</v>
      </c>
      <c r="CL10" s="91">
        <f t="shared" si="10"/>
        <v>226840.64576292608</v>
      </c>
      <c r="CM10" s="91">
        <v>259893.34677005999</v>
      </c>
      <c r="CN10" s="91">
        <v>0</v>
      </c>
      <c r="CO10" s="91">
        <v>0</v>
      </c>
      <c r="CP10" s="91">
        <v>259893.34677005999</v>
      </c>
      <c r="CQ10" s="91">
        <v>0</v>
      </c>
      <c r="CR10" s="91">
        <v>0</v>
      </c>
      <c r="CS10" s="40">
        <v>0</v>
      </c>
      <c r="CT10" s="91">
        <f t="shared" si="11"/>
        <v>259893.34677005999</v>
      </c>
    </row>
    <row r="11" spans="1:98" ht="20" customHeight="1" x14ac:dyDescent="0.2">
      <c r="A11" s="38">
        <v>1112</v>
      </c>
      <c r="B11" s="39" t="s">
        <v>431</v>
      </c>
      <c r="C11" s="91">
        <v>128079.98540178998</v>
      </c>
      <c r="D11" s="91">
        <v>0</v>
      </c>
      <c r="E11" s="91">
        <v>0</v>
      </c>
      <c r="F11" s="91">
        <v>128079.98540178998</v>
      </c>
      <c r="G11" s="91">
        <v>0</v>
      </c>
      <c r="H11" s="91">
        <v>0</v>
      </c>
      <c r="I11" s="40">
        <f>SUM(I12:I14)</f>
        <v>0</v>
      </c>
      <c r="J11" s="91">
        <f t="shared" si="0"/>
        <v>128079.98540178998</v>
      </c>
      <c r="K11" s="91">
        <v>153765.62043635</v>
      </c>
      <c r="L11" s="91">
        <v>0</v>
      </c>
      <c r="M11" s="91">
        <v>0</v>
      </c>
      <c r="N11" s="91">
        <v>153765.62043635</v>
      </c>
      <c r="O11" s="91">
        <v>0</v>
      </c>
      <c r="P11" s="91">
        <v>0</v>
      </c>
      <c r="Q11" s="40">
        <f>SUM(Q12:Q14)</f>
        <v>0</v>
      </c>
      <c r="R11" s="91">
        <f t="shared" si="1"/>
        <v>153765.62043635</v>
      </c>
      <c r="S11" s="91">
        <v>150594.32777147001</v>
      </c>
      <c r="T11" s="91">
        <v>0</v>
      </c>
      <c r="U11" s="91">
        <v>0</v>
      </c>
      <c r="V11" s="91">
        <v>150594.32777147001</v>
      </c>
      <c r="W11" s="91">
        <v>0</v>
      </c>
      <c r="X11" s="91">
        <v>0</v>
      </c>
      <c r="Y11" s="40">
        <f>SUM(Y12:Y14)</f>
        <v>0</v>
      </c>
      <c r="Z11" s="91">
        <f t="shared" si="2"/>
        <v>150594.32777147001</v>
      </c>
      <c r="AA11" s="91">
        <v>171077.95779039001</v>
      </c>
      <c r="AB11" s="91">
        <v>0</v>
      </c>
      <c r="AC11" s="91">
        <v>0</v>
      </c>
      <c r="AD11" s="91">
        <v>171077.95779039001</v>
      </c>
      <c r="AE11" s="91">
        <v>0</v>
      </c>
      <c r="AF11" s="91">
        <v>0</v>
      </c>
      <c r="AG11" s="40">
        <f>SUM(AG12:AG14)</f>
        <v>0</v>
      </c>
      <c r="AH11" s="91">
        <f t="shared" si="3"/>
        <v>171077.95779039001</v>
      </c>
      <c r="AI11" s="91">
        <v>171583.54935245001</v>
      </c>
      <c r="AJ11" s="91">
        <v>0</v>
      </c>
      <c r="AK11" s="91">
        <v>0</v>
      </c>
      <c r="AL11" s="91">
        <v>171583.54935245001</v>
      </c>
      <c r="AM11" s="91">
        <v>0</v>
      </c>
      <c r="AN11" s="91">
        <v>0</v>
      </c>
      <c r="AO11" s="40">
        <f>SUM(AO12:AO14)</f>
        <v>0</v>
      </c>
      <c r="AP11" s="91">
        <f t="shared" si="4"/>
        <v>171583.54935245001</v>
      </c>
      <c r="AQ11" s="91">
        <v>164083.85335058</v>
      </c>
      <c r="AR11" s="91">
        <v>0</v>
      </c>
      <c r="AS11" s="91">
        <v>0</v>
      </c>
      <c r="AT11" s="91">
        <v>164083.85335058</v>
      </c>
      <c r="AU11" s="91">
        <v>0</v>
      </c>
      <c r="AV11" s="91">
        <v>0</v>
      </c>
      <c r="AW11" s="40">
        <f>SUM(AW12:AW14)</f>
        <v>0</v>
      </c>
      <c r="AX11" s="91">
        <f t="shared" si="5"/>
        <v>164083.85335058</v>
      </c>
      <c r="AY11" s="91">
        <v>197971.79015103</v>
      </c>
      <c r="AZ11" s="91">
        <v>0</v>
      </c>
      <c r="BA11" s="91">
        <v>0</v>
      </c>
      <c r="BB11" s="91">
        <v>197971.79015103</v>
      </c>
      <c r="BC11" s="91">
        <v>0</v>
      </c>
      <c r="BD11" s="91">
        <v>0</v>
      </c>
      <c r="BE11" s="40">
        <f>SUM(BE12:BE14)</f>
        <v>0</v>
      </c>
      <c r="BF11" s="91">
        <f t="shared" si="6"/>
        <v>197971.79015103</v>
      </c>
      <c r="BG11" s="91">
        <v>184541.11284371998</v>
      </c>
      <c r="BH11" s="91">
        <v>0</v>
      </c>
      <c r="BI11" s="91">
        <v>0</v>
      </c>
      <c r="BJ11" s="91">
        <v>184541.11284371998</v>
      </c>
      <c r="BK11" s="91">
        <v>0</v>
      </c>
      <c r="BL11" s="91">
        <v>0</v>
      </c>
      <c r="BM11" s="40">
        <f>SUM(BM12:BM14)</f>
        <v>0</v>
      </c>
      <c r="BN11" s="91">
        <f t="shared" si="7"/>
        <v>184541.11284371998</v>
      </c>
      <c r="BO11" s="91">
        <v>194836.27807781001</v>
      </c>
      <c r="BP11" s="91">
        <v>0</v>
      </c>
      <c r="BQ11" s="91">
        <v>0</v>
      </c>
      <c r="BR11" s="91">
        <v>194836.27807781001</v>
      </c>
      <c r="BS11" s="91">
        <v>0</v>
      </c>
      <c r="BT11" s="91">
        <v>0</v>
      </c>
      <c r="BU11" s="40">
        <f>SUM(BU12:BU14)</f>
        <v>0</v>
      </c>
      <c r="BV11" s="91">
        <f t="shared" si="8"/>
        <v>194836.27807781001</v>
      </c>
      <c r="BW11" s="91">
        <v>207532.14067200001</v>
      </c>
      <c r="BX11" s="91">
        <v>0</v>
      </c>
      <c r="BY11" s="91">
        <v>0</v>
      </c>
      <c r="BZ11" s="91">
        <v>207532.14067200001</v>
      </c>
      <c r="CA11" s="91">
        <v>0</v>
      </c>
      <c r="CB11" s="91">
        <v>0</v>
      </c>
      <c r="CC11" s="40">
        <f>SUM(CC12:CC14)</f>
        <v>0</v>
      </c>
      <c r="CD11" s="91">
        <f t="shared" si="9"/>
        <v>207532.14067200001</v>
      </c>
      <c r="CE11" s="91">
        <v>200051.47238862002</v>
      </c>
      <c r="CF11" s="91">
        <v>0</v>
      </c>
      <c r="CG11" s="91">
        <v>0</v>
      </c>
      <c r="CH11" s="91">
        <v>200051.47238862002</v>
      </c>
      <c r="CI11" s="91">
        <v>0</v>
      </c>
      <c r="CJ11" s="91">
        <v>0</v>
      </c>
      <c r="CK11" s="40">
        <f>SUM(CK12:CK14)</f>
        <v>0</v>
      </c>
      <c r="CL11" s="91">
        <f t="shared" si="10"/>
        <v>200051.47238862002</v>
      </c>
      <c r="CM11" s="91">
        <v>322549.96727877</v>
      </c>
      <c r="CN11" s="91">
        <v>0</v>
      </c>
      <c r="CO11" s="91">
        <v>0</v>
      </c>
      <c r="CP11" s="91">
        <v>322549.96727877</v>
      </c>
      <c r="CQ11" s="91">
        <v>0</v>
      </c>
      <c r="CR11" s="91">
        <v>0</v>
      </c>
      <c r="CS11" s="40">
        <f>SUM(CS12:CS14)</f>
        <v>0</v>
      </c>
      <c r="CT11" s="91">
        <f t="shared" si="11"/>
        <v>322549.96727877</v>
      </c>
    </row>
    <row r="12" spans="1:98" s="48" customFormat="1" ht="20" customHeight="1" x14ac:dyDescent="0.2">
      <c r="A12" s="45" t="s">
        <v>432</v>
      </c>
      <c r="B12" s="56" t="s">
        <v>433</v>
      </c>
      <c r="C12" s="92">
        <v>82594.34329741</v>
      </c>
      <c r="D12" s="92">
        <v>0</v>
      </c>
      <c r="E12" s="92">
        <v>0</v>
      </c>
      <c r="F12" s="92">
        <v>82594.34329741</v>
      </c>
      <c r="G12" s="92" t="s">
        <v>905</v>
      </c>
      <c r="H12" s="92" t="s">
        <v>905</v>
      </c>
      <c r="I12" s="47">
        <v>0</v>
      </c>
      <c r="J12" s="92">
        <f t="shared" si="0"/>
        <v>82594.34329741</v>
      </c>
      <c r="K12" s="92">
        <v>96500.795419499991</v>
      </c>
      <c r="L12" s="92">
        <v>0</v>
      </c>
      <c r="M12" s="92">
        <v>0</v>
      </c>
      <c r="N12" s="92">
        <v>96500.795419499991</v>
      </c>
      <c r="O12" s="92" t="s">
        <v>905</v>
      </c>
      <c r="P12" s="92" t="s">
        <v>905</v>
      </c>
      <c r="Q12" s="47">
        <v>0</v>
      </c>
      <c r="R12" s="92">
        <f t="shared" si="1"/>
        <v>96500.795419499991</v>
      </c>
      <c r="S12" s="92">
        <v>93733.75719027</v>
      </c>
      <c r="T12" s="92">
        <v>0</v>
      </c>
      <c r="U12" s="92">
        <v>0</v>
      </c>
      <c r="V12" s="92">
        <v>93733.75719027</v>
      </c>
      <c r="W12" s="92" t="s">
        <v>905</v>
      </c>
      <c r="X12" s="92" t="s">
        <v>905</v>
      </c>
      <c r="Y12" s="47">
        <v>0</v>
      </c>
      <c r="Z12" s="92">
        <f t="shared" si="2"/>
        <v>93733.75719027</v>
      </c>
      <c r="AA12" s="92">
        <v>109055.70047481</v>
      </c>
      <c r="AB12" s="92">
        <v>0</v>
      </c>
      <c r="AC12" s="92">
        <v>0</v>
      </c>
      <c r="AD12" s="92">
        <v>109055.70047481</v>
      </c>
      <c r="AE12" s="92" t="s">
        <v>905</v>
      </c>
      <c r="AF12" s="92" t="s">
        <v>905</v>
      </c>
      <c r="AG12" s="47">
        <v>0</v>
      </c>
      <c r="AH12" s="92">
        <f t="shared" si="3"/>
        <v>109055.70047481</v>
      </c>
      <c r="AI12" s="92">
        <v>109002.34396828999</v>
      </c>
      <c r="AJ12" s="92">
        <v>0</v>
      </c>
      <c r="AK12" s="92">
        <v>0</v>
      </c>
      <c r="AL12" s="92">
        <v>109002.34396828999</v>
      </c>
      <c r="AM12" s="92" t="s">
        <v>905</v>
      </c>
      <c r="AN12" s="92" t="s">
        <v>905</v>
      </c>
      <c r="AO12" s="47">
        <v>0</v>
      </c>
      <c r="AP12" s="92">
        <f t="shared" si="4"/>
        <v>109002.34396828999</v>
      </c>
      <c r="AQ12" s="92">
        <v>104910.23244902998</v>
      </c>
      <c r="AR12" s="92">
        <v>0</v>
      </c>
      <c r="AS12" s="92">
        <v>0</v>
      </c>
      <c r="AT12" s="92">
        <v>104910.23244902998</v>
      </c>
      <c r="AU12" s="92" t="s">
        <v>905</v>
      </c>
      <c r="AV12" s="92" t="s">
        <v>905</v>
      </c>
      <c r="AW12" s="47">
        <v>0</v>
      </c>
      <c r="AX12" s="92">
        <f t="shared" si="5"/>
        <v>104910.23244902998</v>
      </c>
      <c r="AY12" s="92">
        <v>131180.66790398001</v>
      </c>
      <c r="AZ12" s="92">
        <v>0</v>
      </c>
      <c r="BA12" s="92">
        <v>0</v>
      </c>
      <c r="BB12" s="92">
        <v>131180.66790398001</v>
      </c>
      <c r="BC12" s="92" t="s">
        <v>905</v>
      </c>
      <c r="BD12" s="92" t="s">
        <v>905</v>
      </c>
      <c r="BE12" s="47">
        <v>0</v>
      </c>
      <c r="BF12" s="92">
        <f t="shared" si="6"/>
        <v>131180.66790398001</v>
      </c>
      <c r="BG12" s="92">
        <v>113815.15032757999</v>
      </c>
      <c r="BH12" s="92">
        <v>0</v>
      </c>
      <c r="BI12" s="92">
        <v>0</v>
      </c>
      <c r="BJ12" s="92">
        <v>113815.15032757999</v>
      </c>
      <c r="BK12" s="92" t="s">
        <v>905</v>
      </c>
      <c r="BL12" s="92" t="s">
        <v>905</v>
      </c>
      <c r="BM12" s="47">
        <v>0</v>
      </c>
      <c r="BN12" s="92">
        <f t="shared" si="7"/>
        <v>113815.15032757999</v>
      </c>
      <c r="BO12" s="92">
        <v>119062.91241566</v>
      </c>
      <c r="BP12" s="92">
        <v>0</v>
      </c>
      <c r="BQ12" s="92">
        <v>0</v>
      </c>
      <c r="BR12" s="92">
        <v>119062.91241566</v>
      </c>
      <c r="BS12" s="92" t="s">
        <v>905</v>
      </c>
      <c r="BT12" s="92" t="s">
        <v>905</v>
      </c>
      <c r="BU12" s="47">
        <v>0</v>
      </c>
      <c r="BV12" s="92">
        <f t="shared" si="8"/>
        <v>119062.91241566</v>
      </c>
      <c r="BW12" s="92">
        <v>127130.33763975999</v>
      </c>
      <c r="BX12" s="92">
        <v>0</v>
      </c>
      <c r="BY12" s="92">
        <v>0</v>
      </c>
      <c r="BZ12" s="92">
        <v>127130.33763975999</v>
      </c>
      <c r="CA12" s="92" t="s">
        <v>905</v>
      </c>
      <c r="CB12" s="92" t="s">
        <v>905</v>
      </c>
      <c r="CC12" s="47">
        <v>0</v>
      </c>
      <c r="CD12" s="92">
        <f t="shared" si="9"/>
        <v>127130.33763975999</v>
      </c>
      <c r="CE12" s="92">
        <v>122679.48283423</v>
      </c>
      <c r="CF12" s="92">
        <v>0</v>
      </c>
      <c r="CG12" s="92">
        <v>0</v>
      </c>
      <c r="CH12" s="92">
        <v>122679.48283423</v>
      </c>
      <c r="CI12" s="92" t="s">
        <v>905</v>
      </c>
      <c r="CJ12" s="92" t="s">
        <v>905</v>
      </c>
      <c r="CK12" s="47">
        <v>0</v>
      </c>
      <c r="CL12" s="92">
        <f t="shared" si="10"/>
        <v>122679.48283423</v>
      </c>
      <c r="CM12" s="92">
        <v>210058.03212365002</v>
      </c>
      <c r="CN12" s="92">
        <v>0</v>
      </c>
      <c r="CO12" s="92">
        <v>0</v>
      </c>
      <c r="CP12" s="92">
        <v>210058.03212365002</v>
      </c>
      <c r="CQ12" s="92" t="s">
        <v>905</v>
      </c>
      <c r="CR12" s="92" t="s">
        <v>905</v>
      </c>
      <c r="CS12" s="47">
        <v>0</v>
      </c>
      <c r="CT12" s="92">
        <f t="shared" si="11"/>
        <v>210058.03212365002</v>
      </c>
    </row>
    <row r="13" spans="1:98" s="48" customFormat="1" ht="20" customHeight="1" x14ac:dyDescent="0.2">
      <c r="A13" s="45" t="s">
        <v>434</v>
      </c>
      <c r="B13" s="56" t="s">
        <v>435</v>
      </c>
      <c r="C13" s="92">
        <v>45353.401469639997</v>
      </c>
      <c r="D13" s="92">
        <v>0</v>
      </c>
      <c r="E13" s="92">
        <v>0</v>
      </c>
      <c r="F13" s="92">
        <v>45353.401469639997</v>
      </c>
      <c r="G13" s="92" t="s">
        <v>905</v>
      </c>
      <c r="H13" s="92" t="s">
        <v>905</v>
      </c>
      <c r="I13" s="47">
        <v>0</v>
      </c>
      <c r="J13" s="92">
        <f t="shared" si="0"/>
        <v>45353.401469639997</v>
      </c>
      <c r="K13" s="92">
        <v>57108.56280580999</v>
      </c>
      <c r="L13" s="92">
        <v>0</v>
      </c>
      <c r="M13" s="92">
        <v>0</v>
      </c>
      <c r="N13" s="92">
        <v>57108.56280580999</v>
      </c>
      <c r="O13" s="92" t="s">
        <v>905</v>
      </c>
      <c r="P13" s="92" t="s">
        <v>905</v>
      </c>
      <c r="Q13" s="47">
        <v>0</v>
      </c>
      <c r="R13" s="92">
        <f t="shared" si="1"/>
        <v>57108.56280580999</v>
      </c>
      <c r="S13" s="92">
        <v>56640.638097150004</v>
      </c>
      <c r="T13" s="92">
        <v>0</v>
      </c>
      <c r="U13" s="92">
        <v>0</v>
      </c>
      <c r="V13" s="92">
        <v>56640.638097150004</v>
      </c>
      <c r="W13" s="92" t="s">
        <v>905</v>
      </c>
      <c r="X13" s="92" t="s">
        <v>905</v>
      </c>
      <c r="Y13" s="47">
        <v>0</v>
      </c>
      <c r="Z13" s="92">
        <f t="shared" si="2"/>
        <v>56640.638097150004</v>
      </c>
      <c r="AA13" s="92">
        <v>61815.293669769999</v>
      </c>
      <c r="AB13" s="92">
        <v>0</v>
      </c>
      <c r="AC13" s="92">
        <v>0</v>
      </c>
      <c r="AD13" s="92">
        <v>61815.293669769999</v>
      </c>
      <c r="AE13" s="92" t="s">
        <v>905</v>
      </c>
      <c r="AF13" s="92" t="s">
        <v>905</v>
      </c>
      <c r="AG13" s="47">
        <v>0</v>
      </c>
      <c r="AH13" s="92">
        <f t="shared" si="3"/>
        <v>61815.293669769999</v>
      </c>
      <c r="AI13" s="92">
        <v>62581.065140039995</v>
      </c>
      <c r="AJ13" s="92">
        <v>0</v>
      </c>
      <c r="AK13" s="92">
        <v>0</v>
      </c>
      <c r="AL13" s="92">
        <v>62581.065140039995</v>
      </c>
      <c r="AM13" s="92" t="s">
        <v>905</v>
      </c>
      <c r="AN13" s="92" t="s">
        <v>905</v>
      </c>
      <c r="AO13" s="47">
        <v>0</v>
      </c>
      <c r="AP13" s="92">
        <f t="shared" si="4"/>
        <v>62581.065140039995</v>
      </c>
      <c r="AQ13" s="92">
        <v>59146.889511419999</v>
      </c>
      <c r="AR13" s="92">
        <v>0</v>
      </c>
      <c r="AS13" s="92">
        <v>0</v>
      </c>
      <c r="AT13" s="92">
        <v>59146.889511419999</v>
      </c>
      <c r="AU13" s="92" t="s">
        <v>905</v>
      </c>
      <c r="AV13" s="92" t="s">
        <v>905</v>
      </c>
      <c r="AW13" s="47">
        <v>0</v>
      </c>
      <c r="AX13" s="92">
        <f t="shared" si="5"/>
        <v>59146.889511419999</v>
      </c>
      <c r="AY13" s="92">
        <v>66759.990914000009</v>
      </c>
      <c r="AZ13" s="92">
        <v>0</v>
      </c>
      <c r="BA13" s="92">
        <v>0</v>
      </c>
      <c r="BB13" s="92">
        <v>66759.990914000009</v>
      </c>
      <c r="BC13" s="92" t="s">
        <v>905</v>
      </c>
      <c r="BD13" s="92" t="s">
        <v>905</v>
      </c>
      <c r="BE13" s="47">
        <v>0</v>
      </c>
      <c r="BF13" s="92">
        <f t="shared" si="6"/>
        <v>66759.990914000009</v>
      </c>
      <c r="BG13" s="92">
        <v>70686.226449740003</v>
      </c>
      <c r="BH13" s="92">
        <v>0</v>
      </c>
      <c r="BI13" s="92">
        <v>0</v>
      </c>
      <c r="BJ13" s="92">
        <v>70686.226449740003</v>
      </c>
      <c r="BK13" s="92" t="s">
        <v>905</v>
      </c>
      <c r="BL13" s="92" t="s">
        <v>905</v>
      </c>
      <c r="BM13" s="47">
        <v>0</v>
      </c>
      <c r="BN13" s="92">
        <f t="shared" si="7"/>
        <v>70686.226449740003</v>
      </c>
      <c r="BO13" s="92">
        <v>75750.738838910009</v>
      </c>
      <c r="BP13" s="92">
        <v>0</v>
      </c>
      <c r="BQ13" s="92">
        <v>0</v>
      </c>
      <c r="BR13" s="92">
        <v>75750.738838910009</v>
      </c>
      <c r="BS13" s="92" t="s">
        <v>905</v>
      </c>
      <c r="BT13" s="92" t="s">
        <v>905</v>
      </c>
      <c r="BU13" s="47">
        <v>0</v>
      </c>
      <c r="BV13" s="92">
        <f t="shared" si="8"/>
        <v>75750.738838910009</v>
      </c>
      <c r="BW13" s="92">
        <v>80374.308856740012</v>
      </c>
      <c r="BX13" s="92">
        <v>0</v>
      </c>
      <c r="BY13" s="92">
        <v>0</v>
      </c>
      <c r="BZ13" s="92">
        <v>80374.308856740012</v>
      </c>
      <c r="CA13" s="92" t="s">
        <v>905</v>
      </c>
      <c r="CB13" s="92" t="s">
        <v>905</v>
      </c>
      <c r="CC13" s="47">
        <v>0</v>
      </c>
      <c r="CD13" s="92">
        <f t="shared" si="9"/>
        <v>80374.308856740012</v>
      </c>
      <c r="CE13" s="92">
        <v>77352.134387459999</v>
      </c>
      <c r="CF13" s="92">
        <v>0</v>
      </c>
      <c r="CG13" s="92">
        <v>0</v>
      </c>
      <c r="CH13" s="92">
        <v>77352.134387459999</v>
      </c>
      <c r="CI13" s="92" t="s">
        <v>905</v>
      </c>
      <c r="CJ13" s="92" t="s">
        <v>905</v>
      </c>
      <c r="CK13" s="47">
        <v>0</v>
      </c>
      <c r="CL13" s="92">
        <f t="shared" si="10"/>
        <v>77352.134387459999</v>
      </c>
      <c r="CM13" s="92">
        <v>112468.80993404999</v>
      </c>
      <c r="CN13" s="92">
        <v>0</v>
      </c>
      <c r="CO13" s="92">
        <v>0</v>
      </c>
      <c r="CP13" s="92">
        <v>112468.80993404999</v>
      </c>
      <c r="CQ13" s="92" t="s">
        <v>905</v>
      </c>
      <c r="CR13" s="92" t="s">
        <v>905</v>
      </c>
      <c r="CS13" s="47">
        <v>0</v>
      </c>
      <c r="CT13" s="92">
        <f t="shared" si="11"/>
        <v>112468.80993404999</v>
      </c>
    </row>
    <row r="14" spans="1:98" s="48" customFormat="1" ht="20" customHeight="1" x14ac:dyDescent="0.2">
      <c r="A14" s="45" t="s">
        <v>436</v>
      </c>
      <c r="B14" s="56" t="s">
        <v>474</v>
      </c>
      <c r="C14" s="92">
        <v>132.24063473999999</v>
      </c>
      <c r="D14" s="92">
        <v>0</v>
      </c>
      <c r="E14" s="92">
        <v>0</v>
      </c>
      <c r="F14" s="92">
        <v>132.24063473999999</v>
      </c>
      <c r="G14" s="92" t="s">
        <v>905</v>
      </c>
      <c r="H14" s="92" t="s">
        <v>905</v>
      </c>
      <c r="I14" s="47">
        <v>0</v>
      </c>
      <c r="J14" s="92">
        <f t="shared" si="0"/>
        <v>132.24063473999999</v>
      </c>
      <c r="K14" s="92">
        <v>156.26221104000001</v>
      </c>
      <c r="L14" s="92">
        <v>0</v>
      </c>
      <c r="M14" s="92">
        <v>0</v>
      </c>
      <c r="N14" s="92">
        <v>156.26221104000001</v>
      </c>
      <c r="O14" s="92" t="s">
        <v>905</v>
      </c>
      <c r="P14" s="92" t="s">
        <v>905</v>
      </c>
      <c r="Q14" s="47">
        <v>0</v>
      </c>
      <c r="R14" s="92">
        <f t="shared" si="1"/>
        <v>156.26221104000001</v>
      </c>
      <c r="S14" s="92">
        <v>219.93248405</v>
      </c>
      <c r="T14" s="92">
        <v>0</v>
      </c>
      <c r="U14" s="92">
        <v>0</v>
      </c>
      <c r="V14" s="92">
        <v>219.93248405</v>
      </c>
      <c r="W14" s="92" t="s">
        <v>905</v>
      </c>
      <c r="X14" s="92" t="s">
        <v>905</v>
      </c>
      <c r="Y14" s="47">
        <v>0</v>
      </c>
      <c r="Z14" s="92">
        <f t="shared" si="2"/>
        <v>219.93248405</v>
      </c>
      <c r="AA14" s="92">
        <v>206.96364581</v>
      </c>
      <c r="AB14" s="92">
        <v>0</v>
      </c>
      <c r="AC14" s="92">
        <v>0</v>
      </c>
      <c r="AD14" s="92">
        <v>206.96364581</v>
      </c>
      <c r="AE14" s="92" t="s">
        <v>905</v>
      </c>
      <c r="AF14" s="92" t="s">
        <v>905</v>
      </c>
      <c r="AG14" s="47">
        <v>0</v>
      </c>
      <c r="AH14" s="92">
        <f t="shared" si="3"/>
        <v>206.96364581</v>
      </c>
      <c r="AI14" s="92">
        <v>0.14024411999999908</v>
      </c>
      <c r="AJ14" s="92">
        <v>0</v>
      </c>
      <c r="AK14" s="92">
        <v>0</v>
      </c>
      <c r="AL14" s="92">
        <v>0.14024411999999908</v>
      </c>
      <c r="AM14" s="92" t="s">
        <v>905</v>
      </c>
      <c r="AN14" s="92" t="s">
        <v>905</v>
      </c>
      <c r="AO14" s="47">
        <v>0</v>
      </c>
      <c r="AP14" s="92">
        <f t="shared" si="4"/>
        <v>0.14024411999999908</v>
      </c>
      <c r="AQ14" s="92">
        <v>26.731390130000001</v>
      </c>
      <c r="AR14" s="92">
        <v>0</v>
      </c>
      <c r="AS14" s="92">
        <v>0</v>
      </c>
      <c r="AT14" s="92">
        <v>26.731390130000001</v>
      </c>
      <c r="AU14" s="92" t="s">
        <v>905</v>
      </c>
      <c r="AV14" s="92" t="s">
        <v>905</v>
      </c>
      <c r="AW14" s="47">
        <v>0</v>
      </c>
      <c r="AX14" s="92">
        <f t="shared" si="5"/>
        <v>26.731390130000001</v>
      </c>
      <c r="AY14" s="92">
        <v>31.131333049999999</v>
      </c>
      <c r="AZ14" s="92">
        <v>0</v>
      </c>
      <c r="BA14" s="92">
        <v>0</v>
      </c>
      <c r="BB14" s="92">
        <v>31.131333049999999</v>
      </c>
      <c r="BC14" s="92" t="s">
        <v>905</v>
      </c>
      <c r="BD14" s="92" t="s">
        <v>905</v>
      </c>
      <c r="BE14" s="47">
        <v>0</v>
      </c>
      <c r="BF14" s="92">
        <f t="shared" si="6"/>
        <v>31.131333049999999</v>
      </c>
      <c r="BG14" s="92">
        <v>39.736066399999999</v>
      </c>
      <c r="BH14" s="92">
        <v>0</v>
      </c>
      <c r="BI14" s="92">
        <v>0</v>
      </c>
      <c r="BJ14" s="92">
        <v>39.736066399999999</v>
      </c>
      <c r="BK14" s="92" t="s">
        <v>905</v>
      </c>
      <c r="BL14" s="92" t="s">
        <v>905</v>
      </c>
      <c r="BM14" s="47">
        <v>0</v>
      </c>
      <c r="BN14" s="92">
        <f t="shared" si="7"/>
        <v>39.736066399999999</v>
      </c>
      <c r="BO14" s="92">
        <v>22.62682324</v>
      </c>
      <c r="BP14" s="92">
        <v>0</v>
      </c>
      <c r="BQ14" s="92">
        <v>0</v>
      </c>
      <c r="BR14" s="92">
        <v>22.62682324</v>
      </c>
      <c r="BS14" s="92" t="s">
        <v>905</v>
      </c>
      <c r="BT14" s="92" t="s">
        <v>905</v>
      </c>
      <c r="BU14" s="47">
        <v>0</v>
      </c>
      <c r="BV14" s="92">
        <f t="shared" si="8"/>
        <v>22.62682324</v>
      </c>
      <c r="BW14" s="92">
        <v>27.494175499999997</v>
      </c>
      <c r="BX14" s="92">
        <v>0</v>
      </c>
      <c r="BY14" s="92">
        <v>0</v>
      </c>
      <c r="BZ14" s="92">
        <v>27.494175499999997</v>
      </c>
      <c r="CA14" s="92" t="s">
        <v>905</v>
      </c>
      <c r="CB14" s="92" t="s">
        <v>905</v>
      </c>
      <c r="CC14" s="47">
        <v>0</v>
      </c>
      <c r="CD14" s="92">
        <f t="shared" si="9"/>
        <v>27.494175499999997</v>
      </c>
      <c r="CE14" s="92">
        <v>19.855166929999999</v>
      </c>
      <c r="CF14" s="92">
        <v>0</v>
      </c>
      <c r="CG14" s="92">
        <v>0</v>
      </c>
      <c r="CH14" s="92">
        <v>19.855166929999999</v>
      </c>
      <c r="CI14" s="92" t="s">
        <v>905</v>
      </c>
      <c r="CJ14" s="92" t="s">
        <v>905</v>
      </c>
      <c r="CK14" s="47">
        <v>0</v>
      </c>
      <c r="CL14" s="92">
        <f t="shared" si="10"/>
        <v>19.855166929999999</v>
      </c>
      <c r="CM14" s="92">
        <v>23.125221070000002</v>
      </c>
      <c r="CN14" s="92">
        <v>0</v>
      </c>
      <c r="CO14" s="92">
        <v>0</v>
      </c>
      <c r="CP14" s="92">
        <v>23.125221070000002</v>
      </c>
      <c r="CQ14" s="92" t="s">
        <v>905</v>
      </c>
      <c r="CR14" s="92" t="s">
        <v>905</v>
      </c>
      <c r="CS14" s="47">
        <v>0</v>
      </c>
      <c r="CT14" s="92">
        <f t="shared" si="11"/>
        <v>23.125221070000002</v>
      </c>
    </row>
    <row r="15" spans="1:98" ht="20" customHeight="1" x14ac:dyDescent="0.2">
      <c r="A15" s="38">
        <v>1113</v>
      </c>
      <c r="B15" s="39" t="s">
        <v>437</v>
      </c>
      <c r="C15" s="91">
        <v>42467.750861879998</v>
      </c>
      <c r="D15" s="91">
        <v>0</v>
      </c>
      <c r="E15" s="91">
        <v>0</v>
      </c>
      <c r="F15" s="91">
        <v>42467.750861879998</v>
      </c>
      <c r="G15" s="91">
        <v>0</v>
      </c>
      <c r="H15" s="91">
        <v>0</v>
      </c>
      <c r="I15" s="40">
        <v>0</v>
      </c>
      <c r="J15" s="91">
        <f t="shared" si="0"/>
        <v>42467.750861879998</v>
      </c>
      <c r="K15" s="91">
        <v>55772.470475139999</v>
      </c>
      <c r="L15" s="91">
        <v>0</v>
      </c>
      <c r="M15" s="91">
        <v>0</v>
      </c>
      <c r="N15" s="91">
        <v>55772.470475139999</v>
      </c>
      <c r="O15" s="91">
        <v>0</v>
      </c>
      <c r="P15" s="91">
        <v>0</v>
      </c>
      <c r="Q15" s="40">
        <v>0</v>
      </c>
      <c r="R15" s="91">
        <f t="shared" si="1"/>
        <v>55772.470475139999</v>
      </c>
      <c r="S15" s="91">
        <v>56041.234012219997</v>
      </c>
      <c r="T15" s="91">
        <v>0</v>
      </c>
      <c r="U15" s="91">
        <v>0</v>
      </c>
      <c r="V15" s="91">
        <v>56041.234012219997</v>
      </c>
      <c r="W15" s="91">
        <v>0</v>
      </c>
      <c r="X15" s="91">
        <v>0</v>
      </c>
      <c r="Y15" s="40">
        <v>0</v>
      </c>
      <c r="Z15" s="91">
        <f t="shared" si="2"/>
        <v>56041.234012219997</v>
      </c>
      <c r="AA15" s="91">
        <v>63001.272508679998</v>
      </c>
      <c r="AB15" s="91">
        <v>0</v>
      </c>
      <c r="AC15" s="91">
        <v>0</v>
      </c>
      <c r="AD15" s="91">
        <v>63001.272508679998</v>
      </c>
      <c r="AE15" s="91">
        <v>0</v>
      </c>
      <c r="AF15" s="91">
        <v>0</v>
      </c>
      <c r="AG15" s="40">
        <v>0</v>
      </c>
      <c r="AH15" s="91">
        <f t="shared" si="3"/>
        <v>63001.272508679998</v>
      </c>
      <c r="AI15" s="91">
        <v>69942.261681670003</v>
      </c>
      <c r="AJ15" s="91">
        <v>0</v>
      </c>
      <c r="AK15" s="91">
        <v>0</v>
      </c>
      <c r="AL15" s="91">
        <v>69942.261681670003</v>
      </c>
      <c r="AM15" s="91">
        <v>0</v>
      </c>
      <c r="AN15" s="91">
        <v>0</v>
      </c>
      <c r="AO15" s="40">
        <v>0</v>
      </c>
      <c r="AP15" s="91">
        <f t="shared" si="4"/>
        <v>69942.261681670003</v>
      </c>
      <c r="AQ15" s="91">
        <v>88125.082341710004</v>
      </c>
      <c r="AR15" s="91">
        <v>0</v>
      </c>
      <c r="AS15" s="91">
        <v>0</v>
      </c>
      <c r="AT15" s="91">
        <v>88125.082341710004</v>
      </c>
      <c r="AU15" s="91">
        <v>0</v>
      </c>
      <c r="AV15" s="91">
        <v>0</v>
      </c>
      <c r="AW15" s="40">
        <v>0</v>
      </c>
      <c r="AX15" s="91">
        <f t="shared" si="5"/>
        <v>88125.082341710004</v>
      </c>
      <c r="AY15" s="91">
        <v>93353.402683830005</v>
      </c>
      <c r="AZ15" s="91">
        <v>0</v>
      </c>
      <c r="BA15" s="91">
        <v>0</v>
      </c>
      <c r="BB15" s="91">
        <v>93353.402683830005</v>
      </c>
      <c r="BC15" s="91">
        <v>0</v>
      </c>
      <c r="BD15" s="91">
        <v>0</v>
      </c>
      <c r="BE15" s="40">
        <v>0</v>
      </c>
      <c r="BF15" s="91">
        <f t="shared" si="6"/>
        <v>93353.402683830005</v>
      </c>
      <c r="BG15" s="91">
        <v>96434.465336069989</v>
      </c>
      <c r="BH15" s="91">
        <v>0</v>
      </c>
      <c r="BI15" s="91">
        <v>0</v>
      </c>
      <c r="BJ15" s="91">
        <v>96434.465336069989</v>
      </c>
      <c r="BK15" s="91">
        <v>0</v>
      </c>
      <c r="BL15" s="91">
        <v>0</v>
      </c>
      <c r="BM15" s="40">
        <v>0</v>
      </c>
      <c r="BN15" s="91">
        <f t="shared" si="7"/>
        <v>96434.465336069989</v>
      </c>
      <c r="BO15" s="91">
        <v>99665.618798940006</v>
      </c>
      <c r="BP15" s="91">
        <v>0</v>
      </c>
      <c r="BQ15" s="91">
        <v>0</v>
      </c>
      <c r="BR15" s="91">
        <v>99665.618798940006</v>
      </c>
      <c r="BS15" s="91">
        <v>0</v>
      </c>
      <c r="BT15" s="91">
        <v>0</v>
      </c>
      <c r="BU15" s="40">
        <v>0</v>
      </c>
      <c r="BV15" s="91">
        <f t="shared" si="8"/>
        <v>99665.618798940006</v>
      </c>
      <c r="BW15" s="91">
        <v>108659.44037519001</v>
      </c>
      <c r="BX15" s="91">
        <v>0</v>
      </c>
      <c r="BY15" s="91">
        <v>0</v>
      </c>
      <c r="BZ15" s="91">
        <v>108659.44037519001</v>
      </c>
      <c r="CA15" s="91">
        <v>0</v>
      </c>
      <c r="CB15" s="91">
        <v>0</v>
      </c>
      <c r="CC15" s="40">
        <v>0</v>
      </c>
      <c r="CD15" s="91">
        <f t="shared" si="9"/>
        <v>108659.44037519001</v>
      </c>
      <c r="CE15" s="91">
        <v>99683.822652700008</v>
      </c>
      <c r="CF15" s="91">
        <v>0</v>
      </c>
      <c r="CG15" s="91">
        <v>0</v>
      </c>
      <c r="CH15" s="91">
        <v>99683.822652700008</v>
      </c>
      <c r="CI15" s="91">
        <v>0</v>
      </c>
      <c r="CJ15" s="91">
        <v>0</v>
      </c>
      <c r="CK15" s="40">
        <v>0</v>
      </c>
      <c r="CL15" s="91">
        <f t="shared" si="10"/>
        <v>99683.822652700008</v>
      </c>
      <c r="CM15" s="91">
        <v>113563.67885657999</v>
      </c>
      <c r="CN15" s="91">
        <v>0</v>
      </c>
      <c r="CO15" s="91">
        <v>0</v>
      </c>
      <c r="CP15" s="91">
        <v>113563.67885657999</v>
      </c>
      <c r="CQ15" s="91">
        <v>0</v>
      </c>
      <c r="CR15" s="91">
        <v>0</v>
      </c>
      <c r="CS15" s="40">
        <v>0</v>
      </c>
      <c r="CT15" s="91">
        <f t="shared" si="11"/>
        <v>113563.67885657999</v>
      </c>
    </row>
    <row r="16" spans="1:98" ht="20" customHeight="1" x14ac:dyDescent="0.2">
      <c r="A16" s="35">
        <v>112</v>
      </c>
      <c r="B16" s="36" t="s">
        <v>257</v>
      </c>
      <c r="C16" s="90">
        <v>12531.03227256</v>
      </c>
      <c r="D16" s="90">
        <v>0</v>
      </c>
      <c r="E16" s="90">
        <v>0</v>
      </c>
      <c r="F16" s="90">
        <v>12531.03227256</v>
      </c>
      <c r="G16" s="90">
        <v>0</v>
      </c>
      <c r="H16" s="90">
        <v>0</v>
      </c>
      <c r="I16" s="37">
        <f>SUM(I17:I18)</f>
        <v>0</v>
      </c>
      <c r="J16" s="90">
        <f t="shared" si="0"/>
        <v>12531.03227256</v>
      </c>
      <c r="K16" s="90">
        <v>14844.60652343</v>
      </c>
      <c r="L16" s="90">
        <v>0</v>
      </c>
      <c r="M16" s="90">
        <v>0</v>
      </c>
      <c r="N16" s="90">
        <v>14844.60652343</v>
      </c>
      <c r="O16" s="90">
        <v>0</v>
      </c>
      <c r="P16" s="90">
        <v>0</v>
      </c>
      <c r="Q16" s="37">
        <f>SUM(Q17:Q18)</f>
        <v>0</v>
      </c>
      <c r="R16" s="90">
        <f t="shared" si="1"/>
        <v>14844.60652343</v>
      </c>
      <c r="S16" s="90">
        <v>16687.596646900001</v>
      </c>
      <c r="T16" s="90">
        <v>0</v>
      </c>
      <c r="U16" s="90">
        <v>0</v>
      </c>
      <c r="V16" s="90">
        <v>16687.596646900001</v>
      </c>
      <c r="W16" s="90">
        <v>0</v>
      </c>
      <c r="X16" s="90">
        <v>0</v>
      </c>
      <c r="Y16" s="37">
        <f>SUM(Y17:Y18)</f>
        <v>0</v>
      </c>
      <c r="Z16" s="90">
        <f t="shared" si="2"/>
        <v>16687.596646900001</v>
      </c>
      <c r="AA16" s="90">
        <v>18725.35589553</v>
      </c>
      <c r="AB16" s="90">
        <v>0</v>
      </c>
      <c r="AC16" s="90">
        <v>0</v>
      </c>
      <c r="AD16" s="90">
        <v>18725.35589553</v>
      </c>
      <c r="AE16" s="90">
        <v>0</v>
      </c>
      <c r="AF16" s="90">
        <v>0</v>
      </c>
      <c r="AG16" s="37">
        <f>SUM(AG17:AG18)</f>
        <v>0</v>
      </c>
      <c r="AH16" s="90">
        <f t="shared" si="3"/>
        <v>18725.35589553</v>
      </c>
      <c r="AI16" s="90">
        <v>20719.317173770003</v>
      </c>
      <c r="AJ16" s="90">
        <v>0</v>
      </c>
      <c r="AK16" s="90">
        <v>0</v>
      </c>
      <c r="AL16" s="90">
        <v>20719.317173770003</v>
      </c>
      <c r="AM16" s="90">
        <v>0</v>
      </c>
      <c r="AN16" s="90">
        <v>0</v>
      </c>
      <c r="AO16" s="37">
        <f>SUM(AO17:AO18)</f>
        <v>0</v>
      </c>
      <c r="AP16" s="90">
        <f t="shared" si="4"/>
        <v>20719.317173770003</v>
      </c>
      <c r="AQ16" s="90">
        <v>21587.140463770003</v>
      </c>
      <c r="AR16" s="90">
        <v>0</v>
      </c>
      <c r="AS16" s="90">
        <v>0</v>
      </c>
      <c r="AT16" s="90">
        <v>21587.140463770003</v>
      </c>
      <c r="AU16" s="90">
        <v>0</v>
      </c>
      <c r="AV16" s="90">
        <v>0</v>
      </c>
      <c r="AW16" s="37">
        <f>SUM(AW17:AW18)</f>
        <v>0</v>
      </c>
      <c r="AX16" s="90">
        <f t="shared" si="5"/>
        <v>21587.140463770003</v>
      </c>
      <c r="AY16" s="90">
        <v>22190.159168029997</v>
      </c>
      <c r="AZ16" s="90">
        <v>0</v>
      </c>
      <c r="BA16" s="90">
        <v>0</v>
      </c>
      <c r="BB16" s="90">
        <v>22190.159168029997</v>
      </c>
      <c r="BC16" s="90">
        <v>0</v>
      </c>
      <c r="BD16" s="90">
        <v>0</v>
      </c>
      <c r="BE16" s="37">
        <f>SUM(BE17:BE18)</f>
        <v>0</v>
      </c>
      <c r="BF16" s="90">
        <f t="shared" si="6"/>
        <v>22190.159168029997</v>
      </c>
      <c r="BG16" s="90">
        <v>22732.264374940001</v>
      </c>
      <c r="BH16" s="90">
        <v>0</v>
      </c>
      <c r="BI16" s="90">
        <v>0</v>
      </c>
      <c r="BJ16" s="90">
        <v>22732.264374940001</v>
      </c>
      <c r="BK16" s="90">
        <v>0</v>
      </c>
      <c r="BL16" s="90">
        <v>0</v>
      </c>
      <c r="BM16" s="37">
        <f>SUM(BM17:BM18)</f>
        <v>0</v>
      </c>
      <c r="BN16" s="90">
        <f t="shared" si="7"/>
        <v>22732.264374940001</v>
      </c>
      <c r="BO16" s="90">
        <v>24405.276907609998</v>
      </c>
      <c r="BP16" s="90">
        <v>0</v>
      </c>
      <c r="BQ16" s="90">
        <v>0</v>
      </c>
      <c r="BR16" s="90">
        <v>24405.276907609998</v>
      </c>
      <c r="BS16" s="90">
        <v>0</v>
      </c>
      <c r="BT16" s="90">
        <v>0</v>
      </c>
      <c r="BU16" s="37">
        <f>SUM(BU17:BU18)</f>
        <v>0</v>
      </c>
      <c r="BV16" s="90">
        <f t="shared" si="8"/>
        <v>24405.276907609998</v>
      </c>
      <c r="BW16" s="90">
        <v>24238.585104130001</v>
      </c>
      <c r="BX16" s="90">
        <v>0</v>
      </c>
      <c r="BY16" s="90">
        <v>0</v>
      </c>
      <c r="BZ16" s="90">
        <v>24238.585104130001</v>
      </c>
      <c r="CA16" s="90">
        <v>0</v>
      </c>
      <c r="CB16" s="90">
        <v>0</v>
      </c>
      <c r="CC16" s="37">
        <f>SUM(CC17:CC18)</f>
        <v>0</v>
      </c>
      <c r="CD16" s="90">
        <f t="shared" si="9"/>
        <v>24238.585104130001</v>
      </c>
      <c r="CE16" s="90">
        <v>23268.994979359995</v>
      </c>
      <c r="CF16" s="90">
        <v>0</v>
      </c>
      <c r="CG16" s="90">
        <v>0</v>
      </c>
      <c r="CH16" s="90">
        <v>23268.994979359995</v>
      </c>
      <c r="CI16" s="90">
        <v>0</v>
      </c>
      <c r="CJ16" s="90">
        <v>0</v>
      </c>
      <c r="CK16" s="37">
        <f>SUM(CK17:CK18)</f>
        <v>0</v>
      </c>
      <c r="CL16" s="90">
        <f t="shared" si="10"/>
        <v>23268.994979359995</v>
      </c>
      <c r="CM16" s="90">
        <v>26221.746296469995</v>
      </c>
      <c r="CN16" s="90">
        <v>0</v>
      </c>
      <c r="CO16" s="90">
        <v>0</v>
      </c>
      <c r="CP16" s="90">
        <v>26221.746296469995</v>
      </c>
      <c r="CQ16" s="90">
        <v>0</v>
      </c>
      <c r="CR16" s="90">
        <v>0</v>
      </c>
      <c r="CS16" s="37">
        <f>SUM(CS17:CS18)</f>
        <v>0</v>
      </c>
      <c r="CT16" s="90">
        <f t="shared" si="11"/>
        <v>26221.746296469995</v>
      </c>
    </row>
    <row r="17" spans="1:98" s="101" customFormat="1" ht="20" customHeight="1" x14ac:dyDescent="0.2">
      <c r="A17" s="97" t="s">
        <v>438</v>
      </c>
      <c r="B17" s="98" t="s">
        <v>439</v>
      </c>
      <c r="C17" s="99">
        <v>11049.199077039999</v>
      </c>
      <c r="D17" s="99">
        <v>0</v>
      </c>
      <c r="E17" s="99">
        <v>0</v>
      </c>
      <c r="F17" s="99">
        <v>11049.199077039999</v>
      </c>
      <c r="G17" s="99" t="s">
        <v>905</v>
      </c>
      <c r="H17" s="99" t="s">
        <v>905</v>
      </c>
      <c r="I17" s="100">
        <v>0</v>
      </c>
      <c r="J17" s="99">
        <f t="shared" si="0"/>
        <v>11049.199077039999</v>
      </c>
      <c r="K17" s="99">
        <v>13115.381982620002</v>
      </c>
      <c r="L17" s="99">
        <v>0</v>
      </c>
      <c r="M17" s="99">
        <v>0</v>
      </c>
      <c r="N17" s="99">
        <v>13115.381982620002</v>
      </c>
      <c r="O17" s="99" t="s">
        <v>905</v>
      </c>
      <c r="P17" s="99" t="s">
        <v>905</v>
      </c>
      <c r="Q17" s="100">
        <v>0</v>
      </c>
      <c r="R17" s="99">
        <f t="shared" si="1"/>
        <v>13115.381982620002</v>
      </c>
      <c r="S17" s="99">
        <v>14774.508960040001</v>
      </c>
      <c r="T17" s="99">
        <v>0</v>
      </c>
      <c r="U17" s="99">
        <v>0</v>
      </c>
      <c r="V17" s="99">
        <v>14774.508960040001</v>
      </c>
      <c r="W17" s="99" t="s">
        <v>905</v>
      </c>
      <c r="X17" s="99" t="s">
        <v>905</v>
      </c>
      <c r="Y17" s="100">
        <v>0</v>
      </c>
      <c r="Z17" s="99">
        <f t="shared" si="2"/>
        <v>14774.508960040001</v>
      </c>
      <c r="AA17" s="99">
        <v>16560.529686530001</v>
      </c>
      <c r="AB17" s="99">
        <v>0</v>
      </c>
      <c r="AC17" s="99">
        <v>0</v>
      </c>
      <c r="AD17" s="99">
        <v>16560.529686530001</v>
      </c>
      <c r="AE17" s="99" t="s">
        <v>905</v>
      </c>
      <c r="AF17" s="99" t="s">
        <v>905</v>
      </c>
      <c r="AG17" s="100">
        <v>0</v>
      </c>
      <c r="AH17" s="99">
        <f t="shared" si="3"/>
        <v>16560.529686530001</v>
      </c>
      <c r="AI17" s="99">
        <v>18275.022057030001</v>
      </c>
      <c r="AJ17" s="99">
        <v>0</v>
      </c>
      <c r="AK17" s="99">
        <v>0</v>
      </c>
      <c r="AL17" s="99">
        <v>18275.022057030001</v>
      </c>
      <c r="AM17" s="99" t="s">
        <v>905</v>
      </c>
      <c r="AN17" s="99" t="s">
        <v>905</v>
      </c>
      <c r="AO17" s="100">
        <v>0</v>
      </c>
      <c r="AP17" s="99">
        <f t="shared" si="4"/>
        <v>18275.022057030001</v>
      </c>
      <c r="AQ17" s="99">
        <v>19038.91452382</v>
      </c>
      <c r="AR17" s="99">
        <v>0</v>
      </c>
      <c r="AS17" s="99">
        <v>0</v>
      </c>
      <c r="AT17" s="99">
        <v>19038.91452382</v>
      </c>
      <c r="AU17" s="99" t="s">
        <v>905</v>
      </c>
      <c r="AV17" s="99" t="s">
        <v>905</v>
      </c>
      <c r="AW17" s="100">
        <v>0</v>
      </c>
      <c r="AX17" s="99">
        <f t="shared" si="5"/>
        <v>19038.91452382</v>
      </c>
      <c r="AY17" s="99">
        <v>19473.105854289999</v>
      </c>
      <c r="AZ17" s="99">
        <v>0</v>
      </c>
      <c r="BA17" s="99">
        <v>0</v>
      </c>
      <c r="BB17" s="99">
        <v>19473.105854289999</v>
      </c>
      <c r="BC17" s="99" t="s">
        <v>905</v>
      </c>
      <c r="BD17" s="99" t="s">
        <v>905</v>
      </c>
      <c r="BE17" s="100">
        <v>0</v>
      </c>
      <c r="BF17" s="99">
        <f t="shared" si="6"/>
        <v>19473.105854289999</v>
      </c>
      <c r="BG17" s="99">
        <v>20010.14989072</v>
      </c>
      <c r="BH17" s="99">
        <v>0</v>
      </c>
      <c r="BI17" s="99">
        <v>0</v>
      </c>
      <c r="BJ17" s="99">
        <v>20010.14989072</v>
      </c>
      <c r="BK17" s="99" t="s">
        <v>905</v>
      </c>
      <c r="BL17" s="99" t="s">
        <v>905</v>
      </c>
      <c r="BM17" s="100">
        <v>0</v>
      </c>
      <c r="BN17" s="99">
        <f t="shared" si="7"/>
        <v>20010.14989072</v>
      </c>
      <c r="BO17" s="99">
        <v>21979.371867449998</v>
      </c>
      <c r="BP17" s="99">
        <v>0</v>
      </c>
      <c r="BQ17" s="99">
        <v>0</v>
      </c>
      <c r="BR17" s="99">
        <v>21979.371867449998</v>
      </c>
      <c r="BS17" s="99" t="s">
        <v>905</v>
      </c>
      <c r="BT17" s="99" t="s">
        <v>905</v>
      </c>
      <c r="BU17" s="100">
        <v>0</v>
      </c>
      <c r="BV17" s="99">
        <f t="shared" si="8"/>
        <v>21979.371867449998</v>
      </c>
      <c r="BW17" s="99">
        <v>21977.49567882</v>
      </c>
      <c r="BX17" s="99">
        <v>0</v>
      </c>
      <c r="BY17" s="99">
        <v>0</v>
      </c>
      <c r="BZ17" s="99">
        <v>21977.49567882</v>
      </c>
      <c r="CA17" s="99" t="s">
        <v>905</v>
      </c>
      <c r="CB17" s="99" t="s">
        <v>905</v>
      </c>
      <c r="CC17" s="100">
        <v>0</v>
      </c>
      <c r="CD17" s="99">
        <f t="shared" si="9"/>
        <v>21977.49567882</v>
      </c>
      <c r="CE17" s="99">
        <v>21085.809558219997</v>
      </c>
      <c r="CF17" s="99">
        <v>0</v>
      </c>
      <c r="CG17" s="99">
        <v>0</v>
      </c>
      <c r="CH17" s="99">
        <v>21085.809558219997</v>
      </c>
      <c r="CI17" s="99" t="s">
        <v>905</v>
      </c>
      <c r="CJ17" s="99" t="s">
        <v>905</v>
      </c>
      <c r="CK17" s="100">
        <v>0</v>
      </c>
      <c r="CL17" s="99">
        <f t="shared" si="10"/>
        <v>21085.809558219997</v>
      </c>
      <c r="CM17" s="99">
        <v>23832.98443805</v>
      </c>
      <c r="CN17" s="99">
        <v>0</v>
      </c>
      <c r="CO17" s="99">
        <v>0</v>
      </c>
      <c r="CP17" s="99">
        <v>23832.98443805</v>
      </c>
      <c r="CQ17" s="99" t="s">
        <v>905</v>
      </c>
      <c r="CR17" s="99" t="s">
        <v>905</v>
      </c>
      <c r="CS17" s="100">
        <v>0</v>
      </c>
      <c r="CT17" s="99">
        <f t="shared" si="11"/>
        <v>23832.98443805</v>
      </c>
    </row>
    <row r="18" spans="1:98" s="101" customFormat="1" ht="20" customHeight="1" x14ac:dyDescent="0.2">
      <c r="A18" s="97" t="s">
        <v>440</v>
      </c>
      <c r="B18" s="98" t="s">
        <v>441</v>
      </c>
      <c r="C18" s="99">
        <v>1481.8331955200001</v>
      </c>
      <c r="D18" s="99">
        <v>0</v>
      </c>
      <c r="E18" s="99">
        <v>0</v>
      </c>
      <c r="F18" s="99">
        <v>1481.8331955200001</v>
      </c>
      <c r="G18" s="99" t="s">
        <v>905</v>
      </c>
      <c r="H18" s="99" t="s">
        <v>905</v>
      </c>
      <c r="I18" s="100">
        <v>0</v>
      </c>
      <c r="J18" s="99">
        <f t="shared" si="0"/>
        <v>1481.8331955200001</v>
      </c>
      <c r="K18" s="99">
        <v>1729.22454081</v>
      </c>
      <c r="L18" s="99">
        <v>0</v>
      </c>
      <c r="M18" s="99">
        <v>0</v>
      </c>
      <c r="N18" s="99">
        <v>1729.22454081</v>
      </c>
      <c r="O18" s="99" t="s">
        <v>905</v>
      </c>
      <c r="P18" s="99" t="s">
        <v>905</v>
      </c>
      <c r="Q18" s="100">
        <v>0</v>
      </c>
      <c r="R18" s="99">
        <f t="shared" si="1"/>
        <v>1729.22454081</v>
      </c>
      <c r="S18" s="99">
        <v>1913.0876868599998</v>
      </c>
      <c r="T18" s="99">
        <v>0</v>
      </c>
      <c r="U18" s="99">
        <v>0</v>
      </c>
      <c r="V18" s="99">
        <v>1913.0876868599998</v>
      </c>
      <c r="W18" s="99" t="s">
        <v>905</v>
      </c>
      <c r="X18" s="99" t="s">
        <v>905</v>
      </c>
      <c r="Y18" s="100">
        <v>0</v>
      </c>
      <c r="Z18" s="99">
        <f t="shared" si="2"/>
        <v>1913.0876868599998</v>
      </c>
      <c r="AA18" s="99">
        <v>2164.8262090000003</v>
      </c>
      <c r="AB18" s="99">
        <v>0</v>
      </c>
      <c r="AC18" s="99">
        <v>0</v>
      </c>
      <c r="AD18" s="99">
        <v>2164.8262090000003</v>
      </c>
      <c r="AE18" s="99" t="s">
        <v>905</v>
      </c>
      <c r="AF18" s="99" t="s">
        <v>905</v>
      </c>
      <c r="AG18" s="100">
        <v>0</v>
      </c>
      <c r="AH18" s="99">
        <f t="shared" si="3"/>
        <v>2164.8262090000003</v>
      </c>
      <c r="AI18" s="99">
        <v>2444.2951167400001</v>
      </c>
      <c r="AJ18" s="99">
        <v>0</v>
      </c>
      <c r="AK18" s="99">
        <v>0</v>
      </c>
      <c r="AL18" s="99">
        <v>2444.2951167400001</v>
      </c>
      <c r="AM18" s="99" t="s">
        <v>905</v>
      </c>
      <c r="AN18" s="99" t="s">
        <v>905</v>
      </c>
      <c r="AO18" s="100">
        <v>0</v>
      </c>
      <c r="AP18" s="99">
        <f t="shared" si="4"/>
        <v>2444.2951167400001</v>
      </c>
      <c r="AQ18" s="99">
        <v>2548.2259399499999</v>
      </c>
      <c r="AR18" s="99">
        <v>0</v>
      </c>
      <c r="AS18" s="99">
        <v>0</v>
      </c>
      <c r="AT18" s="99">
        <v>2548.2259399499999</v>
      </c>
      <c r="AU18" s="99" t="s">
        <v>905</v>
      </c>
      <c r="AV18" s="99" t="s">
        <v>905</v>
      </c>
      <c r="AW18" s="100">
        <v>0</v>
      </c>
      <c r="AX18" s="99">
        <f t="shared" si="5"/>
        <v>2548.2259399499999</v>
      </c>
      <c r="AY18" s="99">
        <v>2717.0533137399998</v>
      </c>
      <c r="AZ18" s="99">
        <v>0</v>
      </c>
      <c r="BA18" s="99">
        <v>0</v>
      </c>
      <c r="BB18" s="99">
        <v>2717.0533137399998</v>
      </c>
      <c r="BC18" s="99" t="s">
        <v>905</v>
      </c>
      <c r="BD18" s="99" t="s">
        <v>905</v>
      </c>
      <c r="BE18" s="100">
        <v>0</v>
      </c>
      <c r="BF18" s="99">
        <f t="shared" si="6"/>
        <v>2717.0533137399998</v>
      </c>
      <c r="BG18" s="99">
        <v>2722.1144842199997</v>
      </c>
      <c r="BH18" s="99">
        <v>0</v>
      </c>
      <c r="BI18" s="99">
        <v>0</v>
      </c>
      <c r="BJ18" s="99">
        <v>2722.1144842199997</v>
      </c>
      <c r="BK18" s="99" t="s">
        <v>905</v>
      </c>
      <c r="BL18" s="99" t="s">
        <v>905</v>
      </c>
      <c r="BM18" s="100">
        <v>0</v>
      </c>
      <c r="BN18" s="99">
        <f t="shared" si="7"/>
        <v>2722.1144842199997</v>
      </c>
      <c r="BO18" s="99">
        <v>2425.9050401599998</v>
      </c>
      <c r="BP18" s="99">
        <v>0</v>
      </c>
      <c r="BQ18" s="99">
        <v>0</v>
      </c>
      <c r="BR18" s="99">
        <v>2425.9050401599998</v>
      </c>
      <c r="BS18" s="99" t="s">
        <v>905</v>
      </c>
      <c r="BT18" s="99" t="s">
        <v>905</v>
      </c>
      <c r="BU18" s="100">
        <v>0</v>
      </c>
      <c r="BV18" s="99">
        <f t="shared" si="8"/>
        <v>2425.9050401599998</v>
      </c>
      <c r="BW18" s="99">
        <v>2261.08942531</v>
      </c>
      <c r="BX18" s="99">
        <v>0</v>
      </c>
      <c r="BY18" s="99">
        <v>0</v>
      </c>
      <c r="BZ18" s="99">
        <v>2261.08942531</v>
      </c>
      <c r="CA18" s="99" t="s">
        <v>905</v>
      </c>
      <c r="CB18" s="99" t="s">
        <v>905</v>
      </c>
      <c r="CC18" s="100">
        <v>0</v>
      </c>
      <c r="CD18" s="99">
        <f t="shared" si="9"/>
        <v>2261.08942531</v>
      </c>
      <c r="CE18" s="99">
        <v>2183.18542114</v>
      </c>
      <c r="CF18" s="99">
        <v>0</v>
      </c>
      <c r="CG18" s="99">
        <v>0</v>
      </c>
      <c r="CH18" s="99">
        <v>2183.18542114</v>
      </c>
      <c r="CI18" s="99" t="s">
        <v>905</v>
      </c>
      <c r="CJ18" s="99" t="s">
        <v>905</v>
      </c>
      <c r="CK18" s="100">
        <v>0</v>
      </c>
      <c r="CL18" s="99">
        <f t="shared" si="10"/>
        <v>2183.18542114</v>
      </c>
      <c r="CM18" s="99">
        <v>2388.76185842</v>
      </c>
      <c r="CN18" s="99">
        <v>0</v>
      </c>
      <c r="CO18" s="99">
        <v>0</v>
      </c>
      <c r="CP18" s="99">
        <v>2388.76185842</v>
      </c>
      <c r="CQ18" s="99" t="s">
        <v>905</v>
      </c>
      <c r="CR18" s="99" t="s">
        <v>905</v>
      </c>
      <c r="CS18" s="100">
        <v>0</v>
      </c>
      <c r="CT18" s="99">
        <f t="shared" si="11"/>
        <v>2388.76185842</v>
      </c>
    </row>
    <row r="19" spans="1:98" ht="20" customHeight="1" x14ac:dyDescent="0.2">
      <c r="A19" s="35">
        <v>113</v>
      </c>
      <c r="B19" s="36" t="s">
        <v>258</v>
      </c>
      <c r="C19" s="90">
        <v>527.82469415000003</v>
      </c>
      <c r="D19" s="90">
        <v>0</v>
      </c>
      <c r="E19" s="90">
        <v>0</v>
      </c>
      <c r="F19" s="90">
        <v>527.82469415000003</v>
      </c>
      <c r="G19" s="90">
        <v>24532.25728749</v>
      </c>
      <c r="H19" s="90">
        <v>24018.808145557734</v>
      </c>
      <c r="I19" s="37">
        <f>SUM(I20,I25,I26,I28,I29)</f>
        <v>0</v>
      </c>
      <c r="J19" s="90">
        <f t="shared" si="0"/>
        <v>49078.890127197737</v>
      </c>
      <c r="K19" s="90">
        <v>602.34528718000001</v>
      </c>
      <c r="L19" s="90">
        <v>0</v>
      </c>
      <c r="M19" s="90">
        <v>0</v>
      </c>
      <c r="N19" s="90">
        <v>602.34528718000001</v>
      </c>
      <c r="O19" s="90">
        <v>27591.838566789997</v>
      </c>
      <c r="P19" s="90">
        <v>27836.023984268882</v>
      </c>
      <c r="Q19" s="37">
        <f>SUM(Q20,Q25,Q26,Q28,Q29)</f>
        <v>0</v>
      </c>
      <c r="R19" s="90">
        <f t="shared" si="1"/>
        <v>56030.207838238879</v>
      </c>
      <c r="S19" s="90">
        <v>687.56450962999998</v>
      </c>
      <c r="T19" s="90">
        <v>0</v>
      </c>
      <c r="U19" s="90">
        <v>0</v>
      </c>
      <c r="V19" s="90">
        <v>687.56450962999998</v>
      </c>
      <c r="W19" s="90">
        <v>31255.36692393</v>
      </c>
      <c r="X19" s="90">
        <v>30771.72434430055</v>
      </c>
      <c r="Y19" s="37">
        <f>SUM(Y20,Y25,Y26,Y28,Y29)</f>
        <v>0</v>
      </c>
      <c r="Z19" s="90">
        <f t="shared" si="2"/>
        <v>62714.655777860549</v>
      </c>
      <c r="AA19" s="90">
        <v>782.25335335</v>
      </c>
      <c r="AB19" s="90">
        <v>0</v>
      </c>
      <c r="AC19" s="90">
        <v>0</v>
      </c>
      <c r="AD19" s="90">
        <v>782.25335335</v>
      </c>
      <c r="AE19" s="90">
        <v>34325.365311840003</v>
      </c>
      <c r="AF19" s="90">
        <v>35065.038114958028</v>
      </c>
      <c r="AG19" s="37">
        <f>SUM(AG20,AG25,AG26,AG28,AG29)</f>
        <v>0</v>
      </c>
      <c r="AH19" s="90">
        <f t="shared" si="3"/>
        <v>70172.656780148041</v>
      </c>
      <c r="AI19" s="90">
        <v>928.81097771000009</v>
      </c>
      <c r="AJ19" s="90">
        <v>0</v>
      </c>
      <c r="AK19" s="90">
        <v>0</v>
      </c>
      <c r="AL19" s="90">
        <v>928.81097771000009</v>
      </c>
      <c r="AM19" s="90">
        <v>38083.899756660001</v>
      </c>
      <c r="AN19" s="90">
        <v>38429.01447270788</v>
      </c>
      <c r="AO19" s="37">
        <f>SUM(AO20,AO25,AO26,AO28,AO29)</f>
        <v>0</v>
      </c>
      <c r="AP19" s="90">
        <f t="shared" si="4"/>
        <v>77441.725207077892</v>
      </c>
      <c r="AQ19" s="90">
        <v>1130.60566991</v>
      </c>
      <c r="AR19" s="90">
        <v>0</v>
      </c>
      <c r="AS19" s="90">
        <v>0</v>
      </c>
      <c r="AT19" s="90">
        <v>1130.60566991</v>
      </c>
      <c r="AU19" s="90">
        <v>43677.312915319999</v>
      </c>
      <c r="AV19" s="90">
        <v>41764.599037119551</v>
      </c>
      <c r="AW19" s="37">
        <f>SUM(AW20,AW25,AW26,AW28,AW29)</f>
        <v>0</v>
      </c>
      <c r="AX19" s="90">
        <f t="shared" si="5"/>
        <v>86572.517622349551</v>
      </c>
      <c r="AY19" s="90">
        <v>1159.7189124200002</v>
      </c>
      <c r="AZ19" s="90">
        <v>0</v>
      </c>
      <c r="BA19" s="90">
        <v>0</v>
      </c>
      <c r="BB19" s="90">
        <v>1159.7189124200002</v>
      </c>
      <c r="BC19" s="90">
        <v>47477.806618260001</v>
      </c>
      <c r="BD19" s="90">
        <v>44045.048067038515</v>
      </c>
      <c r="BE19" s="37">
        <f>SUM(BE20,BE25,BE26,BE28,BE29)</f>
        <v>0</v>
      </c>
      <c r="BF19" s="90">
        <f t="shared" si="6"/>
        <v>92682.573597718525</v>
      </c>
      <c r="BG19" s="90">
        <v>1313.18884697</v>
      </c>
      <c r="BH19" s="90">
        <v>0</v>
      </c>
      <c r="BI19" s="90">
        <v>0</v>
      </c>
      <c r="BJ19" s="90">
        <v>1313.18884697</v>
      </c>
      <c r="BK19" s="90">
        <v>48780.447392030001</v>
      </c>
      <c r="BL19" s="90">
        <v>48664.136289889044</v>
      </c>
      <c r="BM19" s="37">
        <f>SUM(BM20,BM25,BM26,BM28,BM29)</f>
        <v>0</v>
      </c>
      <c r="BN19" s="90">
        <f t="shared" si="7"/>
        <v>98757.772528889036</v>
      </c>
      <c r="BO19" s="90">
        <v>1444.66980681</v>
      </c>
      <c r="BP19" s="90">
        <v>0</v>
      </c>
      <c r="BQ19" s="90">
        <v>0</v>
      </c>
      <c r="BR19" s="90">
        <v>1444.66980681</v>
      </c>
      <c r="BS19" s="90">
        <v>51790.814237670013</v>
      </c>
      <c r="BT19" s="90">
        <v>54865.980086082505</v>
      </c>
      <c r="BU19" s="37">
        <f>SUM(BU20,BU25,BU26,BU28,BU29)</f>
        <v>0</v>
      </c>
      <c r="BV19" s="90">
        <f t="shared" si="8"/>
        <v>108101.46413056253</v>
      </c>
      <c r="BW19" s="90">
        <v>1656.0802878300001</v>
      </c>
      <c r="BX19" s="90">
        <v>0</v>
      </c>
      <c r="BY19" s="90">
        <v>0</v>
      </c>
      <c r="BZ19" s="90">
        <v>1656.0802878300001</v>
      </c>
      <c r="CA19" s="90">
        <v>56205.619104750003</v>
      </c>
      <c r="CB19" s="90">
        <v>59983.356729817897</v>
      </c>
      <c r="CC19" s="37">
        <f>SUM(CC20,CC25,CC26,CC28,CC29)</f>
        <v>0</v>
      </c>
      <c r="CD19" s="90">
        <f t="shared" si="9"/>
        <v>117845.0561223979</v>
      </c>
      <c r="CE19" s="90">
        <v>1784.9454140899998</v>
      </c>
      <c r="CF19" s="90">
        <v>0</v>
      </c>
      <c r="CG19" s="90">
        <v>0</v>
      </c>
      <c r="CH19" s="90">
        <v>1784.9454140899998</v>
      </c>
      <c r="CI19" s="90">
        <v>58332.375194679989</v>
      </c>
      <c r="CJ19" s="90">
        <v>61604.922584438405</v>
      </c>
      <c r="CK19" s="37">
        <f>SUM(CK20,CK25,CK26,CK28,CK29)</f>
        <v>0</v>
      </c>
      <c r="CL19" s="90">
        <f t="shared" si="10"/>
        <v>121722.24319320839</v>
      </c>
      <c r="CM19" s="90">
        <v>2186.76382122</v>
      </c>
      <c r="CN19" s="90">
        <v>0</v>
      </c>
      <c r="CO19" s="90">
        <v>0</v>
      </c>
      <c r="CP19" s="90">
        <v>2186.76382122</v>
      </c>
      <c r="CQ19" s="90">
        <v>66251.382000190002</v>
      </c>
      <c r="CR19" s="90">
        <v>75015.811717999997</v>
      </c>
      <c r="CS19" s="37">
        <f>SUM(CS20,CS25,CS26,CS28,CS29)</f>
        <v>0</v>
      </c>
      <c r="CT19" s="90">
        <f t="shared" si="11"/>
        <v>143453.95753940998</v>
      </c>
    </row>
    <row r="20" spans="1:98" s="41" customFormat="1" ht="20" customHeight="1" x14ac:dyDescent="0.2">
      <c r="A20" s="38">
        <v>1131</v>
      </c>
      <c r="B20" s="39" t="s">
        <v>259</v>
      </c>
      <c r="C20" s="91">
        <v>479.67226278000004</v>
      </c>
      <c r="D20" s="91">
        <v>0</v>
      </c>
      <c r="E20" s="91">
        <v>0</v>
      </c>
      <c r="F20" s="91">
        <v>479.67226278000004</v>
      </c>
      <c r="G20" s="91">
        <v>647.31841510999993</v>
      </c>
      <c r="H20" s="91">
        <v>24018.808145557734</v>
      </c>
      <c r="I20" s="40">
        <f>SUM(I21:I24)</f>
        <v>0</v>
      </c>
      <c r="J20" s="91">
        <f t="shared" si="0"/>
        <v>25145.798823447734</v>
      </c>
      <c r="K20" s="91">
        <v>550.77511578000008</v>
      </c>
      <c r="L20" s="91">
        <v>0</v>
      </c>
      <c r="M20" s="91">
        <v>0</v>
      </c>
      <c r="N20" s="91">
        <v>550.77511578000008</v>
      </c>
      <c r="O20" s="91">
        <v>711.58052395000004</v>
      </c>
      <c r="P20" s="91">
        <v>27836.023984268882</v>
      </c>
      <c r="Q20" s="40">
        <f>SUM(Q21:Q24)</f>
        <v>0</v>
      </c>
      <c r="R20" s="91">
        <f t="shared" si="1"/>
        <v>29098.379623998884</v>
      </c>
      <c r="S20" s="91">
        <v>619.05981111999995</v>
      </c>
      <c r="T20" s="91">
        <v>0</v>
      </c>
      <c r="U20" s="91">
        <v>0</v>
      </c>
      <c r="V20" s="91">
        <v>619.05981111999995</v>
      </c>
      <c r="W20" s="91">
        <v>817.03044547000002</v>
      </c>
      <c r="X20" s="91">
        <v>30771.72434430055</v>
      </c>
      <c r="Y20" s="40">
        <f>SUM(Y21:Y24)</f>
        <v>0</v>
      </c>
      <c r="Z20" s="91">
        <f t="shared" si="2"/>
        <v>32207.81460089055</v>
      </c>
      <c r="AA20" s="91">
        <v>764.27227157000004</v>
      </c>
      <c r="AB20" s="91">
        <v>0</v>
      </c>
      <c r="AC20" s="91">
        <v>0</v>
      </c>
      <c r="AD20" s="91">
        <v>764.27227157000004</v>
      </c>
      <c r="AE20" s="91">
        <v>951.10331512999994</v>
      </c>
      <c r="AF20" s="91">
        <v>35065.038114958028</v>
      </c>
      <c r="AG20" s="40">
        <f>SUM(AG21:AG24)</f>
        <v>0</v>
      </c>
      <c r="AH20" s="91">
        <f t="shared" si="3"/>
        <v>36780.413701658028</v>
      </c>
      <c r="AI20" s="91">
        <v>900.82291753999993</v>
      </c>
      <c r="AJ20" s="91">
        <v>0</v>
      </c>
      <c r="AK20" s="91">
        <v>0</v>
      </c>
      <c r="AL20" s="91">
        <v>900.82291753999993</v>
      </c>
      <c r="AM20" s="91">
        <v>932.96729151999989</v>
      </c>
      <c r="AN20" s="91">
        <v>38429.01447270788</v>
      </c>
      <c r="AO20" s="40">
        <f>SUM(AO21:AO24)</f>
        <v>0</v>
      </c>
      <c r="AP20" s="91">
        <f t="shared" si="4"/>
        <v>40262.804681767877</v>
      </c>
      <c r="AQ20" s="91">
        <v>1104.9717588399999</v>
      </c>
      <c r="AR20" s="91">
        <v>0</v>
      </c>
      <c r="AS20" s="91">
        <v>0</v>
      </c>
      <c r="AT20" s="91">
        <v>1104.9717588399999</v>
      </c>
      <c r="AU20" s="91">
        <v>997.91900368999995</v>
      </c>
      <c r="AV20" s="91">
        <v>41764.599037119551</v>
      </c>
      <c r="AW20" s="40">
        <f>SUM(AW21:AW24)</f>
        <v>0</v>
      </c>
      <c r="AX20" s="91">
        <f t="shared" si="5"/>
        <v>43867.489799649549</v>
      </c>
      <c r="AY20" s="91">
        <v>1126.4160551</v>
      </c>
      <c r="AZ20" s="91">
        <v>0</v>
      </c>
      <c r="BA20" s="91">
        <v>0</v>
      </c>
      <c r="BB20" s="91">
        <v>1126.4160551</v>
      </c>
      <c r="BC20" s="91">
        <v>1116.7029113400001</v>
      </c>
      <c r="BD20" s="91">
        <v>44045.048067038515</v>
      </c>
      <c r="BE20" s="40">
        <f>SUM(BE21:BE24)</f>
        <v>0</v>
      </c>
      <c r="BF20" s="91">
        <f t="shared" si="6"/>
        <v>46288.167033478516</v>
      </c>
      <c r="BG20" s="91">
        <v>1273.1981281200001</v>
      </c>
      <c r="BH20" s="91">
        <v>0</v>
      </c>
      <c r="BI20" s="91">
        <v>0</v>
      </c>
      <c r="BJ20" s="91">
        <v>1273.1981281200001</v>
      </c>
      <c r="BK20" s="91">
        <v>1166.93965521</v>
      </c>
      <c r="BL20" s="91">
        <v>48664.136289889044</v>
      </c>
      <c r="BM20" s="40">
        <f>SUM(BM21:BM24)</f>
        <v>0</v>
      </c>
      <c r="BN20" s="91">
        <f t="shared" si="7"/>
        <v>51104.274073219043</v>
      </c>
      <c r="BO20" s="91">
        <v>1418.8227624199999</v>
      </c>
      <c r="BP20" s="91">
        <v>0</v>
      </c>
      <c r="BQ20" s="91">
        <v>0</v>
      </c>
      <c r="BR20" s="91">
        <v>1418.8227624199999</v>
      </c>
      <c r="BS20" s="91">
        <v>1340.5804088099999</v>
      </c>
      <c r="BT20" s="91">
        <v>54865.980086082505</v>
      </c>
      <c r="BU20" s="40">
        <f>SUM(BU21:BU24)</f>
        <v>0</v>
      </c>
      <c r="BV20" s="91">
        <f t="shared" si="8"/>
        <v>57625.383257312504</v>
      </c>
      <c r="BW20" s="91">
        <v>1629.7386058500001</v>
      </c>
      <c r="BX20" s="91">
        <v>0</v>
      </c>
      <c r="BY20" s="91">
        <v>0</v>
      </c>
      <c r="BZ20" s="91">
        <v>1629.7386058500001</v>
      </c>
      <c r="CA20" s="91">
        <v>1445.3601007100001</v>
      </c>
      <c r="CB20" s="91">
        <v>59983.356729817897</v>
      </c>
      <c r="CC20" s="40">
        <f>SUM(CC21:CC24)</f>
        <v>0</v>
      </c>
      <c r="CD20" s="91">
        <f t="shared" si="9"/>
        <v>63058.455436377895</v>
      </c>
      <c r="CE20" s="91">
        <v>1760.94230892</v>
      </c>
      <c r="CF20" s="91">
        <v>0</v>
      </c>
      <c r="CG20" s="91">
        <v>0</v>
      </c>
      <c r="CH20" s="91">
        <v>1760.94230892</v>
      </c>
      <c r="CI20" s="91">
        <v>1635.8832355299999</v>
      </c>
      <c r="CJ20" s="91">
        <v>61604.922584438405</v>
      </c>
      <c r="CK20" s="40">
        <f>SUM(CK21:CK24)</f>
        <v>0</v>
      </c>
      <c r="CL20" s="91">
        <f t="shared" si="10"/>
        <v>65001.748128888408</v>
      </c>
      <c r="CM20" s="91">
        <v>2166.9317252599999</v>
      </c>
      <c r="CN20" s="91">
        <v>0</v>
      </c>
      <c r="CO20" s="91">
        <v>0</v>
      </c>
      <c r="CP20" s="91">
        <v>2166.9317252599999</v>
      </c>
      <c r="CQ20" s="91">
        <v>1871.81674967</v>
      </c>
      <c r="CR20" s="91">
        <v>75015.811717999997</v>
      </c>
      <c r="CS20" s="40">
        <f>SUM(CS21:CS24)</f>
        <v>0</v>
      </c>
      <c r="CT20" s="91">
        <f t="shared" si="11"/>
        <v>79054.560192930003</v>
      </c>
    </row>
    <row r="21" spans="1:98" s="95" customFormat="1" ht="20" customHeight="1" x14ac:dyDescent="0.2">
      <c r="A21" s="45" t="s">
        <v>468</v>
      </c>
      <c r="B21" s="56" t="s">
        <v>469</v>
      </c>
      <c r="C21" s="92" t="s">
        <v>905</v>
      </c>
      <c r="D21" s="92">
        <v>0</v>
      </c>
      <c r="E21" s="92">
        <v>0</v>
      </c>
      <c r="F21" s="92">
        <v>0</v>
      </c>
      <c r="G21" s="92">
        <v>437.25663827999995</v>
      </c>
      <c r="H21" s="92">
        <v>18619.499607608701</v>
      </c>
      <c r="I21" s="47">
        <v>0</v>
      </c>
      <c r="J21" s="92">
        <f t="shared" si="0"/>
        <v>19056.756245888701</v>
      </c>
      <c r="K21" s="92" t="s">
        <v>905</v>
      </c>
      <c r="L21" s="92">
        <v>0</v>
      </c>
      <c r="M21" s="92">
        <v>0</v>
      </c>
      <c r="N21" s="92">
        <v>0</v>
      </c>
      <c r="O21" s="92">
        <v>502.61393780999998</v>
      </c>
      <c r="P21" s="92">
        <v>21115.80847476019</v>
      </c>
      <c r="Q21" s="47">
        <v>0</v>
      </c>
      <c r="R21" s="92">
        <f t="shared" si="1"/>
        <v>21618.422412570191</v>
      </c>
      <c r="S21" s="92" t="s">
        <v>905</v>
      </c>
      <c r="T21" s="92">
        <v>0</v>
      </c>
      <c r="U21" s="92">
        <v>0</v>
      </c>
      <c r="V21" s="92">
        <v>0</v>
      </c>
      <c r="W21" s="92">
        <v>539.87252544</v>
      </c>
      <c r="X21" s="92">
        <v>23054.705217889401</v>
      </c>
      <c r="Y21" s="47">
        <v>0</v>
      </c>
      <c r="Z21" s="92">
        <f t="shared" si="2"/>
        <v>23594.577743329402</v>
      </c>
      <c r="AA21" s="92" t="s">
        <v>905</v>
      </c>
      <c r="AB21" s="92">
        <v>0</v>
      </c>
      <c r="AC21" s="92">
        <v>0</v>
      </c>
      <c r="AD21" s="92">
        <v>0</v>
      </c>
      <c r="AE21" s="92">
        <v>620.32219739999994</v>
      </c>
      <c r="AF21" s="92">
        <v>25970.969932085478</v>
      </c>
      <c r="AG21" s="47">
        <v>0</v>
      </c>
      <c r="AH21" s="92">
        <f t="shared" si="3"/>
        <v>26591.292129485479</v>
      </c>
      <c r="AI21" s="92" t="s">
        <v>905</v>
      </c>
      <c r="AJ21" s="92">
        <v>0</v>
      </c>
      <c r="AK21" s="92">
        <v>0</v>
      </c>
      <c r="AL21" s="92">
        <v>0</v>
      </c>
      <c r="AM21" s="92">
        <v>614.4033810599999</v>
      </c>
      <c r="AN21" s="92">
        <v>28608.227095329279</v>
      </c>
      <c r="AO21" s="47">
        <v>0</v>
      </c>
      <c r="AP21" s="92">
        <f t="shared" si="4"/>
        <v>29222.63047638928</v>
      </c>
      <c r="AQ21" s="92" t="s">
        <v>905</v>
      </c>
      <c r="AR21" s="92">
        <v>0</v>
      </c>
      <c r="AS21" s="92">
        <v>0</v>
      </c>
      <c r="AT21" s="92">
        <v>0</v>
      </c>
      <c r="AU21" s="92">
        <v>687.04074344999992</v>
      </c>
      <c r="AV21" s="92">
        <v>31842.26256067993</v>
      </c>
      <c r="AW21" s="47">
        <v>0</v>
      </c>
      <c r="AX21" s="92">
        <f t="shared" si="5"/>
        <v>32529.303304129931</v>
      </c>
      <c r="AY21" s="92" t="s">
        <v>905</v>
      </c>
      <c r="AZ21" s="92">
        <v>0</v>
      </c>
      <c r="BA21" s="92">
        <v>0</v>
      </c>
      <c r="BB21" s="92">
        <v>0</v>
      </c>
      <c r="BC21" s="92">
        <v>790.07629436000013</v>
      </c>
      <c r="BD21" s="92">
        <v>34607.333018726837</v>
      </c>
      <c r="BE21" s="47">
        <v>0</v>
      </c>
      <c r="BF21" s="92">
        <f t="shared" si="6"/>
        <v>35397.409313086835</v>
      </c>
      <c r="BG21" s="92" t="s">
        <v>905</v>
      </c>
      <c r="BH21" s="92">
        <v>0</v>
      </c>
      <c r="BI21" s="92">
        <v>0</v>
      </c>
      <c r="BJ21" s="92">
        <v>0</v>
      </c>
      <c r="BK21" s="92">
        <v>794.93289795999988</v>
      </c>
      <c r="BL21" s="92">
        <v>38749.651537896621</v>
      </c>
      <c r="BM21" s="47">
        <v>0</v>
      </c>
      <c r="BN21" s="92">
        <f t="shared" si="7"/>
        <v>39544.584435856625</v>
      </c>
      <c r="BO21" s="92" t="s">
        <v>905</v>
      </c>
      <c r="BP21" s="92">
        <v>0</v>
      </c>
      <c r="BQ21" s="92">
        <v>0</v>
      </c>
      <c r="BR21" s="92">
        <v>0</v>
      </c>
      <c r="BS21" s="92">
        <v>928.10928062000005</v>
      </c>
      <c r="BT21" s="92">
        <v>43850.833501643305</v>
      </c>
      <c r="BU21" s="47">
        <v>0</v>
      </c>
      <c r="BV21" s="92">
        <f t="shared" si="8"/>
        <v>44778.942782263308</v>
      </c>
      <c r="BW21" s="92" t="s">
        <v>905</v>
      </c>
      <c r="BX21" s="92">
        <v>0</v>
      </c>
      <c r="BY21" s="92">
        <v>0</v>
      </c>
      <c r="BZ21" s="92">
        <v>0</v>
      </c>
      <c r="CA21" s="92">
        <v>1027.12906464</v>
      </c>
      <c r="CB21" s="92">
        <v>47644.667794993795</v>
      </c>
      <c r="CC21" s="47">
        <v>0</v>
      </c>
      <c r="CD21" s="92">
        <f t="shared" si="9"/>
        <v>48671.796859633796</v>
      </c>
      <c r="CE21" s="92" t="s">
        <v>905</v>
      </c>
      <c r="CF21" s="92">
        <v>0</v>
      </c>
      <c r="CG21" s="92">
        <v>0</v>
      </c>
      <c r="CH21" s="92">
        <v>0</v>
      </c>
      <c r="CI21" s="92">
        <v>1105.4753920799999</v>
      </c>
      <c r="CJ21" s="92">
        <v>47535.976288684302</v>
      </c>
      <c r="CK21" s="47">
        <v>0</v>
      </c>
      <c r="CL21" s="92">
        <f t="shared" si="10"/>
        <v>48641.451680764301</v>
      </c>
      <c r="CM21" s="92" t="s">
        <v>905</v>
      </c>
      <c r="CN21" s="92">
        <v>0</v>
      </c>
      <c r="CO21" s="92">
        <v>0</v>
      </c>
      <c r="CP21" s="92">
        <v>0</v>
      </c>
      <c r="CQ21" s="92">
        <v>1220.5488492500001</v>
      </c>
      <c r="CR21" s="92">
        <v>54895.053358000005</v>
      </c>
      <c r="CS21" s="47">
        <v>0</v>
      </c>
      <c r="CT21" s="92">
        <f t="shared" si="11"/>
        <v>56115.602207250005</v>
      </c>
    </row>
    <row r="22" spans="1:98" s="95" customFormat="1" ht="20" customHeight="1" x14ac:dyDescent="0.2">
      <c r="A22" s="45" t="s">
        <v>470</v>
      </c>
      <c r="B22" s="56" t="s">
        <v>471</v>
      </c>
      <c r="C22" s="92" t="s">
        <v>905</v>
      </c>
      <c r="D22" s="92">
        <v>0</v>
      </c>
      <c r="E22" s="92">
        <v>0</v>
      </c>
      <c r="F22" s="92">
        <v>0</v>
      </c>
      <c r="G22" s="92">
        <v>210.06177670999998</v>
      </c>
      <c r="H22" s="92">
        <v>5399.3085379490312</v>
      </c>
      <c r="I22" s="47">
        <v>0</v>
      </c>
      <c r="J22" s="92">
        <f t="shared" si="0"/>
        <v>5609.3703146590315</v>
      </c>
      <c r="K22" s="92" t="s">
        <v>905</v>
      </c>
      <c r="L22" s="92">
        <v>0</v>
      </c>
      <c r="M22" s="92">
        <v>0</v>
      </c>
      <c r="N22" s="92">
        <v>0</v>
      </c>
      <c r="O22" s="92">
        <v>208.96658672000001</v>
      </c>
      <c r="P22" s="92">
        <v>6720.2155095086946</v>
      </c>
      <c r="Q22" s="47">
        <v>0</v>
      </c>
      <c r="R22" s="92">
        <f t="shared" si="1"/>
        <v>6929.1820962286947</v>
      </c>
      <c r="S22" s="92" t="s">
        <v>905</v>
      </c>
      <c r="T22" s="92">
        <v>0</v>
      </c>
      <c r="U22" s="92">
        <v>0</v>
      </c>
      <c r="V22" s="92">
        <v>0</v>
      </c>
      <c r="W22" s="92">
        <v>277.15792025999997</v>
      </c>
      <c r="X22" s="92">
        <v>7717.0191264111472</v>
      </c>
      <c r="Y22" s="47">
        <v>0</v>
      </c>
      <c r="Z22" s="92">
        <f t="shared" si="2"/>
        <v>7994.1770466711469</v>
      </c>
      <c r="AA22" s="92" t="s">
        <v>905</v>
      </c>
      <c r="AB22" s="92">
        <v>0</v>
      </c>
      <c r="AC22" s="92">
        <v>0</v>
      </c>
      <c r="AD22" s="92">
        <v>0</v>
      </c>
      <c r="AE22" s="92">
        <v>330.78111773000001</v>
      </c>
      <c r="AF22" s="92">
        <v>9094.0681828725483</v>
      </c>
      <c r="AG22" s="47">
        <v>0</v>
      </c>
      <c r="AH22" s="92">
        <f t="shared" si="3"/>
        <v>9424.8493006025492</v>
      </c>
      <c r="AI22" s="92" t="s">
        <v>905</v>
      </c>
      <c r="AJ22" s="92">
        <v>0</v>
      </c>
      <c r="AK22" s="92">
        <v>0</v>
      </c>
      <c r="AL22" s="92">
        <v>0</v>
      </c>
      <c r="AM22" s="92">
        <v>318.56391045999999</v>
      </c>
      <c r="AN22" s="92">
        <v>9820.7873773786014</v>
      </c>
      <c r="AO22" s="47">
        <v>0</v>
      </c>
      <c r="AP22" s="92">
        <f t="shared" si="4"/>
        <v>10139.351287838601</v>
      </c>
      <c r="AQ22" s="92" t="s">
        <v>905</v>
      </c>
      <c r="AR22" s="92">
        <v>0</v>
      </c>
      <c r="AS22" s="92">
        <v>0</v>
      </c>
      <c r="AT22" s="92">
        <v>0</v>
      </c>
      <c r="AU22" s="92">
        <v>310.87826023999997</v>
      </c>
      <c r="AV22" s="92">
        <v>9922.336476439621</v>
      </c>
      <c r="AW22" s="47">
        <v>0</v>
      </c>
      <c r="AX22" s="92">
        <f t="shared" si="5"/>
        <v>10233.214736679622</v>
      </c>
      <c r="AY22" s="92" t="s">
        <v>905</v>
      </c>
      <c r="AZ22" s="92">
        <v>0</v>
      </c>
      <c r="BA22" s="92">
        <v>0</v>
      </c>
      <c r="BB22" s="92">
        <v>0</v>
      </c>
      <c r="BC22" s="92">
        <v>326.62638382</v>
      </c>
      <c r="BD22" s="92">
        <v>9437.7150483116802</v>
      </c>
      <c r="BE22" s="47">
        <v>0</v>
      </c>
      <c r="BF22" s="92">
        <f t="shared" si="6"/>
        <v>9764.3414321316795</v>
      </c>
      <c r="BG22" s="92" t="s">
        <v>905</v>
      </c>
      <c r="BH22" s="92">
        <v>0</v>
      </c>
      <c r="BI22" s="92">
        <v>0</v>
      </c>
      <c r="BJ22" s="92">
        <v>0</v>
      </c>
      <c r="BK22" s="92">
        <v>372.00658355999997</v>
      </c>
      <c r="BL22" s="92">
        <v>9914.4847519924206</v>
      </c>
      <c r="BM22" s="47">
        <v>0</v>
      </c>
      <c r="BN22" s="92">
        <f t="shared" si="7"/>
        <v>10286.49133555242</v>
      </c>
      <c r="BO22" s="92" t="s">
        <v>905</v>
      </c>
      <c r="BP22" s="92">
        <v>0</v>
      </c>
      <c r="BQ22" s="92">
        <v>0</v>
      </c>
      <c r="BR22" s="92">
        <v>0</v>
      </c>
      <c r="BS22" s="92">
        <v>412.46633971</v>
      </c>
      <c r="BT22" s="92">
        <v>11015.146584439199</v>
      </c>
      <c r="BU22" s="47">
        <v>0</v>
      </c>
      <c r="BV22" s="92">
        <f t="shared" si="8"/>
        <v>11427.612924149198</v>
      </c>
      <c r="BW22" s="92" t="s">
        <v>905</v>
      </c>
      <c r="BX22" s="92">
        <v>0</v>
      </c>
      <c r="BY22" s="92">
        <v>0</v>
      </c>
      <c r="BZ22" s="92">
        <v>0</v>
      </c>
      <c r="CA22" s="92">
        <v>418.23077522000006</v>
      </c>
      <c r="CB22" s="92">
        <v>12338.6889348241</v>
      </c>
      <c r="CC22" s="47">
        <v>0</v>
      </c>
      <c r="CD22" s="92">
        <f t="shared" si="9"/>
        <v>12756.9197100441</v>
      </c>
      <c r="CE22" s="92" t="s">
        <v>905</v>
      </c>
      <c r="CF22" s="92">
        <v>0</v>
      </c>
      <c r="CG22" s="92">
        <v>0</v>
      </c>
      <c r="CH22" s="92">
        <v>0</v>
      </c>
      <c r="CI22" s="92">
        <v>530.38099979000003</v>
      </c>
      <c r="CJ22" s="92">
        <v>14068.9462957541</v>
      </c>
      <c r="CK22" s="47">
        <v>0</v>
      </c>
      <c r="CL22" s="92">
        <f t="shared" si="10"/>
        <v>14599.327295544101</v>
      </c>
      <c r="CM22" s="92" t="s">
        <v>905</v>
      </c>
      <c r="CN22" s="92">
        <v>0</v>
      </c>
      <c r="CO22" s="92">
        <v>0</v>
      </c>
      <c r="CP22" s="92">
        <v>0</v>
      </c>
      <c r="CQ22" s="92">
        <v>651.26696337999999</v>
      </c>
      <c r="CR22" s="92">
        <v>20120.75836</v>
      </c>
      <c r="CS22" s="47">
        <v>0</v>
      </c>
      <c r="CT22" s="92">
        <f t="shared" si="11"/>
        <v>20772.025323379999</v>
      </c>
    </row>
    <row r="23" spans="1:98" s="95" customFormat="1" ht="20" customHeight="1" x14ac:dyDescent="0.2">
      <c r="A23" s="45" t="s">
        <v>472</v>
      </c>
      <c r="B23" s="56" t="s">
        <v>473</v>
      </c>
      <c r="C23" s="92">
        <v>479.67226278000004</v>
      </c>
      <c r="D23" s="92">
        <v>0</v>
      </c>
      <c r="E23" s="92">
        <v>0</v>
      </c>
      <c r="F23" s="92">
        <v>479.67226278000004</v>
      </c>
      <c r="G23" s="92">
        <v>0</v>
      </c>
      <c r="H23" s="92" t="s">
        <v>905</v>
      </c>
      <c r="I23" s="47">
        <v>0</v>
      </c>
      <c r="J23" s="92">
        <f t="shared" si="0"/>
        <v>479.67226278000004</v>
      </c>
      <c r="K23" s="92">
        <v>550.77511578000008</v>
      </c>
      <c r="L23" s="92">
        <v>0</v>
      </c>
      <c r="M23" s="92">
        <v>0</v>
      </c>
      <c r="N23" s="92">
        <v>550.77511578000008</v>
      </c>
      <c r="O23" s="92">
        <v>0</v>
      </c>
      <c r="P23" s="92" t="s">
        <v>905</v>
      </c>
      <c r="Q23" s="47">
        <v>0</v>
      </c>
      <c r="R23" s="92">
        <f t="shared" si="1"/>
        <v>550.77511578000008</v>
      </c>
      <c r="S23" s="92">
        <v>619.05981111999995</v>
      </c>
      <c r="T23" s="92">
        <v>0</v>
      </c>
      <c r="U23" s="92">
        <v>0</v>
      </c>
      <c r="V23" s="92">
        <v>619.05981111999995</v>
      </c>
      <c r="W23" s="92">
        <v>0</v>
      </c>
      <c r="X23" s="92" t="s">
        <v>905</v>
      </c>
      <c r="Y23" s="47">
        <v>0</v>
      </c>
      <c r="Z23" s="92">
        <f t="shared" si="2"/>
        <v>619.05981111999995</v>
      </c>
      <c r="AA23" s="92">
        <v>764.27227157000004</v>
      </c>
      <c r="AB23" s="92">
        <v>0</v>
      </c>
      <c r="AC23" s="92">
        <v>0</v>
      </c>
      <c r="AD23" s="92">
        <v>764.27227157000004</v>
      </c>
      <c r="AE23" s="92">
        <v>0</v>
      </c>
      <c r="AF23" s="92" t="s">
        <v>905</v>
      </c>
      <c r="AG23" s="47">
        <v>0</v>
      </c>
      <c r="AH23" s="92">
        <f t="shared" si="3"/>
        <v>764.27227157000004</v>
      </c>
      <c r="AI23" s="92">
        <v>900.82291753999993</v>
      </c>
      <c r="AJ23" s="92">
        <v>0</v>
      </c>
      <c r="AK23" s="92">
        <v>0</v>
      </c>
      <c r="AL23" s="92">
        <v>900.82291753999993</v>
      </c>
      <c r="AM23" s="92">
        <v>0</v>
      </c>
      <c r="AN23" s="92" t="s">
        <v>905</v>
      </c>
      <c r="AO23" s="47">
        <v>0</v>
      </c>
      <c r="AP23" s="92">
        <f t="shared" si="4"/>
        <v>900.82291753999993</v>
      </c>
      <c r="AQ23" s="92">
        <v>1104.9717588399999</v>
      </c>
      <c r="AR23" s="92">
        <v>0</v>
      </c>
      <c r="AS23" s="92">
        <v>0</v>
      </c>
      <c r="AT23" s="92">
        <v>1104.9717588399999</v>
      </c>
      <c r="AU23" s="92">
        <v>0</v>
      </c>
      <c r="AV23" s="92" t="s">
        <v>905</v>
      </c>
      <c r="AW23" s="47">
        <v>0</v>
      </c>
      <c r="AX23" s="92">
        <f t="shared" si="5"/>
        <v>1104.9717588399999</v>
      </c>
      <c r="AY23" s="92">
        <v>1126.4160551</v>
      </c>
      <c r="AZ23" s="92">
        <v>0</v>
      </c>
      <c r="BA23" s="92">
        <v>0</v>
      </c>
      <c r="BB23" s="92">
        <v>1126.4160551</v>
      </c>
      <c r="BC23" s="92">
        <v>0</v>
      </c>
      <c r="BD23" s="92" t="s">
        <v>905</v>
      </c>
      <c r="BE23" s="47">
        <v>0</v>
      </c>
      <c r="BF23" s="92">
        <f t="shared" si="6"/>
        <v>1126.4160551</v>
      </c>
      <c r="BG23" s="92">
        <v>1273.1981281200001</v>
      </c>
      <c r="BH23" s="92">
        <v>0</v>
      </c>
      <c r="BI23" s="92">
        <v>0</v>
      </c>
      <c r="BJ23" s="92">
        <v>1273.1981281200001</v>
      </c>
      <c r="BK23" s="92">
        <v>0</v>
      </c>
      <c r="BL23" s="92" t="s">
        <v>905</v>
      </c>
      <c r="BM23" s="47">
        <v>0</v>
      </c>
      <c r="BN23" s="92">
        <f t="shared" si="7"/>
        <v>1273.1981281200001</v>
      </c>
      <c r="BO23" s="92">
        <v>1418.8227624199999</v>
      </c>
      <c r="BP23" s="92">
        <v>0</v>
      </c>
      <c r="BQ23" s="92">
        <v>0</v>
      </c>
      <c r="BR23" s="92">
        <v>1418.8227624199999</v>
      </c>
      <c r="BS23" s="92">
        <v>0</v>
      </c>
      <c r="BT23" s="92" t="s">
        <v>905</v>
      </c>
      <c r="BU23" s="47">
        <v>0</v>
      </c>
      <c r="BV23" s="92">
        <f t="shared" si="8"/>
        <v>1418.8227624199999</v>
      </c>
      <c r="BW23" s="92">
        <v>1629.7386058500001</v>
      </c>
      <c r="BX23" s="92">
        <v>0</v>
      </c>
      <c r="BY23" s="92">
        <v>0</v>
      </c>
      <c r="BZ23" s="92">
        <v>1629.7386058500001</v>
      </c>
      <c r="CA23" s="92">
        <v>0</v>
      </c>
      <c r="CB23" s="92" t="s">
        <v>905</v>
      </c>
      <c r="CC23" s="47">
        <v>0</v>
      </c>
      <c r="CD23" s="92">
        <f t="shared" si="9"/>
        <v>1629.7386058500001</v>
      </c>
      <c r="CE23" s="92">
        <v>1760.94230892</v>
      </c>
      <c r="CF23" s="92">
        <v>0</v>
      </c>
      <c r="CG23" s="92">
        <v>0</v>
      </c>
      <c r="CH23" s="92">
        <v>1760.94230892</v>
      </c>
      <c r="CI23" s="92">
        <v>0</v>
      </c>
      <c r="CJ23" s="92" t="s">
        <v>905</v>
      </c>
      <c r="CK23" s="47">
        <v>0</v>
      </c>
      <c r="CL23" s="92">
        <f t="shared" si="10"/>
        <v>1760.94230892</v>
      </c>
      <c r="CM23" s="92">
        <v>2166.9317252599999</v>
      </c>
      <c r="CN23" s="92">
        <v>0</v>
      </c>
      <c r="CO23" s="92">
        <v>0</v>
      </c>
      <c r="CP23" s="92">
        <v>2166.9317252599999</v>
      </c>
      <c r="CQ23" s="92">
        <v>0</v>
      </c>
      <c r="CR23" s="92" t="s">
        <v>905</v>
      </c>
      <c r="CS23" s="47">
        <v>0</v>
      </c>
      <c r="CT23" s="92">
        <f t="shared" si="11"/>
        <v>2166.9317252599999</v>
      </c>
    </row>
    <row r="24" spans="1:98" s="95" customFormat="1" ht="20" customHeight="1" x14ac:dyDescent="0.2">
      <c r="A24" s="45" t="s">
        <v>475</v>
      </c>
      <c r="B24" s="56" t="s">
        <v>476</v>
      </c>
      <c r="C24" s="92" t="s">
        <v>905</v>
      </c>
      <c r="D24" s="92">
        <v>0</v>
      </c>
      <c r="E24" s="92">
        <v>0</v>
      </c>
      <c r="F24" s="92">
        <v>0</v>
      </c>
      <c r="G24" s="92">
        <v>1.2000000000007204E-7</v>
      </c>
      <c r="H24" s="92" t="s">
        <v>905</v>
      </c>
      <c r="I24" s="47">
        <v>0</v>
      </c>
      <c r="J24" s="92">
        <f t="shared" si="0"/>
        <v>1.2000000000007204E-7</v>
      </c>
      <c r="K24" s="92" t="s">
        <v>905</v>
      </c>
      <c r="L24" s="92">
        <v>0</v>
      </c>
      <c r="M24" s="92">
        <v>0</v>
      </c>
      <c r="N24" s="92">
        <v>0</v>
      </c>
      <c r="O24" s="92">
        <v>-5.8000000000011557E-7</v>
      </c>
      <c r="P24" s="92" t="s">
        <v>905</v>
      </c>
      <c r="Q24" s="47">
        <v>0</v>
      </c>
      <c r="R24" s="92">
        <f t="shared" si="1"/>
        <v>-5.8000000000011557E-7</v>
      </c>
      <c r="S24" s="92" t="s">
        <v>905</v>
      </c>
      <c r="T24" s="92">
        <v>0</v>
      </c>
      <c r="U24" s="92">
        <v>0</v>
      </c>
      <c r="V24" s="92">
        <v>0</v>
      </c>
      <c r="W24" s="92">
        <v>-2.3000000000052979E-7</v>
      </c>
      <c r="X24" s="92" t="s">
        <v>905</v>
      </c>
      <c r="Y24" s="47">
        <v>0</v>
      </c>
      <c r="Z24" s="92">
        <f t="shared" si="2"/>
        <v>-2.3000000000052979E-7</v>
      </c>
      <c r="AA24" s="92" t="s">
        <v>905</v>
      </c>
      <c r="AB24" s="92">
        <v>0</v>
      </c>
      <c r="AC24" s="92">
        <v>0</v>
      </c>
      <c r="AD24" s="92">
        <v>0</v>
      </c>
      <c r="AE24" s="92">
        <v>0</v>
      </c>
      <c r="AF24" s="92" t="s">
        <v>905</v>
      </c>
      <c r="AG24" s="47">
        <v>0</v>
      </c>
      <c r="AH24" s="92">
        <f t="shared" si="3"/>
        <v>0</v>
      </c>
      <c r="AI24" s="92" t="s">
        <v>905</v>
      </c>
      <c r="AJ24" s="92">
        <v>0</v>
      </c>
      <c r="AK24" s="92">
        <v>0</v>
      </c>
      <c r="AL24" s="92">
        <v>0</v>
      </c>
      <c r="AM24" s="92">
        <v>0</v>
      </c>
      <c r="AN24" s="92" t="s">
        <v>905</v>
      </c>
      <c r="AO24" s="47">
        <v>0</v>
      </c>
      <c r="AP24" s="92">
        <f t="shared" si="4"/>
        <v>0</v>
      </c>
      <c r="AQ24" s="92" t="s">
        <v>905</v>
      </c>
      <c r="AR24" s="92">
        <v>0</v>
      </c>
      <c r="AS24" s="92">
        <v>0</v>
      </c>
      <c r="AT24" s="92">
        <v>0</v>
      </c>
      <c r="AU24" s="92">
        <v>0</v>
      </c>
      <c r="AV24" s="92" t="s">
        <v>905</v>
      </c>
      <c r="AW24" s="47">
        <v>0</v>
      </c>
      <c r="AX24" s="92">
        <f t="shared" si="5"/>
        <v>0</v>
      </c>
      <c r="AY24" s="92" t="s">
        <v>905</v>
      </c>
      <c r="AZ24" s="92">
        <v>0</v>
      </c>
      <c r="BA24" s="92">
        <v>0</v>
      </c>
      <c r="BB24" s="92">
        <v>0</v>
      </c>
      <c r="BC24" s="92">
        <v>2.3316E-4</v>
      </c>
      <c r="BD24" s="92" t="s">
        <v>905</v>
      </c>
      <c r="BE24" s="47">
        <v>0</v>
      </c>
      <c r="BF24" s="92">
        <f t="shared" si="6"/>
        <v>2.3316E-4</v>
      </c>
      <c r="BG24" s="92" t="s">
        <v>905</v>
      </c>
      <c r="BH24" s="92">
        <v>0</v>
      </c>
      <c r="BI24" s="92">
        <v>0</v>
      </c>
      <c r="BJ24" s="92">
        <v>0</v>
      </c>
      <c r="BK24" s="92">
        <v>1.7369E-4</v>
      </c>
      <c r="BL24" s="92" t="s">
        <v>905</v>
      </c>
      <c r="BM24" s="47">
        <v>0</v>
      </c>
      <c r="BN24" s="92">
        <f t="shared" si="7"/>
        <v>1.7369E-4</v>
      </c>
      <c r="BO24" s="92" t="s">
        <v>905</v>
      </c>
      <c r="BP24" s="92">
        <v>0</v>
      </c>
      <c r="BQ24" s="92">
        <v>0</v>
      </c>
      <c r="BR24" s="92">
        <v>0</v>
      </c>
      <c r="BS24" s="92">
        <v>4.7884799999999995E-3</v>
      </c>
      <c r="BT24" s="92" t="s">
        <v>905</v>
      </c>
      <c r="BU24" s="47">
        <v>0</v>
      </c>
      <c r="BV24" s="92">
        <f t="shared" si="8"/>
        <v>4.7884799999999995E-3</v>
      </c>
      <c r="BW24" s="92" t="s">
        <v>905</v>
      </c>
      <c r="BX24" s="92">
        <v>0</v>
      </c>
      <c r="BY24" s="92">
        <v>0</v>
      </c>
      <c r="BZ24" s="92">
        <v>0</v>
      </c>
      <c r="CA24" s="92">
        <v>2.6084999999999997E-4</v>
      </c>
      <c r="CB24" s="92" t="s">
        <v>905</v>
      </c>
      <c r="CC24" s="47">
        <v>0</v>
      </c>
      <c r="CD24" s="92">
        <f t="shared" si="9"/>
        <v>2.6084999999999997E-4</v>
      </c>
      <c r="CE24" s="92" t="s">
        <v>905</v>
      </c>
      <c r="CF24" s="92">
        <v>0</v>
      </c>
      <c r="CG24" s="92">
        <v>0</v>
      </c>
      <c r="CH24" s="92">
        <v>0</v>
      </c>
      <c r="CI24" s="92">
        <v>2.6843659999999998E-2</v>
      </c>
      <c r="CJ24" s="92" t="s">
        <v>905</v>
      </c>
      <c r="CK24" s="47">
        <v>0</v>
      </c>
      <c r="CL24" s="92">
        <f t="shared" si="10"/>
        <v>2.6843659999999998E-2</v>
      </c>
      <c r="CM24" s="92" t="s">
        <v>905</v>
      </c>
      <c r="CN24" s="92">
        <v>0</v>
      </c>
      <c r="CO24" s="92">
        <v>0</v>
      </c>
      <c r="CP24" s="92">
        <v>0</v>
      </c>
      <c r="CQ24" s="92">
        <v>9.3703999999999999E-4</v>
      </c>
      <c r="CR24" s="92" t="s">
        <v>905</v>
      </c>
      <c r="CS24" s="47">
        <v>0</v>
      </c>
      <c r="CT24" s="92">
        <f t="shared" si="11"/>
        <v>9.3703999999999999E-4</v>
      </c>
    </row>
    <row r="25" spans="1:98" s="41" customFormat="1" ht="20" customHeight="1" x14ac:dyDescent="0.2">
      <c r="A25" s="38">
        <v>1132</v>
      </c>
      <c r="B25" s="39" t="s">
        <v>260</v>
      </c>
      <c r="C25" s="91">
        <v>0</v>
      </c>
      <c r="D25" s="91">
        <v>0</v>
      </c>
      <c r="E25" s="91">
        <v>0</v>
      </c>
      <c r="F25" s="91">
        <v>0</v>
      </c>
      <c r="G25" s="91">
        <v>0</v>
      </c>
      <c r="H25" s="91">
        <v>0</v>
      </c>
      <c r="I25" s="40">
        <v>0</v>
      </c>
      <c r="J25" s="91">
        <f t="shared" si="0"/>
        <v>0</v>
      </c>
      <c r="K25" s="91">
        <v>0</v>
      </c>
      <c r="L25" s="91">
        <v>0</v>
      </c>
      <c r="M25" s="91">
        <v>0</v>
      </c>
      <c r="N25" s="91">
        <v>0</v>
      </c>
      <c r="O25" s="91">
        <v>0</v>
      </c>
      <c r="P25" s="91">
        <v>0</v>
      </c>
      <c r="Q25" s="40">
        <v>0</v>
      </c>
      <c r="R25" s="91">
        <f t="shared" si="1"/>
        <v>0</v>
      </c>
      <c r="S25" s="91">
        <v>0</v>
      </c>
      <c r="T25" s="91">
        <v>0</v>
      </c>
      <c r="U25" s="91">
        <v>0</v>
      </c>
      <c r="V25" s="91">
        <v>0</v>
      </c>
      <c r="W25" s="91">
        <v>0</v>
      </c>
      <c r="X25" s="91">
        <v>0</v>
      </c>
      <c r="Y25" s="40">
        <v>0</v>
      </c>
      <c r="Z25" s="91">
        <f t="shared" si="2"/>
        <v>0</v>
      </c>
      <c r="AA25" s="91">
        <v>0</v>
      </c>
      <c r="AB25" s="91">
        <v>0</v>
      </c>
      <c r="AC25" s="91">
        <v>0</v>
      </c>
      <c r="AD25" s="91">
        <v>0</v>
      </c>
      <c r="AE25" s="91">
        <v>0</v>
      </c>
      <c r="AF25" s="91">
        <v>0</v>
      </c>
      <c r="AG25" s="40">
        <v>0</v>
      </c>
      <c r="AH25" s="91">
        <f t="shared" si="3"/>
        <v>0</v>
      </c>
      <c r="AI25" s="91">
        <v>0</v>
      </c>
      <c r="AJ25" s="91">
        <v>0</v>
      </c>
      <c r="AK25" s="91">
        <v>0</v>
      </c>
      <c r="AL25" s="91">
        <v>0</v>
      </c>
      <c r="AM25" s="91">
        <v>0</v>
      </c>
      <c r="AN25" s="91">
        <v>0</v>
      </c>
      <c r="AO25" s="40">
        <v>0</v>
      </c>
      <c r="AP25" s="91">
        <f t="shared" si="4"/>
        <v>0</v>
      </c>
      <c r="AQ25" s="91">
        <v>0</v>
      </c>
      <c r="AR25" s="91">
        <v>0</v>
      </c>
      <c r="AS25" s="91">
        <v>0</v>
      </c>
      <c r="AT25" s="91">
        <v>0</v>
      </c>
      <c r="AU25" s="91">
        <v>0</v>
      </c>
      <c r="AV25" s="91">
        <v>0</v>
      </c>
      <c r="AW25" s="40">
        <v>0</v>
      </c>
      <c r="AX25" s="91">
        <f t="shared" si="5"/>
        <v>0</v>
      </c>
      <c r="AY25" s="91">
        <v>0</v>
      </c>
      <c r="AZ25" s="91">
        <v>0</v>
      </c>
      <c r="BA25" s="91">
        <v>0</v>
      </c>
      <c r="BB25" s="91">
        <v>0</v>
      </c>
      <c r="BC25" s="91">
        <v>0</v>
      </c>
      <c r="BD25" s="91">
        <v>0</v>
      </c>
      <c r="BE25" s="40">
        <v>0</v>
      </c>
      <c r="BF25" s="91">
        <f t="shared" si="6"/>
        <v>0</v>
      </c>
      <c r="BG25" s="91">
        <v>0</v>
      </c>
      <c r="BH25" s="91">
        <v>0</v>
      </c>
      <c r="BI25" s="91">
        <v>0</v>
      </c>
      <c r="BJ25" s="91">
        <v>0</v>
      </c>
      <c r="BK25" s="91">
        <v>0</v>
      </c>
      <c r="BL25" s="91">
        <v>0</v>
      </c>
      <c r="BM25" s="40">
        <v>0</v>
      </c>
      <c r="BN25" s="91">
        <f t="shared" si="7"/>
        <v>0</v>
      </c>
      <c r="BO25" s="91">
        <v>0</v>
      </c>
      <c r="BP25" s="91">
        <v>0</v>
      </c>
      <c r="BQ25" s="91">
        <v>0</v>
      </c>
      <c r="BR25" s="91">
        <v>0</v>
      </c>
      <c r="BS25" s="91">
        <v>0</v>
      </c>
      <c r="BT25" s="91">
        <v>0</v>
      </c>
      <c r="BU25" s="40">
        <v>0</v>
      </c>
      <c r="BV25" s="91">
        <f t="shared" si="8"/>
        <v>0</v>
      </c>
      <c r="BW25" s="91">
        <v>0</v>
      </c>
      <c r="BX25" s="91">
        <v>0</v>
      </c>
      <c r="BY25" s="91">
        <v>0</v>
      </c>
      <c r="BZ25" s="91">
        <v>0</v>
      </c>
      <c r="CA25" s="91">
        <v>0</v>
      </c>
      <c r="CB25" s="91">
        <v>0</v>
      </c>
      <c r="CC25" s="40">
        <v>0</v>
      </c>
      <c r="CD25" s="91">
        <f t="shared" si="9"/>
        <v>0</v>
      </c>
      <c r="CE25" s="91">
        <v>0</v>
      </c>
      <c r="CF25" s="91">
        <v>0</v>
      </c>
      <c r="CG25" s="91">
        <v>0</v>
      </c>
      <c r="CH25" s="91">
        <v>0</v>
      </c>
      <c r="CI25" s="91">
        <v>0</v>
      </c>
      <c r="CJ25" s="91">
        <v>0</v>
      </c>
      <c r="CK25" s="40">
        <v>0</v>
      </c>
      <c r="CL25" s="91">
        <f t="shared" si="10"/>
        <v>0</v>
      </c>
      <c r="CM25" s="91">
        <v>0</v>
      </c>
      <c r="CN25" s="91">
        <v>0</v>
      </c>
      <c r="CO25" s="91">
        <v>0</v>
      </c>
      <c r="CP25" s="91">
        <v>0</v>
      </c>
      <c r="CQ25" s="91">
        <v>0</v>
      </c>
      <c r="CR25" s="91">
        <v>0</v>
      </c>
      <c r="CS25" s="40">
        <v>0</v>
      </c>
      <c r="CT25" s="91">
        <f t="shared" si="11"/>
        <v>0</v>
      </c>
    </row>
    <row r="26" spans="1:98" s="41" customFormat="1" ht="20" customHeight="1" x14ac:dyDescent="0.2">
      <c r="A26" s="38">
        <v>1133</v>
      </c>
      <c r="B26" s="39" t="s">
        <v>261</v>
      </c>
      <c r="C26" s="91">
        <v>0</v>
      </c>
      <c r="D26" s="91">
        <v>0</v>
      </c>
      <c r="E26" s="91">
        <v>0</v>
      </c>
      <c r="F26" s="91">
        <v>0</v>
      </c>
      <c r="G26" s="91">
        <v>2518.3785830299998</v>
      </c>
      <c r="H26" s="91">
        <v>0</v>
      </c>
      <c r="I26" s="40">
        <f>I27</f>
        <v>0</v>
      </c>
      <c r="J26" s="91">
        <f t="shared" si="0"/>
        <v>2518.3785830299998</v>
      </c>
      <c r="K26" s="91">
        <v>0</v>
      </c>
      <c r="L26" s="91">
        <v>0</v>
      </c>
      <c r="M26" s="91">
        <v>0</v>
      </c>
      <c r="N26" s="91">
        <v>0</v>
      </c>
      <c r="O26" s="91">
        <v>2768.2246944300005</v>
      </c>
      <c r="P26" s="91">
        <v>0</v>
      </c>
      <c r="Q26" s="40">
        <f>Q27</f>
        <v>0</v>
      </c>
      <c r="R26" s="91">
        <f t="shared" si="1"/>
        <v>2768.2246944300005</v>
      </c>
      <c r="S26" s="91">
        <v>0</v>
      </c>
      <c r="T26" s="91">
        <v>0</v>
      </c>
      <c r="U26" s="91">
        <v>0</v>
      </c>
      <c r="V26" s="91">
        <v>0</v>
      </c>
      <c r="W26" s="91">
        <v>3408.6838663399999</v>
      </c>
      <c r="X26" s="91">
        <v>0</v>
      </c>
      <c r="Y26" s="40">
        <f>Y27</f>
        <v>0</v>
      </c>
      <c r="Z26" s="91">
        <f t="shared" si="2"/>
        <v>3408.6838663399999</v>
      </c>
      <c r="AA26" s="91">
        <v>0</v>
      </c>
      <c r="AB26" s="91">
        <v>0</v>
      </c>
      <c r="AC26" s="91">
        <v>0</v>
      </c>
      <c r="AD26" s="91">
        <v>0</v>
      </c>
      <c r="AE26" s="91">
        <v>4142.1810590200002</v>
      </c>
      <c r="AF26" s="91">
        <v>0</v>
      </c>
      <c r="AG26" s="40">
        <f>AG27</f>
        <v>0</v>
      </c>
      <c r="AH26" s="91">
        <f t="shared" si="3"/>
        <v>4142.1810590200002</v>
      </c>
      <c r="AI26" s="91">
        <v>0</v>
      </c>
      <c r="AJ26" s="91">
        <v>0</v>
      </c>
      <c r="AK26" s="91">
        <v>0</v>
      </c>
      <c r="AL26" s="91">
        <v>0</v>
      </c>
      <c r="AM26" s="91">
        <v>4698.1595309100012</v>
      </c>
      <c r="AN26" s="91">
        <v>0</v>
      </c>
      <c r="AO26" s="40">
        <f>AO27</f>
        <v>0</v>
      </c>
      <c r="AP26" s="91">
        <f t="shared" si="4"/>
        <v>4698.1595309100012</v>
      </c>
      <c r="AQ26" s="91">
        <v>0</v>
      </c>
      <c r="AR26" s="91">
        <v>0</v>
      </c>
      <c r="AS26" s="91">
        <v>0</v>
      </c>
      <c r="AT26" s="91">
        <v>0</v>
      </c>
      <c r="AU26" s="91">
        <v>6460.6792089300006</v>
      </c>
      <c r="AV26" s="91">
        <v>0</v>
      </c>
      <c r="AW26" s="40">
        <f>AW27</f>
        <v>0</v>
      </c>
      <c r="AX26" s="91">
        <f t="shared" si="5"/>
        <v>6460.6792089300006</v>
      </c>
      <c r="AY26" s="91">
        <v>0</v>
      </c>
      <c r="AZ26" s="91">
        <v>0</v>
      </c>
      <c r="BA26" s="91">
        <v>0</v>
      </c>
      <c r="BB26" s="91">
        <v>0</v>
      </c>
      <c r="BC26" s="91">
        <v>7344.9531916500018</v>
      </c>
      <c r="BD26" s="91">
        <v>0</v>
      </c>
      <c r="BE26" s="40">
        <f>BE27</f>
        <v>0</v>
      </c>
      <c r="BF26" s="91">
        <f t="shared" si="6"/>
        <v>7344.9531916500018</v>
      </c>
      <c r="BG26" s="91">
        <v>0</v>
      </c>
      <c r="BH26" s="91">
        <v>0</v>
      </c>
      <c r="BI26" s="91">
        <v>0</v>
      </c>
      <c r="BJ26" s="91">
        <v>0</v>
      </c>
      <c r="BK26" s="91">
        <v>7177.6793561800005</v>
      </c>
      <c r="BL26" s="91">
        <v>0</v>
      </c>
      <c r="BM26" s="40">
        <f>BM27</f>
        <v>0</v>
      </c>
      <c r="BN26" s="91">
        <f t="shared" si="7"/>
        <v>7177.6793561800005</v>
      </c>
      <c r="BO26" s="91">
        <v>0</v>
      </c>
      <c r="BP26" s="91">
        <v>0</v>
      </c>
      <c r="BQ26" s="91">
        <v>0</v>
      </c>
      <c r="BR26" s="91">
        <v>0</v>
      </c>
      <c r="BS26" s="91">
        <v>7330.0328019000008</v>
      </c>
      <c r="BT26" s="91">
        <v>0</v>
      </c>
      <c r="BU26" s="40">
        <f>BU27</f>
        <v>0</v>
      </c>
      <c r="BV26" s="91">
        <f t="shared" si="8"/>
        <v>7330.0328019000008</v>
      </c>
      <c r="BW26" s="91">
        <v>0</v>
      </c>
      <c r="BX26" s="91">
        <v>0</v>
      </c>
      <c r="BY26" s="91">
        <v>0</v>
      </c>
      <c r="BZ26" s="91">
        <v>0</v>
      </c>
      <c r="CA26" s="91">
        <v>8576.548029800002</v>
      </c>
      <c r="CB26" s="91">
        <v>0</v>
      </c>
      <c r="CC26" s="40">
        <f>CC27</f>
        <v>0</v>
      </c>
      <c r="CD26" s="91">
        <f t="shared" si="9"/>
        <v>8576.548029800002</v>
      </c>
      <c r="CE26" s="91">
        <v>0</v>
      </c>
      <c r="CF26" s="91">
        <v>0</v>
      </c>
      <c r="CG26" s="91">
        <v>0</v>
      </c>
      <c r="CH26" s="91">
        <v>0</v>
      </c>
      <c r="CI26" s="91">
        <v>8582.1390214999992</v>
      </c>
      <c r="CJ26" s="91">
        <v>0</v>
      </c>
      <c r="CK26" s="40">
        <f>CK27</f>
        <v>0</v>
      </c>
      <c r="CL26" s="91">
        <f t="shared" si="10"/>
        <v>8582.1390214999992</v>
      </c>
      <c r="CM26" s="91">
        <v>0</v>
      </c>
      <c r="CN26" s="91">
        <v>0</v>
      </c>
      <c r="CO26" s="91">
        <v>0</v>
      </c>
      <c r="CP26" s="91">
        <v>0</v>
      </c>
      <c r="CQ26" s="91">
        <v>12343.544920279999</v>
      </c>
      <c r="CR26" s="91">
        <v>0</v>
      </c>
      <c r="CS26" s="40">
        <f>CS27</f>
        <v>0</v>
      </c>
      <c r="CT26" s="91">
        <f t="shared" si="11"/>
        <v>12343.544920279999</v>
      </c>
    </row>
    <row r="27" spans="1:98" s="48" customFormat="1" ht="20" customHeight="1" x14ac:dyDescent="0.2">
      <c r="A27" s="45" t="s">
        <v>477</v>
      </c>
      <c r="B27" s="56" t="s">
        <v>478</v>
      </c>
      <c r="C27" s="92" t="s">
        <v>905</v>
      </c>
      <c r="D27" s="92">
        <v>0</v>
      </c>
      <c r="E27" s="92">
        <v>0</v>
      </c>
      <c r="F27" s="92">
        <v>0</v>
      </c>
      <c r="G27" s="92">
        <v>2518.3785830299998</v>
      </c>
      <c r="H27" s="92" t="s">
        <v>905</v>
      </c>
      <c r="I27" s="47">
        <v>0</v>
      </c>
      <c r="J27" s="92">
        <f t="shared" si="0"/>
        <v>2518.3785830299998</v>
      </c>
      <c r="K27" s="92" t="s">
        <v>905</v>
      </c>
      <c r="L27" s="92">
        <v>0</v>
      </c>
      <c r="M27" s="92">
        <v>0</v>
      </c>
      <c r="N27" s="92">
        <v>0</v>
      </c>
      <c r="O27" s="92">
        <v>2768.2246944300005</v>
      </c>
      <c r="P27" s="92" t="s">
        <v>905</v>
      </c>
      <c r="Q27" s="47">
        <v>0</v>
      </c>
      <c r="R27" s="92">
        <f t="shared" si="1"/>
        <v>2768.2246944300005</v>
      </c>
      <c r="S27" s="92" t="s">
        <v>905</v>
      </c>
      <c r="T27" s="92">
        <v>0</v>
      </c>
      <c r="U27" s="92">
        <v>0</v>
      </c>
      <c r="V27" s="92">
        <v>0</v>
      </c>
      <c r="W27" s="92">
        <v>3408.6838663399999</v>
      </c>
      <c r="X27" s="92" t="s">
        <v>905</v>
      </c>
      <c r="Y27" s="47">
        <v>0</v>
      </c>
      <c r="Z27" s="92">
        <f t="shared" si="2"/>
        <v>3408.6838663399999</v>
      </c>
      <c r="AA27" s="92" t="s">
        <v>905</v>
      </c>
      <c r="AB27" s="92">
        <v>0</v>
      </c>
      <c r="AC27" s="92">
        <v>0</v>
      </c>
      <c r="AD27" s="92">
        <v>0</v>
      </c>
      <c r="AE27" s="92">
        <v>4142.1810590200002</v>
      </c>
      <c r="AF27" s="92" t="s">
        <v>905</v>
      </c>
      <c r="AG27" s="47">
        <v>0</v>
      </c>
      <c r="AH27" s="92">
        <f t="shared" si="3"/>
        <v>4142.1810590200002</v>
      </c>
      <c r="AI27" s="92" t="s">
        <v>905</v>
      </c>
      <c r="AJ27" s="92">
        <v>0</v>
      </c>
      <c r="AK27" s="92">
        <v>0</v>
      </c>
      <c r="AL27" s="92">
        <v>0</v>
      </c>
      <c r="AM27" s="92">
        <v>4698.1595309100012</v>
      </c>
      <c r="AN27" s="92" t="s">
        <v>905</v>
      </c>
      <c r="AO27" s="47">
        <v>0</v>
      </c>
      <c r="AP27" s="92">
        <f t="shared" si="4"/>
        <v>4698.1595309100012</v>
      </c>
      <c r="AQ27" s="92" t="s">
        <v>905</v>
      </c>
      <c r="AR27" s="92">
        <v>0</v>
      </c>
      <c r="AS27" s="92">
        <v>0</v>
      </c>
      <c r="AT27" s="92">
        <v>0</v>
      </c>
      <c r="AU27" s="92">
        <v>6460.6792089300006</v>
      </c>
      <c r="AV27" s="92" t="s">
        <v>905</v>
      </c>
      <c r="AW27" s="47">
        <v>0</v>
      </c>
      <c r="AX27" s="92">
        <f t="shared" si="5"/>
        <v>6460.6792089300006</v>
      </c>
      <c r="AY27" s="92" t="s">
        <v>905</v>
      </c>
      <c r="AZ27" s="92">
        <v>0</v>
      </c>
      <c r="BA27" s="92">
        <v>0</v>
      </c>
      <c r="BB27" s="92">
        <v>0</v>
      </c>
      <c r="BC27" s="92">
        <v>7344.9531916500018</v>
      </c>
      <c r="BD27" s="92" t="s">
        <v>905</v>
      </c>
      <c r="BE27" s="47">
        <v>0</v>
      </c>
      <c r="BF27" s="92">
        <f t="shared" si="6"/>
        <v>7344.9531916500018</v>
      </c>
      <c r="BG27" s="92" t="s">
        <v>905</v>
      </c>
      <c r="BH27" s="92">
        <v>0</v>
      </c>
      <c r="BI27" s="92">
        <v>0</v>
      </c>
      <c r="BJ27" s="92">
        <v>0</v>
      </c>
      <c r="BK27" s="92">
        <v>7177.6793561800005</v>
      </c>
      <c r="BL27" s="92" t="s">
        <v>905</v>
      </c>
      <c r="BM27" s="47">
        <v>0</v>
      </c>
      <c r="BN27" s="92">
        <f t="shared" si="7"/>
        <v>7177.6793561800005</v>
      </c>
      <c r="BO27" s="92" t="s">
        <v>905</v>
      </c>
      <c r="BP27" s="92">
        <v>0</v>
      </c>
      <c r="BQ27" s="92">
        <v>0</v>
      </c>
      <c r="BR27" s="92">
        <v>0</v>
      </c>
      <c r="BS27" s="92">
        <v>7330.0328019000008</v>
      </c>
      <c r="BT27" s="92" t="s">
        <v>905</v>
      </c>
      <c r="BU27" s="47">
        <v>0</v>
      </c>
      <c r="BV27" s="92">
        <f t="shared" si="8"/>
        <v>7330.0328019000008</v>
      </c>
      <c r="BW27" s="92" t="s">
        <v>905</v>
      </c>
      <c r="BX27" s="92">
        <v>0</v>
      </c>
      <c r="BY27" s="92">
        <v>0</v>
      </c>
      <c r="BZ27" s="92">
        <v>0</v>
      </c>
      <c r="CA27" s="92">
        <v>8576.548029800002</v>
      </c>
      <c r="CB27" s="92" t="s">
        <v>905</v>
      </c>
      <c r="CC27" s="47">
        <v>0</v>
      </c>
      <c r="CD27" s="92">
        <f t="shared" si="9"/>
        <v>8576.548029800002</v>
      </c>
      <c r="CE27" s="92" t="s">
        <v>905</v>
      </c>
      <c r="CF27" s="92">
        <v>0</v>
      </c>
      <c r="CG27" s="92">
        <v>0</v>
      </c>
      <c r="CH27" s="92">
        <v>0</v>
      </c>
      <c r="CI27" s="92">
        <v>8582.1390214999992</v>
      </c>
      <c r="CJ27" s="92" t="s">
        <v>905</v>
      </c>
      <c r="CK27" s="47">
        <v>0</v>
      </c>
      <c r="CL27" s="92">
        <f t="shared" si="10"/>
        <v>8582.1390214999992</v>
      </c>
      <c r="CM27" s="92" t="s">
        <v>905</v>
      </c>
      <c r="CN27" s="92">
        <v>0</v>
      </c>
      <c r="CO27" s="92">
        <v>0</v>
      </c>
      <c r="CP27" s="92">
        <v>0</v>
      </c>
      <c r="CQ27" s="92">
        <v>12343.544920279999</v>
      </c>
      <c r="CR27" s="92" t="s">
        <v>905</v>
      </c>
      <c r="CS27" s="47">
        <v>0</v>
      </c>
      <c r="CT27" s="92">
        <f t="shared" si="11"/>
        <v>12343.544920279999</v>
      </c>
    </row>
    <row r="28" spans="1:98" s="41" customFormat="1" ht="20" customHeight="1" x14ac:dyDescent="0.2">
      <c r="A28" s="38">
        <v>1135</v>
      </c>
      <c r="B28" s="39" t="s">
        <v>262</v>
      </c>
      <c r="C28" s="91">
        <v>48.152431369999995</v>
      </c>
      <c r="D28" s="91">
        <v>0</v>
      </c>
      <c r="E28" s="91">
        <v>0</v>
      </c>
      <c r="F28" s="91">
        <v>48.152431369999995</v>
      </c>
      <c r="G28" s="91">
        <v>0</v>
      </c>
      <c r="H28" s="91">
        <v>0</v>
      </c>
      <c r="I28" s="40">
        <v>0</v>
      </c>
      <c r="J28" s="91">
        <f t="shared" si="0"/>
        <v>48.152431369999995</v>
      </c>
      <c r="K28" s="91">
        <v>51.5701714</v>
      </c>
      <c r="L28" s="91">
        <v>0</v>
      </c>
      <c r="M28" s="91">
        <v>0</v>
      </c>
      <c r="N28" s="91">
        <v>51.5701714</v>
      </c>
      <c r="O28" s="91">
        <v>0</v>
      </c>
      <c r="P28" s="91">
        <v>0</v>
      </c>
      <c r="Q28" s="40">
        <v>0</v>
      </c>
      <c r="R28" s="91">
        <f t="shared" si="1"/>
        <v>51.5701714</v>
      </c>
      <c r="S28" s="91">
        <v>68.504698509999997</v>
      </c>
      <c r="T28" s="91">
        <v>0</v>
      </c>
      <c r="U28" s="91">
        <v>0</v>
      </c>
      <c r="V28" s="91">
        <v>68.504698509999997</v>
      </c>
      <c r="W28" s="91">
        <v>0</v>
      </c>
      <c r="X28" s="91">
        <v>0</v>
      </c>
      <c r="Y28" s="40">
        <v>0</v>
      </c>
      <c r="Z28" s="91">
        <f t="shared" si="2"/>
        <v>68.504698509999997</v>
      </c>
      <c r="AA28" s="91">
        <v>17.981081779999997</v>
      </c>
      <c r="AB28" s="91">
        <v>0</v>
      </c>
      <c r="AC28" s="91">
        <v>0</v>
      </c>
      <c r="AD28" s="91">
        <v>17.981081779999997</v>
      </c>
      <c r="AE28" s="91">
        <v>0</v>
      </c>
      <c r="AF28" s="91">
        <v>0</v>
      </c>
      <c r="AG28" s="40">
        <v>0</v>
      </c>
      <c r="AH28" s="91">
        <f t="shared" si="3"/>
        <v>17.981081779999997</v>
      </c>
      <c r="AI28" s="91">
        <v>27.988060170000001</v>
      </c>
      <c r="AJ28" s="91">
        <v>0</v>
      </c>
      <c r="AK28" s="91">
        <v>0</v>
      </c>
      <c r="AL28" s="91">
        <v>27.988060170000001</v>
      </c>
      <c r="AM28" s="91">
        <v>0</v>
      </c>
      <c r="AN28" s="91">
        <v>0</v>
      </c>
      <c r="AO28" s="40">
        <v>0</v>
      </c>
      <c r="AP28" s="91">
        <f t="shared" si="4"/>
        <v>27.988060170000001</v>
      </c>
      <c r="AQ28" s="91">
        <v>25.633911069999996</v>
      </c>
      <c r="AR28" s="91">
        <v>0</v>
      </c>
      <c r="AS28" s="91">
        <v>0</v>
      </c>
      <c r="AT28" s="91">
        <v>25.633911069999996</v>
      </c>
      <c r="AU28" s="91">
        <v>0</v>
      </c>
      <c r="AV28" s="91">
        <v>0</v>
      </c>
      <c r="AW28" s="40">
        <v>0</v>
      </c>
      <c r="AX28" s="91">
        <f t="shared" si="5"/>
        <v>25.633911069999996</v>
      </c>
      <c r="AY28" s="91">
        <v>33.302857320000001</v>
      </c>
      <c r="AZ28" s="91">
        <v>0</v>
      </c>
      <c r="BA28" s="91">
        <v>0</v>
      </c>
      <c r="BB28" s="91">
        <v>33.302857320000001</v>
      </c>
      <c r="BC28" s="91">
        <v>0</v>
      </c>
      <c r="BD28" s="91">
        <v>0</v>
      </c>
      <c r="BE28" s="40">
        <v>0</v>
      </c>
      <c r="BF28" s="91">
        <f t="shared" si="6"/>
        <v>33.302857320000001</v>
      </c>
      <c r="BG28" s="91">
        <v>39.990718849999993</v>
      </c>
      <c r="BH28" s="91">
        <v>0</v>
      </c>
      <c r="BI28" s="91">
        <v>0</v>
      </c>
      <c r="BJ28" s="91">
        <v>39.990718849999993</v>
      </c>
      <c r="BK28" s="91">
        <v>0</v>
      </c>
      <c r="BL28" s="91">
        <v>0</v>
      </c>
      <c r="BM28" s="40">
        <v>0</v>
      </c>
      <c r="BN28" s="91">
        <f t="shared" si="7"/>
        <v>39.990718849999993</v>
      </c>
      <c r="BO28" s="91">
        <v>25.847044390000001</v>
      </c>
      <c r="BP28" s="91">
        <v>0</v>
      </c>
      <c r="BQ28" s="91">
        <v>0</v>
      </c>
      <c r="BR28" s="91">
        <v>25.847044390000001</v>
      </c>
      <c r="BS28" s="91">
        <v>0</v>
      </c>
      <c r="BT28" s="91">
        <v>0</v>
      </c>
      <c r="BU28" s="40">
        <v>0</v>
      </c>
      <c r="BV28" s="91">
        <f t="shared" si="8"/>
        <v>25.847044390000001</v>
      </c>
      <c r="BW28" s="91">
        <v>26.341681979999997</v>
      </c>
      <c r="BX28" s="91">
        <v>0</v>
      </c>
      <c r="BY28" s="91">
        <v>0</v>
      </c>
      <c r="BZ28" s="91">
        <v>26.341681979999997</v>
      </c>
      <c r="CA28" s="91">
        <v>0</v>
      </c>
      <c r="CB28" s="91">
        <v>0</v>
      </c>
      <c r="CC28" s="40">
        <v>0</v>
      </c>
      <c r="CD28" s="91">
        <f t="shared" si="9"/>
        <v>26.341681979999997</v>
      </c>
      <c r="CE28" s="91">
        <v>24.003105170000001</v>
      </c>
      <c r="CF28" s="91">
        <v>0</v>
      </c>
      <c r="CG28" s="91">
        <v>0</v>
      </c>
      <c r="CH28" s="91">
        <v>24.003105170000001</v>
      </c>
      <c r="CI28" s="91">
        <v>0</v>
      </c>
      <c r="CJ28" s="91">
        <v>0</v>
      </c>
      <c r="CK28" s="40">
        <v>0</v>
      </c>
      <c r="CL28" s="91">
        <f t="shared" si="10"/>
        <v>24.003105170000001</v>
      </c>
      <c r="CM28" s="91">
        <v>19.83209596</v>
      </c>
      <c r="CN28" s="91">
        <v>0</v>
      </c>
      <c r="CO28" s="91">
        <v>0</v>
      </c>
      <c r="CP28" s="91">
        <v>19.83209596</v>
      </c>
      <c r="CQ28" s="91">
        <v>0</v>
      </c>
      <c r="CR28" s="91">
        <v>0</v>
      </c>
      <c r="CS28" s="40">
        <v>0</v>
      </c>
      <c r="CT28" s="91">
        <f t="shared" si="11"/>
        <v>19.83209596</v>
      </c>
    </row>
    <row r="29" spans="1:98" s="41" customFormat="1" ht="20" customHeight="1" x14ac:dyDescent="0.2">
      <c r="A29" s="38">
        <v>1136</v>
      </c>
      <c r="B29" s="39" t="s">
        <v>263</v>
      </c>
      <c r="C29" s="91">
        <v>0</v>
      </c>
      <c r="D29" s="91">
        <v>0</v>
      </c>
      <c r="E29" s="91">
        <v>0</v>
      </c>
      <c r="F29" s="91">
        <v>0</v>
      </c>
      <c r="G29" s="91">
        <v>21366.56028935</v>
      </c>
      <c r="H29" s="91">
        <v>0</v>
      </c>
      <c r="I29" s="40">
        <f>SUM(I30:I31)</f>
        <v>0</v>
      </c>
      <c r="J29" s="91">
        <f t="shared" si="0"/>
        <v>21366.56028935</v>
      </c>
      <c r="K29" s="91">
        <v>0</v>
      </c>
      <c r="L29" s="91">
        <v>0</v>
      </c>
      <c r="M29" s="91">
        <v>0</v>
      </c>
      <c r="N29" s="91">
        <v>0</v>
      </c>
      <c r="O29" s="91">
        <v>24112.033348409997</v>
      </c>
      <c r="P29" s="91">
        <v>0</v>
      </c>
      <c r="Q29" s="40">
        <f>SUM(Q30:Q31)</f>
        <v>0</v>
      </c>
      <c r="R29" s="91">
        <f t="shared" si="1"/>
        <v>24112.033348409997</v>
      </c>
      <c r="S29" s="91">
        <v>0</v>
      </c>
      <c r="T29" s="91">
        <v>0</v>
      </c>
      <c r="U29" s="91">
        <v>0</v>
      </c>
      <c r="V29" s="91">
        <v>0</v>
      </c>
      <c r="W29" s="91">
        <v>27029.65261212</v>
      </c>
      <c r="X29" s="91">
        <v>0</v>
      </c>
      <c r="Y29" s="40">
        <f>SUM(Y30:Y31)</f>
        <v>0</v>
      </c>
      <c r="Z29" s="91">
        <f t="shared" si="2"/>
        <v>27029.65261212</v>
      </c>
      <c r="AA29" s="91">
        <v>0</v>
      </c>
      <c r="AB29" s="91">
        <v>0</v>
      </c>
      <c r="AC29" s="91">
        <v>0</v>
      </c>
      <c r="AD29" s="91">
        <v>0</v>
      </c>
      <c r="AE29" s="91">
        <v>29232.080937690003</v>
      </c>
      <c r="AF29" s="91">
        <v>0</v>
      </c>
      <c r="AG29" s="40">
        <f>SUM(AG30:AG31)</f>
        <v>0</v>
      </c>
      <c r="AH29" s="91">
        <f t="shared" si="3"/>
        <v>29232.080937690003</v>
      </c>
      <c r="AI29" s="91">
        <v>0</v>
      </c>
      <c r="AJ29" s="91">
        <v>0</v>
      </c>
      <c r="AK29" s="91">
        <v>0</v>
      </c>
      <c r="AL29" s="91">
        <v>0</v>
      </c>
      <c r="AM29" s="91">
        <v>32452.772934229997</v>
      </c>
      <c r="AN29" s="91">
        <v>0</v>
      </c>
      <c r="AO29" s="40">
        <f>SUM(AO30:AO31)</f>
        <v>0</v>
      </c>
      <c r="AP29" s="91">
        <f t="shared" si="4"/>
        <v>32452.772934229997</v>
      </c>
      <c r="AQ29" s="91">
        <v>0</v>
      </c>
      <c r="AR29" s="91">
        <v>0</v>
      </c>
      <c r="AS29" s="91">
        <v>0</v>
      </c>
      <c r="AT29" s="91">
        <v>0</v>
      </c>
      <c r="AU29" s="91">
        <v>36218.714702699996</v>
      </c>
      <c r="AV29" s="91">
        <v>0</v>
      </c>
      <c r="AW29" s="40">
        <f>SUM(AW30:AW31)</f>
        <v>0</v>
      </c>
      <c r="AX29" s="91">
        <f t="shared" si="5"/>
        <v>36218.714702699996</v>
      </c>
      <c r="AY29" s="91">
        <v>0</v>
      </c>
      <c r="AZ29" s="91">
        <v>0</v>
      </c>
      <c r="BA29" s="91">
        <v>0</v>
      </c>
      <c r="BB29" s="91">
        <v>0</v>
      </c>
      <c r="BC29" s="91">
        <v>39016.150515269997</v>
      </c>
      <c r="BD29" s="91">
        <v>0</v>
      </c>
      <c r="BE29" s="40">
        <f>SUM(BE30:BE31)</f>
        <v>0</v>
      </c>
      <c r="BF29" s="91">
        <f t="shared" si="6"/>
        <v>39016.150515269997</v>
      </c>
      <c r="BG29" s="91">
        <v>0</v>
      </c>
      <c r="BH29" s="91">
        <v>0</v>
      </c>
      <c r="BI29" s="91">
        <v>0</v>
      </c>
      <c r="BJ29" s="91">
        <v>0</v>
      </c>
      <c r="BK29" s="91">
        <v>40435.82838064</v>
      </c>
      <c r="BL29" s="91">
        <v>0</v>
      </c>
      <c r="BM29" s="40">
        <f>SUM(BM30:BM31)</f>
        <v>0</v>
      </c>
      <c r="BN29" s="91">
        <f t="shared" si="7"/>
        <v>40435.82838064</v>
      </c>
      <c r="BO29" s="91">
        <v>0</v>
      </c>
      <c r="BP29" s="91">
        <v>0</v>
      </c>
      <c r="BQ29" s="91">
        <v>0</v>
      </c>
      <c r="BR29" s="91">
        <v>0</v>
      </c>
      <c r="BS29" s="91">
        <v>43120.201026960014</v>
      </c>
      <c r="BT29" s="91">
        <v>0</v>
      </c>
      <c r="BU29" s="40">
        <f>SUM(BU30:BU31)</f>
        <v>0</v>
      </c>
      <c r="BV29" s="91">
        <f t="shared" si="8"/>
        <v>43120.201026960014</v>
      </c>
      <c r="BW29" s="91">
        <v>0</v>
      </c>
      <c r="BX29" s="91">
        <v>0</v>
      </c>
      <c r="BY29" s="91">
        <v>0</v>
      </c>
      <c r="BZ29" s="91">
        <v>0</v>
      </c>
      <c r="CA29" s="91">
        <v>46183.710974239999</v>
      </c>
      <c r="CB29" s="91">
        <v>0</v>
      </c>
      <c r="CC29" s="40">
        <f>SUM(CC30:CC31)</f>
        <v>0</v>
      </c>
      <c r="CD29" s="91">
        <f t="shared" si="9"/>
        <v>46183.710974239999</v>
      </c>
      <c r="CE29" s="91">
        <v>0</v>
      </c>
      <c r="CF29" s="91">
        <v>0</v>
      </c>
      <c r="CG29" s="91">
        <v>0</v>
      </c>
      <c r="CH29" s="91">
        <v>0</v>
      </c>
      <c r="CI29" s="91">
        <v>48114.352937649994</v>
      </c>
      <c r="CJ29" s="91">
        <v>0</v>
      </c>
      <c r="CK29" s="40">
        <f>SUM(CK30:CK31)</f>
        <v>0</v>
      </c>
      <c r="CL29" s="91">
        <f t="shared" si="10"/>
        <v>48114.352937649994</v>
      </c>
      <c r="CM29" s="91">
        <v>0</v>
      </c>
      <c r="CN29" s="91">
        <v>0</v>
      </c>
      <c r="CO29" s="91">
        <v>0</v>
      </c>
      <c r="CP29" s="91">
        <v>0</v>
      </c>
      <c r="CQ29" s="91">
        <v>52036.020330240004</v>
      </c>
      <c r="CR29" s="91">
        <v>0</v>
      </c>
      <c r="CS29" s="40">
        <f>SUM(CS30:CS31)</f>
        <v>0</v>
      </c>
      <c r="CT29" s="91">
        <f t="shared" si="11"/>
        <v>52036.020330240004</v>
      </c>
    </row>
    <row r="30" spans="1:98" s="48" customFormat="1" ht="20" customHeight="1" x14ac:dyDescent="0.2">
      <c r="A30" s="45" t="s">
        <v>479</v>
      </c>
      <c r="B30" s="56" t="s">
        <v>480</v>
      </c>
      <c r="C30" s="92" t="s">
        <v>905</v>
      </c>
      <c r="D30" s="92">
        <v>0</v>
      </c>
      <c r="E30" s="92">
        <v>0</v>
      </c>
      <c r="F30" s="92">
        <v>0</v>
      </c>
      <c r="G30" s="92">
        <v>21366.56028935</v>
      </c>
      <c r="H30" s="92" t="s">
        <v>905</v>
      </c>
      <c r="I30" s="47">
        <v>0</v>
      </c>
      <c r="J30" s="92">
        <f t="shared" si="0"/>
        <v>21366.56028935</v>
      </c>
      <c r="K30" s="92" t="s">
        <v>905</v>
      </c>
      <c r="L30" s="92">
        <v>0</v>
      </c>
      <c r="M30" s="92">
        <v>0</v>
      </c>
      <c r="N30" s="92">
        <v>0</v>
      </c>
      <c r="O30" s="92">
        <v>24112.033348409997</v>
      </c>
      <c r="P30" s="92" t="s">
        <v>905</v>
      </c>
      <c r="Q30" s="47">
        <v>0</v>
      </c>
      <c r="R30" s="92">
        <f t="shared" si="1"/>
        <v>24112.033348409997</v>
      </c>
      <c r="S30" s="92" t="s">
        <v>905</v>
      </c>
      <c r="T30" s="92">
        <v>0</v>
      </c>
      <c r="U30" s="92">
        <v>0</v>
      </c>
      <c r="V30" s="92">
        <v>0</v>
      </c>
      <c r="W30" s="92">
        <v>27029.65261212</v>
      </c>
      <c r="X30" s="92" t="s">
        <v>905</v>
      </c>
      <c r="Y30" s="47">
        <v>0</v>
      </c>
      <c r="Z30" s="92">
        <f t="shared" si="2"/>
        <v>27029.65261212</v>
      </c>
      <c r="AA30" s="92" t="s">
        <v>905</v>
      </c>
      <c r="AB30" s="92">
        <v>0</v>
      </c>
      <c r="AC30" s="92">
        <v>0</v>
      </c>
      <c r="AD30" s="92">
        <v>0</v>
      </c>
      <c r="AE30" s="92">
        <v>29232.080937690003</v>
      </c>
      <c r="AF30" s="92" t="s">
        <v>905</v>
      </c>
      <c r="AG30" s="47">
        <v>0</v>
      </c>
      <c r="AH30" s="92">
        <f t="shared" si="3"/>
        <v>29232.080937690003</v>
      </c>
      <c r="AI30" s="92" t="s">
        <v>905</v>
      </c>
      <c r="AJ30" s="92">
        <v>0</v>
      </c>
      <c r="AK30" s="92">
        <v>0</v>
      </c>
      <c r="AL30" s="92">
        <v>0</v>
      </c>
      <c r="AM30" s="92">
        <v>32452.772934229997</v>
      </c>
      <c r="AN30" s="92" t="s">
        <v>905</v>
      </c>
      <c r="AO30" s="47">
        <v>0</v>
      </c>
      <c r="AP30" s="92">
        <f t="shared" si="4"/>
        <v>32452.772934229997</v>
      </c>
      <c r="AQ30" s="92" t="s">
        <v>905</v>
      </c>
      <c r="AR30" s="92">
        <v>0</v>
      </c>
      <c r="AS30" s="92">
        <v>0</v>
      </c>
      <c r="AT30" s="92">
        <v>0</v>
      </c>
      <c r="AU30" s="92">
        <v>36218.714702699996</v>
      </c>
      <c r="AV30" s="92" t="s">
        <v>905</v>
      </c>
      <c r="AW30" s="47">
        <v>0</v>
      </c>
      <c r="AX30" s="92">
        <f t="shared" si="5"/>
        <v>36218.714702699996</v>
      </c>
      <c r="AY30" s="92" t="s">
        <v>905</v>
      </c>
      <c r="AZ30" s="92">
        <v>0</v>
      </c>
      <c r="BA30" s="92">
        <v>0</v>
      </c>
      <c r="BB30" s="92">
        <v>0</v>
      </c>
      <c r="BC30" s="92">
        <v>39016.150515269997</v>
      </c>
      <c r="BD30" s="92" t="s">
        <v>905</v>
      </c>
      <c r="BE30" s="47">
        <v>0</v>
      </c>
      <c r="BF30" s="92">
        <f t="shared" si="6"/>
        <v>39016.150515269997</v>
      </c>
      <c r="BG30" s="92" t="s">
        <v>905</v>
      </c>
      <c r="BH30" s="92">
        <v>0</v>
      </c>
      <c r="BI30" s="92">
        <v>0</v>
      </c>
      <c r="BJ30" s="92">
        <v>0</v>
      </c>
      <c r="BK30" s="92">
        <v>40435.82838064</v>
      </c>
      <c r="BL30" s="92" t="s">
        <v>905</v>
      </c>
      <c r="BM30" s="47">
        <v>0</v>
      </c>
      <c r="BN30" s="92">
        <f t="shared" si="7"/>
        <v>40435.82838064</v>
      </c>
      <c r="BO30" s="92" t="s">
        <v>905</v>
      </c>
      <c r="BP30" s="92">
        <v>0</v>
      </c>
      <c r="BQ30" s="92">
        <v>0</v>
      </c>
      <c r="BR30" s="92">
        <v>0</v>
      </c>
      <c r="BS30" s="92">
        <v>43120.201026960014</v>
      </c>
      <c r="BT30" s="92" t="s">
        <v>905</v>
      </c>
      <c r="BU30" s="47">
        <v>0</v>
      </c>
      <c r="BV30" s="92">
        <f t="shared" si="8"/>
        <v>43120.201026960014</v>
      </c>
      <c r="BW30" s="92" t="s">
        <v>905</v>
      </c>
      <c r="BX30" s="92">
        <v>0</v>
      </c>
      <c r="BY30" s="92">
        <v>0</v>
      </c>
      <c r="BZ30" s="92">
        <v>0</v>
      </c>
      <c r="CA30" s="92">
        <v>46183.710974239999</v>
      </c>
      <c r="CB30" s="92" t="s">
        <v>905</v>
      </c>
      <c r="CC30" s="47">
        <v>0</v>
      </c>
      <c r="CD30" s="92">
        <f t="shared" si="9"/>
        <v>46183.710974239999</v>
      </c>
      <c r="CE30" s="92" t="s">
        <v>905</v>
      </c>
      <c r="CF30" s="92">
        <v>0</v>
      </c>
      <c r="CG30" s="92">
        <v>0</v>
      </c>
      <c r="CH30" s="92">
        <v>0</v>
      </c>
      <c r="CI30" s="92">
        <v>48114.352937649994</v>
      </c>
      <c r="CJ30" s="92" t="s">
        <v>905</v>
      </c>
      <c r="CK30" s="47">
        <v>0</v>
      </c>
      <c r="CL30" s="92">
        <f t="shared" si="10"/>
        <v>48114.352937649994</v>
      </c>
      <c r="CM30" s="92" t="s">
        <v>905</v>
      </c>
      <c r="CN30" s="92">
        <v>0</v>
      </c>
      <c r="CO30" s="92">
        <v>0</v>
      </c>
      <c r="CP30" s="92">
        <v>0</v>
      </c>
      <c r="CQ30" s="92">
        <v>52036.020330240004</v>
      </c>
      <c r="CR30" s="92" t="s">
        <v>905</v>
      </c>
      <c r="CS30" s="47">
        <v>0</v>
      </c>
      <c r="CT30" s="92">
        <f t="shared" si="11"/>
        <v>52036.020330240004</v>
      </c>
    </row>
    <row r="31" spans="1:98" s="48" customFormat="1" ht="20" customHeight="1" x14ac:dyDescent="0.2">
      <c r="A31" s="45" t="s">
        <v>481</v>
      </c>
      <c r="B31" s="56" t="s">
        <v>482</v>
      </c>
      <c r="C31" s="92" t="s">
        <v>905</v>
      </c>
      <c r="D31" s="92">
        <v>0</v>
      </c>
      <c r="E31" s="92">
        <v>0</v>
      </c>
      <c r="F31" s="92">
        <v>0</v>
      </c>
      <c r="G31" s="92">
        <v>0</v>
      </c>
      <c r="H31" s="92" t="s">
        <v>905</v>
      </c>
      <c r="I31" s="47">
        <v>0</v>
      </c>
      <c r="J31" s="92">
        <f t="shared" si="0"/>
        <v>0</v>
      </c>
      <c r="K31" s="92" t="s">
        <v>905</v>
      </c>
      <c r="L31" s="92">
        <v>0</v>
      </c>
      <c r="M31" s="92">
        <v>0</v>
      </c>
      <c r="N31" s="92">
        <v>0</v>
      </c>
      <c r="O31" s="92">
        <v>0</v>
      </c>
      <c r="P31" s="92" t="s">
        <v>905</v>
      </c>
      <c r="Q31" s="47">
        <v>0</v>
      </c>
      <c r="R31" s="92">
        <f t="shared" si="1"/>
        <v>0</v>
      </c>
      <c r="S31" s="92" t="s">
        <v>905</v>
      </c>
      <c r="T31" s="92">
        <v>0</v>
      </c>
      <c r="U31" s="92">
        <v>0</v>
      </c>
      <c r="V31" s="92">
        <v>0</v>
      </c>
      <c r="W31" s="92">
        <v>0</v>
      </c>
      <c r="X31" s="92" t="s">
        <v>905</v>
      </c>
      <c r="Y31" s="47">
        <v>0</v>
      </c>
      <c r="Z31" s="92">
        <f t="shared" si="2"/>
        <v>0</v>
      </c>
      <c r="AA31" s="92" t="s">
        <v>905</v>
      </c>
      <c r="AB31" s="92">
        <v>0</v>
      </c>
      <c r="AC31" s="92">
        <v>0</v>
      </c>
      <c r="AD31" s="92">
        <v>0</v>
      </c>
      <c r="AE31" s="92">
        <v>0</v>
      </c>
      <c r="AF31" s="92" t="s">
        <v>905</v>
      </c>
      <c r="AG31" s="47">
        <v>0</v>
      </c>
      <c r="AH31" s="92">
        <f t="shared" si="3"/>
        <v>0</v>
      </c>
      <c r="AI31" s="92" t="s">
        <v>905</v>
      </c>
      <c r="AJ31" s="92">
        <v>0</v>
      </c>
      <c r="AK31" s="92">
        <v>0</v>
      </c>
      <c r="AL31" s="92">
        <v>0</v>
      </c>
      <c r="AM31" s="92">
        <v>0</v>
      </c>
      <c r="AN31" s="92" t="s">
        <v>905</v>
      </c>
      <c r="AO31" s="47">
        <v>0</v>
      </c>
      <c r="AP31" s="92">
        <f t="shared" si="4"/>
        <v>0</v>
      </c>
      <c r="AQ31" s="92" t="s">
        <v>905</v>
      </c>
      <c r="AR31" s="92">
        <v>0</v>
      </c>
      <c r="AS31" s="92">
        <v>0</v>
      </c>
      <c r="AT31" s="92">
        <v>0</v>
      </c>
      <c r="AU31" s="92">
        <v>0</v>
      </c>
      <c r="AV31" s="92" t="s">
        <v>905</v>
      </c>
      <c r="AW31" s="47">
        <v>0</v>
      </c>
      <c r="AX31" s="92">
        <f t="shared" si="5"/>
        <v>0</v>
      </c>
      <c r="AY31" s="92" t="s">
        <v>905</v>
      </c>
      <c r="AZ31" s="92">
        <v>0</v>
      </c>
      <c r="BA31" s="92">
        <v>0</v>
      </c>
      <c r="BB31" s="92">
        <v>0</v>
      </c>
      <c r="BC31" s="92">
        <v>0</v>
      </c>
      <c r="BD31" s="92" t="s">
        <v>905</v>
      </c>
      <c r="BE31" s="47">
        <v>0</v>
      </c>
      <c r="BF31" s="92">
        <f t="shared" si="6"/>
        <v>0</v>
      </c>
      <c r="BG31" s="92" t="s">
        <v>905</v>
      </c>
      <c r="BH31" s="92">
        <v>0</v>
      </c>
      <c r="BI31" s="92">
        <v>0</v>
      </c>
      <c r="BJ31" s="92">
        <v>0</v>
      </c>
      <c r="BK31" s="92">
        <v>0</v>
      </c>
      <c r="BL31" s="92" t="s">
        <v>905</v>
      </c>
      <c r="BM31" s="47">
        <v>0</v>
      </c>
      <c r="BN31" s="92">
        <f t="shared" si="7"/>
        <v>0</v>
      </c>
      <c r="BO31" s="92" t="s">
        <v>905</v>
      </c>
      <c r="BP31" s="92">
        <v>0</v>
      </c>
      <c r="BQ31" s="92">
        <v>0</v>
      </c>
      <c r="BR31" s="92">
        <v>0</v>
      </c>
      <c r="BS31" s="92">
        <v>0</v>
      </c>
      <c r="BT31" s="92" t="s">
        <v>905</v>
      </c>
      <c r="BU31" s="47">
        <v>0</v>
      </c>
      <c r="BV31" s="92">
        <f t="shared" si="8"/>
        <v>0</v>
      </c>
      <c r="BW31" s="92" t="s">
        <v>905</v>
      </c>
      <c r="BX31" s="92">
        <v>0</v>
      </c>
      <c r="BY31" s="92">
        <v>0</v>
      </c>
      <c r="BZ31" s="92">
        <v>0</v>
      </c>
      <c r="CA31" s="92">
        <v>0</v>
      </c>
      <c r="CB31" s="92" t="s">
        <v>905</v>
      </c>
      <c r="CC31" s="47">
        <v>0</v>
      </c>
      <c r="CD31" s="92">
        <f t="shared" si="9"/>
        <v>0</v>
      </c>
      <c r="CE31" s="92" t="s">
        <v>905</v>
      </c>
      <c r="CF31" s="92">
        <v>0</v>
      </c>
      <c r="CG31" s="92">
        <v>0</v>
      </c>
      <c r="CH31" s="92">
        <v>0</v>
      </c>
      <c r="CI31" s="92">
        <v>0</v>
      </c>
      <c r="CJ31" s="92" t="s">
        <v>905</v>
      </c>
      <c r="CK31" s="47">
        <v>0</v>
      </c>
      <c r="CL31" s="92">
        <f t="shared" si="10"/>
        <v>0</v>
      </c>
      <c r="CM31" s="92" t="s">
        <v>905</v>
      </c>
      <c r="CN31" s="92">
        <v>0</v>
      </c>
      <c r="CO31" s="92">
        <v>0</v>
      </c>
      <c r="CP31" s="92">
        <v>0</v>
      </c>
      <c r="CQ31" s="92">
        <v>0</v>
      </c>
      <c r="CR31" s="92" t="s">
        <v>905</v>
      </c>
      <c r="CS31" s="47">
        <v>0</v>
      </c>
      <c r="CT31" s="92">
        <f t="shared" si="11"/>
        <v>0</v>
      </c>
    </row>
    <row r="32" spans="1:98" ht="20" customHeight="1" x14ac:dyDescent="0.2">
      <c r="A32" s="35">
        <v>114</v>
      </c>
      <c r="B32" s="36" t="s">
        <v>264</v>
      </c>
      <c r="C32" s="90">
        <v>260905.87928610001</v>
      </c>
      <c r="D32" s="90">
        <v>0</v>
      </c>
      <c r="E32" s="90">
        <v>0</v>
      </c>
      <c r="F32" s="90">
        <v>260905.87928610001</v>
      </c>
      <c r="G32" s="90">
        <v>276959.34707368456</v>
      </c>
      <c r="H32" s="90">
        <v>36188.106543658607</v>
      </c>
      <c r="I32" s="37">
        <f>SUM(I33,I44,I45,I46,I52,I55)</f>
        <v>0</v>
      </c>
      <c r="J32" s="90">
        <f t="shared" si="0"/>
        <v>574053.33290344325</v>
      </c>
      <c r="K32" s="90">
        <v>293526.72048399004</v>
      </c>
      <c r="L32" s="90">
        <v>0</v>
      </c>
      <c r="M32" s="90">
        <v>0</v>
      </c>
      <c r="N32" s="90">
        <v>293526.72048399004</v>
      </c>
      <c r="O32" s="90">
        <v>307455.10993434716</v>
      </c>
      <c r="P32" s="90">
        <v>42087.522489866868</v>
      </c>
      <c r="Q32" s="37">
        <f>SUM(Q33,Q44,Q45,Q46,Q52,Q55)</f>
        <v>0</v>
      </c>
      <c r="R32" s="90">
        <f t="shared" si="1"/>
        <v>643069.35290820396</v>
      </c>
      <c r="S32" s="90">
        <v>317111.96346302994</v>
      </c>
      <c r="T32" s="90">
        <v>0</v>
      </c>
      <c r="U32" s="90">
        <v>0</v>
      </c>
      <c r="V32" s="90">
        <v>317111.96346302994</v>
      </c>
      <c r="W32" s="90">
        <v>338160.97810544801</v>
      </c>
      <c r="X32" s="90">
        <v>48264.137111303637</v>
      </c>
      <c r="Y32" s="37">
        <f>SUM(Y33,Y44,Y45,Y46,Y52,Y55)</f>
        <v>0</v>
      </c>
      <c r="Z32" s="90">
        <f t="shared" si="2"/>
        <v>703537.07867978164</v>
      </c>
      <c r="AA32" s="90">
        <v>335282.24486874999</v>
      </c>
      <c r="AB32" s="90">
        <v>0</v>
      </c>
      <c r="AC32" s="90">
        <v>0</v>
      </c>
      <c r="AD32" s="90">
        <v>335282.24486874999</v>
      </c>
      <c r="AE32" s="90">
        <v>376493.82218901801</v>
      </c>
      <c r="AF32" s="90">
        <v>52705.194002034899</v>
      </c>
      <c r="AG32" s="37">
        <f>SUM(AG33,AG44,AG45,AG46,AG52,AG55)</f>
        <v>0</v>
      </c>
      <c r="AH32" s="90">
        <f t="shared" si="3"/>
        <v>764481.26105980296</v>
      </c>
      <c r="AI32" s="90">
        <v>339051.81444970443</v>
      </c>
      <c r="AJ32" s="90">
        <v>0</v>
      </c>
      <c r="AK32" s="90">
        <v>0</v>
      </c>
      <c r="AL32" s="90">
        <v>339051.81444970443</v>
      </c>
      <c r="AM32" s="90">
        <v>399427.88231686974</v>
      </c>
      <c r="AN32" s="90">
        <v>59277.691272127478</v>
      </c>
      <c r="AO32" s="37">
        <f>SUM(AO33,AO44,AO45,AO46,AO52,AO55)</f>
        <v>0</v>
      </c>
      <c r="AP32" s="90">
        <f t="shared" si="4"/>
        <v>797757.38803870161</v>
      </c>
      <c r="AQ32" s="90">
        <v>354885.35560161847</v>
      </c>
      <c r="AR32" s="90">
        <v>0</v>
      </c>
      <c r="AS32" s="90">
        <v>0</v>
      </c>
      <c r="AT32" s="90">
        <v>354885.35560161847</v>
      </c>
      <c r="AU32" s="90">
        <v>412666.4244846208</v>
      </c>
      <c r="AV32" s="90">
        <v>63333.018159857835</v>
      </c>
      <c r="AW32" s="37">
        <f>SUM(AW33,AW44,AW45,AW46,AW52,AW55)</f>
        <v>0</v>
      </c>
      <c r="AX32" s="90">
        <f t="shared" si="5"/>
        <v>830884.79824609717</v>
      </c>
      <c r="AY32" s="90">
        <v>351556.78627638996</v>
      </c>
      <c r="AZ32" s="90">
        <v>0</v>
      </c>
      <c r="BA32" s="90">
        <v>0</v>
      </c>
      <c r="BB32" s="90">
        <v>351556.78627638996</v>
      </c>
      <c r="BC32" s="90">
        <v>430968.61157071998</v>
      </c>
      <c r="BD32" s="90">
        <v>63889.857595387184</v>
      </c>
      <c r="BE32" s="37">
        <f>SUM(BE33,BE44,BE45,BE46,BE52,BE55)</f>
        <v>0</v>
      </c>
      <c r="BF32" s="90">
        <f t="shared" si="6"/>
        <v>846415.25544249709</v>
      </c>
      <c r="BG32" s="90">
        <v>380892.37738518999</v>
      </c>
      <c r="BH32" s="90">
        <v>0</v>
      </c>
      <c r="BI32" s="90">
        <v>0</v>
      </c>
      <c r="BJ32" s="90">
        <v>380892.37738518999</v>
      </c>
      <c r="BK32" s="90">
        <v>462738.82816178992</v>
      </c>
      <c r="BL32" s="90">
        <v>67256.93483351187</v>
      </c>
      <c r="BM32" s="37">
        <f>SUM(BM33,BM44,BM45,BM46,BM52,BM55)</f>
        <v>0</v>
      </c>
      <c r="BN32" s="90">
        <f t="shared" si="7"/>
        <v>910888.14038049174</v>
      </c>
      <c r="BO32" s="90">
        <v>419090.53686247999</v>
      </c>
      <c r="BP32" s="90">
        <v>0</v>
      </c>
      <c r="BQ32" s="90">
        <v>0</v>
      </c>
      <c r="BR32" s="90">
        <v>419090.53686247999</v>
      </c>
      <c r="BS32" s="90">
        <v>499754.18263279996</v>
      </c>
      <c r="BT32" s="90">
        <v>75347.04330942253</v>
      </c>
      <c r="BU32" s="37">
        <f>SUM(BU33,BU44,BU45,BU46,BU52,BU55)</f>
        <v>0</v>
      </c>
      <c r="BV32" s="90">
        <f t="shared" si="8"/>
        <v>994191.76280470251</v>
      </c>
      <c r="BW32" s="90">
        <v>410691.64063576999</v>
      </c>
      <c r="BX32" s="90">
        <v>0</v>
      </c>
      <c r="BY32" s="90">
        <v>0</v>
      </c>
      <c r="BZ32" s="90">
        <v>410691.64063576999</v>
      </c>
      <c r="CA32" s="90">
        <v>532541.5471711501</v>
      </c>
      <c r="CB32" s="90">
        <v>84746.167174656643</v>
      </c>
      <c r="CC32" s="37">
        <f>SUM(CC33,CC44,CC45,CC46,CC52,CC55)</f>
        <v>0</v>
      </c>
      <c r="CD32" s="90">
        <f t="shared" si="9"/>
        <v>1027979.3549815768</v>
      </c>
      <c r="CE32" s="90">
        <v>370550.36277401994</v>
      </c>
      <c r="CF32" s="90">
        <v>0</v>
      </c>
      <c r="CG32" s="90">
        <v>0</v>
      </c>
      <c r="CH32" s="90">
        <v>370550.36277401994</v>
      </c>
      <c r="CI32" s="90">
        <v>543880.95529409009</v>
      </c>
      <c r="CJ32" s="90">
        <v>84824.611640555871</v>
      </c>
      <c r="CK32" s="37">
        <f>SUM(CK33,CK44,CK45,CK46,CK52,CK55)</f>
        <v>0</v>
      </c>
      <c r="CL32" s="90">
        <f t="shared" si="10"/>
        <v>999255.92970866594</v>
      </c>
      <c r="CM32" s="90">
        <v>485450.86512017</v>
      </c>
      <c r="CN32" s="90">
        <v>0</v>
      </c>
      <c r="CO32" s="90">
        <v>0</v>
      </c>
      <c r="CP32" s="90">
        <v>485450.86512017</v>
      </c>
      <c r="CQ32" s="90">
        <v>684933.93021387001</v>
      </c>
      <c r="CR32" s="90">
        <v>103314.339787</v>
      </c>
      <c r="CS32" s="37">
        <f>SUM(CS33,CS44,CS45,CS46,CS52,CS55)</f>
        <v>0</v>
      </c>
      <c r="CT32" s="90">
        <f t="shared" si="11"/>
        <v>1273699.13512104</v>
      </c>
    </row>
    <row r="33" spans="1:98" ht="20" customHeight="1" x14ac:dyDescent="0.2">
      <c r="A33" s="38">
        <v>1141</v>
      </c>
      <c r="B33" s="39" t="s">
        <v>265</v>
      </c>
      <c r="C33" s="91">
        <v>237883.20544801003</v>
      </c>
      <c r="D33" s="91">
        <v>0</v>
      </c>
      <c r="E33" s="91">
        <v>0</v>
      </c>
      <c r="F33" s="91">
        <v>237883.20544801003</v>
      </c>
      <c r="G33" s="91">
        <v>269073.00370624004</v>
      </c>
      <c r="H33" s="91">
        <v>31379.33018262971</v>
      </c>
      <c r="I33" s="40">
        <f>SUM(I34,I37,I38,I43)</f>
        <v>0</v>
      </c>
      <c r="J33" s="91">
        <f t="shared" si="0"/>
        <v>538335.53933687985</v>
      </c>
      <c r="K33" s="91">
        <v>267051.05707245995</v>
      </c>
      <c r="L33" s="91">
        <v>0</v>
      </c>
      <c r="M33" s="91">
        <v>0</v>
      </c>
      <c r="N33" s="91">
        <v>267051.05707245995</v>
      </c>
      <c r="O33" s="91">
        <v>298473.17236175993</v>
      </c>
      <c r="P33" s="91">
        <v>36771.425720580824</v>
      </c>
      <c r="Q33" s="40">
        <f>SUM(Q34,Q37,Q38,Q43)</f>
        <v>0</v>
      </c>
      <c r="R33" s="91">
        <f t="shared" si="1"/>
        <v>602295.65515480074</v>
      </c>
      <c r="S33" s="91">
        <v>294845.49408348999</v>
      </c>
      <c r="T33" s="91">
        <v>0</v>
      </c>
      <c r="U33" s="91">
        <v>0</v>
      </c>
      <c r="V33" s="91">
        <v>294845.49408348999</v>
      </c>
      <c r="W33" s="91">
        <v>327421.18855974003</v>
      </c>
      <c r="X33" s="91">
        <v>42632.813100835963</v>
      </c>
      <c r="Y33" s="40">
        <f>SUM(Y34,Y37,Y38,Y43)</f>
        <v>0</v>
      </c>
      <c r="Z33" s="91">
        <f t="shared" si="2"/>
        <v>664899.49574406608</v>
      </c>
      <c r="AA33" s="91">
        <v>313826.16786759003</v>
      </c>
      <c r="AB33" s="91">
        <v>0</v>
      </c>
      <c r="AC33" s="91">
        <v>0</v>
      </c>
      <c r="AD33" s="91">
        <v>313826.16786759003</v>
      </c>
      <c r="AE33" s="91">
        <v>364417.16322719998</v>
      </c>
      <c r="AF33" s="91">
        <v>46130.573102838563</v>
      </c>
      <c r="AG33" s="40">
        <f>SUM(AG34,AG37,AG38,AG43)</f>
        <v>0</v>
      </c>
      <c r="AH33" s="91">
        <f t="shared" si="3"/>
        <v>724373.90419762861</v>
      </c>
      <c r="AI33" s="91">
        <v>316833.32002185436</v>
      </c>
      <c r="AJ33" s="91">
        <v>0</v>
      </c>
      <c r="AK33" s="91">
        <v>0</v>
      </c>
      <c r="AL33" s="91">
        <v>316833.32002185436</v>
      </c>
      <c r="AM33" s="91">
        <v>386247.26866125001</v>
      </c>
      <c r="AN33" s="91">
        <v>51854.15557593765</v>
      </c>
      <c r="AO33" s="40">
        <f>SUM(AO34,AO37,AO38,AO43)</f>
        <v>0</v>
      </c>
      <c r="AP33" s="91">
        <f t="shared" si="4"/>
        <v>754934.74425904197</v>
      </c>
      <c r="AQ33" s="91">
        <v>328247.85248334846</v>
      </c>
      <c r="AR33" s="91">
        <v>0</v>
      </c>
      <c r="AS33" s="91">
        <v>0</v>
      </c>
      <c r="AT33" s="91">
        <v>328247.85248334846</v>
      </c>
      <c r="AU33" s="91">
        <v>398611.05081785005</v>
      </c>
      <c r="AV33" s="91">
        <v>54416.907080123172</v>
      </c>
      <c r="AW33" s="40">
        <f>SUM(AW34,AW37,AW38,AW43)</f>
        <v>0</v>
      </c>
      <c r="AX33" s="91">
        <f t="shared" si="5"/>
        <v>781275.8103813217</v>
      </c>
      <c r="AY33" s="91">
        <v>321771.87599249999</v>
      </c>
      <c r="AZ33" s="91">
        <v>0</v>
      </c>
      <c r="BA33" s="91">
        <v>0</v>
      </c>
      <c r="BB33" s="91">
        <v>321771.87599249999</v>
      </c>
      <c r="BC33" s="91">
        <v>415331.46001770999</v>
      </c>
      <c r="BD33" s="91">
        <v>53574.699451376735</v>
      </c>
      <c r="BE33" s="40">
        <f>SUM(BE34,BE37,BE38,BE43)</f>
        <v>0</v>
      </c>
      <c r="BF33" s="91">
        <f t="shared" si="6"/>
        <v>790678.03546158667</v>
      </c>
      <c r="BG33" s="91">
        <v>352252.40103186003</v>
      </c>
      <c r="BH33" s="91">
        <v>0</v>
      </c>
      <c r="BI33" s="91">
        <v>0</v>
      </c>
      <c r="BJ33" s="91">
        <v>352252.40103186003</v>
      </c>
      <c r="BK33" s="91">
        <v>445445.17511313991</v>
      </c>
      <c r="BL33" s="91">
        <v>56369.023712580005</v>
      </c>
      <c r="BM33" s="40">
        <f>SUM(BM34,BM37,BM38,BM43)</f>
        <v>0</v>
      </c>
      <c r="BN33" s="91">
        <f t="shared" si="7"/>
        <v>854066.59985757992</v>
      </c>
      <c r="BO33" s="91">
        <v>388190.01244667999</v>
      </c>
      <c r="BP33" s="91">
        <v>0</v>
      </c>
      <c r="BQ33" s="91">
        <v>0</v>
      </c>
      <c r="BR33" s="91">
        <v>388190.01244667999</v>
      </c>
      <c r="BS33" s="91">
        <v>481022.06029927998</v>
      </c>
      <c r="BT33" s="91">
        <v>62112.792294987703</v>
      </c>
      <c r="BU33" s="40">
        <f>SUM(BU34,BU37,BU38,BU43)</f>
        <v>0</v>
      </c>
      <c r="BV33" s="91">
        <f t="shared" si="8"/>
        <v>931324.86504094768</v>
      </c>
      <c r="BW33" s="91">
        <v>383673.03201811999</v>
      </c>
      <c r="BX33" s="91">
        <v>0</v>
      </c>
      <c r="BY33" s="91">
        <v>0</v>
      </c>
      <c r="BZ33" s="91">
        <v>383673.03201811999</v>
      </c>
      <c r="CA33" s="91">
        <v>510137.49692703009</v>
      </c>
      <c r="CB33" s="91">
        <v>69796.929381000708</v>
      </c>
      <c r="CC33" s="40">
        <f>SUM(CC34,CC37,CC38,CC43)</f>
        <v>0</v>
      </c>
      <c r="CD33" s="91">
        <f t="shared" si="9"/>
        <v>963607.45832615078</v>
      </c>
      <c r="CE33" s="91">
        <v>344636.29103899002</v>
      </c>
      <c r="CF33" s="91">
        <v>0</v>
      </c>
      <c r="CG33" s="91">
        <v>0</v>
      </c>
      <c r="CH33" s="91">
        <v>344636.29103899002</v>
      </c>
      <c r="CI33" s="91">
        <v>525002.44509019004</v>
      </c>
      <c r="CJ33" s="91">
        <v>69966.489521699594</v>
      </c>
      <c r="CK33" s="40">
        <f>SUM(CK34,CK37,CK38,CK43)</f>
        <v>0</v>
      </c>
      <c r="CL33" s="91">
        <f t="shared" si="10"/>
        <v>939605.22565087967</v>
      </c>
      <c r="CM33" s="91">
        <v>448301.21597606002</v>
      </c>
      <c r="CN33" s="91">
        <v>0</v>
      </c>
      <c r="CO33" s="91">
        <v>0</v>
      </c>
      <c r="CP33" s="91">
        <v>448301.21597606002</v>
      </c>
      <c r="CQ33" s="91">
        <v>661203.02869006002</v>
      </c>
      <c r="CR33" s="91">
        <v>86852.941978999996</v>
      </c>
      <c r="CS33" s="40">
        <f>SUM(CS34,CS37,CS38,CS43)</f>
        <v>0</v>
      </c>
      <c r="CT33" s="91">
        <f t="shared" si="11"/>
        <v>1196357.1866451199</v>
      </c>
    </row>
    <row r="34" spans="1:98" ht="20" customHeight="1" x14ac:dyDescent="0.2">
      <c r="A34" s="21">
        <v>11411</v>
      </c>
      <c r="B34" s="22" t="s">
        <v>266</v>
      </c>
      <c r="C34" s="23">
        <v>37284.240293230003</v>
      </c>
      <c r="D34" s="23">
        <v>0</v>
      </c>
      <c r="E34" s="23">
        <v>0</v>
      </c>
      <c r="F34" s="23">
        <v>37284.240293230003</v>
      </c>
      <c r="G34" s="23">
        <v>268133.51486058004</v>
      </c>
      <c r="H34" s="23">
        <v>0</v>
      </c>
      <c r="I34" s="52">
        <f>SUM(I35:I36)</f>
        <v>0</v>
      </c>
      <c r="J34" s="23">
        <f t="shared" si="0"/>
        <v>305417.75515381002</v>
      </c>
      <c r="K34" s="23">
        <v>41180.348566069995</v>
      </c>
      <c r="L34" s="23">
        <v>0</v>
      </c>
      <c r="M34" s="23">
        <v>0</v>
      </c>
      <c r="N34" s="23">
        <v>41180.348566069995</v>
      </c>
      <c r="O34" s="23">
        <v>297438.02395868994</v>
      </c>
      <c r="P34" s="23">
        <v>0</v>
      </c>
      <c r="Q34" s="52">
        <f>SUM(Q35:Q36)</f>
        <v>0</v>
      </c>
      <c r="R34" s="23">
        <f t="shared" si="1"/>
        <v>338618.37252475997</v>
      </c>
      <c r="S34" s="23">
        <v>43303.882938130002</v>
      </c>
      <c r="T34" s="23">
        <v>0</v>
      </c>
      <c r="U34" s="23">
        <v>0</v>
      </c>
      <c r="V34" s="23">
        <v>43303.882938130002</v>
      </c>
      <c r="W34" s="23">
        <v>326247.76024980005</v>
      </c>
      <c r="X34" s="23">
        <v>0</v>
      </c>
      <c r="Y34" s="52">
        <f>SUM(Y35:Y36)</f>
        <v>0</v>
      </c>
      <c r="Z34" s="23">
        <f t="shared" si="2"/>
        <v>369551.64318793005</v>
      </c>
      <c r="AA34" s="23">
        <v>43188.323630309998</v>
      </c>
      <c r="AB34" s="23">
        <v>0</v>
      </c>
      <c r="AC34" s="23">
        <v>0</v>
      </c>
      <c r="AD34" s="23">
        <v>43188.323630309998</v>
      </c>
      <c r="AE34" s="23">
        <v>362998.83808556997</v>
      </c>
      <c r="AF34" s="23">
        <v>0</v>
      </c>
      <c r="AG34" s="52">
        <f>SUM(AG35:AG36)</f>
        <v>0</v>
      </c>
      <c r="AH34" s="23">
        <f t="shared" si="3"/>
        <v>406187.16171587998</v>
      </c>
      <c r="AI34" s="23">
        <v>49204.169772090005</v>
      </c>
      <c r="AJ34" s="23">
        <v>0</v>
      </c>
      <c r="AK34" s="23">
        <v>0</v>
      </c>
      <c r="AL34" s="23">
        <v>49204.169772090005</v>
      </c>
      <c r="AM34" s="23">
        <v>384737.86852203001</v>
      </c>
      <c r="AN34" s="23">
        <v>0</v>
      </c>
      <c r="AO34" s="52">
        <f>SUM(AO35:AO36)</f>
        <v>0</v>
      </c>
      <c r="AP34" s="23">
        <f t="shared" si="4"/>
        <v>433942.03829411999</v>
      </c>
      <c r="AQ34" s="23">
        <v>48048.708224779999</v>
      </c>
      <c r="AR34" s="23">
        <v>0</v>
      </c>
      <c r="AS34" s="23">
        <v>0</v>
      </c>
      <c r="AT34" s="23">
        <v>48048.708224779999</v>
      </c>
      <c r="AU34" s="23">
        <v>396971.76109643007</v>
      </c>
      <c r="AV34" s="23">
        <v>0</v>
      </c>
      <c r="AW34" s="52">
        <f>SUM(AW35:AW36)</f>
        <v>0</v>
      </c>
      <c r="AX34" s="23">
        <f t="shared" si="5"/>
        <v>445020.46932121005</v>
      </c>
      <c r="AY34" s="23">
        <v>41851.411653000003</v>
      </c>
      <c r="AZ34" s="23">
        <v>0</v>
      </c>
      <c r="BA34" s="23">
        <v>0</v>
      </c>
      <c r="BB34" s="23">
        <v>41851.411653000003</v>
      </c>
      <c r="BC34" s="23">
        <v>413787.16321959998</v>
      </c>
      <c r="BD34" s="23">
        <v>0</v>
      </c>
      <c r="BE34" s="52">
        <f>SUM(BE35:BE36)</f>
        <v>0</v>
      </c>
      <c r="BF34" s="23">
        <f t="shared" si="6"/>
        <v>455638.57487259997</v>
      </c>
      <c r="BG34" s="23">
        <v>47041.4235109</v>
      </c>
      <c r="BH34" s="23">
        <v>0</v>
      </c>
      <c r="BI34" s="23">
        <v>0</v>
      </c>
      <c r="BJ34" s="23">
        <v>47041.4235109</v>
      </c>
      <c r="BK34" s="23">
        <v>443774.9824663499</v>
      </c>
      <c r="BL34" s="23">
        <v>0</v>
      </c>
      <c r="BM34" s="52">
        <f>SUM(BM35:BM36)</f>
        <v>0</v>
      </c>
      <c r="BN34" s="23">
        <f t="shared" si="7"/>
        <v>490816.4059772499</v>
      </c>
      <c r="BO34" s="23">
        <v>53985.349807509992</v>
      </c>
      <c r="BP34" s="23">
        <v>0</v>
      </c>
      <c r="BQ34" s="23">
        <v>0</v>
      </c>
      <c r="BR34" s="23">
        <v>53985.349807509992</v>
      </c>
      <c r="BS34" s="23">
        <v>479310.46509755001</v>
      </c>
      <c r="BT34" s="23">
        <v>0</v>
      </c>
      <c r="BU34" s="52">
        <f>SUM(BU35:BU36)</f>
        <v>0</v>
      </c>
      <c r="BV34" s="23">
        <f t="shared" si="8"/>
        <v>533295.81490505999</v>
      </c>
      <c r="BW34" s="23">
        <v>52439.901666630001</v>
      </c>
      <c r="BX34" s="23">
        <v>0</v>
      </c>
      <c r="BY34" s="23">
        <v>0</v>
      </c>
      <c r="BZ34" s="23">
        <v>52439.901666630001</v>
      </c>
      <c r="CA34" s="23">
        <v>508128.43710858008</v>
      </c>
      <c r="CB34" s="23">
        <v>0</v>
      </c>
      <c r="CC34" s="52">
        <f>SUM(CC35:CC36)</f>
        <v>0</v>
      </c>
      <c r="CD34" s="23">
        <f t="shared" si="9"/>
        <v>560568.33877521008</v>
      </c>
      <c r="CE34" s="23">
        <v>55894.353524590006</v>
      </c>
      <c r="CF34" s="23">
        <v>0</v>
      </c>
      <c r="CG34" s="23">
        <v>0</v>
      </c>
      <c r="CH34" s="23">
        <v>55894.353524590006</v>
      </c>
      <c r="CI34" s="23">
        <v>523110.65710809</v>
      </c>
      <c r="CJ34" s="23">
        <v>0</v>
      </c>
      <c r="CK34" s="52">
        <f>SUM(CK35:CK36)</f>
        <v>0</v>
      </c>
      <c r="CL34" s="23">
        <f t="shared" si="10"/>
        <v>579005.01063268003</v>
      </c>
      <c r="CM34" s="23">
        <v>70413.558083020005</v>
      </c>
      <c r="CN34" s="23">
        <v>0</v>
      </c>
      <c r="CO34" s="23">
        <v>0</v>
      </c>
      <c r="CP34" s="23">
        <v>70413.558083020005</v>
      </c>
      <c r="CQ34" s="23">
        <v>658997.02632676996</v>
      </c>
      <c r="CR34" s="23">
        <v>0</v>
      </c>
      <c r="CS34" s="52">
        <f>SUM(CS35:CS36)</f>
        <v>0</v>
      </c>
      <c r="CT34" s="23">
        <f t="shared" si="11"/>
        <v>729410.58440979</v>
      </c>
    </row>
    <row r="35" spans="1:98" s="48" customFormat="1" ht="20" customHeight="1" x14ac:dyDescent="0.2">
      <c r="A35" s="45" t="s">
        <v>599</v>
      </c>
      <c r="B35" s="56" t="s">
        <v>601</v>
      </c>
      <c r="C35" s="92">
        <v>37284.240293230003</v>
      </c>
      <c r="D35" s="92">
        <v>0</v>
      </c>
      <c r="E35" s="92">
        <v>0</v>
      </c>
      <c r="F35" s="92">
        <v>37284.240293230003</v>
      </c>
      <c r="G35" s="92">
        <v>0</v>
      </c>
      <c r="H35" s="92" t="s">
        <v>905</v>
      </c>
      <c r="I35" s="47">
        <v>0</v>
      </c>
      <c r="J35" s="92">
        <f t="shared" si="0"/>
        <v>37284.240293230003</v>
      </c>
      <c r="K35" s="92">
        <v>41180.348566069995</v>
      </c>
      <c r="L35" s="92">
        <v>0</v>
      </c>
      <c r="M35" s="92">
        <v>0</v>
      </c>
      <c r="N35" s="92">
        <v>41180.348566069995</v>
      </c>
      <c r="O35" s="92">
        <v>0</v>
      </c>
      <c r="P35" s="92" t="s">
        <v>905</v>
      </c>
      <c r="Q35" s="47">
        <v>0</v>
      </c>
      <c r="R35" s="92">
        <f t="shared" si="1"/>
        <v>41180.348566069995</v>
      </c>
      <c r="S35" s="92">
        <v>43303.882938130002</v>
      </c>
      <c r="T35" s="92">
        <v>0</v>
      </c>
      <c r="U35" s="92">
        <v>0</v>
      </c>
      <c r="V35" s="92">
        <v>43303.882938130002</v>
      </c>
      <c r="W35" s="92">
        <v>0</v>
      </c>
      <c r="X35" s="92" t="s">
        <v>905</v>
      </c>
      <c r="Y35" s="47">
        <v>0</v>
      </c>
      <c r="Z35" s="92">
        <f t="shared" si="2"/>
        <v>43303.882938130002</v>
      </c>
      <c r="AA35" s="92">
        <v>43188.323630309998</v>
      </c>
      <c r="AB35" s="92">
        <v>0</v>
      </c>
      <c r="AC35" s="92">
        <v>0</v>
      </c>
      <c r="AD35" s="92">
        <v>43188.323630309998</v>
      </c>
      <c r="AE35" s="92">
        <v>0</v>
      </c>
      <c r="AF35" s="92" t="s">
        <v>905</v>
      </c>
      <c r="AG35" s="47">
        <v>0</v>
      </c>
      <c r="AH35" s="92">
        <f t="shared" si="3"/>
        <v>43188.323630309998</v>
      </c>
      <c r="AI35" s="92">
        <v>49204.169772090005</v>
      </c>
      <c r="AJ35" s="92">
        <v>0</v>
      </c>
      <c r="AK35" s="92">
        <v>0</v>
      </c>
      <c r="AL35" s="92">
        <v>49204.169772090005</v>
      </c>
      <c r="AM35" s="92">
        <v>0</v>
      </c>
      <c r="AN35" s="92" t="s">
        <v>905</v>
      </c>
      <c r="AO35" s="47">
        <v>0</v>
      </c>
      <c r="AP35" s="92">
        <f t="shared" si="4"/>
        <v>49204.169772090005</v>
      </c>
      <c r="AQ35" s="92">
        <v>48048.708224779999</v>
      </c>
      <c r="AR35" s="92">
        <v>0</v>
      </c>
      <c r="AS35" s="92">
        <v>0</v>
      </c>
      <c r="AT35" s="92">
        <v>48048.708224779999</v>
      </c>
      <c r="AU35" s="92">
        <v>0</v>
      </c>
      <c r="AV35" s="92" t="s">
        <v>905</v>
      </c>
      <c r="AW35" s="47">
        <v>0</v>
      </c>
      <c r="AX35" s="92">
        <f t="shared" si="5"/>
        <v>48048.708224779999</v>
      </c>
      <c r="AY35" s="92">
        <v>41851.411653000003</v>
      </c>
      <c r="AZ35" s="92">
        <v>0</v>
      </c>
      <c r="BA35" s="92">
        <v>0</v>
      </c>
      <c r="BB35" s="92">
        <v>41851.411653000003</v>
      </c>
      <c r="BC35" s="92">
        <v>0</v>
      </c>
      <c r="BD35" s="92" t="s">
        <v>905</v>
      </c>
      <c r="BE35" s="47">
        <v>0</v>
      </c>
      <c r="BF35" s="92">
        <f t="shared" si="6"/>
        <v>41851.411653000003</v>
      </c>
      <c r="BG35" s="92">
        <v>47041.4235109</v>
      </c>
      <c r="BH35" s="92">
        <v>0</v>
      </c>
      <c r="BI35" s="92">
        <v>0</v>
      </c>
      <c r="BJ35" s="92">
        <v>47041.4235109</v>
      </c>
      <c r="BK35" s="92">
        <v>0</v>
      </c>
      <c r="BL35" s="92" t="s">
        <v>905</v>
      </c>
      <c r="BM35" s="47">
        <v>0</v>
      </c>
      <c r="BN35" s="92">
        <f t="shared" si="7"/>
        <v>47041.4235109</v>
      </c>
      <c r="BO35" s="92">
        <v>53985.349807509992</v>
      </c>
      <c r="BP35" s="92">
        <v>0</v>
      </c>
      <c r="BQ35" s="92">
        <v>0</v>
      </c>
      <c r="BR35" s="92">
        <v>53985.349807509992</v>
      </c>
      <c r="BS35" s="92">
        <v>0</v>
      </c>
      <c r="BT35" s="92" t="s">
        <v>905</v>
      </c>
      <c r="BU35" s="47">
        <v>0</v>
      </c>
      <c r="BV35" s="92">
        <f t="shared" si="8"/>
        <v>53985.349807509992</v>
      </c>
      <c r="BW35" s="92">
        <v>52439.901666630001</v>
      </c>
      <c r="BX35" s="92">
        <v>0</v>
      </c>
      <c r="BY35" s="92">
        <v>0</v>
      </c>
      <c r="BZ35" s="92">
        <v>52439.901666630001</v>
      </c>
      <c r="CA35" s="92">
        <v>0</v>
      </c>
      <c r="CB35" s="92" t="s">
        <v>905</v>
      </c>
      <c r="CC35" s="47">
        <v>0</v>
      </c>
      <c r="CD35" s="92">
        <f t="shared" si="9"/>
        <v>52439.901666630001</v>
      </c>
      <c r="CE35" s="92">
        <v>55894.353524590006</v>
      </c>
      <c r="CF35" s="92">
        <v>0</v>
      </c>
      <c r="CG35" s="92">
        <v>0</v>
      </c>
      <c r="CH35" s="92">
        <v>55894.353524590006</v>
      </c>
      <c r="CI35" s="92">
        <v>0</v>
      </c>
      <c r="CJ35" s="92" t="s">
        <v>905</v>
      </c>
      <c r="CK35" s="47">
        <v>0</v>
      </c>
      <c r="CL35" s="92">
        <f t="shared" si="10"/>
        <v>55894.353524590006</v>
      </c>
      <c r="CM35" s="92">
        <v>70413.558083020005</v>
      </c>
      <c r="CN35" s="92">
        <v>0</v>
      </c>
      <c r="CO35" s="92">
        <v>0</v>
      </c>
      <c r="CP35" s="92">
        <v>70413.558083020005</v>
      </c>
      <c r="CQ35" s="92">
        <v>0</v>
      </c>
      <c r="CR35" s="92" t="s">
        <v>905</v>
      </c>
      <c r="CS35" s="47">
        <v>0</v>
      </c>
      <c r="CT35" s="92">
        <f t="shared" si="11"/>
        <v>70413.558083020005</v>
      </c>
    </row>
    <row r="36" spans="1:98" s="48" customFormat="1" ht="20" customHeight="1" x14ac:dyDescent="0.2">
      <c r="A36" s="45" t="s">
        <v>600</v>
      </c>
      <c r="B36" s="56" t="s">
        <v>483</v>
      </c>
      <c r="C36" s="92" t="s">
        <v>905</v>
      </c>
      <c r="D36" s="92">
        <v>0</v>
      </c>
      <c r="E36" s="92">
        <v>0</v>
      </c>
      <c r="F36" s="92">
        <v>0</v>
      </c>
      <c r="G36" s="92">
        <v>268133.51486058004</v>
      </c>
      <c r="H36" s="92" t="s">
        <v>905</v>
      </c>
      <c r="I36" s="47">
        <v>0</v>
      </c>
      <c r="J36" s="92">
        <f t="shared" si="0"/>
        <v>268133.51486058004</v>
      </c>
      <c r="K36" s="92" t="s">
        <v>905</v>
      </c>
      <c r="L36" s="92">
        <v>0</v>
      </c>
      <c r="M36" s="92">
        <v>0</v>
      </c>
      <c r="N36" s="92">
        <v>0</v>
      </c>
      <c r="O36" s="92">
        <v>297438.02395868994</v>
      </c>
      <c r="P36" s="92" t="s">
        <v>905</v>
      </c>
      <c r="Q36" s="47">
        <v>0</v>
      </c>
      <c r="R36" s="92">
        <f t="shared" si="1"/>
        <v>297438.02395868994</v>
      </c>
      <c r="S36" s="92" t="s">
        <v>905</v>
      </c>
      <c r="T36" s="92">
        <v>0</v>
      </c>
      <c r="U36" s="92">
        <v>0</v>
      </c>
      <c r="V36" s="92">
        <v>0</v>
      </c>
      <c r="W36" s="92">
        <v>326247.76024980005</v>
      </c>
      <c r="X36" s="92" t="s">
        <v>905</v>
      </c>
      <c r="Y36" s="47">
        <v>0</v>
      </c>
      <c r="Z36" s="92">
        <f t="shared" si="2"/>
        <v>326247.76024980005</v>
      </c>
      <c r="AA36" s="92" t="s">
        <v>905</v>
      </c>
      <c r="AB36" s="92">
        <v>0</v>
      </c>
      <c r="AC36" s="92">
        <v>0</v>
      </c>
      <c r="AD36" s="92">
        <v>0</v>
      </c>
      <c r="AE36" s="92">
        <v>362998.83808556997</v>
      </c>
      <c r="AF36" s="92" t="s">
        <v>905</v>
      </c>
      <c r="AG36" s="47">
        <v>0</v>
      </c>
      <c r="AH36" s="92">
        <f t="shared" si="3"/>
        <v>362998.83808556997</v>
      </c>
      <c r="AI36" s="92" t="s">
        <v>905</v>
      </c>
      <c r="AJ36" s="92">
        <v>0</v>
      </c>
      <c r="AK36" s="92">
        <v>0</v>
      </c>
      <c r="AL36" s="92">
        <v>0</v>
      </c>
      <c r="AM36" s="92">
        <v>384737.86852203001</v>
      </c>
      <c r="AN36" s="92" t="s">
        <v>905</v>
      </c>
      <c r="AO36" s="47">
        <v>0</v>
      </c>
      <c r="AP36" s="92">
        <f t="shared" si="4"/>
        <v>384737.86852203001</v>
      </c>
      <c r="AQ36" s="92" t="s">
        <v>905</v>
      </c>
      <c r="AR36" s="92">
        <v>0</v>
      </c>
      <c r="AS36" s="92">
        <v>0</v>
      </c>
      <c r="AT36" s="92">
        <v>0</v>
      </c>
      <c r="AU36" s="92">
        <v>396971.76109643007</v>
      </c>
      <c r="AV36" s="92" t="s">
        <v>905</v>
      </c>
      <c r="AW36" s="47">
        <v>0</v>
      </c>
      <c r="AX36" s="92">
        <f t="shared" si="5"/>
        <v>396971.76109643007</v>
      </c>
      <c r="AY36" s="92" t="s">
        <v>905</v>
      </c>
      <c r="AZ36" s="92">
        <v>0</v>
      </c>
      <c r="BA36" s="92">
        <v>0</v>
      </c>
      <c r="BB36" s="92">
        <v>0</v>
      </c>
      <c r="BC36" s="92">
        <v>413787.16321959998</v>
      </c>
      <c r="BD36" s="92" t="s">
        <v>905</v>
      </c>
      <c r="BE36" s="47">
        <v>0</v>
      </c>
      <c r="BF36" s="92">
        <f t="shared" si="6"/>
        <v>413787.16321959998</v>
      </c>
      <c r="BG36" s="92" t="s">
        <v>905</v>
      </c>
      <c r="BH36" s="92">
        <v>0</v>
      </c>
      <c r="BI36" s="92">
        <v>0</v>
      </c>
      <c r="BJ36" s="92">
        <v>0</v>
      </c>
      <c r="BK36" s="92">
        <v>443774.9824663499</v>
      </c>
      <c r="BL36" s="92" t="s">
        <v>905</v>
      </c>
      <c r="BM36" s="47">
        <v>0</v>
      </c>
      <c r="BN36" s="92">
        <f t="shared" si="7"/>
        <v>443774.9824663499</v>
      </c>
      <c r="BO36" s="92" t="s">
        <v>905</v>
      </c>
      <c r="BP36" s="92">
        <v>0</v>
      </c>
      <c r="BQ36" s="92">
        <v>0</v>
      </c>
      <c r="BR36" s="92">
        <v>0</v>
      </c>
      <c r="BS36" s="92">
        <v>479310.46509755001</v>
      </c>
      <c r="BT36" s="92" t="s">
        <v>905</v>
      </c>
      <c r="BU36" s="47">
        <v>0</v>
      </c>
      <c r="BV36" s="92">
        <f t="shared" si="8"/>
        <v>479310.46509755001</v>
      </c>
      <c r="BW36" s="92" t="s">
        <v>905</v>
      </c>
      <c r="BX36" s="92">
        <v>0</v>
      </c>
      <c r="BY36" s="92">
        <v>0</v>
      </c>
      <c r="BZ36" s="92">
        <v>0</v>
      </c>
      <c r="CA36" s="92">
        <v>508128.43710858008</v>
      </c>
      <c r="CB36" s="92" t="s">
        <v>905</v>
      </c>
      <c r="CC36" s="47">
        <v>0</v>
      </c>
      <c r="CD36" s="92">
        <f t="shared" si="9"/>
        <v>508128.43710858008</v>
      </c>
      <c r="CE36" s="92" t="s">
        <v>905</v>
      </c>
      <c r="CF36" s="92">
        <v>0</v>
      </c>
      <c r="CG36" s="92">
        <v>0</v>
      </c>
      <c r="CH36" s="92">
        <v>0</v>
      </c>
      <c r="CI36" s="92">
        <v>523110.65710809</v>
      </c>
      <c r="CJ36" s="92" t="s">
        <v>905</v>
      </c>
      <c r="CK36" s="47">
        <v>0</v>
      </c>
      <c r="CL36" s="92">
        <f t="shared" si="10"/>
        <v>523110.65710809</v>
      </c>
      <c r="CM36" s="92" t="s">
        <v>905</v>
      </c>
      <c r="CN36" s="92">
        <v>0</v>
      </c>
      <c r="CO36" s="92">
        <v>0</v>
      </c>
      <c r="CP36" s="92">
        <v>0</v>
      </c>
      <c r="CQ36" s="92">
        <v>658997.02632676996</v>
      </c>
      <c r="CR36" s="92" t="s">
        <v>905</v>
      </c>
      <c r="CS36" s="47">
        <v>0</v>
      </c>
      <c r="CT36" s="92">
        <f t="shared" si="11"/>
        <v>658997.02632676996</v>
      </c>
    </row>
    <row r="37" spans="1:98" ht="20" customHeight="1" x14ac:dyDescent="0.2">
      <c r="A37" s="21">
        <v>11412</v>
      </c>
      <c r="B37" s="22" t="s">
        <v>602</v>
      </c>
      <c r="C37" s="23">
        <v>0</v>
      </c>
      <c r="D37" s="23">
        <v>0</v>
      </c>
      <c r="E37" s="23">
        <v>0</v>
      </c>
      <c r="F37" s="23">
        <v>0</v>
      </c>
      <c r="G37" s="23">
        <v>0</v>
      </c>
      <c r="H37" s="23">
        <v>0</v>
      </c>
      <c r="I37" s="52">
        <v>0</v>
      </c>
      <c r="J37" s="23">
        <f t="shared" si="0"/>
        <v>0</v>
      </c>
      <c r="K37" s="23">
        <v>0</v>
      </c>
      <c r="L37" s="23">
        <v>0</v>
      </c>
      <c r="M37" s="23">
        <v>0</v>
      </c>
      <c r="N37" s="23">
        <v>0</v>
      </c>
      <c r="O37" s="23">
        <v>0</v>
      </c>
      <c r="P37" s="23">
        <v>0</v>
      </c>
      <c r="Q37" s="52">
        <v>0</v>
      </c>
      <c r="R37" s="23">
        <f t="shared" si="1"/>
        <v>0</v>
      </c>
      <c r="S37" s="23">
        <v>0</v>
      </c>
      <c r="T37" s="23">
        <v>0</v>
      </c>
      <c r="U37" s="23">
        <v>0</v>
      </c>
      <c r="V37" s="23">
        <v>0</v>
      </c>
      <c r="W37" s="23">
        <v>0</v>
      </c>
      <c r="X37" s="23">
        <v>0</v>
      </c>
      <c r="Y37" s="52">
        <v>0</v>
      </c>
      <c r="Z37" s="23">
        <f t="shared" si="2"/>
        <v>0</v>
      </c>
      <c r="AA37" s="23">
        <v>0</v>
      </c>
      <c r="AB37" s="23">
        <v>0</v>
      </c>
      <c r="AC37" s="23">
        <v>0</v>
      </c>
      <c r="AD37" s="23">
        <v>0</v>
      </c>
      <c r="AE37" s="23">
        <v>0</v>
      </c>
      <c r="AF37" s="23">
        <v>0</v>
      </c>
      <c r="AG37" s="52">
        <v>0</v>
      </c>
      <c r="AH37" s="23">
        <f t="shared" si="3"/>
        <v>0</v>
      </c>
      <c r="AI37" s="23">
        <v>0</v>
      </c>
      <c r="AJ37" s="23">
        <v>0</v>
      </c>
      <c r="AK37" s="23">
        <v>0</v>
      </c>
      <c r="AL37" s="23">
        <v>0</v>
      </c>
      <c r="AM37" s="23">
        <v>0</v>
      </c>
      <c r="AN37" s="23">
        <v>0</v>
      </c>
      <c r="AO37" s="52">
        <v>0</v>
      </c>
      <c r="AP37" s="23">
        <f t="shared" si="4"/>
        <v>0</v>
      </c>
      <c r="AQ37" s="23">
        <v>0</v>
      </c>
      <c r="AR37" s="23">
        <v>0</v>
      </c>
      <c r="AS37" s="23">
        <v>0</v>
      </c>
      <c r="AT37" s="23">
        <v>0</v>
      </c>
      <c r="AU37" s="23">
        <v>0</v>
      </c>
      <c r="AV37" s="23">
        <v>0</v>
      </c>
      <c r="AW37" s="52">
        <v>0</v>
      </c>
      <c r="AX37" s="23">
        <f t="shared" si="5"/>
        <v>0</v>
      </c>
      <c r="AY37" s="23">
        <v>0</v>
      </c>
      <c r="AZ37" s="23">
        <v>0</v>
      </c>
      <c r="BA37" s="23">
        <v>0</v>
      </c>
      <c r="BB37" s="23">
        <v>0</v>
      </c>
      <c r="BC37" s="23">
        <v>0</v>
      </c>
      <c r="BD37" s="23">
        <v>0</v>
      </c>
      <c r="BE37" s="52">
        <v>0</v>
      </c>
      <c r="BF37" s="23">
        <f t="shared" si="6"/>
        <v>0</v>
      </c>
      <c r="BG37" s="23">
        <v>0</v>
      </c>
      <c r="BH37" s="23">
        <v>0</v>
      </c>
      <c r="BI37" s="23">
        <v>0</v>
      </c>
      <c r="BJ37" s="23">
        <v>0</v>
      </c>
      <c r="BK37" s="23">
        <v>0</v>
      </c>
      <c r="BL37" s="23">
        <v>0</v>
      </c>
      <c r="BM37" s="52">
        <v>0</v>
      </c>
      <c r="BN37" s="23">
        <f t="shared" si="7"/>
        <v>0</v>
      </c>
      <c r="BO37" s="23">
        <v>0</v>
      </c>
      <c r="BP37" s="23">
        <v>0</v>
      </c>
      <c r="BQ37" s="23">
        <v>0</v>
      </c>
      <c r="BR37" s="23">
        <v>0</v>
      </c>
      <c r="BS37" s="23">
        <v>0</v>
      </c>
      <c r="BT37" s="23">
        <v>0</v>
      </c>
      <c r="BU37" s="52">
        <v>0</v>
      </c>
      <c r="BV37" s="23">
        <f t="shared" si="8"/>
        <v>0</v>
      </c>
      <c r="BW37" s="23">
        <v>0</v>
      </c>
      <c r="BX37" s="23">
        <v>0</v>
      </c>
      <c r="BY37" s="23">
        <v>0</v>
      </c>
      <c r="BZ37" s="23">
        <v>0</v>
      </c>
      <c r="CA37" s="23">
        <v>0</v>
      </c>
      <c r="CB37" s="23">
        <v>0</v>
      </c>
      <c r="CC37" s="52">
        <v>0</v>
      </c>
      <c r="CD37" s="23">
        <f t="shared" si="9"/>
        <v>0</v>
      </c>
      <c r="CE37" s="23">
        <v>0</v>
      </c>
      <c r="CF37" s="23">
        <v>0</v>
      </c>
      <c r="CG37" s="23">
        <v>0</v>
      </c>
      <c r="CH37" s="23">
        <v>0</v>
      </c>
      <c r="CI37" s="23">
        <v>0</v>
      </c>
      <c r="CJ37" s="23">
        <v>0</v>
      </c>
      <c r="CK37" s="52">
        <v>0</v>
      </c>
      <c r="CL37" s="23">
        <f t="shared" si="10"/>
        <v>0</v>
      </c>
      <c r="CM37" s="23">
        <v>0</v>
      </c>
      <c r="CN37" s="23">
        <v>0</v>
      </c>
      <c r="CO37" s="23">
        <v>0</v>
      </c>
      <c r="CP37" s="23">
        <v>0</v>
      </c>
      <c r="CQ37" s="23">
        <v>0</v>
      </c>
      <c r="CR37" s="23">
        <v>0</v>
      </c>
      <c r="CS37" s="52">
        <v>0</v>
      </c>
      <c r="CT37" s="23">
        <f t="shared" si="11"/>
        <v>0</v>
      </c>
    </row>
    <row r="38" spans="1:98" ht="20" customHeight="1" x14ac:dyDescent="0.2">
      <c r="A38" s="21">
        <v>11413</v>
      </c>
      <c r="B38" s="22" t="s">
        <v>267</v>
      </c>
      <c r="C38" s="23">
        <v>174106.62186186999</v>
      </c>
      <c r="D38" s="23">
        <v>0</v>
      </c>
      <c r="E38" s="23">
        <v>0</v>
      </c>
      <c r="F38" s="23">
        <v>174106.62186186999</v>
      </c>
      <c r="G38" s="23">
        <v>939.48884565999992</v>
      </c>
      <c r="H38" s="23">
        <v>31379.33018262971</v>
      </c>
      <c r="I38" s="52">
        <f>SUM(I39:I42)</f>
        <v>0</v>
      </c>
      <c r="J38" s="23">
        <f t="shared" si="0"/>
        <v>206425.44089015969</v>
      </c>
      <c r="K38" s="23">
        <v>193993.98785199999</v>
      </c>
      <c r="L38" s="23">
        <v>0</v>
      </c>
      <c r="M38" s="23">
        <v>0</v>
      </c>
      <c r="N38" s="23">
        <v>193993.98785199999</v>
      </c>
      <c r="O38" s="23">
        <v>1035.1484030699999</v>
      </c>
      <c r="P38" s="23">
        <v>36771.425720580824</v>
      </c>
      <c r="Q38" s="52">
        <f>SUM(Q39:Q42)</f>
        <v>0</v>
      </c>
      <c r="R38" s="23">
        <f t="shared" si="1"/>
        <v>231800.56197565081</v>
      </c>
      <c r="S38" s="23">
        <v>220668.61753711998</v>
      </c>
      <c r="T38" s="23">
        <v>0</v>
      </c>
      <c r="U38" s="23">
        <v>0</v>
      </c>
      <c r="V38" s="23">
        <v>220668.61753711998</v>
      </c>
      <c r="W38" s="23">
        <v>1173.4283099399997</v>
      </c>
      <c r="X38" s="23">
        <v>42632.813100835963</v>
      </c>
      <c r="Y38" s="52">
        <f>SUM(Y39:Y42)</f>
        <v>0</v>
      </c>
      <c r="Z38" s="23">
        <f t="shared" si="2"/>
        <v>264474.85894789593</v>
      </c>
      <c r="AA38" s="23">
        <v>241474.20467312998</v>
      </c>
      <c r="AB38" s="23">
        <v>0</v>
      </c>
      <c r="AC38" s="23">
        <v>0</v>
      </c>
      <c r="AD38" s="23">
        <v>241474.20467312998</v>
      </c>
      <c r="AE38" s="23">
        <v>1418.3251416300002</v>
      </c>
      <c r="AF38" s="23">
        <v>46130.573102838563</v>
      </c>
      <c r="AG38" s="52">
        <f>SUM(AG39:AG42)</f>
        <v>0</v>
      </c>
      <c r="AH38" s="23">
        <f t="shared" si="3"/>
        <v>289023.10291759856</v>
      </c>
      <c r="AI38" s="23">
        <v>237876.89916042439</v>
      </c>
      <c r="AJ38" s="23">
        <v>0</v>
      </c>
      <c r="AK38" s="23">
        <v>0</v>
      </c>
      <c r="AL38" s="23">
        <v>237876.89916042439</v>
      </c>
      <c r="AM38" s="23">
        <v>1509.40013922</v>
      </c>
      <c r="AN38" s="23">
        <v>51854.15557593765</v>
      </c>
      <c r="AO38" s="52">
        <f>SUM(AO39:AO42)</f>
        <v>0</v>
      </c>
      <c r="AP38" s="23">
        <f t="shared" si="4"/>
        <v>291240.45487558201</v>
      </c>
      <c r="AQ38" s="23">
        <v>245512.8471267985</v>
      </c>
      <c r="AR38" s="23">
        <v>0</v>
      </c>
      <c r="AS38" s="23">
        <v>0</v>
      </c>
      <c r="AT38" s="23">
        <v>245512.8471267985</v>
      </c>
      <c r="AU38" s="23">
        <v>1639.28972142</v>
      </c>
      <c r="AV38" s="23">
        <v>54416.907080123172</v>
      </c>
      <c r="AW38" s="52">
        <f>SUM(AW39:AW42)</f>
        <v>0</v>
      </c>
      <c r="AX38" s="23">
        <f t="shared" si="5"/>
        <v>301569.04392834171</v>
      </c>
      <c r="AY38" s="23">
        <v>246275.55164989998</v>
      </c>
      <c r="AZ38" s="23">
        <v>0</v>
      </c>
      <c r="BA38" s="23">
        <v>0</v>
      </c>
      <c r="BB38" s="23">
        <v>246275.55164989998</v>
      </c>
      <c r="BC38" s="23">
        <v>1544.2967981100001</v>
      </c>
      <c r="BD38" s="23">
        <v>53574.699451376735</v>
      </c>
      <c r="BE38" s="52">
        <f>SUM(BE39:BE42)</f>
        <v>0</v>
      </c>
      <c r="BF38" s="23">
        <f t="shared" si="6"/>
        <v>301394.54789938673</v>
      </c>
      <c r="BG38" s="23">
        <v>270527.86923641997</v>
      </c>
      <c r="BH38" s="23">
        <v>0</v>
      </c>
      <c r="BI38" s="23">
        <v>0</v>
      </c>
      <c r="BJ38" s="23">
        <v>270527.86923641997</v>
      </c>
      <c r="BK38" s="23">
        <v>1670.19264679</v>
      </c>
      <c r="BL38" s="23">
        <v>56369.023712580005</v>
      </c>
      <c r="BM38" s="52">
        <f>SUM(BM39:BM42)</f>
        <v>0</v>
      </c>
      <c r="BN38" s="23">
        <f t="shared" si="7"/>
        <v>328567.08559578995</v>
      </c>
      <c r="BO38" s="23">
        <v>297587.35276624002</v>
      </c>
      <c r="BP38" s="23">
        <v>0</v>
      </c>
      <c r="BQ38" s="23">
        <v>0</v>
      </c>
      <c r="BR38" s="23">
        <v>297587.35276624002</v>
      </c>
      <c r="BS38" s="23">
        <v>1711.5952017300001</v>
      </c>
      <c r="BT38" s="23">
        <v>62112.792294987703</v>
      </c>
      <c r="BU38" s="52">
        <f>SUM(BU39:BU42)</f>
        <v>0</v>
      </c>
      <c r="BV38" s="23">
        <f t="shared" si="8"/>
        <v>361411.7402629577</v>
      </c>
      <c r="BW38" s="23">
        <v>290322.07402825</v>
      </c>
      <c r="BX38" s="23">
        <v>0</v>
      </c>
      <c r="BY38" s="23">
        <v>0</v>
      </c>
      <c r="BZ38" s="23">
        <v>290322.07402825</v>
      </c>
      <c r="CA38" s="23">
        <v>2009.05981845</v>
      </c>
      <c r="CB38" s="23">
        <v>69796.929381000708</v>
      </c>
      <c r="CC38" s="52">
        <f>SUM(CC39:CC42)</f>
        <v>0</v>
      </c>
      <c r="CD38" s="23">
        <f t="shared" si="9"/>
        <v>362128.06322770071</v>
      </c>
      <c r="CE38" s="23">
        <v>266793.59387619002</v>
      </c>
      <c r="CF38" s="23">
        <v>0</v>
      </c>
      <c r="CG38" s="23">
        <v>0</v>
      </c>
      <c r="CH38" s="23">
        <v>266793.59387619002</v>
      </c>
      <c r="CI38" s="23">
        <v>1891.7879820999997</v>
      </c>
      <c r="CJ38" s="23">
        <v>69966.489521699594</v>
      </c>
      <c r="CK38" s="52">
        <f>SUM(CK39:CK42)</f>
        <v>0</v>
      </c>
      <c r="CL38" s="23">
        <f t="shared" si="10"/>
        <v>338651.87137998961</v>
      </c>
      <c r="CM38" s="23">
        <v>328886.6571059</v>
      </c>
      <c r="CN38" s="23">
        <v>0</v>
      </c>
      <c r="CO38" s="23">
        <v>0</v>
      </c>
      <c r="CP38" s="23">
        <v>328886.6571059</v>
      </c>
      <c r="CQ38" s="23">
        <v>2206.0023632900002</v>
      </c>
      <c r="CR38" s="23">
        <v>86852.941978999996</v>
      </c>
      <c r="CS38" s="52">
        <f>SUM(CS39:CS42)</f>
        <v>0</v>
      </c>
      <c r="CT38" s="23">
        <f t="shared" si="11"/>
        <v>417945.60144818999</v>
      </c>
    </row>
    <row r="39" spans="1:98" s="48" customFormat="1" ht="20" customHeight="1" x14ac:dyDescent="0.2">
      <c r="A39" s="45" t="s">
        <v>442</v>
      </c>
      <c r="B39" s="56" t="s">
        <v>443</v>
      </c>
      <c r="C39" s="92">
        <v>139035.29265037001</v>
      </c>
      <c r="D39" s="92">
        <v>0</v>
      </c>
      <c r="E39" s="92">
        <v>0</v>
      </c>
      <c r="F39" s="92">
        <v>139035.29265037001</v>
      </c>
      <c r="G39" s="92">
        <v>0</v>
      </c>
      <c r="H39" s="92" t="s">
        <v>905</v>
      </c>
      <c r="I39" s="47">
        <v>0</v>
      </c>
      <c r="J39" s="92">
        <f t="shared" si="0"/>
        <v>139035.29265037001</v>
      </c>
      <c r="K39" s="92">
        <v>158650.75915076002</v>
      </c>
      <c r="L39" s="92">
        <v>0</v>
      </c>
      <c r="M39" s="92">
        <v>0</v>
      </c>
      <c r="N39" s="92">
        <v>158650.75915076002</v>
      </c>
      <c r="O39" s="92">
        <v>0</v>
      </c>
      <c r="P39" s="92" t="s">
        <v>905</v>
      </c>
      <c r="Q39" s="47">
        <v>0</v>
      </c>
      <c r="R39" s="92">
        <f t="shared" si="1"/>
        <v>158650.75915076002</v>
      </c>
      <c r="S39" s="92">
        <v>180030.01899126999</v>
      </c>
      <c r="T39" s="92">
        <v>0</v>
      </c>
      <c r="U39" s="92">
        <v>0</v>
      </c>
      <c r="V39" s="92">
        <v>180030.01899126999</v>
      </c>
      <c r="W39" s="92">
        <v>0</v>
      </c>
      <c r="X39" s="92" t="s">
        <v>905</v>
      </c>
      <c r="Y39" s="47">
        <v>0</v>
      </c>
      <c r="Z39" s="92">
        <f t="shared" si="2"/>
        <v>180030.01899126999</v>
      </c>
      <c r="AA39" s="92">
        <v>198238.50228478998</v>
      </c>
      <c r="AB39" s="92">
        <v>0</v>
      </c>
      <c r="AC39" s="92">
        <v>0</v>
      </c>
      <c r="AD39" s="92">
        <v>198238.50228478998</v>
      </c>
      <c r="AE39" s="92">
        <v>0</v>
      </c>
      <c r="AF39" s="92" t="s">
        <v>905</v>
      </c>
      <c r="AG39" s="47">
        <v>0</v>
      </c>
      <c r="AH39" s="92">
        <f t="shared" si="3"/>
        <v>198238.50228478998</v>
      </c>
      <c r="AI39" s="92">
        <v>194816.05995378003</v>
      </c>
      <c r="AJ39" s="92">
        <v>0</v>
      </c>
      <c r="AK39" s="92">
        <v>0</v>
      </c>
      <c r="AL39" s="92">
        <v>194816.05995378003</v>
      </c>
      <c r="AM39" s="92">
        <v>0</v>
      </c>
      <c r="AN39" s="92" t="s">
        <v>905</v>
      </c>
      <c r="AO39" s="47">
        <v>0</v>
      </c>
      <c r="AP39" s="92">
        <f t="shared" si="4"/>
        <v>194816.05995378003</v>
      </c>
      <c r="AQ39" s="92">
        <v>199876.00025541999</v>
      </c>
      <c r="AR39" s="92">
        <v>0</v>
      </c>
      <c r="AS39" s="92">
        <v>0</v>
      </c>
      <c r="AT39" s="92">
        <v>199876.00025541999</v>
      </c>
      <c r="AU39" s="92">
        <v>0</v>
      </c>
      <c r="AV39" s="92" t="s">
        <v>905</v>
      </c>
      <c r="AW39" s="47">
        <v>0</v>
      </c>
      <c r="AX39" s="92">
        <f t="shared" si="5"/>
        <v>199876.00025541999</v>
      </c>
      <c r="AY39" s="92">
        <v>201517.27768100996</v>
      </c>
      <c r="AZ39" s="92">
        <v>0</v>
      </c>
      <c r="BA39" s="92">
        <v>0</v>
      </c>
      <c r="BB39" s="92">
        <v>201517.27768100996</v>
      </c>
      <c r="BC39" s="92">
        <v>0</v>
      </c>
      <c r="BD39" s="92" t="s">
        <v>905</v>
      </c>
      <c r="BE39" s="47">
        <v>0</v>
      </c>
      <c r="BF39" s="92">
        <f t="shared" si="6"/>
        <v>201517.27768100996</v>
      </c>
      <c r="BG39" s="92">
        <v>221669.85452379001</v>
      </c>
      <c r="BH39" s="92">
        <v>0</v>
      </c>
      <c r="BI39" s="92">
        <v>0</v>
      </c>
      <c r="BJ39" s="92">
        <v>221669.85452379001</v>
      </c>
      <c r="BK39" s="92">
        <v>0</v>
      </c>
      <c r="BL39" s="92" t="s">
        <v>905</v>
      </c>
      <c r="BM39" s="47">
        <v>0</v>
      </c>
      <c r="BN39" s="92">
        <f t="shared" si="7"/>
        <v>221669.85452379001</v>
      </c>
      <c r="BO39" s="92">
        <v>244286.93334846001</v>
      </c>
      <c r="BP39" s="92">
        <v>0</v>
      </c>
      <c r="BQ39" s="92">
        <v>0</v>
      </c>
      <c r="BR39" s="92">
        <v>244286.93334846001</v>
      </c>
      <c r="BS39" s="92">
        <v>0</v>
      </c>
      <c r="BT39" s="92" t="s">
        <v>905</v>
      </c>
      <c r="BU39" s="47">
        <v>0</v>
      </c>
      <c r="BV39" s="92">
        <f t="shared" si="8"/>
        <v>244286.93334846001</v>
      </c>
      <c r="BW39" s="92">
        <v>237371.88993586999</v>
      </c>
      <c r="BX39" s="92">
        <v>0</v>
      </c>
      <c r="BY39" s="92">
        <v>0</v>
      </c>
      <c r="BZ39" s="92">
        <v>237371.88993586999</v>
      </c>
      <c r="CA39" s="92">
        <v>0</v>
      </c>
      <c r="CB39" s="92" t="s">
        <v>905</v>
      </c>
      <c r="CC39" s="47">
        <v>0</v>
      </c>
      <c r="CD39" s="92">
        <f t="shared" si="9"/>
        <v>237371.88993586999</v>
      </c>
      <c r="CE39" s="92">
        <v>218602.47692680999</v>
      </c>
      <c r="CF39" s="92">
        <v>0</v>
      </c>
      <c r="CG39" s="92">
        <v>0</v>
      </c>
      <c r="CH39" s="92">
        <v>218602.47692680999</v>
      </c>
      <c r="CI39" s="92">
        <v>0</v>
      </c>
      <c r="CJ39" s="92" t="s">
        <v>905</v>
      </c>
      <c r="CK39" s="47">
        <v>0</v>
      </c>
      <c r="CL39" s="92">
        <f t="shared" si="10"/>
        <v>218602.47692680999</v>
      </c>
      <c r="CM39" s="92">
        <v>269704.78109483997</v>
      </c>
      <c r="CN39" s="92">
        <v>0</v>
      </c>
      <c r="CO39" s="92">
        <v>0</v>
      </c>
      <c r="CP39" s="92">
        <v>269704.78109483997</v>
      </c>
      <c r="CQ39" s="92">
        <v>0</v>
      </c>
      <c r="CR39" s="92" t="s">
        <v>905</v>
      </c>
      <c r="CS39" s="47">
        <v>0</v>
      </c>
      <c r="CT39" s="92">
        <f t="shared" si="11"/>
        <v>269704.78109483997</v>
      </c>
    </row>
    <row r="40" spans="1:98" s="48" customFormat="1" ht="20" customHeight="1" x14ac:dyDescent="0.2">
      <c r="A40" s="45" t="s">
        <v>444</v>
      </c>
      <c r="B40" s="56" t="s">
        <v>445</v>
      </c>
      <c r="C40" s="92">
        <v>33786.068577080005</v>
      </c>
      <c r="D40" s="92">
        <v>0</v>
      </c>
      <c r="E40" s="92">
        <v>0</v>
      </c>
      <c r="F40" s="92">
        <v>33786.068577080005</v>
      </c>
      <c r="G40" s="92">
        <v>0</v>
      </c>
      <c r="H40" s="92" t="s">
        <v>905</v>
      </c>
      <c r="I40" s="47">
        <v>0</v>
      </c>
      <c r="J40" s="92">
        <f t="shared" si="0"/>
        <v>33786.068577080005</v>
      </c>
      <c r="K40" s="92">
        <v>33790.262047500008</v>
      </c>
      <c r="L40" s="92">
        <v>0</v>
      </c>
      <c r="M40" s="92">
        <v>0</v>
      </c>
      <c r="N40" s="92">
        <v>33790.262047500008</v>
      </c>
      <c r="O40" s="92">
        <v>0</v>
      </c>
      <c r="P40" s="92" t="s">
        <v>905</v>
      </c>
      <c r="Q40" s="47">
        <v>0</v>
      </c>
      <c r="R40" s="92">
        <f t="shared" si="1"/>
        <v>33790.262047500008</v>
      </c>
      <c r="S40" s="92">
        <v>38949.388142440002</v>
      </c>
      <c r="T40" s="92">
        <v>0</v>
      </c>
      <c r="U40" s="92">
        <v>0</v>
      </c>
      <c r="V40" s="92">
        <v>38949.388142440002</v>
      </c>
      <c r="W40" s="92">
        <v>0</v>
      </c>
      <c r="X40" s="92" t="s">
        <v>905</v>
      </c>
      <c r="Y40" s="47">
        <v>0</v>
      </c>
      <c r="Z40" s="92">
        <f t="shared" si="2"/>
        <v>38949.388142440002</v>
      </c>
      <c r="AA40" s="92">
        <v>41453.936255199995</v>
      </c>
      <c r="AB40" s="92">
        <v>0</v>
      </c>
      <c r="AC40" s="92">
        <v>0</v>
      </c>
      <c r="AD40" s="92">
        <v>41453.936255199995</v>
      </c>
      <c r="AE40" s="92">
        <v>0</v>
      </c>
      <c r="AF40" s="92" t="s">
        <v>905</v>
      </c>
      <c r="AG40" s="47">
        <v>0</v>
      </c>
      <c r="AH40" s="92">
        <f t="shared" si="3"/>
        <v>41453.936255199995</v>
      </c>
      <c r="AI40" s="92">
        <v>41171.0403063544</v>
      </c>
      <c r="AJ40" s="92">
        <v>0</v>
      </c>
      <c r="AK40" s="92">
        <v>0</v>
      </c>
      <c r="AL40" s="92">
        <v>41171.0403063544</v>
      </c>
      <c r="AM40" s="92">
        <v>0</v>
      </c>
      <c r="AN40" s="92" t="s">
        <v>905</v>
      </c>
      <c r="AO40" s="47">
        <v>0</v>
      </c>
      <c r="AP40" s="92">
        <f t="shared" si="4"/>
        <v>41171.0403063544</v>
      </c>
      <c r="AQ40" s="92">
        <v>43774.063248358507</v>
      </c>
      <c r="AR40" s="92">
        <v>0</v>
      </c>
      <c r="AS40" s="92">
        <v>0</v>
      </c>
      <c r="AT40" s="92">
        <v>43774.063248358507</v>
      </c>
      <c r="AU40" s="92">
        <v>0</v>
      </c>
      <c r="AV40" s="92" t="s">
        <v>905</v>
      </c>
      <c r="AW40" s="47">
        <v>0</v>
      </c>
      <c r="AX40" s="92">
        <f t="shared" si="5"/>
        <v>43774.063248358507</v>
      </c>
      <c r="AY40" s="92">
        <v>42950.091293360005</v>
      </c>
      <c r="AZ40" s="92">
        <v>0</v>
      </c>
      <c r="BA40" s="92">
        <v>0</v>
      </c>
      <c r="BB40" s="92">
        <v>42950.091293360005</v>
      </c>
      <c r="BC40" s="92">
        <v>0</v>
      </c>
      <c r="BD40" s="92" t="s">
        <v>905</v>
      </c>
      <c r="BE40" s="47">
        <v>0</v>
      </c>
      <c r="BF40" s="92">
        <f t="shared" si="6"/>
        <v>42950.091293360005</v>
      </c>
      <c r="BG40" s="92">
        <v>47051.489412260002</v>
      </c>
      <c r="BH40" s="92">
        <v>0</v>
      </c>
      <c r="BI40" s="92">
        <v>0</v>
      </c>
      <c r="BJ40" s="92">
        <v>47051.489412260002</v>
      </c>
      <c r="BK40" s="92">
        <v>0</v>
      </c>
      <c r="BL40" s="92" t="s">
        <v>905</v>
      </c>
      <c r="BM40" s="47">
        <v>0</v>
      </c>
      <c r="BN40" s="92">
        <f t="shared" si="7"/>
        <v>47051.489412260002</v>
      </c>
      <c r="BO40" s="92">
        <v>51677.900357189996</v>
      </c>
      <c r="BP40" s="92">
        <v>0</v>
      </c>
      <c r="BQ40" s="92">
        <v>0</v>
      </c>
      <c r="BR40" s="92">
        <v>51677.900357189996</v>
      </c>
      <c r="BS40" s="92">
        <v>0</v>
      </c>
      <c r="BT40" s="92" t="s">
        <v>905</v>
      </c>
      <c r="BU40" s="47">
        <v>0</v>
      </c>
      <c r="BV40" s="92">
        <f t="shared" si="8"/>
        <v>51677.900357189996</v>
      </c>
      <c r="BW40" s="92">
        <v>51390.317098200001</v>
      </c>
      <c r="BX40" s="92">
        <v>0</v>
      </c>
      <c r="BY40" s="92">
        <v>0</v>
      </c>
      <c r="BZ40" s="92">
        <v>51390.317098200001</v>
      </c>
      <c r="CA40" s="92">
        <v>0</v>
      </c>
      <c r="CB40" s="92" t="s">
        <v>905</v>
      </c>
      <c r="CC40" s="47">
        <v>0</v>
      </c>
      <c r="CD40" s="92">
        <f t="shared" si="9"/>
        <v>51390.317098200001</v>
      </c>
      <c r="CE40" s="92">
        <v>46626.132717839995</v>
      </c>
      <c r="CF40" s="92">
        <v>0</v>
      </c>
      <c r="CG40" s="92">
        <v>0</v>
      </c>
      <c r="CH40" s="92">
        <v>46626.132717839995</v>
      </c>
      <c r="CI40" s="92">
        <v>0</v>
      </c>
      <c r="CJ40" s="92" t="s">
        <v>905</v>
      </c>
      <c r="CK40" s="47">
        <v>0</v>
      </c>
      <c r="CL40" s="92">
        <f t="shared" si="10"/>
        <v>46626.132717839995</v>
      </c>
      <c r="CM40" s="92">
        <v>57613.545503429996</v>
      </c>
      <c r="CN40" s="92">
        <v>0</v>
      </c>
      <c r="CO40" s="92">
        <v>0</v>
      </c>
      <c r="CP40" s="92">
        <v>57613.545503429996</v>
      </c>
      <c r="CQ40" s="92">
        <v>0</v>
      </c>
      <c r="CR40" s="92" t="s">
        <v>905</v>
      </c>
      <c r="CS40" s="47">
        <v>0</v>
      </c>
      <c r="CT40" s="92">
        <f t="shared" si="11"/>
        <v>57613.545503429996</v>
      </c>
    </row>
    <row r="41" spans="1:98" s="48" customFormat="1" ht="20" customHeight="1" x14ac:dyDescent="0.2">
      <c r="A41" s="45" t="s">
        <v>446</v>
      </c>
      <c r="B41" s="56" t="s">
        <v>485</v>
      </c>
      <c r="C41" s="92" t="s">
        <v>905</v>
      </c>
      <c r="D41" s="92">
        <v>0</v>
      </c>
      <c r="E41" s="92">
        <v>0</v>
      </c>
      <c r="F41" s="92">
        <v>0</v>
      </c>
      <c r="G41" s="92">
        <v>939.48884565999992</v>
      </c>
      <c r="H41" s="92">
        <v>31379.33018262971</v>
      </c>
      <c r="I41" s="47">
        <v>0</v>
      </c>
      <c r="J41" s="92">
        <f t="shared" si="0"/>
        <v>32318.819028289709</v>
      </c>
      <c r="K41" s="92" t="s">
        <v>905</v>
      </c>
      <c r="L41" s="92">
        <v>0</v>
      </c>
      <c r="M41" s="92">
        <v>0</v>
      </c>
      <c r="N41" s="92">
        <v>0</v>
      </c>
      <c r="O41" s="92">
        <v>1035.1484030699999</v>
      </c>
      <c r="P41" s="92">
        <v>36771.425720580824</v>
      </c>
      <c r="Q41" s="47">
        <v>0</v>
      </c>
      <c r="R41" s="92">
        <f t="shared" si="1"/>
        <v>37806.574123650826</v>
      </c>
      <c r="S41" s="92" t="s">
        <v>905</v>
      </c>
      <c r="T41" s="92">
        <v>0</v>
      </c>
      <c r="U41" s="92">
        <v>0</v>
      </c>
      <c r="V41" s="92">
        <v>0</v>
      </c>
      <c r="W41" s="92">
        <v>1173.4283099399997</v>
      </c>
      <c r="X41" s="92">
        <v>42632.813100835963</v>
      </c>
      <c r="Y41" s="47">
        <v>0</v>
      </c>
      <c r="Z41" s="92">
        <f t="shared" si="2"/>
        <v>43806.241410775961</v>
      </c>
      <c r="AA41" s="92" t="s">
        <v>905</v>
      </c>
      <c r="AB41" s="92">
        <v>0</v>
      </c>
      <c r="AC41" s="92">
        <v>0</v>
      </c>
      <c r="AD41" s="92">
        <v>0</v>
      </c>
      <c r="AE41" s="92">
        <v>1418.3251416300002</v>
      </c>
      <c r="AF41" s="92">
        <v>46130.573102838563</v>
      </c>
      <c r="AG41" s="47">
        <v>0</v>
      </c>
      <c r="AH41" s="92">
        <f t="shared" si="3"/>
        <v>47548.898244468561</v>
      </c>
      <c r="AI41" s="92" t="s">
        <v>905</v>
      </c>
      <c r="AJ41" s="92">
        <v>0</v>
      </c>
      <c r="AK41" s="92">
        <v>0</v>
      </c>
      <c r="AL41" s="92">
        <v>0</v>
      </c>
      <c r="AM41" s="92">
        <v>1509.40013922</v>
      </c>
      <c r="AN41" s="92">
        <v>51854.15557593765</v>
      </c>
      <c r="AO41" s="47">
        <v>0</v>
      </c>
      <c r="AP41" s="92">
        <f t="shared" si="4"/>
        <v>53363.55571515765</v>
      </c>
      <c r="AQ41" s="92" t="s">
        <v>905</v>
      </c>
      <c r="AR41" s="92">
        <v>0</v>
      </c>
      <c r="AS41" s="92">
        <v>0</v>
      </c>
      <c r="AT41" s="92">
        <v>0</v>
      </c>
      <c r="AU41" s="92">
        <v>1639.28972142</v>
      </c>
      <c r="AV41" s="92">
        <v>54416.907080123172</v>
      </c>
      <c r="AW41" s="47">
        <v>0</v>
      </c>
      <c r="AX41" s="92">
        <f t="shared" si="5"/>
        <v>56056.19680154317</v>
      </c>
      <c r="AY41" s="92" t="s">
        <v>905</v>
      </c>
      <c r="AZ41" s="92">
        <v>0</v>
      </c>
      <c r="BA41" s="92">
        <v>0</v>
      </c>
      <c r="BB41" s="92">
        <v>0</v>
      </c>
      <c r="BC41" s="92">
        <v>1544.2967981100001</v>
      </c>
      <c r="BD41" s="92">
        <v>53574.699451376735</v>
      </c>
      <c r="BE41" s="47">
        <v>0</v>
      </c>
      <c r="BF41" s="92">
        <f t="shared" si="6"/>
        <v>55118.996249486736</v>
      </c>
      <c r="BG41" s="92" t="s">
        <v>905</v>
      </c>
      <c r="BH41" s="92">
        <v>0</v>
      </c>
      <c r="BI41" s="92">
        <v>0</v>
      </c>
      <c r="BJ41" s="92">
        <v>0</v>
      </c>
      <c r="BK41" s="92">
        <v>1670.19264679</v>
      </c>
      <c r="BL41" s="92">
        <v>56369.023712580005</v>
      </c>
      <c r="BM41" s="47">
        <v>0</v>
      </c>
      <c r="BN41" s="92">
        <f t="shared" si="7"/>
        <v>58039.216359370002</v>
      </c>
      <c r="BO41" s="92" t="s">
        <v>905</v>
      </c>
      <c r="BP41" s="92">
        <v>0</v>
      </c>
      <c r="BQ41" s="92">
        <v>0</v>
      </c>
      <c r="BR41" s="92">
        <v>0</v>
      </c>
      <c r="BS41" s="92">
        <v>1711.5952017300001</v>
      </c>
      <c r="BT41" s="92">
        <v>62112.792294987703</v>
      </c>
      <c r="BU41" s="47">
        <v>0</v>
      </c>
      <c r="BV41" s="92">
        <f t="shared" si="8"/>
        <v>63824.387496717703</v>
      </c>
      <c r="BW41" s="92" t="s">
        <v>905</v>
      </c>
      <c r="BX41" s="92">
        <v>0</v>
      </c>
      <c r="BY41" s="92">
        <v>0</v>
      </c>
      <c r="BZ41" s="92">
        <v>0</v>
      </c>
      <c r="CA41" s="92">
        <v>2009.05981845</v>
      </c>
      <c r="CB41" s="92">
        <v>69796.929381000708</v>
      </c>
      <c r="CC41" s="47">
        <v>0</v>
      </c>
      <c r="CD41" s="92">
        <f t="shared" si="9"/>
        <v>71805.989199450705</v>
      </c>
      <c r="CE41" s="92" t="s">
        <v>905</v>
      </c>
      <c r="CF41" s="92">
        <v>0</v>
      </c>
      <c r="CG41" s="92">
        <v>0</v>
      </c>
      <c r="CH41" s="92">
        <v>0</v>
      </c>
      <c r="CI41" s="92">
        <v>1891.7879820999997</v>
      </c>
      <c r="CJ41" s="92">
        <v>69966.489521699594</v>
      </c>
      <c r="CK41" s="47">
        <v>0</v>
      </c>
      <c r="CL41" s="92">
        <f t="shared" si="10"/>
        <v>71858.277503799589</v>
      </c>
      <c r="CM41" s="92" t="s">
        <v>905</v>
      </c>
      <c r="CN41" s="92">
        <v>0</v>
      </c>
      <c r="CO41" s="92">
        <v>0</v>
      </c>
      <c r="CP41" s="92">
        <v>0</v>
      </c>
      <c r="CQ41" s="92">
        <v>2206.0023632900002</v>
      </c>
      <c r="CR41" s="92">
        <v>86852.941978999996</v>
      </c>
      <c r="CS41" s="47">
        <v>0</v>
      </c>
      <c r="CT41" s="92">
        <f t="shared" si="11"/>
        <v>89058.944342289993</v>
      </c>
    </row>
    <row r="42" spans="1:98" s="48" customFormat="1" ht="20" customHeight="1" x14ac:dyDescent="0.2">
      <c r="A42" s="45" t="s">
        <v>484</v>
      </c>
      <c r="B42" s="56" t="s">
        <v>447</v>
      </c>
      <c r="C42" s="92">
        <v>1285.2606344199999</v>
      </c>
      <c r="D42" s="92">
        <v>0</v>
      </c>
      <c r="E42" s="92">
        <v>0</v>
      </c>
      <c r="F42" s="92">
        <v>1285.2606344199999</v>
      </c>
      <c r="G42" s="92">
        <v>0</v>
      </c>
      <c r="H42" s="92" t="s">
        <v>905</v>
      </c>
      <c r="I42" s="47">
        <v>0</v>
      </c>
      <c r="J42" s="92">
        <f t="shared" si="0"/>
        <v>1285.2606344199999</v>
      </c>
      <c r="K42" s="92">
        <v>1552.9666537399999</v>
      </c>
      <c r="L42" s="92">
        <v>0</v>
      </c>
      <c r="M42" s="92">
        <v>0</v>
      </c>
      <c r="N42" s="92">
        <v>1552.9666537399999</v>
      </c>
      <c r="O42" s="92">
        <v>0</v>
      </c>
      <c r="P42" s="92" t="s">
        <v>905</v>
      </c>
      <c r="Q42" s="47">
        <v>0</v>
      </c>
      <c r="R42" s="92">
        <f t="shared" si="1"/>
        <v>1552.9666537399999</v>
      </c>
      <c r="S42" s="92">
        <v>1689.21040341</v>
      </c>
      <c r="T42" s="92">
        <v>0</v>
      </c>
      <c r="U42" s="92">
        <v>0</v>
      </c>
      <c r="V42" s="92">
        <v>1689.21040341</v>
      </c>
      <c r="W42" s="92">
        <v>0</v>
      </c>
      <c r="X42" s="92" t="s">
        <v>905</v>
      </c>
      <c r="Y42" s="47">
        <v>0</v>
      </c>
      <c r="Z42" s="92">
        <f t="shared" si="2"/>
        <v>1689.21040341</v>
      </c>
      <c r="AA42" s="92">
        <v>1781.76613314</v>
      </c>
      <c r="AB42" s="92">
        <v>0</v>
      </c>
      <c r="AC42" s="92">
        <v>0</v>
      </c>
      <c r="AD42" s="92">
        <v>1781.76613314</v>
      </c>
      <c r="AE42" s="92">
        <v>0</v>
      </c>
      <c r="AF42" s="92" t="s">
        <v>905</v>
      </c>
      <c r="AG42" s="47">
        <v>0</v>
      </c>
      <c r="AH42" s="92">
        <f t="shared" si="3"/>
        <v>1781.76613314</v>
      </c>
      <c r="AI42" s="92">
        <v>1889.7989002899999</v>
      </c>
      <c r="AJ42" s="92">
        <v>0</v>
      </c>
      <c r="AK42" s="92">
        <v>0</v>
      </c>
      <c r="AL42" s="92">
        <v>1889.7989002899999</v>
      </c>
      <c r="AM42" s="92">
        <v>0</v>
      </c>
      <c r="AN42" s="92" t="s">
        <v>905</v>
      </c>
      <c r="AO42" s="47">
        <v>0</v>
      </c>
      <c r="AP42" s="92">
        <f t="shared" si="4"/>
        <v>1889.7989002899999</v>
      </c>
      <c r="AQ42" s="92">
        <v>1862.7836230199998</v>
      </c>
      <c r="AR42" s="92">
        <v>0</v>
      </c>
      <c r="AS42" s="92">
        <v>0</v>
      </c>
      <c r="AT42" s="92">
        <v>1862.7836230199998</v>
      </c>
      <c r="AU42" s="92">
        <v>0</v>
      </c>
      <c r="AV42" s="92" t="s">
        <v>905</v>
      </c>
      <c r="AW42" s="47">
        <v>0</v>
      </c>
      <c r="AX42" s="92">
        <f t="shared" si="5"/>
        <v>1862.7836230199998</v>
      </c>
      <c r="AY42" s="92">
        <v>1808.1826755299999</v>
      </c>
      <c r="AZ42" s="92">
        <v>0</v>
      </c>
      <c r="BA42" s="92">
        <v>0</v>
      </c>
      <c r="BB42" s="92">
        <v>1808.1826755299999</v>
      </c>
      <c r="BC42" s="92">
        <v>0</v>
      </c>
      <c r="BD42" s="92" t="s">
        <v>905</v>
      </c>
      <c r="BE42" s="47">
        <v>0</v>
      </c>
      <c r="BF42" s="92">
        <f t="shared" si="6"/>
        <v>1808.1826755299999</v>
      </c>
      <c r="BG42" s="92">
        <v>1806.52530037</v>
      </c>
      <c r="BH42" s="92">
        <v>0</v>
      </c>
      <c r="BI42" s="92">
        <v>0</v>
      </c>
      <c r="BJ42" s="92">
        <v>1806.52530037</v>
      </c>
      <c r="BK42" s="92">
        <v>0</v>
      </c>
      <c r="BL42" s="92" t="s">
        <v>905</v>
      </c>
      <c r="BM42" s="47">
        <v>0</v>
      </c>
      <c r="BN42" s="92">
        <f t="shared" si="7"/>
        <v>1806.52530037</v>
      </c>
      <c r="BO42" s="92">
        <v>1622.51906059</v>
      </c>
      <c r="BP42" s="92">
        <v>0</v>
      </c>
      <c r="BQ42" s="92">
        <v>0</v>
      </c>
      <c r="BR42" s="92">
        <v>1622.51906059</v>
      </c>
      <c r="BS42" s="92">
        <v>0</v>
      </c>
      <c r="BT42" s="92" t="s">
        <v>905</v>
      </c>
      <c r="BU42" s="47">
        <v>0</v>
      </c>
      <c r="BV42" s="92">
        <f t="shared" si="8"/>
        <v>1622.51906059</v>
      </c>
      <c r="BW42" s="92">
        <v>1559.8669941799999</v>
      </c>
      <c r="BX42" s="92">
        <v>0</v>
      </c>
      <c r="BY42" s="92">
        <v>0</v>
      </c>
      <c r="BZ42" s="92">
        <v>1559.8669941799999</v>
      </c>
      <c r="CA42" s="92">
        <v>0</v>
      </c>
      <c r="CB42" s="92" t="s">
        <v>905</v>
      </c>
      <c r="CC42" s="47">
        <v>0</v>
      </c>
      <c r="CD42" s="92">
        <f t="shared" si="9"/>
        <v>1559.8669941799999</v>
      </c>
      <c r="CE42" s="92">
        <v>1564.9842315399999</v>
      </c>
      <c r="CF42" s="92">
        <v>0</v>
      </c>
      <c r="CG42" s="92">
        <v>0</v>
      </c>
      <c r="CH42" s="92">
        <v>1564.9842315399999</v>
      </c>
      <c r="CI42" s="92">
        <v>0</v>
      </c>
      <c r="CJ42" s="92" t="s">
        <v>905</v>
      </c>
      <c r="CK42" s="47">
        <v>0</v>
      </c>
      <c r="CL42" s="92">
        <f t="shared" si="10"/>
        <v>1564.9842315399999</v>
      </c>
      <c r="CM42" s="92">
        <v>1568.3305076299998</v>
      </c>
      <c r="CN42" s="92">
        <v>0</v>
      </c>
      <c r="CO42" s="92">
        <v>0</v>
      </c>
      <c r="CP42" s="92">
        <v>1568.3305076299998</v>
      </c>
      <c r="CQ42" s="92">
        <v>0</v>
      </c>
      <c r="CR42" s="92" t="s">
        <v>905</v>
      </c>
      <c r="CS42" s="47">
        <v>0</v>
      </c>
      <c r="CT42" s="92">
        <f t="shared" si="11"/>
        <v>1568.3305076299998</v>
      </c>
    </row>
    <row r="43" spans="1:98" ht="20" customHeight="1" x14ac:dyDescent="0.2">
      <c r="A43" s="21">
        <v>11414</v>
      </c>
      <c r="B43" s="22" t="s">
        <v>448</v>
      </c>
      <c r="C43" s="23">
        <v>26492.343292910002</v>
      </c>
      <c r="D43" s="23">
        <v>0</v>
      </c>
      <c r="E43" s="23">
        <v>0</v>
      </c>
      <c r="F43" s="23">
        <v>26492.343292910002</v>
      </c>
      <c r="G43" s="23">
        <v>0</v>
      </c>
      <c r="H43" s="23">
        <v>0</v>
      </c>
      <c r="I43" s="52">
        <v>0</v>
      </c>
      <c r="J43" s="23">
        <f t="shared" si="0"/>
        <v>26492.343292910002</v>
      </c>
      <c r="K43" s="23">
        <v>31876.720654389999</v>
      </c>
      <c r="L43" s="23">
        <v>0</v>
      </c>
      <c r="M43" s="23">
        <v>0</v>
      </c>
      <c r="N43" s="23">
        <v>31876.720654389999</v>
      </c>
      <c r="O43" s="23">
        <v>0</v>
      </c>
      <c r="P43" s="23">
        <v>0</v>
      </c>
      <c r="Q43" s="52">
        <v>0</v>
      </c>
      <c r="R43" s="23">
        <f t="shared" si="1"/>
        <v>31876.720654389999</v>
      </c>
      <c r="S43" s="23">
        <v>30872.993608239998</v>
      </c>
      <c r="T43" s="23">
        <v>0</v>
      </c>
      <c r="U43" s="23">
        <v>0</v>
      </c>
      <c r="V43" s="23">
        <v>30872.993608239998</v>
      </c>
      <c r="W43" s="23">
        <v>0</v>
      </c>
      <c r="X43" s="23">
        <v>0</v>
      </c>
      <c r="Y43" s="52">
        <v>0</v>
      </c>
      <c r="Z43" s="23">
        <f t="shared" si="2"/>
        <v>30872.993608239998</v>
      </c>
      <c r="AA43" s="23">
        <v>29163.639564149998</v>
      </c>
      <c r="AB43" s="23">
        <v>0</v>
      </c>
      <c r="AC43" s="23">
        <v>0</v>
      </c>
      <c r="AD43" s="23">
        <v>29163.639564149998</v>
      </c>
      <c r="AE43" s="23">
        <v>0</v>
      </c>
      <c r="AF43" s="23">
        <v>0</v>
      </c>
      <c r="AG43" s="52">
        <v>0</v>
      </c>
      <c r="AH43" s="23">
        <f t="shared" si="3"/>
        <v>29163.639564149998</v>
      </c>
      <c r="AI43" s="23">
        <v>29752.251089339999</v>
      </c>
      <c r="AJ43" s="23">
        <v>0</v>
      </c>
      <c r="AK43" s="23">
        <v>0</v>
      </c>
      <c r="AL43" s="23">
        <v>29752.251089339999</v>
      </c>
      <c r="AM43" s="23">
        <v>0</v>
      </c>
      <c r="AN43" s="23">
        <v>0</v>
      </c>
      <c r="AO43" s="52">
        <v>0</v>
      </c>
      <c r="AP43" s="23">
        <f t="shared" si="4"/>
        <v>29752.251089339999</v>
      </c>
      <c r="AQ43" s="23">
        <v>34686.297131769999</v>
      </c>
      <c r="AR43" s="23">
        <v>0</v>
      </c>
      <c r="AS43" s="23">
        <v>0</v>
      </c>
      <c r="AT43" s="23">
        <v>34686.297131769999</v>
      </c>
      <c r="AU43" s="23">
        <v>0</v>
      </c>
      <c r="AV43" s="23">
        <v>0</v>
      </c>
      <c r="AW43" s="52">
        <v>0</v>
      </c>
      <c r="AX43" s="23">
        <f t="shared" si="5"/>
        <v>34686.297131769999</v>
      </c>
      <c r="AY43" s="23">
        <v>33644.912689599994</v>
      </c>
      <c r="AZ43" s="23">
        <v>0</v>
      </c>
      <c r="BA43" s="23">
        <v>0</v>
      </c>
      <c r="BB43" s="23">
        <v>33644.912689599994</v>
      </c>
      <c r="BC43" s="23">
        <v>0</v>
      </c>
      <c r="BD43" s="23">
        <v>0</v>
      </c>
      <c r="BE43" s="52">
        <v>0</v>
      </c>
      <c r="BF43" s="23">
        <f t="shared" si="6"/>
        <v>33644.912689599994</v>
      </c>
      <c r="BG43" s="23">
        <v>34683.108284540001</v>
      </c>
      <c r="BH43" s="23">
        <v>0</v>
      </c>
      <c r="BI43" s="23">
        <v>0</v>
      </c>
      <c r="BJ43" s="23">
        <v>34683.108284540001</v>
      </c>
      <c r="BK43" s="23">
        <v>0</v>
      </c>
      <c r="BL43" s="23">
        <v>0</v>
      </c>
      <c r="BM43" s="52">
        <v>0</v>
      </c>
      <c r="BN43" s="23">
        <f t="shared" si="7"/>
        <v>34683.108284540001</v>
      </c>
      <c r="BO43" s="23">
        <v>36617.309872930004</v>
      </c>
      <c r="BP43" s="23">
        <v>0</v>
      </c>
      <c r="BQ43" s="23">
        <v>0</v>
      </c>
      <c r="BR43" s="23">
        <v>36617.309872930004</v>
      </c>
      <c r="BS43" s="23">
        <v>0</v>
      </c>
      <c r="BT43" s="23">
        <v>0</v>
      </c>
      <c r="BU43" s="52">
        <v>0</v>
      </c>
      <c r="BV43" s="23">
        <f t="shared" si="8"/>
        <v>36617.309872930004</v>
      </c>
      <c r="BW43" s="23">
        <v>40911.056323240002</v>
      </c>
      <c r="BX43" s="23">
        <v>0</v>
      </c>
      <c r="BY43" s="23">
        <v>0</v>
      </c>
      <c r="BZ43" s="23">
        <v>40911.056323240002</v>
      </c>
      <c r="CA43" s="23">
        <v>0</v>
      </c>
      <c r="CB43" s="23">
        <v>0</v>
      </c>
      <c r="CC43" s="52">
        <v>0</v>
      </c>
      <c r="CD43" s="23">
        <f t="shared" si="9"/>
        <v>40911.056323240002</v>
      </c>
      <c r="CE43" s="23">
        <v>21948.343638210001</v>
      </c>
      <c r="CF43" s="23">
        <v>0</v>
      </c>
      <c r="CG43" s="23">
        <v>0</v>
      </c>
      <c r="CH43" s="23">
        <v>21948.343638210001</v>
      </c>
      <c r="CI43" s="23">
        <v>0</v>
      </c>
      <c r="CJ43" s="23">
        <v>0</v>
      </c>
      <c r="CK43" s="52">
        <v>0</v>
      </c>
      <c r="CL43" s="23">
        <f t="shared" si="10"/>
        <v>21948.343638210001</v>
      </c>
      <c r="CM43" s="23">
        <v>49001.000787140001</v>
      </c>
      <c r="CN43" s="23">
        <v>0</v>
      </c>
      <c r="CO43" s="23">
        <v>0</v>
      </c>
      <c r="CP43" s="23">
        <v>49001.000787140001</v>
      </c>
      <c r="CQ43" s="23">
        <v>0</v>
      </c>
      <c r="CR43" s="23">
        <v>0</v>
      </c>
      <c r="CS43" s="52">
        <v>0</v>
      </c>
      <c r="CT43" s="23">
        <f t="shared" si="11"/>
        <v>49001.000787140001</v>
      </c>
    </row>
    <row r="44" spans="1:98" ht="20" customHeight="1" x14ac:dyDescent="0.2">
      <c r="A44" s="38">
        <v>1142</v>
      </c>
      <c r="B44" s="39" t="s">
        <v>449</v>
      </c>
      <c r="C44" s="91">
        <v>7758.15145304</v>
      </c>
      <c r="D44" s="91">
        <v>0</v>
      </c>
      <c r="E44" s="91">
        <v>0</v>
      </c>
      <c r="F44" s="91">
        <v>7758.15145304</v>
      </c>
      <c r="G44" s="91">
        <v>0</v>
      </c>
      <c r="H44" s="91">
        <v>0</v>
      </c>
      <c r="I44" s="40">
        <v>0</v>
      </c>
      <c r="J44" s="91">
        <f t="shared" si="0"/>
        <v>7758.15145304</v>
      </c>
      <c r="K44" s="91">
        <v>8958.5306436200008</v>
      </c>
      <c r="L44" s="91">
        <v>0</v>
      </c>
      <c r="M44" s="91">
        <v>0</v>
      </c>
      <c r="N44" s="91">
        <v>8958.5306436200008</v>
      </c>
      <c r="O44" s="91">
        <v>0</v>
      </c>
      <c r="P44" s="91">
        <v>0</v>
      </c>
      <c r="Q44" s="40">
        <v>0</v>
      </c>
      <c r="R44" s="91">
        <f t="shared" si="1"/>
        <v>8958.5306436200008</v>
      </c>
      <c r="S44" s="91">
        <v>2885.38746068</v>
      </c>
      <c r="T44" s="91">
        <v>0</v>
      </c>
      <c r="U44" s="91">
        <v>0</v>
      </c>
      <c r="V44" s="91">
        <v>2885.38746068</v>
      </c>
      <c r="W44" s="91">
        <v>0</v>
      </c>
      <c r="X44" s="91">
        <v>0</v>
      </c>
      <c r="Y44" s="40">
        <v>0</v>
      </c>
      <c r="Z44" s="91">
        <f t="shared" si="2"/>
        <v>2885.38746068</v>
      </c>
      <c r="AA44" s="91">
        <v>734.43951809000009</v>
      </c>
      <c r="AB44" s="91">
        <v>0</v>
      </c>
      <c r="AC44" s="91">
        <v>0</v>
      </c>
      <c r="AD44" s="91">
        <v>734.43951809000009</v>
      </c>
      <c r="AE44" s="91">
        <v>0</v>
      </c>
      <c r="AF44" s="91">
        <v>0</v>
      </c>
      <c r="AG44" s="40">
        <v>0</v>
      </c>
      <c r="AH44" s="91">
        <f t="shared" si="3"/>
        <v>734.43951809000009</v>
      </c>
      <c r="AI44" s="91">
        <v>24.509379380000002</v>
      </c>
      <c r="AJ44" s="91">
        <v>0</v>
      </c>
      <c r="AK44" s="91">
        <v>0</v>
      </c>
      <c r="AL44" s="91">
        <v>24.509379380000002</v>
      </c>
      <c r="AM44" s="91">
        <v>0</v>
      </c>
      <c r="AN44" s="91">
        <v>0</v>
      </c>
      <c r="AO44" s="40">
        <v>0</v>
      </c>
      <c r="AP44" s="91">
        <f t="shared" si="4"/>
        <v>24.509379380000002</v>
      </c>
      <c r="AQ44" s="91">
        <v>3271.1820444699997</v>
      </c>
      <c r="AR44" s="91">
        <v>0</v>
      </c>
      <c r="AS44" s="91">
        <v>0</v>
      </c>
      <c r="AT44" s="91">
        <v>3271.1820444699997</v>
      </c>
      <c r="AU44" s="91">
        <v>0</v>
      </c>
      <c r="AV44" s="91">
        <v>0</v>
      </c>
      <c r="AW44" s="40">
        <v>0</v>
      </c>
      <c r="AX44" s="91">
        <f t="shared" si="5"/>
        <v>3271.1820444699997</v>
      </c>
      <c r="AY44" s="91">
        <v>6001.2390032499998</v>
      </c>
      <c r="AZ44" s="91">
        <v>0</v>
      </c>
      <c r="BA44" s="91">
        <v>0</v>
      </c>
      <c r="BB44" s="91">
        <v>6001.2390032499998</v>
      </c>
      <c r="BC44" s="91">
        <v>0</v>
      </c>
      <c r="BD44" s="91">
        <v>0</v>
      </c>
      <c r="BE44" s="40">
        <v>0</v>
      </c>
      <c r="BF44" s="91">
        <f t="shared" si="6"/>
        <v>6001.2390032499998</v>
      </c>
      <c r="BG44" s="91">
        <v>5821.3677786700009</v>
      </c>
      <c r="BH44" s="91">
        <v>0</v>
      </c>
      <c r="BI44" s="91">
        <v>0</v>
      </c>
      <c r="BJ44" s="91">
        <v>5821.3677786700009</v>
      </c>
      <c r="BK44" s="91">
        <v>0</v>
      </c>
      <c r="BL44" s="91">
        <v>0</v>
      </c>
      <c r="BM44" s="40">
        <v>0</v>
      </c>
      <c r="BN44" s="91">
        <f t="shared" si="7"/>
        <v>5821.3677786700009</v>
      </c>
      <c r="BO44" s="91">
        <v>3928.1305891700003</v>
      </c>
      <c r="BP44" s="91">
        <v>0</v>
      </c>
      <c r="BQ44" s="91">
        <v>0</v>
      </c>
      <c r="BR44" s="91">
        <v>3928.1305891700003</v>
      </c>
      <c r="BS44" s="91">
        <v>0</v>
      </c>
      <c r="BT44" s="91">
        <v>0</v>
      </c>
      <c r="BU44" s="40">
        <v>0</v>
      </c>
      <c r="BV44" s="91">
        <f t="shared" si="8"/>
        <v>3928.1305891700003</v>
      </c>
      <c r="BW44" s="91">
        <v>2775.674653</v>
      </c>
      <c r="BX44" s="91">
        <v>0</v>
      </c>
      <c r="BY44" s="91">
        <v>0</v>
      </c>
      <c r="BZ44" s="91">
        <v>2775.674653</v>
      </c>
      <c r="CA44" s="91">
        <v>0</v>
      </c>
      <c r="CB44" s="91">
        <v>0</v>
      </c>
      <c r="CC44" s="40">
        <v>0</v>
      </c>
      <c r="CD44" s="91">
        <f t="shared" si="9"/>
        <v>2775.674653</v>
      </c>
      <c r="CE44" s="91">
        <v>1985.5919123899998</v>
      </c>
      <c r="CF44" s="91">
        <v>0</v>
      </c>
      <c r="CG44" s="91">
        <v>0</v>
      </c>
      <c r="CH44" s="91">
        <v>1985.5919123899998</v>
      </c>
      <c r="CI44" s="91">
        <v>0</v>
      </c>
      <c r="CJ44" s="91">
        <v>0</v>
      </c>
      <c r="CK44" s="40">
        <v>0</v>
      </c>
      <c r="CL44" s="91">
        <f t="shared" si="10"/>
        <v>1985.5919123899998</v>
      </c>
      <c r="CM44" s="91">
        <v>1924.3182197200001</v>
      </c>
      <c r="CN44" s="91">
        <v>0</v>
      </c>
      <c r="CO44" s="91">
        <v>0</v>
      </c>
      <c r="CP44" s="91">
        <v>1924.3182197200001</v>
      </c>
      <c r="CQ44" s="91">
        <v>0</v>
      </c>
      <c r="CR44" s="91">
        <v>0</v>
      </c>
      <c r="CS44" s="40">
        <v>0</v>
      </c>
      <c r="CT44" s="91">
        <f t="shared" si="11"/>
        <v>1924.3182197200001</v>
      </c>
    </row>
    <row r="45" spans="1:98" ht="20" customHeight="1" x14ac:dyDescent="0.2">
      <c r="A45" s="38">
        <v>1143</v>
      </c>
      <c r="B45" s="39" t="s">
        <v>268</v>
      </c>
      <c r="C45" s="91">
        <v>0</v>
      </c>
      <c r="D45" s="91">
        <v>0</v>
      </c>
      <c r="E45" s="91">
        <v>0</v>
      </c>
      <c r="F45" s="91">
        <v>0</v>
      </c>
      <c r="G45" s="91">
        <v>0</v>
      </c>
      <c r="H45" s="91">
        <v>0</v>
      </c>
      <c r="I45" s="40">
        <v>0</v>
      </c>
      <c r="J45" s="91">
        <f t="shared" si="0"/>
        <v>0</v>
      </c>
      <c r="K45" s="91">
        <v>0</v>
      </c>
      <c r="L45" s="91">
        <v>0</v>
      </c>
      <c r="M45" s="91">
        <v>0</v>
      </c>
      <c r="N45" s="91">
        <v>0</v>
      </c>
      <c r="O45" s="91">
        <v>0</v>
      </c>
      <c r="P45" s="91">
        <v>0</v>
      </c>
      <c r="Q45" s="40">
        <v>0</v>
      </c>
      <c r="R45" s="91">
        <f t="shared" si="1"/>
        <v>0</v>
      </c>
      <c r="S45" s="91">
        <v>0</v>
      </c>
      <c r="T45" s="91">
        <v>0</v>
      </c>
      <c r="U45" s="91">
        <v>0</v>
      </c>
      <c r="V45" s="91">
        <v>0</v>
      </c>
      <c r="W45" s="91">
        <v>0</v>
      </c>
      <c r="X45" s="91">
        <v>0</v>
      </c>
      <c r="Y45" s="40">
        <v>0</v>
      </c>
      <c r="Z45" s="91">
        <f t="shared" si="2"/>
        <v>0</v>
      </c>
      <c r="AA45" s="91">
        <v>0</v>
      </c>
      <c r="AB45" s="91">
        <v>0</v>
      </c>
      <c r="AC45" s="91">
        <v>0</v>
      </c>
      <c r="AD45" s="91">
        <v>0</v>
      </c>
      <c r="AE45" s="91">
        <v>0</v>
      </c>
      <c r="AF45" s="91">
        <v>0</v>
      </c>
      <c r="AG45" s="40">
        <v>0</v>
      </c>
      <c r="AH45" s="91">
        <f t="shared" si="3"/>
        <v>0</v>
      </c>
      <c r="AI45" s="91">
        <v>0</v>
      </c>
      <c r="AJ45" s="91">
        <v>0</v>
      </c>
      <c r="AK45" s="91">
        <v>0</v>
      </c>
      <c r="AL45" s="91">
        <v>0</v>
      </c>
      <c r="AM45" s="91">
        <v>0</v>
      </c>
      <c r="AN45" s="91">
        <v>0</v>
      </c>
      <c r="AO45" s="40">
        <v>0</v>
      </c>
      <c r="AP45" s="91">
        <f t="shared" si="4"/>
        <v>0</v>
      </c>
      <c r="AQ45" s="91">
        <v>0</v>
      </c>
      <c r="AR45" s="91">
        <v>0</v>
      </c>
      <c r="AS45" s="91">
        <v>0</v>
      </c>
      <c r="AT45" s="91">
        <v>0</v>
      </c>
      <c r="AU45" s="91">
        <v>0</v>
      </c>
      <c r="AV45" s="91">
        <v>0</v>
      </c>
      <c r="AW45" s="40">
        <v>0</v>
      </c>
      <c r="AX45" s="91">
        <f t="shared" si="5"/>
        <v>0</v>
      </c>
      <c r="AY45" s="91">
        <v>0</v>
      </c>
      <c r="AZ45" s="91">
        <v>0</v>
      </c>
      <c r="BA45" s="91">
        <v>0</v>
      </c>
      <c r="BB45" s="91">
        <v>0</v>
      </c>
      <c r="BC45" s="91">
        <v>0</v>
      </c>
      <c r="BD45" s="91">
        <v>0</v>
      </c>
      <c r="BE45" s="40">
        <v>0</v>
      </c>
      <c r="BF45" s="91">
        <f t="shared" si="6"/>
        <v>0</v>
      </c>
      <c r="BG45" s="91">
        <v>0</v>
      </c>
      <c r="BH45" s="91">
        <v>0</v>
      </c>
      <c r="BI45" s="91">
        <v>0</v>
      </c>
      <c r="BJ45" s="91">
        <v>0</v>
      </c>
      <c r="BK45" s="91">
        <v>0</v>
      </c>
      <c r="BL45" s="91">
        <v>0</v>
      </c>
      <c r="BM45" s="40">
        <v>0</v>
      </c>
      <c r="BN45" s="91">
        <f t="shared" si="7"/>
        <v>0</v>
      </c>
      <c r="BO45" s="91">
        <v>0</v>
      </c>
      <c r="BP45" s="91">
        <v>0</v>
      </c>
      <c r="BQ45" s="91">
        <v>0</v>
      </c>
      <c r="BR45" s="91">
        <v>0</v>
      </c>
      <c r="BS45" s="91">
        <v>0</v>
      </c>
      <c r="BT45" s="91">
        <v>0</v>
      </c>
      <c r="BU45" s="40">
        <v>0</v>
      </c>
      <c r="BV45" s="91">
        <f t="shared" si="8"/>
        <v>0</v>
      </c>
      <c r="BW45" s="91">
        <v>0</v>
      </c>
      <c r="BX45" s="91">
        <v>0</v>
      </c>
      <c r="BY45" s="91">
        <v>0</v>
      </c>
      <c r="BZ45" s="91">
        <v>0</v>
      </c>
      <c r="CA45" s="91">
        <v>0</v>
      </c>
      <c r="CB45" s="91">
        <v>0</v>
      </c>
      <c r="CC45" s="40">
        <v>0</v>
      </c>
      <c r="CD45" s="91">
        <f t="shared" si="9"/>
        <v>0</v>
      </c>
      <c r="CE45" s="91">
        <v>0</v>
      </c>
      <c r="CF45" s="91">
        <v>0</v>
      </c>
      <c r="CG45" s="91">
        <v>0</v>
      </c>
      <c r="CH45" s="91">
        <v>0</v>
      </c>
      <c r="CI45" s="91">
        <v>0</v>
      </c>
      <c r="CJ45" s="91">
        <v>0</v>
      </c>
      <c r="CK45" s="40">
        <v>0</v>
      </c>
      <c r="CL45" s="91">
        <f t="shared" si="10"/>
        <v>0</v>
      </c>
      <c r="CM45" s="91">
        <v>0</v>
      </c>
      <c r="CN45" s="91">
        <v>0</v>
      </c>
      <c r="CO45" s="91">
        <v>0</v>
      </c>
      <c r="CP45" s="91">
        <v>0</v>
      </c>
      <c r="CQ45" s="91">
        <v>0</v>
      </c>
      <c r="CR45" s="91">
        <v>0</v>
      </c>
      <c r="CS45" s="40">
        <v>0</v>
      </c>
      <c r="CT45" s="91">
        <f t="shared" si="11"/>
        <v>0</v>
      </c>
    </row>
    <row r="46" spans="1:98" ht="20" customHeight="1" x14ac:dyDescent="0.2">
      <c r="A46" s="38">
        <v>1144</v>
      </c>
      <c r="B46" s="39" t="s">
        <v>269</v>
      </c>
      <c r="C46" s="91">
        <v>9539.5928958200002</v>
      </c>
      <c r="D46" s="91">
        <v>0</v>
      </c>
      <c r="E46" s="91">
        <v>0</v>
      </c>
      <c r="F46" s="91">
        <v>9539.5928958200002</v>
      </c>
      <c r="G46" s="91">
        <v>83.564671100000041</v>
      </c>
      <c r="H46" s="91">
        <v>3117.28314130022</v>
      </c>
      <c r="I46" s="40">
        <f>SUM(I47:I51)</f>
        <v>0</v>
      </c>
      <c r="J46" s="91">
        <f t="shared" si="0"/>
        <v>12740.440708220221</v>
      </c>
      <c r="K46" s="91">
        <v>10647.231830000001</v>
      </c>
      <c r="L46" s="91">
        <v>0</v>
      </c>
      <c r="M46" s="91">
        <v>0</v>
      </c>
      <c r="N46" s="91">
        <v>10647.231830000001</v>
      </c>
      <c r="O46" s="91">
        <v>114.15596599999994</v>
      </c>
      <c r="P46" s="91">
        <v>3386.3239871073097</v>
      </c>
      <c r="Q46" s="40">
        <f>SUM(Q47:Q51)</f>
        <v>0</v>
      </c>
      <c r="R46" s="91">
        <f t="shared" si="1"/>
        <v>14147.71178310731</v>
      </c>
      <c r="S46" s="91">
        <v>12127.969817630001</v>
      </c>
      <c r="T46" s="91">
        <v>0</v>
      </c>
      <c r="U46" s="91">
        <v>0</v>
      </c>
      <c r="V46" s="91">
        <v>12127.969817630001</v>
      </c>
      <c r="W46" s="91">
        <v>148.67164907000003</v>
      </c>
      <c r="X46" s="91">
        <v>3467.1250837412699</v>
      </c>
      <c r="Y46" s="40">
        <f>SUM(Y47:Y51)</f>
        <v>0</v>
      </c>
      <c r="Z46" s="91">
        <f t="shared" si="2"/>
        <v>15743.766550441271</v>
      </c>
      <c r="AA46" s="91">
        <v>13638.31711434</v>
      </c>
      <c r="AB46" s="91">
        <v>0</v>
      </c>
      <c r="AC46" s="91">
        <v>0</v>
      </c>
      <c r="AD46" s="91">
        <v>13638.31711434</v>
      </c>
      <c r="AE46" s="91">
        <v>86.229319329999996</v>
      </c>
      <c r="AF46" s="91">
        <v>4151.5016796993095</v>
      </c>
      <c r="AG46" s="40">
        <f>SUM(AG47:AG51)</f>
        <v>0</v>
      </c>
      <c r="AH46" s="91">
        <f t="shared" si="3"/>
        <v>17876.04811336931</v>
      </c>
      <c r="AI46" s="91">
        <v>14611.0984565</v>
      </c>
      <c r="AJ46" s="91">
        <v>0</v>
      </c>
      <c r="AK46" s="91">
        <v>0</v>
      </c>
      <c r="AL46" s="91">
        <v>14611.0984565</v>
      </c>
      <c r="AM46" s="91">
        <v>88.479135120000009</v>
      </c>
      <c r="AN46" s="91">
        <v>4769.4854891511004</v>
      </c>
      <c r="AO46" s="40">
        <f>SUM(AO47:AO51)</f>
        <v>0</v>
      </c>
      <c r="AP46" s="91">
        <f t="shared" si="4"/>
        <v>19469.063080771099</v>
      </c>
      <c r="AQ46" s="91">
        <v>15652.734905600002</v>
      </c>
      <c r="AR46" s="91">
        <v>0</v>
      </c>
      <c r="AS46" s="91">
        <v>0</v>
      </c>
      <c r="AT46" s="91">
        <v>15652.734905600002</v>
      </c>
      <c r="AU46" s="91">
        <v>235.70647415000002</v>
      </c>
      <c r="AV46" s="91">
        <v>6124.0092750579397</v>
      </c>
      <c r="AW46" s="40">
        <f>SUM(AW47:AW51)</f>
        <v>0</v>
      </c>
      <c r="AX46" s="91">
        <f t="shared" si="5"/>
        <v>22012.450654807941</v>
      </c>
      <c r="AY46" s="91">
        <v>14523.43879249</v>
      </c>
      <c r="AZ46" s="91">
        <v>0</v>
      </c>
      <c r="BA46" s="91">
        <v>0</v>
      </c>
      <c r="BB46" s="91">
        <v>14523.43879249</v>
      </c>
      <c r="BC46" s="91">
        <v>207.60395097</v>
      </c>
      <c r="BD46" s="91">
        <v>7431.1363767682597</v>
      </c>
      <c r="BE46" s="40">
        <f>SUM(BE47:BE51)</f>
        <v>0</v>
      </c>
      <c r="BF46" s="91">
        <f t="shared" si="6"/>
        <v>22162.179120228262</v>
      </c>
      <c r="BG46" s="91">
        <v>14080.786199439999</v>
      </c>
      <c r="BH46" s="91">
        <v>0</v>
      </c>
      <c r="BI46" s="91">
        <v>0</v>
      </c>
      <c r="BJ46" s="91">
        <v>14080.786199439999</v>
      </c>
      <c r="BK46" s="91">
        <v>298.24712662999997</v>
      </c>
      <c r="BL46" s="91">
        <v>7705.3295603061197</v>
      </c>
      <c r="BM46" s="40">
        <f>SUM(BM47:BM51)</f>
        <v>0</v>
      </c>
      <c r="BN46" s="91">
        <f t="shared" si="7"/>
        <v>22084.362886376119</v>
      </c>
      <c r="BO46" s="91">
        <v>15047.148304130002</v>
      </c>
      <c r="BP46" s="91">
        <v>0</v>
      </c>
      <c r="BQ46" s="91">
        <v>0</v>
      </c>
      <c r="BR46" s="91">
        <v>15047.148304130002</v>
      </c>
      <c r="BS46" s="91">
        <v>258.07968911000012</v>
      </c>
      <c r="BT46" s="91">
        <v>8952.523227795371</v>
      </c>
      <c r="BU46" s="40">
        <f>SUM(BU47:BU51)</f>
        <v>0</v>
      </c>
      <c r="BV46" s="91">
        <f t="shared" si="8"/>
        <v>24257.751221035374</v>
      </c>
      <c r="BW46" s="91">
        <v>15101.747569410001</v>
      </c>
      <c r="BX46" s="91">
        <v>0</v>
      </c>
      <c r="BY46" s="91">
        <v>0</v>
      </c>
      <c r="BZ46" s="91">
        <v>15101.747569410001</v>
      </c>
      <c r="CA46" s="91">
        <v>253.55586270000001</v>
      </c>
      <c r="CB46" s="91">
        <v>10158.3811933207</v>
      </c>
      <c r="CC46" s="40">
        <f>SUM(CC47:CC51)</f>
        <v>0</v>
      </c>
      <c r="CD46" s="91">
        <f t="shared" si="9"/>
        <v>25513.684625430702</v>
      </c>
      <c r="CE46" s="91">
        <v>17142.471255230001</v>
      </c>
      <c r="CF46" s="91">
        <v>0</v>
      </c>
      <c r="CG46" s="91">
        <v>0</v>
      </c>
      <c r="CH46" s="91">
        <v>17142.471255230001</v>
      </c>
      <c r="CI46" s="91">
        <v>232.09311219999998</v>
      </c>
      <c r="CJ46" s="91">
        <v>10357.0588451031</v>
      </c>
      <c r="CK46" s="40">
        <f>SUM(CK47:CK51)</f>
        <v>0</v>
      </c>
      <c r="CL46" s="91">
        <f t="shared" si="10"/>
        <v>27731.623212533101</v>
      </c>
      <c r="CM46" s="91">
        <v>27132.540059309998</v>
      </c>
      <c r="CN46" s="91">
        <v>0</v>
      </c>
      <c r="CO46" s="91">
        <v>0</v>
      </c>
      <c r="CP46" s="91">
        <v>27132.540059309998</v>
      </c>
      <c r="CQ46" s="91">
        <v>236.09012265000004</v>
      </c>
      <c r="CR46" s="91">
        <v>11409.535604000001</v>
      </c>
      <c r="CS46" s="40">
        <f>SUM(CS47:CS51)</f>
        <v>0</v>
      </c>
      <c r="CT46" s="91">
        <f t="shared" si="11"/>
        <v>38778.165785959995</v>
      </c>
    </row>
    <row r="47" spans="1:98" s="48" customFormat="1" ht="20" customHeight="1" x14ac:dyDescent="0.2">
      <c r="A47" s="45" t="s">
        <v>450</v>
      </c>
      <c r="B47" s="56" t="s">
        <v>451</v>
      </c>
      <c r="C47" s="92">
        <v>2979.3540740599997</v>
      </c>
      <c r="D47" s="92">
        <v>0</v>
      </c>
      <c r="E47" s="92">
        <v>0</v>
      </c>
      <c r="F47" s="92">
        <v>2979.3540740599997</v>
      </c>
      <c r="G47" s="92">
        <v>0</v>
      </c>
      <c r="H47" s="92" t="s">
        <v>905</v>
      </c>
      <c r="I47" s="47">
        <v>0</v>
      </c>
      <c r="J47" s="92">
        <f t="shared" si="0"/>
        <v>2979.3540740599997</v>
      </c>
      <c r="K47" s="92">
        <v>3231.2995630200003</v>
      </c>
      <c r="L47" s="92">
        <v>0</v>
      </c>
      <c r="M47" s="92">
        <v>0</v>
      </c>
      <c r="N47" s="92">
        <v>3231.2995630200003</v>
      </c>
      <c r="O47" s="92" t="s">
        <v>905</v>
      </c>
      <c r="P47" s="92" t="s">
        <v>905</v>
      </c>
      <c r="Q47" s="47">
        <v>0</v>
      </c>
      <c r="R47" s="92">
        <f t="shared" si="1"/>
        <v>3231.2995630200003</v>
      </c>
      <c r="S47" s="92">
        <v>3566.2051752500001</v>
      </c>
      <c r="T47" s="92">
        <v>0</v>
      </c>
      <c r="U47" s="92">
        <v>0</v>
      </c>
      <c r="V47" s="92">
        <v>3566.2051752500001</v>
      </c>
      <c r="W47" s="92" t="s">
        <v>905</v>
      </c>
      <c r="X47" s="92" t="s">
        <v>905</v>
      </c>
      <c r="Y47" s="47">
        <v>0</v>
      </c>
      <c r="Z47" s="92">
        <f t="shared" si="2"/>
        <v>3566.2051752500001</v>
      </c>
      <c r="AA47" s="92">
        <v>3788.3780852700002</v>
      </c>
      <c r="AB47" s="92">
        <v>0</v>
      </c>
      <c r="AC47" s="92">
        <v>0</v>
      </c>
      <c r="AD47" s="92">
        <v>3788.3780852700002</v>
      </c>
      <c r="AE47" s="92" t="s">
        <v>905</v>
      </c>
      <c r="AF47" s="92" t="s">
        <v>905</v>
      </c>
      <c r="AG47" s="47">
        <v>0</v>
      </c>
      <c r="AH47" s="92">
        <f t="shared" si="3"/>
        <v>3788.3780852700002</v>
      </c>
      <c r="AI47" s="92">
        <v>4488.7702146499996</v>
      </c>
      <c r="AJ47" s="92">
        <v>0</v>
      </c>
      <c r="AK47" s="92">
        <v>0</v>
      </c>
      <c r="AL47" s="92">
        <v>4488.7702146499996</v>
      </c>
      <c r="AM47" s="92" t="s">
        <v>905</v>
      </c>
      <c r="AN47" s="92" t="s">
        <v>905</v>
      </c>
      <c r="AO47" s="47">
        <v>0</v>
      </c>
      <c r="AP47" s="92">
        <f t="shared" si="4"/>
        <v>4488.7702146499996</v>
      </c>
      <c r="AQ47" s="92">
        <v>5085.9176322700005</v>
      </c>
      <c r="AR47" s="92">
        <v>0</v>
      </c>
      <c r="AS47" s="92">
        <v>0</v>
      </c>
      <c r="AT47" s="92">
        <v>5085.9176322700005</v>
      </c>
      <c r="AU47" s="92" t="s">
        <v>905</v>
      </c>
      <c r="AV47" s="92" t="s">
        <v>905</v>
      </c>
      <c r="AW47" s="47">
        <v>0</v>
      </c>
      <c r="AX47" s="92">
        <f t="shared" si="5"/>
        <v>5085.9176322700005</v>
      </c>
      <c r="AY47" s="92">
        <v>4254.2693331800001</v>
      </c>
      <c r="AZ47" s="92">
        <v>0</v>
      </c>
      <c r="BA47" s="92">
        <v>0</v>
      </c>
      <c r="BB47" s="92">
        <v>4254.2693331800001</v>
      </c>
      <c r="BC47" s="92" t="s">
        <v>905</v>
      </c>
      <c r="BD47" s="92" t="s">
        <v>905</v>
      </c>
      <c r="BE47" s="47">
        <v>0</v>
      </c>
      <c r="BF47" s="92">
        <f t="shared" si="6"/>
        <v>4254.2693331800001</v>
      </c>
      <c r="BG47" s="92">
        <v>4573.9082169399999</v>
      </c>
      <c r="BH47" s="92">
        <v>0</v>
      </c>
      <c r="BI47" s="92">
        <v>0</v>
      </c>
      <c r="BJ47" s="92">
        <v>4573.9082169399999</v>
      </c>
      <c r="BK47" s="92" t="s">
        <v>905</v>
      </c>
      <c r="BL47" s="92" t="s">
        <v>905</v>
      </c>
      <c r="BM47" s="47">
        <v>0</v>
      </c>
      <c r="BN47" s="92">
        <f t="shared" si="7"/>
        <v>4573.9082169399999</v>
      </c>
      <c r="BO47" s="92">
        <v>4568.7626060599996</v>
      </c>
      <c r="BP47" s="92">
        <v>0</v>
      </c>
      <c r="BQ47" s="92">
        <v>0</v>
      </c>
      <c r="BR47" s="92">
        <v>4568.7626060599996</v>
      </c>
      <c r="BS47" s="92" t="s">
        <v>905</v>
      </c>
      <c r="BT47" s="92" t="s">
        <v>905</v>
      </c>
      <c r="BU47" s="47">
        <v>0</v>
      </c>
      <c r="BV47" s="92">
        <f t="shared" si="8"/>
        <v>4568.7626060599996</v>
      </c>
      <c r="BW47" s="92">
        <v>2801.5941896899994</v>
      </c>
      <c r="BX47" s="92">
        <v>0</v>
      </c>
      <c r="BY47" s="92">
        <v>0</v>
      </c>
      <c r="BZ47" s="92">
        <v>2801.5941896899994</v>
      </c>
      <c r="CA47" s="92" t="s">
        <v>905</v>
      </c>
      <c r="CB47" s="92" t="s">
        <v>905</v>
      </c>
      <c r="CC47" s="47">
        <v>0</v>
      </c>
      <c r="CD47" s="92">
        <f t="shared" si="9"/>
        <v>2801.5941896899994</v>
      </c>
      <c r="CE47" s="92">
        <v>2903.38387543</v>
      </c>
      <c r="CF47" s="92">
        <v>0</v>
      </c>
      <c r="CG47" s="92">
        <v>0</v>
      </c>
      <c r="CH47" s="92">
        <v>2903.38387543</v>
      </c>
      <c r="CI47" s="92" t="s">
        <v>905</v>
      </c>
      <c r="CJ47" s="92" t="s">
        <v>905</v>
      </c>
      <c r="CK47" s="47">
        <v>0</v>
      </c>
      <c r="CL47" s="92">
        <f t="shared" si="10"/>
        <v>2903.38387543</v>
      </c>
      <c r="CM47" s="92">
        <v>3084.3356104099998</v>
      </c>
      <c r="CN47" s="92">
        <v>0</v>
      </c>
      <c r="CO47" s="92">
        <v>0</v>
      </c>
      <c r="CP47" s="92">
        <v>3084.3356104099998</v>
      </c>
      <c r="CQ47" s="92" t="s">
        <v>905</v>
      </c>
      <c r="CR47" s="92" t="s">
        <v>905</v>
      </c>
      <c r="CS47" s="47">
        <v>0</v>
      </c>
      <c r="CT47" s="92">
        <f t="shared" si="11"/>
        <v>3084.3356104099998</v>
      </c>
    </row>
    <row r="48" spans="1:98" s="48" customFormat="1" ht="20" customHeight="1" x14ac:dyDescent="0.2">
      <c r="A48" s="45" t="s">
        <v>452</v>
      </c>
      <c r="B48" s="56" t="s">
        <v>453</v>
      </c>
      <c r="C48" s="92">
        <v>2830.4272911899998</v>
      </c>
      <c r="D48" s="92">
        <v>0</v>
      </c>
      <c r="E48" s="92">
        <v>0</v>
      </c>
      <c r="F48" s="92">
        <v>2830.4272911899998</v>
      </c>
      <c r="G48" s="92">
        <v>0</v>
      </c>
      <c r="H48" s="92" t="s">
        <v>905</v>
      </c>
      <c r="I48" s="47">
        <v>0</v>
      </c>
      <c r="J48" s="92">
        <f t="shared" si="0"/>
        <v>2830.4272911899998</v>
      </c>
      <c r="K48" s="92">
        <v>3268.8632685100001</v>
      </c>
      <c r="L48" s="92">
        <v>0</v>
      </c>
      <c r="M48" s="92">
        <v>0</v>
      </c>
      <c r="N48" s="92">
        <v>3268.8632685100001</v>
      </c>
      <c r="O48" s="92">
        <v>0</v>
      </c>
      <c r="P48" s="92" t="s">
        <v>905</v>
      </c>
      <c r="Q48" s="47">
        <v>0</v>
      </c>
      <c r="R48" s="92">
        <f t="shared" si="1"/>
        <v>3268.8632685100001</v>
      </c>
      <c r="S48" s="92">
        <v>3518.1787408099999</v>
      </c>
      <c r="T48" s="92">
        <v>0</v>
      </c>
      <c r="U48" s="92">
        <v>0</v>
      </c>
      <c r="V48" s="92">
        <v>3518.1787408099999</v>
      </c>
      <c r="W48" s="92">
        <v>0</v>
      </c>
      <c r="X48" s="92" t="s">
        <v>905</v>
      </c>
      <c r="Y48" s="47">
        <v>0</v>
      </c>
      <c r="Z48" s="92">
        <f t="shared" si="2"/>
        <v>3518.1787408099999</v>
      </c>
      <c r="AA48" s="92">
        <v>3987.89484855</v>
      </c>
      <c r="AB48" s="92">
        <v>0</v>
      </c>
      <c r="AC48" s="92">
        <v>0</v>
      </c>
      <c r="AD48" s="92">
        <v>3987.89484855</v>
      </c>
      <c r="AE48" s="92">
        <v>0</v>
      </c>
      <c r="AF48" s="92" t="s">
        <v>905</v>
      </c>
      <c r="AG48" s="47">
        <v>0</v>
      </c>
      <c r="AH48" s="92">
        <f t="shared" si="3"/>
        <v>3987.89484855</v>
      </c>
      <c r="AI48" s="92">
        <v>4145.1533194699996</v>
      </c>
      <c r="AJ48" s="92">
        <v>0</v>
      </c>
      <c r="AK48" s="92">
        <v>0</v>
      </c>
      <c r="AL48" s="92">
        <v>4145.1533194699996</v>
      </c>
      <c r="AM48" s="92">
        <v>0</v>
      </c>
      <c r="AN48" s="92" t="s">
        <v>905</v>
      </c>
      <c r="AO48" s="47">
        <v>0</v>
      </c>
      <c r="AP48" s="92">
        <f t="shared" si="4"/>
        <v>4145.1533194699996</v>
      </c>
      <c r="AQ48" s="92">
        <v>4241.7013404400004</v>
      </c>
      <c r="AR48" s="92">
        <v>0</v>
      </c>
      <c r="AS48" s="92">
        <v>0</v>
      </c>
      <c r="AT48" s="92">
        <v>4241.7013404400004</v>
      </c>
      <c r="AU48" s="92">
        <v>0</v>
      </c>
      <c r="AV48" s="92" t="s">
        <v>905</v>
      </c>
      <c r="AW48" s="47">
        <v>0</v>
      </c>
      <c r="AX48" s="92">
        <f t="shared" si="5"/>
        <v>4241.7013404400004</v>
      </c>
      <c r="AY48" s="92">
        <v>4242.8251201399999</v>
      </c>
      <c r="AZ48" s="92">
        <v>0</v>
      </c>
      <c r="BA48" s="92">
        <v>0</v>
      </c>
      <c r="BB48" s="92">
        <v>4242.8251201399999</v>
      </c>
      <c r="BC48" s="92">
        <v>0</v>
      </c>
      <c r="BD48" s="92" t="s">
        <v>905</v>
      </c>
      <c r="BE48" s="47">
        <v>0</v>
      </c>
      <c r="BF48" s="92">
        <f t="shared" si="6"/>
        <v>4242.8251201399999</v>
      </c>
      <c r="BG48" s="92">
        <v>3301.5177873600001</v>
      </c>
      <c r="BH48" s="92">
        <v>0</v>
      </c>
      <c r="BI48" s="92">
        <v>0</v>
      </c>
      <c r="BJ48" s="92">
        <v>3301.5177873600001</v>
      </c>
      <c r="BK48" s="92">
        <v>0</v>
      </c>
      <c r="BL48" s="92" t="s">
        <v>905</v>
      </c>
      <c r="BM48" s="47">
        <v>0</v>
      </c>
      <c r="BN48" s="92">
        <f t="shared" si="7"/>
        <v>3301.5177873600001</v>
      </c>
      <c r="BO48" s="92">
        <v>2312.2301149200002</v>
      </c>
      <c r="BP48" s="92">
        <v>0</v>
      </c>
      <c r="BQ48" s="92">
        <v>0</v>
      </c>
      <c r="BR48" s="92">
        <v>2312.2301149200002</v>
      </c>
      <c r="BS48" s="92">
        <v>0</v>
      </c>
      <c r="BT48" s="92" t="s">
        <v>905</v>
      </c>
      <c r="BU48" s="47">
        <v>0</v>
      </c>
      <c r="BV48" s="92">
        <f t="shared" si="8"/>
        <v>2312.2301149200002</v>
      </c>
      <c r="BW48" s="92">
        <v>1027.2310500900001</v>
      </c>
      <c r="BX48" s="92">
        <v>0</v>
      </c>
      <c r="BY48" s="92">
        <v>0</v>
      </c>
      <c r="BZ48" s="92">
        <v>1027.2310500900001</v>
      </c>
      <c r="CA48" s="92">
        <v>0</v>
      </c>
      <c r="CB48" s="92" t="s">
        <v>905</v>
      </c>
      <c r="CC48" s="47">
        <v>0</v>
      </c>
      <c r="CD48" s="92">
        <f t="shared" si="9"/>
        <v>1027.2310500900001</v>
      </c>
      <c r="CE48" s="92">
        <v>173.46849510999999</v>
      </c>
      <c r="CF48" s="92">
        <v>0</v>
      </c>
      <c r="CG48" s="92">
        <v>0</v>
      </c>
      <c r="CH48" s="92">
        <v>173.46849510999999</v>
      </c>
      <c r="CI48" s="92">
        <v>0</v>
      </c>
      <c r="CJ48" s="92" t="s">
        <v>905</v>
      </c>
      <c r="CK48" s="47">
        <v>0</v>
      </c>
      <c r="CL48" s="92">
        <f t="shared" si="10"/>
        <v>173.46849510999999</v>
      </c>
      <c r="CM48" s="92">
        <v>13.092182690000003</v>
      </c>
      <c r="CN48" s="92">
        <v>0</v>
      </c>
      <c r="CO48" s="92">
        <v>0</v>
      </c>
      <c r="CP48" s="92">
        <v>13.092182690000003</v>
      </c>
      <c r="CQ48" s="92">
        <v>0</v>
      </c>
      <c r="CR48" s="92" t="s">
        <v>905</v>
      </c>
      <c r="CS48" s="47">
        <v>0</v>
      </c>
      <c r="CT48" s="92">
        <f t="shared" si="11"/>
        <v>13.092182690000003</v>
      </c>
    </row>
    <row r="49" spans="1:98" s="48" customFormat="1" ht="20" customHeight="1" x14ac:dyDescent="0.2">
      <c r="A49" s="45" t="s">
        <v>454</v>
      </c>
      <c r="B49" s="56" t="s">
        <v>455</v>
      </c>
      <c r="C49" s="92">
        <v>1211.4946177300001</v>
      </c>
      <c r="D49" s="92">
        <v>0</v>
      </c>
      <c r="E49" s="92">
        <v>0</v>
      </c>
      <c r="F49" s="92">
        <v>1211.4946177300001</v>
      </c>
      <c r="G49" s="92">
        <v>0</v>
      </c>
      <c r="H49" s="92" t="s">
        <v>905</v>
      </c>
      <c r="I49" s="47">
        <v>0</v>
      </c>
      <c r="J49" s="92">
        <f t="shared" si="0"/>
        <v>1211.4946177300001</v>
      </c>
      <c r="K49" s="92">
        <v>1507.12108687</v>
      </c>
      <c r="L49" s="92">
        <v>0</v>
      </c>
      <c r="M49" s="92">
        <v>0</v>
      </c>
      <c r="N49" s="92">
        <v>1507.12108687</v>
      </c>
      <c r="O49" s="92">
        <v>0</v>
      </c>
      <c r="P49" s="92" t="s">
        <v>905</v>
      </c>
      <c r="Q49" s="47">
        <v>0</v>
      </c>
      <c r="R49" s="92">
        <f t="shared" si="1"/>
        <v>1507.12108687</v>
      </c>
      <c r="S49" s="92">
        <v>1962.4433087299999</v>
      </c>
      <c r="T49" s="92">
        <v>0</v>
      </c>
      <c r="U49" s="92">
        <v>0</v>
      </c>
      <c r="V49" s="92">
        <v>1962.4433087299999</v>
      </c>
      <c r="W49" s="92">
        <v>0</v>
      </c>
      <c r="X49" s="92" t="s">
        <v>905</v>
      </c>
      <c r="Y49" s="47">
        <v>0</v>
      </c>
      <c r="Z49" s="92">
        <f t="shared" si="2"/>
        <v>1962.4433087299999</v>
      </c>
      <c r="AA49" s="92">
        <v>2224.4062963400002</v>
      </c>
      <c r="AB49" s="92">
        <v>0</v>
      </c>
      <c r="AC49" s="92">
        <v>0</v>
      </c>
      <c r="AD49" s="92">
        <v>2224.4062963400002</v>
      </c>
      <c r="AE49" s="92">
        <v>0</v>
      </c>
      <c r="AF49" s="92" t="s">
        <v>905</v>
      </c>
      <c r="AG49" s="47">
        <v>0</v>
      </c>
      <c r="AH49" s="92">
        <f t="shared" si="3"/>
        <v>2224.4062963400002</v>
      </c>
      <c r="AI49" s="92">
        <v>2498.7413802299998</v>
      </c>
      <c r="AJ49" s="92">
        <v>0</v>
      </c>
      <c r="AK49" s="92">
        <v>0</v>
      </c>
      <c r="AL49" s="92">
        <v>2498.7413802299998</v>
      </c>
      <c r="AM49" s="92">
        <v>0</v>
      </c>
      <c r="AN49" s="92" t="s">
        <v>905</v>
      </c>
      <c r="AO49" s="47">
        <v>0</v>
      </c>
      <c r="AP49" s="92">
        <f t="shared" si="4"/>
        <v>2498.7413802299998</v>
      </c>
      <c r="AQ49" s="92">
        <v>2983.4264766800006</v>
      </c>
      <c r="AR49" s="92">
        <v>0</v>
      </c>
      <c r="AS49" s="92">
        <v>0</v>
      </c>
      <c r="AT49" s="92">
        <v>2983.4264766800006</v>
      </c>
      <c r="AU49" s="92">
        <v>0</v>
      </c>
      <c r="AV49" s="92" t="s">
        <v>905</v>
      </c>
      <c r="AW49" s="47">
        <v>0</v>
      </c>
      <c r="AX49" s="92">
        <f t="shared" si="5"/>
        <v>2983.4264766800006</v>
      </c>
      <c r="AY49" s="92">
        <v>2939.9487687999999</v>
      </c>
      <c r="AZ49" s="92">
        <v>0</v>
      </c>
      <c r="BA49" s="92">
        <v>0</v>
      </c>
      <c r="BB49" s="92">
        <v>2939.9487687999999</v>
      </c>
      <c r="BC49" s="92">
        <v>0</v>
      </c>
      <c r="BD49" s="92" t="s">
        <v>905</v>
      </c>
      <c r="BE49" s="47">
        <v>0</v>
      </c>
      <c r="BF49" s="92">
        <f t="shared" si="6"/>
        <v>2939.9487687999999</v>
      </c>
      <c r="BG49" s="92">
        <v>3011.1797351300002</v>
      </c>
      <c r="BH49" s="92">
        <v>0</v>
      </c>
      <c r="BI49" s="92">
        <v>0</v>
      </c>
      <c r="BJ49" s="92">
        <v>3011.1797351300002</v>
      </c>
      <c r="BK49" s="92">
        <v>0</v>
      </c>
      <c r="BL49" s="92" t="s">
        <v>905</v>
      </c>
      <c r="BM49" s="47">
        <v>0</v>
      </c>
      <c r="BN49" s="92">
        <f t="shared" si="7"/>
        <v>3011.1797351300002</v>
      </c>
      <c r="BO49" s="92">
        <v>4096.9853441599998</v>
      </c>
      <c r="BP49" s="92">
        <v>0</v>
      </c>
      <c r="BQ49" s="92">
        <v>0</v>
      </c>
      <c r="BR49" s="92">
        <v>4096.9853441599998</v>
      </c>
      <c r="BS49" s="92">
        <v>0</v>
      </c>
      <c r="BT49" s="92" t="s">
        <v>905</v>
      </c>
      <c r="BU49" s="47">
        <v>0</v>
      </c>
      <c r="BV49" s="92">
        <f t="shared" si="8"/>
        <v>4096.9853441599998</v>
      </c>
      <c r="BW49" s="92">
        <v>5127.1525885300007</v>
      </c>
      <c r="BX49" s="92">
        <v>0</v>
      </c>
      <c r="BY49" s="92">
        <v>0</v>
      </c>
      <c r="BZ49" s="92">
        <v>5127.1525885300007</v>
      </c>
      <c r="CA49" s="92">
        <v>0</v>
      </c>
      <c r="CB49" s="92" t="s">
        <v>905</v>
      </c>
      <c r="CC49" s="47">
        <v>0</v>
      </c>
      <c r="CD49" s="92">
        <f t="shared" si="9"/>
        <v>5127.1525885300007</v>
      </c>
      <c r="CE49" s="92">
        <v>5899.6864005500001</v>
      </c>
      <c r="CF49" s="92">
        <v>0</v>
      </c>
      <c r="CG49" s="92">
        <v>0</v>
      </c>
      <c r="CH49" s="92">
        <v>5899.6864005500001</v>
      </c>
      <c r="CI49" s="92">
        <v>0</v>
      </c>
      <c r="CJ49" s="92" t="s">
        <v>905</v>
      </c>
      <c r="CK49" s="47">
        <v>0</v>
      </c>
      <c r="CL49" s="92">
        <f t="shared" si="10"/>
        <v>5899.6864005500001</v>
      </c>
      <c r="CM49" s="92">
        <v>7584.7490955899993</v>
      </c>
      <c r="CN49" s="92">
        <v>0</v>
      </c>
      <c r="CO49" s="92">
        <v>0</v>
      </c>
      <c r="CP49" s="92">
        <v>7584.7490955899993</v>
      </c>
      <c r="CQ49" s="92">
        <v>0</v>
      </c>
      <c r="CR49" s="92" t="s">
        <v>905</v>
      </c>
      <c r="CS49" s="47">
        <v>0</v>
      </c>
      <c r="CT49" s="92">
        <f t="shared" si="11"/>
        <v>7584.7490955899993</v>
      </c>
    </row>
    <row r="50" spans="1:98" s="48" customFormat="1" ht="20" customHeight="1" x14ac:dyDescent="0.2">
      <c r="A50" s="45" t="s">
        <v>456</v>
      </c>
      <c r="B50" s="56" t="s">
        <v>486</v>
      </c>
      <c r="C50" s="92" t="s">
        <v>905</v>
      </c>
      <c r="D50" s="92">
        <v>0</v>
      </c>
      <c r="E50" s="92">
        <v>0</v>
      </c>
      <c r="F50" s="92">
        <v>0</v>
      </c>
      <c r="G50" s="92">
        <v>83.564671430000004</v>
      </c>
      <c r="H50" s="92">
        <v>3117.28314130022</v>
      </c>
      <c r="I50" s="47">
        <v>0</v>
      </c>
      <c r="J50" s="92">
        <f t="shared" si="0"/>
        <v>3200.8478127302201</v>
      </c>
      <c r="K50" s="92" t="s">
        <v>905</v>
      </c>
      <c r="L50" s="92">
        <v>0</v>
      </c>
      <c r="M50" s="92">
        <v>0</v>
      </c>
      <c r="N50" s="92">
        <v>0</v>
      </c>
      <c r="O50" s="92">
        <v>114.15596625000001</v>
      </c>
      <c r="P50" s="92">
        <v>3386.3239871073097</v>
      </c>
      <c r="Q50" s="47">
        <v>0</v>
      </c>
      <c r="R50" s="92">
        <f t="shared" si="1"/>
        <v>3500.4799533573096</v>
      </c>
      <c r="S50" s="92" t="s">
        <v>905</v>
      </c>
      <c r="T50" s="92">
        <v>0</v>
      </c>
      <c r="U50" s="92">
        <v>0</v>
      </c>
      <c r="V50" s="92">
        <v>0</v>
      </c>
      <c r="W50" s="92">
        <v>148.67164862000001</v>
      </c>
      <c r="X50" s="92">
        <v>3467.1250837412699</v>
      </c>
      <c r="Y50" s="47">
        <v>0</v>
      </c>
      <c r="Z50" s="92">
        <f t="shared" si="2"/>
        <v>3615.7967323612697</v>
      </c>
      <c r="AA50" s="92" t="s">
        <v>905</v>
      </c>
      <c r="AB50" s="92">
        <v>0</v>
      </c>
      <c r="AC50" s="92">
        <v>0</v>
      </c>
      <c r="AD50" s="92">
        <v>0</v>
      </c>
      <c r="AE50" s="92">
        <v>86.229319329999996</v>
      </c>
      <c r="AF50" s="92">
        <v>4151.5016796993095</v>
      </c>
      <c r="AG50" s="47">
        <v>0</v>
      </c>
      <c r="AH50" s="92">
        <f t="shared" si="3"/>
        <v>4237.7309990293097</v>
      </c>
      <c r="AI50" s="92" t="s">
        <v>905</v>
      </c>
      <c r="AJ50" s="92">
        <v>0</v>
      </c>
      <c r="AK50" s="92">
        <v>0</v>
      </c>
      <c r="AL50" s="92">
        <v>0</v>
      </c>
      <c r="AM50" s="92">
        <v>88.479135120000009</v>
      </c>
      <c r="AN50" s="92">
        <v>4769.4854891511004</v>
      </c>
      <c r="AO50" s="47">
        <v>0</v>
      </c>
      <c r="AP50" s="92">
        <f t="shared" si="4"/>
        <v>4857.9646242711005</v>
      </c>
      <c r="AQ50" s="92" t="s">
        <v>905</v>
      </c>
      <c r="AR50" s="92">
        <v>0</v>
      </c>
      <c r="AS50" s="92">
        <v>0</v>
      </c>
      <c r="AT50" s="92">
        <v>0</v>
      </c>
      <c r="AU50" s="92">
        <v>232.96038797</v>
      </c>
      <c r="AV50" s="92">
        <v>6124.0092750579397</v>
      </c>
      <c r="AW50" s="47">
        <v>0</v>
      </c>
      <c r="AX50" s="92">
        <f t="shared" si="5"/>
        <v>6356.9696630279395</v>
      </c>
      <c r="AY50" s="92" t="s">
        <v>905</v>
      </c>
      <c r="AZ50" s="92">
        <v>0</v>
      </c>
      <c r="BA50" s="92">
        <v>0</v>
      </c>
      <c r="BB50" s="92">
        <v>0</v>
      </c>
      <c r="BC50" s="92">
        <v>205.08756252000001</v>
      </c>
      <c r="BD50" s="92">
        <v>7431.1363767682597</v>
      </c>
      <c r="BE50" s="47">
        <v>0</v>
      </c>
      <c r="BF50" s="92">
        <f t="shared" si="6"/>
        <v>7636.2239392882593</v>
      </c>
      <c r="BG50" s="92" t="s">
        <v>905</v>
      </c>
      <c r="BH50" s="92">
        <v>0</v>
      </c>
      <c r="BI50" s="92">
        <v>0</v>
      </c>
      <c r="BJ50" s="92">
        <v>0</v>
      </c>
      <c r="BK50" s="92">
        <v>295.43846388999998</v>
      </c>
      <c r="BL50" s="92">
        <v>7705.3295603061197</v>
      </c>
      <c r="BM50" s="47">
        <v>0</v>
      </c>
      <c r="BN50" s="92">
        <f t="shared" si="7"/>
        <v>8000.7680241961198</v>
      </c>
      <c r="BO50" s="92" t="s">
        <v>905</v>
      </c>
      <c r="BP50" s="92">
        <v>0</v>
      </c>
      <c r="BQ50" s="92">
        <v>0</v>
      </c>
      <c r="BR50" s="92">
        <v>0</v>
      </c>
      <c r="BS50" s="92">
        <v>255.4292147700001</v>
      </c>
      <c r="BT50" s="92">
        <v>8952.523227795371</v>
      </c>
      <c r="BU50" s="47">
        <v>0</v>
      </c>
      <c r="BV50" s="92">
        <f t="shared" si="8"/>
        <v>9207.9524425653708</v>
      </c>
      <c r="BW50" s="92" t="s">
        <v>905</v>
      </c>
      <c r="BX50" s="92">
        <v>0</v>
      </c>
      <c r="BY50" s="92">
        <v>0</v>
      </c>
      <c r="BZ50" s="92">
        <v>0</v>
      </c>
      <c r="CA50" s="92">
        <v>251.61570718000002</v>
      </c>
      <c r="CB50" s="92">
        <v>10158.3811933207</v>
      </c>
      <c r="CC50" s="47">
        <v>0</v>
      </c>
      <c r="CD50" s="92">
        <f t="shared" si="9"/>
        <v>10409.996900500701</v>
      </c>
      <c r="CE50" s="92" t="s">
        <v>905</v>
      </c>
      <c r="CF50" s="92">
        <v>0</v>
      </c>
      <c r="CG50" s="92">
        <v>0</v>
      </c>
      <c r="CH50" s="92">
        <v>0</v>
      </c>
      <c r="CI50" s="92">
        <v>229.75335204999999</v>
      </c>
      <c r="CJ50" s="92">
        <v>10357.0588451031</v>
      </c>
      <c r="CK50" s="47">
        <v>0</v>
      </c>
      <c r="CL50" s="92">
        <f t="shared" si="10"/>
        <v>10586.8121971531</v>
      </c>
      <c r="CM50" s="92" t="s">
        <v>905</v>
      </c>
      <c r="CN50" s="92">
        <v>0</v>
      </c>
      <c r="CO50" s="92">
        <v>0</v>
      </c>
      <c r="CP50" s="92">
        <v>0</v>
      </c>
      <c r="CQ50" s="92">
        <v>232.28480108000005</v>
      </c>
      <c r="CR50" s="92">
        <v>11409.535604000001</v>
      </c>
      <c r="CS50" s="47">
        <v>0</v>
      </c>
      <c r="CT50" s="92">
        <f t="shared" si="11"/>
        <v>11641.820405080001</v>
      </c>
    </row>
    <row r="51" spans="1:98" s="48" customFormat="1" ht="20" customHeight="1" x14ac:dyDescent="0.2">
      <c r="A51" s="45" t="s">
        <v>487</v>
      </c>
      <c r="B51" s="56" t="s">
        <v>457</v>
      </c>
      <c r="C51" s="92">
        <v>2518.3169128400004</v>
      </c>
      <c r="D51" s="92">
        <v>0</v>
      </c>
      <c r="E51" s="92">
        <v>0</v>
      </c>
      <c r="F51" s="92">
        <v>2518.3169128400004</v>
      </c>
      <c r="G51" s="92">
        <v>-3.2999996632338479E-7</v>
      </c>
      <c r="H51" s="92" t="s">
        <v>905</v>
      </c>
      <c r="I51" s="47">
        <v>0</v>
      </c>
      <c r="J51" s="92">
        <f t="shared" si="0"/>
        <v>2518.3169125100003</v>
      </c>
      <c r="K51" s="92">
        <v>2639.9479115999998</v>
      </c>
      <c r="L51" s="92">
        <v>0</v>
      </c>
      <c r="M51" s="92">
        <v>0</v>
      </c>
      <c r="N51" s="92">
        <v>2639.9479115999998</v>
      </c>
      <c r="O51" s="92">
        <v>-2.5000007167454896E-7</v>
      </c>
      <c r="P51" s="92" t="s">
        <v>905</v>
      </c>
      <c r="Q51" s="47">
        <v>0</v>
      </c>
      <c r="R51" s="92">
        <f t="shared" si="1"/>
        <v>2639.9479113499997</v>
      </c>
      <c r="S51" s="92">
        <v>3081.1425928400004</v>
      </c>
      <c r="T51" s="92">
        <v>0</v>
      </c>
      <c r="U51" s="92">
        <v>0</v>
      </c>
      <c r="V51" s="92">
        <v>3081.1425928400004</v>
      </c>
      <c r="W51" s="92">
        <v>4.5000002859160304E-7</v>
      </c>
      <c r="X51" s="92" t="s">
        <v>905</v>
      </c>
      <c r="Y51" s="47">
        <v>0</v>
      </c>
      <c r="Z51" s="92">
        <f t="shared" si="2"/>
        <v>3081.1425932900006</v>
      </c>
      <c r="AA51" s="92">
        <v>3637.6378841800001</v>
      </c>
      <c r="AB51" s="92">
        <v>0</v>
      </c>
      <c r="AC51" s="92">
        <v>0</v>
      </c>
      <c r="AD51" s="92">
        <v>3637.6378841800001</v>
      </c>
      <c r="AE51" s="92">
        <v>0</v>
      </c>
      <c r="AF51" s="92" t="s">
        <v>905</v>
      </c>
      <c r="AG51" s="47">
        <v>0</v>
      </c>
      <c r="AH51" s="92">
        <f t="shared" si="3"/>
        <v>3637.6378841800001</v>
      </c>
      <c r="AI51" s="92">
        <v>3478.4335421500004</v>
      </c>
      <c r="AJ51" s="92">
        <v>0</v>
      </c>
      <c r="AK51" s="92">
        <v>0</v>
      </c>
      <c r="AL51" s="92">
        <v>3478.4335421500004</v>
      </c>
      <c r="AM51" s="92">
        <v>0</v>
      </c>
      <c r="AN51" s="92" t="s">
        <v>905</v>
      </c>
      <c r="AO51" s="47">
        <v>0</v>
      </c>
      <c r="AP51" s="92">
        <f t="shared" si="4"/>
        <v>3478.4335421500004</v>
      </c>
      <c r="AQ51" s="92">
        <v>3341.6894562099997</v>
      </c>
      <c r="AR51" s="92">
        <v>0</v>
      </c>
      <c r="AS51" s="92">
        <v>0</v>
      </c>
      <c r="AT51" s="92">
        <v>3341.6894562099997</v>
      </c>
      <c r="AU51" s="92">
        <v>-1.9999980926513672E-8</v>
      </c>
      <c r="AV51" s="92" t="s">
        <v>905</v>
      </c>
      <c r="AW51" s="47">
        <v>0</v>
      </c>
      <c r="AX51" s="92">
        <f t="shared" si="5"/>
        <v>3341.6894561899999</v>
      </c>
      <c r="AY51" s="92">
        <v>3086.3955703700003</v>
      </c>
      <c r="AZ51" s="92">
        <v>0</v>
      </c>
      <c r="BA51" s="92">
        <v>0</v>
      </c>
      <c r="BB51" s="92">
        <v>3086.3955703700003</v>
      </c>
      <c r="BC51" s="92">
        <v>0</v>
      </c>
      <c r="BD51" s="92" t="s">
        <v>905</v>
      </c>
      <c r="BE51" s="47">
        <v>0</v>
      </c>
      <c r="BF51" s="92">
        <f t="shared" si="6"/>
        <v>3086.3955703700003</v>
      </c>
      <c r="BG51" s="92">
        <v>3194.1804600100004</v>
      </c>
      <c r="BH51" s="92">
        <v>0</v>
      </c>
      <c r="BI51" s="92">
        <v>0</v>
      </c>
      <c r="BJ51" s="92">
        <v>3194.1804600100004</v>
      </c>
      <c r="BK51" s="92">
        <v>0</v>
      </c>
      <c r="BL51" s="92" t="s">
        <v>905</v>
      </c>
      <c r="BM51" s="47">
        <v>0</v>
      </c>
      <c r="BN51" s="92">
        <f t="shared" si="7"/>
        <v>3194.1804600100004</v>
      </c>
      <c r="BO51" s="92">
        <v>4069.1702389900001</v>
      </c>
      <c r="BP51" s="92">
        <v>0</v>
      </c>
      <c r="BQ51" s="92">
        <v>0</v>
      </c>
      <c r="BR51" s="92">
        <v>4069.1702389900001</v>
      </c>
      <c r="BS51" s="92">
        <v>0</v>
      </c>
      <c r="BT51" s="92" t="s">
        <v>905</v>
      </c>
      <c r="BU51" s="47">
        <v>0</v>
      </c>
      <c r="BV51" s="92">
        <f t="shared" si="8"/>
        <v>4069.1702389900001</v>
      </c>
      <c r="BW51" s="92">
        <v>6145.7697410999999</v>
      </c>
      <c r="BX51" s="92">
        <v>0</v>
      </c>
      <c r="BY51" s="92">
        <v>0</v>
      </c>
      <c r="BZ51" s="92">
        <v>6145.7697410999999</v>
      </c>
      <c r="CA51" s="92">
        <v>0</v>
      </c>
      <c r="CB51" s="92" t="s">
        <v>905</v>
      </c>
      <c r="CC51" s="47">
        <v>0</v>
      </c>
      <c r="CD51" s="92">
        <f t="shared" si="9"/>
        <v>6145.7697410999999</v>
      </c>
      <c r="CE51" s="92">
        <v>8165.9324841400003</v>
      </c>
      <c r="CF51" s="92">
        <v>0</v>
      </c>
      <c r="CG51" s="92">
        <v>0</v>
      </c>
      <c r="CH51" s="92">
        <v>8165.9324841400003</v>
      </c>
      <c r="CI51" s="92">
        <v>0</v>
      </c>
      <c r="CJ51" s="92" t="s">
        <v>905</v>
      </c>
      <c r="CK51" s="47">
        <v>0</v>
      </c>
      <c r="CL51" s="92">
        <f t="shared" si="10"/>
        <v>8165.9324841400003</v>
      </c>
      <c r="CM51" s="92">
        <v>16450.363170619999</v>
      </c>
      <c r="CN51" s="92">
        <v>0</v>
      </c>
      <c r="CO51" s="92">
        <v>0</v>
      </c>
      <c r="CP51" s="92">
        <v>16450.363170619999</v>
      </c>
      <c r="CQ51" s="92">
        <v>0</v>
      </c>
      <c r="CR51" s="92" t="s">
        <v>905</v>
      </c>
      <c r="CS51" s="47">
        <v>0</v>
      </c>
      <c r="CT51" s="92">
        <f t="shared" si="11"/>
        <v>16450.363170619999</v>
      </c>
    </row>
    <row r="52" spans="1:98" ht="20" customHeight="1" x14ac:dyDescent="0.2">
      <c r="A52" s="38">
        <v>1145</v>
      </c>
      <c r="B52" s="39" t="s">
        <v>270</v>
      </c>
      <c r="C52" s="91">
        <v>5672.78828746</v>
      </c>
      <c r="D52" s="91">
        <v>0</v>
      </c>
      <c r="E52" s="91">
        <v>0</v>
      </c>
      <c r="F52" s="91">
        <v>5672.78828746</v>
      </c>
      <c r="G52" s="91">
        <v>7802.7786963445005</v>
      </c>
      <c r="H52" s="91">
        <v>1691.4932197286757</v>
      </c>
      <c r="I52" s="40">
        <f>SUM(I53:I54)</f>
        <v>0</v>
      </c>
      <c r="J52" s="91">
        <f t="shared" si="0"/>
        <v>15167.060203533176</v>
      </c>
      <c r="K52" s="91">
        <v>6814.406764039999</v>
      </c>
      <c r="L52" s="91">
        <v>0</v>
      </c>
      <c r="M52" s="91">
        <v>0</v>
      </c>
      <c r="N52" s="91">
        <v>6814.406764039999</v>
      </c>
      <c r="O52" s="91">
        <v>8867.7816065872521</v>
      </c>
      <c r="P52" s="91">
        <v>1929.7727821787303</v>
      </c>
      <c r="Q52" s="40">
        <f>SUM(Q53:Q54)</f>
        <v>0</v>
      </c>
      <c r="R52" s="91">
        <f t="shared" si="1"/>
        <v>17611.961152805983</v>
      </c>
      <c r="S52" s="91">
        <v>6344.4818870299987</v>
      </c>
      <c r="T52" s="91">
        <v>0</v>
      </c>
      <c r="U52" s="91">
        <v>0</v>
      </c>
      <c r="V52" s="91">
        <v>6344.4818870299987</v>
      </c>
      <c r="W52" s="91">
        <v>10591.117896637999</v>
      </c>
      <c r="X52" s="91">
        <v>2164.1989267264048</v>
      </c>
      <c r="Y52" s="40">
        <f>SUM(Y53:Y54)</f>
        <v>0</v>
      </c>
      <c r="Z52" s="91">
        <f t="shared" si="2"/>
        <v>19099.7987103944</v>
      </c>
      <c r="AA52" s="91">
        <v>6046.4502569000006</v>
      </c>
      <c r="AB52" s="91">
        <v>0</v>
      </c>
      <c r="AC52" s="91">
        <v>0</v>
      </c>
      <c r="AD52" s="91">
        <v>6046.4502569000006</v>
      </c>
      <c r="AE52" s="91">
        <v>11990.429642488005</v>
      </c>
      <c r="AF52" s="91">
        <v>2423.1192194970245</v>
      </c>
      <c r="AG52" s="40">
        <f>SUM(AG53:AG54)</f>
        <v>0</v>
      </c>
      <c r="AH52" s="91">
        <f t="shared" si="3"/>
        <v>20459.999118885029</v>
      </c>
      <c r="AI52" s="91">
        <v>6584.6063325099994</v>
      </c>
      <c r="AJ52" s="91">
        <v>0</v>
      </c>
      <c r="AK52" s="91">
        <v>0</v>
      </c>
      <c r="AL52" s="91">
        <v>6584.6063325099994</v>
      </c>
      <c r="AM52" s="91">
        <v>13092.134520499752</v>
      </c>
      <c r="AN52" s="91">
        <v>2654.0502070387306</v>
      </c>
      <c r="AO52" s="40">
        <f>SUM(AO53:AO54)</f>
        <v>0</v>
      </c>
      <c r="AP52" s="91">
        <f t="shared" si="4"/>
        <v>22330.791060048483</v>
      </c>
      <c r="AQ52" s="91">
        <v>6651.6127331299995</v>
      </c>
      <c r="AR52" s="91">
        <v>0</v>
      </c>
      <c r="AS52" s="91">
        <v>0</v>
      </c>
      <c r="AT52" s="91">
        <v>6651.6127331299995</v>
      </c>
      <c r="AU52" s="91">
        <v>13819.667192620753</v>
      </c>
      <c r="AV52" s="91">
        <v>2792.1018046767203</v>
      </c>
      <c r="AW52" s="40">
        <f>SUM(AW53:AW54)</f>
        <v>0</v>
      </c>
      <c r="AX52" s="91">
        <f t="shared" si="5"/>
        <v>23263.381730427471</v>
      </c>
      <c r="AY52" s="91">
        <v>8035.2608519000005</v>
      </c>
      <c r="AZ52" s="91">
        <v>0</v>
      </c>
      <c r="BA52" s="91">
        <v>0</v>
      </c>
      <c r="BB52" s="91">
        <v>8035.2608519000005</v>
      </c>
      <c r="BC52" s="91">
        <v>15429.547602039998</v>
      </c>
      <c r="BD52" s="91">
        <v>2884.0217672421904</v>
      </c>
      <c r="BE52" s="40">
        <f>SUM(BE53:BE54)</f>
        <v>0</v>
      </c>
      <c r="BF52" s="91">
        <f t="shared" si="6"/>
        <v>26348.83022118219</v>
      </c>
      <c r="BG52" s="91">
        <v>7604.4742188399996</v>
      </c>
      <c r="BH52" s="91">
        <v>0</v>
      </c>
      <c r="BI52" s="91">
        <v>0</v>
      </c>
      <c r="BJ52" s="91">
        <v>7604.4742188399996</v>
      </c>
      <c r="BK52" s="91">
        <v>16995.405922020003</v>
      </c>
      <c r="BL52" s="91">
        <v>3182.5815606257502</v>
      </c>
      <c r="BM52" s="40">
        <f>SUM(BM53:BM54)</f>
        <v>0</v>
      </c>
      <c r="BN52" s="91">
        <f t="shared" si="7"/>
        <v>27782.461701485754</v>
      </c>
      <c r="BO52" s="91">
        <v>10841.112449830001</v>
      </c>
      <c r="BP52" s="91">
        <v>0</v>
      </c>
      <c r="BQ52" s="91">
        <v>0</v>
      </c>
      <c r="BR52" s="91">
        <v>10841.112449830001</v>
      </c>
      <c r="BS52" s="91">
        <v>18474.042644410005</v>
      </c>
      <c r="BT52" s="91">
        <v>4281.7277866394597</v>
      </c>
      <c r="BU52" s="40">
        <f>SUM(BU53:BU54)</f>
        <v>0</v>
      </c>
      <c r="BV52" s="91">
        <f t="shared" si="8"/>
        <v>33596.882880879464</v>
      </c>
      <c r="BW52" s="91">
        <v>8079.8510777699985</v>
      </c>
      <c r="BX52" s="91">
        <v>0</v>
      </c>
      <c r="BY52" s="91">
        <v>0</v>
      </c>
      <c r="BZ52" s="91">
        <v>8079.8510777699985</v>
      </c>
      <c r="CA52" s="91">
        <v>22150.494381419998</v>
      </c>
      <c r="CB52" s="91">
        <v>4790.8566003352298</v>
      </c>
      <c r="CC52" s="40">
        <f>SUM(CC53:CC54)</f>
        <v>0</v>
      </c>
      <c r="CD52" s="91">
        <f t="shared" si="9"/>
        <v>35021.202059525225</v>
      </c>
      <c r="CE52" s="91">
        <v>5900.8653236</v>
      </c>
      <c r="CF52" s="91">
        <v>0</v>
      </c>
      <c r="CG52" s="91">
        <v>0</v>
      </c>
      <c r="CH52" s="91">
        <v>5900.8653236</v>
      </c>
      <c r="CI52" s="91">
        <v>18646.417091700001</v>
      </c>
      <c r="CJ52" s="91">
        <v>4501.0632737531796</v>
      </c>
      <c r="CK52" s="40">
        <f>SUM(CK53:CK54)</f>
        <v>0</v>
      </c>
      <c r="CL52" s="91">
        <f t="shared" si="10"/>
        <v>29048.345689053182</v>
      </c>
      <c r="CM52" s="91">
        <v>7118.5228748699992</v>
      </c>
      <c r="CN52" s="91">
        <v>0</v>
      </c>
      <c r="CO52" s="91">
        <v>0</v>
      </c>
      <c r="CP52" s="91">
        <v>7118.5228748699992</v>
      </c>
      <c r="CQ52" s="91">
        <v>23494.811401160001</v>
      </c>
      <c r="CR52" s="91">
        <v>5051.862204</v>
      </c>
      <c r="CS52" s="40">
        <f>SUM(CS53:CS54)</f>
        <v>0</v>
      </c>
      <c r="CT52" s="91">
        <f t="shared" si="11"/>
        <v>35665.196480029997</v>
      </c>
    </row>
    <row r="53" spans="1:98" ht="20" customHeight="1" x14ac:dyDescent="0.2">
      <c r="A53" s="21">
        <v>11451</v>
      </c>
      <c r="B53" s="22" t="s">
        <v>271</v>
      </c>
      <c r="C53" s="23">
        <v>0</v>
      </c>
      <c r="D53" s="23">
        <v>0</v>
      </c>
      <c r="E53" s="23">
        <v>0</v>
      </c>
      <c r="F53" s="23">
        <v>0</v>
      </c>
      <c r="G53" s="23">
        <v>0</v>
      </c>
      <c r="H53" s="23">
        <v>0</v>
      </c>
      <c r="I53" s="52">
        <v>0</v>
      </c>
      <c r="J53" s="23">
        <f t="shared" si="0"/>
        <v>0</v>
      </c>
      <c r="K53" s="23">
        <v>0</v>
      </c>
      <c r="L53" s="23">
        <v>0</v>
      </c>
      <c r="M53" s="23">
        <v>0</v>
      </c>
      <c r="N53" s="23">
        <v>0</v>
      </c>
      <c r="O53" s="23">
        <v>0</v>
      </c>
      <c r="P53" s="23">
        <v>0</v>
      </c>
      <c r="Q53" s="52">
        <v>0</v>
      </c>
      <c r="R53" s="23">
        <f t="shared" si="1"/>
        <v>0</v>
      </c>
      <c r="S53" s="23">
        <v>0</v>
      </c>
      <c r="T53" s="23">
        <v>0</v>
      </c>
      <c r="U53" s="23">
        <v>0</v>
      </c>
      <c r="V53" s="23">
        <v>0</v>
      </c>
      <c r="W53" s="23">
        <v>0</v>
      </c>
      <c r="X53" s="23">
        <v>0</v>
      </c>
      <c r="Y53" s="52">
        <v>0</v>
      </c>
      <c r="Z53" s="23">
        <f t="shared" si="2"/>
        <v>0</v>
      </c>
      <c r="AA53" s="23">
        <v>0</v>
      </c>
      <c r="AB53" s="23">
        <v>0</v>
      </c>
      <c r="AC53" s="23">
        <v>0</v>
      </c>
      <c r="AD53" s="23">
        <v>0</v>
      </c>
      <c r="AE53" s="23">
        <v>0</v>
      </c>
      <c r="AF53" s="23">
        <v>0</v>
      </c>
      <c r="AG53" s="52">
        <v>0</v>
      </c>
      <c r="AH53" s="23">
        <f t="shared" si="3"/>
        <v>0</v>
      </c>
      <c r="AI53" s="23">
        <v>0</v>
      </c>
      <c r="AJ53" s="23">
        <v>0</v>
      </c>
      <c r="AK53" s="23">
        <v>0</v>
      </c>
      <c r="AL53" s="23">
        <v>0</v>
      </c>
      <c r="AM53" s="23">
        <v>0</v>
      </c>
      <c r="AN53" s="23">
        <v>0</v>
      </c>
      <c r="AO53" s="52">
        <v>0</v>
      </c>
      <c r="AP53" s="23">
        <f t="shared" si="4"/>
        <v>0</v>
      </c>
      <c r="AQ53" s="23">
        <v>0</v>
      </c>
      <c r="AR53" s="23">
        <v>0</v>
      </c>
      <c r="AS53" s="23">
        <v>0</v>
      </c>
      <c r="AT53" s="23">
        <v>0</v>
      </c>
      <c r="AU53" s="23">
        <v>0</v>
      </c>
      <c r="AV53" s="23">
        <v>0</v>
      </c>
      <c r="AW53" s="52">
        <v>0</v>
      </c>
      <c r="AX53" s="23">
        <f t="shared" si="5"/>
        <v>0</v>
      </c>
      <c r="AY53" s="23">
        <v>0</v>
      </c>
      <c r="AZ53" s="23">
        <v>0</v>
      </c>
      <c r="BA53" s="23">
        <v>0</v>
      </c>
      <c r="BB53" s="23">
        <v>0</v>
      </c>
      <c r="BC53" s="23">
        <v>0</v>
      </c>
      <c r="BD53" s="23">
        <v>0</v>
      </c>
      <c r="BE53" s="52">
        <v>0</v>
      </c>
      <c r="BF53" s="23">
        <f t="shared" si="6"/>
        <v>0</v>
      </c>
      <c r="BG53" s="23">
        <v>0</v>
      </c>
      <c r="BH53" s="23">
        <v>0</v>
      </c>
      <c r="BI53" s="23">
        <v>0</v>
      </c>
      <c r="BJ53" s="23">
        <v>0</v>
      </c>
      <c r="BK53" s="23">
        <v>0</v>
      </c>
      <c r="BL53" s="23">
        <v>0</v>
      </c>
      <c r="BM53" s="52">
        <v>0</v>
      </c>
      <c r="BN53" s="23">
        <f t="shared" si="7"/>
        <v>0</v>
      </c>
      <c r="BO53" s="23">
        <v>0</v>
      </c>
      <c r="BP53" s="23">
        <v>0</v>
      </c>
      <c r="BQ53" s="23">
        <v>0</v>
      </c>
      <c r="BR53" s="23">
        <v>0</v>
      </c>
      <c r="BS53" s="23">
        <v>0</v>
      </c>
      <c r="BT53" s="23">
        <v>0</v>
      </c>
      <c r="BU53" s="52">
        <v>0</v>
      </c>
      <c r="BV53" s="23">
        <f t="shared" si="8"/>
        <v>0</v>
      </c>
      <c r="BW53" s="23">
        <v>0</v>
      </c>
      <c r="BX53" s="23">
        <v>0</v>
      </c>
      <c r="BY53" s="23">
        <v>0</v>
      </c>
      <c r="BZ53" s="23">
        <v>0</v>
      </c>
      <c r="CA53" s="23">
        <v>0</v>
      </c>
      <c r="CB53" s="23">
        <v>0</v>
      </c>
      <c r="CC53" s="52">
        <v>0</v>
      </c>
      <c r="CD53" s="23">
        <f t="shared" si="9"/>
        <v>0</v>
      </c>
      <c r="CE53" s="23">
        <v>0</v>
      </c>
      <c r="CF53" s="23">
        <v>0</v>
      </c>
      <c r="CG53" s="23">
        <v>0</v>
      </c>
      <c r="CH53" s="23">
        <v>0</v>
      </c>
      <c r="CI53" s="23">
        <v>0</v>
      </c>
      <c r="CJ53" s="23">
        <v>0</v>
      </c>
      <c r="CK53" s="52">
        <v>0</v>
      </c>
      <c r="CL53" s="23">
        <f t="shared" si="10"/>
        <v>0</v>
      </c>
      <c r="CM53" s="23">
        <v>0</v>
      </c>
      <c r="CN53" s="23">
        <v>0</v>
      </c>
      <c r="CO53" s="23">
        <v>0</v>
      </c>
      <c r="CP53" s="23">
        <v>0</v>
      </c>
      <c r="CQ53" s="23">
        <v>0</v>
      </c>
      <c r="CR53" s="23">
        <v>0</v>
      </c>
      <c r="CS53" s="52">
        <v>0</v>
      </c>
      <c r="CT53" s="23">
        <f t="shared" si="11"/>
        <v>0</v>
      </c>
    </row>
    <row r="54" spans="1:98" ht="20" customHeight="1" x14ac:dyDescent="0.2">
      <c r="A54" s="21">
        <v>11452</v>
      </c>
      <c r="B54" s="22" t="s">
        <v>458</v>
      </c>
      <c r="C54" s="23">
        <v>5672.78828746</v>
      </c>
      <c r="D54" s="23">
        <v>0</v>
      </c>
      <c r="E54" s="23">
        <v>0</v>
      </c>
      <c r="F54" s="23">
        <v>5672.78828746</v>
      </c>
      <c r="G54" s="23">
        <v>7802.7786963445005</v>
      </c>
      <c r="H54" s="23">
        <v>1691.4932197286757</v>
      </c>
      <c r="I54" s="52">
        <v>0</v>
      </c>
      <c r="J54" s="23">
        <f t="shared" si="0"/>
        <v>15167.060203533176</v>
      </c>
      <c r="K54" s="23">
        <v>6814.406764039999</v>
      </c>
      <c r="L54" s="23">
        <v>0</v>
      </c>
      <c r="M54" s="23">
        <v>0</v>
      </c>
      <c r="N54" s="23">
        <v>6814.406764039999</v>
      </c>
      <c r="O54" s="23">
        <v>8867.7816065872521</v>
      </c>
      <c r="P54" s="23">
        <v>1929.7727821787303</v>
      </c>
      <c r="Q54" s="52">
        <v>0</v>
      </c>
      <c r="R54" s="23">
        <f t="shared" si="1"/>
        <v>17611.961152805983</v>
      </c>
      <c r="S54" s="23">
        <v>6344.4818870299987</v>
      </c>
      <c r="T54" s="23">
        <v>0</v>
      </c>
      <c r="U54" s="23">
        <v>0</v>
      </c>
      <c r="V54" s="23">
        <v>6344.4818870299987</v>
      </c>
      <c r="W54" s="23">
        <v>10591.117896637999</v>
      </c>
      <c r="X54" s="23">
        <v>2164.1989267264048</v>
      </c>
      <c r="Y54" s="52">
        <v>0</v>
      </c>
      <c r="Z54" s="23">
        <f t="shared" si="2"/>
        <v>19099.7987103944</v>
      </c>
      <c r="AA54" s="23">
        <v>6046.4502569000006</v>
      </c>
      <c r="AB54" s="23">
        <v>0</v>
      </c>
      <c r="AC54" s="23">
        <v>0</v>
      </c>
      <c r="AD54" s="23">
        <v>6046.4502569000006</v>
      </c>
      <c r="AE54" s="23">
        <v>11990.429642488005</v>
      </c>
      <c r="AF54" s="23">
        <v>2423.1192194970245</v>
      </c>
      <c r="AG54" s="52">
        <v>0</v>
      </c>
      <c r="AH54" s="23">
        <f t="shared" si="3"/>
        <v>20459.999118885029</v>
      </c>
      <c r="AI54" s="23">
        <v>6584.6063325099994</v>
      </c>
      <c r="AJ54" s="23">
        <v>0</v>
      </c>
      <c r="AK54" s="23">
        <v>0</v>
      </c>
      <c r="AL54" s="23">
        <v>6584.6063325099994</v>
      </c>
      <c r="AM54" s="23">
        <v>13092.134520499752</v>
      </c>
      <c r="AN54" s="23">
        <v>2654.0502070387306</v>
      </c>
      <c r="AO54" s="52">
        <v>0</v>
      </c>
      <c r="AP54" s="23">
        <f t="shared" si="4"/>
        <v>22330.791060048483</v>
      </c>
      <c r="AQ54" s="23">
        <v>6651.6127331299995</v>
      </c>
      <c r="AR54" s="23">
        <v>0</v>
      </c>
      <c r="AS54" s="23">
        <v>0</v>
      </c>
      <c r="AT54" s="23">
        <v>6651.6127331299995</v>
      </c>
      <c r="AU54" s="23">
        <v>13819.667192620753</v>
      </c>
      <c r="AV54" s="23">
        <v>2792.1018046767203</v>
      </c>
      <c r="AW54" s="52">
        <v>0</v>
      </c>
      <c r="AX54" s="23">
        <f t="shared" si="5"/>
        <v>23263.381730427471</v>
      </c>
      <c r="AY54" s="23">
        <v>8035.2608519000005</v>
      </c>
      <c r="AZ54" s="23">
        <v>0</v>
      </c>
      <c r="BA54" s="23">
        <v>0</v>
      </c>
      <c r="BB54" s="23">
        <v>8035.2608519000005</v>
      </c>
      <c r="BC54" s="23">
        <v>15429.547602039998</v>
      </c>
      <c r="BD54" s="23">
        <v>2884.0217672421904</v>
      </c>
      <c r="BE54" s="52">
        <v>0</v>
      </c>
      <c r="BF54" s="23">
        <f t="shared" si="6"/>
        <v>26348.83022118219</v>
      </c>
      <c r="BG54" s="23">
        <v>7604.4742188399996</v>
      </c>
      <c r="BH54" s="23">
        <v>0</v>
      </c>
      <c r="BI54" s="23">
        <v>0</v>
      </c>
      <c r="BJ54" s="23">
        <v>7604.4742188399996</v>
      </c>
      <c r="BK54" s="23">
        <v>16995.405922020003</v>
      </c>
      <c r="BL54" s="23">
        <v>3182.5815606257502</v>
      </c>
      <c r="BM54" s="52">
        <v>0</v>
      </c>
      <c r="BN54" s="23">
        <f t="shared" si="7"/>
        <v>27782.461701485754</v>
      </c>
      <c r="BO54" s="23">
        <v>10841.112449830001</v>
      </c>
      <c r="BP54" s="23">
        <v>0</v>
      </c>
      <c r="BQ54" s="23">
        <v>0</v>
      </c>
      <c r="BR54" s="23">
        <v>10841.112449830001</v>
      </c>
      <c r="BS54" s="23">
        <v>18474.042644410005</v>
      </c>
      <c r="BT54" s="23">
        <v>4281.7277866394597</v>
      </c>
      <c r="BU54" s="52">
        <v>0</v>
      </c>
      <c r="BV54" s="23">
        <f t="shared" si="8"/>
        <v>33596.882880879464</v>
      </c>
      <c r="BW54" s="23">
        <v>8079.8510777699985</v>
      </c>
      <c r="BX54" s="23">
        <v>0</v>
      </c>
      <c r="BY54" s="23">
        <v>0</v>
      </c>
      <c r="BZ54" s="23">
        <v>8079.8510777699985</v>
      </c>
      <c r="CA54" s="23">
        <v>22150.494381419998</v>
      </c>
      <c r="CB54" s="23">
        <v>4790.8566003352298</v>
      </c>
      <c r="CC54" s="52">
        <v>0</v>
      </c>
      <c r="CD54" s="23">
        <f t="shared" si="9"/>
        <v>35021.202059525225</v>
      </c>
      <c r="CE54" s="23">
        <v>5900.8653236</v>
      </c>
      <c r="CF54" s="23">
        <v>0</v>
      </c>
      <c r="CG54" s="23">
        <v>0</v>
      </c>
      <c r="CH54" s="23">
        <v>5900.8653236</v>
      </c>
      <c r="CI54" s="23">
        <v>18646.417091700001</v>
      </c>
      <c r="CJ54" s="23">
        <v>4501.0632737531796</v>
      </c>
      <c r="CK54" s="52">
        <v>0</v>
      </c>
      <c r="CL54" s="23">
        <f t="shared" si="10"/>
        <v>29048.345689053182</v>
      </c>
      <c r="CM54" s="23">
        <v>7118.5228748699992</v>
      </c>
      <c r="CN54" s="23">
        <v>0</v>
      </c>
      <c r="CO54" s="23">
        <v>0</v>
      </c>
      <c r="CP54" s="23">
        <v>7118.5228748699992</v>
      </c>
      <c r="CQ54" s="23">
        <v>23494.811401160001</v>
      </c>
      <c r="CR54" s="23">
        <v>5051.862204</v>
      </c>
      <c r="CS54" s="52">
        <v>0</v>
      </c>
      <c r="CT54" s="23">
        <f t="shared" si="11"/>
        <v>35665.196480029997</v>
      </c>
    </row>
    <row r="55" spans="1:98" s="41" customFormat="1" ht="20" customHeight="1" x14ac:dyDescent="0.2">
      <c r="A55" s="38">
        <v>1146</v>
      </c>
      <c r="B55" s="39" t="s">
        <v>272</v>
      </c>
      <c r="C55" s="91">
        <v>52.141201770000002</v>
      </c>
      <c r="D55" s="91">
        <v>0</v>
      </c>
      <c r="E55" s="91">
        <v>0</v>
      </c>
      <c r="F55" s="91">
        <v>52.141201770000002</v>
      </c>
      <c r="G55" s="91">
        <v>0</v>
      </c>
      <c r="H55" s="91">
        <v>0</v>
      </c>
      <c r="I55" s="40">
        <v>0</v>
      </c>
      <c r="J55" s="91">
        <f t="shared" si="0"/>
        <v>52.141201770000002</v>
      </c>
      <c r="K55" s="91">
        <v>55.494173869999997</v>
      </c>
      <c r="L55" s="91">
        <v>0</v>
      </c>
      <c r="M55" s="91">
        <v>0</v>
      </c>
      <c r="N55" s="91">
        <v>55.494173869999997</v>
      </c>
      <c r="O55" s="91">
        <v>0</v>
      </c>
      <c r="P55" s="91">
        <v>0</v>
      </c>
      <c r="Q55" s="40">
        <v>0</v>
      </c>
      <c r="R55" s="91">
        <f t="shared" si="1"/>
        <v>55.494173869999997</v>
      </c>
      <c r="S55" s="91">
        <v>908.63021419999995</v>
      </c>
      <c r="T55" s="91">
        <v>0</v>
      </c>
      <c r="U55" s="91">
        <v>0</v>
      </c>
      <c r="V55" s="91">
        <v>908.63021419999995</v>
      </c>
      <c r="W55" s="91">
        <v>0</v>
      </c>
      <c r="X55" s="91">
        <v>0</v>
      </c>
      <c r="Y55" s="40">
        <v>0</v>
      </c>
      <c r="Z55" s="91">
        <f t="shared" si="2"/>
        <v>908.63021419999995</v>
      </c>
      <c r="AA55" s="91">
        <v>1036.87011183</v>
      </c>
      <c r="AB55" s="91">
        <v>0</v>
      </c>
      <c r="AC55" s="91">
        <v>0</v>
      </c>
      <c r="AD55" s="91">
        <v>1036.87011183</v>
      </c>
      <c r="AE55" s="91">
        <v>0</v>
      </c>
      <c r="AF55" s="91">
        <v>0</v>
      </c>
      <c r="AG55" s="40">
        <v>0</v>
      </c>
      <c r="AH55" s="91">
        <f t="shared" si="3"/>
        <v>1036.87011183</v>
      </c>
      <c r="AI55" s="91">
        <v>998.28025946000002</v>
      </c>
      <c r="AJ55" s="91">
        <v>0</v>
      </c>
      <c r="AK55" s="91">
        <v>0</v>
      </c>
      <c r="AL55" s="91">
        <v>998.28025946000002</v>
      </c>
      <c r="AM55" s="91">
        <v>0</v>
      </c>
      <c r="AN55" s="91">
        <v>0</v>
      </c>
      <c r="AO55" s="40">
        <v>0</v>
      </c>
      <c r="AP55" s="91">
        <f t="shared" si="4"/>
        <v>998.28025946000002</v>
      </c>
      <c r="AQ55" s="91">
        <v>1061.9734350700001</v>
      </c>
      <c r="AR55" s="91">
        <v>0</v>
      </c>
      <c r="AS55" s="91">
        <v>0</v>
      </c>
      <c r="AT55" s="91">
        <v>1061.9734350700001</v>
      </c>
      <c r="AU55" s="91">
        <v>0</v>
      </c>
      <c r="AV55" s="91">
        <v>0</v>
      </c>
      <c r="AW55" s="40">
        <v>0</v>
      </c>
      <c r="AX55" s="91">
        <f t="shared" si="5"/>
        <v>1061.9734350700001</v>
      </c>
      <c r="AY55" s="91">
        <v>1224.9716362500001</v>
      </c>
      <c r="AZ55" s="91">
        <v>0</v>
      </c>
      <c r="BA55" s="91">
        <v>0</v>
      </c>
      <c r="BB55" s="91">
        <v>1224.9716362500001</v>
      </c>
      <c r="BC55" s="91">
        <v>0</v>
      </c>
      <c r="BD55" s="91">
        <v>0</v>
      </c>
      <c r="BE55" s="40">
        <v>0</v>
      </c>
      <c r="BF55" s="91">
        <f t="shared" si="6"/>
        <v>1224.9716362500001</v>
      </c>
      <c r="BG55" s="91">
        <v>1133.3481563800001</v>
      </c>
      <c r="BH55" s="91">
        <v>0</v>
      </c>
      <c r="BI55" s="91">
        <v>0</v>
      </c>
      <c r="BJ55" s="91">
        <v>1133.3481563800001</v>
      </c>
      <c r="BK55" s="91">
        <v>0</v>
      </c>
      <c r="BL55" s="91">
        <v>0</v>
      </c>
      <c r="BM55" s="40">
        <v>0</v>
      </c>
      <c r="BN55" s="91">
        <f t="shared" si="7"/>
        <v>1133.3481563800001</v>
      </c>
      <c r="BO55" s="91">
        <v>1084.13307267</v>
      </c>
      <c r="BP55" s="91">
        <v>0</v>
      </c>
      <c r="BQ55" s="91">
        <v>0</v>
      </c>
      <c r="BR55" s="91">
        <v>1084.13307267</v>
      </c>
      <c r="BS55" s="91">
        <v>0</v>
      </c>
      <c r="BT55" s="91">
        <v>0</v>
      </c>
      <c r="BU55" s="40">
        <v>0</v>
      </c>
      <c r="BV55" s="91">
        <f t="shared" si="8"/>
        <v>1084.13307267</v>
      </c>
      <c r="BW55" s="91">
        <v>1061.3353174699998</v>
      </c>
      <c r="BX55" s="91">
        <v>0</v>
      </c>
      <c r="BY55" s="91">
        <v>0</v>
      </c>
      <c r="BZ55" s="91">
        <v>1061.3353174699998</v>
      </c>
      <c r="CA55" s="91">
        <v>0</v>
      </c>
      <c r="CB55" s="91">
        <v>0</v>
      </c>
      <c r="CC55" s="40">
        <v>0</v>
      </c>
      <c r="CD55" s="91">
        <f t="shared" si="9"/>
        <v>1061.3353174699998</v>
      </c>
      <c r="CE55" s="91">
        <v>885.14324380999994</v>
      </c>
      <c r="CF55" s="91">
        <v>0</v>
      </c>
      <c r="CG55" s="91">
        <v>0</v>
      </c>
      <c r="CH55" s="91">
        <v>885.14324380999994</v>
      </c>
      <c r="CI55" s="91">
        <v>0</v>
      </c>
      <c r="CJ55" s="91">
        <v>0</v>
      </c>
      <c r="CK55" s="40">
        <v>0</v>
      </c>
      <c r="CL55" s="91">
        <f t="shared" si="10"/>
        <v>885.14324380999994</v>
      </c>
      <c r="CM55" s="91">
        <v>974.26799020999988</v>
      </c>
      <c r="CN55" s="91">
        <v>0</v>
      </c>
      <c r="CO55" s="91">
        <v>0</v>
      </c>
      <c r="CP55" s="91">
        <v>974.26799020999988</v>
      </c>
      <c r="CQ55" s="91">
        <v>0</v>
      </c>
      <c r="CR55" s="91">
        <v>0</v>
      </c>
      <c r="CS55" s="40">
        <v>0</v>
      </c>
      <c r="CT55" s="91">
        <f t="shared" si="11"/>
        <v>974.26799020999988</v>
      </c>
    </row>
    <row r="56" spans="1:98" ht="20" customHeight="1" x14ac:dyDescent="0.2">
      <c r="A56" s="35">
        <v>115</v>
      </c>
      <c r="B56" s="36" t="s">
        <v>273</v>
      </c>
      <c r="C56" s="90">
        <v>21082.992104879999</v>
      </c>
      <c r="D56" s="90">
        <v>0</v>
      </c>
      <c r="E56" s="90">
        <v>0</v>
      </c>
      <c r="F56" s="90">
        <v>21082.992104879999</v>
      </c>
      <c r="G56" s="90">
        <v>0</v>
      </c>
      <c r="H56" s="90">
        <v>0</v>
      </c>
      <c r="I56" s="37">
        <f>SUM(I57:I62)</f>
        <v>0</v>
      </c>
      <c r="J56" s="90">
        <f t="shared" si="0"/>
        <v>21082.992104879999</v>
      </c>
      <c r="K56" s="90">
        <v>26653.026353739999</v>
      </c>
      <c r="L56" s="90">
        <v>0</v>
      </c>
      <c r="M56" s="90">
        <v>0</v>
      </c>
      <c r="N56" s="90">
        <v>26653.026353739999</v>
      </c>
      <c r="O56" s="90">
        <v>0</v>
      </c>
      <c r="P56" s="90">
        <v>0</v>
      </c>
      <c r="Q56" s="37">
        <f>SUM(Q57:Q62)</f>
        <v>0</v>
      </c>
      <c r="R56" s="90">
        <f t="shared" si="1"/>
        <v>26653.026353739999</v>
      </c>
      <c r="S56" s="90">
        <v>31128.93615275</v>
      </c>
      <c r="T56" s="90">
        <v>0</v>
      </c>
      <c r="U56" s="90">
        <v>0</v>
      </c>
      <c r="V56" s="90">
        <v>31128.93615275</v>
      </c>
      <c r="W56" s="90">
        <v>0</v>
      </c>
      <c r="X56" s="90">
        <v>0</v>
      </c>
      <c r="Y56" s="37">
        <f>SUM(Y57:Y62)</f>
        <v>0</v>
      </c>
      <c r="Z56" s="90">
        <f t="shared" si="2"/>
        <v>31128.93615275</v>
      </c>
      <c r="AA56" s="90">
        <v>36978.393835469993</v>
      </c>
      <c r="AB56" s="90">
        <v>0</v>
      </c>
      <c r="AC56" s="90">
        <v>0</v>
      </c>
      <c r="AD56" s="90">
        <v>36978.393835469993</v>
      </c>
      <c r="AE56" s="90">
        <v>0</v>
      </c>
      <c r="AF56" s="90">
        <v>0</v>
      </c>
      <c r="AG56" s="37">
        <f>SUM(AG57:AG62)</f>
        <v>0</v>
      </c>
      <c r="AH56" s="90">
        <f t="shared" si="3"/>
        <v>36978.393835469993</v>
      </c>
      <c r="AI56" s="90">
        <v>36773.041650119994</v>
      </c>
      <c r="AJ56" s="90">
        <v>0</v>
      </c>
      <c r="AK56" s="90">
        <v>0</v>
      </c>
      <c r="AL56" s="90">
        <v>36773.041650119994</v>
      </c>
      <c r="AM56" s="90">
        <v>0</v>
      </c>
      <c r="AN56" s="90">
        <v>0</v>
      </c>
      <c r="AO56" s="37">
        <f>SUM(AO57:AO62)</f>
        <v>0</v>
      </c>
      <c r="AP56" s="90">
        <f t="shared" si="4"/>
        <v>36773.041650119994</v>
      </c>
      <c r="AQ56" s="90">
        <v>38969.359133270002</v>
      </c>
      <c r="AR56" s="90">
        <v>0</v>
      </c>
      <c r="AS56" s="90">
        <v>0</v>
      </c>
      <c r="AT56" s="90">
        <v>38969.359133270002</v>
      </c>
      <c r="AU56" s="90">
        <v>0</v>
      </c>
      <c r="AV56" s="90">
        <v>0</v>
      </c>
      <c r="AW56" s="37">
        <f>SUM(AW57:AW62)</f>
        <v>0</v>
      </c>
      <c r="AX56" s="90">
        <f t="shared" si="5"/>
        <v>38969.359133270002</v>
      </c>
      <c r="AY56" s="90">
        <v>31447.614282120001</v>
      </c>
      <c r="AZ56" s="90">
        <v>0</v>
      </c>
      <c r="BA56" s="90">
        <v>0</v>
      </c>
      <c r="BB56" s="90">
        <v>31447.614282120001</v>
      </c>
      <c r="BC56" s="90">
        <v>0</v>
      </c>
      <c r="BD56" s="90">
        <v>0</v>
      </c>
      <c r="BE56" s="37">
        <f>SUM(BE57:BE62)</f>
        <v>0</v>
      </c>
      <c r="BF56" s="90">
        <f t="shared" si="6"/>
        <v>31447.614282120001</v>
      </c>
      <c r="BG56" s="90">
        <v>32350.158855550002</v>
      </c>
      <c r="BH56" s="90">
        <v>0</v>
      </c>
      <c r="BI56" s="90">
        <v>0</v>
      </c>
      <c r="BJ56" s="90">
        <v>32350.158855550002</v>
      </c>
      <c r="BK56" s="90">
        <v>0</v>
      </c>
      <c r="BL56" s="90">
        <v>0</v>
      </c>
      <c r="BM56" s="37">
        <f>SUM(BM57:BM62)</f>
        <v>0</v>
      </c>
      <c r="BN56" s="90">
        <f t="shared" si="7"/>
        <v>32350.158855550002</v>
      </c>
      <c r="BO56" s="90">
        <v>40704.096041889999</v>
      </c>
      <c r="BP56" s="90">
        <v>0</v>
      </c>
      <c r="BQ56" s="90">
        <v>0</v>
      </c>
      <c r="BR56" s="90">
        <v>40704.096041889999</v>
      </c>
      <c r="BS56" s="90">
        <v>0</v>
      </c>
      <c r="BT56" s="90">
        <v>0</v>
      </c>
      <c r="BU56" s="37">
        <f>SUM(BU57:BU62)</f>
        <v>0</v>
      </c>
      <c r="BV56" s="90">
        <f t="shared" si="8"/>
        <v>40704.096041889999</v>
      </c>
      <c r="BW56" s="90">
        <v>42932.793020130004</v>
      </c>
      <c r="BX56" s="90">
        <v>0</v>
      </c>
      <c r="BY56" s="90">
        <v>0</v>
      </c>
      <c r="BZ56" s="90">
        <v>42932.793020130004</v>
      </c>
      <c r="CA56" s="90">
        <v>0</v>
      </c>
      <c r="CB56" s="90">
        <v>0</v>
      </c>
      <c r="CC56" s="37">
        <f>SUM(CC57:CC62)</f>
        <v>0</v>
      </c>
      <c r="CD56" s="90">
        <f t="shared" si="9"/>
        <v>42932.793020130004</v>
      </c>
      <c r="CE56" s="90">
        <v>45721.898153310001</v>
      </c>
      <c r="CF56" s="90">
        <v>0</v>
      </c>
      <c r="CG56" s="90">
        <v>0</v>
      </c>
      <c r="CH56" s="90">
        <v>45721.898153310001</v>
      </c>
      <c r="CI56" s="90">
        <v>0</v>
      </c>
      <c r="CJ56" s="90">
        <v>0</v>
      </c>
      <c r="CK56" s="37">
        <f>SUM(CK57:CK62)</f>
        <v>0</v>
      </c>
      <c r="CL56" s="90">
        <f t="shared" si="10"/>
        <v>45721.898153310001</v>
      </c>
      <c r="CM56" s="90">
        <v>62036.126001380006</v>
      </c>
      <c r="CN56" s="90">
        <v>0</v>
      </c>
      <c r="CO56" s="90">
        <v>0</v>
      </c>
      <c r="CP56" s="90">
        <v>62036.126001380006</v>
      </c>
      <c r="CQ56" s="90">
        <v>0</v>
      </c>
      <c r="CR56" s="90">
        <v>0</v>
      </c>
      <c r="CS56" s="37">
        <f>SUM(CS57:CS62)</f>
        <v>0</v>
      </c>
      <c r="CT56" s="90">
        <f t="shared" si="11"/>
        <v>62036.126001380006</v>
      </c>
    </row>
    <row r="57" spans="1:98" ht="20" customHeight="1" x14ac:dyDescent="0.2">
      <c r="A57" s="21">
        <v>1151</v>
      </c>
      <c r="B57" s="22" t="s">
        <v>459</v>
      </c>
      <c r="C57" s="23">
        <v>21039.119675670001</v>
      </c>
      <c r="D57" s="23">
        <v>0</v>
      </c>
      <c r="E57" s="23">
        <v>0</v>
      </c>
      <c r="F57" s="23">
        <v>21039.119675670001</v>
      </c>
      <c r="G57" s="23">
        <v>0</v>
      </c>
      <c r="H57" s="23">
        <v>0</v>
      </c>
      <c r="I57" s="52">
        <v>0</v>
      </c>
      <c r="J57" s="23">
        <f t="shared" si="0"/>
        <v>21039.119675670001</v>
      </c>
      <c r="K57" s="23">
        <v>26611.248115950002</v>
      </c>
      <c r="L57" s="23">
        <v>0</v>
      </c>
      <c r="M57" s="23">
        <v>0</v>
      </c>
      <c r="N57" s="23">
        <v>26611.248115950002</v>
      </c>
      <c r="O57" s="23">
        <v>0</v>
      </c>
      <c r="P57" s="23">
        <v>0</v>
      </c>
      <c r="Q57" s="52">
        <v>0</v>
      </c>
      <c r="R57" s="23">
        <f t="shared" si="1"/>
        <v>26611.248115950002</v>
      </c>
      <c r="S57" s="23">
        <v>31035.353728319998</v>
      </c>
      <c r="T57" s="23">
        <v>0</v>
      </c>
      <c r="U57" s="23">
        <v>0</v>
      </c>
      <c r="V57" s="23">
        <v>31035.353728319998</v>
      </c>
      <c r="W57" s="23">
        <v>0</v>
      </c>
      <c r="X57" s="23">
        <v>0</v>
      </c>
      <c r="Y57" s="52">
        <v>0</v>
      </c>
      <c r="Z57" s="23">
        <f t="shared" si="2"/>
        <v>31035.353728319998</v>
      </c>
      <c r="AA57" s="23">
        <v>36832.294909030003</v>
      </c>
      <c r="AB57" s="23">
        <v>0</v>
      </c>
      <c r="AC57" s="23">
        <v>0</v>
      </c>
      <c r="AD57" s="23">
        <v>36832.294909030003</v>
      </c>
      <c r="AE57" s="23">
        <v>0</v>
      </c>
      <c r="AF57" s="23">
        <v>0</v>
      </c>
      <c r="AG57" s="52">
        <v>0</v>
      </c>
      <c r="AH57" s="23">
        <f t="shared" si="3"/>
        <v>36832.294909030003</v>
      </c>
      <c r="AI57" s="23">
        <v>36610.917483650002</v>
      </c>
      <c r="AJ57" s="23">
        <v>0</v>
      </c>
      <c r="AK57" s="23">
        <v>0</v>
      </c>
      <c r="AL57" s="23">
        <v>36610.917483650002</v>
      </c>
      <c r="AM57" s="23">
        <v>0</v>
      </c>
      <c r="AN57" s="23">
        <v>0</v>
      </c>
      <c r="AO57" s="52">
        <v>0</v>
      </c>
      <c r="AP57" s="23">
        <f t="shared" si="4"/>
        <v>36610.917483650002</v>
      </c>
      <c r="AQ57" s="23">
        <v>38870.019038160004</v>
      </c>
      <c r="AR57" s="23">
        <v>0</v>
      </c>
      <c r="AS57" s="23">
        <v>0</v>
      </c>
      <c r="AT57" s="23">
        <v>38870.019038160004</v>
      </c>
      <c r="AU57" s="23">
        <v>0</v>
      </c>
      <c r="AV57" s="23">
        <v>0</v>
      </c>
      <c r="AW57" s="52">
        <v>0</v>
      </c>
      <c r="AX57" s="23">
        <f t="shared" si="5"/>
        <v>38870.019038160004</v>
      </c>
      <c r="AY57" s="23">
        <v>31308.34529786</v>
      </c>
      <c r="AZ57" s="23">
        <v>0</v>
      </c>
      <c r="BA57" s="23">
        <v>0</v>
      </c>
      <c r="BB57" s="23">
        <v>31308.34529786</v>
      </c>
      <c r="BC57" s="23">
        <v>0</v>
      </c>
      <c r="BD57" s="23">
        <v>0</v>
      </c>
      <c r="BE57" s="52">
        <v>0</v>
      </c>
      <c r="BF57" s="23">
        <f t="shared" si="6"/>
        <v>31308.34529786</v>
      </c>
      <c r="BG57" s="23">
        <v>32284.34971454</v>
      </c>
      <c r="BH57" s="23">
        <v>0</v>
      </c>
      <c r="BI57" s="23">
        <v>0</v>
      </c>
      <c r="BJ57" s="23">
        <v>32284.34971454</v>
      </c>
      <c r="BK57" s="23">
        <v>0</v>
      </c>
      <c r="BL57" s="23">
        <v>0</v>
      </c>
      <c r="BM57" s="52">
        <v>0</v>
      </c>
      <c r="BN57" s="23">
        <f t="shared" si="7"/>
        <v>32284.34971454</v>
      </c>
      <c r="BO57" s="23">
        <v>40575.298790879999</v>
      </c>
      <c r="BP57" s="23">
        <v>0</v>
      </c>
      <c r="BQ57" s="23">
        <v>0</v>
      </c>
      <c r="BR57" s="23">
        <v>40575.298790879999</v>
      </c>
      <c r="BS57" s="23">
        <v>0</v>
      </c>
      <c r="BT57" s="23">
        <v>0</v>
      </c>
      <c r="BU57" s="52">
        <v>0</v>
      </c>
      <c r="BV57" s="23">
        <f t="shared" si="8"/>
        <v>40575.298790879999</v>
      </c>
      <c r="BW57" s="23">
        <v>42841.871125459998</v>
      </c>
      <c r="BX57" s="23">
        <v>0</v>
      </c>
      <c r="BY57" s="23">
        <v>0</v>
      </c>
      <c r="BZ57" s="23">
        <v>42841.871125459998</v>
      </c>
      <c r="CA57" s="23">
        <v>0</v>
      </c>
      <c r="CB57" s="23">
        <v>0</v>
      </c>
      <c r="CC57" s="52">
        <v>0</v>
      </c>
      <c r="CD57" s="23">
        <f t="shared" si="9"/>
        <v>42841.871125459998</v>
      </c>
      <c r="CE57" s="23">
        <v>45671.334344889998</v>
      </c>
      <c r="CF57" s="23">
        <v>0</v>
      </c>
      <c r="CG57" s="23">
        <v>0</v>
      </c>
      <c r="CH57" s="23">
        <v>45671.334344889998</v>
      </c>
      <c r="CI57" s="23">
        <v>0</v>
      </c>
      <c r="CJ57" s="23">
        <v>0</v>
      </c>
      <c r="CK57" s="52">
        <v>0</v>
      </c>
      <c r="CL57" s="23">
        <f t="shared" si="10"/>
        <v>45671.334344889998</v>
      </c>
      <c r="CM57" s="23">
        <v>61876.261727789999</v>
      </c>
      <c r="CN57" s="23">
        <v>0</v>
      </c>
      <c r="CO57" s="23">
        <v>0</v>
      </c>
      <c r="CP57" s="23">
        <v>61876.261727789999</v>
      </c>
      <c r="CQ57" s="23">
        <v>0</v>
      </c>
      <c r="CR57" s="23">
        <v>0</v>
      </c>
      <c r="CS57" s="52">
        <v>0</v>
      </c>
      <c r="CT57" s="23">
        <f t="shared" si="11"/>
        <v>61876.261727789999</v>
      </c>
    </row>
    <row r="58" spans="1:98" ht="20" customHeight="1" x14ac:dyDescent="0.2">
      <c r="A58" s="21">
        <v>1152</v>
      </c>
      <c r="B58" s="22" t="s">
        <v>460</v>
      </c>
      <c r="C58" s="23">
        <v>43.872429210000007</v>
      </c>
      <c r="D58" s="23">
        <v>0</v>
      </c>
      <c r="E58" s="23">
        <v>0</v>
      </c>
      <c r="F58" s="23">
        <v>43.872429210000007</v>
      </c>
      <c r="G58" s="23">
        <v>0</v>
      </c>
      <c r="H58" s="23">
        <v>0</v>
      </c>
      <c r="I58" s="52">
        <v>0</v>
      </c>
      <c r="J58" s="23">
        <f t="shared" si="0"/>
        <v>43.872429210000007</v>
      </c>
      <c r="K58" s="23">
        <v>41.778237789999999</v>
      </c>
      <c r="L58" s="23">
        <v>0</v>
      </c>
      <c r="M58" s="23">
        <v>0</v>
      </c>
      <c r="N58" s="23">
        <v>41.778237789999999</v>
      </c>
      <c r="O58" s="23">
        <v>0</v>
      </c>
      <c r="P58" s="23">
        <v>0</v>
      </c>
      <c r="Q58" s="52">
        <v>0</v>
      </c>
      <c r="R58" s="23">
        <f t="shared" si="1"/>
        <v>41.778237789999999</v>
      </c>
      <c r="S58" s="23">
        <v>93.582424430000003</v>
      </c>
      <c r="T58" s="23">
        <v>0</v>
      </c>
      <c r="U58" s="23">
        <v>0</v>
      </c>
      <c r="V58" s="23">
        <v>93.582424430000003</v>
      </c>
      <c r="W58" s="23">
        <v>0</v>
      </c>
      <c r="X58" s="23">
        <v>0</v>
      </c>
      <c r="Y58" s="52">
        <v>0</v>
      </c>
      <c r="Z58" s="23">
        <f t="shared" si="2"/>
        <v>93.582424430000003</v>
      </c>
      <c r="AA58" s="23">
        <v>146.09892644000001</v>
      </c>
      <c r="AB58" s="23">
        <v>0</v>
      </c>
      <c r="AC58" s="23">
        <v>0</v>
      </c>
      <c r="AD58" s="23">
        <v>146.09892644000001</v>
      </c>
      <c r="AE58" s="23">
        <v>0</v>
      </c>
      <c r="AF58" s="23">
        <v>0</v>
      </c>
      <c r="AG58" s="52">
        <v>0</v>
      </c>
      <c r="AH58" s="23">
        <f t="shared" si="3"/>
        <v>146.09892644000001</v>
      </c>
      <c r="AI58" s="23">
        <v>162.12416647000001</v>
      </c>
      <c r="AJ58" s="23">
        <v>0</v>
      </c>
      <c r="AK58" s="23">
        <v>0</v>
      </c>
      <c r="AL58" s="23">
        <v>162.12416647000001</v>
      </c>
      <c r="AM58" s="23">
        <v>0</v>
      </c>
      <c r="AN58" s="23">
        <v>0</v>
      </c>
      <c r="AO58" s="52">
        <v>0</v>
      </c>
      <c r="AP58" s="23">
        <f t="shared" si="4"/>
        <v>162.12416647000001</v>
      </c>
      <c r="AQ58" s="23">
        <v>99.340095109999993</v>
      </c>
      <c r="AR58" s="23">
        <v>0</v>
      </c>
      <c r="AS58" s="23">
        <v>0</v>
      </c>
      <c r="AT58" s="23">
        <v>99.340095109999993</v>
      </c>
      <c r="AU58" s="23">
        <v>0</v>
      </c>
      <c r="AV58" s="23">
        <v>0</v>
      </c>
      <c r="AW58" s="52">
        <v>0</v>
      </c>
      <c r="AX58" s="23">
        <f t="shared" si="5"/>
        <v>99.340095109999993</v>
      </c>
      <c r="AY58" s="23">
        <v>139.26898426</v>
      </c>
      <c r="AZ58" s="23">
        <v>0</v>
      </c>
      <c r="BA58" s="23">
        <v>0</v>
      </c>
      <c r="BB58" s="23">
        <v>139.26898426</v>
      </c>
      <c r="BC58" s="23">
        <v>0</v>
      </c>
      <c r="BD58" s="23">
        <v>0</v>
      </c>
      <c r="BE58" s="52">
        <v>0</v>
      </c>
      <c r="BF58" s="23">
        <f t="shared" si="6"/>
        <v>139.26898426</v>
      </c>
      <c r="BG58" s="23">
        <v>65.809141009999991</v>
      </c>
      <c r="BH58" s="23">
        <v>0</v>
      </c>
      <c r="BI58" s="23">
        <v>0</v>
      </c>
      <c r="BJ58" s="23">
        <v>65.809141009999991</v>
      </c>
      <c r="BK58" s="23">
        <v>0</v>
      </c>
      <c r="BL58" s="23">
        <v>0</v>
      </c>
      <c r="BM58" s="52">
        <v>0</v>
      </c>
      <c r="BN58" s="23">
        <f t="shared" si="7"/>
        <v>65.809141009999991</v>
      </c>
      <c r="BO58" s="23">
        <v>128.79725101</v>
      </c>
      <c r="BP58" s="23">
        <v>0</v>
      </c>
      <c r="BQ58" s="23">
        <v>0</v>
      </c>
      <c r="BR58" s="23">
        <v>128.79725101</v>
      </c>
      <c r="BS58" s="23">
        <v>0</v>
      </c>
      <c r="BT58" s="23">
        <v>0</v>
      </c>
      <c r="BU58" s="52">
        <v>0</v>
      </c>
      <c r="BV58" s="23">
        <f t="shared" si="8"/>
        <v>128.79725101</v>
      </c>
      <c r="BW58" s="23">
        <v>90.92189467</v>
      </c>
      <c r="BX58" s="23">
        <v>0</v>
      </c>
      <c r="BY58" s="23">
        <v>0</v>
      </c>
      <c r="BZ58" s="23">
        <v>90.92189467</v>
      </c>
      <c r="CA58" s="23">
        <v>0</v>
      </c>
      <c r="CB58" s="23">
        <v>0</v>
      </c>
      <c r="CC58" s="52">
        <v>0</v>
      </c>
      <c r="CD58" s="23">
        <f t="shared" si="9"/>
        <v>90.92189467</v>
      </c>
      <c r="CE58" s="23">
        <v>50.563808420000001</v>
      </c>
      <c r="CF58" s="23">
        <v>0</v>
      </c>
      <c r="CG58" s="23">
        <v>0</v>
      </c>
      <c r="CH58" s="23">
        <v>50.563808420000001</v>
      </c>
      <c r="CI58" s="23">
        <v>0</v>
      </c>
      <c r="CJ58" s="23">
        <v>0</v>
      </c>
      <c r="CK58" s="52">
        <v>0</v>
      </c>
      <c r="CL58" s="23">
        <f t="shared" si="10"/>
        <v>50.563808420000001</v>
      </c>
      <c r="CM58" s="23">
        <v>159.86427358999998</v>
      </c>
      <c r="CN58" s="23">
        <v>0</v>
      </c>
      <c r="CO58" s="23">
        <v>0</v>
      </c>
      <c r="CP58" s="23">
        <v>159.86427358999998</v>
      </c>
      <c r="CQ58" s="23">
        <v>0</v>
      </c>
      <c r="CR58" s="23">
        <v>0</v>
      </c>
      <c r="CS58" s="52">
        <v>0</v>
      </c>
      <c r="CT58" s="23">
        <f t="shared" si="11"/>
        <v>159.86427358999998</v>
      </c>
    </row>
    <row r="59" spans="1:98" ht="20" customHeight="1" x14ac:dyDescent="0.2">
      <c r="A59" s="21">
        <v>1153</v>
      </c>
      <c r="B59" s="22" t="s">
        <v>274</v>
      </c>
      <c r="C59" s="23">
        <v>0</v>
      </c>
      <c r="D59" s="23">
        <v>0</v>
      </c>
      <c r="E59" s="23">
        <v>0</v>
      </c>
      <c r="F59" s="23">
        <v>0</v>
      </c>
      <c r="G59" s="23">
        <v>0</v>
      </c>
      <c r="H59" s="23">
        <v>0</v>
      </c>
      <c r="I59" s="52">
        <v>0</v>
      </c>
      <c r="J59" s="23">
        <f t="shared" si="0"/>
        <v>0</v>
      </c>
      <c r="K59" s="23">
        <v>0</v>
      </c>
      <c r="L59" s="23">
        <v>0</v>
      </c>
      <c r="M59" s="23">
        <v>0</v>
      </c>
      <c r="N59" s="23">
        <v>0</v>
      </c>
      <c r="O59" s="23">
        <v>0</v>
      </c>
      <c r="P59" s="23">
        <v>0</v>
      </c>
      <c r="Q59" s="52">
        <v>0</v>
      </c>
      <c r="R59" s="23">
        <f t="shared" si="1"/>
        <v>0</v>
      </c>
      <c r="S59" s="23">
        <v>0</v>
      </c>
      <c r="T59" s="23">
        <v>0</v>
      </c>
      <c r="U59" s="23">
        <v>0</v>
      </c>
      <c r="V59" s="23">
        <v>0</v>
      </c>
      <c r="W59" s="23">
        <v>0</v>
      </c>
      <c r="X59" s="23">
        <v>0</v>
      </c>
      <c r="Y59" s="52">
        <v>0</v>
      </c>
      <c r="Z59" s="23">
        <f t="shared" si="2"/>
        <v>0</v>
      </c>
      <c r="AA59" s="23">
        <v>0</v>
      </c>
      <c r="AB59" s="23">
        <v>0</v>
      </c>
      <c r="AC59" s="23">
        <v>0</v>
      </c>
      <c r="AD59" s="23">
        <v>0</v>
      </c>
      <c r="AE59" s="23">
        <v>0</v>
      </c>
      <c r="AF59" s="23">
        <v>0</v>
      </c>
      <c r="AG59" s="52">
        <v>0</v>
      </c>
      <c r="AH59" s="23">
        <f t="shared" si="3"/>
        <v>0</v>
      </c>
      <c r="AI59" s="23">
        <v>0</v>
      </c>
      <c r="AJ59" s="23">
        <v>0</v>
      </c>
      <c r="AK59" s="23">
        <v>0</v>
      </c>
      <c r="AL59" s="23">
        <v>0</v>
      </c>
      <c r="AM59" s="23">
        <v>0</v>
      </c>
      <c r="AN59" s="23">
        <v>0</v>
      </c>
      <c r="AO59" s="52">
        <v>0</v>
      </c>
      <c r="AP59" s="23">
        <f t="shared" si="4"/>
        <v>0</v>
      </c>
      <c r="AQ59" s="23">
        <v>0</v>
      </c>
      <c r="AR59" s="23">
        <v>0</v>
      </c>
      <c r="AS59" s="23">
        <v>0</v>
      </c>
      <c r="AT59" s="23">
        <v>0</v>
      </c>
      <c r="AU59" s="23">
        <v>0</v>
      </c>
      <c r="AV59" s="23">
        <v>0</v>
      </c>
      <c r="AW59" s="52">
        <v>0</v>
      </c>
      <c r="AX59" s="23">
        <f t="shared" si="5"/>
        <v>0</v>
      </c>
      <c r="AY59" s="23">
        <v>0</v>
      </c>
      <c r="AZ59" s="23">
        <v>0</v>
      </c>
      <c r="BA59" s="23">
        <v>0</v>
      </c>
      <c r="BB59" s="23">
        <v>0</v>
      </c>
      <c r="BC59" s="23">
        <v>0</v>
      </c>
      <c r="BD59" s="23">
        <v>0</v>
      </c>
      <c r="BE59" s="52">
        <v>0</v>
      </c>
      <c r="BF59" s="23">
        <f t="shared" si="6"/>
        <v>0</v>
      </c>
      <c r="BG59" s="23">
        <v>0</v>
      </c>
      <c r="BH59" s="23">
        <v>0</v>
      </c>
      <c r="BI59" s="23">
        <v>0</v>
      </c>
      <c r="BJ59" s="23">
        <v>0</v>
      </c>
      <c r="BK59" s="23">
        <v>0</v>
      </c>
      <c r="BL59" s="23">
        <v>0</v>
      </c>
      <c r="BM59" s="52">
        <v>0</v>
      </c>
      <c r="BN59" s="23">
        <f t="shared" si="7"/>
        <v>0</v>
      </c>
      <c r="BO59" s="23">
        <v>0</v>
      </c>
      <c r="BP59" s="23">
        <v>0</v>
      </c>
      <c r="BQ59" s="23">
        <v>0</v>
      </c>
      <c r="BR59" s="23">
        <v>0</v>
      </c>
      <c r="BS59" s="23">
        <v>0</v>
      </c>
      <c r="BT59" s="23">
        <v>0</v>
      </c>
      <c r="BU59" s="52">
        <v>0</v>
      </c>
      <c r="BV59" s="23">
        <f t="shared" si="8"/>
        <v>0</v>
      </c>
      <c r="BW59" s="23">
        <v>0</v>
      </c>
      <c r="BX59" s="23">
        <v>0</v>
      </c>
      <c r="BY59" s="23">
        <v>0</v>
      </c>
      <c r="BZ59" s="23">
        <v>0</v>
      </c>
      <c r="CA59" s="23">
        <v>0</v>
      </c>
      <c r="CB59" s="23">
        <v>0</v>
      </c>
      <c r="CC59" s="52">
        <v>0</v>
      </c>
      <c r="CD59" s="23">
        <f t="shared" si="9"/>
        <v>0</v>
      </c>
      <c r="CE59" s="23">
        <v>0</v>
      </c>
      <c r="CF59" s="23">
        <v>0</v>
      </c>
      <c r="CG59" s="23">
        <v>0</v>
      </c>
      <c r="CH59" s="23">
        <v>0</v>
      </c>
      <c r="CI59" s="23">
        <v>0</v>
      </c>
      <c r="CJ59" s="23">
        <v>0</v>
      </c>
      <c r="CK59" s="52">
        <v>0</v>
      </c>
      <c r="CL59" s="23">
        <f t="shared" si="10"/>
        <v>0</v>
      </c>
      <c r="CM59" s="23">
        <v>0</v>
      </c>
      <c r="CN59" s="23">
        <v>0</v>
      </c>
      <c r="CO59" s="23">
        <v>0</v>
      </c>
      <c r="CP59" s="23">
        <v>0</v>
      </c>
      <c r="CQ59" s="23">
        <v>0</v>
      </c>
      <c r="CR59" s="23">
        <v>0</v>
      </c>
      <c r="CS59" s="52">
        <v>0</v>
      </c>
      <c r="CT59" s="23">
        <f t="shared" si="11"/>
        <v>0</v>
      </c>
    </row>
    <row r="60" spans="1:98" ht="20" customHeight="1" x14ac:dyDescent="0.2">
      <c r="A60" s="21">
        <v>1154</v>
      </c>
      <c r="B60" s="22" t="s">
        <v>275</v>
      </c>
      <c r="C60" s="23">
        <v>0</v>
      </c>
      <c r="D60" s="23">
        <v>0</v>
      </c>
      <c r="E60" s="23">
        <v>0</v>
      </c>
      <c r="F60" s="23">
        <v>0</v>
      </c>
      <c r="G60" s="23">
        <v>0</v>
      </c>
      <c r="H60" s="23">
        <v>0</v>
      </c>
      <c r="I60" s="52">
        <v>0</v>
      </c>
      <c r="J60" s="23">
        <f t="shared" si="0"/>
        <v>0</v>
      </c>
      <c r="K60" s="23">
        <v>0</v>
      </c>
      <c r="L60" s="23">
        <v>0</v>
      </c>
      <c r="M60" s="23">
        <v>0</v>
      </c>
      <c r="N60" s="23">
        <v>0</v>
      </c>
      <c r="O60" s="23">
        <v>0</v>
      </c>
      <c r="P60" s="23">
        <v>0</v>
      </c>
      <c r="Q60" s="52">
        <v>0</v>
      </c>
      <c r="R60" s="23">
        <f t="shared" si="1"/>
        <v>0</v>
      </c>
      <c r="S60" s="23">
        <v>0</v>
      </c>
      <c r="T60" s="23">
        <v>0</v>
      </c>
      <c r="U60" s="23">
        <v>0</v>
      </c>
      <c r="V60" s="23">
        <v>0</v>
      </c>
      <c r="W60" s="23">
        <v>0</v>
      </c>
      <c r="X60" s="23">
        <v>0</v>
      </c>
      <c r="Y60" s="52">
        <v>0</v>
      </c>
      <c r="Z60" s="23">
        <f t="shared" si="2"/>
        <v>0</v>
      </c>
      <c r="AA60" s="23">
        <v>0</v>
      </c>
      <c r="AB60" s="23">
        <v>0</v>
      </c>
      <c r="AC60" s="23">
        <v>0</v>
      </c>
      <c r="AD60" s="23">
        <v>0</v>
      </c>
      <c r="AE60" s="23">
        <v>0</v>
      </c>
      <c r="AF60" s="23">
        <v>0</v>
      </c>
      <c r="AG60" s="52">
        <v>0</v>
      </c>
      <c r="AH60" s="23">
        <f t="shared" si="3"/>
        <v>0</v>
      </c>
      <c r="AI60" s="23">
        <v>0</v>
      </c>
      <c r="AJ60" s="23">
        <v>0</v>
      </c>
      <c r="AK60" s="23">
        <v>0</v>
      </c>
      <c r="AL60" s="23">
        <v>0</v>
      </c>
      <c r="AM60" s="23">
        <v>0</v>
      </c>
      <c r="AN60" s="23">
        <v>0</v>
      </c>
      <c r="AO60" s="52">
        <v>0</v>
      </c>
      <c r="AP60" s="23">
        <f t="shared" si="4"/>
        <v>0</v>
      </c>
      <c r="AQ60" s="23">
        <v>0</v>
      </c>
      <c r="AR60" s="23">
        <v>0</v>
      </c>
      <c r="AS60" s="23">
        <v>0</v>
      </c>
      <c r="AT60" s="23">
        <v>0</v>
      </c>
      <c r="AU60" s="23">
        <v>0</v>
      </c>
      <c r="AV60" s="23">
        <v>0</v>
      </c>
      <c r="AW60" s="52">
        <v>0</v>
      </c>
      <c r="AX60" s="23">
        <f t="shared" si="5"/>
        <v>0</v>
      </c>
      <c r="AY60" s="23">
        <v>0</v>
      </c>
      <c r="AZ60" s="23">
        <v>0</v>
      </c>
      <c r="BA60" s="23">
        <v>0</v>
      </c>
      <c r="BB60" s="23">
        <v>0</v>
      </c>
      <c r="BC60" s="23">
        <v>0</v>
      </c>
      <c r="BD60" s="23">
        <v>0</v>
      </c>
      <c r="BE60" s="52">
        <v>0</v>
      </c>
      <c r="BF60" s="23">
        <f t="shared" si="6"/>
        <v>0</v>
      </c>
      <c r="BG60" s="23">
        <v>0</v>
      </c>
      <c r="BH60" s="23">
        <v>0</v>
      </c>
      <c r="BI60" s="23">
        <v>0</v>
      </c>
      <c r="BJ60" s="23">
        <v>0</v>
      </c>
      <c r="BK60" s="23">
        <v>0</v>
      </c>
      <c r="BL60" s="23">
        <v>0</v>
      </c>
      <c r="BM60" s="52">
        <v>0</v>
      </c>
      <c r="BN60" s="23">
        <f t="shared" si="7"/>
        <v>0</v>
      </c>
      <c r="BO60" s="23">
        <v>0</v>
      </c>
      <c r="BP60" s="23">
        <v>0</v>
      </c>
      <c r="BQ60" s="23">
        <v>0</v>
      </c>
      <c r="BR60" s="23">
        <v>0</v>
      </c>
      <c r="BS60" s="23">
        <v>0</v>
      </c>
      <c r="BT60" s="23">
        <v>0</v>
      </c>
      <c r="BU60" s="52">
        <v>0</v>
      </c>
      <c r="BV60" s="23">
        <f t="shared" si="8"/>
        <v>0</v>
      </c>
      <c r="BW60" s="23">
        <v>0</v>
      </c>
      <c r="BX60" s="23">
        <v>0</v>
      </c>
      <c r="BY60" s="23">
        <v>0</v>
      </c>
      <c r="BZ60" s="23">
        <v>0</v>
      </c>
      <c r="CA60" s="23">
        <v>0</v>
      </c>
      <c r="CB60" s="23">
        <v>0</v>
      </c>
      <c r="CC60" s="52">
        <v>0</v>
      </c>
      <c r="CD60" s="23">
        <f t="shared" si="9"/>
        <v>0</v>
      </c>
      <c r="CE60" s="23">
        <v>0</v>
      </c>
      <c r="CF60" s="23">
        <v>0</v>
      </c>
      <c r="CG60" s="23">
        <v>0</v>
      </c>
      <c r="CH60" s="23">
        <v>0</v>
      </c>
      <c r="CI60" s="23">
        <v>0</v>
      </c>
      <c r="CJ60" s="23">
        <v>0</v>
      </c>
      <c r="CK60" s="52">
        <v>0</v>
      </c>
      <c r="CL60" s="23">
        <f t="shared" si="10"/>
        <v>0</v>
      </c>
      <c r="CM60" s="23">
        <v>0</v>
      </c>
      <c r="CN60" s="23">
        <v>0</v>
      </c>
      <c r="CO60" s="23">
        <v>0</v>
      </c>
      <c r="CP60" s="23">
        <v>0</v>
      </c>
      <c r="CQ60" s="23">
        <v>0</v>
      </c>
      <c r="CR60" s="23">
        <v>0</v>
      </c>
      <c r="CS60" s="52">
        <v>0</v>
      </c>
      <c r="CT60" s="23">
        <f t="shared" si="11"/>
        <v>0</v>
      </c>
    </row>
    <row r="61" spans="1:98" ht="20" customHeight="1" x14ac:dyDescent="0.2">
      <c r="A61" s="21">
        <v>1155</v>
      </c>
      <c r="B61" s="22" t="s">
        <v>276</v>
      </c>
      <c r="C61" s="23">
        <v>0</v>
      </c>
      <c r="D61" s="23">
        <v>0</v>
      </c>
      <c r="E61" s="23">
        <v>0</v>
      </c>
      <c r="F61" s="23">
        <v>0</v>
      </c>
      <c r="G61" s="23">
        <v>0</v>
      </c>
      <c r="H61" s="23">
        <v>0</v>
      </c>
      <c r="I61" s="52">
        <v>0</v>
      </c>
      <c r="J61" s="23">
        <f t="shared" si="0"/>
        <v>0</v>
      </c>
      <c r="K61" s="23">
        <v>0</v>
      </c>
      <c r="L61" s="23">
        <v>0</v>
      </c>
      <c r="M61" s="23">
        <v>0</v>
      </c>
      <c r="N61" s="23">
        <v>0</v>
      </c>
      <c r="O61" s="23">
        <v>0</v>
      </c>
      <c r="P61" s="23">
        <v>0</v>
      </c>
      <c r="Q61" s="52">
        <v>0</v>
      </c>
      <c r="R61" s="23">
        <f t="shared" si="1"/>
        <v>0</v>
      </c>
      <c r="S61" s="23">
        <v>0</v>
      </c>
      <c r="T61" s="23">
        <v>0</v>
      </c>
      <c r="U61" s="23">
        <v>0</v>
      </c>
      <c r="V61" s="23">
        <v>0</v>
      </c>
      <c r="W61" s="23">
        <v>0</v>
      </c>
      <c r="X61" s="23">
        <v>0</v>
      </c>
      <c r="Y61" s="52">
        <v>0</v>
      </c>
      <c r="Z61" s="23">
        <f t="shared" si="2"/>
        <v>0</v>
      </c>
      <c r="AA61" s="23">
        <v>0</v>
      </c>
      <c r="AB61" s="23">
        <v>0</v>
      </c>
      <c r="AC61" s="23">
        <v>0</v>
      </c>
      <c r="AD61" s="23">
        <v>0</v>
      </c>
      <c r="AE61" s="23">
        <v>0</v>
      </c>
      <c r="AF61" s="23">
        <v>0</v>
      </c>
      <c r="AG61" s="52">
        <v>0</v>
      </c>
      <c r="AH61" s="23">
        <f t="shared" si="3"/>
        <v>0</v>
      </c>
      <c r="AI61" s="23">
        <v>0</v>
      </c>
      <c r="AJ61" s="23">
        <v>0</v>
      </c>
      <c r="AK61" s="23">
        <v>0</v>
      </c>
      <c r="AL61" s="23">
        <v>0</v>
      </c>
      <c r="AM61" s="23">
        <v>0</v>
      </c>
      <c r="AN61" s="23">
        <v>0</v>
      </c>
      <c r="AO61" s="52">
        <v>0</v>
      </c>
      <c r="AP61" s="23">
        <f t="shared" si="4"/>
        <v>0</v>
      </c>
      <c r="AQ61" s="23">
        <v>0</v>
      </c>
      <c r="AR61" s="23">
        <v>0</v>
      </c>
      <c r="AS61" s="23">
        <v>0</v>
      </c>
      <c r="AT61" s="23">
        <v>0</v>
      </c>
      <c r="AU61" s="23">
        <v>0</v>
      </c>
      <c r="AV61" s="23">
        <v>0</v>
      </c>
      <c r="AW61" s="52">
        <v>0</v>
      </c>
      <c r="AX61" s="23">
        <f t="shared" si="5"/>
        <v>0</v>
      </c>
      <c r="AY61" s="23">
        <v>0</v>
      </c>
      <c r="AZ61" s="23">
        <v>0</v>
      </c>
      <c r="BA61" s="23">
        <v>0</v>
      </c>
      <c r="BB61" s="23">
        <v>0</v>
      </c>
      <c r="BC61" s="23">
        <v>0</v>
      </c>
      <c r="BD61" s="23">
        <v>0</v>
      </c>
      <c r="BE61" s="52">
        <v>0</v>
      </c>
      <c r="BF61" s="23">
        <f t="shared" si="6"/>
        <v>0</v>
      </c>
      <c r="BG61" s="23">
        <v>0</v>
      </c>
      <c r="BH61" s="23">
        <v>0</v>
      </c>
      <c r="BI61" s="23">
        <v>0</v>
      </c>
      <c r="BJ61" s="23">
        <v>0</v>
      </c>
      <c r="BK61" s="23">
        <v>0</v>
      </c>
      <c r="BL61" s="23">
        <v>0</v>
      </c>
      <c r="BM61" s="52">
        <v>0</v>
      </c>
      <c r="BN61" s="23">
        <f t="shared" si="7"/>
        <v>0</v>
      </c>
      <c r="BO61" s="23">
        <v>0</v>
      </c>
      <c r="BP61" s="23">
        <v>0</v>
      </c>
      <c r="BQ61" s="23">
        <v>0</v>
      </c>
      <c r="BR61" s="23">
        <v>0</v>
      </c>
      <c r="BS61" s="23">
        <v>0</v>
      </c>
      <c r="BT61" s="23">
        <v>0</v>
      </c>
      <c r="BU61" s="52">
        <v>0</v>
      </c>
      <c r="BV61" s="23">
        <f t="shared" si="8"/>
        <v>0</v>
      </c>
      <c r="BW61" s="23">
        <v>0</v>
      </c>
      <c r="BX61" s="23">
        <v>0</v>
      </c>
      <c r="BY61" s="23">
        <v>0</v>
      </c>
      <c r="BZ61" s="23">
        <v>0</v>
      </c>
      <c r="CA61" s="23">
        <v>0</v>
      </c>
      <c r="CB61" s="23">
        <v>0</v>
      </c>
      <c r="CC61" s="52">
        <v>0</v>
      </c>
      <c r="CD61" s="23">
        <f t="shared" si="9"/>
        <v>0</v>
      </c>
      <c r="CE61" s="23">
        <v>0</v>
      </c>
      <c r="CF61" s="23">
        <v>0</v>
      </c>
      <c r="CG61" s="23">
        <v>0</v>
      </c>
      <c r="CH61" s="23">
        <v>0</v>
      </c>
      <c r="CI61" s="23">
        <v>0</v>
      </c>
      <c r="CJ61" s="23">
        <v>0</v>
      </c>
      <c r="CK61" s="52">
        <v>0</v>
      </c>
      <c r="CL61" s="23">
        <f t="shared" si="10"/>
        <v>0</v>
      </c>
      <c r="CM61" s="23">
        <v>0</v>
      </c>
      <c r="CN61" s="23">
        <v>0</v>
      </c>
      <c r="CO61" s="23">
        <v>0</v>
      </c>
      <c r="CP61" s="23">
        <v>0</v>
      </c>
      <c r="CQ61" s="23">
        <v>0</v>
      </c>
      <c r="CR61" s="23">
        <v>0</v>
      </c>
      <c r="CS61" s="52">
        <v>0</v>
      </c>
      <c r="CT61" s="23">
        <f t="shared" si="11"/>
        <v>0</v>
      </c>
    </row>
    <row r="62" spans="1:98" ht="20" customHeight="1" x14ac:dyDescent="0.2">
      <c r="A62" s="21">
        <v>1156</v>
      </c>
      <c r="B62" s="22" t="s">
        <v>277</v>
      </c>
      <c r="C62" s="23">
        <v>0</v>
      </c>
      <c r="D62" s="23">
        <v>0</v>
      </c>
      <c r="E62" s="23">
        <v>0</v>
      </c>
      <c r="F62" s="23">
        <v>0</v>
      </c>
      <c r="G62" s="23">
        <v>0</v>
      </c>
      <c r="H62" s="23">
        <v>0</v>
      </c>
      <c r="I62" s="52">
        <v>0</v>
      </c>
      <c r="J62" s="23">
        <f t="shared" si="0"/>
        <v>0</v>
      </c>
      <c r="K62" s="23">
        <v>0</v>
      </c>
      <c r="L62" s="23">
        <v>0</v>
      </c>
      <c r="M62" s="23">
        <v>0</v>
      </c>
      <c r="N62" s="23">
        <v>0</v>
      </c>
      <c r="O62" s="23">
        <v>0</v>
      </c>
      <c r="P62" s="23">
        <v>0</v>
      </c>
      <c r="Q62" s="52">
        <v>0</v>
      </c>
      <c r="R62" s="23">
        <f t="shared" si="1"/>
        <v>0</v>
      </c>
      <c r="S62" s="23">
        <v>0</v>
      </c>
      <c r="T62" s="23">
        <v>0</v>
      </c>
      <c r="U62" s="23">
        <v>0</v>
      </c>
      <c r="V62" s="23">
        <v>0</v>
      </c>
      <c r="W62" s="23">
        <v>0</v>
      </c>
      <c r="X62" s="23">
        <v>0</v>
      </c>
      <c r="Y62" s="52">
        <v>0</v>
      </c>
      <c r="Z62" s="23">
        <f t="shared" si="2"/>
        <v>0</v>
      </c>
      <c r="AA62" s="23">
        <v>0</v>
      </c>
      <c r="AB62" s="23">
        <v>0</v>
      </c>
      <c r="AC62" s="23">
        <v>0</v>
      </c>
      <c r="AD62" s="23">
        <v>0</v>
      </c>
      <c r="AE62" s="23">
        <v>0</v>
      </c>
      <c r="AF62" s="23">
        <v>0</v>
      </c>
      <c r="AG62" s="52">
        <v>0</v>
      </c>
      <c r="AH62" s="23">
        <f t="shared" si="3"/>
        <v>0</v>
      </c>
      <c r="AI62" s="23">
        <v>0</v>
      </c>
      <c r="AJ62" s="23">
        <v>0</v>
      </c>
      <c r="AK62" s="23">
        <v>0</v>
      </c>
      <c r="AL62" s="23">
        <v>0</v>
      </c>
      <c r="AM62" s="23">
        <v>0</v>
      </c>
      <c r="AN62" s="23">
        <v>0</v>
      </c>
      <c r="AO62" s="52">
        <v>0</v>
      </c>
      <c r="AP62" s="23">
        <f t="shared" si="4"/>
        <v>0</v>
      </c>
      <c r="AQ62" s="23">
        <v>0</v>
      </c>
      <c r="AR62" s="23">
        <v>0</v>
      </c>
      <c r="AS62" s="23">
        <v>0</v>
      </c>
      <c r="AT62" s="23">
        <v>0</v>
      </c>
      <c r="AU62" s="23">
        <v>0</v>
      </c>
      <c r="AV62" s="23">
        <v>0</v>
      </c>
      <c r="AW62" s="52">
        <v>0</v>
      </c>
      <c r="AX62" s="23">
        <f t="shared" si="5"/>
        <v>0</v>
      </c>
      <c r="AY62" s="23">
        <v>0</v>
      </c>
      <c r="AZ62" s="23">
        <v>0</v>
      </c>
      <c r="BA62" s="23">
        <v>0</v>
      </c>
      <c r="BB62" s="23">
        <v>0</v>
      </c>
      <c r="BC62" s="23">
        <v>0</v>
      </c>
      <c r="BD62" s="23">
        <v>0</v>
      </c>
      <c r="BE62" s="52">
        <v>0</v>
      </c>
      <c r="BF62" s="23">
        <f t="shared" si="6"/>
        <v>0</v>
      </c>
      <c r="BG62" s="23">
        <v>0</v>
      </c>
      <c r="BH62" s="23">
        <v>0</v>
      </c>
      <c r="BI62" s="23">
        <v>0</v>
      </c>
      <c r="BJ62" s="23">
        <v>0</v>
      </c>
      <c r="BK62" s="23">
        <v>0</v>
      </c>
      <c r="BL62" s="23">
        <v>0</v>
      </c>
      <c r="BM62" s="52">
        <v>0</v>
      </c>
      <c r="BN62" s="23">
        <f t="shared" si="7"/>
        <v>0</v>
      </c>
      <c r="BO62" s="23">
        <v>0</v>
      </c>
      <c r="BP62" s="23">
        <v>0</v>
      </c>
      <c r="BQ62" s="23">
        <v>0</v>
      </c>
      <c r="BR62" s="23">
        <v>0</v>
      </c>
      <c r="BS62" s="23">
        <v>0</v>
      </c>
      <c r="BT62" s="23">
        <v>0</v>
      </c>
      <c r="BU62" s="52">
        <v>0</v>
      </c>
      <c r="BV62" s="23">
        <f t="shared" si="8"/>
        <v>0</v>
      </c>
      <c r="BW62" s="23">
        <v>0</v>
      </c>
      <c r="BX62" s="23">
        <v>0</v>
      </c>
      <c r="BY62" s="23">
        <v>0</v>
      </c>
      <c r="BZ62" s="23">
        <v>0</v>
      </c>
      <c r="CA62" s="23">
        <v>0</v>
      </c>
      <c r="CB62" s="23">
        <v>0</v>
      </c>
      <c r="CC62" s="52">
        <v>0</v>
      </c>
      <c r="CD62" s="23">
        <f t="shared" si="9"/>
        <v>0</v>
      </c>
      <c r="CE62" s="23">
        <v>0</v>
      </c>
      <c r="CF62" s="23">
        <v>0</v>
      </c>
      <c r="CG62" s="23">
        <v>0</v>
      </c>
      <c r="CH62" s="23">
        <v>0</v>
      </c>
      <c r="CI62" s="23">
        <v>0</v>
      </c>
      <c r="CJ62" s="23">
        <v>0</v>
      </c>
      <c r="CK62" s="52">
        <v>0</v>
      </c>
      <c r="CL62" s="23">
        <f t="shared" si="10"/>
        <v>0</v>
      </c>
      <c r="CM62" s="23">
        <v>0</v>
      </c>
      <c r="CN62" s="23">
        <v>0</v>
      </c>
      <c r="CO62" s="23">
        <v>0</v>
      </c>
      <c r="CP62" s="23">
        <v>0</v>
      </c>
      <c r="CQ62" s="23">
        <v>0</v>
      </c>
      <c r="CR62" s="23">
        <v>0</v>
      </c>
      <c r="CS62" s="52">
        <v>0</v>
      </c>
      <c r="CT62" s="23">
        <f t="shared" si="11"/>
        <v>0</v>
      </c>
    </row>
    <row r="63" spans="1:98" ht="20" customHeight="1" x14ac:dyDescent="0.2">
      <c r="A63" s="35">
        <v>116</v>
      </c>
      <c r="B63" s="36" t="s">
        <v>278</v>
      </c>
      <c r="C63" s="90">
        <v>184.38503387000003</v>
      </c>
      <c r="D63" s="90">
        <v>0</v>
      </c>
      <c r="E63" s="90">
        <v>0</v>
      </c>
      <c r="F63" s="90">
        <v>184.38503387000003</v>
      </c>
      <c r="G63" s="90">
        <v>0</v>
      </c>
      <c r="H63" s="90">
        <v>0</v>
      </c>
      <c r="I63" s="37">
        <v>0</v>
      </c>
      <c r="J63" s="90">
        <f t="shared" si="0"/>
        <v>184.38503387000003</v>
      </c>
      <c r="K63" s="90">
        <v>324.7703166099999</v>
      </c>
      <c r="L63" s="90">
        <v>0</v>
      </c>
      <c r="M63" s="90">
        <v>0</v>
      </c>
      <c r="N63" s="90">
        <v>324.7703166099999</v>
      </c>
      <c r="O63" s="90" t="s">
        <v>905</v>
      </c>
      <c r="P63" s="90">
        <v>0</v>
      </c>
      <c r="Q63" s="37">
        <v>0</v>
      </c>
      <c r="R63" s="90">
        <f t="shared" si="1"/>
        <v>324.7703166099999</v>
      </c>
      <c r="S63" s="90">
        <v>-480.31931691</v>
      </c>
      <c r="T63" s="90">
        <v>0</v>
      </c>
      <c r="U63" s="90">
        <v>0</v>
      </c>
      <c r="V63" s="90">
        <v>-480.31931691</v>
      </c>
      <c r="W63" s="90" t="s">
        <v>905</v>
      </c>
      <c r="X63" s="90">
        <v>0</v>
      </c>
      <c r="Y63" s="37">
        <v>0</v>
      </c>
      <c r="Z63" s="90">
        <f t="shared" si="2"/>
        <v>-480.31931691</v>
      </c>
      <c r="AA63" s="90">
        <v>579.19084889999999</v>
      </c>
      <c r="AB63" s="90">
        <v>0</v>
      </c>
      <c r="AC63" s="90">
        <v>0</v>
      </c>
      <c r="AD63" s="90">
        <v>579.19084889999999</v>
      </c>
      <c r="AE63" s="90" t="s">
        <v>905</v>
      </c>
      <c r="AF63" s="90">
        <v>0</v>
      </c>
      <c r="AG63" s="37">
        <v>0</v>
      </c>
      <c r="AH63" s="90">
        <f t="shared" si="3"/>
        <v>579.19084889999999</v>
      </c>
      <c r="AI63" s="90">
        <v>-40.986652819999989</v>
      </c>
      <c r="AJ63" s="90">
        <v>0</v>
      </c>
      <c r="AK63" s="90">
        <v>0</v>
      </c>
      <c r="AL63" s="90">
        <v>-40.986652819999989</v>
      </c>
      <c r="AM63" s="90" t="s">
        <v>905</v>
      </c>
      <c r="AN63" s="90">
        <v>0</v>
      </c>
      <c r="AO63" s="37">
        <v>0</v>
      </c>
      <c r="AP63" s="90">
        <f t="shared" si="4"/>
        <v>-40.986652819999989</v>
      </c>
      <c r="AQ63" s="90">
        <v>-490.40126334000001</v>
      </c>
      <c r="AR63" s="90">
        <v>0</v>
      </c>
      <c r="AS63" s="90">
        <v>0</v>
      </c>
      <c r="AT63" s="90">
        <v>-490.40126334000001</v>
      </c>
      <c r="AU63" s="90" t="s">
        <v>905</v>
      </c>
      <c r="AV63" s="90">
        <v>0</v>
      </c>
      <c r="AW63" s="37">
        <v>0</v>
      </c>
      <c r="AX63" s="90">
        <f t="shared" si="5"/>
        <v>-490.40126334000001</v>
      </c>
      <c r="AY63" s="90">
        <v>0.93067109999999997</v>
      </c>
      <c r="AZ63" s="90">
        <v>0</v>
      </c>
      <c r="BA63" s="90">
        <v>0</v>
      </c>
      <c r="BB63" s="90">
        <v>0.93067109999999997</v>
      </c>
      <c r="BC63" s="90" t="s">
        <v>905</v>
      </c>
      <c r="BD63" s="90">
        <v>0</v>
      </c>
      <c r="BE63" s="37">
        <v>0</v>
      </c>
      <c r="BF63" s="90">
        <f t="shared" si="6"/>
        <v>0.93067109999999997</v>
      </c>
      <c r="BG63" s="90">
        <v>7.3120000000002905E-5</v>
      </c>
      <c r="BH63" s="90">
        <v>0</v>
      </c>
      <c r="BI63" s="90">
        <v>0</v>
      </c>
      <c r="BJ63" s="90">
        <v>7.3120000000002905E-5</v>
      </c>
      <c r="BK63" s="90" t="s">
        <v>905</v>
      </c>
      <c r="BL63" s="90">
        <v>0</v>
      </c>
      <c r="BM63" s="37">
        <v>0</v>
      </c>
      <c r="BN63" s="90">
        <f t="shared" si="7"/>
        <v>7.3120000000002905E-5</v>
      </c>
      <c r="BO63" s="90">
        <v>0.37652663000000003</v>
      </c>
      <c r="BP63" s="90">
        <v>0</v>
      </c>
      <c r="BQ63" s="90">
        <v>0</v>
      </c>
      <c r="BR63" s="90">
        <v>0.37652663000000003</v>
      </c>
      <c r="BS63" s="90" t="s">
        <v>905</v>
      </c>
      <c r="BT63" s="90">
        <v>0</v>
      </c>
      <c r="BU63" s="37">
        <v>0</v>
      </c>
      <c r="BV63" s="90">
        <f t="shared" si="8"/>
        <v>0.37652663000000003</v>
      </c>
      <c r="BW63" s="90">
        <v>5.045162999999999E-2</v>
      </c>
      <c r="BX63" s="90">
        <v>0</v>
      </c>
      <c r="BY63" s="90">
        <v>0</v>
      </c>
      <c r="BZ63" s="90">
        <v>5.045162999999999E-2</v>
      </c>
      <c r="CA63" s="90" t="s">
        <v>905</v>
      </c>
      <c r="CB63" s="90">
        <v>0</v>
      </c>
      <c r="CC63" s="37">
        <v>0</v>
      </c>
      <c r="CD63" s="90">
        <f t="shared" si="9"/>
        <v>5.045162999999999E-2</v>
      </c>
      <c r="CE63" s="90">
        <v>-7.9853253099999995</v>
      </c>
      <c r="CF63" s="90">
        <v>0</v>
      </c>
      <c r="CG63" s="90">
        <v>0</v>
      </c>
      <c r="CH63" s="90">
        <v>-7.9853253099999995</v>
      </c>
      <c r="CI63" s="90" t="s">
        <v>905</v>
      </c>
      <c r="CJ63" s="90">
        <v>0</v>
      </c>
      <c r="CK63" s="37">
        <v>0</v>
      </c>
      <c r="CL63" s="90">
        <f t="shared" si="10"/>
        <v>-7.9853253099999995</v>
      </c>
      <c r="CM63" s="90">
        <v>0.27253298000000004</v>
      </c>
      <c r="CN63" s="90">
        <v>0</v>
      </c>
      <c r="CO63" s="90">
        <v>0</v>
      </c>
      <c r="CP63" s="90">
        <v>0.27253298000000004</v>
      </c>
      <c r="CQ63" s="90" t="s">
        <v>905</v>
      </c>
      <c r="CR63" s="90">
        <v>0</v>
      </c>
      <c r="CS63" s="37">
        <v>0</v>
      </c>
      <c r="CT63" s="90">
        <f t="shared" si="11"/>
        <v>0.27253298000000004</v>
      </c>
    </row>
    <row r="64" spans="1:98" ht="20" customHeight="1" x14ac:dyDescent="0.2">
      <c r="A64" s="32">
        <v>12</v>
      </c>
      <c r="B64" s="33" t="s">
        <v>246</v>
      </c>
      <c r="C64" s="89">
        <v>291438.54443423299</v>
      </c>
      <c r="D64" s="89">
        <v>64179.00971577</v>
      </c>
      <c r="E64" s="89">
        <v>0</v>
      </c>
      <c r="F64" s="89">
        <v>355617.55415000301</v>
      </c>
      <c r="G64" s="89">
        <v>34308.791725675175</v>
      </c>
      <c r="H64" s="89">
        <v>12096.349539880001</v>
      </c>
      <c r="I64" s="34">
        <f>SUM(I65,I70)</f>
        <v>0</v>
      </c>
      <c r="J64" s="89">
        <f t="shared" si="0"/>
        <v>402022.69541555818</v>
      </c>
      <c r="K64" s="89">
        <v>331202.61345101194</v>
      </c>
      <c r="L64" s="89">
        <v>75049.35752428</v>
      </c>
      <c r="M64" s="89">
        <v>0</v>
      </c>
      <c r="N64" s="89">
        <v>406251.97097529192</v>
      </c>
      <c r="O64" s="89">
        <v>39322.746709410007</v>
      </c>
      <c r="P64" s="89">
        <v>15606.0165346421</v>
      </c>
      <c r="Q64" s="34">
        <f>SUM(Q65,Q70)</f>
        <v>0</v>
      </c>
      <c r="R64" s="89">
        <f t="shared" si="1"/>
        <v>461180.73421934398</v>
      </c>
      <c r="S64" s="89">
        <v>363105.16011896444</v>
      </c>
      <c r="T64" s="89">
        <v>86189.138692089997</v>
      </c>
      <c r="U64" s="89">
        <v>0</v>
      </c>
      <c r="V64" s="89">
        <v>449294.29881105444</v>
      </c>
      <c r="W64" s="89">
        <v>45281.327728610006</v>
      </c>
      <c r="X64" s="89">
        <v>17750.648370949089</v>
      </c>
      <c r="Y64" s="34">
        <f>SUM(Y65,Y70)</f>
        <v>0</v>
      </c>
      <c r="Z64" s="89">
        <f t="shared" si="2"/>
        <v>512326.27491061355</v>
      </c>
      <c r="AA64" s="89">
        <v>394721.84478842601</v>
      </c>
      <c r="AB64" s="89">
        <v>98147.8006341</v>
      </c>
      <c r="AC64" s="89">
        <v>0</v>
      </c>
      <c r="AD64" s="89">
        <v>492869.64542252599</v>
      </c>
      <c r="AE64" s="89">
        <v>51331.100656359995</v>
      </c>
      <c r="AF64" s="89">
        <v>20908.909499197238</v>
      </c>
      <c r="AG64" s="34">
        <f>SUM(AG65,AG70)</f>
        <v>0</v>
      </c>
      <c r="AH64" s="89">
        <f t="shared" si="3"/>
        <v>565109.65557808324</v>
      </c>
      <c r="AI64" s="89">
        <v>425679.18583985965</v>
      </c>
      <c r="AJ64" s="89">
        <v>108858.71170351999</v>
      </c>
      <c r="AK64" s="89">
        <v>0</v>
      </c>
      <c r="AL64" s="89">
        <v>534537.89754337969</v>
      </c>
      <c r="AM64" s="89">
        <v>60465.766560789998</v>
      </c>
      <c r="AN64" s="89">
        <v>23383.36542338007</v>
      </c>
      <c r="AO64" s="34">
        <f>SUM(AO65,AO70)</f>
        <v>0</v>
      </c>
      <c r="AP64" s="89">
        <f t="shared" si="4"/>
        <v>618387.02952754975</v>
      </c>
      <c r="AQ64" s="89">
        <v>436174.84302971844</v>
      </c>
      <c r="AR64" s="89">
        <v>118536.1865464</v>
      </c>
      <c r="AS64" s="89">
        <v>0</v>
      </c>
      <c r="AT64" s="89">
        <v>554711.02957611845</v>
      </c>
      <c r="AU64" s="89">
        <v>65639.750807700009</v>
      </c>
      <c r="AV64" s="89">
        <v>26602.946972138023</v>
      </c>
      <c r="AW64" s="34">
        <f>SUM(AW65,AW70)</f>
        <v>0</v>
      </c>
      <c r="AX64" s="89">
        <f t="shared" si="5"/>
        <v>646953.72735595645</v>
      </c>
      <c r="AY64" s="89">
        <v>457815.56890025205</v>
      </c>
      <c r="AZ64" s="89">
        <v>124242.28511500001</v>
      </c>
      <c r="BA64" s="89">
        <v>0</v>
      </c>
      <c r="BB64" s="89">
        <v>582057.85401525209</v>
      </c>
      <c r="BC64" s="89">
        <v>68704.022754759993</v>
      </c>
      <c r="BD64" s="89">
        <v>29709.612540418602</v>
      </c>
      <c r="BE64" s="34">
        <f>SUM(BE65,BE70)</f>
        <v>0</v>
      </c>
      <c r="BF64" s="89">
        <f t="shared" si="6"/>
        <v>680471.48931043071</v>
      </c>
      <c r="BG64" s="89">
        <v>492349.74642930162</v>
      </c>
      <c r="BH64" s="89">
        <v>128732.44968495001</v>
      </c>
      <c r="BI64" s="89">
        <v>0</v>
      </c>
      <c r="BJ64" s="89">
        <v>621082.19611425162</v>
      </c>
      <c r="BK64" s="89">
        <v>72388.461617809997</v>
      </c>
      <c r="BL64" s="89">
        <v>32028.186497412797</v>
      </c>
      <c r="BM64" s="34">
        <f>SUM(BM65,BM70)</f>
        <v>0</v>
      </c>
      <c r="BN64" s="89">
        <f t="shared" si="7"/>
        <v>725498.84422947443</v>
      </c>
      <c r="BO64" s="89">
        <v>521122.49932231766</v>
      </c>
      <c r="BP64" s="89">
        <v>125700.20860794999</v>
      </c>
      <c r="BQ64" s="89">
        <v>0</v>
      </c>
      <c r="BR64" s="89">
        <v>646822.70793026767</v>
      </c>
      <c r="BS64" s="89">
        <v>77157.598089030012</v>
      </c>
      <c r="BT64" s="89">
        <v>34180.128476951199</v>
      </c>
      <c r="BU64" s="34">
        <f>SUM(BU65,BU70)</f>
        <v>0</v>
      </c>
      <c r="BV64" s="89">
        <f t="shared" si="8"/>
        <v>758160.43449624884</v>
      </c>
      <c r="BW64" s="89">
        <v>551878.98251679353</v>
      </c>
      <c r="BX64" s="89">
        <v>134322.17076378001</v>
      </c>
      <c r="BY64" s="89">
        <v>0</v>
      </c>
      <c r="BZ64" s="89">
        <v>686201.15328057355</v>
      </c>
      <c r="CA64" s="89">
        <v>86228.150142500002</v>
      </c>
      <c r="CB64" s="89">
        <v>38606.226604180003</v>
      </c>
      <c r="CC64" s="34">
        <f>SUM(CC65,CC70)</f>
        <v>0</v>
      </c>
      <c r="CD64" s="89">
        <f t="shared" si="9"/>
        <v>811035.53002725355</v>
      </c>
      <c r="CE64" s="89">
        <v>547849.881007483</v>
      </c>
      <c r="CF64" s="89">
        <v>127539.41499999998</v>
      </c>
      <c r="CG64" s="89">
        <v>0</v>
      </c>
      <c r="CH64" s="89">
        <v>675389.29600748303</v>
      </c>
      <c r="CI64" s="89">
        <v>81600.515275089987</v>
      </c>
      <c r="CJ64" s="89">
        <v>40853.185408409699</v>
      </c>
      <c r="CK64" s="34">
        <f>SUM(CK65,CK70)</f>
        <v>0</v>
      </c>
      <c r="CL64" s="89">
        <f t="shared" si="10"/>
        <v>797842.99669098272</v>
      </c>
      <c r="CM64" s="89">
        <v>619494.92137622589</v>
      </c>
      <c r="CN64" s="89">
        <v>137227.30834811</v>
      </c>
      <c r="CO64" s="89">
        <v>0</v>
      </c>
      <c r="CP64" s="89">
        <v>756722.22972433595</v>
      </c>
      <c r="CQ64" s="89">
        <v>91301.098955480003</v>
      </c>
      <c r="CR64" s="89">
        <v>44508.684400999999</v>
      </c>
      <c r="CS64" s="34">
        <f>SUM(CS65,CS70)</f>
        <v>0</v>
      </c>
      <c r="CT64" s="89">
        <f t="shared" si="11"/>
        <v>892532.01308081602</v>
      </c>
    </row>
    <row r="65" spans="1:98" ht="20" customHeight="1" x14ac:dyDescent="0.2">
      <c r="A65" s="35">
        <v>121</v>
      </c>
      <c r="B65" s="36" t="s">
        <v>279</v>
      </c>
      <c r="C65" s="90">
        <v>210723.98419436</v>
      </c>
      <c r="D65" s="90">
        <v>64179.00971577</v>
      </c>
      <c r="E65" s="90">
        <v>0</v>
      </c>
      <c r="F65" s="90">
        <v>274902.99391013</v>
      </c>
      <c r="G65" s="90">
        <v>0</v>
      </c>
      <c r="H65" s="90">
        <v>0</v>
      </c>
      <c r="I65" s="37">
        <f>SUM(I66:I69)</f>
        <v>0</v>
      </c>
      <c r="J65" s="90">
        <f t="shared" si="0"/>
        <v>274902.99391013</v>
      </c>
      <c r="K65" s="90">
        <v>243673.38267295001</v>
      </c>
      <c r="L65" s="90">
        <v>75049.35752428</v>
      </c>
      <c r="M65" s="90">
        <v>0</v>
      </c>
      <c r="N65" s="90">
        <v>318722.74019723001</v>
      </c>
      <c r="O65" s="90">
        <v>0</v>
      </c>
      <c r="P65" s="90">
        <v>0</v>
      </c>
      <c r="Q65" s="37">
        <f>SUM(Q66:Q69)</f>
        <v>0</v>
      </c>
      <c r="R65" s="90">
        <f t="shared" si="1"/>
        <v>318722.74019723001</v>
      </c>
      <c r="S65" s="90">
        <v>271723.40660717996</v>
      </c>
      <c r="T65" s="90">
        <v>86189.138692089997</v>
      </c>
      <c r="U65" s="90">
        <v>0</v>
      </c>
      <c r="V65" s="90">
        <v>357912.54529926996</v>
      </c>
      <c r="W65" s="90">
        <v>0</v>
      </c>
      <c r="X65" s="90">
        <v>0</v>
      </c>
      <c r="Y65" s="37">
        <f>SUM(Y66:Y69)</f>
        <v>0</v>
      </c>
      <c r="Z65" s="90">
        <f t="shared" si="2"/>
        <v>357912.54529926996</v>
      </c>
      <c r="AA65" s="90">
        <v>295179.31169534998</v>
      </c>
      <c r="AB65" s="90">
        <v>98147.8006341</v>
      </c>
      <c r="AC65" s="90">
        <v>0</v>
      </c>
      <c r="AD65" s="90">
        <v>393327.11232944997</v>
      </c>
      <c r="AE65" s="90">
        <v>0</v>
      </c>
      <c r="AF65" s="90">
        <v>0</v>
      </c>
      <c r="AG65" s="37">
        <f>SUM(AG66:AG69)</f>
        <v>0</v>
      </c>
      <c r="AH65" s="90">
        <f t="shared" si="3"/>
        <v>393327.11232944997</v>
      </c>
      <c r="AI65" s="90">
        <v>315446.43379206001</v>
      </c>
      <c r="AJ65" s="90">
        <v>108858.71170351999</v>
      </c>
      <c r="AK65" s="90">
        <v>0</v>
      </c>
      <c r="AL65" s="90">
        <v>424305.14549557999</v>
      </c>
      <c r="AM65" s="90">
        <v>0</v>
      </c>
      <c r="AN65" s="90">
        <v>0</v>
      </c>
      <c r="AO65" s="37">
        <f>SUM(AO66:AO69)</f>
        <v>0</v>
      </c>
      <c r="AP65" s="90">
        <f t="shared" si="4"/>
        <v>424305.14549557999</v>
      </c>
      <c r="AQ65" s="90">
        <v>320447.15841232997</v>
      </c>
      <c r="AR65" s="90">
        <v>118536.1865464</v>
      </c>
      <c r="AS65" s="90">
        <v>0</v>
      </c>
      <c r="AT65" s="90">
        <v>438983.34495872998</v>
      </c>
      <c r="AU65" s="90">
        <v>0</v>
      </c>
      <c r="AV65" s="90">
        <v>0</v>
      </c>
      <c r="AW65" s="37">
        <f>SUM(AW66:AW69)</f>
        <v>0</v>
      </c>
      <c r="AX65" s="90">
        <f t="shared" si="5"/>
        <v>438983.34495872998</v>
      </c>
      <c r="AY65" s="90">
        <v>335032.39626475004</v>
      </c>
      <c r="AZ65" s="90">
        <v>124242.28511500001</v>
      </c>
      <c r="BA65" s="90">
        <v>0</v>
      </c>
      <c r="BB65" s="90">
        <v>459274.68137975002</v>
      </c>
      <c r="BC65" s="90">
        <v>0</v>
      </c>
      <c r="BD65" s="90">
        <v>0</v>
      </c>
      <c r="BE65" s="37">
        <f>SUM(BE66:BE69)</f>
        <v>0</v>
      </c>
      <c r="BF65" s="90">
        <f t="shared" si="6"/>
        <v>459274.68137975002</v>
      </c>
      <c r="BG65" s="90">
        <v>353166.70387343527</v>
      </c>
      <c r="BH65" s="90">
        <v>128732.44968495001</v>
      </c>
      <c r="BI65" s="90">
        <v>0</v>
      </c>
      <c r="BJ65" s="90">
        <v>481899.15355838527</v>
      </c>
      <c r="BK65" s="90">
        <v>0</v>
      </c>
      <c r="BL65" s="90">
        <v>0</v>
      </c>
      <c r="BM65" s="37">
        <f>SUM(BM66:BM69)</f>
        <v>0</v>
      </c>
      <c r="BN65" s="90">
        <f t="shared" si="7"/>
        <v>481899.15355838527</v>
      </c>
      <c r="BO65" s="90">
        <v>373299.72222569172</v>
      </c>
      <c r="BP65" s="90">
        <v>125700.20860794999</v>
      </c>
      <c r="BQ65" s="90">
        <v>0</v>
      </c>
      <c r="BR65" s="90">
        <v>498999.93083364167</v>
      </c>
      <c r="BS65" s="90">
        <v>0</v>
      </c>
      <c r="BT65" s="90">
        <v>0</v>
      </c>
      <c r="BU65" s="37">
        <f>SUM(BU66:BU69)</f>
        <v>0</v>
      </c>
      <c r="BV65" s="90">
        <f t="shared" si="8"/>
        <v>498999.93083364167</v>
      </c>
      <c r="BW65" s="90">
        <v>395656.73039687157</v>
      </c>
      <c r="BX65" s="90">
        <v>134322.17076378001</v>
      </c>
      <c r="BY65" s="90">
        <v>0</v>
      </c>
      <c r="BZ65" s="90">
        <v>529978.90116065159</v>
      </c>
      <c r="CA65" s="90">
        <v>0</v>
      </c>
      <c r="CB65" s="90">
        <v>0</v>
      </c>
      <c r="CC65" s="37">
        <f>SUM(CC66:CC69)</f>
        <v>0</v>
      </c>
      <c r="CD65" s="90">
        <f t="shared" si="9"/>
        <v>529978.90116065159</v>
      </c>
      <c r="CE65" s="90">
        <v>387405.49823998997</v>
      </c>
      <c r="CF65" s="90">
        <v>127539.41499999998</v>
      </c>
      <c r="CG65" s="90">
        <v>0</v>
      </c>
      <c r="CH65" s="90">
        <v>514944.91323998995</v>
      </c>
      <c r="CI65" s="90">
        <v>0</v>
      </c>
      <c r="CJ65" s="90">
        <v>0</v>
      </c>
      <c r="CK65" s="37">
        <f>SUM(CK66:CK69)</f>
        <v>0</v>
      </c>
      <c r="CL65" s="90">
        <f t="shared" si="10"/>
        <v>514944.91323998995</v>
      </c>
      <c r="CM65" s="90">
        <v>450809.46919616882</v>
      </c>
      <c r="CN65" s="90">
        <v>137227.30834811</v>
      </c>
      <c r="CO65" s="90">
        <v>0</v>
      </c>
      <c r="CP65" s="90">
        <v>588036.77754427888</v>
      </c>
      <c r="CQ65" s="90">
        <v>0</v>
      </c>
      <c r="CR65" s="90">
        <v>0</v>
      </c>
      <c r="CS65" s="37">
        <f>SUM(CS66:CS69)</f>
        <v>0</v>
      </c>
      <c r="CT65" s="90">
        <f t="shared" si="11"/>
        <v>588036.77754427888</v>
      </c>
    </row>
    <row r="66" spans="1:98" ht="20" customHeight="1" x14ac:dyDescent="0.2">
      <c r="A66" s="21">
        <v>1211</v>
      </c>
      <c r="B66" s="22" t="s">
        <v>280</v>
      </c>
      <c r="C66" s="23">
        <v>42405.40077516</v>
      </c>
      <c r="D66" s="23">
        <v>0</v>
      </c>
      <c r="E66" s="23">
        <v>0</v>
      </c>
      <c r="F66" s="23">
        <v>42405.40077516</v>
      </c>
      <c r="G66" s="23">
        <v>0</v>
      </c>
      <c r="H66" s="23">
        <v>0</v>
      </c>
      <c r="I66" s="52">
        <v>0</v>
      </c>
      <c r="J66" s="23">
        <f t="shared" si="0"/>
        <v>42405.40077516</v>
      </c>
      <c r="K66" s="23">
        <v>48061.397079640003</v>
      </c>
      <c r="L66" s="23">
        <v>0</v>
      </c>
      <c r="M66" s="23">
        <v>0</v>
      </c>
      <c r="N66" s="23">
        <v>48061.397079640003</v>
      </c>
      <c r="O66" s="23">
        <v>0</v>
      </c>
      <c r="P66" s="23">
        <v>0</v>
      </c>
      <c r="Q66" s="52">
        <v>0</v>
      </c>
      <c r="R66" s="23">
        <f t="shared" si="1"/>
        <v>48061.397079640003</v>
      </c>
      <c r="S66" s="23">
        <v>53434.874689279997</v>
      </c>
      <c r="T66" s="23">
        <v>0</v>
      </c>
      <c r="U66" s="23">
        <v>0</v>
      </c>
      <c r="V66" s="23">
        <v>53434.874689279997</v>
      </c>
      <c r="W66" s="23">
        <v>0</v>
      </c>
      <c r="X66" s="23">
        <v>0</v>
      </c>
      <c r="Y66" s="52">
        <v>0</v>
      </c>
      <c r="Z66" s="23">
        <f t="shared" si="2"/>
        <v>53434.874689279997</v>
      </c>
      <c r="AA66" s="23">
        <v>55961.394123799997</v>
      </c>
      <c r="AB66" s="23">
        <v>0</v>
      </c>
      <c r="AC66" s="23">
        <v>0</v>
      </c>
      <c r="AD66" s="23">
        <v>55961.394123799997</v>
      </c>
      <c r="AE66" s="23">
        <v>0</v>
      </c>
      <c r="AF66" s="23">
        <v>0</v>
      </c>
      <c r="AG66" s="52">
        <v>0</v>
      </c>
      <c r="AH66" s="23">
        <f t="shared" si="3"/>
        <v>55961.394123799997</v>
      </c>
      <c r="AI66" s="23">
        <v>60903.619086230014</v>
      </c>
      <c r="AJ66" s="23">
        <v>0</v>
      </c>
      <c r="AK66" s="23">
        <v>0</v>
      </c>
      <c r="AL66" s="23">
        <v>60903.619086230014</v>
      </c>
      <c r="AM66" s="23">
        <v>0</v>
      </c>
      <c r="AN66" s="23">
        <v>0</v>
      </c>
      <c r="AO66" s="52">
        <v>0</v>
      </c>
      <c r="AP66" s="23">
        <f t="shared" si="4"/>
        <v>60903.619086230014</v>
      </c>
      <c r="AQ66" s="23">
        <v>60313.015204379997</v>
      </c>
      <c r="AR66" s="23">
        <v>0</v>
      </c>
      <c r="AS66" s="23">
        <v>0</v>
      </c>
      <c r="AT66" s="23">
        <v>60313.015204379997</v>
      </c>
      <c r="AU66" s="23">
        <v>0</v>
      </c>
      <c r="AV66" s="23">
        <v>0</v>
      </c>
      <c r="AW66" s="52">
        <v>0</v>
      </c>
      <c r="AX66" s="23">
        <f t="shared" si="5"/>
        <v>60313.015204379997</v>
      </c>
      <c r="AY66" s="23">
        <v>63478.507770005119</v>
      </c>
      <c r="AZ66" s="23">
        <v>0</v>
      </c>
      <c r="BA66" s="23">
        <v>0</v>
      </c>
      <c r="BB66" s="23">
        <v>63478.507770005119</v>
      </c>
      <c r="BC66" s="23">
        <v>0</v>
      </c>
      <c r="BD66" s="23">
        <v>0</v>
      </c>
      <c r="BE66" s="52">
        <v>0</v>
      </c>
      <c r="BF66" s="23">
        <f t="shared" si="6"/>
        <v>63478.507770005119</v>
      </c>
      <c r="BG66" s="23">
        <v>66760.468470960564</v>
      </c>
      <c r="BH66" s="23">
        <v>0</v>
      </c>
      <c r="BI66" s="23">
        <v>0</v>
      </c>
      <c r="BJ66" s="23">
        <v>66760.468470960564</v>
      </c>
      <c r="BK66" s="23">
        <v>0</v>
      </c>
      <c r="BL66" s="23">
        <v>0</v>
      </c>
      <c r="BM66" s="52">
        <v>0</v>
      </c>
      <c r="BN66" s="23">
        <f t="shared" si="7"/>
        <v>66760.468470960564</v>
      </c>
      <c r="BO66" s="23">
        <v>70323.400033872604</v>
      </c>
      <c r="BP66" s="23">
        <v>0</v>
      </c>
      <c r="BQ66" s="23">
        <v>0</v>
      </c>
      <c r="BR66" s="23">
        <v>70323.400033872604</v>
      </c>
      <c r="BS66" s="23">
        <v>0</v>
      </c>
      <c r="BT66" s="23">
        <v>0</v>
      </c>
      <c r="BU66" s="52">
        <v>0</v>
      </c>
      <c r="BV66" s="23">
        <f t="shared" si="8"/>
        <v>70323.400033872604</v>
      </c>
      <c r="BW66" s="23">
        <v>74540.609736739862</v>
      </c>
      <c r="BX66" s="23">
        <v>0</v>
      </c>
      <c r="BY66" s="23">
        <v>0</v>
      </c>
      <c r="BZ66" s="23">
        <v>74540.609736739862</v>
      </c>
      <c r="CA66" s="23">
        <v>0</v>
      </c>
      <c r="CB66" s="23">
        <v>0</v>
      </c>
      <c r="CC66" s="52">
        <v>0</v>
      </c>
      <c r="CD66" s="23">
        <f t="shared" si="9"/>
        <v>74540.609736739862</v>
      </c>
      <c r="CE66" s="23">
        <v>72980.7143047274</v>
      </c>
      <c r="CF66" s="23">
        <v>0</v>
      </c>
      <c r="CG66" s="23">
        <v>0</v>
      </c>
      <c r="CH66" s="23">
        <v>72980.7143047274</v>
      </c>
      <c r="CI66" s="23">
        <v>0</v>
      </c>
      <c r="CJ66" s="23">
        <v>0</v>
      </c>
      <c r="CK66" s="52">
        <v>0</v>
      </c>
      <c r="CL66" s="23">
        <f t="shared" si="10"/>
        <v>72980.7143047274</v>
      </c>
      <c r="CM66" s="23">
        <v>83824.527551751904</v>
      </c>
      <c r="CN66" s="23">
        <v>0</v>
      </c>
      <c r="CO66" s="23">
        <v>0</v>
      </c>
      <c r="CP66" s="23">
        <v>83824.527551751904</v>
      </c>
      <c r="CQ66" s="23">
        <v>0</v>
      </c>
      <c r="CR66" s="23">
        <v>0</v>
      </c>
      <c r="CS66" s="52">
        <v>0</v>
      </c>
      <c r="CT66" s="23">
        <f t="shared" si="11"/>
        <v>83824.527551751904</v>
      </c>
    </row>
    <row r="67" spans="1:98" ht="20" customHeight="1" x14ac:dyDescent="0.2">
      <c r="A67" s="21">
        <v>1212</v>
      </c>
      <c r="B67" s="22" t="s">
        <v>281</v>
      </c>
      <c r="C67" s="23">
        <v>162694.18644247</v>
      </c>
      <c r="D67" s="23">
        <v>64179.00971577</v>
      </c>
      <c r="E67" s="23">
        <v>0</v>
      </c>
      <c r="F67" s="23">
        <v>226873.19615824</v>
      </c>
      <c r="G67" s="23">
        <v>0</v>
      </c>
      <c r="H67" s="23">
        <v>0</v>
      </c>
      <c r="I67" s="52">
        <v>0</v>
      </c>
      <c r="J67" s="23">
        <f t="shared" si="0"/>
        <v>226873.19615824</v>
      </c>
      <c r="K67" s="23">
        <v>188047.67622373</v>
      </c>
      <c r="L67" s="23">
        <v>75049.35752428</v>
      </c>
      <c r="M67" s="23">
        <v>0</v>
      </c>
      <c r="N67" s="23">
        <v>263097.03374801</v>
      </c>
      <c r="O67" s="23">
        <v>0</v>
      </c>
      <c r="P67" s="23">
        <v>0</v>
      </c>
      <c r="Q67" s="52">
        <v>0</v>
      </c>
      <c r="R67" s="23">
        <f t="shared" si="1"/>
        <v>263097.03374801</v>
      </c>
      <c r="S67" s="23">
        <v>209412.69980504</v>
      </c>
      <c r="T67" s="23">
        <v>86189.138692089997</v>
      </c>
      <c r="U67" s="23">
        <v>0</v>
      </c>
      <c r="V67" s="23">
        <v>295601.83849712997</v>
      </c>
      <c r="W67" s="23">
        <v>0</v>
      </c>
      <c r="X67" s="23">
        <v>0</v>
      </c>
      <c r="Y67" s="52">
        <v>0</v>
      </c>
      <c r="Z67" s="23">
        <f t="shared" si="2"/>
        <v>295601.83849712997</v>
      </c>
      <c r="AA67" s="23">
        <v>228772.30518435</v>
      </c>
      <c r="AB67" s="23">
        <v>98147.8006341</v>
      </c>
      <c r="AC67" s="23">
        <v>0</v>
      </c>
      <c r="AD67" s="23">
        <v>326920.10581844999</v>
      </c>
      <c r="AE67" s="23">
        <v>0</v>
      </c>
      <c r="AF67" s="23">
        <v>0</v>
      </c>
      <c r="AG67" s="52">
        <v>0</v>
      </c>
      <c r="AH67" s="23">
        <f t="shared" si="3"/>
        <v>326920.10581844999</v>
      </c>
      <c r="AI67" s="23">
        <v>243534.82978929</v>
      </c>
      <c r="AJ67" s="23">
        <v>108858.71170351999</v>
      </c>
      <c r="AK67" s="23">
        <v>0</v>
      </c>
      <c r="AL67" s="23">
        <v>352393.54149281001</v>
      </c>
      <c r="AM67" s="23">
        <v>0</v>
      </c>
      <c r="AN67" s="23">
        <v>0</v>
      </c>
      <c r="AO67" s="52">
        <v>0</v>
      </c>
      <c r="AP67" s="23">
        <f t="shared" si="4"/>
        <v>352393.54149281001</v>
      </c>
      <c r="AQ67" s="23">
        <v>248451.8826218</v>
      </c>
      <c r="AR67" s="23">
        <v>118536.1865464</v>
      </c>
      <c r="AS67" s="23">
        <v>0</v>
      </c>
      <c r="AT67" s="23">
        <v>366988.06916820002</v>
      </c>
      <c r="AU67" s="23">
        <v>0</v>
      </c>
      <c r="AV67" s="23">
        <v>0</v>
      </c>
      <c r="AW67" s="52">
        <v>0</v>
      </c>
      <c r="AX67" s="23">
        <f t="shared" si="5"/>
        <v>366988.06916820002</v>
      </c>
      <c r="AY67" s="23">
        <v>261358.15802317965</v>
      </c>
      <c r="AZ67" s="23">
        <v>124242.28511500001</v>
      </c>
      <c r="BA67" s="23">
        <v>0</v>
      </c>
      <c r="BB67" s="23">
        <v>385600.44313817966</v>
      </c>
      <c r="BC67" s="23">
        <v>0</v>
      </c>
      <c r="BD67" s="23">
        <v>0</v>
      </c>
      <c r="BE67" s="52">
        <v>0</v>
      </c>
      <c r="BF67" s="23">
        <f t="shared" si="6"/>
        <v>385600.44313817966</v>
      </c>
      <c r="BG67" s="23">
        <v>276154.66188098857</v>
      </c>
      <c r="BH67" s="23">
        <v>128732.44968495001</v>
      </c>
      <c r="BI67" s="23">
        <v>0</v>
      </c>
      <c r="BJ67" s="23">
        <v>404887.11156593857</v>
      </c>
      <c r="BK67" s="23">
        <v>0</v>
      </c>
      <c r="BL67" s="23">
        <v>0</v>
      </c>
      <c r="BM67" s="52">
        <v>0</v>
      </c>
      <c r="BN67" s="23">
        <f t="shared" si="7"/>
        <v>404887.11156593857</v>
      </c>
      <c r="BO67" s="23">
        <v>292850.68666855275</v>
      </c>
      <c r="BP67" s="23">
        <v>125700.20860794999</v>
      </c>
      <c r="BQ67" s="23">
        <v>0</v>
      </c>
      <c r="BR67" s="23">
        <v>418550.89527650271</v>
      </c>
      <c r="BS67" s="23">
        <v>0</v>
      </c>
      <c r="BT67" s="23">
        <v>0</v>
      </c>
      <c r="BU67" s="52">
        <v>0</v>
      </c>
      <c r="BV67" s="23">
        <f t="shared" si="8"/>
        <v>418550.89527650271</v>
      </c>
      <c r="BW67" s="23">
        <v>310360.80188552238</v>
      </c>
      <c r="BX67" s="23">
        <v>134322.17076378001</v>
      </c>
      <c r="BY67" s="23">
        <v>0</v>
      </c>
      <c r="BZ67" s="23">
        <v>444682.97264930239</v>
      </c>
      <c r="CA67" s="23">
        <v>0</v>
      </c>
      <c r="CB67" s="23">
        <v>0</v>
      </c>
      <c r="CC67" s="52">
        <v>0</v>
      </c>
      <c r="CD67" s="23">
        <f t="shared" si="9"/>
        <v>444682.97264930239</v>
      </c>
      <c r="CE67" s="23">
        <v>304002.00711107388</v>
      </c>
      <c r="CF67" s="23">
        <v>127539.41499999998</v>
      </c>
      <c r="CG67" s="23">
        <v>0</v>
      </c>
      <c r="CH67" s="23">
        <v>431541.42211107386</v>
      </c>
      <c r="CI67" s="23">
        <v>0</v>
      </c>
      <c r="CJ67" s="23">
        <v>0</v>
      </c>
      <c r="CK67" s="52">
        <v>0</v>
      </c>
      <c r="CL67" s="23">
        <f t="shared" si="10"/>
        <v>431541.42211107386</v>
      </c>
      <c r="CM67" s="23">
        <v>354182.64723688783</v>
      </c>
      <c r="CN67" s="23">
        <v>137227.30834811</v>
      </c>
      <c r="CO67" s="23">
        <v>0</v>
      </c>
      <c r="CP67" s="23">
        <v>491409.95558499784</v>
      </c>
      <c r="CQ67" s="23">
        <v>0</v>
      </c>
      <c r="CR67" s="23">
        <v>0</v>
      </c>
      <c r="CS67" s="52">
        <v>0</v>
      </c>
      <c r="CT67" s="23">
        <f t="shared" si="11"/>
        <v>491409.95558499784</v>
      </c>
    </row>
    <row r="68" spans="1:98" ht="20" customHeight="1" x14ac:dyDescent="0.2">
      <c r="A68" s="21">
        <v>1213</v>
      </c>
      <c r="B68" s="22" t="s">
        <v>282</v>
      </c>
      <c r="C68" s="23">
        <v>3886.9762933700003</v>
      </c>
      <c r="D68" s="23">
        <v>0</v>
      </c>
      <c r="E68" s="23">
        <v>0</v>
      </c>
      <c r="F68" s="23">
        <v>3886.9762933700003</v>
      </c>
      <c r="G68" s="23">
        <v>0</v>
      </c>
      <c r="H68" s="23">
        <v>0</v>
      </c>
      <c r="I68" s="52">
        <v>0</v>
      </c>
      <c r="J68" s="23">
        <f t="shared" si="0"/>
        <v>3886.9762933700003</v>
      </c>
      <c r="K68" s="23">
        <v>5564.1775021100002</v>
      </c>
      <c r="L68" s="23">
        <v>0</v>
      </c>
      <c r="M68" s="23">
        <v>0</v>
      </c>
      <c r="N68" s="23">
        <v>5564.1775021100002</v>
      </c>
      <c r="O68" s="23">
        <v>0</v>
      </c>
      <c r="P68" s="23">
        <v>0</v>
      </c>
      <c r="Q68" s="52">
        <v>0</v>
      </c>
      <c r="R68" s="23">
        <f t="shared" si="1"/>
        <v>5564.1775021100002</v>
      </c>
      <c r="S68" s="23">
        <v>6429.8228563399998</v>
      </c>
      <c r="T68" s="23">
        <v>0</v>
      </c>
      <c r="U68" s="23">
        <v>0</v>
      </c>
      <c r="V68" s="23">
        <v>6429.8228563399998</v>
      </c>
      <c r="W68" s="23">
        <v>0</v>
      </c>
      <c r="X68" s="23">
        <v>0</v>
      </c>
      <c r="Y68" s="52">
        <v>0</v>
      </c>
      <c r="Z68" s="23">
        <f t="shared" si="2"/>
        <v>6429.8228563399998</v>
      </c>
      <c r="AA68" s="23">
        <v>7614.5987761900014</v>
      </c>
      <c r="AB68" s="23">
        <v>0</v>
      </c>
      <c r="AC68" s="23">
        <v>0</v>
      </c>
      <c r="AD68" s="23">
        <v>7614.5987761900014</v>
      </c>
      <c r="AE68" s="23">
        <v>0</v>
      </c>
      <c r="AF68" s="23">
        <v>0</v>
      </c>
      <c r="AG68" s="52">
        <v>0</v>
      </c>
      <c r="AH68" s="23">
        <f t="shared" si="3"/>
        <v>7614.5987761900014</v>
      </c>
      <c r="AI68" s="23">
        <v>8532.5429044000011</v>
      </c>
      <c r="AJ68" s="23">
        <v>0</v>
      </c>
      <c r="AK68" s="23">
        <v>0</v>
      </c>
      <c r="AL68" s="23">
        <v>8532.5429044000011</v>
      </c>
      <c r="AM68" s="23">
        <v>0</v>
      </c>
      <c r="AN68" s="23">
        <v>0</v>
      </c>
      <c r="AO68" s="52">
        <v>0</v>
      </c>
      <c r="AP68" s="23">
        <f t="shared" si="4"/>
        <v>8532.5429044000011</v>
      </c>
      <c r="AQ68" s="23">
        <v>9135.8189678599992</v>
      </c>
      <c r="AR68" s="23">
        <v>0</v>
      </c>
      <c r="AS68" s="23">
        <v>0</v>
      </c>
      <c r="AT68" s="23">
        <v>9135.8189678599992</v>
      </c>
      <c r="AU68" s="23">
        <v>0</v>
      </c>
      <c r="AV68" s="23">
        <v>0</v>
      </c>
      <c r="AW68" s="52">
        <v>0</v>
      </c>
      <c r="AX68" s="23">
        <f t="shared" si="5"/>
        <v>9135.8189678599992</v>
      </c>
      <c r="AY68" s="23">
        <v>7452.153312631167</v>
      </c>
      <c r="AZ68" s="23">
        <v>0</v>
      </c>
      <c r="BA68" s="23">
        <v>0</v>
      </c>
      <c r="BB68" s="23">
        <v>7452.153312631167</v>
      </c>
      <c r="BC68" s="23">
        <v>0</v>
      </c>
      <c r="BD68" s="23">
        <v>0</v>
      </c>
      <c r="BE68" s="52">
        <v>0</v>
      </c>
      <c r="BF68" s="23">
        <f t="shared" si="6"/>
        <v>7452.153312631167</v>
      </c>
      <c r="BG68" s="23">
        <v>7351.5230019046085</v>
      </c>
      <c r="BH68" s="23">
        <v>0</v>
      </c>
      <c r="BI68" s="23">
        <v>0</v>
      </c>
      <c r="BJ68" s="23">
        <v>7351.5230019046085</v>
      </c>
      <c r="BK68" s="23">
        <v>0</v>
      </c>
      <c r="BL68" s="23">
        <v>0</v>
      </c>
      <c r="BM68" s="52">
        <v>0</v>
      </c>
      <c r="BN68" s="23">
        <f t="shared" si="7"/>
        <v>7351.5230019046085</v>
      </c>
      <c r="BO68" s="23">
        <v>7070.8125497624569</v>
      </c>
      <c r="BP68" s="23">
        <v>0</v>
      </c>
      <c r="BQ68" s="23">
        <v>0</v>
      </c>
      <c r="BR68" s="23">
        <v>7070.8125497624569</v>
      </c>
      <c r="BS68" s="23">
        <v>0</v>
      </c>
      <c r="BT68" s="23">
        <v>0</v>
      </c>
      <c r="BU68" s="52">
        <v>0</v>
      </c>
      <c r="BV68" s="23">
        <f t="shared" si="8"/>
        <v>7070.8125497624569</v>
      </c>
      <c r="BW68" s="23">
        <v>7517.3017422545499</v>
      </c>
      <c r="BX68" s="23">
        <v>0</v>
      </c>
      <c r="BY68" s="23">
        <v>0</v>
      </c>
      <c r="BZ68" s="23">
        <v>7517.3017422545499</v>
      </c>
      <c r="CA68" s="23">
        <v>0</v>
      </c>
      <c r="CB68" s="23">
        <v>0</v>
      </c>
      <c r="CC68" s="52">
        <v>0</v>
      </c>
      <c r="CD68" s="23">
        <f t="shared" si="9"/>
        <v>7517.3017422545499</v>
      </c>
      <c r="CE68" s="23">
        <v>7252.5210832344237</v>
      </c>
      <c r="CF68" s="23">
        <v>0</v>
      </c>
      <c r="CG68" s="23">
        <v>0</v>
      </c>
      <c r="CH68" s="23">
        <v>7252.5210832344237</v>
      </c>
      <c r="CI68" s="23">
        <v>0</v>
      </c>
      <c r="CJ68" s="23">
        <v>0</v>
      </c>
      <c r="CK68" s="52">
        <v>0</v>
      </c>
      <c r="CL68" s="23">
        <f t="shared" si="10"/>
        <v>7252.5210832344237</v>
      </c>
      <c r="CM68" s="23">
        <v>9160.9873548999494</v>
      </c>
      <c r="CN68" s="23">
        <v>0</v>
      </c>
      <c r="CO68" s="23">
        <v>0</v>
      </c>
      <c r="CP68" s="23">
        <v>9160.9873548999494</v>
      </c>
      <c r="CQ68" s="23">
        <v>0</v>
      </c>
      <c r="CR68" s="23">
        <v>0</v>
      </c>
      <c r="CS68" s="52">
        <v>0</v>
      </c>
      <c r="CT68" s="23">
        <f t="shared" si="11"/>
        <v>9160.9873548999494</v>
      </c>
    </row>
    <row r="69" spans="1:98" ht="20" customHeight="1" x14ac:dyDescent="0.2">
      <c r="A69" s="21">
        <v>1214</v>
      </c>
      <c r="B69" s="22" t="s">
        <v>283</v>
      </c>
      <c r="C69" s="23">
        <v>1737.4206833599999</v>
      </c>
      <c r="D69" s="23">
        <v>0</v>
      </c>
      <c r="E69" s="23">
        <v>0</v>
      </c>
      <c r="F69" s="23">
        <v>1737.4206833599999</v>
      </c>
      <c r="G69" s="23">
        <v>0</v>
      </c>
      <c r="H69" s="23">
        <v>0</v>
      </c>
      <c r="I69" s="52">
        <v>0</v>
      </c>
      <c r="J69" s="23">
        <f t="shared" si="0"/>
        <v>1737.4206833599999</v>
      </c>
      <c r="K69" s="23">
        <v>2000.1318674700001</v>
      </c>
      <c r="L69" s="23">
        <v>0</v>
      </c>
      <c r="M69" s="23">
        <v>0</v>
      </c>
      <c r="N69" s="23">
        <v>2000.1318674700001</v>
      </c>
      <c r="O69" s="23">
        <v>0</v>
      </c>
      <c r="P69" s="23">
        <v>0</v>
      </c>
      <c r="Q69" s="52">
        <v>0</v>
      </c>
      <c r="R69" s="23">
        <f t="shared" si="1"/>
        <v>2000.1318674700001</v>
      </c>
      <c r="S69" s="23">
        <v>2446.0092565199998</v>
      </c>
      <c r="T69" s="23">
        <v>0</v>
      </c>
      <c r="U69" s="23">
        <v>0</v>
      </c>
      <c r="V69" s="23">
        <v>2446.0092565199998</v>
      </c>
      <c r="W69" s="23">
        <v>0</v>
      </c>
      <c r="X69" s="23">
        <v>0</v>
      </c>
      <c r="Y69" s="52">
        <v>0</v>
      </c>
      <c r="Z69" s="23">
        <f t="shared" si="2"/>
        <v>2446.0092565199998</v>
      </c>
      <c r="AA69" s="23">
        <v>2831.0136110100002</v>
      </c>
      <c r="AB69" s="23">
        <v>0</v>
      </c>
      <c r="AC69" s="23">
        <v>0</v>
      </c>
      <c r="AD69" s="23">
        <v>2831.0136110100002</v>
      </c>
      <c r="AE69" s="23">
        <v>0</v>
      </c>
      <c r="AF69" s="23">
        <v>0</v>
      </c>
      <c r="AG69" s="52">
        <v>0</v>
      </c>
      <c r="AH69" s="23">
        <f t="shared" si="3"/>
        <v>2831.0136110100002</v>
      </c>
      <c r="AI69" s="23">
        <v>2475.4420121400003</v>
      </c>
      <c r="AJ69" s="23">
        <v>0</v>
      </c>
      <c r="AK69" s="23">
        <v>0</v>
      </c>
      <c r="AL69" s="23">
        <v>2475.4420121400003</v>
      </c>
      <c r="AM69" s="23">
        <v>0</v>
      </c>
      <c r="AN69" s="23">
        <v>0</v>
      </c>
      <c r="AO69" s="52">
        <v>0</v>
      </c>
      <c r="AP69" s="23">
        <f t="shared" si="4"/>
        <v>2475.4420121400003</v>
      </c>
      <c r="AQ69" s="23">
        <v>2546.44161829</v>
      </c>
      <c r="AR69" s="23">
        <v>0</v>
      </c>
      <c r="AS69" s="23">
        <v>0</v>
      </c>
      <c r="AT69" s="23">
        <v>2546.44161829</v>
      </c>
      <c r="AU69" s="23">
        <v>0</v>
      </c>
      <c r="AV69" s="23">
        <v>0</v>
      </c>
      <c r="AW69" s="52">
        <v>0</v>
      </c>
      <c r="AX69" s="23">
        <f t="shared" si="5"/>
        <v>2546.44161829</v>
      </c>
      <c r="AY69" s="23">
        <v>2743.5771589341061</v>
      </c>
      <c r="AZ69" s="23">
        <v>0</v>
      </c>
      <c r="BA69" s="23">
        <v>0</v>
      </c>
      <c r="BB69" s="23">
        <v>2743.5771589341061</v>
      </c>
      <c r="BC69" s="23">
        <v>0</v>
      </c>
      <c r="BD69" s="23">
        <v>0</v>
      </c>
      <c r="BE69" s="52">
        <v>0</v>
      </c>
      <c r="BF69" s="23">
        <f t="shared" si="6"/>
        <v>2743.5771589341061</v>
      </c>
      <c r="BG69" s="23">
        <v>2900.0505195815585</v>
      </c>
      <c r="BH69" s="23">
        <v>0</v>
      </c>
      <c r="BI69" s="23">
        <v>0</v>
      </c>
      <c r="BJ69" s="23">
        <v>2900.0505195815585</v>
      </c>
      <c r="BK69" s="23">
        <v>0</v>
      </c>
      <c r="BL69" s="23">
        <v>0</v>
      </c>
      <c r="BM69" s="52">
        <v>0</v>
      </c>
      <c r="BN69" s="23">
        <f t="shared" si="7"/>
        <v>2900.0505195815585</v>
      </c>
      <c r="BO69" s="23">
        <v>3054.822973503914</v>
      </c>
      <c r="BP69" s="23">
        <v>0</v>
      </c>
      <c r="BQ69" s="23">
        <v>0</v>
      </c>
      <c r="BR69" s="23">
        <v>3054.822973503914</v>
      </c>
      <c r="BS69" s="23">
        <v>0</v>
      </c>
      <c r="BT69" s="23">
        <v>0</v>
      </c>
      <c r="BU69" s="52">
        <v>0</v>
      </c>
      <c r="BV69" s="23">
        <f t="shared" si="8"/>
        <v>3054.822973503914</v>
      </c>
      <c r="BW69" s="23">
        <v>3238.0170323548409</v>
      </c>
      <c r="BX69" s="23">
        <v>0</v>
      </c>
      <c r="BY69" s="23">
        <v>0</v>
      </c>
      <c r="BZ69" s="23">
        <v>3238.0170323548409</v>
      </c>
      <c r="CA69" s="23">
        <v>0</v>
      </c>
      <c r="CB69" s="23">
        <v>0</v>
      </c>
      <c r="CC69" s="52">
        <v>0</v>
      </c>
      <c r="CD69" s="23">
        <f t="shared" si="9"/>
        <v>3238.0170323548409</v>
      </c>
      <c r="CE69" s="23">
        <v>3170.2557409542515</v>
      </c>
      <c r="CF69" s="23">
        <v>0</v>
      </c>
      <c r="CG69" s="23">
        <v>0</v>
      </c>
      <c r="CH69" s="23">
        <v>3170.2557409542515</v>
      </c>
      <c r="CI69" s="23">
        <v>0</v>
      </c>
      <c r="CJ69" s="23">
        <v>0</v>
      </c>
      <c r="CK69" s="52">
        <v>0</v>
      </c>
      <c r="CL69" s="23">
        <f t="shared" si="10"/>
        <v>3170.2557409542515</v>
      </c>
      <c r="CM69" s="23">
        <v>3641.3070526291813</v>
      </c>
      <c r="CN69" s="23">
        <v>0</v>
      </c>
      <c r="CO69" s="23">
        <v>0</v>
      </c>
      <c r="CP69" s="23">
        <v>3641.3070526291813</v>
      </c>
      <c r="CQ69" s="23">
        <v>0</v>
      </c>
      <c r="CR69" s="23">
        <v>0</v>
      </c>
      <c r="CS69" s="52">
        <v>0</v>
      </c>
      <c r="CT69" s="23">
        <f t="shared" si="11"/>
        <v>3641.3070526291813</v>
      </c>
    </row>
    <row r="70" spans="1:98" ht="20" customHeight="1" x14ac:dyDescent="0.2">
      <c r="A70" s="35">
        <v>122</v>
      </c>
      <c r="B70" s="36" t="s">
        <v>284</v>
      </c>
      <c r="C70" s="90">
        <v>80714.560239872997</v>
      </c>
      <c r="D70" s="90">
        <v>0</v>
      </c>
      <c r="E70" s="90">
        <v>0</v>
      </c>
      <c r="F70" s="90">
        <v>80714.560239872997</v>
      </c>
      <c r="G70" s="90">
        <v>34308.791725675175</v>
      </c>
      <c r="H70" s="90">
        <v>12096.349539880001</v>
      </c>
      <c r="I70" s="37">
        <f>SUM(I71,I72,I75)</f>
        <v>0</v>
      </c>
      <c r="J70" s="90">
        <f t="shared" si="0"/>
        <v>127119.70150542818</v>
      </c>
      <c r="K70" s="90">
        <v>87529.230778061989</v>
      </c>
      <c r="L70" s="90">
        <v>0</v>
      </c>
      <c r="M70" s="90">
        <v>0</v>
      </c>
      <c r="N70" s="90">
        <v>87529.230778061989</v>
      </c>
      <c r="O70" s="90">
        <v>39322.746709410007</v>
      </c>
      <c r="P70" s="90">
        <v>15606.0165346421</v>
      </c>
      <c r="Q70" s="37">
        <f>SUM(Q71,Q72,Q75)</f>
        <v>0</v>
      </c>
      <c r="R70" s="90">
        <f t="shared" si="1"/>
        <v>142457.99402211412</v>
      </c>
      <c r="S70" s="90">
        <v>91381.753511784482</v>
      </c>
      <c r="T70" s="90">
        <v>0</v>
      </c>
      <c r="U70" s="90">
        <v>0</v>
      </c>
      <c r="V70" s="90">
        <v>91381.753511784482</v>
      </c>
      <c r="W70" s="90">
        <v>45281.327728610006</v>
      </c>
      <c r="X70" s="90">
        <v>17750.648370949089</v>
      </c>
      <c r="Y70" s="37">
        <f>SUM(Y71,Y72,Y75)</f>
        <v>0</v>
      </c>
      <c r="Z70" s="90">
        <f t="shared" si="2"/>
        <v>154413.72961134359</v>
      </c>
      <c r="AA70" s="90">
        <v>99542.533093075996</v>
      </c>
      <c r="AB70" s="90">
        <v>0</v>
      </c>
      <c r="AC70" s="90">
        <v>0</v>
      </c>
      <c r="AD70" s="90">
        <v>99542.533093075996</v>
      </c>
      <c r="AE70" s="90">
        <v>51331.100656359995</v>
      </c>
      <c r="AF70" s="90">
        <v>20908.909499197238</v>
      </c>
      <c r="AG70" s="37">
        <f>SUM(AG71,AG72,AG75)</f>
        <v>0</v>
      </c>
      <c r="AH70" s="90">
        <f t="shared" si="3"/>
        <v>171782.54324863324</v>
      </c>
      <c r="AI70" s="90">
        <v>110232.7520477996</v>
      </c>
      <c r="AJ70" s="90">
        <v>0</v>
      </c>
      <c r="AK70" s="90">
        <v>0</v>
      </c>
      <c r="AL70" s="90">
        <v>110232.7520477996</v>
      </c>
      <c r="AM70" s="90">
        <v>60465.766560789998</v>
      </c>
      <c r="AN70" s="90">
        <v>23383.36542338007</v>
      </c>
      <c r="AO70" s="37">
        <f>SUM(AO71,AO72,AO75)</f>
        <v>0</v>
      </c>
      <c r="AP70" s="90">
        <f t="shared" si="4"/>
        <v>194081.88403196968</v>
      </c>
      <c r="AQ70" s="90">
        <v>115727.68461738844</v>
      </c>
      <c r="AR70" s="90">
        <v>0</v>
      </c>
      <c r="AS70" s="90">
        <v>0</v>
      </c>
      <c r="AT70" s="90">
        <v>115727.68461738844</v>
      </c>
      <c r="AU70" s="90">
        <v>65639.750807700009</v>
      </c>
      <c r="AV70" s="90">
        <v>26602.946972138023</v>
      </c>
      <c r="AW70" s="37">
        <f>SUM(AW71,AW72,AW75)</f>
        <v>0</v>
      </c>
      <c r="AX70" s="90">
        <f t="shared" si="5"/>
        <v>207970.38239722647</v>
      </c>
      <c r="AY70" s="90">
        <v>122783.17263550199</v>
      </c>
      <c r="AZ70" s="90">
        <v>0</v>
      </c>
      <c r="BA70" s="90">
        <v>0</v>
      </c>
      <c r="BB70" s="90">
        <v>122783.17263550199</v>
      </c>
      <c r="BC70" s="90">
        <v>68704.022754759993</v>
      </c>
      <c r="BD70" s="90">
        <v>29709.612540418602</v>
      </c>
      <c r="BE70" s="37">
        <f>SUM(BE71,BE72,BE75)</f>
        <v>0</v>
      </c>
      <c r="BF70" s="90">
        <f t="shared" si="6"/>
        <v>221196.8079306806</v>
      </c>
      <c r="BG70" s="90">
        <v>139183.04255586627</v>
      </c>
      <c r="BH70" s="90">
        <v>0</v>
      </c>
      <c r="BI70" s="90">
        <v>0</v>
      </c>
      <c r="BJ70" s="90">
        <v>139183.04255586627</v>
      </c>
      <c r="BK70" s="90">
        <v>72388.461617809997</v>
      </c>
      <c r="BL70" s="90">
        <v>32028.186497412797</v>
      </c>
      <c r="BM70" s="37">
        <f>SUM(BM71,BM72,BM75)</f>
        <v>0</v>
      </c>
      <c r="BN70" s="90">
        <f t="shared" si="7"/>
        <v>243599.69067108905</v>
      </c>
      <c r="BO70" s="90">
        <v>147822.777096626</v>
      </c>
      <c r="BP70" s="90">
        <v>0</v>
      </c>
      <c r="BQ70" s="90">
        <v>0</v>
      </c>
      <c r="BR70" s="90">
        <v>147822.777096626</v>
      </c>
      <c r="BS70" s="90">
        <v>77157.598089030012</v>
      </c>
      <c r="BT70" s="90">
        <v>34180.128476951199</v>
      </c>
      <c r="BU70" s="37">
        <f>SUM(BU71,BU72,BU75)</f>
        <v>0</v>
      </c>
      <c r="BV70" s="90">
        <f t="shared" si="8"/>
        <v>259160.50366260723</v>
      </c>
      <c r="BW70" s="90">
        <v>156222.25211992202</v>
      </c>
      <c r="BX70" s="90">
        <v>0</v>
      </c>
      <c r="BY70" s="90">
        <v>0</v>
      </c>
      <c r="BZ70" s="90">
        <v>156222.25211992202</v>
      </c>
      <c r="CA70" s="90">
        <v>86228.150142500002</v>
      </c>
      <c r="CB70" s="90">
        <v>38606.226604180003</v>
      </c>
      <c r="CC70" s="37">
        <f>SUM(CC71,CC72,CC75)</f>
        <v>0</v>
      </c>
      <c r="CD70" s="90">
        <f t="shared" si="9"/>
        <v>281056.62886660203</v>
      </c>
      <c r="CE70" s="90">
        <v>160444.38276749299</v>
      </c>
      <c r="CF70" s="90">
        <v>0</v>
      </c>
      <c r="CG70" s="90">
        <v>0</v>
      </c>
      <c r="CH70" s="90">
        <v>160444.38276749299</v>
      </c>
      <c r="CI70" s="90">
        <v>81600.515275089987</v>
      </c>
      <c r="CJ70" s="90">
        <v>40853.185408409699</v>
      </c>
      <c r="CK70" s="37">
        <f>SUM(CK71,CK72,CK75)</f>
        <v>0</v>
      </c>
      <c r="CL70" s="90">
        <f t="shared" si="10"/>
        <v>282898.08345099265</v>
      </c>
      <c r="CM70" s="90">
        <v>168685.45218005701</v>
      </c>
      <c r="CN70" s="90">
        <v>0</v>
      </c>
      <c r="CO70" s="90">
        <v>0</v>
      </c>
      <c r="CP70" s="90">
        <v>168685.45218005701</v>
      </c>
      <c r="CQ70" s="90">
        <v>91301.098955480003</v>
      </c>
      <c r="CR70" s="90">
        <f>CR64</f>
        <v>44508.684400999999</v>
      </c>
      <c r="CS70" s="37">
        <f>SUM(CS71,CS72,CS75)</f>
        <v>0</v>
      </c>
      <c r="CT70" s="90">
        <f t="shared" si="11"/>
        <v>304495.23553653702</v>
      </c>
    </row>
    <row r="71" spans="1:98" ht="20" customHeight="1" x14ac:dyDescent="0.2">
      <c r="A71" s="21">
        <v>1221</v>
      </c>
      <c r="B71" s="22" t="s">
        <v>280</v>
      </c>
      <c r="C71" s="23">
        <v>11312.88049774</v>
      </c>
      <c r="D71" s="23">
        <v>0</v>
      </c>
      <c r="E71" s="23">
        <v>0</v>
      </c>
      <c r="F71" s="23">
        <v>11312.88049774</v>
      </c>
      <c r="G71" s="23">
        <v>16979.947588540002</v>
      </c>
      <c r="H71" s="23">
        <v>4982.5920660000002</v>
      </c>
      <c r="I71" s="52">
        <v>0</v>
      </c>
      <c r="J71" s="23">
        <f t="shared" si="0"/>
        <v>33275.420152279999</v>
      </c>
      <c r="K71" s="23">
        <v>12249.696955270001</v>
      </c>
      <c r="L71" s="23">
        <v>0</v>
      </c>
      <c r="M71" s="23">
        <v>0</v>
      </c>
      <c r="N71" s="23">
        <v>12249.696955270001</v>
      </c>
      <c r="O71" s="23">
        <v>19298.969402660005</v>
      </c>
      <c r="P71" s="23">
        <v>5832.5163588683699</v>
      </c>
      <c r="Q71" s="52">
        <v>0</v>
      </c>
      <c r="R71" s="23">
        <f t="shared" si="1"/>
        <v>37381.182716798379</v>
      </c>
      <c r="S71" s="23">
        <v>12518.707506010001</v>
      </c>
      <c r="T71" s="23">
        <v>0</v>
      </c>
      <c r="U71" s="23">
        <v>0</v>
      </c>
      <c r="V71" s="23">
        <v>12518.707506010001</v>
      </c>
      <c r="W71" s="23">
        <v>21943.108630820003</v>
      </c>
      <c r="X71" s="23">
        <v>6768.8203005468904</v>
      </c>
      <c r="Y71" s="52">
        <v>0</v>
      </c>
      <c r="Z71" s="23">
        <f t="shared" si="2"/>
        <v>41230.636437376896</v>
      </c>
      <c r="AA71" s="23">
        <v>13401.833145550001</v>
      </c>
      <c r="AB71" s="23">
        <v>0</v>
      </c>
      <c r="AC71" s="23">
        <v>0</v>
      </c>
      <c r="AD71" s="23">
        <v>13401.833145550001</v>
      </c>
      <c r="AE71" s="23">
        <v>23860.555425620001</v>
      </c>
      <c r="AF71" s="23">
        <v>7341.4006137177403</v>
      </c>
      <c r="AG71" s="52">
        <v>0</v>
      </c>
      <c r="AH71" s="23">
        <f t="shared" si="3"/>
        <v>44603.789184887741</v>
      </c>
      <c r="AI71" s="23">
        <v>14394.19120524</v>
      </c>
      <c r="AJ71" s="23">
        <v>0</v>
      </c>
      <c r="AK71" s="23">
        <v>0</v>
      </c>
      <c r="AL71" s="23">
        <v>14394.19120524</v>
      </c>
      <c r="AM71" s="23">
        <v>27142.102963109999</v>
      </c>
      <c r="AN71" s="23">
        <v>8608.2286068931699</v>
      </c>
      <c r="AO71" s="52">
        <v>0</v>
      </c>
      <c r="AP71" s="23">
        <f t="shared" si="4"/>
        <v>50144.522775243167</v>
      </c>
      <c r="AQ71" s="23">
        <v>15883.716995700001</v>
      </c>
      <c r="AR71" s="23">
        <v>0</v>
      </c>
      <c r="AS71" s="23">
        <v>0</v>
      </c>
      <c r="AT71" s="23">
        <v>15883.716995700001</v>
      </c>
      <c r="AU71" s="23">
        <v>29215.580902120004</v>
      </c>
      <c r="AV71" s="23">
        <v>9728.10683159172</v>
      </c>
      <c r="AW71" s="52">
        <v>0</v>
      </c>
      <c r="AX71" s="23">
        <f t="shared" si="5"/>
        <v>54827.404729411726</v>
      </c>
      <c r="AY71" s="23">
        <v>16758.69490608</v>
      </c>
      <c r="AZ71" s="23">
        <v>0</v>
      </c>
      <c r="BA71" s="23">
        <v>0</v>
      </c>
      <c r="BB71" s="23">
        <v>16758.69490608</v>
      </c>
      <c r="BC71" s="23">
        <v>31190.64438397</v>
      </c>
      <c r="BD71" s="23">
        <v>11156.0186105585</v>
      </c>
      <c r="BE71" s="52">
        <v>0</v>
      </c>
      <c r="BF71" s="23">
        <f t="shared" si="6"/>
        <v>59105.357900608506</v>
      </c>
      <c r="BG71" s="23">
        <v>18879.892914880002</v>
      </c>
      <c r="BH71" s="23">
        <v>0</v>
      </c>
      <c r="BI71" s="23">
        <v>0</v>
      </c>
      <c r="BJ71" s="23">
        <v>18879.892914880002</v>
      </c>
      <c r="BK71" s="23">
        <v>32669.938576659999</v>
      </c>
      <c r="BL71" s="23">
        <v>11931.724610628398</v>
      </c>
      <c r="BM71" s="52">
        <v>0</v>
      </c>
      <c r="BN71" s="23">
        <f t="shared" si="7"/>
        <v>63481.556102168397</v>
      </c>
      <c r="BO71" s="23">
        <v>19356.85247713</v>
      </c>
      <c r="BP71" s="23">
        <v>0</v>
      </c>
      <c r="BQ71" s="23">
        <v>0</v>
      </c>
      <c r="BR71" s="23">
        <v>19356.85247713</v>
      </c>
      <c r="BS71" s="23">
        <v>34590.821503260006</v>
      </c>
      <c r="BT71" s="23">
        <v>12480.457953488498</v>
      </c>
      <c r="BU71" s="52">
        <v>0</v>
      </c>
      <c r="BV71" s="23">
        <f t="shared" si="8"/>
        <v>66428.131933878496</v>
      </c>
      <c r="BW71" s="23">
        <v>19534.370992709999</v>
      </c>
      <c r="BX71" s="23">
        <v>0</v>
      </c>
      <c r="BY71" s="23">
        <v>0</v>
      </c>
      <c r="BZ71" s="23">
        <v>19534.370992709999</v>
      </c>
      <c r="CA71" s="23">
        <v>36171.45179549</v>
      </c>
      <c r="CB71" s="23">
        <v>14316.942502280001</v>
      </c>
      <c r="CC71" s="52">
        <v>0</v>
      </c>
      <c r="CD71" s="23">
        <f t="shared" si="9"/>
        <v>70022.765290480005</v>
      </c>
      <c r="CE71" s="23">
        <v>26276.182553819999</v>
      </c>
      <c r="CF71" s="23">
        <v>0</v>
      </c>
      <c r="CG71" s="23">
        <v>0</v>
      </c>
      <c r="CH71" s="23">
        <v>26276.182553819999</v>
      </c>
      <c r="CI71" s="23">
        <v>35919.345346279995</v>
      </c>
      <c r="CJ71" s="23">
        <v>15984.7051198708</v>
      </c>
      <c r="CK71" s="52">
        <v>0</v>
      </c>
      <c r="CL71" s="23">
        <f t="shared" si="10"/>
        <v>78180.233019970794</v>
      </c>
      <c r="CM71" s="23">
        <v>28903.74786381</v>
      </c>
      <c r="CN71" s="23">
        <v>0</v>
      </c>
      <c r="CO71" s="23">
        <v>0</v>
      </c>
      <c r="CP71" s="23">
        <v>28903.74786381</v>
      </c>
      <c r="CQ71" s="23">
        <v>38936.639350470003</v>
      </c>
      <c r="CR71" s="23" t="s">
        <v>826</v>
      </c>
      <c r="CS71" s="52">
        <v>0</v>
      </c>
      <c r="CT71" s="23" t="s">
        <v>826</v>
      </c>
    </row>
    <row r="72" spans="1:98" ht="20" customHeight="1" x14ac:dyDescent="0.2">
      <c r="A72" s="21">
        <v>1222</v>
      </c>
      <c r="B72" s="22" t="s">
        <v>281</v>
      </c>
      <c r="C72" s="23">
        <v>18689.679742133001</v>
      </c>
      <c r="D72" s="23">
        <v>0</v>
      </c>
      <c r="E72" s="23">
        <v>0</v>
      </c>
      <c r="F72" s="23">
        <v>18689.679742133001</v>
      </c>
      <c r="G72" s="23">
        <v>17328.844137135173</v>
      </c>
      <c r="H72" s="23">
        <v>7113.7574738800004</v>
      </c>
      <c r="I72" s="52">
        <f>SUM(I73:I74)</f>
        <v>0</v>
      </c>
      <c r="J72" s="23">
        <f t="shared" ref="J72:J106" si="12">SUM(F72:I72)</f>
        <v>43132.281353148181</v>
      </c>
      <c r="K72" s="23">
        <v>20640.533822792</v>
      </c>
      <c r="L72" s="23">
        <v>0</v>
      </c>
      <c r="M72" s="23">
        <v>0</v>
      </c>
      <c r="N72" s="23">
        <v>20640.533822792</v>
      </c>
      <c r="O72" s="23">
        <v>20023.777306750002</v>
      </c>
      <c r="P72" s="23">
        <v>9773.50017577373</v>
      </c>
      <c r="Q72" s="52">
        <f>SUM(Q73:Q74)</f>
        <v>0</v>
      </c>
      <c r="R72" s="23">
        <f t="shared" ref="R72:R106" si="13">SUM(N72:Q72)</f>
        <v>50437.811305315729</v>
      </c>
      <c r="S72" s="23">
        <v>21639.046005774471</v>
      </c>
      <c r="T72" s="23">
        <v>0</v>
      </c>
      <c r="U72" s="23">
        <v>0</v>
      </c>
      <c r="V72" s="23">
        <v>21639.046005774471</v>
      </c>
      <c r="W72" s="23">
        <v>23338.219097790006</v>
      </c>
      <c r="X72" s="23">
        <v>10981.8280704022</v>
      </c>
      <c r="Y72" s="52">
        <f>SUM(Y73:Y74)</f>
        <v>0</v>
      </c>
      <c r="Z72" s="23">
        <f t="shared" ref="Z72:Z106" si="14">SUM(V72:Y72)</f>
        <v>55959.093173966685</v>
      </c>
      <c r="AA72" s="23">
        <v>23745.699947525998</v>
      </c>
      <c r="AB72" s="23">
        <v>0</v>
      </c>
      <c r="AC72" s="23">
        <v>0</v>
      </c>
      <c r="AD72" s="23">
        <v>23745.699947525998</v>
      </c>
      <c r="AE72" s="23">
        <v>27470.545230739997</v>
      </c>
      <c r="AF72" s="23">
        <v>13567.508885479499</v>
      </c>
      <c r="AG72" s="52">
        <f>SUM(AG73:AG74)</f>
        <v>0</v>
      </c>
      <c r="AH72" s="23">
        <f t="shared" ref="AH72:AH106" si="15">SUM(AD72:AG72)</f>
        <v>64783.754063745495</v>
      </c>
      <c r="AI72" s="23">
        <v>26128.560842559607</v>
      </c>
      <c r="AJ72" s="23">
        <v>0</v>
      </c>
      <c r="AK72" s="23">
        <v>0</v>
      </c>
      <c r="AL72" s="23">
        <v>26128.560842559607</v>
      </c>
      <c r="AM72" s="23">
        <v>33323.663597679995</v>
      </c>
      <c r="AN72" s="23">
        <v>14775.1368164869</v>
      </c>
      <c r="AO72" s="52">
        <f>SUM(AO73:AO74)</f>
        <v>0</v>
      </c>
      <c r="AP72" s="23">
        <f t="shared" ref="AP72:AP106" si="16">SUM(AL72:AO72)</f>
        <v>74227.361256726508</v>
      </c>
      <c r="AQ72" s="23">
        <v>26042.941653273498</v>
      </c>
      <c r="AR72" s="23">
        <v>0</v>
      </c>
      <c r="AS72" s="23">
        <v>0</v>
      </c>
      <c r="AT72" s="23">
        <v>26042.941653273498</v>
      </c>
      <c r="AU72" s="23">
        <v>36424.169905580005</v>
      </c>
      <c r="AV72" s="23">
        <v>16874.840140546301</v>
      </c>
      <c r="AW72" s="52">
        <f>SUM(AW73:AW74)</f>
        <v>0</v>
      </c>
      <c r="AX72" s="23">
        <f t="shared" ref="AX72:AX106" si="17">SUM(AT72:AW72)</f>
        <v>79341.951699399797</v>
      </c>
      <c r="AY72" s="23">
        <v>27680.267729422001</v>
      </c>
      <c r="AZ72" s="23">
        <v>0</v>
      </c>
      <c r="BA72" s="23">
        <v>0</v>
      </c>
      <c r="BB72" s="23">
        <v>27680.267729422001</v>
      </c>
      <c r="BC72" s="23">
        <v>37513.378370789993</v>
      </c>
      <c r="BD72" s="23">
        <v>18553.593929860101</v>
      </c>
      <c r="BE72" s="52">
        <f>SUM(BE73:BE74)</f>
        <v>0</v>
      </c>
      <c r="BF72" s="23">
        <f t="shared" ref="BF72:BF106" si="18">SUM(BB72:BE72)</f>
        <v>83747.240030072091</v>
      </c>
      <c r="BG72" s="23">
        <v>30970.86461235617</v>
      </c>
      <c r="BH72" s="23">
        <v>0</v>
      </c>
      <c r="BI72" s="23">
        <v>0</v>
      </c>
      <c r="BJ72" s="23">
        <v>30970.86461235617</v>
      </c>
      <c r="BK72" s="23">
        <v>39718.523041150002</v>
      </c>
      <c r="BL72" s="23">
        <v>20096.4618867844</v>
      </c>
      <c r="BM72" s="52">
        <f>SUM(BM73:BM74)</f>
        <v>0</v>
      </c>
      <c r="BN72" s="23">
        <f t="shared" ref="BN72:BN106" si="19">SUM(BJ72:BM72)</f>
        <v>90785.849540290568</v>
      </c>
      <c r="BO72" s="23">
        <v>31654.246170416001</v>
      </c>
      <c r="BP72" s="23">
        <v>0</v>
      </c>
      <c r="BQ72" s="23">
        <v>0</v>
      </c>
      <c r="BR72" s="23">
        <v>31654.246170416001</v>
      </c>
      <c r="BS72" s="23">
        <v>42566.77658577</v>
      </c>
      <c r="BT72" s="23">
        <v>21699.670523462701</v>
      </c>
      <c r="BU72" s="52">
        <f>SUM(BU73:BU74)</f>
        <v>0</v>
      </c>
      <c r="BV72" s="23">
        <f t="shared" ref="BV72:BV106" si="20">SUM(BR72:BU72)</f>
        <v>95920.693279648694</v>
      </c>
      <c r="BW72" s="23">
        <v>31594.965072521998</v>
      </c>
      <c r="BX72" s="23">
        <v>0</v>
      </c>
      <c r="BY72" s="23">
        <v>0</v>
      </c>
      <c r="BZ72" s="23">
        <v>31594.965072521998</v>
      </c>
      <c r="CA72" s="23">
        <v>50056.698347010002</v>
      </c>
      <c r="CB72" s="23">
        <v>24289.284101900001</v>
      </c>
      <c r="CC72" s="52">
        <f>SUM(CC73:CC74)</f>
        <v>0</v>
      </c>
      <c r="CD72" s="23">
        <f t="shared" ref="CD72:CD106" si="21">SUM(BZ72:CC72)</f>
        <v>105940.94752143201</v>
      </c>
      <c r="CE72" s="23">
        <v>36402.830293622996</v>
      </c>
      <c r="CF72" s="23">
        <v>0</v>
      </c>
      <c r="CG72" s="23">
        <v>0</v>
      </c>
      <c r="CH72" s="23">
        <v>36402.830293622996</v>
      </c>
      <c r="CI72" s="23">
        <v>45681.169928809992</v>
      </c>
      <c r="CJ72" s="23">
        <v>24868.4802885389</v>
      </c>
      <c r="CK72" s="52">
        <f>SUM(CK73:CK74)</f>
        <v>0</v>
      </c>
      <c r="CL72" s="23">
        <f t="shared" si="10"/>
        <v>106952.48051097189</v>
      </c>
      <c r="CM72" s="23">
        <v>39156.982316246998</v>
      </c>
      <c r="CN72" s="23">
        <v>0</v>
      </c>
      <c r="CO72" s="23">
        <v>0</v>
      </c>
      <c r="CP72" s="23">
        <v>39156.982316246998</v>
      </c>
      <c r="CQ72" s="23">
        <v>52364.459605009994</v>
      </c>
      <c r="CR72" s="23" t="s">
        <v>826</v>
      </c>
      <c r="CS72" s="52">
        <f>SUM(CS73:CS74)</f>
        <v>0</v>
      </c>
      <c r="CT72" s="23" t="s">
        <v>826</v>
      </c>
    </row>
    <row r="73" spans="1:98" s="48" customFormat="1" ht="20" customHeight="1" x14ac:dyDescent="0.2">
      <c r="A73" s="45" t="s">
        <v>461</v>
      </c>
      <c r="B73" s="56" t="s">
        <v>462</v>
      </c>
      <c r="C73" s="92">
        <v>12365.679742132999</v>
      </c>
      <c r="D73" s="92">
        <v>0</v>
      </c>
      <c r="E73" s="92">
        <v>0</v>
      </c>
      <c r="F73" s="92">
        <v>12365.679742132999</v>
      </c>
      <c r="G73" s="92">
        <v>17328.844137135173</v>
      </c>
      <c r="H73" s="92">
        <v>7113.7574738800004</v>
      </c>
      <c r="I73" s="47">
        <v>0</v>
      </c>
      <c r="J73" s="92">
        <f t="shared" si="12"/>
        <v>36808.281353148173</v>
      </c>
      <c r="K73" s="92">
        <v>13126.533822792</v>
      </c>
      <c r="L73" s="92">
        <v>0</v>
      </c>
      <c r="M73" s="92">
        <v>0</v>
      </c>
      <c r="N73" s="92">
        <v>13126.533822792</v>
      </c>
      <c r="O73" s="92">
        <v>20023.777306750002</v>
      </c>
      <c r="P73" s="92">
        <v>9773.50017577373</v>
      </c>
      <c r="Q73" s="47">
        <v>0</v>
      </c>
      <c r="R73" s="92">
        <f t="shared" si="13"/>
        <v>42923.811305315729</v>
      </c>
      <c r="S73" s="92">
        <v>13297.046005774473</v>
      </c>
      <c r="T73" s="92">
        <v>0</v>
      </c>
      <c r="U73" s="92">
        <v>0</v>
      </c>
      <c r="V73" s="92">
        <v>13297.046005774473</v>
      </c>
      <c r="W73" s="92">
        <v>23338.219097790006</v>
      </c>
      <c r="X73" s="92">
        <v>10981.8280704022</v>
      </c>
      <c r="Y73" s="47">
        <v>0</v>
      </c>
      <c r="Z73" s="92">
        <f t="shared" si="14"/>
        <v>47617.093173966685</v>
      </c>
      <c r="AA73" s="92">
        <v>14496.699947526002</v>
      </c>
      <c r="AB73" s="92">
        <v>0</v>
      </c>
      <c r="AC73" s="92">
        <v>0</v>
      </c>
      <c r="AD73" s="92">
        <v>14496.699947526002</v>
      </c>
      <c r="AE73" s="92">
        <v>27470.545230739997</v>
      </c>
      <c r="AF73" s="92">
        <v>13567.508885479499</v>
      </c>
      <c r="AG73" s="47">
        <v>0</v>
      </c>
      <c r="AH73" s="92">
        <f t="shared" si="15"/>
        <v>55534.754063745495</v>
      </c>
      <c r="AI73" s="92">
        <v>15819.216179594001</v>
      </c>
      <c r="AJ73" s="92">
        <v>0</v>
      </c>
      <c r="AK73" s="92">
        <v>0</v>
      </c>
      <c r="AL73" s="92">
        <v>15819.216179594001</v>
      </c>
      <c r="AM73" s="92">
        <v>33323.663597679995</v>
      </c>
      <c r="AN73" s="92">
        <v>14775.1368164869</v>
      </c>
      <c r="AO73" s="47">
        <v>0</v>
      </c>
      <c r="AP73" s="92">
        <f t="shared" si="16"/>
        <v>63918.016593760891</v>
      </c>
      <c r="AQ73" s="92">
        <v>17227.144457502</v>
      </c>
      <c r="AR73" s="92">
        <v>0</v>
      </c>
      <c r="AS73" s="92">
        <v>0</v>
      </c>
      <c r="AT73" s="92">
        <v>17227.144457502</v>
      </c>
      <c r="AU73" s="92">
        <v>36424.169905580005</v>
      </c>
      <c r="AV73" s="92">
        <v>16874.840140546301</v>
      </c>
      <c r="AW73" s="47">
        <v>0</v>
      </c>
      <c r="AX73" s="92">
        <f t="shared" si="17"/>
        <v>70526.154503628306</v>
      </c>
      <c r="AY73" s="92">
        <v>17796.168922432</v>
      </c>
      <c r="AZ73" s="92">
        <v>0</v>
      </c>
      <c r="BA73" s="92">
        <v>0</v>
      </c>
      <c r="BB73" s="92">
        <v>17796.168922432</v>
      </c>
      <c r="BC73" s="92">
        <v>37513.378370789993</v>
      </c>
      <c r="BD73" s="92">
        <v>18553.593929860101</v>
      </c>
      <c r="BE73" s="47">
        <v>0</v>
      </c>
      <c r="BF73" s="92">
        <f t="shared" si="18"/>
        <v>73863.141223082086</v>
      </c>
      <c r="BG73" s="92">
        <v>19397.071788646172</v>
      </c>
      <c r="BH73" s="92">
        <v>0</v>
      </c>
      <c r="BI73" s="92">
        <v>0</v>
      </c>
      <c r="BJ73" s="92">
        <v>19397.071788646172</v>
      </c>
      <c r="BK73" s="92">
        <v>39718.523041150002</v>
      </c>
      <c r="BL73" s="92">
        <v>20096.4618867844</v>
      </c>
      <c r="BM73" s="47">
        <v>0</v>
      </c>
      <c r="BN73" s="92">
        <f t="shared" si="19"/>
        <v>79212.05671658057</v>
      </c>
      <c r="BO73" s="92">
        <v>19382.348010426002</v>
      </c>
      <c r="BP73" s="92">
        <v>0</v>
      </c>
      <c r="BQ73" s="92">
        <v>0</v>
      </c>
      <c r="BR73" s="92">
        <v>19382.348010426002</v>
      </c>
      <c r="BS73" s="92">
        <v>42566.77658577</v>
      </c>
      <c r="BT73" s="92">
        <v>21699.670523462701</v>
      </c>
      <c r="BU73" s="47">
        <v>0</v>
      </c>
      <c r="BV73" s="92">
        <f t="shared" si="20"/>
        <v>83648.795119658695</v>
      </c>
      <c r="BW73" s="92">
        <v>18968.866783482001</v>
      </c>
      <c r="BX73" s="92">
        <v>0</v>
      </c>
      <c r="BY73" s="92">
        <v>0</v>
      </c>
      <c r="BZ73" s="92">
        <v>18968.866783482001</v>
      </c>
      <c r="CA73" s="92">
        <v>50056.698347010002</v>
      </c>
      <c r="CB73" s="92">
        <v>24289.284101900001</v>
      </c>
      <c r="CC73" s="47">
        <v>0</v>
      </c>
      <c r="CD73" s="92">
        <f t="shared" si="21"/>
        <v>93314.849232392007</v>
      </c>
      <c r="CE73" s="92">
        <v>21716.584065972998</v>
      </c>
      <c r="CF73" s="92">
        <v>0</v>
      </c>
      <c r="CG73" s="92">
        <v>0</v>
      </c>
      <c r="CH73" s="92">
        <v>21716.584065972998</v>
      </c>
      <c r="CI73" s="92">
        <f>CI72</f>
        <v>45681.169928809992</v>
      </c>
      <c r="CJ73" s="92">
        <v>24868.4802885389</v>
      </c>
      <c r="CK73" s="47">
        <v>0</v>
      </c>
      <c r="CL73" s="92">
        <f t="shared" ref="CL73:CL74" si="22">SUM(CH73:CK73)</f>
        <v>92266.234283321886</v>
      </c>
      <c r="CM73" s="92">
        <v>22286.318530457</v>
      </c>
      <c r="CN73" s="92">
        <v>0</v>
      </c>
      <c r="CO73" s="92">
        <v>0</v>
      </c>
      <c r="CP73" s="92">
        <v>22286.318530457</v>
      </c>
      <c r="CQ73" s="92">
        <f>CQ72</f>
        <v>52364.459605009994</v>
      </c>
      <c r="CR73" s="23" t="s">
        <v>826</v>
      </c>
      <c r="CS73" s="47">
        <v>0</v>
      </c>
      <c r="CT73" s="23" t="s">
        <v>826</v>
      </c>
    </row>
    <row r="74" spans="1:98" s="48" customFormat="1" ht="20" customHeight="1" x14ac:dyDescent="0.2">
      <c r="A74" s="45" t="s">
        <v>463</v>
      </c>
      <c r="B74" s="56" t="s">
        <v>606</v>
      </c>
      <c r="C74" s="92">
        <v>6324</v>
      </c>
      <c r="D74" s="92">
        <v>0</v>
      </c>
      <c r="E74" s="92">
        <v>0</v>
      </c>
      <c r="F74" s="92">
        <v>6324</v>
      </c>
      <c r="G74" s="92">
        <v>0</v>
      </c>
      <c r="H74" s="92">
        <v>0</v>
      </c>
      <c r="I74" s="47">
        <v>0</v>
      </c>
      <c r="J74" s="92">
        <f t="shared" si="12"/>
        <v>6324</v>
      </c>
      <c r="K74" s="92">
        <v>7513.9999999999982</v>
      </c>
      <c r="L74" s="92">
        <v>0</v>
      </c>
      <c r="M74" s="92">
        <v>0</v>
      </c>
      <c r="N74" s="92">
        <v>7513.9999999999982</v>
      </c>
      <c r="O74" s="92">
        <v>0</v>
      </c>
      <c r="P74" s="92">
        <v>0</v>
      </c>
      <c r="Q74" s="47">
        <v>0</v>
      </c>
      <c r="R74" s="92">
        <f t="shared" si="13"/>
        <v>7513.9999999999982</v>
      </c>
      <c r="S74" s="92">
        <v>8341.9999999999982</v>
      </c>
      <c r="T74" s="92">
        <v>0</v>
      </c>
      <c r="U74" s="92">
        <v>0</v>
      </c>
      <c r="V74" s="92">
        <v>8341.9999999999982</v>
      </c>
      <c r="W74" s="92">
        <v>0</v>
      </c>
      <c r="X74" s="92">
        <v>0</v>
      </c>
      <c r="Y74" s="47">
        <v>0</v>
      </c>
      <c r="Z74" s="92">
        <f t="shared" si="14"/>
        <v>8341.9999999999982</v>
      </c>
      <c r="AA74" s="92">
        <v>9249</v>
      </c>
      <c r="AB74" s="92">
        <v>0</v>
      </c>
      <c r="AC74" s="92">
        <v>0</v>
      </c>
      <c r="AD74" s="92">
        <v>9249</v>
      </c>
      <c r="AE74" s="92">
        <v>0</v>
      </c>
      <c r="AF74" s="92">
        <v>0</v>
      </c>
      <c r="AG74" s="47">
        <v>0</v>
      </c>
      <c r="AH74" s="92">
        <f t="shared" si="15"/>
        <v>9249</v>
      </c>
      <c r="AI74" s="92">
        <v>10309.344662965605</v>
      </c>
      <c r="AJ74" s="92">
        <v>0</v>
      </c>
      <c r="AK74" s="92">
        <v>0</v>
      </c>
      <c r="AL74" s="92">
        <v>10309.344662965605</v>
      </c>
      <c r="AM74" s="92">
        <v>0</v>
      </c>
      <c r="AN74" s="92">
        <v>0</v>
      </c>
      <c r="AO74" s="47">
        <v>0</v>
      </c>
      <c r="AP74" s="92">
        <f t="shared" si="16"/>
        <v>10309.344662965605</v>
      </c>
      <c r="AQ74" s="92">
        <v>8815.7971957714944</v>
      </c>
      <c r="AR74" s="92">
        <v>0</v>
      </c>
      <c r="AS74" s="92">
        <v>0</v>
      </c>
      <c r="AT74" s="92">
        <v>8815.7971957714944</v>
      </c>
      <c r="AU74" s="92">
        <v>0</v>
      </c>
      <c r="AV74" s="92">
        <v>0</v>
      </c>
      <c r="AW74" s="47">
        <v>0</v>
      </c>
      <c r="AX74" s="92">
        <f t="shared" si="17"/>
        <v>8815.7971957714944</v>
      </c>
      <c r="AY74" s="92">
        <v>9884.0988069899995</v>
      </c>
      <c r="AZ74" s="92">
        <v>0</v>
      </c>
      <c r="BA74" s="92">
        <v>0</v>
      </c>
      <c r="BB74" s="92">
        <v>9884.0988069899995</v>
      </c>
      <c r="BC74" s="92">
        <v>0</v>
      </c>
      <c r="BD74" s="92">
        <v>0</v>
      </c>
      <c r="BE74" s="47">
        <v>0</v>
      </c>
      <c r="BF74" s="92">
        <f t="shared" si="18"/>
        <v>9884.0988069899995</v>
      </c>
      <c r="BG74" s="92">
        <v>11573.79282371</v>
      </c>
      <c r="BH74" s="92">
        <v>0</v>
      </c>
      <c r="BI74" s="92">
        <v>0</v>
      </c>
      <c r="BJ74" s="92">
        <v>11573.79282371</v>
      </c>
      <c r="BK74" s="92">
        <v>0</v>
      </c>
      <c r="BL74" s="92">
        <v>0</v>
      </c>
      <c r="BM74" s="47">
        <v>0</v>
      </c>
      <c r="BN74" s="92">
        <f t="shared" si="19"/>
        <v>11573.79282371</v>
      </c>
      <c r="BO74" s="92">
        <v>12271.898159989998</v>
      </c>
      <c r="BP74" s="92">
        <v>0</v>
      </c>
      <c r="BQ74" s="92">
        <v>0</v>
      </c>
      <c r="BR74" s="92">
        <v>12271.898159989998</v>
      </c>
      <c r="BS74" s="92">
        <v>0</v>
      </c>
      <c r="BT74" s="92">
        <v>0</v>
      </c>
      <c r="BU74" s="47">
        <v>0</v>
      </c>
      <c r="BV74" s="92">
        <f t="shared" si="20"/>
        <v>12271.898159989998</v>
      </c>
      <c r="BW74" s="92">
        <v>12626.098289039999</v>
      </c>
      <c r="BX74" s="92">
        <v>0</v>
      </c>
      <c r="BY74" s="92">
        <v>0</v>
      </c>
      <c r="BZ74" s="92">
        <v>12626.098289039999</v>
      </c>
      <c r="CA74" s="92">
        <v>0</v>
      </c>
      <c r="CB74" s="92">
        <v>0</v>
      </c>
      <c r="CC74" s="47">
        <v>0</v>
      </c>
      <c r="CD74" s="92">
        <f t="shared" si="21"/>
        <v>12626.098289039999</v>
      </c>
      <c r="CE74" s="92">
        <v>14686.246227649999</v>
      </c>
      <c r="CF74" s="92">
        <v>0</v>
      </c>
      <c r="CG74" s="92">
        <v>0</v>
      </c>
      <c r="CH74" s="92">
        <v>14686.246227649999</v>
      </c>
      <c r="CI74" s="92">
        <v>0</v>
      </c>
      <c r="CJ74" s="92">
        <v>0</v>
      </c>
      <c r="CK74" s="47">
        <v>0</v>
      </c>
      <c r="CL74" s="92">
        <f t="shared" si="22"/>
        <v>14686.246227649999</v>
      </c>
      <c r="CM74" s="92">
        <v>16870.663785790002</v>
      </c>
      <c r="CN74" s="92">
        <v>0</v>
      </c>
      <c r="CO74" s="92">
        <v>0</v>
      </c>
      <c r="CP74" s="92">
        <v>16870.663785790002</v>
      </c>
      <c r="CQ74" s="92">
        <v>0</v>
      </c>
      <c r="CR74" s="23" t="s">
        <v>826</v>
      </c>
      <c r="CS74" s="47">
        <v>0</v>
      </c>
      <c r="CT74" s="23" t="s">
        <v>826</v>
      </c>
    </row>
    <row r="75" spans="1:98" ht="20" customHeight="1" x14ac:dyDescent="0.2">
      <c r="A75" s="21">
        <v>1223</v>
      </c>
      <c r="B75" s="22" t="s">
        <v>795</v>
      </c>
      <c r="C75" s="23">
        <v>50712</v>
      </c>
      <c r="D75" s="23">
        <v>0</v>
      </c>
      <c r="E75" s="23">
        <v>0</v>
      </c>
      <c r="F75" s="23">
        <v>50712</v>
      </c>
      <c r="G75" s="23" t="s">
        <v>826</v>
      </c>
      <c r="H75" s="23" t="s">
        <v>826</v>
      </c>
      <c r="I75" s="52">
        <v>0</v>
      </c>
      <c r="J75" s="23">
        <f>SUM(F75:I75)</f>
        <v>50712</v>
      </c>
      <c r="K75" s="23">
        <v>54639</v>
      </c>
      <c r="L75" s="23">
        <v>0</v>
      </c>
      <c r="M75" s="23">
        <v>0</v>
      </c>
      <c r="N75" s="23">
        <v>54639</v>
      </c>
      <c r="O75" s="23" t="s">
        <v>826</v>
      </c>
      <c r="P75" s="23" t="s">
        <v>826</v>
      </c>
      <c r="Q75" s="52">
        <v>0</v>
      </c>
      <c r="R75" s="23">
        <f>SUM(N75:Q75)</f>
        <v>54639</v>
      </c>
      <c r="S75" s="23">
        <v>57224</v>
      </c>
      <c r="T75" s="23">
        <v>0</v>
      </c>
      <c r="U75" s="23">
        <v>0</v>
      </c>
      <c r="V75" s="23">
        <v>57224</v>
      </c>
      <c r="W75" s="23" t="s">
        <v>826</v>
      </c>
      <c r="X75" s="23" t="s">
        <v>826</v>
      </c>
      <c r="Y75" s="52">
        <v>0</v>
      </c>
      <c r="Z75" s="23">
        <f>SUM(V75:Y75)</f>
        <v>57224</v>
      </c>
      <c r="AA75" s="23">
        <v>62395</v>
      </c>
      <c r="AB75" s="23">
        <v>0</v>
      </c>
      <c r="AC75" s="23">
        <v>0</v>
      </c>
      <c r="AD75" s="23">
        <v>62395</v>
      </c>
      <c r="AE75" s="23" t="s">
        <v>826</v>
      </c>
      <c r="AF75" s="23" t="s">
        <v>826</v>
      </c>
      <c r="AG75" s="52">
        <v>0</v>
      </c>
      <c r="AH75" s="23">
        <f>SUM(AD75:AG75)</f>
        <v>62395</v>
      </c>
      <c r="AI75" s="23">
        <v>69709.999999999985</v>
      </c>
      <c r="AJ75" s="23">
        <v>0</v>
      </c>
      <c r="AK75" s="23">
        <v>0</v>
      </c>
      <c r="AL75" s="23">
        <v>69709.999999999985</v>
      </c>
      <c r="AM75" s="23" t="s">
        <v>826</v>
      </c>
      <c r="AN75" s="23" t="s">
        <v>826</v>
      </c>
      <c r="AO75" s="52">
        <v>0</v>
      </c>
      <c r="AP75" s="23">
        <f>SUM(AL75:AO75)</f>
        <v>69709.999999999985</v>
      </c>
      <c r="AQ75" s="23">
        <v>73801.025968414964</v>
      </c>
      <c r="AR75" s="23">
        <v>0</v>
      </c>
      <c r="AS75" s="23">
        <v>0</v>
      </c>
      <c r="AT75" s="23">
        <v>73801.025968414964</v>
      </c>
      <c r="AU75" s="23" t="s">
        <v>826</v>
      </c>
      <c r="AV75" s="23" t="s">
        <v>826</v>
      </c>
      <c r="AW75" s="52">
        <v>0</v>
      </c>
      <c r="AX75" s="23">
        <f>SUM(AT75:AW75)</f>
        <v>73801.025968414964</v>
      </c>
      <c r="AY75" s="23">
        <v>78344.210000000006</v>
      </c>
      <c r="AZ75" s="23">
        <v>0</v>
      </c>
      <c r="BA75" s="23">
        <v>0</v>
      </c>
      <c r="BB75" s="23">
        <v>78344.210000000006</v>
      </c>
      <c r="BC75" s="23" t="s">
        <v>826</v>
      </c>
      <c r="BD75" s="23" t="s">
        <v>826</v>
      </c>
      <c r="BE75" s="52">
        <v>0</v>
      </c>
      <c r="BF75" s="23">
        <f>SUM(BB75:BE75)</f>
        <v>78344.210000000006</v>
      </c>
      <c r="BG75" s="23">
        <v>89332.285028630096</v>
      </c>
      <c r="BH75" s="23">
        <v>0</v>
      </c>
      <c r="BI75" s="23">
        <v>0</v>
      </c>
      <c r="BJ75" s="23">
        <v>89332.285028630096</v>
      </c>
      <c r="BK75" s="23" t="s">
        <v>826</v>
      </c>
      <c r="BL75" s="23" t="s">
        <v>826</v>
      </c>
      <c r="BM75" s="52">
        <v>0</v>
      </c>
      <c r="BN75" s="23">
        <f>SUM(BJ75:BM75)</f>
        <v>89332.285028630096</v>
      </c>
      <c r="BO75" s="23">
        <v>96811.678449080006</v>
      </c>
      <c r="BP75" s="23">
        <v>0</v>
      </c>
      <c r="BQ75" s="23">
        <v>0</v>
      </c>
      <c r="BR75" s="23">
        <v>96811.678449080006</v>
      </c>
      <c r="BS75" s="23" t="s">
        <v>826</v>
      </c>
      <c r="BT75" s="23" t="s">
        <v>826</v>
      </c>
      <c r="BU75" s="52">
        <v>0</v>
      </c>
      <c r="BV75" s="23">
        <f>SUM(BR75:BU75)</f>
        <v>96811.678449080006</v>
      </c>
      <c r="BW75" s="23">
        <v>105092.91605468999</v>
      </c>
      <c r="BX75" s="23">
        <v>0</v>
      </c>
      <c r="BY75" s="23">
        <v>0</v>
      </c>
      <c r="BZ75" s="23">
        <v>105092.91605468999</v>
      </c>
      <c r="CA75" s="23" t="s">
        <v>826</v>
      </c>
      <c r="CB75" s="23" t="s">
        <v>826</v>
      </c>
      <c r="CC75" s="52">
        <v>0</v>
      </c>
      <c r="CD75" s="23">
        <f>SUM(BZ75:CC75)</f>
        <v>105092.91605468999</v>
      </c>
      <c r="CE75" s="23">
        <v>97765.369920049998</v>
      </c>
      <c r="CF75" s="23">
        <v>0</v>
      </c>
      <c r="CG75" s="23">
        <v>0</v>
      </c>
      <c r="CH75" s="23">
        <v>97765.369920049998</v>
      </c>
      <c r="CI75" s="23" t="s">
        <v>826</v>
      </c>
      <c r="CJ75" s="23" t="s">
        <v>826</v>
      </c>
      <c r="CK75" s="52">
        <v>0</v>
      </c>
      <c r="CL75" s="23">
        <f>SUM(CH75:CK75)</f>
        <v>97765.369920049998</v>
      </c>
      <c r="CM75" s="23">
        <v>100624.72199999999</v>
      </c>
      <c r="CN75" s="23">
        <v>0</v>
      </c>
      <c r="CO75" s="23">
        <v>0</v>
      </c>
      <c r="CP75" s="23">
        <v>100624.72199999999</v>
      </c>
      <c r="CQ75" s="23" t="s">
        <v>826</v>
      </c>
      <c r="CR75" s="23" t="s">
        <v>826</v>
      </c>
      <c r="CS75" s="52">
        <v>0</v>
      </c>
      <c r="CT75" s="23" t="s">
        <v>826</v>
      </c>
    </row>
    <row r="76" spans="1:98" s="41" customFormat="1" ht="20" customHeight="1" x14ac:dyDescent="0.2">
      <c r="A76" s="32">
        <v>13</v>
      </c>
      <c r="B76" s="33" t="s">
        <v>243</v>
      </c>
      <c r="C76" s="89">
        <v>292.64048880000001</v>
      </c>
      <c r="D76" s="89">
        <v>0</v>
      </c>
      <c r="E76" s="89">
        <v>0</v>
      </c>
      <c r="F76" s="89">
        <v>292.64048880000001</v>
      </c>
      <c r="G76" s="89">
        <v>110035.67539129083</v>
      </c>
      <c r="H76" s="89">
        <v>219527.32451093313</v>
      </c>
      <c r="I76" s="34">
        <f>SUM(I77,I80,I83)</f>
        <v>-329785.06769112399</v>
      </c>
      <c r="J76" s="89">
        <f t="shared" si="12"/>
        <v>70.572699899959844</v>
      </c>
      <c r="K76" s="89">
        <v>473.53590505</v>
      </c>
      <c r="L76" s="89">
        <v>0</v>
      </c>
      <c r="M76" s="89">
        <v>0</v>
      </c>
      <c r="N76" s="89">
        <v>473.53590505</v>
      </c>
      <c r="O76" s="89">
        <v>121551.05184028274</v>
      </c>
      <c r="P76" s="89">
        <v>250138.16796483909</v>
      </c>
      <c r="Q76" s="34">
        <f>SUM(Q77,Q80,Q83)</f>
        <v>-372130.09887253185</v>
      </c>
      <c r="R76" s="89">
        <f t="shared" si="13"/>
        <v>32.656837639980949</v>
      </c>
      <c r="S76" s="89">
        <v>646.86694855999997</v>
      </c>
      <c r="T76" s="89">
        <v>0</v>
      </c>
      <c r="U76" s="89">
        <v>0</v>
      </c>
      <c r="V76" s="89">
        <v>646.86694855999997</v>
      </c>
      <c r="W76" s="89">
        <v>130762.73634489912</v>
      </c>
      <c r="X76" s="89">
        <v>282829.5975765739</v>
      </c>
      <c r="Y76" s="34">
        <f>SUM(Y77,Y80,Y83)</f>
        <v>-414201.40418874298</v>
      </c>
      <c r="Z76" s="89">
        <f t="shared" si="14"/>
        <v>37.796681290026754</v>
      </c>
      <c r="AA76" s="89">
        <v>417.54594571000001</v>
      </c>
      <c r="AB76" s="89">
        <v>0</v>
      </c>
      <c r="AC76" s="89">
        <v>0</v>
      </c>
      <c r="AD76" s="89">
        <v>417.54594571000001</v>
      </c>
      <c r="AE76" s="89">
        <v>135796.42387654091</v>
      </c>
      <c r="AF76" s="89">
        <v>298962.3820682537</v>
      </c>
      <c r="AG76" s="34">
        <f>SUM(AG77,AG80,AG83)</f>
        <v>-435096.68303437461</v>
      </c>
      <c r="AH76" s="89">
        <f t="shared" si="15"/>
        <v>79.668856129981577</v>
      </c>
      <c r="AI76" s="89">
        <v>512.70628489000001</v>
      </c>
      <c r="AJ76" s="89">
        <v>0</v>
      </c>
      <c r="AK76" s="89">
        <v>0</v>
      </c>
      <c r="AL76" s="89">
        <v>512.70628489000001</v>
      </c>
      <c r="AM76" s="89">
        <v>150444.45261418677</v>
      </c>
      <c r="AN76" s="89">
        <v>330214.74282990966</v>
      </c>
      <c r="AO76" s="34">
        <f>SUM(AO77,AO80,AO83)</f>
        <v>-481117.3347242265</v>
      </c>
      <c r="AP76" s="89">
        <f t="shared" si="16"/>
        <v>54.567004759912379</v>
      </c>
      <c r="AQ76" s="89">
        <v>558.63674392000007</v>
      </c>
      <c r="AR76" s="89">
        <v>0</v>
      </c>
      <c r="AS76" s="89">
        <v>0</v>
      </c>
      <c r="AT76" s="89">
        <v>558.63674392000007</v>
      </c>
      <c r="AU76" s="89">
        <v>148133.38972967741</v>
      </c>
      <c r="AV76" s="89">
        <v>343743.18811044015</v>
      </c>
      <c r="AW76" s="34">
        <f>SUM(AW77,AW80,AW83)</f>
        <v>-492394.91295895755</v>
      </c>
      <c r="AX76" s="89">
        <f t="shared" si="17"/>
        <v>40.301625079999212</v>
      </c>
      <c r="AY76" s="89">
        <v>641.62508351000008</v>
      </c>
      <c r="AZ76" s="89">
        <v>0</v>
      </c>
      <c r="BA76" s="89">
        <v>0</v>
      </c>
      <c r="BB76" s="89">
        <v>641.62508351000008</v>
      </c>
      <c r="BC76" s="89">
        <v>164462.77157517971</v>
      </c>
      <c r="BD76" s="89">
        <v>376918.29745598935</v>
      </c>
      <c r="BE76" s="34">
        <f>SUM(BE77,BE80,BE83)</f>
        <v>-541996.95059095905</v>
      </c>
      <c r="BF76" s="89">
        <f t="shared" si="18"/>
        <v>25.743523719953373</v>
      </c>
      <c r="BG76" s="89">
        <v>1218.5220490699999</v>
      </c>
      <c r="BH76" s="89">
        <v>0</v>
      </c>
      <c r="BI76" s="89">
        <v>0</v>
      </c>
      <c r="BJ76" s="89">
        <v>1218.5220490699999</v>
      </c>
      <c r="BK76" s="89">
        <v>159478.36842369707</v>
      </c>
      <c r="BL76" s="89">
        <v>385499.69654004159</v>
      </c>
      <c r="BM76" s="34">
        <f>SUM(BM77,BM80,BM83)</f>
        <v>-546154.81038428866</v>
      </c>
      <c r="BN76" s="89">
        <f t="shared" si="19"/>
        <v>41.776628519990481</v>
      </c>
      <c r="BO76" s="89">
        <v>916.51741507999986</v>
      </c>
      <c r="BP76" s="89">
        <v>0</v>
      </c>
      <c r="BQ76" s="89">
        <v>0</v>
      </c>
      <c r="BR76" s="89">
        <v>916.51741507999986</v>
      </c>
      <c r="BS76" s="89">
        <v>178803.68317629804</v>
      </c>
      <c r="BT76" s="89">
        <v>421792.04809201264</v>
      </c>
      <c r="BU76" s="34">
        <f>SUM(BU77,BU80,BU83)</f>
        <v>-601426.96646800067</v>
      </c>
      <c r="BV76" s="89">
        <f t="shared" si="20"/>
        <v>85.282215390005149</v>
      </c>
      <c r="BW76" s="89">
        <v>1054.8906389399999</v>
      </c>
      <c r="BX76" s="89">
        <v>0</v>
      </c>
      <c r="BY76" s="89">
        <v>0</v>
      </c>
      <c r="BZ76" s="89">
        <v>1054.8906389399999</v>
      </c>
      <c r="CA76" s="89">
        <v>191794.47548150056</v>
      </c>
      <c r="CB76" s="89">
        <v>451262.5942993302</v>
      </c>
      <c r="CC76" s="34">
        <f>SUM(CC77,CC80,CC83)</f>
        <v>-644101.21457249078</v>
      </c>
      <c r="CD76" s="89">
        <f t="shared" si="21"/>
        <v>10.745847280020826</v>
      </c>
      <c r="CE76" s="89">
        <v>679.88753472999997</v>
      </c>
      <c r="CF76" s="89">
        <v>0</v>
      </c>
      <c r="CG76" s="89">
        <v>0</v>
      </c>
      <c r="CH76" s="89">
        <v>679.88753472999997</v>
      </c>
      <c r="CI76" s="89">
        <v>236754.00566008434</v>
      </c>
      <c r="CJ76" s="89">
        <v>520448.07979469822</v>
      </c>
      <c r="CK76" s="34">
        <f>SUM(CK77,CK80,CK83)</f>
        <v>-757703.9260551926</v>
      </c>
      <c r="CL76" s="89">
        <f t="shared" ref="CL76:CL106" si="23">SUM(CH76:CK76)</f>
        <v>178.04693432000931</v>
      </c>
      <c r="CM76" s="89">
        <v>616.82814955000003</v>
      </c>
      <c r="CN76" s="89">
        <v>0</v>
      </c>
      <c r="CO76" s="89">
        <v>0</v>
      </c>
      <c r="CP76" s="89">
        <v>616.82814955000003</v>
      </c>
      <c r="CQ76" s="89">
        <v>226705.11789631206</v>
      </c>
      <c r="CR76" s="89">
        <v>581962.18763706263</v>
      </c>
      <c r="CS76" s="34">
        <f>SUM(CS77,CS80,CS83)</f>
        <v>-809275.79572026466</v>
      </c>
      <c r="CT76" s="89">
        <f t="shared" ref="CT76:CT91" si="24">SUM(CP76:CS76)</f>
        <v>8.3379626600071788</v>
      </c>
    </row>
    <row r="77" spans="1:98" ht="20" customHeight="1" x14ac:dyDescent="0.2">
      <c r="A77" s="35">
        <v>131</v>
      </c>
      <c r="B77" s="36" t="s">
        <v>285</v>
      </c>
      <c r="C77" s="90">
        <v>0</v>
      </c>
      <c r="D77" s="90">
        <v>0</v>
      </c>
      <c r="E77" s="90">
        <v>0</v>
      </c>
      <c r="F77" s="90">
        <v>0</v>
      </c>
      <c r="G77" s="90">
        <v>0</v>
      </c>
      <c r="H77" s="90">
        <v>0</v>
      </c>
      <c r="I77" s="37">
        <f>SUM(I78:I79)</f>
        <v>0</v>
      </c>
      <c r="J77" s="90">
        <f t="shared" si="12"/>
        <v>0</v>
      </c>
      <c r="K77" s="90">
        <v>0</v>
      </c>
      <c r="L77" s="90">
        <v>0</v>
      </c>
      <c r="M77" s="90">
        <v>0</v>
      </c>
      <c r="N77" s="90">
        <v>0</v>
      </c>
      <c r="O77" s="90">
        <v>0</v>
      </c>
      <c r="P77" s="90">
        <v>0</v>
      </c>
      <c r="Q77" s="37">
        <f>SUM(Q78:Q79)</f>
        <v>0</v>
      </c>
      <c r="R77" s="90">
        <f t="shared" si="13"/>
        <v>0</v>
      </c>
      <c r="S77" s="90">
        <v>0</v>
      </c>
      <c r="T77" s="90">
        <v>0</v>
      </c>
      <c r="U77" s="90">
        <v>0</v>
      </c>
      <c r="V77" s="90">
        <v>0</v>
      </c>
      <c r="W77" s="90">
        <v>0</v>
      </c>
      <c r="X77" s="90">
        <v>0</v>
      </c>
      <c r="Y77" s="37">
        <f>SUM(Y78:Y79)</f>
        <v>0</v>
      </c>
      <c r="Z77" s="90">
        <f t="shared" si="14"/>
        <v>0</v>
      </c>
      <c r="AA77" s="90">
        <v>0</v>
      </c>
      <c r="AB77" s="90">
        <v>0</v>
      </c>
      <c r="AC77" s="90">
        <v>0</v>
      </c>
      <c r="AD77" s="90">
        <v>0</v>
      </c>
      <c r="AE77" s="90">
        <v>0</v>
      </c>
      <c r="AF77" s="90">
        <v>0</v>
      </c>
      <c r="AG77" s="37">
        <f>SUM(AG78:AG79)</f>
        <v>0</v>
      </c>
      <c r="AH77" s="90">
        <f t="shared" si="15"/>
        <v>0</v>
      </c>
      <c r="AI77" s="90">
        <v>0</v>
      </c>
      <c r="AJ77" s="90">
        <v>0</v>
      </c>
      <c r="AK77" s="90">
        <v>0</v>
      </c>
      <c r="AL77" s="90">
        <v>0</v>
      </c>
      <c r="AM77" s="90">
        <v>0</v>
      </c>
      <c r="AN77" s="90">
        <v>0</v>
      </c>
      <c r="AO77" s="37">
        <f>SUM(AO78:AO79)</f>
        <v>0</v>
      </c>
      <c r="AP77" s="90">
        <f t="shared" si="16"/>
        <v>0</v>
      </c>
      <c r="AQ77" s="90">
        <v>0</v>
      </c>
      <c r="AR77" s="90">
        <v>0</v>
      </c>
      <c r="AS77" s="90">
        <v>0</v>
      </c>
      <c r="AT77" s="90">
        <v>0</v>
      </c>
      <c r="AU77" s="90">
        <v>0</v>
      </c>
      <c r="AV77" s="90">
        <v>0</v>
      </c>
      <c r="AW77" s="37">
        <f>SUM(AW78:AW79)</f>
        <v>0</v>
      </c>
      <c r="AX77" s="90">
        <f t="shared" si="17"/>
        <v>0</v>
      </c>
      <c r="AY77" s="90">
        <v>0</v>
      </c>
      <c r="AZ77" s="90">
        <v>0</v>
      </c>
      <c r="BA77" s="90">
        <v>0</v>
      </c>
      <c r="BB77" s="90">
        <v>0</v>
      </c>
      <c r="BC77" s="90">
        <v>0</v>
      </c>
      <c r="BD77" s="90">
        <v>0</v>
      </c>
      <c r="BE77" s="37">
        <f>SUM(BE78:BE79)</f>
        <v>0</v>
      </c>
      <c r="BF77" s="90">
        <f t="shared" si="18"/>
        <v>0</v>
      </c>
      <c r="BG77" s="90">
        <v>0</v>
      </c>
      <c r="BH77" s="90">
        <v>0</v>
      </c>
      <c r="BI77" s="90">
        <v>0</v>
      </c>
      <c r="BJ77" s="90">
        <v>0</v>
      </c>
      <c r="BK77" s="90">
        <v>0</v>
      </c>
      <c r="BL77" s="90">
        <v>0</v>
      </c>
      <c r="BM77" s="37">
        <f>SUM(BM78:BM79)</f>
        <v>0</v>
      </c>
      <c r="BN77" s="90">
        <f t="shared" si="19"/>
        <v>0</v>
      </c>
      <c r="BO77" s="90">
        <v>0</v>
      </c>
      <c r="BP77" s="90">
        <v>0</v>
      </c>
      <c r="BQ77" s="90">
        <v>0</v>
      </c>
      <c r="BR77" s="90">
        <v>0</v>
      </c>
      <c r="BS77" s="90">
        <v>0</v>
      </c>
      <c r="BT77" s="90">
        <v>0</v>
      </c>
      <c r="BU77" s="37">
        <f>SUM(BU78:BU79)</f>
        <v>0</v>
      </c>
      <c r="BV77" s="90">
        <f t="shared" si="20"/>
        <v>0</v>
      </c>
      <c r="BW77" s="90">
        <v>0</v>
      </c>
      <c r="BX77" s="90">
        <v>0</v>
      </c>
      <c r="BY77" s="90">
        <v>0</v>
      </c>
      <c r="BZ77" s="90">
        <v>0</v>
      </c>
      <c r="CA77" s="90">
        <v>0</v>
      </c>
      <c r="CB77" s="90">
        <v>0</v>
      </c>
      <c r="CC77" s="37">
        <f>SUM(CC78:CC79)</f>
        <v>0</v>
      </c>
      <c r="CD77" s="90">
        <f t="shared" si="21"/>
        <v>0</v>
      </c>
      <c r="CE77" s="90">
        <v>0</v>
      </c>
      <c r="CF77" s="90">
        <v>0</v>
      </c>
      <c r="CG77" s="90">
        <v>0</v>
      </c>
      <c r="CH77" s="90">
        <v>0</v>
      </c>
      <c r="CI77" s="90">
        <v>0</v>
      </c>
      <c r="CJ77" s="90">
        <v>0</v>
      </c>
      <c r="CK77" s="37">
        <f>SUM(CK78:CK79)</f>
        <v>0</v>
      </c>
      <c r="CL77" s="90">
        <f t="shared" si="23"/>
        <v>0</v>
      </c>
      <c r="CM77" s="90">
        <v>0</v>
      </c>
      <c r="CN77" s="90">
        <v>0</v>
      </c>
      <c r="CO77" s="90">
        <v>0</v>
      </c>
      <c r="CP77" s="90">
        <v>0</v>
      </c>
      <c r="CQ77" s="90">
        <v>0</v>
      </c>
      <c r="CR77" s="90" t="s">
        <v>826</v>
      </c>
      <c r="CS77" s="37">
        <f>SUM(CS78:CS79)</f>
        <v>0</v>
      </c>
      <c r="CT77" s="90" t="s">
        <v>826</v>
      </c>
    </row>
    <row r="78" spans="1:98" ht="20" customHeight="1" x14ac:dyDescent="0.2">
      <c r="A78" s="21">
        <v>1311</v>
      </c>
      <c r="B78" s="22" t="s">
        <v>286</v>
      </c>
      <c r="C78" s="23">
        <v>0</v>
      </c>
      <c r="D78" s="23">
        <v>0</v>
      </c>
      <c r="E78" s="23">
        <v>0</v>
      </c>
      <c r="F78" s="23">
        <v>0</v>
      </c>
      <c r="G78" s="23">
        <v>0</v>
      </c>
      <c r="H78" s="23">
        <v>0</v>
      </c>
      <c r="I78" s="52">
        <v>0</v>
      </c>
      <c r="J78" s="23">
        <f t="shared" si="12"/>
        <v>0</v>
      </c>
      <c r="K78" s="23">
        <v>0</v>
      </c>
      <c r="L78" s="23">
        <v>0</v>
      </c>
      <c r="M78" s="23">
        <v>0</v>
      </c>
      <c r="N78" s="23">
        <v>0</v>
      </c>
      <c r="O78" s="23" t="s">
        <v>905</v>
      </c>
      <c r="P78" s="23">
        <v>0</v>
      </c>
      <c r="Q78" s="52">
        <v>0</v>
      </c>
      <c r="R78" s="23">
        <f t="shared" si="13"/>
        <v>0</v>
      </c>
      <c r="S78" s="23">
        <v>0</v>
      </c>
      <c r="T78" s="23">
        <v>0</v>
      </c>
      <c r="U78" s="23">
        <v>0</v>
      </c>
      <c r="V78" s="23">
        <v>0</v>
      </c>
      <c r="W78" s="23" t="s">
        <v>905</v>
      </c>
      <c r="X78" s="23">
        <v>0</v>
      </c>
      <c r="Y78" s="52">
        <v>0</v>
      </c>
      <c r="Z78" s="23">
        <f t="shared" si="14"/>
        <v>0</v>
      </c>
      <c r="AA78" s="23">
        <v>0</v>
      </c>
      <c r="AB78" s="23">
        <v>0</v>
      </c>
      <c r="AC78" s="23">
        <v>0</v>
      </c>
      <c r="AD78" s="23">
        <v>0</v>
      </c>
      <c r="AE78" s="23" t="s">
        <v>905</v>
      </c>
      <c r="AF78" s="23">
        <v>0</v>
      </c>
      <c r="AG78" s="52">
        <v>0</v>
      </c>
      <c r="AH78" s="23">
        <f t="shared" si="15"/>
        <v>0</v>
      </c>
      <c r="AI78" s="23">
        <v>0</v>
      </c>
      <c r="AJ78" s="23">
        <v>0</v>
      </c>
      <c r="AK78" s="23">
        <v>0</v>
      </c>
      <c r="AL78" s="23">
        <v>0</v>
      </c>
      <c r="AM78" s="23" t="s">
        <v>905</v>
      </c>
      <c r="AN78" s="23">
        <v>0</v>
      </c>
      <c r="AO78" s="52">
        <v>0</v>
      </c>
      <c r="AP78" s="23">
        <f t="shared" si="16"/>
        <v>0</v>
      </c>
      <c r="AQ78" s="23">
        <v>0</v>
      </c>
      <c r="AR78" s="23">
        <v>0</v>
      </c>
      <c r="AS78" s="23">
        <v>0</v>
      </c>
      <c r="AT78" s="23">
        <v>0</v>
      </c>
      <c r="AU78" s="23" t="s">
        <v>905</v>
      </c>
      <c r="AV78" s="23">
        <v>0</v>
      </c>
      <c r="AW78" s="52">
        <v>0</v>
      </c>
      <c r="AX78" s="23">
        <f t="shared" si="17"/>
        <v>0</v>
      </c>
      <c r="AY78" s="23">
        <v>0</v>
      </c>
      <c r="AZ78" s="23">
        <v>0</v>
      </c>
      <c r="BA78" s="23">
        <v>0</v>
      </c>
      <c r="BB78" s="23">
        <v>0</v>
      </c>
      <c r="BC78" s="23" t="s">
        <v>905</v>
      </c>
      <c r="BD78" s="23">
        <v>0</v>
      </c>
      <c r="BE78" s="52">
        <v>0</v>
      </c>
      <c r="BF78" s="23">
        <f t="shared" si="18"/>
        <v>0</v>
      </c>
      <c r="BG78" s="23">
        <v>0</v>
      </c>
      <c r="BH78" s="23">
        <v>0</v>
      </c>
      <c r="BI78" s="23">
        <v>0</v>
      </c>
      <c r="BJ78" s="23">
        <v>0</v>
      </c>
      <c r="BK78" s="23" t="s">
        <v>905</v>
      </c>
      <c r="BL78" s="23">
        <v>0</v>
      </c>
      <c r="BM78" s="52">
        <v>0</v>
      </c>
      <c r="BN78" s="23">
        <f t="shared" si="19"/>
        <v>0</v>
      </c>
      <c r="BO78" s="23">
        <v>0</v>
      </c>
      <c r="BP78" s="23">
        <v>0</v>
      </c>
      <c r="BQ78" s="23">
        <v>0</v>
      </c>
      <c r="BR78" s="23">
        <v>0</v>
      </c>
      <c r="BS78" s="23" t="s">
        <v>905</v>
      </c>
      <c r="BT78" s="23">
        <v>0</v>
      </c>
      <c r="BU78" s="52">
        <v>0</v>
      </c>
      <c r="BV78" s="23">
        <f t="shared" si="20"/>
        <v>0</v>
      </c>
      <c r="BW78" s="23">
        <v>0</v>
      </c>
      <c r="BX78" s="23">
        <v>0</v>
      </c>
      <c r="BY78" s="23">
        <v>0</v>
      </c>
      <c r="BZ78" s="23">
        <v>0</v>
      </c>
      <c r="CA78" s="23" t="s">
        <v>905</v>
      </c>
      <c r="CB78" s="23">
        <v>0</v>
      </c>
      <c r="CC78" s="52">
        <v>0</v>
      </c>
      <c r="CD78" s="23">
        <f t="shared" si="21"/>
        <v>0</v>
      </c>
      <c r="CE78" s="23">
        <v>0</v>
      </c>
      <c r="CF78" s="23">
        <v>0</v>
      </c>
      <c r="CG78" s="23">
        <v>0</v>
      </c>
      <c r="CH78" s="23">
        <v>0</v>
      </c>
      <c r="CI78" s="23" t="s">
        <v>905</v>
      </c>
      <c r="CJ78" s="23">
        <v>0</v>
      </c>
      <c r="CK78" s="52">
        <v>0</v>
      </c>
      <c r="CL78" s="23">
        <f t="shared" si="23"/>
        <v>0</v>
      </c>
      <c r="CM78" s="23">
        <v>0</v>
      </c>
      <c r="CN78" s="23">
        <v>0</v>
      </c>
      <c r="CO78" s="23">
        <v>0</v>
      </c>
      <c r="CP78" s="23">
        <v>0</v>
      </c>
      <c r="CQ78" s="23" t="s">
        <v>905</v>
      </c>
      <c r="CR78" s="23" t="s">
        <v>826</v>
      </c>
      <c r="CS78" s="52">
        <v>0</v>
      </c>
      <c r="CT78" s="23" t="s">
        <v>826</v>
      </c>
    </row>
    <row r="79" spans="1:98" ht="20" customHeight="1" x14ac:dyDescent="0.2">
      <c r="A79" s="21">
        <v>1312</v>
      </c>
      <c r="B79" s="22" t="s">
        <v>287</v>
      </c>
      <c r="C79" s="23">
        <v>0</v>
      </c>
      <c r="D79" s="23">
        <v>0</v>
      </c>
      <c r="E79" s="23">
        <v>0</v>
      </c>
      <c r="F79" s="23">
        <v>0</v>
      </c>
      <c r="G79" s="23">
        <v>0</v>
      </c>
      <c r="H79" s="23">
        <v>0</v>
      </c>
      <c r="I79" s="52">
        <v>0</v>
      </c>
      <c r="J79" s="23">
        <f t="shared" si="12"/>
        <v>0</v>
      </c>
      <c r="K79" s="23">
        <v>0</v>
      </c>
      <c r="L79" s="23">
        <v>0</v>
      </c>
      <c r="M79" s="23">
        <v>0</v>
      </c>
      <c r="N79" s="23">
        <v>0</v>
      </c>
      <c r="O79" s="23">
        <v>0</v>
      </c>
      <c r="P79" s="23">
        <v>0</v>
      </c>
      <c r="Q79" s="52">
        <v>0</v>
      </c>
      <c r="R79" s="23">
        <f t="shared" si="13"/>
        <v>0</v>
      </c>
      <c r="S79" s="23">
        <v>0</v>
      </c>
      <c r="T79" s="23">
        <v>0</v>
      </c>
      <c r="U79" s="23">
        <v>0</v>
      </c>
      <c r="V79" s="23">
        <v>0</v>
      </c>
      <c r="W79" s="23">
        <v>0</v>
      </c>
      <c r="X79" s="23">
        <v>0</v>
      </c>
      <c r="Y79" s="52">
        <v>0</v>
      </c>
      <c r="Z79" s="23">
        <f t="shared" si="14"/>
        <v>0</v>
      </c>
      <c r="AA79" s="23">
        <v>0</v>
      </c>
      <c r="AB79" s="23">
        <v>0</v>
      </c>
      <c r="AC79" s="23">
        <v>0</v>
      </c>
      <c r="AD79" s="23">
        <v>0</v>
      </c>
      <c r="AE79" s="23">
        <v>0</v>
      </c>
      <c r="AF79" s="23">
        <v>0</v>
      </c>
      <c r="AG79" s="52">
        <v>0</v>
      </c>
      <c r="AH79" s="23">
        <f t="shared" si="15"/>
        <v>0</v>
      </c>
      <c r="AI79" s="23">
        <v>0</v>
      </c>
      <c r="AJ79" s="23">
        <v>0</v>
      </c>
      <c r="AK79" s="23">
        <v>0</v>
      </c>
      <c r="AL79" s="23">
        <v>0</v>
      </c>
      <c r="AM79" s="23">
        <v>0</v>
      </c>
      <c r="AN79" s="23">
        <v>0</v>
      </c>
      <c r="AO79" s="52">
        <v>0</v>
      </c>
      <c r="AP79" s="23">
        <f t="shared" si="16"/>
        <v>0</v>
      </c>
      <c r="AQ79" s="23">
        <v>0</v>
      </c>
      <c r="AR79" s="23">
        <v>0</v>
      </c>
      <c r="AS79" s="23">
        <v>0</v>
      </c>
      <c r="AT79" s="23">
        <v>0</v>
      </c>
      <c r="AU79" s="23">
        <v>0</v>
      </c>
      <c r="AV79" s="23">
        <v>0</v>
      </c>
      <c r="AW79" s="52">
        <v>0</v>
      </c>
      <c r="AX79" s="23">
        <f t="shared" si="17"/>
        <v>0</v>
      </c>
      <c r="AY79" s="23">
        <v>0</v>
      </c>
      <c r="AZ79" s="23">
        <v>0</v>
      </c>
      <c r="BA79" s="23">
        <v>0</v>
      </c>
      <c r="BB79" s="23">
        <v>0</v>
      </c>
      <c r="BC79" s="23">
        <v>0</v>
      </c>
      <c r="BD79" s="23">
        <v>0</v>
      </c>
      <c r="BE79" s="52">
        <v>0</v>
      </c>
      <c r="BF79" s="23">
        <f t="shared" si="18"/>
        <v>0</v>
      </c>
      <c r="BG79" s="23">
        <v>0</v>
      </c>
      <c r="BH79" s="23">
        <v>0</v>
      </c>
      <c r="BI79" s="23">
        <v>0</v>
      </c>
      <c r="BJ79" s="23">
        <v>0</v>
      </c>
      <c r="BK79" s="23">
        <v>0</v>
      </c>
      <c r="BL79" s="23">
        <v>0</v>
      </c>
      <c r="BM79" s="52">
        <v>0</v>
      </c>
      <c r="BN79" s="23">
        <f t="shared" si="19"/>
        <v>0</v>
      </c>
      <c r="BO79" s="23">
        <v>0</v>
      </c>
      <c r="BP79" s="23">
        <v>0</v>
      </c>
      <c r="BQ79" s="23">
        <v>0</v>
      </c>
      <c r="BR79" s="23">
        <v>0</v>
      </c>
      <c r="BS79" s="23">
        <v>0</v>
      </c>
      <c r="BT79" s="23">
        <v>0</v>
      </c>
      <c r="BU79" s="52">
        <v>0</v>
      </c>
      <c r="BV79" s="23">
        <f t="shared" si="20"/>
        <v>0</v>
      </c>
      <c r="BW79" s="23">
        <v>0</v>
      </c>
      <c r="BX79" s="23">
        <v>0</v>
      </c>
      <c r="BY79" s="23">
        <v>0</v>
      </c>
      <c r="BZ79" s="23">
        <v>0</v>
      </c>
      <c r="CA79" s="23">
        <v>0</v>
      </c>
      <c r="CB79" s="23">
        <v>0</v>
      </c>
      <c r="CC79" s="52">
        <v>0</v>
      </c>
      <c r="CD79" s="23">
        <f t="shared" si="21"/>
        <v>0</v>
      </c>
      <c r="CE79" s="23">
        <v>0</v>
      </c>
      <c r="CF79" s="23">
        <v>0</v>
      </c>
      <c r="CG79" s="23">
        <v>0</v>
      </c>
      <c r="CH79" s="23">
        <v>0</v>
      </c>
      <c r="CI79" s="23">
        <v>0</v>
      </c>
      <c r="CJ79" s="23">
        <v>0</v>
      </c>
      <c r="CK79" s="52">
        <v>0</v>
      </c>
      <c r="CL79" s="23">
        <f t="shared" si="23"/>
        <v>0</v>
      </c>
      <c r="CM79" s="23">
        <v>0</v>
      </c>
      <c r="CN79" s="23">
        <v>0</v>
      </c>
      <c r="CO79" s="23">
        <v>0</v>
      </c>
      <c r="CP79" s="23">
        <v>0</v>
      </c>
      <c r="CQ79" s="23">
        <v>0</v>
      </c>
      <c r="CR79" s="23" t="s">
        <v>826</v>
      </c>
      <c r="CS79" s="52">
        <v>0</v>
      </c>
      <c r="CT79" s="23" t="s">
        <v>826</v>
      </c>
    </row>
    <row r="80" spans="1:98" ht="20" customHeight="1" x14ac:dyDescent="0.2">
      <c r="A80" s="35">
        <v>132</v>
      </c>
      <c r="B80" s="36" t="s">
        <v>288</v>
      </c>
      <c r="C80" s="90">
        <v>19.970304560000002</v>
      </c>
      <c r="D80" s="90">
        <v>0</v>
      </c>
      <c r="E80" s="90">
        <v>0</v>
      </c>
      <c r="F80" s="90">
        <v>19.970304560000002</v>
      </c>
      <c r="G80" s="90">
        <v>40.87293287</v>
      </c>
      <c r="H80" s="90">
        <v>9.7294624699999996</v>
      </c>
      <c r="I80" s="37">
        <f>SUM(I81:I82)</f>
        <v>0</v>
      </c>
      <c r="J80" s="90">
        <f t="shared" si="12"/>
        <v>70.572699900000003</v>
      </c>
      <c r="K80" s="90">
        <v>13.70541978</v>
      </c>
      <c r="L80" s="90">
        <v>0</v>
      </c>
      <c r="M80" s="90">
        <v>0</v>
      </c>
      <c r="N80" s="90">
        <v>13.70541978</v>
      </c>
      <c r="O80" s="90">
        <v>12.13145529</v>
      </c>
      <c r="P80" s="90">
        <v>6.8199625699999995</v>
      </c>
      <c r="Q80" s="37">
        <f>SUM(Q81:Q82)</f>
        <v>0</v>
      </c>
      <c r="R80" s="90">
        <f t="shared" si="13"/>
        <v>32.656837639999999</v>
      </c>
      <c r="S80" s="90">
        <v>9.6802574299999993</v>
      </c>
      <c r="T80" s="90">
        <v>0</v>
      </c>
      <c r="U80" s="90">
        <v>0</v>
      </c>
      <c r="V80" s="90">
        <v>9.6802574299999993</v>
      </c>
      <c r="W80" s="90">
        <v>12.019798259999998</v>
      </c>
      <c r="X80" s="90">
        <v>16.096625599999999</v>
      </c>
      <c r="Y80" s="37">
        <f>SUM(Y81:Y82)</f>
        <v>0</v>
      </c>
      <c r="Z80" s="90">
        <f t="shared" si="14"/>
        <v>37.796681289999995</v>
      </c>
      <c r="AA80" s="90">
        <v>2.8443954299999992</v>
      </c>
      <c r="AB80" s="90">
        <v>0</v>
      </c>
      <c r="AC80" s="90">
        <v>0</v>
      </c>
      <c r="AD80" s="90">
        <v>2.8443954299999992</v>
      </c>
      <c r="AE80" s="90">
        <v>15.64341582</v>
      </c>
      <c r="AF80" s="90">
        <v>61.181044879999995</v>
      </c>
      <c r="AG80" s="37">
        <f>SUM(AG81:AG82)</f>
        <v>0</v>
      </c>
      <c r="AH80" s="90">
        <f t="shared" si="15"/>
        <v>79.668856129999995</v>
      </c>
      <c r="AI80" s="90">
        <v>27.41322795</v>
      </c>
      <c r="AJ80" s="90">
        <v>0</v>
      </c>
      <c r="AK80" s="90">
        <v>0</v>
      </c>
      <c r="AL80" s="90">
        <v>27.41322795</v>
      </c>
      <c r="AM80" s="90">
        <v>11.75010277</v>
      </c>
      <c r="AN80" s="90">
        <v>15.403674039999999</v>
      </c>
      <c r="AO80" s="37">
        <f>SUM(AO81:AO82)</f>
        <v>0</v>
      </c>
      <c r="AP80" s="90">
        <f t="shared" si="16"/>
        <v>54.567004759999996</v>
      </c>
      <c r="AQ80" s="90">
        <v>19.31561825</v>
      </c>
      <c r="AR80" s="90">
        <v>0</v>
      </c>
      <c r="AS80" s="90">
        <v>0</v>
      </c>
      <c r="AT80" s="90">
        <v>19.31561825</v>
      </c>
      <c r="AU80" s="90">
        <v>14.854106860000002</v>
      </c>
      <c r="AV80" s="90">
        <v>6.1318999700000001</v>
      </c>
      <c r="AW80" s="37">
        <f>SUM(AW81:AW82)</f>
        <v>0</v>
      </c>
      <c r="AX80" s="90">
        <f t="shared" si="17"/>
        <v>40.301625080000001</v>
      </c>
      <c r="AY80" s="90">
        <v>13.00067576</v>
      </c>
      <c r="AZ80" s="90">
        <v>0</v>
      </c>
      <c r="BA80" s="90">
        <v>0</v>
      </c>
      <c r="BB80" s="90">
        <v>13.00067576</v>
      </c>
      <c r="BC80" s="90">
        <v>8.7088099700000008</v>
      </c>
      <c r="BD80" s="90">
        <v>4.0340379899999999</v>
      </c>
      <c r="BE80" s="37">
        <f>SUM(BE81:BE82)</f>
        <v>0</v>
      </c>
      <c r="BF80" s="90">
        <f t="shared" si="18"/>
        <v>25.743523719999999</v>
      </c>
      <c r="BG80" s="90">
        <v>29.380007489999997</v>
      </c>
      <c r="BH80" s="90">
        <v>0</v>
      </c>
      <c r="BI80" s="90">
        <v>0</v>
      </c>
      <c r="BJ80" s="90">
        <v>29.380007489999997</v>
      </c>
      <c r="BK80" s="90">
        <v>8.0739861399999988</v>
      </c>
      <c r="BL80" s="90">
        <v>4.3226348899999998</v>
      </c>
      <c r="BM80" s="37">
        <f>SUM(BM81:BM82)</f>
        <v>0</v>
      </c>
      <c r="BN80" s="90">
        <f t="shared" si="19"/>
        <v>41.776628520000003</v>
      </c>
      <c r="BO80" s="90">
        <v>20.041224700000001</v>
      </c>
      <c r="BP80" s="90">
        <v>0</v>
      </c>
      <c r="BQ80" s="90">
        <v>0</v>
      </c>
      <c r="BR80" s="90">
        <v>20.041224700000001</v>
      </c>
      <c r="BS80" s="90">
        <v>1.7964266799999999</v>
      </c>
      <c r="BT80" s="90">
        <v>63.444564009999993</v>
      </c>
      <c r="BU80" s="37">
        <f>SUM(BU81:BU82)</f>
        <v>0</v>
      </c>
      <c r="BV80" s="90">
        <f t="shared" si="20"/>
        <v>85.28221538999999</v>
      </c>
      <c r="BW80" s="90">
        <v>2.9336004199999999</v>
      </c>
      <c r="BX80" s="90">
        <v>0</v>
      </c>
      <c r="BY80" s="90">
        <v>0</v>
      </c>
      <c r="BZ80" s="90">
        <v>2.9336004199999999</v>
      </c>
      <c r="CA80" s="90">
        <v>4.8774843099999998</v>
      </c>
      <c r="CB80" s="90">
        <v>2.9347625499999999</v>
      </c>
      <c r="CC80" s="37">
        <f>SUM(CC81:CC82)</f>
        <v>0</v>
      </c>
      <c r="CD80" s="90">
        <f t="shared" si="21"/>
        <v>10.74584728</v>
      </c>
      <c r="CE80" s="90">
        <v>11.382719890000001</v>
      </c>
      <c r="CF80" s="90">
        <v>0</v>
      </c>
      <c r="CG80" s="90">
        <v>0</v>
      </c>
      <c r="CH80" s="90">
        <v>11.382719890000001</v>
      </c>
      <c r="CI80" s="90">
        <v>5.66610528</v>
      </c>
      <c r="CJ80" s="90">
        <v>160.99810915</v>
      </c>
      <c r="CK80" s="37">
        <f>SUM(CK81:CK82)</f>
        <v>0</v>
      </c>
      <c r="CL80" s="90">
        <f t="shared" si="23"/>
        <v>178.04693431999999</v>
      </c>
      <c r="CM80" s="90">
        <v>4.3156478000000007</v>
      </c>
      <c r="CN80" s="90">
        <v>0</v>
      </c>
      <c r="CO80" s="90">
        <v>0</v>
      </c>
      <c r="CP80" s="90">
        <v>4.3156478000000007</v>
      </c>
      <c r="CQ80" s="90">
        <v>4.0223148600000007</v>
      </c>
      <c r="CR80" s="90" t="s">
        <v>826</v>
      </c>
      <c r="CS80" s="37">
        <f>SUM(CS81:CS82)</f>
        <v>0</v>
      </c>
      <c r="CT80" s="90" t="s">
        <v>826</v>
      </c>
    </row>
    <row r="81" spans="1:98" ht="20" customHeight="1" x14ac:dyDescent="0.2">
      <c r="A81" s="21">
        <v>1321</v>
      </c>
      <c r="B81" s="22" t="s">
        <v>286</v>
      </c>
      <c r="C81" s="23">
        <v>19.970304560000002</v>
      </c>
      <c r="D81" s="23">
        <v>0</v>
      </c>
      <c r="E81" s="23">
        <v>0</v>
      </c>
      <c r="F81" s="23">
        <v>19.970304560000002</v>
      </c>
      <c r="G81" s="23">
        <v>18.31404058</v>
      </c>
      <c r="H81" s="23">
        <v>5.5765456100000002</v>
      </c>
      <c r="I81" s="52">
        <v>0</v>
      </c>
      <c r="J81" s="23">
        <f t="shared" si="12"/>
        <v>43.860890749999996</v>
      </c>
      <c r="K81" s="23">
        <v>13.70541978</v>
      </c>
      <c r="L81" s="23">
        <v>0</v>
      </c>
      <c r="M81" s="23">
        <v>0</v>
      </c>
      <c r="N81" s="23">
        <v>13.70541978</v>
      </c>
      <c r="O81" s="23">
        <v>4.8299882700000003</v>
      </c>
      <c r="P81" s="23">
        <v>2.4333288099999999</v>
      </c>
      <c r="Q81" s="52">
        <v>0</v>
      </c>
      <c r="R81" s="23">
        <f t="shared" si="13"/>
        <v>20.96873686</v>
      </c>
      <c r="S81" s="23">
        <v>9.6802574299999993</v>
      </c>
      <c r="T81" s="23">
        <v>0</v>
      </c>
      <c r="U81" s="23">
        <v>0</v>
      </c>
      <c r="V81" s="23">
        <v>9.6802574299999993</v>
      </c>
      <c r="W81" s="23">
        <v>7.3621886899999982</v>
      </c>
      <c r="X81" s="23">
        <v>4.1876253300000004</v>
      </c>
      <c r="Y81" s="52">
        <v>0</v>
      </c>
      <c r="Z81" s="23">
        <f t="shared" si="14"/>
        <v>21.230071449999997</v>
      </c>
      <c r="AA81" s="23">
        <v>2.8443954299999992</v>
      </c>
      <c r="AB81" s="23">
        <v>0</v>
      </c>
      <c r="AC81" s="23">
        <v>0</v>
      </c>
      <c r="AD81" s="23">
        <v>2.8443954299999992</v>
      </c>
      <c r="AE81" s="23">
        <v>14.210661759999999</v>
      </c>
      <c r="AF81" s="23">
        <v>7.1663866199999999</v>
      </c>
      <c r="AG81" s="52">
        <v>0</v>
      </c>
      <c r="AH81" s="23">
        <f t="shared" si="15"/>
        <v>24.22144381</v>
      </c>
      <c r="AI81" s="23">
        <v>27.41322795</v>
      </c>
      <c r="AJ81" s="23">
        <v>0</v>
      </c>
      <c r="AK81" s="23">
        <v>0</v>
      </c>
      <c r="AL81" s="23">
        <v>27.41322795</v>
      </c>
      <c r="AM81" s="23">
        <v>9.02706242</v>
      </c>
      <c r="AN81" s="23">
        <v>2.4654104999999999</v>
      </c>
      <c r="AO81" s="52">
        <v>0</v>
      </c>
      <c r="AP81" s="23">
        <f t="shared" si="16"/>
        <v>38.905700869999997</v>
      </c>
      <c r="AQ81" s="23">
        <v>2.3322616900000002</v>
      </c>
      <c r="AR81" s="23">
        <v>0</v>
      </c>
      <c r="AS81" s="23">
        <v>0</v>
      </c>
      <c r="AT81" s="23">
        <v>2.3322616900000002</v>
      </c>
      <c r="AU81" s="23">
        <v>7.3392773700000005</v>
      </c>
      <c r="AV81" s="23">
        <v>5.2610882600000002</v>
      </c>
      <c r="AW81" s="52">
        <v>0</v>
      </c>
      <c r="AX81" s="23">
        <f t="shared" si="17"/>
        <v>14.932627320000002</v>
      </c>
      <c r="AY81" s="23">
        <v>0.11317039</v>
      </c>
      <c r="AZ81" s="23">
        <v>0</v>
      </c>
      <c r="BA81" s="23">
        <v>0</v>
      </c>
      <c r="BB81" s="23">
        <v>0.11317039</v>
      </c>
      <c r="BC81" s="23">
        <v>8.1675997700000007</v>
      </c>
      <c r="BD81" s="23">
        <v>3.9889089700000002</v>
      </c>
      <c r="BE81" s="52">
        <v>0</v>
      </c>
      <c r="BF81" s="23">
        <f t="shared" si="18"/>
        <v>12.269679130000002</v>
      </c>
      <c r="BG81" s="23">
        <v>5.6119911599999996</v>
      </c>
      <c r="BH81" s="23">
        <v>0</v>
      </c>
      <c r="BI81" s="23">
        <v>0</v>
      </c>
      <c r="BJ81" s="23">
        <v>5.6119911599999996</v>
      </c>
      <c r="BK81" s="23">
        <v>3.6682715400000001</v>
      </c>
      <c r="BL81" s="23">
        <v>4.0712152799999997</v>
      </c>
      <c r="BM81" s="52">
        <v>0</v>
      </c>
      <c r="BN81" s="23">
        <f t="shared" si="19"/>
        <v>13.351477979999999</v>
      </c>
      <c r="BO81" s="23">
        <v>0.59645641000000005</v>
      </c>
      <c r="BP81" s="23">
        <v>0</v>
      </c>
      <c r="BQ81" s="23">
        <v>0</v>
      </c>
      <c r="BR81" s="23">
        <v>0.59645641000000005</v>
      </c>
      <c r="BS81" s="23">
        <v>1.12436494</v>
      </c>
      <c r="BT81" s="23">
        <v>63.294564009999995</v>
      </c>
      <c r="BU81" s="52">
        <v>0</v>
      </c>
      <c r="BV81" s="23">
        <f t="shared" si="20"/>
        <v>65.015385359999996</v>
      </c>
      <c r="BW81" s="23">
        <v>1.8314185699999999</v>
      </c>
      <c r="BX81" s="23">
        <v>0</v>
      </c>
      <c r="BY81" s="23">
        <v>0</v>
      </c>
      <c r="BZ81" s="23">
        <v>1.8314185699999999</v>
      </c>
      <c r="CA81" s="23">
        <v>0.81194268999999997</v>
      </c>
      <c r="CB81" s="23">
        <v>2.7847625499999999</v>
      </c>
      <c r="CC81" s="52">
        <v>0</v>
      </c>
      <c r="CD81" s="23">
        <f t="shared" si="21"/>
        <v>5.4281238099999998</v>
      </c>
      <c r="CE81" s="23">
        <v>-0.82217176000000003</v>
      </c>
      <c r="CF81" s="23">
        <v>0</v>
      </c>
      <c r="CG81" s="23">
        <v>0</v>
      </c>
      <c r="CH81" s="23">
        <v>-0.82217176000000003</v>
      </c>
      <c r="CI81" s="23">
        <v>5.66610528</v>
      </c>
      <c r="CJ81" s="23">
        <v>160.65097936000001</v>
      </c>
      <c r="CK81" s="52">
        <v>0</v>
      </c>
      <c r="CL81" s="23">
        <f t="shared" si="23"/>
        <v>165.49491288000002</v>
      </c>
      <c r="CM81" s="23">
        <v>2.2853539700000001</v>
      </c>
      <c r="CN81" s="23">
        <v>0</v>
      </c>
      <c r="CO81" s="23">
        <v>0</v>
      </c>
      <c r="CP81" s="23">
        <v>2.2853539700000001</v>
      </c>
      <c r="CQ81" s="23">
        <v>3.9773148600000003</v>
      </c>
      <c r="CR81" s="23" t="s">
        <v>826</v>
      </c>
      <c r="CS81" s="52">
        <v>0</v>
      </c>
      <c r="CT81" s="23" t="s">
        <v>826</v>
      </c>
    </row>
    <row r="82" spans="1:98" ht="20" customHeight="1" x14ac:dyDescent="0.2">
      <c r="A82" s="21">
        <v>1322</v>
      </c>
      <c r="B82" s="22" t="s">
        <v>287</v>
      </c>
      <c r="C82" s="23">
        <v>0</v>
      </c>
      <c r="D82" s="23">
        <v>0</v>
      </c>
      <c r="E82" s="23">
        <v>0</v>
      </c>
      <c r="F82" s="23">
        <v>0</v>
      </c>
      <c r="G82" s="23">
        <v>22.558892290000003</v>
      </c>
      <c r="H82" s="23">
        <v>4.1529168599999995</v>
      </c>
      <c r="I82" s="52">
        <v>0</v>
      </c>
      <c r="J82" s="23">
        <f t="shared" si="12"/>
        <v>26.711809150000001</v>
      </c>
      <c r="K82" s="23">
        <v>0</v>
      </c>
      <c r="L82" s="23">
        <v>0</v>
      </c>
      <c r="M82" s="23">
        <v>0</v>
      </c>
      <c r="N82" s="23">
        <v>0</v>
      </c>
      <c r="O82" s="23">
        <v>7.3014670199999996</v>
      </c>
      <c r="P82" s="23">
        <v>4.3866337599999996</v>
      </c>
      <c r="Q82" s="52">
        <v>0</v>
      </c>
      <c r="R82" s="23">
        <f t="shared" si="13"/>
        <v>11.688100779999999</v>
      </c>
      <c r="S82" s="23">
        <v>0</v>
      </c>
      <c r="T82" s="23">
        <v>0</v>
      </c>
      <c r="U82" s="23">
        <v>0</v>
      </c>
      <c r="V82" s="23">
        <v>0</v>
      </c>
      <c r="W82" s="23">
        <v>4.65760957</v>
      </c>
      <c r="X82" s="23">
        <v>11.90900027</v>
      </c>
      <c r="Y82" s="52">
        <v>0</v>
      </c>
      <c r="Z82" s="23">
        <f t="shared" si="14"/>
        <v>16.566609839999998</v>
      </c>
      <c r="AA82" s="23">
        <v>0</v>
      </c>
      <c r="AB82" s="23">
        <v>0</v>
      </c>
      <c r="AC82" s="23">
        <v>0</v>
      </c>
      <c r="AD82" s="23">
        <v>0</v>
      </c>
      <c r="AE82" s="23">
        <v>1.4327540600000002</v>
      </c>
      <c r="AF82" s="23">
        <v>54.014658259999997</v>
      </c>
      <c r="AG82" s="52">
        <v>0</v>
      </c>
      <c r="AH82" s="23">
        <f t="shared" si="15"/>
        <v>55.447412319999998</v>
      </c>
      <c r="AI82" s="23">
        <v>0</v>
      </c>
      <c r="AJ82" s="23">
        <v>0</v>
      </c>
      <c r="AK82" s="23">
        <v>0</v>
      </c>
      <c r="AL82" s="23">
        <v>0</v>
      </c>
      <c r="AM82" s="23">
        <v>2.7230403500000002</v>
      </c>
      <c r="AN82" s="23">
        <v>12.938263539999999</v>
      </c>
      <c r="AO82" s="52">
        <v>0</v>
      </c>
      <c r="AP82" s="23">
        <f t="shared" si="16"/>
        <v>15.661303889999999</v>
      </c>
      <c r="AQ82" s="23">
        <v>16.983356560000001</v>
      </c>
      <c r="AR82" s="23">
        <v>0</v>
      </c>
      <c r="AS82" s="23">
        <v>0</v>
      </c>
      <c r="AT82" s="23">
        <v>16.983356560000001</v>
      </c>
      <c r="AU82" s="23">
        <v>7.5148294900000003</v>
      </c>
      <c r="AV82" s="23">
        <v>0.87081171000000002</v>
      </c>
      <c r="AW82" s="52">
        <v>0</v>
      </c>
      <c r="AX82" s="23">
        <f t="shared" si="17"/>
        <v>25.368997760000003</v>
      </c>
      <c r="AY82" s="23">
        <v>12.88750537</v>
      </c>
      <c r="AZ82" s="23">
        <v>0</v>
      </c>
      <c r="BA82" s="23">
        <v>0</v>
      </c>
      <c r="BB82" s="23">
        <v>12.88750537</v>
      </c>
      <c r="BC82" s="23">
        <v>0.54121019999999997</v>
      </c>
      <c r="BD82" s="23">
        <v>4.5129019999999999E-2</v>
      </c>
      <c r="BE82" s="52">
        <v>0</v>
      </c>
      <c r="BF82" s="23">
        <f t="shared" si="18"/>
        <v>13.473844589999999</v>
      </c>
      <c r="BG82" s="23">
        <v>23.768016330000002</v>
      </c>
      <c r="BH82" s="23">
        <v>0</v>
      </c>
      <c r="BI82" s="23">
        <v>0</v>
      </c>
      <c r="BJ82" s="23">
        <v>23.768016330000002</v>
      </c>
      <c r="BK82" s="23">
        <v>4.4057145999999996</v>
      </c>
      <c r="BL82" s="23">
        <v>0.25141960999999996</v>
      </c>
      <c r="BM82" s="52">
        <v>0</v>
      </c>
      <c r="BN82" s="23">
        <f t="shared" si="19"/>
        <v>28.425150540000001</v>
      </c>
      <c r="BO82" s="23">
        <v>19.444768289999999</v>
      </c>
      <c r="BP82" s="23">
        <v>0</v>
      </c>
      <c r="BQ82" s="23">
        <v>0</v>
      </c>
      <c r="BR82" s="23">
        <v>19.444768289999999</v>
      </c>
      <c r="BS82" s="23">
        <v>0.67206173999999996</v>
      </c>
      <c r="BT82" s="23">
        <v>0.15</v>
      </c>
      <c r="BU82" s="52">
        <v>0</v>
      </c>
      <c r="BV82" s="23">
        <f t="shared" si="20"/>
        <v>20.266830029999998</v>
      </c>
      <c r="BW82" s="23">
        <v>1.10218185</v>
      </c>
      <c r="BX82" s="23">
        <v>0</v>
      </c>
      <c r="BY82" s="23">
        <v>0</v>
      </c>
      <c r="BZ82" s="23">
        <v>1.10218185</v>
      </c>
      <c r="CA82" s="23">
        <v>4.0655416200000003</v>
      </c>
      <c r="CB82" s="23">
        <v>0.15</v>
      </c>
      <c r="CC82" s="52">
        <v>0</v>
      </c>
      <c r="CD82" s="23">
        <f t="shared" si="21"/>
        <v>5.3177234700000007</v>
      </c>
      <c r="CE82" s="23">
        <v>12.20489165</v>
      </c>
      <c r="CF82" s="23">
        <v>0</v>
      </c>
      <c r="CG82" s="23">
        <v>0</v>
      </c>
      <c r="CH82" s="23">
        <v>12.20489165</v>
      </c>
      <c r="CI82" s="23">
        <v>0</v>
      </c>
      <c r="CJ82" s="23">
        <v>0.34712978999999999</v>
      </c>
      <c r="CK82" s="52">
        <v>0</v>
      </c>
      <c r="CL82" s="23">
        <f t="shared" si="23"/>
        <v>12.552021440000001</v>
      </c>
      <c r="CM82" s="23">
        <v>2.0302938300000002</v>
      </c>
      <c r="CN82" s="23">
        <v>0</v>
      </c>
      <c r="CO82" s="23">
        <v>0</v>
      </c>
      <c r="CP82" s="23">
        <v>2.0302938300000002</v>
      </c>
      <c r="CQ82" s="23">
        <v>4.4999999999999998E-2</v>
      </c>
      <c r="CR82" s="23" t="s">
        <v>826</v>
      </c>
      <c r="CS82" s="52">
        <v>0</v>
      </c>
      <c r="CT82" s="23" t="s">
        <v>826</v>
      </c>
    </row>
    <row r="83" spans="1:98" ht="20" customHeight="1" x14ac:dyDescent="0.2">
      <c r="A83" s="35">
        <v>133</v>
      </c>
      <c r="B83" s="36" t="s">
        <v>289</v>
      </c>
      <c r="C83" s="90">
        <v>272.67018424000003</v>
      </c>
      <c r="D83" s="90">
        <v>0</v>
      </c>
      <c r="E83" s="90">
        <v>0</v>
      </c>
      <c r="F83" s="90">
        <v>272.67018424000003</v>
      </c>
      <c r="G83" s="90">
        <v>109994.80245842083</v>
      </c>
      <c r="H83" s="90">
        <v>219517.59504846315</v>
      </c>
      <c r="I83" s="37">
        <f>SUM(I84:I85)</f>
        <v>-329785.06769112399</v>
      </c>
      <c r="J83" s="90">
        <f t="shared" si="12"/>
        <v>0</v>
      </c>
      <c r="K83" s="90">
        <v>459.83048527000005</v>
      </c>
      <c r="L83" s="90">
        <v>0</v>
      </c>
      <c r="M83" s="90">
        <v>0</v>
      </c>
      <c r="N83" s="90">
        <v>459.83048527000005</v>
      </c>
      <c r="O83" s="90">
        <v>121538.92038499274</v>
      </c>
      <c r="P83" s="90">
        <v>250131.34800226908</v>
      </c>
      <c r="Q83" s="37">
        <f>SUM(Q84:Q85)</f>
        <v>-372130.09887253185</v>
      </c>
      <c r="R83" s="90">
        <f t="shared" si="13"/>
        <v>0</v>
      </c>
      <c r="S83" s="90">
        <v>637.18669112999987</v>
      </c>
      <c r="T83" s="90">
        <v>0</v>
      </c>
      <c r="U83" s="90">
        <v>0</v>
      </c>
      <c r="V83" s="90">
        <v>637.18669112999987</v>
      </c>
      <c r="W83" s="90">
        <v>130750.71654663913</v>
      </c>
      <c r="X83" s="90">
        <v>282813.50095097389</v>
      </c>
      <c r="Y83" s="37">
        <f>SUM(Y84:Y85)</f>
        <v>-414201.40418874298</v>
      </c>
      <c r="Z83" s="90">
        <f t="shared" si="14"/>
        <v>0</v>
      </c>
      <c r="AA83" s="90">
        <v>414.70155027999999</v>
      </c>
      <c r="AB83" s="90">
        <v>0</v>
      </c>
      <c r="AC83" s="90">
        <v>0</v>
      </c>
      <c r="AD83" s="90">
        <v>414.70155027999999</v>
      </c>
      <c r="AE83" s="90">
        <v>135780.78046072091</v>
      </c>
      <c r="AF83" s="90">
        <v>298901.20102337369</v>
      </c>
      <c r="AG83" s="37">
        <f>SUM(AG84:AG85)</f>
        <v>-435096.68303437461</v>
      </c>
      <c r="AH83" s="90">
        <f t="shared" si="15"/>
        <v>0</v>
      </c>
      <c r="AI83" s="90">
        <v>485.29305694000004</v>
      </c>
      <c r="AJ83" s="90">
        <v>0</v>
      </c>
      <c r="AK83" s="90">
        <v>0</v>
      </c>
      <c r="AL83" s="90">
        <v>485.29305694000004</v>
      </c>
      <c r="AM83" s="90">
        <v>150432.70251141678</v>
      </c>
      <c r="AN83" s="90">
        <v>330199.33915586967</v>
      </c>
      <c r="AO83" s="37">
        <f>SUM(AO84:AO85)</f>
        <v>-481117.3347242265</v>
      </c>
      <c r="AP83" s="90">
        <f t="shared" si="16"/>
        <v>0</v>
      </c>
      <c r="AQ83" s="90">
        <v>539.32112567000001</v>
      </c>
      <c r="AR83" s="90">
        <v>0</v>
      </c>
      <c r="AS83" s="90">
        <v>0</v>
      </c>
      <c r="AT83" s="90">
        <v>539.32112567000001</v>
      </c>
      <c r="AU83" s="90">
        <v>148118.53562281741</v>
      </c>
      <c r="AV83" s="90">
        <v>343737.05621047015</v>
      </c>
      <c r="AW83" s="37">
        <f>SUM(AW84:AW85)</f>
        <v>-492394.91295895755</v>
      </c>
      <c r="AX83" s="90">
        <f t="shared" si="17"/>
        <v>0</v>
      </c>
      <c r="AY83" s="90">
        <v>628.62440775000005</v>
      </c>
      <c r="AZ83" s="90">
        <v>0</v>
      </c>
      <c r="BA83" s="90">
        <v>0</v>
      </c>
      <c r="BB83" s="90">
        <v>628.62440775000005</v>
      </c>
      <c r="BC83" s="90">
        <v>164454.0627652097</v>
      </c>
      <c r="BD83" s="90">
        <v>376914.26341799938</v>
      </c>
      <c r="BE83" s="37">
        <f>SUM(BE84:BE85)</f>
        <v>-541996.95059095905</v>
      </c>
      <c r="BF83" s="90">
        <f t="shared" si="18"/>
        <v>0</v>
      </c>
      <c r="BG83" s="90">
        <v>1189.1420415799998</v>
      </c>
      <c r="BH83" s="90">
        <v>0</v>
      </c>
      <c r="BI83" s="90">
        <v>0</v>
      </c>
      <c r="BJ83" s="90">
        <v>1189.1420415799998</v>
      </c>
      <c r="BK83" s="90">
        <v>159470.29443755708</v>
      </c>
      <c r="BL83" s="90">
        <v>385495.37390515162</v>
      </c>
      <c r="BM83" s="37">
        <f>SUM(BM84:BM85)</f>
        <v>-546154.81038428866</v>
      </c>
      <c r="BN83" s="90">
        <f t="shared" si="19"/>
        <v>0</v>
      </c>
      <c r="BO83" s="90">
        <v>896.47619037999993</v>
      </c>
      <c r="BP83" s="90">
        <v>0</v>
      </c>
      <c r="BQ83" s="90">
        <v>0</v>
      </c>
      <c r="BR83" s="90">
        <v>896.47619037999993</v>
      </c>
      <c r="BS83" s="90">
        <v>178801.88674961805</v>
      </c>
      <c r="BT83" s="90">
        <v>421728.60352800263</v>
      </c>
      <c r="BU83" s="37">
        <f>SUM(BU84:BU85)</f>
        <v>-601426.96646800067</v>
      </c>
      <c r="BV83" s="90">
        <f t="shared" si="20"/>
        <v>0</v>
      </c>
      <c r="BW83" s="90">
        <v>1051.95703852</v>
      </c>
      <c r="BX83" s="90">
        <v>0</v>
      </c>
      <c r="BY83" s="90">
        <v>0</v>
      </c>
      <c r="BZ83" s="90">
        <v>1051.95703852</v>
      </c>
      <c r="CA83" s="90">
        <v>191789.59799719055</v>
      </c>
      <c r="CB83" s="90">
        <v>451259.65953678021</v>
      </c>
      <c r="CC83" s="37">
        <f>SUM(CC84:CC85)</f>
        <v>-644101.21457249078</v>
      </c>
      <c r="CD83" s="90">
        <f t="shared" si="21"/>
        <v>0</v>
      </c>
      <c r="CE83" s="90">
        <v>668.50481483999999</v>
      </c>
      <c r="CF83" s="90">
        <v>0</v>
      </c>
      <c r="CG83" s="90">
        <v>0</v>
      </c>
      <c r="CH83" s="90">
        <v>668.50481483999999</v>
      </c>
      <c r="CI83" s="90">
        <v>236748.33955480435</v>
      </c>
      <c r="CJ83" s="90">
        <v>520287.08168554824</v>
      </c>
      <c r="CK83" s="37">
        <f>SUM(CK84:CK85)</f>
        <v>-757703.9260551926</v>
      </c>
      <c r="CL83" s="90">
        <f t="shared" si="23"/>
        <v>0</v>
      </c>
      <c r="CM83" s="90">
        <v>612.51250174999996</v>
      </c>
      <c r="CN83" s="90">
        <v>0</v>
      </c>
      <c r="CO83" s="90">
        <v>0</v>
      </c>
      <c r="CP83" s="90">
        <v>612.51250174999996</v>
      </c>
      <c r="CQ83" s="90">
        <v>226701.09558145207</v>
      </c>
      <c r="CR83" s="90">
        <f>CR76</f>
        <v>581962.18763706263</v>
      </c>
      <c r="CS83" s="37">
        <v>-809275.79572026466</v>
      </c>
      <c r="CT83" s="90">
        <f t="shared" si="24"/>
        <v>0</v>
      </c>
    </row>
    <row r="84" spans="1:98" ht="20" customHeight="1" x14ac:dyDescent="0.2">
      <c r="A84" s="21">
        <v>1331</v>
      </c>
      <c r="B84" s="22" t="s">
        <v>286</v>
      </c>
      <c r="C84" s="23">
        <v>188.30813455999998</v>
      </c>
      <c r="D84" s="23">
        <v>0</v>
      </c>
      <c r="E84" s="23">
        <v>0</v>
      </c>
      <c r="F84" s="23">
        <v>188.30813455999998</v>
      </c>
      <c r="G84" s="23">
        <v>102140.26046865221</v>
      </c>
      <c r="H84" s="23">
        <v>206788.63816165461</v>
      </c>
      <c r="I84" s="52">
        <v>-309117.20676486683</v>
      </c>
      <c r="J84" s="23">
        <f t="shared" si="12"/>
        <v>0</v>
      </c>
      <c r="K84" s="23">
        <v>386.32529303000001</v>
      </c>
      <c r="L84" s="23">
        <v>0</v>
      </c>
      <c r="M84" s="23">
        <v>0</v>
      </c>
      <c r="N84" s="23">
        <v>386.32529303000001</v>
      </c>
      <c r="O84" s="23">
        <v>115348.41370159412</v>
      </c>
      <c r="P84" s="23">
        <v>239938.01113005771</v>
      </c>
      <c r="Q84" s="52">
        <v>-355672.75012468186</v>
      </c>
      <c r="R84" s="23">
        <f t="shared" si="13"/>
        <v>0</v>
      </c>
      <c r="S84" s="23">
        <v>577.72946576999993</v>
      </c>
      <c r="T84" s="23">
        <v>0</v>
      </c>
      <c r="U84" s="23">
        <v>0</v>
      </c>
      <c r="V84" s="23">
        <v>577.72946576999993</v>
      </c>
      <c r="W84" s="23">
        <v>123360.91515750637</v>
      </c>
      <c r="X84" s="23">
        <v>265641.89946576662</v>
      </c>
      <c r="Y84" s="52">
        <v>-389580.54408904299</v>
      </c>
      <c r="Z84" s="23">
        <f t="shared" si="14"/>
        <v>0</v>
      </c>
      <c r="AA84" s="23">
        <v>351.93709707000005</v>
      </c>
      <c r="AB84" s="23">
        <v>0</v>
      </c>
      <c r="AC84" s="23">
        <v>0</v>
      </c>
      <c r="AD84" s="23">
        <v>351.93709707000005</v>
      </c>
      <c r="AE84" s="23">
        <v>128534.20979511764</v>
      </c>
      <c r="AF84" s="23">
        <v>288703.72202342696</v>
      </c>
      <c r="AG84" s="52">
        <v>-417589.86891561461</v>
      </c>
      <c r="AH84" s="23">
        <f t="shared" si="15"/>
        <v>0</v>
      </c>
      <c r="AI84" s="23">
        <v>419.61690945000009</v>
      </c>
      <c r="AJ84" s="23">
        <v>0</v>
      </c>
      <c r="AK84" s="23">
        <v>0</v>
      </c>
      <c r="AL84" s="23">
        <v>419.61690945000009</v>
      </c>
      <c r="AM84" s="23">
        <v>142526.57080860378</v>
      </c>
      <c r="AN84" s="23">
        <v>315542.48396730272</v>
      </c>
      <c r="AO84" s="52">
        <v>-458488.67168535653</v>
      </c>
      <c r="AP84" s="23">
        <f t="shared" si="16"/>
        <v>0</v>
      </c>
      <c r="AQ84" s="23">
        <v>460.70263994999999</v>
      </c>
      <c r="AR84" s="23">
        <v>0</v>
      </c>
      <c r="AS84" s="23">
        <v>0</v>
      </c>
      <c r="AT84" s="23">
        <v>460.70263994999999</v>
      </c>
      <c r="AU84" s="23">
        <v>144527.59250827867</v>
      </c>
      <c r="AV84" s="23">
        <v>331067.55666066887</v>
      </c>
      <c r="AW84" s="52">
        <v>-476055.85180889757</v>
      </c>
      <c r="AX84" s="23">
        <f t="shared" si="17"/>
        <v>0</v>
      </c>
      <c r="AY84" s="23">
        <v>607.15642299000001</v>
      </c>
      <c r="AZ84" s="23">
        <v>0</v>
      </c>
      <c r="BA84" s="23">
        <v>0</v>
      </c>
      <c r="BB84" s="23">
        <v>607.15642299000001</v>
      </c>
      <c r="BC84" s="23">
        <v>158757.32354268129</v>
      </c>
      <c r="BD84" s="23">
        <v>361492.11729536782</v>
      </c>
      <c r="BE84" s="52">
        <v>-520856.59726103907</v>
      </c>
      <c r="BF84" s="23">
        <f t="shared" si="18"/>
        <v>0</v>
      </c>
      <c r="BG84" s="23">
        <v>1167.6839526100002</v>
      </c>
      <c r="BH84" s="23">
        <v>0</v>
      </c>
      <c r="BI84" s="23">
        <v>0</v>
      </c>
      <c r="BJ84" s="23">
        <v>1167.6839526100002</v>
      </c>
      <c r="BK84" s="23">
        <v>154849.76294906714</v>
      </c>
      <c r="BL84" s="23">
        <v>375683.92776955152</v>
      </c>
      <c r="BM84" s="52">
        <v>-531701.3746712287</v>
      </c>
      <c r="BN84" s="23">
        <f t="shared" si="19"/>
        <v>0</v>
      </c>
      <c r="BO84" s="23">
        <v>889.54081752999991</v>
      </c>
      <c r="BP84" s="23">
        <v>0</v>
      </c>
      <c r="BQ84" s="23">
        <v>0</v>
      </c>
      <c r="BR84" s="23">
        <v>889.54081752999991</v>
      </c>
      <c r="BS84" s="23">
        <v>174702.91882999311</v>
      </c>
      <c r="BT84" s="23">
        <v>406879.54219777754</v>
      </c>
      <c r="BU84" s="52">
        <v>-582472.00184530066</v>
      </c>
      <c r="BV84" s="23">
        <f t="shared" si="20"/>
        <v>0</v>
      </c>
      <c r="BW84" s="23">
        <v>1030.93443095</v>
      </c>
      <c r="BX84" s="23">
        <v>0</v>
      </c>
      <c r="BY84" s="23">
        <v>0</v>
      </c>
      <c r="BZ84" s="23">
        <v>1030.93443095</v>
      </c>
      <c r="CA84" s="23">
        <v>188581.36758183286</v>
      </c>
      <c r="CB84" s="23">
        <v>440137.75784034788</v>
      </c>
      <c r="CC84" s="52">
        <v>-629750.05985313072</v>
      </c>
      <c r="CD84" s="23">
        <f t="shared" si="21"/>
        <v>0</v>
      </c>
      <c r="CE84" s="23">
        <v>668.00115883000001</v>
      </c>
      <c r="CF84" s="23">
        <v>0</v>
      </c>
      <c r="CG84" s="23">
        <v>0</v>
      </c>
      <c r="CH84" s="23">
        <v>668.00115883000001</v>
      </c>
      <c r="CI84" s="23">
        <v>231964.29189594506</v>
      </c>
      <c r="CJ84" s="23">
        <v>503141.9810652975</v>
      </c>
      <c r="CK84" s="52">
        <v>-735774.2741200726</v>
      </c>
      <c r="CL84" s="23">
        <f t="shared" si="23"/>
        <v>0</v>
      </c>
      <c r="CM84" s="23">
        <v>611.05671852</v>
      </c>
      <c r="CN84" s="23">
        <v>0</v>
      </c>
      <c r="CO84" s="23">
        <v>0</v>
      </c>
      <c r="CP84" s="23">
        <v>611.05671852</v>
      </c>
      <c r="CQ84" s="23" t="s">
        <v>826</v>
      </c>
      <c r="CR84" s="23" t="s">
        <v>826</v>
      </c>
      <c r="CS84" s="23" t="s">
        <v>826</v>
      </c>
      <c r="CT84" s="23" t="s">
        <v>826</v>
      </c>
    </row>
    <row r="85" spans="1:98" ht="20" customHeight="1" x14ac:dyDescent="0.2">
      <c r="A85" s="21">
        <v>1332</v>
      </c>
      <c r="B85" s="22" t="s">
        <v>287</v>
      </c>
      <c r="C85" s="23">
        <v>84.362049679999998</v>
      </c>
      <c r="D85" s="23">
        <v>0</v>
      </c>
      <c r="E85" s="23">
        <v>0</v>
      </c>
      <c r="F85" s="23">
        <v>84.362049679999998</v>
      </c>
      <c r="G85" s="23">
        <v>7854.5419897686206</v>
      </c>
      <c r="H85" s="23">
        <v>12728.956886808521</v>
      </c>
      <c r="I85" s="52">
        <v>-20667.860926257141</v>
      </c>
      <c r="J85" s="23">
        <f t="shared" si="12"/>
        <v>0</v>
      </c>
      <c r="K85" s="23">
        <v>73.505192239999985</v>
      </c>
      <c r="L85" s="23">
        <v>0</v>
      </c>
      <c r="M85" s="23">
        <v>0</v>
      </c>
      <c r="N85" s="23">
        <v>73.505192239999985</v>
      </c>
      <c r="O85" s="23">
        <v>6190.5066833986211</v>
      </c>
      <c r="P85" s="23">
        <v>10193.336872211379</v>
      </c>
      <c r="Q85" s="52">
        <v>-16457.348747849999</v>
      </c>
      <c r="R85" s="23">
        <f t="shared" si="13"/>
        <v>0</v>
      </c>
      <c r="S85" s="23">
        <v>59.457225360000002</v>
      </c>
      <c r="T85" s="23">
        <v>0</v>
      </c>
      <c r="U85" s="23">
        <v>0</v>
      </c>
      <c r="V85" s="23">
        <v>59.457225360000002</v>
      </c>
      <c r="W85" s="23">
        <v>7389.8013891327537</v>
      </c>
      <c r="X85" s="23">
        <v>17171.601485207244</v>
      </c>
      <c r="Y85" s="52">
        <v>-24620.860099699996</v>
      </c>
      <c r="Z85" s="23">
        <f t="shared" si="14"/>
        <v>0</v>
      </c>
      <c r="AA85" s="23">
        <v>62.764453209999999</v>
      </c>
      <c r="AB85" s="23">
        <v>0</v>
      </c>
      <c r="AC85" s="23">
        <v>0</v>
      </c>
      <c r="AD85" s="23">
        <v>62.764453209999999</v>
      </c>
      <c r="AE85" s="23">
        <v>7246.5706656032589</v>
      </c>
      <c r="AF85" s="23">
        <v>10197.478999946743</v>
      </c>
      <c r="AG85" s="52">
        <v>-17506.814118760001</v>
      </c>
      <c r="AH85" s="23">
        <f t="shared" si="15"/>
        <v>0</v>
      </c>
      <c r="AI85" s="23">
        <v>65.676147490000005</v>
      </c>
      <c r="AJ85" s="23">
        <v>0</v>
      </c>
      <c r="AK85" s="23">
        <v>0</v>
      </c>
      <c r="AL85" s="23">
        <v>65.676147490000005</v>
      </c>
      <c r="AM85" s="23">
        <v>7906.1317028130106</v>
      </c>
      <c r="AN85" s="23">
        <v>14656.855188566988</v>
      </c>
      <c r="AO85" s="52">
        <v>-22628.66303887</v>
      </c>
      <c r="AP85" s="23">
        <f t="shared" si="16"/>
        <v>0</v>
      </c>
      <c r="AQ85" s="23">
        <v>78.618485719999995</v>
      </c>
      <c r="AR85" s="23">
        <v>0</v>
      </c>
      <c r="AS85" s="23">
        <v>0</v>
      </c>
      <c r="AT85" s="23">
        <v>78.618485719999995</v>
      </c>
      <c r="AU85" s="23">
        <v>3590.943114538733</v>
      </c>
      <c r="AV85" s="23">
        <v>12669.499549801265</v>
      </c>
      <c r="AW85" s="52">
        <v>-16339.061150059999</v>
      </c>
      <c r="AX85" s="23">
        <f t="shared" si="17"/>
        <v>0</v>
      </c>
      <c r="AY85" s="23">
        <v>21.46798476</v>
      </c>
      <c r="AZ85" s="23">
        <v>0</v>
      </c>
      <c r="BA85" s="23">
        <v>0</v>
      </c>
      <c r="BB85" s="23">
        <v>21.46798476</v>
      </c>
      <c r="BC85" s="23">
        <v>5696.7392225284166</v>
      </c>
      <c r="BD85" s="23">
        <v>15422.146122631581</v>
      </c>
      <c r="BE85" s="52">
        <v>-21140.353329919999</v>
      </c>
      <c r="BF85" s="23">
        <f t="shared" si="18"/>
        <v>0</v>
      </c>
      <c r="BG85" s="23">
        <v>21.458088969999999</v>
      </c>
      <c r="BH85" s="23">
        <v>0</v>
      </c>
      <c r="BI85" s="23">
        <v>0</v>
      </c>
      <c r="BJ85" s="23">
        <v>21.458088969999999</v>
      </c>
      <c r="BK85" s="23">
        <v>4620.5314884899281</v>
      </c>
      <c r="BL85" s="23">
        <v>9811.4461356000775</v>
      </c>
      <c r="BM85" s="52">
        <v>-14453.435713060006</v>
      </c>
      <c r="BN85" s="23">
        <f t="shared" si="19"/>
        <v>0</v>
      </c>
      <c r="BO85" s="23">
        <v>6.9353728500000003</v>
      </c>
      <c r="BP85" s="23">
        <v>0</v>
      </c>
      <c r="BQ85" s="23">
        <v>0</v>
      </c>
      <c r="BR85" s="23">
        <v>6.9353728500000003</v>
      </c>
      <c r="BS85" s="23">
        <v>4098.9679196249472</v>
      </c>
      <c r="BT85" s="23">
        <v>14849.06133022506</v>
      </c>
      <c r="BU85" s="52">
        <v>-18954.964622700008</v>
      </c>
      <c r="BV85" s="23">
        <f t="shared" si="20"/>
        <v>0</v>
      </c>
      <c r="BW85" s="23">
        <v>21.022607569999998</v>
      </c>
      <c r="BX85" s="23">
        <v>0</v>
      </c>
      <c r="BY85" s="23">
        <v>0</v>
      </c>
      <c r="BZ85" s="23">
        <v>21.022607569999998</v>
      </c>
      <c r="CA85" s="23">
        <v>3208.2304153576711</v>
      </c>
      <c r="CB85" s="23">
        <v>11121.901696432329</v>
      </c>
      <c r="CC85" s="52">
        <v>-14351.15471936</v>
      </c>
      <c r="CD85" s="23">
        <f t="shared" si="21"/>
        <v>0</v>
      </c>
      <c r="CE85" s="23">
        <v>0.50365601000000004</v>
      </c>
      <c r="CF85" s="23">
        <v>0</v>
      </c>
      <c r="CG85" s="23">
        <v>0</v>
      </c>
      <c r="CH85" s="23">
        <v>0.50365601000000004</v>
      </c>
      <c r="CI85" s="23">
        <v>4784.0476588592755</v>
      </c>
      <c r="CJ85" s="23">
        <v>17145.100620250723</v>
      </c>
      <c r="CK85" s="52">
        <v>-21929.651935119997</v>
      </c>
      <c r="CL85" s="23">
        <f t="shared" si="23"/>
        <v>0</v>
      </c>
      <c r="CM85" s="23">
        <v>1.4557832300000002</v>
      </c>
      <c r="CN85" s="23">
        <v>0</v>
      </c>
      <c r="CO85" s="23">
        <v>0</v>
      </c>
      <c r="CP85" s="23">
        <v>1.4557832300000002</v>
      </c>
      <c r="CQ85" s="23" t="s">
        <v>826</v>
      </c>
      <c r="CR85" s="23" t="s">
        <v>826</v>
      </c>
      <c r="CS85" s="23" t="s">
        <v>826</v>
      </c>
      <c r="CT85" s="23" t="s">
        <v>826</v>
      </c>
    </row>
    <row r="86" spans="1:98" s="41" customFormat="1" ht="20" customHeight="1" x14ac:dyDescent="0.2">
      <c r="A86" s="32">
        <v>14</v>
      </c>
      <c r="B86" s="33" t="s">
        <v>247</v>
      </c>
      <c r="C86" s="89">
        <v>212044.8922824678</v>
      </c>
      <c r="D86" s="89">
        <v>23188.034613259999</v>
      </c>
      <c r="E86" s="89">
        <v>-17810.020974499999</v>
      </c>
      <c r="F86" s="89">
        <v>217422.90592122782</v>
      </c>
      <c r="G86" s="89">
        <v>31477.062171954523</v>
      </c>
      <c r="H86" s="89">
        <v>22265.002216017401</v>
      </c>
      <c r="I86" s="34">
        <f>SUM(I87,I97,I102,I103,I106)</f>
        <v>-70971.04046263278</v>
      </c>
      <c r="J86" s="89">
        <f t="shared" si="12"/>
        <v>200193.92984656699</v>
      </c>
      <c r="K86" s="89">
        <v>211234.21552216832</v>
      </c>
      <c r="L86" s="89">
        <v>26725.83599539</v>
      </c>
      <c r="M86" s="89">
        <v>-20599.282354849998</v>
      </c>
      <c r="N86" s="89">
        <v>217360.76916270831</v>
      </c>
      <c r="O86" s="89">
        <v>34942.25529844124</v>
      </c>
      <c r="P86" s="89">
        <v>25777.47033858169</v>
      </c>
      <c r="Q86" s="34">
        <f>SUM(Q87,Q97,Q102,Q103,Q106)</f>
        <v>-55508.535475135417</v>
      </c>
      <c r="R86" s="89">
        <f t="shared" si="13"/>
        <v>222571.95932459581</v>
      </c>
      <c r="S86" s="89">
        <v>273766.61896123603</v>
      </c>
      <c r="T86" s="89">
        <v>32859.032124110003</v>
      </c>
      <c r="U86" s="89">
        <v>-17642.024293009999</v>
      </c>
      <c r="V86" s="89">
        <v>288983.626792336</v>
      </c>
      <c r="W86" s="89">
        <v>35085.653164674251</v>
      </c>
      <c r="X86" s="89">
        <v>28149.213396946885</v>
      </c>
      <c r="Y86" s="34">
        <f>SUM(Y87,Y97,Y102,Y103,Y106)</f>
        <v>-65013.756215553207</v>
      </c>
      <c r="Z86" s="89">
        <f t="shared" si="14"/>
        <v>287204.73713840393</v>
      </c>
      <c r="AA86" s="89">
        <v>270967.4974639226</v>
      </c>
      <c r="AB86" s="89">
        <v>27976.824391440001</v>
      </c>
      <c r="AC86" s="89">
        <v>-17352.77531397</v>
      </c>
      <c r="AD86" s="89">
        <v>281591.54654139263</v>
      </c>
      <c r="AE86" s="89">
        <v>44870.466558112246</v>
      </c>
      <c r="AF86" s="89">
        <v>26340.298255424022</v>
      </c>
      <c r="AG86" s="34">
        <f>SUM(AG87,AG97,AG102,AG103,AG106)</f>
        <v>-60013.905763903</v>
      </c>
      <c r="AH86" s="89">
        <f t="shared" si="15"/>
        <v>292788.40559102589</v>
      </c>
      <c r="AI86" s="89">
        <v>253767.34236389145</v>
      </c>
      <c r="AJ86" s="89">
        <v>35051.039315069997</v>
      </c>
      <c r="AK86" s="89">
        <v>-21154.384428360001</v>
      </c>
      <c r="AL86" s="89">
        <v>267663.99725060147</v>
      </c>
      <c r="AM86" s="89">
        <v>45414.27217202475</v>
      </c>
      <c r="AN86" s="89">
        <v>33239.269665638625</v>
      </c>
      <c r="AO86" s="34">
        <f>SUM(AO87,AO97,AO102,AO103,AO106)</f>
        <v>-55708.664805480614</v>
      </c>
      <c r="AP86" s="89">
        <f t="shared" si="16"/>
        <v>290608.87428278424</v>
      </c>
      <c r="AQ86" s="89">
        <v>368074.67681007279</v>
      </c>
      <c r="AR86" s="89">
        <v>42355.939310030008</v>
      </c>
      <c r="AS86" s="89">
        <v>-28491.658132639997</v>
      </c>
      <c r="AT86" s="89">
        <v>381938.95798746281</v>
      </c>
      <c r="AU86" s="89">
        <v>62838.27471733604</v>
      </c>
      <c r="AV86" s="89">
        <v>41067.957919313856</v>
      </c>
      <c r="AW86" s="34">
        <f>SUM(AW87,AW97,AW102,AW103,AW106)</f>
        <v>-92242.476822825614</v>
      </c>
      <c r="AX86" s="89">
        <f t="shared" si="17"/>
        <v>393602.71380128711</v>
      </c>
      <c r="AY86" s="89">
        <v>401862.10058660101</v>
      </c>
      <c r="AZ86" s="89">
        <v>48473.526677139998</v>
      </c>
      <c r="BA86" s="89">
        <v>-31829.152782199995</v>
      </c>
      <c r="BB86" s="89">
        <v>418506.47448154096</v>
      </c>
      <c r="BC86" s="89">
        <v>54489.104268728537</v>
      </c>
      <c r="BD86" s="89">
        <v>44349.277318356704</v>
      </c>
      <c r="BE86" s="34">
        <f>SUM(BE87,BE97,BE102,BE103,BE106)</f>
        <v>-72751.749867264298</v>
      </c>
      <c r="BF86" s="89">
        <f t="shared" si="18"/>
        <v>444593.10620136186</v>
      </c>
      <c r="BG86" s="89">
        <v>305301.08936987503</v>
      </c>
      <c r="BH86" s="89">
        <v>37621.342154689999</v>
      </c>
      <c r="BI86" s="89">
        <v>-27582.35326887</v>
      </c>
      <c r="BJ86" s="89">
        <v>315340.07825569506</v>
      </c>
      <c r="BK86" s="89">
        <v>57225.013957518051</v>
      </c>
      <c r="BL86" s="89">
        <v>42863.867721685223</v>
      </c>
      <c r="BM86" s="34">
        <f>SUM(BM87,BM97,BM102,BM103,BM106)</f>
        <v>-43925.249042507014</v>
      </c>
      <c r="BN86" s="89">
        <f t="shared" si="19"/>
        <v>371503.71089239127</v>
      </c>
      <c r="BO86" s="89">
        <v>369421.58836370514</v>
      </c>
      <c r="BP86" s="89">
        <v>36715.840079939997</v>
      </c>
      <c r="BQ86" s="89">
        <v>-27359.372113960002</v>
      </c>
      <c r="BR86" s="89">
        <v>378778.05632968515</v>
      </c>
      <c r="BS86" s="89">
        <v>50035.384435147877</v>
      </c>
      <c r="BT86" s="89">
        <v>42352.118118767045</v>
      </c>
      <c r="BU86" s="34">
        <f>SUM(BU87,BU97,BU102,BU103,BU106)</f>
        <v>-50809.210142750424</v>
      </c>
      <c r="BV86" s="89">
        <f t="shared" si="20"/>
        <v>420356.34874084964</v>
      </c>
      <c r="BW86" s="89">
        <v>426782.51446950622</v>
      </c>
      <c r="BX86" s="89">
        <v>53212.845590199999</v>
      </c>
      <c r="BY86" s="89">
        <v>-27222.467000000004</v>
      </c>
      <c r="BZ86" s="89">
        <v>452772.8930597062</v>
      </c>
      <c r="CA86" s="89">
        <v>57479.001041249721</v>
      </c>
      <c r="CB86" s="89">
        <v>56378.476380825596</v>
      </c>
      <c r="CC86" s="34">
        <f>SUM(CC87,CC97,CC102,CC103,CC106)</f>
        <v>-39352.481477199784</v>
      </c>
      <c r="CD86" s="89">
        <f t="shared" si="21"/>
        <v>527277.88900458172</v>
      </c>
      <c r="CE86" s="89">
        <v>270961.2919238559</v>
      </c>
      <c r="CF86" s="89">
        <v>69407.377999999997</v>
      </c>
      <c r="CG86" s="89">
        <v>-28059.422999999999</v>
      </c>
      <c r="CH86" s="89">
        <v>312309.24692385591</v>
      </c>
      <c r="CI86" s="89">
        <v>54609.362645316549</v>
      </c>
      <c r="CJ86" s="89">
        <v>45119.495627209282</v>
      </c>
      <c r="CK86" s="34">
        <f>SUM(CK87,CK97,CK102,CK103,CK106)</f>
        <v>-31206.949466032238</v>
      </c>
      <c r="CL86" s="89">
        <f t="shared" si="23"/>
        <v>380831.15573034959</v>
      </c>
      <c r="CM86" s="89">
        <v>427328.53886968445</v>
      </c>
      <c r="CN86" s="89">
        <v>33335.466274749997</v>
      </c>
      <c r="CO86" s="89">
        <v>-30674.371576279998</v>
      </c>
      <c r="CP86" s="89">
        <v>429989.63356815447</v>
      </c>
      <c r="CQ86" s="89">
        <v>88936.945174506778</v>
      </c>
      <c r="CR86" s="89">
        <v>58554.041345637408</v>
      </c>
      <c r="CS86" s="34">
        <f>SUM(CS87,CS97,CS102,CS103,CS106)</f>
        <v>-30040.419784721173</v>
      </c>
      <c r="CT86" s="89">
        <f t="shared" si="24"/>
        <v>547440.20030357747</v>
      </c>
    </row>
    <row r="87" spans="1:98" ht="20" customHeight="1" x14ac:dyDescent="0.2">
      <c r="A87" s="35">
        <v>141</v>
      </c>
      <c r="B87" s="36" t="s">
        <v>290</v>
      </c>
      <c r="C87" s="90">
        <v>186194.86041021778</v>
      </c>
      <c r="D87" s="90">
        <v>22295.45665865</v>
      </c>
      <c r="E87" s="90">
        <v>-17810.020974499999</v>
      </c>
      <c r="F87" s="90">
        <v>190680.2960943678</v>
      </c>
      <c r="G87" s="90">
        <v>8674.1407045898704</v>
      </c>
      <c r="H87" s="90">
        <v>7347.4945854300004</v>
      </c>
      <c r="I87" s="37">
        <f>SUM(I88,I92,I93,I94,I95,I96)</f>
        <v>-70971.04046263278</v>
      </c>
      <c r="J87" s="90">
        <f t="shared" si="12"/>
        <v>135730.89092175488</v>
      </c>
      <c r="K87" s="90">
        <v>181765.02814371831</v>
      </c>
      <c r="L87" s="90">
        <v>25720.293605430001</v>
      </c>
      <c r="M87" s="90">
        <v>-20599.282354849998</v>
      </c>
      <c r="N87" s="90">
        <v>186886.03939429831</v>
      </c>
      <c r="O87" s="90">
        <v>8134.3571798712455</v>
      </c>
      <c r="P87" s="90">
        <v>10054.193724749999</v>
      </c>
      <c r="Q87" s="37">
        <f>SUM(Q88,Q92,Q93,Q94,Q95,Q96)</f>
        <v>-55508.535475135417</v>
      </c>
      <c r="R87" s="90">
        <f t="shared" si="13"/>
        <v>149566.0548237841</v>
      </c>
      <c r="S87" s="90">
        <v>221047.54633427606</v>
      </c>
      <c r="T87" s="90">
        <v>24396.831387099999</v>
      </c>
      <c r="U87" s="90">
        <v>-17642.024293009999</v>
      </c>
      <c r="V87" s="90">
        <v>227802.35342836607</v>
      </c>
      <c r="W87" s="90">
        <v>7276.3627542013801</v>
      </c>
      <c r="X87" s="90">
        <v>14155.59924093</v>
      </c>
      <c r="Y87" s="37">
        <f>SUM(Y88,Y92,Y93,Y94,Y95,Y96)</f>
        <v>-65013.756215553207</v>
      </c>
      <c r="Z87" s="90">
        <f t="shared" si="14"/>
        <v>184220.55920794423</v>
      </c>
      <c r="AA87" s="90">
        <v>221249.84526945258</v>
      </c>
      <c r="AB87" s="90">
        <v>25419.97682919</v>
      </c>
      <c r="AC87" s="90">
        <v>-17352.77531397</v>
      </c>
      <c r="AD87" s="90">
        <v>229317.0467846726</v>
      </c>
      <c r="AE87" s="90">
        <v>7976.6882828761381</v>
      </c>
      <c r="AF87" s="90">
        <v>7960.2572532900003</v>
      </c>
      <c r="AG87" s="37">
        <f>SUM(AG88,AG92,AG93,AG94,AG95,AG96)</f>
        <v>-60013.905763903</v>
      </c>
      <c r="AH87" s="90">
        <f t="shared" si="15"/>
        <v>185240.08655693574</v>
      </c>
      <c r="AI87" s="90">
        <v>212592.49959700147</v>
      </c>
      <c r="AJ87" s="90">
        <v>29970.920459599998</v>
      </c>
      <c r="AK87" s="90">
        <v>-21154.384428360001</v>
      </c>
      <c r="AL87" s="90">
        <v>221409.03562824146</v>
      </c>
      <c r="AM87" s="90">
        <v>10324.488795678804</v>
      </c>
      <c r="AN87" s="90">
        <v>13277.782698739995</v>
      </c>
      <c r="AO87" s="37">
        <f>SUM(AO88,AO92,AO93,AO94,AO95,AO96)</f>
        <v>-55708.664805480614</v>
      </c>
      <c r="AP87" s="90">
        <f t="shared" si="16"/>
        <v>189302.64231717965</v>
      </c>
      <c r="AQ87" s="90">
        <v>315622.29371901276</v>
      </c>
      <c r="AR87" s="90">
        <v>36889.103027309997</v>
      </c>
      <c r="AS87" s="90">
        <v>-28491.658132639997</v>
      </c>
      <c r="AT87" s="90">
        <v>324019.73861368274</v>
      </c>
      <c r="AU87" s="90">
        <v>8673.9695284541613</v>
      </c>
      <c r="AV87" s="90">
        <v>16477.289017120031</v>
      </c>
      <c r="AW87" s="37">
        <f>SUM(AW88,AW92,AW93,AW94,AW95,AW96)</f>
        <v>-92242.476822825614</v>
      </c>
      <c r="AX87" s="90">
        <f t="shared" si="17"/>
        <v>256928.52033643133</v>
      </c>
      <c r="AY87" s="90">
        <v>330482.01251036103</v>
      </c>
      <c r="AZ87" s="90">
        <v>45966.662681199989</v>
      </c>
      <c r="BA87" s="90">
        <v>-31829.152782199995</v>
      </c>
      <c r="BB87" s="90">
        <v>344619.52240936097</v>
      </c>
      <c r="BC87" s="90">
        <v>8525.5313803482586</v>
      </c>
      <c r="BD87" s="90">
        <v>19485.099816399987</v>
      </c>
      <c r="BE87" s="37">
        <f>SUM(BE88,BE92,BE93,BE94,BE95,BE96)</f>
        <v>-72751.749867264298</v>
      </c>
      <c r="BF87" s="90">
        <f t="shared" si="18"/>
        <v>299878.40373884491</v>
      </c>
      <c r="BG87" s="90">
        <v>258056.08910264503</v>
      </c>
      <c r="BH87" s="90">
        <v>35351.002154690002</v>
      </c>
      <c r="BI87" s="90">
        <v>-27582.35326887</v>
      </c>
      <c r="BJ87" s="90">
        <v>265824.73798846506</v>
      </c>
      <c r="BK87" s="90">
        <v>9809.6173942246387</v>
      </c>
      <c r="BL87" s="90">
        <v>17680.414365880002</v>
      </c>
      <c r="BM87" s="37">
        <f>SUM(BM88,BM92,BM93,BM94,BM95,BM96)</f>
        <v>-43925.249042507014</v>
      </c>
      <c r="BN87" s="90">
        <f t="shared" si="19"/>
        <v>249389.52070606267</v>
      </c>
      <c r="BO87" s="90">
        <v>306669.07678798516</v>
      </c>
      <c r="BP87" s="90">
        <v>33966.224068490003</v>
      </c>
      <c r="BQ87" s="90">
        <v>-27359.372113960002</v>
      </c>
      <c r="BR87" s="90">
        <v>313275.92874251516</v>
      </c>
      <c r="BS87" s="90">
        <v>7398.5060298659755</v>
      </c>
      <c r="BT87" s="90">
        <v>14792.520203110014</v>
      </c>
      <c r="BU87" s="37">
        <f>SUM(BU88,BU92,BU93,BU94,BU95,BU96)</f>
        <v>-50809.210142750424</v>
      </c>
      <c r="BV87" s="90">
        <f t="shared" si="20"/>
        <v>284657.74483274075</v>
      </c>
      <c r="BW87" s="90">
        <v>367632.19530118618</v>
      </c>
      <c r="BX87" s="90">
        <v>34294.302590200001</v>
      </c>
      <c r="BY87" s="90">
        <v>-27222.467000000004</v>
      </c>
      <c r="BZ87" s="90">
        <v>374704.03089138615</v>
      </c>
      <c r="CA87" s="90">
        <v>6809.3235503702717</v>
      </c>
      <c r="CB87" s="90">
        <v>19233.601201529993</v>
      </c>
      <c r="CC87" s="37">
        <f>SUM(CC88,CC92,CC93,CC94,CC95,CC96)</f>
        <v>-39352.481477199784</v>
      </c>
      <c r="CD87" s="90">
        <f t="shared" si="21"/>
        <v>361394.4741660867</v>
      </c>
      <c r="CE87" s="90">
        <v>213682.98448888591</v>
      </c>
      <c r="CF87" s="90">
        <v>30483.304999999997</v>
      </c>
      <c r="CG87" s="90">
        <v>-28059.422999999999</v>
      </c>
      <c r="CH87" s="90">
        <v>216106.86648888589</v>
      </c>
      <c r="CI87" s="90">
        <v>6083.7928130508371</v>
      </c>
      <c r="CJ87" s="90">
        <v>14251.6724954581</v>
      </c>
      <c r="CK87" s="37">
        <f>SUM(CK88,CK92,CK93,CK94,CK95,CK96)</f>
        <v>-31206.949466032238</v>
      </c>
      <c r="CL87" s="90">
        <f t="shared" si="23"/>
        <v>205235.38233136261</v>
      </c>
      <c r="CM87" s="90">
        <v>352861.43550908437</v>
      </c>
      <c r="CN87" s="90">
        <v>31695.75253405</v>
      </c>
      <c r="CO87" s="90">
        <v>-30674.371576279998</v>
      </c>
      <c r="CP87" s="90">
        <v>353882.81646685442</v>
      </c>
      <c r="CQ87" s="90" t="s">
        <v>826</v>
      </c>
      <c r="CR87" s="90" t="s">
        <v>826</v>
      </c>
      <c r="CS87" s="37">
        <f>SUM(CS88,CS92,CS93,CS94,CS95,CS96)</f>
        <v>-30040.419784721173</v>
      </c>
      <c r="CT87" s="90" t="s">
        <v>826</v>
      </c>
    </row>
    <row r="88" spans="1:98" ht="20" customHeight="1" x14ac:dyDescent="0.2">
      <c r="A88" s="21">
        <v>1411</v>
      </c>
      <c r="B88" s="22" t="s">
        <v>796</v>
      </c>
      <c r="C88" s="23">
        <v>131604.10319229777</v>
      </c>
      <c r="D88" s="23">
        <v>22295.45665865</v>
      </c>
      <c r="E88" s="23">
        <v>-17810.020974499999</v>
      </c>
      <c r="F88" s="23">
        <v>136089.53887644777</v>
      </c>
      <c r="G88" s="23">
        <v>3998.4569043398683</v>
      </c>
      <c r="H88" s="23">
        <v>6630</v>
      </c>
      <c r="I88" s="52">
        <f>SUM(I89:I91)</f>
        <v>-70971.04046263278</v>
      </c>
      <c r="J88" s="23">
        <f t="shared" si="12"/>
        <v>75746.955318154854</v>
      </c>
      <c r="K88" s="23">
        <v>131175.85501102832</v>
      </c>
      <c r="L88" s="23">
        <v>25720.293605430001</v>
      </c>
      <c r="M88" s="23">
        <v>-20599.282354849998</v>
      </c>
      <c r="N88" s="23">
        <v>136296.86626160832</v>
      </c>
      <c r="O88" s="23">
        <v>4947.2319814912453</v>
      </c>
      <c r="P88" s="23">
        <v>9107</v>
      </c>
      <c r="Q88" s="52">
        <f>SUM(Q89:Q91)</f>
        <v>-55508.535475135417</v>
      </c>
      <c r="R88" s="23">
        <f t="shared" si="13"/>
        <v>94842.562767964133</v>
      </c>
      <c r="S88" s="23">
        <v>155854.20329080606</v>
      </c>
      <c r="T88" s="23">
        <v>24396.831387099999</v>
      </c>
      <c r="U88" s="23">
        <v>-17642.024293009999</v>
      </c>
      <c r="V88" s="23">
        <v>162609.01038489607</v>
      </c>
      <c r="W88" s="23">
        <v>3937.7311585513812</v>
      </c>
      <c r="X88" s="23">
        <v>12695</v>
      </c>
      <c r="Y88" s="52">
        <f>SUM(Y89:Y91)</f>
        <v>-65013.756215553207</v>
      </c>
      <c r="Z88" s="23">
        <f t="shared" si="14"/>
        <v>114227.98532789425</v>
      </c>
      <c r="AA88" s="23">
        <v>148389.46566836257</v>
      </c>
      <c r="AB88" s="23">
        <v>25419.97682919</v>
      </c>
      <c r="AC88" s="23">
        <v>-17352.77531397</v>
      </c>
      <c r="AD88" s="23">
        <v>156456.66718358258</v>
      </c>
      <c r="AE88" s="23">
        <v>4593.2474025261381</v>
      </c>
      <c r="AF88" s="23">
        <v>6630</v>
      </c>
      <c r="AG88" s="52">
        <f>SUM(AG89:AG91)</f>
        <v>-60013.905763903</v>
      </c>
      <c r="AH88" s="23">
        <f t="shared" si="15"/>
        <v>107666.00882220574</v>
      </c>
      <c r="AI88" s="23">
        <v>152292.68954766146</v>
      </c>
      <c r="AJ88" s="23">
        <v>29970.920459599998</v>
      </c>
      <c r="AK88" s="23">
        <v>-21154.384428360001</v>
      </c>
      <c r="AL88" s="23">
        <v>161109.22557890145</v>
      </c>
      <c r="AM88" s="23">
        <v>6534.9848673888027</v>
      </c>
      <c r="AN88" s="23">
        <v>11663.745177599994</v>
      </c>
      <c r="AO88" s="52">
        <f>SUM(AO89:AO91)</f>
        <v>-55708.664805480614</v>
      </c>
      <c r="AP88" s="23">
        <f t="shared" si="16"/>
        <v>123599.2908184096</v>
      </c>
      <c r="AQ88" s="23">
        <v>272239.0957731228</v>
      </c>
      <c r="AR88" s="23">
        <v>36889.103027309997</v>
      </c>
      <c r="AS88" s="23">
        <v>-28491.658132639997</v>
      </c>
      <c r="AT88" s="23">
        <v>280636.54066779278</v>
      </c>
      <c r="AU88" s="23">
        <v>7296.6946474641618</v>
      </c>
      <c r="AV88" s="23">
        <v>13902.438940210031</v>
      </c>
      <c r="AW88" s="52">
        <f>SUM(AW89:AW91)</f>
        <v>-92242.476822825614</v>
      </c>
      <c r="AX88" s="23">
        <f t="shared" si="17"/>
        <v>209593.19743264135</v>
      </c>
      <c r="AY88" s="23">
        <v>283729.98743756104</v>
      </c>
      <c r="AZ88" s="23">
        <v>45966.662681199989</v>
      </c>
      <c r="BA88" s="23">
        <v>-31829.152782199995</v>
      </c>
      <c r="BB88" s="23">
        <v>297867.49733656098</v>
      </c>
      <c r="BC88" s="23">
        <v>6151.1655200082587</v>
      </c>
      <c r="BD88" s="23">
        <v>17623.389260929987</v>
      </c>
      <c r="BE88" s="52">
        <f>SUM(BE89:BE91)</f>
        <v>-72751.749867264298</v>
      </c>
      <c r="BF88" s="23">
        <f t="shared" si="18"/>
        <v>248890.30225023493</v>
      </c>
      <c r="BG88" s="23">
        <v>190647.22366702501</v>
      </c>
      <c r="BH88" s="23">
        <v>35351.002154690002</v>
      </c>
      <c r="BI88" s="23">
        <v>-27582.35326887</v>
      </c>
      <c r="BJ88" s="23">
        <v>198415.87255284502</v>
      </c>
      <c r="BK88" s="23">
        <v>4804.8864236446389</v>
      </c>
      <c r="BL88" s="23">
        <v>15236</v>
      </c>
      <c r="BM88" s="52">
        <f>SUM(BM89:BM91)</f>
        <v>-43925.249042507014</v>
      </c>
      <c r="BN88" s="23">
        <f t="shared" si="19"/>
        <v>174531.50993398263</v>
      </c>
      <c r="BO88" s="23">
        <v>217683.44361536513</v>
      </c>
      <c r="BP88" s="23">
        <v>33966.224068490003</v>
      </c>
      <c r="BQ88" s="23">
        <v>-27359.372113960002</v>
      </c>
      <c r="BR88" s="23">
        <v>224290.29556989513</v>
      </c>
      <c r="BS88" s="23">
        <v>3084.2063972159754</v>
      </c>
      <c r="BT88" s="23">
        <v>12945.417129340014</v>
      </c>
      <c r="BU88" s="52">
        <f>SUM(BU89:BU91)</f>
        <v>-50809.210142750424</v>
      </c>
      <c r="BV88" s="23">
        <f t="shared" si="20"/>
        <v>189510.70895370073</v>
      </c>
      <c r="BW88" s="23">
        <v>192829.6698626462</v>
      </c>
      <c r="BX88" s="23">
        <v>34294.302590200001</v>
      </c>
      <c r="BY88" s="23">
        <v>-27222.467000000004</v>
      </c>
      <c r="BZ88" s="23">
        <v>199901.50545284621</v>
      </c>
      <c r="CA88" s="23">
        <v>2516.7268806502716</v>
      </c>
      <c r="CB88" s="23">
        <v>16206.892190459994</v>
      </c>
      <c r="CC88" s="52">
        <f>SUM(CC89:CC91)</f>
        <v>-39352.481477199784</v>
      </c>
      <c r="CD88" s="23">
        <f t="shared" si="21"/>
        <v>179272.64304675668</v>
      </c>
      <c r="CE88" s="23">
        <v>145469.3665563059</v>
      </c>
      <c r="CF88" s="23">
        <v>30483.304999999997</v>
      </c>
      <c r="CG88" s="23">
        <v>-28059.422999999999</v>
      </c>
      <c r="CH88" s="23">
        <v>147893.24855630589</v>
      </c>
      <c r="CI88" s="23">
        <v>1308.2574181008365</v>
      </c>
      <c r="CJ88" s="23">
        <v>10703.7802270581</v>
      </c>
      <c r="CK88" s="52">
        <f>SUM(CK89:CK91)</f>
        <v>-31206.949466032238</v>
      </c>
      <c r="CL88" s="23">
        <f t="shared" si="23"/>
        <v>128698.33673543259</v>
      </c>
      <c r="CM88" s="23">
        <v>208798.86332064436</v>
      </c>
      <c r="CN88" s="23">
        <v>31695.75253405</v>
      </c>
      <c r="CO88" s="23">
        <v>-30674.371576279998</v>
      </c>
      <c r="CP88" s="23">
        <v>209820.24427841435</v>
      </c>
      <c r="CQ88" s="23">
        <v>5036.7679752380782</v>
      </c>
      <c r="CR88" s="23">
        <v>12042.712470699993</v>
      </c>
      <c r="CS88" s="52">
        <f>SUM(CS89:CS91)</f>
        <v>-30040.419784721173</v>
      </c>
      <c r="CT88" s="23">
        <f t="shared" si="24"/>
        <v>196859.30493963126</v>
      </c>
    </row>
    <row r="89" spans="1:98" ht="20" customHeight="1" x14ac:dyDescent="0.2">
      <c r="A89" s="21">
        <v>14111</v>
      </c>
      <c r="B89" s="22" t="s">
        <v>291</v>
      </c>
      <c r="C89" s="23">
        <v>320.69327482601</v>
      </c>
      <c r="D89" s="23">
        <v>0</v>
      </c>
      <c r="E89" s="23">
        <v>0</v>
      </c>
      <c r="F89" s="23">
        <v>320.69327482601</v>
      </c>
      <c r="G89" s="23">
        <v>0</v>
      </c>
      <c r="H89" s="23">
        <v>0</v>
      </c>
      <c r="I89" s="52">
        <v>0</v>
      </c>
      <c r="J89" s="23">
        <f t="shared" si="12"/>
        <v>320.69327482601</v>
      </c>
      <c r="K89" s="23">
        <v>0.72804427272727301</v>
      </c>
      <c r="L89" s="23">
        <v>0</v>
      </c>
      <c r="M89" s="23">
        <v>0</v>
      </c>
      <c r="N89" s="23">
        <v>0.72804427272727301</v>
      </c>
      <c r="O89" s="23">
        <v>0</v>
      </c>
      <c r="P89" s="23">
        <v>0</v>
      </c>
      <c r="Q89" s="52">
        <v>0</v>
      </c>
      <c r="R89" s="23">
        <f t="shared" si="13"/>
        <v>0.72804427272727301</v>
      </c>
      <c r="S89" s="23">
        <v>3.4116061719769588</v>
      </c>
      <c r="T89" s="23">
        <v>0</v>
      </c>
      <c r="U89" s="23">
        <v>0</v>
      </c>
      <c r="V89" s="23">
        <v>3.4116061719769588</v>
      </c>
      <c r="W89" s="23">
        <v>0</v>
      </c>
      <c r="X89" s="23">
        <v>0</v>
      </c>
      <c r="Y89" s="52">
        <v>0</v>
      </c>
      <c r="Z89" s="23">
        <f t="shared" si="14"/>
        <v>3.4116061719769588</v>
      </c>
      <c r="AA89" s="23">
        <v>15.902759812661001</v>
      </c>
      <c r="AB89" s="23">
        <v>0</v>
      </c>
      <c r="AC89" s="23">
        <v>0</v>
      </c>
      <c r="AD89" s="23">
        <v>15.902759812661001</v>
      </c>
      <c r="AE89" s="23">
        <v>0</v>
      </c>
      <c r="AF89" s="23">
        <v>0</v>
      </c>
      <c r="AG89" s="52">
        <v>0</v>
      </c>
      <c r="AH89" s="23">
        <f t="shared" si="15"/>
        <v>15.902759812661001</v>
      </c>
      <c r="AI89" s="23">
        <v>3.8351134715520874E-2</v>
      </c>
      <c r="AJ89" s="23">
        <v>0</v>
      </c>
      <c r="AK89" s="23">
        <v>0</v>
      </c>
      <c r="AL89" s="23">
        <v>3.8351134715520874E-2</v>
      </c>
      <c r="AM89" s="23">
        <v>0</v>
      </c>
      <c r="AN89" s="23">
        <v>0</v>
      </c>
      <c r="AO89" s="52">
        <v>0</v>
      </c>
      <c r="AP89" s="23">
        <f t="shared" si="16"/>
        <v>3.8351134715520874E-2</v>
      </c>
      <c r="AQ89" s="23">
        <v>4.312510897877931E-2</v>
      </c>
      <c r="AR89" s="23">
        <v>0</v>
      </c>
      <c r="AS89" s="23">
        <v>0</v>
      </c>
      <c r="AT89" s="23">
        <v>4.312510897877931E-2</v>
      </c>
      <c r="AU89" s="23">
        <v>0</v>
      </c>
      <c r="AV89" s="23">
        <v>0</v>
      </c>
      <c r="AW89" s="52">
        <v>0</v>
      </c>
      <c r="AX89" s="23">
        <f t="shared" si="17"/>
        <v>4.312510897877931E-2</v>
      </c>
      <c r="AY89" s="23">
        <v>2.0258575000000001E-2</v>
      </c>
      <c r="AZ89" s="23">
        <v>0</v>
      </c>
      <c r="BA89" s="23">
        <v>0</v>
      </c>
      <c r="BB89" s="23">
        <v>2.0258575000000001E-2</v>
      </c>
      <c r="BC89" s="23">
        <v>0</v>
      </c>
      <c r="BD89" s="23">
        <v>0</v>
      </c>
      <c r="BE89" s="52">
        <v>0</v>
      </c>
      <c r="BF89" s="23">
        <f t="shared" si="18"/>
        <v>2.0258575000000001E-2</v>
      </c>
      <c r="BG89" s="23">
        <v>0.1305084838589205</v>
      </c>
      <c r="BH89" s="23">
        <v>0</v>
      </c>
      <c r="BI89" s="23">
        <v>0</v>
      </c>
      <c r="BJ89" s="23">
        <v>0.1305084838589205</v>
      </c>
      <c r="BK89" s="23">
        <v>0</v>
      </c>
      <c r="BL89" s="23">
        <v>0</v>
      </c>
      <c r="BM89" s="52">
        <v>0</v>
      </c>
      <c r="BN89" s="23">
        <f t="shared" si="19"/>
        <v>0.1305084838589205</v>
      </c>
      <c r="BO89" s="23">
        <v>2.8230962102270399E-2</v>
      </c>
      <c r="BP89" s="23">
        <v>0</v>
      </c>
      <c r="BQ89" s="23">
        <v>0</v>
      </c>
      <c r="BR89" s="23">
        <v>2.8230962102270399E-2</v>
      </c>
      <c r="BS89" s="23">
        <v>0</v>
      </c>
      <c r="BT89" s="23">
        <v>0</v>
      </c>
      <c r="BU89" s="52">
        <v>0</v>
      </c>
      <c r="BV89" s="23">
        <f t="shared" si="20"/>
        <v>2.8230962102270399E-2</v>
      </c>
      <c r="BW89" s="23">
        <v>0</v>
      </c>
      <c r="BX89" s="23">
        <v>0</v>
      </c>
      <c r="BY89" s="23">
        <v>0</v>
      </c>
      <c r="BZ89" s="23">
        <v>0</v>
      </c>
      <c r="CA89" s="23">
        <v>0</v>
      </c>
      <c r="CB89" s="23">
        <v>0</v>
      </c>
      <c r="CC89" s="52">
        <v>0</v>
      </c>
      <c r="CD89" s="23">
        <f t="shared" si="21"/>
        <v>0</v>
      </c>
      <c r="CE89" s="23">
        <v>0</v>
      </c>
      <c r="CF89" s="23">
        <v>0</v>
      </c>
      <c r="CG89" s="23">
        <v>0</v>
      </c>
      <c r="CH89" s="23">
        <v>0</v>
      </c>
      <c r="CI89" s="23">
        <v>0</v>
      </c>
      <c r="CJ89" s="23">
        <v>0</v>
      </c>
      <c r="CK89" s="52">
        <v>0</v>
      </c>
      <c r="CL89" s="23">
        <f t="shared" si="23"/>
        <v>0</v>
      </c>
      <c r="CM89" s="23">
        <v>0</v>
      </c>
      <c r="CN89" s="23">
        <v>0</v>
      </c>
      <c r="CO89" s="23">
        <v>0</v>
      </c>
      <c r="CP89" s="23">
        <v>0</v>
      </c>
      <c r="CQ89" s="23">
        <v>0</v>
      </c>
      <c r="CR89" s="23">
        <v>0</v>
      </c>
      <c r="CS89" s="52">
        <v>0</v>
      </c>
      <c r="CT89" s="23">
        <f t="shared" si="24"/>
        <v>0</v>
      </c>
    </row>
    <row r="90" spans="1:98" ht="20" customHeight="1" x14ac:dyDescent="0.2">
      <c r="A90" s="21">
        <v>14112</v>
      </c>
      <c r="B90" s="22" t="s">
        <v>292</v>
      </c>
      <c r="C90" s="23">
        <v>61005.792761053242</v>
      </c>
      <c r="D90" s="23">
        <v>4485.4356841500003</v>
      </c>
      <c r="E90" s="23">
        <v>0</v>
      </c>
      <c r="F90" s="23">
        <v>65491.22844520324</v>
      </c>
      <c r="G90" s="23">
        <v>3305.0335981256089</v>
      </c>
      <c r="H90" s="23">
        <v>6630</v>
      </c>
      <c r="I90" s="52">
        <v>0</v>
      </c>
      <c r="J90" s="23">
        <f t="shared" si="12"/>
        <v>75426.262043328854</v>
      </c>
      <c r="K90" s="23">
        <v>76039.585445114513</v>
      </c>
      <c r="L90" s="23">
        <v>5121.0112505799998</v>
      </c>
      <c r="M90" s="23">
        <v>0</v>
      </c>
      <c r="N90" s="23">
        <v>81160.596695694519</v>
      </c>
      <c r="O90" s="23">
        <v>4574.2380279969148</v>
      </c>
      <c r="P90" s="23">
        <v>9107</v>
      </c>
      <c r="Q90" s="52">
        <v>0</v>
      </c>
      <c r="R90" s="23">
        <f t="shared" si="13"/>
        <v>94841.834723691427</v>
      </c>
      <c r="S90" s="23">
        <v>91021.312333699694</v>
      </c>
      <c r="T90" s="23">
        <v>6754.8070940899997</v>
      </c>
      <c r="U90" s="23">
        <v>0</v>
      </c>
      <c r="V90" s="23">
        <v>97776.119427789701</v>
      </c>
      <c r="W90" s="23">
        <v>3753.4542939325856</v>
      </c>
      <c r="X90" s="23">
        <v>12695</v>
      </c>
      <c r="Y90" s="52">
        <v>0</v>
      </c>
      <c r="Z90" s="23">
        <f t="shared" si="14"/>
        <v>114224.57372172229</v>
      </c>
      <c r="AA90" s="23">
        <v>88472.601469223708</v>
      </c>
      <c r="AB90" s="23">
        <v>8067.2015152200001</v>
      </c>
      <c r="AC90" s="23">
        <v>0</v>
      </c>
      <c r="AD90" s="23">
        <v>96539.802984443711</v>
      </c>
      <c r="AE90" s="23">
        <v>4480.303077949352</v>
      </c>
      <c r="AF90" s="23">
        <v>6630</v>
      </c>
      <c r="AG90" s="52">
        <v>0</v>
      </c>
      <c r="AH90" s="23">
        <f t="shared" si="15"/>
        <v>107650.10606239307</v>
      </c>
      <c r="AI90" s="23">
        <v>96640.971371625463</v>
      </c>
      <c r="AJ90" s="23">
        <v>8816.5360312400007</v>
      </c>
      <c r="AK90" s="23">
        <v>0</v>
      </c>
      <c r="AL90" s="23">
        <v>105457.50740286546</v>
      </c>
      <c r="AM90" s="23">
        <v>6477.999886809469</v>
      </c>
      <c r="AN90" s="23">
        <v>11663.745177599994</v>
      </c>
      <c r="AO90" s="52">
        <v>0</v>
      </c>
      <c r="AP90" s="23">
        <f t="shared" si="16"/>
        <v>123599.25246727493</v>
      </c>
      <c r="AQ90" s="23">
        <v>180069.80188679104</v>
      </c>
      <c r="AR90" s="23">
        <v>8397.4448946700013</v>
      </c>
      <c r="AS90" s="23">
        <v>0</v>
      </c>
      <c r="AT90" s="23">
        <v>188467.24678146106</v>
      </c>
      <c r="AU90" s="23">
        <v>7223.468585861332</v>
      </c>
      <c r="AV90" s="23">
        <v>13902.438940210031</v>
      </c>
      <c r="AW90" s="52">
        <v>0</v>
      </c>
      <c r="AX90" s="23">
        <f t="shared" si="17"/>
        <v>209593.15430753242</v>
      </c>
      <c r="AY90" s="23">
        <v>210978.78931866441</v>
      </c>
      <c r="AZ90" s="23">
        <v>14137.509899000001</v>
      </c>
      <c r="BA90" s="23">
        <v>0</v>
      </c>
      <c r="BB90" s="23">
        <v>225116.2992176644</v>
      </c>
      <c r="BC90" s="23">
        <v>6150.5935130655844</v>
      </c>
      <c r="BD90" s="23">
        <v>17623.389260929987</v>
      </c>
      <c r="BE90" s="52">
        <v>0</v>
      </c>
      <c r="BF90" s="23">
        <f t="shared" si="18"/>
        <v>248890.28199165995</v>
      </c>
      <c r="BG90" s="23">
        <v>146721.84411603416</v>
      </c>
      <c r="BH90" s="23">
        <v>7768.64888582</v>
      </c>
      <c r="BI90" s="23">
        <v>0</v>
      </c>
      <c r="BJ90" s="23">
        <v>154490.49300185416</v>
      </c>
      <c r="BK90" s="23">
        <v>4804.8864236446389</v>
      </c>
      <c r="BL90" s="23">
        <v>15236</v>
      </c>
      <c r="BM90" s="52">
        <v>0</v>
      </c>
      <c r="BN90" s="23">
        <f t="shared" si="19"/>
        <v>174531.3794254988</v>
      </c>
      <c r="BO90" s="23">
        <v>166874.20524165261</v>
      </c>
      <c r="BP90" s="23">
        <v>6606.8519545300005</v>
      </c>
      <c r="BQ90" s="23">
        <v>0</v>
      </c>
      <c r="BR90" s="23">
        <v>173481.05719618261</v>
      </c>
      <c r="BS90" s="23">
        <v>3084.2063972159754</v>
      </c>
      <c r="BT90" s="23">
        <v>12945.417129340014</v>
      </c>
      <c r="BU90" s="52">
        <v>0</v>
      </c>
      <c r="BV90" s="23">
        <f t="shared" si="20"/>
        <v>189510.68072273862</v>
      </c>
      <c r="BW90" s="23">
        <v>153477.18838544638</v>
      </c>
      <c r="BX90" s="23">
        <v>7071.8355902000012</v>
      </c>
      <c r="BY90" s="23">
        <v>0</v>
      </c>
      <c r="BZ90" s="23">
        <v>160549.02397564639</v>
      </c>
      <c r="CA90" s="23">
        <v>2516.7268806502716</v>
      </c>
      <c r="CB90" s="23">
        <v>16206.892190459994</v>
      </c>
      <c r="CC90" s="52">
        <v>0</v>
      </c>
      <c r="CD90" s="23">
        <f t="shared" si="21"/>
        <v>179272.64304675665</v>
      </c>
      <c r="CE90" s="23">
        <v>114262.41709027368</v>
      </c>
      <c r="CF90" s="23">
        <v>2423.8820000000001</v>
      </c>
      <c r="CG90" s="23">
        <v>0</v>
      </c>
      <c r="CH90" s="23">
        <v>116686.29909027368</v>
      </c>
      <c r="CI90" s="23">
        <v>1308.2574181008365</v>
      </c>
      <c r="CJ90" s="23">
        <v>10703.7802270581</v>
      </c>
      <c r="CK90" s="52">
        <v>0</v>
      </c>
      <c r="CL90" s="23">
        <f t="shared" si="23"/>
        <v>128698.33673543262</v>
      </c>
      <c r="CM90" s="23">
        <v>178758.4435359232</v>
      </c>
      <c r="CN90" s="23">
        <v>1021.38095777</v>
      </c>
      <c r="CO90" s="23">
        <v>0</v>
      </c>
      <c r="CP90" s="23">
        <v>179779.82449369319</v>
      </c>
      <c r="CQ90" s="23">
        <v>5036.7679752380782</v>
      </c>
      <c r="CR90" s="23">
        <v>12042.712470699993</v>
      </c>
      <c r="CS90" s="52">
        <v>0</v>
      </c>
      <c r="CT90" s="23">
        <f t="shared" si="24"/>
        <v>196859.30493963126</v>
      </c>
    </row>
    <row r="91" spans="1:98" ht="20" customHeight="1" x14ac:dyDescent="0.2">
      <c r="A91" s="21">
        <v>14113</v>
      </c>
      <c r="B91" s="22" t="s">
        <v>293</v>
      </c>
      <c r="C91" s="23">
        <v>70277.617156418521</v>
      </c>
      <c r="D91" s="23">
        <v>17810.020974499999</v>
      </c>
      <c r="E91" s="23">
        <v>-17810.020974499999</v>
      </c>
      <c r="F91" s="23">
        <v>70277.617156418521</v>
      </c>
      <c r="G91" s="23">
        <v>693.42330621425936</v>
      </c>
      <c r="H91" s="23">
        <v>0</v>
      </c>
      <c r="I91" s="52">
        <v>-70971.04046263278</v>
      </c>
      <c r="J91" s="23">
        <f t="shared" si="12"/>
        <v>0</v>
      </c>
      <c r="K91" s="23">
        <v>55135.541521641077</v>
      </c>
      <c r="L91" s="23">
        <v>20599.282354849998</v>
      </c>
      <c r="M91" s="23">
        <v>-20599.282354849998</v>
      </c>
      <c r="N91" s="23">
        <v>55135.541521641077</v>
      </c>
      <c r="O91" s="23">
        <v>372.99395349433064</v>
      </c>
      <c r="P91" s="23">
        <v>0</v>
      </c>
      <c r="Q91" s="52">
        <v>-55508.535475135417</v>
      </c>
      <c r="R91" s="23">
        <f t="shared" si="13"/>
        <v>0</v>
      </c>
      <c r="S91" s="23">
        <v>64829.479350934394</v>
      </c>
      <c r="T91" s="23">
        <v>17642.024293009999</v>
      </c>
      <c r="U91" s="23">
        <v>-17642.024293009999</v>
      </c>
      <c r="V91" s="23">
        <v>64829.479350934394</v>
      </c>
      <c r="W91" s="23">
        <v>184.27686461879546</v>
      </c>
      <c r="X91" s="23">
        <v>0</v>
      </c>
      <c r="Y91" s="52">
        <v>-65013.756215553207</v>
      </c>
      <c r="Z91" s="23">
        <f t="shared" si="14"/>
        <v>0</v>
      </c>
      <c r="AA91" s="23">
        <v>59900.961439326216</v>
      </c>
      <c r="AB91" s="23">
        <v>17352.77531397</v>
      </c>
      <c r="AC91" s="23">
        <v>-17352.77531397</v>
      </c>
      <c r="AD91" s="23">
        <v>59900.961439326224</v>
      </c>
      <c r="AE91" s="23">
        <v>112.94432457678619</v>
      </c>
      <c r="AF91" s="23">
        <v>0</v>
      </c>
      <c r="AG91" s="52">
        <v>-60013.905763903</v>
      </c>
      <c r="AH91" s="23">
        <f t="shared" si="15"/>
        <v>0</v>
      </c>
      <c r="AI91" s="23">
        <v>55651.679824901294</v>
      </c>
      <c r="AJ91" s="23">
        <v>21154.384428360001</v>
      </c>
      <c r="AK91" s="23">
        <v>-21154.384428360001</v>
      </c>
      <c r="AL91" s="23">
        <v>55651.679824901294</v>
      </c>
      <c r="AM91" s="23">
        <v>56.984980579333637</v>
      </c>
      <c r="AN91" s="23">
        <v>0</v>
      </c>
      <c r="AO91" s="52">
        <v>-55708.664805480614</v>
      </c>
      <c r="AP91" s="23">
        <f t="shared" si="16"/>
        <v>0</v>
      </c>
      <c r="AQ91" s="23">
        <v>92169.250761222793</v>
      </c>
      <c r="AR91" s="23">
        <v>28491.658132639997</v>
      </c>
      <c r="AS91" s="23">
        <v>-28491.658132639997</v>
      </c>
      <c r="AT91" s="23">
        <v>92169.250761222793</v>
      </c>
      <c r="AU91" s="23">
        <v>73.226061602829631</v>
      </c>
      <c r="AV91" s="23">
        <v>0</v>
      </c>
      <c r="AW91" s="52">
        <v>-92242.476822825614</v>
      </c>
      <c r="AX91" s="23">
        <f t="shared" si="17"/>
        <v>0</v>
      </c>
      <c r="AY91" s="23">
        <v>72751.177860321623</v>
      </c>
      <c r="AZ91" s="23">
        <v>31829.152782199995</v>
      </c>
      <c r="BA91" s="23">
        <v>-31829.152782199995</v>
      </c>
      <c r="BB91" s="23">
        <v>72751.177860321623</v>
      </c>
      <c r="BC91" s="23">
        <v>0.57200694267409702</v>
      </c>
      <c r="BD91" s="23">
        <v>0</v>
      </c>
      <c r="BE91" s="52">
        <v>-72751.749867264298</v>
      </c>
      <c r="BF91" s="23">
        <f t="shared" si="18"/>
        <v>0</v>
      </c>
      <c r="BG91" s="23">
        <v>43925.249042507006</v>
      </c>
      <c r="BH91" s="23">
        <v>27582.35326887</v>
      </c>
      <c r="BI91" s="23">
        <v>-27582.35326887</v>
      </c>
      <c r="BJ91" s="23">
        <v>43925.249042507006</v>
      </c>
      <c r="BK91" s="23">
        <v>0</v>
      </c>
      <c r="BL91" s="23">
        <v>0</v>
      </c>
      <c r="BM91" s="52">
        <v>-43925.249042507014</v>
      </c>
      <c r="BN91" s="23">
        <f t="shared" si="19"/>
        <v>0</v>
      </c>
      <c r="BO91" s="23">
        <v>50809.210142750424</v>
      </c>
      <c r="BP91" s="23">
        <v>27359.372113960002</v>
      </c>
      <c r="BQ91" s="23">
        <v>-27359.372113960002</v>
      </c>
      <c r="BR91" s="23">
        <v>50809.210142750417</v>
      </c>
      <c r="BS91" s="23">
        <v>0</v>
      </c>
      <c r="BT91" s="23">
        <v>0</v>
      </c>
      <c r="BU91" s="52">
        <v>-50809.210142750424</v>
      </c>
      <c r="BV91" s="23">
        <f t="shared" si="20"/>
        <v>0</v>
      </c>
      <c r="BW91" s="23">
        <v>39352.481477199792</v>
      </c>
      <c r="BX91" s="23">
        <v>27222.467000000004</v>
      </c>
      <c r="BY91" s="23">
        <v>-27222.467000000004</v>
      </c>
      <c r="BZ91" s="23">
        <v>39352.481477199792</v>
      </c>
      <c r="CA91" s="23">
        <v>0</v>
      </c>
      <c r="CB91" s="23">
        <v>0</v>
      </c>
      <c r="CC91" s="52">
        <v>-39352.481477199784</v>
      </c>
      <c r="CD91" s="23">
        <f t="shared" si="21"/>
        <v>0</v>
      </c>
      <c r="CE91" s="23">
        <v>31206.949466032245</v>
      </c>
      <c r="CF91" s="23">
        <v>28059.422999999999</v>
      </c>
      <c r="CG91" s="23">
        <v>-28059.422999999999</v>
      </c>
      <c r="CH91" s="23">
        <v>31206.949466032249</v>
      </c>
      <c r="CI91" s="23">
        <v>0</v>
      </c>
      <c r="CJ91" s="23">
        <v>0</v>
      </c>
      <c r="CK91" s="52">
        <v>-31206.949466032238</v>
      </c>
      <c r="CL91" s="23">
        <f t="shared" si="23"/>
        <v>0</v>
      </c>
      <c r="CM91" s="23">
        <v>30040.419784721169</v>
      </c>
      <c r="CN91" s="23">
        <v>30674.371576279998</v>
      </c>
      <c r="CO91" s="23">
        <v>-30674.371576279998</v>
      </c>
      <c r="CP91" s="23">
        <v>30040.419784721169</v>
      </c>
      <c r="CQ91" s="23">
        <v>0</v>
      </c>
      <c r="CR91" s="23">
        <v>0</v>
      </c>
      <c r="CS91" s="52">
        <v>-30040.419784721173</v>
      </c>
      <c r="CT91" s="23">
        <f t="shared" si="24"/>
        <v>0</v>
      </c>
    </row>
    <row r="92" spans="1:98" ht="20" customHeight="1" x14ac:dyDescent="0.2">
      <c r="A92" s="21">
        <v>1412</v>
      </c>
      <c r="B92" s="22" t="s">
        <v>294</v>
      </c>
      <c r="C92" s="23">
        <v>22412.79636611</v>
      </c>
      <c r="D92" s="23">
        <v>0</v>
      </c>
      <c r="E92" s="23">
        <v>0</v>
      </c>
      <c r="F92" s="23">
        <v>22412.79636611</v>
      </c>
      <c r="G92" s="23">
        <v>1858.2347038599996</v>
      </c>
      <c r="H92" s="23">
        <v>42.78920875</v>
      </c>
      <c r="I92" s="52">
        <v>0</v>
      </c>
      <c r="J92" s="23">
        <f t="shared" si="12"/>
        <v>24313.820278719999</v>
      </c>
      <c r="K92" s="23">
        <v>19964.597761509998</v>
      </c>
      <c r="L92" s="23">
        <v>0</v>
      </c>
      <c r="M92" s="23">
        <v>0</v>
      </c>
      <c r="N92" s="23">
        <v>19964.597761509998</v>
      </c>
      <c r="O92" s="23">
        <v>1935.7518195500002</v>
      </c>
      <c r="P92" s="23">
        <v>52.414555569999997</v>
      </c>
      <c r="Q92" s="52">
        <v>0</v>
      </c>
      <c r="R92" s="23">
        <f t="shared" si="13"/>
        <v>21952.764136630001</v>
      </c>
      <c r="S92" s="23">
        <v>28024.795313880004</v>
      </c>
      <c r="T92" s="23">
        <v>0</v>
      </c>
      <c r="U92" s="23">
        <v>0</v>
      </c>
      <c r="V92" s="23">
        <v>28024.795313880004</v>
      </c>
      <c r="W92" s="23">
        <v>2180.28833201</v>
      </c>
      <c r="X92" s="23">
        <v>57.923606210000003</v>
      </c>
      <c r="Y92" s="52">
        <v>0</v>
      </c>
      <c r="Z92" s="23">
        <f t="shared" si="14"/>
        <v>30263.007252100004</v>
      </c>
      <c r="AA92" s="23">
        <v>17118.298502799997</v>
      </c>
      <c r="AB92" s="23">
        <v>0</v>
      </c>
      <c r="AC92" s="23">
        <v>0</v>
      </c>
      <c r="AD92" s="23">
        <v>17118.298502799997</v>
      </c>
      <c r="AE92" s="23">
        <v>2073.5791203099998</v>
      </c>
      <c r="AF92" s="23">
        <v>32.677133550000001</v>
      </c>
      <c r="AG92" s="52">
        <v>0</v>
      </c>
      <c r="AH92" s="23">
        <f t="shared" si="15"/>
        <v>19224.55475666</v>
      </c>
      <c r="AI92" s="23">
        <v>18939.724126289999</v>
      </c>
      <c r="AJ92" s="23">
        <v>0</v>
      </c>
      <c r="AK92" s="23">
        <v>0</v>
      </c>
      <c r="AL92" s="23">
        <v>18939.724126289999</v>
      </c>
      <c r="AM92" s="23">
        <v>2641.5826212000002</v>
      </c>
      <c r="AN92" s="23">
        <v>42.254369600000004</v>
      </c>
      <c r="AO92" s="52">
        <v>0</v>
      </c>
      <c r="AP92" s="23">
        <f t="shared" si="16"/>
        <v>21623.561117089997</v>
      </c>
      <c r="AQ92" s="23">
        <v>12028.964123590002</v>
      </c>
      <c r="AR92" s="23">
        <v>0</v>
      </c>
      <c r="AS92" s="23">
        <v>0</v>
      </c>
      <c r="AT92" s="23">
        <v>12028.964123590002</v>
      </c>
      <c r="AU92" s="23">
        <v>1993.5041644999997</v>
      </c>
      <c r="AV92" s="23">
        <v>95.519604479999998</v>
      </c>
      <c r="AW92" s="52">
        <v>0</v>
      </c>
      <c r="AX92" s="23">
        <f t="shared" si="17"/>
        <v>14117.987892570001</v>
      </c>
      <c r="AY92" s="23">
        <v>2894.0163748799996</v>
      </c>
      <c r="AZ92" s="23">
        <v>0</v>
      </c>
      <c r="BA92" s="23">
        <v>0</v>
      </c>
      <c r="BB92" s="23">
        <v>2894.0163748799996</v>
      </c>
      <c r="BC92" s="23">
        <v>1375.3469690700001</v>
      </c>
      <c r="BD92" s="23">
        <v>96.270155349999996</v>
      </c>
      <c r="BE92" s="52">
        <v>0</v>
      </c>
      <c r="BF92" s="23">
        <f t="shared" si="18"/>
        <v>4365.6334993</v>
      </c>
      <c r="BG92" s="23">
        <v>5588.93537646</v>
      </c>
      <c r="BH92" s="23">
        <v>0</v>
      </c>
      <c r="BI92" s="23">
        <v>0</v>
      </c>
      <c r="BJ92" s="23">
        <v>5588.93537646</v>
      </c>
      <c r="BK92" s="23">
        <v>2294.3133066499995</v>
      </c>
      <c r="BL92" s="23">
        <v>77.630618650000002</v>
      </c>
      <c r="BM92" s="52">
        <v>0</v>
      </c>
      <c r="BN92" s="23">
        <f t="shared" si="19"/>
        <v>7960.8793017599992</v>
      </c>
      <c r="BO92" s="23">
        <v>7684.2749985099999</v>
      </c>
      <c r="BP92" s="23">
        <v>0</v>
      </c>
      <c r="BQ92" s="23">
        <v>0</v>
      </c>
      <c r="BR92" s="23">
        <v>7684.2749985099999</v>
      </c>
      <c r="BS92" s="23">
        <v>2676.6066091099997</v>
      </c>
      <c r="BT92" s="23">
        <v>145.78462321999999</v>
      </c>
      <c r="BU92" s="52">
        <v>0</v>
      </c>
      <c r="BV92" s="23">
        <f t="shared" si="20"/>
        <v>10506.666230840001</v>
      </c>
      <c r="BW92" s="23">
        <v>20784.560068999999</v>
      </c>
      <c r="BX92" s="23">
        <v>0</v>
      </c>
      <c r="BY92" s="23">
        <v>0</v>
      </c>
      <c r="BZ92" s="23">
        <v>20784.560068999999</v>
      </c>
      <c r="CA92" s="23">
        <v>2456.5779371200006</v>
      </c>
      <c r="CB92" s="23">
        <v>150.2152887</v>
      </c>
      <c r="CC92" s="52">
        <v>0</v>
      </c>
      <c r="CD92" s="23">
        <f t="shared" si="21"/>
        <v>23391.353294820001</v>
      </c>
      <c r="CE92" s="23">
        <v>6694.215246929999</v>
      </c>
      <c r="CF92" s="23">
        <v>0</v>
      </c>
      <c r="CG92" s="23">
        <v>0</v>
      </c>
      <c r="CH92" s="23">
        <v>6694.215246929999</v>
      </c>
      <c r="CI92" s="23">
        <v>3299.52621903</v>
      </c>
      <c r="CJ92" s="23">
        <v>234.70491404000001</v>
      </c>
      <c r="CK92" s="52">
        <v>0</v>
      </c>
      <c r="CL92" s="23">
        <f t="shared" si="23"/>
        <v>10228.446379999999</v>
      </c>
      <c r="CM92" s="23">
        <v>43683.45670948</v>
      </c>
      <c r="CN92" s="23">
        <v>0</v>
      </c>
      <c r="CO92" s="23">
        <v>0</v>
      </c>
      <c r="CP92" s="23">
        <v>43683.45670948</v>
      </c>
      <c r="CQ92" s="23" t="s">
        <v>826</v>
      </c>
      <c r="CR92" s="23" t="s">
        <v>826</v>
      </c>
      <c r="CS92" s="52">
        <v>0</v>
      </c>
      <c r="CT92" s="23" t="s">
        <v>826</v>
      </c>
    </row>
    <row r="93" spans="1:98" ht="20" customHeight="1" x14ac:dyDescent="0.2">
      <c r="A93" s="21">
        <v>1413</v>
      </c>
      <c r="B93" s="22" t="s">
        <v>295</v>
      </c>
      <c r="C93" s="23">
        <v>0</v>
      </c>
      <c r="D93" s="23">
        <v>0</v>
      </c>
      <c r="E93" s="23">
        <v>0</v>
      </c>
      <c r="F93" s="23">
        <v>0</v>
      </c>
      <c r="G93" s="23">
        <v>0</v>
      </c>
      <c r="H93" s="23">
        <v>0</v>
      </c>
      <c r="I93" s="52">
        <v>0</v>
      </c>
      <c r="J93" s="23">
        <f t="shared" si="12"/>
        <v>0</v>
      </c>
      <c r="K93" s="23">
        <v>0</v>
      </c>
      <c r="L93" s="23">
        <v>0</v>
      </c>
      <c r="M93" s="23">
        <v>0</v>
      </c>
      <c r="N93" s="23">
        <v>0</v>
      </c>
      <c r="O93" s="23">
        <v>0</v>
      </c>
      <c r="P93" s="23">
        <v>0</v>
      </c>
      <c r="Q93" s="52">
        <v>0</v>
      </c>
      <c r="R93" s="23">
        <f t="shared" si="13"/>
        <v>0</v>
      </c>
      <c r="S93" s="23">
        <v>0</v>
      </c>
      <c r="T93" s="23">
        <v>0</v>
      </c>
      <c r="U93" s="23">
        <v>0</v>
      </c>
      <c r="V93" s="23">
        <v>0</v>
      </c>
      <c r="W93" s="23">
        <v>0</v>
      </c>
      <c r="X93" s="23">
        <v>0</v>
      </c>
      <c r="Y93" s="52">
        <v>0</v>
      </c>
      <c r="Z93" s="23">
        <f t="shared" si="14"/>
        <v>0</v>
      </c>
      <c r="AA93" s="23">
        <v>0</v>
      </c>
      <c r="AB93" s="23">
        <v>0</v>
      </c>
      <c r="AC93" s="23">
        <v>0</v>
      </c>
      <c r="AD93" s="23">
        <v>0</v>
      </c>
      <c r="AE93" s="23">
        <v>0</v>
      </c>
      <c r="AF93" s="23">
        <v>0</v>
      </c>
      <c r="AG93" s="52">
        <v>0</v>
      </c>
      <c r="AH93" s="23">
        <f t="shared" si="15"/>
        <v>0</v>
      </c>
      <c r="AI93" s="23">
        <v>0</v>
      </c>
      <c r="AJ93" s="23">
        <v>0</v>
      </c>
      <c r="AK93" s="23">
        <v>0</v>
      </c>
      <c r="AL93" s="23">
        <v>0</v>
      </c>
      <c r="AM93" s="23">
        <v>0</v>
      </c>
      <c r="AN93" s="23">
        <v>0</v>
      </c>
      <c r="AO93" s="52">
        <v>0</v>
      </c>
      <c r="AP93" s="23">
        <f t="shared" si="16"/>
        <v>0</v>
      </c>
      <c r="AQ93" s="23">
        <v>0</v>
      </c>
      <c r="AR93" s="23">
        <v>0</v>
      </c>
      <c r="AS93" s="23">
        <v>0</v>
      </c>
      <c r="AT93" s="23">
        <v>0</v>
      </c>
      <c r="AU93" s="23">
        <v>0</v>
      </c>
      <c r="AV93" s="23">
        <v>0</v>
      </c>
      <c r="AW93" s="52">
        <v>0</v>
      </c>
      <c r="AX93" s="23">
        <f t="shared" si="17"/>
        <v>0</v>
      </c>
      <c r="AY93" s="23">
        <v>0</v>
      </c>
      <c r="AZ93" s="23">
        <v>0</v>
      </c>
      <c r="BA93" s="23">
        <v>0</v>
      </c>
      <c r="BB93" s="23">
        <v>0</v>
      </c>
      <c r="BC93" s="23">
        <v>0</v>
      </c>
      <c r="BD93" s="23">
        <v>0</v>
      </c>
      <c r="BE93" s="52">
        <v>0</v>
      </c>
      <c r="BF93" s="23">
        <f t="shared" si="18"/>
        <v>0</v>
      </c>
      <c r="BG93" s="23">
        <v>0</v>
      </c>
      <c r="BH93" s="23">
        <v>0</v>
      </c>
      <c r="BI93" s="23">
        <v>0</v>
      </c>
      <c r="BJ93" s="23">
        <v>0</v>
      </c>
      <c r="BK93" s="23">
        <v>0</v>
      </c>
      <c r="BL93" s="23">
        <v>0</v>
      </c>
      <c r="BM93" s="52">
        <v>0</v>
      </c>
      <c r="BN93" s="23">
        <f t="shared" si="19"/>
        <v>0</v>
      </c>
      <c r="BO93" s="23">
        <v>0</v>
      </c>
      <c r="BP93" s="23">
        <v>0</v>
      </c>
      <c r="BQ93" s="23">
        <v>0</v>
      </c>
      <c r="BR93" s="23">
        <v>0</v>
      </c>
      <c r="BS93" s="23">
        <v>0</v>
      </c>
      <c r="BT93" s="23">
        <v>0</v>
      </c>
      <c r="BU93" s="52">
        <v>0</v>
      </c>
      <c r="BV93" s="23">
        <f t="shared" si="20"/>
        <v>0</v>
      </c>
      <c r="BW93" s="23">
        <v>0</v>
      </c>
      <c r="BX93" s="23">
        <v>0</v>
      </c>
      <c r="BY93" s="23">
        <v>0</v>
      </c>
      <c r="BZ93" s="23">
        <v>0</v>
      </c>
      <c r="CA93" s="23">
        <v>0</v>
      </c>
      <c r="CB93" s="23">
        <v>0</v>
      </c>
      <c r="CC93" s="52">
        <v>0</v>
      </c>
      <c r="CD93" s="23">
        <f t="shared" si="21"/>
        <v>0</v>
      </c>
      <c r="CE93" s="23">
        <v>0</v>
      </c>
      <c r="CF93" s="23">
        <v>0</v>
      </c>
      <c r="CG93" s="23">
        <v>0</v>
      </c>
      <c r="CH93" s="23">
        <v>0</v>
      </c>
      <c r="CI93" s="23">
        <v>0</v>
      </c>
      <c r="CJ93" s="23">
        <v>0</v>
      </c>
      <c r="CK93" s="52">
        <v>0</v>
      </c>
      <c r="CL93" s="23">
        <f t="shared" si="23"/>
        <v>0</v>
      </c>
      <c r="CM93" s="23">
        <v>0</v>
      </c>
      <c r="CN93" s="23">
        <v>0</v>
      </c>
      <c r="CO93" s="23">
        <v>0</v>
      </c>
      <c r="CP93" s="23">
        <v>0</v>
      </c>
      <c r="CQ93" s="23" t="s">
        <v>826</v>
      </c>
      <c r="CR93" s="23" t="s">
        <v>826</v>
      </c>
      <c r="CS93" s="52">
        <v>0</v>
      </c>
      <c r="CT93" s="23" t="s">
        <v>826</v>
      </c>
    </row>
    <row r="94" spans="1:98" ht="20" customHeight="1" x14ac:dyDescent="0.2">
      <c r="A94" s="21">
        <v>1414</v>
      </c>
      <c r="B94" s="22" t="s">
        <v>296</v>
      </c>
      <c r="C94" s="23">
        <v>0</v>
      </c>
      <c r="D94" s="23">
        <v>0</v>
      </c>
      <c r="E94" s="23">
        <v>0</v>
      </c>
      <c r="F94" s="23">
        <v>0</v>
      </c>
      <c r="G94" s="23">
        <v>0</v>
      </c>
      <c r="H94" s="23">
        <v>0</v>
      </c>
      <c r="I94" s="52">
        <v>0</v>
      </c>
      <c r="J94" s="23">
        <f t="shared" si="12"/>
        <v>0</v>
      </c>
      <c r="K94" s="23">
        <v>0</v>
      </c>
      <c r="L94" s="23">
        <v>0</v>
      </c>
      <c r="M94" s="23">
        <v>0</v>
      </c>
      <c r="N94" s="23">
        <v>0</v>
      </c>
      <c r="O94" s="23">
        <v>0</v>
      </c>
      <c r="P94" s="23">
        <v>0</v>
      </c>
      <c r="Q94" s="52">
        <v>0</v>
      </c>
      <c r="R94" s="23">
        <f t="shared" si="13"/>
        <v>0</v>
      </c>
      <c r="S94" s="23">
        <v>0</v>
      </c>
      <c r="T94" s="23">
        <v>0</v>
      </c>
      <c r="U94" s="23">
        <v>0</v>
      </c>
      <c r="V94" s="23">
        <v>0</v>
      </c>
      <c r="W94" s="23">
        <v>0</v>
      </c>
      <c r="X94" s="23">
        <v>0</v>
      </c>
      <c r="Y94" s="52">
        <v>0</v>
      </c>
      <c r="Z94" s="23">
        <f t="shared" si="14"/>
        <v>0</v>
      </c>
      <c r="AA94" s="23">
        <v>0</v>
      </c>
      <c r="AB94" s="23">
        <v>0</v>
      </c>
      <c r="AC94" s="23">
        <v>0</v>
      </c>
      <c r="AD94" s="23">
        <v>0</v>
      </c>
      <c r="AE94" s="23">
        <v>0</v>
      </c>
      <c r="AF94" s="23">
        <v>0</v>
      </c>
      <c r="AG94" s="52">
        <v>0</v>
      </c>
      <c r="AH94" s="23">
        <f t="shared" si="15"/>
        <v>0</v>
      </c>
      <c r="AI94" s="23">
        <v>0</v>
      </c>
      <c r="AJ94" s="23">
        <v>0</v>
      </c>
      <c r="AK94" s="23">
        <v>0</v>
      </c>
      <c r="AL94" s="23">
        <v>0</v>
      </c>
      <c r="AM94" s="23">
        <v>0</v>
      </c>
      <c r="AN94" s="23">
        <v>0</v>
      </c>
      <c r="AO94" s="52">
        <v>0</v>
      </c>
      <c r="AP94" s="23">
        <f t="shared" si="16"/>
        <v>0</v>
      </c>
      <c r="AQ94" s="23">
        <v>0</v>
      </c>
      <c r="AR94" s="23">
        <v>0</v>
      </c>
      <c r="AS94" s="23">
        <v>0</v>
      </c>
      <c r="AT94" s="23">
        <v>0</v>
      </c>
      <c r="AU94" s="23">
        <v>0</v>
      </c>
      <c r="AV94" s="23">
        <v>0</v>
      </c>
      <c r="AW94" s="52">
        <v>0</v>
      </c>
      <c r="AX94" s="23">
        <f t="shared" si="17"/>
        <v>0</v>
      </c>
      <c r="AY94" s="23">
        <v>0</v>
      </c>
      <c r="AZ94" s="23">
        <v>0</v>
      </c>
      <c r="BA94" s="23">
        <v>0</v>
      </c>
      <c r="BB94" s="23">
        <v>0</v>
      </c>
      <c r="BC94" s="23">
        <v>0</v>
      </c>
      <c r="BD94" s="23">
        <v>0</v>
      </c>
      <c r="BE94" s="52">
        <v>0</v>
      </c>
      <c r="BF94" s="23">
        <f t="shared" si="18"/>
        <v>0</v>
      </c>
      <c r="BG94" s="23">
        <v>0</v>
      </c>
      <c r="BH94" s="23">
        <v>0</v>
      </c>
      <c r="BI94" s="23">
        <v>0</v>
      </c>
      <c r="BJ94" s="23">
        <v>0</v>
      </c>
      <c r="BK94" s="23">
        <v>0</v>
      </c>
      <c r="BL94" s="23">
        <v>0</v>
      </c>
      <c r="BM94" s="52">
        <v>0</v>
      </c>
      <c r="BN94" s="23">
        <f t="shared" si="19"/>
        <v>0</v>
      </c>
      <c r="BO94" s="23">
        <v>0</v>
      </c>
      <c r="BP94" s="23">
        <v>0</v>
      </c>
      <c r="BQ94" s="23">
        <v>0</v>
      </c>
      <c r="BR94" s="23">
        <v>0</v>
      </c>
      <c r="BS94" s="23">
        <v>0</v>
      </c>
      <c r="BT94" s="23">
        <v>0</v>
      </c>
      <c r="BU94" s="52">
        <v>0</v>
      </c>
      <c r="BV94" s="23">
        <f t="shared" si="20"/>
        <v>0</v>
      </c>
      <c r="BW94" s="23">
        <v>0</v>
      </c>
      <c r="BX94" s="23">
        <v>0</v>
      </c>
      <c r="BY94" s="23">
        <v>0</v>
      </c>
      <c r="BZ94" s="23">
        <v>0</v>
      </c>
      <c r="CA94" s="23">
        <v>0</v>
      </c>
      <c r="CB94" s="23">
        <v>0</v>
      </c>
      <c r="CC94" s="52">
        <v>0</v>
      </c>
      <c r="CD94" s="23">
        <f t="shared" si="21"/>
        <v>0</v>
      </c>
      <c r="CE94" s="23">
        <v>0</v>
      </c>
      <c r="CF94" s="23">
        <v>0</v>
      </c>
      <c r="CG94" s="23">
        <v>0</v>
      </c>
      <c r="CH94" s="23">
        <v>0</v>
      </c>
      <c r="CI94" s="23">
        <v>0</v>
      </c>
      <c r="CJ94" s="23">
        <v>0</v>
      </c>
      <c r="CK94" s="52">
        <v>0</v>
      </c>
      <c r="CL94" s="23">
        <f t="shared" si="23"/>
        <v>0</v>
      </c>
      <c r="CM94" s="23">
        <v>0</v>
      </c>
      <c r="CN94" s="23">
        <v>0</v>
      </c>
      <c r="CO94" s="23">
        <v>0</v>
      </c>
      <c r="CP94" s="23">
        <v>0</v>
      </c>
      <c r="CQ94" s="23" t="s">
        <v>826</v>
      </c>
      <c r="CR94" s="23" t="s">
        <v>826</v>
      </c>
      <c r="CS94" s="52">
        <v>0</v>
      </c>
      <c r="CT94" s="23" t="s">
        <v>826</v>
      </c>
    </row>
    <row r="95" spans="1:98" ht="20" customHeight="1" x14ac:dyDescent="0.2">
      <c r="A95" s="21">
        <v>1415</v>
      </c>
      <c r="B95" s="22" t="s">
        <v>466</v>
      </c>
      <c r="C95" s="23">
        <v>32177.960851809999</v>
      </c>
      <c r="D95" s="23">
        <v>0</v>
      </c>
      <c r="E95" s="23">
        <v>0</v>
      </c>
      <c r="F95" s="23">
        <v>32177.960851809999</v>
      </c>
      <c r="G95" s="23">
        <v>2817.4490963900016</v>
      </c>
      <c r="H95" s="23">
        <v>674.70537667999997</v>
      </c>
      <c r="I95" s="52">
        <v>0</v>
      </c>
      <c r="J95" s="23">
        <f t="shared" si="12"/>
        <v>35670.115324880004</v>
      </c>
      <c r="K95" s="23">
        <v>30624.575371179999</v>
      </c>
      <c r="L95" s="23">
        <v>0</v>
      </c>
      <c r="M95" s="23">
        <v>0</v>
      </c>
      <c r="N95" s="23">
        <v>30624.575371179999</v>
      </c>
      <c r="O95" s="23">
        <v>1251.3733788300001</v>
      </c>
      <c r="P95" s="23">
        <v>894.77916917999994</v>
      </c>
      <c r="Q95" s="52">
        <v>0</v>
      </c>
      <c r="R95" s="23">
        <f t="shared" si="13"/>
        <v>32770.727919190002</v>
      </c>
      <c r="S95" s="23">
        <v>37168.547729589998</v>
      </c>
      <c r="T95" s="23">
        <v>0</v>
      </c>
      <c r="U95" s="23">
        <v>0</v>
      </c>
      <c r="V95" s="23">
        <v>37168.547729589998</v>
      </c>
      <c r="W95" s="23">
        <v>1158.3432636399998</v>
      </c>
      <c r="X95" s="23">
        <v>1402.6756347200001</v>
      </c>
      <c r="Y95" s="52">
        <v>0</v>
      </c>
      <c r="Z95" s="23">
        <f t="shared" si="14"/>
        <v>39729.56662795</v>
      </c>
      <c r="AA95" s="23">
        <v>55742.081098289986</v>
      </c>
      <c r="AB95" s="23">
        <v>0</v>
      </c>
      <c r="AC95" s="23">
        <v>0</v>
      </c>
      <c r="AD95" s="23">
        <v>55742.081098289986</v>
      </c>
      <c r="AE95" s="23">
        <v>1309.86176004</v>
      </c>
      <c r="AF95" s="23">
        <v>1297.5801197400001</v>
      </c>
      <c r="AG95" s="52">
        <v>0</v>
      </c>
      <c r="AH95" s="23">
        <f t="shared" si="15"/>
        <v>58349.522978069988</v>
      </c>
      <c r="AI95" s="23">
        <v>41360.085923049999</v>
      </c>
      <c r="AJ95" s="23">
        <v>0</v>
      </c>
      <c r="AK95" s="23">
        <v>0</v>
      </c>
      <c r="AL95" s="23">
        <v>41360.085923049999</v>
      </c>
      <c r="AM95" s="23">
        <v>1147.9213070899996</v>
      </c>
      <c r="AN95" s="23">
        <v>1571.7831515400001</v>
      </c>
      <c r="AO95" s="52">
        <v>0</v>
      </c>
      <c r="AP95" s="23">
        <f t="shared" si="16"/>
        <v>44079.790381680003</v>
      </c>
      <c r="AQ95" s="23">
        <v>31354.233822300004</v>
      </c>
      <c r="AR95" s="23">
        <v>0</v>
      </c>
      <c r="AS95" s="23">
        <v>0</v>
      </c>
      <c r="AT95" s="23">
        <v>31354.233822300004</v>
      </c>
      <c r="AU95" s="23">
        <v>-616.22928351000019</v>
      </c>
      <c r="AV95" s="23">
        <v>2479.3304724299996</v>
      </c>
      <c r="AW95" s="52">
        <v>0</v>
      </c>
      <c r="AX95" s="23">
        <f t="shared" si="17"/>
        <v>33217.335011219999</v>
      </c>
      <c r="AY95" s="23">
        <v>43858.008697919999</v>
      </c>
      <c r="AZ95" s="23">
        <v>0</v>
      </c>
      <c r="BA95" s="23">
        <v>0</v>
      </c>
      <c r="BB95" s="23">
        <v>43858.008697919999</v>
      </c>
      <c r="BC95" s="23">
        <v>999.01889127000015</v>
      </c>
      <c r="BD95" s="23">
        <v>1765.4404001199998</v>
      </c>
      <c r="BE95" s="52">
        <v>0</v>
      </c>
      <c r="BF95" s="23">
        <f t="shared" si="18"/>
        <v>46622.467989310004</v>
      </c>
      <c r="BG95" s="23">
        <v>61819.930059159997</v>
      </c>
      <c r="BH95" s="23">
        <v>0</v>
      </c>
      <c r="BI95" s="23">
        <v>0</v>
      </c>
      <c r="BJ95" s="23">
        <v>61819.930059159997</v>
      </c>
      <c r="BK95" s="23">
        <v>2710.4176639299999</v>
      </c>
      <c r="BL95" s="23">
        <v>2366.7837472300002</v>
      </c>
      <c r="BM95" s="52">
        <v>0</v>
      </c>
      <c r="BN95" s="23">
        <f t="shared" si="19"/>
        <v>66897.13147031999</v>
      </c>
      <c r="BO95" s="23">
        <v>81301.358174110006</v>
      </c>
      <c r="BP95" s="23">
        <v>0</v>
      </c>
      <c r="BQ95" s="23">
        <v>0</v>
      </c>
      <c r="BR95" s="23">
        <v>81301.358174110006</v>
      </c>
      <c r="BS95" s="23">
        <v>1637.69302354</v>
      </c>
      <c r="BT95" s="23">
        <v>1701.3184505499999</v>
      </c>
      <c r="BU95" s="52">
        <v>0</v>
      </c>
      <c r="BV95" s="23">
        <f t="shared" si="20"/>
        <v>84640.369648200009</v>
      </c>
      <c r="BW95" s="23">
        <v>154017.96536954</v>
      </c>
      <c r="BX95" s="23">
        <v>0</v>
      </c>
      <c r="BY95" s="23">
        <v>0</v>
      </c>
      <c r="BZ95" s="23">
        <v>154017.96536954</v>
      </c>
      <c r="CA95" s="23">
        <v>1836.0187325999996</v>
      </c>
      <c r="CB95" s="23">
        <v>2876.4937223699999</v>
      </c>
      <c r="CC95" s="52">
        <v>0</v>
      </c>
      <c r="CD95" s="23">
        <f t="shared" si="21"/>
        <v>158730.47782451002</v>
      </c>
      <c r="CE95" s="23">
        <v>61519.402685650013</v>
      </c>
      <c r="CF95" s="23">
        <v>0</v>
      </c>
      <c r="CG95" s="23">
        <v>0</v>
      </c>
      <c r="CH95" s="23">
        <v>61519.402685650013</v>
      </c>
      <c r="CI95" s="23">
        <v>1476.0091759200002</v>
      </c>
      <c r="CJ95" s="23">
        <v>3313.18735436</v>
      </c>
      <c r="CK95" s="52">
        <v>0</v>
      </c>
      <c r="CL95" s="23">
        <f t="shared" si="23"/>
        <v>66308.599215930008</v>
      </c>
      <c r="CM95" s="23">
        <v>100379.11547896001</v>
      </c>
      <c r="CN95" s="23">
        <v>0</v>
      </c>
      <c r="CO95" s="23">
        <v>0</v>
      </c>
      <c r="CP95" s="23">
        <v>100379.11547896001</v>
      </c>
      <c r="CQ95" s="23" t="s">
        <v>826</v>
      </c>
      <c r="CR95" s="23" t="s">
        <v>826</v>
      </c>
      <c r="CS95" s="52">
        <v>0</v>
      </c>
      <c r="CT95" s="23" t="s">
        <v>826</v>
      </c>
    </row>
    <row r="96" spans="1:98" ht="20" customHeight="1" x14ac:dyDescent="0.2">
      <c r="A96" s="21">
        <v>1416</v>
      </c>
      <c r="B96" s="22" t="s">
        <v>297</v>
      </c>
      <c r="C96" s="23">
        <v>0</v>
      </c>
      <c r="D96" s="23">
        <v>0</v>
      </c>
      <c r="E96" s="23">
        <v>0</v>
      </c>
      <c r="F96" s="23">
        <v>0</v>
      </c>
      <c r="G96" s="23">
        <v>0</v>
      </c>
      <c r="H96" s="23">
        <v>0</v>
      </c>
      <c r="I96" s="52">
        <v>0</v>
      </c>
      <c r="J96" s="23">
        <f t="shared" si="12"/>
        <v>0</v>
      </c>
      <c r="K96" s="23">
        <v>0</v>
      </c>
      <c r="L96" s="23">
        <v>0</v>
      </c>
      <c r="M96" s="23">
        <v>0</v>
      </c>
      <c r="N96" s="23">
        <v>0</v>
      </c>
      <c r="O96" s="23">
        <v>0</v>
      </c>
      <c r="P96" s="23">
        <v>0</v>
      </c>
      <c r="Q96" s="52">
        <v>0</v>
      </c>
      <c r="R96" s="23">
        <f t="shared" si="13"/>
        <v>0</v>
      </c>
      <c r="S96" s="23">
        <v>0</v>
      </c>
      <c r="T96" s="23">
        <v>0</v>
      </c>
      <c r="U96" s="23">
        <v>0</v>
      </c>
      <c r="V96" s="23">
        <v>0</v>
      </c>
      <c r="W96" s="23">
        <v>0</v>
      </c>
      <c r="X96" s="23">
        <v>0</v>
      </c>
      <c r="Y96" s="52">
        <v>0</v>
      </c>
      <c r="Z96" s="23">
        <f t="shared" si="14"/>
        <v>0</v>
      </c>
      <c r="AA96" s="23">
        <v>0</v>
      </c>
      <c r="AB96" s="23">
        <v>0</v>
      </c>
      <c r="AC96" s="23">
        <v>0</v>
      </c>
      <c r="AD96" s="23">
        <v>0</v>
      </c>
      <c r="AE96" s="23">
        <v>0</v>
      </c>
      <c r="AF96" s="23">
        <v>0</v>
      </c>
      <c r="AG96" s="52">
        <v>0</v>
      </c>
      <c r="AH96" s="23">
        <f t="shared" si="15"/>
        <v>0</v>
      </c>
      <c r="AI96" s="23">
        <v>0</v>
      </c>
      <c r="AJ96" s="23">
        <v>0</v>
      </c>
      <c r="AK96" s="23">
        <v>0</v>
      </c>
      <c r="AL96" s="23">
        <v>0</v>
      </c>
      <c r="AM96" s="23">
        <v>0</v>
      </c>
      <c r="AN96" s="23">
        <v>0</v>
      </c>
      <c r="AO96" s="52">
        <v>0</v>
      </c>
      <c r="AP96" s="23">
        <f t="shared" si="16"/>
        <v>0</v>
      </c>
      <c r="AQ96" s="23">
        <v>0</v>
      </c>
      <c r="AR96" s="23">
        <v>0</v>
      </c>
      <c r="AS96" s="23">
        <v>0</v>
      </c>
      <c r="AT96" s="23">
        <v>0</v>
      </c>
      <c r="AU96" s="23">
        <v>0</v>
      </c>
      <c r="AV96" s="23">
        <v>0</v>
      </c>
      <c r="AW96" s="52">
        <v>0</v>
      </c>
      <c r="AX96" s="23">
        <f t="shared" si="17"/>
        <v>0</v>
      </c>
      <c r="AY96" s="23">
        <v>0</v>
      </c>
      <c r="AZ96" s="23">
        <v>0</v>
      </c>
      <c r="BA96" s="23">
        <v>0</v>
      </c>
      <c r="BB96" s="23">
        <v>0</v>
      </c>
      <c r="BC96" s="23">
        <v>0</v>
      </c>
      <c r="BD96" s="23">
        <v>0</v>
      </c>
      <c r="BE96" s="52">
        <v>0</v>
      </c>
      <c r="BF96" s="23">
        <f t="shared" si="18"/>
        <v>0</v>
      </c>
      <c r="BG96" s="23">
        <v>0</v>
      </c>
      <c r="BH96" s="23">
        <v>0</v>
      </c>
      <c r="BI96" s="23">
        <v>0</v>
      </c>
      <c r="BJ96" s="23">
        <v>0</v>
      </c>
      <c r="BK96" s="23">
        <v>0</v>
      </c>
      <c r="BL96" s="23">
        <v>0</v>
      </c>
      <c r="BM96" s="52">
        <v>0</v>
      </c>
      <c r="BN96" s="23">
        <f t="shared" si="19"/>
        <v>0</v>
      </c>
      <c r="BO96" s="23">
        <v>0</v>
      </c>
      <c r="BP96" s="23">
        <v>0</v>
      </c>
      <c r="BQ96" s="23">
        <v>0</v>
      </c>
      <c r="BR96" s="23">
        <v>0</v>
      </c>
      <c r="BS96" s="23">
        <v>0</v>
      </c>
      <c r="BT96" s="23">
        <v>0</v>
      </c>
      <c r="BU96" s="52">
        <v>0</v>
      </c>
      <c r="BV96" s="23">
        <f t="shared" si="20"/>
        <v>0</v>
      </c>
      <c r="BW96" s="23">
        <v>0</v>
      </c>
      <c r="BX96" s="23">
        <v>0</v>
      </c>
      <c r="BY96" s="23">
        <v>0</v>
      </c>
      <c r="BZ96" s="23">
        <v>0</v>
      </c>
      <c r="CA96" s="23">
        <v>0</v>
      </c>
      <c r="CB96" s="23">
        <v>0</v>
      </c>
      <c r="CC96" s="52">
        <v>0</v>
      </c>
      <c r="CD96" s="23">
        <f t="shared" si="21"/>
        <v>0</v>
      </c>
      <c r="CE96" s="23">
        <v>0</v>
      </c>
      <c r="CF96" s="23">
        <v>0</v>
      </c>
      <c r="CG96" s="23">
        <v>0</v>
      </c>
      <c r="CH96" s="23">
        <v>0</v>
      </c>
      <c r="CI96" s="23">
        <v>0</v>
      </c>
      <c r="CJ96" s="23">
        <v>0</v>
      </c>
      <c r="CK96" s="52">
        <v>0</v>
      </c>
      <c r="CL96" s="23">
        <f t="shared" si="23"/>
        <v>0</v>
      </c>
      <c r="CM96" s="23">
        <v>0</v>
      </c>
      <c r="CN96" s="23">
        <v>0</v>
      </c>
      <c r="CO96" s="23">
        <v>0</v>
      </c>
      <c r="CP96" s="23">
        <v>0</v>
      </c>
      <c r="CQ96" s="23" t="s">
        <v>826</v>
      </c>
      <c r="CR96" s="23" t="s">
        <v>826</v>
      </c>
      <c r="CS96" s="52">
        <v>0</v>
      </c>
      <c r="CT96" s="23" t="s">
        <v>826</v>
      </c>
    </row>
    <row r="97" spans="1:98" ht="20" customHeight="1" x14ac:dyDescent="0.2">
      <c r="A97" s="35">
        <v>142</v>
      </c>
      <c r="B97" s="36" t="s">
        <v>298</v>
      </c>
      <c r="C97" s="90">
        <v>7322.7583312000006</v>
      </c>
      <c r="D97" s="90">
        <v>0</v>
      </c>
      <c r="E97" s="90">
        <v>0</v>
      </c>
      <c r="F97" s="90">
        <v>7322.7583312000006</v>
      </c>
      <c r="G97" s="90">
        <v>10140.4326527755</v>
      </c>
      <c r="H97" s="90">
        <v>10319.805757188051</v>
      </c>
      <c r="I97" s="37">
        <f>SUM(I98:I101)</f>
        <v>0</v>
      </c>
      <c r="J97" s="90">
        <f t="shared" si="12"/>
        <v>27782.996741163552</v>
      </c>
      <c r="K97" s="90">
        <v>8830.90822501</v>
      </c>
      <c r="L97" s="90">
        <v>0</v>
      </c>
      <c r="M97" s="90">
        <v>0</v>
      </c>
      <c r="N97" s="90">
        <v>8830.90822501</v>
      </c>
      <c r="O97" s="90">
        <v>11145.35215044275</v>
      </c>
      <c r="P97" s="90">
        <v>11186.78734854806</v>
      </c>
      <c r="Q97" s="37">
        <f>SUM(Q98:Q101)</f>
        <v>0</v>
      </c>
      <c r="R97" s="90">
        <f t="shared" si="13"/>
        <v>31163.047724000811</v>
      </c>
      <c r="S97" s="90">
        <v>11251.355851320001</v>
      </c>
      <c r="T97" s="90">
        <v>0</v>
      </c>
      <c r="U97" s="90">
        <v>0</v>
      </c>
      <c r="V97" s="90">
        <v>11251.355851320001</v>
      </c>
      <c r="W97" s="90">
        <v>12255.967875802002</v>
      </c>
      <c r="X97" s="90">
        <v>9068.9871093862239</v>
      </c>
      <c r="Y97" s="37">
        <f>SUM(Y98:Y101)</f>
        <v>0</v>
      </c>
      <c r="Z97" s="90">
        <f t="shared" si="14"/>
        <v>32576.310836508226</v>
      </c>
      <c r="AA97" s="90">
        <v>11845.88946292</v>
      </c>
      <c r="AB97" s="90">
        <v>0</v>
      </c>
      <c r="AC97" s="90">
        <v>0</v>
      </c>
      <c r="AD97" s="90">
        <v>11845.88946292</v>
      </c>
      <c r="AE97" s="90">
        <v>13343.914281242</v>
      </c>
      <c r="AF97" s="90">
        <v>12637.546951001801</v>
      </c>
      <c r="AG97" s="37">
        <f>SUM(AG98:AG101)</f>
        <v>0</v>
      </c>
      <c r="AH97" s="90">
        <f t="shared" si="15"/>
        <v>37827.350695163797</v>
      </c>
      <c r="AI97" s="90">
        <v>11493.29418999</v>
      </c>
      <c r="AJ97" s="90">
        <v>0</v>
      </c>
      <c r="AK97" s="90">
        <v>0</v>
      </c>
      <c r="AL97" s="90">
        <v>11493.29418999</v>
      </c>
      <c r="AM97" s="90">
        <v>14431.42539566025</v>
      </c>
      <c r="AN97" s="90">
        <v>13403.947369095051</v>
      </c>
      <c r="AO97" s="37">
        <f>SUM(AO98:AO101)</f>
        <v>0</v>
      </c>
      <c r="AP97" s="90">
        <f t="shared" si="16"/>
        <v>39328.666954745306</v>
      </c>
      <c r="AQ97" s="90">
        <v>12254.63586635</v>
      </c>
      <c r="AR97" s="90">
        <v>0</v>
      </c>
      <c r="AS97" s="90">
        <v>0</v>
      </c>
      <c r="AT97" s="90">
        <v>12254.63586635</v>
      </c>
      <c r="AU97" s="90">
        <v>15698.700910119249</v>
      </c>
      <c r="AV97" s="90">
        <v>14425.20995957418</v>
      </c>
      <c r="AW97" s="37">
        <f>SUM(AW98:AW101)</f>
        <v>0</v>
      </c>
      <c r="AX97" s="90">
        <f t="shared" si="17"/>
        <v>42378.546736043427</v>
      </c>
      <c r="AY97" s="90">
        <v>12014.185856149998</v>
      </c>
      <c r="AZ97" s="90">
        <v>0</v>
      </c>
      <c r="BA97" s="90">
        <v>0</v>
      </c>
      <c r="BB97" s="90">
        <v>12014.185856149998</v>
      </c>
      <c r="BC97" s="90">
        <v>16398.842973700001</v>
      </c>
      <c r="BD97" s="90">
        <v>16020.796364916892</v>
      </c>
      <c r="BE97" s="37">
        <f>SUM(BE98:BE101)</f>
        <v>0</v>
      </c>
      <c r="BF97" s="90">
        <f t="shared" si="18"/>
        <v>44433.82519476689</v>
      </c>
      <c r="BG97" s="90">
        <v>11015.994904859999</v>
      </c>
      <c r="BH97" s="90">
        <v>0</v>
      </c>
      <c r="BI97" s="90">
        <v>0</v>
      </c>
      <c r="BJ97" s="90">
        <v>11015.994904859999</v>
      </c>
      <c r="BK97" s="90">
        <v>17760.517986209998</v>
      </c>
      <c r="BL97" s="90">
        <v>16766.831366201768</v>
      </c>
      <c r="BM97" s="37">
        <f>SUM(BM98:BM101)</f>
        <v>0</v>
      </c>
      <c r="BN97" s="90">
        <f t="shared" si="19"/>
        <v>45543.344257271761</v>
      </c>
      <c r="BO97" s="90">
        <v>12844.894875990001</v>
      </c>
      <c r="BP97" s="90">
        <v>0</v>
      </c>
      <c r="BQ97" s="90">
        <v>0</v>
      </c>
      <c r="BR97" s="90">
        <v>12844.894875990001</v>
      </c>
      <c r="BS97" s="90">
        <v>19563.969504910001</v>
      </c>
      <c r="BT97" s="90">
        <v>18717.969076222806</v>
      </c>
      <c r="BU97" s="37">
        <f>SUM(BU98:BU101)</f>
        <v>0</v>
      </c>
      <c r="BV97" s="90">
        <f t="shared" si="20"/>
        <v>51126.833457122804</v>
      </c>
      <c r="BW97" s="90">
        <v>12909.64945255</v>
      </c>
      <c r="BX97" s="90">
        <v>0</v>
      </c>
      <c r="BY97" s="90">
        <v>0</v>
      </c>
      <c r="BZ97" s="90">
        <v>12909.64945255</v>
      </c>
      <c r="CA97" s="90">
        <v>19649.30929483</v>
      </c>
      <c r="CB97" s="90">
        <v>21029.876232852679</v>
      </c>
      <c r="CC97" s="37">
        <f>SUM(CC98:CC101)</f>
        <v>0</v>
      </c>
      <c r="CD97" s="90">
        <f t="shared" si="21"/>
        <v>53588.834980232677</v>
      </c>
      <c r="CE97" s="90">
        <v>9813.518524430001</v>
      </c>
      <c r="CF97" s="90">
        <v>0</v>
      </c>
      <c r="CG97" s="90">
        <v>0</v>
      </c>
      <c r="CH97" s="90">
        <v>9813.518524430001</v>
      </c>
      <c r="CI97" s="90">
        <v>22710.790386970002</v>
      </c>
      <c r="CJ97" s="90">
        <v>19880.931615314159</v>
      </c>
      <c r="CK97" s="37">
        <f>SUM(CK98:CK101)</f>
        <v>0</v>
      </c>
      <c r="CL97" s="90">
        <f t="shared" si="23"/>
        <v>52405.240526714158</v>
      </c>
      <c r="CM97" s="90">
        <v>12369.495514440001</v>
      </c>
      <c r="CN97" s="90">
        <v>0</v>
      </c>
      <c r="CO97" s="90">
        <v>0</v>
      </c>
      <c r="CP97" s="90">
        <v>12369.495514440001</v>
      </c>
      <c r="CQ97" s="90" t="s">
        <v>826</v>
      </c>
      <c r="CR97" s="90" t="s">
        <v>826</v>
      </c>
      <c r="CS97" s="37">
        <f>SUM(CS98:CS101)</f>
        <v>0</v>
      </c>
      <c r="CT97" s="90" t="s">
        <v>826</v>
      </c>
    </row>
    <row r="98" spans="1:98" ht="20" customHeight="1" x14ac:dyDescent="0.2">
      <c r="A98" s="21">
        <v>1421</v>
      </c>
      <c r="B98" s="22" t="s">
        <v>299</v>
      </c>
      <c r="C98" s="23">
        <v>0</v>
      </c>
      <c r="D98" s="23">
        <v>0</v>
      </c>
      <c r="E98" s="23">
        <v>0</v>
      </c>
      <c r="F98" s="23">
        <v>0</v>
      </c>
      <c r="G98" s="23">
        <v>0</v>
      </c>
      <c r="H98" s="23">
        <v>0</v>
      </c>
      <c r="I98" s="52">
        <v>0</v>
      </c>
      <c r="J98" s="23">
        <f t="shared" si="12"/>
        <v>0</v>
      </c>
      <c r="K98" s="23">
        <v>0</v>
      </c>
      <c r="L98" s="23">
        <v>0</v>
      </c>
      <c r="M98" s="23">
        <v>0</v>
      </c>
      <c r="N98" s="23">
        <v>0</v>
      </c>
      <c r="O98" s="23">
        <v>0</v>
      </c>
      <c r="P98" s="23">
        <v>0</v>
      </c>
      <c r="Q98" s="52">
        <v>0</v>
      </c>
      <c r="R98" s="23">
        <f t="shared" si="13"/>
        <v>0</v>
      </c>
      <c r="S98" s="23">
        <v>0</v>
      </c>
      <c r="T98" s="23">
        <v>0</v>
      </c>
      <c r="U98" s="23">
        <v>0</v>
      </c>
      <c r="V98" s="23">
        <v>0</v>
      </c>
      <c r="W98" s="23">
        <v>0</v>
      </c>
      <c r="X98" s="23">
        <v>0</v>
      </c>
      <c r="Y98" s="52">
        <v>0</v>
      </c>
      <c r="Z98" s="23">
        <f t="shared" si="14"/>
        <v>0</v>
      </c>
      <c r="AA98" s="23">
        <v>0</v>
      </c>
      <c r="AB98" s="23">
        <v>0</v>
      </c>
      <c r="AC98" s="23">
        <v>0</v>
      </c>
      <c r="AD98" s="23">
        <v>0</v>
      </c>
      <c r="AE98" s="23">
        <v>0</v>
      </c>
      <c r="AF98" s="23">
        <v>0</v>
      </c>
      <c r="AG98" s="52">
        <v>0</v>
      </c>
      <c r="AH98" s="23">
        <f t="shared" si="15"/>
        <v>0</v>
      </c>
      <c r="AI98" s="23">
        <v>0</v>
      </c>
      <c r="AJ98" s="23">
        <v>0</v>
      </c>
      <c r="AK98" s="23">
        <v>0</v>
      </c>
      <c r="AL98" s="23">
        <v>0</v>
      </c>
      <c r="AM98" s="23">
        <v>0</v>
      </c>
      <c r="AN98" s="23">
        <v>0</v>
      </c>
      <c r="AO98" s="52">
        <v>0</v>
      </c>
      <c r="AP98" s="23">
        <f t="shared" si="16"/>
        <v>0</v>
      </c>
      <c r="AQ98" s="23">
        <v>0</v>
      </c>
      <c r="AR98" s="23">
        <v>0</v>
      </c>
      <c r="AS98" s="23">
        <v>0</v>
      </c>
      <c r="AT98" s="23">
        <v>0</v>
      </c>
      <c r="AU98" s="23">
        <v>0</v>
      </c>
      <c r="AV98" s="23">
        <v>0</v>
      </c>
      <c r="AW98" s="52">
        <v>0</v>
      </c>
      <c r="AX98" s="23">
        <f t="shared" si="17"/>
        <v>0</v>
      </c>
      <c r="AY98" s="23">
        <v>0</v>
      </c>
      <c r="AZ98" s="23">
        <v>0</v>
      </c>
      <c r="BA98" s="23">
        <v>0</v>
      </c>
      <c r="BB98" s="23">
        <v>0</v>
      </c>
      <c r="BC98" s="23">
        <v>0</v>
      </c>
      <c r="BD98" s="23">
        <v>0</v>
      </c>
      <c r="BE98" s="52">
        <v>0</v>
      </c>
      <c r="BF98" s="23">
        <f t="shared" si="18"/>
        <v>0</v>
      </c>
      <c r="BG98" s="23">
        <v>0</v>
      </c>
      <c r="BH98" s="23">
        <v>0</v>
      </c>
      <c r="BI98" s="23">
        <v>0</v>
      </c>
      <c r="BJ98" s="23">
        <v>0</v>
      </c>
      <c r="BK98" s="23">
        <v>0</v>
      </c>
      <c r="BL98" s="23">
        <v>0</v>
      </c>
      <c r="BM98" s="52">
        <v>0</v>
      </c>
      <c r="BN98" s="23">
        <f t="shared" si="19"/>
        <v>0</v>
      </c>
      <c r="BO98" s="23">
        <v>0</v>
      </c>
      <c r="BP98" s="23">
        <v>0</v>
      </c>
      <c r="BQ98" s="23">
        <v>0</v>
      </c>
      <c r="BR98" s="23">
        <v>0</v>
      </c>
      <c r="BS98" s="23">
        <v>0</v>
      </c>
      <c r="BT98" s="23">
        <v>0</v>
      </c>
      <c r="BU98" s="52">
        <v>0</v>
      </c>
      <c r="BV98" s="23">
        <f t="shared" si="20"/>
        <v>0</v>
      </c>
      <c r="BW98" s="23">
        <v>0</v>
      </c>
      <c r="BX98" s="23">
        <v>0</v>
      </c>
      <c r="BY98" s="23">
        <v>0</v>
      </c>
      <c r="BZ98" s="23">
        <v>0</v>
      </c>
      <c r="CA98" s="23">
        <v>0</v>
      </c>
      <c r="CB98" s="23">
        <v>0</v>
      </c>
      <c r="CC98" s="52">
        <v>0</v>
      </c>
      <c r="CD98" s="23">
        <f t="shared" si="21"/>
        <v>0</v>
      </c>
      <c r="CE98" s="23">
        <v>0</v>
      </c>
      <c r="CF98" s="23">
        <v>0</v>
      </c>
      <c r="CG98" s="23">
        <v>0</v>
      </c>
      <c r="CH98" s="23">
        <v>0</v>
      </c>
      <c r="CI98" s="23">
        <v>0</v>
      </c>
      <c r="CJ98" s="23">
        <v>0</v>
      </c>
      <c r="CK98" s="52">
        <v>0</v>
      </c>
      <c r="CL98" s="23">
        <f t="shared" si="23"/>
        <v>0</v>
      </c>
      <c r="CM98" s="23">
        <v>0</v>
      </c>
      <c r="CN98" s="23">
        <v>0</v>
      </c>
      <c r="CO98" s="23">
        <v>0</v>
      </c>
      <c r="CP98" s="23">
        <v>0</v>
      </c>
      <c r="CQ98" s="23" t="s">
        <v>826</v>
      </c>
      <c r="CR98" s="23" t="s">
        <v>826</v>
      </c>
      <c r="CS98" s="52">
        <v>0</v>
      </c>
      <c r="CT98" s="23" t="s">
        <v>826</v>
      </c>
    </row>
    <row r="99" spans="1:98" ht="20" customHeight="1" x14ac:dyDescent="0.2">
      <c r="A99" s="21">
        <v>1422</v>
      </c>
      <c r="B99" s="22" t="s">
        <v>300</v>
      </c>
      <c r="C99" s="23">
        <v>1239.1723385299999</v>
      </c>
      <c r="D99" s="23">
        <v>0</v>
      </c>
      <c r="E99" s="23">
        <v>0</v>
      </c>
      <c r="F99" s="23">
        <v>1239.1723385299999</v>
      </c>
      <c r="G99" s="23">
        <v>2650.8383676255007</v>
      </c>
      <c r="H99" s="23">
        <v>2676.7941389485304</v>
      </c>
      <c r="I99" s="52">
        <v>0</v>
      </c>
      <c r="J99" s="23">
        <f t="shared" si="12"/>
        <v>6566.8048451040313</v>
      </c>
      <c r="K99" s="23">
        <v>1654.23933203</v>
      </c>
      <c r="L99" s="23">
        <v>0</v>
      </c>
      <c r="M99" s="23">
        <v>0</v>
      </c>
      <c r="N99" s="23">
        <v>1654.23933203</v>
      </c>
      <c r="O99" s="23">
        <v>3004.34807915275</v>
      </c>
      <c r="P99" s="23">
        <v>2954.0378093731297</v>
      </c>
      <c r="Q99" s="52">
        <v>0</v>
      </c>
      <c r="R99" s="23">
        <f t="shared" si="13"/>
        <v>7612.6252205558794</v>
      </c>
      <c r="S99" s="23">
        <v>1885.4713343400001</v>
      </c>
      <c r="T99" s="23">
        <v>0</v>
      </c>
      <c r="U99" s="23">
        <v>0</v>
      </c>
      <c r="V99" s="23">
        <v>1885.4713343400001</v>
      </c>
      <c r="W99" s="23">
        <v>3373.6264669120001</v>
      </c>
      <c r="X99" s="23">
        <v>3251.6854549632903</v>
      </c>
      <c r="Y99" s="52">
        <v>0</v>
      </c>
      <c r="Z99" s="23">
        <f t="shared" si="14"/>
        <v>8510.7832562152907</v>
      </c>
      <c r="AA99" s="23">
        <v>2016.5464231999995</v>
      </c>
      <c r="AB99" s="23">
        <v>0</v>
      </c>
      <c r="AC99" s="23">
        <v>0</v>
      </c>
      <c r="AD99" s="23">
        <v>2016.5464231999995</v>
      </c>
      <c r="AE99" s="23">
        <v>3851.872747762</v>
      </c>
      <c r="AF99" s="23">
        <v>3592.0682320937999</v>
      </c>
      <c r="AG99" s="52">
        <v>0</v>
      </c>
      <c r="AH99" s="23">
        <f t="shared" si="15"/>
        <v>9460.4874030557985</v>
      </c>
      <c r="AI99" s="23">
        <v>2134.5383898599998</v>
      </c>
      <c r="AJ99" s="23">
        <v>0</v>
      </c>
      <c r="AK99" s="23">
        <v>0</v>
      </c>
      <c r="AL99" s="23">
        <v>2134.5383898599998</v>
      </c>
      <c r="AM99" s="23">
        <v>4138.8143040302493</v>
      </c>
      <c r="AN99" s="23">
        <v>4009.3187499061601</v>
      </c>
      <c r="AO99" s="52">
        <v>0</v>
      </c>
      <c r="AP99" s="23">
        <f t="shared" si="16"/>
        <v>10282.671443796409</v>
      </c>
      <c r="AQ99" s="23">
        <v>2267.78574088</v>
      </c>
      <c r="AR99" s="23">
        <v>0</v>
      </c>
      <c r="AS99" s="23">
        <v>0</v>
      </c>
      <c r="AT99" s="23">
        <v>2267.78574088</v>
      </c>
      <c r="AU99" s="23">
        <v>4333.0709631092504</v>
      </c>
      <c r="AV99" s="23">
        <v>4398.4723282383802</v>
      </c>
      <c r="AW99" s="52">
        <v>0</v>
      </c>
      <c r="AX99" s="23">
        <f t="shared" si="17"/>
        <v>10999.32903222763</v>
      </c>
      <c r="AY99" s="23">
        <v>1573.7851636099999</v>
      </c>
      <c r="AZ99" s="23">
        <v>0</v>
      </c>
      <c r="BA99" s="23">
        <v>0</v>
      </c>
      <c r="BB99" s="23">
        <v>1573.7851636099999</v>
      </c>
      <c r="BC99" s="23">
        <v>4999.76438573</v>
      </c>
      <c r="BD99" s="23">
        <v>4859.0106543768898</v>
      </c>
      <c r="BE99" s="52">
        <v>0</v>
      </c>
      <c r="BF99" s="23">
        <f t="shared" si="18"/>
        <v>11432.56020371689</v>
      </c>
      <c r="BG99" s="23">
        <v>1699.71412018</v>
      </c>
      <c r="BH99" s="23">
        <v>0</v>
      </c>
      <c r="BI99" s="23">
        <v>0</v>
      </c>
      <c r="BJ99" s="23">
        <v>1699.71412018</v>
      </c>
      <c r="BK99" s="23">
        <v>5612.7844512499996</v>
      </c>
      <c r="BL99" s="23">
        <v>5445.5568676486</v>
      </c>
      <c r="BM99" s="52">
        <v>0</v>
      </c>
      <c r="BN99" s="23">
        <f t="shared" si="19"/>
        <v>12758.0554390786</v>
      </c>
      <c r="BO99" s="23">
        <v>1955.5409787400001</v>
      </c>
      <c r="BP99" s="23">
        <v>0</v>
      </c>
      <c r="BQ99" s="23">
        <v>0</v>
      </c>
      <c r="BR99" s="23">
        <v>1955.5409787400001</v>
      </c>
      <c r="BS99" s="23">
        <v>5712.5158353199986</v>
      </c>
      <c r="BT99" s="23">
        <v>6613.2222894224697</v>
      </c>
      <c r="BU99" s="52">
        <v>0</v>
      </c>
      <c r="BV99" s="23">
        <f t="shared" si="20"/>
        <v>14281.27910348247</v>
      </c>
      <c r="BW99" s="23">
        <v>1971.1962930000002</v>
      </c>
      <c r="BX99" s="23">
        <v>0</v>
      </c>
      <c r="BY99" s="23">
        <v>0</v>
      </c>
      <c r="BZ99" s="23">
        <v>1971.1962930000002</v>
      </c>
      <c r="CA99" s="23">
        <v>4889.5114796899998</v>
      </c>
      <c r="CB99" s="23">
        <v>7279.8029344860797</v>
      </c>
      <c r="CC99" s="52">
        <v>0</v>
      </c>
      <c r="CD99" s="23">
        <f t="shared" si="21"/>
        <v>14140.510707176079</v>
      </c>
      <c r="CE99" s="23">
        <v>1591.5564082899998</v>
      </c>
      <c r="CF99" s="23">
        <v>0</v>
      </c>
      <c r="CG99" s="23">
        <v>0</v>
      </c>
      <c r="CH99" s="23">
        <v>1591.5564082899998</v>
      </c>
      <c r="CI99" s="23">
        <v>6437.8948277900008</v>
      </c>
      <c r="CJ99" s="23">
        <v>7091.5807318573598</v>
      </c>
      <c r="CK99" s="52">
        <v>0</v>
      </c>
      <c r="CL99" s="23">
        <f t="shared" si="23"/>
        <v>15121.031967937361</v>
      </c>
      <c r="CM99" s="23">
        <v>1863.1308645999998</v>
      </c>
      <c r="CN99" s="23">
        <v>0</v>
      </c>
      <c r="CO99" s="23">
        <v>0</v>
      </c>
      <c r="CP99" s="23">
        <v>1863.1308645999998</v>
      </c>
      <c r="CQ99" s="23" t="s">
        <v>826</v>
      </c>
      <c r="CR99" s="23" t="s">
        <v>826</v>
      </c>
      <c r="CS99" s="52">
        <v>0</v>
      </c>
      <c r="CT99" s="23" t="s">
        <v>826</v>
      </c>
    </row>
    <row r="100" spans="1:98" ht="20" customHeight="1" x14ac:dyDescent="0.2">
      <c r="A100" s="21">
        <v>1423</v>
      </c>
      <c r="B100" s="22" t="s">
        <v>301</v>
      </c>
      <c r="C100" s="23">
        <v>6083.5859926699995</v>
      </c>
      <c r="D100" s="23">
        <v>0</v>
      </c>
      <c r="E100" s="23">
        <v>0</v>
      </c>
      <c r="F100" s="23">
        <v>6083.5859926699995</v>
      </c>
      <c r="G100" s="23">
        <v>7489.5942851500004</v>
      </c>
      <c r="H100" s="23">
        <v>7643.0116182395204</v>
      </c>
      <c r="I100" s="52">
        <v>0</v>
      </c>
      <c r="J100" s="23">
        <f t="shared" si="12"/>
        <v>21216.191896059521</v>
      </c>
      <c r="K100" s="23">
        <v>7176.6688929800011</v>
      </c>
      <c r="L100" s="23">
        <v>0</v>
      </c>
      <c r="M100" s="23">
        <v>0</v>
      </c>
      <c r="N100" s="23">
        <v>7176.6688929800011</v>
      </c>
      <c r="O100" s="23">
        <v>8141.00407129</v>
      </c>
      <c r="P100" s="23">
        <v>8232.7495391749289</v>
      </c>
      <c r="Q100" s="52">
        <v>0</v>
      </c>
      <c r="R100" s="23">
        <f t="shared" si="13"/>
        <v>23550.42250344493</v>
      </c>
      <c r="S100" s="23">
        <v>9365.8845169799988</v>
      </c>
      <c r="T100" s="23">
        <v>0</v>
      </c>
      <c r="U100" s="23">
        <v>0</v>
      </c>
      <c r="V100" s="23">
        <v>9365.8845169799988</v>
      </c>
      <c r="W100" s="23">
        <v>8882.3414088900008</v>
      </c>
      <c r="X100" s="23">
        <v>5817.3016544229331</v>
      </c>
      <c r="Y100" s="52">
        <v>0</v>
      </c>
      <c r="Z100" s="23">
        <f t="shared" si="14"/>
        <v>24065.527580292932</v>
      </c>
      <c r="AA100" s="23">
        <v>9829.3430397200009</v>
      </c>
      <c r="AB100" s="23">
        <v>0</v>
      </c>
      <c r="AC100" s="23">
        <v>0</v>
      </c>
      <c r="AD100" s="23">
        <v>9829.3430397200009</v>
      </c>
      <c r="AE100" s="23">
        <v>9492.04153348</v>
      </c>
      <c r="AF100" s="23">
        <v>9045.4787189080016</v>
      </c>
      <c r="AG100" s="52">
        <v>0</v>
      </c>
      <c r="AH100" s="23">
        <f t="shared" si="15"/>
        <v>28366.863292108002</v>
      </c>
      <c r="AI100" s="23">
        <v>9358.7558001299985</v>
      </c>
      <c r="AJ100" s="23">
        <v>0</v>
      </c>
      <c r="AK100" s="23">
        <v>0</v>
      </c>
      <c r="AL100" s="23">
        <v>9358.7558001299985</v>
      </c>
      <c r="AM100" s="23">
        <v>10292.61109163</v>
      </c>
      <c r="AN100" s="23">
        <v>9394.6286191888903</v>
      </c>
      <c r="AO100" s="52">
        <v>0</v>
      </c>
      <c r="AP100" s="23">
        <f t="shared" si="16"/>
        <v>29045.995510948891</v>
      </c>
      <c r="AQ100" s="23">
        <v>9986.8501254699986</v>
      </c>
      <c r="AR100" s="23">
        <v>0</v>
      </c>
      <c r="AS100" s="23">
        <v>0</v>
      </c>
      <c r="AT100" s="23">
        <v>9986.8501254699986</v>
      </c>
      <c r="AU100" s="23">
        <v>11365.629947009998</v>
      </c>
      <c r="AV100" s="23">
        <v>10026.7376313358</v>
      </c>
      <c r="AW100" s="52">
        <v>0</v>
      </c>
      <c r="AX100" s="23">
        <f t="shared" si="17"/>
        <v>31379.217703815797</v>
      </c>
      <c r="AY100" s="23">
        <v>10440.400692539999</v>
      </c>
      <c r="AZ100" s="23">
        <v>0</v>
      </c>
      <c r="BA100" s="23">
        <v>0</v>
      </c>
      <c r="BB100" s="23">
        <v>10440.400692539999</v>
      </c>
      <c r="BC100" s="23">
        <v>11399.078587970002</v>
      </c>
      <c r="BD100" s="23">
        <v>11161.785710540002</v>
      </c>
      <c r="BE100" s="52">
        <v>0</v>
      </c>
      <c r="BF100" s="23">
        <f t="shared" si="18"/>
        <v>33001.264991050004</v>
      </c>
      <c r="BG100" s="23">
        <v>9316.2807846799988</v>
      </c>
      <c r="BH100" s="23">
        <v>0</v>
      </c>
      <c r="BI100" s="23">
        <v>0</v>
      </c>
      <c r="BJ100" s="23">
        <v>9316.2807846799988</v>
      </c>
      <c r="BK100" s="23">
        <v>12147.73353496</v>
      </c>
      <c r="BL100" s="23">
        <v>11321.27449855317</v>
      </c>
      <c r="BM100" s="52">
        <v>0</v>
      </c>
      <c r="BN100" s="23">
        <f t="shared" si="19"/>
        <v>32785.28881819317</v>
      </c>
      <c r="BO100" s="23">
        <v>10889.353897249999</v>
      </c>
      <c r="BP100" s="23">
        <v>0</v>
      </c>
      <c r="BQ100" s="23">
        <v>0</v>
      </c>
      <c r="BR100" s="23">
        <v>10889.353897249999</v>
      </c>
      <c r="BS100" s="23">
        <v>13851.453669590002</v>
      </c>
      <c r="BT100" s="23">
        <v>12104.746786800335</v>
      </c>
      <c r="BU100" s="52">
        <v>0</v>
      </c>
      <c r="BV100" s="23">
        <f t="shared" si="20"/>
        <v>36845.554353640335</v>
      </c>
      <c r="BW100" s="23">
        <v>10938.453159549999</v>
      </c>
      <c r="BX100" s="23">
        <v>0</v>
      </c>
      <c r="BY100" s="23">
        <v>0</v>
      </c>
      <c r="BZ100" s="23">
        <v>10938.453159549999</v>
      </c>
      <c r="CA100" s="23">
        <v>14759.79781514</v>
      </c>
      <c r="CB100" s="23">
        <v>13750.0732983666</v>
      </c>
      <c r="CC100" s="52">
        <v>0</v>
      </c>
      <c r="CD100" s="23">
        <f t="shared" si="21"/>
        <v>39448.324273056598</v>
      </c>
      <c r="CE100" s="23">
        <v>8221.9621161400009</v>
      </c>
      <c r="CF100" s="23">
        <v>0</v>
      </c>
      <c r="CG100" s="23">
        <v>0</v>
      </c>
      <c r="CH100" s="23">
        <v>8221.9621161400009</v>
      </c>
      <c r="CI100" s="23">
        <v>16272.89555918</v>
      </c>
      <c r="CJ100" s="23">
        <v>12789.3508834568</v>
      </c>
      <c r="CK100" s="52">
        <v>0</v>
      </c>
      <c r="CL100" s="23">
        <f t="shared" si="23"/>
        <v>37284.208558776802</v>
      </c>
      <c r="CM100" s="23">
        <v>10506.364649839999</v>
      </c>
      <c r="CN100" s="23">
        <v>0</v>
      </c>
      <c r="CO100" s="23">
        <v>0</v>
      </c>
      <c r="CP100" s="23">
        <v>10506.364649839999</v>
      </c>
      <c r="CQ100" s="23" t="s">
        <v>826</v>
      </c>
      <c r="CR100" s="23" t="s">
        <v>826</v>
      </c>
      <c r="CS100" s="52">
        <v>0</v>
      </c>
      <c r="CT100" s="23" t="s">
        <v>826</v>
      </c>
    </row>
    <row r="101" spans="1:98" ht="20" customHeight="1" x14ac:dyDescent="0.2">
      <c r="A101" s="21">
        <v>1424</v>
      </c>
      <c r="B101" s="22" t="s">
        <v>302</v>
      </c>
      <c r="C101" s="23">
        <v>0</v>
      </c>
      <c r="D101" s="23">
        <v>0</v>
      </c>
      <c r="E101" s="23">
        <v>0</v>
      </c>
      <c r="F101" s="23">
        <v>0</v>
      </c>
      <c r="G101" s="23">
        <v>0</v>
      </c>
      <c r="H101" s="23">
        <v>0</v>
      </c>
      <c r="I101" s="52">
        <v>0</v>
      </c>
      <c r="J101" s="23">
        <f t="shared" si="12"/>
        <v>0</v>
      </c>
      <c r="K101" s="23">
        <v>0</v>
      </c>
      <c r="L101" s="23">
        <v>0</v>
      </c>
      <c r="M101" s="23">
        <v>0</v>
      </c>
      <c r="N101" s="23">
        <v>0</v>
      </c>
      <c r="O101" s="23">
        <v>0</v>
      </c>
      <c r="P101" s="23">
        <v>0</v>
      </c>
      <c r="Q101" s="52">
        <v>0</v>
      </c>
      <c r="R101" s="23">
        <f t="shared" si="13"/>
        <v>0</v>
      </c>
      <c r="S101" s="23">
        <v>0</v>
      </c>
      <c r="T101" s="23">
        <v>0</v>
      </c>
      <c r="U101" s="23">
        <v>0</v>
      </c>
      <c r="V101" s="23">
        <v>0</v>
      </c>
      <c r="W101" s="23">
        <v>0</v>
      </c>
      <c r="X101" s="23">
        <v>0</v>
      </c>
      <c r="Y101" s="52">
        <v>0</v>
      </c>
      <c r="Z101" s="23">
        <f t="shared" si="14"/>
        <v>0</v>
      </c>
      <c r="AA101" s="23">
        <v>0</v>
      </c>
      <c r="AB101" s="23">
        <v>0</v>
      </c>
      <c r="AC101" s="23">
        <v>0</v>
      </c>
      <c r="AD101" s="23">
        <v>0</v>
      </c>
      <c r="AE101" s="23">
        <v>0</v>
      </c>
      <c r="AF101" s="23">
        <v>0</v>
      </c>
      <c r="AG101" s="52">
        <v>0</v>
      </c>
      <c r="AH101" s="23">
        <f t="shared" si="15"/>
        <v>0</v>
      </c>
      <c r="AI101" s="23">
        <v>0</v>
      </c>
      <c r="AJ101" s="23">
        <v>0</v>
      </c>
      <c r="AK101" s="23">
        <v>0</v>
      </c>
      <c r="AL101" s="23">
        <v>0</v>
      </c>
      <c r="AM101" s="23">
        <v>0</v>
      </c>
      <c r="AN101" s="23">
        <v>0</v>
      </c>
      <c r="AO101" s="52">
        <v>0</v>
      </c>
      <c r="AP101" s="23">
        <f t="shared" si="16"/>
        <v>0</v>
      </c>
      <c r="AQ101" s="23">
        <v>0</v>
      </c>
      <c r="AR101" s="23">
        <v>0</v>
      </c>
      <c r="AS101" s="23">
        <v>0</v>
      </c>
      <c r="AT101" s="23">
        <v>0</v>
      </c>
      <c r="AU101" s="23">
        <v>0</v>
      </c>
      <c r="AV101" s="23">
        <v>0</v>
      </c>
      <c r="AW101" s="52">
        <v>0</v>
      </c>
      <c r="AX101" s="23">
        <f t="shared" si="17"/>
        <v>0</v>
      </c>
      <c r="AY101" s="23">
        <v>0</v>
      </c>
      <c r="AZ101" s="23">
        <v>0</v>
      </c>
      <c r="BA101" s="23">
        <v>0</v>
      </c>
      <c r="BB101" s="23">
        <v>0</v>
      </c>
      <c r="BC101" s="23">
        <v>0</v>
      </c>
      <c r="BD101" s="23">
        <v>0</v>
      </c>
      <c r="BE101" s="52">
        <v>0</v>
      </c>
      <c r="BF101" s="23">
        <f t="shared" si="18"/>
        <v>0</v>
      </c>
      <c r="BG101" s="23">
        <v>0</v>
      </c>
      <c r="BH101" s="23">
        <v>0</v>
      </c>
      <c r="BI101" s="23">
        <v>0</v>
      </c>
      <c r="BJ101" s="23">
        <v>0</v>
      </c>
      <c r="BK101" s="23">
        <v>0</v>
      </c>
      <c r="BL101" s="23">
        <v>0</v>
      </c>
      <c r="BM101" s="52">
        <v>0</v>
      </c>
      <c r="BN101" s="23">
        <f t="shared" si="19"/>
        <v>0</v>
      </c>
      <c r="BO101" s="23">
        <v>0</v>
      </c>
      <c r="BP101" s="23">
        <v>0</v>
      </c>
      <c r="BQ101" s="23">
        <v>0</v>
      </c>
      <c r="BR101" s="23">
        <v>0</v>
      </c>
      <c r="BS101" s="23">
        <v>0</v>
      </c>
      <c r="BT101" s="23">
        <v>0</v>
      </c>
      <c r="BU101" s="52">
        <v>0</v>
      </c>
      <c r="BV101" s="23">
        <f t="shared" si="20"/>
        <v>0</v>
      </c>
      <c r="BW101" s="23">
        <v>0</v>
      </c>
      <c r="BX101" s="23">
        <v>0</v>
      </c>
      <c r="BY101" s="23">
        <v>0</v>
      </c>
      <c r="BZ101" s="23">
        <v>0</v>
      </c>
      <c r="CA101" s="23">
        <v>0</v>
      </c>
      <c r="CB101" s="23">
        <v>0</v>
      </c>
      <c r="CC101" s="52">
        <v>0</v>
      </c>
      <c r="CD101" s="23">
        <f t="shared" si="21"/>
        <v>0</v>
      </c>
      <c r="CE101" s="23">
        <v>0</v>
      </c>
      <c r="CF101" s="23">
        <v>0</v>
      </c>
      <c r="CG101" s="23">
        <v>0</v>
      </c>
      <c r="CH101" s="23">
        <v>0</v>
      </c>
      <c r="CI101" s="23">
        <v>0</v>
      </c>
      <c r="CJ101" s="23">
        <v>0</v>
      </c>
      <c r="CK101" s="52">
        <v>0</v>
      </c>
      <c r="CL101" s="23">
        <f t="shared" si="23"/>
        <v>0</v>
      </c>
      <c r="CM101" s="23">
        <v>0</v>
      </c>
      <c r="CN101" s="23">
        <v>0</v>
      </c>
      <c r="CO101" s="23">
        <v>0</v>
      </c>
      <c r="CP101" s="23">
        <v>0</v>
      </c>
      <c r="CQ101" s="23" t="s">
        <v>826</v>
      </c>
      <c r="CR101" s="23" t="s">
        <v>826</v>
      </c>
      <c r="CS101" s="52">
        <v>0</v>
      </c>
      <c r="CT101" s="23" t="s">
        <v>826</v>
      </c>
    </row>
    <row r="102" spans="1:98" ht="20" customHeight="1" x14ac:dyDescent="0.2">
      <c r="A102" s="35">
        <v>143</v>
      </c>
      <c r="B102" s="36" t="s">
        <v>303</v>
      </c>
      <c r="C102" s="90">
        <v>11507.78641882</v>
      </c>
      <c r="D102" s="90">
        <v>0</v>
      </c>
      <c r="E102" s="90">
        <v>0</v>
      </c>
      <c r="F102" s="90">
        <v>11507.78641882</v>
      </c>
      <c r="G102" s="90">
        <v>5818.1844423299999</v>
      </c>
      <c r="H102" s="90">
        <v>3622.0140329283399</v>
      </c>
      <c r="I102" s="37">
        <v>0</v>
      </c>
      <c r="J102" s="90">
        <f t="shared" si="12"/>
        <v>20947.984894078338</v>
      </c>
      <c r="K102" s="90">
        <v>14307.311036900002</v>
      </c>
      <c r="L102" s="90">
        <v>0</v>
      </c>
      <c r="M102" s="90">
        <v>0</v>
      </c>
      <c r="N102" s="90">
        <v>14307.311036900002</v>
      </c>
      <c r="O102" s="90">
        <v>6269.0366383400005</v>
      </c>
      <c r="P102" s="90">
        <v>4300.8912702793705</v>
      </c>
      <c r="Q102" s="37">
        <v>0</v>
      </c>
      <c r="R102" s="90">
        <f t="shared" si="13"/>
        <v>24877.238945519373</v>
      </c>
      <c r="S102" s="90">
        <v>28820.143416110004</v>
      </c>
      <c r="T102" s="90">
        <v>0</v>
      </c>
      <c r="U102" s="90">
        <v>0</v>
      </c>
      <c r="V102" s="90">
        <v>28820.143416110004</v>
      </c>
      <c r="W102" s="90">
        <v>6899.3967396100006</v>
      </c>
      <c r="X102" s="90">
        <v>4924.6270466306596</v>
      </c>
      <c r="Y102" s="37">
        <v>0</v>
      </c>
      <c r="Z102" s="90">
        <f t="shared" si="14"/>
        <v>40644.167202350662</v>
      </c>
      <c r="AA102" s="90">
        <v>26254.463862100001</v>
      </c>
      <c r="AB102" s="90">
        <v>0</v>
      </c>
      <c r="AC102" s="90">
        <v>0</v>
      </c>
      <c r="AD102" s="90">
        <v>26254.463862100001</v>
      </c>
      <c r="AE102" s="90">
        <v>10149.705747849999</v>
      </c>
      <c r="AF102" s="90">
        <v>5586.2506193388208</v>
      </c>
      <c r="AG102" s="37">
        <v>0</v>
      </c>
      <c r="AH102" s="90">
        <f t="shared" si="15"/>
        <v>41990.420229288815</v>
      </c>
      <c r="AI102" s="90">
        <v>23027.485241090002</v>
      </c>
      <c r="AJ102" s="90">
        <v>0</v>
      </c>
      <c r="AK102" s="90">
        <v>0</v>
      </c>
      <c r="AL102" s="90">
        <v>23027.485241090002</v>
      </c>
      <c r="AM102" s="90">
        <v>8306.9484559000011</v>
      </c>
      <c r="AN102" s="90">
        <v>5554.0217285000299</v>
      </c>
      <c r="AO102" s="37">
        <v>0</v>
      </c>
      <c r="AP102" s="90">
        <f t="shared" si="16"/>
        <v>36888.455425490036</v>
      </c>
      <c r="AQ102" s="90">
        <v>21324.207332270002</v>
      </c>
      <c r="AR102" s="90">
        <v>0</v>
      </c>
      <c r="AS102" s="90">
        <v>0</v>
      </c>
      <c r="AT102" s="90">
        <v>21324.207332270002</v>
      </c>
      <c r="AU102" s="90">
        <v>8709.836722019998</v>
      </c>
      <c r="AV102" s="90">
        <v>6007.4199531657696</v>
      </c>
      <c r="AW102" s="37">
        <v>0</v>
      </c>
      <c r="AX102" s="90">
        <f t="shared" si="17"/>
        <v>36041.464007455768</v>
      </c>
      <c r="AY102" s="90">
        <v>46721.779513680012</v>
      </c>
      <c r="AZ102" s="90">
        <v>0</v>
      </c>
      <c r="BA102" s="90">
        <v>0</v>
      </c>
      <c r="BB102" s="90">
        <v>46721.779513680012</v>
      </c>
      <c r="BC102" s="90">
        <v>8687.0257964399989</v>
      </c>
      <c r="BD102" s="90">
        <v>6808.5264145987503</v>
      </c>
      <c r="BE102" s="37">
        <v>0</v>
      </c>
      <c r="BF102" s="90">
        <f t="shared" si="18"/>
        <v>62217.331724718766</v>
      </c>
      <c r="BG102" s="90">
        <v>46245.735577989981</v>
      </c>
      <c r="BH102" s="90">
        <v>0</v>
      </c>
      <c r="BI102" s="90">
        <v>0</v>
      </c>
      <c r="BJ102" s="90">
        <v>46245.735577989981</v>
      </c>
      <c r="BK102" s="90">
        <v>10484.999938499997</v>
      </c>
      <c r="BL102" s="90">
        <v>8416.621989603449</v>
      </c>
      <c r="BM102" s="37">
        <v>0</v>
      </c>
      <c r="BN102" s="90">
        <f t="shared" si="19"/>
        <v>65147.357506093424</v>
      </c>
      <c r="BO102" s="90">
        <v>36543.389415680009</v>
      </c>
      <c r="BP102" s="90">
        <v>0</v>
      </c>
      <c r="BQ102" s="90">
        <v>0</v>
      </c>
      <c r="BR102" s="90">
        <v>36543.389415680009</v>
      </c>
      <c r="BS102" s="90">
        <v>11237.629492230002</v>
      </c>
      <c r="BT102" s="90">
        <v>8841.62883943423</v>
      </c>
      <c r="BU102" s="37">
        <v>0</v>
      </c>
      <c r="BV102" s="90">
        <f t="shared" si="20"/>
        <v>56622.647747344236</v>
      </c>
      <c r="BW102" s="90">
        <v>29943.491398169997</v>
      </c>
      <c r="BX102" s="90">
        <v>0</v>
      </c>
      <c r="BY102" s="90">
        <v>0</v>
      </c>
      <c r="BZ102" s="90">
        <v>29943.491398169997</v>
      </c>
      <c r="CA102" s="90">
        <v>13758.599849159998</v>
      </c>
      <c r="CB102" s="90">
        <v>8745.5285750829298</v>
      </c>
      <c r="CC102" s="37">
        <v>0</v>
      </c>
      <c r="CD102" s="90">
        <f t="shared" si="21"/>
        <v>52447.619822412926</v>
      </c>
      <c r="CE102" s="90">
        <v>28417.94172372</v>
      </c>
      <c r="CF102" s="90">
        <v>0</v>
      </c>
      <c r="CG102" s="90">
        <v>0</v>
      </c>
      <c r="CH102" s="90">
        <v>28417.94172372</v>
      </c>
      <c r="CI102" s="90">
        <v>10344.90057084</v>
      </c>
      <c r="CJ102" s="90">
        <v>7307.1541862778795</v>
      </c>
      <c r="CK102" s="37">
        <v>0</v>
      </c>
      <c r="CL102" s="90">
        <f t="shared" si="23"/>
        <v>46069.996480837886</v>
      </c>
      <c r="CM102" s="90">
        <v>35657.882907530002</v>
      </c>
      <c r="CN102" s="90">
        <v>0</v>
      </c>
      <c r="CO102" s="90">
        <v>0</v>
      </c>
      <c r="CP102" s="90">
        <v>35657.882907530002</v>
      </c>
      <c r="CQ102" s="90" t="s">
        <v>826</v>
      </c>
      <c r="CR102" s="90" t="s">
        <v>826</v>
      </c>
      <c r="CS102" s="37">
        <v>0</v>
      </c>
      <c r="CT102" s="90" t="s">
        <v>826</v>
      </c>
    </row>
    <row r="103" spans="1:98" ht="20" customHeight="1" x14ac:dyDescent="0.2">
      <c r="A103" s="35">
        <v>144</v>
      </c>
      <c r="B103" s="36" t="s">
        <v>304</v>
      </c>
      <c r="C103" s="90">
        <v>7019.4871222299998</v>
      </c>
      <c r="D103" s="90">
        <v>892.57795461000001</v>
      </c>
      <c r="E103" s="90">
        <v>0</v>
      </c>
      <c r="F103" s="90">
        <v>7912.0650768400001</v>
      </c>
      <c r="G103" s="90">
        <v>6844.3043722591519</v>
      </c>
      <c r="H103" s="90">
        <v>975.68784047101053</v>
      </c>
      <c r="I103" s="37">
        <v>0</v>
      </c>
      <c r="J103" s="90">
        <f t="shared" si="12"/>
        <v>15732.057289570163</v>
      </c>
      <c r="K103" s="90">
        <v>6330.9681165399998</v>
      </c>
      <c r="L103" s="90">
        <v>1005.5423899599999</v>
      </c>
      <c r="M103" s="90">
        <v>0</v>
      </c>
      <c r="N103" s="90">
        <v>7336.5105064999998</v>
      </c>
      <c r="O103" s="90">
        <v>9393.5093297872445</v>
      </c>
      <c r="P103" s="90">
        <v>235.59799500425834</v>
      </c>
      <c r="Q103" s="37">
        <v>0</v>
      </c>
      <c r="R103" s="90">
        <f t="shared" si="13"/>
        <v>16965.6178312915</v>
      </c>
      <c r="S103" s="90">
        <v>12647.573359529999</v>
      </c>
      <c r="T103" s="90">
        <v>8462.20073701</v>
      </c>
      <c r="U103" s="90">
        <v>0</v>
      </c>
      <c r="V103" s="90">
        <v>21109.774096540001</v>
      </c>
      <c r="W103" s="90">
        <v>8653.9257950608699</v>
      </c>
      <c r="X103" s="90">
        <v>0</v>
      </c>
      <c r="Y103" s="37">
        <v>0</v>
      </c>
      <c r="Z103" s="90">
        <f t="shared" si="14"/>
        <v>29763.699891600871</v>
      </c>
      <c r="AA103" s="90">
        <v>11617.29886945</v>
      </c>
      <c r="AB103" s="90">
        <v>2556.84756225</v>
      </c>
      <c r="AC103" s="90">
        <v>0</v>
      </c>
      <c r="AD103" s="90">
        <v>14174.146431699999</v>
      </c>
      <c r="AE103" s="90">
        <v>13400.158246144108</v>
      </c>
      <c r="AF103" s="90">
        <v>156.24343179339985</v>
      </c>
      <c r="AG103" s="37">
        <v>0</v>
      </c>
      <c r="AH103" s="90">
        <f t="shared" si="15"/>
        <v>27730.548109637504</v>
      </c>
      <c r="AI103" s="90">
        <v>6654.0633358100004</v>
      </c>
      <c r="AJ103" s="90">
        <v>5080.1188554700002</v>
      </c>
      <c r="AK103" s="90">
        <v>0</v>
      </c>
      <c r="AL103" s="90">
        <v>11734.182191280001</v>
      </c>
      <c r="AM103" s="90">
        <v>12351.409524785693</v>
      </c>
      <c r="AN103" s="90">
        <v>1003.5178693035514</v>
      </c>
      <c r="AO103" s="37">
        <v>0</v>
      </c>
      <c r="AP103" s="90">
        <f t="shared" si="16"/>
        <v>25089.109585369246</v>
      </c>
      <c r="AQ103" s="90">
        <v>18873.53989244</v>
      </c>
      <c r="AR103" s="90">
        <v>5466.8362827199999</v>
      </c>
      <c r="AS103" s="90">
        <v>0</v>
      </c>
      <c r="AT103" s="90">
        <v>24340.37617516</v>
      </c>
      <c r="AU103" s="90">
        <v>29755.767556742634</v>
      </c>
      <c r="AV103" s="90">
        <v>4158.0389894538748</v>
      </c>
      <c r="AW103" s="37">
        <v>0</v>
      </c>
      <c r="AX103" s="90">
        <f t="shared" si="17"/>
        <v>58254.182721356505</v>
      </c>
      <c r="AY103" s="90">
        <v>12644.122706409999</v>
      </c>
      <c r="AZ103" s="90">
        <v>2506.8639959399998</v>
      </c>
      <c r="BA103" s="90">
        <v>0</v>
      </c>
      <c r="BB103" s="90">
        <v>15150.986702349997</v>
      </c>
      <c r="BC103" s="90">
        <v>20877.704118240272</v>
      </c>
      <c r="BD103" s="90">
        <v>2034.854722441074</v>
      </c>
      <c r="BE103" s="37">
        <v>0</v>
      </c>
      <c r="BF103" s="90">
        <f t="shared" si="18"/>
        <v>38063.545543031345</v>
      </c>
      <c r="BG103" s="90">
        <v>-10016.730215619995</v>
      </c>
      <c r="BH103" s="90">
        <v>2270.34</v>
      </c>
      <c r="BI103" s="90">
        <v>0</v>
      </c>
      <c r="BJ103" s="90">
        <v>-7746.3902156199947</v>
      </c>
      <c r="BK103" s="90">
        <v>19169.878638583417</v>
      </c>
      <c r="BL103" s="90">
        <v>0</v>
      </c>
      <c r="BM103" s="37">
        <v>0</v>
      </c>
      <c r="BN103" s="90">
        <f t="shared" si="19"/>
        <v>11423.488422963423</v>
      </c>
      <c r="BO103" s="90">
        <v>13364.227284050001</v>
      </c>
      <c r="BP103" s="90">
        <v>2749.6160114499999</v>
      </c>
      <c r="BQ103" s="90">
        <v>0</v>
      </c>
      <c r="BR103" s="90">
        <v>16113.843295500001</v>
      </c>
      <c r="BS103" s="90">
        <v>11835.279408141894</v>
      </c>
      <c r="BT103" s="90">
        <v>0</v>
      </c>
      <c r="BU103" s="37">
        <v>0</v>
      </c>
      <c r="BV103" s="90">
        <f t="shared" si="20"/>
        <v>27949.122703641893</v>
      </c>
      <c r="BW103" s="90">
        <v>16297.178317599999</v>
      </c>
      <c r="BX103" s="90">
        <v>18918.543000000001</v>
      </c>
      <c r="BY103" s="90">
        <v>0</v>
      </c>
      <c r="BZ103" s="90">
        <v>35215.7213176</v>
      </c>
      <c r="CA103" s="90">
        <v>17261.768346889454</v>
      </c>
      <c r="CB103" s="90">
        <v>7369.4703713599938</v>
      </c>
      <c r="CC103" s="37">
        <v>0</v>
      </c>
      <c r="CD103" s="90">
        <f t="shared" si="21"/>
        <v>59846.96003584945</v>
      </c>
      <c r="CE103" s="90">
        <v>19046.847186819999</v>
      </c>
      <c r="CF103" s="90">
        <v>38924.073000000004</v>
      </c>
      <c r="CG103" s="90">
        <v>0</v>
      </c>
      <c r="CH103" s="90">
        <v>57970.920186820003</v>
      </c>
      <c r="CI103" s="90">
        <v>15469.87887445571</v>
      </c>
      <c r="CJ103" s="90">
        <v>3679.7373301591415</v>
      </c>
      <c r="CK103" s="37">
        <v>0</v>
      </c>
      <c r="CL103" s="90">
        <f t="shared" si="23"/>
        <v>77120.536391434856</v>
      </c>
      <c r="CM103" s="90">
        <v>26439.724938629999</v>
      </c>
      <c r="CN103" s="90">
        <v>1639.7137406999998</v>
      </c>
      <c r="CO103" s="90">
        <v>0</v>
      </c>
      <c r="CP103" s="90">
        <v>28079.43867933</v>
      </c>
      <c r="CQ103" s="90" t="s">
        <v>826</v>
      </c>
      <c r="CR103" s="90" t="s">
        <v>826</v>
      </c>
      <c r="CS103" s="37">
        <v>0</v>
      </c>
      <c r="CT103" s="90" t="s">
        <v>826</v>
      </c>
    </row>
    <row r="104" spans="1:98" ht="20" customHeight="1" x14ac:dyDescent="0.2">
      <c r="A104" s="21">
        <v>1441</v>
      </c>
      <c r="B104" s="22" t="s">
        <v>286</v>
      </c>
      <c r="C104" s="23">
        <v>7002.4376356100011</v>
      </c>
      <c r="D104" s="23">
        <v>0</v>
      </c>
      <c r="E104" s="23">
        <v>0</v>
      </c>
      <c r="F104" s="23">
        <v>7002.4376356100011</v>
      </c>
      <c r="G104" s="23">
        <v>6844.3043722591519</v>
      </c>
      <c r="H104" s="23">
        <v>975.68784047101053</v>
      </c>
      <c r="I104" s="52">
        <v>0</v>
      </c>
      <c r="J104" s="23">
        <f t="shared" si="12"/>
        <v>14822.429848340165</v>
      </c>
      <c r="K104" s="23">
        <v>6292.8868331900003</v>
      </c>
      <c r="L104" s="23">
        <v>0</v>
      </c>
      <c r="M104" s="23">
        <v>0</v>
      </c>
      <c r="N104" s="23">
        <v>6292.8868331900003</v>
      </c>
      <c r="O104" s="23">
        <v>9393.5093297872445</v>
      </c>
      <c r="P104" s="23">
        <v>235.59799500425834</v>
      </c>
      <c r="Q104" s="52">
        <v>0</v>
      </c>
      <c r="R104" s="23">
        <f t="shared" si="13"/>
        <v>15921.994157981504</v>
      </c>
      <c r="S104" s="23">
        <v>12487.167154979999</v>
      </c>
      <c r="T104" s="23">
        <v>0</v>
      </c>
      <c r="U104" s="23">
        <v>0</v>
      </c>
      <c r="V104" s="23">
        <v>12487.167154979999</v>
      </c>
      <c r="W104" s="23">
        <v>8653.9257950608699</v>
      </c>
      <c r="X104" s="23">
        <v>0</v>
      </c>
      <c r="Y104" s="52">
        <v>0</v>
      </c>
      <c r="Z104" s="23">
        <f t="shared" si="14"/>
        <v>21141.092950040867</v>
      </c>
      <c r="AA104" s="23">
        <v>11585.811314140001</v>
      </c>
      <c r="AB104" s="23">
        <v>0</v>
      </c>
      <c r="AC104" s="23">
        <v>0</v>
      </c>
      <c r="AD104" s="23">
        <v>11585.811314140001</v>
      </c>
      <c r="AE104" s="23">
        <v>11867.376344607368</v>
      </c>
      <c r="AF104" s="23">
        <v>0</v>
      </c>
      <c r="AG104" s="52">
        <v>0</v>
      </c>
      <c r="AH104" s="23">
        <f t="shared" si="15"/>
        <v>23453.187658747367</v>
      </c>
      <c r="AI104" s="23">
        <v>6594.3772522500003</v>
      </c>
      <c r="AJ104" s="23">
        <v>0</v>
      </c>
      <c r="AK104" s="23">
        <v>0</v>
      </c>
      <c r="AL104" s="23">
        <v>6594.3772522500003</v>
      </c>
      <c r="AM104" s="23">
        <v>11419.327802598702</v>
      </c>
      <c r="AN104" s="23">
        <v>1003.5178693035514</v>
      </c>
      <c r="AO104" s="52">
        <v>0</v>
      </c>
      <c r="AP104" s="23">
        <f t="shared" si="16"/>
        <v>19017.222924152255</v>
      </c>
      <c r="AQ104" s="23">
        <v>18848.686489450003</v>
      </c>
      <c r="AR104" s="23">
        <v>0</v>
      </c>
      <c r="AS104" s="23">
        <v>0</v>
      </c>
      <c r="AT104" s="23">
        <v>18848.686489450003</v>
      </c>
      <c r="AU104" s="23">
        <v>27434.323282071367</v>
      </c>
      <c r="AV104" s="23">
        <v>4158.0389894538748</v>
      </c>
      <c r="AW104" s="52">
        <v>0</v>
      </c>
      <c r="AX104" s="23">
        <f t="shared" si="17"/>
        <v>50441.048760975245</v>
      </c>
      <c r="AY104" s="23">
        <v>12612.20880149</v>
      </c>
      <c r="AZ104" s="23">
        <v>0</v>
      </c>
      <c r="BA104" s="23">
        <v>0</v>
      </c>
      <c r="BB104" s="23">
        <v>12612.20880149</v>
      </c>
      <c r="BC104" s="23">
        <v>18968.718095298689</v>
      </c>
      <c r="BD104" s="23">
        <v>2034.854722441074</v>
      </c>
      <c r="BE104" s="52">
        <v>0</v>
      </c>
      <c r="BF104" s="23">
        <f t="shared" si="18"/>
        <v>33615.781619229761</v>
      </c>
      <c r="BG104" s="23">
        <v>-10017.729741699994</v>
      </c>
      <c r="BH104" s="23">
        <v>0</v>
      </c>
      <c r="BI104" s="23">
        <v>0</v>
      </c>
      <c r="BJ104" s="23">
        <v>-10017.729741699994</v>
      </c>
      <c r="BK104" s="23">
        <v>17666.733917183345</v>
      </c>
      <c r="BL104" s="23">
        <v>0</v>
      </c>
      <c r="BM104" s="52">
        <v>0</v>
      </c>
      <c r="BN104" s="23">
        <f t="shared" si="19"/>
        <v>7649.004175483351</v>
      </c>
      <c r="BO104" s="23">
        <v>13364.227284050001</v>
      </c>
      <c r="BP104" s="23">
        <v>0</v>
      </c>
      <c r="BQ104" s="23">
        <v>0</v>
      </c>
      <c r="BR104" s="23">
        <v>13364.227284050001</v>
      </c>
      <c r="BS104" s="23">
        <v>11802.828269076841</v>
      </c>
      <c r="BT104" s="23">
        <v>0</v>
      </c>
      <c r="BU104" s="52">
        <v>0</v>
      </c>
      <c r="BV104" s="23">
        <f t="shared" si="20"/>
        <v>25167.05555312684</v>
      </c>
      <c r="BW104" s="23">
        <v>16296.969477219998</v>
      </c>
      <c r="BX104" s="23">
        <v>16294.035000000002</v>
      </c>
      <c r="BY104" s="23">
        <v>0</v>
      </c>
      <c r="BZ104" s="23">
        <v>32591.004477219998</v>
      </c>
      <c r="CA104" s="23">
        <v>17261.768346889454</v>
      </c>
      <c r="CB104" s="23">
        <v>5260.2309164713524</v>
      </c>
      <c r="CC104" s="52">
        <v>0</v>
      </c>
      <c r="CD104" s="23">
        <f t="shared" si="21"/>
        <v>55113.003740580803</v>
      </c>
      <c r="CE104" s="23">
        <v>19046.587186819997</v>
      </c>
      <c r="CF104" s="23">
        <v>36479.728000000003</v>
      </c>
      <c r="CG104" s="23">
        <v>0</v>
      </c>
      <c r="CH104" s="23">
        <v>55526.31518682</v>
      </c>
      <c r="CI104" s="23">
        <v>15469.87887445571</v>
      </c>
      <c r="CJ104" s="23">
        <v>3679.7373301591415</v>
      </c>
      <c r="CK104" s="52">
        <v>0</v>
      </c>
      <c r="CL104" s="23">
        <f t="shared" si="23"/>
        <v>74675.93139143486</v>
      </c>
      <c r="CM104" s="23">
        <v>26439.507638630002</v>
      </c>
      <c r="CN104" s="23">
        <v>0</v>
      </c>
      <c r="CO104" s="23">
        <v>0</v>
      </c>
      <c r="CP104" s="23">
        <v>26439.507638630002</v>
      </c>
      <c r="CQ104" s="23" t="s">
        <v>826</v>
      </c>
      <c r="CR104" s="23" t="s">
        <v>826</v>
      </c>
      <c r="CS104" s="52">
        <v>0</v>
      </c>
      <c r="CT104" s="23" t="s">
        <v>826</v>
      </c>
    </row>
    <row r="105" spans="1:98" ht="20" customHeight="1" x14ac:dyDescent="0.2">
      <c r="A105" s="21">
        <v>1442</v>
      </c>
      <c r="B105" s="22" t="s">
        <v>287</v>
      </c>
      <c r="C105" s="23">
        <v>17.04948662</v>
      </c>
      <c r="D105" s="23">
        <v>892.57795461000001</v>
      </c>
      <c r="E105" s="23">
        <v>0</v>
      </c>
      <c r="F105" s="23">
        <v>909.62744123000004</v>
      </c>
      <c r="G105" s="23">
        <v>0</v>
      </c>
      <c r="H105" s="23">
        <v>0</v>
      </c>
      <c r="I105" s="52">
        <v>0</v>
      </c>
      <c r="J105" s="23">
        <f t="shared" si="12"/>
        <v>909.62744123000004</v>
      </c>
      <c r="K105" s="23">
        <v>38.08128335</v>
      </c>
      <c r="L105" s="23">
        <v>1005.5423899599999</v>
      </c>
      <c r="M105" s="23">
        <v>0</v>
      </c>
      <c r="N105" s="23">
        <v>1043.62367331</v>
      </c>
      <c r="O105" s="23">
        <v>0</v>
      </c>
      <c r="P105" s="23">
        <v>0</v>
      </c>
      <c r="Q105" s="52">
        <v>0</v>
      </c>
      <c r="R105" s="23">
        <f t="shared" si="13"/>
        <v>1043.62367331</v>
      </c>
      <c r="S105" s="23">
        <v>160.40620454999998</v>
      </c>
      <c r="T105" s="23">
        <v>8462.20073701</v>
      </c>
      <c r="U105" s="23">
        <v>0</v>
      </c>
      <c r="V105" s="23">
        <v>8622.6069415599995</v>
      </c>
      <c r="W105" s="23">
        <v>0</v>
      </c>
      <c r="X105" s="23">
        <v>0</v>
      </c>
      <c r="Y105" s="52">
        <v>0</v>
      </c>
      <c r="Z105" s="23">
        <f t="shared" si="14"/>
        <v>8622.6069415599995</v>
      </c>
      <c r="AA105" s="23">
        <v>31.487555309999998</v>
      </c>
      <c r="AB105" s="23">
        <v>2556.84756225</v>
      </c>
      <c r="AC105" s="23">
        <v>0</v>
      </c>
      <c r="AD105" s="23">
        <v>2588.3351175600001</v>
      </c>
      <c r="AE105" s="23">
        <v>1532.78190153674</v>
      </c>
      <c r="AF105" s="23">
        <v>156.24343179339985</v>
      </c>
      <c r="AG105" s="52">
        <v>0</v>
      </c>
      <c r="AH105" s="23">
        <f t="shared" si="15"/>
        <v>4277.3604508901408</v>
      </c>
      <c r="AI105" s="23">
        <v>59.68608356</v>
      </c>
      <c r="AJ105" s="23">
        <v>5080.1188554700002</v>
      </c>
      <c r="AK105" s="23">
        <v>0</v>
      </c>
      <c r="AL105" s="23">
        <v>5139.8049390300002</v>
      </c>
      <c r="AM105" s="23">
        <v>932.08172218699156</v>
      </c>
      <c r="AN105" s="23">
        <v>0</v>
      </c>
      <c r="AO105" s="52">
        <v>0</v>
      </c>
      <c r="AP105" s="23">
        <f t="shared" si="16"/>
        <v>6071.8866612169913</v>
      </c>
      <c r="AQ105" s="23">
        <v>24.853402989999999</v>
      </c>
      <c r="AR105" s="23">
        <v>5466.8362827199999</v>
      </c>
      <c r="AS105" s="23">
        <v>0</v>
      </c>
      <c r="AT105" s="23">
        <v>5491.68968571</v>
      </c>
      <c r="AU105" s="23">
        <v>2321.4442746712671</v>
      </c>
      <c r="AV105" s="23">
        <v>0</v>
      </c>
      <c r="AW105" s="52">
        <v>0</v>
      </c>
      <c r="AX105" s="23">
        <f t="shared" si="17"/>
        <v>7813.1339603812667</v>
      </c>
      <c r="AY105" s="23">
        <v>31.913904920000004</v>
      </c>
      <c r="AZ105" s="23">
        <v>2506.8639959399998</v>
      </c>
      <c r="BA105" s="23">
        <v>0</v>
      </c>
      <c r="BB105" s="23">
        <v>2538.7779008599996</v>
      </c>
      <c r="BC105" s="23">
        <v>1908.9860229415835</v>
      </c>
      <c r="BD105" s="23">
        <v>0</v>
      </c>
      <c r="BE105" s="52">
        <v>0</v>
      </c>
      <c r="BF105" s="23">
        <f t="shared" si="18"/>
        <v>4447.7639238015836</v>
      </c>
      <c r="BG105" s="23">
        <v>0.99952608000000254</v>
      </c>
      <c r="BH105" s="23">
        <v>2270.34</v>
      </c>
      <c r="BI105" s="23">
        <v>0</v>
      </c>
      <c r="BJ105" s="23">
        <v>2271.3395260800003</v>
      </c>
      <c r="BK105" s="23">
        <v>1503.1447214000727</v>
      </c>
      <c r="BL105" s="23">
        <v>0</v>
      </c>
      <c r="BM105" s="52">
        <v>0</v>
      </c>
      <c r="BN105" s="23">
        <f t="shared" si="19"/>
        <v>3774.484247480073</v>
      </c>
      <c r="BO105" s="23">
        <v>0</v>
      </c>
      <c r="BP105" s="23">
        <v>2749.6160114499999</v>
      </c>
      <c r="BQ105" s="23">
        <v>0</v>
      </c>
      <c r="BR105" s="23">
        <v>2749.6160114499999</v>
      </c>
      <c r="BS105" s="23">
        <v>32.451139065053553</v>
      </c>
      <c r="BT105" s="23">
        <v>0</v>
      </c>
      <c r="BU105" s="52">
        <v>0</v>
      </c>
      <c r="BV105" s="23">
        <f t="shared" si="20"/>
        <v>2782.0671505150535</v>
      </c>
      <c r="BW105" s="23">
        <v>0.20884037999999999</v>
      </c>
      <c r="BX105" s="23">
        <v>2624.5080000000003</v>
      </c>
      <c r="BY105" s="23">
        <v>0</v>
      </c>
      <c r="BZ105" s="23">
        <v>2624.7168403800001</v>
      </c>
      <c r="CA105" s="23">
        <v>0</v>
      </c>
      <c r="CB105" s="23">
        <v>2109.2394548886414</v>
      </c>
      <c r="CC105" s="52">
        <v>0</v>
      </c>
      <c r="CD105" s="23">
        <f t="shared" si="21"/>
        <v>4733.956295268641</v>
      </c>
      <c r="CE105" s="23">
        <v>0.26</v>
      </c>
      <c r="CF105" s="23">
        <v>2444.3450000000003</v>
      </c>
      <c r="CG105" s="23">
        <v>0</v>
      </c>
      <c r="CH105" s="23">
        <v>2444.6050000000005</v>
      </c>
      <c r="CI105" s="23">
        <v>0</v>
      </c>
      <c r="CJ105" s="23">
        <v>0</v>
      </c>
      <c r="CK105" s="52">
        <v>0</v>
      </c>
      <c r="CL105" s="23">
        <f t="shared" si="23"/>
        <v>2444.6050000000005</v>
      </c>
      <c r="CM105" s="23">
        <v>0.21729999999999999</v>
      </c>
      <c r="CN105" s="23">
        <v>1639.7137406999998</v>
      </c>
      <c r="CO105" s="23">
        <v>0</v>
      </c>
      <c r="CP105" s="23">
        <v>1639.9310406999998</v>
      </c>
      <c r="CQ105" s="23" t="s">
        <v>826</v>
      </c>
      <c r="CR105" s="23" t="s">
        <v>826</v>
      </c>
      <c r="CS105" s="52">
        <v>0</v>
      </c>
      <c r="CT105" s="23" t="s">
        <v>826</v>
      </c>
    </row>
    <row r="106" spans="1:98" ht="20" customHeight="1" x14ac:dyDescent="0.2">
      <c r="A106" s="35">
        <v>145</v>
      </c>
      <c r="B106" s="36" t="s">
        <v>305</v>
      </c>
      <c r="C106" s="90">
        <v>0</v>
      </c>
      <c r="D106" s="90">
        <v>0</v>
      </c>
      <c r="E106" s="90">
        <v>0</v>
      </c>
      <c r="F106" s="90">
        <v>0</v>
      </c>
      <c r="G106" s="90">
        <v>0</v>
      </c>
      <c r="H106" s="90">
        <v>0</v>
      </c>
      <c r="I106" s="37">
        <v>0</v>
      </c>
      <c r="J106" s="90">
        <f t="shared" si="12"/>
        <v>0</v>
      </c>
      <c r="K106" s="90">
        <v>0</v>
      </c>
      <c r="L106" s="90">
        <v>0</v>
      </c>
      <c r="M106" s="90">
        <v>0</v>
      </c>
      <c r="N106" s="90">
        <v>0</v>
      </c>
      <c r="O106" s="90">
        <v>0</v>
      </c>
      <c r="P106" s="90">
        <v>0</v>
      </c>
      <c r="Q106" s="37">
        <v>0</v>
      </c>
      <c r="R106" s="90">
        <f t="shared" si="13"/>
        <v>0</v>
      </c>
      <c r="S106" s="90">
        <v>0</v>
      </c>
      <c r="T106" s="90">
        <v>0</v>
      </c>
      <c r="U106" s="90">
        <v>0</v>
      </c>
      <c r="V106" s="90">
        <v>0</v>
      </c>
      <c r="W106" s="90">
        <v>0</v>
      </c>
      <c r="X106" s="90">
        <v>0</v>
      </c>
      <c r="Y106" s="37">
        <v>0</v>
      </c>
      <c r="Z106" s="90">
        <f t="shared" si="14"/>
        <v>0</v>
      </c>
      <c r="AA106" s="90">
        <v>0</v>
      </c>
      <c r="AB106" s="90">
        <v>0</v>
      </c>
      <c r="AC106" s="90">
        <v>0</v>
      </c>
      <c r="AD106" s="90">
        <v>0</v>
      </c>
      <c r="AE106" s="90">
        <v>0</v>
      </c>
      <c r="AF106" s="90">
        <v>0</v>
      </c>
      <c r="AG106" s="37">
        <v>0</v>
      </c>
      <c r="AH106" s="90">
        <f t="shared" si="15"/>
        <v>0</v>
      </c>
      <c r="AI106" s="90">
        <v>0</v>
      </c>
      <c r="AJ106" s="90">
        <v>0</v>
      </c>
      <c r="AK106" s="90">
        <v>0</v>
      </c>
      <c r="AL106" s="90">
        <v>0</v>
      </c>
      <c r="AM106" s="90">
        <v>0</v>
      </c>
      <c r="AN106" s="90">
        <v>0</v>
      </c>
      <c r="AO106" s="37">
        <v>0</v>
      </c>
      <c r="AP106" s="90">
        <f t="shared" si="16"/>
        <v>0</v>
      </c>
      <c r="AQ106" s="90">
        <v>0</v>
      </c>
      <c r="AR106" s="90">
        <v>0</v>
      </c>
      <c r="AS106" s="90">
        <v>0</v>
      </c>
      <c r="AT106" s="90">
        <v>0</v>
      </c>
      <c r="AU106" s="90">
        <v>0</v>
      </c>
      <c r="AV106" s="90">
        <v>0</v>
      </c>
      <c r="AW106" s="37">
        <v>0</v>
      </c>
      <c r="AX106" s="90">
        <f t="shared" si="17"/>
        <v>0</v>
      </c>
      <c r="AY106" s="90">
        <v>0</v>
      </c>
      <c r="AZ106" s="90">
        <v>0</v>
      </c>
      <c r="BA106" s="90">
        <v>0</v>
      </c>
      <c r="BB106" s="90">
        <v>0</v>
      </c>
      <c r="BC106" s="90">
        <v>0</v>
      </c>
      <c r="BD106" s="90">
        <v>0</v>
      </c>
      <c r="BE106" s="37">
        <v>0</v>
      </c>
      <c r="BF106" s="90">
        <f t="shared" si="18"/>
        <v>0</v>
      </c>
      <c r="BG106" s="90">
        <v>0</v>
      </c>
      <c r="BH106" s="90">
        <v>0</v>
      </c>
      <c r="BI106" s="90">
        <v>0</v>
      </c>
      <c r="BJ106" s="90">
        <v>0</v>
      </c>
      <c r="BK106" s="90">
        <v>0</v>
      </c>
      <c r="BL106" s="90">
        <v>0</v>
      </c>
      <c r="BM106" s="37">
        <v>0</v>
      </c>
      <c r="BN106" s="90">
        <f t="shared" si="19"/>
        <v>0</v>
      </c>
      <c r="BO106" s="90">
        <v>0</v>
      </c>
      <c r="BP106" s="90">
        <v>0</v>
      </c>
      <c r="BQ106" s="90">
        <v>0</v>
      </c>
      <c r="BR106" s="90">
        <v>0</v>
      </c>
      <c r="BS106" s="90">
        <v>0</v>
      </c>
      <c r="BT106" s="90">
        <v>0</v>
      </c>
      <c r="BU106" s="37">
        <v>0</v>
      </c>
      <c r="BV106" s="90">
        <f t="shared" si="20"/>
        <v>0</v>
      </c>
      <c r="BW106" s="90">
        <v>0</v>
      </c>
      <c r="BX106" s="90">
        <v>0</v>
      </c>
      <c r="BY106" s="90">
        <v>0</v>
      </c>
      <c r="BZ106" s="90">
        <v>0</v>
      </c>
      <c r="CA106" s="90">
        <v>0</v>
      </c>
      <c r="CB106" s="90">
        <v>0</v>
      </c>
      <c r="CC106" s="37">
        <v>0</v>
      </c>
      <c r="CD106" s="90">
        <f t="shared" si="21"/>
        <v>0</v>
      </c>
      <c r="CE106" s="90">
        <v>0</v>
      </c>
      <c r="CF106" s="90">
        <v>0</v>
      </c>
      <c r="CG106" s="90">
        <v>0</v>
      </c>
      <c r="CH106" s="90">
        <v>0</v>
      </c>
      <c r="CI106" s="90">
        <v>0</v>
      </c>
      <c r="CJ106" s="90">
        <v>0</v>
      </c>
      <c r="CK106" s="37">
        <v>0</v>
      </c>
      <c r="CL106" s="90">
        <f t="shared" si="23"/>
        <v>0</v>
      </c>
      <c r="CM106" s="90">
        <v>0</v>
      </c>
      <c r="CN106" s="90">
        <v>0</v>
      </c>
      <c r="CO106" s="90">
        <v>0</v>
      </c>
      <c r="CP106" s="90">
        <v>0</v>
      </c>
      <c r="CQ106" s="90" t="s">
        <v>826</v>
      </c>
      <c r="CR106" s="90" t="s">
        <v>826</v>
      </c>
      <c r="CS106" s="37">
        <v>0</v>
      </c>
      <c r="CT106" s="90" t="s">
        <v>826</v>
      </c>
    </row>
    <row r="107" spans="1:98" ht="20" customHeight="1" x14ac:dyDescent="0.2">
      <c r="A107" s="102" t="s">
        <v>587</v>
      </c>
    </row>
    <row r="108" spans="1:98" ht="20" customHeight="1" x14ac:dyDescent="0.2">
      <c r="A108" s="102" t="s">
        <v>846</v>
      </c>
    </row>
    <row r="109" spans="1:98" ht="20" customHeight="1" x14ac:dyDescent="0.2">
      <c r="A109" s="102" t="s">
        <v>588</v>
      </c>
    </row>
    <row r="110" spans="1:98" ht="20" customHeight="1" x14ac:dyDescent="0.2">
      <c r="A110" s="102" t="s">
        <v>797</v>
      </c>
    </row>
    <row r="111" spans="1:98" ht="20" customHeight="1" x14ac:dyDescent="0.2">
      <c r="A111" s="102" t="s">
        <v>590</v>
      </c>
    </row>
    <row r="112" spans="1:98" ht="20" customHeight="1" x14ac:dyDescent="0.2">
      <c r="A112" s="102" t="s">
        <v>844</v>
      </c>
    </row>
    <row r="113" spans="1:1" ht="20" customHeight="1" x14ac:dyDescent="0.2">
      <c r="A113" s="102" t="s">
        <v>591</v>
      </c>
    </row>
    <row r="114" spans="1:1" ht="20" customHeight="1" x14ac:dyDescent="0.2">
      <c r="A114" s="102" t="s">
        <v>618</v>
      </c>
    </row>
    <row r="115" spans="1:1" ht="20" customHeight="1" x14ac:dyDescent="0.2">
      <c r="A115" s="102" t="s">
        <v>592</v>
      </c>
    </row>
    <row r="116" spans="1:1" ht="20" customHeight="1" x14ac:dyDescent="0.2">
      <c r="A116" s="102" t="s">
        <v>593</v>
      </c>
    </row>
    <row r="117" spans="1:1" ht="20" customHeight="1" x14ac:dyDescent="0.2">
      <c r="A117" s="102" t="s">
        <v>594</v>
      </c>
    </row>
    <row r="118" spans="1:1" ht="20" customHeight="1" x14ac:dyDescent="0.2">
      <c r="A118" s="102" t="s">
        <v>604</v>
      </c>
    </row>
    <row r="119" spans="1:1" ht="20" customHeight="1" x14ac:dyDescent="0.2">
      <c r="A119" s="102" t="s">
        <v>605</v>
      </c>
    </row>
  </sheetData>
  <mergeCells count="73">
    <mergeCell ref="CM4:CT4"/>
    <mergeCell ref="CM5:CP5"/>
    <mergeCell ref="CQ5:CQ6"/>
    <mergeCell ref="CR5:CR6"/>
    <mergeCell ref="CS5:CS6"/>
    <mergeCell ref="CT5:CT6"/>
    <mergeCell ref="CE4:CL4"/>
    <mergeCell ref="CE5:CH5"/>
    <mergeCell ref="CI5:CI6"/>
    <mergeCell ref="CJ5:CJ6"/>
    <mergeCell ref="CK5:CK6"/>
    <mergeCell ref="CL5:CL6"/>
    <mergeCell ref="BW4:CD4"/>
    <mergeCell ref="BW5:BZ5"/>
    <mergeCell ref="CA5:CA6"/>
    <mergeCell ref="CB5:CB6"/>
    <mergeCell ref="CC5:CC6"/>
    <mergeCell ref="CD5:CD6"/>
    <mergeCell ref="BO4:BV4"/>
    <mergeCell ref="BO5:BR5"/>
    <mergeCell ref="BS5:BS6"/>
    <mergeCell ref="BT5:BT6"/>
    <mergeCell ref="BU5:BU6"/>
    <mergeCell ref="BV5:BV6"/>
    <mergeCell ref="BG4:BN4"/>
    <mergeCell ref="BG5:BJ5"/>
    <mergeCell ref="BK5:BK6"/>
    <mergeCell ref="BL5:BL6"/>
    <mergeCell ref="BM5:BM6"/>
    <mergeCell ref="BN5:BN6"/>
    <mergeCell ref="AY4:BF4"/>
    <mergeCell ref="AY5:BB5"/>
    <mergeCell ref="BC5:BC6"/>
    <mergeCell ref="BD5:BD6"/>
    <mergeCell ref="BE5:BE6"/>
    <mergeCell ref="BF5:BF6"/>
    <mergeCell ref="AQ4:AX4"/>
    <mergeCell ref="AQ5:AT5"/>
    <mergeCell ref="AU5:AU6"/>
    <mergeCell ref="AV5:AV6"/>
    <mergeCell ref="AW5:AW6"/>
    <mergeCell ref="AX5:AX6"/>
    <mergeCell ref="AI4:AP4"/>
    <mergeCell ref="AI5:AL5"/>
    <mergeCell ref="AM5:AM6"/>
    <mergeCell ref="AN5:AN6"/>
    <mergeCell ref="AO5:AO6"/>
    <mergeCell ref="AP5:AP6"/>
    <mergeCell ref="AA4:AH4"/>
    <mergeCell ref="AA5:AD5"/>
    <mergeCell ref="AE5:AE6"/>
    <mergeCell ref="AF5:AF6"/>
    <mergeCell ref="AG5:AG6"/>
    <mergeCell ref="AH5:AH6"/>
    <mergeCell ref="S4:Z4"/>
    <mergeCell ref="S5:V5"/>
    <mergeCell ref="W5:W6"/>
    <mergeCell ref="X5:X6"/>
    <mergeCell ref="Y5:Y6"/>
    <mergeCell ref="Z5:Z6"/>
    <mergeCell ref="K4:R4"/>
    <mergeCell ref="K5:N5"/>
    <mergeCell ref="O5:O6"/>
    <mergeCell ref="P5:P6"/>
    <mergeCell ref="Q5:Q6"/>
    <mergeCell ref="R5:R6"/>
    <mergeCell ref="A4:B6"/>
    <mergeCell ref="C4:J4"/>
    <mergeCell ref="C5:F5"/>
    <mergeCell ref="G5:G6"/>
    <mergeCell ref="H5:H6"/>
    <mergeCell ref="I5:I6"/>
    <mergeCell ref="J5:J6"/>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85" max="16383" man="1"/>
  </rowBreaks>
  <ignoredErrors>
    <ignoredError sqref="CK72" formulaRange="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D6607-F8D2-418F-9F9A-A7DAB90BE8A9}">
  <sheetPr codeName="Planilha11"/>
  <dimension ref="A1:CT96"/>
  <sheetViews>
    <sheetView showGridLines="0" zoomScaleNormal="100" workbookViewId="0">
      <pane xSplit="2" ySplit="6" topLeftCell="CM7" activePane="bottomRight" state="frozen"/>
      <selection activeCell="A54" sqref="A54"/>
      <selection pane="topRight" activeCell="A54" sqref="A54"/>
      <selection pane="bottomLeft" activeCell="A54" sqref="A54"/>
      <selection pane="bottomRight" activeCell="A3" sqref="A3"/>
    </sheetView>
  </sheetViews>
  <sheetFormatPr baseColWidth="10" defaultColWidth="9.1640625" defaultRowHeight="20" customHeight="1" x14ac:dyDescent="0.2"/>
  <cols>
    <col min="1" max="1" width="9.1640625" style="104"/>
    <col min="2" max="2" width="75.5" style="104" bestFit="1" customWidth="1"/>
    <col min="3" max="3" width="15.6640625" style="104" customWidth="1"/>
    <col min="4" max="4" width="15.1640625" style="104" customWidth="1"/>
    <col min="5" max="11" width="15.6640625" style="104" customWidth="1"/>
    <col min="12" max="12" width="15.1640625" style="104" customWidth="1"/>
    <col min="13" max="19" width="15.6640625" style="104" customWidth="1"/>
    <col min="20" max="20" width="15.1640625" style="104" customWidth="1"/>
    <col min="21" max="27" width="15.6640625" style="104" customWidth="1"/>
    <col min="28" max="28" width="15.1640625" style="104" customWidth="1"/>
    <col min="29" max="35" width="15.6640625" style="104" customWidth="1"/>
    <col min="36" max="36" width="15.1640625" style="104" customWidth="1"/>
    <col min="37" max="43" width="15.6640625" style="104" customWidth="1"/>
    <col min="44" max="44" width="15.1640625" style="104" customWidth="1"/>
    <col min="45" max="51" width="15.6640625" style="104" customWidth="1"/>
    <col min="52" max="52" width="15.1640625" style="104" customWidth="1"/>
    <col min="53" max="59" width="15.6640625" style="104" customWidth="1"/>
    <col min="60" max="60" width="15.1640625" style="104" customWidth="1"/>
    <col min="61" max="67" width="15.6640625" style="104" customWidth="1"/>
    <col min="68" max="68" width="15.1640625" style="104" customWidth="1"/>
    <col min="69" max="75" width="15.6640625" style="104" customWidth="1"/>
    <col min="76" max="76" width="15.1640625" style="104" customWidth="1"/>
    <col min="77" max="83" width="15.6640625" style="104" customWidth="1"/>
    <col min="84" max="84" width="15.1640625" style="104" customWidth="1"/>
    <col min="85" max="91" width="15.6640625" style="104" customWidth="1"/>
    <col min="92" max="92" width="15.1640625" style="104" customWidth="1"/>
    <col min="93" max="98" width="15.6640625" style="104" customWidth="1"/>
    <col min="99" max="16384" width="9.1640625" style="104"/>
  </cols>
  <sheetData>
    <row r="1" spans="1:98" ht="20" customHeight="1" x14ac:dyDescent="0.2">
      <c r="A1" s="96" t="s">
        <v>759</v>
      </c>
    </row>
    <row r="2" spans="1:98" ht="20" customHeight="1" x14ac:dyDescent="0.2">
      <c r="A2" s="96" t="s">
        <v>333</v>
      </c>
    </row>
    <row r="4" spans="1:98" s="113" customFormat="1" ht="20" customHeight="1" x14ac:dyDescent="0.2">
      <c r="A4" s="334" t="s">
        <v>528</v>
      </c>
      <c r="B4" s="335"/>
      <c r="C4" s="340">
        <v>2010</v>
      </c>
      <c r="D4" s="341"/>
      <c r="E4" s="341"/>
      <c r="F4" s="341"/>
      <c r="G4" s="341"/>
      <c r="H4" s="341"/>
      <c r="I4" s="341"/>
      <c r="J4" s="341"/>
      <c r="K4" s="359">
        <v>2011</v>
      </c>
      <c r="L4" s="341"/>
      <c r="M4" s="341"/>
      <c r="N4" s="341"/>
      <c r="O4" s="341"/>
      <c r="P4" s="341"/>
      <c r="Q4" s="341"/>
      <c r="R4" s="342"/>
      <c r="S4" s="359">
        <v>2012</v>
      </c>
      <c r="T4" s="341"/>
      <c r="U4" s="341"/>
      <c r="V4" s="341"/>
      <c r="W4" s="341"/>
      <c r="X4" s="341"/>
      <c r="Y4" s="341"/>
      <c r="Z4" s="342"/>
      <c r="AA4" s="359">
        <v>2013</v>
      </c>
      <c r="AB4" s="341"/>
      <c r="AC4" s="341"/>
      <c r="AD4" s="341"/>
      <c r="AE4" s="341"/>
      <c r="AF4" s="341"/>
      <c r="AG4" s="341"/>
      <c r="AH4" s="342"/>
      <c r="AI4" s="359">
        <v>2014</v>
      </c>
      <c r="AJ4" s="341"/>
      <c r="AK4" s="341"/>
      <c r="AL4" s="341"/>
      <c r="AM4" s="341"/>
      <c r="AN4" s="341"/>
      <c r="AO4" s="341"/>
      <c r="AP4" s="342"/>
      <c r="AQ4" s="359">
        <v>2015</v>
      </c>
      <c r="AR4" s="341"/>
      <c r="AS4" s="341"/>
      <c r="AT4" s="341"/>
      <c r="AU4" s="341"/>
      <c r="AV4" s="341"/>
      <c r="AW4" s="341"/>
      <c r="AX4" s="342"/>
      <c r="AY4" s="359">
        <v>2016</v>
      </c>
      <c r="AZ4" s="341"/>
      <c r="BA4" s="341"/>
      <c r="BB4" s="341"/>
      <c r="BC4" s="341"/>
      <c r="BD4" s="341"/>
      <c r="BE4" s="341"/>
      <c r="BF4" s="342"/>
      <c r="BG4" s="359">
        <v>2017</v>
      </c>
      <c r="BH4" s="341"/>
      <c r="BI4" s="341"/>
      <c r="BJ4" s="341"/>
      <c r="BK4" s="341"/>
      <c r="BL4" s="341"/>
      <c r="BM4" s="341"/>
      <c r="BN4" s="342"/>
      <c r="BO4" s="359">
        <v>2018</v>
      </c>
      <c r="BP4" s="341"/>
      <c r="BQ4" s="341"/>
      <c r="BR4" s="341"/>
      <c r="BS4" s="341"/>
      <c r="BT4" s="341"/>
      <c r="BU4" s="341"/>
      <c r="BV4" s="342"/>
      <c r="BW4" s="359">
        <v>2019</v>
      </c>
      <c r="BX4" s="341"/>
      <c r="BY4" s="341"/>
      <c r="BZ4" s="341"/>
      <c r="CA4" s="341"/>
      <c r="CB4" s="341"/>
      <c r="CC4" s="341"/>
      <c r="CD4" s="342"/>
      <c r="CE4" s="359">
        <v>2020</v>
      </c>
      <c r="CF4" s="341"/>
      <c r="CG4" s="341"/>
      <c r="CH4" s="341"/>
      <c r="CI4" s="341"/>
      <c r="CJ4" s="341"/>
      <c r="CK4" s="341"/>
      <c r="CL4" s="342"/>
      <c r="CM4" s="359">
        <v>2021</v>
      </c>
      <c r="CN4" s="341"/>
      <c r="CO4" s="341"/>
      <c r="CP4" s="341"/>
      <c r="CQ4" s="341"/>
      <c r="CR4" s="341"/>
      <c r="CS4" s="341"/>
      <c r="CT4" s="342"/>
    </row>
    <row r="5" spans="1:98" s="113" customFormat="1" ht="20" customHeight="1" x14ac:dyDescent="0.2">
      <c r="A5" s="336"/>
      <c r="B5" s="337"/>
      <c r="C5" s="340" t="s">
        <v>241</v>
      </c>
      <c r="D5" s="341"/>
      <c r="E5" s="341"/>
      <c r="F5" s="343"/>
      <c r="G5" s="344" t="s">
        <v>580</v>
      </c>
      <c r="H5" s="344" t="s">
        <v>581</v>
      </c>
      <c r="I5" s="344" t="s">
        <v>582</v>
      </c>
      <c r="J5" s="346" t="s">
        <v>583</v>
      </c>
      <c r="K5" s="359" t="s">
        <v>241</v>
      </c>
      <c r="L5" s="341"/>
      <c r="M5" s="341"/>
      <c r="N5" s="343"/>
      <c r="O5" s="344" t="s">
        <v>580</v>
      </c>
      <c r="P5" s="344" t="s">
        <v>581</v>
      </c>
      <c r="Q5" s="344" t="s">
        <v>582</v>
      </c>
      <c r="R5" s="360" t="s">
        <v>583</v>
      </c>
      <c r="S5" s="359" t="s">
        <v>241</v>
      </c>
      <c r="T5" s="341"/>
      <c r="U5" s="341"/>
      <c r="V5" s="343"/>
      <c r="W5" s="344" t="s">
        <v>580</v>
      </c>
      <c r="X5" s="344" t="s">
        <v>581</v>
      </c>
      <c r="Y5" s="344" t="s">
        <v>582</v>
      </c>
      <c r="Z5" s="360" t="s">
        <v>583</v>
      </c>
      <c r="AA5" s="359" t="s">
        <v>241</v>
      </c>
      <c r="AB5" s="341"/>
      <c r="AC5" s="341"/>
      <c r="AD5" s="343"/>
      <c r="AE5" s="344" t="s">
        <v>580</v>
      </c>
      <c r="AF5" s="344" t="s">
        <v>581</v>
      </c>
      <c r="AG5" s="344" t="s">
        <v>582</v>
      </c>
      <c r="AH5" s="360" t="s">
        <v>583</v>
      </c>
      <c r="AI5" s="359" t="s">
        <v>241</v>
      </c>
      <c r="AJ5" s="341"/>
      <c r="AK5" s="341"/>
      <c r="AL5" s="343"/>
      <c r="AM5" s="344" t="s">
        <v>580</v>
      </c>
      <c r="AN5" s="344" t="s">
        <v>581</v>
      </c>
      <c r="AO5" s="344" t="s">
        <v>582</v>
      </c>
      <c r="AP5" s="360" t="s">
        <v>583</v>
      </c>
      <c r="AQ5" s="359" t="s">
        <v>241</v>
      </c>
      <c r="AR5" s="341"/>
      <c r="AS5" s="341"/>
      <c r="AT5" s="343"/>
      <c r="AU5" s="344" t="s">
        <v>580</v>
      </c>
      <c r="AV5" s="344" t="s">
        <v>581</v>
      </c>
      <c r="AW5" s="344" t="s">
        <v>582</v>
      </c>
      <c r="AX5" s="360" t="s">
        <v>583</v>
      </c>
      <c r="AY5" s="359" t="s">
        <v>241</v>
      </c>
      <c r="AZ5" s="341"/>
      <c r="BA5" s="341"/>
      <c r="BB5" s="343"/>
      <c r="BC5" s="344" t="s">
        <v>580</v>
      </c>
      <c r="BD5" s="344" t="s">
        <v>581</v>
      </c>
      <c r="BE5" s="344" t="s">
        <v>582</v>
      </c>
      <c r="BF5" s="360" t="s">
        <v>583</v>
      </c>
      <c r="BG5" s="359" t="s">
        <v>241</v>
      </c>
      <c r="BH5" s="341"/>
      <c r="BI5" s="341"/>
      <c r="BJ5" s="343"/>
      <c r="BK5" s="344" t="s">
        <v>580</v>
      </c>
      <c r="BL5" s="344" t="s">
        <v>581</v>
      </c>
      <c r="BM5" s="344" t="s">
        <v>582</v>
      </c>
      <c r="BN5" s="360" t="s">
        <v>583</v>
      </c>
      <c r="BO5" s="359" t="s">
        <v>241</v>
      </c>
      <c r="BP5" s="341"/>
      <c r="BQ5" s="341"/>
      <c r="BR5" s="343"/>
      <c r="BS5" s="344" t="s">
        <v>580</v>
      </c>
      <c r="BT5" s="344" t="s">
        <v>581</v>
      </c>
      <c r="BU5" s="344" t="s">
        <v>582</v>
      </c>
      <c r="BV5" s="360" t="s">
        <v>583</v>
      </c>
      <c r="BW5" s="359" t="s">
        <v>241</v>
      </c>
      <c r="BX5" s="341"/>
      <c r="BY5" s="341"/>
      <c r="BZ5" s="343"/>
      <c r="CA5" s="344" t="s">
        <v>580</v>
      </c>
      <c r="CB5" s="344" t="s">
        <v>581</v>
      </c>
      <c r="CC5" s="344" t="s">
        <v>582</v>
      </c>
      <c r="CD5" s="346" t="s">
        <v>583</v>
      </c>
      <c r="CE5" s="359" t="s">
        <v>241</v>
      </c>
      <c r="CF5" s="341"/>
      <c r="CG5" s="341"/>
      <c r="CH5" s="343"/>
      <c r="CI5" s="344" t="s">
        <v>580</v>
      </c>
      <c r="CJ5" s="344" t="s">
        <v>581</v>
      </c>
      <c r="CK5" s="344" t="s">
        <v>582</v>
      </c>
      <c r="CL5" s="346" t="s">
        <v>583</v>
      </c>
      <c r="CM5" s="359" t="s">
        <v>241</v>
      </c>
      <c r="CN5" s="341"/>
      <c r="CO5" s="341"/>
      <c r="CP5" s="343"/>
      <c r="CQ5" s="344" t="s">
        <v>580</v>
      </c>
      <c r="CR5" s="344" t="s">
        <v>581</v>
      </c>
      <c r="CS5" s="344" t="s">
        <v>582</v>
      </c>
      <c r="CT5" s="346" t="s">
        <v>583</v>
      </c>
    </row>
    <row r="6" spans="1:98" s="113" customFormat="1" ht="34" x14ac:dyDescent="0.2">
      <c r="A6" s="338"/>
      <c r="B6" s="339"/>
      <c r="C6" s="24" t="s">
        <v>584</v>
      </c>
      <c r="D6" s="25" t="s">
        <v>585</v>
      </c>
      <c r="E6" s="25" t="s">
        <v>582</v>
      </c>
      <c r="F6" s="25" t="s">
        <v>241</v>
      </c>
      <c r="G6" s="345"/>
      <c r="H6" s="345"/>
      <c r="I6" s="345"/>
      <c r="J6" s="347"/>
      <c r="K6" s="28" t="s">
        <v>584</v>
      </c>
      <c r="L6" s="25" t="s">
        <v>585</v>
      </c>
      <c r="M6" s="25" t="s">
        <v>582</v>
      </c>
      <c r="N6" s="25" t="s">
        <v>241</v>
      </c>
      <c r="O6" s="345"/>
      <c r="P6" s="345"/>
      <c r="Q6" s="345"/>
      <c r="R6" s="361"/>
      <c r="S6" s="28" t="s">
        <v>584</v>
      </c>
      <c r="T6" s="25" t="s">
        <v>585</v>
      </c>
      <c r="U6" s="25" t="s">
        <v>582</v>
      </c>
      <c r="V6" s="25" t="s">
        <v>241</v>
      </c>
      <c r="W6" s="345"/>
      <c r="X6" s="345"/>
      <c r="Y6" s="345"/>
      <c r="Z6" s="361"/>
      <c r="AA6" s="28" t="s">
        <v>584</v>
      </c>
      <c r="AB6" s="25" t="s">
        <v>585</v>
      </c>
      <c r="AC6" s="25" t="s">
        <v>582</v>
      </c>
      <c r="AD6" s="25" t="s">
        <v>241</v>
      </c>
      <c r="AE6" s="345"/>
      <c r="AF6" s="345"/>
      <c r="AG6" s="345"/>
      <c r="AH6" s="361"/>
      <c r="AI6" s="28" t="s">
        <v>584</v>
      </c>
      <c r="AJ6" s="25" t="s">
        <v>585</v>
      </c>
      <c r="AK6" s="25" t="s">
        <v>582</v>
      </c>
      <c r="AL6" s="25" t="s">
        <v>241</v>
      </c>
      <c r="AM6" s="345"/>
      <c r="AN6" s="345"/>
      <c r="AO6" s="345"/>
      <c r="AP6" s="361"/>
      <c r="AQ6" s="28" t="s">
        <v>584</v>
      </c>
      <c r="AR6" s="25" t="s">
        <v>585</v>
      </c>
      <c r="AS6" s="25" t="s">
        <v>582</v>
      </c>
      <c r="AT6" s="25" t="s">
        <v>241</v>
      </c>
      <c r="AU6" s="345"/>
      <c r="AV6" s="345"/>
      <c r="AW6" s="345"/>
      <c r="AX6" s="361"/>
      <c r="AY6" s="28" t="s">
        <v>584</v>
      </c>
      <c r="AZ6" s="25" t="s">
        <v>585</v>
      </c>
      <c r="BA6" s="25" t="s">
        <v>582</v>
      </c>
      <c r="BB6" s="25" t="s">
        <v>241</v>
      </c>
      <c r="BC6" s="345"/>
      <c r="BD6" s="345"/>
      <c r="BE6" s="345"/>
      <c r="BF6" s="361"/>
      <c r="BG6" s="28" t="s">
        <v>584</v>
      </c>
      <c r="BH6" s="25" t="s">
        <v>585</v>
      </c>
      <c r="BI6" s="25" t="s">
        <v>582</v>
      </c>
      <c r="BJ6" s="25" t="s">
        <v>241</v>
      </c>
      <c r="BK6" s="345"/>
      <c r="BL6" s="345"/>
      <c r="BM6" s="345"/>
      <c r="BN6" s="361"/>
      <c r="BO6" s="28" t="s">
        <v>584</v>
      </c>
      <c r="BP6" s="25" t="s">
        <v>585</v>
      </c>
      <c r="BQ6" s="25" t="s">
        <v>582</v>
      </c>
      <c r="BR6" s="25" t="s">
        <v>241</v>
      </c>
      <c r="BS6" s="345"/>
      <c r="BT6" s="345"/>
      <c r="BU6" s="345"/>
      <c r="BV6" s="361"/>
      <c r="BW6" s="28" t="s">
        <v>584</v>
      </c>
      <c r="BX6" s="25" t="s">
        <v>585</v>
      </c>
      <c r="BY6" s="25" t="s">
        <v>582</v>
      </c>
      <c r="BZ6" s="25" t="s">
        <v>241</v>
      </c>
      <c r="CA6" s="345"/>
      <c r="CB6" s="345"/>
      <c r="CC6" s="345"/>
      <c r="CD6" s="347"/>
      <c r="CE6" s="28" t="s">
        <v>584</v>
      </c>
      <c r="CF6" s="25" t="s">
        <v>585</v>
      </c>
      <c r="CG6" s="25" t="s">
        <v>582</v>
      </c>
      <c r="CH6" s="25" t="s">
        <v>241</v>
      </c>
      <c r="CI6" s="345"/>
      <c r="CJ6" s="345"/>
      <c r="CK6" s="345"/>
      <c r="CL6" s="347"/>
      <c r="CM6" s="28" t="s">
        <v>584</v>
      </c>
      <c r="CN6" s="25" t="s">
        <v>585</v>
      </c>
      <c r="CO6" s="25" t="s">
        <v>582</v>
      </c>
      <c r="CP6" s="25" t="s">
        <v>241</v>
      </c>
      <c r="CQ6" s="345"/>
      <c r="CR6" s="345"/>
      <c r="CS6" s="345"/>
      <c r="CT6" s="347"/>
    </row>
    <row r="7" spans="1:98" ht="20" customHeight="1" x14ac:dyDescent="0.2">
      <c r="A7" s="57" t="s">
        <v>394</v>
      </c>
      <c r="B7" s="58" t="s">
        <v>798</v>
      </c>
      <c r="C7" s="59">
        <v>1153931.3042782214</v>
      </c>
      <c r="D7" s="59">
        <v>69761.510152350005</v>
      </c>
      <c r="E7" s="59">
        <v>-17810.020974499999</v>
      </c>
      <c r="F7" s="59">
        <v>1205882.7934560713</v>
      </c>
      <c r="G7" s="59">
        <f>G8+G64</f>
        <v>518937.99958870199</v>
      </c>
      <c r="H7" s="165">
        <f>H8+H64</f>
        <v>314125.31340252771</v>
      </c>
      <c r="I7" s="59">
        <f>I8+I64</f>
        <v>-400756.10815375677</v>
      </c>
      <c r="J7" s="165">
        <f>SUM(F7:I7)</f>
        <v>1638189.9982935444</v>
      </c>
      <c r="K7" s="59">
        <v>1311763.6274559968</v>
      </c>
      <c r="L7" s="59">
        <v>81669.711867980004</v>
      </c>
      <c r="M7" s="59">
        <v>-20599.282354849998</v>
      </c>
      <c r="N7" s="59">
        <v>1372834.0569691267</v>
      </c>
      <c r="O7" s="59">
        <f>O8+O64</f>
        <v>541108.82692164264</v>
      </c>
      <c r="P7" s="165">
        <f>P8+P64</f>
        <v>352266.60077757109</v>
      </c>
      <c r="Q7" s="59">
        <f>Q8+Q64</f>
        <v>-427638.63434766728</v>
      </c>
      <c r="R7" s="165">
        <f>SUM(N7:Q7)</f>
        <v>1838570.8503206733</v>
      </c>
      <c r="S7" s="59">
        <v>1416344.4392411923</v>
      </c>
      <c r="T7" s="59">
        <v>86521.386863510008</v>
      </c>
      <c r="U7" s="59">
        <v>-17642.024293009999</v>
      </c>
      <c r="V7" s="59">
        <v>1485223.8018116925</v>
      </c>
      <c r="W7" s="59">
        <f>W8+W64</f>
        <v>608922.47648585285</v>
      </c>
      <c r="X7" s="165">
        <f>X8+X64</f>
        <v>403845.01590525417</v>
      </c>
      <c r="Y7" s="59">
        <f>Y8+Y64</f>
        <v>-479215.16040429624</v>
      </c>
      <c r="Z7" s="165">
        <f>SUM(V7:Y7)</f>
        <v>2018776.1337985033</v>
      </c>
      <c r="AA7" s="59">
        <v>1571152.3740569756</v>
      </c>
      <c r="AB7" s="59">
        <v>98157.129724400002</v>
      </c>
      <c r="AC7" s="59">
        <v>-17352.77531397</v>
      </c>
      <c r="AD7" s="59">
        <v>1651956.7284674055</v>
      </c>
      <c r="AE7" s="59">
        <f>AE8+AE64</f>
        <v>683376.51840313617</v>
      </c>
      <c r="AF7" s="165">
        <f>AF8+AF64</f>
        <v>423939.55642020021</v>
      </c>
      <c r="AG7" s="59">
        <f>AG8+AG64</f>
        <v>-495110.5887982776</v>
      </c>
      <c r="AH7" s="165">
        <f>SUM(AD7:AG7)</f>
        <v>2264162.2144924644</v>
      </c>
      <c r="AI7" s="59">
        <v>1769939.1681248976</v>
      </c>
      <c r="AJ7" s="59">
        <v>112513.24965483</v>
      </c>
      <c r="AK7" s="59">
        <v>-21154.384428360001</v>
      </c>
      <c r="AL7" s="59">
        <v>1861298.0333513676</v>
      </c>
      <c r="AM7" s="59">
        <f>AM8+AM64</f>
        <v>745869.37990487798</v>
      </c>
      <c r="AN7" s="165">
        <f>AN8+AN64</f>
        <v>484741.46098512039</v>
      </c>
      <c r="AO7" s="59">
        <f>AO8+AO64</f>
        <v>-536825.99952970713</v>
      </c>
      <c r="AP7" s="165">
        <f>SUM(AL7:AO7)</f>
        <v>2555082.8747116588</v>
      </c>
      <c r="AQ7" s="59">
        <v>2103484.8302749582</v>
      </c>
      <c r="AR7" s="59">
        <v>133079.74649990001</v>
      </c>
      <c r="AS7" s="59">
        <v>-28491.658132639997</v>
      </c>
      <c r="AT7" s="59">
        <v>2208072.9186422178</v>
      </c>
      <c r="AU7" s="59">
        <f>AU8+AU64</f>
        <v>802903.98293548834</v>
      </c>
      <c r="AV7" s="165">
        <f>AV8+AV64</f>
        <v>521581.35098619899</v>
      </c>
      <c r="AW7" s="59">
        <f>AW8+AW64</f>
        <v>-584637.3897817831</v>
      </c>
      <c r="AX7" s="165">
        <f>SUM(AT7:AW7)</f>
        <v>2947920.8627821216</v>
      </c>
      <c r="AY7" s="59">
        <v>2162503.1567499707</v>
      </c>
      <c r="AZ7" s="59">
        <v>146983.55019133</v>
      </c>
      <c r="BA7" s="59">
        <v>-31829.152782199995</v>
      </c>
      <c r="BB7" s="59">
        <v>2277657.5541591006</v>
      </c>
      <c r="BC7" s="59">
        <f>BC8+BC64</f>
        <v>830799.08727221016</v>
      </c>
      <c r="BD7" s="165">
        <f>BD8+BD64</f>
        <v>552541.0740781253</v>
      </c>
      <c r="BE7" s="59">
        <f>BE8+BE64</f>
        <v>-614748.70045822347</v>
      </c>
      <c r="BF7" s="165">
        <f>SUM(BB7:BE7)</f>
        <v>3046249.0150512126</v>
      </c>
      <c r="BG7" s="59">
        <v>2202994.2432620795</v>
      </c>
      <c r="BH7" s="59">
        <v>194201.48360527004</v>
      </c>
      <c r="BI7" s="59">
        <v>-27582.35326887</v>
      </c>
      <c r="BJ7" s="59">
        <v>2369613.3735984797</v>
      </c>
      <c r="BK7" s="59">
        <f>BK8+BK64</f>
        <v>845274.20209917438</v>
      </c>
      <c r="BL7" s="165">
        <f>BL8+BL64</f>
        <v>548335.35276713292</v>
      </c>
      <c r="BM7" s="59">
        <f>BM8+BM64</f>
        <v>-590080.05942679569</v>
      </c>
      <c r="BN7" s="165">
        <f>SUM(BJ7:BM7)</f>
        <v>3173142.8690379914</v>
      </c>
      <c r="BO7" s="59">
        <v>2343220.8682516972</v>
      </c>
      <c r="BP7" s="59">
        <v>156270.27023749001</v>
      </c>
      <c r="BQ7" s="59">
        <v>-27359.372113960002</v>
      </c>
      <c r="BR7" s="59">
        <v>2472131.7663752274</v>
      </c>
      <c r="BS7" s="59">
        <f>BS8+BS64</f>
        <v>896794.18608327291</v>
      </c>
      <c r="BT7" s="165">
        <f>BT8+BT64</f>
        <v>603508.50051098922</v>
      </c>
      <c r="BU7" s="59">
        <f>BU8+BU64</f>
        <v>-652236.17661075108</v>
      </c>
      <c r="BV7" s="165">
        <f>SUM(BR7:BU7)</f>
        <v>3320198.2763587385</v>
      </c>
      <c r="BW7" s="59">
        <v>2386946.7690311503</v>
      </c>
      <c r="BX7" s="59">
        <v>191928.67351408</v>
      </c>
      <c r="BY7" s="59">
        <v>-27222.467000000004</v>
      </c>
      <c r="BZ7" s="59">
        <v>2551652.9755452303</v>
      </c>
      <c r="CA7" s="59">
        <f>CA8+CA64</f>
        <v>922449.34085819277</v>
      </c>
      <c r="CB7" s="165">
        <f>CB8+CB64</f>
        <v>659645.02552097815</v>
      </c>
      <c r="CC7" s="59">
        <f>CC8+CC64</f>
        <v>-683453.6960496906</v>
      </c>
      <c r="CD7" s="165">
        <f>SUM(BZ7:CC7)</f>
        <v>3450293.6458747103</v>
      </c>
      <c r="CE7" s="59">
        <v>2733740.483435797</v>
      </c>
      <c r="CF7" s="59">
        <v>201894.739</v>
      </c>
      <c r="CG7" s="59">
        <v>-28059.422999999999</v>
      </c>
      <c r="CH7" s="59">
        <v>2907575.7994357971</v>
      </c>
      <c r="CI7" s="59">
        <f>CI8+CI64</f>
        <v>947008.1101037492</v>
      </c>
      <c r="CJ7" s="165">
        <f>CJ8+CJ64</f>
        <v>723335.4010195476</v>
      </c>
      <c r="CK7" s="59">
        <f>CK8+CK64</f>
        <v>-788910.87552122481</v>
      </c>
      <c r="CL7" s="165">
        <f>SUM(CH7:CK7)</f>
        <v>3789008.435037869</v>
      </c>
      <c r="CM7" s="59">
        <v>2728184.4672573386</v>
      </c>
      <c r="CN7" s="59">
        <v>141900.77633034001</v>
      </c>
      <c r="CO7" s="59">
        <v>-30674.371576279998</v>
      </c>
      <c r="CP7" s="59">
        <v>2839410.8720113989</v>
      </c>
      <c r="CQ7" s="59">
        <f>CQ8+CQ64</f>
        <v>1087965.455482248</v>
      </c>
      <c r="CR7" s="165">
        <f>CR8+CR64</f>
        <v>760521.67444364983</v>
      </c>
      <c r="CS7" s="59">
        <f>CS8+CS64</f>
        <v>-839316.21550498588</v>
      </c>
      <c r="CT7" s="165">
        <f>SUM(CP7:CS7)</f>
        <v>3848581.7864323114</v>
      </c>
    </row>
    <row r="8" spans="1:98" ht="20" customHeight="1" x14ac:dyDescent="0.2">
      <c r="A8" s="18">
        <v>2</v>
      </c>
      <c r="B8" s="19" t="s">
        <v>488</v>
      </c>
      <c r="C8" s="20">
        <v>1141060.0044449004</v>
      </c>
      <c r="D8" s="20">
        <v>69761.510152350005</v>
      </c>
      <c r="E8" s="20">
        <v>-17810.020974499999</v>
      </c>
      <c r="F8" s="20">
        <v>1193011.4936227503</v>
      </c>
      <c r="G8" s="20">
        <v>494021.90717310947</v>
      </c>
      <c r="H8" s="88">
        <v>294448.40224474203</v>
      </c>
      <c r="I8" s="20">
        <f>SUM(I9,I21,I22,I23,I27,I31,I41,I55)</f>
        <v>-400756.10815375677</v>
      </c>
      <c r="J8" s="88">
        <f t="shared" ref="J8:J71" si="0">SUM(F8:I8)</f>
        <v>1580725.6948868451</v>
      </c>
      <c r="K8" s="20">
        <v>1309020.4394166246</v>
      </c>
      <c r="L8" s="20">
        <v>81669.711867980004</v>
      </c>
      <c r="M8" s="20">
        <v>-20599.282354849998</v>
      </c>
      <c r="N8" s="20">
        <v>1370090.8689297545</v>
      </c>
      <c r="O8" s="20">
        <v>527332.47280103259</v>
      </c>
      <c r="P8" s="88">
        <v>332678.25793681724</v>
      </c>
      <c r="Q8" s="20">
        <f>SUM(Q9,Q21,Q22,Q23,Q27,Q31,Q41,Q55)</f>
        <v>-427638.63434766728</v>
      </c>
      <c r="R8" s="88">
        <f t="shared" ref="R8:R51" si="1">SUM(N8:Q8)</f>
        <v>1802462.9653199369</v>
      </c>
      <c r="S8" s="20">
        <v>1413782.5965797533</v>
      </c>
      <c r="T8" s="20">
        <v>86521.386863510008</v>
      </c>
      <c r="U8" s="20">
        <v>-17642.024293009999</v>
      </c>
      <c r="V8" s="20">
        <v>1482661.9591502536</v>
      </c>
      <c r="W8" s="20">
        <v>596488.67168618203</v>
      </c>
      <c r="X8" s="88">
        <v>379373.53123048262</v>
      </c>
      <c r="Y8" s="20">
        <f>SUM(Y9,Y21,Y22,Y23,Y27,Y31,Y41,Y55)</f>
        <v>-479215.16040429624</v>
      </c>
      <c r="Z8" s="88">
        <f t="shared" ref="Z8:Z51" si="2">SUM(V8:Y8)</f>
        <v>1979309.0016626222</v>
      </c>
      <c r="AA8" s="20">
        <v>1563271.6825695117</v>
      </c>
      <c r="AB8" s="20">
        <v>98157.129724400002</v>
      </c>
      <c r="AC8" s="20">
        <v>-17352.77531397</v>
      </c>
      <c r="AD8" s="20">
        <v>1644076.0369799419</v>
      </c>
      <c r="AE8" s="20">
        <v>659509.37341884617</v>
      </c>
      <c r="AF8" s="88">
        <v>412862.31778015458</v>
      </c>
      <c r="AG8" s="20">
        <f>SUM(AG9,AG21,AG22,AG23,AG27,AG31,AG41,AG55)</f>
        <v>-495110.5887982776</v>
      </c>
      <c r="AH8" s="88">
        <f t="shared" ref="AH8:AH51" si="3">SUM(AD8:AG8)</f>
        <v>2221337.139380665</v>
      </c>
      <c r="AI8" s="20">
        <v>1761916.6561613153</v>
      </c>
      <c r="AJ8" s="20">
        <v>112513.24965483</v>
      </c>
      <c r="AK8" s="20">
        <v>-21154.384428360001</v>
      </c>
      <c r="AL8" s="20">
        <v>1853275.5213877852</v>
      </c>
      <c r="AM8" s="20">
        <v>717480.5178320274</v>
      </c>
      <c r="AN8" s="88">
        <v>467585.58283569518</v>
      </c>
      <c r="AO8" s="20">
        <f>SUM(AO9,AO21,AO22,AO23,AO27,AO31,AO41,AO55)</f>
        <v>-536825.99952970713</v>
      </c>
      <c r="AP8" s="88">
        <f t="shared" ref="AP8:AP51" si="4">SUM(AL8:AO8)</f>
        <v>2501515.6225258005</v>
      </c>
      <c r="AQ8" s="20">
        <v>2109321.4753584322</v>
      </c>
      <c r="AR8" s="20">
        <v>133079.74649990001</v>
      </c>
      <c r="AS8" s="20">
        <v>-28491.658132639997</v>
      </c>
      <c r="AT8" s="20">
        <v>2213909.5637256918</v>
      </c>
      <c r="AU8" s="20">
        <v>800575.83567345829</v>
      </c>
      <c r="AV8" s="88">
        <v>509969.67708500451</v>
      </c>
      <c r="AW8" s="20">
        <f>SUM(AW9,AW21,AW22,AW23,AW27,AW31,AW41,AW55)</f>
        <v>-584637.3897817831</v>
      </c>
      <c r="AX8" s="88">
        <f t="shared" ref="AX8:AX51" si="5">SUM(AT8:AW8)</f>
        <v>2939817.6867023716</v>
      </c>
      <c r="AY8" s="20">
        <v>2172623.7698402582</v>
      </c>
      <c r="AZ8" s="20">
        <v>146983.55019133</v>
      </c>
      <c r="BA8" s="20">
        <v>-31829.152782199995</v>
      </c>
      <c r="BB8" s="20">
        <v>2287778.1672493881</v>
      </c>
      <c r="BC8" s="20">
        <v>835966.68707184179</v>
      </c>
      <c r="BD8" s="88">
        <v>543199.71373958769</v>
      </c>
      <c r="BE8" s="20">
        <f>SUM(BE9,BE21,BE22,BE23,BE27,BE31,BE41,BE55)</f>
        <v>-614748.70045822347</v>
      </c>
      <c r="BF8" s="88">
        <f t="shared" ref="BF8:BF51" si="6">SUM(BB8:BE8)</f>
        <v>3052195.8676025937</v>
      </c>
      <c r="BG8" s="20">
        <v>2220462.503438639</v>
      </c>
      <c r="BH8" s="20">
        <v>194201.48360527004</v>
      </c>
      <c r="BI8" s="20">
        <v>-27582.35326887</v>
      </c>
      <c r="BJ8" s="20">
        <v>2387081.6337750386</v>
      </c>
      <c r="BK8" s="20">
        <v>848385.05017281289</v>
      </c>
      <c r="BL8" s="88">
        <v>556792.63982989651</v>
      </c>
      <c r="BM8" s="20">
        <f>SUM(BM9,BM21,BM22,BM23,BM27,BM31,BM41,BM55)</f>
        <v>-590080.05942679569</v>
      </c>
      <c r="BN8" s="88">
        <f t="shared" ref="BN8:BN51" si="7">SUM(BJ8:BM8)</f>
        <v>3202179.2643509521</v>
      </c>
      <c r="BO8" s="20">
        <v>2354337.2445744346</v>
      </c>
      <c r="BP8" s="20">
        <v>156270.27023749001</v>
      </c>
      <c r="BQ8" s="20">
        <v>-27359.372113960002</v>
      </c>
      <c r="BR8" s="20">
        <v>2483248.1426979648</v>
      </c>
      <c r="BS8" s="20">
        <v>899642.99664137501</v>
      </c>
      <c r="BT8" s="88">
        <v>605287.40017992142</v>
      </c>
      <c r="BU8" s="20">
        <f>SUM(BU9,BU21,BU22,BU23,BU27,BU31,BU41,BU55)</f>
        <v>-652236.17661075108</v>
      </c>
      <c r="BV8" s="88">
        <f t="shared" ref="BV8:BV51" si="8">SUM(BR8:BU8)</f>
        <v>3335942.3629085105</v>
      </c>
      <c r="BW8" s="20">
        <v>2405784.2552221445</v>
      </c>
      <c r="BX8" s="20">
        <v>191928.67351408</v>
      </c>
      <c r="BY8" s="20">
        <v>-27222.467000000004</v>
      </c>
      <c r="BZ8" s="20">
        <v>2570490.4617362246</v>
      </c>
      <c r="CA8" s="20">
        <v>936846.93369161279</v>
      </c>
      <c r="CB8" s="88">
        <v>656770.49415522499</v>
      </c>
      <c r="CC8" s="20">
        <f>SUM(CC9,CC21,CC22,CC23,CC27,CC31,CC41,CC55)</f>
        <v>-683453.6960496906</v>
      </c>
      <c r="CD8" s="88">
        <f t="shared" ref="CD8:CD51" si="9">SUM(BZ8:CC8)</f>
        <v>3480654.1935333717</v>
      </c>
      <c r="CE8" s="20">
        <v>2754425.9593278924</v>
      </c>
      <c r="CF8" s="20">
        <v>201894.739</v>
      </c>
      <c r="CG8" s="20">
        <v>-28059.422999999999</v>
      </c>
      <c r="CH8" s="20">
        <v>2928261.2753278925</v>
      </c>
      <c r="CI8" s="20">
        <v>960131.67782997922</v>
      </c>
      <c r="CJ8" s="88">
        <v>705800.74232653819</v>
      </c>
      <c r="CK8" s="20">
        <f>SUM(CK9,CK21,CK22,CK23,CK27,CK31,CK41,CK55)</f>
        <v>-788910.87552122481</v>
      </c>
      <c r="CL8" s="88">
        <f t="shared" ref="CL8:CL51" si="10">SUM(CH8:CK8)</f>
        <v>3805282.8199631851</v>
      </c>
      <c r="CM8" s="20">
        <v>2758292.4219109556</v>
      </c>
      <c r="CN8" s="20">
        <v>141900.77633034001</v>
      </c>
      <c r="CO8" s="20">
        <v>-30674.371576279998</v>
      </c>
      <c r="CP8" s="20">
        <v>2869518.8266650159</v>
      </c>
      <c r="CQ8" s="20">
        <v>1085058.26332284</v>
      </c>
      <c r="CR8" s="88">
        <v>761894.0248112696</v>
      </c>
      <c r="CS8" s="20">
        <f>SUM(CS9,CS21,CS22,CS23,CS27,CS31,CS41,CS55)</f>
        <v>-839316.21550498588</v>
      </c>
      <c r="CT8" s="88">
        <f t="shared" ref="CT8:CT14" si="11">SUM(CP8:CS8)</f>
        <v>3877154.8992941394</v>
      </c>
    </row>
    <row r="9" spans="1:98" ht="20" customHeight="1" x14ac:dyDescent="0.2">
      <c r="A9" s="32">
        <v>21</v>
      </c>
      <c r="B9" s="33" t="s">
        <v>244</v>
      </c>
      <c r="C9" s="34">
        <v>162710.584553875</v>
      </c>
      <c r="D9" s="34">
        <v>0</v>
      </c>
      <c r="E9" s="34">
        <v>0</v>
      </c>
      <c r="F9" s="34">
        <v>162710.584553875</v>
      </c>
      <c r="G9" s="34">
        <v>168818.39485868931</v>
      </c>
      <c r="H9" s="89">
        <v>134511.4831410312</v>
      </c>
      <c r="I9" s="34">
        <f>SUM(I10,I14)</f>
        <v>0</v>
      </c>
      <c r="J9" s="89">
        <f t="shared" si="0"/>
        <v>466040.46255359554</v>
      </c>
      <c r="K9" s="34">
        <v>175125.553756301</v>
      </c>
      <c r="L9" s="34">
        <v>0</v>
      </c>
      <c r="M9" s="34">
        <v>0</v>
      </c>
      <c r="N9" s="34">
        <v>175125.553756301</v>
      </c>
      <c r="O9" s="34">
        <v>190004.05725496</v>
      </c>
      <c r="P9" s="89">
        <v>154535.15360010572</v>
      </c>
      <c r="Q9" s="34">
        <f>SUM(Q10,Q14)</f>
        <v>0</v>
      </c>
      <c r="R9" s="89">
        <f t="shared" si="1"/>
        <v>519664.76461136673</v>
      </c>
      <c r="S9" s="34">
        <v>182426.86901794991</v>
      </c>
      <c r="T9" s="34">
        <v>0</v>
      </c>
      <c r="U9" s="34">
        <v>0</v>
      </c>
      <c r="V9" s="34">
        <v>182426.86901794991</v>
      </c>
      <c r="W9" s="34">
        <v>213719.68622486613</v>
      </c>
      <c r="X9" s="89">
        <v>177364.25830040532</v>
      </c>
      <c r="Y9" s="34">
        <f>SUM(Y10,Y14)</f>
        <v>0</v>
      </c>
      <c r="Z9" s="89">
        <f t="shared" si="2"/>
        <v>573510.81354322133</v>
      </c>
      <c r="AA9" s="34">
        <v>200711.498969176</v>
      </c>
      <c r="AB9" s="34">
        <v>0</v>
      </c>
      <c r="AC9" s="34">
        <v>0</v>
      </c>
      <c r="AD9" s="34">
        <v>200711.498969176</v>
      </c>
      <c r="AE9" s="34">
        <v>242798.56121514004</v>
      </c>
      <c r="AF9" s="89">
        <v>201332.87183178068</v>
      </c>
      <c r="AG9" s="34">
        <f>SUM(AG10,AG14)</f>
        <v>0</v>
      </c>
      <c r="AH9" s="89">
        <f t="shared" si="3"/>
        <v>644842.93201609666</v>
      </c>
      <c r="AI9" s="34">
        <v>219310.07798870298</v>
      </c>
      <c r="AJ9" s="34">
        <v>0</v>
      </c>
      <c r="AK9" s="34">
        <v>0</v>
      </c>
      <c r="AL9" s="34">
        <v>219310.07798870298</v>
      </c>
      <c r="AM9" s="34">
        <v>266168.97006838</v>
      </c>
      <c r="AN9" s="89">
        <v>223293.29653628881</v>
      </c>
      <c r="AO9" s="34">
        <f>SUM(AO10,AO14)</f>
        <v>0</v>
      </c>
      <c r="AP9" s="89">
        <f t="shared" si="4"/>
        <v>708772.34459337173</v>
      </c>
      <c r="AQ9" s="34">
        <v>241689.57248271594</v>
      </c>
      <c r="AR9" s="34">
        <v>0</v>
      </c>
      <c r="AS9" s="34">
        <v>0</v>
      </c>
      <c r="AT9" s="34">
        <v>241689.57248271594</v>
      </c>
      <c r="AU9" s="34">
        <v>290726.23964139004</v>
      </c>
      <c r="AV9" s="89">
        <v>242167.71502228739</v>
      </c>
      <c r="AW9" s="34">
        <f>SUM(AW10,AW14)</f>
        <v>0</v>
      </c>
      <c r="AX9" s="89">
        <f t="shared" si="5"/>
        <v>774583.52714639343</v>
      </c>
      <c r="AY9" s="34">
        <v>252084.17505839202</v>
      </c>
      <c r="AZ9" s="34">
        <v>0</v>
      </c>
      <c r="BA9" s="34">
        <v>0</v>
      </c>
      <c r="BB9" s="34">
        <v>252084.17505839202</v>
      </c>
      <c r="BC9" s="34">
        <v>300760.40238315996</v>
      </c>
      <c r="BD9" s="89">
        <v>262112.55355900261</v>
      </c>
      <c r="BE9" s="34">
        <f>SUM(BE10,BE14)</f>
        <v>0</v>
      </c>
      <c r="BF9" s="89">
        <f t="shared" si="6"/>
        <v>814957.13100055454</v>
      </c>
      <c r="BG9" s="34">
        <v>277318.01023760292</v>
      </c>
      <c r="BH9" s="34">
        <v>0</v>
      </c>
      <c r="BI9" s="34">
        <v>0</v>
      </c>
      <c r="BJ9" s="34">
        <v>277318.01023760292</v>
      </c>
      <c r="BK9" s="34">
        <v>315103.92726328998</v>
      </c>
      <c r="BL9" s="89">
        <v>275524.94776366948</v>
      </c>
      <c r="BM9" s="34">
        <f>SUM(BM10,BM14)</f>
        <v>0</v>
      </c>
      <c r="BN9" s="89">
        <f t="shared" si="7"/>
        <v>867946.88526456244</v>
      </c>
      <c r="BO9" s="34">
        <v>290953.16428965301</v>
      </c>
      <c r="BP9" s="34">
        <v>0</v>
      </c>
      <c r="BQ9" s="34">
        <v>0</v>
      </c>
      <c r="BR9" s="34">
        <v>290953.16428965301</v>
      </c>
      <c r="BS9" s="34">
        <v>327545.82998933998</v>
      </c>
      <c r="BT9" s="89">
        <v>291959.29965001252</v>
      </c>
      <c r="BU9" s="34">
        <f>SUM(BU10,BU14)</f>
        <v>0</v>
      </c>
      <c r="BV9" s="89">
        <f t="shared" si="8"/>
        <v>910458.29392900551</v>
      </c>
      <c r="BW9" s="34">
        <v>305740.33009716298</v>
      </c>
      <c r="BX9" s="34">
        <v>0</v>
      </c>
      <c r="BY9" s="34">
        <v>0</v>
      </c>
      <c r="BZ9" s="34">
        <v>305740.33009716298</v>
      </c>
      <c r="CA9" s="34">
        <v>344416.02986711002</v>
      </c>
      <c r="CB9" s="89">
        <v>313771.96398928342</v>
      </c>
      <c r="CC9" s="34">
        <f>SUM(CC10,CC14)</f>
        <v>0</v>
      </c>
      <c r="CD9" s="89">
        <f t="shared" si="9"/>
        <v>963928.32395355636</v>
      </c>
      <c r="CE9" s="34">
        <v>302044.79726499005</v>
      </c>
      <c r="CF9" s="34">
        <v>0</v>
      </c>
      <c r="CG9" s="34">
        <v>0</v>
      </c>
      <c r="CH9" s="34">
        <v>302044.79726499005</v>
      </c>
      <c r="CI9" s="34">
        <v>342499.14802681003</v>
      </c>
      <c r="CJ9" s="89">
        <v>335511.71459207748</v>
      </c>
      <c r="CK9" s="34">
        <f>SUM(CK10,CK14)</f>
        <v>0</v>
      </c>
      <c r="CL9" s="89">
        <f t="shared" si="10"/>
        <v>980055.6598838775</v>
      </c>
      <c r="CM9" s="34">
        <v>310394.85728776699</v>
      </c>
      <c r="CN9" s="34">
        <v>0</v>
      </c>
      <c r="CO9" s="34">
        <v>0</v>
      </c>
      <c r="CP9" s="34">
        <v>310394.85728776699</v>
      </c>
      <c r="CQ9" s="34">
        <v>374021.80630437424</v>
      </c>
      <c r="CR9" s="89">
        <v>344311.34204200003</v>
      </c>
      <c r="CS9" s="34">
        <f>SUM(CS10,CS14)</f>
        <v>0</v>
      </c>
      <c r="CT9" s="89">
        <f t="shared" si="11"/>
        <v>1028728.0056341413</v>
      </c>
    </row>
    <row r="10" spans="1:98" ht="20" customHeight="1" x14ac:dyDescent="0.2">
      <c r="A10" s="35">
        <v>211</v>
      </c>
      <c r="B10" s="36" t="s">
        <v>306</v>
      </c>
      <c r="C10" s="37">
        <v>97905.184762963007</v>
      </c>
      <c r="D10" s="37">
        <v>0</v>
      </c>
      <c r="E10" s="37">
        <v>0</v>
      </c>
      <c r="F10" s="37">
        <v>97905.184762963007</v>
      </c>
      <c r="G10" s="37">
        <v>142395.01478854954</v>
      </c>
      <c r="H10" s="90">
        <v>113906.59969533399</v>
      </c>
      <c r="I10" s="37">
        <f>SUM(I11:I13)</f>
        <v>0</v>
      </c>
      <c r="J10" s="90">
        <f t="shared" si="0"/>
        <v>354206.79924684652</v>
      </c>
      <c r="K10" s="37">
        <v>105569.54845986598</v>
      </c>
      <c r="L10" s="37">
        <v>0</v>
      </c>
      <c r="M10" s="37">
        <v>0</v>
      </c>
      <c r="N10" s="37">
        <v>105569.54845986598</v>
      </c>
      <c r="O10" s="37">
        <v>159462.08402255</v>
      </c>
      <c r="P10" s="90">
        <v>129295.01615978399</v>
      </c>
      <c r="Q10" s="37">
        <f>SUM(Q11:Q13)</f>
        <v>0</v>
      </c>
      <c r="R10" s="90">
        <f t="shared" si="1"/>
        <v>394326.64864219999</v>
      </c>
      <c r="S10" s="37">
        <v>109928.35456496796</v>
      </c>
      <c r="T10" s="37">
        <v>0</v>
      </c>
      <c r="U10" s="37">
        <v>0</v>
      </c>
      <c r="V10" s="37">
        <v>109928.35456496796</v>
      </c>
      <c r="W10" s="37">
        <v>178559.74530886699</v>
      </c>
      <c r="X10" s="90">
        <v>149959.477612232</v>
      </c>
      <c r="Y10" s="37">
        <f>SUM(Y11:Y13)</f>
        <v>0</v>
      </c>
      <c r="Z10" s="90">
        <f t="shared" si="2"/>
        <v>438447.57748606696</v>
      </c>
      <c r="AA10" s="37">
        <v>121448.440875104</v>
      </c>
      <c r="AB10" s="37">
        <v>0</v>
      </c>
      <c r="AC10" s="37">
        <v>0</v>
      </c>
      <c r="AD10" s="37">
        <v>121448.440875104</v>
      </c>
      <c r="AE10" s="37">
        <v>202751.28945830005</v>
      </c>
      <c r="AF10" s="90">
        <v>168350.00223959298</v>
      </c>
      <c r="AG10" s="37">
        <f>SUM(AG11:AG13)</f>
        <v>0</v>
      </c>
      <c r="AH10" s="90">
        <f t="shared" si="3"/>
        <v>492549.73257299699</v>
      </c>
      <c r="AI10" s="37">
        <v>131272.62724240602</v>
      </c>
      <c r="AJ10" s="37">
        <v>0</v>
      </c>
      <c r="AK10" s="37">
        <v>0</v>
      </c>
      <c r="AL10" s="37">
        <v>131272.62724240602</v>
      </c>
      <c r="AM10" s="37">
        <v>220140.22630120997</v>
      </c>
      <c r="AN10" s="90">
        <v>187457.28565452399</v>
      </c>
      <c r="AO10" s="37">
        <f>SUM(AO11:AO13)</f>
        <v>0</v>
      </c>
      <c r="AP10" s="90">
        <f t="shared" si="4"/>
        <v>538870.13919814001</v>
      </c>
      <c r="AQ10" s="37">
        <v>147769.38021375</v>
      </c>
      <c r="AR10" s="37">
        <v>0</v>
      </c>
      <c r="AS10" s="37">
        <v>0</v>
      </c>
      <c r="AT10" s="37">
        <v>147769.38021375</v>
      </c>
      <c r="AU10" s="37">
        <v>240410.49300241002</v>
      </c>
      <c r="AV10" s="90">
        <v>203097.012700572</v>
      </c>
      <c r="AW10" s="37">
        <f>SUM(AW11:AW13)</f>
        <v>0</v>
      </c>
      <c r="AX10" s="90">
        <f t="shared" si="5"/>
        <v>591276.88591673202</v>
      </c>
      <c r="AY10" s="37">
        <v>152617.20242252902</v>
      </c>
      <c r="AZ10" s="37">
        <v>0</v>
      </c>
      <c r="BA10" s="37">
        <v>0</v>
      </c>
      <c r="BB10" s="37">
        <v>152617.20242252902</v>
      </c>
      <c r="BC10" s="37">
        <v>249026.57399747998</v>
      </c>
      <c r="BD10" s="90">
        <v>221096.231625874</v>
      </c>
      <c r="BE10" s="37">
        <f>SUM(BE11:BE13)</f>
        <v>0</v>
      </c>
      <c r="BF10" s="90">
        <f t="shared" si="6"/>
        <v>622740.00804588292</v>
      </c>
      <c r="BG10" s="37">
        <v>164824.31258260278</v>
      </c>
      <c r="BH10" s="37">
        <v>0</v>
      </c>
      <c r="BI10" s="37">
        <v>0</v>
      </c>
      <c r="BJ10" s="37">
        <v>164824.31258260278</v>
      </c>
      <c r="BK10" s="37">
        <v>260485.95942439997</v>
      </c>
      <c r="BL10" s="90">
        <v>231081.65557586498</v>
      </c>
      <c r="BM10" s="37">
        <f>SUM(BM11:BM13)</f>
        <v>0</v>
      </c>
      <c r="BN10" s="90">
        <f t="shared" si="7"/>
        <v>656391.92758286768</v>
      </c>
      <c r="BO10" s="37">
        <v>170492.01054595201</v>
      </c>
      <c r="BP10" s="37">
        <v>0</v>
      </c>
      <c r="BQ10" s="37">
        <v>0</v>
      </c>
      <c r="BR10" s="37">
        <v>170492.01054595201</v>
      </c>
      <c r="BS10" s="37">
        <v>269331.37637076998</v>
      </c>
      <c r="BT10" s="90">
        <v>244361.38655656602</v>
      </c>
      <c r="BU10" s="37">
        <f>SUM(BU11:BU13)</f>
        <v>0</v>
      </c>
      <c r="BV10" s="90">
        <f t="shared" si="8"/>
        <v>684184.77347328805</v>
      </c>
      <c r="BW10" s="37">
        <v>176945.88152788402</v>
      </c>
      <c r="BX10" s="37">
        <v>0</v>
      </c>
      <c r="BY10" s="37">
        <v>0</v>
      </c>
      <c r="BZ10" s="37">
        <v>176945.88152788402</v>
      </c>
      <c r="CA10" s="37">
        <v>278563.40555050003</v>
      </c>
      <c r="CB10" s="90">
        <v>261778.29582017701</v>
      </c>
      <c r="CC10" s="37">
        <f>SUM(CC11:CC13)</f>
        <v>0</v>
      </c>
      <c r="CD10" s="90">
        <f t="shared" si="9"/>
        <v>717287.58289856114</v>
      </c>
      <c r="CE10" s="37">
        <v>177451.90505633</v>
      </c>
      <c r="CF10" s="37">
        <v>0</v>
      </c>
      <c r="CG10" s="37">
        <v>0</v>
      </c>
      <c r="CH10" s="37">
        <v>177451.90505633</v>
      </c>
      <c r="CI10" s="37">
        <v>278395.62232148001</v>
      </c>
      <c r="CJ10" s="90">
        <v>280182.32970871398</v>
      </c>
      <c r="CK10" s="37">
        <f>SUM(CK11:CK13)</f>
        <v>0</v>
      </c>
      <c r="CL10" s="90">
        <f t="shared" si="10"/>
        <v>736029.8570865239</v>
      </c>
      <c r="CM10" s="37">
        <v>182268.034352997</v>
      </c>
      <c r="CN10" s="37">
        <v>0</v>
      </c>
      <c r="CO10" s="37">
        <v>0</v>
      </c>
      <c r="CP10" s="37">
        <v>182268.034352997</v>
      </c>
      <c r="CQ10" s="37">
        <v>301881.95516313612</v>
      </c>
      <c r="CR10" s="90">
        <v>287558.70369900001</v>
      </c>
      <c r="CS10" s="37">
        <f>SUM(CS11:CS13)</f>
        <v>0</v>
      </c>
      <c r="CT10" s="90">
        <f t="shared" si="11"/>
        <v>771708.69321513316</v>
      </c>
    </row>
    <row r="11" spans="1:98" s="48" customFormat="1" ht="20" customHeight="1" x14ac:dyDescent="0.2">
      <c r="A11" s="45" t="s">
        <v>489</v>
      </c>
      <c r="B11" s="56" t="s">
        <v>490</v>
      </c>
      <c r="C11" s="47">
        <v>72381.357878434006</v>
      </c>
      <c r="D11" s="47">
        <v>0</v>
      </c>
      <c r="E11" s="47">
        <v>0</v>
      </c>
      <c r="F11" s="47">
        <v>72381.357878434006</v>
      </c>
      <c r="G11" s="47">
        <v>107952.78821790942</v>
      </c>
      <c r="H11" s="92">
        <v>113906.59969533399</v>
      </c>
      <c r="I11" s="47">
        <v>0</v>
      </c>
      <c r="J11" s="92">
        <f t="shared" si="0"/>
        <v>294240.74579167739</v>
      </c>
      <c r="K11" s="47">
        <v>76968.323099807982</v>
      </c>
      <c r="L11" s="47">
        <v>0</v>
      </c>
      <c r="M11" s="47">
        <v>0</v>
      </c>
      <c r="N11" s="47">
        <v>76968.323099807982</v>
      </c>
      <c r="O11" s="47">
        <v>120567.06144476001</v>
      </c>
      <c r="P11" s="92">
        <v>129295.01615978399</v>
      </c>
      <c r="Q11" s="47">
        <v>0</v>
      </c>
      <c r="R11" s="92">
        <f t="shared" si="1"/>
        <v>326830.40070435195</v>
      </c>
      <c r="S11" s="47">
        <v>80294.987960932864</v>
      </c>
      <c r="T11" s="47">
        <v>0</v>
      </c>
      <c r="U11" s="47">
        <v>0</v>
      </c>
      <c r="V11" s="47">
        <v>80294.987960932864</v>
      </c>
      <c r="W11" s="47">
        <v>132909.33371787437</v>
      </c>
      <c r="X11" s="92">
        <v>149959.477612232</v>
      </c>
      <c r="Y11" s="47">
        <v>0</v>
      </c>
      <c r="Z11" s="92">
        <f t="shared" si="2"/>
        <v>363163.79929103923</v>
      </c>
      <c r="AA11" s="47">
        <v>89315.229853719997</v>
      </c>
      <c r="AB11" s="47">
        <v>0</v>
      </c>
      <c r="AC11" s="47">
        <v>0</v>
      </c>
      <c r="AD11" s="47">
        <v>89315.229853719997</v>
      </c>
      <c r="AE11" s="47">
        <v>147383.18297140003</v>
      </c>
      <c r="AF11" s="92">
        <v>168350.00223959298</v>
      </c>
      <c r="AG11" s="47">
        <v>0</v>
      </c>
      <c r="AH11" s="92">
        <f t="shared" si="3"/>
        <v>405048.41506471299</v>
      </c>
      <c r="AI11" s="47">
        <v>96485.658599266011</v>
      </c>
      <c r="AJ11" s="47">
        <v>0</v>
      </c>
      <c r="AK11" s="47">
        <v>0</v>
      </c>
      <c r="AL11" s="47">
        <v>96485.658599266011</v>
      </c>
      <c r="AM11" s="47">
        <v>161156.26363009997</v>
      </c>
      <c r="AN11" s="92">
        <v>187457.28565452399</v>
      </c>
      <c r="AO11" s="47">
        <v>0</v>
      </c>
      <c r="AP11" s="92">
        <f t="shared" si="4"/>
        <v>445099.20788388996</v>
      </c>
      <c r="AQ11" s="47">
        <v>107270.058919091</v>
      </c>
      <c r="AR11" s="47">
        <v>0</v>
      </c>
      <c r="AS11" s="47">
        <v>0</v>
      </c>
      <c r="AT11" s="47">
        <v>107270.058919091</v>
      </c>
      <c r="AU11" s="47">
        <v>174888.42277294002</v>
      </c>
      <c r="AV11" s="92">
        <v>203097.012700572</v>
      </c>
      <c r="AW11" s="47">
        <v>0</v>
      </c>
      <c r="AX11" s="92">
        <f t="shared" si="5"/>
        <v>485255.49439260305</v>
      </c>
      <c r="AY11" s="47">
        <v>113584.41888149703</v>
      </c>
      <c r="AZ11" s="47">
        <v>0</v>
      </c>
      <c r="BA11" s="47">
        <v>0</v>
      </c>
      <c r="BB11" s="47">
        <v>113584.41888149703</v>
      </c>
      <c r="BC11" s="47">
        <v>180980.08929305</v>
      </c>
      <c r="BD11" s="92">
        <v>221096.231625874</v>
      </c>
      <c r="BE11" s="47">
        <v>0</v>
      </c>
      <c r="BF11" s="92">
        <f t="shared" si="6"/>
        <v>515660.739800421</v>
      </c>
      <c r="BG11" s="47">
        <v>124080.97005722989</v>
      </c>
      <c r="BH11" s="47">
        <v>0</v>
      </c>
      <c r="BI11" s="47">
        <v>0</v>
      </c>
      <c r="BJ11" s="47">
        <v>124080.97005722989</v>
      </c>
      <c r="BK11" s="47">
        <v>186396.41809335997</v>
      </c>
      <c r="BL11" s="92">
        <v>231081.65557586498</v>
      </c>
      <c r="BM11" s="47">
        <v>0</v>
      </c>
      <c r="BN11" s="92">
        <f t="shared" si="7"/>
        <v>541559.04372645484</v>
      </c>
      <c r="BO11" s="47">
        <v>127081.73383332201</v>
      </c>
      <c r="BP11" s="47">
        <v>0</v>
      </c>
      <c r="BQ11" s="47">
        <v>0</v>
      </c>
      <c r="BR11" s="47">
        <v>127081.73383332201</v>
      </c>
      <c r="BS11" s="47">
        <v>190231.59546848998</v>
      </c>
      <c r="BT11" s="92">
        <v>244361.38655656602</v>
      </c>
      <c r="BU11" s="47">
        <v>0</v>
      </c>
      <c r="BV11" s="92">
        <f t="shared" si="8"/>
        <v>561674.71585837798</v>
      </c>
      <c r="BW11" s="47">
        <v>131509.71955816902</v>
      </c>
      <c r="BX11" s="47">
        <v>0</v>
      </c>
      <c r="BY11" s="47">
        <v>0</v>
      </c>
      <c r="BZ11" s="47">
        <v>131509.71955816902</v>
      </c>
      <c r="CA11" s="47">
        <v>193306.01326765001</v>
      </c>
      <c r="CB11" s="92">
        <v>261778.29582017701</v>
      </c>
      <c r="CC11" s="47">
        <v>0</v>
      </c>
      <c r="CD11" s="92">
        <f t="shared" si="9"/>
        <v>586594.028645996</v>
      </c>
      <c r="CE11" s="47">
        <v>129360.78366600002</v>
      </c>
      <c r="CF11" s="47">
        <v>0</v>
      </c>
      <c r="CG11" s="47">
        <v>0</v>
      </c>
      <c r="CH11" s="47">
        <v>129360.78366600002</v>
      </c>
      <c r="CI11" s="47">
        <v>198863.02374344002</v>
      </c>
      <c r="CJ11" s="92">
        <v>280182.32970871398</v>
      </c>
      <c r="CK11" s="47">
        <v>0</v>
      </c>
      <c r="CL11" s="92">
        <f t="shared" si="10"/>
        <v>608406.13711815397</v>
      </c>
      <c r="CM11" s="47">
        <v>132433.89112019801</v>
      </c>
      <c r="CN11" s="47">
        <v>0</v>
      </c>
      <c r="CO11" s="47">
        <v>0</v>
      </c>
      <c r="CP11" s="47">
        <v>132433.89112019801</v>
      </c>
      <c r="CQ11" s="47">
        <v>214488.23694602455</v>
      </c>
      <c r="CR11" s="92" t="s">
        <v>826</v>
      </c>
      <c r="CS11" s="47">
        <v>0</v>
      </c>
      <c r="CT11" s="92" t="s">
        <v>826</v>
      </c>
    </row>
    <row r="12" spans="1:98" s="48" customFormat="1" ht="20" customHeight="1" x14ac:dyDescent="0.2">
      <c r="A12" s="45" t="s">
        <v>491</v>
      </c>
      <c r="B12" s="56" t="s">
        <v>492</v>
      </c>
      <c r="C12" s="47">
        <v>14969.657719574998</v>
      </c>
      <c r="D12" s="47">
        <v>0</v>
      </c>
      <c r="E12" s="47">
        <v>0</v>
      </c>
      <c r="F12" s="47">
        <v>14969.657719574998</v>
      </c>
      <c r="G12" s="47">
        <v>18342.241040541576</v>
      </c>
      <c r="H12" s="92" t="s">
        <v>905</v>
      </c>
      <c r="I12" s="47">
        <v>0</v>
      </c>
      <c r="J12" s="92">
        <f t="shared" si="0"/>
        <v>33311.898760116572</v>
      </c>
      <c r="K12" s="47">
        <v>16152.151342675001</v>
      </c>
      <c r="L12" s="47">
        <v>0</v>
      </c>
      <c r="M12" s="47">
        <v>0</v>
      </c>
      <c r="N12" s="47">
        <v>16152.151342675001</v>
      </c>
      <c r="O12" s="47">
        <v>20694.763925649997</v>
      </c>
      <c r="P12" s="92" t="s">
        <v>905</v>
      </c>
      <c r="Q12" s="47">
        <v>0</v>
      </c>
      <c r="R12" s="92">
        <f t="shared" si="1"/>
        <v>36846.915268324999</v>
      </c>
      <c r="S12" s="47">
        <v>16431.764539767166</v>
      </c>
      <c r="T12" s="47">
        <v>0</v>
      </c>
      <c r="U12" s="47">
        <v>0</v>
      </c>
      <c r="V12" s="47">
        <v>16431.764539767166</v>
      </c>
      <c r="W12" s="47">
        <v>24127.569124878268</v>
      </c>
      <c r="X12" s="92" t="s">
        <v>905</v>
      </c>
      <c r="Y12" s="47">
        <v>0</v>
      </c>
      <c r="Z12" s="92">
        <f t="shared" si="2"/>
        <v>40559.333664645434</v>
      </c>
      <c r="AA12" s="47">
        <v>17899.392126284001</v>
      </c>
      <c r="AB12" s="47">
        <v>0</v>
      </c>
      <c r="AC12" s="47">
        <v>0</v>
      </c>
      <c r="AD12" s="47">
        <v>17899.392126284001</v>
      </c>
      <c r="AE12" s="47">
        <v>26800.682183630001</v>
      </c>
      <c r="AF12" s="92" t="s">
        <v>905</v>
      </c>
      <c r="AG12" s="47">
        <v>0</v>
      </c>
      <c r="AH12" s="92">
        <f t="shared" si="3"/>
        <v>44700.074309914002</v>
      </c>
      <c r="AI12" s="47">
        <v>19534.457562322001</v>
      </c>
      <c r="AJ12" s="47">
        <v>0</v>
      </c>
      <c r="AK12" s="47">
        <v>0</v>
      </c>
      <c r="AL12" s="47">
        <v>19534.457562322001</v>
      </c>
      <c r="AM12" s="47">
        <v>30834.778389539999</v>
      </c>
      <c r="AN12" s="92" t="s">
        <v>905</v>
      </c>
      <c r="AO12" s="47">
        <v>0</v>
      </c>
      <c r="AP12" s="92">
        <f t="shared" si="4"/>
        <v>50369.235951862</v>
      </c>
      <c r="AQ12" s="47">
        <v>22137.047012093</v>
      </c>
      <c r="AR12" s="47">
        <v>0</v>
      </c>
      <c r="AS12" s="47">
        <v>0</v>
      </c>
      <c r="AT12" s="47">
        <v>22137.047012093</v>
      </c>
      <c r="AU12" s="47">
        <v>33990.801654839997</v>
      </c>
      <c r="AV12" s="92" t="s">
        <v>905</v>
      </c>
      <c r="AW12" s="47">
        <v>0</v>
      </c>
      <c r="AX12" s="92">
        <f t="shared" si="5"/>
        <v>56127.848666933001</v>
      </c>
      <c r="AY12" s="47">
        <v>22904.402555818</v>
      </c>
      <c r="AZ12" s="47">
        <v>0</v>
      </c>
      <c r="BA12" s="47">
        <v>0</v>
      </c>
      <c r="BB12" s="47">
        <v>22904.402555818</v>
      </c>
      <c r="BC12" s="47">
        <v>35884.540769169995</v>
      </c>
      <c r="BD12" s="92" t="s">
        <v>905</v>
      </c>
      <c r="BE12" s="47">
        <v>0</v>
      </c>
      <c r="BF12" s="92">
        <f t="shared" si="6"/>
        <v>58788.943324987995</v>
      </c>
      <c r="BG12" s="47">
        <v>25029.427496297827</v>
      </c>
      <c r="BH12" s="47">
        <v>0</v>
      </c>
      <c r="BI12" s="47">
        <v>0</v>
      </c>
      <c r="BJ12" s="47">
        <v>25029.427496297827</v>
      </c>
      <c r="BK12" s="47">
        <v>37144.515874450008</v>
      </c>
      <c r="BL12" s="92" t="s">
        <v>905</v>
      </c>
      <c r="BM12" s="47">
        <v>0</v>
      </c>
      <c r="BN12" s="92">
        <f t="shared" si="7"/>
        <v>62173.943370747831</v>
      </c>
      <c r="BO12" s="47">
        <v>26880.453447547996</v>
      </c>
      <c r="BP12" s="47">
        <v>0</v>
      </c>
      <c r="BQ12" s="47">
        <v>0</v>
      </c>
      <c r="BR12" s="47">
        <v>26880.453447547996</v>
      </c>
      <c r="BS12" s="47">
        <v>39223.752014370002</v>
      </c>
      <c r="BT12" s="92" t="s">
        <v>905</v>
      </c>
      <c r="BU12" s="47">
        <v>0</v>
      </c>
      <c r="BV12" s="92">
        <f t="shared" si="8"/>
        <v>66104.205461917998</v>
      </c>
      <c r="BW12" s="47">
        <v>28509.815446569999</v>
      </c>
      <c r="BX12" s="47">
        <v>0</v>
      </c>
      <c r="BY12" s="47">
        <v>0</v>
      </c>
      <c r="BZ12" s="47">
        <v>28509.815446569999</v>
      </c>
      <c r="CA12" s="47">
        <v>41212.886079909993</v>
      </c>
      <c r="CB12" s="92" t="s">
        <v>905</v>
      </c>
      <c r="CC12" s="47">
        <v>0</v>
      </c>
      <c r="CD12" s="92">
        <f t="shared" si="9"/>
        <v>69722.701526479999</v>
      </c>
      <c r="CE12" s="47">
        <v>32207.508957348</v>
      </c>
      <c r="CF12" s="47">
        <v>0</v>
      </c>
      <c r="CG12" s="47">
        <v>0</v>
      </c>
      <c r="CH12" s="47">
        <v>32207.508957348</v>
      </c>
      <c r="CI12" s="47">
        <v>41959.220154249997</v>
      </c>
      <c r="CJ12" s="92" t="s">
        <v>905</v>
      </c>
      <c r="CK12" s="47">
        <v>0</v>
      </c>
      <c r="CL12" s="92">
        <f t="shared" si="10"/>
        <v>74166.72911159799</v>
      </c>
      <c r="CM12" s="47">
        <v>32875.637808825006</v>
      </c>
      <c r="CN12" s="47">
        <v>0</v>
      </c>
      <c r="CO12" s="47">
        <v>0</v>
      </c>
      <c r="CP12" s="47">
        <v>32875.637808825006</v>
      </c>
      <c r="CQ12" s="47">
        <v>43153.037185837442</v>
      </c>
      <c r="CR12" s="92" t="s">
        <v>826</v>
      </c>
      <c r="CS12" s="47">
        <v>0</v>
      </c>
      <c r="CT12" s="92" t="s">
        <v>826</v>
      </c>
    </row>
    <row r="13" spans="1:98" s="48" customFormat="1" ht="20" customHeight="1" x14ac:dyDescent="0.2">
      <c r="A13" s="45" t="s">
        <v>493</v>
      </c>
      <c r="B13" s="56" t="s">
        <v>494</v>
      </c>
      <c r="C13" s="47">
        <v>10554.169164954001</v>
      </c>
      <c r="D13" s="47">
        <v>0</v>
      </c>
      <c r="E13" s="47">
        <v>0</v>
      </c>
      <c r="F13" s="47">
        <v>10554.169164954001</v>
      </c>
      <c r="G13" s="47">
        <v>16099.985530098549</v>
      </c>
      <c r="H13" s="92" t="s">
        <v>905</v>
      </c>
      <c r="I13" s="47">
        <v>0</v>
      </c>
      <c r="J13" s="92">
        <f t="shared" si="0"/>
        <v>26654.154695052552</v>
      </c>
      <c r="K13" s="47">
        <v>12449.074017383</v>
      </c>
      <c r="L13" s="47">
        <v>0</v>
      </c>
      <c r="M13" s="47">
        <v>0</v>
      </c>
      <c r="N13" s="47">
        <v>12449.074017383</v>
      </c>
      <c r="O13" s="47">
        <v>18200.258652140004</v>
      </c>
      <c r="P13" s="92" t="s">
        <v>905</v>
      </c>
      <c r="Q13" s="47">
        <v>0</v>
      </c>
      <c r="R13" s="92">
        <f t="shared" si="1"/>
        <v>30649.332669523006</v>
      </c>
      <c r="S13" s="47">
        <v>13201.60206426792</v>
      </c>
      <c r="T13" s="47">
        <v>0</v>
      </c>
      <c r="U13" s="47">
        <v>0</v>
      </c>
      <c r="V13" s="47">
        <v>13201.60206426792</v>
      </c>
      <c r="W13" s="47">
        <v>21522.842466114354</v>
      </c>
      <c r="X13" s="92" t="s">
        <v>905</v>
      </c>
      <c r="Y13" s="47">
        <v>0</v>
      </c>
      <c r="Z13" s="92">
        <f t="shared" si="2"/>
        <v>34724.444530382272</v>
      </c>
      <c r="AA13" s="47">
        <v>14233.818895100001</v>
      </c>
      <c r="AB13" s="47">
        <v>0</v>
      </c>
      <c r="AC13" s="47">
        <v>0</v>
      </c>
      <c r="AD13" s="47">
        <v>14233.818895100001</v>
      </c>
      <c r="AE13" s="47">
        <v>28567.42430327</v>
      </c>
      <c r="AF13" s="92" t="s">
        <v>905</v>
      </c>
      <c r="AG13" s="47">
        <v>0</v>
      </c>
      <c r="AH13" s="92">
        <f t="shared" si="3"/>
        <v>42801.243198370001</v>
      </c>
      <c r="AI13" s="47">
        <v>15252.511080818</v>
      </c>
      <c r="AJ13" s="47">
        <v>0</v>
      </c>
      <c r="AK13" s="47">
        <v>0</v>
      </c>
      <c r="AL13" s="47">
        <v>15252.511080818</v>
      </c>
      <c r="AM13" s="47">
        <v>28149.18428157</v>
      </c>
      <c r="AN13" s="92" t="s">
        <v>905</v>
      </c>
      <c r="AO13" s="47">
        <v>0</v>
      </c>
      <c r="AP13" s="92">
        <f t="shared" si="4"/>
        <v>43401.695362387996</v>
      </c>
      <c r="AQ13" s="47">
        <v>18362.274282565999</v>
      </c>
      <c r="AR13" s="47">
        <v>0</v>
      </c>
      <c r="AS13" s="47">
        <v>0</v>
      </c>
      <c r="AT13" s="47">
        <v>18362.274282565999</v>
      </c>
      <c r="AU13" s="47">
        <v>31531.268574630001</v>
      </c>
      <c r="AV13" s="92" t="s">
        <v>905</v>
      </c>
      <c r="AW13" s="47">
        <v>0</v>
      </c>
      <c r="AX13" s="92">
        <f t="shared" si="5"/>
        <v>49893.542857196</v>
      </c>
      <c r="AY13" s="47">
        <v>16128.380985214</v>
      </c>
      <c r="AZ13" s="47">
        <v>0</v>
      </c>
      <c r="BA13" s="47">
        <v>0</v>
      </c>
      <c r="BB13" s="47">
        <v>16128.380985214</v>
      </c>
      <c r="BC13" s="47">
        <v>32161.943935259991</v>
      </c>
      <c r="BD13" s="92" t="s">
        <v>905</v>
      </c>
      <c r="BE13" s="47">
        <v>0</v>
      </c>
      <c r="BF13" s="92">
        <f t="shared" si="6"/>
        <v>48290.324920473991</v>
      </c>
      <c r="BG13" s="47">
        <v>15713.915029075059</v>
      </c>
      <c r="BH13" s="47">
        <v>0</v>
      </c>
      <c r="BI13" s="47">
        <v>0</v>
      </c>
      <c r="BJ13" s="47">
        <v>15713.915029075059</v>
      </c>
      <c r="BK13" s="47">
        <v>36945.025456590003</v>
      </c>
      <c r="BL13" s="92" t="s">
        <v>905</v>
      </c>
      <c r="BM13" s="47">
        <v>0</v>
      </c>
      <c r="BN13" s="92">
        <f t="shared" si="7"/>
        <v>52658.940485665065</v>
      </c>
      <c r="BO13" s="47">
        <v>16529.823265082003</v>
      </c>
      <c r="BP13" s="47">
        <v>0</v>
      </c>
      <c r="BQ13" s="47">
        <v>0</v>
      </c>
      <c r="BR13" s="47">
        <v>16529.823265082003</v>
      </c>
      <c r="BS13" s="47">
        <v>39876.028887910004</v>
      </c>
      <c r="BT13" s="92" t="s">
        <v>905</v>
      </c>
      <c r="BU13" s="47">
        <v>0</v>
      </c>
      <c r="BV13" s="92">
        <f t="shared" si="8"/>
        <v>56405.852152992011</v>
      </c>
      <c r="BW13" s="47">
        <v>16926.346523144999</v>
      </c>
      <c r="BX13" s="47">
        <v>0</v>
      </c>
      <c r="BY13" s="47">
        <v>0</v>
      </c>
      <c r="BZ13" s="47">
        <v>16926.346523144999</v>
      </c>
      <c r="CA13" s="47">
        <v>44044.506202940007</v>
      </c>
      <c r="CB13" s="92" t="s">
        <v>905</v>
      </c>
      <c r="CC13" s="47">
        <v>0</v>
      </c>
      <c r="CD13" s="92">
        <f t="shared" si="9"/>
        <v>60970.85272608501</v>
      </c>
      <c r="CE13" s="47">
        <v>15883.612432982001</v>
      </c>
      <c r="CF13" s="47">
        <v>0</v>
      </c>
      <c r="CG13" s="47">
        <v>0</v>
      </c>
      <c r="CH13" s="47">
        <v>15883.612432982001</v>
      </c>
      <c r="CI13" s="47">
        <v>37573.378423790004</v>
      </c>
      <c r="CJ13" s="92" t="s">
        <v>905</v>
      </c>
      <c r="CK13" s="47">
        <v>0</v>
      </c>
      <c r="CL13" s="92">
        <f t="shared" si="10"/>
        <v>53456.990856772005</v>
      </c>
      <c r="CM13" s="47">
        <v>16958.505423973998</v>
      </c>
      <c r="CN13" s="47">
        <v>0</v>
      </c>
      <c r="CO13" s="47">
        <v>0</v>
      </c>
      <c r="CP13" s="47">
        <v>16958.505423973998</v>
      </c>
      <c r="CQ13" s="47">
        <v>44240.681031274136</v>
      </c>
      <c r="CR13" s="92" t="s">
        <v>826</v>
      </c>
      <c r="CS13" s="47">
        <v>0</v>
      </c>
      <c r="CT13" s="92" t="s">
        <v>826</v>
      </c>
    </row>
    <row r="14" spans="1:98" ht="20" customHeight="1" x14ac:dyDescent="0.2">
      <c r="A14" s="35">
        <v>212</v>
      </c>
      <c r="B14" s="36" t="s">
        <v>246</v>
      </c>
      <c r="C14" s="37">
        <v>64805.399790911993</v>
      </c>
      <c r="D14" s="37">
        <v>0</v>
      </c>
      <c r="E14" s="37">
        <v>0</v>
      </c>
      <c r="F14" s="37">
        <v>64805.399790911993</v>
      </c>
      <c r="G14" s="37">
        <v>26423.380070139778</v>
      </c>
      <c r="H14" s="90">
        <v>20604.8834456972</v>
      </c>
      <c r="I14" s="37">
        <f>SUM(I15,I20)</f>
        <v>0</v>
      </c>
      <c r="J14" s="90">
        <f t="shared" si="0"/>
        <v>111833.66330674896</v>
      </c>
      <c r="K14" s="37">
        <v>69556.005296435003</v>
      </c>
      <c r="L14" s="37">
        <v>0</v>
      </c>
      <c r="M14" s="37">
        <v>0</v>
      </c>
      <c r="N14" s="37">
        <v>69556.005296435003</v>
      </c>
      <c r="O14" s="37">
        <v>30541.973232410004</v>
      </c>
      <c r="P14" s="90">
        <v>25240.137440321731</v>
      </c>
      <c r="Q14" s="37">
        <f>SUM(Q15,Q20)</f>
        <v>0</v>
      </c>
      <c r="R14" s="90">
        <f t="shared" si="1"/>
        <v>125338.11596916674</v>
      </c>
      <c r="S14" s="37">
        <v>72498.514452981952</v>
      </c>
      <c r="T14" s="37">
        <v>0</v>
      </c>
      <c r="U14" s="37">
        <v>0</v>
      </c>
      <c r="V14" s="37">
        <v>72498.514452981952</v>
      </c>
      <c r="W14" s="37">
        <v>35159.940915999148</v>
      </c>
      <c r="X14" s="90">
        <v>27404.780688173301</v>
      </c>
      <c r="Y14" s="37">
        <f>SUM(Y15,Y20)</f>
        <v>0</v>
      </c>
      <c r="Z14" s="90">
        <f t="shared" si="2"/>
        <v>135063.2360571544</v>
      </c>
      <c r="AA14" s="37">
        <v>79263.05809407201</v>
      </c>
      <c r="AB14" s="37">
        <v>0</v>
      </c>
      <c r="AC14" s="37">
        <v>0</v>
      </c>
      <c r="AD14" s="37">
        <v>79263.05809407201</v>
      </c>
      <c r="AE14" s="37">
        <v>40047.271756839997</v>
      </c>
      <c r="AF14" s="90">
        <v>32982.869592187701</v>
      </c>
      <c r="AG14" s="37">
        <f>SUM(AG15,AG20)</f>
        <v>0</v>
      </c>
      <c r="AH14" s="90">
        <f t="shared" si="3"/>
        <v>152293.1994430997</v>
      </c>
      <c r="AI14" s="37">
        <v>88037.450746296992</v>
      </c>
      <c r="AJ14" s="37">
        <v>0</v>
      </c>
      <c r="AK14" s="37">
        <v>0</v>
      </c>
      <c r="AL14" s="37">
        <v>88037.450746296992</v>
      </c>
      <c r="AM14" s="37">
        <v>46028.743767170003</v>
      </c>
      <c r="AN14" s="90">
        <v>35836.0108817648</v>
      </c>
      <c r="AO14" s="37">
        <f>SUM(AO15,AO20)</f>
        <v>0</v>
      </c>
      <c r="AP14" s="90">
        <f t="shared" si="4"/>
        <v>169902.20539523178</v>
      </c>
      <c r="AQ14" s="37">
        <v>93920.19226896597</v>
      </c>
      <c r="AR14" s="37">
        <v>0</v>
      </c>
      <c r="AS14" s="37">
        <v>0</v>
      </c>
      <c r="AT14" s="37">
        <v>93920.19226896597</v>
      </c>
      <c r="AU14" s="37">
        <v>50315.746638980003</v>
      </c>
      <c r="AV14" s="90">
        <v>39070.702321715398</v>
      </c>
      <c r="AW14" s="37">
        <f>SUM(AW15,AW20)</f>
        <v>0</v>
      </c>
      <c r="AX14" s="90">
        <f t="shared" si="5"/>
        <v>183306.64122966136</v>
      </c>
      <c r="AY14" s="37">
        <v>99466.972635863014</v>
      </c>
      <c r="AZ14" s="37">
        <v>0</v>
      </c>
      <c r="BA14" s="37">
        <v>0</v>
      </c>
      <c r="BB14" s="37">
        <v>99466.972635863014</v>
      </c>
      <c r="BC14" s="37">
        <v>51733.828385679997</v>
      </c>
      <c r="BD14" s="90">
        <v>41016.321933128602</v>
      </c>
      <c r="BE14" s="37">
        <f>SUM(BE15,BE20)</f>
        <v>0</v>
      </c>
      <c r="BF14" s="90">
        <f t="shared" si="6"/>
        <v>192217.12295467162</v>
      </c>
      <c r="BG14" s="37">
        <v>112493.69765500016</v>
      </c>
      <c r="BH14" s="37">
        <v>0</v>
      </c>
      <c r="BI14" s="37">
        <v>0</v>
      </c>
      <c r="BJ14" s="37">
        <v>112493.69765500016</v>
      </c>
      <c r="BK14" s="37">
        <v>54617.967838890007</v>
      </c>
      <c r="BL14" s="90">
        <v>44443.292187804502</v>
      </c>
      <c r="BM14" s="37">
        <f>SUM(BM15,BM20)</f>
        <v>0</v>
      </c>
      <c r="BN14" s="90">
        <f t="shared" si="7"/>
        <v>211554.95768169468</v>
      </c>
      <c r="BO14" s="37">
        <v>120461.153743701</v>
      </c>
      <c r="BP14" s="37">
        <v>0</v>
      </c>
      <c r="BQ14" s="37">
        <v>0</v>
      </c>
      <c r="BR14" s="37">
        <v>120461.153743701</v>
      </c>
      <c r="BS14" s="37">
        <v>58214.453618569998</v>
      </c>
      <c r="BT14" s="90">
        <v>47597.913093446499</v>
      </c>
      <c r="BU14" s="37">
        <f>SUM(BU15,BU20)</f>
        <v>0</v>
      </c>
      <c r="BV14" s="90">
        <f t="shared" si="8"/>
        <v>226273.52045571749</v>
      </c>
      <c r="BW14" s="37">
        <v>128794.44856927899</v>
      </c>
      <c r="BX14" s="37">
        <v>0</v>
      </c>
      <c r="BY14" s="37">
        <v>0</v>
      </c>
      <c r="BZ14" s="37">
        <v>128794.44856927899</v>
      </c>
      <c r="CA14" s="37">
        <v>65852.624316610003</v>
      </c>
      <c r="CB14" s="90">
        <v>51993.6681691064</v>
      </c>
      <c r="CC14" s="37">
        <f>SUM(CC15,CC20)</f>
        <v>0</v>
      </c>
      <c r="CD14" s="90">
        <f t="shared" si="9"/>
        <v>246640.74105499539</v>
      </c>
      <c r="CE14" s="37">
        <v>124592.89220865999</v>
      </c>
      <c r="CF14" s="37">
        <v>0</v>
      </c>
      <c r="CG14" s="37">
        <v>0</v>
      </c>
      <c r="CH14" s="37">
        <v>124592.89220865999</v>
      </c>
      <c r="CI14" s="37">
        <v>64103.525705330001</v>
      </c>
      <c r="CJ14" s="90">
        <v>55329.384883363498</v>
      </c>
      <c r="CK14" s="37">
        <f>SUM(CK15,CK20)</f>
        <v>0</v>
      </c>
      <c r="CL14" s="90">
        <f t="shared" si="10"/>
        <v>244025.80279735348</v>
      </c>
      <c r="CM14" s="37">
        <v>128126.82293477</v>
      </c>
      <c r="CN14" s="37">
        <v>0</v>
      </c>
      <c r="CO14" s="37">
        <v>0</v>
      </c>
      <c r="CP14" s="37">
        <v>128126.82293477</v>
      </c>
      <c r="CQ14" s="37">
        <v>72139.851141238119</v>
      </c>
      <c r="CR14" s="90">
        <v>56752.638342999999</v>
      </c>
      <c r="CS14" s="37">
        <f>SUM(CS15,CS20)</f>
        <v>0</v>
      </c>
      <c r="CT14" s="90">
        <f t="shared" si="11"/>
        <v>257019.31241900811</v>
      </c>
    </row>
    <row r="15" spans="1:98" s="105" customFormat="1" ht="20" customHeight="1" x14ac:dyDescent="0.2">
      <c r="A15" s="105">
        <v>2121</v>
      </c>
      <c r="B15" s="105" t="s">
        <v>307</v>
      </c>
      <c r="C15" s="40">
        <v>14093.399790912001</v>
      </c>
      <c r="D15" s="40">
        <v>0</v>
      </c>
      <c r="E15" s="40">
        <v>0</v>
      </c>
      <c r="F15" s="40">
        <v>14093.399790912001</v>
      </c>
      <c r="G15" s="40">
        <v>26423.380070139778</v>
      </c>
      <c r="H15" s="91">
        <v>20604.8834456972</v>
      </c>
      <c r="I15" s="40">
        <f>SUM(I16:I19)</f>
        <v>0</v>
      </c>
      <c r="J15" s="91">
        <f t="shared" si="0"/>
        <v>61121.663306748975</v>
      </c>
      <c r="K15" s="40">
        <v>14917.005296435</v>
      </c>
      <c r="L15" s="40">
        <v>0</v>
      </c>
      <c r="M15" s="40">
        <v>0</v>
      </c>
      <c r="N15" s="40">
        <v>14917.005296435</v>
      </c>
      <c r="O15" s="40">
        <v>30541.973232410004</v>
      </c>
      <c r="P15" s="91">
        <v>25240.137440321731</v>
      </c>
      <c r="Q15" s="40">
        <f>SUM(Q16:Q19)</f>
        <v>0</v>
      </c>
      <c r="R15" s="91">
        <f t="shared" si="1"/>
        <v>70699.115969166742</v>
      </c>
      <c r="S15" s="40">
        <v>15274.514452981941</v>
      </c>
      <c r="T15" s="40">
        <v>0</v>
      </c>
      <c r="U15" s="40">
        <v>0</v>
      </c>
      <c r="V15" s="40">
        <v>15274.514452981941</v>
      </c>
      <c r="W15" s="40">
        <v>35159.940915999148</v>
      </c>
      <c r="X15" s="91">
        <v>27404.780688173301</v>
      </c>
      <c r="Y15" s="40">
        <f>SUM(Y16:Y19)</f>
        <v>0</v>
      </c>
      <c r="Z15" s="91">
        <f t="shared" si="2"/>
        <v>77839.236057154383</v>
      </c>
      <c r="AA15" s="40">
        <v>16868.058094072003</v>
      </c>
      <c r="AB15" s="40">
        <v>0</v>
      </c>
      <c r="AC15" s="40">
        <v>0</v>
      </c>
      <c r="AD15" s="40">
        <v>16868.058094072003</v>
      </c>
      <c r="AE15" s="40">
        <v>40047.271756839997</v>
      </c>
      <c r="AF15" s="91">
        <v>32982.869592187701</v>
      </c>
      <c r="AG15" s="40">
        <f>SUM(AG16:AG19)</f>
        <v>0</v>
      </c>
      <c r="AH15" s="91">
        <f t="shared" si="3"/>
        <v>89898.1994430997</v>
      </c>
      <c r="AI15" s="40">
        <v>18327.450746297</v>
      </c>
      <c r="AJ15" s="40">
        <v>0</v>
      </c>
      <c r="AK15" s="40">
        <v>0</v>
      </c>
      <c r="AL15" s="40">
        <v>18327.450746297</v>
      </c>
      <c r="AM15" s="40">
        <v>46028.743767170003</v>
      </c>
      <c r="AN15" s="91">
        <v>35836.0108817648</v>
      </c>
      <c r="AO15" s="40">
        <f>SUM(AO16:AO19)</f>
        <v>0</v>
      </c>
      <c r="AP15" s="91">
        <f t="shared" si="4"/>
        <v>100192.20539523181</v>
      </c>
      <c r="AQ15" s="40">
        <v>20119.166300550998</v>
      </c>
      <c r="AR15" s="40">
        <v>0</v>
      </c>
      <c r="AS15" s="40">
        <v>0</v>
      </c>
      <c r="AT15" s="40">
        <v>20119.166300550998</v>
      </c>
      <c r="AU15" s="40">
        <v>50315.746638980003</v>
      </c>
      <c r="AV15" s="91">
        <v>39070.702321715398</v>
      </c>
      <c r="AW15" s="40">
        <f>SUM(AW16:AW19)</f>
        <v>0</v>
      </c>
      <c r="AX15" s="91">
        <f t="shared" si="5"/>
        <v>109505.61526124639</v>
      </c>
      <c r="AY15" s="40">
        <v>21122.762635863</v>
      </c>
      <c r="AZ15" s="40">
        <v>0</v>
      </c>
      <c r="BA15" s="40">
        <v>0</v>
      </c>
      <c r="BB15" s="40">
        <v>21122.762635863</v>
      </c>
      <c r="BC15" s="40">
        <v>51733.828385679997</v>
      </c>
      <c r="BD15" s="91">
        <v>41016.321933128602</v>
      </c>
      <c r="BE15" s="40">
        <f>SUM(BE16:BE19)</f>
        <v>0</v>
      </c>
      <c r="BF15" s="91">
        <f t="shared" si="6"/>
        <v>113872.9129546716</v>
      </c>
      <c r="BG15" s="40">
        <v>23161.412626370053</v>
      </c>
      <c r="BH15" s="40">
        <v>0</v>
      </c>
      <c r="BI15" s="40">
        <v>0</v>
      </c>
      <c r="BJ15" s="40">
        <v>23161.412626370053</v>
      </c>
      <c r="BK15" s="40">
        <v>54617.967838890007</v>
      </c>
      <c r="BL15" s="91">
        <v>44443.292187804502</v>
      </c>
      <c r="BM15" s="40">
        <f>SUM(BM16:BM19)</f>
        <v>0</v>
      </c>
      <c r="BN15" s="91">
        <f t="shared" si="7"/>
        <v>122222.67265306457</v>
      </c>
      <c r="BO15" s="40">
        <v>23649.475294620999</v>
      </c>
      <c r="BP15" s="40">
        <v>0</v>
      </c>
      <c r="BQ15" s="40">
        <v>0</v>
      </c>
      <c r="BR15" s="40">
        <v>23649.475294620999</v>
      </c>
      <c r="BS15" s="40">
        <v>58214.453618569998</v>
      </c>
      <c r="BT15" s="91">
        <v>47597.913093446499</v>
      </c>
      <c r="BU15" s="40">
        <f>SUM(BU16:BU19)</f>
        <v>0</v>
      </c>
      <c r="BV15" s="91">
        <f t="shared" si="8"/>
        <v>129461.84200663748</v>
      </c>
      <c r="BW15" s="40">
        <v>23701.532514589002</v>
      </c>
      <c r="BX15" s="40">
        <v>0</v>
      </c>
      <c r="BY15" s="40">
        <v>0</v>
      </c>
      <c r="BZ15" s="40">
        <v>23701.532514589002</v>
      </c>
      <c r="CA15" s="40">
        <v>65852.624316610003</v>
      </c>
      <c r="CB15" s="91">
        <v>51993.6681691064</v>
      </c>
      <c r="CC15" s="40">
        <f>SUM(CC16:CC19)</f>
        <v>0</v>
      </c>
      <c r="CD15" s="91">
        <f t="shared" si="9"/>
        <v>141547.82500030543</v>
      </c>
      <c r="CE15" s="40">
        <v>26827.522288609998</v>
      </c>
      <c r="CF15" s="40">
        <v>0</v>
      </c>
      <c r="CG15" s="40">
        <v>0</v>
      </c>
      <c r="CH15" s="40">
        <v>26827.522288609998</v>
      </c>
      <c r="CI15" s="40">
        <v>64103.525705330001</v>
      </c>
      <c r="CJ15" s="91">
        <v>55329.384883363498</v>
      </c>
      <c r="CK15" s="40">
        <f>SUM(CK16:CK19)</f>
        <v>0</v>
      </c>
      <c r="CL15" s="91">
        <f t="shared" si="10"/>
        <v>146260.43287730351</v>
      </c>
      <c r="CM15" s="40">
        <v>27502.100934770002</v>
      </c>
      <c r="CN15" s="40">
        <v>0</v>
      </c>
      <c r="CO15" s="40">
        <v>0</v>
      </c>
      <c r="CP15" s="40">
        <v>27502.100934770002</v>
      </c>
      <c r="CQ15" s="40">
        <v>72139.851141238119</v>
      </c>
      <c r="CR15" s="91" t="s">
        <v>826</v>
      </c>
      <c r="CS15" s="40">
        <f>SUM(CS16:CS19)</f>
        <v>0</v>
      </c>
      <c r="CT15" s="91" t="s">
        <v>826</v>
      </c>
    </row>
    <row r="16" spans="1:98" s="106" customFormat="1" ht="20" customHeight="1" x14ac:dyDescent="0.2">
      <c r="A16" s="60" t="s">
        <v>495</v>
      </c>
      <c r="B16" s="106" t="s">
        <v>496</v>
      </c>
      <c r="C16" s="47">
        <v>171.88302623000001</v>
      </c>
      <c r="D16" s="47">
        <v>0</v>
      </c>
      <c r="E16" s="47">
        <v>0</v>
      </c>
      <c r="F16" s="47">
        <v>171.88302623000001</v>
      </c>
      <c r="G16" s="47">
        <v>24.64748631854069</v>
      </c>
      <c r="H16" s="92">
        <v>9.5772582138172133</v>
      </c>
      <c r="I16" s="47">
        <v>0</v>
      </c>
      <c r="J16" s="92">
        <f t="shared" si="0"/>
        <v>206.10777076235792</v>
      </c>
      <c r="K16" s="47">
        <v>185.45955932000001</v>
      </c>
      <c r="L16" s="47">
        <v>0</v>
      </c>
      <c r="M16" s="47">
        <v>0</v>
      </c>
      <c r="N16" s="47">
        <v>185.45955932000001</v>
      </c>
      <c r="O16" s="47">
        <v>40.853673510000007</v>
      </c>
      <c r="P16" s="92">
        <v>20.689776003664068</v>
      </c>
      <c r="Q16" s="47">
        <v>0</v>
      </c>
      <c r="R16" s="92">
        <f t="shared" si="1"/>
        <v>247.00300883366407</v>
      </c>
      <c r="S16" s="47">
        <v>230.82564012496749</v>
      </c>
      <c r="T16" s="47">
        <v>0</v>
      </c>
      <c r="U16" s="47">
        <v>0</v>
      </c>
      <c r="V16" s="47">
        <v>230.82564012496749</v>
      </c>
      <c r="W16" s="47">
        <v>36.394584209999998</v>
      </c>
      <c r="X16" s="92">
        <v>8.0928522137003505</v>
      </c>
      <c r="Y16" s="47">
        <v>0</v>
      </c>
      <c r="Z16" s="92">
        <f t="shared" si="2"/>
        <v>275.31307654866782</v>
      </c>
      <c r="AA16" s="47">
        <v>371.91221980500006</v>
      </c>
      <c r="AB16" s="47">
        <v>0</v>
      </c>
      <c r="AC16" s="47">
        <v>0</v>
      </c>
      <c r="AD16" s="47">
        <v>371.91221980500006</v>
      </c>
      <c r="AE16" s="47">
        <v>76.349019469999732</v>
      </c>
      <c r="AF16" s="92">
        <v>263.78325139377466</v>
      </c>
      <c r="AG16" s="47">
        <v>0</v>
      </c>
      <c r="AH16" s="92">
        <f t="shared" si="3"/>
        <v>712.04449066877442</v>
      </c>
      <c r="AI16" s="47">
        <v>302.64340408099997</v>
      </c>
      <c r="AJ16" s="47">
        <v>0</v>
      </c>
      <c r="AK16" s="47">
        <v>0</v>
      </c>
      <c r="AL16" s="47">
        <v>302.64340408099997</v>
      </c>
      <c r="AM16" s="47">
        <v>135.46241411</v>
      </c>
      <c r="AN16" s="92">
        <v>53.255246006163738</v>
      </c>
      <c r="AO16" s="47">
        <v>0</v>
      </c>
      <c r="AP16" s="92">
        <f t="shared" si="4"/>
        <v>491.36106419716373</v>
      </c>
      <c r="AQ16" s="47">
        <v>355.97901425700002</v>
      </c>
      <c r="AR16" s="47">
        <v>0</v>
      </c>
      <c r="AS16" s="47">
        <v>0</v>
      </c>
      <c r="AT16" s="47">
        <v>355.97901425700002</v>
      </c>
      <c r="AU16" s="47">
        <v>129.14235401000002</v>
      </c>
      <c r="AV16" s="92">
        <v>238.87855416305541</v>
      </c>
      <c r="AW16" s="47">
        <v>0</v>
      </c>
      <c r="AX16" s="92">
        <f t="shared" si="5"/>
        <v>723.99992243005545</v>
      </c>
      <c r="AY16" s="47">
        <v>412.09687472100006</v>
      </c>
      <c r="AZ16" s="47">
        <v>0</v>
      </c>
      <c r="BA16" s="47">
        <v>0</v>
      </c>
      <c r="BB16" s="47">
        <v>412.09687472100006</v>
      </c>
      <c r="BC16" s="47">
        <v>132.92726418999999</v>
      </c>
      <c r="BD16" s="92">
        <v>15.65356980349102</v>
      </c>
      <c r="BE16" s="47">
        <v>0</v>
      </c>
      <c r="BF16" s="92">
        <f t="shared" si="6"/>
        <v>560.67770871449102</v>
      </c>
      <c r="BG16" s="47">
        <v>496.73575467581168</v>
      </c>
      <c r="BH16" s="47">
        <v>0</v>
      </c>
      <c r="BI16" s="47">
        <v>0</v>
      </c>
      <c r="BJ16" s="47">
        <v>496.73575467581168</v>
      </c>
      <c r="BK16" s="47">
        <v>140.98533807999999</v>
      </c>
      <c r="BL16" s="92">
        <v>42.207259959508889</v>
      </c>
      <c r="BM16" s="47">
        <v>0</v>
      </c>
      <c r="BN16" s="92">
        <f t="shared" si="7"/>
        <v>679.92835271532056</v>
      </c>
      <c r="BO16" s="47">
        <v>663.77021807899996</v>
      </c>
      <c r="BP16" s="47">
        <v>0</v>
      </c>
      <c r="BQ16" s="47">
        <v>0</v>
      </c>
      <c r="BR16" s="47">
        <v>663.77021807899996</v>
      </c>
      <c r="BS16" s="47">
        <v>165.04284822</v>
      </c>
      <c r="BT16" s="92">
        <v>17.261394671316946</v>
      </c>
      <c r="BU16" s="47">
        <v>0</v>
      </c>
      <c r="BV16" s="92">
        <f t="shared" si="8"/>
        <v>846.07446097031686</v>
      </c>
      <c r="BW16" s="47">
        <v>1015.78764663</v>
      </c>
      <c r="BX16" s="47">
        <v>0</v>
      </c>
      <c r="BY16" s="47">
        <v>0</v>
      </c>
      <c r="BZ16" s="47">
        <v>1015.78764663</v>
      </c>
      <c r="CA16" s="47">
        <v>208.78949382999997</v>
      </c>
      <c r="CB16" s="92">
        <v>128.25808443633386</v>
      </c>
      <c r="CC16" s="47">
        <v>0</v>
      </c>
      <c r="CD16" s="92">
        <f t="shared" si="9"/>
        <v>1352.8352248963338</v>
      </c>
      <c r="CE16" s="47">
        <v>1072.43339019</v>
      </c>
      <c r="CF16" s="47">
        <v>0</v>
      </c>
      <c r="CG16" s="47">
        <v>0</v>
      </c>
      <c r="CH16" s="47">
        <v>1072.43339019</v>
      </c>
      <c r="CI16" s="47">
        <v>106.50793453999999</v>
      </c>
      <c r="CJ16" s="92">
        <v>1087.5778416894486</v>
      </c>
      <c r="CK16" s="47">
        <v>0</v>
      </c>
      <c r="CL16" s="92">
        <f t="shared" si="10"/>
        <v>2266.5191664194485</v>
      </c>
      <c r="CM16" s="47">
        <v>1130.48739189</v>
      </c>
      <c r="CN16" s="47">
        <v>0</v>
      </c>
      <c r="CO16" s="47">
        <v>0</v>
      </c>
      <c r="CP16" s="47">
        <v>1130.48739189</v>
      </c>
      <c r="CQ16" s="47">
        <v>221.31722720630745</v>
      </c>
      <c r="CR16" s="92" t="s">
        <v>826</v>
      </c>
      <c r="CS16" s="47">
        <v>0</v>
      </c>
      <c r="CT16" s="92" t="s">
        <v>826</v>
      </c>
    </row>
    <row r="17" spans="1:98" s="106" customFormat="1" ht="20" customHeight="1" x14ac:dyDescent="0.2">
      <c r="A17" s="60" t="s">
        <v>497</v>
      </c>
      <c r="B17" s="106" t="s">
        <v>498</v>
      </c>
      <c r="C17" s="47">
        <v>1131.5170547120001</v>
      </c>
      <c r="D17" s="47">
        <v>0</v>
      </c>
      <c r="E17" s="47">
        <v>0</v>
      </c>
      <c r="F17" s="47">
        <v>1131.5170547120001</v>
      </c>
      <c r="G17" s="47">
        <v>1591.1563003656552</v>
      </c>
      <c r="H17" s="92">
        <v>5867.2561336680355</v>
      </c>
      <c r="I17" s="47">
        <v>0</v>
      </c>
      <c r="J17" s="92">
        <f t="shared" si="0"/>
        <v>8589.9294887456908</v>
      </c>
      <c r="K17" s="47">
        <v>1189.6793632570002</v>
      </c>
      <c r="L17" s="47">
        <v>0</v>
      </c>
      <c r="M17" s="47">
        <v>0</v>
      </c>
      <c r="N17" s="47">
        <v>1189.6793632570002</v>
      </c>
      <c r="O17" s="47">
        <v>1940.3369058700002</v>
      </c>
      <c r="P17" s="92">
        <v>6684.0983269604567</v>
      </c>
      <c r="Q17" s="47">
        <v>0</v>
      </c>
      <c r="R17" s="92">
        <f t="shared" si="1"/>
        <v>9814.1145960874564</v>
      </c>
      <c r="S17" s="47">
        <v>1276.7573353354396</v>
      </c>
      <c r="T17" s="47">
        <v>0</v>
      </c>
      <c r="U17" s="47">
        <v>0</v>
      </c>
      <c r="V17" s="47">
        <v>1276.7573353354396</v>
      </c>
      <c r="W17" s="47">
        <v>2568.4646572400002</v>
      </c>
      <c r="X17" s="92">
        <v>6848.3076038106756</v>
      </c>
      <c r="Y17" s="47">
        <v>0</v>
      </c>
      <c r="Z17" s="92">
        <f t="shared" si="2"/>
        <v>10693.529596386115</v>
      </c>
      <c r="AA17" s="47">
        <v>1602.864062355</v>
      </c>
      <c r="AB17" s="47">
        <v>0</v>
      </c>
      <c r="AC17" s="47">
        <v>0</v>
      </c>
      <c r="AD17" s="47">
        <v>1602.864062355</v>
      </c>
      <c r="AE17" s="47">
        <v>3732.8418725899996</v>
      </c>
      <c r="AF17" s="92">
        <v>9026.7439753457074</v>
      </c>
      <c r="AG17" s="47">
        <v>0</v>
      </c>
      <c r="AH17" s="92">
        <f t="shared" si="3"/>
        <v>14362.449910290707</v>
      </c>
      <c r="AI17" s="47">
        <v>1755.2520503989999</v>
      </c>
      <c r="AJ17" s="47">
        <v>0</v>
      </c>
      <c r="AK17" s="47">
        <v>0</v>
      </c>
      <c r="AL17" s="47">
        <v>1755.2520503989999</v>
      </c>
      <c r="AM17" s="47">
        <v>4145.9682946399998</v>
      </c>
      <c r="AN17" s="92">
        <v>9966.2499371760205</v>
      </c>
      <c r="AO17" s="47">
        <v>0</v>
      </c>
      <c r="AP17" s="92">
        <f t="shared" si="4"/>
        <v>15867.470282215021</v>
      </c>
      <c r="AQ17" s="47">
        <v>1979.706089261</v>
      </c>
      <c r="AR17" s="47">
        <v>0</v>
      </c>
      <c r="AS17" s="47">
        <v>0</v>
      </c>
      <c r="AT17" s="47">
        <v>1979.706089261</v>
      </c>
      <c r="AU17" s="47">
        <v>3982.7286777000004</v>
      </c>
      <c r="AV17" s="92">
        <v>10532.724372199054</v>
      </c>
      <c r="AW17" s="47">
        <v>0</v>
      </c>
      <c r="AX17" s="92">
        <f t="shared" si="5"/>
        <v>16495.159139160056</v>
      </c>
      <c r="AY17" s="47">
        <v>2259.735193425</v>
      </c>
      <c r="AZ17" s="47">
        <v>0</v>
      </c>
      <c r="BA17" s="47">
        <v>0</v>
      </c>
      <c r="BB17" s="47">
        <v>2259.735193425</v>
      </c>
      <c r="BC17" s="47">
        <v>3868.8567344000003</v>
      </c>
      <c r="BD17" s="92">
        <v>10912.850118150591</v>
      </c>
      <c r="BE17" s="47">
        <v>0</v>
      </c>
      <c r="BF17" s="92">
        <f t="shared" si="6"/>
        <v>17041.442045975593</v>
      </c>
      <c r="BG17" s="47">
        <v>2536.7136848331111</v>
      </c>
      <c r="BH17" s="47">
        <v>0</v>
      </c>
      <c r="BI17" s="47">
        <v>0</v>
      </c>
      <c r="BJ17" s="47">
        <v>2536.7136848331111</v>
      </c>
      <c r="BK17" s="47">
        <v>3877.71463644</v>
      </c>
      <c r="BL17" s="92">
        <v>11556.935018387761</v>
      </c>
      <c r="BM17" s="47">
        <v>0</v>
      </c>
      <c r="BN17" s="92">
        <f t="shared" si="7"/>
        <v>17971.363339660871</v>
      </c>
      <c r="BO17" s="47">
        <v>2786.6965349790003</v>
      </c>
      <c r="BP17" s="47">
        <v>0</v>
      </c>
      <c r="BQ17" s="47">
        <v>0</v>
      </c>
      <c r="BR17" s="47">
        <v>2786.6965349790003</v>
      </c>
      <c r="BS17" s="47">
        <v>4442.3888089399998</v>
      </c>
      <c r="BT17" s="92">
        <v>13146.406983885618</v>
      </c>
      <c r="BU17" s="47">
        <v>0</v>
      </c>
      <c r="BV17" s="92">
        <f t="shared" si="8"/>
        <v>20375.492327804619</v>
      </c>
      <c r="BW17" s="47">
        <v>2874.6042070589997</v>
      </c>
      <c r="BX17" s="47">
        <v>0</v>
      </c>
      <c r="BY17" s="47">
        <v>0</v>
      </c>
      <c r="BZ17" s="47">
        <v>2874.6042070589997</v>
      </c>
      <c r="CA17" s="47">
        <v>4253.1974282500005</v>
      </c>
      <c r="CB17" s="92">
        <v>14959.785677971457</v>
      </c>
      <c r="CC17" s="47">
        <v>0</v>
      </c>
      <c r="CD17" s="92">
        <f t="shared" si="9"/>
        <v>22087.587313280455</v>
      </c>
      <c r="CE17" s="47">
        <v>3129.624340246</v>
      </c>
      <c r="CF17" s="47">
        <v>0</v>
      </c>
      <c r="CG17" s="47">
        <v>0</v>
      </c>
      <c r="CH17" s="47">
        <v>3129.624340246</v>
      </c>
      <c r="CI17" s="47">
        <v>3769.4327313100002</v>
      </c>
      <c r="CJ17" s="92">
        <v>15800.308787331158</v>
      </c>
      <c r="CK17" s="47">
        <v>0</v>
      </c>
      <c r="CL17" s="92">
        <f t="shared" si="10"/>
        <v>22699.365858887159</v>
      </c>
      <c r="CM17" s="47">
        <v>3157.0550497410004</v>
      </c>
      <c r="CN17" s="47">
        <v>0</v>
      </c>
      <c r="CO17" s="47">
        <v>0</v>
      </c>
      <c r="CP17" s="47">
        <v>3157.0550497410004</v>
      </c>
      <c r="CQ17" s="47">
        <v>4461.251588443617</v>
      </c>
      <c r="CR17" s="92" t="s">
        <v>826</v>
      </c>
      <c r="CS17" s="47">
        <v>0</v>
      </c>
      <c r="CT17" s="92" t="s">
        <v>826</v>
      </c>
    </row>
    <row r="18" spans="1:98" s="106" customFormat="1" ht="20" customHeight="1" x14ac:dyDescent="0.2">
      <c r="A18" s="60" t="s">
        <v>499</v>
      </c>
      <c r="B18" s="106" t="s">
        <v>462</v>
      </c>
      <c r="C18" s="47">
        <v>12365.679742132999</v>
      </c>
      <c r="D18" s="47">
        <v>0</v>
      </c>
      <c r="E18" s="47">
        <v>0</v>
      </c>
      <c r="F18" s="47">
        <v>12365.679742132999</v>
      </c>
      <c r="G18" s="47">
        <v>17328.844137135173</v>
      </c>
      <c r="H18" s="92">
        <v>7113.7574738800004</v>
      </c>
      <c r="I18" s="47">
        <v>0</v>
      </c>
      <c r="J18" s="92">
        <f t="shared" si="0"/>
        <v>36808.281353148173</v>
      </c>
      <c r="K18" s="47">
        <v>13126.533822792</v>
      </c>
      <c r="L18" s="47">
        <v>0</v>
      </c>
      <c r="M18" s="47">
        <v>0</v>
      </c>
      <c r="N18" s="47">
        <v>13126.533822792</v>
      </c>
      <c r="O18" s="47">
        <v>20023.777306750002</v>
      </c>
      <c r="P18" s="92">
        <v>9773.50017577373</v>
      </c>
      <c r="Q18" s="47">
        <v>0</v>
      </c>
      <c r="R18" s="92">
        <f t="shared" si="1"/>
        <v>42923.811305315729</v>
      </c>
      <c r="S18" s="47">
        <v>13297.046005774473</v>
      </c>
      <c r="T18" s="47">
        <v>0</v>
      </c>
      <c r="U18" s="47">
        <v>0</v>
      </c>
      <c r="V18" s="47">
        <v>13297.046005774473</v>
      </c>
      <c r="W18" s="47">
        <v>23338.219097790006</v>
      </c>
      <c r="X18" s="92">
        <v>10981.8280704022</v>
      </c>
      <c r="Y18" s="47">
        <v>0</v>
      </c>
      <c r="Z18" s="92">
        <f t="shared" si="2"/>
        <v>47617.093173966685</v>
      </c>
      <c r="AA18" s="47">
        <v>14496.699947526002</v>
      </c>
      <c r="AB18" s="47">
        <v>0</v>
      </c>
      <c r="AC18" s="47">
        <v>0</v>
      </c>
      <c r="AD18" s="47">
        <v>14496.699947526002</v>
      </c>
      <c r="AE18" s="47">
        <v>27470.545230739997</v>
      </c>
      <c r="AF18" s="92">
        <v>13567.508885479499</v>
      </c>
      <c r="AG18" s="47">
        <v>0</v>
      </c>
      <c r="AH18" s="92">
        <f t="shared" si="3"/>
        <v>55534.754063745495</v>
      </c>
      <c r="AI18" s="47">
        <v>15819.216179594001</v>
      </c>
      <c r="AJ18" s="47">
        <v>0</v>
      </c>
      <c r="AK18" s="47">
        <v>0</v>
      </c>
      <c r="AL18" s="47">
        <v>15819.216179594001</v>
      </c>
      <c r="AM18" s="47">
        <v>32589.052942159997</v>
      </c>
      <c r="AN18" s="92">
        <v>14775.1368164869</v>
      </c>
      <c r="AO18" s="47">
        <v>0</v>
      </c>
      <c r="AP18" s="92">
        <f t="shared" si="4"/>
        <v>63183.405938240896</v>
      </c>
      <c r="AQ18" s="47">
        <v>17227.144457502</v>
      </c>
      <c r="AR18" s="47">
        <v>0</v>
      </c>
      <c r="AS18" s="47">
        <v>0</v>
      </c>
      <c r="AT18" s="47">
        <v>17227.144457502</v>
      </c>
      <c r="AU18" s="47">
        <v>36424.169905580005</v>
      </c>
      <c r="AV18" s="92">
        <v>16874.840140546301</v>
      </c>
      <c r="AW18" s="47">
        <v>0</v>
      </c>
      <c r="AX18" s="92">
        <f t="shared" si="5"/>
        <v>70526.154503628306</v>
      </c>
      <c r="AY18" s="47">
        <v>17796.168922432</v>
      </c>
      <c r="AZ18" s="47">
        <v>0</v>
      </c>
      <c r="BA18" s="47">
        <v>0</v>
      </c>
      <c r="BB18" s="47">
        <v>17796.168922432</v>
      </c>
      <c r="BC18" s="47">
        <v>37513.408741299994</v>
      </c>
      <c r="BD18" s="92">
        <v>18553.593929860101</v>
      </c>
      <c r="BE18" s="47">
        <v>0</v>
      </c>
      <c r="BF18" s="92">
        <f t="shared" si="6"/>
        <v>73863.171593592095</v>
      </c>
      <c r="BG18" s="47">
        <v>19397.071788646172</v>
      </c>
      <c r="BH18" s="47">
        <v>0</v>
      </c>
      <c r="BI18" s="47">
        <v>0</v>
      </c>
      <c r="BJ18" s="47">
        <v>19397.071788646172</v>
      </c>
      <c r="BK18" s="47">
        <v>39716.157222240006</v>
      </c>
      <c r="BL18" s="92">
        <v>20096.4618867844</v>
      </c>
      <c r="BM18" s="47">
        <v>0</v>
      </c>
      <c r="BN18" s="92">
        <f t="shared" si="7"/>
        <v>79209.690897670574</v>
      </c>
      <c r="BO18" s="47">
        <v>19382.348010426002</v>
      </c>
      <c r="BP18" s="47">
        <v>0</v>
      </c>
      <c r="BQ18" s="47">
        <v>0</v>
      </c>
      <c r="BR18" s="47">
        <v>19382.348010426002</v>
      </c>
      <c r="BS18" s="47">
        <v>42566.77658577</v>
      </c>
      <c r="BT18" s="92">
        <v>21699.670523462701</v>
      </c>
      <c r="BU18" s="47">
        <v>0</v>
      </c>
      <c r="BV18" s="92">
        <f t="shared" si="8"/>
        <v>83648.795119658695</v>
      </c>
      <c r="BW18" s="47">
        <v>18968.866783482001</v>
      </c>
      <c r="BX18" s="47">
        <v>0</v>
      </c>
      <c r="BY18" s="47">
        <v>0</v>
      </c>
      <c r="BZ18" s="47">
        <v>18968.866783482001</v>
      </c>
      <c r="CA18" s="47">
        <v>50056.698347010002</v>
      </c>
      <c r="CB18" s="92">
        <v>24289.284101900001</v>
      </c>
      <c r="CC18" s="47">
        <v>0</v>
      </c>
      <c r="CD18" s="92">
        <f t="shared" si="9"/>
        <v>93314.849232392007</v>
      </c>
      <c r="CE18" s="47">
        <v>21716.584065972998</v>
      </c>
      <c r="CF18" s="47">
        <v>0</v>
      </c>
      <c r="CG18" s="47">
        <v>0</v>
      </c>
      <c r="CH18" s="47">
        <v>21716.584065972998</v>
      </c>
      <c r="CI18" s="47">
        <v>46963.988957120004</v>
      </c>
      <c r="CJ18" s="92">
        <v>24868.4802885389</v>
      </c>
      <c r="CK18" s="47">
        <v>0</v>
      </c>
      <c r="CL18" s="92">
        <f t="shared" si="10"/>
        <v>93549.053311631898</v>
      </c>
      <c r="CM18" s="47">
        <v>22286.318530457</v>
      </c>
      <c r="CN18" s="47">
        <v>0</v>
      </c>
      <c r="CO18" s="47">
        <v>0</v>
      </c>
      <c r="CP18" s="47">
        <v>22286.318530457</v>
      </c>
      <c r="CQ18" s="47">
        <v>52308.098276420002</v>
      </c>
      <c r="CR18" s="92" t="s">
        <v>826</v>
      </c>
      <c r="CS18" s="47">
        <v>0</v>
      </c>
      <c r="CT18" s="92" t="s">
        <v>826</v>
      </c>
    </row>
    <row r="19" spans="1:98" s="106" customFormat="1" ht="20" customHeight="1" x14ac:dyDescent="0.2">
      <c r="A19" s="60" t="s">
        <v>500</v>
      </c>
      <c r="B19" s="106" t="s">
        <v>501</v>
      </c>
      <c r="C19" s="47">
        <v>424.31996783699998</v>
      </c>
      <c r="D19" s="47">
        <v>0</v>
      </c>
      <c r="E19" s="47">
        <v>0</v>
      </c>
      <c r="F19" s="47">
        <v>424.31996783699998</v>
      </c>
      <c r="G19" s="47">
        <v>7478.7321463204089</v>
      </c>
      <c r="H19" s="92">
        <v>7614.2925799353443</v>
      </c>
      <c r="I19" s="47">
        <v>0</v>
      </c>
      <c r="J19" s="92">
        <f t="shared" si="0"/>
        <v>15517.344694092753</v>
      </c>
      <c r="K19" s="47">
        <v>415.33255106600001</v>
      </c>
      <c r="L19" s="47">
        <v>0</v>
      </c>
      <c r="M19" s="47">
        <v>0</v>
      </c>
      <c r="N19" s="47">
        <v>415.33255106600001</v>
      </c>
      <c r="O19" s="47">
        <v>8537.0053462800024</v>
      </c>
      <c r="P19" s="92">
        <v>8761.8491615838793</v>
      </c>
      <c r="Q19" s="47">
        <v>0</v>
      </c>
      <c r="R19" s="92">
        <f t="shared" si="1"/>
        <v>17714.187058929881</v>
      </c>
      <c r="S19" s="47">
        <v>469.88547174706184</v>
      </c>
      <c r="T19" s="47">
        <v>0</v>
      </c>
      <c r="U19" s="47">
        <v>0</v>
      </c>
      <c r="V19" s="47">
        <v>469.88547174706184</v>
      </c>
      <c r="W19" s="47">
        <v>9216.8625767591402</v>
      </c>
      <c r="X19" s="92">
        <v>9566.5521617467239</v>
      </c>
      <c r="Y19" s="47">
        <v>0</v>
      </c>
      <c r="Z19" s="92">
        <f t="shared" si="2"/>
        <v>19253.300210252928</v>
      </c>
      <c r="AA19" s="47">
        <v>396.58186438600001</v>
      </c>
      <c r="AB19" s="47">
        <v>0</v>
      </c>
      <c r="AC19" s="47">
        <v>0</v>
      </c>
      <c r="AD19" s="47">
        <v>396.58186438600001</v>
      </c>
      <c r="AE19" s="47">
        <v>8767.5356340399994</v>
      </c>
      <c r="AF19" s="92">
        <v>10124.833479968718</v>
      </c>
      <c r="AG19" s="47">
        <v>0</v>
      </c>
      <c r="AH19" s="92">
        <f t="shared" si="3"/>
        <v>19288.950978394718</v>
      </c>
      <c r="AI19" s="47">
        <v>450.33911222300003</v>
      </c>
      <c r="AJ19" s="47">
        <v>0</v>
      </c>
      <c r="AK19" s="47">
        <v>0</v>
      </c>
      <c r="AL19" s="47">
        <v>450.33911222300003</v>
      </c>
      <c r="AM19" s="47">
        <v>9158.2601162600022</v>
      </c>
      <c r="AN19" s="92">
        <v>11041.368882095718</v>
      </c>
      <c r="AO19" s="47">
        <v>0</v>
      </c>
      <c r="AP19" s="92">
        <f t="shared" si="4"/>
        <v>20649.96811057872</v>
      </c>
      <c r="AQ19" s="47">
        <v>556.33673953100003</v>
      </c>
      <c r="AR19" s="47">
        <v>0</v>
      </c>
      <c r="AS19" s="47">
        <v>0</v>
      </c>
      <c r="AT19" s="47">
        <v>556.33673953100003</v>
      </c>
      <c r="AU19" s="47">
        <v>9779.705701689998</v>
      </c>
      <c r="AV19" s="92">
        <v>11424.259254806993</v>
      </c>
      <c r="AW19" s="47">
        <v>0</v>
      </c>
      <c r="AX19" s="92">
        <f t="shared" si="5"/>
        <v>21760.301696027993</v>
      </c>
      <c r="AY19" s="47">
        <v>654.76164528499999</v>
      </c>
      <c r="AZ19" s="47">
        <v>0</v>
      </c>
      <c r="BA19" s="47">
        <v>0</v>
      </c>
      <c r="BB19" s="47">
        <v>654.76164528499999</v>
      </c>
      <c r="BC19" s="47">
        <v>10218.63564579</v>
      </c>
      <c r="BD19" s="92">
        <v>11534.224315314419</v>
      </c>
      <c r="BE19" s="47">
        <v>0</v>
      </c>
      <c r="BF19" s="92">
        <f t="shared" si="6"/>
        <v>22407.621606389417</v>
      </c>
      <c r="BG19" s="47">
        <v>730.89139821495985</v>
      </c>
      <c r="BH19" s="47">
        <v>0</v>
      </c>
      <c r="BI19" s="47">
        <v>0</v>
      </c>
      <c r="BJ19" s="47">
        <v>730.89139821495985</v>
      </c>
      <c r="BK19" s="47">
        <v>10883.110642130003</v>
      </c>
      <c r="BL19" s="92">
        <v>12747.68802267283</v>
      </c>
      <c r="BM19" s="47">
        <v>0</v>
      </c>
      <c r="BN19" s="92">
        <f t="shared" si="7"/>
        <v>24361.690063017792</v>
      </c>
      <c r="BO19" s="47">
        <v>816.66053113700002</v>
      </c>
      <c r="BP19" s="47">
        <v>0</v>
      </c>
      <c r="BQ19" s="47">
        <v>0</v>
      </c>
      <c r="BR19" s="47">
        <v>816.66053113700002</v>
      </c>
      <c r="BS19" s="47">
        <v>11040.245375640001</v>
      </c>
      <c r="BT19" s="92">
        <v>12734.574191426862</v>
      </c>
      <c r="BU19" s="47">
        <v>0</v>
      </c>
      <c r="BV19" s="92">
        <f t="shared" si="8"/>
        <v>24591.480098203865</v>
      </c>
      <c r="BW19" s="47">
        <v>842.27387741799998</v>
      </c>
      <c r="BX19" s="47">
        <v>0</v>
      </c>
      <c r="BY19" s="47">
        <v>0</v>
      </c>
      <c r="BZ19" s="47">
        <v>842.27387741799998</v>
      </c>
      <c r="CA19" s="47">
        <v>11333.939047519998</v>
      </c>
      <c r="CB19" s="92">
        <v>12616.340304798608</v>
      </c>
      <c r="CC19" s="47">
        <v>0</v>
      </c>
      <c r="CD19" s="92">
        <f t="shared" si="9"/>
        <v>24792.553229736608</v>
      </c>
      <c r="CE19" s="47">
        <v>908.88049220099992</v>
      </c>
      <c r="CF19" s="47">
        <v>0</v>
      </c>
      <c r="CG19" s="47">
        <v>0</v>
      </c>
      <c r="CH19" s="47">
        <v>908.88049220099992</v>
      </c>
      <c r="CI19" s="47">
        <v>13263.59608236</v>
      </c>
      <c r="CJ19" s="92">
        <v>13573.017965803994</v>
      </c>
      <c r="CK19" s="47">
        <v>0</v>
      </c>
      <c r="CL19" s="92">
        <f t="shared" si="10"/>
        <v>27745.494540364994</v>
      </c>
      <c r="CM19" s="47">
        <v>928.23996268199994</v>
      </c>
      <c r="CN19" s="47">
        <v>0</v>
      </c>
      <c r="CO19" s="47">
        <v>0</v>
      </c>
      <c r="CP19" s="47">
        <v>928.23996268199994</v>
      </c>
      <c r="CQ19" s="47">
        <v>15149.184049168192</v>
      </c>
      <c r="CR19" s="92" t="s">
        <v>826</v>
      </c>
      <c r="CS19" s="47">
        <v>0</v>
      </c>
      <c r="CT19" s="92" t="s">
        <v>826</v>
      </c>
    </row>
    <row r="20" spans="1:98" s="105" customFormat="1" ht="20" customHeight="1" x14ac:dyDescent="0.2">
      <c r="A20" s="105">
        <v>2122</v>
      </c>
      <c r="B20" s="105" t="s">
        <v>799</v>
      </c>
      <c r="C20" s="40">
        <v>50712</v>
      </c>
      <c r="D20" s="40">
        <v>0</v>
      </c>
      <c r="E20" s="40">
        <v>0</v>
      </c>
      <c r="F20" s="40">
        <v>50712</v>
      </c>
      <c r="G20" s="91" t="s">
        <v>826</v>
      </c>
      <c r="H20" s="91" t="s">
        <v>826</v>
      </c>
      <c r="I20" s="91">
        <v>0</v>
      </c>
      <c r="J20" s="91">
        <f>SUM(F20:I20)</f>
        <v>50712</v>
      </c>
      <c r="K20" s="40">
        <v>54639</v>
      </c>
      <c r="L20" s="40">
        <v>0</v>
      </c>
      <c r="M20" s="40">
        <v>0</v>
      </c>
      <c r="N20" s="40">
        <v>54639</v>
      </c>
      <c r="O20" s="91" t="s">
        <v>826</v>
      </c>
      <c r="P20" s="91" t="s">
        <v>826</v>
      </c>
      <c r="Q20" s="91">
        <v>0</v>
      </c>
      <c r="R20" s="91">
        <f>SUM(N20:Q20)</f>
        <v>54639</v>
      </c>
      <c r="S20" s="40">
        <v>57224</v>
      </c>
      <c r="T20" s="40">
        <v>0</v>
      </c>
      <c r="U20" s="40">
        <v>0</v>
      </c>
      <c r="V20" s="40">
        <v>57224</v>
      </c>
      <c r="W20" s="91" t="s">
        <v>826</v>
      </c>
      <c r="X20" s="91" t="s">
        <v>826</v>
      </c>
      <c r="Y20" s="91">
        <v>0</v>
      </c>
      <c r="Z20" s="91">
        <f>SUM(V20:Y20)</f>
        <v>57224</v>
      </c>
      <c r="AA20" s="40">
        <v>62395</v>
      </c>
      <c r="AB20" s="40">
        <v>0</v>
      </c>
      <c r="AC20" s="40">
        <v>0</v>
      </c>
      <c r="AD20" s="40">
        <v>62395</v>
      </c>
      <c r="AE20" s="91" t="s">
        <v>826</v>
      </c>
      <c r="AF20" s="91" t="s">
        <v>826</v>
      </c>
      <c r="AG20" s="91">
        <v>0</v>
      </c>
      <c r="AH20" s="91">
        <f>SUM(AD20:AG20)</f>
        <v>62395</v>
      </c>
      <c r="AI20" s="40">
        <v>69709.999999999985</v>
      </c>
      <c r="AJ20" s="40">
        <v>0</v>
      </c>
      <c r="AK20" s="40">
        <v>0</v>
      </c>
      <c r="AL20" s="40">
        <v>69709.999999999985</v>
      </c>
      <c r="AM20" s="91" t="s">
        <v>826</v>
      </c>
      <c r="AN20" s="91" t="s">
        <v>826</v>
      </c>
      <c r="AO20" s="91">
        <v>0</v>
      </c>
      <c r="AP20" s="91">
        <f>SUM(AL20:AO20)</f>
        <v>69709.999999999985</v>
      </c>
      <c r="AQ20" s="40">
        <v>73801.025968414964</v>
      </c>
      <c r="AR20" s="40">
        <v>0</v>
      </c>
      <c r="AS20" s="40">
        <v>0</v>
      </c>
      <c r="AT20" s="40">
        <v>73801.025968414964</v>
      </c>
      <c r="AU20" s="91" t="s">
        <v>826</v>
      </c>
      <c r="AV20" s="91" t="s">
        <v>826</v>
      </c>
      <c r="AW20" s="91">
        <v>0</v>
      </c>
      <c r="AX20" s="91">
        <f>SUM(AT20:AW20)</f>
        <v>73801.025968414964</v>
      </c>
      <c r="AY20" s="40">
        <v>78344.210000000006</v>
      </c>
      <c r="AZ20" s="40">
        <v>0</v>
      </c>
      <c r="BA20" s="40">
        <v>0</v>
      </c>
      <c r="BB20" s="40">
        <v>78344.210000000006</v>
      </c>
      <c r="BC20" s="91" t="s">
        <v>826</v>
      </c>
      <c r="BD20" s="91" t="s">
        <v>826</v>
      </c>
      <c r="BE20" s="91">
        <v>0</v>
      </c>
      <c r="BF20" s="91">
        <f>SUM(BB20:BE20)</f>
        <v>78344.210000000006</v>
      </c>
      <c r="BG20" s="40">
        <v>89332.285028630096</v>
      </c>
      <c r="BH20" s="40">
        <v>0</v>
      </c>
      <c r="BI20" s="40">
        <v>0</v>
      </c>
      <c r="BJ20" s="40">
        <v>89332.285028630096</v>
      </c>
      <c r="BK20" s="91" t="s">
        <v>826</v>
      </c>
      <c r="BL20" s="91" t="s">
        <v>826</v>
      </c>
      <c r="BM20" s="91">
        <v>0</v>
      </c>
      <c r="BN20" s="91">
        <f>SUM(BJ20:BM20)</f>
        <v>89332.285028630096</v>
      </c>
      <c r="BO20" s="40">
        <v>96811.678449080006</v>
      </c>
      <c r="BP20" s="40">
        <v>0</v>
      </c>
      <c r="BQ20" s="40">
        <v>0</v>
      </c>
      <c r="BR20" s="40">
        <v>96811.678449080006</v>
      </c>
      <c r="BS20" s="91" t="s">
        <v>826</v>
      </c>
      <c r="BT20" s="91" t="s">
        <v>826</v>
      </c>
      <c r="BU20" s="91">
        <v>0</v>
      </c>
      <c r="BV20" s="91">
        <f>SUM(BR20:BU20)</f>
        <v>96811.678449080006</v>
      </c>
      <c r="BW20" s="40">
        <v>105092.91605468999</v>
      </c>
      <c r="BX20" s="40">
        <v>0</v>
      </c>
      <c r="BY20" s="40">
        <v>0</v>
      </c>
      <c r="BZ20" s="40">
        <v>105092.91605468999</v>
      </c>
      <c r="CA20" s="91" t="s">
        <v>826</v>
      </c>
      <c r="CB20" s="91" t="s">
        <v>826</v>
      </c>
      <c r="CC20" s="91">
        <v>0</v>
      </c>
      <c r="CD20" s="91">
        <f>SUM(BZ20:CC20)</f>
        <v>105092.91605468999</v>
      </c>
      <c r="CE20" s="40">
        <v>97765.369920049998</v>
      </c>
      <c r="CF20" s="40">
        <v>0</v>
      </c>
      <c r="CG20" s="40">
        <v>0</v>
      </c>
      <c r="CH20" s="40">
        <v>97765.369920049998</v>
      </c>
      <c r="CI20" s="91" t="s">
        <v>826</v>
      </c>
      <c r="CJ20" s="91" t="s">
        <v>826</v>
      </c>
      <c r="CK20" s="91">
        <v>0</v>
      </c>
      <c r="CL20" s="91">
        <f>SUM(CH20:CK20)</f>
        <v>97765.369920049998</v>
      </c>
      <c r="CM20" s="40">
        <v>100624.72199999999</v>
      </c>
      <c r="CN20" s="40">
        <v>0</v>
      </c>
      <c r="CO20" s="40">
        <v>0</v>
      </c>
      <c r="CP20" s="40">
        <v>100624.72199999999</v>
      </c>
      <c r="CQ20" s="91" t="s">
        <v>826</v>
      </c>
      <c r="CR20" s="91" t="s">
        <v>826</v>
      </c>
      <c r="CS20" s="91">
        <v>0</v>
      </c>
      <c r="CT20" s="91" t="s">
        <v>826</v>
      </c>
    </row>
    <row r="21" spans="1:98" ht="20" customHeight="1" x14ac:dyDescent="0.2">
      <c r="A21" s="32">
        <v>22</v>
      </c>
      <c r="B21" s="33" t="s">
        <v>245</v>
      </c>
      <c r="C21" s="34">
        <v>36457.360456195005</v>
      </c>
      <c r="D21" s="34">
        <v>2748.6046735700002</v>
      </c>
      <c r="E21" s="34">
        <v>0</v>
      </c>
      <c r="F21" s="34">
        <v>39205.965129765005</v>
      </c>
      <c r="G21" s="34">
        <v>67388.933364975528</v>
      </c>
      <c r="H21" s="89">
        <v>102441.60225955701</v>
      </c>
      <c r="I21" s="34">
        <v>0</v>
      </c>
      <c r="J21" s="89">
        <f t="shared" si="0"/>
        <v>209036.50075429754</v>
      </c>
      <c r="K21" s="34">
        <v>38167.59109401</v>
      </c>
      <c r="L21" s="34">
        <v>3464.3281367999998</v>
      </c>
      <c r="M21" s="34">
        <v>0</v>
      </c>
      <c r="N21" s="34">
        <v>41631.919230810003</v>
      </c>
      <c r="O21" s="34">
        <v>71707.614360570005</v>
      </c>
      <c r="P21" s="89">
        <v>115739.131518394</v>
      </c>
      <c r="Q21" s="34">
        <v>0</v>
      </c>
      <c r="R21" s="89">
        <f t="shared" si="1"/>
        <v>229078.66510977401</v>
      </c>
      <c r="S21" s="34">
        <v>41166.246517932304</v>
      </c>
      <c r="T21" s="34">
        <v>3456.5557030999998</v>
      </c>
      <c r="U21" s="34">
        <v>0</v>
      </c>
      <c r="V21" s="34">
        <v>44622.802221032303</v>
      </c>
      <c r="W21" s="34">
        <v>81271.325546860302</v>
      </c>
      <c r="X21" s="89">
        <v>128095.521685492</v>
      </c>
      <c r="Y21" s="34">
        <v>0</v>
      </c>
      <c r="Z21" s="89">
        <f t="shared" si="2"/>
        <v>253989.64945338463</v>
      </c>
      <c r="AA21" s="34">
        <v>46334.967187463</v>
      </c>
      <c r="AB21" s="34">
        <v>3799.32844798</v>
      </c>
      <c r="AC21" s="34">
        <v>0</v>
      </c>
      <c r="AD21" s="34">
        <v>50134.295635442999</v>
      </c>
      <c r="AE21" s="34">
        <v>91803.44197941001</v>
      </c>
      <c r="AF21" s="89">
        <v>131300.59738502299</v>
      </c>
      <c r="AG21" s="34">
        <v>0</v>
      </c>
      <c r="AH21" s="89">
        <f t="shared" si="3"/>
        <v>273238.33499987598</v>
      </c>
      <c r="AI21" s="34">
        <v>50449.171765881008</v>
      </c>
      <c r="AJ21" s="34">
        <v>4230.9526005200005</v>
      </c>
      <c r="AK21" s="34">
        <v>0</v>
      </c>
      <c r="AL21" s="34">
        <v>54680.124366401011</v>
      </c>
      <c r="AM21" s="34">
        <v>96746.139563239994</v>
      </c>
      <c r="AN21" s="89">
        <v>152543.59839090399</v>
      </c>
      <c r="AO21" s="34">
        <v>0</v>
      </c>
      <c r="AP21" s="89">
        <f t="shared" si="4"/>
        <v>303969.86232054501</v>
      </c>
      <c r="AQ21" s="34">
        <v>53117.455520017997</v>
      </c>
      <c r="AR21" s="34">
        <v>4578.7752242500001</v>
      </c>
      <c r="AS21" s="34">
        <v>0</v>
      </c>
      <c r="AT21" s="34">
        <v>57696.230744267996</v>
      </c>
      <c r="AU21" s="34">
        <v>93121.418392209991</v>
      </c>
      <c r="AV21" s="89">
        <v>153186.10222004299</v>
      </c>
      <c r="AW21" s="34">
        <v>0</v>
      </c>
      <c r="AX21" s="89">
        <f t="shared" si="5"/>
        <v>304003.75135652098</v>
      </c>
      <c r="AY21" s="34">
        <v>56419.753580008008</v>
      </c>
      <c r="AZ21" s="34">
        <v>5004.54706601</v>
      </c>
      <c r="BA21" s="34">
        <v>0</v>
      </c>
      <c r="BB21" s="34">
        <v>61424.300646018004</v>
      </c>
      <c r="BC21" s="34">
        <v>97827.826421050006</v>
      </c>
      <c r="BD21" s="89">
        <v>165691.10000774398</v>
      </c>
      <c r="BE21" s="34">
        <v>0</v>
      </c>
      <c r="BF21" s="89">
        <f t="shared" si="6"/>
        <v>324943.22707481199</v>
      </c>
      <c r="BG21" s="34">
        <v>53512.752876463317</v>
      </c>
      <c r="BH21" s="34">
        <v>5186.7504822299998</v>
      </c>
      <c r="BI21" s="34">
        <v>0</v>
      </c>
      <c r="BJ21" s="34">
        <v>58699.503358693313</v>
      </c>
      <c r="BK21" s="34">
        <v>105306.10641061001</v>
      </c>
      <c r="BL21" s="89">
        <v>162037.740913733</v>
      </c>
      <c r="BM21" s="34">
        <v>0</v>
      </c>
      <c r="BN21" s="89">
        <f t="shared" si="7"/>
        <v>326043.35068303632</v>
      </c>
      <c r="BO21" s="34">
        <v>57452.709894808999</v>
      </c>
      <c r="BP21" s="34">
        <v>5894.9937443299996</v>
      </c>
      <c r="BQ21" s="34">
        <v>0</v>
      </c>
      <c r="BR21" s="34">
        <v>63347.703639138999</v>
      </c>
      <c r="BS21" s="34">
        <v>110382.42344392999</v>
      </c>
      <c r="BT21" s="89">
        <v>183036.36603354997</v>
      </c>
      <c r="BU21" s="34">
        <v>0</v>
      </c>
      <c r="BV21" s="89">
        <f t="shared" si="8"/>
        <v>356766.49311661895</v>
      </c>
      <c r="BW21" s="34">
        <v>56993.039876144008</v>
      </c>
      <c r="BX21" s="34">
        <v>6047.2900610599991</v>
      </c>
      <c r="BY21" s="34">
        <v>0</v>
      </c>
      <c r="BZ21" s="34">
        <v>63040.329937204006</v>
      </c>
      <c r="CA21" s="34">
        <v>116154.62213043</v>
      </c>
      <c r="CB21" s="89">
        <v>202989.528849961</v>
      </c>
      <c r="CC21" s="34">
        <v>0</v>
      </c>
      <c r="CD21" s="89">
        <f t="shared" si="9"/>
        <v>382184.48091759498</v>
      </c>
      <c r="CE21" s="34">
        <v>58872.894359097998</v>
      </c>
      <c r="CF21" s="34">
        <v>3778.4849999999997</v>
      </c>
      <c r="CG21" s="34">
        <v>0</v>
      </c>
      <c r="CH21" s="34">
        <v>62651.379359097999</v>
      </c>
      <c r="CI21" s="34">
        <v>118669.6967631</v>
      </c>
      <c r="CJ21" s="89">
        <v>210733.28331110597</v>
      </c>
      <c r="CK21" s="34">
        <v>0</v>
      </c>
      <c r="CL21" s="89">
        <f t="shared" si="10"/>
        <v>392054.35943330394</v>
      </c>
      <c r="CM21" s="34">
        <v>63031.254807299003</v>
      </c>
      <c r="CN21" s="34">
        <v>2495.8555029300001</v>
      </c>
      <c r="CO21" s="34">
        <v>0</v>
      </c>
      <c r="CP21" s="34">
        <v>65527.110310229</v>
      </c>
      <c r="CQ21" s="34">
        <v>145758.14050184746</v>
      </c>
      <c r="CR21" s="89">
        <v>238510.86350499999</v>
      </c>
      <c r="CS21" s="34">
        <v>0</v>
      </c>
      <c r="CT21" s="89">
        <f t="shared" ref="CT21:CT31" si="12">SUM(CP21:CS21)</f>
        <v>449796.11431707646</v>
      </c>
    </row>
    <row r="22" spans="1:98" ht="20" customHeight="1" x14ac:dyDescent="0.2">
      <c r="A22" s="32">
        <v>23</v>
      </c>
      <c r="B22" s="33" t="s">
        <v>800</v>
      </c>
      <c r="C22" s="34">
        <v>18173</v>
      </c>
      <c r="D22" s="34">
        <v>0</v>
      </c>
      <c r="E22" s="34">
        <v>0</v>
      </c>
      <c r="F22" s="34">
        <v>18173</v>
      </c>
      <c r="G22" s="34">
        <v>17958</v>
      </c>
      <c r="H22" s="89">
        <v>14528</v>
      </c>
      <c r="I22" s="34">
        <v>0</v>
      </c>
      <c r="J22" s="89">
        <f t="shared" si="0"/>
        <v>50659</v>
      </c>
      <c r="K22" s="34">
        <v>19754</v>
      </c>
      <c r="L22" s="34">
        <v>0</v>
      </c>
      <c r="M22" s="34">
        <v>0</v>
      </c>
      <c r="N22" s="34">
        <v>19754</v>
      </c>
      <c r="O22" s="34">
        <v>20040</v>
      </c>
      <c r="P22" s="89">
        <v>17051.573219527221</v>
      </c>
      <c r="Q22" s="34">
        <v>0</v>
      </c>
      <c r="R22" s="89">
        <f t="shared" si="1"/>
        <v>56845.573219527221</v>
      </c>
      <c r="S22" s="34">
        <v>20931</v>
      </c>
      <c r="T22" s="34">
        <v>0</v>
      </c>
      <c r="U22" s="34">
        <v>0</v>
      </c>
      <c r="V22" s="34">
        <v>20931</v>
      </c>
      <c r="W22" s="34">
        <v>21833</v>
      </c>
      <c r="X22" s="89">
        <v>20173</v>
      </c>
      <c r="Y22" s="34">
        <v>0</v>
      </c>
      <c r="Z22" s="89">
        <f t="shared" si="2"/>
        <v>62937</v>
      </c>
      <c r="AA22" s="34">
        <v>22237</v>
      </c>
      <c r="AB22" s="34">
        <v>0</v>
      </c>
      <c r="AC22" s="34">
        <v>0</v>
      </c>
      <c r="AD22" s="34">
        <v>22237</v>
      </c>
      <c r="AE22" s="34">
        <v>25551</v>
      </c>
      <c r="AF22" s="89">
        <v>22305</v>
      </c>
      <c r="AG22" s="34">
        <v>0</v>
      </c>
      <c r="AH22" s="89">
        <f t="shared" si="3"/>
        <v>70093</v>
      </c>
      <c r="AI22" s="34">
        <v>24962.639596219655</v>
      </c>
      <c r="AJ22" s="34">
        <v>0</v>
      </c>
      <c r="AK22" s="34">
        <v>0</v>
      </c>
      <c r="AL22" s="34">
        <v>24962.639596219655</v>
      </c>
      <c r="AM22" s="34">
        <v>28330.349966189475</v>
      </c>
      <c r="AN22" s="89">
        <v>24786.01043759087</v>
      </c>
      <c r="AO22" s="34">
        <v>0</v>
      </c>
      <c r="AP22" s="89">
        <f t="shared" si="4"/>
        <v>78079</v>
      </c>
      <c r="AQ22" s="34">
        <v>27854</v>
      </c>
      <c r="AR22" s="34">
        <v>0</v>
      </c>
      <c r="AS22" s="34">
        <v>0</v>
      </c>
      <c r="AT22" s="34">
        <v>27854</v>
      </c>
      <c r="AU22" s="34">
        <v>32201</v>
      </c>
      <c r="AV22" s="89">
        <v>27534</v>
      </c>
      <c r="AW22" s="34">
        <v>0</v>
      </c>
      <c r="AX22" s="89">
        <f t="shared" si="5"/>
        <v>87589</v>
      </c>
      <c r="AY22" s="34">
        <v>30232.028117264708</v>
      </c>
      <c r="AZ22" s="34">
        <v>0</v>
      </c>
      <c r="BA22" s="34">
        <v>0</v>
      </c>
      <c r="BB22" s="34">
        <v>30232.028117264708</v>
      </c>
      <c r="BC22" s="34">
        <v>35125.577060561685</v>
      </c>
      <c r="BD22" s="89">
        <v>30840.39482217361</v>
      </c>
      <c r="BE22" s="34">
        <v>0</v>
      </c>
      <c r="BF22" s="89">
        <f t="shared" si="6"/>
        <v>96198</v>
      </c>
      <c r="BG22" s="34">
        <v>33202.763582790314</v>
      </c>
      <c r="BH22" s="34">
        <v>0</v>
      </c>
      <c r="BI22" s="34">
        <v>0</v>
      </c>
      <c r="BJ22" s="34">
        <v>33202.763582790314</v>
      </c>
      <c r="BK22" s="34">
        <v>35661.626222298502</v>
      </c>
      <c r="BL22" s="89">
        <v>32538.610194911183</v>
      </c>
      <c r="BM22" s="34">
        <v>0</v>
      </c>
      <c r="BN22" s="89">
        <f t="shared" si="7"/>
        <v>101403</v>
      </c>
      <c r="BO22" s="34">
        <v>34102.515277262872</v>
      </c>
      <c r="BP22" s="34">
        <v>0</v>
      </c>
      <c r="BQ22" s="34">
        <v>0</v>
      </c>
      <c r="BR22" s="34">
        <v>34102.515277262872</v>
      </c>
      <c r="BS22" s="34">
        <v>38304.810987162091</v>
      </c>
      <c r="BT22" s="89">
        <v>34303.67373557503</v>
      </c>
      <c r="BU22" s="34">
        <v>0</v>
      </c>
      <c r="BV22" s="89">
        <f t="shared" si="8"/>
        <v>106711</v>
      </c>
      <c r="BW22" s="34">
        <v>36873</v>
      </c>
      <c r="BX22" s="34">
        <v>0</v>
      </c>
      <c r="BY22" s="34">
        <v>0</v>
      </c>
      <c r="BZ22" s="34">
        <v>36873</v>
      </c>
      <c r="CA22" s="34">
        <v>40535</v>
      </c>
      <c r="CB22" s="89">
        <v>37632</v>
      </c>
      <c r="CC22" s="34">
        <v>0</v>
      </c>
      <c r="CD22" s="89">
        <f t="shared" si="9"/>
        <v>115040</v>
      </c>
      <c r="CE22" s="34">
        <v>37739.999999999993</v>
      </c>
      <c r="CF22" s="34">
        <v>0</v>
      </c>
      <c r="CG22" s="34">
        <v>0</v>
      </c>
      <c r="CH22" s="34">
        <v>37739.999999999993</v>
      </c>
      <c r="CI22" s="34">
        <v>42391</v>
      </c>
      <c r="CJ22" s="89">
        <v>41823</v>
      </c>
      <c r="CK22" s="34">
        <v>0</v>
      </c>
      <c r="CL22" s="89">
        <f t="shared" si="10"/>
        <v>121954</v>
      </c>
      <c r="CM22" s="34">
        <v>43903.110892541226</v>
      </c>
      <c r="CN22" s="34">
        <v>0</v>
      </c>
      <c r="CO22" s="34">
        <v>0</v>
      </c>
      <c r="CP22" s="34">
        <v>43903.110892541226</v>
      </c>
      <c r="CQ22" s="34">
        <v>49313.640006510737</v>
      </c>
      <c r="CR22" s="89">
        <v>48652.883064619818</v>
      </c>
      <c r="CS22" s="34">
        <v>0</v>
      </c>
      <c r="CT22" s="89">
        <f t="shared" si="12"/>
        <v>141869.63396367177</v>
      </c>
    </row>
    <row r="23" spans="1:98" ht="20" customHeight="1" x14ac:dyDescent="0.2">
      <c r="A23" s="32">
        <v>24</v>
      </c>
      <c r="B23" s="33" t="s">
        <v>801</v>
      </c>
      <c r="C23" s="34">
        <v>273807.33218452171</v>
      </c>
      <c r="D23" s="34">
        <v>16275.05034193</v>
      </c>
      <c r="E23" s="34">
        <v>-17810.020974499999</v>
      </c>
      <c r="F23" s="34">
        <v>272272.36155195173</v>
      </c>
      <c r="G23" s="34">
        <v>61401.309036107785</v>
      </c>
      <c r="H23" s="89">
        <v>10982.948527658276</v>
      </c>
      <c r="I23" s="34">
        <f>SUM(I24:I26)</f>
        <v>-70971.04046263278</v>
      </c>
      <c r="J23" s="89">
        <f t="shared" si="0"/>
        <v>273685.57865308505</v>
      </c>
      <c r="K23" s="34">
        <v>332233.35549302504</v>
      </c>
      <c r="L23" s="34">
        <v>19691.418973189997</v>
      </c>
      <c r="M23" s="34">
        <v>-20599.282354849998</v>
      </c>
      <c r="N23" s="34">
        <v>331325.49211136508</v>
      </c>
      <c r="O23" s="34">
        <v>48604.097855697612</v>
      </c>
      <c r="P23" s="89">
        <v>9273.2862153880233</v>
      </c>
      <c r="Q23" s="34">
        <f>SUM(Q24:Q26)</f>
        <v>-55508.535475135417</v>
      </c>
      <c r="R23" s="89">
        <f t="shared" si="1"/>
        <v>333694.34070731531</v>
      </c>
      <c r="S23" s="34">
        <v>331572.55396520178</v>
      </c>
      <c r="T23" s="34">
        <v>17133.95530016</v>
      </c>
      <c r="U23" s="34">
        <v>-17642.024293009999</v>
      </c>
      <c r="V23" s="34">
        <v>331064.48497235175</v>
      </c>
      <c r="W23" s="34">
        <v>56992.837396333169</v>
      </c>
      <c r="X23" s="89">
        <v>10809.659102890484</v>
      </c>
      <c r="Y23" s="34">
        <f>SUM(Y24:Y26)</f>
        <v>-65013.756215553207</v>
      </c>
      <c r="Z23" s="89">
        <f t="shared" si="2"/>
        <v>333853.22525602218</v>
      </c>
      <c r="AA23" s="34">
        <v>366255.61368030426</v>
      </c>
      <c r="AB23" s="34">
        <v>17815.69674254</v>
      </c>
      <c r="AC23" s="34">
        <v>-17352.77531397</v>
      </c>
      <c r="AD23" s="34">
        <v>366718.53510887426</v>
      </c>
      <c r="AE23" s="34">
        <v>54110.981012221091</v>
      </c>
      <c r="AF23" s="89">
        <v>10796.035806707858</v>
      </c>
      <c r="AG23" s="34">
        <f>SUM(AG24:AG26)</f>
        <v>-60013.905763903</v>
      </c>
      <c r="AH23" s="89">
        <f t="shared" si="3"/>
        <v>371611.64616390021</v>
      </c>
      <c r="AI23" s="34">
        <v>426152.30200848321</v>
      </c>
      <c r="AJ23" s="34">
        <v>21056.105042769999</v>
      </c>
      <c r="AK23" s="34">
        <v>-21154.384428360001</v>
      </c>
      <c r="AL23" s="34">
        <v>426054.02262289322</v>
      </c>
      <c r="AM23" s="34">
        <v>53003.24955875556</v>
      </c>
      <c r="AN23" s="89">
        <v>10765.437957342263</v>
      </c>
      <c r="AO23" s="34">
        <f>SUM(AO24:AO26)</f>
        <v>-55708.664805480621</v>
      </c>
      <c r="AP23" s="89">
        <f t="shared" si="4"/>
        <v>434114.04533351038</v>
      </c>
      <c r="AQ23" s="34">
        <v>700466.92167925206</v>
      </c>
      <c r="AR23" s="34">
        <v>28239.32873651</v>
      </c>
      <c r="AS23" s="34">
        <v>-28491.658132639997</v>
      </c>
      <c r="AT23" s="34">
        <v>700214.59228312213</v>
      </c>
      <c r="AU23" s="34">
        <v>89632.034141468379</v>
      </c>
      <c r="AV23" s="89">
        <v>17100.437351353623</v>
      </c>
      <c r="AW23" s="34">
        <f>SUM(AW24:AW26)</f>
        <v>-92242.476822825629</v>
      </c>
      <c r="AX23" s="89">
        <f t="shared" si="5"/>
        <v>714704.58695311844</v>
      </c>
      <c r="AY23" s="34">
        <v>606953.20366744243</v>
      </c>
      <c r="AZ23" s="34">
        <v>31791.943828839998</v>
      </c>
      <c r="BA23" s="34">
        <v>-31829.152782199995</v>
      </c>
      <c r="BB23" s="34">
        <v>606915.99471408245</v>
      </c>
      <c r="BC23" s="34">
        <v>80342.760845617682</v>
      </c>
      <c r="BD23" s="89">
        <v>9441.5876859509226</v>
      </c>
      <c r="BE23" s="34">
        <f>SUM(BE24:BE26)</f>
        <v>-72751.749867264312</v>
      </c>
      <c r="BF23" s="89">
        <f t="shared" si="6"/>
        <v>623948.59337838669</v>
      </c>
      <c r="BG23" s="34">
        <v>576824.51475755894</v>
      </c>
      <c r="BH23" s="34">
        <v>24392.267588410003</v>
      </c>
      <c r="BI23" s="34">
        <v>-27582.35326887</v>
      </c>
      <c r="BJ23" s="34">
        <v>573634.42907709896</v>
      </c>
      <c r="BK23" s="34">
        <v>54313.135840214476</v>
      </c>
      <c r="BL23" s="89">
        <v>5174.601273929452</v>
      </c>
      <c r="BM23" s="34">
        <f>SUM(BM24:BM26)</f>
        <v>-43925.249042507014</v>
      </c>
      <c r="BN23" s="89">
        <f t="shared" si="7"/>
        <v>589196.91714873584</v>
      </c>
      <c r="BO23" s="34">
        <v>603109.17108211922</v>
      </c>
      <c r="BP23" s="34">
        <v>22377.186578090004</v>
      </c>
      <c r="BQ23" s="34">
        <v>-27359.372113960002</v>
      </c>
      <c r="BR23" s="34">
        <v>598126.9855462492</v>
      </c>
      <c r="BS23" s="34">
        <v>60738.703145935426</v>
      </c>
      <c r="BT23" s="89">
        <v>5351.7259352631854</v>
      </c>
      <c r="BU23" s="34">
        <f>SUM(BU24:BU26)</f>
        <v>-50809.210142750424</v>
      </c>
      <c r="BV23" s="89">
        <f t="shared" si="8"/>
        <v>613408.20448469743</v>
      </c>
      <c r="BW23" s="34">
        <v>517545.24278403382</v>
      </c>
      <c r="BX23" s="34">
        <v>21363.773178960004</v>
      </c>
      <c r="BY23" s="34">
        <v>-27222.467000000004</v>
      </c>
      <c r="BZ23" s="34">
        <v>511686.54896299384</v>
      </c>
      <c r="CA23" s="34">
        <v>49107.514649932826</v>
      </c>
      <c r="CB23" s="89">
        <v>4858.8583803130996</v>
      </c>
      <c r="CC23" s="34">
        <f>SUM(CC24:CC26)</f>
        <v>-39352.481477199784</v>
      </c>
      <c r="CD23" s="89">
        <f t="shared" si="9"/>
        <v>526300.44051603996</v>
      </c>
      <c r="CE23" s="34">
        <v>430625.7618398004</v>
      </c>
      <c r="CF23" s="34">
        <v>21183.569000000003</v>
      </c>
      <c r="CG23" s="34">
        <v>-28059.422999999999</v>
      </c>
      <c r="CH23" s="34">
        <v>423749.90783980041</v>
      </c>
      <c r="CI23" s="34">
        <v>36344.869447309218</v>
      </c>
      <c r="CJ23" s="89">
        <v>5006.1788007540272</v>
      </c>
      <c r="CK23" s="34">
        <f>SUM(CK24:CK26)</f>
        <v>-31206.949466032238</v>
      </c>
      <c r="CL23" s="89">
        <f t="shared" si="10"/>
        <v>433894.00662183145</v>
      </c>
      <c r="CM23" s="34">
        <v>601818.00218515238</v>
      </c>
      <c r="CN23" s="34">
        <v>19666.784212249997</v>
      </c>
      <c r="CO23" s="34">
        <v>-30674.371576279998</v>
      </c>
      <c r="CP23" s="34">
        <v>590810.41482112242</v>
      </c>
      <c r="CQ23" s="34">
        <v>36972.956301122722</v>
      </c>
      <c r="CR23" s="89">
        <v>5123.877621649639</v>
      </c>
      <c r="CS23" s="34">
        <f>SUM(CS24:CS26)</f>
        <v>-30040.419784721173</v>
      </c>
      <c r="CT23" s="89">
        <f t="shared" si="12"/>
        <v>602866.82895917352</v>
      </c>
    </row>
    <row r="24" spans="1:98" ht="20" customHeight="1" x14ac:dyDescent="0.2">
      <c r="A24" s="35">
        <v>241</v>
      </c>
      <c r="B24" s="36" t="s">
        <v>308</v>
      </c>
      <c r="C24" s="37">
        <v>22582.066137980073</v>
      </c>
      <c r="D24" s="37">
        <v>0</v>
      </c>
      <c r="E24" s="37">
        <v>0</v>
      </c>
      <c r="F24" s="37">
        <v>22582.066137980073</v>
      </c>
      <c r="G24" s="37">
        <v>330.26740446069999</v>
      </c>
      <c r="H24" s="90">
        <v>58.050051643099998</v>
      </c>
      <c r="I24" s="37">
        <v>0</v>
      </c>
      <c r="J24" s="90">
        <f t="shared" si="0"/>
        <v>22970.383594083873</v>
      </c>
      <c r="K24" s="37">
        <v>30131.220949862232</v>
      </c>
      <c r="L24" s="37">
        <v>0</v>
      </c>
      <c r="M24" s="37">
        <v>0</v>
      </c>
      <c r="N24" s="37">
        <v>30131.220949862232</v>
      </c>
      <c r="O24" s="37">
        <v>331.61631226302387</v>
      </c>
      <c r="P24" s="90">
        <v>53.57293495107011</v>
      </c>
      <c r="Q24" s="37">
        <v>0</v>
      </c>
      <c r="R24" s="90">
        <f t="shared" si="1"/>
        <v>30516.410197076326</v>
      </c>
      <c r="S24" s="37">
        <v>32020.60344348547</v>
      </c>
      <c r="T24" s="37">
        <v>0</v>
      </c>
      <c r="U24" s="37">
        <v>0</v>
      </c>
      <c r="V24" s="37">
        <v>32020.60344348547</v>
      </c>
      <c r="W24" s="37">
        <v>346.69840906773169</v>
      </c>
      <c r="X24" s="90">
        <v>65.943202020353056</v>
      </c>
      <c r="Y24" s="37">
        <v>0</v>
      </c>
      <c r="Z24" s="90">
        <f t="shared" si="2"/>
        <v>32433.245054573556</v>
      </c>
      <c r="AA24" s="37">
        <v>38389.681759105217</v>
      </c>
      <c r="AB24" s="37">
        <v>0</v>
      </c>
      <c r="AC24" s="37">
        <v>0</v>
      </c>
      <c r="AD24" s="37">
        <v>38389.681759105217</v>
      </c>
      <c r="AE24" s="37">
        <v>674.67068241720813</v>
      </c>
      <c r="AF24" s="90">
        <v>130.32908366340394</v>
      </c>
      <c r="AG24" s="37">
        <v>0</v>
      </c>
      <c r="AH24" s="90">
        <f t="shared" si="3"/>
        <v>39194.681525185828</v>
      </c>
      <c r="AI24" s="37">
        <v>50232.729431394284</v>
      </c>
      <c r="AJ24" s="37">
        <v>0</v>
      </c>
      <c r="AK24" s="37">
        <v>0</v>
      </c>
      <c r="AL24" s="37">
        <v>50232.729431394284</v>
      </c>
      <c r="AM24" s="37">
        <v>1060.3421137191626</v>
      </c>
      <c r="AN24" s="90">
        <v>155.74422482568514</v>
      </c>
      <c r="AO24" s="37">
        <v>0</v>
      </c>
      <c r="AP24" s="90">
        <f t="shared" si="4"/>
        <v>51448.81576993913</v>
      </c>
      <c r="AQ24" s="37">
        <v>63582.84263736289</v>
      </c>
      <c r="AR24" s="37">
        <v>0</v>
      </c>
      <c r="AS24" s="37">
        <v>0</v>
      </c>
      <c r="AT24" s="37">
        <v>63582.84263736289</v>
      </c>
      <c r="AU24" s="37">
        <v>1897.4385867703502</v>
      </c>
      <c r="AV24" s="90">
        <v>248.98376682189289</v>
      </c>
      <c r="AW24" s="37">
        <v>0</v>
      </c>
      <c r="AX24" s="90">
        <f t="shared" si="5"/>
        <v>65729.26499095514</v>
      </c>
      <c r="AY24" s="37">
        <v>63316.153110239618</v>
      </c>
      <c r="AZ24" s="37">
        <v>0</v>
      </c>
      <c r="BA24" s="37">
        <v>0</v>
      </c>
      <c r="BB24" s="37">
        <v>63316.153110239618</v>
      </c>
      <c r="BC24" s="37">
        <v>2083.1888810025566</v>
      </c>
      <c r="BD24" s="90">
        <v>299.54949983591018</v>
      </c>
      <c r="BE24" s="37">
        <v>0</v>
      </c>
      <c r="BF24" s="90">
        <f t="shared" si="6"/>
        <v>65698.891491078088</v>
      </c>
      <c r="BG24" s="37">
        <v>55048.577828150337</v>
      </c>
      <c r="BH24" s="37">
        <v>0</v>
      </c>
      <c r="BI24" s="37">
        <v>0</v>
      </c>
      <c r="BJ24" s="37">
        <v>55048.577828150337</v>
      </c>
      <c r="BK24" s="37">
        <v>2384.5683672674431</v>
      </c>
      <c r="BL24" s="90">
        <v>293.55556645860332</v>
      </c>
      <c r="BM24" s="37">
        <v>0</v>
      </c>
      <c r="BN24" s="90">
        <f t="shared" si="7"/>
        <v>57726.701761876386</v>
      </c>
      <c r="BO24" s="37">
        <v>52193.67284077013</v>
      </c>
      <c r="BP24" s="37">
        <v>0</v>
      </c>
      <c r="BQ24" s="37">
        <v>0</v>
      </c>
      <c r="BR24" s="37">
        <v>52193.67284077013</v>
      </c>
      <c r="BS24" s="37">
        <v>3537.4794824792839</v>
      </c>
      <c r="BT24" s="90">
        <v>464.79301982654431</v>
      </c>
      <c r="BU24" s="37">
        <v>0</v>
      </c>
      <c r="BV24" s="90">
        <f t="shared" si="8"/>
        <v>56195.94534307596</v>
      </c>
      <c r="BW24" s="37">
        <v>55719.387044556999</v>
      </c>
      <c r="BX24" s="37">
        <v>0</v>
      </c>
      <c r="BY24" s="37">
        <v>0</v>
      </c>
      <c r="BZ24" s="37">
        <v>55719.387044556999</v>
      </c>
      <c r="CA24" s="37">
        <v>3018.9644358877626</v>
      </c>
      <c r="CB24" s="90">
        <v>390.0599461886008</v>
      </c>
      <c r="CC24" s="37">
        <v>0</v>
      </c>
      <c r="CD24" s="90">
        <f t="shared" si="9"/>
        <v>59128.411426633364</v>
      </c>
      <c r="CE24" s="37">
        <v>45290.052236620671</v>
      </c>
      <c r="CF24" s="37">
        <v>0</v>
      </c>
      <c r="CG24" s="37">
        <v>0</v>
      </c>
      <c r="CH24" s="37">
        <v>45290.052236620671</v>
      </c>
      <c r="CI24" s="37">
        <v>431.28625575169593</v>
      </c>
      <c r="CJ24" s="90">
        <v>676.54352709629029</v>
      </c>
      <c r="CK24" s="37">
        <v>0</v>
      </c>
      <c r="CL24" s="90">
        <f t="shared" si="10"/>
        <v>46397.882019468656</v>
      </c>
      <c r="CM24" s="37">
        <v>49867.120037238594</v>
      </c>
      <c r="CN24" s="37">
        <v>0</v>
      </c>
      <c r="CO24" s="37">
        <v>0</v>
      </c>
      <c r="CP24" s="37">
        <v>49867.120037238594</v>
      </c>
      <c r="CQ24" s="37">
        <v>429.71765321733665</v>
      </c>
      <c r="CR24" s="90">
        <v>525.27602756563294</v>
      </c>
      <c r="CS24" s="37">
        <v>0</v>
      </c>
      <c r="CT24" s="90">
        <f t="shared" si="12"/>
        <v>50822.113718021566</v>
      </c>
    </row>
    <row r="25" spans="1:98" ht="20" customHeight="1" x14ac:dyDescent="0.2">
      <c r="A25" s="35">
        <v>242</v>
      </c>
      <c r="B25" s="36" t="s">
        <v>309</v>
      </c>
      <c r="C25" s="37">
        <v>232721.82176582736</v>
      </c>
      <c r="D25" s="37">
        <v>16275.05034193</v>
      </c>
      <c r="E25" s="37">
        <v>0</v>
      </c>
      <c r="F25" s="37">
        <v>248996.87210775737</v>
      </c>
      <c r="G25" s="37">
        <v>1265.3954423947923</v>
      </c>
      <c r="H25" s="90">
        <v>452.92750884895287</v>
      </c>
      <c r="I25" s="37">
        <v>0</v>
      </c>
      <c r="J25" s="90">
        <f t="shared" si="0"/>
        <v>250715.19505900113</v>
      </c>
      <c r="K25" s="37">
        <v>281129.85823481844</v>
      </c>
      <c r="L25" s="37">
        <v>19691.418973189997</v>
      </c>
      <c r="M25" s="37">
        <v>0</v>
      </c>
      <c r="N25" s="37">
        <v>300821.27720800845</v>
      </c>
      <c r="O25" s="37">
        <v>1762.6017220720714</v>
      </c>
      <c r="P25" s="90">
        <v>594.05158015839834</v>
      </c>
      <c r="Q25" s="37">
        <v>0</v>
      </c>
      <c r="R25" s="90">
        <f t="shared" si="1"/>
        <v>303177.93051023892</v>
      </c>
      <c r="S25" s="37">
        <v>281725.64936408756</v>
      </c>
      <c r="T25" s="37">
        <v>17133.95530016</v>
      </c>
      <c r="U25" s="37">
        <v>0</v>
      </c>
      <c r="V25" s="37">
        <v>298859.60466424754</v>
      </c>
      <c r="W25" s="37">
        <v>1889.0430661664379</v>
      </c>
      <c r="X25" s="90">
        <v>671.33247103473241</v>
      </c>
      <c r="Y25" s="37">
        <v>0</v>
      </c>
      <c r="Z25" s="90">
        <f t="shared" si="2"/>
        <v>301419.98020144872</v>
      </c>
      <c r="AA25" s="37">
        <v>310400.21228265233</v>
      </c>
      <c r="AB25" s="37">
        <v>17815.69674254</v>
      </c>
      <c r="AC25" s="37">
        <v>0</v>
      </c>
      <c r="AD25" s="37">
        <v>328215.90902519232</v>
      </c>
      <c r="AE25" s="37">
        <v>3380.202601785425</v>
      </c>
      <c r="AF25" s="90">
        <v>820.85301173671189</v>
      </c>
      <c r="AG25" s="37">
        <v>0</v>
      </c>
      <c r="AH25" s="90">
        <f t="shared" si="3"/>
        <v>332416.96463871445</v>
      </c>
      <c r="AI25" s="37">
        <v>354708.20316814963</v>
      </c>
      <c r="AJ25" s="37">
        <v>21056.105042769999</v>
      </c>
      <c r="AK25" s="37">
        <v>0</v>
      </c>
      <c r="AL25" s="37">
        <v>375764.30821091961</v>
      </c>
      <c r="AM25" s="37">
        <v>5856.4900444383329</v>
      </c>
      <c r="AN25" s="90">
        <v>1044.4313082133533</v>
      </c>
      <c r="AO25" s="37">
        <v>0</v>
      </c>
      <c r="AP25" s="90">
        <f t="shared" si="4"/>
        <v>382665.22956357128</v>
      </c>
      <c r="AQ25" s="37">
        <v>608319.19484764629</v>
      </c>
      <c r="AR25" s="37">
        <v>28239.32873651</v>
      </c>
      <c r="AS25" s="37">
        <v>0</v>
      </c>
      <c r="AT25" s="37">
        <v>636558.5235841563</v>
      </c>
      <c r="AU25" s="37">
        <v>10966.444579319061</v>
      </c>
      <c r="AV25" s="90">
        <v>1450.3537986879053</v>
      </c>
      <c r="AW25" s="37">
        <v>0</v>
      </c>
      <c r="AX25" s="90">
        <f t="shared" si="5"/>
        <v>648975.32196216332</v>
      </c>
      <c r="AY25" s="37">
        <v>511807.32576806005</v>
      </c>
      <c r="AZ25" s="37">
        <v>31791.943828839998</v>
      </c>
      <c r="BA25" s="37">
        <v>0</v>
      </c>
      <c r="BB25" s="37">
        <v>543599.26959690009</v>
      </c>
      <c r="BC25" s="37">
        <v>12756.06087102781</v>
      </c>
      <c r="BD25" s="90">
        <v>1894.3714193806927</v>
      </c>
      <c r="BE25" s="37">
        <v>0</v>
      </c>
      <c r="BF25" s="90">
        <f t="shared" si="6"/>
        <v>558249.7018873085</v>
      </c>
      <c r="BG25" s="37">
        <v>494193.58366053872</v>
      </c>
      <c r="BH25" s="37">
        <v>24392.267588410003</v>
      </c>
      <c r="BI25" s="37">
        <v>0</v>
      </c>
      <c r="BJ25" s="37">
        <v>518585.85124894872</v>
      </c>
      <c r="BK25" s="37">
        <v>10915.429285749728</v>
      </c>
      <c r="BL25" s="90">
        <v>1968.9348521611448</v>
      </c>
      <c r="BM25" s="37">
        <v>0</v>
      </c>
      <c r="BN25" s="90">
        <f t="shared" si="7"/>
        <v>531470.21538685949</v>
      </c>
      <c r="BO25" s="37">
        <v>523556.12612738914</v>
      </c>
      <c r="BP25" s="37">
        <v>22377.186578090004</v>
      </c>
      <c r="BQ25" s="37">
        <v>0</v>
      </c>
      <c r="BR25" s="37">
        <v>545933.3127054791</v>
      </c>
      <c r="BS25" s="37">
        <v>9340.4956330228888</v>
      </c>
      <c r="BT25" s="90">
        <v>1938.4508031194655</v>
      </c>
      <c r="BU25" s="37">
        <v>0</v>
      </c>
      <c r="BV25" s="90">
        <f t="shared" si="8"/>
        <v>557212.25914162141</v>
      </c>
      <c r="BW25" s="37">
        <v>434603.38873947685</v>
      </c>
      <c r="BX25" s="37">
        <v>21363.773178960004</v>
      </c>
      <c r="BY25" s="37">
        <v>0</v>
      </c>
      <c r="BZ25" s="37">
        <v>455967.16191843688</v>
      </c>
      <c r="CA25" s="37">
        <v>8868.1336191948103</v>
      </c>
      <c r="CB25" s="90">
        <v>2336.7335517749652</v>
      </c>
      <c r="CC25" s="37">
        <v>0</v>
      </c>
      <c r="CD25" s="90">
        <f t="shared" si="9"/>
        <v>467172.02908940666</v>
      </c>
      <c r="CE25" s="37">
        <v>357276.28660317976</v>
      </c>
      <c r="CF25" s="37">
        <v>21183.569000000003</v>
      </c>
      <c r="CG25" s="37">
        <v>0</v>
      </c>
      <c r="CH25" s="37">
        <v>378459.85560317978</v>
      </c>
      <c r="CI25" s="37">
        <v>6581.7446361843686</v>
      </c>
      <c r="CJ25" s="90">
        <v>2454.5243629986553</v>
      </c>
      <c r="CK25" s="37">
        <v>0</v>
      </c>
      <c r="CL25" s="90">
        <f t="shared" si="10"/>
        <v>387496.1246023628</v>
      </c>
      <c r="CM25" s="37">
        <v>521276.5105716337</v>
      </c>
      <c r="CN25" s="37">
        <v>19666.784212249997</v>
      </c>
      <c r="CO25" s="37">
        <v>0</v>
      </c>
      <c r="CP25" s="37">
        <v>540943.29478388373</v>
      </c>
      <c r="CQ25" s="37">
        <v>8037.2655068346312</v>
      </c>
      <c r="CR25" s="90">
        <v>3367.6922212938039</v>
      </c>
      <c r="CS25" s="37">
        <v>0</v>
      </c>
      <c r="CT25" s="90">
        <f t="shared" si="12"/>
        <v>552348.25251201214</v>
      </c>
    </row>
    <row r="26" spans="1:98" ht="20" customHeight="1" x14ac:dyDescent="0.2">
      <c r="A26" s="35">
        <v>243</v>
      </c>
      <c r="B26" s="36" t="s">
        <v>310</v>
      </c>
      <c r="C26" s="37">
        <v>18503.444280714259</v>
      </c>
      <c r="D26" s="37">
        <v>0</v>
      </c>
      <c r="E26" s="37">
        <v>-17810.020974499999</v>
      </c>
      <c r="F26" s="37">
        <v>693.42330621425936</v>
      </c>
      <c r="G26" s="37">
        <v>59805.646189252293</v>
      </c>
      <c r="H26" s="90">
        <v>10471.970967166224</v>
      </c>
      <c r="I26" s="37">
        <v>-70971.04046263278</v>
      </c>
      <c r="J26" s="90">
        <f t="shared" si="0"/>
        <v>0</v>
      </c>
      <c r="K26" s="37">
        <v>20972.276308344331</v>
      </c>
      <c r="L26" s="37">
        <v>0</v>
      </c>
      <c r="M26" s="37">
        <v>-20599.282354849998</v>
      </c>
      <c r="N26" s="37">
        <v>372.99395349433325</v>
      </c>
      <c r="O26" s="37">
        <v>46509.87982136252</v>
      </c>
      <c r="P26" s="90">
        <v>8625.6617002785551</v>
      </c>
      <c r="Q26" s="37">
        <v>-55508.535475135417</v>
      </c>
      <c r="R26" s="90">
        <f t="shared" si="1"/>
        <v>0</v>
      </c>
      <c r="S26" s="37">
        <v>17826.301157628794</v>
      </c>
      <c r="T26" s="37">
        <v>0</v>
      </c>
      <c r="U26" s="37">
        <v>-17642.024293009999</v>
      </c>
      <c r="V26" s="37">
        <v>184.27686461879421</v>
      </c>
      <c r="W26" s="37">
        <v>54757.095921098997</v>
      </c>
      <c r="X26" s="90">
        <v>10072.3834298354</v>
      </c>
      <c r="Y26" s="37">
        <v>-65013.756215553207</v>
      </c>
      <c r="Z26" s="90">
        <f t="shared" si="2"/>
        <v>0</v>
      </c>
      <c r="AA26" s="37">
        <v>17465.719638546783</v>
      </c>
      <c r="AB26" s="37">
        <v>0</v>
      </c>
      <c r="AC26" s="37">
        <v>-17352.77531397</v>
      </c>
      <c r="AD26" s="37">
        <v>112.9443245767834</v>
      </c>
      <c r="AE26" s="37">
        <v>50056.107728018462</v>
      </c>
      <c r="AF26" s="90">
        <v>9844.8537113077418</v>
      </c>
      <c r="AG26" s="37">
        <v>-60013.905763903</v>
      </c>
      <c r="AH26" s="90">
        <f t="shared" si="3"/>
        <v>0</v>
      </c>
      <c r="AI26" s="37">
        <v>21211.369408939332</v>
      </c>
      <c r="AJ26" s="37">
        <v>0</v>
      </c>
      <c r="AK26" s="37">
        <v>-21154.384428360001</v>
      </c>
      <c r="AL26" s="37">
        <v>56.984980579331022</v>
      </c>
      <c r="AM26" s="37">
        <v>46086.417400598068</v>
      </c>
      <c r="AN26" s="90">
        <v>9565.2624243032242</v>
      </c>
      <c r="AO26" s="37">
        <v>-55708.664805480621</v>
      </c>
      <c r="AP26" s="90">
        <f t="shared" si="4"/>
        <v>0</v>
      </c>
      <c r="AQ26" s="37">
        <v>28564.88419424283</v>
      </c>
      <c r="AR26" s="37">
        <v>0</v>
      </c>
      <c r="AS26" s="37">
        <v>-28491.658132639997</v>
      </c>
      <c r="AT26" s="37">
        <v>73.226061602832488</v>
      </c>
      <c r="AU26" s="37">
        <v>76768.150975378972</v>
      </c>
      <c r="AV26" s="90">
        <v>15401.099785843824</v>
      </c>
      <c r="AW26" s="37">
        <v>-92242.476822825629</v>
      </c>
      <c r="AX26" s="90">
        <f t="shared" si="5"/>
        <v>0</v>
      </c>
      <c r="AY26" s="37">
        <v>31829.72478914267</v>
      </c>
      <c r="AZ26" s="37">
        <v>0</v>
      </c>
      <c r="BA26" s="37">
        <v>-31829.152782199995</v>
      </c>
      <c r="BB26" s="37">
        <v>0.57200694267521612</v>
      </c>
      <c r="BC26" s="37">
        <v>65503.511093587324</v>
      </c>
      <c r="BD26" s="90">
        <v>7247.6667667343208</v>
      </c>
      <c r="BE26" s="37">
        <v>-72751.749867264312</v>
      </c>
      <c r="BF26" s="90">
        <f t="shared" si="6"/>
        <v>0</v>
      </c>
      <c r="BG26" s="37">
        <v>27582.35326887</v>
      </c>
      <c r="BH26" s="37">
        <v>0</v>
      </c>
      <c r="BI26" s="37">
        <v>-27582.35326887</v>
      </c>
      <c r="BJ26" s="37">
        <v>0</v>
      </c>
      <c r="BK26" s="37">
        <v>41013.138187197306</v>
      </c>
      <c r="BL26" s="90">
        <v>2912.1108553097038</v>
      </c>
      <c r="BM26" s="37">
        <v>-43925.249042507014</v>
      </c>
      <c r="BN26" s="90">
        <f t="shared" si="7"/>
        <v>0</v>
      </c>
      <c r="BO26" s="37">
        <v>27359.372113960002</v>
      </c>
      <c r="BP26" s="37">
        <v>0</v>
      </c>
      <c r="BQ26" s="37">
        <v>-27359.372113960002</v>
      </c>
      <c r="BR26" s="37">
        <v>0</v>
      </c>
      <c r="BS26" s="37">
        <v>47860.728030433253</v>
      </c>
      <c r="BT26" s="90">
        <v>2948.4821123171755</v>
      </c>
      <c r="BU26" s="37">
        <v>-50809.210142750424</v>
      </c>
      <c r="BV26" s="90">
        <f t="shared" si="8"/>
        <v>0</v>
      </c>
      <c r="BW26" s="37">
        <v>27222.467000000004</v>
      </c>
      <c r="BX26" s="37">
        <v>0</v>
      </c>
      <c r="BY26" s="37">
        <v>-27222.467000000004</v>
      </c>
      <c r="BZ26" s="37">
        <v>0</v>
      </c>
      <c r="CA26" s="37">
        <v>37220.416594850249</v>
      </c>
      <c r="CB26" s="90">
        <v>2132.0648823495335</v>
      </c>
      <c r="CC26" s="37">
        <v>-39352.481477199784</v>
      </c>
      <c r="CD26" s="90">
        <f t="shared" si="9"/>
        <v>0</v>
      </c>
      <c r="CE26" s="37">
        <v>28059.422999999999</v>
      </c>
      <c r="CF26" s="37">
        <v>0</v>
      </c>
      <c r="CG26" s="37">
        <v>-28059.422999999999</v>
      </c>
      <c r="CH26" s="37">
        <v>0</v>
      </c>
      <c r="CI26" s="37">
        <v>29331.838555373157</v>
      </c>
      <c r="CJ26" s="90">
        <v>1875.1109106590816</v>
      </c>
      <c r="CK26" s="37">
        <v>-31206.949466032238</v>
      </c>
      <c r="CL26" s="90">
        <f t="shared" si="10"/>
        <v>0</v>
      </c>
      <c r="CM26" s="37">
        <v>30674.371576279998</v>
      </c>
      <c r="CN26" s="37">
        <v>0</v>
      </c>
      <c r="CO26" s="37">
        <v>-30674.371576279998</v>
      </c>
      <c r="CP26" s="37">
        <v>0</v>
      </c>
      <c r="CQ26" s="37">
        <v>28505.973141070754</v>
      </c>
      <c r="CR26" s="90">
        <v>1230.9093727902025</v>
      </c>
      <c r="CS26" s="37">
        <v>-30040.419784721173</v>
      </c>
      <c r="CT26" s="90">
        <f t="shared" si="12"/>
        <v>-303.53727086021536</v>
      </c>
    </row>
    <row r="27" spans="1:98" ht="20" customHeight="1" x14ac:dyDescent="0.2">
      <c r="A27" s="32">
        <v>25</v>
      </c>
      <c r="B27" s="33" t="s">
        <v>248</v>
      </c>
      <c r="C27" s="34">
        <v>6154.8543834105531</v>
      </c>
      <c r="D27" s="34">
        <v>0</v>
      </c>
      <c r="E27" s="34">
        <v>0</v>
      </c>
      <c r="F27" s="34">
        <v>6154.8543834105531</v>
      </c>
      <c r="G27" s="34">
        <v>409.74480873258278</v>
      </c>
      <c r="H27" s="89">
        <v>143.12630871000002</v>
      </c>
      <c r="I27" s="34">
        <f>SUM(I28:I30)</f>
        <v>0</v>
      </c>
      <c r="J27" s="89">
        <f t="shared" si="0"/>
        <v>6707.7255008531356</v>
      </c>
      <c r="K27" s="34">
        <v>11891.813177599519</v>
      </c>
      <c r="L27" s="34">
        <v>0</v>
      </c>
      <c r="M27" s="34">
        <v>0</v>
      </c>
      <c r="N27" s="34">
        <v>11891.813177599519</v>
      </c>
      <c r="O27" s="34">
        <v>421.56788624000001</v>
      </c>
      <c r="P27" s="89">
        <v>169.47010046</v>
      </c>
      <c r="Q27" s="34">
        <f>SUM(Q28:Q30)</f>
        <v>0</v>
      </c>
      <c r="R27" s="89">
        <f t="shared" si="1"/>
        <v>12482.851164299518</v>
      </c>
      <c r="S27" s="34">
        <v>14418.922136570298</v>
      </c>
      <c r="T27" s="34">
        <v>0</v>
      </c>
      <c r="U27" s="34">
        <v>0</v>
      </c>
      <c r="V27" s="34">
        <v>14418.922136570298</v>
      </c>
      <c r="W27" s="34">
        <v>439.47336308999996</v>
      </c>
      <c r="X27" s="89">
        <v>158.10780433000002</v>
      </c>
      <c r="Y27" s="34">
        <f>SUM(Y28:Y30)</f>
        <v>0</v>
      </c>
      <c r="Z27" s="89">
        <f t="shared" si="2"/>
        <v>15016.503303990297</v>
      </c>
      <c r="AA27" s="34">
        <v>25017.518299863899</v>
      </c>
      <c r="AB27" s="34">
        <v>0</v>
      </c>
      <c r="AC27" s="34">
        <v>0</v>
      </c>
      <c r="AD27" s="34">
        <v>25017.518299863899</v>
      </c>
      <c r="AE27" s="34">
        <v>689.79694511000002</v>
      </c>
      <c r="AF27" s="89">
        <v>249.36270463</v>
      </c>
      <c r="AG27" s="34">
        <f>SUM(AG28:AG30)</f>
        <v>0</v>
      </c>
      <c r="AH27" s="89">
        <f t="shared" si="3"/>
        <v>25956.677949603898</v>
      </c>
      <c r="AI27" s="34">
        <v>29775.225716592737</v>
      </c>
      <c r="AJ27" s="34">
        <v>0</v>
      </c>
      <c r="AK27" s="34">
        <v>0</v>
      </c>
      <c r="AL27" s="34">
        <v>29775.225716592737</v>
      </c>
      <c r="AM27" s="34">
        <v>613.81862039999999</v>
      </c>
      <c r="AN27" s="89">
        <v>264.05577391999998</v>
      </c>
      <c r="AO27" s="34">
        <f>SUM(AO28:AO30)</f>
        <v>0</v>
      </c>
      <c r="AP27" s="89">
        <f t="shared" si="4"/>
        <v>30653.100110912739</v>
      </c>
      <c r="AQ27" s="34">
        <v>24649.053042339998</v>
      </c>
      <c r="AR27" s="34">
        <v>0</v>
      </c>
      <c r="AS27" s="34">
        <v>0</v>
      </c>
      <c r="AT27" s="34">
        <v>24649.053042339998</v>
      </c>
      <c r="AU27" s="34">
        <v>631.42147889000012</v>
      </c>
      <c r="AV27" s="89">
        <v>240.79317621999999</v>
      </c>
      <c r="AW27" s="34">
        <f>SUM(AW28:AW30)</f>
        <v>0</v>
      </c>
      <c r="AX27" s="89">
        <f t="shared" si="5"/>
        <v>25521.267697449995</v>
      </c>
      <c r="AY27" s="34">
        <v>27187.651005809999</v>
      </c>
      <c r="AZ27" s="34">
        <v>0</v>
      </c>
      <c r="BA27" s="34">
        <v>0</v>
      </c>
      <c r="BB27" s="34">
        <v>27187.651005809999</v>
      </c>
      <c r="BC27" s="34">
        <v>1493.4339270799999</v>
      </c>
      <c r="BD27" s="89">
        <v>335.19274765</v>
      </c>
      <c r="BE27" s="34">
        <f>SUM(BE28:BE30)</f>
        <v>0</v>
      </c>
      <c r="BF27" s="89">
        <f t="shared" si="6"/>
        <v>29016.277680539999</v>
      </c>
      <c r="BG27" s="34">
        <v>21951.57566848</v>
      </c>
      <c r="BH27" s="34">
        <v>0</v>
      </c>
      <c r="BI27" s="34">
        <v>0</v>
      </c>
      <c r="BJ27" s="34">
        <v>21951.57566848</v>
      </c>
      <c r="BK27" s="34">
        <v>1679.71678191</v>
      </c>
      <c r="BL27" s="89">
        <v>339.58712033</v>
      </c>
      <c r="BM27" s="34">
        <f>SUM(BM28:BM30)</f>
        <v>0</v>
      </c>
      <c r="BN27" s="89">
        <f t="shared" si="7"/>
        <v>23970.879570720001</v>
      </c>
      <c r="BO27" s="34">
        <v>23700.684161969999</v>
      </c>
      <c r="BP27" s="34">
        <v>0</v>
      </c>
      <c r="BQ27" s="34">
        <v>0</v>
      </c>
      <c r="BR27" s="34">
        <v>23700.684161969999</v>
      </c>
      <c r="BS27" s="34">
        <v>1650.2175724799999</v>
      </c>
      <c r="BT27" s="89">
        <v>366.76400351999996</v>
      </c>
      <c r="BU27" s="34">
        <f>SUM(BU28:BU30)</f>
        <v>0</v>
      </c>
      <c r="BV27" s="89">
        <f t="shared" si="8"/>
        <v>25717.665737969997</v>
      </c>
      <c r="BW27" s="34">
        <v>16433.471633449997</v>
      </c>
      <c r="BX27" s="34">
        <v>0</v>
      </c>
      <c r="BY27" s="34">
        <v>0</v>
      </c>
      <c r="BZ27" s="34">
        <v>16433.471633449997</v>
      </c>
      <c r="CA27" s="34">
        <v>1482.2256081800001</v>
      </c>
      <c r="CB27" s="89">
        <v>393.29432987000001</v>
      </c>
      <c r="CC27" s="34">
        <f>SUM(CC28:CC30)</f>
        <v>0</v>
      </c>
      <c r="CD27" s="89">
        <f t="shared" si="9"/>
        <v>18308.991571499999</v>
      </c>
      <c r="CE27" s="34">
        <v>11285.748110263999</v>
      </c>
      <c r="CF27" s="34">
        <v>0</v>
      </c>
      <c r="CG27" s="34">
        <v>0</v>
      </c>
      <c r="CH27" s="34">
        <v>11285.748110263999</v>
      </c>
      <c r="CI27" s="34">
        <v>1456.5609503199996</v>
      </c>
      <c r="CJ27" s="89">
        <v>928.81018807999999</v>
      </c>
      <c r="CK27" s="34">
        <f>SUM(CK28:CK30)</f>
        <v>0</v>
      </c>
      <c r="CL27" s="89">
        <f t="shared" si="10"/>
        <v>13671.119248663999</v>
      </c>
      <c r="CM27" s="34">
        <v>12234.30812899</v>
      </c>
      <c r="CN27" s="34">
        <v>0</v>
      </c>
      <c r="CO27" s="34">
        <v>0</v>
      </c>
      <c r="CP27" s="34">
        <v>12234.30812899</v>
      </c>
      <c r="CQ27" s="34">
        <v>1054.8809267340575</v>
      </c>
      <c r="CR27" s="89">
        <v>1050.6410510000001</v>
      </c>
      <c r="CS27" s="34">
        <f>SUM(CS28:CS30)</f>
        <v>0</v>
      </c>
      <c r="CT27" s="89">
        <f t="shared" si="12"/>
        <v>14339.830106724059</v>
      </c>
    </row>
    <row r="28" spans="1:98" ht="20" customHeight="1" x14ac:dyDescent="0.2">
      <c r="A28" s="35">
        <v>251</v>
      </c>
      <c r="B28" s="36" t="s">
        <v>311</v>
      </c>
      <c r="C28" s="37">
        <v>0</v>
      </c>
      <c r="D28" s="37">
        <v>0</v>
      </c>
      <c r="E28" s="37">
        <v>0</v>
      </c>
      <c r="F28" s="37">
        <v>0</v>
      </c>
      <c r="G28" s="37">
        <v>0</v>
      </c>
      <c r="H28" s="90">
        <v>0</v>
      </c>
      <c r="I28" s="37">
        <v>0</v>
      </c>
      <c r="J28" s="90">
        <f t="shared" si="0"/>
        <v>0</v>
      </c>
      <c r="K28" s="37">
        <v>0</v>
      </c>
      <c r="L28" s="37">
        <v>0</v>
      </c>
      <c r="M28" s="37">
        <v>0</v>
      </c>
      <c r="N28" s="37">
        <v>0</v>
      </c>
      <c r="O28" s="37">
        <v>0</v>
      </c>
      <c r="P28" s="90">
        <v>0</v>
      </c>
      <c r="Q28" s="37">
        <v>0</v>
      </c>
      <c r="R28" s="90">
        <f t="shared" si="1"/>
        <v>0</v>
      </c>
      <c r="S28" s="37">
        <v>0</v>
      </c>
      <c r="T28" s="37">
        <v>0</v>
      </c>
      <c r="U28" s="37">
        <v>0</v>
      </c>
      <c r="V28" s="37">
        <v>0</v>
      </c>
      <c r="W28" s="37">
        <v>0</v>
      </c>
      <c r="X28" s="90">
        <v>0</v>
      </c>
      <c r="Y28" s="37">
        <v>0</v>
      </c>
      <c r="Z28" s="90">
        <f t="shared" si="2"/>
        <v>0</v>
      </c>
      <c r="AA28" s="37">
        <v>0</v>
      </c>
      <c r="AB28" s="37">
        <v>0</v>
      </c>
      <c r="AC28" s="37">
        <v>0</v>
      </c>
      <c r="AD28" s="37">
        <v>0</v>
      </c>
      <c r="AE28" s="37">
        <v>0</v>
      </c>
      <c r="AF28" s="90">
        <v>0</v>
      </c>
      <c r="AG28" s="37">
        <v>0</v>
      </c>
      <c r="AH28" s="90">
        <f t="shared" si="3"/>
        <v>0</v>
      </c>
      <c r="AI28" s="37">
        <v>0</v>
      </c>
      <c r="AJ28" s="37">
        <v>0</v>
      </c>
      <c r="AK28" s="37">
        <v>0</v>
      </c>
      <c r="AL28" s="37">
        <v>0</v>
      </c>
      <c r="AM28" s="37">
        <v>0</v>
      </c>
      <c r="AN28" s="90">
        <v>0</v>
      </c>
      <c r="AO28" s="37">
        <v>0</v>
      </c>
      <c r="AP28" s="90">
        <f t="shared" si="4"/>
        <v>0</v>
      </c>
      <c r="AQ28" s="37">
        <v>0</v>
      </c>
      <c r="AR28" s="37">
        <v>0</v>
      </c>
      <c r="AS28" s="37">
        <v>0</v>
      </c>
      <c r="AT28" s="37">
        <v>0</v>
      </c>
      <c r="AU28" s="37">
        <v>0</v>
      </c>
      <c r="AV28" s="90">
        <v>0</v>
      </c>
      <c r="AW28" s="37">
        <v>0</v>
      </c>
      <c r="AX28" s="90">
        <f t="shared" si="5"/>
        <v>0</v>
      </c>
      <c r="AY28" s="37">
        <v>0</v>
      </c>
      <c r="AZ28" s="37">
        <v>0</v>
      </c>
      <c r="BA28" s="37">
        <v>0</v>
      </c>
      <c r="BB28" s="37">
        <v>0</v>
      </c>
      <c r="BC28" s="37">
        <v>0</v>
      </c>
      <c r="BD28" s="90">
        <v>0</v>
      </c>
      <c r="BE28" s="37">
        <v>0</v>
      </c>
      <c r="BF28" s="90">
        <f t="shared" si="6"/>
        <v>0</v>
      </c>
      <c r="BG28" s="37">
        <v>0</v>
      </c>
      <c r="BH28" s="37">
        <v>0</v>
      </c>
      <c r="BI28" s="37">
        <v>0</v>
      </c>
      <c r="BJ28" s="37">
        <v>0</v>
      </c>
      <c r="BK28" s="37">
        <v>0</v>
      </c>
      <c r="BL28" s="90">
        <v>0</v>
      </c>
      <c r="BM28" s="37">
        <v>0</v>
      </c>
      <c r="BN28" s="90">
        <f t="shared" si="7"/>
        <v>0</v>
      </c>
      <c r="BO28" s="37">
        <v>0</v>
      </c>
      <c r="BP28" s="37">
        <v>0</v>
      </c>
      <c r="BQ28" s="37">
        <v>0</v>
      </c>
      <c r="BR28" s="37">
        <v>0</v>
      </c>
      <c r="BS28" s="37">
        <v>0</v>
      </c>
      <c r="BT28" s="90">
        <v>0</v>
      </c>
      <c r="BU28" s="37">
        <v>0</v>
      </c>
      <c r="BV28" s="90">
        <f t="shared" si="8"/>
        <v>0</v>
      </c>
      <c r="BW28" s="37">
        <v>0</v>
      </c>
      <c r="BX28" s="37">
        <v>0</v>
      </c>
      <c r="BY28" s="37">
        <v>0</v>
      </c>
      <c r="BZ28" s="37">
        <v>0</v>
      </c>
      <c r="CA28" s="37">
        <v>0</v>
      </c>
      <c r="CB28" s="90">
        <v>0</v>
      </c>
      <c r="CC28" s="37">
        <v>0</v>
      </c>
      <c r="CD28" s="90">
        <f t="shared" si="9"/>
        <v>0</v>
      </c>
      <c r="CE28" s="37">
        <v>0</v>
      </c>
      <c r="CF28" s="37">
        <v>0</v>
      </c>
      <c r="CG28" s="37">
        <v>0</v>
      </c>
      <c r="CH28" s="37">
        <v>0</v>
      </c>
      <c r="CI28" s="37">
        <v>0</v>
      </c>
      <c r="CJ28" s="90">
        <v>0</v>
      </c>
      <c r="CK28" s="37">
        <v>0</v>
      </c>
      <c r="CL28" s="90">
        <f t="shared" si="10"/>
        <v>0</v>
      </c>
      <c r="CM28" s="37">
        <v>0</v>
      </c>
      <c r="CN28" s="37">
        <v>0</v>
      </c>
      <c r="CO28" s="37">
        <v>0</v>
      </c>
      <c r="CP28" s="37">
        <v>0</v>
      </c>
      <c r="CQ28" s="37">
        <v>0</v>
      </c>
      <c r="CR28" s="90">
        <v>0</v>
      </c>
      <c r="CS28" s="37">
        <v>0</v>
      </c>
      <c r="CT28" s="90">
        <f t="shared" si="12"/>
        <v>0</v>
      </c>
    </row>
    <row r="29" spans="1:98" ht="20" customHeight="1" x14ac:dyDescent="0.2">
      <c r="A29" s="35">
        <v>252</v>
      </c>
      <c r="B29" s="36" t="s">
        <v>312</v>
      </c>
      <c r="C29" s="37">
        <v>6154.8543834105531</v>
      </c>
      <c r="D29" s="37">
        <v>0</v>
      </c>
      <c r="E29" s="37">
        <v>0</v>
      </c>
      <c r="F29" s="37">
        <v>6154.8543834105531</v>
      </c>
      <c r="G29" s="37">
        <v>409.74480873258278</v>
      </c>
      <c r="H29" s="90">
        <v>143.12630871000002</v>
      </c>
      <c r="I29" s="37">
        <v>0</v>
      </c>
      <c r="J29" s="90">
        <f t="shared" si="0"/>
        <v>6707.7255008531356</v>
      </c>
      <c r="K29" s="37">
        <v>11891.813177599519</v>
      </c>
      <c r="L29" s="37">
        <v>0</v>
      </c>
      <c r="M29" s="37">
        <v>0</v>
      </c>
      <c r="N29" s="37">
        <v>11891.813177599519</v>
      </c>
      <c r="O29" s="37">
        <v>421.56788624000001</v>
      </c>
      <c r="P29" s="90">
        <v>169.47010046</v>
      </c>
      <c r="Q29" s="37">
        <v>0</v>
      </c>
      <c r="R29" s="90">
        <f t="shared" si="1"/>
        <v>12482.851164299518</v>
      </c>
      <c r="S29" s="37">
        <v>14418.922136570298</v>
      </c>
      <c r="T29" s="37">
        <v>0</v>
      </c>
      <c r="U29" s="37">
        <v>0</v>
      </c>
      <c r="V29" s="37">
        <v>14418.922136570298</v>
      </c>
      <c r="W29" s="37">
        <v>439.47336308999996</v>
      </c>
      <c r="X29" s="90">
        <v>158.10780433000002</v>
      </c>
      <c r="Y29" s="37">
        <v>0</v>
      </c>
      <c r="Z29" s="90">
        <f t="shared" si="2"/>
        <v>15016.503303990297</v>
      </c>
      <c r="AA29" s="37">
        <v>25017.518299863899</v>
      </c>
      <c r="AB29" s="37">
        <v>0</v>
      </c>
      <c r="AC29" s="37">
        <v>0</v>
      </c>
      <c r="AD29" s="37">
        <v>25017.518299863899</v>
      </c>
      <c r="AE29" s="37">
        <v>689.79694511000002</v>
      </c>
      <c r="AF29" s="90">
        <v>249.36270463</v>
      </c>
      <c r="AG29" s="37">
        <v>0</v>
      </c>
      <c r="AH29" s="90">
        <f t="shared" si="3"/>
        <v>25956.677949603898</v>
      </c>
      <c r="AI29" s="37">
        <v>29775.225716592737</v>
      </c>
      <c r="AJ29" s="37">
        <v>0</v>
      </c>
      <c r="AK29" s="37">
        <v>0</v>
      </c>
      <c r="AL29" s="37">
        <v>29775.225716592737</v>
      </c>
      <c r="AM29" s="37">
        <v>613.81862039999999</v>
      </c>
      <c r="AN29" s="90">
        <v>264.05577391999998</v>
      </c>
      <c r="AO29" s="37">
        <v>0</v>
      </c>
      <c r="AP29" s="90">
        <f t="shared" si="4"/>
        <v>30653.100110912739</v>
      </c>
      <c r="AQ29" s="37">
        <v>24649.053042339998</v>
      </c>
      <c r="AR29" s="37">
        <v>0</v>
      </c>
      <c r="AS29" s="37">
        <v>0</v>
      </c>
      <c r="AT29" s="37">
        <v>24649.053042339998</v>
      </c>
      <c r="AU29" s="37">
        <v>631.42147889000012</v>
      </c>
      <c r="AV29" s="90">
        <v>240.79317621999999</v>
      </c>
      <c r="AW29" s="37">
        <v>0</v>
      </c>
      <c r="AX29" s="90">
        <f t="shared" si="5"/>
        <v>25521.267697449995</v>
      </c>
      <c r="AY29" s="37">
        <v>27187.651005809999</v>
      </c>
      <c r="AZ29" s="37">
        <v>0</v>
      </c>
      <c r="BA29" s="37">
        <v>0</v>
      </c>
      <c r="BB29" s="37">
        <v>27187.651005809999</v>
      </c>
      <c r="BC29" s="37">
        <v>1493.4339270799999</v>
      </c>
      <c r="BD29" s="90">
        <v>335.19274765</v>
      </c>
      <c r="BE29" s="37">
        <v>0</v>
      </c>
      <c r="BF29" s="90">
        <f t="shared" si="6"/>
        <v>29016.277680539999</v>
      </c>
      <c r="BG29" s="37">
        <v>21951.57566848</v>
      </c>
      <c r="BH29" s="37">
        <v>0</v>
      </c>
      <c r="BI29" s="37">
        <v>0</v>
      </c>
      <c r="BJ29" s="37">
        <v>21951.57566848</v>
      </c>
      <c r="BK29" s="37">
        <v>1679.71678191</v>
      </c>
      <c r="BL29" s="90">
        <v>339.58712033</v>
      </c>
      <c r="BM29" s="37">
        <v>0</v>
      </c>
      <c r="BN29" s="90">
        <f t="shared" si="7"/>
        <v>23970.879570720001</v>
      </c>
      <c r="BO29" s="37">
        <v>23700.684161969999</v>
      </c>
      <c r="BP29" s="37">
        <v>0</v>
      </c>
      <c r="BQ29" s="37">
        <v>0</v>
      </c>
      <c r="BR29" s="37">
        <v>23700.684161969999</v>
      </c>
      <c r="BS29" s="37">
        <v>1650.2175724799999</v>
      </c>
      <c r="BT29" s="90">
        <v>366.76400351999996</v>
      </c>
      <c r="BU29" s="37">
        <v>0</v>
      </c>
      <c r="BV29" s="90">
        <f t="shared" si="8"/>
        <v>25717.665737969997</v>
      </c>
      <c r="BW29" s="37">
        <v>16433.471633449997</v>
      </c>
      <c r="BX29" s="37">
        <v>0</v>
      </c>
      <c r="BY29" s="37">
        <v>0</v>
      </c>
      <c r="BZ29" s="37">
        <v>16433.471633449997</v>
      </c>
      <c r="CA29" s="37">
        <v>1482.2256081800001</v>
      </c>
      <c r="CB29" s="90">
        <v>393.29432987000001</v>
      </c>
      <c r="CC29" s="37">
        <v>0</v>
      </c>
      <c r="CD29" s="90">
        <f t="shared" si="9"/>
        <v>18308.991571499999</v>
      </c>
      <c r="CE29" s="37">
        <v>11285.748110263999</v>
      </c>
      <c r="CF29" s="37">
        <v>0</v>
      </c>
      <c r="CG29" s="37">
        <v>0</v>
      </c>
      <c r="CH29" s="37">
        <v>11285.748110263999</v>
      </c>
      <c r="CI29" s="37">
        <v>1456.5609503199996</v>
      </c>
      <c r="CJ29" s="90">
        <v>928.81018807999999</v>
      </c>
      <c r="CK29" s="37">
        <v>0</v>
      </c>
      <c r="CL29" s="90">
        <f t="shared" si="10"/>
        <v>13671.119248663999</v>
      </c>
      <c r="CM29" s="37">
        <v>12234.30812899</v>
      </c>
      <c r="CN29" s="37">
        <v>0</v>
      </c>
      <c r="CO29" s="37">
        <v>0</v>
      </c>
      <c r="CP29" s="37">
        <v>12234.30812899</v>
      </c>
      <c r="CQ29" s="37">
        <v>1054.8809267340575</v>
      </c>
      <c r="CR29" s="90">
        <v>1050.6410510000001</v>
      </c>
      <c r="CS29" s="37">
        <v>0</v>
      </c>
      <c r="CT29" s="90">
        <f t="shared" si="12"/>
        <v>14339.830106724059</v>
      </c>
    </row>
    <row r="30" spans="1:98" ht="20" customHeight="1" x14ac:dyDescent="0.2">
      <c r="A30" s="35">
        <v>253</v>
      </c>
      <c r="B30" s="36" t="s">
        <v>313</v>
      </c>
      <c r="C30" s="37">
        <v>0</v>
      </c>
      <c r="D30" s="37">
        <v>0</v>
      </c>
      <c r="E30" s="37">
        <v>0</v>
      </c>
      <c r="F30" s="37">
        <v>0</v>
      </c>
      <c r="G30" s="37">
        <v>0</v>
      </c>
      <c r="H30" s="90">
        <v>0</v>
      </c>
      <c r="I30" s="37">
        <v>0</v>
      </c>
      <c r="J30" s="90">
        <f t="shared" si="0"/>
        <v>0</v>
      </c>
      <c r="K30" s="37">
        <v>0</v>
      </c>
      <c r="L30" s="37">
        <v>0</v>
      </c>
      <c r="M30" s="37">
        <v>0</v>
      </c>
      <c r="N30" s="37">
        <v>0</v>
      </c>
      <c r="O30" s="37">
        <v>0</v>
      </c>
      <c r="P30" s="90">
        <v>0</v>
      </c>
      <c r="Q30" s="37">
        <v>0</v>
      </c>
      <c r="R30" s="90">
        <f t="shared" si="1"/>
        <v>0</v>
      </c>
      <c r="S30" s="37">
        <v>0</v>
      </c>
      <c r="T30" s="37">
        <v>0</v>
      </c>
      <c r="U30" s="37">
        <v>0</v>
      </c>
      <c r="V30" s="37">
        <v>0</v>
      </c>
      <c r="W30" s="37">
        <v>0</v>
      </c>
      <c r="X30" s="90">
        <v>0</v>
      </c>
      <c r="Y30" s="37">
        <v>0</v>
      </c>
      <c r="Z30" s="90">
        <f t="shared" si="2"/>
        <v>0</v>
      </c>
      <c r="AA30" s="37">
        <v>0</v>
      </c>
      <c r="AB30" s="37">
        <v>0</v>
      </c>
      <c r="AC30" s="37">
        <v>0</v>
      </c>
      <c r="AD30" s="37">
        <v>0</v>
      </c>
      <c r="AE30" s="37">
        <v>0</v>
      </c>
      <c r="AF30" s="90">
        <v>0</v>
      </c>
      <c r="AG30" s="37">
        <v>0</v>
      </c>
      <c r="AH30" s="90">
        <f t="shared" si="3"/>
        <v>0</v>
      </c>
      <c r="AI30" s="37">
        <v>0</v>
      </c>
      <c r="AJ30" s="37">
        <v>0</v>
      </c>
      <c r="AK30" s="37">
        <v>0</v>
      </c>
      <c r="AL30" s="37">
        <v>0</v>
      </c>
      <c r="AM30" s="37">
        <v>0</v>
      </c>
      <c r="AN30" s="90">
        <v>0</v>
      </c>
      <c r="AO30" s="37">
        <v>0</v>
      </c>
      <c r="AP30" s="90">
        <f t="shared" si="4"/>
        <v>0</v>
      </c>
      <c r="AQ30" s="37">
        <v>0</v>
      </c>
      <c r="AR30" s="37">
        <v>0</v>
      </c>
      <c r="AS30" s="37">
        <v>0</v>
      </c>
      <c r="AT30" s="37">
        <v>0</v>
      </c>
      <c r="AU30" s="37">
        <v>0</v>
      </c>
      <c r="AV30" s="90">
        <v>0</v>
      </c>
      <c r="AW30" s="37">
        <v>0</v>
      </c>
      <c r="AX30" s="90">
        <f t="shared" si="5"/>
        <v>0</v>
      </c>
      <c r="AY30" s="37">
        <v>0</v>
      </c>
      <c r="AZ30" s="37">
        <v>0</v>
      </c>
      <c r="BA30" s="37">
        <v>0</v>
      </c>
      <c r="BB30" s="37">
        <v>0</v>
      </c>
      <c r="BC30" s="37">
        <v>0</v>
      </c>
      <c r="BD30" s="90">
        <v>0</v>
      </c>
      <c r="BE30" s="37">
        <v>0</v>
      </c>
      <c r="BF30" s="90">
        <f t="shared" si="6"/>
        <v>0</v>
      </c>
      <c r="BG30" s="37">
        <v>0</v>
      </c>
      <c r="BH30" s="37">
        <v>0</v>
      </c>
      <c r="BI30" s="37">
        <v>0</v>
      </c>
      <c r="BJ30" s="37">
        <v>0</v>
      </c>
      <c r="BK30" s="37">
        <v>0</v>
      </c>
      <c r="BL30" s="90">
        <v>0</v>
      </c>
      <c r="BM30" s="37">
        <v>0</v>
      </c>
      <c r="BN30" s="90">
        <f t="shared" si="7"/>
        <v>0</v>
      </c>
      <c r="BO30" s="37">
        <v>0</v>
      </c>
      <c r="BP30" s="37">
        <v>0</v>
      </c>
      <c r="BQ30" s="37">
        <v>0</v>
      </c>
      <c r="BR30" s="37">
        <v>0</v>
      </c>
      <c r="BS30" s="37">
        <v>0</v>
      </c>
      <c r="BT30" s="90">
        <v>0</v>
      </c>
      <c r="BU30" s="37">
        <v>0</v>
      </c>
      <c r="BV30" s="90">
        <f t="shared" si="8"/>
        <v>0</v>
      </c>
      <c r="BW30" s="37">
        <v>0</v>
      </c>
      <c r="BX30" s="37">
        <v>0</v>
      </c>
      <c r="BY30" s="37">
        <v>0</v>
      </c>
      <c r="BZ30" s="37">
        <v>0</v>
      </c>
      <c r="CA30" s="37">
        <v>0</v>
      </c>
      <c r="CB30" s="90">
        <v>0</v>
      </c>
      <c r="CC30" s="37">
        <v>0</v>
      </c>
      <c r="CD30" s="90">
        <f t="shared" si="9"/>
        <v>0</v>
      </c>
      <c r="CE30" s="37">
        <v>0</v>
      </c>
      <c r="CF30" s="37">
        <v>0</v>
      </c>
      <c r="CG30" s="37">
        <v>0</v>
      </c>
      <c r="CH30" s="37">
        <v>0</v>
      </c>
      <c r="CI30" s="37">
        <v>0</v>
      </c>
      <c r="CJ30" s="90">
        <v>0</v>
      </c>
      <c r="CK30" s="37">
        <v>0</v>
      </c>
      <c r="CL30" s="90">
        <f t="shared" si="10"/>
        <v>0</v>
      </c>
      <c r="CM30" s="37">
        <v>0</v>
      </c>
      <c r="CN30" s="37">
        <v>0</v>
      </c>
      <c r="CO30" s="37">
        <v>0</v>
      </c>
      <c r="CP30" s="37">
        <v>0</v>
      </c>
      <c r="CQ30" s="37">
        <v>0</v>
      </c>
      <c r="CR30" s="90">
        <v>0</v>
      </c>
      <c r="CS30" s="37">
        <v>0</v>
      </c>
      <c r="CT30" s="90">
        <f t="shared" si="12"/>
        <v>0</v>
      </c>
    </row>
    <row r="31" spans="1:98" ht="20" customHeight="1" x14ac:dyDescent="0.2">
      <c r="A31" s="32">
        <v>26</v>
      </c>
      <c r="B31" s="33" t="s">
        <v>243</v>
      </c>
      <c r="C31" s="34">
        <v>240555.45481529494</v>
      </c>
      <c r="D31" s="34">
        <v>0</v>
      </c>
      <c r="E31" s="34">
        <v>0</v>
      </c>
      <c r="F31" s="34">
        <v>240555.45481529494</v>
      </c>
      <c r="G31" s="34">
        <v>88485.866299213812</v>
      </c>
      <c r="H31" s="89">
        <v>1960.8098454172302</v>
      </c>
      <c r="I31" s="34">
        <f>SUM(I32,I35,I38)</f>
        <v>-329785.06769112399</v>
      </c>
      <c r="J31" s="89">
        <f t="shared" si="0"/>
        <v>1217.0632688020123</v>
      </c>
      <c r="K31" s="34">
        <v>276205.2917674277</v>
      </c>
      <c r="L31" s="34">
        <v>0</v>
      </c>
      <c r="M31" s="34">
        <v>0</v>
      </c>
      <c r="N31" s="34">
        <v>276205.2917674277</v>
      </c>
      <c r="O31" s="34">
        <v>95442.024399657501</v>
      </c>
      <c r="P31" s="89">
        <v>1598.1948787586002</v>
      </c>
      <c r="Q31" s="34">
        <f>SUM(Q32,Q35,Q38)</f>
        <v>-372130.09887253185</v>
      </c>
      <c r="R31" s="89">
        <f t="shared" si="1"/>
        <v>1115.4121733119246</v>
      </c>
      <c r="S31" s="34">
        <v>306988.23702208168</v>
      </c>
      <c r="T31" s="34">
        <v>0</v>
      </c>
      <c r="U31" s="34">
        <v>0</v>
      </c>
      <c r="V31" s="34">
        <v>306988.23702208168</v>
      </c>
      <c r="W31" s="34">
        <v>106793.27248841879</v>
      </c>
      <c r="X31" s="89">
        <v>1740.4164641638699</v>
      </c>
      <c r="Y31" s="34">
        <f>SUM(Y32,Y35,Y38)</f>
        <v>-414201.40418874304</v>
      </c>
      <c r="Z31" s="89">
        <f t="shared" si="2"/>
        <v>1320.5217859213008</v>
      </c>
      <c r="AA31" s="34">
        <v>319038.39589140977</v>
      </c>
      <c r="AB31" s="34">
        <v>0</v>
      </c>
      <c r="AC31" s="34">
        <v>0</v>
      </c>
      <c r="AD31" s="34">
        <v>319038.39589140977</v>
      </c>
      <c r="AE31" s="34">
        <v>114918.19568975753</v>
      </c>
      <c r="AF31" s="89">
        <v>3038.9100057272699</v>
      </c>
      <c r="AG31" s="34">
        <f>SUM(AG32,AG35,AG38)</f>
        <v>-435096.68303437461</v>
      </c>
      <c r="AH31" s="89">
        <f t="shared" si="3"/>
        <v>1898.8185525199515</v>
      </c>
      <c r="AI31" s="34">
        <v>353966.83338087657</v>
      </c>
      <c r="AJ31" s="34">
        <v>0</v>
      </c>
      <c r="AK31" s="34">
        <v>0</v>
      </c>
      <c r="AL31" s="34">
        <v>353966.83338087657</v>
      </c>
      <c r="AM31" s="34">
        <v>126881.56092917999</v>
      </c>
      <c r="AN31" s="89">
        <v>3372.6047857408898</v>
      </c>
      <c r="AO31" s="34">
        <f>SUM(AO32,AO35,AO38)</f>
        <v>-481117.3347242265</v>
      </c>
      <c r="AP31" s="89">
        <f t="shared" si="4"/>
        <v>3103.6643715709797</v>
      </c>
      <c r="AQ31" s="34">
        <v>361205.55529955064</v>
      </c>
      <c r="AR31" s="34">
        <v>0</v>
      </c>
      <c r="AS31" s="34">
        <v>0</v>
      </c>
      <c r="AT31" s="34">
        <v>361205.55529955064</v>
      </c>
      <c r="AU31" s="34">
        <v>129486.06649543</v>
      </c>
      <c r="AV31" s="89">
        <v>4425.7194305708899</v>
      </c>
      <c r="AW31" s="34">
        <f>SUM(AW32,AW35,AW38)</f>
        <v>-492394.91295895749</v>
      </c>
      <c r="AX31" s="89">
        <f t="shared" si="5"/>
        <v>2722.42826659407</v>
      </c>
      <c r="AY31" s="34">
        <v>405532.64480961079</v>
      </c>
      <c r="AZ31" s="34">
        <v>0</v>
      </c>
      <c r="BA31" s="34">
        <v>0</v>
      </c>
      <c r="BB31" s="34">
        <v>405532.64480961079</v>
      </c>
      <c r="BC31" s="34">
        <v>135798.92219209255</v>
      </c>
      <c r="BD31" s="89">
        <v>5267.8010571648601</v>
      </c>
      <c r="BE31" s="34">
        <f>SUM(BE32,BE35,BE38)</f>
        <v>-541996.95059095917</v>
      </c>
      <c r="BF31" s="89">
        <f t="shared" si="6"/>
        <v>4602.4174679090502</v>
      </c>
      <c r="BG31" s="34">
        <v>403197.12030250666</v>
      </c>
      <c r="BH31" s="34">
        <v>0</v>
      </c>
      <c r="BI31" s="34">
        <v>0</v>
      </c>
      <c r="BJ31" s="34">
        <v>403197.12030250666</v>
      </c>
      <c r="BK31" s="34">
        <v>141581.10447334003</v>
      </c>
      <c r="BL31" s="89">
        <v>4993.1410950477502</v>
      </c>
      <c r="BM31" s="34">
        <f>SUM(BM32,BM35,BM38)</f>
        <v>-546154.81038428866</v>
      </c>
      <c r="BN31" s="89">
        <f t="shared" si="7"/>
        <v>3616.5554866057355</v>
      </c>
      <c r="BO31" s="34">
        <v>447572.76575532055</v>
      </c>
      <c r="BP31" s="34">
        <v>0</v>
      </c>
      <c r="BQ31" s="34">
        <v>0</v>
      </c>
      <c r="BR31" s="34">
        <v>447572.76575532055</v>
      </c>
      <c r="BS31" s="34">
        <v>151974.44538508749</v>
      </c>
      <c r="BT31" s="89">
        <v>5533.8368940926403</v>
      </c>
      <c r="BU31" s="34">
        <f>SUM(BU32,BU35,BU38)</f>
        <v>-601426.96646800067</v>
      </c>
      <c r="BV31" s="89">
        <f t="shared" si="8"/>
        <v>3654.0815665000118</v>
      </c>
      <c r="BW31" s="34">
        <v>481737.08518686879</v>
      </c>
      <c r="BX31" s="34">
        <v>0</v>
      </c>
      <c r="BY31" s="34">
        <v>0</v>
      </c>
      <c r="BZ31" s="34">
        <v>481737.08518686879</v>
      </c>
      <c r="CA31" s="34">
        <v>161475.60768342001</v>
      </c>
      <c r="CB31" s="89">
        <v>3348.1555795169502</v>
      </c>
      <c r="CC31" s="34">
        <f>SUM(CC32,CC35,CC38)</f>
        <v>-644101.21457249078</v>
      </c>
      <c r="CD31" s="89">
        <f t="shared" si="9"/>
        <v>2459.6338773149764</v>
      </c>
      <c r="CE31" s="34">
        <v>586369.60323621507</v>
      </c>
      <c r="CF31" s="34">
        <v>0</v>
      </c>
      <c r="CG31" s="34">
        <v>0</v>
      </c>
      <c r="CH31" s="34">
        <v>586369.60323621507</v>
      </c>
      <c r="CI31" s="34">
        <v>170930.38277410006</v>
      </c>
      <c r="CJ31" s="89">
        <v>4416.0471104365597</v>
      </c>
      <c r="CK31" s="34">
        <f>SUM(CK32,CK35,CK38)</f>
        <v>-757703.9260551926</v>
      </c>
      <c r="CL31" s="89">
        <f t="shared" si="10"/>
        <v>4012.107065559132</v>
      </c>
      <c r="CM31" s="34">
        <v>595464.67980827705</v>
      </c>
      <c r="CN31" s="34">
        <v>0</v>
      </c>
      <c r="CO31" s="34">
        <v>0</v>
      </c>
      <c r="CP31" s="34">
        <v>595464.67980827705</v>
      </c>
      <c r="CQ31" s="34">
        <v>214068.77201755464</v>
      </c>
      <c r="CR31" s="89">
        <v>4925.7160499999991</v>
      </c>
      <c r="CS31" s="34">
        <f>SUM(CS32,CS35,CS38)</f>
        <v>-809275.79572026466</v>
      </c>
      <c r="CT31" s="89">
        <f t="shared" si="12"/>
        <v>5183.372155567049</v>
      </c>
    </row>
    <row r="32" spans="1:98" ht="20" customHeight="1" x14ac:dyDescent="0.2">
      <c r="A32" s="35">
        <v>261</v>
      </c>
      <c r="B32" s="36" t="s">
        <v>314</v>
      </c>
      <c r="C32" s="37">
        <v>0</v>
      </c>
      <c r="D32" s="37">
        <v>0</v>
      </c>
      <c r="E32" s="37">
        <v>0</v>
      </c>
      <c r="F32" s="37">
        <v>0</v>
      </c>
      <c r="G32" s="37">
        <v>0</v>
      </c>
      <c r="H32" s="90">
        <v>0</v>
      </c>
      <c r="I32" s="37">
        <f>SUM(I33:I34)</f>
        <v>0</v>
      </c>
      <c r="J32" s="90">
        <f t="shared" si="0"/>
        <v>0</v>
      </c>
      <c r="K32" s="37">
        <v>0</v>
      </c>
      <c r="L32" s="37">
        <v>0</v>
      </c>
      <c r="M32" s="37">
        <v>0</v>
      </c>
      <c r="N32" s="37">
        <v>0</v>
      </c>
      <c r="O32" s="37">
        <v>0</v>
      </c>
      <c r="P32" s="90">
        <v>0</v>
      </c>
      <c r="Q32" s="37">
        <f>SUM(Q33:Q34)</f>
        <v>0</v>
      </c>
      <c r="R32" s="90">
        <f t="shared" si="1"/>
        <v>0</v>
      </c>
      <c r="S32" s="37">
        <v>0</v>
      </c>
      <c r="T32" s="37">
        <v>0</v>
      </c>
      <c r="U32" s="37">
        <v>0</v>
      </c>
      <c r="V32" s="37">
        <v>0</v>
      </c>
      <c r="W32" s="37">
        <v>0</v>
      </c>
      <c r="X32" s="90">
        <v>0</v>
      </c>
      <c r="Y32" s="37">
        <f>SUM(Y33:Y34)</f>
        <v>0</v>
      </c>
      <c r="Z32" s="90">
        <f t="shared" si="2"/>
        <v>0</v>
      </c>
      <c r="AA32" s="37">
        <v>0</v>
      </c>
      <c r="AB32" s="37">
        <v>0</v>
      </c>
      <c r="AC32" s="37">
        <v>0</v>
      </c>
      <c r="AD32" s="37">
        <v>0</v>
      </c>
      <c r="AE32" s="37">
        <v>0</v>
      </c>
      <c r="AF32" s="90">
        <v>0</v>
      </c>
      <c r="AG32" s="37">
        <f>SUM(AG33:AG34)</f>
        <v>0</v>
      </c>
      <c r="AH32" s="90">
        <f t="shared" si="3"/>
        <v>0</v>
      </c>
      <c r="AI32" s="37">
        <v>0</v>
      </c>
      <c r="AJ32" s="37">
        <v>0</v>
      </c>
      <c r="AK32" s="37">
        <v>0</v>
      </c>
      <c r="AL32" s="37">
        <v>0</v>
      </c>
      <c r="AM32" s="37">
        <v>0</v>
      </c>
      <c r="AN32" s="90">
        <v>0</v>
      </c>
      <c r="AO32" s="37">
        <f>SUM(AO33:AO34)</f>
        <v>0</v>
      </c>
      <c r="AP32" s="90">
        <f t="shared" si="4"/>
        <v>0</v>
      </c>
      <c r="AQ32" s="37">
        <v>0</v>
      </c>
      <c r="AR32" s="37">
        <v>0</v>
      </c>
      <c r="AS32" s="37">
        <v>0</v>
      </c>
      <c r="AT32" s="37">
        <v>0</v>
      </c>
      <c r="AU32" s="37">
        <v>0</v>
      </c>
      <c r="AV32" s="90">
        <v>0</v>
      </c>
      <c r="AW32" s="37">
        <f>SUM(AW33:AW34)</f>
        <v>0</v>
      </c>
      <c r="AX32" s="90">
        <f t="shared" si="5"/>
        <v>0</v>
      </c>
      <c r="AY32" s="37">
        <v>0</v>
      </c>
      <c r="AZ32" s="37">
        <v>0</v>
      </c>
      <c r="BA32" s="37">
        <v>0</v>
      </c>
      <c r="BB32" s="37">
        <v>0</v>
      </c>
      <c r="BC32" s="37">
        <v>0</v>
      </c>
      <c r="BD32" s="90">
        <v>0</v>
      </c>
      <c r="BE32" s="37">
        <f>SUM(BE33:BE34)</f>
        <v>0</v>
      </c>
      <c r="BF32" s="90">
        <f t="shared" si="6"/>
        <v>0</v>
      </c>
      <c r="BG32" s="37">
        <v>0</v>
      </c>
      <c r="BH32" s="37">
        <v>0</v>
      </c>
      <c r="BI32" s="37">
        <v>0</v>
      </c>
      <c r="BJ32" s="37">
        <v>0</v>
      </c>
      <c r="BK32" s="37">
        <v>0</v>
      </c>
      <c r="BL32" s="90">
        <v>0</v>
      </c>
      <c r="BM32" s="37">
        <f>SUM(BM33:BM34)</f>
        <v>0</v>
      </c>
      <c r="BN32" s="90">
        <f t="shared" si="7"/>
        <v>0</v>
      </c>
      <c r="BO32" s="37">
        <v>0</v>
      </c>
      <c r="BP32" s="37">
        <v>0</v>
      </c>
      <c r="BQ32" s="37">
        <v>0</v>
      </c>
      <c r="BR32" s="37">
        <v>0</v>
      </c>
      <c r="BS32" s="37">
        <v>0</v>
      </c>
      <c r="BT32" s="90">
        <v>0</v>
      </c>
      <c r="BU32" s="37">
        <f>SUM(BU33:BU34)</f>
        <v>0</v>
      </c>
      <c r="BV32" s="90">
        <f t="shared" si="8"/>
        <v>0</v>
      </c>
      <c r="BW32" s="37">
        <v>0</v>
      </c>
      <c r="BX32" s="37">
        <v>0</v>
      </c>
      <c r="BY32" s="37">
        <v>0</v>
      </c>
      <c r="BZ32" s="37">
        <v>0</v>
      </c>
      <c r="CA32" s="37">
        <v>0</v>
      </c>
      <c r="CB32" s="90">
        <v>0</v>
      </c>
      <c r="CC32" s="37">
        <f>SUM(CC33:CC34)</f>
        <v>0</v>
      </c>
      <c r="CD32" s="90">
        <f t="shared" si="9"/>
        <v>0</v>
      </c>
      <c r="CE32" s="37">
        <v>0</v>
      </c>
      <c r="CF32" s="37">
        <v>0</v>
      </c>
      <c r="CG32" s="37">
        <v>0</v>
      </c>
      <c r="CH32" s="37">
        <v>0</v>
      </c>
      <c r="CI32" s="37">
        <v>0</v>
      </c>
      <c r="CJ32" s="90">
        <v>0</v>
      </c>
      <c r="CK32" s="37">
        <f>SUM(CK33:CK34)</f>
        <v>0</v>
      </c>
      <c r="CL32" s="90">
        <f t="shared" si="10"/>
        <v>0</v>
      </c>
      <c r="CM32" s="37">
        <v>0</v>
      </c>
      <c r="CN32" s="37">
        <v>0</v>
      </c>
      <c r="CO32" s="37">
        <v>0</v>
      </c>
      <c r="CP32" s="37">
        <v>0</v>
      </c>
      <c r="CQ32" s="37">
        <v>0</v>
      </c>
      <c r="CR32" s="90" t="s">
        <v>826</v>
      </c>
      <c r="CS32" s="37">
        <f>SUM(CS33:CS34)</f>
        <v>0</v>
      </c>
      <c r="CT32" s="90" t="s">
        <v>826</v>
      </c>
    </row>
    <row r="33" spans="1:98" ht="20" customHeight="1" x14ac:dyDescent="0.2">
      <c r="A33" s="104">
        <v>2611</v>
      </c>
      <c r="B33" s="104" t="s">
        <v>286</v>
      </c>
      <c r="C33" s="107">
        <v>0</v>
      </c>
      <c r="D33" s="107">
        <v>0</v>
      </c>
      <c r="E33" s="107">
        <v>0</v>
      </c>
      <c r="F33" s="107">
        <v>0</v>
      </c>
      <c r="G33" s="107">
        <v>0</v>
      </c>
      <c r="H33" s="166">
        <v>0</v>
      </c>
      <c r="I33" s="107">
        <v>0</v>
      </c>
      <c r="J33" s="166">
        <f t="shared" si="0"/>
        <v>0</v>
      </c>
      <c r="K33" s="107">
        <v>0</v>
      </c>
      <c r="L33" s="107">
        <v>0</v>
      </c>
      <c r="M33" s="107">
        <v>0</v>
      </c>
      <c r="N33" s="107">
        <v>0</v>
      </c>
      <c r="O33" s="107">
        <v>0</v>
      </c>
      <c r="P33" s="166">
        <v>0</v>
      </c>
      <c r="Q33" s="107">
        <v>0</v>
      </c>
      <c r="R33" s="166">
        <f t="shared" si="1"/>
        <v>0</v>
      </c>
      <c r="S33" s="107">
        <v>0</v>
      </c>
      <c r="T33" s="107">
        <v>0</v>
      </c>
      <c r="U33" s="107">
        <v>0</v>
      </c>
      <c r="V33" s="107">
        <v>0</v>
      </c>
      <c r="W33" s="107">
        <v>0</v>
      </c>
      <c r="X33" s="166">
        <v>0</v>
      </c>
      <c r="Y33" s="107">
        <v>0</v>
      </c>
      <c r="Z33" s="166">
        <f t="shared" si="2"/>
        <v>0</v>
      </c>
      <c r="AA33" s="107">
        <v>0</v>
      </c>
      <c r="AB33" s="107">
        <v>0</v>
      </c>
      <c r="AC33" s="107">
        <v>0</v>
      </c>
      <c r="AD33" s="107">
        <v>0</v>
      </c>
      <c r="AE33" s="107">
        <v>0</v>
      </c>
      <c r="AF33" s="166">
        <v>0</v>
      </c>
      <c r="AG33" s="107">
        <v>0</v>
      </c>
      <c r="AH33" s="166">
        <f t="shared" si="3"/>
        <v>0</v>
      </c>
      <c r="AI33" s="107">
        <v>0</v>
      </c>
      <c r="AJ33" s="107">
        <v>0</v>
      </c>
      <c r="AK33" s="107">
        <v>0</v>
      </c>
      <c r="AL33" s="107">
        <v>0</v>
      </c>
      <c r="AM33" s="107">
        <v>0</v>
      </c>
      <c r="AN33" s="166">
        <v>0</v>
      </c>
      <c r="AO33" s="107">
        <v>0</v>
      </c>
      <c r="AP33" s="166">
        <f t="shared" si="4"/>
        <v>0</v>
      </c>
      <c r="AQ33" s="107">
        <v>0</v>
      </c>
      <c r="AR33" s="107">
        <v>0</v>
      </c>
      <c r="AS33" s="107">
        <v>0</v>
      </c>
      <c r="AT33" s="107">
        <v>0</v>
      </c>
      <c r="AU33" s="107">
        <v>0</v>
      </c>
      <c r="AV33" s="166">
        <v>0</v>
      </c>
      <c r="AW33" s="107">
        <v>0</v>
      </c>
      <c r="AX33" s="166">
        <f t="shared" si="5"/>
        <v>0</v>
      </c>
      <c r="AY33" s="107">
        <v>0</v>
      </c>
      <c r="AZ33" s="107">
        <v>0</v>
      </c>
      <c r="BA33" s="107">
        <v>0</v>
      </c>
      <c r="BB33" s="107">
        <v>0</v>
      </c>
      <c r="BC33" s="107">
        <v>0</v>
      </c>
      <c r="BD33" s="166">
        <v>0</v>
      </c>
      <c r="BE33" s="107">
        <v>0</v>
      </c>
      <c r="BF33" s="166">
        <f t="shared" si="6"/>
        <v>0</v>
      </c>
      <c r="BG33" s="107">
        <v>0</v>
      </c>
      <c r="BH33" s="107">
        <v>0</v>
      </c>
      <c r="BI33" s="107">
        <v>0</v>
      </c>
      <c r="BJ33" s="107">
        <v>0</v>
      </c>
      <c r="BK33" s="107">
        <v>0</v>
      </c>
      <c r="BL33" s="166">
        <v>0</v>
      </c>
      <c r="BM33" s="107">
        <v>0</v>
      </c>
      <c r="BN33" s="166">
        <f t="shared" si="7"/>
        <v>0</v>
      </c>
      <c r="BO33" s="107">
        <v>0</v>
      </c>
      <c r="BP33" s="107">
        <v>0</v>
      </c>
      <c r="BQ33" s="107">
        <v>0</v>
      </c>
      <c r="BR33" s="107">
        <v>0</v>
      </c>
      <c r="BS33" s="107">
        <v>0</v>
      </c>
      <c r="BT33" s="166">
        <v>0</v>
      </c>
      <c r="BU33" s="107">
        <v>0</v>
      </c>
      <c r="BV33" s="166">
        <f t="shared" si="8"/>
        <v>0</v>
      </c>
      <c r="BW33" s="107">
        <v>0</v>
      </c>
      <c r="BX33" s="107">
        <v>0</v>
      </c>
      <c r="BY33" s="107">
        <v>0</v>
      </c>
      <c r="BZ33" s="107">
        <v>0</v>
      </c>
      <c r="CA33" s="107">
        <v>0</v>
      </c>
      <c r="CB33" s="166">
        <v>0</v>
      </c>
      <c r="CC33" s="107">
        <v>0</v>
      </c>
      <c r="CD33" s="166">
        <f t="shared" si="9"/>
        <v>0</v>
      </c>
      <c r="CE33" s="107">
        <v>0</v>
      </c>
      <c r="CF33" s="107">
        <v>0</v>
      </c>
      <c r="CG33" s="107">
        <v>0</v>
      </c>
      <c r="CH33" s="107">
        <v>0</v>
      </c>
      <c r="CI33" s="107">
        <v>0</v>
      </c>
      <c r="CJ33" s="166">
        <v>0</v>
      </c>
      <c r="CK33" s="107">
        <v>0</v>
      </c>
      <c r="CL33" s="166">
        <f t="shared" ref="CL33:CL35" si="13">SUM(CH33:CK33)</f>
        <v>0</v>
      </c>
      <c r="CM33" s="107">
        <v>0</v>
      </c>
      <c r="CN33" s="107">
        <v>0</v>
      </c>
      <c r="CO33" s="107">
        <v>0</v>
      </c>
      <c r="CP33" s="107">
        <v>0</v>
      </c>
      <c r="CQ33" s="107">
        <v>0</v>
      </c>
      <c r="CR33" s="166" t="s">
        <v>826</v>
      </c>
      <c r="CS33" s="107">
        <v>0</v>
      </c>
      <c r="CT33" s="166" t="s">
        <v>826</v>
      </c>
    </row>
    <row r="34" spans="1:98" ht="20" customHeight="1" x14ac:dyDescent="0.2">
      <c r="A34" s="104">
        <v>2612</v>
      </c>
      <c r="B34" s="104" t="s">
        <v>287</v>
      </c>
      <c r="C34" s="107">
        <v>0</v>
      </c>
      <c r="D34" s="107">
        <v>0</v>
      </c>
      <c r="E34" s="107">
        <v>0</v>
      </c>
      <c r="F34" s="107">
        <v>0</v>
      </c>
      <c r="G34" s="107">
        <v>0</v>
      </c>
      <c r="H34" s="166">
        <v>0</v>
      </c>
      <c r="I34" s="107">
        <v>0</v>
      </c>
      <c r="J34" s="166">
        <f t="shared" si="0"/>
        <v>0</v>
      </c>
      <c r="K34" s="107">
        <v>0</v>
      </c>
      <c r="L34" s="107">
        <v>0</v>
      </c>
      <c r="M34" s="107">
        <v>0</v>
      </c>
      <c r="N34" s="107">
        <v>0</v>
      </c>
      <c r="O34" s="107">
        <v>0</v>
      </c>
      <c r="P34" s="166">
        <v>0</v>
      </c>
      <c r="Q34" s="107">
        <v>0</v>
      </c>
      <c r="R34" s="166">
        <f t="shared" si="1"/>
        <v>0</v>
      </c>
      <c r="S34" s="107">
        <v>0</v>
      </c>
      <c r="T34" s="107">
        <v>0</v>
      </c>
      <c r="U34" s="107">
        <v>0</v>
      </c>
      <c r="V34" s="107">
        <v>0</v>
      </c>
      <c r="W34" s="107">
        <v>0</v>
      </c>
      <c r="X34" s="166">
        <v>0</v>
      </c>
      <c r="Y34" s="107">
        <v>0</v>
      </c>
      <c r="Z34" s="166">
        <f t="shared" si="2"/>
        <v>0</v>
      </c>
      <c r="AA34" s="107">
        <v>0</v>
      </c>
      <c r="AB34" s="107">
        <v>0</v>
      </c>
      <c r="AC34" s="107">
        <v>0</v>
      </c>
      <c r="AD34" s="107">
        <v>0</v>
      </c>
      <c r="AE34" s="107">
        <v>0</v>
      </c>
      <c r="AF34" s="166">
        <v>0</v>
      </c>
      <c r="AG34" s="107">
        <v>0</v>
      </c>
      <c r="AH34" s="166">
        <f t="shared" si="3"/>
        <v>0</v>
      </c>
      <c r="AI34" s="107">
        <v>0</v>
      </c>
      <c r="AJ34" s="107">
        <v>0</v>
      </c>
      <c r="AK34" s="107">
        <v>0</v>
      </c>
      <c r="AL34" s="107">
        <v>0</v>
      </c>
      <c r="AM34" s="107">
        <v>0</v>
      </c>
      <c r="AN34" s="166">
        <v>0</v>
      </c>
      <c r="AO34" s="107">
        <v>0</v>
      </c>
      <c r="AP34" s="166">
        <f t="shared" si="4"/>
        <v>0</v>
      </c>
      <c r="AQ34" s="107">
        <v>0</v>
      </c>
      <c r="AR34" s="107">
        <v>0</v>
      </c>
      <c r="AS34" s="107">
        <v>0</v>
      </c>
      <c r="AT34" s="107">
        <v>0</v>
      </c>
      <c r="AU34" s="107">
        <v>0</v>
      </c>
      <c r="AV34" s="166">
        <v>0</v>
      </c>
      <c r="AW34" s="107">
        <v>0</v>
      </c>
      <c r="AX34" s="166">
        <f t="shared" si="5"/>
        <v>0</v>
      </c>
      <c r="AY34" s="107">
        <v>0</v>
      </c>
      <c r="AZ34" s="107">
        <v>0</v>
      </c>
      <c r="BA34" s="107">
        <v>0</v>
      </c>
      <c r="BB34" s="107">
        <v>0</v>
      </c>
      <c r="BC34" s="107">
        <v>0</v>
      </c>
      <c r="BD34" s="166">
        <v>0</v>
      </c>
      <c r="BE34" s="107">
        <v>0</v>
      </c>
      <c r="BF34" s="166">
        <f t="shared" si="6"/>
        <v>0</v>
      </c>
      <c r="BG34" s="107">
        <v>0</v>
      </c>
      <c r="BH34" s="107">
        <v>0</v>
      </c>
      <c r="BI34" s="107">
        <v>0</v>
      </c>
      <c r="BJ34" s="107">
        <v>0</v>
      </c>
      <c r="BK34" s="107">
        <v>0</v>
      </c>
      <c r="BL34" s="166">
        <v>0</v>
      </c>
      <c r="BM34" s="107">
        <v>0</v>
      </c>
      <c r="BN34" s="166">
        <f t="shared" si="7"/>
        <v>0</v>
      </c>
      <c r="BO34" s="107">
        <v>0</v>
      </c>
      <c r="BP34" s="107">
        <v>0</v>
      </c>
      <c r="BQ34" s="107">
        <v>0</v>
      </c>
      <c r="BR34" s="107">
        <v>0</v>
      </c>
      <c r="BS34" s="107">
        <v>0</v>
      </c>
      <c r="BT34" s="166">
        <v>0</v>
      </c>
      <c r="BU34" s="107">
        <v>0</v>
      </c>
      <c r="BV34" s="166">
        <f t="shared" si="8"/>
        <v>0</v>
      </c>
      <c r="BW34" s="107">
        <v>0</v>
      </c>
      <c r="BX34" s="107">
        <v>0</v>
      </c>
      <c r="BY34" s="107">
        <v>0</v>
      </c>
      <c r="BZ34" s="107">
        <v>0</v>
      </c>
      <c r="CA34" s="107">
        <v>0</v>
      </c>
      <c r="CB34" s="166">
        <v>0</v>
      </c>
      <c r="CC34" s="107">
        <v>0</v>
      </c>
      <c r="CD34" s="166">
        <f t="shared" si="9"/>
        <v>0</v>
      </c>
      <c r="CE34" s="107">
        <v>0</v>
      </c>
      <c r="CF34" s="107">
        <v>0</v>
      </c>
      <c r="CG34" s="107">
        <v>0</v>
      </c>
      <c r="CH34" s="107">
        <v>0</v>
      </c>
      <c r="CI34" s="107">
        <v>0</v>
      </c>
      <c r="CJ34" s="166">
        <v>0</v>
      </c>
      <c r="CK34" s="107">
        <v>0</v>
      </c>
      <c r="CL34" s="166">
        <f t="shared" si="13"/>
        <v>0</v>
      </c>
      <c r="CM34" s="107">
        <v>0</v>
      </c>
      <c r="CN34" s="107">
        <v>0</v>
      </c>
      <c r="CO34" s="107">
        <v>0</v>
      </c>
      <c r="CP34" s="107">
        <v>0</v>
      </c>
      <c r="CQ34" s="107">
        <v>0</v>
      </c>
      <c r="CR34" s="166" t="s">
        <v>826</v>
      </c>
      <c r="CS34" s="107">
        <v>0</v>
      </c>
      <c r="CT34" s="166" t="s">
        <v>826</v>
      </c>
    </row>
    <row r="35" spans="1:98" ht="20" customHeight="1" x14ac:dyDescent="0.2">
      <c r="A35" s="35">
        <v>262</v>
      </c>
      <c r="B35" s="36" t="s">
        <v>315</v>
      </c>
      <c r="C35" s="37">
        <v>1198.687303742</v>
      </c>
      <c r="D35" s="37">
        <v>0</v>
      </c>
      <c r="E35" s="37">
        <v>0</v>
      </c>
      <c r="F35" s="37">
        <v>1198.687303742</v>
      </c>
      <c r="G35" s="37">
        <v>9.3242217799999985</v>
      </c>
      <c r="H35" s="90">
        <v>9.0517432800000002</v>
      </c>
      <c r="I35" s="37">
        <f>SUM(I36:I37)</f>
        <v>0</v>
      </c>
      <c r="J35" s="90">
        <f t="shared" si="0"/>
        <v>1217.063268802</v>
      </c>
      <c r="K35" s="37">
        <v>1103.804809792</v>
      </c>
      <c r="L35" s="37">
        <v>0</v>
      </c>
      <c r="M35" s="37">
        <v>0</v>
      </c>
      <c r="N35" s="37">
        <v>1103.804809792</v>
      </c>
      <c r="O35" s="37">
        <v>8.1377869</v>
      </c>
      <c r="P35" s="90">
        <v>3.4695766199999998</v>
      </c>
      <c r="Q35" s="37">
        <f>SUM(Q36:Q37)</f>
        <v>0</v>
      </c>
      <c r="R35" s="90">
        <f t="shared" si="1"/>
        <v>1115.412173312</v>
      </c>
      <c r="S35" s="37">
        <v>1302.8920188613251</v>
      </c>
      <c r="T35" s="37">
        <v>0</v>
      </c>
      <c r="U35" s="37">
        <v>0</v>
      </c>
      <c r="V35" s="37">
        <v>1302.8920188613251</v>
      </c>
      <c r="W35" s="37">
        <v>13.31758598</v>
      </c>
      <c r="X35" s="90">
        <v>4.3121810800000002</v>
      </c>
      <c r="Y35" s="37">
        <f>SUM(Y36:Y37)</f>
        <v>0</v>
      </c>
      <c r="Z35" s="90">
        <f t="shared" si="2"/>
        <v>1320.5217859213253</v>
      </c>
      <c r="AA35" s="37">
        <v>1881.4411883799999</v>
      </c>
      <c r="AB35" s="37">
        <v>0</v>
      </c>
      <c r="AC35" s="37">
        <v>0</v>
      </c>
      <c r="AD35" s="37">
        <v>1881.4411883799999</v>
      </c>
      <c r="AE35" s="37">
        <v>12.418042970000002</v>
      </c>
      <c r="AF35" s="90">
        <v>4.9593211699999999</v>
      </c>
      <c r="AG35" s="37">
        <f>SUM(AG36:AG37)</f>
        <v>0</v>
      </c>
      <c r="AH35" s="90">
        <f t="shared" si="3"/>
        <v>1898.8185525199999</v>
      </c>
      <c r="AI35" s="37">
        <v>3096.3982502209997</v>
      </c>
      <c r="AJ35" s="37">
        <v>0</v>
      </c>
      <c r="AK35" s="37">
        <v>0</v>
      </c>
      <c r="AL35" s="37">
        <v>3096.3982502209997</v>
      </c>
      <c r="AM35" s="37">
        <v>4.8175355599999996</v>
      </c>
      <c r="AN35" s="90">
        <v>2.4485857900000001</v>
      </c>
      <c r="AO35" s="37">
        <f>SUM(AO36:AO37)</f>
        <v>0</v>
      </c>
      <c r="AP35" s="90">
        <f t="shared" si="4"/>
        <v>3103.6643715709997</v>
      </c>
      <c r="AQ35" s="37">
        <v>2712.741183004</v>
      </c>
      <c r="AR35" s="37">
        <v>0</v>
      </c>
      <c r="AS35" s="37">
        <v>0</v>
      </c>
      <c r="AT35" s="37">
        <v>2712.741183004</v>
      </c>
      <c r="AU35" s="37">
        <v>9.5164023699999998</v>
      </c>
      <c r="AV35" s="90">
        <v>0.17068122000000002</v>
      </c>
      <c r="AW35" s="37">
        <f>SUM(AW36:AW37)</f>
        <v>0</v>
      </c>
      <c r="AX35" s="90">
        <f t="shared" si="5"/>
        <v>2722.428266594</v>
      </c>
      <c r="AY35" s="37">
        <v>4585.9516858389998</v>
      </c>
      <c r="AZ35" s="37">
        <v>0</v>
      </c>
      <c r="BA35" s="37">
        <v>0</v>
      </c>
      <c r="BB35" s="37">
        <v>4585.9516858389998</v>
      </c>
      <c r="BC35" s="37">
        <v>12.93672185</v>
      </c>
      <c r="BD35" s="90">
        <v>3.5290602199999999</v>
      </c>
      <c r="BE35" s="37">
        <f>SUM(BE36:BE37)</f>
        <v>0</v>
      </c>
      <c r="BF35" s="90">
        <f t="shared" si="6"/>
        <v>4602.4174679090002</v>
      </c>
      <c r="BG35" s="37">
        <v>3591.6326297956266</v>
      </c>
      <c r="BH35" s="37">
        <v>0</v>
      </c>
      <c r="BI35" s="37">
        <v>0</v>
      </c>
      <c r="BJ35" s="37">
        <v>3591.6326297956266</v>
      </c>
      <c r="BK35" s="37">
        <v>23.447607039999998</v>
      </c>
      <c r="BL35" s="90">
        <v>1.47524977</v>
      </c>
      <c r="BM35" s="37">
        <f>SUM(BM36:BM37)</f>
        <v>0</v>
      </c>
      <c r="BN35" s="90">
        <f t="shared" si="7"/>
        <v>3616.5554866056268</v>
      </c>
      <c r="BO35" s="37">
        <v>3629.7129600400003</v>
      </c>
      <c r="BP35" s="37">
        <v>0</v>
      </c>
      <c r="BQ35" s="37">
        <v>0</v>
      </c>
      <c r="BR35" s="37">
        <v>3629.7129600400003</v>
      </c>
      <c r="BS35" s="37">
        <v>22.236451049999999</v>
      </c>
      <c r="BT35" s="90">
        <v>2.1321554100000002</v>
      </c>
      <c r="BU35" s="37">
        <f>SUM(BU36:BU37)</f>
        <v>0</v>
      </c>
      <c r="BV35" s="90">
        <f t="shared" si="8"/>
        <v>3654.0815665000005</v>
      </c>
      <c r="BW35" s="37">
        <v>2447.0323699250002</v>
      </c>
      <c r="BX35" s="37">
        <v>0</v>
      </c>
      <c r="BY35" s="37">
        <v>0</v>
      </c>
      <c r="BZ35" s="37">
        <v>2447.0323699250002</v>
      </c>
      <c r="CA35" s="37">
        <v>9.89453636</v>
      </c>
      <c r="CB35" s="90">
        <v>2.7069710300000005</v>
      </c>
      <c r="CC35" s="37">
        <f>SUM(CC36:CC37)</f>
        <v>0</v>
      </c>
      <c r="CD35" s="90">
        <f t="shared" si="9"/>
        <v>2459.6338773150005</v>
      </c>
      <c r="CE35" s="37">
        <v>3981.4721590589998</v>
      </c>
      <c r="CF35" s="37">
        <v>0</v>
      </c>
      <c r="CG35" s="37">
        <v>0</v>
      </c>
      <c r="CH35" s="37">
        <v>3981.4721590589998</v>
      </c>
      <c r="CI35" s="37">
        <v>28.86839625</v>
      </c>
      <c r="CJ35" s="90">
        <v>1.7665102500000001</v>
      </c>
      <c r="CK35" s="37">
        <f>SUM(CK36:CK37)</f>
        <v>0</v>
      </c>
      <c r="CL35" s="90">
        <f t="shared" si="13"/>
        <v>4012.1070655589997</v>
      </c>
      <c r="CM35" s="37">
        <v>5125.2500471969997</v>
      </c>
      <c r="CN35" s="37">
        <v>0</v>
      </c>
      <c r="CO35" s="37">
        <v>0</v>
      </c>
      <c r="CP35" s="37">
        <v>5125.2500471969997</v>
      </c>
      <c r="CQ35" s="37">
        <v>58.122108370000007</v>
      </c>
      <c r="CR35" s="90" t="s">
        <v>826</v>
      </c>
      <c r="CS35" s="37">
        <f>SUM(CS36:CS37)</f>
        <v>0</v>
      </c>
      <c r="CT35" s="90" t="s">
        <v>826</v>
      </c>
    </row>
    <row r="36" spans="1:98" ht="20" customHeight="1" x14ac:dyDescent="0.2">
      <c r="A36" s="104">
        <v>2621</v>
      </c>
      <c r="B36" s="104" t="s">
        <v>286</v>
      </c>
      <c r="C36" s="107">
        <v>1195.0824802120001</v>
      </c>
      <c r="D36" s="107">
        <v>0</v>
      </c>
      <c r="E36" s="107">
        <v>0</v>
      </c>
      <c r="F36" s="107">
        <v>1195.0824802120001</v>
      </c>
      <c r="G36" s="107">
        <v>9.3242217799999985</v>
      </c>
      <c r="H36" s="166">
        <v>8.2928854300000001</v>
      </c>
      <c r="I36" s="107">
        <v>0</v>
      </c>
      <c r="J36" s="166">
        <f t="shared" si="0"/>
        <v>1212.6995874220001</v>
      </c>
      <c r="K36" s="107">
        <v>1075.0850727920001</v>
      </c>
      <c r="L36" s="107">
        <v>0</v>
      </c>
      <c r="M36" s="107">
        <v>0</v>
      </c>
      <c r="N36" s="107">
        <v>1075.0850727920001</v>
      </c>
      <c r="O36" s="107">
        <v>8.1377869</v>
      </c>
      <c r="P36" s="166">
        <v>2.3471334399999999</v>
      </c>
      <c r="Q36" s="107">
        <v>0</v>
      </c>
      <c r="R36" s="166">
        <f t="shared" si="1"/>
        <v>1085.5699931320003</v>
      </c>
      <c r="S36" s="107">
        <v>1291.8327055413251</v>
      </c>
      <c r="T36" s="107">
        <v>0</v>
      </c>
      <c r="U36" s="107">
        <v>0</v>
      </c>
      <c r="V36" s="107">
        <v>1291.8327055413251</v>
      </c>
      <c r="W36" s="107">
        <v>12.76070949</v>
      </c>
      <c r="X36" s="166">
        <v>0.36049046999999995</v>
      </c>
      <c r="Y36" s="107">
        <v>0</v>
      </c>
      <c r="Z36" s="166">
        <f t="shared" si="2"/>
        <v>1304.9539055013252</v>
      </c>
      <c r="AA36" s="107">
        <v>1843.5006023799999</v>
      </c>
      <c r="AB36" s="107">
        <v>0</v>
      </c>
      <c r="AC36" s="107">
        <v>0</v>
      </c>
      <c r="AD36" s="107">
        <v>1843.5006023799999</v>
      </c>
      <c r="AE36" s="107">
        <v>12.403799280000001</v>
      </c>
      <c r="AF36" s="166">
        <v>4.3139377699999999</v>
      </c>
      <c r="AG36" s="107">
        <v>0</v>
      </c>
      <c r="AH36" s="166">
        <f t="shared" si="3"/>
        <v>1860.2183394299998</v>
      </c>
      <c r="AI36" s="107">
        <v>3087.0410481409999</v>
      </c>
      <c r="AJ36" s="107">
        <v>0</v>
      </c>
      <c r="AK36" s="107">
        <v>0</v>
      </c>
      <c r="AL36" s="107">
        <v>3087.0410481409999</v>
      </c>
      <c r="AM36" s="107">
        <v>4.8037833399999998</v>
      </c>
      <c r="AN36" s="166">
        <v>0.30645793999999998</v>
      </c>
      <c r="AO36" s="107">
        <v>0</v>
      </c>
      <c r="AP36" s="166">
        <f t="shared" si="4"/>
        <v>3092.151289421</v>
      </c>
      <c r="AQ36" s="107">
        <v>2706.5441830039999</v>
      </c>
      <c r="AR36" s="107">
        <v>0</v>
      </c>
      <c r="AS36" s="107">
        <v>0</v>
      </c>
      <c r="AT36" s="107">
        <v>2706.5441830039999</v>
      </c>
      <c r="AU36" s="107">
        <v>9.5164023699999998</v>
      </c>
      <c r="AV36" s="166">
        <v>0.12758157000000001</v>
      </c>
      <c r="AW36" s="107">
        <v>0</v>
      </c>
      <c r="AX36" s="166">
        <f t="shared" si="5"/>
        <v>2716.1881669439999</v>
      </c>
      <c r="AY36" s="107">
        <v>4576.2299772890001</v>
      </c>
      <c r="AZ36" s="107">
        <v>0</v>
      </c>
      <c r="BA36" s="107">
        <v>0</v>
      </c>
      <c r="BB36" s="107">
        <v>4576.2299772890001</v>
      </c>
      <c r="BC36" s="107">
        <v>12.93672185</v>
      </c>
      <c r="BD36" s="166">
        <v>0.40987365000000003</v>
      </c>
      <c r="BE36" s="107">
        <v>0</v>
      </c>
      <c r="BF36" s="166">
        <f t="shared" si="6"/>
        <v>4589.5765727890002</v>
      </c>
      <c r="BG36" s="107">
        <v>3588.8997317956268</v>
      </c>
      <c r="BH36" s="107">
        <v>0</v>
      </c>
      <c r="BI36" s="107">
        <v>0</v>
      </c>
      <c r="BJ36" s="107">
        <v>3588.8997317956268</v>
      </c>
      <c r="BK36" s="107">
        <v>23.447607039999998</v>
      </c>
      <c r="BL36" s="166">
        <v>1.2293997700000001</v>
      </c>
      <c r="BM36" s="107">
        <v>0</v>
      </c>
      <c r="BN36" s="166">
        <f t="shared" si="7"/>
        <v>3613.5767386056268</v>
      </c>
      <c r="BO36" s="107">
        <v>3515.92095715</v>
      </c>
      <c r="BP36" s="107">
        <v>0</v>
      </c>
      <c r="BQ36" s="107">
        <v>0</v>
      </c>
      <c r="BR36" s="107">
        <v>3515.92095715</v>
      </c>
      <c r="BS36" s="107">
        <v>22.236451049999999</v>
      </c>
      <c r="BT36" s="166">
        <v>1.0053171700000001</v>
      </c>
      <c r="BU36" s="107">
        <v>0</v>
      </c>
      <c r="BV36" s="166">
        <f t="shared" si="8"/>
        <v>3539.1627253700003</v>
      </c>
      <c r="BW36" s="107">
        <v>2447.0323699250002</v>
      </c>
      <c r="BX36" s="107">
        <v>0</v>
      </c>
      <c r="BY36" s="107">
        <v>0</v>
      </c>
      <c r="BZ36" s="107">
        <v>2447.0323699250002</v>
      </c>
      <c r="CA36" s="107">
        <v>9.89453636</v>
      </c>
      <c r="CB36" s="166">
        <v>2.6852907000000004</v>
      </c>
      <c r="CC36" s="107">
        <v>0</v>
      </c>
      <c r="CD36" s="166">
        <f t="shared" si="9"/>
        <v>2459.6121969850005</v>
      </c>
      <c r="CE36" s="107">
        <v>3976.0714863889998</v>
      </c>
      <c r="CF36" s="107">
        <v>0</v>
      </c>
      <c r="CG36" s="107">
        <v>0</v>
      </c>
      <c r="CH36" s="107">
        <v>3976.0714863889998</v>
      </c>
      <c r="CI36" s="107">
        <v>28.86839625</v>
      </c>
      <c r="CJ36" s="166">
        <v>1.270043</v>
      </c>
      <c r="CK36" s="107">
        <v>0</v>
      </c>
      <c r="CL36" s="166">
        <f t="shared" ref="CL36:CL37" si="14">SUM(CH36:CK36)</f>
        <v>4006.2099256389997</v>
      </c>
      <c r="CM36" s="107">
        <v>5116.0160873370005</v>
      </c>
      <c r="CN36" s="107">
        <v>0</v>
      </c>
      <c r="CO36" s="107">
        <v>0</v>
      </c>
      <c r="CP36" s="107">
        <v>5116.0160873370005</v>
      </c>
      <c r="CQ36" s="107">
        <v>58.122108370000007</v>
      </c>
      <c r="CR36" s="166" t="s">
        <v>826</v>
      </c>
      <c r="CS36" s="107">
        <v>0</v>
      </c>
      <c r="CT36" s="166" t="s">
        <v>826</v>
      </c>
    </row>
    <row r="37" spans="1:98" ht="20" customHeight="1" x14ac:dyDescent="0.2">
      <c r="A37" s="104">
        <v>2622</v>
      </c>
      <c r="B37" s="104" t="s">
        <v>287</v>
      </c>
      <c r="C37" s="107">
        <v>3.60482353</v>
      </c>
      <c r="D37" s="107">
        <v>0</v>
      </c>
      <c r="E37" s="107">
        <v>0</v>
      </c>
      <c r="F37" s="107">
        <v>3.60482353</v>
      </c>
      <c r="G37" s="107">
        <v>0</v>
      </c>
      <c r="H37" s="166">
        <v>0.75885784999999994</v>
      </c>
      <c r="I37" s="107">
        <v>0</v>
      </c>
      <c r="J37" s="166">
        <f t="shared" si="0"/>
        <v>4.3636813800000001</v>
      </c>
      <c r="K37" s="107">
        <v>28.719737000000002</v>
      </c>
      <c r="L37" s="107">
        <v>0</v>
      </c>
      <c r="M37" s="107">
        <v>0</v>
      </c>
      <c r="N37" s="107">
        <v>28.719737000000002</v>
      </c>
      <c r="O37" s="107">
        <v>0</v>
      </c>
      <c r="P37" s="166">
        <v>1.1224431799999999</v>
      </c>
      <c r="Q37" s="107">
        <v>0</v>
      </c>
      <c r="R37" s="166">
        <f t="shared" si="1"/>
        <v>29.842180180000003</v>
      </c>
      <c r="S37" s="107">
        <v>11.059313319999999</v>
      </c>
      <c r="T37" s="107">
        <v>0</v>
      </c>
      <c r="U37" s="107">
        <v>0</v>
      </c>
      <c r="V37" s="107">
        <v>11.059313319999999</v>
      </c>
      <c r="W37" s="107">
        <v>0.55687648999999995</v>
      </c>
      <c r="X37" s="166">
        <v>3.95169061</v>
      </c>
      <c r="Y37" s="107">
        <v>0</v>
      </c>
      <c r="Z37" s="166">
        <f t="shared" si="2"/>
        <v>15.56788042</v>
      </c>
      <c r="AA37" s="107">
        <v>37.940585999999996</v>
      </c>
      <c r="AB37" s="107">
        <v>0</v>
      </c>
      <c r="AC37" s="107">
        <v>0</v>
      </c>
      <c r="AD37" s="107">
        <v>37.940585999999996</v>
      </c>
      <c r="AE37" s="107">
        <v>1.424369E-2</v>
      </c>
      <c r="AF37" s="166">
        <v>0.64538340000000005</v>
      </c>
      <c r="AG37" s="107">
        <v>0</v>
      </c>
      <c r="AH37" s="166">
        <f t="shared" si="3"/>
        <v>38.600213089999997</v>
      </c>
      <c r="AI37" s="107">
        <v>9.3572020800000004</v>
      </c>
      <c r="AJ37" s="107">
        <v>0</v>
      </c>
      <c r="AK37" s="107">
        <v>0</v>
      </c>
      <c r="AL37" s="107">
        <v>9.3572020800000004</v>
      </c>
      <c r="AM37" s="107">
        <v>1.3752219999999999E-2</v>
      </c>
      <c r="AN37" s="166">
        <v>2.1421278500000001</v>
      </c>
      <c r="AO37" s="107">
        <v>0</v>
      </c>
      <c r="AP37" s="166">
        <f t="shared" si="4"/>
        <v>11.513082150000001</v>
      </c>
      <c r="AQ37" s="107">
        <v>6.1970000000000001</v>
      </c>
      <c r="AR37" s="107">
        <v>0</v>
      </c>
      <c r="AS37" s="107">
        <v>0</v>
      </c>
      <c r="AT37" s="107">
        <v>6.1970000000000001</v>
      </c>
      <c r="AU37" s="107">
        <v>0</v>
      </c>
      <c r="AV37" s="166">
        <v>4.3099650000000003E-2</v>
      </c>
      <c r="AW37" s="107">
        <v>0</v>
      </c>
      <c r="AX37" s="166">
        <f t="shared" si="5"/>
        <v>6.2400996500000003</v>
      </c>
      <c r="AY37" s="107">
        <v>9.7217085499999989</v>
      </c>
      <c r="AZ37" s="107">
        <v>0</v>
      </c>
      <c r="BA37" s="107">
        <v>0</v>
      </c>
      <c r="BB37" s="107">
        <v>9.7217085499999989</v>
      </c>
      <c r="BC37" s="107">
        <v>0</v>
      </c>
      <c r="BD37" s="166">
        <v>3.1191865699999997</v>
      </c>
      <c r="BE37" s="107">
        <v>0</v>
      </c>
      <c r="BF37" s="166">
        <f t="shared" si="6"/>
        <v>12.840895119999999</v>
      </c>
      <c r="BG37" s="107">
        <v>2.732898</v>
      </c>
      <c r="BH37" s="107">
        <v>0</v>
      </c>
      <c r="BI37" s="107">
        <v>0</v>
      </c>
      <c r="BJ37" s="107">
        <v>2.732898</v>
      </c>
      <c r="BK37" s="107">
        <v>0</v>
      </c>
      <c r="BL37" s="166">
        <v>0.24585000000000001</v>
      </c>
      <c r="BM37" s="107">
        <v>0</v>
      </c>
      <c r="BN37" s="166">
        <f t="shared" si="7"/>
        <v>2.978748</v>
      </c>
      <c r="BO37" s="107">
        <v>113.79200289000001</v>
      </c>
      <c r="BP37" s="107">
        <v>0</v>
      </c>
      <c r="BQ37" s="107">
        <v>0</v>
      </c>
      <c r="BR37" s="107">
        <v>113.79200289000001</v>
      </c>
      <c r="BS37" s="107">
        <v>0</v>
      </c>
      <c r="BT37" s="166">
        <v>1.1268382399999999</v>
      </c>
      <c r="BU37" s="107">
        <v>0</v>
      </c>
      <c r="BV37" s="166">
        <f t="shared" si="8"/>
        <v>114.91884113</v>
      </c>
      <c r="BW37" s="107">
        <v>0</v>
      </c>
      <c r="BX37" s="107">
        <v>0</v>
      </c>
      <c r="BY37" s="107">
        <v>0</v>
      </c>
      <c r="BZ37" s="107">
        <v>0</v>
      </c>
      <c r="CA37" s="107">
        <v>0</v>
      </c>
      <c r="CB37" s="166">
        <v>2.1680330000000001E-2</v>
      </c>
      <c r="CC37" s="107">
        <v>0</v>
      </c>
      <c r="CD37" s="166">
        <f t="shared" si="9"/>
        <v>2.1680330000000001E-2</v>
      </c>
      <c r="CE37" s="107">
        <v>5.4006726699999996</v>
      </c>
      <c r="CF37" s="107">
        <v>0</v>
      </c>
      <c r="CG37" s="107">
        <v>0</v>
      </c>
      <c r="CH37" s="107">
        <v>5.4006726699999996</v>
      </c>
      <c r="CI37" s="107">
        <v>0</v>
      </c>
      <c r="CJ37" s="166">
        <v>0.49646725000000003</v>
      </c>
      <c r="CK37" s="107">
        <v>0</v>
      </c>
      <c r="CL37" s="166">
        <f t="shared" si="14"/>
        <v>5.8971399199999999</v>
      </c>
      <c r="CM37" s="107">
        <v>9.2339598600000006</v>
      </c>
      <c r="CN37" s="107">
        <v>0</v>
      </c>
      <c r="CO37" s="107">
        <v>0</v>
      </c>
      <c r="CP37" s="107">
        <v>9.2339598600000006</v>
      </c>
      <c r="CQ37" s="107">
        <v>0</v>
      </c>
      <c r="CR37" s="166" t="s">
        <v>826</v>
      </c>
      <c r="CS37" s="107">
        <v>0</v>
      </c>
      <c r="CT37" s="166" t="s">
        <v>826</v>
      </c>
    </row>
    <row r="38" spans="1:98" ht="20" customHeight="1" x14ac:dyDescent="0.2">
      <c r="A38" s="35">
        <v>263</v>
      </c>
      <c r="B38" s="36" t="s">
        <v>310</v>
      </c>
      <c r="C38" s="37">
        <v>239356.76751155296</v>
      </c>
      <c r="D38" s="37">
        <v>0</v>
      </c>
      <c r="E38" s="37">
        <v>0</v>
      </c>
      <c r="F38" s="37">
        <v>239356.76751155296</v>
      </c>
      <c r="G38" s="37">
        <v>88476.542077433813</v>
      </c>
      <c r="H38" s="90">
        <v>1951.7581021372303</v>
      </c>
      <c r="I38" s="37">
        <f>SUM(I39:I40)</f>
        <v>-329785.06769112399</v>
      </c>
      <c r="J38" s="90">
        <f t="shared" si="0"/>
        <v>0</v>
      </c>
      <c r="K38" s="37">
        <v>275101.48695763573</v>
      </c>
      <c r="L38" s="37">
        <v>0</v>
      </c>
      <c r="M38" s="37">
        <v>0</v>
      </c>
      <c r="N38" s="37">
        <v>275101.48695763573</v>
      </c>
      <c r="O38" s="37">
        <v>95433.886612757502</v>
      </c>
      <c r="P38" s="90">
        <v>1594.7253021386002</v>
      </c>
      <c r="Q38" s="37">
        <f>SUM(Q39:Q40)</f>
        <v>-372130.09887253185</v>
      </c>
      <c r="R38" s="90">
        <f t="shared" si="1"/>
        <v>0</v>
      </c>
      <c r="S38" s="37">
        <v>305685.34500322037</v>
      </c>
      <c r="T38" s="37">
        <v>0</v>
      </c>
      <c r="U38" s="37">
        <v>0</v>
      </c>
      <c r="V38" s="37">
        <v>305685.34500322037</v>
      </c>
      <c r="W38" s="37">
        <v>106779.9549024388</v>
      </c>
      <c r="X38" s="90">
        <v>1736.1042830838699</v>
      </c>
      <c r="Y38" s="37">
        <f>SUM(Y39:Y40)</f>
        <v>-414201.40418874304</v>
      </c>
      <c r="Z38" s="90">
        <f t="shared" si="2"/>
        <v>0</v>
      </c>
      <c r="AA38" s="37">
        <v>317156.95470302983</v>
      </c>
      <c r="AB38" s="37">
        <v>0</v>
      </c>
      <c r="AC38" s="37">
        <v>0</v>
      </c>
      <c r="AD38" s="37">
        <v>317156.95470302983</v>
      </c>
      <c r="AE38" s="37">
        <v>114905.77764678752</v>
      </c>
      <c r="AF38" s="90">
        <v>3033.9506845572701</v>
      </c>
      <c r="AG38" s="37">
        <f>SUM(AG39:AG40)</f>
        <v>-435096.68303437461</v>
      </c>
      <c r="AH38" s="90">
        <f t="shared" si="3"/>
        <v>0</v>
      </c>
      <c r="AI38" s="37">
        <v>350870.43513065565</v>
      </c>
      <c r="AJ38" s="37">
        <v>0</v>
      </c>
      <c r="AK38" s="37">
        <v>0</v>
      </c>
      <c r="AL38" s="37">
        <v>350870.43513065565</v>
      </c>
      <c r="AM38" s="37">
        <v>126876.74339362</v>
      </c>
      <c r="AN38" s="90">
        <v>3370.1561999508899</v>
      </c>
      <c r="AO38" s="37">
        <f>SUM(AO39:AO40)</f>
        <v>-481117.3347242265</v>
      </c>
      <c r="AP38" s="90">
        <f t="shared" si="4"/>
        <v>0</v>
      </c>
      <c r="AQ38" s="37">
        <v>358492.81411654665</v>
      </c>
      <c r="AR38" s="37">
        <v>0</v>
      </c>
      <c r="AS38" s="37">
        <v>0</v>
      </c>
      <c r="AT38" s="37">
        <v>358492.81411654665</v>
      </c>
      <c r="AU38" s="37">
        <v>129476.55009306</v>
      </c>
      <c r="AV38" s="90">
        <v>4425.5487493508899</v>
      </c>
      <c r="AW38" s="37">
        <f>SUM(AW39:AW40)</f>
        <v>-492394.91295895749</v>
      </c>
      <c r="AX38" s="90">
        <f t="shared" si="5"/>
        <v>0</v>
      </c>
      <c r="AY38" s="37">
        <v>400946.69312377169</v>
      </c>
      <c r="AZ38" s="37">
        <v>0</v>
      </c>
      <c r="BA38" s="37">
        <v>0</v>
      </c>
      <c r="BB38" s="37">
        <v>400946.69312377169</v>
      </c>
      <c r="BC38" s="37">
        <v>135785.98547024254</v>
      </c>
      <c r="BD38" s="90">
        <v>5264.2719969448599</v>
      </c>
      <c r="BE38" s="37">
        <f>SUM(BE39:BE40)</f>
        <v>-541996.95059095917</v>
      </c>
      <c r="BF38" s="90">
        <f t="shared" si="6"/>
        <v>0</v>
      </c>
      <c r="BG38" s="37">
        <v>399605.48767271097</v>
      </c>
      <c r="BH38" s="37">
        <v>0</v>
      </c>
      <c r="BI38" s="37">
        <v>0</v>
      </c>
      <c r="BJ38" s="37">
        <v>399605.48767271097</v>
      </c>
      <c r="BK38" s="37">
        <v>141557.65686630004</v>
      </c>
      <c r="BL38" s="90">
        <v>4991.6658452777501</v>
      </c>
      <c r="BM38" s="37">
        <f>SUM(BM39:BM40)</f>
        <v>-546154.81038428866</v>
      </c>
      <c r="BN38" s="90">
        <f t="shared" si="7"/>
        <v>0</v>
      </c>
      <c r="BO38" s="37">
        <v>443943.05279528053</v>
      </c>
      <c r="BP38" s="37">
        <v>0</v>
      </c>
      <c r="BQ38" s="37">
        <v>0</v>
      </c>
      <c r="BR38" s="37">
        <v>443943.05279528053</v>
      </c>
      <c r="BS38" s="37">
        <v>151952.20893403748</v>
      </c>
      <c r="BT38" s="90">
        <v>5531.7047386826398</v>
      </c>
      <c r="BU38" s="37">
        <f>SUM(BU39:BU40)</f>
        <v>-601426.96646800067</v>
      </c>
      <c r="BV38" s="90">
        <f t="shared" si="8"/>
        <v>0</v>
      </c>
      <c r="BW38" s="37">
        <v>479290.05281694373</v>
      </c>
      <c r="BX38" s="37">
        <v>0</v>
      </c>
      <c r="BY38" s="37">
        <v>0</v>
      </c>
      <c r="BZ38" s="37">
        <v>479290.05281694373</v>
      </c>
      <c r="CA38" s="37">
        <v>161465.71314706001</v>
      </c>
      <c r="CB38" s="90">
        <v>3345.44860848695</v>
      </c>
      <c r="CC38" s="37">
        <f>SUM(CC39:CC40)</f>
        <v>-644101.21457249078</v>
      </c>
      <c r="CD38" s="90">
        <f t="shared" si="9"/>
        <v>0</v>
      </c>
      <c r="CE38" s="37">
        <v>582388.13107715617</v>
      </c>
      <c r="CF38" s="37">
        <v>0</v>
      </c>
      <c r="CG38" s="37">
        <v>0</v>
      </c>
      <c r="CH38" s="37">
        <v>582388.13107715617</v>
      </c>
      <c r="CI38" s="37">
        <v>170901.51437785005</v>
      </c>
      <c r="CJ38" s="37">
        <v>4414.2806001865602</v>
      </c>
      <c r="CK38" s="37">
        <f>SUM(CK39:CK40)</f>
        <v>-757703.9260551926</v>
      </c>
      <c r="CL38" s="90">
        <f t="shared" si="10"/>
        <v>0</v>
      </c>
      <c r="CM38" s="37">
        <v>590339.42976108007</v>
      </c>
      <c r="CN38" s="37">
        <v>0</v>
      </c>
      <c r="CO38" s="37">
        <v>0</v>
      </c>
      <c r="CP38" s="37">
        <v>590339.42976108007</v>
      </c>
      <c r="CQ38" s="37">
        <v>214010.64990918463</v>
      </c>
      <c r="CR38" s="37">
        <v>4925.7160499999991</v>
      </c>
      <c r="CS38" s="37">
        <v>-809275.79572026466</v>
      </c>
      <c r="CT38" s="90">
        <f t="shared" ref="CT38:CT51" si="15">SUM(CP38:CS38)</f>
        <v>0</v>
      </c>
    </row>
    <row r="39" spans="1:98" ht="20" customHeight="1" x14ac:dyDescent="0.2">
      <c r="A39" s="104">
        <v>2631</v>
      </c>
      <c r="B39" s="104" t="s">
        <v>286</v>
      </c>
      <c r="C39" s="107">
        <v>224375.10027633293</v>
      </c>
      <c r="D39" s="107">
        <v>0</v>
      </c>
      <c r="E39" s="107">
        <v>0</v>
      </c>
      <c r="F39" s="107">
        <v>224375.10027633293</v>
      </c>
      <c r="G39" s="107">
        <v>83530.699892596676</v>
      </c>
      <c r="H39" s="166">
        <v>1211.4065959372301</v>
      </c>
      <c r="I39" s="107">
        <v>-309117.20676486683</v>
      </c>
      <c r="J39" s="166">
        <f t="shared" si="0"/>
        <v>0</v>
      </c>
      <c r="K39" s="107">
        <v>261320.71623595574</v>
      </c>
      <c r="L39" s="107">
        <v>0</v>
      </c>
      <c r="M39" s="107">
        <v>0</v>
      </c>
      <c r="N39" s="107">
        <v>261320.71623595574</v>
      </c>
      <c r="O39" s="107">
        <v>92854.041425517498</v>
      </c>
      <c r="P39" s="166">
        <v>1497.9924632086002</v>
      </c>
      <c r="Q39" s="107">
        <v>-355672.75012468186</v>
      </c>
      <c r="R39" s="166">
        <f t="shared" si="1"/>
        <v>0</v>
      </c>
      <c r="S39" s="107">
        <v>285486.69594309037</v>
      </c>
      <c r="T39" s="107">
        <v>0</v>
      </c>
      <c r="U39" s="107">
        <v>0</v>
      </c>
      <c r="V39" s="107">
        <v>285486.69594309037</v>
      </c>
      <c r="W39" s="107">
        <v>102465.7633732088</v>
      </c>
      <c r="X39" s="166">
        <v>1628.08477274387</v>
      </c>
      <c r="Y39" s="107">
        <v>-389580.54408904305</v>
      </c>
      <c r="Z39" s="166">
        <f t="shared" si="2"/>
        <v>0</v>
      </c>
      <c r="AA39" s="107">
        <v>302675.00127362978</v>
      </c>
      <c r="AB39" s="107">
        <v>0</v>
      </c>
      <c r="AC39" s="107">
        <v>0</v>
      </c>
      <c r="AD39" s="107">
        <v>302675.00127362978</v>
      </c>
      <c r="AE39" s="107">
        <v>112197.70559975752</v>
      </c>
      <c r="AF39" s="166">
        <v>2717.1620422272699</v>
      </c>
      <c r="AG39" s="107">
        <v>-417589.86891561461</v>
      </c>
      <c r="AH39" s="166">
        <f t="shared" si="3"/>
        <v>0</v>
      </c>
      <c r="AI39" s="107">
        <v>334105.84938019561</v>
      </c>
      <c r="AJ39" s="107">
        <v>0</v>
      </c>
      <c r="AK39" s="107">
        <v>0</v>
      </c>
      <c r="AL39" s="107">
        <v>334105.84938019561</v>
      </c>
      <c r="AM39" s="107">
        <v>121317.63074744999</v>
      </c>
      <c r="AN39" s="166">
        <v>3065.1915577108898</v>
      </c>
      <c r="AO39" s="107">
        <v>-458488.67168535647</v>
      </c>
      <c r="AP39" s="166">
        <f t="shared" si="4"/>
        <v>0</v>
      </c>
      <c r="AQ39" s="107">
        <v>345247.27568829665</v>
      </c>
      <c r="AR39" s="107">
        <v>0</v>
      </c>
      <c r="AS39" s="107">
        <v>0</v>
      </c>
      <c r="AT39" s="107">
        <v>345247.27568829665</v>
      </c>
      <c r="AU39" s="107">
        <v>126811.60751033999</v>
      </c>
      <c r="AV39" s="166">
        <v>3996.9686102608898</v>
      </c>
      <c r="AW39" s="107">
        <v>-476055.85180889751</v>
      </c>
      <c r="AX39" s="166">
        <f t="shared" si="5"/>
        <v>0</v>
      </c>
      <c r="AY39" s="107">
        <v>383030.26133439172</v>
      </c>
      <c r="AZ39" s="107">
        <v>0</v>
      </c>
      <c r="BA39" s="107">
        <v>0</v>
      </c>
      <c r="BB39" s="107">
        <v>383030.26133439172</v>
      </c>
      <c r="BC39" s="107">
        <v>133029.21223176253</v>
      </c>
      <c r="BD39" s="166">
        <v>4797.12369488486</v>
      </c>
      <c r="BE39" s="107">
        <v>-520856.59726103913</v>
      </c>
      <c r="BF39" s="166">
        <f t="shared" si="6"/>
        <v>0</v>
      </c>
      <c r="BG39" s="107">
        <v>387549.62816433096</v>
      </c>
      <c r="BH39" s="107">
        <v>0</v>
      </c>
      <c r="BI39" s="107">
        <v>0</v>
      </c>
      <c r="BJ39" s="107">
        <v>387549.62816433096</v>
      </c>
      <c r="BK39" s="107">
        <v>139419.36465465004</v>
      </c>
      <c r="BL39" s="166">
        <v>4732.3818522477504</v>
      </c>
      <c r="BM39" s="107">
        <v>-531701.3746712287</v>
      </c>
      <c r="BN39" s="166">
        <f t="shared" si="7"/>
        <v>0</v>
      </c>
      <c r="BO39" s="107">
        <v>429211.07626374054</v>
      </c>
      <c r="BP39" s="107">
        <v>0</v>
      </c>
      <c r="BQ39" s="107">
        <v>0</v>
      </c>
      <c r="BR39" s="107">
        <v>429211.07626374054</v>
      </c>
      <c r="BS39" s="107">
        <v>148090.53412982749</v>
      </c>
      <c r="BT39" s="166">
        <v>5170.3914517326402</v>
      </c>
      <c r="BU39" s="107">
        <v>-582472.00184530066</v>
      </c>
      <c r="BV39" s="166">
        <f t="shared" si="8"/>
        <v>0</v>
      </c>
      <c r="BW39" s="107">
        <v>467466.59058920376</v>
      </c>
      <c r="BX39" s="107">
        <v>0</v>
      </c>
      <c r="BY39" s="107">
        <v>0</v>
      </c>
      <c r="BZ39" s="107">
        <v>467466.59058920376</v>
      </c>
      <c r="CA39" s="107">
        <v>159109.33083848</v>
      </c>
      <c r="CB39" s="166">
        <v>3174.1384254469499</v>
      </c>
      <c r="CC39" s="107">
        <v>-629750.05985313072</v>
      </c>
      <c r="CD39" s="166">
        <f t="shared" si="9"/>
        <v>0</v>
      </c>
      <c r="CE39" s="107">
        <v>565230.05430808605</v>
      </c>
      <c r="CF39" s="107">
        <v>0</v>
      </c>
      <c r="CG39" s="107">
        <v>0</v>
      </c>
      <c r="CH39" s="107">
        <v>565230.05430808605</v>
      </c>
      <c r="CI39" s="107">
        <v>166354.95755893004</v>
      </c>
      <c r="CJ39" s="166">
        <v>4189.2622530565604</v>
      </c>
      <c r="CK39" s="107">
        <v>-735774.2741200726</v>
      </c>
      <c r="CL39" s="166">
        <f t="shared" si="10"/>
        <v>0</v>
      </c>
      <c r="CM39" s="107">
        <v>576935.97156642005</v>
      </c>
      <c r="CN39" s="107">
        <v>0</v>
      </c>
      <c r="CO39" s="107">
        <v>0</v>
      </c>
      <c r="CP39" s="107">
        <v>576935.97156642005</v>
      </c>
      <c r="CQ39" s="107">
        <v>206899.91256644233</v>
      </c>
      <c r="CR39" s="166" t="s">
        <v>826</v>
      </c>
      <c r="CS39" s="166" t="s">
        <v>826</v>
      </c>
      <c r="CT39" s="166" t="s">
        <v>826</v>
      </c>
    </row>
    <row r="40" spans="1:98" ht="20" customHeight="1" x14ac:dyDescent="0.2">
      <c r="A40" s="104">
        <v>2632</v>
      </c>
      <c r="B40" s="104" t="s">
        <v>287</v>
      </c>
      <c r="C40" s="107">
        <v>14981.66723522</v>
      </c>
      <c r="D40" s="107">
        <v>0</v>
      </c>
      <c r="E40" s="107">
        <v>0</v>
      </c>
      <c r="F40" s="107">
        <v>14981.66723522</v>
      </c>
      <c r="G40" s="107">
        <v>4945.842184837139</v>
      </c>
      <c r="H40" s="166">
        <v>740.35150620000002</v>
      </c>
      <c r="I40" s="107">
        <v>-20667.860926257141</v>
      </c>
      <c r="J40" s="166">
        <f t="shared" si="0"/>
        <v>0</v>
      </c>
      <c r="K40" s="107">
        <v>13780.770721680001</v>
      </c>
      <c r="L40" s="107">
        <v>0</v>
      </c>
      <c r="M40" s="107">
        <v>0</v>
      </c>
      <c r="N40" s="107">
        <v>13780.770721680001</v>
      </c>
      <c r="O40" s="107">
        <v>2579.8451872400001</v>
      </c>
      <c r="P40" s="166">
        <v>96.732838930000014</v>
      </c>
      <c r="Q40" s="107">
        <v>-16457.348747849999</v>
      </c>
      <c r="R40" s="166">
        <f t="shared" si="1"/>
        <v>0</v>
      </c>
      <c r="S40" s="107">
        <v>20198.649060129999</v>
      </c>
      <c r="T40" s="107">
        <v>0</v>
      </c>
      <c r="U40" s="107">
        <v>0</v>
      </c>
      <c r="V40" s="107">
        <v>20198.649060129999</v>
      </c>
      <c r="W40" s="107">
        <v>4314.1915292300009</v>
      </c>
      <c r="X40" s="166">
        <v>108.01951034</v>
      </c>
      <c r="Y40" s="107">
        <v>-24620.860099699999</v>
      </c>
      <c r="Z40" s="166">
        <f t="shared" si="2"/>
        <v>0</v>
      </c>
      <c r="AA40" s="107">
        <v>14481.9534294</v>
      </c>
      <c r="AB40" s="107">
        <v>0</v>
      </c>
      <c r="AC40" s="107">
        <v>0</v>
      </c>
      <c r="AD40" s="107">
        <v>14481.9534294</v>
      </c>
      <c r="AE40" s="107">
        <v>2708.0720470299998</v>
      </c>
      <c r="AF40" s="166">
        <v>316.78864232999996</v>
      </c>
      <c r="AG40" s="107">
        <v>-17506.814118760001</v>
      </c>
      <c r="AH40" s="166">
        <f t="shared" si="3"/>
        <v>0</v>
      </c>
      <c r="AI40" s="107">
        <v>16764.585750459999</v>
      </c>
      <c r="AJ40" s="107">
        <v>0</v>
      </c>
      <c r="AK40" s="107">
        <v>0</v>
      </c>
      <c r="AL40" s="107">
        <v>16764.585750459999</v>
      </c>
      <c r="AM40" s="107">
        <v>5559.1126461700014</v>
      </c>
      <c r="AN40" s="166">
        <v>304.96464223999999</v>
      </c>
      <c r="AO40" s="107">
        <v>-22628.66303887</v>
      </c>
      <c r="AP40" s="166">
        <f t="shared" si="4"/>
        <v>0</v>
      </c>
      <c r="AQ40" s="107">
        <v>13245.538428249998</v>
      </c>
      <c r="AR40" s="107">
        <v>0</v>
      </c>
      <c r="AS40" s="107">
        <v>0</v>
      </c>
      <c r="AT40" s="107">
        <v>13245.538428249998</v>
      </c>
      <c r="AU40" s="107">
        <v>2664.9425827200007</v>
      </c>
      <c r="AV40" s="166">
        <v>428.58013908999999</v>
      </c>
      <c r="AW40" s="107">
        <v>-16339.061150059999</v>
      </c>
      <c r="AX40" s="166">
        <f t="shared" si="5"/>
        <v>0</v>
      </c>
      <c r="AY40" s="107">
        <v>17916.431789379996</v>
      </c>
      <c r="AZ40" s="107">
        <v>0</v>
      </c>
      <c r="BA40" s="107">
        <v>0</v>
      </c>
      <c r="BB40" s="107">
        <v>17916.431789379996</v>
      </c>
      <c r="BC40" s="107">
        <v>2756.7732384800001</v>
      </c>
      <c r="BD40" s="166">
        <v>467.14830205999999</v>
      </c>
      <c r="BE40" s="107">
        <v>-21140.353329919995</v>
      </c>
      <c r="BF40" s="166">
        <f t="shared" si="6"/>
        <v>0</v>
      </c>
      <c r="BG40" s="107">
        <v>12055.859508380005</v>
      </c>
      <c r="BH40" s="107">
        <v>0</v>
      </c>
      <c r="BI40" s="107">
        <v>0</v>
      </c>
      <c r="BJ40" s="107">
        <v>12055.859508380005</v>
      </c>
      <c r="BK40" s="107">
        <v>2138.2922116499999</v>
      </c>
      <c r="BL40" s="166">
        <v>259.28399302999998</v>
      </c>
      <c r="BM40" s="107">
        <v>-14453.435713060004</v>
      </c>
      <c r="BN40" s="166">
        <f t="shared" si="7"/>
        <v>0</v>
      </c>
      <c r="BO40" s="107">
        <v>14731.976531540004</v>
      </c>
      <c r="BP40" s="107">
        <v>0</v>
      </c>
      <c r="BQ40" s="107">
        <v>0</v>
      </c>
      <c r="BR40" s="107">
        <v>14731.976531540004</v>
      </c>
      <c r="BS40" s="107">
        <v>3861.6748042100012</v>
      </c>
      <c r="BT40" s="166">
        <v>361.31328694999996</v>
      </c>
      <c r="BU40" s="107">
        <v>-18954.964622700005</v>
      </c>
      <c r="BV40" s="166">
        <f t="shared" si="8"/>
        <v>0</v>
      </c>
      <c r="BW40" s="107">
        <v>11823.462227740001</v>
      </c>
      <c r="BX40" s="107">
        <v>0</v>
      </c>
      <c r="BY40" s="107">
        <v>0</v>
      </c>
      <c r="BZ40" s="107">
        <v>11823.462227740001</v>
      </c>
      <c r="CA40" s="107">
        <v>2356.3823085800004</v>
      </c>
      <c r="CB40" s="166">
        <v>171.31018304</v>
      </c>
      <c r="CC40" s="107">
        <v>-14351.15471936</v>
      </c>
      <c r="CD40" s="166">
        <f t="shared" si="9"/>
        <v>0</v>
      </c>
      <c r="CE40" s="107">
        <v>17158.076769069998</v>
      </c>
      <c r="CF40" s="107">
        <v>0</v>
      </c>
      <c r="CG40" s="107">
        <v>0</v>
      </c>
      <c r="CH40" s="107">
        <v>17158.076769069998</v>
      </c>
      <c r="CI40" s="107">
        <v>4546.5568189200003</v>
      </c>
      <c r="CJ40" s="166">
        <v>225.01834713</v>
      </c>
      <c r="CK40" s="107">
        <v>-21929.65193512</v>
      </c>
      <c r="CL40" s="166">
        <f t="shared" si="10"/>
        <v>0</v>
      </c>
      <c r="CM40" s="107">
        <v>13403.458194660001</v>
      </c>
      <c r="CN40" s="107">
        <v>0</v>
      </c>
      <c r="CO40" s="107">
        <v>0</v>
      </c>
      <c r="CP40" s="107">
        <v>13403.458194660001</v>
      </c>
      <c r="CQ40" s="107">
        <v>7110.7373427423045</v>
      </c>
      <c r="CR40" s="166" t="s">
        <v>826</v>
      </c>
      <c r="CS40" s="166" t="s">
        <v>826</v>
      </c>
      <c r="CT40" s="166" t="s">
        <v>826</v>
      </c>
    </row>
    <row r="41" spans="1:98" ht="20" customHeight="1" x14ac:dyDescent="0.2">
      <c r="A41" s="32">
        <v>27</v>
      </c>
      <c r="B41" s="33" t="s">
        <v>578</v>
      </c>
      <c r="C41" s="34">
        <v>392675.01943926699</v>
      </c>
      <c r="D41" s="34">
        <v>50737.855136850005</v>
      </c>
      <c r="E41" s="34">
        <v>0</v>
      </c>
      <c r="F41" s="34">
        <v>443412.87457611703</v>
      </c>
      <c r="G41" s="34">
        <v>70036.147365795201</v>
      </c>
      <c r="H41" s="89">
        <v>16098.289604957459</v>
      </c>
      <c r="I41" s="34">
        <f>SUM(I42,I47,I51)</f>
        <v>0</v>
      </c>
      <c r="J41" s="89">
        <f t="shared" si="0"/>
        <v>529547.31154686969</v>
      </c>
      <c r="K41" s="34">
        <v>435673.06507667003</v>
      </c>
      <c r="L41" s="34">
        <v>58513.964757990005</v>
      </c>
      <c r="M41" s="34">
        <v>0</v>
      </c>
      <c r="N41" s="34">
        <v>494187.02983466</v>
      </c>
      <c r="O41" s="34">
        <v>79740.289079989976</v>
      </c>
      <c r="P41" s="89">
        <v>18352.65722774194</v>
      </c>
      <c r="Q41" s="34">
        <f>SUM(Q42,Q47,Q51)</f>
        <v>0</v>
      </c>
      <c r="R41" s="89">
        <f t="shared" si="1"/>
        <v>592279.97614239191</v>
      </c>
      <c r="S41" s="34">
        <v>490491.92871766957</v>
      </c>
      <c r="T41" s="34">
        <v>65930.875860250002</v>
      </c>
      <c r="U41" s="34">
        <v>0</v>
      </c>
      <c r="V41" s="34">
        <v>556422.80457791954</v>
      </c>
      <c r="W41" s="34">
        <v>92301.627832767714</v>
      </c>
      <c r="X41" s="89">
        <v>21518.675680958258</v>
      </c>
      <c r="Y41" s="34">
        <f>SUM(Y42,Y47,Y51)</f>
        <v>0</v>
      </c>
      <c r="Z41" s="89">
        <f t="shared" si="2"/>
        <v>670243.10809164541</v>
      </c>
      <c r="AA41" s="34">
        <v>551846.60736259096</v>
      </c>
      <c r="AB41" s="34">
        <v>76542.104533879989</v>
      </c>
      <c r="AC41" s="34">
        <v>0</v>
      </c>
      <c r="AD41" s="34">
        <v>628388.71189647098</v>
      </c>
      <c r="AE41" s="34">
        <v>104026.84019196</v>
      </c>
      <c r="AF41" s="89">
        <v>23849.299406337905</v>
      </c>
      <c r="AG41" s="34">
        <f>SUM(AG42,AG47,AG51)</f>
        <v>0</v>
      </c>
      <c r="AH41" s="89">
        <f t="shared" si="3"/>
        <v>756264.85149476887</v>
      </c>
      <c r="AI41" s="34">
        <v>619785.00932206796</v>
      </c>
      <c r="AJ41" s="34">
        <v>87226.192011539999</v>
      </c>
      <c r="AK41" s="34">
        <v>0</v>
      </c>
      <c r="AL41" s="34">
        <v>707011.20133360801</v>
      </c>
      <c r="AM41" s="34">
        <v>117291.33451885996</v>
      </c>
      <c r="AN41" s="89">
        <v>29461.13520107045</v>
      </c>
      <c r="AO41" s="34">
        <f>SUM(AO42,AO47,AO51)</f>
        <v>0</v>
      </c>
      <c r="AP41" s="89">
        <f t="shared" si="4"/>
        <v>853763.67105353845</v>
      </c>
      <c r="AQ41" s="34">
        <v>667437.81786716694</v>
      </c>
      <c r="AR41" s="34">
        <v>100261.64253914</v>
      </c>
      <c r="AS41" s="34">
        <v>0</v>
      </c>
      <c r="AT41" s="34">
        <v>767699.4604063069</v>
      </c>
      <c r="AU41" s="34">
        <v>131966.86263749999</v>
      </c>
      <c r="AV41" s="89">
        <v>33340.612892122343</v>
      </c>
      <c r="AW41" s="34">
        <f>SUM(AW42,AW47,AW51)</f>
        <v>0</v>
      </c>
      <c r="AX41" s="89">
        <f t="shared" si="5"/>
        <v>933006.9359359293</v>
      </c>
      <c r="AY41" s="34">
        <v>760735.88865863695</v>
      </c>
      <c r="AZ41" s="34">
        <v>110187.05929648</v>
      </c>
      <c r="BA41" s="34">
        <v>0</v>
      </c>
      <c r="BB41" s="34">
        <v>870922.94795511698</v>
      </c>
      <c r="BC41" s="34">
        <v>144794.67016118002</v>
      </c>
      <c r="BD41" s="89">
        <v>38782.673740651153</v>
      </c>
      <c r="BE41" s="34">
        <f>SUM(BE42,BE47,BE51)</f>
        <v>0</v>
      </c>
      <c r="BF41" s="89">
        <f t="shared" si="6"/>
        <v>1054500.2918569483</v>
      </c>
      <c r="BG41" s="34">
        <v>828294.49306431226</v>
      </c>
      <c r="BH41" s="34">
        <v>164622.46553463006</v>
      </c>
      <c r="BI41" s="34">
        <v>0</v>
      </c>
      <c r="BJ41" s="34">
        <v>992916.95859894226</v>
      </c>
      <c r="BK41" s="34">
        <v>159574.19258060999</v>
      </c>
      <c r="BL41" s="89">
        <v>44298.26289301565</v>
      </c>
      <c r="BM41" s="34">
        <f>SUM(BM42,BM47,BM51)</f>
        <v>0</v>
      </c>
      <c r="BN41" s="89">
        <f t="shared" si="7"/>
        <v>1196789.4140725681</v>
      </c>
      <c r="BO41" s="34">
        <v>864691.14484827907</v>
      </c>
      <c r="BP41" s="34">
        <v>127998.08991506998</v>
      </c>
      <c r="BQ41" s="34">
        <v>0</v>
      </c>
      <c r="BR41" s="34">
        <v>992689.23476334906</v>
      </c>
      <c r="BS41" s="34">
        <v>172930.86707599001</v>
      </c>
      <c r="BT41" s="89">
        <v>49599.488874361356</v>
      </c>
      <c r="BU41" s="34">
        <f>SUM(BU42,BU47,BU51)</f>
        <v>0</v>
      </c>
      <c r="BV41" s="89">
        <f t="shared" si="8"/>
        <v>1215219.5907137005</v>
      </c>
      <c r="BW41" s="34">
        <v>922168.2281849971</v>
      </c>
      <c r="BX41" s="34">
        <v>164517.61027405999</v>
      </c>
      <c r="BY41" s="34">
        <v>0</v>
      </c>
      <c r="BZ41" s="34">
        <v>1086685.838459057</v>
      </c>
      <c r="CA41" s="34">
        <v>188064.66937660993</v>
      </c>
      <c r="CB41" s="89">
        <v>55936.855593643719</v>
      </c>
      <c r="CC41" s="34">
        <f>SUM(CC42,CC47,CC51)</f>
        <v>0</v>
      </c>
      <c r="CD41" s="89">
        <f t="shared" si="9"/>
        <v>1330687.3634293105</v>
      </c>
      <c r="CE41" s="34">
        <v>1293359.992524785</v>
      </c>
      <c r="CF41" s="34">
        <v>176932.68500000003</v>
      </c>
      <c r="CG41" s="34">
        <v>0</v>
      </c>
      <c r="CH41" s="34">
        <v>1470292.677524785</v>
      </c>
      <c r="CI41" s="34">
        <v>208558.44062476998</v>
      </c>
      <c r="CJ41" s="89">
        <v>61287.219291717112</v>
      </c>
      <c r="CK41" s="34">
        <f>SUM(CK42,CK47,CK51)</f>
        <v>0</v>
      </c>
      <c r="CL41" s="89">
        <f t="shared" si="10"/>
        <v>1740138.3374412721</v>
      </c>
      <c r="CM41" s="34">
        <v>1078028.8430679471</v>
      </c>
      <c r="CN41" s="34">
        <v>119738.13661516001</v>
      </c>
      <c r="CO41" s="34">
        <v>0</v>
      </c>
      <c r="CP41" s="34">
        <v>1197766.979683107</v>
      </c>
      <c r="CQ41" s="34">
        <v>212505.1491629846</v>
      </c>
      <c r="CR41" s="89">
        <v>63251.671607000004</v>
      </c>
      <c r="CS41" s="34">
        <f>SUM(CS42,CS47,CS51)</f>
        <v>0</v>
      </c>
      <c r="CT41" s="89">
        <f t="shared" si="15"/>
        <v>1473523.8004530917</v>
      </c>
    </row>
    <row r="42" spans="1:98" ht="20" customHeight="1" x14ac:dyDescent="0.2">
      <c r="A42" s="35">
        <v>271</v>
      </c>
      <c r="B42" s="36" t="s">
        <v>316</v>
      </c>
      <c r="C42" s="37">
        <v>283193.42965563806</v>
      </c>
      <c r="D42" s="37">
        <v>50737.855136850005</v>
      </c>
      <c r="E42" s="37">
        <v>0</v>
      </c>
      <c r="F42" s="37">
        <v>333931.28479248809</v>
      </c>
      <c r="G42" s="37">
        <v>0</v>
      </c>
      <c r="H42" s="90">
        <v>0</v>
      </c>
      <c r="I42" s="37">
        <f>SUM(I43:I46)</f>
        <v>0</v>
      </c>
      <c r="J42" s="90">
        <f t="shared" si="0"/>
        <v>333931.28479248809</v>
      </c>
      <c r="K42" s="37">
        <v>315530.71203282999</v>
      </c>
      <c r="L42" s="37">
        <v>58513.964757990005</v>
      </c>
      <c r="M42" s="37">
        <v>0</v>
      </c>
      <c r="N42" s="37">
        <v>374044.67679081997</v>
      </c>
      <c r="O42" s="37">
        <v>0</v>
      </c>
      <c r="P42" s="90">
        <v>0</v>
      </c>
      <c r="Q42" s="37">
        <f>SUM(Q43:Q46)</f>
        <v>0</v>
      </c>
      <c r="R42" s="90">
        <f t="shared" si="1"/>
        <v>374044.67679081997</v>
      </c>
      <c r="S42" s="37">
        <v>357542.69159077725</v>
      </c>
      <c r="T42" s="37">
        <v>65930.875860250002</v>
      </c>
      <c r="U42" s="37">
        <v>0</v>
      </c>
      <c r="V42" s="37">
        <v>423473.56745102722</v>
      </c>
      <c r="W42" s="37">
        <v>0</v>
      </c>
      <c r="X42" s="90">
        <v>0</v>
      </c>
      <c r="Y42" s="37">
        <f>SUM(Y43:Y46)</f>
        <v>0</v>
      </c>
      <c r="Z42" s="90">
        <f t="shared" si="2"/>
        <v>423473.56745102722</v>
      </c>
      <c r="AA42" s="37">
        <v>402151.177224082</v>
      </c>
      <c r="AB42" s="37">
        <v>76542.104533879989</v>
      </c>
      <c r="AC42" s="37">
        <v>0</v>
      </c>
      <c r="AD42" s="37">
        <v>478693.28175796196</v>
      </c>
      <c r="AE42" s="37">
        <v>0</v>
      </c>
      <c r="AF42" s="90">
        <v>0</v>
      </c>
      <c r="AG42" s="37">
        <f>SUM(AG43:AG46)</f>
        <v>0</v>
      </c>
      <c r="AH42" s="90">
        <f t="shared" si="3"/>
        <v>478693.28175796196</v>
      </c>
      <c r="AI42" s="37">
        <v>455188.01153532008</v>
      </c>
      <c r="AJ42" s="37">
        <v>87226.192011539999</v>
      </c>
      <c r="AK42" s="37">
        <v>0</v>
      </c>
      <c r="AL42" s="37">
        <v>542414.20354686002</v>
      </c>
      <c r="AM42" s="37">
        <v>0</v>
      </c>
      <c r="AN42" s="90">
        <v>0</v>
      </c>
      <c r="AO42" s="37">
        <f>SUM(AO43:AO46)</f>
        <v>0</v>
      </c>
      <c r="AP42" s="90">
        <f t="shared" si="4"/>
        <v>542414.20354686002</v>
      </c>
      <c r="AQ42" s="37">
        <v>492311.29401984497</v>
      </c>
      <c r="AR42" s="37">
        <v>100261.64253914</v>
      </c>
      <c r="AS42" s="37">
        <v>0</v>
      </c>
      <c r="AT42" s="37">
        <v>592572.93655898492</v>
      </c>
      <c r="AU42" s="37">
        <v>0</v>
      </c>
      <c r="AV42" s="90">
        <v>0</v>
      </c>
      <c r="AW42" s="37">
        <f>SUM(AW43:AW46)</f>
        <v>0</v>
      </c>
      <c r="AX42" s="90">
        <f t="shared" si="5"/>
        <v>592572.93655898492</v>
      </c>
      <c r="AY42" s="37">
        <v>570863.416966349</v>
      </c>
      <c r="AZ42" s="37">
        <v>110187.05929648</v>
      </c>
      <c r="BA42" s="37">
        <v>0</v>
      </c>
      <c r="BB42" s="37">
        <v>681050.47626282903</v>
      </c>
      <c r="BC42" s="37">
        <v>0</v>
      </c>
      <c r="BD42" s="90">
        <v>0</v>
      </c>
      <c r="BE42" s="37">
        <f>SUM(BE43:BE46)</f>
        <v>0</v>
      </c>
      <c r="BF42" s="90">
        <f t="shared" si="6"/>
        <v>681050.47626282903</v>
      </c>
      <c r="BG42" s="37">
        <v>621877.17517786042</v>
      </c>
      <c r="BH42" s="37">
        <v>164622.46553463006</v>
      </c>
      <c r="BI42" s="37">
        <v>0</v>
      </c>
      <c r="BJ42" s="37">
        <v>786499.64071249054</v>
      </c>
      <c r="BK42" s="37">
        <v>0</v>
      </c>
      <c r="BL42" s="90">
        <v>0</v>
      </c>
      <c r="BM42" s="37">
        <f>SUM(BM43:BM46)</f>
        <v>0</v>
      </c>
      <c r="BN42" s="90">
        <f t="shared" si="7"/>
        <v>786499.64071249054</v>
      </c>
      <c r="BO42" s="37">
        <v>648420.99338358699</v>
      </c>
      <c r="BP42" s="37">
        <v>127998.08991506998</v>
      </c>
      <c r="BQ42" s="37">
        <v>0</v>
      </c>
      <c r="BR42" s="37">
        <v>776419.08329865697</v>
      </c>
      <c r="BS42" s="37">
        <v>0</v>
      </c>
      <c r="BT42" s="90">
        <v>0</v>
      </c>
      <c r="BU42" s="37">
        <f>SUM(BU43:BU46)</f>
        <v>0</v>
      </c>
      <c r="BV42" s="90">
        <f t="shared" si="8"/>
        <v>776419.08329865697</v>
      </c>
      <c r="BW42" s="37">
        <v>689981.82109403599</v>
      </c>
      <c r="BX42" s="37">
        <v>164517.61027405999</v>
      </c>
      <c r="BY42" s="37">
        <v>0</v>
      </c>
      <c r="BZ42" s="37">
        <v>854499.43136809603</v>
      </c>
      <c r="CA42" s="37">
        <v>0</v>
      </c>
      <c r="CB42" s="90">
        <v>0</v>
      </c>
      <c r="CC42" s="37">
        <f>SUM(CC43:CC46)</f>
        <v>0</v>
      </c>
      <c r="CD42" s="90">
        <f t="shared" si="9"/>
        <v>854499.43136809603</v>
      </c>
      <c r="CE42" s="37">
        <v>741540.88622988109</v>
      </c>
      <c r="CF42" s="37">
        <v>176932.68500000003</v>
      </c>
      <c r="CG42" s="37">
        <v>0</v>
      </c>
      <c r="CH42" s="37">
        <v>918473.57122988114</v>
      </c>
      <c r="CI42" s="37">
        <v>0</v>
      </c>
      <c r="CJ42" s="90">
        <v>0</v>
      </c>
      <c r="CK42" s="37">
        <f>SUM(CK43:CK46)</f>
        <v>0</v>
      </c>
      <c r="CL42" s="90">
        <f t="shared" si="10"/>
        <v>918473.57122988114</v>
      </c>
      <c r="CM42" s="37">
        <v>769246.97085060005</v>
      </c>
      <c r="CN42" s="37">
        <v>119738.13661516001</v>
      </c>
      <c r="CO42" s="37">
        <v>0</v>
      </c>
      <c r="CP42" s="37">
        <v>888985.10746576008</v>
      </c>
      <c r="CQ42" s="37">
        <v>0</v>
      </c>
      <c r="CR42" s="90">
        <v>0</v>
      </c>
      <c r="CS42" s="37">
        <f>SUM(CS43:CS46)</f>
        <v>0</v>
      </c>
      <c r="CT42" s="90">
        <f t="shared" si="15"/>
        <v>888985.10746576008</v>
      </c>
    </row>
    <row r="43" spans="1:98" s="106" customFormat="1" ht="20" customHeight="1" x14ac:dyDescent="0.2">
      <c r="A43" s="60" t="s">
        <v>502</v>
      </c>
      <c r="B43" s="106" t="s">
        <v>503</v>
      </c>
      <c r="C43" s="47">
        <v>225494.302706594</v>
      </c>
      <c r="D43" s="47">
        <v>0</v>
      </c>
      <c r="E43" s="47">
        <v>0</v>
      </c>
      <c r="F43" s="47">
        <v>225494.302706594</v>
      </c>
      <c r="G43" s="92" t="s">
        <v>905</v>
      </c>
      <c r="H43" s="92" t="s">
        <v>905</v>
      </c>
      <c r="I43" s="47">
        <v>0</v>
      </c>
      <c r="J43" s="92">
        <f t="shared" si="0"/>
        <v>225494.302706594</v>
      </c>
      <c r="K43" s="47">
        <v>251161.99349261</v>
      </c>
      <c r="L43" s="47">
        <v>0</v>
      </c>
      <c r="M43" s="47">
        <v>0</v>
      </c>
      <c r="N43" s="47">
        <v>251161.99349261</v>
      </c>
      <c r="O43" s="92" t="s">
        <v>905</v>
      </c>
      <c r="P43" s="92" t="s">
        <v>905</v>
      </c>
      <c r="Q43" s="47">
        <v>0</v>
      </c>
      <c r="R43" s="92">
        <f t="shared" si="1"/>
        <v>251161.99349261</v>
      </c>
      <c r="S43" s="47">
        <v>286102.62407085585</v>
      </c>
      <c r="T43" s="47">
        <v>0</v>
      </c>
      <c r="U43" s="47">
        <v>0</v>
      </c>
      <c r="V43" s="47">
        <v>286102.62407085585</v>
      </c>
      <c r="W43" s="92" t="s">
        <v>905</v>
      </c>
      <c r="X43" s="92" t="s">
        <v>905</v>
      </c>
      <c r="Y43" s="47">
        <v>0</v>
      </c>
      <c r="Z43" s="92">
        <f t="shared" si="2"/>
        <v>286102.62407085585</v>
      </c>
      <c r="AA43" s="47">
        <v>319965.99573447002</v>
      </c>
      <c r="AB43" s="47">
        <v>0</v>
      </c>
      <c r="AC43" s="47">
        <v>0</v>
      </c>
      <c r="AD43" s="47">
        <v>319965.99573447002</v>
      </c>
      <c r="AE43" s="92" t="s">
        <v>905</v>
      </c>
      <c r="AF43" s="92" t="s">
        <v>905</v>
      </c>
      <c r="AG43" s="47">
        <v>0</v>
      </c>
      <c r="AH43" s="92">
        <f t="shared" si="3"/>
        <v>319965.99573447002</v>
      </c>
      <c r="AI43" s="47">
        <v>360125.75807089999</v>
      </c>
      <c r="AJ43" s="47">
        <v>0</v>
      </c>
      <c r="AK43" s="47">
        <v>0</v>
      </c>
      <c r="AL43" s="47">
        <v>360125.75807089999</v>
      </c>
      <c r="AM43" s="92" t="s">
        <v>905</v>
      </c>
      <c r="AN43" s="92" t="s">
        <v>905</v>
      </c>
      <c r="AO43" s="47">
        <v>0</v>
      </c>
      <c r="AP43" s="92">
        <f t="shared" si="4"/>
        <v>360125.75807089999</v>
      </c>
      <c r="AQ43" s="47">
        <v>393729.11223986396</v>
      </c>
      <c r="AR43" s="47">
        <v>0</v>
      </c>
      <c r="AS43" s="47">
        <v>0</v>
      </c>
      <c r="AT43" s="47">
        <v>393729.11223986396</v>
      </c>
      <c r="AU43" s="92" t="s">
        <v>905</v>
      </c>
      <c r="AV43" s="92" t="s">
        <v>905</v>
      </c>
      <c r="AW43" s="47">
        <v>0</v>
      </c>
      <c r="AX43" s="92">
        <f t="shared" si="5"/>
        <v>393729.11223986396</v>
      </c>
      <c r="AY43" s="47">
        <v>452007.872758532</v>
      </c>
      <c r="AZ43" s="47">
        <v>0</v>
      </c>
      <c r="BA43" s="47">
        <v>0</v>
      </c>
      <c r="BB43" s="47">
        <v>452007.872758532</v>
      </c>
      <c r="BC43" s="92" t="s">
        <v>905</v>
      </c>
      <c r="BD43" s="92" t="s">
        <v>905</v>
      </c>
      <c r="BE43" s="47">
        <v>0</v>
      </c>
      <c r="BF43" s="92">
        <f t="shared" si="6"/>
        <v>452007.872758532</v>
      </c>
      <c r="BG43" s="47">
        <v>506036.59482987999</v>
      </c>
      <c r="BH43" s="47">
        <v>0</v>
      </c>
      <c r="BI43" s="47">
        <v>0</v>
      </c>
      <c r="BJ43" s="47">
        <v>506036.59482987999</v>
      </c>
      <c r="BK43" s="92" t="s">
        <v>905</v>
      </c>
      <c r="BL43" s="92" t="s">
        <v>905</v>
      </c>
      <c r="BM43" s="47">
        <v>0</v>
      </c>
      <c r="BN43" s="92">
        <f t="shared" si="7"/>
        <v>506036.59482987999</v>
      </c>
      <c r="BO43" s="47">
        <v>532414.49590467999</v>
      </c>
      <c r="BP43" s="47">
        <v>0</v>
      </c>
      <c r="BQ43" s="47">
        <v>0</v>
      </c>
      <c r="BR43" s="47">
        <v>532414.49590467999</v>
      </c>
      <c r="BS43" s="92" t="s">
        <v>905</v>
      </c>
      <c r="BT43" s="92" t="s">
        <v>905</v>
      </c>
      <c r="BU43" s="47">
        <v>0</v>
      </c>
      <c r="BV43" s="92">
        <f t="shared" si="8"/>
        <v>532414.49590467999</v>
      </c>
      <c r="BW43" s="47">
        <v>572738.65512484999</v>
      </c>
      <c r="BX43" s="47">
        <v>0</v>
      </c>
      <c r="BY43" s="47">
        <v>0</v>
      </c>
      <c r="BZ43" s="47">
        <v>572738.65512484999</v>
      </c>
      <c r="CA43" s="92" t="s">
        <v>905</v>
      </c>
      <c r="CB43" s="92" t="s">
        <v>905</v>
      </c>
      <c r="CC43" s="47">
        <v>0</v>
      </c>
      <c r="CD43" s="92">
        <f t="shared" si="9"/>
        <v>572738.65512484999</v>
      </c>
      <c r="CE43" s="47">
        <v>612594.8705089601</v>
      </c>
      <c r="CF43" s="47">
        <v>0</v>
      </c>
      <c r="CG43" s="47">
        <v>0</v>
      </c>
      <c r="CH43" s="47">
        <v>612594.8705089601</v>
      </c>
      <c r="CI43" s="92" t="s">
        <v>905</v>
      </c>
      <c r="CJ43" s="92" t="s">
        <v>905</v>
      </c>
      <c r="CK43" s="47">
        <v>0</v>
      </c>
      <c r="CL43" s="92">
        <f t="shared" si="10"/>
        <v>612594.8705089601</v>
      </c>
      <c r="CM43" s="47">
        <v>649294.58988571004</v>
      </c>
      <c r="CN43" s="47">
        <v>0</v>
      </c>
      <c r="CO43" s="47">
        <v>0</v>
      </c>
      <c r="CP43" s="47">
        <v>649294.58988571004</v>
      </c>
      <c r="CQ43" s="92" t="s">
        <v>905</v>
      </c>
      <c r="CR43" s="92" t="s">
        <v>905</v>
      </c>
      <c r="CS43" s="47">
        <v>0</v>
      </c>
      <c r="CT43" s="92">
        <f t="shared" si="15"/>
        <v>649294.58988571004</v>
      </c>
    </row>
    <row r="44" spans="1:98" s="106" customFormat="1" ht="20" customHeight="1" x14ac:dyDescent="0.2">
      <c r="A44" s="60" t="s">
        <v>504</v>
      </c>
      <c r="B44" s="106" t="s">
        <v>505</v>
      </c>
      <c r="C44" s="47">
        <v>20717.380211379997</v>
      </c>
      <c r="D44" s="47">
        <v>0</v>
      </c>
      <c r="E44" s="47">
        <v>0</v>
      </c>
      <c r="F44" s="47">
        <v>20717.380211379997</v>
      </c>
      <c r="G44" s="92" t="s">
        <v>905</v>
      </c>
      <c r="H44" s="92" t="s">
        <v>905</v>
      </c>
      <c r="I44" s="47">
        <v>0</v>
      </c>
      <c r="J44" s="92">
        <f t="shared" si="0"/>
        <v>20717.380211379997</v>
      </c>
      <c r="K44" s="47">
        <v>23794.052151439999</v>
      </c>
      <c r="L44" s="47">
        <v>0</v>
      </c>
      <c r="M44" s="47">
        <v>0</v>
      </c>
      <c r="N44" s="47">
        <v>23794.052151439999</v>
      </c>
      <c r="O44" s="92" t="s">
        <v>905</v>
      </c>
      <c r="P44" s="92" t="s">
        <v>905</v>
      </c>
      <c r="Q44" s="47">
        <v>0</v>
      </c>
      <c r="R44" s="92">
        <f t="shared" si="1"/>
        <v>23794.052151439999</v>
      </c>
      <c r="S44" s="47">
        <v>27313.592211000003</v>
      </c>
      <c r="T44" s="47">
        <v>0</v>
      </c>
      <c r="U44" s="47">
        <v>0</v>
      </c>
      <c r="V44" s="47">
        <v>27313.592211000003</v>
      </c>
      <c r="W44" s="92" t="s">
        <v>905</v>
      </c>
      <c r="X44" s="92" t="s">
        <v>905</v>
      </c>
      <c r="Y44" s="47">
        <v>0</v>
      </c>
      <c r="Z44" s="92">
        <f t="shared" si="2"/>
        <v>27313.592211000003</v>
      </c>
      <c r="AA44" s="47">
        <v>32202.170834839999</v>
      </c>
      <c r="AB44" s="47">
        <v>0</v>
      </c>
      <c r="AC44" s="47">
        <v>0</v>
      </c>
      <c r="AD44" s="47">
        <v>32202.170834839999</v>
      </c>
      <c r="AE44" s="92" t="s">
        <v>905</v>
      </c>
      <c r="AF44" s="92" t="s">
        <v>905</v>
      </c>
      <c r="AG44" s="47">
        <v>0</v>
      </c>
      <c r="AH44" s="92">
        <f t="shared" si="3"/>
        <v>32202.170834839999</v>
      </c>
      <c r="AI44" s="47">
        <v>35186.491278039</v>
      </c>
      <c r="AJ44" s="47">
        <v>0</v>
      </c>
      <c r="AK44" s="47">
        <v>0</v>
      </c>
      <c r="AL44" s="47">
        <v>35186.491278039</v>
      </c>
      <c r="AM44" s="92" t="s">
        <v>905</v>
      </c>
      <c r="AN44" s="92" t="s">
        <v>905</v>
      </c>
      <c r="AO44" s="47">
        <v>0</v>
      </c>
      <c r="AP44" s="92">
        <f t="shared" si="4"/>
        <v>35186.491278039</v>
      </c>
      <c r="AQ44" s="47">
        <v>38130.810483221001</v>
      </c>
      <c r="AR44" s="47">
        <v>0</v>
      </c>
      <c r="AS44" s="47">
        <v>0</v>
      </c>
      <c r="AT44" s="47">
        <v>38130.810483221001</v>
      </c>
      <c r="AU44" s="92" t="s">
        <v>905</v>
      </c>
      <c r="AV44" s="92" t="s">
        <v>905</v>
      </c>
      <c r="AW44" s="47">
        <v>0</v>
      </c>
      <c r="AX44" s="92">
        <f t="shared" si="5"/>
        <v>38130.810483221001</v>
      </c>
      <c r="AY44" s="47">
        <v>37667.740469900004</v>
      </c>
      <c r="AZ44" s="47">
        <v>0</v>
      </c>
      <c r="BA44" s="47">
        <v>0</v>
      </c>
      <c r="BB44" s="47">
        <v>37667.740469900004</v>
      </c>
      <c r="BC44" s="92" t="s">
        <v>905</v>
      </c>
      <c r="BD44" s="92" t="s">
        <v>905</v>
      </c>
      <c r="BE44" s="47">
        <v>0</v>
      </c>
      <c r="BF44" s="92">
        <f t="shared" si="6"/>
        <v>37667.740469900004</v>
      </c>
      <c r="BG44" s="47">
        <v>38540.742640880395</v>
      </c>
      <c r="BH44" s="47">
        <v>0</v>
      </c>
      <c r="BI44" s="47">
        <v>0</v>
      </c>
      <c r="BJ44" s="47">
        <v>38540.742640880395</v>
      </c>
      <c r="BK44" s="92" t="s">
        <v>905</v>
      </c>
      <c r="BL44" s="92" t="s">
        <v>905</v>
      </c>
      <c r="BM44" s="47">
        <v>0</v>
      </c>
      <c r="BN44" s="92">
        <f t="shared" si="7"/>
        <v>38540.742640880395</v>
      </c>
      <c r="BO44" s="47">
        <v>36299.695903550004</v>
      </c>
      <c r="BP44" s="47">
        <v>0</v>
      </c>
      <c r="BQ44" s="47">
        <v>0</v>
      </c>
      <c r="BR44" s="47">
        <v>36299.695903550004</v>
      </c>
      <c r="BS44" s="92" t="s">
        <v>905</v>
      </c>
      <c r="BT44" s="92" t="s">
        <v>905</v>
      </c>
      <c r="BU44" s="47">
        <v>0</v>
      </c>
      <c r="BV44" s="92">
        <f t="shared" si="8"/>
        <v>36299.695903550004</v>
      </c>
      <c r="BW44" s="47">
        <v>37418.42684973</v>
      </c>
      <c r="BX44" s="47">
        <v>0</v>
      </c>
      <c r="BY44" s="47">
        <v>0</v>
      </c>
      <c r="BZ44" s="47">
        <v>37418.42684973</v>
      </c>
      <c r="CA44" s="92" t="s">
        <v>905</v>
      </c>
      <c r="CB44" s="92" t="s">
        <v>905</v>
      </c>
      <c r="CC44" s="47">
        <v>0</v>
      </c>
      <c r="CD44" s="92">
        <f t="shared" si="9"/>
        <v>37418.42684973</v>
      </c>
      <c r="CE44" s="47">
        <v>39991.073966803</v>
      </c>
      <c r="CF44" s="47">
        <v>0</v>
      </c>
      <c r="CG44" s="47">
        <v>0</v>
      </c>
      <c r="CH44" s="47">
        <v>39991.073966803</v>
      </c>
      <c r="CI44" s="92" t="s">
        <v>905</v>
      </c>
      <c r="CJ44" s="92" t="s">
        <v>905</v>
      </c>
      <c r="CK44" s="47">
        <v>0</v>
      </c>
      <c r="CL44" s="92">
        <f t="shared" si="10"/>
        <v>39991.073966803</v>
      </c>
      <c r="CM44" s="47">
        <v>35736.461243240003</v>
      </c>
      <c r="CN44" s="47">
        <v>0</v>
      </c>
      <c r="CO44" s="47">
        <v>0</v>
      </c>
      <c r="CP44" s="47">
        <v>35736.461243240003</v>
      </c>
      <c r="CQ44" s="92" t="s">
        <v>905</v>
      </c>
      <c r="CR44" s="92" t="s">
        <v>905</v>
      </c>
      <c r="CS44" s="47">
        <v>0</v>
      </c>
      <c r="CT44" s="92">
        <f t="shared" si="15"/>
        <v>35736.461243240003</v>
      </c>
    </row>
    <row r="45" spans="1:98" s="106" customFormat="1" ht="20" customHeight="1" x14ac:dyDescent="0.2">
      <c r="A45" s="60" t="s">
        <v>506</v>
      </c>
      <c r="B45" s="106" t="s">
        <v>507</v>
      </c>
      <c r="C45" s="47">
        <v>8758.2032170000002</v>
      </c>
      <c r="D45" s="47">
        <v>0</v>
      </c>
      <c r="E45" s="47">
        <v>0</v>
      </c>
      <c r="F45" s="47">
        <v>8758.2032170000002</v>
      </c>
      <c r="G45" s="92" t="s">
        <v>905</v>
      </c>
      <c r="H45" s="92" t="s">
        <v>905</v>
      </c>
      <c r="I45" s="47">
        <v>0</v>
      </c>
      <c r="J45" s="92">
        <f t="shared" si="0"/>
        <v>8758.2032170000002</v>
      </c>
      <c r="K45" s="47">
        <v>10379.396260000001</v>
      </c>
      <c r="L45" s="47">
        <v>0</v>
      </c>
      <c r="M45" s="47">
        <v>0</v>
      </c>
      <c r="N45" s="47">
        <v>10379.396260000001</v>
      </c>
      <c r="O45" s="92" t="s">
        <v>905</v>
      </c>
      <c r="P45" s="92" t="s">
        <v>905</v>
      </c>
      <c r="Q45" s="47">
        <v>0</v>
      </c>
      <c r="R45" s="92">
        <f t="shared" si="1"/>
        <v>10379.396260000001</v>
      </c>
      <c r="S45" s="47">
        <v>12266.499477140002</v>
      </c>
      <c r="T45" s="47">
        <v>0</v>
      </c>
      <c r="U45" s="47">
        <v>0</v>
      </c>
      <c r="V45" s="47">
        <v>12266.499477140002</v>
      </c>
      <c r="W45" s="92" t="s">
        <v>905</v>
      </c>
      <c r="X45" s="92" t="s">
        <v>905</v>
      </c>
      <c r="Y45" s="47">
        <v>0</v>
      </c>
      <c r="Z45" s="92">
        <f t="shared" si="2"/>
        <v>12266.499477140002</v>
      </c>
      <c r="AA45" s="47">
        <v>13472.876447959999</v>
      </c>
      <c r="AB45" s="47">
        <v>0</v>
      </c>
      <c r="AC45" s="47">
        <v>0</v>
      </c>
      <c r="AD45" s="47">
        <v>13472.876447959999</v>
      </c>
      <c r="AE45" s="92" t="s">
        <v>905</v>
      </c>
      <c r="AF45" s="92" t="s">
        <v>905</v>
      </c>
      <c r="AG45" s="47">
        <v>0</v>
      </c>
      <c r="AH45" s="92">
        <f t="shared" si="3"/>
        <v>13472.876447959999</v>
      </c>
      <c r="AI45" s="47">
        <v>16683.304538199998</v>
      </c>
      <c r="AJ45" s="47">
        <v>0</v>
      </c>
      <c r="AK45" s="47">
        <v>0</v>
      </c>
      <c r="AL45" s="47">
        <v>16683.304538199998</v>
      </c>
      <c r="AM45" s="92" t="s">
        <v>905</v>
      </c>
      <c r="AN45" s="92" t="s">
        <v>905</v>
      </c>
      <c r="AO45" s="47">
        <v>0</v>
      </c>
      <c r="AP45" s="92">
        <f t="shared" si="4"/>
        <v>16683.304538199998</v>
      </c>
      <c r="AQ45" s="47">
        <v>9180.8223547599991</v>
      </c>
      <c r="AR45" s="47">
        <v>0</v>
      </c>
      <c r="AS45" s="47">
        <v>0</v>
      </c>
      <c r="AT45" s="47">
        <v>9180.8223547599991</v>
      </c>
      <c r="AU45" s="92" t="s">
        <v>905</v>
      </c>
      <c r="AV45" s="92" t="s">
        <v>905</v>
      </c>
      <c r="AW45" s="47">
        <v>0</v>
      </c>
      <c r="AX45" s="92">
        <f t="shared" si="5"/>
        <v>9180.8223547599991</v>
      </c>
      <c r="AY45" s="47">
        <v>18346.782028199996</v>
      </c>
      <c r="AZ45" s="47">
        <v>0</v>
      </c>
      <c r="BA45" s="47">
        <v>0</v>
      </c>
      <c r="BB45" s="47">
        <v>18346.782028199996</v>
      </c>
      <c r="BC45" s="92" t="s">
        <v>905</v>
      </c>
      <c r="BD45" s="92" t="s">
        <v>905</v>
      </c>
      <c r="BE45" s="47">
        <v>0</v>
      </c>
      <c r="BF45" s="92">
        <f t="shared" si="6"/>
        <v>18346.782028199996</v>
      </c>
      <c r="BG45" s="47">
        <v>16565.899077599999</v>
      </c>
      <c r="BH45" s="47">
        <v>0</v>
      </c>
      <c r="BI45" s="47">
        <v>0</v>
      </c>
      <c r="BJ45" s="47">
        <v>16565.899077599999</v>
      </c>
      <c r="BK45" s="92" t="s">
        <v>905</v>
      </c>
      <c r="BL45" s="92" t="s">
        <v>905</v>
      </c>
      <c r="BM45" s="47">
        <v>0</v>
      </c>
      <c r="BN45" s="92">
        <f t="shared" si="7"/>
        <v>16565.899077599999</v>
      </c>
      <c r="BO45" s="47">
        <v>17236.835199540001</v>
      </c>
      <c r="BP45" s="47">
        <v>0</v>
      </c>
      <c r="BQ45" s="47">
        <v>0</v>
      </c>
      <c r="BR45" s="47">
        <v>17236.835199540001</v>
      </c>
      <c r="BS45" s="92" t="s">
        <v>905</v>
      </c>
      <c r="BT45" s="92" t="s">
        <v>905</v>
      </c>
      <c r="BU45" s="47">
        <v>0</v>
      </c>
      <c r="BV45" s="92">
        <f t="shared" si="8"/>
        <v>17236.835199540001</v>
      </c>
      <c r="BW45" s="47">
        <v>17594.545935730002</v>
      </c>
      <c r="BX45" s="47">
        <v>0</v>
      </c>
      <c r="BY45" s="47">
        <v>0</v>
      </c>
      <c r="BZ45" s="47">
        <v>17594.545935730002</v>
      </c>
      <c r="CA45" s="92" t="s">
        <v>905</v>
      </c>
      <c r="CB45" s="92" t="s">
        <v>905</v>
      </c>
      <c r="CC45" s="47">
        <v>0</v>
      </c>
      <c r="CD45" s="92">
        <f t="shared" si="9"/>
        <v>17594.545935730002</v>
      </c>
      <c r="CE45" s="47">
        <v>19579.779094220001</v>
      </c>
      <c r="CF45" s="47">
        <v>0</v>
      </c>
      <c r="CG45" s="47">
        <v>0</v>
      </c>
      <c r="CH45" s="47">
        <v>19579.779094220001</v>
      </c>
      <c r="CI45" s="92" t="s">
        <v>905</v>
      </c>
      <c r="CJ45" s="92" t="s">
        <v>905</v>
      </c>
      <c r="CK45" s="47">
        <v>0</v>
      </c>
      <c r="CL45" s="92">
        <f t="shared" si="10"/>
        <v>19579.779094220001</v>
      </c>
      <c r="CM45" s="47">
        <v>10158.25448797</v>
      </c>
      <c r="CN45" s="47">
        <v>0</v>
      </c>
      <c r="CO45" s="47">
        <v>0</v>
      </c>
      <c r="CP45" s="47">
        <v>10158.25448797</v>
      </c>
      <c r="CQ45" s="92" t="s">
        <v>905</v>
      </c>
      <c r="CR45" s="92" t="s">
        <v>905</v>
      </c>
      <c r="CS45" s="47">
        <v>0</v>
      </c>
      <c r="CT45" s="92">
        <f t="shared" si="15"/>
        <v>10158.25448797</v>
      </c>
    </row>
    <row r="46" spans="1:98" s="106" customFormat="1" ht="20" customHeight="1" x14ac:dyDescent="0.2">
      <c r="A46" s="60" t="s">
        <v>508</v>
      </c>
      <c r="B46" s="106" t="s">
        <v>509</v>
      </c>
      <c r="C46" s="47">
        <v>28223.543520663996</v>
      </c>
      <c r="D46" s="47">
        <v>50737.855136850005</v>
      </c>
      <c r="E46" s="47">
        <v>0</v>
      </c>
      <c r="F46" s="47">
        <v>78961.398657514001</v>
      </c>
      <c r="G46" s="92" t="s">
        <v>905</v>
      </c>
      <c r="H46" s="92" t="s">
        <v>905</v>
      </c>
      <c r="I46" s="47">
        <v>0</v>
      </c>
      <c r="J46" s="92">
        <f t="shared" si="0"/>
        <v>78961.398657514001</v>
      </c>
      <c r="K46" s="47">
        <v>30195.270128780001</v>
      </c>
      <c r="L46" s="47">
        <v>58513.964757990005</v>
      </c>
      <c r="M46" s="47">
        <v>0</v>
      </c>
      <c r="N46" s="47">
        <v>88709.234886770006</v>
      </c>
      <c r="O46" s="92" t="s">
        <v>905</v>
      </c>
      <c r="P46" s="92" t="s">
        <v>905</v>
      </c>
      <c r="Q46" s="47">
        <v>0</v>
      </c>
      <c r="R46" s="92">
        <f t="shared" si="1"/>
        <v>88709.234886770006</v>
      </c>
      <c r="S46" s="47">
        <v>31859.975831781441</v>
      </c>
      <c r="T46" s="47">
        <v>65930.875860250002</v>
      </c>
      <c r="U46" s="47">
        <v>0</v>
      </c>
      <c r="V46" s="47">
        <v>97790.851692031443</v>
      </c>
      <c r="W46" s="92" t="s">
        <v>905</v>
      </c>
      <c r="X46" s="92" t="s">
        <v>905</v>
      </c>
      <c r="Y46" s="47">
        <v>0</v>
      </c>
      <c r="Z46" s="92">
        <f t="shared" si="2"/>
        <v>97790.851692031443</v>
      </c>
      <c r="AA46" s="47">
        <v>36510.134206811999</v>
      </c>
      <c r="AB46" s="47">
        <v>76542.104533879989</v>
      </c>
      <c r="AC46" s="47">
        <v>0</v>
      </c>
      <c r="AD46" s="47">
        <v>113052.23874069199</v>
      </c>
      <c r="AE46" s="92" t="s">
        <v>905</v>
      </c>
      <c r="AF46" s="92" t="s">
        <v>905</v>
      </c>
      <c r="AG46" s="47">
        <v>0</v>
      </c>
      <c r="AH46" s="92">
        <f t="shared" si="3"/>
        <v>113052.23874069199</v>
      </c>
      <c r="AI46" s="47">
        <v>43192.457648181</v>
      </c>
      <c r="AJ46" s="47">
        <v>87226.192011539999</v>
      </c>
      <c r="AK46" s="47">
        <v>0</v>
      </c>
      <c r="AL46" s="47">
        <v>130418.64965972101</v>
      </c>
      <c r="AM46" s="92" t="s">
        <v>905</v>
      </c>
      <c r="AN46" s="92" t="s">
        <v>905</v>
      </c>
      <c r="AO46" s="47">
        <v>0</v>
      </c>
      <c r="AP46" s="92">
        <f t="shared" si="4"/>
        <v>130418.64965972101</v>
      </c>
      <c r="AQ46" s="47">
        <v>51270.548941999994</v>
      </c>
      <c r="AR46" s="47">
        <v>100261.64253914</v>
      </c>
      <c r="AS46" s="47">
        <v>0</v>
      </c>
      <c r="AT46" s="47">
        <v>151532.19148113998</v>
      </c>
      <c r="AU46" s="92" t="s">
        <v>905</v>
      </c>
      <c r="AV46" s="92" t="s">
        <v>905</v>
      </c>
      <c r="AW46" s="47">
        <v>0</v>
      </c>
      <c r="AX46" s="92">
        <f t="shared" si="5"/>
        <v>151532.19148113998</v>
      </c>
      <c r="AY46" s="47">
        <v>62841.021709716995</v>
      </c>
      <c r="AZ46" s="47">
        <v>110187.05929648</v>
      </c>
      <c r="BA46" s="47">
        <v>0</v>
      </c>
      <c r="BB46" s="47">
        <v>173028.081006197</v>
      </c>
      <c r="BC46" s="92" t="s">
        <v>905</v>
      </c>
      <c r="BD46" s="92" t="s">
        <v>905</v>
      </c>
      <c r="BE46" s="47">
        <v>0</v>
      </c>
      <c r="BF46" s="92">
        <f t="shared" si="6"/>
        <v>173028.081006197</v>
      </c>
      <c r="BG46" s="47">
        <v>60733.938629500008</v>
      </c>
      <c r="BH46" s="47">
        <v>164622.46553463006</v>
      </c>
      <c r="BI46" s="47">
        <v>0</v>
      </c>
      <c r="BJ46" s="47">
        <v>225356.40416413007</v>
      </c>
      <c r="BK46" s="92" t="s">
        <v>905</v>
      </c>
      <c r="BL46" s="92" t="s">
        <v>905</v>
      </c>
      <c r="BM46" s="47">
        <v>0</v>
      </c>
      <c r="BN46" s="92">
        <f t="shared" si="7"/>
        <v>225356.40416413007</v>
      </c>
      <c r="BO46" s="47">
        <v>62469.966375816999</v>
      </c>
      <c r="BP46" s="47">
        <v>127998.08991506998</v>
      </c>
      <c r="BQ46" s="47">
        <v>0</v>
      </c>
      <c r="BR46" s="47">
        <v>190468.05629088698</v>
      </c>
      <c r="BS46" s="92" t="s">
        <v>905</v>
      </c>
      <c r="BT46" s="92" t="s">
        <v>905</v>
      </c>
      <c r="BU46" s="47">
        <v>0</v>
      </c>
      <c r="BV46" s="92">
        <f t="shared" si="8"/>
        <v>190468.05629088698</v>
      </c>
      <c r="BW46" s="47">
        <v>62230.193183726005</v>
      </c>
      <c r="BX46" s="47">
        <v>164517.61027405999</v>
      </c>
      <c r="BY46" s="47">
        <v>0</v>
      </c>
      <c r="BZ46" s="47">
        <v>226747.80345778598</v>
      </c>
      <c r="CA46" s="92" t="s">
        <v>905</v>
      </c>
      <c r="CB46" s="92" t="s">
        <v>905</v>
      </c>
      <c r="CC46" s="47">
        <v>0</v>
      </c>
      <c r="CD46" s="92">
        <f t="shared" si="9"/>
        <v>226747.80345778598</v>
      </c>
      <c r="CE46" s="47">
        <v>69375.162659897993</v>
      </c>
      <c r="CF46" s="47">
        <v>176932.68500000003</v>
      </c>
      <c r="CG46" s="47">
        <v>0</v>
      </c>
      <c r="CH46" s="47">
        <v>246307.84765989802</v>
      </c>
      <c r="CI46" s="92" t="s">
        <v>905</v>
      </c>
      <c r="CJ46" s="92" t="s">
        <v>905</v>
      </c>
      <c r="CK46" s="47">
        <v>0</v>
      </c>
      <c r="CL46" s="92">
        <f t="shared" si="10"/>
        <v>246307.84765989802</v>
      </c>
      <c r="CM46" s="47">
        <v>74057.665233680003</v>
      </c>
      <c r="CN46" s="47">
        <v>119738.13661516001</v>
      </c>
      <c r="CO46" s="47">
        <v>0</v>
      </c>
      <c r="CP46" s="47">
        <v>193795.80184884003</v>
      </c>
      <c r="CQ46" s="92" t="s">
        <v>905</v>
      </c>
      <c r="CR46" s="92" t="s">
        <v>905</v>
      </c>
      <c r="CS46" s="47">
        <v>0</v>
      </c>
      <c r="CT46" s="92">
        <f t="shared" si="15"/>
        <v>193795.80184884003</v>
      </c>
    </row>
    <row r="47" spans="1:98" ht="20" customHeight="1" x14ac:dyDescent="0.2">
      <c r="A47" s="35">
        <v>272</v>
      </c>
      <c r="B47" s="36" t="s">
        <v>317</v>
      </c>
      <c r="C47" s="37">
        <v>37632.086286726</v>
      </c>
      <c r="D47" s="37">
        <v>0</v>
      </c>
      <c r="E47" s="37">
        <v>0</v>
      </c>
      <c r="F47" s="37">
        <v>37632.086286726</v>
      </c>
      <c r="G47" s="90">
        <v>875.41648395858454</v>
      </c>
      <c r="H47" s="90">
        <v>1181.9694742920599</v>
      </c>
      <c r="I47" s="37">
        <f>SUM(I48:I50)</f>
        <v>0</v>
      </c>
      <c r="J47" s="90">
        <f t="shared" si="0"/>
        <v>39689.472244976649</v>
      </c>
      <c r="K47" s="37">
        <v>43209.107803639999</v>
      </c>
      <c r="L47" s="37">
        <v>0</v>
      </c>
      <c r="M47" s="37">
        <v>0</v>
      </c>
      <c r="N47" s="37">
        <v>43209.107803639999</v>
      </c>
      <c r="O47" s="90">
        <v>957.02566509000007</v>
      </c>
      <c r="P47" s="90">
        <v>1460.04448165964</v>
      </c>
      <c r="Q47" s="37">
        <f>SUM(Q48:Q50)</f>
        <v>0</v>
      </c>
      <c r="R47" s="90">
        <f t="shared" si="1"/>
        <v>45626.17795038964</v>
      </c>
      <c r="S47" s="37">
        <v>52698.286807386175</v>
      </c>
      <c r="T47" s="37">
        <v>0</v>
      </c>
      <c r="U47" s="37">
        <v>0</v>
      </c>
      <c r="V47" s="37">
        <v>52698.286807386175</v>
      </c>
      <c r="W47" s="90">
        <v>1433.7461947664528</v>
      </c>
      <c r="X47" s="90">
        <v>1686.36243417586</v>
      </c>
      <c r="Y47" s="37">
        <f>SUM(Y48:Y50)</f>
        <v>0</v>
      </c>
      <c r="Z47" s="90">
        <f t="shared" si="2"/>
        <v>55818.395436328494</v>
      </c>
      <c r="AA47" s="37">
        <v>62438.07654686</v>
      </c>
      <c r="AB47" s="37">
        <v>0</v>
      </c>
      <c r="AC47" s="37">
        <v>0</v>
      </c>
      <c r="AD47" s="37">
        <v>62438.07654686</v>
      </c>
      <c r="AE47" s="90">
        <v>1574.8787962599999</v>
      </c>
      <c r="AF47" s="90">
        <v>1710.5089488245999</v>
      </c>
      <c r="AG47" s="37">
        <f>SUM(AG48:AG50)</f>
        <v>0</v>
      </c>
      <c r="AH47" s="90">
        <f t="shared" si="3"/>
        <v>65723.464291944605</v>
      </c>
      <c r="AI47" s="37">
        <v>68936.674930067005</v>
      </c>
      <c r="AJ47" s="37">
        <v>0</v>
      </c>
      <c r="AK47" s="37">
        <v>0</v>
      </c>
      <c r="AL47" s="37">
        <v>68936.674930067005</v>
      </c>
      <c r="AM47" s="90">
        <v>1875.7137974199998</v>
      </c>
      <c r="AN47" s="90">
        <v>2304.9330329013501</v>
      </c>
      <c r="AO47" s="37">
        <f>SUM(AO48:AO50)</f>
        <v>0</v>
      </c>
      <c r="AP47" s="90">
        <f t="shared" si="4"/>
        <v>73117.321760388353</v>
      </c>
      <c r="AQ47" s="37">
        <v>71500.824891700002</v>
      </c>
      <c r="AR47" s="37">
        <v>0</v>
      </c>
      <c r="AS47" s="37">
        <v>0</v>
      </c>
      <c r="AT47" s="37">
        <v>71500.824891700002</v>
      </c>
      <c r="AU47" s="90">
        <v>2102.59038848</v>
      </c>
      <c r="AV47" s="90">
        <v>2374.2992916214398</v>
      </c>
      <c r="AW47" s="37">
        <f>SUM(AW48:AW50)</f>
        <v>0</v>
      </c>
      <c r="AX47" s="90">
        <f t="shared" si="5"/>
        <v>75977.714571801451</v>
      </c>
      <c r="AY47" s="37">
        <v>78248.034582606007</v>
      </c>
      <c r="AZ47" s="37">
        <v>0</v>
      </c>
      <c r="BA47" s="37">
        <v>0</v>
      </c>
      <c r="BB47" s="37">
        <v>78248.034582606007</v>
      </c>
      <c r="BC47" s="90">
        <v>2049.8808208299997</v>
      </c>
      <c r="BD47" s="90">
        <v>2415.6174908760499</v>
      </c>
      <c r="BE47" s="37">
        <f>SUM(BE48:BE50)</f>
        <v>0</v>
      </c>
      <c r="BF47" s="90">
        <f t="shared" si="6"/>
        <v>82713.532894312055</v>
      </c>
      <c r="BG47" s="37">
        <v>82911.060928440042</v>
      </c>
      <c r="BH47" s="37">
        <v>0</v>
      </c>
      <c r="BI47" s="37">
        <v>0</v>
      </c>
      <c r="BJ47" s="37">
        <v>82911.060928440042</v>
      </c>
      <c r="BK47" s="90">
        <v>1939.1063081000002</v>
      </c>
      <c r="BL47" s="90">
        <v>2247.77264895495</v>
      </c>
      <c r="BM47" s="37">
        <f>SUM(BM48:BM50)</f>
        <v>0</v>
      </c>
      <c r="BN47" s="90">
        <f t="shared" si="7"/>
        <v>87097.939885494998</v>
      </c>
      <c r="BO47" s="37">
        <v>86273.909704050006</v>
      </c>
      <c r="BP47" s="37">
        <v>0</v>
      </c>
      <c r="BQ47" s="37">
        <v>0</v>
      </c>
      <c r="BR47" s="37">
        <v>86273.909704050006</v>
      </c>
      <c r="BS47" s="90">
        <v>2056.7027267799999</v>
      </c>
      <c r="BT47" s="90">
        <v>2482.4513807899498</v>
      </c>
      <c r="BU47" s="37">
        <f>SUM(BU48:BU50)</f>
        <v>0</v>
      </c>
      <c r="BV47" s="90">
        <f t="shared" si="8"/>
        <v>90813.063811619955</v>
      </c>
      <c r="BW47" s="37">
        <v>93271.166348949992</v>
      </c>
      <c r="BX47" s="37">
        <v>0</v>
      </c>
      <c r="BY47" s="37">
        <v>0</v>
      </c>
      <c r="BZ47" s="37">
        <v>93271.166348949992</v>
      </c>
      <c r="CA47" s="90">
        <v>2199.5909100500007</v>
      </c>
      <c r="CB47" s="90">
        <v>2408.0698711888199</v>
      </c>
      <c r="CC47" s="37">
        <f>SUM(CC48:CC50)</f>
        <v>0</v>
      </c>
      <c r="CD47" s="90">
        <f t="shared" si="9"/>
        <v>97878.827130188816</v>
      </c>
      <c r="CE47" s="37">
        <v>408690.65146891295</v>
      </c>
      <c r="CF47" s="37">
        <v>0</v>
      </c>
      <c r="CG47" s="37">
        <v>0</v>
      </c>
      <c r="CH47" s="37">
        <v>408690.65146891295</v>
      </c>
      <c r="CI47" s="90">
        <v>3351.7273762199993</v>
      </c>
      <c r="CJ47" s="90">
        <v>3663.4341429508099</v>
      </c>
      <c r="CK47" s="37">
        <f>SUM(CK48:CK50)</f>
        <v>0</v>
      </c>
      <c r="CL47" s="90">
        <f t="shared" si="10"/>
        <v>415705.81298808375</v>
      </c>
      <c r="CM47" s="37">
        <v>161861.036291778</v>
      </c>
      <c r="CN47" s="37">
        <v>0</v>
      </c>
      <c r="CO47" s="37">
        <v>0</v>
      </c>
      <c r="CP47" s="37">
        <v>161861.036291778</v>
      </c>
      <c r="CQ47" s="90">
        <v>6564.9945809425844</v>
      </c>
      <c r="CR47" s="90">
        <v>4144.6810370000003</v>
      </c>
      <c r="CS47" s="37">
        <f>SUM(CS48:CS50)</f>
        <v>0</v>
      </c>
      <c r="CT47" s="90">
        <f t="shared" si="15"/>
        <v>172570.71190972059</v>
      </c>
    </row>
    <row r="48" spans="1:98" s="106" customFormat="1" ht="20" customHeight="1" x14ac:dyDescent="0.2">
      <c r="A48" s="60" t="s">
        <v>510</v>
      </c>
      <c r="B48" s="106" t="s">
        <v>511</v>
      </c>
      <c r="C48" s="47">
        <v>22233.233412050002</v>
      </c>
      <c r="D48" s="47">
        <v>0</v>
      </c>
      <c r="E48" s="47">
        <v>0</v>
      </c>
      <c r="F48" s="47">
        <v>22233.233412050002</v>
      </c>
      <c r="G48" s="92">
        <v>0</v>
      </c>
      <c r="H48" s="92">
        <v>0</v>
      </c>
      <c r="I48" s="47">
        <v>0</v>
      </c>
      <c r="J48" s="92">
        <f t="shared" si="0"/>
        <v>22233.233412050002</v>
      </c>
      <c r="K48" s="47">
        <v>25114.48351432</v>
      </c>
      <c r="L48" s="47">
        <v>0</v>
      </c>
      <c r="M48" s="47">
        <v>0</v>
      </c>
      <c r="N48" s="47">
        <v>25114.48351432</v>
      </c>
      <c r="O48" s="92">
        <v>0</v>
      </c>
      <c r="P48" s="92">
        <v>0</v>
      </c>
      <c r="Q48" s="47">
        <v>0</v>
      </c>
      <c r="R48" s="92">
        <f t="shared" si="1"/>
        <v>25114.48351432</v>
      </c>
      <c r="S48" s="47">
        <v>30321.52235662</v>
      </c>
      <c r="T48" s="47">
        <v>0</v>
      </c>
      <c r="U48" s="47">
        <v>0</v>
      </c>
      <c r="V48" s="47">
        <v>30321.52235662</v>
      </c>
      <c r="W48" s="92">
        <v>0</v>
      </c>
      <c r="X48" s="92">
        <v>0</v>
      </c>
      <c r="Y48" s="47">
        <v>0</v>
      </c>
      <c r="Z48" s="92">
        <f t="shared" si="2"/>
        <v>30321.52235662</v>
      </c>
      <c r="AA48" s="47">
        <v>33725.44399236</v>
      </c>
      <c r="AB48" s="47">
        <v>0</v>
      </c>
      <c r="AC48" s="47">
        <v>0</v>
      </c>
      <c r="AD48" s="47">
        <v>33725.44399236</v>
      </c>
      <c r="AE48" s="92">
        <v>0</v>
      </c>
      <c r="AF48" s="92">
        <v>0</v>
      </c>
      <c r="AG48" s="47">
        <v>0</v>
      </c>
      <c r="AH48" s="92">
        <f t="shared" si="3"/>
        <v>33725.44399236</v>
      </c>
      <c r="AI48" s="47">
        <v>37511.239915190003</v>
      </c>
      <c r="AJ48" s="47">
        <v>0</v>
      </c>
      <c r="AK48" s="47">
        <v>0</v>
      </c>
      <c r="AL48" s="47">
        <v>37511.239915190003</v>
      </c>
      <c r="AM48" s="92">
        <v>0</v>
      </c>
      <c r="AN48" s="92">
        <v>0</v>
      </c>
      <c r="AO48" s="47">
        <v>0</v>
      </c>
      <c r="AP48" s="92">
        <f t="shared" si="4"/>
        <v>37511.239915190003</v>
      </c>
      <c r="AQ48" s="47">
        <v>41793.480644869996</v>
      </c>
      <c r="AR48" s="47">
        <v>0</v>
      </c>
      <c r="AS48" s="47">
        <v>0</v>
      </c>
      <c r="AT48" s="47">
        <v>41793.480644869996</v>
      </c>
      <c r="AU48" s="92">
        <v>0</v>
      </c>
      <c r="AV48" s="92">
        <v>0</v>
      </c>
      <c r="AW48" s="47">
        <v>0</v>
      </c>
      <c r="AX48" s="92">
        <f t="shared" si="5"/>
        <v>41793.480644869996</v>
      </c>
      <c r="AY48" s="47">
        <v>47966.477198330002</v>
      </c>
      <c r="AZ48" s="47">
        <v>0</v>
      </c>
      <c r="BA48" s="47">
        <v>0</v>
      </c>
      <c r="BB48" s="47">
        <v>47966.477198330002</v>
      </c>
      <c r="BC48" s="92">
        <v>1.073001E-2</v>
      </c>
      <c r="BD48" s="92">
        <v>0</v>
      </c>
      <c r="BE48" s="47">
        <v>0</v>
      </c>
      <c r="BF48" s="92">
        <f t="shared" si="6"/>
        <v>47966.487928340001</v>
      </c>
      <c r="BG48" s="47">
        <v>53119.695282630026</v>
      </c>
      <c r="BH48" s="47">
        <v>0</v>
      </c>
      <c r="BI48" s="47">
        <v>0</v>
      </c>
      <c r="BJ48" s="47">
        <v>53119.695282630026</v>
      </c>
      <c r="BK48" s="92">
        <v>0</v>
      </c>
      <c r="BL48" s="92">
        <v>0</v>
      </c>
      <c r="BM48" s="47">
        <v>0</v>
      </c>
      <c r="BN48" s="92">
        <f t="shared" si="7"/>
        <v>53119.695282630026</v>
      </c>
      <c r="BO48" s="47">
        <v>55176.642847030002</v>
      </c>
      <c r="BP48" s="47">
        <v>0</v>
      </c>
      <c r="BQ48" s="47">
        <v>0</v>
      </c>
      <c r="BR48" s="47">
        <v>55176.642847030002</v>
      </c>
      <c r="BS48" s="92">
        <v>0</v>
      </c>
      <c r="BT48" s="92">
        <v>0</v>
      </c>
      <c r="BU48" s="47">
        <v>0</v>
      </c>
      <c r="BV48" s="92">
        <f t="shared" si="8"/>
        <v>55176.642847030002</v>
      </c>
      <c r="BW48" s="47">
        <v>58494.657158889997</v>
      </c>
      <c r="BX48" s="47">
        <v>0</v>
      </c>
      <c r="BY48" s="47">
        <v>0</v>
      </c>
      <c r="BZ48" s="47">
        <v>58494.657158889997</v>
      </c>
      <c r="CA48" s="92">
        <v>0</v>
      </c>
      <c r="CB48" s="92">
        <v>0</v>
      </c>
      <c r="CC48" s="47">
        <v>0</v>
      </c>
      <c r="CD48" s="92">
        <f t="shared" si="9"/>
        <v>58494.657158889997</v>
      </c>
      <c r="CE48" s="47">
        <v>61644.781877319998</v>
      </c>
      <c r="CF48" s="47">
        <v>0</v>
      </c>
      <c r="CG48" s="47">
        <v>0</v>
      </c>
      <c r="CH48" s="47">
        <v>61644.781877319998</v>
      </c>
      <c r="CI48" s="92">
        <v>0</v>
      </c>
      <c r="CJ48" s="92">
        <v>0</v>
      </c>
      <c r="CK48" s="47">
        <v>0</v>
      </c>
      <c r="CL48" s="92">
        <f t="shared" si="10"/>
        <v>61644.781877319998</v>
      </c>
      <c r="CM48" s="47">
        <v>66147.810141430004</v>
      </c>
      <c r="CN48" s="47">
        <v>0</v>
      </c>
      <c r="CO48" s="47">
        <v>0</v>
      </c>
      <c r="CP48" s="47">
        <v>66147.810141430004</v>
      </c>
      <c r="CQ48" s="92">
        <v>0</v>
      </c>
      <c r="CR48" s="92" t="s">
        <v>826</v>
      </c>
      <c r="CS48" s="47">
        <v>0</v>
      </c>
      <c r="CT48" s="92" t="s">
        <v>826</v>
      </c>
    </row>
    <row r="49" spans="1:98" s="106" customFormat="1" ht="20" customHeight="1" x14ac:dyDescent="0.2">
      <c r="A49" s="60" t="s">
        <v>512</v>
      </c>
      <c r="B49" s="106" t="s">
        <v>513</v>
      </c>
      <c r="C49" s="47">
        <v>227.04621237999999</v>
      </c>
      <c r="D49" s="47">
        <v>0</v>
      </c>
      <c r="E49" s="47">
        <v>0</v>
      </c>
      <c r="F49" s="47">
        <v>227.04621237999999</v>
      </c>
      <c r="G49" s="92">
        <v>0</v>
      </c>
      <c r="H49" s="92">
        <v>0</v>
      </c>
      <c r="I49" s="47">
        <v>0</v>
      </c>
      <c r="J49" s="92">
        <f t="shared" si="0"/>
        <v>227.04621237999999</v>
      </c>
      <c r="K49" s="47">
        <v>251.16615778000005</v>
      </c>
      <c r="L49" s="47">
        <v>0</v>
      </c>
      <c r="M49" s="47">
        <v>0</v>
      </c>
      <c r="N49" s="47">
        <v>251.16615778000005</v>
      </c>
      <c r="O49" s="92">
        <v>0</v>
      </c>
      <c r="P49" s="92">
        <v>0</v>
      </c>
      <c r="Q49" s="47">
        <v>0</v>
      </c>
      <c r="R49" s="92">
        <f t="shared" si="1"/>
        <v>251.16615778000005</v>
      </c>
      <c r="S49" s="47">
        <v>255.04183848999998</v>
      </c>
      <c r="T49" s="47">
        <v>0</v>
      </c>
      <c r="U49" s="47">
        <v>0</v>
      </c>
      <c r="V49" s="47">
        <v>255.04183848999998</v>
      </c>
      <c r="W49" s="92">
        <v>0</v>
      </c>
      <c r="X49" s="92">
        <v>0</v>
      </c>
      <c r="Y49" s="47">
        <v>0</v>
      </c>
      <c r="Z49" s="92">
        <f t="shared" si="2"/>
        <v>255.04183848999998</v>
      </c>
      <c r="AA49" s="47">
        <v>596.92194353000002</v>
      </c>
      <c r="AB49" s="47">
        <v>0</v>
      </c>
      <c r="AC49" s="47">
        <v>0</v>
      </c>
      <c r="AD49" s="47">
        <v>596.92194353000002</v>
      </c>
      <c r="AE49" s="92">
        <v>89.263922759999986</v>
      </c>
      <c r="AF49" s="92">
        <v>0</v>
      </c>
      <c r="AG49" s="47">
        <v>0</v>
      </c>
      <c r="AH49" s="92">
        <f t="shared" si="3"/>
        <v>686.18586629000004</v>
      </c>
      <c r="AI49" s="47">
        <v>636.50163229999998</v>
      </c>
      <c r="AJ49" s="47">
        <v>0</v>
      </c>
      <c r="AK49" s="47">
        <v>0</v>
      </c>
      <c r="AL49" s="47">
        <v>636.50163229999998</v>
      </c>
      <c r="AM49" s="92">
        <v>92.963048789999988</v>
      </c>
      <c r="AN49" s="92">
        <v>0</v>
      </c>
      <c r="AO49" s="47">
        <v>0</v>
      </c>
      <c r="AP49" s="92">
        <f t="shared" si="4"/>
        <v>729.46468109</v>
      </c>
      <c r="AQ49" s="47">
        <v>736.65115065999998</v>
      </c>
      <c r="AR49" s="47">
        <v>0</v>
      </c>
      <c r="AS49" s="47">
        <v>0</v>
      </c>
      <c r="AT49" s="47">
        <v>736.65115065999998</v>
      </c>
      <c r="AU49" s="92">
        <v>173.44815623</v>
      </c>
      <c r="AV49" s="92">
        <v>0</v>
      </c>
      <c r="AW49" s="47">
        <v>0</v>
      </c>
      <c r="AX49" s="92">
        <f t="shared" si="5"/>
        <v>910.09930688999998</v>
      </c>
      <c r="AY49" s="47">
        <v>745.30388500999993</v>
      </c>
      <c r="AZ49" s="47">
        <v>0</v>
      </c>
      <c r="BA49" s="47">
        <v>0</v>
      </c>
      <c r="BB49" s="47">
        <v>745.30388500999993</v>
      </c>
      <c r="BC49" s="92">
        <v>255.84780473000001</v>
      </c>
      <c r="BD49" s="92">
        <v>0</v>
      </c>
      <c r="BE49" s="47">
        <v>0</v>
      </c>
      <c r="BF49" s="92">
        <f t="shared" si="6"/>
        <v>1001.1516897399999</v>
      </c>
      <c r="BG49" s="47">
        <v>733.09776233000002</v>
      </c>
      <c r="BH49" s="47">
        <v>0</v>
      </c>
      <c r="BI49" s="47">
        <v>0</v>
      </c>
      <c r="BJ49" s="47">
        <v>733.09776233000002</v>
      </c>
      <c r="BK49" s="92">
        <v>229.64990152999997</v>
      </c>
      <c r="BL49" s="92">
        <v>0</v>
      </c>
      <c r="BM49" s="47">
        <v>0</v>
      </c>
      <c r="BN49" s="92">
        <f t="shared" si="7"/>
        <v>962.74766385999999</v>
      </c>
      <c r="BO49" s="47">
        <v>702.28841492000004</v>
      </c>
      <c r="BP49" s="47">
        <v>0</v>
      </c>
      <c r="BQ49" s="47">
        <v>0</v>
      </c>
      <c r="BR49" s="47">
        <v>702.28841492000004</v>
      </c>
      <c r="BS49" s="92">
        <v>247.09173382</v>
      </c>
      <c r="BT49" s="92">
        <v>0</v>
      </c>
      <c r="BU49" s="47">
        <v>0</v>
      </c>
      <c r="BV49" s="92">
        <f t="shared" si="8"/>
        <v>949.3801487400001</v>
      </c>
      <c r="BW49" s="47">
        <v>817.81901648000007</v>
      </c>
      <c r="BX49" s="47">
        <v>0</v>
      </c>
      <c r="BY49" s="47">
        <v>0</v>
      </c>
      <c r="BZ49" s="47">
        <v>817.81901648000007</v>
      </c>
      <c r="CA49" s="92">
        <v>324.78571279000022</v>
      </c>
      <c r="CB49" s="92">
        <v>0</v>
      </c>
      <c r="CC49" s="47">
        <v>0</v>
      </c>
      <c r="CD49" s="92">
        <f t="shared" si="9"/>
        <v>1142.6047292700002</v>
      </c>
      <c r="CE49" s="47">
        <v>719.00890522999998</v>
      </c>
      <c r="CF49" s="47">
        <v>0</v>
      </c>
      <c r="CG49" s="47">
        <v>0</v>
      </c>
      <c r="CH49" s="47">
        <v>719.00890522999998</v>
      </c>
      <c r="CI49" s="92">
        <v>412.28693743999992</v>
      </c>
      <c r="CJ49" s="92">
        <v>0</v>
      </c>
      <c r="CK49" s="47">
        <v>0</v>
      </c>
      <c r="CL49" s="92">
        <f t="shared" si="10"/>
        <v>1131.29584267</v>
      </c>
      <c r="CM49" s="47">
        <v>724.4733004499999</v>
      </c>
      <c r="CN49" s="47">
        <v>0</v>
      </c>
      <c r="CO49" s="47">
        <v>0</v>
      </c>
      <c r="CP49" s="47">
        <v>724.4733004499999</v>
      </c>
      <c r="CQ49" s="92">
        <v>2156.4554872786343</v>
      </c>
      <c r="CR49" s="92" t="s">
        <v>826</v>
      </c>
      <c r="CS49" s="47">
        <v>0</v>
      </c>
      <c r="CT49" s="92" t="s">
        <v>826</v>
      </c>
    </row>
    <row r="50" spans="1:98" s="106" customFormat="1" ht="20" customHeight="1" x14ac:dyDescent="0.2">
      <c r="A50" s="60" t="s">
        <v>514</v>
      </c>
      <c r="B50" s="106" t="s">
        <v>515</v>
      </c>
      <c r="C50" s="47">
        <v>15171.806662295998</v>
      </c>
      <c r="D50" s="47">
        <v>0</v>
      </c>
      <c r="E50" s="47">
        <v>0</v>
      </c>
      <c r="F50" s="47">
        <v>15171.806662295998</v>
      </c>
      <c r="G50" s="92">
        <v>875.41648395858454</v>
      </c>
      <c r="H50" s="92">
        <v>1181.9694742920599</v>
      </c>
      <c r="I50" s="47">
        <v>0</v>
      </c>
      <c r="J50" s="92">
        <f t="shared" si="0"/>
        <v>17229.192620546641</v>
      </c>
      <c r="K50" s="47">
        <v>17843.458131539999</v>
      </c>
      <c r="L50" s="47">
        <v>0</v>
      </c>
      <c r="M50" s="47">
        <v>0</v>
      </c>
      <c r="N50" s="47">
        <v>17843.458131539999</v>
      </c>
      <c r="O50" s="92">
        <v>957.02566509000007</v>
      </c>
      <c r="P50" s="92">
        <v>1460.04448165964</v>
      </c>
      <c r="Q50" s="47">
        <v>0</v>
      </c>
      <c r="R50" s="92">
        <f t="shared" si="1"/>
        <v>20260.528278289639</v>
      </c>
      <c r="S50" s="47">
        <v>22121.722612276175</v>
      </c>
      <c r="T50" s="47">
        <v>0</v>
      </c>
      <c r="U50" s="47">
        <v>0</v>
      </c>
      <c r="V50" s="47">
        <v>22121.722612276175</v>
      </c>
      <c r="W50" s="92">
        <v>1433.7461947664528</v>
      </c>
      <c r="X50" s="92">
        <v>1686.36243417586</v>
      </c>
      <c r="Y50" s="47">
        <v>0</v>
      </c>
      <c r="Z50" s="92">
        <f t="shared" si="2"/>
        <v>25241.831241218486</v>
      </c>
      <c r="AA50" s="47">
        <v>28115.710610970003</v>
      </c>
      <c r="AB50" s="47">
        <v>0</v>
      </c>
      <c r="AC50" s="47">
        <v>0</v>
      </c>
      <c r="AD50" s="47">
        <v>28115.710610970003</v>
      </c>
      <c r="AE50" s="92">
        <v>1485.6148734999999</v>
      </c>
      <c r="AF50" s="92">
        <v>1710.5089488245999</v>
      </c>
      <c r="AG50" s="47">
        <v>0</v>
      </c>
      <c r="AH50" s="92">
        <f t="shared" si="3"/>
        <v>31311.834433294604</v>
      </c>
      <c r="AI50" s="47">
        <v>30788.933382577001</v>
      </c>
      <c r="AJ50" s="47">
        <v>0</v>
      </c>
      <c r="AK50" s="47">
        <v>0</v>
      </c>
      <c r="AL50" s="47">
        <v>30788.933382577001</v>
      </c>
      <c r="AM50" s="92">
        <v>1782.7507486299999</v>
      </c>
      <c r="AN50" s="92">
        <v>2304.9330329013501</v>
      </c>
      <c r="AO50" s="47">
        <v>0</v>
      </c>
      <c r="AP50" s="92">
        <f t="shared" si="4"/>
        <v>34876.617164108349</v>
      </c>
      <c r="AQ50" s="47">
        <v>28970.693096169995</v>
      </c>
      <c r="AR50" s="47">
        <v>0</v>
      </c>
      <c r="AS50" s="47">
        <v>0</v>
      </c>
      <c r="AT50" s="47">
        <v>28970.693096169995</v>
      </c>
      <c r="AU50" s="92">
        <v>1929.1422322500002</v>
      </c>
      <c r="AV50" s="92">
        <v>2374.2992916214398</v>
      </c>
      <c r="AW50" s="47">
        <v>0</v>
      </c>
      <c r="AX50" s="92">
        <f t="shared" si="5"/>
        <v>33274.134620041434</v>
      </c>
      <c r="AY50" s="47">
        <v>29536.253499266004</v>
      </c>
      <c r="AZ50" s="47">
        <v>0</v>
      </c>
      <c r="BA50" s="47">
        <v>0</v>
      </c>
      <c r="BB50" s="47">
        <v>29536.253499266004</v>
      </c>
      <c r="BC50" s="92">
        <v>1794.0222860899996</v>
      </c>
      <c r="BD50" s="92">
        <v>2415.6174908760499</v>
      </c>
      <c r="BE50" s="47">
        <v>0</v>
      </c>
      <c r="BF50" s="92">
        <f t="shared" si="6"/>
        <v>33745.893276232055</v>
      </c>
      <c r="BG50" s="47">
        <v>29058.26788348001</v>
      </c>
      <c r="BH50" s="47">
        <v>0</v>
      </c>
      <c r="BI50" s="47">
        <v>0</v>
      </c>
      <c r="BJ50" s="47">
        <v>29058.26788348001</v>
      </c>
      <c r="BK50" s="92">
        <v>1709.4564065700004</v>
      </c>
      <c r="BL50" s="92">
        <v>2247.77264895495</v>
      </c>
      <c r="BM50" s="47">
        <v>0</v>
      </c>
      <c r="BN50" s="92">
        <f t="shared" si="7"/>
        <v>33015.496939004959</v>
      </c>
      <c r="BO50" s="47">
        <v>30394.9784421</v>
      </c>
      <c r="BP50" s="47">
        <v>0</v>
      </c>
      <c r="BQ50" s="47">
        <v>0</v>
      </c>
      <c r="BR50" s="47">
        <v>30394.9784421</v>
      </c>
      <c r="BS50" s="92">
        <v>1809.6109929599997</v>
      </c>
      <c r="BT50" s="92">
        <v>2482.4513807899498</v>
      </c>
      <c r="BU50" s="47">
        <v>0</v>
      </c>
      <c r="BV50" s="92">
        <f t="shared" si="8"/>
        <v>34687.040815849949</v>
      </c>
      <c r="BW50" s="47">
        <v>33958.690173579998</v>
      </c>
      <c r="BX50" s="47">
        <v>0</v>
      </c>
      <c r="BY50" s="47">
        <v>0</v>
      </c>
      <c r="BZ50" s="47">
        <v>33958.690173579998</v>
      </c>
      <c r="CA50" s="92">
        <v>1874.8051972600003</v>
      </c>
      <c r="CB50" s="92">
        <v>2408.0698711888199</v>
      </c>
      <c r="CC50" s="47">
        <v>0</v>
      </c>
      <c r="CD50" s="92">
        <f t="shared" si="9"/>
        <v>38241.565242028817</v>
      </c>
      <c r="CE50" s="47">
        <v>346326.86068636301</v>
      </c>
      <c r="CF50" s="47">
        <v>0</v>
      </c>
      <c r="CG50" s="47">
        <v>0</v>
      </c>
      <c r="CH50" s="47">
        <v>346326.86068636301</v>
      </c>
      <c r="CI50" s="92">
        <v>2939.4404387799996</v>
      </c>
      <c r="CJ50" s="92">
        <v>3663.4341429508099</v>
      </c>
      <c r="CK50" s="47">
        <v>0</v>
      </c>
      <c r="CL50" s="92">
        <f t="shared" si="10"/>
        <v>352929.73526809382</v>
      </c>
      <c r="CM50" s="47">
        <v>94988.75284989801</v>
      </c>
      <c r="CN50" s="47">
        <v>0</v>
      </c>
      <c r="CO50" s="47">
        <v>0</v>
      </c>
      <c r="CP50" s="47">
        <v>94988.75284989801</v>
      </c>
      <c r="CQ50" s="92">
        <v>4408.5390936639496</v>
      </c>
      <c r="CR50" s="92" t="s">
        <v>826</v>
      </c>
      <c r="CS50" s="47">
        <v>0</v>
      </c>
      <c r="CT50" s="92" t="s">
        <v>826</v>
      </c>
    </row>
    <row r="51" spans="1:98" ht="20" customHeight="1" x14ac:dyDescent="0.2">
      <c r="A51" s="35">
        <v>273</v>
      </c>
      <c r="B51" s="36" t="s">
        <v>516</v>
      </c>
      <c r="C51" s="37">
        <v>71849.503496902995</v>
      </c>
      <c r="D51" s="37">
        <v>0</v>
      </c>
      <c r="E51" s="37">
        <v>0</v>
      </c>
      <c r="F51" s="37">
        <v>71849.503496902995</v>
      </c>
      <c r="G51" s="90">
        <v>69160.730881836615</v>
      </c>
      <c r="H51" s="90">
        <v>14916.320130665399</v>
      </c>
      <c r="I51" s="37">
        <f>SUM(I52:I54)</f>
        <v>0</v>
      </c>
      <c r="J51" s="90">
        <f t="shared" si="0"/>
        <v>155926.55450940502</v>
      </c>
      <c r="K51" s="37">
        <v>76933.245240200005</v>
      </c>
      <c r="L51" s="37">
        <v>0</v>
      </c>
      <c r="M51" s="37">
        <v>0</v>
      </c>
      <c r="N51" s="37">
        <v>76933.245240200005</v>
      </c>
      <c r="O51" s="90">
        <v>78783.263414899979</v>
      </c>
      <c r="P51" s="90">
        <v>16892.612746082301</v>
      </c>
      <c r="Q51" s="37">
        <f>SUM(Q52:Q54)</f>
        <v>0</v>
      </c>
      <c r="R51" s="90">
        <f t="shared" si="1"/>
        <v>172609.12140118229</v>
      </c>
      <c r="S51" s="37">
        <v>80250.950319506155</v>
      </c>
      <c r="T51" s="37">
        <v>0</v>
      </c>
      <c r="U51" s="37">
        <v>0</v>
      </c>
      <c r="V51" s="37">
        <v>80250.950319506155</v>
      </c>
      <c r="W51" s="90">
        <v>90867.881638001258</v>
      </c>
      <c r="X51" s="90">
        <v>19832.3132467824</v>
      </c>
      <c r="Y51" s="37">
        <f>SUM(Y52:Y54)</f>
        <v>0</v>
      </c>
      <c r="Z51" s="90">
        <f t="shared" si="2"/>
        <v>190951.14520428982</v>
      </c>
      <c r="AA51" s="37">
        <v>87257.353591648993</v>
      </c>
      <c r="AB51" s="37">
        <v>0</v>
      </c>
      <c r="AC51" s="37">
        <v>0</v>
      </c>
      <c r="AD51" s="37">
        <v>87257.353591648993</v>
      </c>
      <c r="AE51" s="90">
        <v>102451.9613957</v>
      </c>
      <c r="AF51" s="90">
        <v>22138.790457513303</v>
      </c>
      <c r="AG51" s="37">
        <f>SUM(AG52:AG54)</f>
        <v>0</v>
      </c>
      <c r="AH51" s="90">
        <f t="shared" si="3"/>
        <v>211848.10544486227</v>
      </c>
      <c r="AI51" s="37">
        <v>95660.322856680985</v>
      </c>
      <c r="AJ51" s="37">
        <v>0</v>
      </c>
      <c r="AK51" s="37">
        <v>0</v>
      </c>
      <c r="AL51" s="37">
        <v>95660.322856680985</v>
      </c>
      <c r="AM51" s="90">
        <v>115415.62072143996</v>
      </c>
      <c r="AN51" s="90">
        <v>27156.2021681691</v>
      </c>
      <c r="AO51" s="37">
        <f>SUM(AO52:AO54)</f>
        <v>0</v>
      </c>
      <c r="AP51" s="90">
        <f t="shared" si="4"/>
        <v>238232.14574629007</v>
      </c>
      <c r="AQ51" s="37">
        <v>103625.69895562201</v>
      </c>
      <c r="AR51" s="37">
        <v>0</v>
      </c>
      <c r="AS51" s="37">
        <v>0</v>
      </c>
      <c r="AT51" s="37">
        <v>103625.69895562201</v>
      </c>
      <c r="AU51" s="90">
        <v>129864.27224902</v>
      </c>
      <c r="AV51" s="90">
        <v>30966.3136005009</v>
      </c>
      <c r="AW51" s="37">
        <f>SUM(AW52:AW54)</f>
        <v>0</v>
      </c>
      <c r="AX51" s="90">
        <f t="shared" si="5"/>
        <v>264456.2848051429</v>
      </c>
      <c r="AY51" s="37">
        <v>111624.437109682</v>
      </c>
      <c r="AZ51" s="37">
        <v>0</v>
      </c>
      <c r="BA51" s="37">
        <v>0</v>
      </c>
      <c r="BB51" s="37">
        <v>111624.437109682</v>
      </c>
      <c r="BC51" s="90">
        <v>142744.78934035002</v>
      </c>
      <c r="BD51" s="90">
        <v>36367.056249775102</v>
      </c>
      <c r="BE51" s="37">
        <f>SUM(BE52:BE54)</f>
        <v>0</v>
      </c>
      <c r="BF51" s="90">
        <f t="shared" si="6"/>
        <v>290736.28269980714</v>
      </c>
      <c r="BG51" s="37">
        <v>123506.25695801177</v>
      </c>
      <c r="BH51" s="37">
        <v>0</v>
      </c>
      <c r="BI51" s="37">
        <v>0</v>
      </c>
      <c r="BJ51" s="37">
        <v>123506.25695801177</v>
      </c>
      <c r="BK51" s="90">
        <v>157635.08627251</v>
      </c>
      <c r="BL51" s="90">
        <v>42050.490244060697</v>
      </c>
      <c r="BM51" s="37">
        <f>SUM(BM52:BM54)</f>
        <v>0</v>
      </c>
      <c r="BN51" s="90">
        <f t="shared" si="7"/>
        <v>323191.83347458247</v>
      </c>
      <c r="BO51" s="37">
        <v>129996.24176064198</v>
      </c>
      <c r="BP51" s="37">
        <v>0</v>
      </c>
      <c r="BQ51" s="37">
        <v>0</v>
      </c>
      <c r="BR51" s="37">
        <v>129996.24176064198</v>
      </c>
      <c r="BS51" s="90">
        <v>170874.16434921001</v>
      </c>
      <c r="BT51" s="90">
        <v>47117.037493571406</v>
      </c>
      <c r="BU51" s="37">
        <f>SUM(BU52:BU54)</f>
        <v>0</v>
      </c>
      <c r="BV51" s="90">
        <f t="shared" si="8"/>
        <v>347987.44360342342</v>
      </c>
      <c r="BW51" s="37">
        <v>138915.24074201102</v>
      </c>
      <c r="BX51" s="37">
        <v>0</v>
      </c>
      <c r="BY51" s="37">
        <v>0</v>
      </c>
      <c r="BZ51" s="37">
        <v>138915.24074201102</v>
      </c>
      <c r="CA51" s="90">
        <v>185865.07846655993</v>
      </c>
      <c r="CB51" s="90">
        <v>53528.785722454901</v>
      </c>
      <c r="CC51" s="37">
        <f>SUM(CC52:CC54)</f>
        <v>0</v>
      </c>
      <c r="CD51" s="90">
        <f t="shared" si="9"/>
        <v>378309.10493102588</v>
      </c>
      <c r="CE51" s="37">
        <v>143128.45482599101</v>
      </c>
      <c r="CF51" s="37">
        <v>0</v>
      </c>
      <c r="CG51" s="37">
        <v>0</v>
      </c>
      <c r="CH51" s="37">
        <v>143128.45482599101</v>
      </c>
      <c r="CI51" s="90">
        <v>205206.71324854999</v>
      </c>
      <c r="CJ51" s="90">
        <v>57623.785148766299</v>
      </c>
      <c r="CK51" s="37">
        <f>SUM(CK52:CK54)</f>
        <v>0</v>
      </c>
      <c r="CL51" s="90">
        <f t="shared" si="10"/>
        <v>405958.95322330733</v>
      </c>
      <c r="CM51" s="37">
        <v>146920.835925569</v>
      </c>
      <c r="CN51" s="37">
        <v>0</v>
      </c>
      <c r="CO51" s="37">
        <v>0</v>
      </c>
      <c r="CP51" s="37">
        <v>146920.835925569</v>
      </c>
      <c r="CQ51" s="90">
        <v>205940.15458204201</v>
      </c>
      <c r="CR51" s="90">
        <v>59106.990570000009</v>
      </c>
      <c r="CS51" s="37">
        <f>SUM(CS52:CS54)</f>
        <v>0</v>
      </c>
      <c r="CT51" s="90">
        <f t="shared" si="15"/>
        <v>411967.98107761104</v>
      </c>
    </row>
    <row r="52" spans="1:98" s="106" customFormat="1" ht="20" customHeight="1" x14ac:dyDescent="0.2">
      <c r="A52" s="60" t="s">
        <v>517</v>
      </c>
      <c r="B52" s="106" t="s">
        <v>789</v>
      </c>
      <c r="C52" s="47">
        <v>45829.136134749999</v>
      </c>
      <c r="D52" s="47">
        <v>0</v>
      </c>
      <c r="E52" s="47">
        <v>0</v>
      </c>
      <c r="F52" s="47">
        <v>45829.136134749999</v>
      </c>
      <c r="G52" s="92" t="s">
        <v>826</v>
      </c>
      <c r="H52" s="92" t="s">
        <v>826</v>
      </c>
      <c r="I52" s="47">
        <v>0</v>
      </c>
      <c r="J52" s="92" t="s">
        <v>826</v>
      </c>
      <c r="K52" s="47">
        <v>49496.255731360005</v>
      </c>
      <c r="L52" s="47">
        <v>0</v>
      </c>
      <c r="M52" s="47">
        <v>0</v>
      </c>
      <c r="N52" s="47">
        <v>49496.255731360005</v>
      </c>
      <c r="O52" s="92" t="s">
        <v>826</v>
      </c>
      <c r="P52" s="92" t="s">
        <v>826</v>
      </c>
      <c r="Q52" s="47">
        <v>0</v>
      </c>
      <c r="R52" s="92" t="s">
        <v>826</v>
      </c>
      <c r="S52" s="47">
        <v>52496.75295614999</v>
      </c>
      <c r="T52" s="47">
        <v>0</v>
      </c>
      <c r="U52" s="47">
        <v>0</v>
      </c>
      <c r="V52" s="47">
        <v>52496.75295614999</v>
      </c>
      <c r="W52" s="92" t="s">
        <v>826</v>
      </c>
      <c r="X52" s="92" t="s">
        <v>826</v>
      </c>
      <c r="Y52" s="47">
        <v>0</v>
      </c>
      <c r="Z52" s="92" t="s">
        <v>826</v>
      </c>
      <c r="AA52" s="47">
        <v>56650.82337274</v>
      </c>
      <c r="AB52" s="47">
        <v>0</v>
      </c>
      <c r="AC52" s="47">
        <v>0</v>
      </c>
      <c r="AD52" s="47">
        <v>56650.82337274</v>
      </c>
      <c r="AE52" s="92" t="s">
        <v>826</v>
      </c>
      <c r="AF52" s="92" t="s">
        <v>826</v>
      </c>
      <c r="AG52" s="47">
        <v>0</v>
      </c>
      <c r="AH52" s="92" t="s">
        <v>826</v>
      </c>
      <c r="AI52" s="47">
        <v>61305.811190659995</v>
      </c>
      <c r="AJ52" s="47">
        <v>0</v>
      </c>
      <c r="AK52" s="47">
        <v>0</v>
      </c>
      <c r="AL52" s="47">
        <v>61305.811190659995</v>
      </c>
      <c r="AM52" s="92" t="s">
        <v>826</v>
      </c>
      <c r="AN52" s="92" t="s">
        <v>826</v>
      </c>
      <c r="AO52" s="47">
        <v>0</v>
      </c>
      <c r="AP52" s="92" t="s">
        <v>826</v>
      </c>
      <c r="AQ52" s="47">
        <v>66032.442350130004</v>
      </c>
      <c r="AR52" s="47">
        <v>0</v>
      </c>
      <c r="AS52" s="47">
        <v>0</v>
      </c>
      <c r="AT52" s="47">
        <v>66032.442350130004</v>
      </c>
      <c r="AU52" s="92" t="s">
        <v>826</v>
      </c>
      <c r="AV52" s="92" t="s">
        <v>826</v>
      </c>
      <c r="AW52" s="47">
        <v>0</v>
      </c>
      <c r="AX52" s="92" t="s">
        <v>826</v>
      </c>
      <c r="AY52" s="47">
        <v>71754.99452973</v>
      </c>
      <c r="AZ52" s="47">
        <v>0</v>
      </c>
      <c r="BA52" s="47">
        <v>0</v>
      </c>
      <c r="BB52" s="47">
        <v>71754.99452973</v>
      </c>
      <c r="BC52" s="92" t="s">
        <v>826</v>
      </c>
      <c r="BD52" s="92" t="s">
        <v>826</v>
      </c>
      <c r="BE52" s="47">
        <v>0</v>
      </c>
      <c r="BF52" s="92" t="s">
        <v>826</v>
      </c>
      <c r="BG52" s="47">
        <v>79276.60683157001</v>
      </c>
      <c r="BH52" s="47">
        <v>0</v>
      </c>
      <c r="BI52" s="47">
        <v>0</v>
      </c>
      <c r="BJ52" s="47">
        <v>79276.60683157001</v>
      </c>
      <c r="BK52" s="92" t="s">
        <v>826</v>
      </c>
      <c r="BL52" s="92" t="s">
        <v>826</v>
      </c>
      <c r="BM52" s="47">
        <v>0</v>
      </c>
      <c r="BN52" s="92" t="s">
        <v>826</v>
      </c>
      <c r="BO52" s="47">
        <v>82179.719118609981</v>
      </c>
      <c r="BP52" s="47">
        <v>0</v>
      </c>
      <c r="BQ52" s="47">
        <v>0</v>
      </c>
      <c r="BR52" s="47">
        <v>82179.719118609981</v>
      </c>
      <c r="BS52" s="92" t="s">
        <v>826</v>
      </c>
      <c r="BT52" s="92" t="s">
        <v>826</v>
      </c>
      <c r="BU52" s="47">
        <v>0</v>
      </c>
      <c r="BV52" s="92" t="s">
        <v>826</v>
      </c>
      <c r="BW52" s="47">
        <v>87717.587941709993</v>
      </c>
      <c r="BX52" s="47">
        <v>0</v>
      </c>
      <c r="BY52" s="47">
        <v>0</v>
      </c>
      <c r="BZ52" s="47">
        <v>87717.587941709993</v>
      </c>
      <c r="CA52" s="92">
        <v>143859.57073311741</v>
      </c>
      <c r="CB52" s="92" t="s">
        <v>826</v>
      </c>
      <c r="CC52" s="47">
        <v>0</v>
      </c>
      <c r="CD52" s="92" t="s">
        <v>826</v>
      </c>
      <c r="CE52" s="47">
        <v>90066.999726949987</v>
      </c>
      <c r="CF52" s="47">
        <v>0</v>
      </c>
      <c r="CG52" s="47">
        <v>0</v>
      </c>
      <c r="CH52" s="47">
        <v>90066.999726949987</v>
      </c>
      <c r="CI52" s="92">
        <v>158062.92392990633</v>
      </c>
      <c r="CJ52" s="92" t="s">
        <v>826</v>
      </c>
      <c r="CK52" s="47">
        <v>0</v>
      </c>
      <c r="CL52" s="92" t="s">
        <v>826</v>
      </c>
      <c r="CM52" s="47">
        <v>91089.360153829999</v>
      </c>
      <c r="CN52" s="47">
        <v>0</v>
      </c>
      <c r="CO52" s="47">
        <v>0</v>
      </c>
      <c r="CP52" s="47">
        <v>91089.360153829999</v>
      </c>
      <c r="CQ52" s="92">
        <v>160058.5390521524</v>
      </c>
      <c r="CR52" s="92" t="s">
        <v>826</v>
      </c>
      <c r="CS52" s="47">
        <v>0</v>
      </c>
      <c r="CT52" s="92" t="s">
        <v>826</v>
      </c>
    </row>
    <row r="53" spans="1:98" s="106" customFormat="1" ht="20" customHeight="1" x14ac:dyDescent="0.2">
      <c r="A53" s="60" t="s">
        <v>518</v>
      </c>
      <c r="B53" s="106" t="s">
        <v>790</v>
      </c>
      <c r="C53" s="47">
        <v>25629.649463820002</v>
      </c>
      <c r="D53" s="47">
        <v>0</v>
      </c>
      <c r="E53" s="47">
        <v>0</v>
      </c>
      <c r="F53" s="47">
        <v>25629.649463820002</v>
      </c>
      <c r="G53" s="92" t="s">
        <v>826</v>
      </c>
      <c r="H53" s="92" t="s">
        <v>826</v>
      </c>
      <c r="I53" s="47">
        <v>0</v>
      </c>
      <c r="J53" s="92" t="s">
        <v>826</v>
      </c>
      <c r="K53" s="47">
        <v>27003.760267030004</v>
      </c>
      <c r="L53" s="47">
        <v>0</v>
      </c>
      <c r="M53" s="47">
        <v>0</v>
      </c>
      <c r="N53" s="47">
        <v>27003.760267030004</v>
      </c>
      <c r="O53" s="92" t="s">
        <v>826</v>
      </c>
      <c r="P53" s="92" t="s">
        <v>826</v>
      </c>
      <c r="Q53" s="47">
        <v>0</v>
      </c>
      <c r="R53" s="92" t="s">
        <v>826</v>
      </c>
      <c r="S53" s="47">
        <v>27290.394267040003</v>
      </c>
      <c r="T53" s="47">
        <v>0</v>
      </c>
      <c r="U53" s="47">
        <v>0</v>
      </c>
      <c r="V53" s="47">
        <v>27290.394267040003</v>
      </c>
      <c r="W53" s="92" t="s">
        <v>826</v>
      </c>
      <c r="X53" s="92" t="s">
        <v>826</v>
      </c>
      <c r="Y53" s="47">
        <v>0</v>
      </c>
      <c r="Z53" s="92" t="s">
        <v>826</v>
      </c>
      <c r="AA53" s="47">
        <v>30088.713742090004</v>
      </c>
      <c r="AB53" s="47">
        <v>0</v>
      </c>
      <c r="AC53" s="47">
        <v>0</v>
      </c>
      <c r="AD53" s="47">
        <v>30088.713742090004</v>
      </c>
      <c r="AE53" s="92" t="s">
        <v>826</v>
      </c>
      <c r="AF53" s="92" t="s">
        <v>826</v>
      </c>
      <c r="AG53" s="47">
        <v>0</v>
      </c>
      <c r="AH53" s="92" t="s">
        <v>826</v>
      </c>
      <c r="AI53" s="47">
        <v>33483.914460510001</v>
      </c>
      <c r="AJ53" s="47">
        <v>0</v>
      </c>
      <c r="AK53" s="47">
        <v>0</v>
      </c>
      <c r="AL53" s="47">
        <v>33483.914460510001</v>
      </c>
      <c r="AM53" s="92" t="s">
        <v>826</v>
      </c>
      <c r="AN53" s="92" t="s">
        <v>826</v>
      </c>
      <c r="AO53" s="47">
        <v>0</v>
      </c>
      <c r="AP53" s="92" t="s">
        <v>826</v>
      </c>
      <c r="AQ53" s="47">
        <v>36862.642765469995</v>
      </c>
      <c r="AR53" s="47">
        <v>0</v>
      </c>
      <c r="AS53" s="47">
        <v>0</v>
      </c>
      <c r="AT53" s="47">
        <v>36862.642765469995</v>
      </c>
      <c r="AU53" s="92" t="s">
        <v>826</v>
      </c>
      <c r="AV53" s="92" t="s">
        <v>826</v>
      </c>
      <c r="AW53" s="47">
        <v>0</v>
      </c>
      <c r="AX53" s="92" t="s">
        <v>826</v>
      </c>
      <c r="AY53" s="47">
        <v>38634.123825710005</v>
      </c>
      <c r="AZ53" s="47">
        <v>0</v>
      </c>
      <c r="BA53" s="47">
        <v>0</v>
      </c>
      <c r="BB53" s="47">
        <v>38634.123825710005</v>
      </c>
      <c r="BC53" s="92" t="s">
        <v>826</v>
      </c>
      <c r="BD53" s="92" t="s">
        <v>826</v>
      </c>
      <c r="BE53" s="47">
        <v>0</v>
      </c>
      <c r="BF53" s="92" t="s">
        <v>826</v>
      </c>
      <c r="BG53" s="47">
        <v>42851.214380910009</v>
      </c>
      <c r="BH53" s="47">
        <v>0</v>
      </c>
      <c r="BI53" s="47">
        <v>0</v>
      </c>
      <c r="BJ53" s="47">
        <v>42851.214380910009</v>
      </c>
      <c r="BK53" s="92" t="s">
        <v>826</v>
      </c>
      <c r="BL53" s="92" t="s">
        <v>826</v>
      </c>
      <c r="BM53" s="47">
        <v>0</v>
      </c>
      <c r="BN53" s="92" t="s">
        <v>826</v>
      </c>
      <c r="BO53" s="47">
        <v>46439.493872409999</v>
      </c>
      <c r="BP53" s="47">
        <v>0</v>
      </c>
      <c r="BQ53" s="47">
        <v>0</v>
      </c>
      <c r="BR53" s="47">
        <v>46439.493872409999</v>
      </c>
      <c r="BS53" s="92" t="s">
        <v>826</v>
      </c>
      <c r="BT53" s="92" t="s">
        <v>826</v>
      </c>
      <c r="BU53" s="47">
        <v>0</v>
      </c>
      <c r="BV53" s="92" t="s">
        <v>826</v>
      </c>
      <c r="BW53" s="47">
        <v>49885.03023525</v>
      </c>
      <c r="BX53" s="47">
        <v>0</v>
      </c>
      <c r="BY53" s="47">
        <v>0</v>
      </c>
      <c r="BZ53" s="47">
        <v>49885.03023525</v>
      </c>
      <c r="CA53" s="92">
        <v>39031.666477977582</v>
      </c>
      <c r="CB53" s="92" t="s">
        <v>826</v>
      </c>
      <c r="CC53" s="47">
        <v>0</v>
      </c>
      <c r="CD53" s="92" t="s">
        <v>826</v>
      </c>
      <c r="CE53" s="47">
        <v>51626.69425167</v>
      </c>
      <c r="CF53" s="47">
        <v>0</v>
      </c>
      <c r="CG53" s="47">
        <v>0</v>
      </c>
      <c r="CH53" s="47">
        <v>51626.69425167</v>
      </c>
      <c r="CI53" s="92">
        <v>45237.89425918644</v>
      </c>
      <c r="CJ53" s="92" t="s">
        <v>826</v>
      </c>
      <c r="CK53" s="47">
        <v>0</v>
      </c>
      <c r="CL53" s="92" t="s">
        <v>826</v>
      </c>
      <c r="CM53" s="47">
        <v>54311.84221064001</v>
      </c>
      <c r="CN53" s="47">
        <v>0</v>
      </c>
      <c r="CO53" s="47">
        <v>0</v>
      </c>
      <c r="CP53" s="47">
        <v>54311.84221064001</v>
      </c>
      <c r="CQ53" s="92">
        <v>43624.042927983122</v>
      </c>
      <c r="CR53" s="92" t="s">
        <v>826</v>
      </c>
      <c r="CS53" s="47">
        <v>0</v>
      </c>
      <c r="CT53" s="92" t="s">
        <v>826</v>
      </c>
    </row>
    <row r="54" spans="1:98" s="106" customFormat="1" ht="20" customHeight="1" x14ac:dyDescent="0.2">
      <c r="A54" s="60" t="s">
        <v>793</v>
      </c>
      <c r="B54" s="106" t="s">
        <v>791</v>
      </c>
      <c r="C54" s="47">
        <v>390.71789833300005</v>
      </c>
      <c r="D54" s="47">
        <v>0</v>
      </c>
      <c r="E54" s="47">
        <v>0</v>
      </c>
      <c r="F54" s="47">
        <v>390.71789833300005</v>
      </c>
      <c r="G54" s="92" t="s">
        <v>826</v>
      </c>
      <c r="H54" s="92" t="s">
        <v>826</v>
      </c>
      <c r="I54" s="47">
        <v>0</v>
      </c>
      <c r="J54" s="92" t="s">
        <v>826</v>
      </c>
      <c r="K54" s="47">
        <v>433.22924180999996</v>
      </c>
      <c r="L54" s="47">
        <v>0</v>
      </c>
      <c r="M54" s="47">
        <v>0</v>
      </c>
      <c r="N54" s="47">
        <v>433.22924180999996</v>
      </c>
      <c r="O54" s="92" t="s">
        <v>826</v>
      </c>
      <c r="P54" s="92" t="s">
        <v>826</v>
      </c>
      <c r="Q54" s="47">
        <v>0</v>
      </c>
      <c r="R54" s="92" t="s">
        <v>826</v>
      </c>
      <c r="S54" s="47">
        <v>463.80309631617001</v>
      </c>
      <c r="T54" s="47">
        <v>0</v>
      </c>
      <c r="U54" s="47">
        <v>0</v>
      </c>
      <c r="V54" s="47">
        <v>463.80309631617001</v>
      </c>
      <c r="W54" s="92" t="s">
        <v>826</v>
      </c>
      <c r="X54" s="92" t="s">
        <v>826</v>
      </c>
      <c r="Y54" s="47">
        <v>0</v>
      </c>
      <c r="Z54" s="92" t="s">
        <v>826</v>
      </c>
      <c r="AA54" s="47">
        <v>517.81647681899994</v>
      </c>
      <c r="AB54" s="47">
        <v>0</v>
      </c>
      <c r="AC54" s="47">
        <v>0</v>
      </c>
      <c r="AD54" s="47">
        <v>517.81647681899994</v>
      </c>
      <c r="AE54" s="92" t="s">
        <v>826</v>
      </c>
      <c r="AF54" s="92" t="s">
        <v>826</v>
      </c>
      <c r="AG54" s="47">
        <v>0</v>
      </c>
      <c r="AH54" s="92" t="s">
        <v>826</v>
      </c>
      <c r="AI54" s="47">
        <v>870.59720551100008</v>
      </c>
      <c r="AJ54" s="47">
        <v>0</v>
      </c>
      <c r="AK54" s="47">
        <v>0</v>
      </c>
      <c r="AL54" s="47">
        <v>870.59720551100008</v>
      </c>
      <c r="AM54" s="92" t="s">
        <v>826</v>
      </c>
      <c r="AN54" s="92" t="s">
        <v>826</v>
      </c>
      <c r="AO54" s="47">
        <v>0</v>
      </c>
      <c r="AP54" s="92" t="s">
        <v>826</v>
      </c>
      <c r="AQ54" s="47">
        <v>730.61384002199998</v>
      </c>
      <c r="AR54" s="47">
        <v>0</v>
      </c>
      <c r="AS54" s="47">
        <v>0</v>
      </c>
      <c r="AT54" s="47">
        <v>730.61384002199998</v>
      </c>
      <c r="AU54" s="92" t="s">
        <v>826</v>
      </c>
      <c r="AV54" s="92" t="s">
        <v>826</v>
      </c>
      <c r="AW54" s="47">
        <v>0</v>
      </c>
      <c r="AX54" s="92" t="s">
        <v>826</v>
      </c>
      <c r="AY54" s="47">
        <v>1235.3187542420001</v>
      </c>
      <c r="AZ54" s="47">
        <v>0</v>
      </c>
      <c r="BA54" s="47">
        <v>0</v>
      </c>
      <c r="BB54" s="47">
        <v>1235.3187542420001</v>
      </c>
      <c r="BC54" s="92" t="s">
        <v>826</v>
      </c>
      <c r="BD54" s="92" t="s">
        <v>826</v>
      </c>
      <c r="BE54" s="47">
        <v>0</v>
      </c>
      <c r="BF54" s="92" t="s">
        <v>826</v>
      </c>
      <c r="BG54" s="47">
        <v>1378.4357455317599</v>
      </c>
      <c r="BH54" s="47">
        <v>0</v>
      </c>
      <c r="BI54" s="47">
        <v>0</v>
      </c>
      <c r="BJ54" s="47">
        <v>1378.4357455317599</v>
      </c>
      <c r="BK54" s="92" t="s">
        <v>826</v>
      </c>
      <c r="BL54" s="92" t="s">
        <v>826</v>
      </c>
      <c r="BM54" s="47">
        <v>0</v>
      </c>
      <c r="BN54" s="92" t="s">
        <v>826</v>
      </c>
      <c r="BO54" s="47">
        <v>1377.028769622</v>
      </c>
      <c r="BP54" s="47">
        <v>0</v>
      </c>
      <c r="BQ54" s="47">
        <v>0</v>
      </c>
      <c r="BR54" s="47">
        <v>1377.028769622</v>
      </c>
      <c r="BS54" s="92" t="s">
        <v>826</v>
      </c>
      <c r="BT54" s="92" t="s">
        <v>826</v>
      </c>
      <c r="BU54" s="47">
        <v>0</v>
      </c>
      <c r="BV54" s="92" t="s">
        <v>826</v>
      </c>
      <c r="BW54" s="47">
        <v>1312.622565051</v>
      </c>
      <c r="BX54" s="47">
        <v>0</v>
      </c>
      <c r="BY54" s="47">
        <v>0</v>
      </c>
      <c r="BZ54" s="47">
        <v>1312.622565051</v>
      </c>
      <c r="CA54" s="92">
        <v>2973.841255464959</v>
      </c>
      <c r="CB54" s="92" t="s">
        <v>826</v>
      </c>
      <c r="CC54" s="47">
        <v>0</v>
      </c>
      <c r="CD54" s="92" t="s">
        <v>826</v>
      </c>
      <c r="CE54" s="47">
        <v>1434.760847371</v>
      </c>
      <c r="CF54" s="47">
        <v>0</v>
      </c>
      <c r="CG54" s="47">
        <v>0</v>
      </c>
      <c r="CH54" s="47">
        <v>1434.760847371</v>
      </c>
      <c r="CI54" s="92">
        <v>1905.8950594572284</v>
      </c>
      <c r="CJ54" s="92" t="s">
        <v>826</v>
      </c>
      <c r="CK54" s="47">
        <v>0</v>
      </c>
      <c r="CL54" s="92" t="s">
        <v>826</v>
      </c>
      <c r="CM54" s="47">
        <v>1519.633561099</v>
      </c>
      <c r="CN54" s="47">
        <v>0</v>
      </c>
      <c r="CO54" s="47">
        <v>0</v>
      </c>
      <c r="CP54" s="47">
        <v>1519.633561099</v>
      </c>
      <c r="CQ54" s="92">
        <v>2257.5726019064837</v>
      </c>
      <c r="CR54" s="92" t="s">
        <v>826</v>
      </c>
      <c r="CS54" s="47">
        <v>0</v>
      </c>
      <c r="CT54" s="92" t="s">
        <v>826</v>
      </c>
    </row>
    <row r="55" spans="1:98" ht="20" customHeight="1" x14ac:dyDescent="0.2">
      <c r="A55" s="32">
        <v>28</v>
      </c>
      <c r="B55" s="33" t="s">
        <v>396</v>
      </c>
      <c r="C55" s="34">
        <v>10526.398612336268</v>
      </c>
      <c r="D55" s="34">
        <v>0</v>
      </c>
      <c r="E55" s="34">
        <v>0</v>
      </c>
      <c r="F55" s="34">
        <v>10526.398612336268</v>
      </c>
      <c r="G55" s="89">
        <v>19523.511439595233</v>
      </c>
      <c r="H55" s="89">
        <v>13782.142557410889</v>
      </c>
      <c r="I55" s="34">
        <f>SUM(I56,I57,I63)</f>
        <v>0</v>
      </c>
      <c r="J55" s="89">
        <f t="shared" si="0"/>
        <v>43832.05260934239</v>
      </c>
      <c r="K55" s="34">
        <v>19969.769051591433</v>
      </c>
      <c r="L55" s="34">
        <v>0</v>
      </c>
      <c r="M55" s="34">
        <v>0</v>
      </c>
      <c r="N55" s="34">
        <v>19969.769051591433</v>
      </c>
      <c r="O55" s="89">
        <v>21372.8219639175</v>
      </c>
      <c r="P55" s="89">
        <v>15958.791176441771</v>
      </c>
      <c r="Q55" s="34">
        <f>SUM(Q56,Q57,Q63)</f>
        <v>0</v>
      </c>
      <c r="R55" s="89">
        <f t="shared" ref="R55:R76" si="16">SUM(N55:Q55)</f>
        <v>57301.38219195071</v>
      </c>
      <c r="S55" s="34">
        <v>25786.839202347772</v>
      </c>
      <c r="T55" s="34">
        <v>0</v>
      </c>
      <c r="U55" s="34">
        <v>0</v>
      </c>
      <c r="V55" s="34">
        <v>25786.839202347772</v>
      </c>
      <c r="W55" s="89">
        <v>23137.448833845941</v>
      </c>
      <c r="X55" s="89">
        <v>19513.892192242653</v>
      </c>
      <c r="Y55" s="34">
        <f>SUM(Y56,Y57,Y63)</f>
        <v>0</v>
      </c>
      <c r="Z55" s="89">
        <f t="shared" ref="Z55:Z76" si="17">SUM(V55:Y55)</f>
        <v>68438.180228436366</v>
      </c>
      <c r="AA55" s="34">
        <v>31830.081178703702</v>
      </c>
      <c r="AB55" s="34">
        <v>0</v>
      </c>
      <c r="AC55" s="34">
        <v>0</v>
      </c>
      <c r="AD55" s="34">
        <v>31830.081178703702</v>
      </c>
      <c r="AE55" s="89">
        <v>25610.556385247492</v>
      </c>
      <c r="AF55" s="89">
        <v>19990.2406399479</v>
      </c>
      <c r="AG55" s="34">
        <f>SUM(AG56,AG57,AG63)</f>
        <v>0</v>
      </c>
      <c r="AH55" s="89">
        <f t="shared" ref="AH55:AH76" si="18">SUM(AD55:AG55)</f>
        <v>77430.878203899105</v>
      </c>
      <c r="AI55" s="34">
        <v>37515.396382490828</v>
      </c>
      <c r="AJ55" s="34">
        <v>0</v>
      </c>
      <c r="AK55" s="34">
        <v>0</v>
      </c>
      <c r="AL55" s="34">
        <v>37515.396382490828</v>
      </c>
      <c r="AM55" s="89">
        <v>28445.094607022493</v>
      </c>
      <c r="AN55" s="89">
        <v>23099.443752837942</v>
      </c>
      <c r="AO55" s="34">
        <f>SUM(AO56,AO57,AO63)</f>
        <v>0</v>
      </c>
      <c r="AP55" s="89">
        <f t="shared" ref="AP55:AP76" si="19">SUM(AL55:AO55)</f>
        <v>89059.934742351266</v>
      </c>
      <c r="AQ55" s="34">
        <v>32901.099467388645</v>
      </c>
      <c r="AR55" s="34">
        <v>0</v>
      </c>
      <c r="AS55" s="34">
        <v>0</v>
      </c>
      <c r="AT55" s="34">
        <v>32901.099467388645</v>
      </c>
      <c r="AU55" s="89">
        <v>32810.792886570009</v>
      </c>
      <c r="AV55" s="89">
        <v>31974.296992407268</v>
      </c>
      <c r="AW55" s="34">
        <f>SUM(AW56,AW57,AW63)</f>
        <v>0</v>
      </c>
      <c r="AX55" s="89">
        <f t="shared" ref="AX55:AX76" si="20">SUM(AT55:AW55)</f>
        <v>97686.189346365922</v>
      </c>
      <c r="AY55" s="34">
        <v>33478.424943093574</v>
      </c>
      <c r="AZ55" s="34">
        <v>0</v>
      </c>
      <c r="BA55" s="34">
        <v>0</v>
      </c>
      <c r="BB55" s="34">
        <v>33478.424943093574</v>
      </c>
      <c r="BC55" s="89">
        <v>39823.094081099996</v>
      </c>
      <c r="BD55" s="89">
        <v>30728.41011925049</v>
      </c>
      <c r="BE55" s="34">
        <f>SUM(BE56,BE57,BE63)</f>
        <v>0</v>
      </c>
      <c r="BF55" s="89">
        <f t="shared" ref="BF55:BF76" si="21">SUM(BB55:BE55)</f>
        <v>104029.92914344407</v>
      </c>
      <c r="BG55" s="34">
        <v>26161.272948924372</v>
      </c>
      <c r="BH55" s="34">
        <v>0</v>
      </c>
      <c r="BI55" s="34">
        <v>0</v>
      </c>
      <c r="BJ55" s="34">
        <v>26161.272948924372</v>
      </c>
      <c r="BK55" s="89">
        <v>35165.240600539997</v>
      </c>
      <c r="BL55" s="89">
        <v>31885.748575259968</v>
      </c>
      <c r="BM55" s="34">
        <f>SUM(BM56,BM57,BM63)</f>
        <v>0</v>
      </c>
      <c r="BN55" s="89">
        <f t="shared" ref="BN55:BN76" si="22">SUM(BJ55:BM55)</f>
        <v>93212.262124724337</v>
      </c>
      <c r="BO55" s="34">
        <v>32755.089265020797</v>
      </c>
      <c r="BP55" s="34">
        <v>0</v>
      </c>
      <c r="BQ55" s="34">
        <v>0</v>
      </c>
      <c r="BR55" s="34">
        <v>32755.089265020797</v>
      </c>
      <c r="BS55" s="89">
        <v>36115.699041450003</v>
      </c>
      <c r="BT55" s="89">
        <v>35136.245053546794</v>
      </c>
      <c r="BU55" s="34">
        <f>SUM(BU56,BU57,BU63)</f>
        <v>0</v>
      </c>
      <c r="BV55" s="89">
        <f t="shared" ref="BV55:BV76" si="23">SUM(BR55:BU55)</f>
        <v>104007.03336001759</v>
      </c>
      <c r="BW55" s="34">
        <v>68293.857459487655</v>
      </c>
      <c r="BX55" s="34">
        <v>0</v>
      </c>
      <c r="BY55" s="34">
        <v>0</v>
      </c>
      <c r="BZ55" s="34">
        <v>68293.857459487655</v>
      </c>
      <c r="CA55" s="89">
        <v>35611.264375930004</v>
      </c>
      <c r="CB55" s="89">
        <v>37839.837432636901</v>
      </c>
      <c r="CC55" s="34">
        <f>SUM(CC56,CC57,CC63)</f>
        <v>0</v>
      </c>
      <c r="CD55" s="89">
        <f t="shared" ref="CD55:CD76" si="24">SUM(BZ55:CC55)</f>
        <v>141744.95926805458</v>
      </c>
      <c r="CE55" s="34">
        <v>34127.161992740366</v>
      </c>
      <c r="CF55" s="34">
        <v>0</v>
      </c>
      <c r="CG55" s="34">
        <v>0</v>
      </c>
      <c r="CH55" s="34">
        <v>34127.161992740366</v>
      </c>
      <c r="CI55" s="89">
        <v>39281.579243569999</v>
      </c>
      <c r="CJ55" s="89">
        <v>46094.489032366975</v>
      </c>
      <c r="CK55" s="34">
        <f>SUM(CK56,CK57,CK63)</f>
        <v>0</v>
      </c>
      <c r="CL55" s="89">
        <f t="shared" ref="CL55:CL65" si="25">SUM(CH55:CK55)</f>
        <v>119503.23026867735</v>
      </c>
      <c r="CM55" s="34">
        <v>53417.365732981765</v>
      </c>
      <c r="CN55" s="34">
        <v>0</v>
      </c>
      <c r="CO55" s="34">
        <v>0</v>
      </c>
      <c r="CP55" s="34">
        <v>53417.365732981765</v>
      </c>
      <c r="CQ55" s="89">
        <v>51362.918101711468</v>
      </c>
      <c r="CR55" s="89">
        <v>56067.029869999998</v>
      </c>
      <c r="CS55" s="34">
        <f>SUM(CS56,CS57,CS63)</f>
        <v>0</v>
      </c>
      <c r="CT55" s="89">
        <f t="shared" ref="CT55" si="26">SUM(CP55:CS55)</f>
        <v>160847.31370469322</v>
      </c>
    </row>
    <row r="56" spans="1:98" ht="20" customHeight="1" x14ac:dyDescent="0.2">
      <c r="A56" s="35">
        <v>281</v>
      </c>
      <c r="B56" s="36" t="s">
        <v>519</v>
      </c>
      <c r="C56" s="37">
        <v>0</v>
      </c>
      <c r="D56" s="37">
        <v>0</v>
      </c>
      <c r="E56" s="37">
        <v>0</v>
      </c>
      <c r="F56" s="37">
        <v>0</v>
      </c>
      <c r="G56" s="90">
        <v>0</v>
      </c>
      <c r="H56" s="90">
        <v>2.73901729</v>
      </c>
      <c r="I56" s="37">
        <v>0</v>
      </c>
      <c r="J56" s="90">
        <f t="shared" si="0"/>
        <v>2.73901729</v>
      </c>
      <c r="K56" s="37">
        <v>0</v>
      </c>
      <c r="L56" s="37">
        <v>0</v>
      </c>
      <c r="M56" s="37">
        <v>0</v>
      </c>
      <c r="N56" s="37">
        <v>0</v>
      </c>
      <c r="O56" s="90">
        <v>0</v>
      </c>
      <c r="P56" s="90">
        <v>10.15550814</v>
      </c>
      <c r="Q56" s="37">
        <v>0</v>
      </c>
      <c r="R56" s="90">
        <f t="shared" si="16"/>
        <v>10.15550814</v>
      </c>
      <c r="S56" s="37">
        <v>0</v>
      </c>
      <c r="T56" s="37">
        <v>0</v>
      </c>
      <c r="U56" s="37">
        <v>0</v>
      </c>
      <c r="V56" s="37">
        <v>0</v>
      </c>
      <c r="W56" s="90">
        <v>0</v>
      </c>
      <c r="X56" s="90">
        <v>8.0799747100000001</v>
      </c>
      <c r="Y56" s="37">
        <v>0</v>
      </c>
      <c r="Z56" s="90">
        <f t="shared" si="17"/>
        <v>8.0799747100000001</v>
      </c>
      <c r="AA56" s="37">
        <v>0</v>
      </c>
      <c r="AB56" s="37">
        <v>0</v>
      </c>
      <c r="AC56" s="37">
        <v>0</v>
      </c>
      <c r="AD56" s="37">
        <v>0</v>
      </c>
      <c r="AE56" s="90">
        <v>0</v>
      </c>
      <c r="AF56" s="90">
        <v>48.043976810000004</v>
      </c>
      <c r="AG56" s="37">
        <v>0</v>
      </c>
      <c r="AH56" s="90">
        <f t="shared" si="18"/>
        <v>48.043976810000004</v>
      </c>
      <c r="AI56" s="37">
        <v>0</v>
      </c>
      <c r="AJ56" s="37">
        <v>0</v>
      </c>
      <c r="AK56" s="37">
        <v>0</v>
      </c>
      <c r="AL56" s="37">
        <v>0</v>
      </c>
      <c r="AM56" s="90">
        <v>0</v>
      </c>
      <c r="AN56" s="90">
        <v>3.3456945600000001</v>
      </c>
      <c r="AO56" s="37">
        <v>0</v>
      </c>
      <c r="AP56" s="90">
        <f t="shared" si="19"/>
        <v>3.3456945600000001</v>
      </c>
      <c r="AQ56" s="37">
        <v>0</v>
      </c>
      <c r="AR56" s="37">
        <v>0</v>
      </c>
      <c r="AS56" s="37">
        <v>0</v>
      </c>
      <c r="AT56" s="37">
        <v>0</v>
      </c>
      <c r="AU56" s="90">
        <v>0</v>
      </c>
      <c r="AV56" s="90">
        <v>66.077280939999994</v>
      </c>
      <c r="AW56" s="37">
        <v>0</v>
      </c>
      <c r="AX56" s="90">
        <f t="shared" si="20"/>
        <v>66.077280939999994</v>
      </c>
      <c r="AY56" s="37">
        <v>0</v>
      </c>
      <c r="AZ56" s="37">
        <v>0</v>
      </c>
      <c r="BA56" s="37">
        <v>0</v>
      </c>
      <c r="BB56" s="37">
        <v>0</v>
      </c>
      <c r="BC56" s="90">
        <v>0</v>
      </c>
      <c r="BD56" s="90">
        <v>0.87224906000000002</v>
      </c>
      <c r="BE56" s="37">
        <v>0</v>
      </c>
      <c r="BF56" s="90">
        <f t="shared" si="21"/>
        <v>0.87224906000000002</v>
      </c>
      <c r="BG56" s="37">
        <v>0</v>
      </c>
      <c r="BH56" s="37">
        <v>0</v>
      </c>
      <c r="BI56" s="37">
        <v>0</v>
      </c>
      <c r="BJ56" s="37">
        <v>0</v>
      </c>
      <c r="BK56" s="90">
        <v>0</v>
      </c>
      <c r="BL56" s="90">
        <v>6.9680101799999994</v>
      </c>
      <c r="BM56" s="37">
        <v>0</v>
      </c>
      <c r="BN56" s="90">
        <f t="shared" si="22"/>
        <v>6.9680101799999994</v>
      </c>
      <c r="BO56" s="37">
        <v>0</v>
      </c>
      <c r="BP56" s="37">
        <v>0</v>
      </c>
      <c r="BQ56" s="37">
        <v>0</v>
      </c>
      <c r="BR56" s="37">
        <v>0</v>
      </c>
      <c r="BS56" s="90">
        <v>0</v>
      </c>
      <c r="BT56" s="90">
        <v>7.5336740199999994</v>
      </c>
      <c r="BU56" s="37">
        <v>0</v>
      </c>
      <c r="BV56" s="90">
        <f t="shared" si="23"/>
        <v>7.5336740199999994</v>
      </c>
      <c r="BW56" s="37">
        <v>0</v>
      </c>
      <c r="BX56" s="37">
        <v>0</v>
      </c>
      <c r="BY56" s="37">
        <v>0</v>
      </c>
      <c r="BZ56" s="37">
        <v>0</v>
      </c>
      <c r="CA56" s="90">
        <v>0</v>
      </c>
      <c r="CB56" s="90">
        <v>0.12744567000000001</v>
      </c>
      <c r="CC56" s="37">
        <v>0</v>
      </c>
      <c r="CD56" s="90">
        <f t="shared" si="24"/>
        <v>0.12744567000000001</v>
      </c>
      <c r="CE56" s="37">
        <v>0</v>
      </c>
      <c r="CF56" s="37">
        <v>0</v>
      </c>
      <c r="CG56" s="37">
        <v>0</v>
      </c>
      <c r="CH56" s="37">
        <v>0</v>
      </c>
      <c r="CI56" s="90">
        <v>0</v>
      </c>
      <c r="CJ56" s="90">
        <v>0.28144131</v>
      </c>
      <c r="CK56" s="37">
        <v>0</v>
      </c>
      <c r="CL56" s="90">
        <f>SUM(CH56:CK56)</f>
        <v>0.28144131</v>
      </c>
      <c r="CM56" s="37">
        <v>0</v>
      </c>
      <c r="CN56" s="37">
        <v>0</v>
      </c>
      <c r="CO56" s="37">
        <v>0</v>
      </c>
      <c r="CP56" s="37">
        <v>0</v>
      </c>
      <c r="CQ56" s="90">
        <v>0</v>
      </c>
      <c r="CR56" s="90">
        <v>0</v>
      </c>
      <c r="CS56" s="37">
        <v>0</v>
      </c>
      <c r="CT56" s="90">
        <f>SUM(CP56:CS56)</f>
        <v>0</v>
      </c>
    </row>
    <row r="57" spans="1:98" ht="20" customHeight="1" x14ac:dyDescent="0.2">
      <c r="A57" s="35">
        <v>282</v>
      </c>
      <c r="B57" s="36" t="s">
        <v>520</v>
      </c>
      <c r="C57" s="37">
        <v>10526.398612336268</v>
      </c>
      <c r="D57" s="37">
        <v>0</v>
      </c>
      <c r="E57" s="37">
        <v>0</v>
      </c>
      <c r="F57" s="37">
        <v>10526.398612336268</v>
      </c>
      <c r="G57" s="90">
        <v>19523.511439595233</v>
      </c>
      <c r="H57" s="90">
        <v>13779.403540120889</v>
      </c>
      <c r="I57" s="37">
        <f>SUM(I58,I59)</f>
        <v>0</v>
      </c>
      <c r="J57" s="90">
        <f t="shared" si="0"/>
        <v>43829.313592052393</v>
      </c>
      <c r="K57" s="37">
        <v>19969.769051591433</v>
      </c>
      <c r="L57" s="37">
        <v>0</v>
      </c>
      <c r="M57" s="37">
        <v>0</v>
      </c>
      <c r="N57" s="37">
        <v>19969.769051591433</v>
      </c>
      <c r="O57" s="90">
        <v>21372.8219639175</v>
      </c>
      <c r="P57" s="90">
        <v>15948.635668301771</v>
      </c>
      <c r="Q57" s="37">
        <f>SUM(Q58,Q59)</f>
        <v>0</v>
      </c>
      <c r="R57" s="90">
        <f t="shared" si="16"/>
        <v>57291.22668381071</v>
      </c>
      <c r="S57" s="37">
        <v>25786.839202347772</v>
      </c>
      <c r="T57" s="37">
        <v>0</v>
      </c>
      <c r="U57" s="37">
        <v>0</v>
      </c>
      <c r="V57" s="37">
        <v>25786.839202347772</v>
      </c>
      <c r="W57" s="90">
        <v>23137.448833845941</v>
      </c>
      <c r="X57" s="90">
        <v>19505.812217532653</v>
      </c>
      <c r="Y57" s="37">
        <f>SUM(Y58,Y59)</f>
        <v>0</v>
      </c>
      <c r="Z57" s="90">
        <f t="shared" si="17"/>
        <v>68430.10025372637</v>
      </c>
      <c r="AA57" s="37">
        <v>31830.081178703702</v>
      </c>
      <c r="AB57" s="37">
        <v>0</v>
      </c>
      <c r="AC57" s="37">
        <v>0</v>
      </c>
      <c r="AD57" s="37">
        <v>31830.081178703702</v>
      </c>
      <c r="AE57" s="90">
        <v>25610.556385247492</v>
      </c>
      <c r="AF57" s="90">
        <v>19942.1966631379</v>
      </c>
      <c r="AG57" s="37">
        <f>SUM(AG58,AG59)</f>
        <v>0</v>
      </c>
      <c r="AH57" s="90">
        <f t="shared" si="18"/>
        <v>77382.834227089101</v>
      </c>
      <c r="AI57" s="37">
        <v>37515.396382490828</v>
      </c>
      <c r="AJ57" s="37">
        <v>0</v>
      </c>
      <c r="AK57" s="37">
        <v>0</v>
      </c>
      <c r="AL57" s="37">
        <v>37515.396382490828</v>
      </c>
      <c r="AM57" s="90">
        <v>28445.094607022493</v>
      </c>
      <c r="AN57" s="90">
        <v>23096.098058277941</v>
      </c>
      <c r="AO57" s="37">
        <f>SUM(AO58,AO59)</f>
        <v>0</v>
      </c>
      <c r="AP57" s="90">
        <f t="shared" si="19"/>
        <v>89056.589047791262</v>
      </c>
      <c r="AQ57" s="37">
        <v>32901.099467388645</v>
      </c>
      <c r="AR57" s="37">
        <v>0</v>
      </c>
      <c r="AS57" s="37">
        <v>0</v>
      </c>
      <c r="AT57" s="37">
        <v>32901.099467388645</v>
      </c>
      <c r="AU57" s="90">
        <v>32810.792886570009</v>
      </c>
      <c r="AV57" s="90">
        <v>31908.219711467267</v>
      </c>
      <c r="AW57" s="37">
        <f>SUM(AW58,AW59)</f>
        <v>0</v>
      </c>
      <c r="AX57" s="90">
        <f t="shared" si="20"/>
        <v>97620.112065425928</v>
      </c>
      <c r="AY57" s="37">
        <v>33478.424943093574</v>
      </c>
      <c r="AZ57" s="37">
        <v>0</v>
      </c>
      <c r="BA57" s="37">
        <v>0</v>
      </c>
      <c r="BB57" s="37">
        <v>33478.424943093574</v>
      </c>
      <c r="BC57" s="90">
        <v>39823.094081099996</v>
      </c>
      <c r="BD57" s="90">
        <v>30727.537870190488</v>
      </c>
      <c r="BE57" s="37">
        <f>SUM(BE58,BE59)</f>
        <v>0</v>
      </c>
      <c r="BF57" s="90">
        <f t="shared" si="21"/>
        <v>104029.05689438406</v>
      </c>
      <c r="BG57" s="37">
        <v>26161.272948924372</v>
      </c>
      <c r="BH57" s="37">
        <v>0</v>
      </c>
      <c r="BI57" s="37">
        <v>0</v>
      </c>
      <c r="BJ57" s="37">
        <v>26161.272948924372</v>
      </c>
      <c r="BK57" s="90">
        <v>35165.240600539997</v>
      </c>
      <c r="BL57" s="90">
        <v>31878.780565079967</v>
      </c>
      <c r="BM57" s="37">
        <f>SUM(BM58,BM59)</f>
        <v>0</v>
      </c>
      <c r="BN57" s="90">
        <f t="shared" si="22"/>
        <v>93205.294114544333</v>
      </c>
      <c r="BO57" s="37">
        <v>32755.089265020797</v>
      </c>
      <c r="BP57" s="37">
        <v>0</v>
      </c>
      <c r="BQ57" s="37">
        <v>0</v>
      </c>
      <c r="BR57" s="37">
        <v>32755.089265020797</v>
      </c>
      <c r="BS57" s="90">
        <v>36115.699041450003</v>
      </c>
      <c r="BT57" s="90">
        <v>35128.711379526794</v>
      </c>
      <c r="BU57" s="37">
        <f>SUM(BU58,BU59)</f>
        <v>0</v>
      </c>
      <c r="BV57" s="90">
        <f t="shared" si="23"/>
        <v>103999.49968599759</v>
      </c>
      <c r="BW57" s="37">
        <v>68293.857459487655</v>
      </c>
      <c r="BX57" s="37">
        <v>0</v>
      </c>
      <c r="BY57" s="37">
        <v>0</v>
      </c>
      <c r="BZ57" s="37">
        <v>68293.857459487655</v>
      </c>
      <c r="CA57" s="90">
        <v>35611.264375930004</v>
      </c>
      <c r="CB57" s="90">
        <v>37839.709986966904</v>
      </c>
      <c r="CC57" s="37">
        <f>SUM(CC58,CC59)</f>
        <v>0</v>
      </c>
      <c r="CD57" s="90">
        <f t="shared" si="24"/>
        <v>141744.83182238456</v>
      </c>
      <c r="CE57" s="37">
        <v>34127.161992740366</v>
      </c>
      <c r="CF57" s="37">
        <v>0</v>
      </c>
      <c r="CG57" s="37">
        <v>0</v>
      </c>
      <c r="CH57" s="37">
        <v>34127.161992740366</v>
      </c>
      <c r="CI57" s="90">
        <v>39281.579243569999</v>
      </c>
      <c r="CJ57" s="90">
        <v>46094.207591056977</v>
      </c>
      <c r="CK57" s="37">
        <f>SUM(CK58,CK59)</f>
        <v>0</v>
      </c>
      <c r="CL57" s="37">
        <f>SUM(CL58,CL59)</f>
        <v>119502.94882736733</v>
      </c>
      <c r="CM57" s="37">
        <v>53417.365732981765</v>
      </c>
      <c r="CN57" s="37">
        <v>0</v>
      </c>
      <c r="CO57" s="37">
        <v>0</v>
      </c>
      <c r="CP57" s="37">
        <v>53417.365732981765</v>
      </c>
      <c r="CQ57" s="90">
        <v>51362.918101711468</v>
      </c>
      <c r="CR57" s="90">
        <f>CR55</f>
        <v>56067.029869999998</v>
      </c>
      <c r="CS57" s="37">
        <f>SUM(CS58,CS59)</f>
        <v>0</v>
      </c>
      <c r="CT57" s="37">
        <f>SUM(CP57:CS57)</f>
        <v>160847.31370469322</v>
      </c>
    </row>
    <row r="58" spans="1:98" ht="20" customHeight="1" x14ac:dyDescent="0.2">
      <c r="A58" s="104">
        <v>2821</v>
      </c>
      <c r="B58" s="104" t="s">
        <v>286</v>
      </c>
      <c r="C58" s="52">
        <v>8873.2969042320001</v>
      </c>
      <c r="D58" s="52">
        <v>0</v>
      </c>
      <c r="E58" s="52">
        <v>0</v>
      </c>
      <c r="F58" s="52">
        <v>8873.2969042320001</v>
      </c>
      <c r="G58" s="23">
        <v>17704.958650667937</v>
      </c>
      <c r="H58" s="23">
        <v>13599.56597779089</v>
      </c>
      <c r="I58" s="52">
        <v>0</v>
      </c>
      <c r="J58" s="23">
        <f t="shared" si="0"/>
        <v>40177.821532690825</v>
      </c>
      <c r="K58" s="52">
        <v>9940.5255888130014</v>
      </c>
      <c r="L58" s="52">
        <v>0</v>
      </c>
      <c r="M58" s="52">
        <v>0</v>
      </c>
      <c r="N58" s="52">
        <v>9940.5255888130014</v>
      </c>
      <c r="O58" s="23">
        <v>19898.283639177502</v>
      </c>
      <c r="P58" s="23">
        <v>15768.635547051772</v>
      </c>
      <c r="Q58" s="52">
        <v>0</v>
      </c>
      <c r="R58" s="23">
        <f t="shared" si="16"/>
        <v>45607.444775042277</v>
      </c>
      <c r="S58" s="52">
        <v>12738.288253505798</v>
      </c>
      <c r="T58" s="52">
        <v>0</v>
      </c>
      <c r="U58" s="52">
        <v>0</v>
      </c>
      <c r="V58" s="52">
        <v>12738.288253505798</v>
      </c>
      <c r="W58" s="23">
        <v>21599.977880544368</v>
      </c>
      <c r="X58" s="23">
        <v>19333.208831502652</v>
      </c>
      <c r="Y58" s="52">
        <v>0</v>
      </c>
      <c r="Z58" s="23">
        <f t="shared" si="17"/>
        <v>53671.474965552814</v>
      </c>
      <c r="AA58" s="52">
        <v>15729.454904517002</v>
      </c>
      <c r="AB58" s="52">
        <v>0</v>
      </c>
      <c r="AC58" s="52">
        <v>0</v>
      </c>
      <c r="AD58" s="52">
        <v>15729.454904517002</v>
      </c>
      <c r="AE58" s="23">
        <v>24119.393818207493</v>
      </c>
      <c r="AF58" s="23">
        <v>19705.179951357899</v>
      </c>
      <c r="AG58" s="52">
        <v>0</v>
      </c>
      <c r="AH58" s="23">
        <f t="shared" si="18"/>
        <v>59554.028674082394</v>
      </c>
      <c r="AI58" s="52">
        <v>16364.465501367002</v>
      </c>
      <c r="AJ58" s="52">
        <v>0</v>
      </c>
      <c r="AK58" s="52">
        <v>0</v>
      </c>
      <c r="AL58" s="52">
        <v>16364.465501367002</v>
      </c>
      <c r="AM58" s="23">
        <v>26990.258776172494</v>
      </c>
      <c r="AN58" s="23">
        <v>22798.74855378794</v>
      </c>
      <c r="AO58" s="52">
        <v>0</v>
      </c>
      <c r="AP58" s="23">
        <f t="shared" si="19"/>
        <v>66153.472831327439</v>
      </c>
      <c r="AQ58" s="52">
        <v>20299.173460000002</v>
      </c>
      <c r="AR58" s="52">
        <v>0</v>
      </c>
      <c r="AS58" s="52">
        <v>0</v>
      </c>
      <c r="AT58" s="52">
        <v>20299.173460000002</v>
      </c>
      <c r="AU58" s="23">
        <v>31846.004538790006</v>
      </c>
      <c r="AV58" s="23">
        <v>31614.858147787269</v>
      </c>
      <c r="AW58" s="52">
        <v>0</v>
      </c>
      <c r="AX58" s="23">
        <f t="shared" si="20"/>
        <v>83760.036146577273</v>
      </c>
      <c r="AY58" s="52">
        <v>22944.281768326</v>
      </c>
      <c r="AZ58" s="52">
        <v>0</v>
      </c>
      <c r="BA58" s="52">
        <v>0</v>
      </c>
      <c r="BB58" s="52">
        <v>22944.281768326</v>
      </c>
      <c r="BC58" s="23">
        <v>38690.377990819994</v>
      </c>
      <c r="BD58" s="23">
        <v>30468.734497140489</v>
      </c>
      <c r="BE58" s="52">
        <v>0</v>
      </c>
      <c r="BF58" s="23">
        <f t="shared" si="21"/>
        <v>92103.394256286483</v>
      </c>
      <c r="BG58" s="52">
        <v>20086.465267903332</v>
      </c>
      <c r="BH58" s="52">
        <v>0</v>
      </c>
      <c r="BI58" s="52">
        <v>0</v>
      </c>
      <c r="BJ58" s="52">
        <v>20086.465267903332</v>
      </c>
      <c r="BK58" s="23">
        <v>33636.88136752</v>
      </c>
      <c r="BL58" s="23">
        <v>31733.529003459967</v>
      </c>
      <c r="BM58" s="52">
        <v>0</v>
      </c>
      <c r="BN58" s="23">
        <f t="shared" si="22"/>
        <v>85456.875638883299</v>
      </c>
      <c r="BO58" s="52">
        <v>26600.777843131997</v>
      </c>
      <c r="BP58" s="52">
        <v>0</v>
      </c>
      <c r="BQ58" s="52">
        <v>0</v>
      </c>
      <c r="BR58" s="52">
        <v>26600.777843131997</v>
      </c>
      <c r="BS58" s="23">
        <v>34711.646075480006</v>
      </c>
      <c r="BT58" s="23">
        <v>34774.453265936798</v>
      </c>
      <c r="BU58" s="52">
        <v>0</v>
      </c>
      <c r="BV58" s="23">
        <f t="shared" si="23"/>
        <v>96086.877184548794</v>
      </c>
      <c r="BW58" s="52">
        <v>59399.927010972002</v>
      </c>
      <c r="BX58" s="52">
        <v>0</v>
      </c>
      <c r="BY58" s="52">
        <v>0</v>
      </c>
      <c r="BZ58" s="52">
        <v>59399.927010972002</v>
      </c>
      <c r="CA58" s="23">
        <v>33976.998115150003</v>
      </c>
      <c r="CB58" s="23">
        <v>37365.222886776901</v>
      </c>
      <c r="CC58" s="52">
        <v>0</v>
      </c>
      <c r="CD58" s="23">
        <f t="shared" si="24"/>
        <v>130742.14801289891</v>
      </c>
      <c r="CE58" s="52">
        <v>29043.181221858002</v>
      </c>
      <c r="CF58" s="52">
        <v>0</v>
      </c>
      <c r="CG58" s="52">
        <v>0</v>
      </c>
      <c r="CH58" s="52">
        <v>29043.181221858002</v>
      </c>
      <c r="CI58" s="23">
        <v>37769.40177022</v>
      </c>
      <c r="CJ58" s="23">
        <v>45159.194809856977</v>
      </c>
      <c r="CK58" s="52">
        <v>0</v>
      </c>
      <c r="CL58" s="23">
        <f t="shared" ref="CL58:CL59" si="27">SUM(CH58:CK58)</f>
        <v>111971.77780193498</v>
      </c>
      <c r="CM58" s="52">
        <v>49244.993983138993</v>
      </c>
      <c r="CN58" s="52">
        <v>0</v>
      </c>
      <c r="CO58" s="52">
        <v>0</v>
      </c>
      <c r="CP58" s="52">
        <v>49244.993983138993</v>
      </c>
      <c r="CQ58" s="23">
        <v>48216.48409546147</v>
      </c>
      <c r="CR58" s="23" t="s">
        <v>826</v>
      </c>
      <c r="CS58" s="52">
        <v>0</v>
      </c>
      <c r="CT58" s="23" t="s">
        <v>826</v>
      </c>
    </row>
    <row r="59" spans="1:98" ht="20" customHeight="1" x14ac:dyDescent="0.2">
      <c r="A59" s="104">
        <v>2822</v>
      </c>
      <c r="B59" s="104" t="s">
        <v>287</v>
      </c>
      <c r="C59" s="52">
        <v>1653.101708104268</v>
      </c>
      <c r="D59" s="52">
        <v>0</v>
      </c>
      <c r="E59" s="52">
        <v>0</v>
      </c>
      <c r="F59" s="52">
        <v>1653.101708104268</v>
      </c>
      <c r="G59" s="23">
        <v>1818.5527889272955</v>
      </c>
      <c r="H59" s="23">
        <v>179.83756233000003</v>
      </c>
      <c r="I59" s="52">
        <f>SUM(I60:I62)</f>
        <v>0</v>
      </c>
      <c r="J59" s="23">
        <f t="shared" si="0"/>
        <v>3651.4920593615634</v>
      </c>
      <c r="K59" s="52">
        <v>10029.243462778435</v>
      </c>
      <c r="L59" s="52">
        <v>0</v>
      </c>
      <c r="M59" s="52">
        <v>0</v>
      </c>
      <c r="N59" s="52">
        <v>10029.243462778435</v>
      </c>
      <c r="O59" s="23">
        <v>1474.5383247400002</v>
      </c>
      <c r="P59" s="23">
        <v>180.00012125000001</v>
      </c>
      <c r="Q59" s="52">
        <f>SUM(Q60:Q62)</f>
        <v>0</v>
      </c>
      <c r="R59" s="23">
        <f t="shared" si="16"/>
        <v>11683.781908768435</v>
      </c>
      <c r="S59" s="52">
        <v>13048.550948841972</v>
      </c>
      <c r="T59" s="52">
        <v>0</v>
      </c>
      <c r="U59" s="52">
        <v>0</v>
      </c>
      <c r="V59" s="52">
        <v>13048.550948841972</v>
      </c>
      <c r="W59" s="23">
        <v>1537.4709533015721</v>
      </c>
      <c r="X59" s="23">
        <v>172.60338603</v>
      </c>
      <c r="Y59" s="52">
        <f>SUM(Y60:Y62)</f>
        <v>0</v>
      </c>
      <c r="Z59" s="23">
        <f t="shared" si="17"/>
        <v>14758.625288173544</v>
      </c>
      <c r="AA59" s="52">
        <v>16100.626274186699</v>
      </c>
      <c r="AB59" s="52">
        <v>0</v>
      </c>
      <c r="AC59" s="52">
        <v>0</v>
      </c>
      <c r="AD59" s="52">
        <v>16100.626274186699</v>
      </c>
      <c r="AE59" s="23">
        <v>1491.1625670400001</v>
      </c>
      <c r="AF59" s="23">
        <v>237.01671178000001</v>
      </c>
      <c r="AG59" s="52">
        <f>SUM(AG60:AG62)</f>
        <v>0</v>
      </c>
      <c r="AH59" s="23">
        <f t="shared" si="18"/>
        <v>17828.805553006699</v>
      </c>
      <c r="AI59" s="52">
        <v>21150.930881123819</v>
      </c>
      <c r="AJ59" s="52">
        <v>0</v>
      </c>
      <c r="AK59" s="52">
        <v>0</v>
      </c>
      <c r="AL59" s="52">
        <v>21150.930881123819</v>
      </c>
      <c r="AM59" s="23">
        <v>1454.8358308500001</v>
      </c>
      <c r="AN59" s="23">
        <v>297.34950449000002</v>
      </c>
      <c r="AO59" s="52">
        <f>SUM(AO60:AO62)</f>
        <v>0</v>
      </c>
      <c r="AP59" s="23">
        <f t="shared" si="19"/>
        <v>22903.116216463819</v>
      </c>
      <c r="AQ59" s="52">
        <v>12601.92600738864</v>
      </c>
      <c r="AR59" s="52">
        <v>0</v>
      </c>
      <c r="AS59" s="52">
        <v>0</v>
      </c>
      <c r="AT59" s="52">
        <v>12601.92600738864</v>
      </c>
      <c r="AU59" s="23">
        <v>964.78834777999975</v>
      </c>
      <c r="AV59" s="23">
        <v>293.36156368000002</v>
      </c>
      <c r="AW59" s="52">
        <f>SUM(AW60:AW62)</f>
        <v>0</v>
      </c>
      <c r="AX59" s="23">
        <f t="shared" si="20"/>
        <v>13860.075918848641</v>
      </c>
      <c r="AY59" s="52">
        <v>10534.143174767576</v>
      </c>
      <c r="AZ59" s="52">
        <v>0</v>
      </c>
      <c r="BA59" s="52">
        <v>0</v>
      </c>
      <c r="BB59" s="52">
        <v>10534.143174767576</v>
      </c>
      <c r="BC59" s="23">
        <v>1132.7160902799999</v>
      </c>
      <c r="BD59" s="23">
        <v>258.80337305</v>
      </c>
      <c r="BE59" s="52">
        <f>SUM(BE60:BE62)</f>
        <v>0</v>
      </c>
      <c r="BF59" s="23">
        <f t="shared" si="21"/>
        <v>11925.662638097576</v>
      </c>
      <c r="BG59" s="52">
        <v>6074.8076810210414</v>
      </c>
      <c r="BH59" s="52">
        <v>0</v>
      </c>
      <c r="BI59" s="52">
        <v>0</v>
      </c>
      <c r="BJ59" s="52">
        <v>6074.8076810210414</v>
      </c>
      <c r="BK59" s="23">
        <v>1528.3592330199999</v>
      </c>
      <c r="BL59" s="23">
        <v>145.25156162000002</v>
      </c>
      <c r="BM59" s="52">
        <f>SUM(BM60:BM62)</f>
        <v>0</v>
      </c>
      <c r="BN59" s="23">
        <f t="shared" si="22"/>
        <v>7748.4184756610412</v>
      </c>
      <c r="BO59" s="52">
        <v>6154.3114218887968</v>
      </c>
      <c r="BP59" s="52">
        <v>0</v>
      </c>
      <c r="BQ59" s="52">
        <v>0</v>
      </c>
      <c r="BR59" s="52">
        <v>6154.3114218887968</v>
      </c>
      <c r="BS59" s="23">
        <v>1404.0529659699998</v>
      </c>
      <c r="BT59" s="23">
        <v>354.25811358999999</v>
      </c>
      <c r="BU59" s="52">
        <f>SUM(BU60:BU62)</f>
        <v>0</v>
      </c>
      <c r="BV59" s="23">
        <f t="shared" si="23"/>
        <v>7912.6225014487964</v>
      </c>
      <c r="BW59" s="52">
        <v>8893.9304485156536</v>
      </c>
      <c r="BX59" s="52">
        <v>0</v>
      </c>
      <c r="BY59" s="52">
        <v>0</v>
      </c>
      <c r="BZ59" s="52">
        <v>8893.9304485156536</v>
      </c>
      <c r="CA59" s="23">
        <v>1634.26626078</v>
      </c>
      <c r="CB59" s="23">
        <v>474.48710018999998</v>
      </c>
      <c r="CC59" s="52">
        <f>SUM(CC60:CC62)</f>
        <v>0</v>
      </c>
      <c r="CD59" s="23">
        <f t="shared" si="24"/>
        <v>11002.683809485652</v>
      </c>
      <c r="CE59" s="52">
        <v>5083.9807708823591</v>
      </c>
      <c r="CF59" s="52">
        <v>0</v>
      </c>
      <c r="CG59" s="52">
        <v>0</v>
      </c>
      <c r="CH59" s="52">
        <v>5083.9807708823591</v>
      </c>
      <c r="CI59" s="23">
        <v>1512.1774733499999</v>
      </c>
      <c r="CJ59" s="23">
        <v>935.01278120000006</v>
      </c>
      <c r="CK59" s="52">
        <f>SUM(CK60:CK62)</f>
        <v>0</v>
      </c>
      <c r="CL59" s="23">
        <f t="shared" si="27"/>
        <v>7531.1710254323589</v>
      </c>
      <c r="CM59" s="52">
        <v>4172.3717498427759</v>
      </c>
      <c r="CN59" s="52">
        <v>0</v>
      </c>
      <c r="CO59" s="52">
        <v>0</v>
      </c>
      <c r="CP59" s="52">
        <v>4172.3717498427759</v>
      </c>
      <c r="CQ59" s="23">
        <v>3146.43400625</v>
      </c>
      <c r="CR59" s="23" t="s">
        <v>826</v>
      </c>
      <c r="CS59" s="52">
        <f>SUM(CS60:CS62)</f>
        <v>0</v>
      </c>
      <c r="CT59" s="23" t="s">
        <v>826</v>
      </c>
    </row>
    <row r="60" spans="1:98" s="106" customFormat="1" ht="20" customHeight="1" x14ac:dyDescent="0.2">
      <c r="A60" s="60" t="s">
        <v>521</v>
      </c>
      <c r="B60" s="106" t="s">
        <v>522</v>
      </c>
      <c r="C60" s="47">
        <v>1039.52559062</v>
      </c>
      <c r="D60" s="47">
        <v>0</v>
      </c>
      <c r="E60" s="47">
        <v>0</v>
      </c>
      <c r="F60" s="47">
        <v>1039.52559062</v>
      </c>
      <c r="G60" s="92" t="s">
        <v>905</v>
      </c>
      <c r="H60" s="92" t="s">
        <v>905</v>
      </c>
      <c r="I60" s="47">
        <v>0</v>
      </c>
      <c r="J60" s="92">
        <f t="shared" si="0"/>
        <v>1039.52559062</v>
      </c>
      <c r="K60" s="47">
        <v>9477.0428814900006</v>
      </c>
      <c r="L60" s="47">
        <v>0</v>
      </c>
      <c r="M60" s="47">
        <v>0</v>
      </c>
      <c r="N60" s="47">
        <v>9477.0428814900006</v>
      </c>
      <c r="O60" s="92" t="s">
        <v>905</v>
      </c>
      <c r="P60" s="92" t="s">
        <v>905</v>
      </c>
      <c r="Q60" s="47">
        <v>0</v>
      </c>
      <c r="R60" s="92">
        <f t="shared" si="16"/>
        <v>9477.0428814900006</v>
      </c>
      <c r="S60" s="47">
        <v>12224.841419580001</v>
      </c>
      <c r="T60" s="47">
        <v>0</v>
      </c>
      <c r="U60" s="47">
        <v>0</v>
      </c>
      <c r="V60" s="47">
        <v>12224.841419580001</v>
      </c>
      <c r="W60" s="92" t="s">
        <v>905</v>
      </c>
      <c r="X60" s="92" t="s">
        <v>905</v>
      </c>
      <c r="Y60" s="47">
        <v>0</v>
      </c>
      <c r="Z60" s="92">
        <f t="shared" si="17"/>
        <v>12224.841419580001</v>
      </c>
      <c r="AA60" s="47">
        <v>14132.848501730001</v>
      </c>
      <c r="AB60" s="47">
        <v>0</v>
      </c>
      <c r="AC60" s="47">
        <v>0</v>
      </c>
      <c r="AD60" s="47">
        <v>14132.848501730001</v>
      </c>
      <c r="AE60" s="92" t="s">
        <v>905</v>
      </c>
      <c r="AF60" s="92" t="s">
        <v>905</v>
      </c>
      <c r="AG60" s="47">
        <v>0</v>
      </c>
      <c r="AH60" s="92">
        <f t="shared" si="18"/>
        <v>14132.848501730001</v>
      </c>
      <c r="AI60" s="47">
        <v>19261.779356719999</v>
      </c>
      <c r="AJ60" s="47">
        <v>0</v>
      </c>
      <c r="AK60" s="47">
        <v>0</v>
      </c>
      <c r="AL60" s="47">
        <v>19261.779356719999</v>
      </c>
      <c r="AM60" s="92" t="s">
        <v>905</v>
      </c>
      <c r="AN60" s="92" t="s">
        <v>905</v>
      </c>
      <c r="AO60" s="47">
        <v>0</v>
      </c>
      <c r="AP60" s="92">
        <f t="shared" si="19"/>
        <v>19261.779356719999</v>
      </c>
      <c r="AQ60" s="47">
        <v>9880.7822523999967</v>
      </c>
      <c r="AR60" s="47">
        <v>0</v>
      </c>
      <c r="AS60" s="47">
        <v>0</v>
      </c>
      <c r="AT60" s="47">
        <v>9880.7822523999967</v>
      </c>
      <c r="AU60" s="92" t="s">
        <v>905</v>
      </c>
      <c r="AV60" s="92" t="s">
        <v>905</v>
      </c>
      <c r="AW60" s="47">
        <v>0</v>
      </c>
      <c r="AX60" s="92">
        <f t="shared" si="20"/>
        <v>9880.7822523999967</v>
      </c>
      <c r="AY60" s="47">
        <v>7949.5801470799997</v>
      </c>
      <c r="AZ60" s="47">
        <v>0</v>
      </c>
      <c r="BA60" s="47">
        <v>0</v>
      </c>
      <c r="BB60" s="47">
        <v>7949.5801470799997</v>
      </c>
      <c r="BC60" s="92" t="s">
        <v>905</v>
      </c>
      <c r="BD60" s="92" t="s">
        <v>905</v>
      </c>
      <c r="BE60" s="47">
        <v>0</v>
      </c>
      <c r="BF60" s="92">
        <f t="shared" si="21"/>
        <v>7949.5801470799997</v>
      </c>
      <c r="BG60" s="47">
        <v>3609.6322656799998</v>
      </c>
      <c r="BH60" s="47">
        <v>0</v>
      </c>
      <c r="BI60" s="47">
        <v>0</v>
      </c>
      <c r="BJ60" s="47">
        <v>3609.6322656799998</v>
      </c>
      <c r="BK60" s="92" t="s">
        <v>905</v>
      </c>
      <c r="BL60" s="92" t="s">
        <v>905</v>
      </c>
      <c r="BM60" s="47">
        <v>0</v>
      </c>
      <c r="BN60" s="92">
        <f t="shared" si="22"/>
        <v>3609.6322656799998</v>
      </c>
      <c r="BO60" s="47">
        <v>4555.6172460400003</v>
      </c>
      <c r="BP60" s="47">
        <v>0</v>
      </c>
      <c r="BQ60" s="47">
        <v>0</v>
      </c>
      <c r="BR60" s="47">
        <v>4555.6172460400003</v>
      </c>
      <c r="BS60" s="92" t="s">
        <v>905</v>
      </c>
      <c r="BT60" s="92" t="s">
        <v>905</v>
      </c>
      <c r="BU60" s="47">
        <v>0</v>
      </c>
      <c r="BV60" s="92">
        <f t="shared" si="23"/>
        <v>4555.6172460400003</v>
      </c>
      <c r="BW60" s="47">
        <v>4739.9171442700008</v>
      </c>
      <c r="BX60" s="47">
        <v>0</v>
      </c>
      <c r="BY60" s="47">
        <v>0</v>
      </c>
      <c r="BZ60" s="47">
        <v>4739.9171442700008</v>
      </c>
      <c r="CA60" s="92" t="s">
        <v>905</v>
      </c>
      <c r="CB60" s="92" t="s">
        <v>905</v>
      </c>
      <c r="CC60" s="47">
        <v>0</v>
      </c>
      <c r="CD60" s="92">
        <f t="shared" si="24"/>
        <v>4739.9171442700008</v>
      </c>
      <c r="CE60" s="47">
        <v>2580.0590717799996</v>
      </c>
      <c r="CF60" s="47">
        <v>0</v>
      </c>
      <c r="CG60" s="47">
        <v>0</v>
      </c>
      <c r="CH60" s="47">
        <v>2580.0590717799996</v>
      </c>
      <c r="CI60" s="92" t="s">
        <v>905</v>
      </c>
      <c r="CJ60" s="92" t="s">
        <v>905</v>
      </c>
      <c r="CK60" s="47">
        <v>0</v>
      </c>
      <c r="CL60" s="92">
        <f t="shared" si="25"/>
        <v>2580.0590717799996</v>
      </c>
      <c r="CM60" s="47">
        <v>1387.75788629</v>
      </c>
      <c r="CN60" s="47">
        <v>0</v>
      </c>
      <c r="CO60" s="47">
        <v>0</v>
      </c>
      <c r="CP60" s="47">
        <v>1387.75788629</v>
      </c>
      <c r="CQ60" s="92" t="s">
        <v>905</v>
      </c>
      <c r="CR60" s="92" t="s">
        <v>826</v>
      </c>
      <c r="CS60" s="47">
        <v>0</v>
      </c>
      <c r="CT60" s="92" t="s">
        <v>826</v>
      </c>
    </row>
    <row r="61" spans="1:98" s="106" customFormat="1" ht="20" customHeight="1" x14ac:dyDescent="0.2">
      <c r="A61" s="60" t="s">
        <v>523</v>
      </c>
      <c r="B61" s="106" t="s">
        <v>524</v>
      </c>
      <c r="C61" s="47">
        <v>11.716317494268068</v>
      </c>
      <c r="D61" s="47">
        <v>0</v>
      </c>
      <c r="E61" s="47">
        <v>0</v>
      </c>
      <c r="F61" s="47">
        <v>11.716317494268068</v>
      </c>
      <c r="G61" s="92" t="s">
        <v>905</v>
      </c>
      <c r="H61" s="92" t="s">
        <v>905</v>
      </c>
      <c r="I61" s="47">
        <v>0</v>
      </c>
      <c r="J61" s="92">
        <f t="shared" si="0"/>
        <v>11.716317494268068</v>
      </c>
      <c r="K61" s="47">
        <v>21.823982968432666</v>
      </c>
      <c r="L61" s="47">
        <v>0</v>
      </c>
      <c r="M61" s="47">
        <v>0</v>
      </c>
      <c r="N61" s="47">
        <v>21.823982968432666</v>
      </c>
      <c r="O61" s="92" t="s">
        <v>905</v>
      </c>
      <c r="P61" s="92" t="s">
        <v>905</v>
      </c>
      <c r="Q61" s="47">
        <v>0</v>
      </c>
      <c r="R61" s="92">
        <f t="shared" si="16"/>
        <v>21.823982968432666</v>
      </c>
      <c r="S61" s="47">
        <v>43.776211471971401</v>
      </c>
      <c r="T61" s="47">
        <v>0</v>
      </c>
      <c r="U61" s="47">
        <v>0</v>
      </c>
      <c r="V61" s="47">
        <v>43.776211471971401</v>
      </c>
      <c r="W61" s="92" t="s">
        <v>905</v>
      </c>
      <c r="X61" s="92" t="s">
        <v>905</v>
      </c>
      <c r="Y61" s="47">
        <v>0</v>
      </c>
      <c r="Z61" s="92">
        <f t="shared" si="17"/>
        <v>43.776211471971401</v>
      </c>
      <c r="AA61" s="47">
        <v>64.773994726699726</v>
      </c>
      <c r="AB61" s="47">
        <v>0</v>
      </c>
      <c r="AC61" s="47">
        <v>0</v>
      </c>
      <c r="AD61" s="47">
        <v>64.773994726699726</v>
      </c>
      <c r="AE61" s="92" t="s">
        <v>905</v>
      </c>
      <c r="AF61" s="92" t="s">
        <v>905</v>
      </c>
      <c r="AG61" s="47">
        <v>0</v>
      </c>
      <c r="AH61" s="92">
        <f t="shared" si="18"/>
        <v>64.773994726699726</v>
      </c>
      <c r="AI61" s="47">
        <v>455.32260135382103</v>
      </c>
      <c r="AJ61" s="47">
        <v>0</v>
      </c>
      <c r="AK61" s="47">
        <v>0</v>
      </c>
      <c r="AL61" s="47">
        <v>455.32260135382103</v>
      </c>
      <c r="AM61" s="92" t="s">
        <v>905</v>
      </c>
      <c r="AN61" s="92" t="s">
        <v>905</v>
      </c>
      <c r="AO61" s="47">
        <v>0</v>
      </c>
      <c r="AP61" s="92">
        <f t="shared" si="19"/>
        <v>455.32260135382103</v>
      </c>
      <c r="AQ61" s="47">
        <v>613.89091935864315</v>
      </c>
      <c r="AR61" s="47">
        <v>0</v>
      </c>
      <c r="AS61" s="47">
        <v>0</v>
      </c>
      <c r="AT61" s="47">
        <v>613.89091935864315</v>
      </c>
      <c r="AU61" s="92" t="s">
        <v>905</v>
      </c>
      <c r="AV61" s="92" t="s">
        <v>905</v>
      </c>
      <c r="AW61" s="47">
        <v>0</v>
      </c>
      <c r="AX61" s="92">
        <f t="shared" si="20"/>
        <v>613.89091935864315</v>
      </c>
      <c r="AY61" s="47">
        <v>920.97130471757612</v>
      </c>
      <c r="AZ61" s="47">
        <v>0</v>
      </c>
      <c r="BA61" s="47">
        <v>0</v>
      </c>
      <c r="BB61" s="47">
        <v>920.97130471757612</v>
      </c>
      <c r="BC61" s="92" t="s">
        <v>905</v>
      </c>
      <c r="BD61" s="92" t="s">
        <v>905</v>
      </c>
      <c r="BE61" s="47">
        <v>0</v>
      </c>
      <c r="BF61" s="92">
        <f t="shared" si="21"/>
        <v>920.97130471757612</v>
      </c>
      <c r="BG61" s="47">
        <v>724.05575309104074</v>
      </c>
      <c r="BH61" s="47">
        <v>0</v>
      </c>
      <c r="BI61" s="47">
        <v>0</v>
      </c>
      <c r="BJ61" s="47">
        <v>724.05575309104074</v>
      </c>
      <c r="BK61" s="92" t="s">
        <v>905</v>
      </c>
      <c r="BL61" s="92" t="s">
        <v>905</v>
      </c>
      <c r="BM61" s="47">
        <v>0</v>
      </c>
      <c r="BN61" s="92">
        <f t="shared" si="22"/>
        <v>724.05575309104074</v>
      </c>
      <c r="BO61" s="47">
        <v>373.63210084879711</v>
      </c>
      <c r="BP61" s="47">
        <v>0</v>
      </c>
      <c r="BQ61" s="47">
        <v>0</v>
      </c>
      <c r="BR61" s="47">
        <v>373.63210084879711</v>
      </c>
      <c r="BS61" s="92" t="s">
        <v>905</v>
      </c>
      <c r="BT61" s="92" t="s">
        <v>905</v>
      </c>
      <c r="BU61" s="47">
        <v>0</v>
      </c>
      <c r="BV61" s="92">
        <f t="shared" si="23"/>
        <v>373.63210084879711</v>
      </c>
      <c r="BW61" s="47">
        <v>450.76289432565244</v>
      </c>
      <c r="BX61" s="47">
        <v>0</v>
      </c>
      <c r="BY61" s="47">
        <v>0</v>
      </c>
      <c r="BZ61" s="47">
        <v>450.76289432565244</v>
      </c>
      <c r="CA61" s="92" t="s">
        <v>905</v>
      </c>
      <c r="CB61" s="92" t="s">
        <v>905</v>
      </c>
      <c r="CC61" s="47">
        <v>0</v>
      </c>
      <c r="CD61" s="92">
        <f t="shared" si="24"/>
        <v>450.76289432565244</v>
      </c>
      <c r="CE61" s="47">
        <v>126.59861735235999</v>
      </c>
      <c r="CF61" s="47">
        <v>0</v>
      </c>
      <c r="CG61" s="47">
        <v>0</v>
      </c>
      <c r="CH61" s="47">
        <v>126.59861735235999</v>
      </c>
      <c r="CI61" s="92" t="s">
        <v>905</v>
      </c>
      <c r="CJ61" s="92" t="s">
        <v>905</v>
      </c>
      <c r="CK61" s="47">
        <v>0</v>
      </c>
      <c r="CL61" s="92">
        <f t="shared" si="25"/>
        <v>126.59861735235999</v>
      </c>
      <c r="CM61" s="47">
        <v>63.014304122775997</v>
      </c>
      <c r="CN61" s="47">
        <v>0</v>
      </c>
      <c r="CO61" s="47">
        <v>0</v>
      </c>
      <c r="CP61" s="47">
        <v>63.014304122775997</v>
      </c>
      <c r="CQ61" s="92" t="s">
        <v>905</v>
      </c>
      <c r="CR61" s="92" t="s">
        <v>826</v>
      </c>
      <c r="CS61" s="47">
        <v>0</v>
      </c>
      <c r="CT61" s="92" t="s">
        <v>826</v>
      </c>
    </row>
    <row r="62" spans="1:98" s="106" customFormat="1" ht="20" customHeight="1" x14ac:dyDescent="0.2">
      <c r="A62" s="60" t="s">
        <v>525</v>
      </c>
      <c r="B62" s="106" t="s">
        <v>526</v>
      </c>
      <c r="C62" s="47">
        <v>601.85979999000006</v>
      </c>
      <c r="D62" s="47">
        <v>0</v>
      </c>
      <c r="E62" s="47">
        <v>0</v>
      </c>
      <c r="F62" s="47">
        <v>601.85979999000006</v>
      </c>
      <c r="G62" s="92">
        <v>1818.5527889272955</v>
      </c>
      <c r="H62" s="92" t="s">
        <v>905</v>
      </c>
      <c r="I62" s="47">
        <v>0</v>
      </c>
      <c r="J62" s="92">
        <f t="shared" si="0"/>
        <v>2420.4125889172956</v>
      </c>
      <c r="K62" s="47">
        <v>530.37659831999997</v>
      </c>
      <c r="L62" s="47">
        <v>0</v>
      </c>
      <c r="M62" s="47">
        <v>0</v>
      </c>
      <c r="N62" s="47">
        <v>530.37659831999997</v>
      </c>
      <c r="O62" s="92">
        <v>1474.5383247400002</v>
      </c>
      <c r="P62" s="92" t="s">
        <v>905</v>
      </c>
      <c r="Q62" s="47">
        <v>0</v>
      </c>
      <c r="R62" s="92">
        <f t="shared" si="16"/>
        <v>2004.9149230600001</v>
      </c>
      <c r="S62" s="47">
        <v>779.93331778999982</v>
      </c>
      <c r="T62" s="47">
        <v>0</v>
      </c>
      <c r="U62" s="47">
        <v>0</v>
      </c>
      <c r="V62" s="47">
        <v>779.93331778999982</v>
      </c>
      <c r="W62" s="92">
        <v>1537.4709533015721</v>
      </c>
      <c r="X62" s="92" t="s">
        <v>905</v>
      </c>
      <c r="Y62" s="47">
        <v>0</v>
      </c>
      <c r="Z62" s="92">
        <f t="shared" si="17"/>
        <v>2317.4042710915719</v>
      </c>
      <c r="AA62" s="47">
        <v>1903.0037777300001</v>
      </c>
      <c r="AB62" s="47">
        <v>0</v>
      </c>
      <c r="AC62" s="47">
        <v>0</v>
      </c>
      <c r="AD62" s="47">
        <v>1903.0037777300001</v>
      </c>
      <c r="AE62" s="92">
        <v>1491.1625670400001</v>
      </c>
      <c r="AF62" s="92" t="s">
        <v>905</v>
      </c>
      <c r="AG62" s="47">
        <v>0</v>
      </c>
      <c r="AH62" s="92">
        <f t="shared" si="18"/>
        <v>3394.1663447700003</v>
      </c>
      <c r="AI62" s="47">
        <v>1433.82892305</v>
      </c>
      <c r="AJ62" s="47">
        <v>0</v>
      </c>
      <c r="AK62" s="47">
        <v>0</v>
      </c>
      <c r="AL62" s="47">
        <v>1433.82892305</v>
      </c>
      <c r="AM62" s="92">
        <v>1454.8358308500001</v>
      </c>
      <c r="AN62" s="92" t="s">
        <v>905</v>
      </c>
      <c r="AO62" s="47">
        <v>0</v>
      </c>
      <c r="AP62" s="92">
        <f t="shared" si="19"/>
        <v>2888.6647539000001</v>
      </c>
      <c r="AQ62" s="47">
        <v>2107.2528356299999</v>
      </c>
      <c r="AR62" s="47">
        <v>0</v>
      </c>
      <c r="AS62" s="47">
        <v>0</v>
      </c>
      <c r="AT62" s="47">
        <v>2107.2528356299999</v>
      </c>
      <c r="AU62" s="92">
        <v>964.78834777999975</v>
      </c>
      <c r="AV62" s="92" t="s">
        <v>905</v>
      </c>
      <c r="AW62" s="47">
        <v>0</v>
      </c>
      <c r="AX62" s="92">
        <f t="shared" si="20"/>
        <v>3072.0411834099996</v>
      </c>
      <c r="AY62" s="47">
        <v>1663.5917229700001</v>
      </c>
      <c r="AZ62" s="47">
        <v>0</v>
      </c>
      <c r="BA62" s="47">
        <v>0</v>
      </c>
      <c r="BB62" s="47">
        <v>1663.5917229700001</v>
      </c>
      <c r="BC62" s="92">
        <v>1132.7160902799999</v>
      </c>
      <c r="BD62" s="92" t="s">
        <v>905</v>
      </c>
      <c r="BE62" s="47">
        <v>0</v>
      </c>
      <c r="BF62" s="92">
        <f t="shared" si="21"/>
        <v>2796.30781325</v>
      </c>
      <c r="BG62" s="47">
        <v>1741.1196622499999</v>
      </c>
      <c r="BH62" s="47">
        <v>0</v>
      </c>
      <c r="BI62" s="47">
        <v>0</v>
      </c>
      <c r="BJ62" s="47">
        <v>1741.1196622499999</v>
      </c>
      <c r="BK62" s="92">
        <v>1528.3592330199999</v>
      </c>
      <c r="BL62" s="92" t="s">
        <v>905</v>
      </c>
      <c r="BM62" s="47">
        <v>0</v>
      </c>
      <c r="BN62" s="92">
        <f t="shared" si="22"/>
        <v>3269.4788952700001</v>
      </c>
      <c r="BO62" s="47">
        <v>1225.0620749999998</v>
      </c>
      <c r="BP62" s="47">
        <v>0</v>
      </c>
      <c r="BQ62" s="47">
        <v>0</v>
      </c>
      <c r="BR62" s="47">
        <v>1225.0620749999998</v>
      </c>
      <c r="BS62" s="92">
        <v>1404.0529659699998</v>
      </c>
      <c r="BT62" s="92" t="s">
        <v>905</v>
      </c>
      <c r="BU62" s="47">
        <v>0</v>
      </c>
      <c r="BV62" s="92">
        <f t="shared" si="23"/>
        <v>2629.1150409699994</v>
      </c>
      <c r="BW62" s="47">
        <v>3703.2504099199996</v>
      </c>
      <c r="BX62" s="47">
        <v>0</v>
      </c>
      <c r="BY62" s="47">
        <v>0</v>
      </c>
      <c r="BZ62" s="47">
        <v>3703.2504099199996</v>
      </c>
      <c r="CA62" s="92">
        <v>1634.26626078</v>
      </c>
      <c r="CB62" s="92" t="s">
        <v>905</v>
      </c>
      <c r="CC62" s="47">
        <v>0</v>
      </c>
      <c r="CD62" s="92">
        <f t="shared" si="24"/>
        <v>5337.5166706999998</v>
      </c>
      <c r="CE62" s="47">
        <v>2377.3230817500003</v>
      </c>
      <c r="CF62" s="47">
        <v>0</v>
      </c>
      <c r="CG62" s="47">
        <v>0</v>
      </c>
      <c r="CH62" s="47">
        <v>2377.3230817500003</v>
      </c>
      <c r="CI62" s="92">
        <v>1512.1774733499999</v>
      </c>
      <c r="CJ62" s="92">
        <f>CJ59</f>
        <v>935.01278120000006</v>
      </c>
      <c r="CK62" s="47">
        <v>0</v>
      </c>
      <c r="CL62" s="92">
        <f t="shared" si="25"/>
        <v>4824.5133363000004</v>
      </c>
      <c r="CM62" s="47">
        <v>2721.5995594300002</v>
      </c>
      <c r="CN62" s="47">
        <v>0</v>
      </c>
      <c r="CO62" s="47">
        <v>0</v>
      </c>
      <c r="CP62" s="47">
        <v>2721.5995594300002</v>
      </c>
      <c r="CQ62" s="92">
        <v>3146.43400625</v>
      </c>
      <c r="CR62" s="92" t="s">
        <v>826</v>
      </c>
      <c r="CS62" s="47">
        <v>0</v>
      </c>
      <c r="CT62" s="92" t="s">
        <v>826</v>
      </c>
    </row>
    <row r="63" spans="1:98" ht="20" customHeight="1" x14ac:dyDescent="0.2">
      <c r="A63" s="35">
        <v>283</v>
      </c>
      <c r="B63" s="36" t="s">
        <v>305</v>
      </c>
      <c r="C63" s="37">
        <v>0</v>
      </c>
      <c r="D63" s="37">
        <v>0</v>
      </c>
      <c r="E63" s="37">
        <v>0</v>
      </c>
      <c r="F63" s="37">
        <v>0</v>
      </c>
      <c r="G63" s="90">
        <v>0</v>
      </c>
      <c r="H63" s="90">
        <v>0</v>
      </c>
      <c r="I63" s="37">
        <v>0</v>
      </c>
      <c r="J63" s="90">
        <f t="shared" si="0"/>
        <v>0</v>
      </c>
      <c r="K63" s="37">
        <v>0</v>
      </c>
      <c r="L63" s="37">
        <v>0</v>
      </c>
      <c r="M63" s="37">
        <v>0</v>
      </c>
      <c r="N63" s="37">
        <v>0</v>
      </c>
      <c r="O63" s="90">
        <v>0</v>
      </c>
      <c r="P63" s="90">
        <v>0</v>
      </c>
      <c r="Q63" s="37">
        <v>0</v>
      </c>
      <c r="R63" s="90">
        <f t="shared" si="16"/>
        <v>0</v>
      </c>
      <c r="S63" s="37">
        <v>0</v>
      </c>
      <c r="T63" s="37">
        <v>0</v>
      </c>
      <c r="U63" s="37">
        <v>0</v>
      </c>
      <c r="V63" s="37">
        <v>0</v>
      </c>
      <c r="W63" s="90">
        <v>0</v>
      </c>
      <c r="X63" s="90">
        <v>0</v>
      </c>
      <c r="Y63" s="37">
        <v>0</v>
      </c>
      <c r="Z63" s="90">
        <f t="shared" si="17"/>
        <v>0</v>
      </c>
      <c r="AA63" s="37">
        <v>0</v>
      </c>
      <c r="AB63" s="37">
        <v>0</v>
      </c>
      <c r="AC63" s="37">
        <v>0</v>
      </c>
      <c r="AD63" s="37">
        <v>0</v>
      </c>
      <c r="AE63" s="90">
        <v>0</v>
      </c>
      <c r="AF63" s="90">
        <v>0</v>
      </c>
      <c r="AG63" s="37">
        <v>0</v>
      </c>
      <c r="AH63" s="90">
        <f t="shared" si="18"/>
        <v>0</v>
      </c>
      <c r="AI63" s="37">
        <v>0</v>
      </c>
      <c r="AJ63" s="37">
        <v>0</v>
      </c>
      <c r="AK63" s="37">
        <v>0</v>
      </c>
      <c r="AL63" s="37">
        <v>0</v>
      </c>
      <c r="AM63" s="90">
        <v>0</v>
      </c>
      <c r="AN63" s="90">
        <v>0</v>
      </c>
      <c r="AO63" s="37">
        <v>0</v>
      </c>
      <c r="AP63" s="90">
        <f t="shared" si="19"/>
        <v>0</v>
      </c>
      <c r="AQ63" s="37">
        <v>0</v>
      </c>
      <c r="AR63" s="37">
        <v>0</v>
      </c>
      <c r="AS63" s="37">
        <v>0</v>
      </c>
      <c r="AT63" s="37">
        <v>0</v>
      </c>
      <c r="AU63" s="90">
        <v>0</v>
      </c>
      <c r="AV63" s="90">
        <v>0</v>
      </c>
      <c r="AW63" s="37">
        <v>0</v>
      </c>
      <c r="AX63" s="90">
        <f t="shared" si="20"/>
        <v>0</v>
      </c>
      <c r="AY63" s="37">
        <v>0</v>
      </c>
      <c r="AZ63" s="37">
        <v>0</v>
      </c>
      <c r="BA63" s="37">
        <v>0</v>
      </c>
      <c r="BB63" s="37">
        <v>0</v>
      </c>
      <c r="BC63" s="90">
        <v>0</v>
      </c>
      <c r="BD63" s="90">
        <v>0</v>
      </c>
      <c r="BE63" s="37">
        <v>0</v>
      </c>
      <c r="BF63" s="90">
        <f t="shared" si="21"/>
        <v>0</v>
      </c>
      <c r="BG63" s="37">
        <v>0</v>
      </c>
      <c r="BH63" s="37">
        <v>0</v>
      </c>
      <c r="BI63" s="37">
        <v>0</v>
      </c>
      <c r="BJ63" s="37">
        <v>0</v>
      </c>
      <c r="BK63" s="90">
        <v>0</v>
      </c>
      <c r="BL63" s="90">
        <v>0</v>
      </c>
      <c r="BM63" s="37">
        <v>0</v>
      </c>
      <c r="BN63" s="90">
        <f t="shared" si="22"/>
        <v>0</v>
      </c>
      <c r="BO63" s="37">
        <v>0</v>
      </c>
      <c r="BP63" s="37">
        <v>0</v>
      </c>
      <c r="BQ63" s="37">
        <v>0</v>
      </c>
      <c r="BR63" s="37">
        <v>0</v>
      </c>
      <c r="BS63" s="90">
        <v>0</v>
      </c>
      <c r="BT63" s="90">
        <v>0</v>
      </c>
      <c r="BU63" s="37">
        <v>0</v>
      </c>
      <c r="BV63" s="90">
        <f t="shared" si="23"/>
        <v>0</v>
      </c>
      <c r="BW63" s="37">
        <v>0</v>
      </c>
      <c r="BX63" s="37">
        <v>0</v>
      </c>
      <c r="BY63" s="37">
        <v>0</v>
      </c>
      <c r="BZ63" s="37">
        <v>0</v>
      </c>
      <c r="CA63" s="90">
        <v>0</v>
      </c>
      <c r="CB63" s="90">
        <v>0</v>
      </c>
      <c r="CC63" s="37">
        <v>0</v>
      </c>
      <c r="CD63" s="90">
        <f t="shared" si="24"/>
        <v>0</v>
      </c>
      <c r="CE63" s="37">
        <v>0</v>
      </c>
      <c r="CF63" s="37">
        <v>0</v>
      </c>
      <c r="CG63" s="37">
        <v>0</v>
      </c>
      <c r="CH63" s="37">
        <v>0</v>
      </c>
      <c r="CI63" s="90">
        <v>0</v>
      </c>
      <c r="CJ63" s="90">
        <v>0</v>
      </c>
      <c r="CK63" s="37">
        <v>0</v>
      </c>
      <c r="CL63" s="90">
        <f t="shared" si="25"/>
        <v>0</v>
      </c>
      <c r="CM63" s="37">
        <v>0</v>
      </c>
      <c r="CN63" s="37">
        <v>0</v>
      </c>
      <c r="CO63" s="37">
        <v>0</v>
      </c>
      <c r="CP63" s="37">
        <v>0</v>
      </c>
      <c r="CQ63" s="90">
        <v>0</v>
      </c>
      <c r="CR63" s="90">
        <v>0</v>
      </c>
      <c r="CS63" s="37">
        <v>0</v>
      </c>
      <c r="CT63" s="90">
        <f t="shared" ref="CT63:CT64" si="28">SUM(CP63:CS63)</f>
        <v>0</v>
      </c>
    </row>
    <row r="64" spans="1:98" ht="20" customHeight="1" x14ac:dyDescent="0.2">
      <c r="A64" s="18">
        <v>31</v>
      </c>
      <c r="B64" s="19" t="s">
        <v>802</v>
      </c>
      <c r="C64" s="20">
        <v>12871.299833321</v>
      </c>
      <c r="D64" s="20">
        <v>0</v>
      </c>
      <c r="E64" s="20">
        <v>0</v>
      </c>
      <c r="F64" s="20">
        <v>12871.299833321</v>
      </c>
      <c r="G64" s="20">
        <v>24916.092415592495</v>
      </c>
      <c r="H64" s="20">
        <v>19676.911157785653</v>
      </c>
      <c r="I64" s="20">
        <f>SUM(I65,I70,I71,I72)</f>
        <v>0</v>
      </c>
      <c r="J64" s="20">
        <f t="shared" si="0"/>
        <v>57464.303406699146</v>
      </c>
      <c r="K64" s="20">
        <v>2743.1880393719994</v>
      </c>
      <c r="L64" s="20">
        <v>0</v>
      </c>
      <c r="M64" s="20">
        <v>0</v>
      </c>
      <c r="N64" s="20">
        <v>2743.1880393719994</v>
      </c>
      <c r="O64" s="20">
        <v>13776.354120610002</v>
      </c>
      <c r="P64" s="20">
        <v>19588.342840753867</v>
      </c>
      <c r="Q64" s="20">
        <f>SUM(Q65,Q70,Q71,Q72)</f>
        <v>0</v>
      </c>
      <c r="R64" s="20">
        <f t="shared" si="16"/>
        <v>36107.885000735871</v>
      </c>
      <c r="S64" s="20">
        <v>2561.8426614392051</v>
      </c>
      <c r="T64" s="20">
        <v>0</v>
      </c>
      <c r="U64" s="20">
        <v>0</v>
      </c>
      <c r="V64" s="20">
        <v>2561.8426614392051</v>
      </c>
      <c r="W64" s="20">
        <v>12433.804799670805</v>
      </c>
      <c r="X64" s="20">
        <v>24471.484674771571</v>
      </c>
      <c r="Y64" s="20">
        <f>SUM(Y65,Y70,Y71,Y72)</f>
        <v>0</v>
      </c>
      <c r="Z64" s="20">
        <f t="shared" si="17"/>
        <v>39467.132135881577</v>
      </c>
      <c r="AA64" s="20">
        <v>7880.6914874640015</v>
      </c>
      <c r="AB64" s="20">
        <v>0</v>
      </c>
      <c r="AC64" s="20">
        <v>0</v>
      </c>
      <c r="AD64" s="20">
        <v>7880.6914874640015</v>
      </c>
      <c r="AE64" s="20">
        <v>23867.144984289993</v>
      </c>
      <c r="AF64" s="20">
        <v>11077.238640045631</v>
      </c>
      <c r="AG64" s="20">
        <f>SUM(AG65,AG70,AG71,AG72)</f>
        <v>0</v>
      </c>
      <c r="AH64" s="20">
        <f t="shared" si="18"/>
        <v>42825.075111799626</v>
      </c>
      <c r="AI64" s="20">
        <v>8022.5119635823476</v>
      </c>
      <c r="AJ64" s="20">
        <v>0</v>
      </c>
      <c r="AK64" s="20">
        <v>0</v>
      </c>
      <c r="AL64" s="20">
        <v>8022.5119635823476</v>
      </c>
      <c r="AM64" s="20">
        <v>28388.862072850527</v>
      </c>
      <c r="AN64" s="20">
        <v>17155.878149425174</v>
      </c>
      <c r="AO64" s="20">
        <f>SUM(AO65,AO70,AO71,AO72)</f>
        <v>0</v>
      </c>
      <c r="AP64" s="20">
        <f t="shared" si="19"/>
        <v>53567.252185858051</v>
      </c>
      <c r="AQ64" s="20">
        <v>-5836.6450834740017</v>
      </c>
      <c r="AR64" s="20">
        <v>0</v>
      </c>
      <c r="AS64" s="20">
        <v>0</v>
      </c>
      <c r="AT64" s="20">
        <v>-5836.6450834740017</v>
      </c>
      <c r="AU64" s="20">
        <v>2328.1472620299974</v>
      </c>
      <c r="AV64" s="20">
        <v>11611.673901194496</v>
      </c>
      <c r="AW64" s="20">
        <f>SUM(AW65,AW70,AW71,AW72)</f>
        <v>0</v>
      </c>
      <c r="AX64" s="20">
        <f t="shared" si="20"/>
        <v>8103.1760797504912</v>
      </c>
      <c r="AY64" s="20">
        <v>-10120.61309028771</v>
      </c>
      <c r="AZ64" s="20">
        <v>0</v>
      </c>
      <c r="BA64" s="20">
        <v>0</v>
      </c>
      <c r="BB64" s="20">
        <v>-10120.61309028771</v>
      </c>
      <c r="BC64" s="20">
        <v>-5167.5997996316846</v>
      </c>
      <c r="BD64" s="20">
        <v>9341.3603385376446</v>
      </c>
      <c r="BE64" s="20">
        <f>SUM(BE65,BE70,BE71,BE72)</f>
        <v>0</v>
      </c>
      <c r="BF64" s="20">
        <f t="shared" si="21"/>
        <v>-5946.8525513817513</v>
      </c>
      <c r="BG64" s="20">
        <v>-17468.260176559594</v>
      </c>
      <c r="BH64" s="20">
        <v>0</v>
      </c>
      <c r="BI64" s="20">
        <v>0</v>
      </c>
      <c r="BJ64" s="20">
        <v>-17468.260176559594</v>
      </c>
      <c r="BK64" s="20">
        <v>-3110.8480736385054</v>
      </c>
      <c r="BL64" s="20">
        <v>-8457.2870627635457</v>
      </c>
      <c r="BM64" s="20">
        <f>SUM(BM65,BM70,BM71,BM72)</f>
        <v>0</v>
      </c>
      <c r="BN64" s="20">
        <f t="shared" si="22"/>
        <v>-29036.395312961646</v>
      </c>
      <c r="BO64" s="20">
        <v>-11116.376322736869</v>
      </c>
      <c r="BP64" s="20">
        <v>0</v>
      </c>
      <c r="BQ64" s="20">
        <v>0</v>
      </c>
      <c r="BR64" s="20">
        <v>-11116.376322736869</v>
      </c>
      <c r="BS64" s="20">
        <v>-2848.810558102085</v>
      </c>
      <c r="BT64" s="20">
        <v>-1778.8996689321684</v>
      </c>
      <c r="BU64" s="20">
        <f>SUM(BU65,BU70,BU71,BU72)</f>
        <v>0</v>
      </c>
      <c r="BV64" s="20">
        <f t="shared" si="23"/>
        <v>-15744.086549771122</v>
      </c>
      <c r="BW64" s="20">
        <v>-18837.486190994001</v>
      </c>
      <c r="BX64" s="20">
        <v>0</v>
      </c>
      <c r="BY64" s="20">
        <v>0</v>
      </c>
      <c r="BZ64" s="20">
        <v>-18837.486190994001</v>
      </c>
      <c r="CA64" s="20">
        <v>-14397.59283342</v>
      </c>
      <c r="CB64" s="20">
        <v>2874.5313657531005</v>
      </c>
      <c r="CC64" s="20">
        <f>SUM(CC65,CC70,CC71,CC72)</f>
        <v>0</v>
      </c>
      <c r="CD64" s="20">
        <f t="shared" si="24"/>
        <v>-30360.5476586609</v>
      </c>
      <c r="CE64" s="20">
        <v>-20685.475892095998</v>
      </c>
      <c r="CF64" s="20">
        <v>0</v>
      </c>
      <c r="CG64" s="20">
        <v>0</v>
      </c>
      <c r="CH64" s="20">
        <v>-20685.475892095998</v>
      </c>
      <c r="CI64" s="20">
        <v>-13123.567726229998</v>
      </c>
      <c r="CJ64" s="20">
        <v>17534.658693009405</v>
      </c>
      <c r="CK64" s="20">
        <f>SUM(CK65,CK70,CK71,CK72)</f>
        <v>0</v>
      </c>
      <c r="CL64" s="20">
        <f t="shared" si="25"/>
        <v>-16274.38492531659</v>
      </c>
      <c r="CM64" s="20">
        <v>-30107.954653617231</v>
      </c>
      <c r="CN64" s="20">
        <v>0</v>
      </c>
      <c r="CO64" s="20">
        <v>0</v>
      </c>
      <c r="CP64" s="20">
        <v>-30107.954653617231</v>
      </c>
      <c r="CQ64" s="20">
        <v>2907.1921594078945</v>
      </c>
      <c r="CR64" s="20">
        <v>-1372.3503676198234</v>
      </c>
      <c r="CS64" s="20">
        <f>SUM(CS65,CS70,CS71,CS72)</f>
        <v>0</v>
      </c>
      <c r="CT64" s="20">
        <f t="shared" si="28"/>
        <v>-28573.112861829159</v>
      </c>
    </row>
    <row r="65" spans="1:98" ht="20" customHeight="1" x14ac:dyDescent="0.2">
      <c r="A65" s="35">
        <v>311</v>
      </c>
      <c r="B65" s="36" t="s">
        <v>803</v>
      </c>
      <c r="C65" s="37">
        <v>11895.659376342001</v>
      </c>
      <c r="D65" s="37">
        <v>0</v>
      </c>
      <c r="E65" s="37">
        <v>0</v>
      </c>
      <c r="F65" s="37">
        <v>11895.659376342001</v>
      </c>
      <c r="G65" s="37">
        <v>24809.740853351279</v>
      </c>
      <c r="H65" s="37">
        <v>19415.238662825654</v>
      </c>
      <c r="I65" s="37">
        <f>SUM(I66:I69)</f>
        <v>0</v>
      </c>
      <c r="J65" s="37">
        <f t="shared" si="0"/>
        <v>56120.638892518939</v>
      </c>
      <c r="K65" s="37">
        <v>5743.2606370719996</v>
      </c>
      <c r="L65" s="37">
        <v>0</v>
      </c>
      <c r="M65" s="37">
        <v>0</v>
      </c>
      <c r="N65" s="37">
        <v>5743.2606370719996</v>
      </c>
      <c r="O65" s="37">
        <v>13662.559239080001</v>
      </c>
      <c r="P65" s="37">
        <v>19319.482424513866</v>
      </c>
      <c r="Q65" s="37">
        <f>SUM(Q66:Q69)</f>
        <v>0</v>
      </c>
      <c r="R65" s="37">
        <f t="shared" si="16"/>
        <v>38725.302300665862</v>
      </c>
      <c r="S65" s="37">
        <v>4253.8898826131899</v>
      </c>
      <c r="T65" s="37">
        <v>0</v>
      </c>
      <c r="U65" s="37">
        <v>0</v>
      </c>
      <c r="V65" s="37">
        <v>4253.8898826131899</v>
      </c>
      <c r="W65" s="37">
        <v>12309.498846350805</v>
      </c>
      <c r="X65" s="37">
        <v>24246.255582221573</v>
      </c>
      <c r="Y65" s="37">
        <f>SUM(Y66:Y69)</f>
        <v>0</v>
      </c>
      <c r="Z65" s="37">
        <f t="shared" si="17"/>
        <v>40809.64431118557</v>
      </c>
      <c r="AA65" s="37">
        <v>10567.626783728001</v>
      </c>
      <c r="AB65" s="37">
        <v>0</v>
      </c>
      <c r="AC65" s="37">
        <v>0</v>
      </c>
      <c r="AD65" s="37">
        <v>10567.626783728001</v>
      </c>
      <c r="AE65" s="37">
        <v>23730.657411569991</v>
      </c>
      <c r="AF65" s="37">
        <v>10807.493602395631</v>
      </c>
      <c r="AG65" s="37">
        <f>SUM(AG66:AG69)</f>
        <v>0</v>
      </c>
      <c r="AH65" s="37">
        <f t="shared" si="18"/>
        <v>45105.777797693627</v>
      </c>
      <c r="AI65" s="37">
        <v>14254.372875896348</v>
      </c>
      <c r="AJ65" s="37">
        <v>0</v>
      </c>
      <c r="AK65" s="37">
        <v>0</v>
      </c>
      <c r="AL65" s="37">
        <v>14254.372875896348</v>
      </c>
      <c r="AM65" s="37">
        <v>28167.631665510526</v>
      </c>
      <c r="AN65" s="37">
        <v>16885.855705235175</v>
      </c>
      <c r="AO65" s="37">
        <f>SUM(AO66:AO69)</f>
        <v>0</v>
      </c>
      <c r="AP65" s="37">
        <f t="shared" si="19"/>
        <v>59307.860246642049</v>
      </c>
      <c r="AQ65" s="37">
        <v>-2641.1980937960016</v>
      </c>
      <c r="AR65" s="37">
        <v>0</v>
      </c>
      <c r="AS65" s="37">
        <v>0</v>
      </c>
      <c r="AT65" s="37">
        <v>-2641.1980937960016</v>
      </c>
      <c r="AU65" s="37">
        <v>2276.2198806399974</v>
      </c>
      <c r="AV65" s="37">
        <v>11347.258135954495</v>
      </c>
      <c r="AW65" s="37">
        <f>SUM(AW66:AW69)</f>
        <v>0</v>
      </c>
      <c r="AX65" s="37">
        <f t="shared" si="20"/>
        <v>10982.279922798491</v>
      </c>
      <c r="AY65" s="37">
        <v>-6863.4611583997103</v>
      </c>
      <c r="AZ65" s="37">
        <v>0</v>
      </c>
      <c r="BA65" s="37">
        <v>0</v>
      </c>
      <c r="BB65" s="37">
        <v>-6863.4611583997103</v>
      </c>
      <c r="BC65" s="37">
        <v>-5224.0893593916844</v>
      </c>
      <c r="BD65" s="37">
        <v>9034.5420928876447</v>
      </c>
      <c r="BE65" s="37">
        <f>SUM(BE66:BE69)</f>
        <v>0</v>
      </c>
      <c r="BF65" s="37">
        <f t="shared" si="21"/>
        <v>-3053.00842490375</v>
      </c>
      <c r="BG65" s="37">
        <v>-9869.4467981345551</v>
      </c>
      <c r="BH65" s="37">
        <v>0</v>
      </c>
      <c r="BI65" s="37">
        <v>0</v>
      </c>
      <c r="BJ65" s="37">
        <v>-9869.4467981345551</v>
      </c>
      <c r="BK65" s="37">
        <v>-3193.8723241885054</v>
      </c>
      <c r="BL65" s="37">
        <v>-8653.254285713545</v>
      </c>
      <c r="BM65" s="37">
        <f>SUM(BM66:BM69)</f>
        <v>0</v>
      </c>
      <c r="BN65" s="37">
        <f t="shared" si="22"/>
        <v>-21716.573408036606</v>
      </c>
      <c r="BO65" s="37">
        <v>-8812.939646339868</v>
      </c>
      <c r="BP65" s="37">
        <v>0</v>
      </c>
      <c r="BQ65" s="37">
        <v>0</v>
      </c>
      <c r="BR65" s="37">
        <v>-8812.939646339868</v>
      </c>
      <c r="BS65" s="37">
        <v>-3000.5570577520848</v>
      </c>
      <c r="BT65" s="37">
        <v>-2040.4815101821684</v>
      </c>
      <c r="BU65" s="37">
        <f>SUM(BU66:BU69)</f>
        <v>0</v>
      </c>
      <c r="BV65" s="37">
        <f t="shared" si="23"/>
        <v>-13853.978214274121</v>
      </c>
      <c r="BW65" s="37">
        <v>-12697.536738524999</v>
      </c>
      <c r="BX65" s="37">
        <v>0</v>
      </c>
      <c r="BY65" s="37">
        <v>0</v>
      </c>
      <c r="BZ65" s="37">
        <v>-12697.536738524999</v>
      </c>
      <c r="CA65" s="37">
        <v>-14420.637716609999</v>
      </c>
      <c r="CB65" s="37">
        <v>2414.7251838131006</v>
      </c>
      <c r="CC65" s="37">
        <f>SUM(CC66:CC69)</f>
        <v>0</v>
      </c>
      <c r="CD65" s="37">
        <f t="shared" si="24"/>
        <v>-24703.449271321897</v>
      </c>
      <c r="CE65" s="37">
        <v>-14591.304114369997</v>
      </c>
      <c r="CF65" s="37">
        <v>0</v>
      </c>
      <c r="CG65" s="37">
        <v>0</v>
      </c>
      <c r="CH65" s="37">
        <v>-14591.304114369997</v>
      </c>
      <c r="CI65" s="37">
        <v>-13304.105563459998</v>
      </c>
      <c r="CJ65" s="90">
        <v>16835.865631329405</v>
      </c>
      <c r="CK65" s="37">
        <f>SUM(CK66:CK69)</f>
        <v>0</v>
      </c>
      <c r="CL65" s="37">
        <f t="shared" si="25"/>
        <v>-11059.544046500589</v>
      </c>
      <c r="CM65" s="37">
        <v>-23531.689969197228</v>
      </c>
      <c r="CN65" s="37">
        <v>0</v>
      </c>
      <c r="CO65" s="37">
        <v>0</v>
      </c>
      <c r="CP65" s="37">
        <v>-23531.689969197228</v>
      </c>
      <c r="CQ65" s="37">
        <v>2628.7086632516366</v>
      </c>
      <c r="CR65" s="90" t="s">
        <v>826</v>
      </c>
      <c r="CS65" s="37">
        <f>SUM(CS66:CS69)</f>
        <v>0</v>
      </c>
      <c r="CT65" s="90" t="s">
        <v>826</v>
      </c>
    </row>
    <row r="66" spans="1:98" ht="20" customHeight="1" x14ac:dyDescent="0.2">
      <c r="A66" s="21">
        <v>3111</v>
      </c>
      <c r="B66" s="22" t="s">
        <v>319</v>
      </c>
      <c r="C66" s="52">
        <v>8706.2363816075776</v>
      </c>
      <c r="D66" s="52">
        <v>0</v>
      </c>
      <c r="E66" s="52">
        <v>0</v>
      </c>
      <c r="F66" s="52">
        <v>8706.2363816075776</v>
      </c>
      <c r="G66" s="52">
        <v>20402.00896821708</v>
      </c>
      <c r="H66" s="52">
        <v>16274.519866960758</v>
      </c>
      <c r="I66" s="52">
        <v>0</v>
      </c>
      <c r="J66" s="52">
        <f t="shared" si="0"/>
        <v>45382.765216785418</v>
      </c>
      <c r="K66" s="52">
        <v>4323.6161431955124</v>
      </c>
      <c r="L66" s="52">
        <v>0</v>
      </c>
      <c r="M66" s="52">
        <v>0</v>
      </c>
      <c r="N66" s="52">
        <v>4323.6161431955124</v>
      </c>
      <c r="O66" s="52">
        <v>11160.944194693906</v>
      </c>
      <c r="P66" s="52">
        <v>16300.155131530304</v>
      </c>
      <c r="Q66" s="52">
        <v>0</v>
      </c>
      <c r="R66" s="52">
        <f t="shared" si="16"/>
        <v>31784.715469419723</v>
      </c>
      <c r="S66" s="52">
        <v>2923.2545543541737</v>
      </c>
      <c r="T66" s="52">
        <v>0</v>
      </c>
      <c r="U66" s="52">
        <v>0</v>
      </c>
      <c r="V66" s="52">
        <v>2923.2545543541737</v>
      </c>
      <c r="W66" s="52">
        <v>10064.995708240105</v>
      </c>
      <c r="X66" s="52">
        <v>20960.960482233531</v>
      </c>
      <c r="Y66" s="52">
        <v>0</v>
      </c>
      <c r="Z66" s="52">
        <f t="shared" si="17"/>
        <v>33949.210744827811</v>
      </c>
      <c r="AA66" s="52">
        <v>6869.169543403179</v>
      </c>
      <c r="AB66" s="52">
        <v>0</v>
      </c>
      <c r="AC66" s="52">
        <v>0</v>
      </c>
      <c r="AD66" s="52">
        <v>6869.169543403179</v>
      </c>
      <c r="AE66" s="52">
        <v>19507.009251170053</v>
      </c>
      <c r="AF66" s="52">
        <v>8970.4345511515185</v>
      </c>
      <c r="AG66" s="52">
        <v>0</v>
      </c>
      <c r="AH66" s="52">
        <f t="shared" si="18"/>
        <v>35346.613345724749</v>
      </c>
      <c r="AI66" s="52">
        <v>8671.5930084730571</v>
      </c>
      <c r="AJ66" s="52">
        <v>0</v>
      </c>
      <c r="AK66" s="52">
        <v>0</v>
      </c>
      <c r="AL66" s="52">
        <v>8671.5930084730571</v>
      </c>
      <c r="AM66" s="52">
        <v>23688.739309467564</v>
      </c>
      <c r="AN66" s="52">
        <v>14229.647900846714</v>
      </c>
      <c r="AO66" s="52">
        <v>0</v>
      </c>
      <c r="AP66" s="52">
        <f t="shared" si="19"/>
        <v>46589.980218787336</v>
      </c>
      <c r="AQ66" s="52">
        <v>-1746.1190904164632</v>
      </c>
      <c r="AR66" s="52">
        <v>0</v>
      </c>
      <c r="AS66" s="52">
        <v>0</v>
      </c>
      <c r="AT66" s="52">
        <v>-1746.1190904164632</v>
      </c>
      <c r="AU66" s="52">
        <v>1905.5086334450425</v>
      </c>
      <c r="AV66" s="52">
        <v>9835.2683179031101</v>
      </c>
      <c r="AW66" s="52">
        <v>0</v>
      </c>
      <c r="AX66" s="52">
        <f t="shared" si="20"/>
        <v>9994.6578609316894</v>
      </c>
      <c r="AY66" s="52">
        <v>-4752.2870830494157</v>
      </c>
      <c r="AZ66" s="52">
        <v>0</v>
      </c>
      <c r="BA66" s="52">
        <v>0</v>
      </c>
      <c r="BB66" s="52">
        <v>-4752.2870830494157</v>
      </c>
      <c r="BC66" s="52">
        <v>-4509.6498320698993</v>
      </c>
      <c r="BD66" s="52">
        <v>8005.2948201289264</v>
      </c>
      <c r="BE66" s="52">
        <v>0</v>
      </c>
      <c r="BF66" s="52">
        <f t="shared" si="21"/>
        <v>-1256.6420949903886</v>
      </c>
      <c r="BG66" s="52">
        <v>-7329.684821314996</v>
      </c>
      <c r="BH66" s="52">
        <v>0</v>
      </c>
      <c r="BI66" s="52">
        <v>0</v>
      </c>
      <c r="BJ66" s="52">
        <v>-7329.684821314996</v>
      </c>
      <c r="BK66" s="52">
        <v>-2610.042345953203</v>
      </c>
      <c r="BL66" s="52">
        <v>-7041.8051121054186</v>
      </c>
      <c r="BM66" s="52">
        <v>0</v>
      </c>
      <c r="BN66" s="52">
        <f t="shared" si="22"/>
        <v>-16981.53227937362</v>
      </c>
      <c r="BO66" s="52">
        <v>-6120.6994569689487</v>
      </c>
      <c r="BP66" s="52">
        <v>0</v>
      </c>
      <c r="BQ66" s="52">
        <v>0</v>
      </c>
      <c r="BR66" s="52">
        <v>-6120.6994569689487</v>
      </c>
      <c r="BS66" s="52">
        <v>-2363.9261727626917</v>
      </c>
      <c r="BT66" s="52">
        <v>-1536.7676608944007</v>
      </c>
      <c r="BU66" s="52">
        <v>0</v>
      </c>
      <c r="BV66" s="52">
        <f t="shared" si="23"/>
        <v>-10021.39329062604</v>
      </c>
      <c r="BW66" s="52">
        <v>-7696.7191645836756</v>
      </c>
      <c r="BX66" s="52">
        <v>0</v>
      </c>
      <c r="BY66" s="52">
        <v>0</v>
      </c>
      <c r="BZ66" s="52">
        <v>-7696.7191645836756</v>
      </c>
      <c r="CA66" s="52">
        <v>-11129.044884411331</v>
      </c>
      <c r="CB66" s="52">
        <v>1878.411782736998</v>
      </c>
      <c r="CC66" s="52">
        <v>0</v>
      </c>
      <c r="CD66" s="52">
        <f t="shared" si="24"/>
        <v>-16947.352266258007</v>
      </c>
      <c r="CE66" s="52">
        <v>-9215.2967711696656</v>
      </c>
      <c r="CF66" s="52">
        <v>0</v>
      </c>
      <c r="CG66" s="52">
        <v>0</v>
      </c>
      <c r="CH66" s="52">
        <v>-9215.2967711696656</v>
      </c>
      <c r="CI66" s="52">
        <v>-9425.0279117216978</v>
      </c>
      <c r="CJ66" s="23">
        <v>13977.437414322896</v>
      </c>
      <c r="CK66" s="52">
        <v>0</v>
      </c>
      <c r="CL66" s="52">
        <f t="shared" ref="CL66:CL76" si="29">SUM(CH66:CK66)</f>
        <v>-4662.8872685684655</v>
      </c>
      <c r="CM66" s="52">
        <v>-13953.391379708002</v>
      </c>
      <c r="CN66" s="52">
        <v>0</v>
      </c>
      <c r="CO66" s="52">
        <v>0</v>
      </c>
      <c r="CP66" s="52">
        <v>-13953.391379708002</v>
      </c>
      <c r="CQ66" s="52">
        <v>1829.5140663547907</v>
      </c>
      <c r="CR66" s="23" t="s">
        <v>826</v>
      </c>
      <c r="CS66" s="52">
        <v>0</v>
      </c>
      <c r="CT66" s="23" t="s">
        <v>826</v>
      </c>
    </row>
    <row r="67" spans="1:98" ht="20" customHeight="1" x14ac:dyDescent="0.2">
      <c r="A67" s="21">
        <v>3112</v>
      </c>
      <c r="B67" s="22" t="s">
        <v>320</v>
      </c>
      <c r="C67" s="52">
        <v>2647.1085813735226</v>
      </c>
      <c r="D67" s="52">
        <v>0</v>
      </c>
      <c r="E67" s="52">
        <v>0</v>
      </c>
      <c r="F67" s="52">
        <v>2647.1085813735226</v>
      </c>
      <c r="G67" s="52">
        <v>4329.1941686244627</v>
      </c>
      <c r="H67" s="52">
        <v>3139.1498871826257</v>
      </c>
      <c r="I67" s="52">
        <v>0</v>
      </c>
      <c r="J67" s="52">
        <f t="shared" si="0"/>
        <v>10115.452637180611</v>
      </c>
      <c r="K67" s="52">
        <v>1121.4084293296492</v>
      </c>
      <c r="L67" s="52">
        <v>0</v>
      </c>
      <c r="M67" s="52">
        <v>0</v>
      </c>
      <c r="N67" s="52">
        <v>1121.4084293296492</v>
      </c>
      <c r="O67" s="52">
        <v>2424.4922252323481</v>
      </c>
      <c r="P67" s="52">
        <v>3019.2276862540434</v>
      </c>
      <c r="Q67" s="52">
        <v>0</v>
      </c>
      <c r="R67" s="52">
        <f t="shared" si="16"/>
        <v>6565.1283408160407</v>
      </c>
      <c r="S67" s="52">
        <v>1076.6248104078616</v>
      </c>
      <c r="T67" s="52">
        <v>0</v>
      </c>
      <c r="U67" s="52">
        <v>0</v>
      </c>
      <c r="V67" s="52">
        <v>1076.6248104078616</v>
      </c>
      <c r="W67" s="52">
        <v>2175.6967484210463</v>
      </c>
      <c r="X67" s="52">
        <v>3284.8326097262366</v>
      </c>
      <c r="Y67" s="52">
        <v>0</v>
      </c>
      <c r="Z67" s="52">
        <f t="shared" si="17"/>
        <v>6537.1541685551438</v>
      </c>
      <c r="AA67" s="52">
        <v>2797.748735073088</v>
      </c>
      <c r="AB67" s="52">
        <v>0</v>
      </c>
      <c r="AC67" s="52">
        <v>0</v>
      </c>
      <c r="AD67" s="52">
        <v>2797.748735073088</v>
      </c>
      <c r="AE67" s="52">
        <v>4118.4148668204298</v>
      </c>
      <c r="AF67" s="52">
        <v>1836.9772899321974</v>
      </c>
      <c r="AG67" s="52">
        <v>0</v>
      </c>
      <c r="AH67" s="52">
        <f t="shared" si="18"/>
        <v>8753.1408918257148</v>
      </c>
      <c r="AI67" s="52">
        <v>4053.2328760320438</v>
      </c>
      <c r="AJ67" s="52">
        <v>0</v>
      </c>
      <c r="AK67" s="52">
        <v>0</v>
      </c>
      <c r="AL67" s="52">
        <v>4053.2328760320438</v>
      </c>
      <c r="AM67" s="52">
        <v>4366.3095721089621</v>
      </c>
      <c r="AN67" s="52">
        <v>2655.9978713220376</v>
      </c>
      <c r="AO67" s="52">
        <v>0</v>
      </c>
      <c r="AP67" s="52">
        <f t="shared" si="19"/>
        <v>11075.540319463043</v>
      </c>
      <c r="AQ67" s="52">
        <v>-499.83447353427499</v>
      </c>
      <c r="AR67" s="52">
        <v>0</v>
      </c>
      <c r="AS67" s="52">
        <v>0</v>
      </c>
      <c r="AT67" s="52">
        <v>-499.83447353427499</v>
      </c>
      <c r="AU67" s="52">
        <v>360.77116134502648</v>
      </c>
      <c r="AV67" s="52">
        <v>1507.4892481739394</v>
      </c>
      <c r="AW67" s="52">
        <v>0</v>
      </c>
      <c r="AX67" s="52">
        <f t="shared" si="20"/>
        <v>1368.4259359846908</v>
      </c>
      <c r="AY67" s="52">
        <v>-1263.983738443269</v>
      </c>
      <c r="AZ67" s="52">
        <v>0</v>
      </c>
      <c r="BA67" s="52">
        <v>0</v>
      </c>
      <c r="BB67" s="52">
        <v>-1263.983738443269</v>
      </c>
      <c r="BC67" s="52">
        <v>-689.69307948809092</v>
      </c>
      <c r="BD67" s="52">
        <v>1029.1821530062648</v>
      </c>
      <c r="BE67" s="52">
        <v>0</v>
      </c>
      <c r="BF67" s="52">
        <f t="shared" si="21"/>
        <v>-924.49466492509509</v>
      </c>
      <c r="BG67" s="52">
        <v>-1471.749767862922</v>
      </c>
      <c r="BH67" s="52">
        <v>0</v>
      </c>
      <c r="BI67" s="52">
        <v>0</v>
      </c>
      <c r="BJ67" s="52">
        <v>-1471.749767862922</v>
      </c>
      <c r="BK67" s="52">
        <v>-558.33432763449218</v>
      </c>
      <c r="BL67" s="52">
        <v>-1611.3988306667986</v>
      </c>
      <c r="BM67" s="52">
        <v>0</v>
      </c>
      <c r="BN67" s="52">
        <f t="shared" si="22"/>
        <v>-3641.4829261642126</v>
      </c>
      <c r="BO67" s="52">
        <v>-1458.5356784874546</v>
      </c>
      <c r="BP67" s="52">
        <v>0</v>
      </c>
      <c r="BQ67" s="52">
        <v>0</v>
      </c>
      <c r="BR67" s="52">
        <v>-1458.5356784874546</v>
      </c>
      <c r="BS67" s="52">
        <v>-566.48609971826716</v>
      </c>
      <c r="BT67" s="52">
        <v>-502.81639557958596</v>
      </c>
      <c r="BU67" s="52">
        <v>0</v>
      </c>
      <c r="BV67" s="52">
        <f t="shared" si="23"/>
        <v>-2527.8381737853074</v>
      </c>
      <c r="BW67" s="52">
        <v>-3189.0408536924033</v>
      </c>
      <c r="BX67" s="52">
        <v>0</v>
      </c>
      <c r="BY67" s="52">
        <v>0</v>
      </c>
      <c r="BZ67" s="52">
        <v>-3189.0408536924033</v>
      </c>
      <c r="CA67" s="52">
        <v>-2918.7398779426635</v>
      </c>
      <c r="CB67" s="52">
        <v>529.83168660180286</v>
      </c>
      <c r="CC67" s="52">
        <v>0</v>
      </c>
      <c r="CD67" s="52">
        <f t="shared" si="24"/>
        <v>-5577.9490450332632</v>
      </c>
      <c r="CE67" s="52">
        <v>-3641.2309745888133</v>
      </c>
      <c r="CF67" s="52">
        <v>0</v>
      </c>
      <c r="CG67" s="52">
        <v>0</v>
      </c>
      <c r="CH67" s="52">
        <v>-3641.2309745888133</v>
      </c>
      <c r="CI67" s="52">
        <v>-2850.8301564045832</v>
      </c>
      <c r="CJ67" s="23">
        <v>2797.1559735306942</v>
      </c>
      <c r="CK67" s="52">
        <v>0</v>
      </c>
      <c r="CL67" s="52">
        <f t="shared" si="29"/>
        <v>-3694.9051574627024</v>
      </c>
      <c r="CM67" s="52">
        <v>-6586.5627886314105</v>
      </c>
      <c r="CN67" s="52">
        <v>0</v>
      </c>
      <c r="CO67" s="52">
        <v>0</v>
      </c>
      <c r="CP67" s="52">
        <v>-6586.5627886314105</v>
      </c>
      <c r="CQ67" s="52">
        <v>725.37977236730467</v>
      </c>
      <c r="CR67" s="23" t="s">
        <v>826</v>
      </c>
      <c r="CS67" s="52">
        <v>0</v>
      </c>
      <c r="CT67" s="23" t="s">
        <v>826</v>
      </c>
    </row>
    <row r="68" spans="1:98" ht="20" customHeight="1" x14ac:dyDescent="0.2">
      <c r="A68" s="21">
        <v>3113</v>
      </c>
      <c r="B68" s="22" t="s">
        <v>321</v>
      </c>
      <c r="C68" s="52">
        <v>495.33838952481841</v>
      </c>
      <c r="D68" s="52">
        <v>0</v>
      </c>
      <c r="E68" s="52">
        <v>0</v>
      </c>
      <c r="F68" s="52">
        <v>495.33838952481841</v>
      </c>
      <c r="G68" s="52">
        <v>78.537716509737592</v>
      </c>
      <c r="H68" s="52">
        <v>1.5689086822710567</v>
      </c>
      <c r="I68" s="52">
        <v>0</v>
      </c>
      <c r="J68" s="52">
        <f t="shared" si="0"/>
        <v>575.44501471682702</v>
      </c>
      <c r="K68" s="52">
        <v>283.20440581473883</v>
      </c>
      <c r="L68" s="52">
        <v>0</v>
      </c>
      <c r="M68" s="52">
        <v>0</v>
      </c>
      <c r="N68" s="52">
        <v>283.20440581473883</v>
      </c>
      <c r="O68" s="52">
        <v>72.90889763342561</v>
      </c>
      <c r="P68" s="52">
        <v>9.9606729520427428E-2</v>
      </c>
      <c r="Q68" s="52">
        <v>0</v>
      </c>
      <c r="R68" s="52">
        <f t="shared" si="16"/>
        <v>356.21291017768488</v>
      </c>
      <c r="S68" s="52">
        <v>222.16992186608806</v>
      </c>
      <c r="T68" s="52">
        <v>0</v>
      </c>
      <c r="U68" s="52">
        <v>0</v>
      </c>
      <c r="V68" s="52">
        <v>222.16992186608806</v>
      </c>
      <c r="W68" s="52">
        <v>68.685971654840188</v>
      </c>
      <c r="X68" s="52">
        <v>0.46249026180441843</v>
      </c>
      <c r="Y68" s="52">
        <v>0</v>
      </c>
      <c r="Z68" s="52">
        <f t="shared" si="17"/>
        <v>291.31838378273267</v>
      </c>
      <c r="AA68" s="52">
        <v>800.62357988231929</v>
      </c>
      <c r="AB68" s="52">
        <v>0</v>
      </c>
      <c r="AC68" s="52">
        <v>0</v>
      </c>
      <c r="AD68" s="52">
        <v>800.62357988231929</v>
      </c>
      <c r="AE68" s="52">
        <v>99.46564389126182</v>
      </c>
      <c r="AF68" s="52">
        <v>8.1761311916216564E-2</v>
      </c>
      <c r="AG68" s="52">
        <v>0</v>
      </c>
      <c r="AH68" s="52">
        <f t="shared" si="18"/>
        <v>900.17098508549736</v>
      </c>
      <c r="AI68" s="52">
        <v>1359.4072921474922</v>
      </c>
      <c r="AJ68" s="52">
        <v>0</v>
      </c>
      <c r="AK68" s="52">
        <v>0</v>
      </c>
      <c r="AL68" s="52">
        <v>1359.4072921474922</v>
      </c>
      <c r="AM68" s="52">
        <v>111.22926841683284</v>
      </c>
      <c r="AN68" s="52">
        <v>0.20993306642455989</v>
      </c>
      <c r="AO68" s="52">
        <v>0</v>
      </c>
      <c r="AP68" s="52">
        <f t="shared" si="19"/>
        <v>1470.8464936307496</v>
      </c>
      <c r="AQ68" s="52">
        <v>-380.5985953680954</v>
      </c>
      <c r="AR68" s="52">
        <v>0</v>
      </c>
      <c r="AS68" s="52">
        <v>0</v>
      </c>
      <c r="AT68" s="52">
        <v>-380.5985953680954</v>
      </c>
      <c r="AU68" s="52">
        <v>9.9400858499260494</v>
      </c>
      <c r="AV68" s="52">
        <v>4.5005698774451917</v>
      </c>
      <c r="AW68" s="52">
        <v>0</v>
      </c>
      <c r="AX68" s="52">
        <f t="shared" si="20"/>
        <v>-366.15793964072418</v>
      </c>
      <c r="AY68" s="52">
        <v>-853.14581960140504</v>
      </c>
      <c r="AZ68" s="52">
        <v>0</v>
      </c>
      <c r="BA68" s="52">
        <v>0</v>
      </c>
      <c r="BB68" s="52">
        <v>-853.14581960140504</v>
      </c>
      <c r="BC68" s="52">
        <v>-24.746447833695328</v>
      </c>
      <c r="BD68" s="52">
        <v>6.5119752454148805E-2</v>
      </c>
      <c r="BE68" s="52">
        <v>0</v>
      </c>
      <c r="BF68" s="52">
        <f t="shared" si="21"/>
        <v>-877.82714768264623</v>
      </c>
      <c r="BG68" s="52">
        <v>-962.71759889822579</v>
      </c>
      <c r="BH68" s="52">
        <v>0</v>
      </c>
      <c r="BI68" s="52">
        <v>0</v>
      </c>
      <c r="BJ68" s="52">
        <v>-962.71759889822579</v>
      </c>
      <c r="BK68" s="52">
        <v>-25.457267992503716</v>
      </c>
      <c r="BL68" s="52">
        <v>-5.0342941327226873E-2</v>
      </c>
      <c r="BM68" s="52">
        <v>0</v>
      </c>
      <c r="BN68" s="52">
        <f t="shared" si="22"/>
        <v>-988.22520983205675</v>
      </c>
      <c r="BO68" s="52">
        <v>-1110.8394297025752</v>
      </c>
      <c r="BP68" s="52">
        <v>0</v>
      </c>
      <c r="BQ68" s="52">
        <v>0</v>
      </c>
      <c r="BR68" s="52">
        <v>-1110.8394297025752</v>
      </c>
      <c r="BS68" s="52">
        <v>-70.144785271126068</v>
      </c>
      <c r="BT68" s="52">
        <v>-0.89745370818153103</v>
      </c>
      <c r="BU68" s="52">
        <v>0</v>
      </c>
      <c r="BV68" s="52">
        <f t="shared" si="23"/>
        <v>-1181.8816686818827</v>
      </c>
      <c r="BW68" s="52">
        <v>-1557.1968577742887</v>
      </c>
      <c r="BX68" s="52">
        <v>0</v>
      </c>
      <c r="BY68" s="52">
        <v>0</v>
      </c>
      <c r="BZ68" s="52">
        <v>-1557.1968577742887</v>
      </c>
      <c r="CA68" s="52">
        <v>-372.852954256006</v>
      </c>
      <c r="CB68" s="52">
        <v>6.4817144742995261</v>
      </c>
      <c r="CC68" s="52">
        <v>0</v>
      </c>
      <c r="CD68" s="52">
        <f t="shared" si="24"/>
        <v>-1923.5680975559951</v>
      </c>
      <c r="CE68" s="52">
        <v>-1514.627741119858</v>
      </c>
      <c r="CF68" s="52">
        <v>0</v>
      </c>
      <c r="CG68" s="52">
        <v>0</v>
      </c>
      <c r="CH68" s="52">
        <v>-1514.627741119858</v>
      </c>
      <c r="CI68" s="52">
        <v>-977.004205594513</v>
      </c>
      <c r="CJ68" s="23">
        <v>61.272243475813021</v>
      </c>
      <c r="CK68" s="52">
        <v>0</v>
      </c>
      <c r="CL68" s="52">
        <f t="shared" si="29"/>
        <v>-2430.3597032385583</v>
      </c>
      <c r="CM68" s="52">
        <v>-2502.0926320666499</v>
      </c>
      <c r="CN68" s="52">
        <v>0</v>
      </c>
      <c r="CO68" s="52">
        <v>0</v>
      </c>
      <c r="CP68" s="52">
        <v>-2502.0926320666499</v>
      </c>
      <c r="CQ68" s="52">
        <v>73.814824529541326</v>
      </c>
      <c r="CR68" s="23" t="s">
        <v>826</v>
      </c>
      <c r="CS68" s="52">
        <v>0</v>
      </c>
      <c r="CT68" s="23" t="s">
        <v>826</v>
      </c>
    </row>
    <row r="69" spans="1:98" ht="20" customHeight="1" x14ac:dyDescent="0.2">
      <c r="A69" s="21">
        <v>3114</v>
      </c>
      <c r="B69" s="22" t="s">
        <v>322</v>
      </c>
      <c r="C69" s="52">
        <v>46.976023836082078</v>
      </c>
      <c r="D69" s="52">
        <v>0</v>
      </c>
      <c r="E69" s="52">
        <v>0</v>
      </c>
      <c r="F69" s="52">
        <v>46.976023836082078</v>
      </c>
      <c r="G69" s="52">
        <v>0</v>
      </c>
      <c r="H69" s="52">
        <v>0</v>
      </c>
      <c r="I69" s="52">
        <v>0</v>
      </c>
      <c r="J69" s="52">
        <f t="shared" si="0"/>
        <v>46.976023836082078</v>
      </c>
      <c r="K69" s="52">
        <v>15.031658732099219</v>
      </c>
      <c r="L69" s="52">
        <v>0</v>
      </c>
      <c r="M69" s="52">
        <v>0</v>
      </c>
      <c r="N69" s="52">
        <v>15.031658732099219</v>
      </c>
      <c r="O69" s="52">
        <v>4.2139215203220592</v>
      </c>
      <c r="P69" s="52">
        <v>0</v>
      </c>
      <c r="Q69" s="52">
        <v>0</v>
      </c>
      <c r="R69" s="52">
        <f t="shared" si="16"/>
        <v>19.245580252421277</v>
      </c>
      <c r="S69" s="52">
        <v>31.840595985066322</v>
      </c>
      <c r="T69" s="52">
        <v>0</v>
      </c>
      <c r="U69" s="52">
        <v>0</v>
      </c>
      <c r="V69" s="52">
        <v>31.840595985066322</v>
      </c>
      <c r="W69" s="52">
        <v>0.12041803481295565</v>
      </c>
      <c r="X69" s="52">
        <v>0</v>
      </c>
      <c r="Y69" s="52">
        <v>0</v>
      </c>
      <c r="Z69" s="52">
        <f t="shared" si="17"/>
        <v>31.961014019879279</v>
      </c>
      <c r="AA69" s="52">
        <v>100.08492536941506</v>
      </c>
      <c r="AB69" s="52">
        <v>0</v>
      </c>
      <c r="AC69" s="52">
        <v>0</v>
      </c>
      <c r="AD69" s="52">
        <v>100.08492536941506</v>
      </c>
      <c r="AE69" s="52">
        <v>5.7676496882505486</v>
      </c>
      <c r="AF69" s="52">
        <v>0</v>
      </c>
      <c r="AG69" s="52">
        <v>0</v>
      </c>
      <c r="AH69" s="52">
        <f t="shared" si="18"/>
        <v>105.8525750576656</v>
      </c>
      <c r="AI69" s="52">
        <v>170.13969924375527</v>
      </c>
      <c r="AJ69" s="52">
        <v>0</v>
      </c>
      <c r="AK69" s="52">
        <v>0</v>
      </c>
      <c r="AL69" s="52">
        <v>170.13969924375527</v>
      </c>
      <c r="AM69" s="52">
        <v>1.3535155171668083</v>
      </c>
      <c r="AN69" s="52">
        <v>0</v>
      </c>
      <c r="AO69" s="52">
        <v>0</v>
      </c>
      <c r="AP69" s="52">
        <f t="shared" si="19"/>
        <v>171.49321476092209</v>
      </c>
      <c r="AQ69" s="52">
        <v>-14.645934477167767</v>
      </c>
      <c r="AR69" s="52">
        <v>0</v>
      </c>
      <c r="AS69" s="52">
        <v>0</v>
      </c>
      <c r="AT69" s="52">
        <v>-14.645934477167767</v>
      </c>
      <c r="AU69" s="52">
        <v>0</v>
      </c>
      <c r="AV69" s="52">
        <v>0</v>
      </c>
      <c r="AW69" s="52">
        <v>0</v>
      </c>
      <c r="AX69" s="52">
        <f t="shared" si="20"/>
        <v>-14.645934477167767</v>
      </c>
      <c r="AY69" s="52">
        <v>5.9554826943786594</v>
      </c>
      <c r="AZ69" s="52">
        <v>0</v>
      </c>
      <c r="BA69" s="52">
        <v>0</v>
      </c>
      <c r="BB69" s="52">
        <v>5.9554826943786594</v>
      </c>
      <c r="BC69" s="52">
        <v>0</v>
      </c>
      <c r="BD69" s="52">
        <v>0</v>
      </c>
      <c r="BE69" s="52">
        <v>0</v>
      </c>
      <c r="BF69" s="52">
        <f t="shared" si="21"/>
        <v>5.9554826943786594</v>
      </c>
      <c r="BG69" s="52">
        <v>-105.29461005841188</v>
      </c>
      <c r="BH69" s="52">
        <v>0</v>
      </c>
      <c r="BI69" s="52">
        <v>0</v>
      </c>
      <c r="BJ69" s="52">
        <v>-105.29461005841188</v>
      </c>
      <c r="BK69" s="52">
        <v>-3.8382608306810839E-2</v>
      </c>
      <c r="BL69" s="52">
        <v>0</v>
      </c>
      <c r="BM69" s="52">
        <v>0</v>
      </c>
      <c r="BN69" s="52">
        <f t="shared" si="22"/>
        <v>-105.33299266671868</v>
      </c>
      <c r="BO69" s="52">
        <v>-122.86508118089014</v>
      </c>
      <c r="BP69" s="52">
        <v>0</v>
      </c>
      <c r="BQ69" s="52">
        <v>0</v>
      </c>
      <c r="BR69" s="52">
        <v>-122.86508118089014</v>
      </c>
      <c r="BS69" s="52">
        <v>0</v>
      </c>
      <c r="BT69" s="52">
        <v>0</v>
      </c>
      <c r="BU69" s="52">
        <v>0</v>
      </c>
      <c r="BV69" s="52">
        <f t="shared" si="23"/>
        <v>-122.86508118089014</v>
      </c>
      <c r="BW69" s="52">
        <v>-254.57986247463262</v>
      </c>
      <c r="BX69" s="52">
        <v>0</v>
      </c>
      <c r="BY69" s="52">
        <v>0</v>
      </c>
      <c r="BZ69" s="52">
        <v>-254.57986247463262</v>
      </c>
      <c r="CA69" s="52">
        <v>0</v>
      </c>
      <c r="CB69" s="52">
        <v>0</v>
      </c>
      <c r="CC69" s="52">
        <v>0</v>
      </c>
      <c r="CD69" s="52">
        <f t="shared" si="24"/>
        <v>-254.57986247463262</v>
      </c>
      <c r="CE69" s="52">
        <v>-220.14862749165962</v>
      </c>
      <c r="CF69" s="52">
        <v>0</v>
      </c>
      <c r="CG69" s="52">
        <v>0</v>
      </c>
      <c r="CH69" s="52">
        <v>-220.14862749165962</v>
      </c>
      <c r="CI69" s="52">
        <v>-51.243289739203007</v>
      </c>
      <c r="CJ69" s="23">
        <v>0</v>
      </c>
      <c r="CK69" s="52">
        <v>0</v>
      </c>
      <c r="CL69" s="52">
        <f t="shared" si="29"/>
        <v>-271.39191723086265</v>
      </c>
      <c r="CM69" s="52">
        <v>-489.64316879117007</v>
      </c>
      <c r="CN69" s="52">
        <v>0</v>
      </c>
      <c r="CO69" s="52">
        <v>0</v>
      </c>
      <c r="CP69" s="52">
        <v>-489.64316879117007</v>
      </c>
      <c r="CQ69" s="52">
        <v>0</v>
      </c>
      <c r="CR69" s="23" t="s">
        <v>826</v>
      </c>
      <c r="CS69" s="52">
        <v>0</v>
      </c>
      <c r="CT69" s="23" t="s">
        <v>826</v>
      </c>
    </row>
    <row r="70" spans="1:98" ht="20" customHeight="1" x14ac:dyDescent="0.2">
      <c r="A70" s="35">
        <v>312</v>
      </c>
      <c r="B70" s="36" t="s">
        <v>252</v>
      </c>
      <c r="C70" s="37">
        <v>1598.9244523199998</v>
      </c>
      <c r="D70" s="37">
        <v>0</v>
      </c>
      <c r="E70" s="37">
        <v>0</v>
      </c>
      <c r="F70" s="37">
        <v>1598.9244523199998</v>
      </c>
      <c r="G70" s="37">
        <v>106.34244924121698</v>
      </c>
      <c r="H70" s="37">
        <v>261.67249495999999</v>
      </c>
      <c r="I70" s="37">
        <v>0</v>
      </c>
      <c r="J70" s="37">
        <f t="shared" si="0"/>
        <v>1966.9393965212168</v>
      </c>
      <c r="K70" s="37">
        <v>116.00402778499989</v>
      </c>
      <c r="L70" s="37">
        <v>0</v>
      </c>
      <c r="M70" s="37">
        <v>0</v>
      </c>
      <c r="N70" s="37">
        <v>116.00402778499989</v>
      </c>
      <c r="O70" s="37">
        <v>113.79326643000002</v>
      </c>
      <c r="P70" s="37">
        <v>268.86041624000001</v>
      </c>
      <c r="Q70" s="37">
        <v>0</v>
      </c>
      <c r="R70" s="37">
        <f t="shared" si="16"/>
        <v>498.65771045499991</v>
      </c>
      <c r="S70" s="37">
        <v>-215.86287179053494</v>
      </c>
      <c r="T70" s="37">
        <v>0</v>
      </c>
      <c r="U70" s="37">
        <v>0</v>
      </c>
      <c r="V70" s="37">
        <v>-215.86287179053494</v>
      </c>
      <c r="W70" s="37">
        <v>124.30595332000001</v>
      </c>
      <c r="X70" s="37">
        <v>225.22909255000002</v>
      </c>
      <c r="Y70" s="37">
        <v>0</v>
      </c>
      <c r="Z70" s="37">
        <f t="shared" si="17"/>
        <v>133.67217407946509</v>
      </c>
      <c r="AA70" s="37">
        <v>373.55546032100006</v>
      </c>
      <c r="AB70" s="37">
        <v>0</v>
      </c>
      <c r="AC70" s="37">
        <v>0</v>
      </c>
      <c r="AD70" s="37">
        <v>373.55546032100006</v>
      </c>
      <c r="AE70" s="37">
        <v>136.33375008000002</v>
      </c>
      <c r="AF70" s="37">
        <v>269.74503764999997</v>
      </c>
      <c r="AG70" s="37">
        <v>0</v>
      </c>
      <c r="AH70" s="37">
        <f t="shared" si="18"/>
        <v>779.63424805099999</v>
      </c>
      <c r="AI70" s="37">
        <v>892.83642937699994</v>
      </c>
      <c r="AJ70" s="37">
        <v>0</v>
      </c>
      <c r="AK70" s="37">
        <v>0</v>
      </c>
      <c r="AL70" s="37">
        <v>892.83642937699994</v>
      </c>
      <c r="AM70" s="37">
        <v>221.23040733999997</v>
      </c>
      <c r="AN70" s="37">
        <v>270.02244418999999</v>
      </c>
      <c r="AO70" s="37">
        <v>0</v>
      </c>
      <c r="AP70" s="37">
        <f t="shared" si="19"/>
        <v>1384.0892809069999</v>
      </c>
      <c r="AQ70" s="37">
        <v>1481.6682832629999</v>
      </c>
      <c r="AR70" s="37">
        <v>0</v>
      </c>
      <c r="AS70" s="37">
        <v>0</v>
      </c>
      <c r="AT70" s="37">
        <v>1481.6682832629999</v>
      </c>
      <c r="AU70" s="37">
        <v>51.927381390000001</v>
      </c>
      <c r="AV70" s="37">
        <v>264.41576523999998</v>
      </c>
      <c r="AW70" s="37">
        <v>0</v>
      </c>
      <c r="AX70" s="37">
        <f t="shared" si="20"/>
        <v>1798.0114298929998</v>
      </c>
      <c r="AY70" s="37">
        <v>57.739035622000003</v>
      </c>
      <c r="AZ70" s="37">
        <v>0</v>
      </c>
      <c r="BA70" s="37">
        <v>0</v>
      </c>
      <c r="BB70" s="37">
        <v>57.739035622000003</v>
      </c>
      <c r="BC70" s="37">
        <v>56.482478889999996</v>
      </c>
      <c r="BD70" s="37">
        <v>306.81824564999999</v>
      </c>
      <c r="BE70" s="37">
        <v>0</v>
      </c>
      <c r="BF70" s="37">
        <f t="shared" si="21"/>
        <v>421.03976016199999</v>
      </c>
      <c r="BG70" s="37">
        <v>1080.80839256644</v>
      </c>
      <c r="BH70" s="37">
        <v>0</v>
      </c>
      <c r="BI70" s="37">
        <v>0</v>
      </c>
      <c r="BJ70" s="37">
        <v>1080.80839256644</v>
      </c>
      <c r="BK70" s="37">
        <v>83.024250549999977</v>
      </c>
      <c r="BL70" s="37">
        <v>195.96722294999998</v>
      </c>
      <c r="BM70" s="37">
        <v>0</v>
      </c>
      <c r="BN70" s="37">
        <f t="shared" si="22"/>
        <v>1359.79986606644</v>
      </c>
      <c r="BO70" s="37">
        <v>169.26911087600001</v>
      </c>
      <c r="BP70" s="37">
        <v>0</v>
      </c>
      <c r="BQ70" s="37">
        <v>0</v>
      </c>
      <c r="BR70" s="37">
        <v>169.26911087600001</v>
      </c>
      <c r="BS70" s="37">
        <v>151.74649965</v>
      </c>
      <c r="BT70" s="37">
        <v>261.58184125000002</v>
      </c>
      <c r="BU70" s="37">
        <v>0</v>
      </c>
      <c r="BV70" s="37">
        <f t="shared" si="23"/>
        <v>582.59745177600007</v>
      </c>
      <c r="BW70" s="37">
        <v>372.93666168300001</v>
      </c>
      <c r="BX70" s="37">
        <v>0</v>
      </c>
      <c r="BY70" s="37">
        <v>0</v>
      </c>
      <c r="BZ70" s="37">
        <v>372.93666168300001</v>
      </c>
      <c r="CA70" s="37">
        <v>69.044883190000007</v>
      </c>
      <c r="CB70" s="37">
        <v>459.80618193999999</v>
      </c>
      <c r="CC70" s="37">
        <v>0</v>
      </c>
      <c r="CD70" s="37">
        <f t="shared" si="24"/>
        <v>901.78772681300006</v>
      </c>
      <c r="CE70" s="37">
        <v>467.48759099699998</v>
      </c>
      <c r="CF70" s="37">
        <v>0</v>
      </c>
      <c r="CG70" s="37">
        <v>0</v>
      </c>
      <c r="CH70" s="37">
        <v>467.48759099699998</v>
      </c>
      <c r="CI70" s="37">
        <v>180.46770753000001</v>
      </c>
      <c r="CJ70" s="90">
        <v>698.79306167999994</v>
      </c>
      <c r="CK70" s="37">
        <v>0</v>
      </c>
      <c r="CL70" s="37">
        <f t="shared" si="29"/>
        <v>1346.7483602069999</v>
      </c>
      <c r="CM70" s="37">
        <v>1247.8521479209999</v>
      </c>
      <c r="CN70" s="37">
        <v>0</v>
      </c>
      <c r="CO70" s="37">
        <v>0</v>
      </c>
      <c r="CP70" s="37">
        <v>1247.8521479209999</v>
      </c>
      <c r="CQ70" s="37">
        <v>278.48349615625784</v>
      </c>
      <c r="CR70" s="90" t="s">
        <v>826</v>
      </c>
      <c r="CS70" s="37">
        <v>0</v>
      </c>
      <c r="CT70" s="90" t="s">
        <v>826</v>
      </c>
    </row>
    <row r="71" spans="1:98" ht="20" customHeight="1" x14ac:dyDescent="0.2">
      <c r="A71" s="35">
        <v>313</v>
      </c>
      <c r="B71" s="36" t="s">
        <v>253</v>
      </c>
      <c r="C71" s="37">
        <v>21.889799389</v>
      </c>
      <c r="D71" s="37">
        <v>0</v>
      </c>
      <c r="E71" s="37">
        <v>0</v>
      </c>
      <c r="F71" s="37">
        <v>21.889799389</v>
      </c>
      <c r="G71" s="37">
        <v>9.1129999999999996E-3</v>
      </c>
      <c r="H71" s="37">
        <v>0</v>
      </c>
      <c r="I71" s="37">
        <v>0</v>
      </c>
      <c r="J71" s="37">
        <f t="shared" si="0"/>
        <v>21.898912388999999</v>
      </c>
      <c r="K71" s="37">
        <v>29.190576645</v>
      </c>
      <c r="L71" s="37">
        <v>0</v>
      </c>
      <c r="M71" s="37">
        <v>0</v>
      </c>
      <c r="N71" s="37">
        <v>29.190576645</v>
      </c>
      <c r="O71" s="37">
        <v>1.6151E-3</v>
      </c>
      <c r="P71" s="37">
        <v>0</v>
      </c>
      <c r="Q71" s="37">
        <v>0</v>
      </c>
      <c r="R71" s="37">
        <f t="shared" si="16"/>
        <v>29.192191744999999</v>
      </c>
      <c r="S71" s="37">
        <v>33.73809040655</v>
      </c>
      <c r="T71" s="37">
        <v>0</v>
      </c>
      <c r="U71" s="37">
        <v>0</v>
      </c>
      <c r="V71" s="37">
        <v>33.73809040655</v>
      </c>
      <c r="W71" s="37">
        <v>0</v>
      </c>
      <c r="X71" s="37">
        <v>0</v>
      </c>
      <c r="Y71" s="37">
        <v>0</v>
      </c>
      <c r="Z71" s="37">
        <f t="shared" si="17"/>
        <v>33.73809040655</v>
      </c>
      <c r="AA71" s="37">
        <v>70.263652704999998</v>
      </c>
      <c r="AB71" s="37">
        <v>0</v>
      </c>
      <c r="AC71" s="37">
        <v>0</v>
      </c>
      <c r="AD71" s="37">
        <v>70.263652704999998</v>
      </c>
      <c r="AE71" s="37">
        <v>0.15382264000000001</v>
      </c>
      <c r="AF71" s="37">
        <v>0</v>
      </c>
      <c r="AG71" s="37">
        <v>0</v>
      </c>
      <c r="AH71" s="37">
        <f t="shared" si="18"/>
        <v>70.417475345</v>
      </c>
      <c r="AI71" s="37">
        <v>84.787343828999994</v>
      </c>
      <c r="AJ71" s="37">
        <v>0</v>
      </c>
      <c r="AK71" s="37">
        <v>0</v>
      </c>
      <c r="AL71" s="37">
        <v>84.787343828999994</v>
      </c>
      <c r="AM71" s="37">
        <v>0</v>
      </c>
      <c r="AN71" s="37">
        <v>0</v>
      </c>
      <c r="AO71" s="37">
        <v>0</v>
      </c>
      <c r="AP71" s="37">
        <f t="shared" si="19"/>
        <v>84.787343828999994</v>
      </c>
      <c r="AQ71" s="37">
        <v>67.103654409000001</v>
      </c>
      <c r="AR71" s="37">
        <v>0</v>
      </c>
      <c r="AS71" s="37">
        <v>0</v>
      </c>
      <c r="AT71" s="37">
        <v>67.103654409000001</v>
      </c>
      <c r="AU71" s="37">
        <v>0</v>
      </c>
      <c r="AV71" s="37">
        <v>0</v>
      </c>
      <c r="AW71" s="37">
        <v>0</v>
      </c>
      <c r="AX71" s="37">
        <f t="shared" si="20"/>
        <v>67.103654409000001</v>
      </c>
      <c r="AY71" s="37">
        <v>48.239731489999997</v>
      </c>
      <c r="AZ71" s="37">
        <v>0</v>
      </c>
      <c r="BA71" s="37">
        <v>0</v>
      </c>
      <c r="BB71" s="37">
        <v>48.239731489999997</v>
      </c>
      <c r="BC71" s="37">
        <v>7.0808700000000004E-3</v>
      </c>
      <c r="BD71" s="37">
        <v>0</v>
      </c>
      <c r="BE71" s="37">
        <v>0</v>
      </c>
      <c r="BF71" s="37">
        <f t="shared" si="21"/>
        <v>48.24681236</v>
      </c>
      <c r="BG71" s="37">
        <v>50.866947638520003</v>
      </c>
      <c r="BH71" s="37">
        <v>0</v>
      </c>
      <c r="BI71" s="37">
        <v>0</v>
      </c>
      <c r="BJ71" s="37">
        <v>50.866947638520003</v>
      </c>
      <c r="BK71" s="37">
        <v>0</v>
      </c>
      <c r="BL71" s="37">
        <v>0</v>
      </c>
      <c r="BM71" s="37">
        <v>0</v>
      </c>
      <c r="BN71" s="37">
        <f t="shared" si="22"/>
        <v>50.866947638520003</v>
      </c>
      <c r="BO71" s="37">
        <v>52.023758947000005</v>
      </c>
      <c r="BP71" s="37">
        <v>0</v>
      </c>
      <c r="BQ71" s="37">
        <v>0</v>
      </c>
      <c r="BR71" s="37">
        <v>52.023758947000005</v>
      </c>
      <c r="BS71" s="37">
        <v>0</v>
      </c>
      <c r="BT71" s="37">
        <v>0</v>
      </c>
      <c r="BU71" s="37">
        <v>0</v>
      </c>
      <c r="BV71" s="37">
        <f t="shared" si="23"/>
        <v>52.023758947000005</v>
      </c>
      <c r="BW71" s="37">
        <v>43.792118318000007</v>
      </c>
      <c r="BX71" s="37">
        <v>0</v>
      </c>
      <c r="BY71" s="37">
        <v>0</v>
      </c>
      <c r="BZ71" s="37">
        <v>43.792118318000007</v>
      </c>
      <c r="CA71" s="37">
        <v>0</v>
      </c>
      <c r="CB71" s="37">
        <v>0</v>
      </c>
      <c r="CC71" s="37">
        <v>0</v>
      </c>
      <c r="CD71" s="37">
        <f t="shared" si="24"/>
        <v>43.792118318000007</v>
      </c>
      <c r="CE71" s="37">
        <v>31.323777777000004</v>
      </c>
      <c r="CF71" s="37">
        <v>0</v>
      </c>
      <c r="CG71" s="37">
        <v>0</v>
      </c>
      <c r="CH71" s="37">
        <v>31.323777777000004</v>
      </c>
      <c r="CI71" s="37">
        <v>7.0129700000000003E-2</v>
      </c>
      <c r="CJ71" s="90">
        <v>0</v>
      </c>
      <c r="CK71" s="37">
        <v>0</v>
      </c>
      <c r="CL71" s="37">
        <f t="shared" si="29"/>
        <v>31.393907477000003</v>
      </c>
      <c r="CM71" s="37">
        <v>27.793220199</v>
      </c>
      <c r="CN71" s="37">
        <v>0</v>
      </c>
      <c r="CO71" s="37">
        <v>0</v>
      </c>
      <c r="CP71" s="37">
        <v>27.793220199</v>
      </c>
      <c r="CQ71" s="37">
        <v>0</v>
      </c>
      <c r="CR71" s="90" t="s">
        <v>826</v>
      </c>
      <c r="CS71" s="37">
        <v>0</v>
      </c>
      <c r="CT71" s="90" t="s">
        <v>826</v>
      </c>
    </row>
    <row r="72" spans="1:98" ht="20" customHeight="1" x14ac:dyDescent="0.2">
      <c r="A72" s="35">
        <v>314</v>
      </c>
      <c r="B72" s="36" t="s">
        <v>254</v>
      </c>
      <c r="C72" s="37">
        <v>-645.17379472999994</v>
      </c>
      <c r="D72" s="37">
        <v>0</v>
      </c>
      <c r="E72" s="37">
        <v>0</v>
      </c>
      <c r="F72" s="37">
        <v>-645.17379472999994</v>
      </c>
      <c r="G72" s="37">
        <v>0</v>
      </c>
      <c r="H72" s="37">
        <v>0</v>
      </c>
      <c r="I72" s="37">
        <f>SUM(I73:I76)</f>
        <v>0</v>
      </c>
      <c r="J72" s="37">
        <f t="shared" ref="J72:J80" si="30">SUM(F72:I72)</f>
        <v>-645.17379472999994</v>
      </c>
      <c r="K72" s="37">
        <v>-3145.26720213</v>
      </c>
      <c r="L72" s="37">
        <v>0</v>
      </c>
      <c r="M72" s="37">
        <v>0</v>
      </c>
      <c r="N72" s="37">
        <v>-3145.26720213</v>
      </c>
      <c r="O72" s="37">
        <v>0</v>
      </c>
      <c r="P72" s="37">
        <v>0</v>
      </c>
      <c r="Q72" s="37">
        <f>SUM(Q73:Q76)</f>
        <v>0</v>
      </c>
      <c r="R72" s="37">
        <f t="shared" si="16"/>
        <v>-3145.26720213</v>
      </c>
      <c r="S72" s="37">
        <v>-1509.92243979</v>
      </c>
      <c r="T72" s="37">
        <v>0</v>
      </c>
      <c r="U72" s="37">
        <v>0</v>
      </c>
      <c r="V72" s="37">
        <v>-1509.92243979</v>
      </c>
      <c r="W72" s="37">
        <v>0</v>
      </c>
      <c r="X72" s="37">
        <v>0</v>
      </c>
      <c r="Y72" s="37">
        <f>SUM(Y73:Y76)</f>
        <v>0</v>
      </c>
      <c r="Z72" s="37">
        <f t="shared" si="17"/>
        <v>-1509.92243979</v>
      </c>
      <c r="AA72" s="37">
        <v>-3130.7544092899998</v>
      </c>
      <c r="AB72" s="37">
        <v>0</v>
      </c>
      <c r="AC72" s="37">
        <v>0</v>
      </c>
      <c r="AD72" s="37">
        <v>-3130.7544092899998</v>
      </c>
      <c r="AE72" s="37">
        <v>0</v>
      </c>
      <c r="AF72" s="37">
        <v>0</v>
      </c>
      <c r="AG72" s="37">
        <f>SUM(AG73:AG76)</f>
        <v>0</v>
      </c>
      <c r="AH72" s="37">
        <f t="shared" si="18"/>
        <v>-3130.7544092899998</v>
      </c>
      <c r="AI72" s="37">
        <v>-7209.4846855200012</v>
      </c>
      <c r="AJ72" s="37">
        <v>0</v>
      </c>
      <c r="AK72" s="37">
        <v>0</v>
      </c>
      <c r="AL72" s="37">
        <v>-7209.4846855200012</v>
      </c>
      <c r="AM72" s="37">
        <v>0</v>
      </c>
      <c r="AN72" s="37">
        <v>0</v>
      </c>
      <c r="AO72" s="37">
        <f>SUM(AO73:AO76)</f>
        <v>0</v>
      </c>
      <c r="AP72" s="37">
        <f t="shared" si="19"/>
        <v>-7209.4846855200012</v>
      </c>
      <c r="AQ72" s="37">
        <v>-4744.2189273499998</v>
      </c>
      <c r="AR72" s="37">
        <v>0</v>
      </c>
      <c r="AS72" s="37">
        <v>0</v>
      </c>
      <c r="AT72" s="37">
        <v>-4744.2189273499998</v>
      </c>
      <c r="AU72" s="37">
        <v>0</v>
      </c>
      <c r="AV72" s="37">
        <v>0</v>
      </c>
      <c r="AW72" s="37">
        <f>SUM(AW73:AW76)</f>
        <v>0</v>
      </c>
      <c r="AX72" s="37">
        <f t="shared" si="20"/>
        <v>-4744.2189273499998</v>
      </c>
      <c r="AY72" s="37">
        <v>-3363.1306990000003</v>
      </c>
      <c r="AZ72" s="37">
        <v>0</v>
      </c>
      <c r="BA72" s="37">
        <v>0</v>
      </c>
      <c r="BB72" s="37">
        <v>-3363.1306990000003</v>
      </c>
      <c r="BC72" s="37">
        <v>0</v>
      </c>
      <c r="BD72" s="37">
        <v>0</v>
      </c>
      <c r="BE72" s="37">
        <f>SUM(BE73:BE76)</f>
        <v>0</v>
      </c>
      <c r="BF72" s="37">
        <f t="shared" si="21"/>
        <v>-3363.1306990000003</v>
      </c>
      <c r="BG72" s="37">
        <v>-8730.4887186300002</v>
      </c>
      <c r="BH72" s="37">
        <v>0</v>
      </c>
      <c r="BI72" s="37">
        <v>0</v>
      </c>
      <c r="BJ72" s="37">
        <v>-8730.4887186300002</v>
      </c>
      <c r="BK72" s="37">
        <v>0</v>
      </c>
      <c r="BL72" s="37">
        <v>0</v>
      </c>
      <c r="BM72" s="37">
        <f>SUM(BM73:BM76)</f>
        <v>0</v>
      </c>
      <c r="BN72" s="37">
        <f t="shared" si="22"/>
        <v>-8730.4887186300002</v>
      </c>
      <c r="BO72" s="37">
        <v>-2524.7295462200004</v>
      </c>
      <c r="BP72" s="37">
        <v>0</v>
      </c>
      <c r="BQ72" s="37">
        <v>0</v>
      </c>
      <c r="BR72" s="37">
        <v>-2524.7295462200004</v>
      </c>
      <c r="BS72" s="37">
        <v>0</v>
      </c>
      <c r="BT72" s="37">
        <v>0</v>
      </c>
      <c r="BU72" s="37">
        <f>SUM(BU73:BU76)</f>
        <v>0</v>
      </c>
      <c r="BV72" s="37">
        <f t="shared" si="23"/>
        <v>-2524.7295462200004</v>
      </c>
      <c r="BW72" s="37">
        <v>-6556.6782324699998</v>
      </c>
      <c r="BX72" s="37">
        <v>0</v>
      </c>
      <c r="BY72" s="37">
        <v>0</v>
      </c>
      <c r="BZ72" s="37">
        <v>-6556.6782324699998</v>
      </c>
      <c r="CA72" s="37">
        <v>-46</v>
      </c>
      <c r="CB72" s="37">
        <v>0</v>
      </c>
      <c r="CC72" s="37">
        <f>SUM(CC73:CC76)</f>
        <v>0</v>
      </c>
      <c r="CD72" s="37">
        <f t="shared" si="24"/>
        <v>-6602.6782324699998</v>
      </c>
      <c r="CE72" s="37">
        <v>-6592.9831465000034</v>
      </c>
      <c r="CF72" s="37">
        <v>0</v>
      </c>
      <c r="CG72" s="37">
        <v>0</v>
      </c>
      <c r="CH72" s="37">
        <v>-6592.9831465000034</v>
      </c>
      <c r="CI72" s="37">
        <v>0</v>
      </c>
      <c r="CJ72" s="90">
        <v>0</v>
      </c>
      <c r="CK72" s="37">
        <f>SUM(CK73:CK76)</f>
        <v>0</v>
      </c>
      <c r="CL72" s="37">
        <f t="shared" si="29"/>
        <v>-6592.9831465000034</v>
      </c>
      <c r="CM72" s="37">
        <v>-7851.910052539999</v>
      </c>
      <c r="CN72" s="37">
        <v>0</v>
      </c>
      <c r="CO72" s="37">
        <v>0</v>
      </c>
      <c r="CP72" s="37">
        <v>-7851.910052539999</v>
      </c>
      <c r="CQ72" s="37">
        <v>0</v>
      </c>
      <c r="CR72" s="90" t="s">
        <v>826</v>
      </c>
      <c r="CS72" s="37">
        <f>SUM(CS73:CS76)</f>
        <v>0</v>
      </c>
      <c r="CT72" s="90" t="s">
        <v>826</v>
      </c>
    </row>
    <row r="73" spans="1:98" ht="20" customHeight="1" x14ac:dyDescent="0.2">
      <c r="A73" s="21">
        <v>3141</v>
      </c>
      <c r="B73" s="22" t="s">
        <v>323</v>
      </c>
      <c r="C73" s="52">
        <v>196.27395733</v>
      </c>
      <c r="D73" s="52">
        <v>0</v>
      </c>
      <c r="E73" s="52">
        <v>0</v>
      </c>
      <c r="F73" s="52">
        <v>196.27395733</v>
      </c>
      <c r="G73" s="52">
        <v>0</v>
      </c>
      <c r="H73" s="52">
        <v>0</v>
      </c>
      <c r="I73" s="52">
        <v>0</v>
      </c>
      <c r="J73" s="52">
        <f t="shared" si="30"/>
        <v>196.27395733</v>
      </c>
      <c r="K73" s="52">
        <v>315.25202490999993</v>
      </c>
      <c r="L73" s="52">
        <v>0</v>
      </c>
      <c r="M73" s="52">
        <v>0</v>
      </c>
      <c r="N73" s="52">
        <v>315.25202490999993</v>
      </c>
      <c r="O73" s="52">
        <v>0</v>
      </c>
      <c r="P73" s="52">
        <v>0</v>
      </c>
      <c r="Q73" s="52">
        <v>0</v>
      </c>
      <c r="R73" s="52">
        <f t="shared" si="16"/>
        <v>315.25202490999993</v>
      </c>
      <c r="S73" s="52">
        <v>162.23386972999995</v>
      </c>
      <c r="T73" s="52">
        <v>0</v>
      </c>
      <c r="U73" s="52">
        <v>0</v>
      </c>
      <c r="V73" s="52">
        <v>162.23386972999995</v>
      </c>
      <c r="W73" s="52">
        <v>0</v>
      </c>
      <c r="X73" s="52">
        <v>0</v>
      </c>
      <c r="Y73" s="52">
        <v>0</v>
      </c>
      <c r="Z73" s="52">
        <f t="shared" si="17"/>
        <v>162.23386972999995</v>
      </c>
      <c r="AA73" s="52">
        <v>128.21075561000001</v>
      </c>
      <c r="AB73" s="52">
        <v>0</v>
      </c>
      <c r="AC73" s="52">
        <v>0</v>
      </c>
      <c r="AD73" s="52">
        <v>128.21075561000001</v>
      </c>
      <c r="AE73" s="52">
        <v>0</v>
      </c>
      <c r="AF73" s="52">
        <v>0</v>
      </c>
      <c r="AG73" s="52">
        <v>0</v>
      </c>
      <c r="AH73" s="52">
        <f t="shared" si="18"/>
        <v>128.21075561000001</v>
      </c>
      <c r="AI73" s="52">
        <v>167.38892472000001</v>
      </c>
      <c r="AJ73" s="52">
        <v>0</v>
      </c>
      <c r="AK73" s="52">
        <v>0</v>
      </c>
      <c r="AL73" s="52">
        <v>167.38892472000001</v>
      </c>
      <c r="AM73" s="52">
        <v>0</v>
      </c>
      <c r="AN73" s="52">
        <v>0</v>
      </c>
      <c r="AO73" s="52">
        <v>0</v>
      </c>
      <c r="AP73" s="52">
        <f t="shared" si="19"/>
        <v>167.38892472000001</v>
      </c>
      <c r="AQ73" s="52">
        <v>87.197543170000003</v>
      </c>
      <c r="AR73" s="52">
        <v>0</v>
      </c>
      <c r="AS73" s="52">
        <v>0</v>
      </c>
      <c r="AT73" s="52">
        <v>87.197543170000003</v>
      </c>
      <c r="AU73" s="52">
        <v>0</v>
      </c>
      <c r="AV73" s="52">
        <v>0</v>
      </c>
      <c r="AW73" s="52">
        <v>0</v>
      </c>
      <c r="AX73" s="52">
        <f t="shared" si="20"/>
        <v>87.197543170000003</v>
      </c>
      <c r="AY73" s="52">
        <v>87.328024260000007</v>
      </c>
      <c r="AZ73" s="52">
        <v>0</v>
      </c>
      <c r="BA73" s="52">
        <v>0</v>
      </c>
      <c r="BB73" s="52">
        <v>87.328024260000007</v>
      </c>
      <c r="BC73" s="52">
        <v>0</v>
      </c>
      <c r="BD73" s="52">
        <v>0</v>
      </c>
      <c r="BE73" s="52">
        <v>0</v>
      </c>
      <c r="BF73" s="52">
        <f t="shared" si="21"/>
        <v>87.328024260000007</v>
      </c>
      <c r="BG73" s="52">
        <v>125.76931177999998</v>
      </c>
      <c r="BH73" s="52">
        <v>0</v>
      </c>
      <c r="BI73" s="52">
        <v>0</v>
      </c>
      <c r="BJ73" s="52">
        <v>125.76931177999998</v>
      </c>
      <c r="BK73" s="52">
        <v>0</v>
      </c>
      <c r="BL73" s="52">
        <v>0</v>
      </c>
      <c r="BM73" s="52">
        <v>0</v>
      </c>
      <c r="BN73" s="52">
        <f t="shared" si="22"/>
        <v>125.76931177999998</v>
      </c>
      <c r="BO73" s="52">
        <v>177.20701362000003</v>
      </c>
      <c r="BP73" s="52">
        <v>0</v>
      </c>
      <c r="BQ73" s="52">
        <v>0</v>
      </c>
      <c r="BR73" s="52">
        <v>177.20701362000003</v>
      </c>
      <c r="BS73" s="52">
        <v>0</v>
      </c>
      <c r="BT73" s="52">
        <v>0</v>
      </c>
      <c r="BU73" s="52">
        <v>0</v>
      </c>
      <c r="BV73" s="52">
        <f t="shared" si="23"/>
        <v>177.20701362000003</v>
      </c>
      <c r="BW73" s="52">
        <v>176.8003415</v>
      </c>
      <c r="BX73" s="52">
        <v>0</v>
      </c>
      <c r="BY73" s="52">
        <v>0</v>
      </c>
      <c r="BZ73" s="52">
        <v>176.8003415</v>
      </c>
      <c r="CA73" s="52">
        <v>0</v>
      </c>
      <c r="CB73" s="52">
        <v>0</v>
      </c>
      <c r="CC73" s="52">
        <v>0</v>
      </c>
      <c r="CD73" s="52">
        <f t="shared" si="24"/>
        <v>176.8003415</v>
      </c>
      <c r="CE73" s="52">
        <v>164.06541048</v>
      </c>
      <c r="CF73" s="52">
        <v>0</v>
      </c>
      <c r="CG73" s="52">
        <v>0</v>
      </c>
      <c r="CH73" s="52">
        <v>164.06541048</v>
      </c>
      <c r="CI73" s="52">
        <v>0</v>
      </c>
      <c r="CJ73" s="23">
        <v>0</v>
      </c>
      <c r="CK73" s="52">
        <v>0</v>
      </c>
      <c r="CL73" s="52">
        <f t="shared" si="29"/>
        <v>164.06541048</v>
      </c>
      <c r="CM73" s="52">
        <v>72.441808750000007</v>
      </c>
      <c r="CN73" s="52">
        <v>0</v>
      </c>
      <c r="CO73" s="52">
        <v>0</v>
      </c>
      <c r="CP73" s="52">
        <v>72.441808750000007</v>
      </c>
      <c r="CQ73" s="52">
        <v>0</v>
      </c>
      <c r="CR73" s="23" t="s">
        <v>826</v>
      </c>
      <c r="CS73" s="52">
        <v>0</v>
      </c>
      <c r="CT73" s="23" t="s">
        <v>826</v>
      </c>
    </row>
    <row r="74" spans="1:98" ht="20" customHeight="1" x14ac:dyDescent="0.2">
      <c r="A74" s="21">
        <v>3142</v>
      </c>
      <c r="B74" s="22" t="s">
        <v>324</v>
      </c>
      <c r="C74" s="52">
        <v>0</v>
      </c>
      <c r="D74" s="52">
        <v>0</v>
      </c>
      <c r="E74" s="52">
        <v>0</v>
      </c>
      <c r="F74" s="52">
        <v>0</v>
      </c>
      <c r="G74" s="52">
        <v>0</v>
      </c>
      <c r="H74" s="52">
        <v>0</v>
      </c>
      <c r="I74" s="52">
        <v>0</v>
      </c>
      <c r="J74" s="52">
        <f t="shared" si="30"/>
        <v>0</v>
      </c>
      <c r="K74" s="52">
        <v>0</v>
      </c>
      <c r="L74" s="52">
        <v>0</v>
      </c>
      <c r="M74" s="52">
        <v>0</v>
      </c>
      <c r="N74" s="52">
        <v>0</v>
      </c>
      <c r="O74" s="52">
        <v>0</v>
      </c>
      <c r="P74" s="52">
        <v>0</v>
      </c>
      <c r="Q74" s="52">
        <v>0</v>
      </c>
      <c r="R74" s="52">
        <f t="shared" si="16"/>
        <v>0</v>
      </c>
      <c r="S74" s="52">
        <v>0</v>
      </c>
      <c r="T74" s="52">
        <v>0</v>
      </c>
      <c r="U74" s="52">
        <v>0</v>
      </c>
      <c r="V74" s="52">
        <v>0</v>
      </c>
      <c r="W74" s="52">
        <v>0</v>
      </c>
      <c r="X74" s="52">
        <v>0</v>
      </c>
      <c r="Y74" s="52">
        <v>0</v>
      </c>
      <c r="Z74" s="52">
        <f t="shared" si="17"/>
        <v>0</v>
      </c>
      <c r="AA74" s="52">
        <v>0</v>
      </c>
      <c r="AB74" s="52">
        <v>0</v>
      </c>
      <c r="AC74" s="52">
        <v>0</v>
      </c>
      <c r="AD74" s="52">
        <v>0</v>
      </c>
      <c r="AE74" s="52">
        <v>0</v>
      </c>
      <c r="AF74" s="52">
        <v>0</v>
      </c>
      <c r="AG74" s="52">
        <v>0</v>
      </c>
      <c r="AH74" s="52">
        <f t="shared" si="18"/>
        <v>0</v>
      </c>
      <c r="AI74" s="52">
        <v>0</v>
      </c>
      <c r="AJ74" s="52">
        <v>0</v>
      </c>
      <c r="AK74" s="52">
        <v>0</v>
      </c>
      <c r="AL74" s="52">
        <v>0</v>
      </c>
      <c r="AM74" s="52">
        <v>0</v>
      </c>
      <c r="AN74" s="52">
        <v>0</v>
      </c>
      <c r="AO74" s="52">
        <v>0</v>
      </c>
      <c r="AP74" s="52">
        <f t="shared" si="19"/>
        <v>0</v>
      </c>
      <c r="AQ74" s="52">
        <v>0</v>
      </c>
      <c r="AR74" s="52">
        <v>0</v>
      </c>
      <c r="AS74" s="52">
        <v>0</v>
      </c>
      <c r="AT74" s="52">
        <v>0</v>
      </c>
      <c r="AU74" s="52">
        <v>0</v>
      </c>
      <c r="AV74" s="52">
        <v>0</v>
      </c>
      <c r="AW74" s="52">
        <v>0</v>
      </c>
      <c r="AX74" s="52">
        <f t="shared" si="20"/>
        <v>0</v>
      </c>
      <c r="AY74" s="52">
        <v>0</v>
      </c>
      <c r="AZ74" s="52">
        <v>0</v>
      </c>
      <c r="BA74" s="52">
        <v>0</v>
      </c>
      <c r="BB74" s="52">
        <v>0</v>
      </c>
      <c r="BC74" s="52">
        <v>0</v>
      </c>
      <c r="BD74" s="52">
        <v>0</v>
      </c>
      <c r="BE74" s="52">
        <v>0</v>
      </c>
      <c r="BF74" s="52">
        <f t="shared" si="21"/>
        <v>0</v>
      </c>
      <c r="BG74" s="52">
        <v>0</v>
      </c>
      <c r="BH74" s="52">
        <v>0</v>
      </c>
      <c r="BI74" s="52">
        <v>0</v>
      </c>
      <c r="BJ74" s="52">
        <v>0</v>
      </c>
      <c r="BK74" s="52">
        <v>0</v>
      </c>
      <c r="BL74" s="52">
        <v>0</v>
      </c>
      <c r="BM74" s="52">
        <v>0</v>
      </c>
      <c r="BN74" s="52">
        <f t="shared" si="22"/>
        <v>0</v>
      </c>
      <c r="BO74" s="52">
        <v>0</v>
      </c>
      <c r="BP74" s="52">
        <v>0</v>
      </c>
      <c r="BQ74" s="52">
        <v>0</v>
      </c>
      <c r="BR74" s="52">
        <v>0</v>
      </c>
      <c r="BS74" s="52">
        <v>0</v>
      </c>
      <c r="BT74" s="52">
        <v>0</v>
      </c>
      <c r="BU74" s="52">
        <v>0</v>
      </c>
      <c r="BV74" s="52">
        <f t="shared" si="23"/>
        <v>0</v>
      </c>
      <c r="BW74" s="52">
        <v>0</v>
      </c>
      <c r="BX74" s="52">
        <v>0</v>
      </c>
      <c r="BY74" s="52">
        <v>0</v>
      </c>
      <c r="BZ74" s="52">
        <v>0</v>
      </c>
      <c r="CA74" s="52">
        <v>0</v>
      </c>
      <c r="CB74" s="52">
        <v>0</v>
      </c>
      <c r="CC74" s="52">
        <v>0</v>
      </c>
      <c r="CD74" s="52">
        <f t="shared" si="24"/>
        <v>0</v>
      </c>
      <c r="CE74" s="52">
        <v>0</v>
      </c>
      <c r="CF74" s="52">
        <v>0</v>
      </c>
      <c r="CG74" s="52">
        <v>0</v>
      </c>
      <c r="CH74" s="52">
        <v>0</v>
      </c>
      <c r="CI74" s="52">
        <v>0</v>
      </c>
      <c r="CJ74" s="23">
        <v>0</v>
      </c>
      <c r="CK74" s="52">
        <v>0</v>
      </c>
      <c r="CL74" s="52">
        <f t="shared" si="29"/>
        <v>0</v>
      </c>
      <c r="CM74" s="52">
        <v>0</v>
      </c>
      <c r="CN74" s="52">
        <v>0</v>
      </c>
      <c r="CO74" s="52">
        <v>0</v>
      </c>
      <c r="CP74" s="52">
        <v>0</v>
      </c>
      <c r="CQ74" s="52">
        <v>0</v>
      </c>
      <c r="CR74" s="23" t="s">
        <v>826</v>
      </c>
      <c r="CS74" s="52">
        <v>0</v>
      </c>
      <c r="CT74" s="23" t="s">
        <v>826</v>
      </c>
    </row>
    <row r="75" spans="1:98" ht="20" customHeight="1" x14ac:dyDescent="0.2">
      <c r="A75" s="21">
        <v>3143</v>
      </c>
      <c r="B75" s="22" t="s">
        <v>325</v>
      </c>
      <c r="C75" s="52">
        <v>0</v>
      </c>
      <c r="D75" s="52">
        <v>0</v>
      </c>
      <c r="E75" s="52">
        <v>0</v>
      </c>
      <c r="F75" s="52">
        <v>0</v>
      </c>
      <c r="G75" s="52">
        <v>0</v>
      </c>
      <c r="H75" s="52">
        <v>0</v>
      </c>
      <c r="I75" s="52">
        <v>0</v>
      </c>
      <c r="J75" s="52">
        <f t="shared" si="30"/>
        <v>0</v>
      </c>
      <c r="K75" s="52">
        <v>0</v>
      </c>
      <c r="L75" s="52">
        <v>0</v>
      </c>
      <c r="M75" s="52">
        <v>0</v>
      </c>
      <c r="N75" s="52">
        <v>0</v>
      </c>
      <c r="O75" s="52">
        <v>0</v>
      </c>
      <c r="P75" s="52">
        <v>0</v>
      </c>
      <c r="Q75" s="52">
        <v>0</v>
      </c>
      <c r="R75" s="52">
        <f t="shared" si="16"/>
        <v>0</v>
      </c>
      <c r="S75" s="52">
        <v>0</v>
      </c>
      <c r="T75" s="52">
        <v>0</v>
      </c>
      <c r="U75" s="52">
        <v>0</v>
      </c>
      <c r="V75" s="52">
        <v>0</v>
      </c>
      <c r="W75" s="52">
        <v>0</v>
      </c>
      <c r="X75" s="52">
        <v>0</v>
      </c>
      <c r="Y75" s="52">
        <v>0</v>
      </c>
      <c r="Z75" s="52">
        <f t="shared" si="17"/>
        <v>0</v>
      </c>
      <c r="AA75" s="52">
        <v>0</v>
      </c>
      <c r="AB75" s="52">
        <v>0</v>
      </c>
      <c r="AC75" s="52">
        <v>0</v>
      </c>
      <c r="AD75" s="52">
        <v>0</v>
      </c>
      <c r="AE75" s="52">
        <v>0</v>
      </c>
      <c r="AF75" s="52">
        <v>0</v>
      </c>
      <c r="AG75" s="52">
        <v>0</v>
      </c>
      <c r="AH75" s="52">
        <f t="shared" si="18"/>
        <v>0</v>
      </c>
      <c r="AI75" s="52">
        <v>0</v>
      </c>
      <c r="AJ75" s="52">
        <v>0</v>
      </c>
      <c r="AK75" s="52">
        <v>0</v>
      </c>
      <c r="AL75" s="52">
        <v>0</v>
      </c>
      <c r="AM75" s="52">
        <v>0</v>
      </c>
      <c r="AN75" s="52">
        <v>0</v>
      </c>
      <c r="AO75" s="52">
        <v>0</v>
      </c>
      <c r="AP75" s="52">
        <f t="shared" si="19"/>
        <v>0</v>
      </c>
      <c r="AQ75" s="52">
        <v>0</v>
      </c>
      <c r="AR75" s="52">
        <v>0</v>
      </c>
      <c r="AS75" s="52">
        <v>0</v>
      </c>
      <c r="AT75" s="52">
        <v>0</v>
      </c>
      <c r="AU75" s="52">
        <v>0</v>
      </c>
      <c r="AV75" s="52">
        <v>0</v>
      </c>
      <c r="AW75" s="52">
        <v>0</v>
      </c>
      <c r="AX75" s="52">
        <f t="shared" si="20"/>
        <v>0</v>
      </c>
      <c r="AY75" s="52">
        <v>0</v>
      </c>
      <c r="AZ75" s="52">
        <v>0</v>
      </c>
      <c r="BA75" s="52">
        <v>0</v>
      </c>
      <c r="BB75" s="52">
        <v>0</v>
      </c>
      <c r="BC75" s="52">
        <v>0</v>
      </c>
      <c r="BD75" s="52">
        <v>0</v>
      </c>
      <c r="BE75" s="52">
        <v>0</v>
      </c>
      <c r="BF75" s="52">
        <f t="shared" si="21"/>
        <v>0</v>
      </c>
      <c r="BG75" s="52">
        <v>0</v>
      </c>
      <c r="BH75" s="52">
        <v>0</v>
      </c>
      <c r="BI75" s="52">
        <v>0</v>
      </c>
      <c r="BJ75" s="52">
        <v>0</v>
      </c>
      <c r="BK75" s="52">
        <v>0</v>
      </c>
      <c r="BL75" s="52">
        <v>0</v>
      </c>
      <c r="BM75" s="52">
        <v>0</v>
      </c>
      <c r="BN75" s="52">
        <f t="shared" si="22"/>
        <v>0</v>
      </c>
      <c r="BO75" s="52">
        <v>0</v>
      </c>
      <c r="BP75" s="52">
        <v>0</v>
      </c>
      <c r="BQ75" s="52">
        <v>0</v>
      </c>
      <c r="BR75" s="52">
        <v>0</v>
      </c>
      <c r="BS75" s="52">
        <v>0</v>
      </c>
      <c r="BT75" s="52">
        <v>0</v>
      </c>
      <c r="BU75" s="52">
        <v>0</v>
      </c>
      <c r="BV75" s="52">
        <f t="shared" si="23"/>
        <v>0</v>
      </c>
      <c r="BW75" s="52">
        <v>0</v>
      </c>
      <c r="BX75" s="52">
        <v>0</v>
      </c>
      <c r="BY75" s="52">
        <v>0</v>
      </c>
      <c r="BZ75" s="52">
        <v>0</v>
      </c>
      <c r="CA75" s="52">
        <v>0</v>
      </c>
      <c r="CB75" s="52">
        <v>0</v>
      </c>
      <c r="CC75" s="52">
        <v>0</v>
      </c>
      <c r="CD75" s="52">
        <f t="shared" si="24"/>
        <v>0</v>
      </c>
      <c r="CE75" s="52">
        <v>0</v>
      </c>
      <c r="CF75" s="52">
        <v>0</v>
      </c>
      <c r="CG75" s="52">
        <v>0</v>
      </c>
      <c r="CH75" s="52">
        <v>0</v>
      </c>
      <c r="CI75" s="52">
        <v>0</v>
      </c>
      <c r="CJ75" s="23">
        <v>0</v>
      </c>
      <c r="CK75" s="52">
        <v>0</v>
      </c>
      <c r="CL75" s="52">
        <f t="shared" si="29"/>
        <v>0</v>
      </c>
      <c r="CM75" s="52">
        <v>0</v>
      </c>
      <c r="CN75" s="52">
        <v>0</v>
      </c>
      <c r="CO75" s="52">
        <v>0</v>
      </c>
      <c r="CP75" s="52">
        <v>0</v>
      </c>
      <c r="CQ75" s="52">
        <v>0</v>
      </c>
      <c r="CR75" s="23" t="s">
        <v>826</v>
      </c>
      <c r="CS75" s="52">
        <v>0</v>
      </c>
      <c r="CT75" s="23" t="s">
        <v>826</v>
      </c>
    </row>
    <row r="76" spans="1:98" ht="20" customHeight="1" x14ac:dyDescent="0.2">
      <c r="A76" s="21">
        <v>3144</v>
      </c>
      <c r="B76" s="22" t="s">
        <v>326</v>
      </c>
      <c r="C76" s="52">
        <v>-841.44775205999997</v>
      </c>
      <c r="D76" s="52">
        <v>0</v>
      </c>
      <c r="E76" s="52">
        <v>0</v>
      </c>
      <c r="F76" s="52">
        <v>-841.44775205999997</v>
      </c>
      <c r="G76" s="52">
        <v>0</v>
      </c>
      <c r="H76" s="52">
        <v>0</v>
      </c>
      <c r="I76" s="52">
        <v>0</v>
      </c>
      <c r="J76" s="52">
        <f t="shared" si="30"/>
        <v>-841.44775205999997</v>
      </c>
      <c r="K76" s="52">
        <v>-3460.5192270400003</v>
      </c>
      <c r="L76" s="52">
        <v>0</v>
      </c>
      <c r="M76" s="52">
        <v>0</v>
      </c>
      <c r="N76" s="52">
        <v>-3460.5192270400003</v>
      </c>
      <c r="O76" s="52">
        <v>0</v>
      </c>
      <c r="P76" s="52">
        <v>0</v>
      </c>
      <c r="Q76" s="52">
        <v>0</v>
      </c>
      <c r="R76" s="52">
        <f t="shared" si="16"/>
        <v>-3460.5192270400003</v>
      </c>
      <c r="S76" s="52">
        <v>-1672.1563095199999</v>
      </c>
      <c r="T76" s="52">
        <v>0</v>
      </c>
      <c r="U76" s="52">
        <v>0</v>
      </c>
      <c r="V76" s="52">
        <v>-1672.1563095199999</v>
      </c>
      <c r="W76" s="52">
        <v>0</v>
      </c>
      <c r="X76" s="52">
        <v>0</v>
      </c>
      <c r="Y76" s="52">
        <v>0</v>
      </c>
      <c r="Z76" s="52">
        <f t="shared" si="17"/>
        <v>-1672.1563095199999</v>
      </c>
      <c r="AA76" s="52">
        <v>-3258.9651649000002</v>
      </c>
      <c r="AB76" s="52">
        <v>0</v>
      </c>
      <c r="AC76" s="52">
        <v>0</v>
      </c>
      <c r="AD76" s="52">
        <v>-3258.9651649000002</v>
      </c>
      <c r="AE76" s="52">
        <v>0</v>
      </c>
      <c r="AF76" s="52">
        <v>0</v>
      </c>
      <c r="AG76" s="52">
        <v>0</v>
      </c>
      <c r="AH76" s="52">
        <f t="shared" si="18"/>
        <v>-3258.9651649000002</v>
      </c>
      <c r="AI76" s="52">
        <v>-7376.8736102399998</v>
      </c>
      <c r="AJ76" s="52">
        <v>0</v>
      </c>
      <c r="AK76" s="52">
        <v>0</v>
      </c>
      <c r="AL76" s="52">
        <v>-7376.8736102399998</v>
      </c>
      <c r="AM76" s="52">
        <v>0</v>
      </c>
      <c r="AN76" s="52">
        <v>0</v>
      </c>
      <c r="AO76" s="52">
        <v>0</v>
      </c>
      <c r="AP76" s="52">
        <f t="shared" si="19"/>
        <v>-7376.8736102399998</v>
      </c>
      <c r="AQ76" s="52">
        <v>-4831.416470520001</v>
      </c>
      <c r="AR76" s="52">
        <v>0</v>
      </c>
      <c r="AS76" s="52">
        <v>0</v>
      </c>
      <c r="AT76" s="52">
        <v>-4831.416470520001</v>
      </c>
      <c r="AU76" s="52">
        <v>0</v>
      </c>
      <c r="AV76" s="52">
        <v>0</v>
      </c>
      <c r="AW76" s="52">
        <v>0</v>
      </c>
      <c r="AX76" s="52">
        <f t="shared" si="20"/>
        <v>-4831.416470520001</v>
      </c>
      <c r="AY76" s="52">
        <v>-3450.4587232600002</v>
      </c>
      <c r="AZ76" s="52">
        <v>0</v>
      </c>
      <c r="BA76" s="52">
        <v>0</v>
      </c>
      <c r="BB76" s="52">
        <v>-3450.4587232600002</v>
      </c>
      <c r="BC76" s="52">
        <v>0</v>
      </c>
      <c r="BD76" s="52">
        <v>0</v>
      </c>
      <c r="BE76" s="52">
        <v>0</v>
      </c>
      <c r="BF76" s="52">
        <f t="shared" si="21"/>
        <v>-3450.4587232600002</v>
      </c>
      <c r="BG76" s="52">
        <v>-8856.2580304099993</v>
      </c>
      <c r="BH76" s="52">
        <v>0</v>
      </c>
      <c r="BI76" s="52">
        <v>0</v>
      </c>
      <c r="BJ76" s="52">
        <v>-8856.2580304099993</v>
      </c>
      <c r="BK76" s="52">
        <v>0</v>
      </c>
      <c r="BL76" s="52">
        <v>0</v>
      </c>
      <c r="BM76" s="52">
        <v>0</v>
      </c>
      <c r="BN76" s="52">
        <f t="shared" si="22"/>
        <v>-8856.2580304099993</v>
      </c>
      <c r="BO76" s="52">
        <v>-2701.9365598400004</v>
      </c>
      <c r="BP76" s="52">
        <v>0</v>
      </c>
      <c r="BQ76" s="52">
        <v>0</v>
      </c>
      <c r="BR76" s="52">
        <v>-2701.9365598400004</v>
      </c>
      <c r="BS76" s="52">
        <v>0</v>
      </c>
      <c r="BT76" s="52">
        <v>0</v>
      </c>
      <c r="BU76" s="52">
        <v>0</v>
      </c>
      <c r="BV76" s="52">
        <f t="shared" si="23"/>
        <v>-2701.9365598400004</v>
      </c>
      <c r="BW76" s="52">
        <v>-6733.4785739699992</v>
      </c>
      <c r="BX76" s="52">
        <v>0</v>
      </c>
      <c r="BY76" s="52">
        <v>0</v>
      </c>
      <c r="BZ76" s="52">
        <v>-6733.4785739699992</v>
      </c>
      <c r="CA76" s="52">
        <v>-46</v>
      </c>
      <c r="CB76" s="52">
        <v>0</v>
      </c>
      <c r="CC76" s="52">
        <v>0</v>
      </c>
      <c r="CD76" s="52">
        <f t="shared" si="24"/>
        <v>-6779.4785739699992</v>
      </c>
      <c r="CE76" s="52">
        <v>-6757.0485569800021</v>
      </c>
      <c r="CF76" s="52">
        <v>0</v>
      </c>
      <c r="CG76" s="52">
        <v>0</v>
      </c>
      <c r="CH76" s="52">
        <v>-6757.0485569800021</v>
      </c>
      <c r="CI76" s="52">
        <v>0</v>
      </c>
      <c r="CJ76" s="23">
        <v>0</v>
      </c>
      <c r="CK76" s="52">
        <v>0</v>
      </c>
      <c r="CL76" s="52">
        <f t="shared" si="29"/>
        <v>-6757.0485569800021</v>
      </c>
      <c r="CM76" s="52">
        <v>-7924.3518612899979</v>
      </c>
      <c r="CN76" s="52">
        <v>0</v>
      </c>
      <c r="CO76" s="52">
        <v>0</v>
      </c>
      <c r="CP76" s="52">
        <v>-7924.3518612899979</v>
      </c>
      <c r="CQ76" s="52">
        <v>0</v>
      </c>
      <c r="CR76" s="23" t="s">
        <v>826</v>
      </c>
      <c r="CS76" s="52">
        <v>0</v>
      </c>
      <c r="CT76" s="23" t="s">
        <v>826</v>
      </c>
    </row>
    <row r="77" spans="1:98" ht="20" customHeight="1" x14ac:dyDescent="0.2">
      <c r="A77" s="108" t="s">
        <v>255</v>
      </c>
      <c r="B77" s="109"/>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c r="AA77" s="110"/>
      <c r="AB77" s="110"/>
      <c r="AC77" s="110"/>
      <c r="AD77" s="110"/>
      <c r="AE77" s="110"/>
      <c r="AF77" s="110"/>
      <c r="AG77" s="110"/>
      <c r="AH77" s="110"/>
      <c r="AI77" s="110"/>
      <c r="AJ77" s="110"/>
      <c r="AK77" s="110"/>
      <c r="AL77" s="110"/>
      <c r="AM77" s="110"/>
      <c r="AN77" s="110"/>
      <c r="AO77" s="110"/>
      <c r="AP77" s="110"/>
      <c r="AQ77" s="110"/>
      <c r="AR77" s="110"/>
      <c r="AS77" s="110"/>
      <c r="AT77" s="110"/>
      <c r="AU77" s="110"/>
      <c r="AV77" s="110"/>
      <c r="AW77" s="110"/>
      <c r="AX77" s="110"/>
      <c r="AY77" s="110"/>
      <c r="AZ77" s="110"/>
      <c r="BA77" s="110"/>
      <c r="BB77" s="110"/>
      <c r="BC77" s="110"/>
      <c r="BD77" s="110"/>
      <c r="BE77" s="110"/>
      <c r="BF77" s="110"/>
      <c r="BG77" s="110"/>
      <c r="BH77" s="110"/>
      <c r="BI77" s="110"/>
      <c r="BJ77" s="110"/>
      <c r="BK77" s="110"/>
      <c r="BL77" s="110"/>
      <c r="BM77" s="110"/>
      <c r="BN77" s="110"/>
      <c r="BO77" s="110"/>
      <c r="BP77" s="110"/>
      <c r="BQ77" s="110"/>
      <c r="BR77" s="110"/>
      <c r="BS77" s="110"/>
      <c r="BT77" s="110"/>
      <c r="BU77" s="110"/>
      <c r="BV77" s="110"/>
      <c r="BW77" s="110"/>
      <c r="BX77" s="110"/>
      <c r="BY77" s="110"/>
      <c r="BZ77" s="110"/>
      <c r="CA77" s="110"/>
      <c r="CB77" s="110"/>
      <c r="CC77" s="110"/>
      <c r="CD77" s="110"/>
      <c r="CE77" s="110"/>
      <c r="CF77" s="110"/>
      <c r="CG77" s="110"/>
      <c r="CH77" s="110"/>
      <c r="CI77" s="110"/>
      <c r="CJ77" s="110"/>
      <c r="CK77" s="110"/>
      <c r="CL77" s="110"/>
      <c r="CM77" s="110"/>
      <c r="CN77" s="110"/>
      <c r="CO77" s="110"/>
      <c r="CP77" s="110"/>
      <c r="CQ77" s="110"/>
      <c r="CR77" s="110"/>
      <c r="CS77" s="110"/>
      <c r="CT77" s="110"/>
    </row>
    <row r="78" spans="1:98" ht="20" customHeight="1" x14ac:dyDescent="0.2">
      <c r="A78" s="61" t="s">
        <v>334</v>
      </c>
      <c r="B78" s="62" t="s">
        <v>330</v>
      </c>
      <c r="C78" s="111">
        <v>32681.918379041002</v>
      </c>
      <c r="D78" s="111">
        <v>0</v>
      </c>
      <c r="E78" s="111">
        <v>0</v>
      </c>
      <c r="F78" s="111">
        <v>32681.918379041002</v>
      </c>
      <c r="G78" s="111">
        <v>43288.396240762493</v>
      </c>
      <c r="H78" s="111">
        <v>34699.091883375651</v>
      </c>
      <c r="I78" s="111">
        <v>0</v>
      </c>
      <c r="J78" s="111">
        <f t="shared" si="30"/>
        <v>110669.40650317914</v>
      </c>
      <c r="K78" s="111">
        <v>27896.242241731998</v>
      </c>
      <c r="L78" s="111">
        <v>0</v>
      </c>
      <c r="M78" s="111">
        <v>0</v>
      </c>
      <c r="N78" s="111">
        <v>27896.242241731998</v>
      </c>
      <c r="O78" s="111">
        <v>34565.347770979999</v>
      </c>
      <c r="P78" s="111">
        <v>37318.482218221092</v>
      </c>
      <c r="Q78" s="111">
        <v>0</v>
      </c>
      <c r="R78" s="111">
        <f t="shared" ref="R78:R80" si="31">SUM(N78:Q78)</f>
        <v>99780.072230933089</v>
      </c>
      <c r="S78" s="111">
        <v>26983.606131239205</v>
      </c>
      <c r="T78" s="111">
        <v>0</v>
      </c>
      <c r="U78" s="111">
        <v>0</v>
      </c>
      <c r="V78" s="111">
        <v>26983.606131239205</v>
      </c>
      <c r="W78" s="111">
        <v>34642.146555210806</v>
      </c>
      <c r="X78" s="111">
        <v>45372.695674581577</v>
      </c>
      <c r="Y78" s="111">
        <v>0</v>
      </c>
      <c r="Z78" s="111">
        <f t="shared" ref="Z78:Z80" si="32">SUM(V78:Y78)</f>
        <v>106998.44836103159</v>
      </c>
      <c r="AA78" s="111">
        <v>35111.967253914001</v>
      </c>
      <c r="AB78" s="111">
        <v>0</v>
      </c>
      <c r="AC78" s="111">
        <v>0</v>
      </c>
      <c r="AD78" s="111">
        <v>35111.967253914001</v>
      </c>
      <c r="AE78" s="111">
        <v>49825.215648569996</v>
      </c>
      <c r="AF78" s="111">
        <v>33866.980915595632</v>
      </c>
      <c r="AG78" s="111">
        <v>0</v>
      </c>
      <c r="AH78" s="111">
        <f t="shared" ref="AH78:AH80" si="33">SUM(AD78:AG78)</f>
        <v>118804.16381807963</v>
      </c>
      <c r="AI78" s="111">
        <v>41467.234674632004</v>
      </c>
      <c r="AJ78" s="111">
        <v>0</v>
      </c>
      <c r="AK78" s="111">
        <v>0</v>
      </c>
      <c r="AL78" s="111">
        <v>41467.234674632004</v>
      </c>
      <c r="AM78" s="111">
        <v>57152.829134300002</v>
      </c>
      <c r="AN78" s="111">
        <v>43178.335790656049</v>
      </c>
      <c r="AO78" s="111">
        <v>0</v>
      </c>
      <c r="AP78" s="111">
        <f t="shared" ref="AP78:AP80" si="34">SUM(AL78:AO78)</f>
        <v>141798.39959958804</v>
      </c>
      <c r="AQ78" s="111">
        <v>27493.907843715999</v>
      </c>
      <c r="AR78" s="111">
        <v>0</v>
      </c>
      <c r="AS78" s="111">
        <v>0</v>
      </c>
      <c r="AT78" s="111">
        <v>27493.907843715999</v>
      </c>
      <c r="AU78" s="111">
        <v>34796.473160789996</v>
      </c>
      <c r="AV78" s="111">
        <v>39925.243470094494</v>
      </c>
      <c r="AW78" s="111">
        <v>0</v>
      </c>
      <c r="AX78" s="111">
        <f t="shared" ref="AX78:AX80" si="35">SUM(AT78:AW78)</f>
        <v>102215.62447460048</v>
      </c>
      <c r="AY78" s="111">
        <v>24794.624939966998</v>
      </c>
      <c r="AZ78" s="111">
        <v>0</v>
      </c>
      <c r="BA78" s="111">
        <v>0</v>
      </c>
      <c r="BB78" s="111">
        <v>24794.624939966998</v>
      </c>
      <c r="BC78" s="111">
        <v>30349.594283909999</v>
      </c>
      <c r="BD78" s="111">
        <v>40890.507236131256</v>
      </c>
      <c r="BE78" s="111">
        <v>0</v>
      </c>
      <c r="BF78" s="111">
        <f t="shared" ref="BF78:BF80" si="36">SUM(BB78:BE78)</f>
        <v>96034.726460008242</v>
      </c>
      <c r="BG78" s="111">
        <v>25329.256219090719</v>
      </c>
      <c r="BH78" s="111">
        <v>0</v>
      </c>
      <c r="BI78" s="111">
        <v>0</v>
      </c>
      <c r="BJ78" s="111">
        <v>25329.256219090719</v>
      </c>
      <c r="BK78" s="111">
        <v>32947.609255949996</v>
      </c>
      <c r="BL78" s="111">
        <v>24578.58744110764</v>
      </c>
      <c r="BM78" s="111">
        <v>0</v>
      </c>
      <c r="BN78" s="111">
        <f t="shared" ref="BN78:BN80" si="37">SUM(BJ78:BM78)</f>
        <v>82855.452916148352</v>
      </c>
      <c r="BO78" s="111">
        <v>26695.806459396001</v>
      </c>
      <c r="BP78" s="111">
        <v>0</v>
      </c>
      <c r="BQ78" s="111">
        <v>0</v>
      </c>
      <c r="BR78" s="111">
        <v>26695.806459396001</v>
      </c>
      <c r="BS78" s="111">
        <v>35938.690994390003</v>
      </c>
      <c r="BT78" s="111">
        <v>33216.621642682854</v>
      </c>
      <c r="BU78" s="111">
        <v>0</v>
      </c>
      <c r="BV78" s="111">
        <f t="shared" ref="BV78:BV80" si="38">SUM(BR78:BU78)</f>
        <v>95851.119096468858</v>
      </c>
      <c r="BW78" s="111">
        <v>25396.705171485999</v>
      </c>
      <c r="BX78" s="111">
        <v>0</v>
      </c>
      <c r="BY78" s="111">
        <v>0</v>
      </c>
      <c r="BZ78" s="111">
        <v>25396.705171485999</v>
      </c>
      <c r="CA78" s="111">
        <v>26632.966143039997</v>
      </c>
      <c r="CB78" s="111">
        <v>41278.549366913103</v>
      </c>
      <c r="CC78" s="111">
        <v>0</v>
      </c>
      <c r="CD78" s="111">
        <f t="shared" ref="CD78:CD80" si="39">SUM(BZ78:CC78)</f>
        <v>93308.220681439096</v>
      </c>
      <c r="CE78" s="111">
        <v>24530.506204874</v>
      </c>
      <c r="CF78" s="111">
        <v>0</v>
      </c>
      <c r="CG78" s="111">
        <v>0</v>
      </c>
      <c r="CH78" s="111">
        <v>24530.506204874</v>
      </c>
      <c r="CI78" s="111">
        <v>29544.94364329</v>
      </c>
      <c r="CJ78" s="111">
        <v>60326.162500019404</v>
      </c>
      <c r="CK78" s="111">
        <v>0</v>
      </c>
      <c r="CL78" s="111">
        <f t="shared" ref="CL78:CL80" si="40">SUM(CH78:CK78)</f>
        <v>114401.61234818341</v>
      </c>
      <c r="CM78" s="111">
        <v>22419.311216724</v>
      </c>
      <c r="CN78" s="111">
        <v>0</v>
      </c>
      <c r="CO78" s="111">
        <v>0</v>
      </c>
      <c r="CP78" s="111">
        <v>22419.311216724</v>
      </c>
      <c r="CQ78" s="111">
        <v>52801.447661728635</v>
      </c>
      <c r="CR78" s="111">
        <v>47934.370081999994</v>
      </c>
      <c r="CS78" s="111">
        <v>0</v>
      </c>
      <c r="CT78" s="111">
        <f t="shared" ref="CT78:CT80" si="41">SUM(CP78:CS78)</f>
        <v>123155.12896045262</v>
      </c>
    </row>
    <row r="79" spans="1:98" ht="20" customHeight="1" x14ac:dyDescent="0.2">
      <c r="A79" s="61" t="s">
        <v>335</v>
      </c>
      <c r="B79" s="62" t="s">
        <v>527</v>
      </c>
      <c r="C79" s="111">
        <v>1637.6185457199999</v>
      </c>
      <c r="D79" s="111">
        <v>0</v>
      </c>
      <c r="E79" s="111">
        <v>0</v>
      </c>
      <c r="F79" s="111">
        <v>1637.6185457199999</v>
      </c>
      <c r="G79" s="111">
        <v>414.30382516999998</v>
      </c>
      <c r="H79" s="111">
        <v>494.18072559000007</v>
      </c>
      <c r="I79" s="111">
        <v>0</v>
      </c>
      <c r="J79" s="111">
        <f t="shared" si="30"/>
        <v>2546.1030964800002</v>
      </c>
      <c r="K79" s="111">
        <v>5399.0542023600001</v>
      </c>
      <c r="L79" s="111">
        <v>0</v>
      </c>
      <c r="M79" s="111">
        <v>0</v>
      </c>
      <c r="N79" s="111">
        <v>5399.0542023600001</v>
      </c>
      <c r="O79" s="111">
        <v>748.99365036999995</v>
      </c>
      <c r="P79" s="111">
        <v>678.56615794000004</v>
      </c>
      <c r="Q79" s="111">
        <v>0</v>
      </c>
      <c r="R79" s="111">
        <f t="shared" si="31"/>
        <v>6826.6140106700004</v>
      </c>
      <c r="S79" s="111">
        <v>3490.7634698000002</v>
      </c>
      <c r="T79" s="111">
        <v>0</v>
      </c>
      <c r="U79" s="111">
        <v>0</v>
      </c>
      <c r="V79" s="111">
        <v>3490.7634698000002</v>
      </c>
      <c r="W79" s="111">
        <v>375.34175554000007</v>
      </c>
      <c r="X79" s="111">
        <v>728.21099980999998</v>
      </c>
      <c r="Y79" s="111">
        <v>0</v>
      </c>
      <c r="Z79" s="111">
        <f t="shared" si="32"/>
        <v>4594.3162251499998</v>
      </c>
      <c r="AA79" s="111">
        <v>4994.2757664499995</v>
      </c>
      <c r="AB79" s="111">
        <v>0</v>
      </c>
      <c r="AC79" s="111">
        <v>0</v>
      </c>
      <c r="AD79" s="111">
        <v>4994.2757664499995</v>
      </c>
      <c r="AE79" s="111">
        <v>407.07066428000002</v>
      </c>
      <c r="AF79" s="111">
        <v>484.74227554999999</v>
      </c>
      <c r="AG79" s="111">
        <v>0</v>
      </c>
      <c r="AH79" s="111">
        <f t="shared" si="33"/>
        <v>5886.0887062799993</v>
      </c>
      <c r="AI79" s="111">
        <v>8482.0831148300003</v>
      </c>
      <c r="AJ79" s="111">
        <v>0</v>
      </c>
      <c r="AK79" s="111">
        <v>0</v>
      </c>
      <c r="AL79" s="111">
        <v>8482.0831148300003</v>
      </c>
      <c r="AM79" s="111">
        <v>433.61709526000004</v>
      </c>
      <c r="AN79" s="111">
        <v>1236.44720364</v>
      </c>
      <c r="AO79" s="111">
        <v>0</v>
      </c>
      <c r="AP79" s="111">
        <f t="shared" si="34"/>
        <v>10152.147413730001</v>
      </c>
      <c r="AQ79" s="111">
        <v>5476.5529271899995</v>
      </c>
      <c r="AR79" s="111">
        <v>0</v>
      </c>
      <c r="AS79" s="111">
        <v>0</v>
      </c>
      <c r="AT79" s="111">
        <v>5476.5529271899995</v>
      </c>
      <c r="AU79" s="111">
        <v>267.32589875999992</v>
      </c>
      <c r="AV79" s="111">
        <v>779.56956889999992</v>
      </c>
      <c r="AW79" s="111">
        <v>0</v>
      </c>
      <c r="AX79" s="111">
        <f t="shared" si="35"/>
        <v>6523.4483948500001</v>
      </c>
      <c r="AY79" s="111">
        <v>4683.2099129899998</v>
      </c>
      <c r="AZ79" s="111">
        <v>0</v>
      </c>
      <c r="BA79" s="111">
        <v>0</v>
      </c>
      <c r="BB79" s="111">
        <v>4683.2099129899998</v>
      </c>
      <c r="BC79" s="111">
        <v>391.61702298</v>
      </c>
      <c r="BD79" s="111">
        <v>708.75207541999998</v>
      </c>
      <c r="BE79" s="111">
        <v>0</v>
      </c>
      <c r="BF79" s="111">
        <f t="shared" si="36"/>
        <v>5783.5790113900002</v>
      </c>
      <c r="BG79" s="111">
        <v>9594.7528128599988</v>
      </c>
      <c r="BH79" s="111">
        <v>0</v>
      </c>
      <c r="BI79" s="111">
        <v>0</v>
      </c>
      <c r="BJ79" s="111">
        <v>9594.7528128599988</v>
      </c>
      <c r="BK79" s="111">
        <v>396.83110729000003</v>
      </c>
      <c r="BL79" s="111">
        <v>497.26430895999999</v>
      </c>
      <c r="BM79" s="111">
        <v>0</v>
      </c>
      <c r="BN79" s="111">
        <f t="shared" si="37"/>
        <v>10488.848229109999</v>
      </c>
      <c r="BO79" s="111">
        <v>3709.6675048699999</v>
      </c>
      <c r="BP79" s="111">
        <v>0</v>
      </c>
      <c r="BQ79" s="111">
        <v>0</v>
      </c>
      <c r="BR79" s="111">
        <v>3709.6675048699999</v>
      </c>
      <c r="BS79" s="111">
        <v>482.69056532999986</v>
      </c>
      <c r="BT79" s="111">
        <v>691.84757603999992</v>
      </c>
      <c r="BU79" s="111">
        <v>0</v>
      </c>
      <c r="BV79" s="111">
        <f t="shared" si="38"/>
        <v>4884.2056462399996</v>
      </c>
      <c r="BW79" s="111">
        <v>7361.19136248</v>
      </c>
      <c r="BX79" s="111">
        <v>0</v>
      </c>
      <c r="BY79" s="111">
        <v>0</v>
      </c>
      <c r="BZ79" s="111">
        <v>7361.19136248</v>
      </c>
      <c r="CA79" s="111">
        <v>495.55897646000005</v>
      </c>
      <c r="CB79" s="111">
        <v>772.01800116000004</v>
      </c>
      <c r="CC79" s="111">
        <v>0</v>
      </c>
      <c r="CD79" s="111">
        <f t="shared" si="39"/>
        <v>8628.7683400999995</v>
      </c>
      <c r="CE79" s="111">
        <v>7475.9820969700022</v>
      </c>
      <c r="CF79" s="111">
        <v>0</v>
      </c>
      <c r="CG79" s="111">
        <v>0</v>
      </c>
      <c r="CH79" s="111">
        <v>7475.9820969700022</v>
      </c>
      <c r="CI79" s="111">
        <v>277.51136952000002</v>
      </c>
      <c r="CJ79" s="111">
        <v>968.50380700999995</v>
      </c>
      <c r="CK79" s="111">
        <v>0</v>
      </c>
      <c r="CL79" s="111">
        <f t="shared" si="40"/>
        <v>8721.997273500001</v>
      </c>
      <c r="CM79" s="111">
        <v>8624.154977799999</v>
      </c>
      <c r="CN79" s="111">
        <v>0</v>
      </c>
      <c r="CO79" s="111">
        <v>0</v>
      </c>
      <c r="CP79" s="111">
        <v>8624.154977799999</v>
      </c>
      <c r="CQ79" s="111">
        <v>580.61549580999997</v>
      </c>
      <c r="CR79" s="111">
        <v>653.83738500000004</v>
      </c>
      <c r="CS79" s="111">
        <v>0</v>
      </c>
      <c r="CT79" s="111">
        <f t="shared" si="41"/>
        <v>9858.6078586099993</v>
      </c>
    </row>
    <row r="80" spans="1:98" ht="20" customHeight="1" x14ac:dyDescent="0.2">
      <c r="A80" s="63" t="s">
        <v>336</v>
      </c>
      <c r="B80" s="64" t="s">
        <v>804</v>
      </c>
      <c r="C80" s="112">
        <v>18173</v>
      </c>
      <c r="D80" s="112">
        <v>0</v>
      </c>
      <c r="E80" s="112">
        <v>0</v>
      </c>
      <c r="F80" s="112">
        <v>18173</v>
      </c>
      <c r="G80" s="112">
        <f>G22</f>
        <v>17958</v>
      </c>
      <c r="H80" s="112">
        <f>H22</f>
        <v>14528</v>
      </c>
      <c r="I80" s="112">
        <v>0</v>
      </c>
      <c r="J80" s="112">
        <f t="shared" si="30"/>
        <v>50659</v>
      </c>
      <c r="K80" s="112">
        <v>19754</v>
      </c>
      <c r="L80" s="112">
        <v>0</v>
      </c>
      <c r="M80" s="112">
        <v>0</v>
      </c>
      <c r="N80" s="112">
        <v>19754</v>
      </c>
      <c r="O80" s="112">
        <f>O22</f>
        <v>20040</v>
      </c>
      <c r="P80" s="112">
        <f>P22</f>
        <v>17051.573219527221</v>
      </c>
      <c r="Q80" s="112">
        <v>0</v>
      </c>
      <c r="R80" s="112">
        <f t="shared" si="31"/>
        <v>56845.573219527221</v>
      </c>
      <c r="S80" s="112">
        <v>20931</v>
      </c>
      <c r="T80" s="112">
        <v>0</v>
      </c>
      <c r="U80" s="112">
        <v>0</v>
      </c>
      <c r="V80" s="112">
        <v>20931</v>
      </c>
      <c r="W80" s="112">
        <f>W22</f>
        <v>21833</v>
      </c>
      <c r="X80" s="112">
        <f>X22</f>
        <v>20173</v>
      </c>
      <c r="Y80" s="112">
        <v>0</v>
      </c>
      <c r="Z80" s="112">
        <f t="shared" si="32"/>
        <v>62937</v>
      </c>
      <c r="AA80" s="112">
        <v>22237</v>
      </c>
      <c r="AB80" s="112">
        <v>0</v>
      </c>
      <c r="AC80" s="112">
        <v>0</v>
      </c>
      <c r="AD80" s="112">
        <v>22237</v>
      </c>
      <c r="AE80" s="112">
        <f>AE22</f>
        <v>25551</v>
      </c>
      <c r="AF80" s="112">
        <f>AF22</f>
        <v>22305</v>
      </c>
      <c r="AG80" s="112">
        <v>0</v>
      </c>
      <c r="AH80" s="112">
        <f t="shared" si="33"/>
        <v>70093</v>
      </c>
      <c r="AI80" s="112">
        <v>24962.639596219655</v>
      </c>
      <c r="AJ80" s="112">
        <v>0</v>
      </c>
      <c r="AK80" s="112">
        <v>0</v>
      </c>
      <c r="AL80" s="112">
        <v>24962.639596219655</v>
      </c>
      <c r="AM80" s="112">
        <f>AM22</f>
        <v>28330.349966189475</v>
      </c>
      <c r="AN80" s="112">
        <f>AN22</f>
        <v>24786.01043759087</v>
      </c>
      <c r="AO80" s="112">
        <v>0</v>
      </c>
      <c r="AP80" s="112">
        <f t="shared" si="34"/>
        <v>78079</v>
      </c>
      <c r="AQ80" s="112">
        <v>27854</v>
      </c>
      <c r="AR80" s="112">
        <v>0</v>
      </c>
      <c r="AS80" s="112">
        <v>0</v>
      </c>
      <c r="AT80" s="112">
        <v>27854</v>
      </c>
      <c r="AU80" s="112">
        <f>AU22</f>
        <v>32201</v>
      </c>
      <c r="AV80" s="112">
        <f>AV22</f>
        <v>27534</v>
      </c>
      <c r="AW80" s="112">
        <v>0</v>
      </c>
      <c r="AX80" s="112">
        <f t="shared" si="35"/>
        <v>87589</v>
      </c>
      <c r="AY80" s="112">
        <v>30232.028117264708</v>
      </c>
      <c r="AZ80" s="112">
        <v>0</v>
      </c>
      <c r="BA80" s="112">
        <v>0</v>
      </c>
      <c r="BB80" s="112">
        <v>30232.028117264708</v>
      </c>
      <c r="BC80" s="112">
        <f>BC22</f>
        <v>35125.577060561685</v>
      </c>
      <c r="BD80" s="112">
        <f>BD22</f>
        <v>30840.39482217361</v>
      </c>
      <c r="BE80" s="112">
        <v>0</v>
      </c>
      <c r="BF80" s="112">
        <f t="shared" si="36"/>
        <v>96198</v>
      </c>
      <c r="BG80" s="112">
        <v>33202.763582790314</v>
      </c>
      <c r="BH80" s="112">
        <v>0</v>
      </c>
      <c r="BI80" s="112">
        <v>0</v>
      </c>
      <c r="BJ80" s="112">
        <v>33202.763582790314</v>
      </c>
      <c r="BK80" s="112">
        <f>BK22</f>
        <v>35661.626222298502</v>
      </c>
      <c r="BL80" s="112">
        <f>BL22</f>
        <v>32538.610194911183</v>
      </c>
      <c r="BM80" s="112">
        <v>0</v>
      </c>
      <c r="BN80" s="112">
        <f t="shared" si="37"/>
        <v>101403</v>
      </c>
      <c r="BO80" s="112">
        <v>34102.515277262872</v>
      </c>
      <c r="BP80" s="112">
        <v>0</v>
      </c>
      <c r="BQ80" s="112">
        <v>0</v>
      </c>
      <c r="BR80" s="112">
        <v>34102.515277262872</v>
      </c>
      <c r="BS80" s="112">
        <f>BS22</f>
        <v>38304.810987162091</v>
      </c>
      <c r="BT80" s="112">
        <f>BT22</f>
        <v>34303.67373557503</v>
      </c>
      <c r="BU80" s="112">
        <v>0</v>
      </c>
      <c r="BV80" s="112">
        <f t="shared" si="38"/>
        <v>106711</v>
      </c>
      <c r="BW80" s="112">
        <v>36873</v>
      </c>
      <c r="BX80" s="112">
        <v>0</v>
      </c>
      <c r="BY80" s="112">
        <v>0</v>
      </c>
      <c r="BZ80" s="112">
        <v>36873</v>
      </c>
      <c r="CA80" s="112">
        <f>CA22</f>
        <v>40535</v>
      </c>
      <c r="CB80" s="112">
        <f>CB22</f>
        <v>37632</v>
      </c>
      <c r="CC80" s="112">
        <v>0</v>
      </c>
      <c r="CD80" s="112">
        <f t="shared" si="39"/>
        <v>115040</v>
      </c>
      <c r="CE80" s="112">
        <v>37739.999999999993</v>
      </c>
      <c r="CF80" s="112">
        <v>0</v>
      </c>
      <c r="CG80" s="112">
        <v>0</v>
      </c>
      <c r="CH80" s="112">
        <v>37739.999999999993</v>
      </c>
      <c r="CI80" s="112">
        <f>CI22</f>
        <v>42391</v>
      </c>
      <c r="CJ80" s="112">
        <f>CJ22</f>
        <v>41823</v>
      </c>
      <c r="CK80" s="112">
        <v>0</v>
      </c>
      <c r="CL80" s="112">
        <f t="shared" si="40"/>
        <v>121954</v>
      </c>
      <c r="CM80" s="112">
        <v>43903.110892541226</v>
      </c>
      <c r="CN80" s="112">
        <v>0</v>
      </c>
      <c r="CO80" s="112">
        <v>0</v>
      </c>
      <c r="CP80" s="112">
        <v>43903.110892541226</v>
      </c>
      <c r="CQ80" s="112">
        <f>CQ22</f>
        <v>49313.640006510737</v>
      </c>
      <c r="CR80" s="112">
        <f>CR22</f>
        <v>48652.883064619818</v>
      </c>
      <c r="CS80" s="112">
        <v>0</v>
      </c>
      <c r="CT80" s="112">
        <f t="shared" si="41"/>
        <v>141869.63396367177</v>
      </c>
    </row>
    <row r="81" spans="1:1" ht="20" customHeight="1" x14ac:dyDescent="0.2">
      <c r="A81" s="102" t="s">
        <v>587</v>
      </c>
    </row>
    <row r="82" spans="1:1" ht="20" customHeight="1" x14ac:dyDescent="0.2">
      <c r="A82" s="102" t="s">
        <v>846</v>
      </c>
    </row>
    <row r="83" spans="1:1" ht="20" customHeight="1" x14ac:dyDescent="0.2">
      <c r="A83" s="102" t="s">
        <v>588</v>
      </c>
    </row>
    <row r="84" spans="1:1" ht="20" customHeight="1" x14ac:dyDescent="0.2">
      <c r="A84" s="102" t="s">
        <v>797</v>
      </c>
    </row>
    <row r="85" spans="1:1" ht="20" customHeight="1" x14ac:dyDescent="0.2">
      <c r="A85" s="102" t="s">
        <v>590</v>
      </c>
    </row>
    <row r="86" spans="1:1" ht="20" customHeight="1" x14ac:dyDescent="0.2">
      <c r="A86" s="102" t="s">
        <v>844</v>
      </c>
    </row>
    <row r="87" spans="1:1" ht="20" customHeight="1" x14ac:dyDescent="0.2">
      <c r="A87" s="102" t="s">
        <v>591</v>
      </c>
    </row>
    <row r="88" spans="1:1" ht="20" customHeight="1" x14ac:dyDescent="0.2">
      <c r="A88" s="102" t="s">
        <v>618</v>
      </c>
    </row>
    <row r="89" spans="1:1" ht="20" customHeight="1" x14ac:dyDescent="0.2">
      <c r="A89" s="102" t="s">
        <v>592</v>
      </c>
    </row>
    <row r="90" spans="1:1" ht="20" customHeight="1" x14ac:dyDescent="0.2">
      <c r="A90" s="102" t="s">
        <v>593</v>
      </c>
    </row>
    <row r="91" spans="1:1" ht="20" customHeight="1" x14ac:dyDescent="0.2">
      <c r="A91" s="102" t="s">
        <v>607</v>
      </c>
    </row>
    <row r="92" spans="1:1" ht="20" customHeight="1" x14ac:dyDescent="0.2">
      <c r="A92" s="102" t="s">
        <v>604</v>
      </c>
    </row>
    <row r="93" spans="1:1" ht="20" customHeight="1" x14ac:dyDescent="0.2">
      <c r="A93" s="102" t="s">
        <v>608</v>
      </c>
    </row>
    <row r="94" spans="1:1" ht="20" customHeight="1" x14ac:dyDescent="0.2">
      <c r="A94" s="102" t="s">
        <v>609</v>
      </c>
    </row>
    <row r="95" spans="1:1" ht="20" customHeight="1" x14ac:dyDescent="0.2">
      <c r="A95" s="102" t="s">
        <v>612</v>
      </c>
    </row>
    <row r="96" spans="1:1" ht="20" customHeight="1" x14ac:dyDescent="0.2">
      <c r="A96" s="102" t="s">
        <v>613</v>
      </c>
    </row>
  </sheetData>
  <mergeCells count="73">
    <mergeCell ref="CM4:CT4"/>
    <mergeCell ref="CM5:CP5"/>
    <mergeCell ref="CQ5:CQ6"/>
    <mergeCell ref="CR5:CR6"/>
    <mergeCell ref="CS5:CS6"/>
    <mergeCell ref="CT5:CT6"/>
    <mergeCell ref="BW4:CD4"/>
    <mergeCell ref="BW5:BZ5"/>
    <mergeCell ref="CA5:CA6"/>
    <mergeCell ref="CB5:CB6"/>
    <mergeCell ref="CC5:CC6"/>
    <mergeCell ref="CD5:CD6"/>
    <mergeCell ref="BO4:BV4"/>
    <mergeCell ref="BO5:BR5"/>
    <mergeCell ref="BS5:BS6"/>
    <mergeCell ref="BT5:BT6"/>
    <mergeCell ref="BU5:BU6"/>
    <mergeCell ref="BV5:BV6"/>
    <mergeCell ref="BG4:BN4"/>
    <mergeCell ref="BG5:BJ5"/>
    <mergeCell ref="BK5:BK6"/>
    <mergeCell ref="BL5:BL6"/>
    <mergeCell ref="BM5:BM6"/>
    <mergeCell ref="BN5:BN6"/>
    <mergeCell ref="AY4:BF4"/>
    <mergeCell ref="AY5:BB5"/>
    <mergeCell ref="BC5:BC6"/>
    <mergeCell ref="BD5:BD6"/>
    <mergeCell ref="BE5:BE6"/>
    <mergeCell ref="BF5:BF6"/>
    <mergeCell ref="AQ4:AX4"/>
    <mergeCell ref="AQ5:AT5"/>
    <mergeCell ref="AU5:AU6"/>
    <mergeCell ref="AV5:AV6"/>
    <mergeCell ref="AW5:AW6"/>
    <mergeCell ref="AX5:AX6"/>
    <mergeCell ref="AI4:AP4"/>
    <mergeCell ref="AI5:AL5"/>
    <mergeCell ref="AM5:AM6"/>
    <mergeCell ref="AN5:AN6"/>
    <mergeCell ref="AO5:AO6"/>
    <mergeCell ref="AP5:AP6"/>
    <mergeCell ref="AA4:AH4"/>
    <mergeCell ref="AA5:AD5"/>
    <mergeCell ref="AE5:AE6"/>
    <mergeCell ref="AF5:AF6"/>
    <mergeCell ref="AG5:AG6"/>
    <mergeCell ref="AH5:AH6"/>
    <mergeCell ref="S4:Z4"/>
    <mergeCell ref="S5:V5"/>
    <mergeCell ref="W5:W6"/>
    <mergeCell ref="X5:X6"/>
    <mergeCell ref="Y5:Y6"/>
    <mergeCell ref="Z5:Z6"/>
    <mergeCell ref="K4:R4"/>
    <mergeCell ref="K5:N5"/>
    <mergeCell ref="O5:O6"/>
    <mergeCell ref="P5:P6"/>
    <mergeCell ref="Q5:Q6"/>
    <mergeCell ref="R5:R6"/>
    <mergeCell ref="A4:B6"/>
    <mergeCell ref="C4:J4"/>
    <mergeCell ref="C5:F5"/>
    <mergeCell ref="G5:G6"/>
    <mergeCell ref="H5:H6"/>
    <mergeCell ref="I5:I6"/>
    <mergeCell ref="J5:J6"/>
    <mergeCell ref="CE4:CL4"/>
    <mergeCell ref="CE5:CH5"/>
    <mergeCell ref="CI5:CI6"/>
    <mergeCell ref="CJ5:CJ6"/>
    <mergeCell ref="CK5:CK6"/>
    <mergeCell ref="CL5:CL6"/>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B2CF7-4BCC-448A-A0F9-AF6F7A3D8AD8}">
  <sheetPr codeName="Planilha12"/>
  <dimension ref="A1:CT49"/>
  <sheetViews>
    <sheetView showGridLines="0" workbookViewId="0">
      <pane xSplit="2" ySplit="6" topLeftCell="CM7" activePane="bottomRight" state="frozen"/>
      <selection pane="topRight" activeCell="C1" sqref="C1"/>
      <selection pane="bottomLeft" activeCell="A7" sqref="A7"/>
      <selection pane="bottomRight" activeCell="A3" sqref="A3"/>
    </sheetView>
  </sheetViews>
  <sheetFormatPr baseColWidth="10" defaultColWidth="9.1640625" defaultRowHeight="20" customHeight="1" x14ac:dyDescent="0.2"/>
  <cols>
    <col min="1" max="1" width="9.1640625" style="114"/>
    <col min="2" max="2" width="77.6640625" style="114" bestFit="1" customWidth="1"/>
    <col min="3" max="3" width="15.6640625" style="114" customWidth="1"/>
    <col min="4" max="4" width="15" style="114" customWidth="1"/>
    <col min="5" max="11" width="15.6640625" style="114" customWidth="1"/>
    <col min="12" max="12" width="15" style="114" customWidth="1"/>
    <col min="13" max="19" width="15.6640625" style="114" customWidth="1"/>
    <col min="20" max="20" width="15" style="114" customWidth="1"/>
    <col min="21" max="27" width="15.6640625" style="114" customWidth="1"/>
    <col min="28" max="28" width="15" style="114" customWidth="1"/>
    <col min="29" max="35" width="15.6640625" style="114" customWidth="1"/>
    <col min="36" max="36" width="15" style="114" customWidth="1"/>
    <col min="37" max="43" width="15.6640625" style="114" customWidth="1"/>
    <col min="44" max="44" width="15" style="114" customWidth="1"/>
    <col min="45" max="51" width="15.6640625" style="114" customWidth="1"/>
    <col min="52" max="52" width="15" style="114" customWidth="1"/>
    <col min="53" max="59" width="15.6640625" style="114" customWidth="1"/>
    <col min="60" max="60" width="15" style="114" customWidth="1"/>
    <col min="61" max="67" width="15.6640625" style="114" customWidth="1"/>
    <col min="68" max="68" width="15" style="114" customWidth="1"/>
    <col min="69" max="75" width="15.6640625" style="114" customWidth="1"/>
    <col min="76" max="76" width="15" style="114" customWidth="1"/>
    <col min="77" max="83" width="15.6640625" style="114" customWidth="1"/>
    <col min="84" max="84" width="15" style="114" customWidth="1"/>
    <col min="85" max="91" width="15.6640625" style="114" customWidth="1"/>
    <col min="92" max="92" width="15" style="114" customWidth="1"/>
    <col min="93" max="98" width="15.6640625" style="114" customWidth="1"/>
    <col min="99" max="16384" width="9.1640625" style="114"/>
  </cols>
  <sheetData>
    <row r="1" spans="1:98" ht="20" customHeight="1" x14ac:dyDescent="0.2">
      <c r="A1" s="96" t="s">
        <v>760</v>
      </c>
    </row>
    <row r="2" spans="1:98" ht="20" customHeight="1" x14ac:dyDescent="0.2">
      <c r="A2" s="96" t="s">
        <v>333</v>
      </c>
    </row>
    <row r="4" spans="1:98" s="133" customFormat="1" ht="20" customHeight="1" x14ac:dyDescent="0.2">
      <c r="A4" s="334" t="s">
        <v>529</v>
      </c>
      <c r="B4" s="335"/>
      <c r="C4" s="340">
        <v>2010</v>
      </c>
      <c r="D4" s="341"/>
      <c r="E4" s="341"/>
      <c r="F4" s="341"/>
      <c r="G4" s="341"/>
      <c r="H4" s="341"/>
      <c r="I4" s="341"/>
      <c r="J4" s="341"/>
      <c r="K4" s="359">
        <v>2011</v>
      </c>
      <c r="L4" s="341"/>
      <c r="M4" s="341"/>
      <c r="N4" s="341"/>
      <c r="O4" s="341"/>
      <c r="P4" s="341"/>
      <c r="Q4" s="341"/>
      <c r="R4" s="342"/>
      <c r="S4" s="341">
        <v>2012</v>
      </c>
      <c r="T4" s="341"/>
      <c r="U4" s="341"/>
      <c r="V4" s="341"/>
      <c r="W4" s="341"/>
      <c r="X4" s="341"/>
      <c r="Y4" s="341"/>
      <c r="Z4" s="341"/>
      <c r="AA4" s="359">
        <v>2013</v>
      </c>
      <c r="AB4" s="341"/>
      <c r="AC4" s="341"/>
      <c r="AD4" s="341"/>
      <c r="AE4" s="341"/>
      <c r="AF4" s="341"/>
      <c r="AG4" s="341"/>
      <c r="AH4" s="342"/>
      <c r="AI4" s="341">
        <v>2014</v>
      </c>
      <c r="AJ4" s="341"/>
      <c r="AK4" s="341"/>
      <c r="AL4" s="341"/>
      <c r="AM4" s="341"/>
      <c r="AN4" s="341"/>
      <c r="AO4" s="341"/>
      <c r="AP4" s="341"/>
      <c r="AQ4" s="359">
        <v>2015</v>
      </c>
      <c r="AR4" s="341"/>
      <c r="AS4" s="341"/>
      <c r="AT4" s="341"/>
      <c r="AU4" s="341"/>
      <c r="AV4" s="341"/>
      <c r="AW4" s="341"/>
      <c r="AX4" s="342"/>
      <c r="AY4" s="341">
        <v>2016</v>
      </c>
      <c r="AZ4" s="341"/>
      <c r="BA4" s="341"/>
      <c r="BB4" s="341"/>
      <c r="BC4" s="341"/>
      <c r="BD4" s="341"/>
      <c r="BE4" s="341"/>
      <c r="BF4" s="341"/>
      <c r="BG4" s="359">
        <v>2017</v>
      </c>
      <c r="BH4" s="341"/>
      <c r="BI4" s="341"/>
      <c r="BJ4" s="341"/>
      <c r="BK4" s="341"/>
      <c r="BL4" s="341"/>
      <c r="BM4" s="341"/>
      <c r="BN4" s="342"/>
      <c r="BO4" s="341">
        <v>2018</v>
      </c>
      <c r="BP4" s="341"/>
      <c r="BQ4" s="341"/>
      <c r="BR4" s="341"/>
      <c r="BS4" s="341"/>
      <c r="BT4" s="341"/>
      <c r="BU4" s="341"/>
      <c r="BV4" s="342"/>
      <c r="BW4" s="359">
        <v>2019</v>
      </c>
      <c r="BX4" s="341"/>
      <c r="BY4" s="341"/>
      <c r="BZ4" s="341"/>
      <c r="CA4" s="341"/>
      <c r="CB4" s="341"/>
      <c r="CC4" s="341"/>
      <c r="CD4" s="342"/>
      <c r="CE4" s="359">
        <v>2020</v>
      </c>
      <c r="CF4" s="341"/>
      <c r="CG4" s="341"/>
      <c r="CH4" s="341"/>
      <c r="CI4" s="341"/>
      <c r="CJ4" s="341"/>
      <c r="CK4" s="341"/>
      <c r="CL4" s="342"/>
      <c r="CM4" s="341">
        <v>2021</v>
      </c>
      <c r="CN4" s="341"/>
      <c r="CO4" s="341"/>
      <c r="CP4" s="341"/>
      <c r="CQ4" s="341"/>
      <c r="CR4" s="341"/>
      <c r="CS4" s="341"/>
      <c r="CT4" s="342"/>
    </row>
    <row r="5" spans="1:98" s="133" customFormat="1" ht="20" customHeight="1" x14ac:dyDescent="0.2">
      <c r="A5" s="336"/>
      <c r="B5" s="337"/>
      <c r="C5" s="340" t="s">
        <v>241</v>
      </c>
      <c r="D5" s="341"/>
      <c r="E5" s="341"/>
      <c r="F5" s="343"/>
      <c r="G5" s="344" t="s">
        <v>580</v>
      </c>
      <c r="H5" s="344" t="s">
        <v>581</v>
      </c>
      <c r="I5" s="344" t="s">
        <v>582</v>
      </c>
      <c r="J5" s="346" t="s">
        <v>583</v>
      </c>
      <c r="K5" s="359" t="s">
        <v>241</v>
      </c>
      <c r="L5" s="341"/>
      <c r="M5" s="341"/>
      <c r="N5" s="343"/>
      <c r="O5" s="344" t="s">
        <v>580</v>
      </c>
      <c r="P5" s="344" t="s">
        <v>581</v>
      </c>
      <c r="Q5" s="344" t="s">
        <v>582</v>
      </c>
      <c r="R5" s="360" t="s">
        <v>583</v>
      </c>
      <c r="S5" s="341" t="s">
        <v>241</v>
      </c>
      <c r="T5" s="341"/>
      <c r="U5" s="341"/>
      <c r="V5" s="343"/>
      <c r="W5" s="344" t="s">
        <v>580</v>
      </c>
      <c r="X5" s="344" t="s">
        <v>581</v>
      </c>
      <c r="Y5" s="344" t="s">
        <v>582</v>
      </c>
      <c r="Z5" s="346" t="s">
        <v>583</v>
      </c>
      <c r="AA5" s="359" t="s">
        <v>241</v>
      </c>
      <c r="AB5" s="341"/>
      <c r="AC5" s="341"/>
      <c r="AD5" s="343"/>
      <c r="AE5" s="344" t="s">
        <v>580</v>
      </c>
      <c r="AF5" s="344" t="s">
        <v>581</v>
      </c>
      <c r="AG5" s="344" t="s">
        <v>582</v>
      </c>
      <c r="AH5" s="360" t="s">
        <v>583</v>
      </c>
      <c r="AI5" s="341" t="s">
        <v>241</v>
      </c>
      <c r="AJ5" s="341"/>
      <c r="AK5" s="341"/>
      <c r="AL5" s="343"/>
      <c r="AM5" s="344" t="s">
        <v>580</v>
      </c>
      <c r="AN5" s="344" t="s">
        <v>581</v>
      </c>
      <c r="AO5" s="344" t="s">
        <v>582</v>
      </c>
      <c r="AP5" s="346" t="s">
        <v>583</v>
      </c>
      <c r="AQ5" s="359" t="s">
        <v>241</v>
      </c>
      <c r="AR5" s="341"/>
      <c r="AS5" s="341"/>
      <c r="AT5" s="343"/>
      <c r="AU5" s="344" t="s">
        <v>580</v>
      </c>
      <c r="AV5" s="344" t="s">
        <v>581</v>
      </c>
      <c r="AW5" s="344" t="s">
        <v>582</v>
      </c>
      <c r="AX5" s="360" t="s">
        <v>583</v>
      </c>
      <c r="AY5" s="341" t="s">
        <v>241</v>
      </c>
      <c r="AZ5" s="341"/>
      <c r="BA5" s="341"/>
      <c r="BB5" s="343"/>
      <c r="BC5" s="344" t="s">
        <v>580</v>
      </c>
      <c r="BD5" s="344" t="s">
        <v>581</v>
      </c>
      <c r="BE5" s="344" t="s">
        <v>582</v>
      </c>
      <c r="BF5" s="346" t="s">
        <v>583</v>
      </c>
      <c r="BG5" s="359" t="s">
        <v>241</v>
      </c>
      <c r="BH5" s="341"/>
      <c r="BI5" s="341"/>
      <c r="BJ5" s="343"/>
      <c r="BK5" s="344" t="s">
        <v>580</v>
      </c>
      <c r="BL5" s="344" t="s">
        <v>581</v>
      </c>
      <c r="BM5" s="344" t="s">
        <v>582</v>
      </c>
      <c r="BN5" s="360" t="s">
        <v>583</v>
      </c>
      <c r="BO5" s="341" t="s">
        <v>241</v>
      </c>
      <c r="BP5" s="341"/>
      <c r="BQ5" s="341"/>
      <c r="BR5" s="343"/>
      <c r="BS5" s="344" t="s">
        <v>580</v>
      </c>
      <c r="BT5" s="344" t="s">
        <v>581</v>
      </c>
      <c r="BU5" s="344" t="s">
        <v>582</v>
      </c>
      <c r="BV5" s="360" t="s">
        <v>583</v>
      </c>
      <c r="BW5" s="359" t="s">
        <v>241</v>
      </c>
      <c r="BX5" s="341"/>
      <c r="BY5" s="341"/>
      <c r="BZ5" s="343"/>
      <c r="CA5" s="344" t="s">
        <v>580</v>
      </c>
      <c r="CB5" s="344" t="s">
        <v>581</v>
      </c>
      <c r="CC5" s="344" t="s">
        <v>582</v>
      </c>
      <c r="CD5" s="360" t="s">
        <v>583</v>
      </c>
      <c r="CE5" s="359" t="s">
        <v>241</v>
      </c>
      <c r="CF5" s="341"/>
      <c r="CG5" s="341"/>
      <c r="CH5" s="343"/>
      <c r="CI5" s="344" t="s">
        <v>580</v>
      </c>
      <c r="CJ5" s="344" t="s">
        <v>581</v>
      </c>
      <c r="CK5" s="344" t="s">
        <v>582</v>
      </c>
      <c r="CL5" s="360" t="s">
        <v>583</v>
      </c>
      <c r="CM5" s="341" t="s">
        <v>241</v>
      </c>
      <c r="CN5" s="341"/>
      <c r="CO5" s="341"/>
      <c r="CP5" s="343"/>
      <c r="CQ5" s="344" t="s">
        <v>580</v>
      </c>
      <c r="CR5" s="344" t="s">
        <v>581</v>
      </c>
      <c r="CS5" s="344" t="s">
        <v>582</v>
      </c>
      <c r="CT5" s="346" t="s">
        <v>583</v>
      </c>
    </row>
    <row r="6" spans="1:98" s="133" customFormat="1" ht="34" x14ac:dyDescent="0.2">
      <c r="A6" s="338"/>
      <c r="B6" s="339"/>
      <c r="C6" s="24" t="s">
        <v>584</v>
      </c>
      <c r="D6" s="25" t="s">
        <v>585</v>
      </c>
      <c r="E6" s="25" t="s">
        <v>582</v>
      </c>
      <c r="F6" s="25" t="s">
        <v>241</v>
      </c>
      <c r="G6" s="345"/>
      <c r="H6" s="345"/>
      <c r="I6" s="345"/>
      <c r="J6" s="347"/>
      <c r="K6" s="28" t="s">
        <v>584</v>
      </c>
      <c r="L6" s="25" t="s">
        <v>585</v>
      </c>
      <c r="M6" s="25" t="s">
        <v>582</v>
      </c>
      <c r="N6" s="25" t="s">
        <v>241</v>
      </c>
      <c r="O6" s="345"/>
      <c r="P6" s="345"/>
      <c r="Q6" s="345"/>
      <c r="R6" s="361"/>
      <c r="S6" s="167" t="s">
        <v>584</v>
      </c>
      <c r="T6" s="25" t="s">
        <v>585</v>
      </c>
      <c r="U6" s="25" t="s">
        <v>582</v>
      </c>
      <c r="V6" s="25" t="s">
        <v>241</v>
      </c>
      <c r="W6" s="345"/>
      <c r="X6" s="345"/>
      <c r="Y6" s="345"/>
      <c r="Z6" s="347"/>
      <c r="AA6" s="28" t="s">
        <v>584</v>
      </c>
      <c r="AB6" s="25" t="s">
        <v>585</v>
      </c>
      <c r="AC6" s="25" t="s">
        <v>582</v>
      </c>
      <c r="AD6" s="25" t="s">
        <v>241</v>
      </c>
      <c r="AE6" s="345"/>
      <c r="AF6" s="345"/>
      <c r="AG6" s="345"/>
      <c r="AH6" s="361"/>
      <c r="AI6" s="167" t="s">
        <v>584</v>
      </c>
      <c r="AJ6" s="25" t="s">
        <v>585</v>
      </c>
      <c r="AK6" s="25" t="s">
        <v>582</v>
      </c>
      <c r="AL6" s="25" t="s">
        <v>241</v>
      </c>
      <c r="AM6" s="345"/>
      <c r="AN6" s="345"/>
      <c r="AO6" s="345"/>
      <c r="AP6" s="347"/>
      <c r="AQ6" s="28" t="s">
        <v>584</v>
      </c>
      <c r="AR6" s="25" t="s">
        <v>585</v>
      </c>
      <c r="AS6" s="25" t="s">
        <v>582</v>
      </c>
      <c r="AT6" s="25" t="s">
        <v>241</v>
      </c>
      <c r="AU6" s="345"/>
      <c r="AV6" s="345"/>
      <c r="AW6" s="345"/>
      <c r="AX6" s="361"/>
      <c r="AY6" s="167" t="s">
        <v>584</v>
      </c>
      <c r="AZ6" s="25" t="s">
        <v>585</v>
      </c>
      <c r="BA6" s="25" t="s">
        <v>582</v>
      </c>
      <c r="BB6" s="25" t="s">
        <v>241</v>
      </c>
      <c r="BC6" s="345"/>
      <c r="BD6" s="345"/>
      <c r="BE6" s="345"/>
      <c r="BF6" s="347"/>
      <c r="BG6" s="28" t="s">
        <v>584</v>
      </c>
      <c r="BH6" s="25" t="s">
        <v>585</v>
      </c>
      <c r="BI6" s="25" t="s">
        <v>582</v>
      </c>
      <c r="BJ6" s="25" t="s">
        <v>241</v>
      </c>
      <c r="BK6" s="345"/>
      <c r="BL6" s="345"/>
      <c r="BM6" s="345"/>
      <c r="BN6" s="361"/>
      <c r="BO6" s="167" t="s">
        <v>584</v>
      </c>
      <c r="BP6" s="25" t="s">
        <v>585</v>
      </c>
      <c r="BQ6" s="25" t="s">
        <v>582</v>
      </c>
      <c r="BR6" s="25" t="s">
        <v>241</v>
      </c>
      <c r="BS6" s="345"/>
      <c r="BT6" s="345"/>
      <c r="BU6" s="345"/>
      <c r="BV6" s="361"/>
      <c r="BW6" s="28" t="s">
        <v>584</v>
      </c>
      <c r="BX6" s="25" t="s">
        <v>585</v>
      </c>
      <c r="BY6" s="25" t="s">
        <v>582</v>
      </c>
      <c r="BZ6" s="25" t="s">
        <v>241</v>
      </c>
      <c r="CA6" s="345"/>
      <c r="CB6" s="345"/>
      <c r="CC6" s="345"/>
      <c r="CD6" s="361"/>
      <c r="CE6" s="28" t="s">
        <v>584</v>
      </c>
      <c r="CF6" s="25" t="s">
        <v>585</v>
      </c>
      <c r="CG6" s="25" t="s">
        <v>582</v>
      </c>
      <c r="CH6" s="25" t="s">
        <v>241</v>
      </c>
      <c r="CI6" s="345"/>
      <c r="CJ6" s="345"/>
      <c r="CK6" s="345"/>
      <c r="CL6" s="361"/>
      <c r="CM6" s="167" t="s">
        <v>584</v>
      </c>
      <c r="CN6" s="25" t="s">
        <v>585</v>
      </c>
      <c r="CO6" s="25" t="s">
        <v>582</v>
      </c>
      <c r="CP6" s="25" t="s">
        <v>241</v>
      </c>
      <c r="CQ6" s="345"/>
      <c r="CR6" s="345"/>
      <c r="CS6" s="345"/>
      <c r="CT6" s="347"/>
    </row>
    <row r="7" spans="1:98" ht="20" customHeight="1" x14ac:dyDescent="0.2">
      <c r="A7" s="18" t="s">
        <v>399</v>
      </c>
      <c r="B7" s="19" t="s">
        <v>809</v>
      </c>
      <c r="C7" s="20">
        <v>922377.42001327546</v>
      </c>
      <c r="D7" s="20">
        <v>69528.875</v>
      </c>
      <c r="E7" s="20">
        <v>-3454.6470000000004</v>
      </c>
      <c r="F7" s="20">
        <v>988451.64801327547</v>
      </c>
      <c r="G7" s="20">
        <v>474992.43433117721</v>
      </c>
      <c r="H7" s="20">
        <v>314095.59095604689</v>
      </c>
      <c r="I7" s="20">
        <f>SUM(I8,I15,I16,I17)</f>
        <v>-355241.33987597062</v>
      </c>
      <c r="J7" s="30">
        <f>SUM(F7:I7)</f>
        <v>1422298.3334245291</v>
      </c>
      <c r="K7" s="29">
        <v>1051140.378161568</v>
      </c>
      <c r="L7" s="20">
        <v>79306.682000000001</v>
      </c>
      <c r="M7" s="20">
        <v>-2539.9219999999996</v>
      </c>
      <c r="N7" s="20">
        <v>1127907.138161568</v>
      </c>
      <c r="O7" s="20">
        <v>527118.05545038462</v>
      </c>
      <c r="P7" s="20">
        <v>361412.43180983863</v>
      </c>
      <c r="Q7" s="20">
        <f>SUM(Q8,Q15,Q16,Q17)</f>
        <v>-398800.610748259</v>
      </c>
      <c r="R7" s="27">
        <f>SUM(N7:Q7)</f>
        <v>1617637.014673532</v>
      </c>
      <c r="S7" s="26">
        <v>1169619.1933918549</v>
      </c>
      <c r="T7" s="20">
        <v>91486.871000000014</v>
      </c>
      <c r="U7" s="20">
        <v>-3308.3139999999994</v>
      </c>
      <c r="V7" s="20">
        <v>1257797.7503918549</v>
      </c>
      <c r="W7" s="20">
        <v>579062.746579792</v>
      </c>
      <c r="X7" s="20">
        <v>407446.70741365408</v>
      </c>
      <c r="Y7" s="20">
        <f>SUM(Y8,Y15,Y16,Y17)</f>
        <v>-441975.09357790754</v>
      </c>
      <c r="Z7" s="30">
        <f>SUM(V7:Y7)</f>
        <v>1802332.1108073937</v>
      </c>
      <c r="AA7" s="29">
        <v>1271635.2262673173</v>
      </c>
      <c r="AB7" s="20">
        <v>104895.74949999999</v>
      </c>
      <c r="AC7" s="20">
        <v>-3497.8879999999999</v>
      </c>
      <c r="AD7" s="20">
        <v>1373033.0877673172</v>
      </c>
      <c r="AE7" s="20">
        <v>640269.98021225876</v>
      </c>
      <c r="AF7" s="20">
        <v>433629.04900856793</v>
      </c>
      <c r="AG7" s="20">
        <f>SUM(AG8,AG15,AG16,AG17)</f>
        <v>-465418.038539392</v>
      </c>
      <c r="AH7" s="27">
        <f>SUM(AD7:AG7)</f>
        <v>1981514.0784487519</v>
      </c>
      <c r="AI7" s="26">
        <v>1308617.9812950869</v>
      </c>
      <c r="AJ7" s="20">
        <v>118026.28249999999</v>
      </c>
      <c r="AK7" s="20">
        <v>-4789.9129999999996</v>
      </c>
      <c r="AL7" s="20">
        <v>1421854.3507950869</v>
      </c>
      <c r="AM7" s="20">
        <v>690751.39671975316</v>
      </c>
      <c r="AN7" s="20">
        <v>484075.4144565537</v>
      </c>
      <c r="AO7" s="20">
        <f>SUM(AO8,AO15,AO16,AO17)</f>
        <v>-505073.52288357925</v>
      </c>
      <c r="AP7" s="30">
        <f>SUM(AL7:AO7)</f>
        <v>2091607.6390878148</v>
      </c>
      <c r="AQ7" s="29">
        <v>1396392.7353280606</v>
      </c>
      <c r="AR7" s="20">
        <v>137459.87299999999</v>
      </c>
      <c r="AS7" s="20">
        <v>-5388.0439999999999</v>
      </c>
      <c r="AT7" s="20">
        <v>1528464.5643280605</v>
      </c>
      <c r="AU7" s="20">
        <v>728298.45067533292</v>
      </c>
      <c r="AV7" s="20">
        <v>515533.29385866941</v>
      </c>
      <c r="AW7" s="20">
        <f>SUM(AW8,AW15,AW16,AW17)</f>
        <v>-524959.22135066194</v>
      </c>
      <c r="AX7" s="27">
        <f>SUM(AT7:AW7)</f>
        <v>2247337.0875114007</v>
      </c>
      <c r="AY7" s="26">
        <v>1486779.4263950656</v>
      </c>
      <c r="AZ7" s="20">
        <v>145261.13949999999</v>
      </c>
      <c r="BA7" s="20">
        <v>-6544.3260000000009</v>
      </c>
      <c r="BB7" s="20">
        <v>1625496.2398950658</v>
      </c>
      <c r="BC7" s="20">
        <v>762148.94247264171</v>
      </c>
      <c r="BD7" s="20">
        <v>557897.01188637037</v>
      </c>
      <c r="BE7" s="20">
        <f>SUM(BE8,BE15,BE16,BE17)</f>
        <v>-551818.83072592621</v>
      </c>
      <c r="BF7" s="30">
        <f>SUM(BB7:BE7)</f>
        <v>2393723.363528152</v>
      </c>
      <c r="BG7" s="29">
        <v>1469477.5971097411</v>
      </c>
      <c r="BH7" s="20">
        <v>159034.49406421586</v>
      </c>
      <c r="BI7" s="20">
        <v>-6470.741</v>
      </c>
      <c r="BJ7" s="20">
        <v>1622041.3501739569</v>
      </c>
      <c r="BK7" s="20">
        <v>797626.12680896861</v>
      </c>
      <c r="BL7" s="20">
        <v>575295.28033970064</v>
      </c>
      <c r="BM7" s="20">
        <f>SUM(BM8,BM15,BM16,BM17)</f>
        <v>-558084.33994493459</v>
      </c>
      <c r="BN7" s="27">
        <f>SUM(BJ7:BM7)</f>
        <v>2436878.4173776917</v>
      </c>
      <c r="BO7" s="26">
        <v>1639572.3567960705</v>
      </c>
      <c r="BP7" s="20">
        <v>138019.36286099878</v>
      </c>
      <c r="BQ7" s="20">
        <v>-6185.0650000000005</v>
      </c>
      <c r="BR7" s="20">
        <v>1771406.6546570694</v>
      </c>
      <c r="BS7" s="20">
        <v>854066.05694266956</v>
      </c>
      <c r="BT7" s="20">
        <v>627769.15784349595</v>
      </c>
      <c r="BU7" s="20">
        <f>SUM(BU8,BU15,BU16,BU17)</f>
        <v>-616167.73778397136</v>
      </c>
      <c r="BV7" s="20">
        <f>SUM(BR7:BU7)</f>
        <v>2637074.1316592637</v>
      </c>
      <c r="BW7" s="29">
        <v>1790562.5496028785</v>
      </c>
      <c r="BX7" s="20">
        <v>159541.46823444864</v>
      </c>
      <c r="BY7" s="20">
        <v>-5142.3039999999992</v>
      </c>
      <c r="BZ7" s="20">
        <v>1944961.7138373272</v>
      </c>
      <c r="CA7" s="20">
        <v>920537.42311434622</v>
      </c>
      <c r="CB7" s="20">
        <v>690333.9081779503</v>
      </c>
      <c r="CC7" s="20">
        <f>SUM(CC8,CC15,CC16,CC17)</f>
        <v>-657244.72917489801</v>
      </c>
      <c r="CD7" s="27">
        <f>SUM(BZ7:CC7)</f>
        <v>2898588.3159547257</v>
      </c>
      <c r="CE7" s="29">
        <v>1592947.7252890603</v>
      </c>
      <c r="CF7" s="20">
        <v>133750.546</v>
      </c>
      <c r="CG7" s="20">
        <v>-4693.8549999999996</v>
      </c>
      <c r="CH7" s="20">
        <v>1722004.4162890604</v>
      </c>
      <c r="CI7" s="20">
        <v>975731.35118495917</v>
      </c>
      <c r="CJ7" s="20">
        <v>751331.41017420148</v>
      </c>
      <c r="CK7" s="20">
        <f>SUM(CK8,CK15,CK16,CK17)</f>
        <v>-760430.61071720696</v>
      </c>
      <c r="CL7" s="27">
        <f>SUM(CH7:CK7)</f>
        <v>2688636.5669310139</v>
      </c>
      <c r="CM7" s="26">
        <v>2086484.8453982202</v>
      </c>
      <c r="CN7" s="20">
        <v>137227.30834811</v>
      </c>
      <c r="CO7" s="20">
        <v>0</v>
      </c>
      <c r="CP7" s="20">
        <v>2223712.1537463302</v>
      </c>
      <c r="CQ7" s="20">
        <v>1158183.8503341689</v>
      </c>
      <c r="CR7" s="20">
        <v>861354.5504677</v>
      </c>
      <c r="CS7" s="20">
        <f>SUM(CS8,CS15,CS16,CS17)</f>
        <v>-820064.75987925439</v>
      </c>
      <c r="CT7" s="20">
        <f>SUM(CP7:CS7)</f>
        <v>3423185.794668945</v>
      </c>
    </row>
    <row r="8" spans="1:98" ht="20" customHeight="1" x14ac:dyDescent="0.2">
      <c r="A8" s="134" t="s">
        <v>400</v>
      </c>
      <c r="B8" s="115" t="s">
        <v>242</v>
      </c>
      <c r="C8" s="116">
        <v>553716.71982104285</v>
      </c>
      <c r="D8" s="116">
        <v>0</v>
      </c>
      <c r="E8" s="116">
        <v>0</v>
      </c>
      <c r="F8" s="116">
        <v>553716.71982104285</v>
      </c>
      <c r="G8" s="116">
        <v>301491.60436117457</v>
      </c>
      <c r="H8" s="116">
        <v>60206.914689216341</v>
      </c>
      <c r="I8" s="116">
        <f>SUM(I9:I14)</f>
        <v>0</v>
      </c>
      <c r="J8" s="154">
        <f t="shared" ref="J8:J33" si="0">SUM(F8:I8)</f>
        <v>915415.23887143377</v>
      </c>
      <c r="K8" s="195">
        <v>649949.56671377574</v>
      </c>
      <c r="L8" s="116">
        <v>0</v>
      </c>
      <c r="M8" s="116">
        <v>0</v>
      </c>
      <c r="N8" s="116">
        <v>649949.56671377574</v>
      </c>
      <c r="O8" s="116">
        <v>335046.94850113714</v>
      </c>
      <c r="P8" s="116">
        <v>69923.546474135743</v>
      </c>
      <c r="Q8" s="116">
        <f>SUM(Q9:Q14)</f>
        <v>0</v>
      </c>
      <c r="R8" s="194">
        <f t="shared" ref="R8:R33" si="1">SUM(N8:Q8)</f>
        <v>1054920.0616890485</v>
      </c>
      <c r="S8" s="153">
        <v>690071.19620685035</v>
      </c>
      <c r="T8" s="116">
        <v>0</v>
      </c>
      <c r="U8" s="116">
        <v>0</v>
      </c>
      <c r="V8" s="116">
        <v>690071.19620685035</v>
      </c>
      <c r="W8" s="116">
        <v>369416.34502937802</v>
      </c>
      <c r="X8" s="116">
        <v>79035.861455604187</v>
      </c>
      <c r="Y8" s="116">
        <f>SUM(Y9:Y14)</f>
        <v>0</v>
      </c>
      <c r="Z8" s="154">
        <f t="shared" ref="Z8:Z33" si="2">SUM(V8:Y8)</f>
        <v>1138523.4026918325</v>
      </c>
      <c r="AA8" s="195">
        <v>753107.48480328987</v>
      </c>
      <c r="AB8" s="116">
        <v>0</v>
      </c>
      <c r="AC8" s="116">
        <v>0</v>
      </c>
      <c r="AD8" s="116">
        <v>753107.48480328987</v>
      </c>
      <c r="AE8" s="116">
        <v>410819.18750085804</v>
      </c>
      <c r="AF8" s="116">
        <v>87770.232116992935</v>
      </c>
      <c r="AG8" s="116">
        <f>SUM(AG9:AG14)</f>
        <v>0</v>
      </c>
      <c r="AH8" s="194">
        <f t="shared" ref="AH8:AH33" si="3">SUM(AD8:AG8)</f>
        <v>1251696.9044211409</v>
      </c>
      <c r="AI8" s="153">
        <v>779585.06610758998</v>
      </c>
      <c r="AJ8" s="116">
        <v>0</v>
      </c>
      <c r="AK8" s="116">
        <v>0</v>
      </c>
      <c r="AL8" s="116">
        <v>779585.06610758998</v>
      </c>
      <c r="AM8" s="116">
        <v>437511.78207352973</v>
      </c>
      <c r="AN8" s="116">
        <v>97706.705744835359</v>
      </c>
      <c r="AO8" s="116">
        <f>SUM(AO9:AO14)</f>
        <v>0</v>
      </c>
      <c r="AP8" s="154">
        <f t="shared" ref="AP8:AP33" si="4">SUM(AL8:AO8)</f>
        <v>1314803.553925955</v>
      </c>
      <c r="AQ8" s="195">
        <v>817203.54563929525</v>
      </c>
      <c r="AR8" s="116">
        <v>0</v>
      </c>
      <c r="AS8" s="116">
        <v>0</v>
      </c>
      <c r="AT8" s="116">
        <v>817203.54563929525</v>
      </c>
      <c r="AU8" s="116">
        <v>456343.73739994079</v>
      </c>
      <c r="AV8" s="116">
        <v>105097.61719697739</v>
      </c>
      <c r="AW8" s="116">
        <f>SUM(AW9:AW14)</f>
        <v>0</v>
      </c>
      <c r="AX8" s="194">
        <f t="shared" ref="AX8:AX33" si="5">SUM(AT8:AW8)</f>
        <v>1378644.9002362133</v>
      </c>
      <c r="AY8" s="153">
        <v>859551.88845051173</v>
      </c>
      <c r="AZ8" s="116">
        <v>0</v>
      </c>
      <c r="BA8" s="116">
        <v>0</v>
      </c>
      <c r="BB8" s="116">
        <v>859551.88845051173</v>
      </c>
      <c r="BC8" s="116">
        <v>478446.41818897997</v>
      </c>
      <c r="BD8" s="116">
        <v>107934.90566242571</v>
      </c>
      <c r="BE8" s="116">
        <f>SUM(BE9:BE14)</f>
        <v>0</v>
      </c>
      <c r="BF8" s="154">
        <f t="shared" ref="BF8:BF33" si="6">SUM(BB8:BE8)</f>
        <v>1445933.2123019174</v>
      </c>
      <c r="BG8" s="195">
        <v>895969.46677090111</v>
      </c>
      <c r="BH8" s="116">
        <v>0</v>
      </c>
      <c r="BI8" s="116">
        <v>0</v>
      </c>
      <c r="BJ8" s="116">
        <v>895969.46677090111</v>
      </c>
      <c r="BK8" s="116">
        <v>511519.2755538199</v>
      </c>
      <c r="BL8" s="116">
        <v>115921.07112340091</v>
      </c>
      <c r="BM8" s="116">
        <f>SUM(BM9:BM14)</f>
        <v>0</v>
      </c>
      <c r="BN8" s="194">
        <f t="shared" ref="BN8:BN33" si="7">SUM(BJ8:BM8)</f>
        <v>1523409.813448122</v>
      </c>
      <c r="BO8" s="153">
        <v>976384.81941775046</v>
      </c>
      <c r="BP8" s="116">
        <v>0</v>
      </c>
      <c r="BQ8" s="116">
        <v>0</v>
      </c>
      <c r="BR8" s="116">
        <v>976384.81941775046</v>
      </c>
      <c r="BS8" s="116">
        <v>551544.99687047</v>
      </c>
      <c r="BT8" s="116">
        <v>130213.02339550504</v>
      </c>
      <c r="BU8" s="116">
        <f>SUM(BU9:BU14)</f>
        <v>0</v>
      </c>
      <c r="BV8" s="116">
        <f t="shared" ref="BV8:BV33" si="8">SUM(BR8:BU8)</f>
        <v>1658142.8396837255</v>
      </c>
      <c r="BW8" s="195">
        <v>1013466.5292259437</v>
      </c>
      <c r="BX8" s="116">
        <v>0</v>
      </c>
      <c r="BY8" s="116">
        <v>0</v>
      </c>
      <c r="BZ8" s="116">
        <v>1013466.5292259437</v>
      </c>
      <c r="CA8" s="116">
        <v>588747.16627590009</v>
      </c>
      <c r="CB8" s="116">
        <v>144729.52390447454</v>
      </c>
      <c r="CC8" s="116">
        <f>SUM(CC9:CC14)</f>
        <v>0</v>
      </c>
      <c r="CD8" s="194">
        <f t="shared" ref="CD8:CD33" si="9">SUM(BZ8:CC8)</f>
        <v>1746943.2194063184</v>
      </c>
      <c r="CE8" s="195">
        <v>967894.15679971606</v>
      </c>
      <c r="CF8" s="116">
        <v>0</v>
      </c>
      <c r="CG8" s="116">
        <v>0</v>
      </c>
      <c r="CH8" s="116">
        <v>967894.15679971606</v>
      </c>
      <c r="CI8" s="116">
        <v>602213.33048877004</v>
      </c>
      <c r="CJ8" s="116">
        <v>146429.53422499428</v>
      </c>
      <c r="CK8" s="116">
        <f>SUM(CK9:CK14)</f>
        <v>0</v>
      </c>
      <c r="CL8" s="194">
        <f t="shared" ref="CL8:CL29" si="10">SUM(CH8:CK8)</f>
        <v>1716537.0215134805</v>
      </c>
      <c r="CM8" s="153">
        <v>1271902.7666776301</v>
      </c>
      <c r="CN8" s="116">
        <v>0</v>
      </c>
      <c r="CO8" s="116">
        <v>0</v>
      </c>
      <c r="CP8" s="116">
        <v>1271902.7666776301</v>
      </c>
      <c r="CQ8" s="116">
        <v>751185.31221405999</v>
      </c>
      <c r="CR8" s="116">
        <v>178330.15150499999</v>
      </c>
      <c r="CS8" s="116">
        <f>SUM(CS9:CS14)</f>
        <v>0</v>
      </c>
      <c r="CT8" s="116">
        <f t="shared" ref="CT8:CT29" si="11">SUM(CP8:CS8)</f>
        <v>2201418.2303966903</v>
      </c>
    </row>
    <row r="9" spans="1:98" ht="20" customHeight="1" x14ac:dyDescent="0.2">
      <c r="A9" s="21" t="s">
        <v>401</v>
      </c>
      <c r="B9" s="22" t="s">
        <v>256</v>
      </c>
      <c r="C9" s="23">
        <v>258484.60642948296</v>
      </c>
      <c r="D9" s="23">
        <v>0</v>
      </c>
      <c r="E9" s="23">
        <v>0</v>
      </c>
      <c r="F9" s="23">
        <v>258484.60642948296</v>
      </c>
      <c r="G9" s="23">
        <v>0</v>
      </c>
      <c r="H9" s="23">
        <v>0</v>
      </c>
      <c r="I9" s="23">
        <v>0</v>
      </c>
      <c r="J9" s="80">
        <f t="shared" si="0"/>
        <v>258484.60642948296</v>
      </c>
      <c r="K9" s="81">
        <v>313998.09774882573</v>
      </c>
      <c r="L9" s="23">
        <v>0</v>
      </c>
      <c r="M9" s="23">
        <v>0</v>
      </c>
      <c r="N9" s="23">
        <v>313998.09774882573</v>
      </c>
      <c r="O9" s="23">
        <v>0</v>
      </c>
      <c r="P9" s="23">
        <v>0</v>
      </c>
      <c r="Q9" s="23">
        <v>0</v>
      </c>
      <c r="R9" s="82">
        <f t="shared" si="1"/>
        <v>313998.09774882573</v>
      </c>
      <c r="S9" s="193">
        <v>324935.45475145034</v>
      </c>
      <c r="T9" s="23">
        <v>0</v>
      </c>
      <c r="U9" s="23">
        <v>0</v>
      </c>
      <c r="V9" s="23">
        <v>324935.45475145034</v>
      </c>
      <c r="W9" s="23">
        <v>0</v>
      </c>
      <c r="X9" s="23">
        <v>0</v>
      </c>
      <c r="Y9" s="23">
        <v>0</v>
      </c>
      <c r="Z9" s="80">
        <f t="shared" si="2"/>
        <v>324935.45475145034</v>
      </c>
      <c r="AA9" s="81">
        <v>360760.04600128985</v>
      </c>
      <c r="AB9" s="23">
        <v>0</v>
      </c>
      <c r="AC9" s="23">
        <v>0</v>
      </c>
      <c r="AD9" s="23">
        <v>360760.04600128985</v>
      </c>
      <c r="AE9" s="23">
        <v>0</v>
      </c>
      <c r="AF9" s="23">
        <v>0</v>
      </c>
      <c r="AG9" s="23">
        <v>0</v>
      </c>
      <c r="AH9" s="82">
        <f t="shared" si="3"/>
        <v>360760.04600128985</v>
      </c>
      <c r="AI9" s="193">
        <v>382153.06850910559</v>
      </c>
      <c r="AJ9" s="23">
        <v>0</v>
      </c>
      <c r="AK9" s="23">
        <v>0</v>
      </c>
      <c r="AL9" s="23">
        <v>382153.06850910559</v>
      </c>
      <c r="AM9" s="23">
        <v>0</v>
      </c>
      <c r="AN9" s="23">
        <v>0</v>
      </c>
      <c r="AO9" s="23">
        <v>0</v>
      </c>
      <c r="AP9" s="80">
        <f t="shared" si="4"/>
        <v>382153.06850910559</v>
      </c>
      <c r="AQ9" s="81">
        <v>401121.48603406671</v>
      </c>
      <c r="AR9" s="23">
        <v>0</v>
      </c>
      <c r="AS9" s="23">
        <v>0</v>
      </c>
      <c r="AT9" s="23">
        <v>401121.48603406671</v>
      </c>
      <c r="AU9" s="23">
        <v>0</v>
      </c>
      <c r="AV9" s="23">
        <v>0</v>
      </c>
      <c r="AW9" s="23">
        <v>0</v>
      </c>
      <c r="AX9" s="82">
        <f t="shared" si="5"/>
        <v>401121.48603406671</v>
      </c>
      <c r="AY9" s="193">
        <v>453196.67914045183</v>
      </c>
      <c r="AZ9" s="23">
        <v>0</v>
      </c>
      <c r="BA9" s="23">
        <v>0</v>
      </c>
      <c r="BB9" s="23">
        <v>453196.67914045183</v>
      </c>
      <c r="BC9" s="23">
        <v>0</v>
      </c>
      <c r="BD9" s="23">
        <v>0</v>
      </c>
      <c r="BE9" s="23">
        <v>0</v>
      </c>
      <c r="BF9" s="80">
        <f t="shared" si="6"/>
        <v>453196.67914045183</v>
      </c>
      <c r="BG9" s="81">
        <v>458681.47723513097</v>
      </c>
      <c r="BH9" s="23">
        <v>0</v>
      </c>
      <c r="BI9" s="23">
        <v>0</v>
      </c>
      <c r="BJ9" s="23">
        <v>458681.47723513097</v>
      </c>
      <c r="BK9" s="23">
        <v>0</v>
      </c>
      <c r="BL9" s="23">
        <v>0</v>
      </c>
      <c r="BM9" s="23">
        <v>0</v>
      </c>
      <c r="BN9" s="82">
        <f t="shared" si="7"/>
        <v>458681.47723513097</v>
      </c>
      <c r="BO9" s="193">
        <v>490739.86327233049</v>
      </c>
      <c r="BP9" s="23">
        <v>0</v>
      </c>
      <c r="BQ9" s="23">
        <v>0</v>
      </c>
      <c r="BR9" s="23">
        <v>490739.86327233049</v>
      </c>
      <c r="BS9" s="23">
        <v>0</v>
      </c>
      <c r="BT9" s="23">
        <v>0</v>
      </c>
      <c r="BU9" s="23">
        <v>0</v>
      </c>
      <c r="BV9" s="23">
        <f t="shared" si="8"/>
        <v>490739.86327233049</v>
      </c>
      <c r="BW9" s="81">
        <v>535577.11833230383</v>
      </c>
      <c r="BX9" s="23">
        <v>0</v>
      </c>
      <c r="BY9" s="23">
        <v>0</v>
      </c>
      <c r="BZ9" s="23">
        <v>535577.11833230383</v>
      </c>
      <c r="CA9" s="23">
        <v>0</v>
      </c>
      <c r="CB9" s="23">
        <v>0</v>
      </c>
      <c r="CC9" s="23">
        <v>0</v>
      </c>
      <c r="CD9" s="82">
        <f t="shared" si="9"/>
        <v>535577.11833230383</v>
      </c>
      <c r="CE9" s="81">
        <v>526575.94080424611</v>
      </c>
      <c r="CF9" s="23">
        <v>0</v>
      </c>
      <c r="CG9" s="23">
        <v>0</v>
      </c>
      <c r="CH9" s="23">
        <v>526575.94080424611</v>
      </c>
      <c r="CI9" s="23">
        <v>0</v>
      </c>
      <c r="CJ9" s="23">
        <v>0</v>
      </c>
      <c r="CK9" s="23">
        <v>0</v>
      </c>
      <c r="CL9" s="82">
        <f t="shared" si="10"/>
        <v>526575.94080424611</v>
      </c>
      <c r="CM9" s="193">
        <v>696006.99290541001</v>
      </c>
      <c r="CN9" s="23">
        <v>0</v>
      </c>
      <c r="CO9" s="23">
        <v>0</v>
      </c>
      <c r="CP9" s="23">
        <v>696006.99290541001</v>
      </c>
      <c r="CQ9" s="23">
        <v>0</v>
      </c>
      <c r="CR9" s="23">
        <v>0</v>
      </c>
      <c r="CS9" s="23">
        <v>0</v>
      </c>
      <c r="CT9" s="23">
        <f t="shared" si="11"/>
        <v>696006.99290541001</v>
      </c>
    </row>
    <row r="10" spans="1:98" ht="20" customHeight="1" x14ac:dyDescent="0.2">
      <c r="A10" s="21" t="s">
        <v>402</v>
      </c>
      <c r="B10" s="22" t="s">
        <v>257</v>
      </c>
      <c r="C10" s="23">
        <v>12531.03227256</v>
      </c>
      <c r="D10" s="23">
        <v>0</v>
      </c>
      <c r="E10" s="23">
        <v>0</v>
      </c>
      <c r="F10" s="23">
        <v>12531.03227256</v>
      </c>
      <c r="G10" s="23">
        <v>0</v>
      </c>
      <c r="H10" s="23">
        <v>0</v>
      </c>
      <c r="I10" s="23">
        <v>0</v>
      </c>
      <c r="J10" s="80">
        <f t="shared" si="0"/>
        <v>12531.03227256</v>
      </c>
      <c r="K10" s="81">
        <v>14844.60652343</v>
      </c>
      <c r="L10" s="23">
        <v>0</v>
      </c>
      <c r="M10" s="23">
        <v>0</v>
      </c>
      <c r="N10" s="23">
        <v>14844.60652343</v>
      </c>
      <c r="O10" s="23">
        <v>0</v>
      </c>
      <c r="P10" s="23">
        <v>0</v>
      </c>
      <c r="Q10" s="23">
        <v>0</v>
      </c>
      <c r="R10" s="82">
        <f t="shared" si="1"/>
        <v>14844.60652343</v>
      </c>
      <c r="S10" s="193">
        <v>16687.596646900001</v>
      </c>
      <c r="T10" s="23">
        <v>0</v>
      </c>
      <c r="U10" s="23">
        <v>0</v>
      </c>
      <c r="V10" s="23">
        <v>16687.596646900001</v>
      </c>
      <c r="W10" s="23">
        <v>0</v>
      </c>
      <c r="X10" s="23">
        <v>0</v>
      </c>
      <c r="Y10" s="23">
        <v>0</v>
      </c>
      <c r="Z10" s="80">
        <f t="shared" si="2"/>
        <v>16687.596646900001</v>
      </c>
      <c r="AA10" s="81">
        <v>18725.35589553</v>
      </c>
      <c r="AB10" s="23">
        <v>0</v>
      </c>
      <c r="AC10" s="23">
        <v>0</v>
      </c>
      <c r="AD10" s="23">
        <v>18725.35589553</v>
      </c>
      <c r="AE10" s="23">
        <v>0</v>
      </c>
      <c r="AF10" s="23">
        <v>0</v>
      </c>
      <c r="AG10" s="23">
        <v>0</v>
      </c>
      <c r="AH10" s="82">
        <f t="shared" si="3"/>
        <v>18725.35589553</v>
      </c>
      <c r="AI10" s="193">
        <v>20719.317173770003</v>
      </c>
      <c r="AJ10" s="23">
        <v>0</v>
      </c>
      <c r="AK10" s="23">
        <v>0</v>
      </c>
      <c r="AL10" s="23">
        <v>20719.317173770003</v>
      </c>
      <c r="AM10" s="23">
        <v>0</v>
      </c>
      <c r="AN10" s="23">
        <v>0</v>
      </c>
      <c r="AO10" s="23">
        <v>0</v>
      </c>
      <c r="AP10" s="80">
        <f t="shared" si="4"/>
        <v>20719.317173770003</v>
      </c>
      <c r="AQ10" s="81">
        <v>21587.140463770003</v>
      </c>
      <c r="AR10" s="23">
        <v>0</v>
      </c>
      <c r="AS10" s="23">
        <v>0</v>
      </c>
      <c r="AT10" s="23">
        <v>21587.140463770003</v>
      </c>
      <c r="AU10" s="23">
        <v>0</v>
      </c>
      <c r="AV10" s="23">
        <v>0</v>
      </c>
      <c r="AW10" s="23">
        <v>0</v>
      </c>
      <c r="AX10" s="82">
        <f t="shared" si="5"/>
        <v>21587.140463770003</v>
      </c>
      <c r="AY10" s="193">
        <v>22190.159168029997</v>
      </c>
      <c r="AZ10" s="23">
        <v>0</v>
      </c>
      <c r="BA10" s="23">
        <v>0</v>
      </c>
      <c r="BB10" s="23">
        <v>22190.159168029997</v>
      </c>
      <c r="BC10" s="23">
        <v>0</v>
      </c>
      <c r="BD10" s="23">
        <v>0</v>
      </c>
      <c r="BE10" s="23">
        <v>0</v>
      </c>
      <c r="BF10" s="80">
        <f t="shared" si="6"/>
        <v>22190.159168029997</v>
      </c>
      <c r="BG10" s="81">
        <v>22732.264374940001</v>
      </c>
      <c r="BH10" s="23">
        <v>0</v>
      </c>
      <c r="BI10" s="23">
        <v>0</v>
      </c>
      <c r="BJ10" s="23">
        <v>22732.264374940001</v>
      </c>
      <c r="BK10" s="23">
        <v>0</v>
      </c>
      <c r="BL10" s="23">
        <v>0</v>
      </c>
      <c r="BM10" s="23">
        <v>0</v>
      </c>
      <c r="BN10" s="82">
        <f t="shared" si="7"/>
        <v>22732.264374940001</v>
      </c>
      <c r="BO10" s="193">
        <v>24405.276907609998</v>
      </c>
      <c r="BP10" s="23">
        <v>0</v>
      </c>
      <c r="BQ10" s="23">
        <v>0</v>
      </c>
      <c r="BR10" s="23">
        <v>24405.276907609998</v>
      </c>
      <c r="BS10" s="23">
        <v>0</v>
      </c>
      <c r="BT10" s="23">
        <v>0</v>
      </c>
      <c r="BU10" s="23">
        <v>0</v>
      </c>
      <c r="BV10" s="23">
        <f t="shared" si="8"/>
        <v>24405.276907609998</v>
      </c>
      <c r="BW10" s="81">
        <v>24238.585104130001</v>
      </c>
      <c r="BX10" s="23">
        <v>0</v>
      </c>
      <c r="BY10" s="23">
        <v>0</v>
      </c>
      <c r="BZ10" s="23">
        <v>24238.585104130001</v>
      </c>
      <c r="CA10" s="23">
        <v>0</v>
      </c>
      <c r="CB10" s="23">
        <v>0</v>
      </c>
      <c r="CC10" s="23">
        <v>0</v>
      </c>
      <c r="CD10" s="82">
        <f t="shared" si="9"/>
        <v>24238.585104130001</v>
      </c>
      <c r="CE10" s="81">
        <v>23268.994979359995</v>
      </c>
      <c r="CF10" s="23">
        <v>0</v>
      </c>
      <c r="CG10" s="23">
        <v>0</v>
      </c>
      <c r="CH10" s="23">
        <v>23268.994979359995</v>
      </c>
      <c r="CI10" s="23">
        <v>0</v>
      </c>
      <c r="CJ10" s="23">
        <v>0</v>
      </c>
      <c r="CK10" s="23">
        <v>0</v>
      </c>
      <c r="CL10" s="82">
        <f t="shared" si="10"/>
        <v>23268.994979359995</v>
      </c>
      <c r="CM10" s="193">
        <v>26221.746296469995</v>
      </c>
      <c r="CN10" s="23">
        <v>0</v>
      </c>
      <c r="CO10" s="23">
        <v>0</v>
      </c>
      <c r="CP10" s="23">
        <v>26221.746296469995</v>
      </c>
      <c r="CQ10" s="23">
        <v>0</v>
      </c>
      <c r="CR10" s="23">
        <v>0</v>
      </c>
      <c r="CS10" s="23">
        <v>0</v>
      </c>
      <c r="CT10" s="23">
        <f t="shared" si="11"/>
        <v>26221.746296469995</v>
      </c>
    </row>
    <row r="11" spans="1:98" ht="20" customHeight="1" x14ac:dyDescent="0.2">
      <c r="A11" s="21" t="s">
        <v>403</v>
      </c>
      <c r="B11" s="22" t="s">
        <v>258</v>
      </c>
      <c r="C11" s="23">
        <v>527.82469415000003</v>
      </c>
      <c r="D11" s="23">
        <v>0</v>
      </c>
      <c r="E11" s="23">
        <v>0</v>
      </c>
      <c r="F11" s="23">
        <v>527.82469415000003</v>
      </c>
      <c r="G11" s="23">
        <v>24532.25728749</v>
      </c>
      <c r="H11" s="23">
        <v>24018.808145557734</v>
      </c>
      <c r="I11" s="23">
        <v>0</v>
      </c>
      <c r="J11" s="80">
        <f t="shared" si="0"/>
        <v>49078.890127197737</v>
      </c>
      <c r="K11" s="81">
        <v>602.34528718000001</v>
      </c>
      <c r="L11" s="23">
        <v>0</v>
      </c>
      <c r="M11" s="23">
        <v>0</v>
      </c>
      <c r="N11" s="23">
        <v>602.34528718000001</v>
      </c>
      <c r="O11" s="23">
        <v>27591.838566789997</v>
      </c>
      <c r="P11" s="23">
        <v>27836.023984268882</v>
      </c>
      <c r="Q11" s="23">
        <v>0</v>
      </c>
      <c r="R11" s="82">
        <f t="shared" si="1"/>
        <v>56030.207838238879</v>
      </c>
      <c r="S11" s="193">
        <v>687.56450962999998</v>
      </c>
      <c r="T11" s="23">
        <v>0</v>
      </c>
      <c r="U11" s="23">
        <v>0</v>
      </c>
      <c r="V11" s="23">
        <v>687.56450962999998</v>
      </c>
      <c r="W11" s="23">
        <v>31255.36692393</v>
      </c>
      <c r="X11" s="23">
        <v>30771.72434430055</v>
      </c>
      <c r="Y11" s="23">
        <v>0</v>
      </c>
      <c r="Z11" s="80">
        <f t="shared" si="2"/>
        <v>62714.655777860549</v>
      </c>
      <c r="AA11" s="81">
        <v>782.25335335</v>
      </c>
      <c r="AB11" s="23">
        <v>0</v>
      </c>
      <c r="AC11" s="23">
        <v>0</v>
      </c>
      <c r="AD11" s="23">
        <v>782.25335335</v>
      </c>
      <c r="AE11" s="23">
        <v>34325.365311840003</v>
      </c>
      <c r="AF11" s="23">
        <v>35065.038114958028</v>
      </c>
      <c r="AG11" s="23">
        <v>0</v>
      </c>
      <c r="AH11" s="82">
        <f t="shared" si="3"/>
        <v>70172.656780148041</v>
      </c>
      <c r="AI11" s="193">
        <v>928.81097771000009</v>
      </c>
      <c r="AJ11" s="23">
        <v>0</v>
      </c>
      <c r="AK11" s="23">
        <v>0</v>
      </c>
      <c r="AL11" s="23">
        <v>928.81097771000009</v>
      </c>
      <c r="AM11" s="23">
        <v>38083.899756660001</v>
      </c>
      <c r="AN11" s="23">
        <v>38429.01447270788</v>
      </c>
      <c r="AO11" s="23">
        <v>0</v>
      </c>
      <c r="AP11" s="80">
        <f t="shared" si="4"/>
        <v>77441.725207077892</v>
      </c>
      <c r="AQ11" s="81">
        <v>1130.60566991</v>
      </c>
      <c r="AR11" s="23">
        <v>0</v>
      </c>
      <c r="AS11" s="23">
        <v>0</v>
      </c>
      <c r="AT11" s="23">
        <v>1130.60566991</v>
      </c>
      <c r="AU11" s="23">
        <v>43677.312915319999</v>
      </c>
      <c r="AV11" s="23">
        <v>41764.599037119551</v>
      </c>
      <c r="AW11" s="23">
        <v>0</v>
      </c>
      <c r="AX11" s="82">
        <f t="shared" si="5"/>
        <v>86572.517622349551</v>
      </c>
      <c r="AY11" s="193">
        <v>1159.7189124200002</v>
      </c>
      <c r="AZ11" s="23">
        <v>0</v>
      </c>
      <c r="BA11" s="23">
        <v>0</v>
      </c>
      <c r="BB11" s="23">
        <v>1159.7189124200002</v>
      </c>
      <c r="BC11" s="23">
        <v>47477.806618260001</v>
      </c>
      <c r="BD11" s="23">
        <v>44045.048067038515</v>
      </c>
      <c r="BE11" s="23">
        <v>0</v>
      </c>
      <c r="BF11" s="80">
        <f t="shared" si="6"/>
        <v>92682.573597718525</v>
      </c>
      <c r="BG11" s="81">
        <v>1313.18884697</v>
      </c>
      <c r="BH11" s="23">
        <v>0</v>
      </c>
      <c r="BI11" s="23">
        <v>0</v>
      </c>
      <c r="BJ11" s="23">
        <v>1313.18884697</v>
      </c>
      <c r="BK11" s="23">
        <v>48780.447392030001</v>
      </c>
      <c r="BL11" s="23">
        <v>48664.136289889044</v>
      </c>
      <c r="BM11" s="23">
        <v>0</v>
      </c>
      <c r="BN11" s="82">
        <f t="shared" si="7"/>
        <v>98757.772528889036</v>
      </c>
      <c r="BO11" s="193">
        <v>1444.66980681</v>
      </c>
      <c r="BP11" s="23">
        <v>0</v>
      </c>
      <c r="BQ11" s="23">
        <v>0</v>
      </c>
      <c r="BR11" s="23">
        <v>1444.66980681</v>
      </c>
      <c r="BS11" s="23">
        <v>51790.814237670013</v>
      </c>
      <c r="BT11" s="23">
        <v>54865.980086082505</v>
      </c>
      <c r="BU11" s="23">
        <v>0</v>
      </c>
      <c r="BV11" s="23">
        <f t="shared" si="8"/>
        <v>108101.46413056253</v>
      </c>
      <c r="BW11" s="81">
        <v>26.341681979999997</v>
      </c>
      <c r="BX11" s="23">
        <v>0</v>
      </c>
      <c r="BY11" s="23">
        <v>0</v>
      </c>
      <c r="BZ11" s="23">
        <v>26.341681979999997</v>
      </c>
      <c r="CA11" s="23">
        <v>56205.619104750003</v>
      </c>
      <c r="CB11" s="23">
        <v>59983.356729817897</v>
      </c>
      <c r="CC11" s="23">
        <v>0</v>
      </c>
      <c r="CD11" s="82">
        <f t="shared" si="9"/>
        <v>116215.31751654789</v>
      </c>
      <c r="CE11" s="81">
        <v>1784.9454140899998</v>
      </c>
      <c r="CF11" s="23">
        <v>0</v>
      </c>
      <c r="CG11" s="23">
        <v>0</v>
      </c>
      <c r="CH11" s="23">
        <v>1784.9454140899998</v>
      </c>
      <c r="CI11" s="23">
        <v>58332.375194679989</v>
      </c>
      <c r="CJ11" s="23">
        <v>61604.922584438405</v>
      </c>
      <c r="CK11" s="23">
        <v>0</v>
      </c>
      <c r="CL11" s="82">
        <f t="shared" si="10"/>
        <v>121722.24319320839</v>
      </c>
      <c r="CM11" s="193">
        <v>2186.76382122</v>
      </c>
      <c r="CN11" s="23">
        <v>0</v>
      </c>
      <c r="CO11" s="23">
        <v>0</v>
      </c>
      <c r="CP11" s="23">
        <v>2186.76382122</v>
      </c>
      <c r="CQ11" s="23">
        <v>66251.382000190002</v>
      </c>
      <c r="CR11" s="23">
        <v>75015.811717999997</v>
      </c>
      <c r="CS11" s="23">
        <v>0</v>
      </c>
      <c r="CT11" s="23">
        <f t="shared" si="11"/>
        <v>143453.95753940998</v>
      </c>
    </row>
    <row r="12" spans="1:98" ht="20" customHeight="1" x14ac:dyDescent="0.2">
      <c r="A12" s="21" t="s">
        <v>404</v>
      </c>
      <c r="B12" s="22" t="s">
        <v>264</v>
      </c>
      <c r="C12" s="23">
        <v>260905.87928610001</v>
      </c>
      <c r="D12" s="23">
        <v>0</v>
      </c>
      <c r="E12" s="23">
        <v>0</v>
      </c>
      <c r="F12" s="23">
        <v>260905.87928610001</v>
      </c>
      <c r="G12" s="23">
        <v>276959.34707368456</v>
      </c>
      <c r="H12" s="23">
        <v>36188.106543658607</v>
      </c>
      <c r="I12" s="23">
        <v>0</v>
      </c>
      <c r="J12" s="80">
        <f t="shared" si="0"/>
        <v>574053.33290344325</v>
      </c>
      <c r="K12" s="81">
        <v>293526.72048399004</v>
      </c>
      <c r="L12" s="23">
        <v>0</v>
      </c>
      <c r="M12" s="23">
        <v>0</v>
      </c>
      <c r="N12" s="23">
        <v>293526.72048399004</v>
      </c>
      <c r="O12" s="23">
        <v>307455.10993434716</v>
      </c>
      <c r="P12" s="23">
        <v>42087.522489866868</v>
      </c>
      <c r="Q12" s="23">
        <v>0</v>
      </c>
      <c r="R12" s="82">
        <f t="shared" si="1"/>
        <v>643069.35290820396</v>
      </c>
      <c r="S12" s="193">
        <v>317111.96346302994</v>
      </c>
      <c r="T12" s="23">
        <v>0</v>
      </c>
      <c r="U12" s="23">
        <v>0</v>
      </c>
      <c r="V12" s="23">
        <v>317111.96346302994</v>
      </c>
      <c r="W12" s="23">
        <v>338160.97810544801</v>
      </c>
      <c r="X12" s="23">
        <v>48264.137111303637</v>
      </c>
      <c r="Y12" s="23">
        <v>0</v>
      </c>
      <c r="Z12" s="80">
        <f t="shared" si="2"/>
        <v>703537.07867978164</v>
      </c>
      <c r="AA12" s="81">
        <v>335282.24486874999</v>
      </c>
      <c r="AB12" s="23">
        <v>0</v>
      </c>
      <c r="AC12" s="23">
        <v>0</v>
      </c>
      <c r="AD12" s="23">
        <v>335282.24486874999</v>
      </c>
      <c r="AE12" s="23">
        <v>376493.82218901801</v>
      </c>
      <c r="AF12" s="23">
        <v>52705.194002034899</v>
      </c>
      <c r="AG12" s="23">
        <v>0</v>
      </c>
      <c r="AH12" s="82">
        <f t="shared" si="3"/>
        <v>764481.26105980296</v>
      </c>
      <c r="AI12" s="193">
        <v>339051.81444970443</v>
      </c>
      <c r="AJ12" s="23">
        <v>0</v>
      </c>
      <c r="AK12" s="23">
        <v>0</v>
      </c>
      <c r="AL12" s="23">
        <v>339051.81444970443</v>
      </c>
      <c r="AM12" s="23">
        <v>399427.88231686974</v>
      </c>
      <c r="AN12" s="23">
        <v>59277.691272127478</v>
      </c>
      <c r="AO12" s="23">
        <v>0</v>
      </c>
      <c r="AP12" s="80">
        <f t="shared" si="4"/>
        <v>797757.38803870161</v>
      </c>
      <c r="AQ12" s="81">
        <v>354885.35560161847</v>
      </c>
      <c r="AR12" s="23">
        <v>0</v>
      </c>
      <c r="AS12" s="23">
        <v>0</v>
      </c>
      <c r="AT12" s="23">
        <v>354885.35560161847</v>
      </c>
      <c r="AU12" s="23">
        <v>412666.4244846208</v>
      </c>
      <c r="AV12" s="23">
        <v>63333.018159857835</v>
      </c>
      <c r="AW12" s="23">
        <v>0</v>
      </c>
      <c r="AX12" s="82">
        <f t="shared" si="5"/>
        <v>830884.79824609717</v>
      </c>
      <c r="AY12" s="193">
        <v>351556.78627638996</v>
      </c>
      <c r="AZ12" s="23">
        <v>0</v>
      </c>
      <c r="BA12" s="23">
        <v>0</v>
      </c>
      <c r="BB12" s="23">
        <v>351556.78627638996</v>
      </c>
      <c r="BC12" s="23">
        <v>430968.61157071998</v>
      </c>
      <c r="BD12" s="23">
        <v>63889.857595387184</v>
      </c>
      <c r="BE12" s="23">
        <v>0</v>
      </c>
      <c r="BF12" s="80">
        <f t="shared" si="6"/>
        <v>846415.25544249709</v>
      </c>
      <c r="BG12" s="81">
        <v>380892.37738518999</v>
      </c>
      <c r="BH12" s="23">
        <v>0</v>
      </c>
      <c r="BI12" s="23">
        <v>0</v>
      </c>
      <c r="BJ12" s="23">
        <v>380892.37738518999</v>
      </c>
      <c r="BK12" s="23">
        <v>462738.82816178992</v>
      </c>
      <c r="BL12" s="23">
        <v>67256.93483351187</v>
      </c>
      <c r="BM12" s="23">
        <v>0</v>
      </c>
      <c r="BN12" s="82">
        <f t="shared" si="7"/>
        <v>910888.14038049174</v>
      </c>
      <c r="BO12" s="193">
        <v>419090.53686247999</v>
      </c>
      <c r="BP12" s="23">
        <v>0</v>
      </c>
      <c r="BQ12" s="23">
        <v>0</v>
      </c>
      <c r="BR12" s="23">
        <v>419090.53686247999</v>
      </c>
      <c r="BS12" s="23">
        <v>499754.18263279996</v>
      </c>
      <c r="BT12" s="23">
        <v>75347.04330942253</v>
      </c>
      <c r="BU12" s="23">
        <v>0</v>
      </c>
      <c r="BV12" s="23">
        <f t="shared" si="8"/>
        <v>994191.76280470251</v>
      </c>
      <c r="BW12" s="81">
        <v>410691.64063576999</v>
      </c>
      <c r="BX12" s="23">
        <v>0</v>
      </c>
      <c r="BY12" s="23">
        <v>0</v>
      </c>
      <c r="BZ12" s="23">
        <v>410691.64063576999</v>
      </c>
      <c r="CA12" s="23">
        <v>532541.5471711501</v>
      </c>
      <c r="CB12" s="23">
        <v>84746.167174656643</v>
      </c>
      <c r="CC12" s="23">
        <v>0</v>
      </c>
      <c r="CD12" s="82">
        <f t="shared" si="9"/>
        <v>1027979.3549815768</v>
      </c>
      <c r="CE12" s="81">
        <v>370550.36277401994</v>
      </c>
      <c r="CF12" s="23">
        <v>0</v>
      </c>
      <c r="CG12" s="23">
        <v>0</v>
      </c>
      <c r="CH12" s="23">
        <v>370550.36277401994</v>
      </c>
      <c r="CI12" s="23">
        <v>543880.95529409009</v>
      </c>
      <c r="CJ12" s="23">
        <v>84824.611640555871</v>
      </c>
      <c r="CK12" s="23">
        <v>0</v>
      </c>
      <c r="CL12" s="82">
        <f t="shared" si="10"/>
        <v>999255.92970866594</v>
      </c>
      <c r="CM12" s="193">
        <v>485450.86512017</v>
      </c>
      <c r="CN12" s="23">
        <v>0</v>
      </c>
      <c r="CO12" s="23">
        <v>0</v>
      </c>
      <c r="CP12" s="23">
        <v>485450.86512017</v>
      </c>
      <c r="CQ12" s="23">
        <v>684933.93021387001</v>
      </c>
      <c r="CR12" s="23">
        <v>103314.339787</v>
      </c>
      <c r="CS12" s="23">
        <v>0</v>
      </c>
      <c r="CT12" s="23">
        <f t="shared" si="11"/>
        <v>1273699.13512104</v>
      </c>
    </row>
    <row r="13" spans="1:98" ht="20" customHeight="1" x14ac:dyDescent="0.2">
      <c r="A13" s="21" t="s">
        <v>405</v>
      </c>
      <c r="B13" s="22" t="s">
        <v>273</v>
      </c>
      <c r="C13" s="23">
        <v>21082.992104879999</v>
      </c>
      <c r="D13" s="23">
        <v>0</v>
      </c>
      <c r="E13" s="23">
        <v>0</v>
      </c>
      <c r="F13" s="23">
        <v>21082.992104879999</v>
      </c>
      <c r="G13" s="23">
        <v>0</v>
      </c>
      <c r="H13" s="23">
        <v>0</v>
      </c>
      <c r="I13" s="23">
        <v>0</v>
      </c>
      <c r="J13" s="80">
        <f t="shared" si="0"/>
        <v>21082.992104879999</v>
      </c>
      <c r="K13" s="81">
        <v>26653.026353739999</v>
      </c>
      <c r="L13" s="23">
        <v>0</v>
      </c>
      <c r="M13" s="23">
        <v>0</v>
      </c>
      <c r="N13" s="23">
        <v>26653.026353739999</v>
      </c>
      <c r="O13" s="23">
        <v>0</v>
      </c>
      <c r="P13" s="23">
        <v>0</v>
      </c>
      <c r="Q13" s="23">
        <v>0</v>
      </c>
      <c r="R13" s="82">
        <f t="shared" si="1"/>
        <v>26653.026353739999</v>
      </c>
      <c r="S13" s="193">
        <v>31128.93615275</v>
      </c>
      <c r="T13" s="23">
        <v>0</v>
      </c>
      <c r="U13" s="23">
        <v>0</v>
      </c>
      <c r="V13" s="23">
        <v>31128.93615275</v>
      </c>
      <c r="W13" s="23">
        <v>0</v>
      </c>
      <c r="X13" s="23">
        <v>0</v>
      </c>
      <c r="Y13" s="23">
        <v>0</v>
      </c>
      <c r="Z13" s="80">
        <f t="shared" si="2"/>
        <v>31128.93615275</v>
      </c>
      <c r="AA13" s="81">
        <v>36978.393835469993</v>
      </c>
      <c r="AB13" s="23">
        <v>0</v>
      </c>
      <c r="AC13" s="23">
        <v>0</v>
      </c>
      <c r="AD13" s="23">
        <v>36978.393835469993</v>
      </c>
      <c r="AE13" s="23">
        <v>0</v>
      </c>
      <c r="AF13" s="23">
        <v>0</v>
      </c>
      <c r="AG13" s="23">
        <v>0</v>
      </c>
      <c r="AH13" s="82">
        <f t="shared" si="3"/>
        <v>36978.393835469993</v>
      </c>
      <c r="AI13" s="193">
        <v>36773.041650119994</v>
      </c>
      <c r="AJ13" s="23">
        <v>0</v>
      </c>
      <c r="AK13" s="23">
        <v>0</v>
      </c>
      <c r="AL13" s="23">
        <v>36773.041650119994</v>
      </c>
      <c r="AM13" s="23">
        <v>0</v>
      </c>
      <c r="AN13" s="23">
        <v>0</v>
      </c>
      <c r="AO13" s="23">
        <v>0</v>
      </c>
      <c r="AP13" s="80">
        <f t="shared" si="4"/>
        <v>36773.041650119994</v>
      </c>
      <c r="AQ13" s="81">
        <v>38969.359133270002</v>
      </c>
      <c r="AR13" s="23">
        <v>0</v>
      </c>
      <c r="AS13" s="23">
        <v>0</v>
      </c>
      <c r="AT13" s="23">
        <v>38969.359133270002</v>
      </c>
      <c r="AU13" s="23">
        <v>0</v>
      </c>
      <c r="AV13" s="23">
        <v>0</v>
      </c>
      <c r="AW13" s="23">
        <v>0</v>
      </c>
      <c r="AX13" s="82">
        <f t="shared" si="5"/>
        <v>38969.359133270002</v>
      </c>
      <c r="AY13" s="193">
        <v>31447.614282120001</v>
      </c>
      <c r="AZ13" s="23">
        <v>0</v>
      </c>
      <c r="BA13" s="23">
        <v>0</v>
      </c>
      <c r="BB13" s="23">
        <v>31447.614282120001</v>
      </c>
      <c r="BC13" s="23">
        <v>0</v>
      </c>
      <c r="BD13" s="23">
        <v>0</v>
      </c>
      <c r="BE13" s="23">
        <v>0</v>
      </c>
      <c r="BF13" s="80">
        <f t="shared" si="6"/>
        <v>31447.614282120001</v>
      </c>
      <c r="BG13" s="81">
        <v>32350.158855550002</v>
      </c>
      <c r="BH13" s="23">
        <v>0</v>
      </c>
      <c r="BI13" s="23">
        <v>0</v>
      </c>
      <c r="BJ13" s="23">
        <v>32350.158855550002</v>
      </c>
      <c r="BK13" s="23">
        <v>0</v>
      </c>
      <c r="BL13" s="23">
        <v>0</v>
      </c>
      <c r="BM13" s="23">
        <v>0</v>
      </c>
      <c r="BN13" s="82">
        <f t="shared" si="7"/>
        <v>32350.158855550002</v>
      </c>
      <c r="BO13" s="193">
        <v>40704.096041889999</v>
      </c>
      <c r="BP13" s="23">
        <v>0</v>
      </c>
      <c r="BQ13" s="23">
        <v>0</v>
      </c>
      <c r="BR13" s="23">
        <v>40704.096041889999</v>
      </c>
      <c r="BS13" s="23">
        <v>0</v>
      </c>
      <c r="BT13" s="23">
        <v>0</v>
      </c>
      <c r="BU13" s="23">
        <v>0</v>
      </c>
      <c r="BV13" s="23">
        <f t="shared" si="8"/>
        <v>40704.096041889999</v>
      </c>
      <c r="BW13" s="81">
        <v>42932.793020130004</v>
      </c>
      <c r="BX13" s="23">
        <v>0</v>
      </c>
      <c r="BY13" s="23">
        <v>0</v>
      </c>
      <c r="BZ13" s="23">
        <v>42932.793020130004</v>
      </c>
      <c r="CA13" s="23">
        <v>0</v>
      </c>
      <c r="CB13" s="23">
        <v>0</v>
      </c>
      <c r="CC13" s="23">
        <v>0</v>
      </c>
      <c r="CD13" s="82">
        <f t="shared" si="9"/>
        <v>42932.793020130004</v>
      </c>
      <c r="CE13" s="81">
        <v>45721.898153310001</v>
      </c>
      <c r="CF13" s="23">
        <v>0</v>
      </c>
      <c r="CG13" s="23">
        <v>0</v>
      </c>
      <c r="CH13" s="23">
        <v>45721.898153310001</v>
      </c>
      <c r="CI13" s="23">
        <v>0</v>
      </c>
      <c r="CJ13" s="23">
        <v>0</v>
      </c>
      <c r="CK13" s="23">
        <v>0</v>
      </c>
      <c r="CL13" s="82">
        <f t="shared" si="10"/>
        <v>45721.898153310001</v>
      </c>
      <c r="CM13" s="193">
        <v>62036.126001380006</v>
      </c>
      <c r="CN13" s="23">
        <v>0</v>
      </c>
      <c r="CO13" s="23">
        <v>0</v>
      </c>
      <c r="CP13" s="23">
        <v>62036.126001380006</v>
      </c>
      <c r="CQ13" s="23">
        <v>0</v>
      </c>
      <c r="CR13" s="23">
        <v>0</v>
      </c>
      <c r="CS13" s="23">
        <v>0</v>
      </c>
      <c r="CT13" s="23">
        <f t="shared" si="11"/>
        <v>62036.126001380006</v>
      </c>
    </row>
    <row r="14" spans="1:98" ht="20" customHeight="1" x14ac:dyDescent="0.2">
      <c r="A14" s="21" t="s">
        <v>406</v>
      </c>
      <c r="B14" s="22" t="s">
        <v>278</v>
      </c>
      <c r="C14" s="23">
        <v>184.38503387000003</v>
      </c>
      <c r="D14" s="23">
        <v>0</v>
      </c>
      <c r="E14" s="23">
        <v>0</v>
      </c>
      <c r="F14" s="23">
        <v>184.38503387000003</v>
      </c>
      <c r="G14" s="23">
        <v>0</v>
      </c>
      <c r="H14" s="23">
        <v>0</v>
      </c>
      <c r="I14" s="23">
        <v>0</v>
      </c>
      <c r="J14" s="80">
        <f t="shared" si="0"/>
        <v>184.38503387000003</v>
      </c>
      <c r="K14" s="81">
        <v>324.7703166099999</v>
      </c>
      <c r="L14" s="23">
        <v>0</v>
      </c>
      <c r="M14" s="23">
        <v>0</v>
      </c>
      <c r="N14" s="23">
        <v>324.7703166099999</v>
      </c>
      <c r="O14" s="23">
        <v>0</v>
      </c>
      <c r="P14" s="23">
        <v>0</v>
      </c>
      <c r="Q14" s="23">
        <v>0</v>
      </c>
      <c r="R14" s="82">
        <f t="shared" si="1"/>
        <v>324.7703166099999</v>
      </c>
      <c r="S14" s="193">
        <v>-480.31931691</v>
      </c>
      <c r="T14" s="23">
        <v>0</v>
      </c>
      <c r="U14" s="23">
        <v>0</v>
      </c>
      <c r="V14" s="23">
        <v>-480.31931691</v>
      </c>
      <c r="W14" s="23">
        <v>0</v>
      </c>
      <c r="X14" s="23">
        <v>0</v>
      </c>
      <c r="Y14" s="23">
        <v>0</v>
      </c>
      <c r="Z14" s="80">
        <f t="shared" si="2"/>
        <v>-480.31931691</v>
      </c>
      <c r="AA14" s="81">
        <v>579.19084889999999</v>
      </c>
      <c r="AB14" s="23">
        <v>0</v>
      </c>
      <c r="AC14" s="23">
        <v>0</v>
      </c>
      <c r="AD14" s="23">
        <v>579.19084889999999</v>
      </c>
      <c r="AE14" s="23">
        <v>0</v>
      </c>
      <c r="AF14" s="23">
        <v>0</v>
      </c>
      <c r="AG14" s="23">
        <v>0</v>
      </c>
      <c r="AH14" s="82">
        <f t="shared" si="3"/>
        <v>579.19084889999999</v>
      </c>
      <c r="AI14" s="193">
        <v>-40.986652819999989</v>
      </c>
      <c r="AJ14" s="23">
        <v>0</v>
      </c>
      <c r="AK14" s="23">
        <v>0</v>
      </c>
      <c r="AL14" s="23">
        <v>-40.986652819999989</v>
      </c>
      <c r="AM14" s="23">
        <v>0</v>
      </c>
      <c r="AN14" s="23">
        <v>0</v>
      </c>
      <c r="AO14" s="23">
        <v>0</v>
      </c>
      <c r="AP14" s="80">
        <f t="shared" si="4"/>
        <v>-40.986652819999989</v>
      </c>
      <c r="AQ14" s="81">
        <v>-490.40126334000001</v>
      </c>
      <c r="AR14" s="23">
        <v>0</v>
      </c>
      <c r="AS14" s="23">
        <v>0</v>
      </c>
      <c r="AT14" s="23">
        <v>-490.40126334000001</v>
      </c>
      <c r="AU14" s="23">
        <v>0</v>
      </c>
      <c r="AV14" s="23">
        <v>0</v>
      </c>
      <c r="AW14" s="23">
        <v>0</v>
      </c>
      <c r="AX14" s="82">
        <f t="shared" si="5"/>
        <v>-490.40126334000001</v>
      </c>
      <c r="AY14" s="193">
        <v>0.93067109999999997</v>
      </c>
      <c r="AZ14" s="23">
        <v>0</v>
      </c>
      <c r="BA14" s="23">
        <v>0</v>
      </c>
      <c r="BB14" s="23">
        <v>0.93067109999999997</v>
      </c>
      <c r="BC14" s="23">
        <v>0</v>
      </c>
      <c r="BD14" s="23">
        <v>0</v>
      </c>
      <c r="BE14" s="23">
        <v>0</v>
      </c>
      <c r="BF14" s="80">
        <f t="shared" si="6"/>
        <v>0.93067109999999997</v>
      </c>
      <c r="BG14" s="81">
        <v>7.3120000000002905E-5</v>
      </c>
      <c r="BH14" s="23">
        <v>0</v>
      </c>
      <c r="BI14" s="23">
        <v>0</v>
      </c>
      <c r="BJ14" s="23">
        <v>7.3120000000002905E-5</v>
      </c>
      <c r="BK14" s="23">
        <v>0</v>
      </c>
      <c r="BL14" s="23">
        <v>0</v>
      </c>
      <c r="BM14" s="23">
        <v>0</v>
      </c>
      <c r="BN14" s="82">
        <f t="shared" si="7"/>
        <v>7.3120000000002905E-5</v>
      </c>
      <c r="BO14" s="193">
        <v>0.37652663000000003</v>
      </c>
      <c r="BP14" s="23">
        <v>0</v>
      </c>
      <c r="BQ14" s="23">
        <v>0</v>
      </c>
      <c r="BR14" s="23">
        <v>0.37652663000000003</v>
      </c>
      <c r="BS14" s="23">
        <v>0</v>
      </c>
      <c r="BT14" s="23">
        <v>0</v>
      </c>
      <c r="BU14" s="23">
        <v>0</v>
      </c>
      <c r="BV14" s="23">
        <f t="shared" si="8"/>
        <v>0.37652663000000003</v>
      </c>
      <c r="BW14" s="81">
        <v>5.045162999999999E-2</v>
      </c>
      <c r="BX14" s="23">
        <v>0</v>
      </c>
      <c r="BY14" s="23">
        <v>0</v>
      </c>
      <c r="BZ14" s="23">
        <v>5.045162999999999E-2</v>
      </c>
      <c r="CA14" s="23">
        <v>0</v>
      </c>
      <c r="CB14" s="23">
        <v>0</v>
      </c>
      <c r="CC14" s="23">
        <v>0</v>
      </c>
      <c r="CD14" s="82">
        <f t="shared" si="9"/>
        <v>5.045162999999999E-2</v>
      </c>
      <c r="CE14" s="81">
        <v>-7.9853253099999995</v>
      </c>
      <c r="CF14" s="23">
        <v>0</v>
      </c>
      <c r="CG14" s="23">
        <v>0</v>
      </c>
      <c r="CH14" s="23">
        <v>-7.9853253099999995</v>
      </c>
      <c r="CI14" s="23">
        <v>0</v>
      </c>
      <c r="CJ14" s="23">
        <v>0</v>
      </c>
      <c r="CK14" s="23">
        <v>0</v>
      </c>
      <c r="CL14" s="82">
        <f t="shared" si="10"/>
        <v>-7.9853253099999995</v>
      </c>
      <c r="CM14" s="193">
        <v>0.27253298000000004</v>
      </c>
      <c r="CN14" s="23">
        <v>0</v>
      </c>
      <c r="CO14" s="23">
        <v>0</v>
      </c>
      <c r="CP14" s="23">
        <v>0.27253298000000004</v>
      </c>
      <c r="CQ14" s="23">
        <v>0</v>
      </c>
      <c r="CR14" s="23">
        <v>0</v>
      </c>
      <c r="CS14" s="23">
        <v>0</v>
      </c>
      <c r="CT14" s="23">
        <f t="shared" si="11"/>
        <v>0.27253298000000004</v>
      </c>
    </row>
    <row r="15" spans="1:98" ht="20" customHeight="1" x14ac:dyDescent="0.2">
      <c r="A15" s="134" t="s">
        <v>407</v>
      </c>
      <c r="B15" s="115" t="s">
        <v>246</v>
      </c>
      <c r="C15" s="116">
        <v>240726.54443423299</v>
      </c>
      <c r="D15" s="116">
        <v>64450.631000000001</v>
      </c>
      <c r="E15" s="116">
        <v>0</v>
      </c>
      <c r="F15" s="116">
        <v>305177.17543423298</v>
      </c>
      <c r="G15" s="116">
        <v>34121.979197001026</v>
      </c>
      <c r="H15" s="116">
        <v>12096.349539880001</v>
      </c>
      <c r="I15" s="116">
        <v>0</v>
      </c>
      <c r="J15" s="154">
        <f t="shared" si="0"/>
        <v>351395.50417111401</v>
      </c>
      <c r="K15" s="195">
        <v>276563.613451012</v>
      </c>
      <c r="L15" s="116">
        <v>75104.209000000003</v>
      </c>
      <c r="M15" s="116">
        <v>0</v>
      </c>
      <c r="N15" s="116">
        <v>351667.82245101198</v>
      </c>
      <c r="O15" s="116">
        <v>38524.97670022001</v>
      </c>
      <c r="P15" s="116">
        <v>15573.247032282101</v>
      </c>
      <c r="Q15" s="116">
        <v>0</v>
      </c>
      <c r="R15" s="194">
        <f t="shared" si="1"/>
        <v>405766.04618351412</v>
      </c>
      <c r="S15" s="153">
        <v>305881.16011896444</v>
      </c>
      <c r="T15" s="116">
        <v>86257.505000000019</v>
      </c>
      <c r="U15" s="116">
        <v>0</v>
      </c>
      <c r="V15" s="116">
        <v>392138.66511896445</v>
      </c>
      <c r="W15" s="116">
        <v>45109.180264476556</v>
      </c>
      <c r="X15" s="116">
        <v>17432.034984529091</v>
      </c>
      <c r="Y15" s="116">
        <v>0</v>
      </c>
      <c r="Z15" s="154">
        <f t="shared" si="2"/>
        <v>454679.88036797009</v>
      </c>
      <c r="AA15" s="195">
        <v>332326.84478842601</v>
      </c>
      <c r="AB15" s="116">
        <v>98298.629000000001</v>
      </c>
      <c r="AC15" s="116">
        <v>0</v>
      </c>
      <c r="AD15" s="116">
        <v>430625.47378842602</v>
      </c>
      <c r="AE15" s="116">
        <v>50864.157763359995</v>
      </c>
      <c r="AF15" s="116">
        <v>20556.136567897243</v>
      </c>
      <c r="AG15" s="116">
        <v>0</v>
      </c>
      <c r="AH15" s="194">
        <f t="shared" si="3"/>
        <v>502045.76811968326</v>
      </c>
      <c r="AI15" s="153">
        <v>355969.18583985965</v>
      </c>
      <c r="AJ15" s="116">
        <v>108917.55499999998</v>
      </c>
      <c r="AK15" s="116">
        <v>0</v>
      </c>
      <c r="AL15" s="116">
        <v>464886.74083985965</v>
      </c>
      <c r="AM15" s="116">
        <v>59832.086405109992</v>
      </c>
      <c r="AN15" s="116">
        <v>22914.696216170069</v>
      </c>
      <c r="AO15" s="116">
        <v>0</v>
      </c>
      <c r="AP15" s="154">
        <f t="shared" si="4"/>
        <v>547633.52346113976</v>
      </c>
      <c r="AQ15" s="195">
        <v>362373.81706130353</v>
      </c>
      <c r="AR15" s="116">
        <v>121955.649</v>
      </c>
      <c r="AS15" s="116">
        <v>0</v>
      </c>
      <c r="AT15" s="116">
        <v>484329.46606130351</v>
      </c>
      <c r="AU15" s="116">
        <v>63923.857148850009</v>
      </c>
      <c r="AV15" s="116">
        <v>25624.530631938018</v>
      </c>
      <c r="AW15" s="116">
        <v>0</v>
      </c>
      <c r="AX15" s="194">
        <f t="shared" si="5"/>
        <v>573877.85384209151</v>
      </c>
      <c r="AY15" s="153">
        <v>379471.35890025203</v>
      </c>
      <c r="AZ15" s="116">
        <v>128189.451</v>
      </c>
      <c r="BA15" s="116">
        <v>0</v>
      </c>
      <c r="BB15" s="116">
        <v>507660.80990025203</v>
      </c>
      <c r="BC15" s="116">
        <v>67734.841267029988</v>
      </c>
      <c r="BD15" s="116">
        <v>28694.531449598602</v>
      </c>
      <c r="BE15" s="116">
        <v>0</v>
      </c>
      <c r="BF15" s="154">
        <f t="shared" si="6"/>
        <v>604090.18261688063</v>
      </c>
      <c r="BG15" s="195">
        <v>403017.46140067151</v>
      </c>
      <c r="BH15" s="116">
        <v>146409.81099999999</v>
      </c>
      <c r="BI15" s="116">
        <v>0</v>
      </c>
      <c r="BJ15" s="116">
        <v>549427.2724006715</v>
      </c>
      <c r="BK15" s="116">
        <v>71481.285248400003</v>
      </c>
      <c r="BL15" s="116">
        <v>31010.644954572897</v>
      </c>
      <c r="BM15" s="116">
        <v>0</v>
      </c>
      <c r="BN15" s="194">
        <f t="shared" si="7"/>
        <v>651919.20260364446</v>
      </c>
      <c r="BO15" s="153">
        <v>424310.82087323768</v>
      </c>
      <c r="BP15" s="116">
        <v>128458.33199999999</v>
      </c>
      <c r="BQ15" s="116">
        <v>0</v>
      </c>
      <c r="BR15" s="116">
        <v>552769.15287323762</v>
      </c>
      <c r="BS15" s="116">
        <v>74722.89388660001</v>
      </c>
      <c r="BT15" s="116">
        <v>33411.9682372112</v>
      </c>
      <c r="BU15" s="116">
        <v>0</v>
      </c>
      <c r="BV15" s="116">
        <f t="shared" si="8"/>
        <v>660904.01499704889</v>
      </c>
      <c r="BW15" s="195">
        <v>446786.06646210357</v>
      </c>
      <c r="BX15" s="116">
        <v>134647.94500000001</v>
      </c>
      <c r="BY15" s="116">
        <v>0</v>
      </c>
      <c r="BZ15" s="116">
        <v>581434.01146210358</v>
      </c>
      <c r="CA15" s="116">
        <v>83337.056205369998</v>
      </c>
      <c r="CB15" s="116">
        <v>37963.313593320003</v>
      </c>
      <c r="CC15" s="116">
        <v>0</v>
      </c>
      <c r="CD15" s="194">
        <f t="shared" si="9"/>
        <v>702734.38126079354</v>
      </c>
      <c r="CE15" s="195">
        <v>450084.51108743297</v>
      </c>
      <c r="CF15" s="116">
        <v>127319.32999999999</v>
      </c>
      <c r="CG15" s="116">
        <v>0</v>
      </c>
      <c r="CH15" s="116">
        <v>577403.84108743293</v>
      </c>
      <c r="CI15" s="116">
        <v>82990.005161599998</v>
      </c>
      <c r="CJ15" s="116">
        <v>39334.300527299696</v>
      </c>
      <c r="CK15" s="116">
        <v>0</v>
      </c>
      <c r="CL15" s="194">
        <f t="shared" si="10"/>
        <v>699728.14677633252</v>
      </c>
      <c r="CM15" s="153">
        <v>518870.19937622588</v>
      </c>
      <c r="CN15" s="116">
        <v>137227.30834811</v>
      </c>
      <c r="CO15" s="116">
        <v>0</v>
      </c>
      <c r="CP15" s="116">
        <v>656097.50772433588</v>
      </c>
      <c r="CQ15" s="116">
        <v>91356.475049289991</v>
      </c>
      <c r="CR15" s="116">
        <v>42658.550716999998</v>
      </c>
      <c r="CS15" s="116">
        <v>0</v>
      </c>
      <c r="CT15" s="116">
        <f t="shared" si="11"/>
        <v>790112.53349062591</v>
      </c>
    </row>
    <row r="16" spans="1:98" ht="20" customHeight="1" x14ac:dyDescent="0.2">
      <c r="A16" s="134" t="s">
        <v>408</v>
      </c>
      <c r="B16" s="115" t="s">
        <v>243</v>
      </c>
      <c r="C16" s="116">
        <v>292.64048880000001</v>
      </c>
      <c r="D16" s="116">
        <v>0</v>
      </c>
      <c r="E16" s="116">
        <v>0</v>
      </c>
      <c r="F16" s="116">
        <v>292.64048880000001</v>
      </c>
      <c r="G16" s="116">
        <v>110035.67539129083</v>
      </c>
      <c r="H16" s="116">
        <v>219527.32451093313</v>
      </c>
      <c r="I16" s="116">
        <v>-329785.06769112399</v>
      </c>
      <c r="J16" s="154">
        <f t="shared" si="0"/>
        <v>70.572699899959844</v>
      </c>
      <c r="K16" s="195">
        <v>473.53590505</v>
      </c>
      <c r="L16" s="116">
        <v>0</v>
      </c>
      <c r="M16" s="116">
        <v>0</v>
      </c>
      <c r="N16" s="116">
        <v>473.53590505</v>
      </c>
      <c r="O16" s="116">
        <v>121551.05184028274</v>
      </c>
      <c r="P16" s="116">
        <v>250138.16796483909</v>
      </c>
      <c r="Q16" s="116">
        <v>-372130.09887253185</v>
      </c>
      <c r="R16" s="194">
        <f t="shared" si="1"/>
        <v>32.656837639980949</v>
      </c>
      <c r="S16" s="153">
        <v>646.86694855999997</v>
      </c>
      <c r="T16" s="116">
        <v>0</v>
      </c>
      <c r="U16" s="116">
        <v>0</v>
      </c>
      <c r="V16" s="116">
        <v>646.86694855999997</v>
      </c>
      <c r="W16" s="116">
        <v>130762.73634489912</v>
      </c>
      <c r="X16" s="116">
        <v>282829.5975765739</v>
      </c>
      <c r="Y16" s="116">
        <v>-414201.40418874298</v>
      </c>
      <c r="Z16" s="154">
        <f t="shared" si="2"/>
        <v>37.796681290026754</v>
      </c>
      <c r="AA16" s="195">
        <v>417.54594571000001</v>
      </c>
      <c r="AB16" s="116">
        <v>0</v>
      </c>
      <c r="AC16" s="116">
        <v>0</v>
      </c>
      <c r="AD16" s="116">
        <v>417.54594571000001</v>
      </c>
      <c r="AE16" s="116">
        <v>135796.42387654091</v>
      </c>
      <c r="AF16" s="116">
        <v>298962.3820682537</v>
      </c>
      <c r="AG16" s="116">
        <v>-435096.68303437461</v>
      </c>
      <c r="AH16" s="194">
        <f t="shared" si="3"/>
        <v>79.668856129981577</v>
      </c>
      <c r="AI16" s="153">
        <v>512.70628489000001</v>
      </c>
      <c r="AJ16" s="116">
        <v>0</v>
      </c>
      <c r="AK16" s="116">
        <v>0</v>
      </c>
      <c r="AL16" s="116">
        <v>512.70628489000001</v>
      </c>
      <c r="AM16" s="116">
        <v>150444.45261418677</v>
      </c>
      <c r="AN16" s="116">
        <v>330214.74282990966</v>
      </c>
      <c r="AO16" s="116">
        <v>-481117.3347242265</v>
      </c>
      <c r="AP16" s="154">
        <f t="shared" si="4"/>
        <v>54.567004759912379</v>
      </c>
      <c r="AQ16" s="195">
        <v>558.63674392000007</v>
      </c>
      <c r="AR16" s="116">
        <v>0</v>
      </c>
      <c r="AS16" s="116">
        <v>0</v>
      </c>
      <c r="AT16" s="116">
        <v>558.63674392000007</v>
      </c>
      <c r="AU16" s="116">
        <v>148133.38972967741</v>
      </c>
      <c r="AV16" s="116">
        <v>343743.18811044015</v>
      </c>
      <c r="AW16" s="116">
        <v>-492394.91295895755</v>
      </c>
      <c r="AX16" s="194">
        <f t="shared" si="5"/>
        <v>40.301625079999212</v>
      </c>
      <c r="AY16" s="153">
        <v>641.62508351000008</v>
      </c>
      <c r="AZ16" s="116">
        <v>0</v>
      </c>
      <c r="BA16" s="116">
        <v>0</v>
      </c>
      <c r="BB16" s="116">
        <v>641.62508351000008</v>
      </c>
      <c r="BC16" s="116">
        <v>164462.77157517971</v>
      </c>
      <c r="BD16" s="116">
        <v>376918.29745598935</v>
      </c>
      <c r="BE16" s="116">
        <v>-541996.95059095905</v>
      </c>
      <c r="BF16" s="154">
        <f t="shared" si="6"/>
        <v>25.743523719953373</v>
      </c>
      <c r="BG16" s="195">
        <v>1218.5220490699999</v>
      </c>
      <c r="BH16" s="116">
        <v>0</v>
      </c>
      <c r="BI16" s="116">
        <v>0</v>
      </c>
      <c r="BJ16" s="116">
        <v>1218.5220490699999</v>
      </c>
      <c r="BK16" s="116">
        <v>159478.36842369707</v>
      </c>
      <c r="BL16" s="116">
        <v>385499.69654004159</v>
      </c>
      <c r="BM16" s="116">
        <v>-546154.81038428866</v>
      </c>
      <c r="BN16" s="194">
        <f t="shared" si="7"/>
        <v>41.776628519990481</v>
      </c>
      <c r="BO16" s="153">
        <v>916.51741507999986</v>
      </c>
      <c r="BP16" s="116">
        <v>0</v>
      </c>
      <c r="BQ16" s="116">
        <v>0</v>
      </c>
      <c r="BR16" s="116">
        <v>916.51741507999986</v>
      </c>
      <c r="BS16" s="116">
        <v>178803.68317629804</v>
      </c>
      <c r="BT16" s="116">
        <v>421792.04809201264</v>
      </c>
      <c r="BU16" s="116">
        <v>-601426.96646800067</v>
      </c>
      <c r="BV16" s="116">
        <f t="shared" si="8"/>
        <v>85.282215390005149</v>
      </c>
      <c r="BW16" s="195">
        <v>1054.8906389399999</v>
      </c>
      <c r="BX16" s="116">
        <v>0</v>
      </c>
      <c r="BY16" s="116">
        <v>0</v>
      </c>
      <c r="BZ16" s="116">
        <v>1054.8906389399999</v>
      </c>
      <c r="CA16" s="116">
        <v>191794.47548150056</v>
      </c>
      <c r="CB16" s="116">
        <v>451262.5942993302</v>
      </c>
      <c r="CC16" s="116">
        <v>-644101.21457249078</v>
      </c>
      <c r="CD16" s="194">
        <f t="shared" si="9"/>
        <v>10.745847280020826</v>
      </c>
      <c r="CE16" s="195">
        <v>679.88753472999997</v>
      </c>
      <c r="CF16" s="116">
        <v>0</v>
      </c>
      <c r="CG16" s="116">
        <v>0</v>
      </c>
      <c r="CH16" s="116">
        <v>679.88753472999997</v>
      </c>
      <c r="CI16" s="116">
        <v>236754.00566008434</v>
      </c>
      <c r="CJ16" s="116">
        <v>520448.07979469822</v>
      </c>
      <c r="CK16" s="116">
        <v>-757703.92605519318</v>
      </c>
      <c r="CL16" s="194">
        <f t="shared" si="10"/>
        <v>178.04693431942724</v>
      </c>
      <c r="CM16" s="153">
        <v>616.82814955000003</v>
      </c>
      <c r="CN16" s="116">
        <v>0</v>
      </c>
      <c r="CO16" s="116">
        <v>0</v>
      </c>
      <c r="CP16" s="116">
        <v>616.82814955000003</v>
      </c>
      <c r="CQ16" s="116">
        <v>226705.11789631206</v>
      </c>
      <c r="CR16" s="116">
        <v>581962.18763706263</v>
      </c>
      <c r="CS16" s="116">
        <v>-809275.79572026466</v>
      </c>
      <c r="CT16" s="116">
        <f t="shared" si="11"/>
        <v>8.3379626600071788</v>
      </c>
    </row>
    <row r="17" spans="1:98" ht="20" customHeight="1" x14ac:dyDescent="0.2">
      <c r="A17" s="134" t="s">
        <v>409</v>
      </c>
      <c r="B17" s="115" t="s">
        <v>247</v>
      </c>
      <c r="C17" s="116">
        <v>127641.51526919952</v>
      </c>
      <c r="D17" s="116">
        <v>5078.2439999999997</v>
      </c>
      <c r="E17" s="116">
        <v>-3454.6470000000004</v>
      </c>
      <c r="F17" s="116">
        <v>129265.11226919951</v>
      </c>
      <c r="G17" s="116">
        <v>29343.175381710818</v>
      </c>
      <c r="H17" s="116">
        <v>22265.002216017401</v>
      </c>
      <c r="I17" s="116">
        <f>SUM(I18:I19)</f>
        <v>-25456.27218484665</v>
      </c>
      <c r="J17" s="154">
        <f t="shared" si="0"/>
        <v>155417.01768208106</v>
      </c>
      <c r="K17" s="195">
        <v>124153.66209173025</v>
      </c>
      <c r="L17" s="116">
        <v>4202.473</v>
      </c>
      <c r="M17" s="116">
        <v>-2539.9219999999996</v>
      </c>
      <c r="N17" s="116">
        <v>125816.21309173024</v>
      </c>
      <c r="O17" s="116">
        <v>31995.07840874475</v>
      </c>
      <c r="P17" s="116">
        <v>25777.47033858169</v>
      </c>
      <c r="Q17" s="116">
        <f>SUM(Q18:Q19)</f>
        <v>-26670.511875727141</v>
      </c>
      <c r="R17" s="194">
        <f t="shared" si="1"/>
        <v>156918.24996332952</v>
      </c>
      <c r="S17" s="153">
        <v>173019.97011748003</v>
      </c>
      <c r="T17" s="116">
        <v>5229.366</v>
      </c>
      <c r="U17" s="116">
        <v>-3308.3139999999994</v>
      </c>
      <c r="V17" s="116">
        <v>174941.02211748002</v>
      </c>
      <c r="W17" s="116">
        <v>33774.484941038281</v>
      </c>
      <c r="X17" s="116">
        <v>28149.213396946885</v>
      </c>
      <c r="Y17" s="116">
        <f>SUM(Y18:Y19)</f>
        <v>-27773.689389164578</v>
      </c>
      <c r="Z17" s="154">
        <f t="shared" si="2"/>
        <v>209091.03106630061</v>
      </c>
      <c r="AA17" s="195">
        <v>185783.35072989133</v>
      </c>
      <c r="AB17" s="116">
        <v>6597.1204999999991</v>
      </c>
      <c r="AC17" s="116">
        <v>-3497.8879999999999</v>
      </c>
      <c r="AD17" s="116">
        <v>188882.58322989132</v>
      </c>
      <c r="AE17" s="116">
        <v>42790.211071499703</v>
      </c>
      <c r="AF17" s="116">
        <v>26340.298255424022</v>
      </c>
      <c r="AG17" s="116">
        <f>SUM(AG18:AG19)</f>
        <v>-30321.355505017385</v>
      </c>
      <c r="AH17" s="194">
        <f t="shared" si="3"/>
        <v>227691.73705179765</v>
      </c>
      <c r="AI17" s="153">
        <v>172551.0230627475</v>
      </c>
      <c r="AJ17" s="116">
        <v>9108.7274999999991</v>
      </c>
      <c r="AK17" s="116">
        <v>-4789.9129999999996</v>
      </c>
      <c r="AL17" s="116">
        <v>176869.8375627475</v>
      </c>
      <c r="AM17" s="116">
        <v>42963.075626926591</v>
      </c>
      <c r="AN17" s="116">
        <v>33239.269665638625</v>
      </c>
      <c r="AO17" s="116">
        <f>SUM(AO18:AO19)</f>
        <v>-23956.188159352769</v>
      </c>
      <c r="AP17" s="154">
        <f t="shared" si="4"/>
        <v>229115.99469595993</v>
      </c>
      <c r="AQ17" s="195">
        <v>216256.73588354187</v>
      </c>
      <c r="AR17" s="116">
        <v>15504.224000000002</v>
      </c>
      <c r="AS17" s="116">
        <v>-5388.0439999999999</v>
      </c>
      <c r="AT17" s="116">
        <v>226372.91588354186</v>
      </c>
      <c r="AU17" s="116">
        <v>59897.466396864722</v>
      </c>
      <c r="AV17" s="116">
        <v>41067.957919313856</v>
      </c>
      <c r="AW17" s="116">
        <f>SUM(AW18:AW19)</f>
        <v>-32564.308391704431</v>
      </c>
      <c r="AX17" s="194">
        <f t="shared" si="5"/>
        <v>294774.03180801601</v>
      </c>
      <c r="AY17" s="153">
        <v>247114.55396079193</v>
      </c>
      <c r="AZ17" s="116">
        <v>17071.6885</v>
      </c>
      <c r="BA17" s="116">
        <v>-6544.3260000000009</v>
      </c>
      <c r="BB17" s="116">
        <v>257641.91646079195</v>
      </c>
      <c r="BC17" s="116">
        <v>51504.91144145203</v>
      </c>
      <c r="BD17" s="116">
        <v>44349.277318356704</v>
      </c>
      <c r="BE17" s="116">
        <f>SUM(BE18:BE19)</f>
        <v>-9821.8801349672049</v>
      </c>
      <c r="BF17" s="154">
        <f t="shared" si="6"/>
        <v>343674.22508563352</v>
      </c>
      <c r="BG17" s="195">
        <v>169272.14688909857</v>
      </c>
      <c r="BH17" s="116">
        <v>12624.683064215911</v>
      </c>
      <c r="BI17" s="116">
        <v>-6470.741</v>
      </c>
      <c r="BJ17" s="116">
        <v>175426.08895331447</v>
      </c>
      <c r="BK17" s="116">
        <v>55147.19758305158</v>
      </c>
      <c r="BL17" s="116">
        <v>42863.867721685223</v>
      </c>
      <c r="BM17" s="116">
        <f>SUM(BM18:BM19)</f>
        <v>-11929.529560645891</v>
      </c>
      <c r="BN17" s="194">
        <f t="shared" si="7"/>
        <v>261507.62469740535</v>
      </c>
      <c r="BO17" s="153">
        <v>237960.19909000222</v>
      </c>
      <c r="BP17" s="116">
        <v>9561.0308609987933</v>
      </c>
      <c r="BQ17" s="116">
        <v>-6185.0650000000005</v>
      </c>
      <c r="BR17" s="116">
        <v>241336.164951001</v>
      </c>
      <c r="BS17" s="116">
        <v>48994.48300930149</v>
      </c>
      <c r="BT17" s="116">
        <v>42352.118118767045</v>
      </c>
      <c r="BU17" s="116">
        <f>SUM(BU18:BU19)</f>
        <v>-14740.771315970656</v>
      </c>
      <c r="BV17" s="116">
        <f t="shared" si="8"/>
        <v>317941.99476309889</v>
      </c>
      <c r="BW17" s="195">
        <v>329255.06327589107</v>
      </c>
      <c r="BX17" s="116">
        <v>24893.523234448658</v>
      </c>
      <c r="BY17" s="116">
        <v>-5142.3039999999992</v>
      </c>
      <c r="BZ17" s="116">
        <v>349006.28251033975</v>
      </c>
      <c r="CA17" s="116">
        <v>56658.725151575512</v>
      </c>
      <c r="CB17" s="116">
        <v>56378.476380825596</v>
      </c>
      <c r="CC17" s="116">
        <f>SUM(CC18:CC19)</f>
        <v>-13143.514602407189</v>
      </c>
      <c r="CD17" s="194">
        <f t="shared" si="9"/>
        <v>448899.96944033372</v>
      </c>
      <c r="CE17" s="195">
        <v>174289.16986718128</v>
      </c>
      <c r="CF17" s="116">
        <v>6431.2160000000003</v>
      </c>
      <c r="CG17" s="116">
        <v>-4693.8549999999996</v>
      </c>
      <c r="CH17" s="116">
        <v>176026.53086718128</v>
      </c>
      <c r="CI17" s="116">
        <v>53774.009874504918</v>
      </c>
      <c r="CJ17" s="116">
        <v>45119.495627209282</v>
      </c>
      <c r="CK17" s="116">
        <f>SUM(CK18:CK19)</f>
        <v>-2726.6846620138108</v>
      </c>
      <c r="CL17" s="194">
        <f t="shared" si="10"/>
        <v>272193.3517068816</v>
      </c>
      <c r="CM17" s="153">
        <v>295095.0511948145</v>
      </c>
      <c r="CN17" s="116">
        <v>0</v>
      </c>
      <c r="CO17" s="116">
        <v>0</v>
      </c>
      <c r="CP17" s="116">
        <v>295095.0511948145</v>
      </c>
      <c r="CQ17" s="116">
        <v>88936.945174506778</v>
      </c>
      <c r="CR17" s="116">
        <v>58403.660608637401</v>
      </c>
      <c r="CS17" s="116">
        <f>SUM(CS18:CS19)</f>
        <v>-10788.964158989711</v>
      </c>
      <c r="CT17" s="116">
        <f t="shared" si="11"/>
        <v>431646.69281896891</v>
      </c>
    </row>
    <row r="18" spans="1:98" ht="20" customHeight="1" x14ac:dyDescent="0.2">
      <c r="A18" s="120" t="s">
        <v>410</v>
      </c>
      <c r="B18" s="118" t="s">
        <v>810</v>
      </c>
      <c r="C18" s="119">
        <v>47200.726179029516</v>
      </c>
      <c r="D18" s="119">
        <v>5078.241</v>
      </c>
      <c r="E18" s="119">
        <v>-3454.6470000000004</v>
      </c>
      <c r="F18" s="119">
        <v>48824.320179029521</v>
      </c>
      <c r="G18" s="119">
        <v>1864.5701140961683</v>
      </c>
      <c r="H18" s="119">
        <v>6630</v>
      </c>
      <c r="I18" s="119">
        <v>-25456.27218484665</v>
      </c>
      <c r="J18" s="158">
        <f t="shared" si="0"/>
        <v>31862.618108279039</v>
      </c>
      <c r="K18" s="197">
        <v>44095.301580590232</v>
      </c>
      <c r="L18" s="119">
        <v>4202.4680000000008</v>
      </c>
      <c r="M18" s="119">
        <v>-2539.9219999999996</v>
      </c>
      <c r="N18" s="119">
        <v>45757.847580590234</v>
      </c>
      <c r="O18" s="119">
        <v>2000.0550917947548</v>
      </c>
      <c r="P18" s="119">
        <v>9107</v>
      </c>
      <c r="Q18" s="119">
        <v>-26670.511875727141</v>
      </c>
      <c r="R18" s="196">
        <f t="shared" si="1"/>
        <v>30194.390796657848</v>
      </c>
      <c r="S18" s="157">
        <v>55107.554447050032</v>
      </c>
      <c r="T18" s="119">
        <v>5229.2929999999997</v>
      </c>
      <c r="U18" s="119">
        <v>-3308.3139999999994</v>
      </c>
      <c r="V18" s="119">
        <v>57028.533447050031</v>
      </c>
      <c r="W18" s="119">
        <v>2626.5629349154078</v>
      </c>
      <c r="X18" s="119">
        <v>12695</v>
      </c>
      <c r="Y18" s="119">
        <v>-27773.689389164578</v>
      </c>
      <c r="Z18" s="158">
        <f t="shared" si="2"/>
        <v>44576.406992800868</v>
      </c>
      <c r="AA18" s="197">
        <v>63205.318934331321</v>
      </c>
      <c r="AB18" s="119">
        <v>6597.1174999999985</v>
      </c>
      <c r="AC18" s="119">
        <v>-3497.8879999999999</v>
      </c>
      <c r="AD18" s="119">
        <v>66304.548434331315</v>
      </c>
      <c r="AE18" s="119">
        <v>2512.9919159135961</v>
      </c>
      <c r="AF18" s="119">
        <v>6630</v>
      </c>
      <c r="AG18" s="119">
        <v>-30321.355505017385</v>
      </c>
      <c r="AH18" s="196">
        <f t="shared" si="3"/>
        <v>45126.184845227515</v>
      </c>
      <c r="AI18" s="157">
        <v>71076.370246517487</v>
      </c>
      <c r="AJ18" s="119">
        <v>9108.7274999999991</v>
      </c>
      <c r="AK18" s="119">
        <v>-4789.9129999999996</v>
      </c>
      <c r="AL18" s="119">
        <v>75395.18474651748</v>
      </c>
      <c r="AM18" s="119">
        <v>4083.7883222906471</v>
      </c>
      <c r="AN18" s="119">
        <v>11663.745177599994</v>
      </c>
      <c r="AO18" s="119">
        <v>-23956.188159352769</v>
      </c>
      <c r="AP18" s="158">
        <f t="shared" si="4"/>
        <v>67186.530087055362</v>
      </c>
      <c r="AQ18" s="197">
        <v>120421.15484659186</v>
      </c>
      <c r="AR18" s="119">
        <v>15415.645999999999</v>
      </c>
      <c r="AS18" s="119">
        <v>-5388.0439999999999</v>
      </c>
      <c r="AT18" s="119">
        <v>130448.75684659186</v>
      </c>
      <c r="AU18" s="119">
        <v>4355.8863269928361</v>
      </c>
      <c r="AV18" s="119">
        <v>13902.438940210031</v>
      </c>
      <c r="AW18" s="119">
        <v>-32564.308391704431</v>
      </c>
      <c r="AX18" s="196">
        <f t="shared" si="5"/>
        <v>116142.77372209029</v>
      </c>
      <c r="AY18" s="157">
        <v>128982.44081175192</v>
      </c>
      <c r="AZ18" s="119">
        <v>16928.051500000001</v>
      </c>
      <c r="BA18" s="119">
        <v>-6544.3260000000009</v>
      </c>
      <c r="BB18" s="119">
        <v>139366.16631175193</v>
      </c>
      <c r="BC18" s="119">
        <v>3166.9726927317552</v>
      </c>
      <c r="BD18" s="119">
        <v>17623.389260929987</v>
      </c>
      <c r="BE18" s="119">
        <v>-9821.8801349672049</v>
      </c>
      <c r="BF18" s="158">
        <f t="shared" si="6"/>
        <v>150334.64813044647</v>
      </c>
      <c r="BG18" s="197">
        <v>54618.281186248612</v>
      </c>
      <c r="BH18" s="119">
        <v>12356.485064215911</v>
      </c>
      <c r="BI18" s="119">
        <v>-6470.741</v>
      </c>
      <c r="BJ18" s="119">
        <v>60504.025250464525</v>
      </c>
      <c r="BK18" s="119">
        <v>2727.0700491781677</v>
      </c>
      <c r="BL18" s="119">
        <v>15236</v>
      </c>
      <c r="BM18" s="119">
        <v>-11929.529560645891</v>
      </c>
      <c r="BN18" s="196">
        <f t="shared" si="7"/>
        <v>66537.565738996796</v>
      </c>
      <c r="BO18" s="157">
        <v>86222.054341662195</v>
      </c>
      <c r="BP18" s="119">
        <v>9505.6458609987931</v>
      </c>
      <c r="BQ18" s="119">
        <v>-6185.0650000000005</v>
      </c>
      <c r="BR18" s="119">
        <v>89542.635202660982</v>
      </c>
      <c r="BS18" s="119">
        <v>2043.3049713695893</v>
      </c>
      <c r="BT18" s="119">
        <v>12945.417129340014</v>
      </c>
      <c r="BU18" s="119">
        <v>-14740.771315970656</v>
      </c>
      <c r="BV18" s="119">
        <f t="shared" si="8"/>
        <v>89790.585987399929</v>
      </c>
      <c r="BW18" s="197">
        <v>95302.218669031077</v>
      </c>
      <c r="BX18" s="119">
        <v>8321.3512344486553</v>
      </c>
      <c r="BY18" s="119">
        <v>-5142.3039999999992</v>
      </c>
      <c r="BZ18" s="119">
        <v>98481.265903479725</v>
      </c>
      <c r="CA18" s="119">
        <v>1696.4509909760579</v>
      </c>
      <c r="CB18" s="119">
        <v>16206.892190459994</v>
      </c>
      <c r="CC18" s="119">
        <v>-13143.514602407189</v>
      </c>
      <c r="CD18" s="196">
        <f t="shared" si="9"/>
        <v>103241.09448250859</v>
      </c>
      <c r="CE18" s="197">
        <v>48797.244499631277</v>
      </c>
      <c r="CF18" s="119">
        <v>5664.9459999999999</v>
      </c>
      <c r="CG18" s="119">
        <v>-4693.8549999999996</v>
      </c>
      <c r="CH18" s="119">
        <v>49768.335499631285</v>
      </c>
      <c r="CI18" s="119">
        <v>472.90464728920301</v>
      </c>
      <c r="CJ18" s="119">
        <v>10703.780227058098</v>
      </c>
      <c r="CK18" s="119">
        <v>-2726.6846620138108</v>
      </c>
      <c r="CL18" s="196">
        <f t="shared" si="10"/>
        <v>58218.33571196477</v>
      </c>
      <c r="CM18" s="157">
        <v>76565.375645774446</v>
      </c>
      <c r="CN18" s="119">
        <v>0</v>
      </c>
      <c r="CO18" s="119">
        <v>0</v>
      </c>
      <c r="CP18" s="119">
        <v>76565.375645774446</v>
      </c>
      <c r="CQ18" s="119">
        <v>1047.8066680734287</v>
      </c>
      <c r="CR18" s="119">
        <v>12042.712470699993</v>
      </c>
      <c r="CS18" s="119">
        <v>-10788.964158989711</v>
      </c>
      <c r="CT18" s="119">
        <f t="shared" si="11"/>
        <v>78866.930625558161</v>
      </c>
    </row>
    <row r="19" spans="1:98" ht="20" customHeight="1" x14ac:dyDescent="0.2">
      <c r="A19" s="120" t="s">
        <v>411</v>
      </c>
      <c r="B19" s="118" t="s">
        <v>393</v>
      </c>
      <c r="C19" s="119">
        <v>80440.789090170001</v>
      </c>
      <c r="D19" s="119">
        <v>2.9999999999999996E-3</v>
      </c>
      <c r="E19" s="119">
        <v>0</v>
      </c>
      <c r="F19" s="119">
        <v>80440.792090169998</v>
      </c>
      <c r="G19" s="119">
        <f>G17-G18</f>
        <v>27478.60526761465</v>
      </c>
      <c r="H19" s="119">
        <f>H17-H18</f>
        <v>15635.002216017401</v>
      </c>
      <c r="I19" s="119">
        <v>0</v>
      </c>
      <c r="J19" s="158">
        <f t="shared" si="0"/>
        <v>123554.39957380205</v>
      </c>
      <c r="K19" s="197">
        <v>80058.360511139996</v>
      </c>
      <c r="L19" s="119">
        <v>5.0000000000000001E-3</v>
      </c>
      <c r="M19" s="119">
        <v>0</v>
      </c>
      <c r="N19" s="119">
        <v>80058.36551114</v>
      </c>
      <c r="O19" s="119">
        <f>O17-O18</f>
        <v>29995.023316949995</v>
      </c>
      <c r="P19" s="119">
        <f>P17-P18</f>
        <v>16670.47033858169</v>
      </c>
      <c r="Q19" s="119">
        <v>0</v>
      </c>
      <c r="R19" s="196">
        <f t="shared" si="1"/>
        <v>126723.8591666717</v>
      </c>
      <c r="S19" s="157">
        <v>117912.41567043001</v>
      </c>
      <c r="T19" s="119">
        <v>7.2999999999999995E-2</v>
      </c>
      <c r="U19" s="119">
        <v>0</v>
      </c>
      <c r="V19" s="119">
        <v>117912.48867043002</v>
      </c>
      <c r="W19" s="119">
        <f>W17-W18</f>
        <v>31147.922006122873</v>
      </c>
      <c r="X19" s="119">
        <f>X17-X18</f>
        <v>15454.213396946885</v>
      </c>
      <c r="Y19" s="119">
        <v>0</v>
      </c>
      <c r="Z19" s="158">
        <f t="shared" si="2"/>
        <v>164514.62407349976</v>
      </c>
      <c r="AA19" s="197">
        <v>122578.03179556</v>
      </c>
      <c r="AB19" s="119">
        <v>3.0000000000000001E-3</v>
      </c>
      <c r="AC19" s="119">
        <v>0</v>
      </c>
      <c r="AD19" s="119">
        <v>122578.03479556</v>
      </c>
      <c r="AE19" s="119">
        <f>AE17-AE18</f>
        <v>40277.219155586106</v>
      </c>
      <c r="AF19" s="119">
        <f>AF17-AF18</f>
        <v>19710.298255424022</v>
      </c>
      <c r="AG19" s="119">
        <v>0</v>
      </c>
      <c r="AH19" s="196">
        <f t="shared" si="3"/>
        <v>182565.55220657011</v>
      </c>
      <c r="AI19" s="157">
        <v>101474.65281623001</v>
      </c>
      <c r="AJ19" s="119">
        <v>0</v>
      </c>
      <c r="AK19" s="119">
        <v>0</v>
      </c>
      <c r="AL19" s="119">
        <v>101474.65281623001</v>
      </c>
      <c r="AM19" s="119">
        <f>AM17-AM18</f>
        <v>38879.287304635945</v>
      </c>
      <c r="AN19" s="119">
        <f>AN17-AN18</f>
        <v>21575.524488038631</v>
      </c>
      <c r="AO19" s="119">
        <v>0</v>
      </c>
      <c r="AP19" s="158">
        <f t="shared" si="4"/>
        <v>161929.46460890456</v>
      </c>
      <c r="AQ19" s="197">
        <v>95835.581036949996</v>
      </c>
      <c r="AR19" s="119">
        <v>88.578000000000003</v>
      </c>
      <c r="AS19" s="119">
        <v>0</v>
      </c>
      <c r="AT19" s="119">
        <v>95924.15903694999</v>
      </c>
      <c r="AU19" s="119">
        <f>AU17-AU18</f>
        <v>55541.580069871889</v>
      </c>
      <c r="AV19" s="119">
        <f>AV17-AV18</f>
        <v>27165.518979103825</v>
      </c>
      <c r="AW19" s="119">
        <v>0</v>
      </c>
      <c r="AX19" s="196">
        <f t="shared" si="5"/>
        <v>178631.25808592571</v>
      </c>
      <c r="AY19" s="157">
        <v>118132.11314904001</v>
      </c>
      <c r="AZ19" s="119">
        <v>143.637</v>
      </c>
      <c r="BA19" s="119">
        <v>0</v>
      </c>
      <c r="BB19" s="119">
        <v>118275.75014904002</v>
      </c>
      <c r="BC19" s="119">
        <f>BC17-BC18</f>
        <v>48337.938748720277</v>
      </c>
      <c r="BD19" s="119">
        <f>BD17-BD18</f>
        <v>26725.888057426717</v>
      </c>
      <c r="BE19" s="119">
        <v>0</v>
      </c>
      <c r="BF19" s="158">
        <f t="shared" si="6"/>
        <v>193339.57695518702</v>
      </c>
      <c r="BG19" s="197">
        <v>114653.86570284999</v>
      </c>
      <c r="BH19" s="119">
        <v>268.19799999999998</v>
      </c>
      <c r="BI19" s="119">
        <v>0</v>
      </c>
      <c r="BJ19" s="119">
        <v>114922.06370284999</v>
      </c>
      <c r="BK19" s="119">
        <f>BK17-BK18</f>
        <v>52420.127533873412</v>
      </c>
      <c r="BL19" s="119">
        <f>BL17-BL18</f>
        <v>27627.867721685223</v>
      </c>
      <c r="BM19" s="119">
        <v>0</v>
      </c>
      <c r="BN19" s="196">
        <f t="shared" si="7"/>
        <v>194970.0589584086</v>
      </c>
      <c r="BO19" s="157">
        <v>151738.14474834001</v>
      </c>
      <c r="BP19" s="119">
        <v>55.384999999999991</v>
      </c>
      <c r="BQ19" s="119">
        <v>0</v>
      </c>
      <c r="BR19" s="119">
        <v>151793.52974834002</v>
      </c>
      <c r="BS19" s="119">
        <f>BS17-BS18</f>
        <v>46951.178037931903</v>
      </c>
      <c r="BT19" s="119">
        <f>BT17-BT18</f>
        <v>29406.70098942703</v>
      </c>
      <c r="BU19" s="119">
        <v>0</v>
      </c>
      <c r="BV19" s="119">
        <f t="shared" si="8"/>
        <v>228151.40877569898</v>
      </c>
      <c r="BW19" s="197">
        <v>233952.84460685999</v>
      </c>
      <c r="BX19" s="119">
        <v>16572.171999999999</v>
      </c>
      <c r="BY19" s="119">
        <v>0</v>
      </c>
      <c r="BZ19" s="119">
        <v>250525.01660685998</v>
      </c>
      <c r="CA19" s="119">
        <f>CA17-CA18</f>
        <v>54962.274160599452</v>
      </c>
      <c r="CB19" s="119">
        <f>CB17-CB18</f>
        <v>40171.584190365604</v>
      </c>
      <c r="CC19" s="119">
        <v>0</v>
      </c>
      <c r="CD19" s="196">
        <f t="shared" si="9"/>
        <v>345658.87495782506</v>
      </c>
      <c r="CE19" s="197">
        <v>125491.92536755001</v>
      </c>
      <c r="CF19" s="119">
        <v>766.27</v>
      </c>
      <c r="CG19" s="119">
        <v>0</v>
      </c>
      <c r="CH19" s="119">
        <v>126258.19536755001</v>
      </c>
      <c r="CI19" s="119">
        <f>CI17-CI18</f>
        <v>53301.105227215718</v>
      </c>
      <c r="CJ19" s="119">
        <f>CJ17-CJ18</f>
        <v>34415.715400151181</v>
      </c>
      <c r="CK19" s="119">
        <v>0</v>
      </c>
      <c r="CL19" s="196">
        <f t="shared" si="10"/>
        <v>213975.0159949169</v>
      </c>
      <c r="CM19" s="157">
        <v>218529.67554904002</v>
      </c>
      <c r="CN19" s="119">
        <v>0</v>
      </c>
      <c r="CO19" s="119">
        <v>0</v>
      </c>
      <c r="CP19" s="119">
        <v>218529.67554904002</v>
      </c>
      <c r="CQ19" s="119">
        <f>CQ17-CQ18</f>
        <v>87889.138506433344</v>
      </c>
      <c r="CR19" s="119">
        <f>CR17-CR18</f>
        <v>46360.948137937405</v>
      </c>
      <c r="CS19" s="119">
        <v>0</v>
      </c>
      <c r="CT19" s="119">
        <f t="shared" si="11"/>
        <v>352779.76219341077</v>
      </c>
    </row>
    <row r="20" spans="1:98" ht="20" customHeight="1" x14ac:dyDescent="0.2">
      <c r="A20" s="18" t="s">
        <v>412</v>
      </c>
      <c r="B20" s="19" t="s">
        <v>811</v>
      </c>
      <c r="C20" s="20">
        <v>911061.47970724129</v>
      </c>
      <c r="D20" s="20">
        <v>55755.568999999996</v>
      </c>
      <c r="E20" s="20">
        <v>-3454.6470000000004</v>
      </c>
      <c r="F20" s="20">
        <v>963362.40170724131</v>
      </c>
      <c r="G20" s="20">
        <f>G21+G29</f>
        <v>472411.18613335164</v>
      </c>
      <c r="H20" s="20">
        <f>H21+H29</f>
        <v>306082.60556703166</v>
      </c>
      <c r="I20" s="20">
        <f>I21+I29</f>
        <v>-355241.33987597062</v>
      </c>
      <c r="J20" s="30">
        <f t="shared" si="0"/>
        <v>1386614.853531654</v>
      </c>
      <c r="K20" s="29">
        <v>1041984.8185957056</v>
      </c>
      <c r="L20" s="20">
        <v>64529.732000000011</v>
      </c>
      <c r="M20" s="20">
        <v>-2539.9219999999996</v>
      </c>
      <c r="N20" s="20">
        <v>1103974.6285957056</v>
      </c>
      <c r="O20" s="20">
        <f>O21+O29</f>
        <v>505211.17705679155</v>
      </c>
      <c r="P20" s="20">
        <f>P21+P29</f>
        <v>346974.29502620432</v>
      </c>
      <c r="Q20" s="20">
        <f>Q21+Q29</f>
        <v>-398800.610748259</v>
      </c>
      <c r="R20" s="27">
        <f t="shared" si="1"/>
        <v>1557359.4899304425</v>
      </c>
      <c r="S20" s="26">
        <v>1117149.7173162987</v>
      </c>
      <c r="T20" s="20">
        <v>73295.673999999999</v>
      </c>
      <c r="U20" s="20">
        <v>-3308.3139999999994</v>
      </c>
      <c r="V20" s="20">
        <v>1187137.0773162988</v>
      </c>
      <c r="W20" s="20">
        <f>W21+W29</f>
        <v>569952.78170176712</v>
      </c>
      <c r="X20" s="20">
        <f>X21+X29</f>
        <v>394607.71614416002</v>
      </c>
      <c r="Y20" s="20">
        <f>Y21+Y29</f>
        <v>-441975.0935779076</v>
      </c>
      <c r="Z20" s="30">
        <f t="shared" si="2"/>
        <v>1709722.4815843182</v>
      </c>
      <c r="AA20" s="29">
        <v>1265543.6461704352</v>
      </c>
      <c r="AB20" s="20">
        <v>86374.998499999987</v>
      </c>
      <c r="AC20" s="20">
        <v>-3497.8879999999999</v>
      </c>
      <c r="AD20" s="20">
        <v>1348420.7566704352</v>
      </c>
      <c r="AE20" s="20">
        <f>AE21+AE29</f>
        <v>644398.39204755938</v>
      </c>
      <c r="AF20" s="20">
        <f>AF21+AF29</f>
        <v>413005.34736165695</v>
      </c>
      <c r="AG20" s="20">
        <f>AG21+AG29</f>
        <v>-465418.038539392</v>
      </c>
      <c r="AH20" s="27">
        <f t="shared" si="3"/>
        <v>1940406.4575402597</v>
      </c>
      <c r="AI20" s="26">
        <v>1430177.6836737441</v>
      </c>
      <c r="AJ20" s="20">
        <v>96274.935000000012</v>
      </c>
      <c r="AK20" s="20">
        <v>-4789.9129999999996</v>
      </c>
      <c r="AL20" s="20">
        <v>1521662.7056737442</v>
      </c>
      <c r="AM20" s="20">
        <f>AM21+AM29</f>
        <v>714934.95812873146</v>
      </c>
      <c r="AN20" s="20">
        <f>AN21+AN29</f>
        <v>470837.56489104568</v>
      </c>
      <c r="AO20" s="20">
        <f>AO21+AO29</f>
        <v>-505073.52288357925</v>
      </c>
      <c r="AP20" s="30">
        <f t="shared" si="4"/>
        <v>2202361.7058099424</v>
      </c>
      <c r="AQ20" s="29">
        <v>1721274.1543282461</v>
      </c>
      <c r="AR20" s="20">
        <v>121185.357</v>
      </c>
      <c r="AS20" s="20">
        <v>-5388.0439999999999</v>
      </c>
      <c r="AT20" s="20">
        <v>1837071.4673282462</v>
      </c>
      <c r="AU20" s="20">
        <f>AU21+AU29</f>
        <v>736712.96904944617</v>
      </c>
      <c r="AV20" s="20">
        <f>AV21+AV29</f>
        <v>501033.37689893669</v>
      </c>
      <c r="AW20" s="20">
        <f>AW21+AW29</f>
        <v>-524959.22135066194</v>
      </c>
      <c r="AX20" s="27">
        <f t="shared" si="5"/>
        <v>2549858.591925967</v>
      </c>
      <c r="AY20" s="26">
        <v>1710288.46243648</v>
      </c>
      <c r="AZ20" s="20">
        <v>118283.67950000001</v>
      </c>
      <c r="BA20" s="20">
        <v>-6544.3260000000009</v>
      </c>
      <c r="BB20" s="20">
        <v>1822027.8159364802</v>
      </c>
      <c r="BC20" s="20">
        <f>BC21+BC29</f>
        <v>759251.85086669191</v>
      </c>
      <c r="BD20" s="20">
        <f>BD21+BD29</f>
        <v>544830.86055043072</v>
      </c>
      <c r="BE20" s="20">
        <f>BE21+BE29</f>
        <v>-551818.83072592632</v>
      </c>
      <c r="BF20" s="30">
        <f t="shared" si="6"/>
        <v>2574291.696627676</v>
      </c>
      <c r="BG20" s="29">
        <v>1735435.4560199508</v>
      </c>
      <c r="BH20" s="20">
        <v>183487.07225444802</v>
      </c>
      <c r="BI20" s="20">
        <v>-6470.741</v>
      </c>
      <c r="BJ20" s="20">
        <v>1912451.7872743988</v>
      </c>
      <c r="BK20" s="20">
        <f>BK21+BK29</f>
        <v>795678.63535592868</v>
      </c>
      <c r="BL20" s="20">
        <f>BL21+BL29</f>
        <v>540400.99707916414</v>
      </c>
      <c r="BM20" s="20">
        <f>BM21+BM29</f>
        <v>-558084.33994493459</v>
      </c>
      <c r="BN20" s="27">
        <f t="shared" si="7"/>
        <v>2690447.0797645575</v>
      </c>
      <c r="BO20" s="26">
        <v>1845215.0455815876</v>
      </c>
      <c r="BP20" s="20">
        <v>132613.41604742483</v>
      </c>
      <c r="BQ20" s="20">
        <v>-6185.0650000000005</v>
      </c>
      <c r="BR20" s="20">
        <v>1971643.3966290124</v>
      </c>
      <c r="BS20" s="20">
        <f>BS21+BS29</f>
        <v>850487.38584847772</v>
      </c>
      <c r="BT20" s="20">
        <f>BT21+BT29</f>
        <v>596156.1956284456</v>
      </c>
      <c r="BU20" s="20">
        <f>BU21+BU29</f>
        <v>-616167.73778397136</v>
      </c>
      <c r="BV20" s="20">
        <f t="shared" si="8"/>
        <v>2802119.2403219645</v>
      </c>
      <c r="BW20" s="29">
        <v>1898867.0390783553</v>
      </c>
      <c r="BX20" s="20">
        <v>168291.31050113257</v>
      </c>
      <c r="BY20" s="20">
        <v>-5142.3039999999992</v>
      </c>
      <c r="BZ20" s="20">
        <v>2062016.0455794879</v>
      </c>
      <c r="CA20" s="20">
        <f>CA21+CA29</f>
        <v>890461.29837437242</v>
      </c>
      <c r="CB20" s="20">
        <f>CB21+CB29</f>
        <v>653530.47627928888</v>
      </c>
      <c r="CC20" s="20">
        <f>CC21+CC29</f>
        <v>-657244.72917489801</v>
      </c>
      <c r="CD20" s="27">
        <f t="shared" si="9"/>
        <v>2948763.0910582514</v>
      </c>
      <c r="CE20" s="29">
        <v>2280560.3804305885</v>
      </c>
      <c r="CF20" s="20">
        <v>179904.09200000003</v>
      </c>
      <c r="CG20" s="20">
        <v>-4693.8549999999996</v>
      </c>
      <c r="CH20" s="20">
        <v>2455770.6174305887</v>
      </c>
      <c r="CI20" s="20">
        <f>CI21+CI29</f>
        <v>888214.49173912324</v>
      </c>
      <c r="CJ20" s="20">
        <f>CJ21+CJ29</f>
        <v>721809.30704868841</v>
      </c>
      <c r="CK20" s="20">
        <f>CK21+CK29</f>
        <v>-760430.61071720638</v>
      </c>
      <c r="CL20" s="27">
        <f t="shared" si="10"/>
        <v>3305363.8055011937</v>
      </c>
      <c r="CM20" s="26">
        <v>2131474.6053869724</v>
      </c>
      <c r="CN20" s="20">
        <v>119738.13661516001</v>
      </c>
      <c r="CO20" s="20">
        <v>0</v>
      </c>
      <c r="CP20" s="20">
        <v>2251212.7420021323</v>
      </c>
      <c r="CQ20" s="20">
        <f>CQ21+CQ29</f>
        <v>1037240.401560635</v>
      </c>
      <c r="CR20" s="20">
        <f>CR21+CR29</f>
        <v>751768.79327154055</v>
      </c>
      <c r="CS20" s="20">
        <f>CS21+CS29</f>
        <v>-820064.75987925439</v>
      </c>
      <c r="CT20" s="20">
        <f t="shared" si="11"/>
        <v>3220157.1769550536</v>
      </c>
    </row>
    <row r="21" spans="1:98" ht="20" customHeight="1" x14ac:dyDescent="0.2">
      <c r="A21" s="134" t="s">
        <v>413</v>
      </c>
      <c r="B21" s="115" t="s">
        <v>725</v>
      </c>
      <c r="C21" s="116">
        <v>881352.28052049712</v>
      </c>
      <c r="D21" s="116">
        <v>55755.568999999996</v>
      </c>
      <c r="E21" s="116">
        <v>-3454.6470000000004</v>
      </c>
      <c r="F21" s="116">
        <v>933653.20252049714</v>
      </c>
      <c r="G21" s="116">
        <v>432350.0185192572</v>
      </c>
      <c r="H21" s="116">
        <v>271877.69440924603</v>
      </c>
      <c r="I21" s="116">
        <f>SUM(I22:I28)</f>
        <v>-355241.33987597062</v>
      </c>
      <c r="J21" s="154">
        <f t="shared" si="0"/>
        <v>1282639.5755730299</v>
      </c>
      <c r="K21" s="195">
        <v>1018103.3967700347</v>
      </c>
      <c r="L21" s="116">
        <v>64529.732000000011</v>
      </c>
      <c r="M21" s="116">
        <v>-2539.9219999999996</v>
      </c>
      <c r="N21" s="116">
        <v>1080093.2067700347</v>
      </c>
      <c r="O21" s="116">
        <v>475551.51556319155</v>
      </c>
      <c r="P21" s="116">
        <v>310044.73362406326</v>
      </c>
      <c r="Q21" s="116">
        <f>SUM(Q22:Q28)</f>
        <v>-398800.610748259</v>
      </c>
      <c r="R21" s="194">
        <f t="shared" si="1"/>
        <v>1466888.8452090304</v>
      </c>
      <c r="S21" s="153">
        <v>1093586.052938425</v>
      </c>
      <c r="T21" s="116">
        <v>73295.673999999999</v>
      </c>
      <c r="U21" s="116">
        <v>-3308.3139999999994</v>
      </c>
      <c r="V21" s="116">
        <v>1163573.4129384251</v>
      </c>
      <c r="W21" s="116">
        <v>537575.10618492216</v>
      </c>
      <c r="X21" s="116">
        <v>349671.82800330844</v>
      </c>
      <c r="Y21" s="116">
        <f>SUM(Y22:Y28)</f>
        <v>-441975.0935779076</v>
      </c>
      <c r="Z21" s="154">
        <f t="shared" si="2"/>
        <v>1608845.2535487481</v>
      </c>
      <c r="AA21" s="195">
        <v>1237467.5842443462</v>
      </c>
      <c r="AB21" s="116">
        <v>86374.998499999987</v>
      </c>
      <c r="AC21" s="116">
        <v>-3497.8879999999999</v>
      </c>
      <c r="AD21" s="116">
        <v>1320344.6947443462</v>
      </c>
      <c r="AE21" s="116">
        <v>598935.89552690939</v>
      </c>
      <c r="AF21" s="116">
        <v>379442.16373669129</v>
      </c>
      <c r="AG21" s="116">
        <f>SUM(AG22:AG28)</f>
        <v>-465418.038539392</v>
      </c>
      <c r="AH21" s="194">
        <f t="shared" si="3"/>
        <v>1833304.7154685548</v>
      </c>
      <c r="AI21" s="153">
        <v>1397814.9757178591</v>
      </c>
      <c r="AJ21" s="116">
        <v>96274.935000000012</v>
      </c>
      <c r="AK21" s="116">
        <v>-4789.9129999999996</v>
      </c>
      <c r="AL21" s="116">
        <v>1489299.9977178592</v>
      </c>
      <c r="AM21" s="116">
        <v>657352.11938280147</v>
      </c>
      <c r="AN21" s="116">
        <v>429439.09098766965</v>
      </c>
      <c r="AO21" s="116">
        <f>SUM(AO22:AO28)</f>
        <v>-505073.52288357925</v>
      </c>
      <c r="AP21" s="154">
        <f t="shared" si="4"/>
        <v>2071017.6852047513</v>
      </c>
      <c r="AQ21" s="195">
        <v>1701435.7944418509</v>
      </c>
      <c r="AR21" s="116">
        <v>121185.357</v>
      </c>
      <c r="AS21" s="116">
        <v>-5388.0439999999999</v>
      </c>
      <c r="AT21" s="116">
        <v>1817233.1074418509</v>
      </c>
      <c r="AU21" s="116">
        <v>702328.32243990619</v>
      </c>
      <c r="AV21" s="116">
        <v>462132.60331331223</v>
      </c>
      <c r="AW21" s="116">
        <f>SUM(AW22:AW28)</f>
        <v>-524959.22135066194</v>
      </c>
      <c r="AX21" s="194">
        <f t="shared" si="5"/>
        <v>2456734.8118444076</v>
      </c>
      <c r="AY21" s="153">
        <v>1685587.459133157</v>
      </c>
      <c r="AZ21" s="116">
        <v>118283.67950000001</v>
      </c>
      <c r="BA21" s="116">
        <v>-6544.3260000000009</v>
      </c>
      <c r="BB21" s="116">
        <v>1797326.8126331572</v>
      </c>
      <c r="BC21" s="116">
        <v>729318.67077666195</v>
      </c>
      <c r="BD21" s="116">
        <v>503684.25923330948</v>
      </c>
      <c r="BE21" s="116">
        <f>SUM(BE22:BE28)</f>
        <v>-551818.83072592632</v>
      </c>
      <c r="BF21" s="154">
        <f t="shared" si="6"/>
        <v>2478510.9119172022</v>
      </c>
      <c r="BG21" s="195">
        <v>1719521.719596135</v>
      </c>
      <c r="BH21" s="116">
        <v>183487.07225444802</v>
      </c>
      <c r="BI21" s="116">
        <v>-6470.741</v>
      </c>
      <c r="BJ21" s="116">
        <v>1896538.050850583</v>
      </c>
      <c r="BK21" s="116">
        <v>765176.3835236287</v>
      </c>
      <c r="BL21" s="116">
        <v>516325.55191754649</v>
      </c>
      <c r="BM21" s="116">
        <f>SUM(BM22:BM28)</f>
        <v>-558084.33994493459</v>
      </c>
      <c r="BN21" s="194">
        <f t="shared" si="7"/>
        <v>2619955.6463468238</v>
      </c>
      <c r="BO21" s="153">
        <v>1822541.0755395745</v>
      </c>
      <c r="BP21" s="116">
        <v>132613.41604742483</v>
      </c>
      <c r="BQ21" s="116">
        <v>-6185.0650000000005</v>
      </c>
      <c r="BR21" s="116">
        <v>1948969.4265869993</v>
      </c>
      <c r="BS21" s="116">
        <v>815407.83205569768</v>
      </c>
      <c r="BT21" s="116">
        <v>563922.17873896274</v>
      </c>
      <c r="BU21" s="116">
        <f>SUM(BU22:BU28)</f>
        <v>-616167.73778397136</v>
      </c>
      <c r="BV21" s="116">
        <f t="shared" si="8"/>
        <v>2712131.6995976884</v>
      </c>
      <c r="BW21" s="195">
        <v>1880532.2082601003</v>
      </c>
      <c r="BX21" s="116">
        <v>168291.31050113257</v>
      </c>
      <c r="BY21" s="116">
        <v>-5142.3039999999992</v>
      </c>
      <c r="BZ21" s="116">
        <v>2043681.214761233</v>
      </c>
      <c r="CA21" s="116">
        <v>865042.0380668724</v>
      </c>
      <c r="CB21" s="116">
        <v>613413.86345923576</v>
      </c>
      <c r="CC21" s="116">
        <f>SUM(CC22:CC28)</f>
        <v>-657244.72917489801</v>
      </c>
      <c r="CD21" s="194">
        <f t="shared" si="9"/>
        <v>2864892.3871124433</v>
      </c>
      <c r="CE21" s="195">
        <v>2263605.6827900456</v>
      </c>
      <c r="CF21" s="116">
        <v>179904.09200000003</v>
      </c>
      <c r="CG21" s="116">
        <v>-4693.8549999999996</v>
      </c>
      <c r="CH21" s="116">
        <v>2438815.9197900458</v>
      </c>
      <c r="CI21" s="116">
        <v>859449.46688171325</v>
      </c>
      <c r="CJ21" s="116">
        <v>662292.89331567904</v>
      </c>
      <c r="CK21" s="116">
        <f>SUM(CK22:CK28)</f>
        <v>-760430.61071720638</v>
      </c>
      <c r="CL21" s="194">
        <f t="shared" si="10"/>
        <v>3200127.6692702319</v>
      </c>
      <c r="CM21" s="153">
        <v>2117943.3857612358</v>
      </c>
      <c r="CN21" s="116">
        <v>119738.13661516001</v>
      </c>
      <c r="CO21" s="116">
        <v>0</v>
      </c>
      <c r="CP21" s="116">
        <v>2237681.5223763958</v>
      </c>
      <c r="CQ21" s="116">
        <v>992107.32776294346</v>
      </c>
      <c r="CR21" s="116">
        <v>705373.7503175406</v>
      </c>
      <c r="CS21" s="116">
        <f>SUM(CS22:CS28)</f>
        <v>-820064.75987925439</v>
      </c>
      <c r="CT21" s="116">
        <f t="shared" si="11"/>
        <v>3115097.8405776257</v>
      </c>
    </row>
    <row r="22" spans="1:98" ht="20" customHeight="1" x14ac:dyDescent="0.2">
      <c r="A22" s="122" t="s">
        <v>415</v>
      </c>
      <c r="B22" s="121" t="s">
        <v>244</v>
      </c>
      <c r="C22" s="117">
        <v>111899.22677479702</v>
      </c>
      <c r="D22" s="117">
        <v>0</v>
      </c>
      <c r="E22" s="117">
        <v>0</v>
      </c>
      <c r="F22" s="117">
        <v>111899.22677479702</v>
      </c>
      <c r="G22" s="117">
        <v>166004.59410865931</v>
      </c>
      <c r="H22" s="117">
        <v>134511.48314103117</v>
      </c>
      <c r="I22" s="117">
        <v>0</v>
      </c>
      <c r="J22" s="156">
        <f t="shared" si="0"/>
        <v>412415.3040244875</v>
      </c>
      <c r="K22" s="199">
        <v>120519.78178017298</v>
      </c>
      <c r="L22" s="117">
        <v>0</v>
      </c>
      <c r="M22" s="117">
        <v>0</v>
      </c>
      <c r="N22" s="117">
        <v>120519.78178017298</v>
      </c>
      <c r="O22" s="117">
        <v>185793.08544314004</v>
      </c>
      <c r="P22" s="117">
        <v>154650.93846795574</v>
      </c>
      <c r="Q22" s="117">
        <v>0</v>
      </c>
      <c r="R22" s="198">
        <f t="shared" si="1"/>
        <v>460963.80569126876</v>
      </c>
      <c r="S22" s="155">
        <v>125026.09478714285</v>
      </c>
      <c r="T22" s="117">
        <v>0</v>
      </c>
      <c r="U22" s="117">
        <v>0</v>
      </c>
      <c r="V22" s="117">
        <v>125026.09478714285</v>
      </c>
      <c r="W22" s="117">
        <v>210469.02782809801</v>
      </c>
      <c r="X22" s="117">
        <v>176038.99739275529</v>
      </c>
      <c r="Y22" s="117">
        <v>0</v>
      </c>
      <c r="Z22" s="156">
        <f t="shared" si="2"/>
        <v>511534.12000799616</v>
      </c>
      <c r="AA22" s="199">
        <v>137794.722672387</v>
      </c>
      <c r="AB22" s="117">
        <v>0</v>
      </c>
      <c r="AC22" s="117">
        <v>0</v>
      </c>
      <c r="AD22" s="117">
        <v>137794.722672387</v>
      </c>
      <c r="AE22" s="117">
        <v>238545.80062284</v>
      </c>
      <c r="AF22" s="117">
        <v>199866.97923451071</v>
      </c>
      <c r="AG22" s="117">
        <v>0</v>
      </c>
      <c r="AH22" s="198">
        <f t="shared" si="3"/>
        <v>576207.50252973766</v>
      </c>
      <c r="AI22" s="155">
        <v>149702.75043172901</v>
      </c>
      <c r="AJ22" s="117">
        <v>0</v>
      </c>
      <c r="AK22" s="117">
        <v>0</v>
      </c>
      <c r="AL22" s="117">
        <v>149702.75043172901</v>
      </c>
      <c r="AM22" s="117">
        <v>265354.60263938003</v>
      </c>
      <c r="AN22" s="117">
        <v>221408.31789976879</v>
      </c>
      <c r="AO22" s="117">
        <v>0</v>
      </c>
      <c r="AP22" s="156">
        <f t="shared" si="4"/>
        <v>636465.67097087787</v>
      </c>
      <c r="AQ22" s="199">
        <v>167823.18956673</v>
      </c>
      <c r="AR22" s="117">
        <v>0</v>
      </c>
      <c r="AS22" s="117">
        <v>0</v>
      </c>
      <c r="AT22" s="117">
        <v>167823.18956673</v>
      </c>
      <c r="AU22" s="117">
        <v>284447.13869549008</v>
      </c>
      <c r="AV22" s="117">
        <v>239339.2468648174</v>
      </c>
      <c r="AW22" s="117">
        <v>0</v>
      </c>
      <c r="AX22" s="198">
        <f t="shared" si="5"/>
        <v>691609.57512703747</v>
      </c>
      <c r="AY22" s="155">
        <v>174123.57177630201</v>
      </c>
      <c r="AZ22" s="117">
        <v>0</v>
      </c>
      <c r="BA22" s="117">
        <v>0</v>
      </c>
      <c r="BB22" s="117">
        <v>174123.57177630201</v>
      </c>
      <c r="BC22" s="117">
        <v>296537.42403977999</v>
      </c>
      <c r="BD22" s="117">
        <v>259472.9761328926</v>
      </c>
      <c r="BE22" s="117">
        <v>0</v>
      </c>
      <c r="BF22" s="156">
        <f t="shared" si="6"/>
        <v>730133.97194897453</v>
      </c>
      <c r="BG22" s="199">
        <v>187899.39784749117</v>
      </c>
      <c r="BH22" s="117">
        <v>0</v>
      </c>
      <c r="BI22" s="117">
        <v>0</v>
      </c>
      <c r="BJ22" s="117">
        <v>187899.39784749117</v>
      </c>
      <c r="BK22" s="117">
        <v>311544.66278288001</v>
      </c>
      <c r="BL22" s="117">
        <v>273548.33354200958</v>
      </c>
      <c r="BM22" s="117">
        <v>0</v>
      </c>
      <c r="BN22" s="198">
        <f t="shared" si="7"/>
        <v>772992.39417238079</v>
      </c>
      <c r="BO22" s="155">
        <v>185157.07714377501</v>
      </c>
      <c r="BP22" s="117">
        <v>0</v>
      </c>
      <c r="BQ22" s="117">
        <v>0</v>
      </c>
      <c r="BR22" s="117">
        <v>185157.07714377501</v>
      </c>
      <c r="BS22" s="117">
        <v>325001.76650840993</v>
      </c>
      <c r="BT22" s="117">
        <v>289544.55420007248</v>
      </c>
      <c r="BU22" s="117">
        <v>0</v>
      </c>
      <c r="BV22" s="117">
        <f t="shared" si="8"/>
        <v>799703.39785225736</v>
      </c>
      <c r="BW22" s="199">
        <v>200480.35478770698</v>
      </c>
      <c r="BX22" s="117">
        <v>0</v>
      </c>
      <c r="BY22" s="117">
        <v>0</v>
      </c>
      <c r="BZ22" s="117">
        <v>200480.35478770698</v>
      </c>
      <c r="CA22" s="117">
        <v>343401.54893034004</v>
      </c>
      <c r="CB22" s="117">
        <v>312205.40103124338</v>
      </c>
      <c r="CC22" s="117">
        <v>0</v>
      </c>
      <c r="CD22" s="198">
        <f t="shared" si="9"/>
        <v>856087.30474929046</v>
      </c>
      <c r="CE22" s="199">
        <v>203757.17539950198</v>
      </c>
      <c r="CF22" s="117">
        <v>0</v>
      </c>
      <c r="CG22" s="117">
        <v>0</v>
      </c>
      <c r="CH22" s="117">
        <v>203757.17539950198</v>
      </c>
      <c r="CI22" s="117">
        <v>339765.77200391993</v>
      </c>
      <c r="CJ22" s="117">
        <v>334341.72129373747</v>
      </c>
      <c r="CK22" s="117">
        <v>0</v>
      </c>
      <c r="CL22" s="198">
        <f t="shared" si="10"/>
        <v>877864.66869715927</v>
      </c>
      <c r="CM22" s="155">
        <v>209905.80906177999</v>
      </c>
      <c r="CN22" s="117">
        <v>0</v>
      </c>
      <c r="CO22" s="117">
        <v>0</v>
      </c>
      <c r="CP22" s="117">
        <v>209905.80906177999</v>
      </c>
      <c r="CQ22" s="117">
        <v>371713.07550062734</v>
      </c>
      <c r="CR22" s="117">
        <v>340079.97100999998</v>
      </c>
      <c r="CS22" s="117">
        <v>0</v>
      </c>
      <c r="CT22" s="117">
        <f t="shared" si="11"/>
        <v>921698.85557240737</v>
      </c>
    </row>
    <row r="23" spans="1:98" ht="20" customHeight="1" x14ac:dyDescent="0.2">
      <c r="A23" s="122" t="s">
        <v>416</v>
      </c>
      <c r="B23" s="121" t="s">
        <v>245</v>
      </c>
      <c r="C23" s="117">
        <v>36083.909233196995</v>
      </c>
      <c r="D23" s="117">
        <v>5363.7595000000001</v>
      </c>
      <c r="E23" s="117">
        <v>0</v>
      </c>
      <c r="F23" s="117">
        <v>41447.668733196995</v>
      </c>
      <c r="G23" s="117">
        <v>64718.624180532766</v>
      </c>
      <c r="H23" s="117">
        <v>102441.60225955701</v>
      </c>
      <c r="I23" s="117">
        <v>0</v>
      </c>
      <c r="J23" s="156">
        <f t="shared" si="0"/>
        <v>208607.89517328679</v>
      </c>
      <c r="K23" s="199">
        <v>38223.438900804002</v>
      </c>
      <c r="L23" s="117">
        <v>6981.3059999999996</v>
      </c>
      <c r="M23" s="117">
        <v>0</v>
      </c>
      <c r="N23" s="117">
        <v>45204.744900803998</v>
      </c>
      <c r="O23" s="117">
        <v>69026.953157039999</v>
      </c>
      <c r="P23" s="117">
        <v>116187.151316134</v>
      </c>
      <c r="Q23" s="117">
        <v>0</v>
      </c>
      <c r="R23" s="198">
        <f t="shared" si="1"/>
        <v>230418.84937397798</v>
      </c>
      <c r="S23" s="155">
        <v>40862.188781716628</v>
      </c>
      <c r="T23" s="117">
        <v>7160.3275000000003</v>
      </c>
      <c r="U23" s="117">
        <v>0</v>
      </c>
      <c r="V23" s="117">
        <v>48022.516281716627</v>
      </c>
      <c r="W23" s="117">
        <v>78979.815549406339</v>
      </c>
      <c r="X23" s="117">
        <v>127987.716705802</v>
      </c>
      <c r="Y23" s="117">
        <v>0</v>
      </c>
      <c r="Z23" s="156">
        <f t="shared" si="2"/>
        <v>254990.04853692497</v>
      </c>
      <c r="AA23" s="199">
        <v>45494.619554151992</v>
      </c>
      <c r="AB23" s="117">
        <v>8843.7534999999989</v>
      </c>
      <c r="AC23" s="117">
        <v>0</v>
      </c>
      <c r="AD23" s="117">
        <v>54338.373054151991</v>
      </c>
      <c r="AE23" s="117">
        <v>89562.426857879967</v>
      </c>
      <c r="AF23" s="117">
        <v>129833.162209203</v>
      </c>
      <c r="AG23" s="117">
        <v>0</v>
      </c>
      <c r="AH23" s="198">
        <f t="shared" si="3"/>
        <v>273733.96212123497</v>
      </c>
      <c r="AI23" s="155">
        <v>50807.551140628006</v>
      </c>
      <c r="AJ23" s="117">
        <v>9177.6930000000029</v>
      </c>
      <c r="AK23" s="117">
        <v>0</v>
      </c>
      <c r="AL23" s="117">
        <v>59985.244140628012</v>
      </c>
      <c r="AM23" s="117">
        <v>96710.964528779979</v>
      </c>
      <c r="AN23" s="117">
        <v>149898.83714917401</v>
      </c>
      <c r="AO23" s="117">
        <v>0</v>
      </c>
      <c r="AP23" s="156">
        <f t="shared" si="4"/>
        <v>306595.045818582</v>
      </c>
      <c r="AQ23" s="199">
        <v>50741.196691259</v>
      </c>
      <c r="AR23" s="117">
        <v>9290.4005000000016</v>
      </c>
      <c r="AS23" s="117">
        <v>0</v>
      </c>
      <c r="AT23" s="117">
        <v>60031.597191259003</v>
      </c>
      <c r="AU23" s="117">
        <v>90000.839003070025</v>
      </c>
      <c r="AV23" s="117">
        <v>151168.14863324302</v>
      </c>
      <c r="AW23" s="117">
        <v>0</v>
      </c>
      <c r="AX23" s="198">
        <f t="shared" si="5"/>
        <v>301200.58482757205</v>
      </c>
      <c r="AY23" s="155">
        <v>59349.749486482004</v>
      </c>
      <c r="AZ23" s="117">
        <v>8892.7690000000002</v>
      </c>
      <c r="BA23" s="117">
        <v>0</v>
      </c>
      <c r="BB23" s="117">
        <v>68242.518486482004</v>
      </c>
      <c r="BC23" s="117">
        <v>96099.37096831997</v>
      </c>
      <c r="BD23" s="117">
        <v>167360.365533784</v>
      </c>
      <c r="BE23" s="117">
        <v>0</v>
      </c>
      <c r="BF23" s="156">
        <f t="shared" si="6"/>
        <v>331702.25498858595</v>
      </c>
      <c r="BG23" s="199">
        <v>53496.625524543007</v>
      </c>
      <c r="BH23" s="117">
        <v>5184.2882182180947</v>
      </c>
      <c r="BI23" s="117">
        <v>0</v>
      </c>
      <c r="BJ23" s="117">
        <v>58680.913742761099</v>
      </c>
      <c r="BK23" s="117">
        <v>101253.76459825</v>
      </c>
      <c r="BL23" s="117">
        <v>160191.43128165303</v>
      </c>
      <c r="BM23" s="117">
        <v>0</v>
      </c>
      <c r="BN23" s="198">
        <f t="shared" si="7"/>
        <v>320126.10962266417</v>
      </c>
      <c r="BO23" s="155">
        <v>57207.550087417992</v>
      </c>
      <c r="BP23" s="117">
        <v>5902.1816756040607</v>
      </c>
      <c r="BQ23" s="117">
        <v>0</v>
      </c>
      <c r="BR23" s="117">
        <v>63109.73176302205</v>
      </c>
      <c r="BS23" s="117">
        <v>109315.73946239</v>
      </c>
      <c r="BT23" s="117">
        <v>181878.40442126998</v>
      </c>
      <c r="BU23" s="117">
        <v>0</v>
      </c>
      <c r="BV23" s="117">
        <f t="shared" si="8"/>
        <v>354303.87564668199</v>
      </c>
      <c r="BW23" s="199">
        <v>57013.205239657997</v>
      </c>
      <c r="BX23" s="117">
        <v>5757.016427553981</v>
      </c>
      <c r="BY23" s="117">
        <v>0</v>
      </c>
      <c r="BZ23" s="117">
        <v>62770.221667211976</v>
      </c>
      <c r="CA23" s="117">
        <v>114770.87783625002</v>
      </c>
      <c r="CB23" s="117">
        <v>202056.56940799099</v>
      </c>
      <c r="CC23" s="117">
        <v>0</v>
      </c>
      <c r="CD23" s="198">
        <f t="shared" si="9"/>
        <v>379597.66891145299</v>
      </c>
      <c r="CE23" s="199">
        <v>58946.235680778991</v>
      </c>
      <c r="CF23" s="117">
        <v>2971.4070000000002</v>
      </c>
      <c r="CG23" s="117">
        <v>0</v>
      </c>
      <c r="CH23" s="117">
        <v>61917.64268077899</v>
      </c>
      <c r="CI23" s="117">
        <v>115492.06394109999</v>
      </c>
      <c r="CJ23" s="117">
        <v>214464.890395936</v>
      </c>
      <c r="CK23" s="117">
        <v>0</v>
      </c>
      <c r="CL23" s="198">
        <f t="shared" si="10"/>
        <v>391874.59701781499</v>
      </c>
      <c r="CM23" s="155">
        <v>62399.222312035992</v>
      </c>
      <c r="CN23" s="117">
        <v>0</v>
      </c>
      <c r="CO23" s="117">
        <v>0</v>
      </c>
      <c r="CP23" s="117">
        <v>62399.222312035992</v>
      </c>
      <c r="CQ23" s="117">
        <v>142050.50214493103</v>
      </c>
      <c r="CR23" s="117">
        <v>239363.67783499998</v>
      </c>
      <c r="CS23" s="117">
        <v>0</v>
      </c>
      <c r="CT23" s="117">
        <f t="shared" si="11"/>
        <v>443813.40229196701</v>
      </c>
    </row>
    <row r="24" spans="1:98" ht="20" customHeight="1" x14ac:dyDescent="0.2">
      <c r="A24" s="122" t="s">
        <v>417</v>
      </c>
      <c r="B24" s="121" t="s">
        <v>812</v>
      </c>
      <c r="C24" s="117">
        <v>85354.624432928918</v>
      </c>
      <c r="D24" s="117">
        <v>822.61799999999994</v>
      </c>
      <c r="E24" s="117">
        <v>-3454.6470000000004</v>
      </c>
      <c r="F24" s="117">
        <v>82722.595432928923</v>
      </c>
      <c r="G24" s="117">
        <v>22318.905389958054</v>
      </c>
      <c r="H24" s="117">
        <v>2940.240692162266</v>
      </c>
      <c r="I24" s="117">
        <v>-25456.27218484665</v>
      </c>
      <c r="J24" s="156">
        <f t="shared" si="0"/>
        <v>82525.469330202584</v>
      </c>
      <c r="K24" s="199">
        <v>123090.11125038841</v>
      </c>
      <c r="L24" s="117">
        <v>814.40949999999975</v>
      </c>
      <c r="M24" s="117">
        <v>-2539.9219999999996</v>
      </c>
      <c r="N24" s="117">
        <v>121364.5987503884</v>
      </c>
      <c r="O24" s="117">
        <v>24338.354667116451</v>
      </c>
      <c r="P24" s="117">
        <v>3015.1042575812139</v>
      </c>
      <c r="Q24" s="117">
        <v>-26670.511875727138</v>
      </c>
      <c r="R24" s="198">
        <f t="shared" si="1"/>
        <v>122047.54579935891</v>
      </c>
      <c r="S24" s="155">
        <v>99283.110233826592</v>
      </c>
      <c r="T24" s="117">
        <v>806.02050000000031</v>
      </c>
      <c r="U24" s="117">
        <v>-3308.3139999999994</v>
      </c>
      <c r="V24" s="117">
        <v>96780.816733826592</v>
      </c>
      <c r="W24" s="117">
        <v>25865.902839874074</v>
      </c>
      <c r="X24" s="117">
        <v>2681.6493087064196</v>
      </c>
      <c r="Y24" s="117">
        <v>-27773.689389164581</v>
      </c>
      <c r="Z24" s="156">
        <f t="shared" si="2"/>
        <v>97554.679493242496</v>
      </c>
      <c r="AA24" s="199">
        <v>137473.89884430874</v>
      </c>
      <c r="AB24" s="117">
        <v>740.85149999999976</v>
      </c>
      <c r="AC24" s="117">
        <v>-3497.8879999999999</v>
      </c>
      <c r="AD24" s="117">
        <v>134716.86234430873</v>
      </c>
      <c r="AE24" s="117">
        <v>28762.735931724452</v>
      </c>
      <c r="AF24" s="117">
        <v>2709.2861131744871</v>
      </c>
      <c r="AG24" s="117">
        <v>-30321.355505017382</v>
      </c>
      <c r="AH24" s="198">
        <f t="shared" si="3"/>
        <v>135867.52888419028</v>
      </c>
      <c r="AI24" s="155">
        <v>177032.1401220148</v>
      </c>
      <c r="AJ24" s="117">
        <v>646.03</v>
      </c>
      <c r="AK24" s="117">
        <v>-4789.9129999999996</v>
      </c>
      <c r="AL24" s="117">
        <v>172888.25712201479</v>
      </c>
      <c r="AM24" s="117">
        <v>23059.321394398925</v>
      </c>
      <c r="AN24" s="117">
        <v>2279.7382154575726</v>
      </c>
      <c r="AO24" s="117">
        <v>-23956.188159352769</v>
      </c>
      <c r="AP24" s="156">
        <f t="shared" si="4"/>
        <v>174271.1285725185</v>
      </c>
      <c r="AQ24" s="199">
        <v>361720.9054494357</v>
      </c>
      <c r="AR24" s="117">
        <v>613.38499999999999</v>
      </c>
      <c r="AS24" s="117">
        <v>-5388.0439999999999</v>
      </c>
      <c r="AT24" s="117">
        <v>356946.24644943571</v>
      </c>
      <c r="AU24" s="117">
        <v>36393.553413676113</v>
      </c>
      <c r="AV24" s="117">
        <v>2077.2695301413742</v>
      </c>
      <c r="AW24" s="117">
        <v>-32564.308391704428</v>
      </c>
      <c r="AX24" s="198">
        <f t="shared" si="5"/>
        <v>362852.76100154873</v>
      </c>
      <c r="AY24" s="155">
        <v>212231.06807733292</v>
      </c>
      <c r="AZ24" s="117">
        <v>648.75049999999999</v>
      </c>
      <c r="BA24" s="117">
        <v>-6544.3260000000009</v>
      </c>
      <c r="BB24" s="117">
        <v>206335.49257733292</v>
      </c>
      <c r="BC24" s="117">
        <v>17714.840666309377</v>
      </c>
      <c r="BD24" s="117">
        <v>1844.1773866864073</v>
      </c>
      <c r="BE24" s="117">
        <v>-9821.8801349672085</v>
      </c>
      <c r="BF24" s="156">
        <f t="shared" si="6"/>
        <v>216072.63049536149</v>
      </c>
      <c r="BG24" s="199">
        <v>202528.50805045955</v>
      </c>
      <c r="BH24" s="117">
        <v>654.54767929993181</v>
      </c>
      <c r="BI24" s="117">
        <v>-6470.741</v>
      </c>
      <c r="BJ24" s="117">
        <v>196712.31472975947</v>
      </c>
      <c r="BK24" s="117">
        <v>19758.202331518543</v>
      </c>
      <c r="BL24" s="117">
        <v>1647.5444896805504</v>
      </c>
      <c r="BM24" s="117">
        <v>-11929.529560645891</v>
      </c>
      <c r="BN24" s="198">
        <f t="shared" si="7"/>
        <v>206188.53199031268</v>
      </c>
      <c r="BO24" s="155">
        <v>235448.04254604122</v>
      </c>
      <c r="BP24" s="117">
        <v>292.25771786281251</v>
      </c>
      <c r="BQ24" s="117">
        <v>-6185.0650000000005</v>
      </c>
      <c r="BR24" s="117">
        <v>229555.23526390403</v>
      </c>
      <c r="BS24" s="117">
        <v>21125.115963890341</v>
      </c>
      <c r="BT24" s="117">
        <v>2103.8236783094799</v>
      </c>
      <c r="BU24" s="117">
        <v>-14740.771315970656</v>
      </c>
      <c r="BV24" s="117">
        <f t="shared" si="8"/>
        <v>238043.40359013318</v>
      </c>
      <c r="BW24" s="199">
        <v>137399.68546359998</v>
      </c>
      <c r="BX24" s="117">
        <v>66.278968164693353</v>
      </c>
      <c r="BY24" s="117">
        <v>-5142.3039999999992</v>
      </c>
      <c r="BZ24" s="117">
        <v>132323.66043176467</v>
      </c>
      <c r="CA24" s="117">
        <v>21734.964712422261</v>
      </c>
      <c r="CB24" s="117">
        <v>2285.3175111037963</v>
      </c>
      <c r="CC24" s="117">
        <v>-13143.514602407186</v>
      </c>
      <c r="CD24" s="198">
        <f t="shared" si="9"/>
        <v>143200.42805288354</v>
      </c>
      <c r="CE24" s="199">
        <v>79539.244822890978</v>
      </c>
      <c r="CF24" s="117">
        <v>0</v>
      </c>
      <c r="CG24" s="117">
        <v>-4693.8549999999996</v>
      </c>
      <c r="CH24" s="117">
        <v>74845.389822890982</v>
      </c>
      <c r="CI24" s="117">
        <v>5581.216795831323</v>
      </c>
      <c r="CJ24" s="117">
        <v>982.40577774467317</v>
      </c>
      <c r="CK24" s="117">
        <v>-2726.6846620138112</v>
      </c>
      <c r="CL24" s="198">
        <f t="shared" si="10"/>
        <v>78682.327734453167</v>
      </c>
      <c r="CM24" s="155">
        <v>110652.28448081603</v>
      </c>
      <c r="CN24" s="117">
        <v>0</v>
      </c>
      <c r="CO24" s="117">
        <v>0</v>
      </c>
      <c r="CP24" s="117">
        <v>110652.28448081603</v>
      </c>
      <c r="CQ24" s="117">
        <v>16148.269610210729</v>
      </c>
      <c r="CR24" s="117">
        <v>2573.6905345406039</v>
      </c>
      <c r="CS24" s="117">
        <v>-10788.964158989713</v>
      </c>
      <c r="CT24" s="117">
        <f t="shared" si="11"/>
        <v>118585.28046657765</v>
      </c>
    </row>
    <row r="25" spans="1:98" ht="20" customHeight="1" x14ac:dyDescent="0.2">
      <c r="A25" s="122" t="s">
        <v>418</v>
      </c>
      <c r="B25" s="121" t="s">
        <v>248</v>
      </c>
      <c r="C25" s="117">
        <v>4336.0893529700006</v>
      </c>
      <c r="D25" s="117">
        <v>0</v>
      </c>
      <c r="E25" s="117">
        <v>0</v>
      </c>
      <c r="F25" s="117">
        <v>4336.0893529700006</v>
      </c>
      <c r="G25" s="117">
        <v>407.31430095402658</v>
      </c>
      <c r="H25" s="117">
        <v>143.12630871000002</v>
      </c>
      <c r="I25" s="117">
        <v>0</v>
      </c>
      <c r="J25" s="156">
        <f t="shared" si="0"/>
        <v>4886.5299626340266</v>
      </c>
      <c r="K25" s="199">
        <v>7408.4522051799995</v>
      </c>
      <c r="L25" s="117">
        <v>0</v>
      </c>
      <c r="M25" s="117">
        <v>0</v>
      </c>
      <c r="N25" s="117">
        <v>7408.4522051799995</v>
      </c>
      <c r="O25" s="117">
        <v>417.74684724000002</v>
      </c>
      <c r="P25" s="117">
        <v>166.04665469999998</v>
      </c>
      <c r="Q25" s="117">
        <v>0</v>
      </c>
      <c r="R25" s="198">
        <f t="shared" si="1"/>
        <v>7992.2457071199988</v>
      </c>
      <c r="S25" s="155">
        <v>9461.5252711800003</v>
      </c>
      <c r="T25" s="117">
        <v>0</v>
      </c>
      <c r="U25" s="117">
        <v>0</v>
      </c>
      <c r="V25" s="117">
        <v>9461.5252711800003</v>
      </c>
      <c r="W25" s="117">
        <v>443.31838206999993</v>
      </c>
      <c r="X25" s="117">
        <v>161.58218930000001</v>
      </c>
      <c r="Y25" s="117">
        <v>0</v>
      </c>
      <c r="Z25" s="156">
        <f t="shared" si="2"/>
        <v>10066.425842549999</v>
      </c>
      <c r="AA25" s="199">
        <v>15883.722092195001</v>
      </c>
      <c r="AB25" s="117">
        <v>0</v>
      </c>
      <c r="AC25" s="117">
        <v>0</v>
      </c>
      <c r="AD25" s="117">
        <v>15883.722092195001</v>
      </c>
      <c r="AE25" s="117">
        <v>662.10908955000002</v>
      </c>
      <c r="AF25" s="117">
        <v>244.78848966999999</v>
      </c>
      <c r="AG25" s="117">
        <v>0</v>
      </c>
      <c r="AH25" s="198">
        <f t="shared" si="3"/>
        <v>16790.619671415003</v>
      </c>
      <c r="AI25" s="155">
        <v>18208.716499652</v>
      </c>
      <c r="AJ25" s="117">
        <v>0</v>
      </c>
      <c r="AK25" s="117">
        <v>0</v>
      </c>
      <c r="AL25" s="117">
        <v>18208.716499652</v>
      </c>
      <c r="AM25" s="117">
        <v>616.94507773999987</v>
      </c>
      <c r="AN25" s="117">
        <v>266.11535593999997</v>
      </c>
      <c r="AO25" s="117">
        <v>0</v>
      </c>
      <c r="AP25" s="156">
        <f t="shared" si="4"/>
        <v>19091.776933332003</v>
      </c>
      <c r="AQ25" s="199">
        <v>55883.726043530005</v>
      </c>
      <c r="AR25" s="117">
        <v>0</v>
      </c>
      <c r="AS25" s="117">
        <v>0</v>
      </c>
      <c r="AT25" s="117">
        <v>55883.726043530005</v>
      </c>
      <c r="AU25" s="117">
        <v>636.76914756000008</v>
      </c>
      <c r="AV25" s="117">
        <v>230.92999913999998</v>
      </c>
      <c r="AW25" s="117">
        <v>0</v>
      </c>
      <c r="AX25" s="198">
        <f t="shared" si="5"/>
        <v>56751.425190230002</v>
      </c>
      <c r="AY25" s="155">
        <v>27791.31833568</v>
      </c>
      <c r="AZ25" s="117">
        <v>0</v>
      </c>
      <c r="BA25" s="117">
        <v>0</v>
      </c>
      <c r="BB25" s="117">
        <v>27791.31833568</v>
      </c>
      <c r="BC25" s="117">
        <v>1458.2909002600002</v>
      </c>
      <c r="BD25" s="117">
        <v>349.24804723</v>
      </c>
      <c r="BE25" s="117">
        <v>0</v>
      </c>
      <c r="BF25" s="156">
        <f t="shared" si="6"/>
        <v>29598.85728317</v>
      </c>
      <c r="BG25" s="199">
        <v>22001.646501279996</v>
      </c>
      <c r="BH25" s="117">
        <v>0</v>
      </c>
      <c r="BI25" s="117">
        <v>0</v>
      </c>
      <c r="BJ25" s="117">
        <v>22001.646501279996</v>
      </c>
      <c r="BK25" s="117">
        <v>1697.93532181</v>
      </c>
      <c r="BL25" s="117">
        <v>330.08870200000001</v>
      </c>
      <c r="BM25" s="117">
        <v>0</v>
      </c>
      <c r="BN25" s="198">
        <f t="shared" si="7"/>
        <v>24029.670525089998</v>
      </c>
      <c r="BO25" s="155">
        <v>23699.733352480001</v>
      </c>
      <c r="BP25" s="117">
        <v>0</v>
      </c>
      <c r="BQ25" s="117">
        <v>0</v>
      </c>
      <c r="BR25" s="117">
        <v>23699.733352480001</v>
      </c>
      <c r="BS25" s="117">
        <v>1626.8567531400001</v>
      </c>
      <c r="BT25" s="117">
        <v>360.61070258999996</v>
      </c>
      <c r="BU25" s="117">
        <v>0</v>
      </c>
      <c r="BV25" s="117">
        <f t="shared" si="8"/>
        <v>25687.20080821</v>
      </c>
      <c r="BW25" s="199">
        <v>16436.800096580002</v>
      </c>
      <c r="BX25" s="117">
        <v>0</v>
      </c>
      <c r="BY25" s="117">
        <v>0</v>
      </c>
      <c r="BZ25" s="117">
        <v>16436.800096580002</v>
      </c>
      <c r="CA25" s="117">
        <v>1491.43533703</v>
      </c>
      <c r="CB25" s="117">
        <v>383.45660082000001</v>
      </c>
      <c r="CC25" s="117">
        <v>0</v>
      </c>
      <c r="CD25" s="198">
        <f t="shared" si="9"/>
        <v>18311.692034430005</v>
      </c>
      <c r="CE25" s="199">
        <v>11283.434536364</v>
      </c>
      <c r="CF25" s="117">
        <v>0</v>
      </c>
      <c r="CG25" s="117">
        <v>0</v>
      </c>
      <c r="CH25" s="117">
        <v>11283.434536364</v>
      </c>
      <c r="CI25" s="117">
        <v>1134.5593141999998</v>
      </c>
      <c r="CJ25" s="117">
        <v>927.32854232</v>
      </c>
      <c r="CK25" s="117">
        <v>0</v>
      </c>
      <c r="CL25" s="198">
        <f t="shared" si="10"/>
        <v>13345.322392884</v>
      </c>
      <c r="CM25" s="155">
        <v>12230.673766110001</v>
      </c>
      <c r="CN25" s="117">
        <v>0</v>
      </c>
      <c r="CO25" s="117">
        <v>0</v>
      </c>
      <c r="CP25" s="117">
        <v>12230.673766110001</v>
      </c>
      <c r="CQ25" s="117">
        <v>1125.9154563185868</v>
      </c>
      <c r="CR25" s="117">
        <v>1034.0315499999999</v>
      </c>
      <c r="CS25" s="117">
        <v>0</v>
      </c>
      <c r="CT25" s="117">
        <f t="shared" si="11"/>
        <v>14390.620772428589</v>
      </c>
    </row>
    <row r="26" spans="1:98" ht="20" customHeight="1" x14ac:dyDescent="0.2">
      <c r="A26" s="122" t="s">
        <v>419</v>
      </c>
      <c r="B26" s="121" t="s">
        <v>243</v>
      </c>
      <c r="C26" s="117">
        <v>240558.32193919492</v>
      </c>
      <c r="D26" s="117">
        <v>0</v>
      </c>
      <c r="E26" s="117">
        <v>0</v>
      </c>
      <c r="F26" s="117">
        <v>240558.32193919492</v>
      </c>
      <c r="G26" s="117">
        <v>88487.100894437419</v>
      </c>
      <c r="H26" s="117">
        <v>1960.8098454172302</v>
      </c>
      <c r="I26" s="117">
        <v>-329785.06769112399</v>
      </c>
      <c r="J26" s="156">
        <f t="shared" si="0"/>
        <v>1221.1649879255565</v>
      </c>
      <c r="K26" s="199">
        <v>276215.70737738768</v>
      </c>
      <c r="L26" s="117">
        <v>0</v>
      </c>
      <c r="M26" s="117">
        <v>0</v>
      </c>
      <c r="N26" s="117">
        <v>276215.70737738768</v>
      </c>
      <c r="O26" s="117">
        <v>95437.821423797504</v>
      </c>
      <c r="P26" s="117">
        <v>1598.1922148286003</v>
      </c>
      <c r="Q26" s="117">
        <v>-372130.09887253185</v>
      </c>
      <c r="R26" s="198">
        <f t="shared" si="1"/>
        <v>1121.6221434819745</v>
      </c>
      <c r="S26" s="155">
        <v>306984.44942744169</v>
      </c>
      <c r="T26" s="117">
        <v>0</v>
      </c>
      <c r="U26" s="117">
        <v>0</v>
      </c>
      <c r="V26" s="117">
        <v>306984.44942744169</v>
      </c>
      <c r="W26" s="117">
        <v>106796.3754642788</v>
      </c>
      <c r="X26" s="117">
        <v>1739.4882192738698</v>
      </c>
      <c r="Y26" s="117">
        <v>-414201.40418874304</v>
      </c>
      <c r="Z26" s="156">
        <f t="shared" si="2"/>
        <v>1318.9089222513139</v>
      </c>
      <c r="AA26" s="199">
        <v>319039.12197140977</v>
      </c>
      <c r="AB26" s="117">
        <v>0</v>
      </c>
      <c r="AC26" s="117">
        <v>0</v>
      </c>
      <c r="AD26" s="117">
        <v>319039.12197140977</v>
      </c>
      <c r="AE26" s="117">
        <v>114918.94561496752</v>
      </c>
      <c r="AF26" s="117">
        <v>3039.1059563772701</v>
      </c>
      <c r="AG26" s="117">
        <v>-435096.68303437461</v>
      </c>
      <c r="AH26" s="198">
        <f t="shared" si="3"/>
        <v>1900.4905083799385</v>
      </c>
      <c r="AI26" s="155">
        <v>353969.8455442366</v>
      </c>
      <c r="AJ26" s="117">
        <v>0</v>
      </c>
      <c r="AK26" s="117">
        <v>0</v>
      </c>
      <c r="AL26" s="117">
        <v>353969.8455442366</v>
      </c>
      <c r="AM26" s="117">
        <v>126882.06092917999</v>
      </c>
      <c r="AN26" s="117">
        <v>3372.6671880808899</v>
      </c>
      <c r="AO26" s="117">
        <v>-481117.3347242265</v>
      </c>
      <c r="AP26" s="156">
        <f t="shared" si="4"/>
        <v>3107.2389372710022</v>
      </c>
      <c r="AQ26" s="199">
        <v>361198.84194275067</v>
      </c>
      <c r="AR26" s="117">
        <v>0</v>
      </c>
      <c r="AS26" s="117">
        <v>0</v>
      </c>
      <c r="AT26" s="117">
        <v>361198.84194275067</v>
      </c>
      <c r="AU26" s="117">
        <v>129486.06649543</v>
      </c>
      <c r="AV26" s="117">
        <v>4425.7168623108901</v>
      </c>
      <c r="AW26" s="117">
        <v>-492394.91295895749</v>
      </c>
      <c r="AX26" s="198">
        <f t="shared" si="5"/>
        <v>2715.7123415340902</v>
      </c>
      <c r="AY26" s="155">
        <v>405536.93552509078</v>
      </c>
      <c r="AZ26" s="117">
        <v>0</v>
      </c>
      <c r="BA26" s="117">
        <v>0</v>
      </c>
      <c r="BB26" s="117">
        <v>405536.93552509078</v>
      </c>
      <c r="BC26" s="117">
        <v>135798.92219209255</v>
      </c>
      <c r="BD26" s="117">
        <v>5267.8074537848597</v>
      </c>
      <c r="BE26" s="117">
        <v>-541996.95059095917</v>
      </c>
      <c r="BF26" s="156">
        <f t="shared" si="6"/>
        <v>4606.7145800089929</v>
      </c>
      <c r="BG26" s="199">
        <v>403190.74692992499</v>
      </c>
      <c r="BH26" s="117">
        <v>0</v>
      </c>
      <c r="BI26" s="117">
        <v>0</v>
      </c>
      <c r="BJ26" s="117">
        <v>403190.74692992499</v>
      </c>
      <c r="BK26" s="117">
        <v>141579.80447334005</v>
      </c>
      <c r="BL26" s="117">
        <v>4993.1708014677497</v>
      </c>
      <c r="BM26" s="117">
        <v>-546154.81038428866</v>
      </c>
      <c r="BN26" s="198">
        <f t="shared" si="7"/>
        <v>3608.9118204440456</v>
      </c>
      <c r="BO26" s="155">
        <v>447572.51100284047</v>
      </c>
      <c r="BP26" s="117">
        <v>0</v>
      </c>
      <c r="BQ26" s="117">
        <v>0</v>
      </c>
      <c r="BR26" s="117">
        <v>447572.51100284047</v>
      </c>
      <c r="BS26" s="117">
        <v>151975.63237916748</v>
      </c>
      <c r="BT26" s="117">
        <v>5533.7015906526394</v>
      </c>
      <c r="BU26" s="117">
        <v>-601426.96646800067</v>
      </c>
      <c r="BV26" s="117">
        <f t="shared" si="8"/>
        <v>3654.8785046599805</v>
      </c>
      <c r="BW26" s="199">
        <v>481737.27673082874</v>
      </c>
      <c r="BX26" s="117">
        <v>0</v>
      </c>
      <c r="BY26" s="117">
        <v>0</v>
      </c>
      <c r="BZ26" s="117">
        <v>481737.27673082874</v>
      </c>
      <c r="CA26" s="117">
        <v>161475.32142684</v>
      </c>
      <c r="CB26" s="117">
        <v>3348.30827653695</v>
      </c>
      <c r="CC26" s="117">
        <v>-644101.21457249078</v>
      </c>
      <c r="CD26" s="198">
        <f t="shared" si="9"/>
        <v>2459.6918617149349</v>
      </c>
      <c r="CE26" s="199">
        <v>586366.93646523508</v>
      </c>
      <c r="CF26" s="117">
        <v>0</v>
      </c>
      <c r="CG26" s="117">
        <v>0</v>
      </c>
      <c r="CH26" s="117">
        <v>586366.93646523508</v>
      </c>
      <c r="CI26" s="117">
        <v>170930.18447335006</v>
      </c>
      <c r="CJ26" s="117">
        <v>4416.0281858265598</v>
      </c>
      <c r="CK26" s="117">
        <v>-757703.9260551926</v>
      </c>
      <c r="CL26" s="198">
        <f t="shared" si="10"/>
        <v>4009.2230692191515</v>
      </c>
      <c r="CM26" s="155">
        <v>595467.18692811707</v>
      </c>
      <c r="CN26" s="117">
        <v>0</v>
      </c>
      <c r="CO26" s="117">
        <v>0</v>
      </c>
      <c r="CP26" s="117">
        <v>595467.18692811707</v>
      </c>
      <c r="CQ26" s="117">
        <v>214068.77201755464</v>
      </c>
      <c r="CR26" s="117">
        <v>4925.7160499999991</v>
      </c>
      <c r="CS26" s="117">
        <v>-809275.79572026466</v>
      </c>
      <c r="CT26" s="117">
        <f t="shared" si="11"/>
        <v>5185.87927540706</v>
      </c>
    </row>
    <row r="27" spans="1:98" ht="20" customHeight="1" x14ac:dyDescent="0.2">
      <c r="A27" s="122" t="s">
        <v>420</v>
      </c>
      <c r="B27" s="121" t="s">
        <v>578</v>
      </c>
      <c r="C27" s="117">
        <v>392977.323160347</v>
      </c>
      <c r="D27" s="117">
        <v>49569.191500000001</v>
      </c>
      <c r="E27" s="117">
        <v>0</v>
      </c>
      <c r="F27" s="117">
        <v>442546.51466034702</v>
      </c>
      <c r="G27" s="117">
        <v>70633.251593935143</v>
      </c>
      <c r="H27" s="117">
        <v>16098.289604957459</v>
      </c>
      <c r="I27" s="117">
        <v>0</v>
      </c>
      <c r="J27" s="156">
        <f t="shared" si="0"/>
        <v>529278.05585923966</v>
      </c>
      <c r="K27" s="199">
        <v>435083.74726754997</v>
      </c>
      <c r="L27" s="117">
        <v>56734.016500000012</v>
      </c>
      <c r="M27" s="117">
        <v>0</v>
      </c>
      <c r="N27" s="117">
        <v>491817.76376755</v>
      </c>
      <c r="O27" s="117">
        <v>79475.897714189996</v>
      </c>
      <c r="P27" s="117">
        <v>18461.506634911937</v>
      </c>
      <c r="Q27" s="117">
        <v>0</v>
      </c>
      <c r="R27" s="198">
        <f t="shared" si="1"/>
        <v>589755.16811665194</v>
      </c>
      <c r="S27" s="155">
        <v>487854.1116069695</v>
      </c>
      <c r="T27" s="117">
        <v>65329.325999999994</v>
      </c>
      <c r="U27" s="117">
        <v>0</v>
      </c>
      <c r="V27" s="117">
        <v>553183.4376069695</v>
      </c>
      <c r="W27" s="117">
        <v>91936.453724298059</v>
      </c>
      <c r="X27" s="117">
        <v>21462.03570355826</v>
      </c>
      <c r="Y27" s="117">
        <v>0</v>
      </c>
      <c r="Z27" s="156">
        <f t="shared" si="2"/>
        <v>666581.92703482579</v>
      </c>
      <c r="AA27" s="199">
        <v>551304.40499378101</v>
      </c>
      <c r="AB27" s="117">
        <v>76790.393499999991</v>
      </c>
      <c r="AC27" s="117">
        <v>0</v>
      </c>
      <c r="AD27" s="117">
        <v>628094.79849378101</v>
      </c>
      <c r="AE27" s="117">
        <v>101035.60889355</v>
      </c>
      <c r="AF27" s="117">
        <v>23758.3261758679</v>
      </c>
      <c r="AG27" s="117">
        <v>0</v>
      </c>
      <c r="AH27" s="198">
        <f t="shared" si="3"/>
        <v>752888.73356319894</v>
      </c>
      <c r="AI27" s="155">
        <v>612712.45275011798</v>
      </c>
      <c r="AJ27" s="117">
        <v>86451.212</v>
      </c>
      <c r="AK27" s="117">
        <v>0</v>
      </c>
      <c r="AL27" s="117">
        <v>699163.66475011804</v>
      </c>
      <c r="AM27" s="117">
        <v>116555.87118018998</v>
      </c>
      <c r="AN27" s="117">
        <v>29335.522681140454</v>
      </c>
      <c r="AO27" s="117">
        <v>0</v>
      </c>
      <c r="AP27" s="156">
        <f t="shared" si="4"/>
        <v>845055.0586114485</v>
      </c>
      <c r="AQ27" s="199">
        <v>663790.00175962702</v>
      </c>
      <c r="AR27" s="117">
        <v>111281.57150000001</v>
      </c>
      <c r="AS27" s="117">
        <v>0</v>
      </c>
      <c r="AT27" s="117">
        <v>775071.57325962698</v>
      </c>
      <c r="AU27" s="117">
        <v>128998.28353349998</v>
      </c>
      <c r="AV27" s="117">
        <v>33103.835906862339</v>
      </c>
      <c r="AW27" s="117">
        <v>0</v>
      </c>
      <c r="AX27" s="198">
        <f t="shared" si="5"/>
        <v>937173.6926999893</v>
      </c>
      <c r="AY27" s="155">
        <v>772461.80559888599</v>
      </c>
      <c r="AZ27" s="117">
        <v>108742.16</v>
      </c>
      <c r="BA27" s="117">
        <v>0</v>
      </c>
      <c r="BB27" s="117">
        <v>881203.96559888602</v>
      </c>
      <c r="BC27" s="117">
        <v>144539.18493980003</v>
      </c>
      <c r="BD27" s="117">
        <v>38497.279330371151</v>
      </c>
      <c r="BE27" s="117">
        <v>0</v>
      </c>
      <c r="BF27" s="156">
        <f t="shared" si="6"/>
        <v>1064240.4298690571</v>
      </c>
      <c r="BG27" s="199">
        <v>824264.50018530304</v>
      </c>
      <c r="BH27" s="117">
        <v>177648.23635693002</v>
      </c>
      <c r="BI27" s="117">
        <v>0</v>
      </c>
      <c r="BJ27" s="117">
        <v>1001912.736542233</v>
      </c>
      <c r="BK27" s="117">
        <v>155507.92008678999</v>
      </c>
      <c r="BL27" s="117">
        <v>43945.572235105654</v>
      </c>
      <c r="BM27" s="117">
        <v>0</v>
      </c>
      <c r="BN27" s="198">
        <f t="shared" si="7"/>
        <v>1201366.2288641287</v>
      </c>
      <c r="BO27" s="155">
        <v>840538.00234063994</v>
      </c>
      <c r="BP27" s="117">
        <v>126418.97665395796</v>
      </c>
      <c r="BQ27" s="117">
        <v>0</v>
      </c>
      <c r="BR27" s="117">
        <v>966956.97899459791</v>
      </c>
      <c r="BS27" s="117">
        <v>170879.29232693001</v>
      </c>
      <c r="BT27" s="117">
        <v>49421.902830931351</v>
      </c>
      <c r="BU27" s="117">
        <v>0</v>
      </c>
      <c r="BV27" s="117">
        <f t="shared" si="8"/>
        <v>1187258.1741524593</v>
      </c>
      <c r="BW27" s="199">
        <v>919686.77649891702</v>
      </c>
      <c r="BX27" s="117">
        <v>162468.01510541391</v>
      </c>
      <c r="BY27" s="117">
        <v>0</v>
      </c>
      <c r="BZ27" s="117">
        <v>1082154.791604331</v>
      </c>
      <c r="CA27" s="117">
        <v>184086.20445773003</v>
      </c>
      <c r="CB27" s="117">
        <v>55607.550169133719</v>
      </c>
      <c r="CC27" s="117">
        <v>0</v>
      </c>
      <c r="CD27" s="198">
        <f t="shared" si="9"/>
        <v>1321848.5462311949</v>
      </c>
      <c r="CE27" s="199">
        <v>1289603.0626632341</v>
      </c>
      <c r="CF27" s="117">
        <v>176932.68500000003</v>
      </c>
      <c r="CG27" s="117">
        <v>0</v>
      </c>
      <c r="CH27" s="117">
        <v>1466535.7476632341</v>
      </c>
      <c r="CI27" s="117">
        <v>187096.86709711191</v>
      </c>
      <c r="CJ27" s="117">
        <v>60943.252405407118</v>
      </c>
      <c r="CK27" s="117">
        <v>0</v>
      </c>
      <c r="CL27" s="198">
        <f t="shared" si="10"/>
        <v>1714575.8671657532</v>
      </c>
      <c r="CM27" s="155">
        <v>1074144.5358729169</v>
      </c>
      <c r="CN27" s="117">
        <v>119738.13661516001</v>
      </c>
      <c r="CO27" s="117">
        <v>0</v>
      </c>
      <c r="CP27" s="117">
        <v>1193882.6724880768</v>
      </c>
      <c r="CQ27" s="117">
        <v>195202.19107572909</v>
      </c>
      <c r="CR27" s="117">
        <v>62322.604355000003</v>
      </c>
      <c r="CS27" s="117">
        <v>0</v>
      </c>
      <c r="CT27" s="117">
        <f t="shared" si="11"/>
        <v>1451407.4679188058</v>
      </c>
    </row>
    <row r="28" spans="1:98" ht="20" customHeight="1" x14ac:dyDescent="0.2">
      <c r="A28" s="122" t="s">
        <v>421</v>
      </c>
      <c r="B28" s="121" t="s">
        <v>396</v>
      </c>
      <c r="C28" s="117">
        <v>10142.785627062269</v>
      </c>
      <c r="D28" s="117">
        <v>0</v>
      </c>
      <c r="E28" s="117">
        <v>0</v>
      </c>
      <c r="F28" s="117">
        <v>10142.785627062269</v>
      </c>
      <c r="G28" s="117">
        <v>19780.228050780464</v>
      </c>
      <c r="H28" s="117">
        <v>13782.142557410889</v>
      </c>
      <c r="I28" s="117">
        <v>0</v>
      </c>
      <c r="J28" s="156">
        <f t="shared" si="0"/>
        <v>43705.15623525362</v>
      </c>
      <c r="K28" s="199">
        <v>17562.157988551433</v>
      </c>
      <c r="L28" s="117">
        <v>0</v>
      </c>
      <c r="M28" s="117">
        <v>0</v>
      </c>
      <c r="N28" s="117">
        <v>17562.157988551433</v>
      </c>
      <c r="O28" s="117">
        <v>21061.656310667502</v>
      </c>
      <c r="P28" s="117">
        <v>15965.79407795177</v>
      </c>
      <c r="Q28" s="117">
        <v>0</v>
      </c>
      <c r="R28" s="198">
        <f t="shared" si="1"/>
        <v>54589.608377170705</v>
      </c>
      <c r="S28" s="155">
        <v>24114.572830147776</v>
      </c>
      <c r="T28" s="117">
        <v>0</v>
      </c>
      <c r="U28" s="117">
        <v>0</v>
      </c>
      <c r="V28" s="117">
        <v>24114.572830147776</v>
      </c>
      <c r="W28" s="117">
        <v>23084.212396896964</v>
      </c>
      <c r="X28" s="117">
        <v>19600.358483912649</v>
      </c>
      <c r="Y28" s="117">
        <v>0</v>
      </c>
      <c r="Z28" s="156">
        <f t="shared" si="2"/>
        <v>66799.143710957389</v>
      </c>
      <c r="AA28" s="199">
        <v>30477.094116112705</v>
      </c>
      <c r="AB28" s="117">
        <v>0</v>
      </c>
      <c r="AC28" s="117">
        <v>0</v>
      </c>
      <c r="AD28" s="117">
        <v>30477.094116112705</v>
      </c>
      <c r="AE28" s="117">
        <v>25448.268516397493</v>
      </c>
      <c r="AF28" s="117">
        <v>19990.515557887898</v>
      </c>
      <c r="AG28" s="117">
        <v>0</v>
      </c>
      <c r="AH28" s="198">
        <f t="shared" si="3"/>
        <v>75915.8781903981</v>
      </c>
      <c r="AI28" s="155">
        <v>35381.519229480822</v>
      </c>
      <c r="AJ28" s="117">
        <v>0</v>
      </c>
      <c r="AK28" s="117">
        <v>0</v>
      </c>
      <c r="AL28" s="117">
        <v>35381.519229480822</v>
      </c>
      <c r="AM28" s="117">
        <v>28172.353633132498</v>
      </c>
      <c r="AN28" s="117">
        <v>22877.89249810794</v>
      </c>
      <c r="AO28" s="117">
        <v>0</v>
      </c>
      <c r="AP28" s="156">
        <f t="shared" si="4"/>
        <v>86431.765360721271</v>
      </c>
      <c r="AQ28" s="199">
        <v>40277.932988518645</v>
      </c>
      <c r="AR28" s="117">
        <v>0</v>
      </c>
      <c r="AS28" s="117">
        <v>0</v>
      </c>
      <c r="AT28" s="117">
        <v>40277.932988518645</v>
      </c>
      <c r="AU28" s="117">
        <v>32365.672151179999</v>
      </c>
      <c r="AV28" s="117">
        <v>31787.455516797272</v>
      </c>
      <c r="AW28" s="117">
        <v>0</v>
      </c>
      <c r="AX28" s="198">
        <f t="shared" si="5"/>
        <v>104431.06065649592</v>
      </c>
      <c r="AY28" s="155">
        <v>34093.010333383572</v>
      </c>
      <c r="AZ28" s="117">
        <v>0</v>
      </c>
      <c r="BA28" s="117">
        <v>0</v>
      </c>
      <c r="BB28" s="117">
        <v>34093.010333383572</v>
      </c>
      <c r="BC28" s="117">
        <v>37170.637070099998</v>
      </c>
      <c r="BD28" s="117">
        <v>30892.405348560489</v>
      </c>
      <c r="BE28" s="117">
        <v>0</v>
      </c>
      <c r="BF28" s="156">
        <f t="shared" si="6"/>
        <v>102156.05275204405</v>
      </c>
      <c r="BG28" s="199">
        <v>26140.294557133042</v>
      </c>
      <c r="BH28" s="117">
        <v>0</v>
      </c>
      <c r="BI28" s="117">
        <v>0</v>
      </c>
      <c r="BJ28" s="117">
        <v>26140.294557133042</v>
      </c>
      <c r="BK28" s="117">
        <v>33834.093929039998</v>
      </c>
      <c r="BL28" s="117">
        <v>31669.410865629969</v>
      </c>
      <c r="BM28" s="117">
        <v>0</v>
      </c>
      <c r="BN28" s="198">
        <f t="shared" si="7"/>
        <v>91643.799351803013</v>
      </c>
      <c r="BO28" s="155">
        <v>32918.159066379798</v>
      </c>
      <c r="BP28" s="117">
        <v>0</v>
      </c>
      <c r="BQ28" s="117">
        <v>0</v>
      </c>
      <c r="BR28" s="117">
        <v>32918.159066379798</v>
      </c>
      <c r="BS28" s="117">
        <v>35483.428661770005</v>
      </c>
      <c r="BT28" s="117">
        <v>35079.181315136811</v>
      </c>
      <c r="BU28" s="117">
        <v>0</v>
      </c>
      <c r="BV28" s="117">
        <f t="shared" si="8"/>
        <v>103480.76904328662</v>
      </c>
      <c r="BW28" s="199">
        <v>67778.109442809655</v>
      </c>
      <c r="BX28" s="117">
        <v>0</v>
      </c>
      <c r="BY28" s="117">
        <v>0</v>
      </c>
      <c r="BZ28" s="117">
        <v>67778.109442809655</v>
      </c>
      <c r="CA28" s="117">
        <v>38081.685366260004</v>
      </c>
      <c r="CB28" s="117">
        <v>37527.260462406899</v>
      </c>
      <c r="CC28" s="117">
        <v>0</v>
      </c>
      <c r="CD28" s="198">
        <f t="shared" si="9"/>
        <v>143387.05527147657</v>
      </c>
      <c r="CE28" s="199">
        <v>34109.593222040363</v>
      </c>
      <c r="CF28" s="117">
        <v>0</v>
      </c>
      <c r="CG28" s="117">
        <v>0</v>
      </c>
      <c r="CH28" s="117">
        <v>34109.593222040363</v>
      </c>
      <c r="CI28" s="117">
        <v>39448.803256200001</v>
      </c>
      <c r="CJ28" s="117">
        <v>46217.266714706981</v>
      </c>
      <c r="CK28" s="117">
        <v>0</v>
      </c>
      <c r="CL28" s="198">
        <f t="shared" si="10"/>
        <v>119775.66319294734</v>
      </c>
      <c r="CM28" s="155">
        <v>53143.673339459769</v>
      </c>
      <c r="CN28" s="117">
        <v>0</v>
      </c>
      <c r="CO28" s="117">
        <v>0</v>
      </c>
      <c r="CP28" s="117">
        <v>53143.673339459769</v>
      </c>
      <c r="CQ28" s="117">
        <v>51798.601957572151</v>
      </c>
      <c r="CR28" s="117">
        <v>55074.058983000003</v>
      </c>
      <c r="CS28" s="117">
        <v>0</v>
      </c>
      <c r="CT28" s="117">
        <f t="shared" si="11"/>
        <v>160016.33428003191</v>
      </c>
    </row>
    <row r="29" spans="1:98" ht="20" customHeight="1" x14ac:dyDescent="0.2">
      <c r="A29" s="134" t="s">
        <v>422</v>
      </c>
      <c r="B29" s="115" t="s">
        <v>813</v>
      </c>
      <c r="C29" s="116">
        <v>29709.199186743997</v>
      </c>
      <c r="D29" s="116">
        <v>0</v>
      </c>
      <c r="E29" s="116">
        <v>0</v>
      </c>
      <c r="F29" s="116">
        <v>29709.199186743997</v>
      </c>
      <c r="G29" s="116">
        <v>40061.167614094455</v>
      </c>
      <c r="H29" s="116">
        <v>34204.911157785653</v>
      </c>
      <c r="I29" s="116">
        <f>SUM(I30:I33)</f>
        <v>0</v>
      </c>
      <c r="J29" s="154">
        <f t="shared" si="0"/>
        <v>103975.27795862411</v>
      </c>
      <c r="K29" s="195">
        <v>23881.421825671001</v>
      </c>
      <c r="L29" s="116">
        <v>0</v>
      </c>
      <c r="M29" s="116">
        <v>0</v>
      </c>
      <c r="N29" s="116">
        <v>23881.421825671001</v>
      </c>
      <c r="O29" s="116">
        <v>29659.661493599993</v>
      </c>
      <c r="P29" s="116">
        <v>36929.561402141087</v>
      </c>
      <c r="Q29" s="116">
        <f>SUM(Q30:Q33)</f>
        <v>0</v>
      </c>
      <c r="R29" s="194">
        <f t="shared" si="1"/>
        <v>90470.644721412085</v>
      </c>
      <c r="S29" s="153">
        <v>23563.664377873523</v>
      </c>
      <c r="T29" s="116">
        <v>0</v>
      </c>
      <c r="U29" s="116">
        <v>0</v>
      </c>
      <c r="V29" s="116">
        <v>23563.664377873523</v>
      </c>
      <c r="W29" s="116">
        <v>32377.675516844934</v>
      </c>
      <c r="X29" s="116">
        <v>44935.888140851574</v>
      </c>
      <c r="Y29" s="116">
        <f>SUM(Y30:Y33)</f>
        <v>0</v>
      </c>
      <c r="Z29" s="154">
        <f t="shared" si="2"/>
        <v>100877.22803557003</v>
      </c>
      <c r="AA29" s="195">
        <v>28076.061926089002</v>
      </c>
      <c r="AB29" s="116">
        <v>0</v>
      </c>
      <c r="AC29" s="116">
        <v>0</v>
      </c>
      <c r="AD29" s="116">
        <v>28076.061926089002</v>
      </c>
      <c r="AE29" s="116">
        <v>45462.496520649976</v>
      </c>
      <c r="AF29" s="116">
        <v>33563.183624965641</v>
      </c>
      <c r="AG29" s="116">
        <f>SUM(AG30:AG33)</f>
        <v>0</v>
      </c>
      <c r="AH29" s="194">
        <f t="shared" si="3"/>
        <v>107101.74207170462</v>
      </c>
      <c r="AI29" s="153">
        <v>32362.707955885002</v>
      </c>
      <c r="AJ29" s="116">
        <v>0</v>
      </c>
      <c r="AK29" s="116">
        <v>0</v>
      </c>
      <c r="AL29" s="116">
        <v>32362.707955885002</v>
      </c>
      <c r="AM29" s="116">
        <v>57582.838745929985</v>
      </c>
      <c r="AN29" s="116">
        <v>41398.473903376056</v>
      </c>
      <c r="AO29" s="116">
        <f>SUM(AO30:AO33)</f>
        <v>0</v>
      </c>
      <c r="AP29" s="154">
        <f t="shared" si="4"/>
        <v>131344.02060519104</v>
      </c>
      <c r="AQ29" s="195">
        <v>19838.359886394999</v>
      </c>
      <c r="AR29" s="116">
        <v>0</v>
      </c>
      <c r="AS29" s="116">
        <v>0</v>
      </c>
      <c r="AT29" s="116">
        <v>19838.359886394999</v>
      </c>
      <c r="AU29" s="116">
        <v>34384.646609540003</v>
      </c>
      <c r="AV29" s="116">
        <v>38900.773585624498</v>
      </c>
      <c r="AW29" s="116">
        <f>SUM(AW30:AW33)</f>
        <v>0</v>
      </c>
      <c r="AX29" s="194">
        <f t="shared" si="5"/>
        <v>93123.780081559496</v>
      </c>
      <c r="AY29" s="153">
        <v>24701.003303322999</v>
      </c>
      <c r="AZ29" s="116">
        <v>0</v>
      </c>
      <c r="BA29" s="116">
        <v>0</v>
      </c>
      <c r="BB29" s="116">
        <v>24701.003303322999</v>
      </c>
      <c r="BC29" s="116">
        <v>29933.18009003</v>
      </c>
      <c r="BD29" s="116">
        <v>41146.601317121262</v>
      </c>
      <c r="BE29" s="116">
        <f>SUM(BE30:BE33)</f>
        <v>0</v>
      </c>
      <c r="BF29" s="154">
        <f t="shared" si="6"/>
        <v>95780.784710474254</v>
      </c>
      <c r="BG29" s="195">
        <v>15913.736423816001</v>
      </c>
      <c r="BH29" s="116">
        <v>0</v>
      </c>
      <c r="BI29" s="116">
        <v>0</v>
      </c>
      <c r="BJ29" s="116">
        <v>15913.736423816001</v>
      </c>
      <c r="BK29" s="116">
        <v>30502.2518323</v>
      </c>
      <c r="BL29" s="116">
        <v>24075.445161617641</v>
      </c>
      <c r="BM29" s="116">
        <f>SUM(BM30:BM33)</f>
        <v>0</v>
      </c>
      <c r="BN29" s="194">
        <f t="shared" si="7"/>
        <v>70491.433417733642</v>
      </c>
      <c r="BO29" s="153">
        <v>22673.970042013003</v>
      </c>
      <c r="BP29" s="116">
        <v>0</v>
      </c>
      <c r="BQ29" s="116">
        <v>0</v>
      </c>
      <c r="BR29" s="116">
        <v>22673.970042013003</v>
      </c>
      <c r="BS29" s="116">
        <v>35079.553792780003</v>
      </c>
      <c r="BT29" s="116">
        <v>32234.01688948286</v>
      </c>
      <c r="BU29" s="116">
        <f>SUM(BU30:BU33)</f>
        <v>0</v>
      </c>
      <c r="BV29" s="116">
        <f t="shared" si="8"/>
        <v>89987.540724275867</v>
      </c>
      <c r="BW29" s="195">
        <v>18334.830818255003</v>
      </c>
      <c r="BX29" s="116">
        <v>0</v>
      </c>
      <c r="BY29" s="116">
        <v>0</v>
      </c>
      <c r="BZ29" s="116">
        <v>18334.830818255003</v>
      </c>
      <c r="CA29" s="116">
        <v>25419.260307499993</v>
      </c>
      <c r="CB29" s="116">
        <v>40116.612820053087</v>
      </c>
      <c r="CC29" s="116">
        <f>SUM(CC30:CC33)</f>
        <v>0</v>
      </c>
      <c r="CD29" s="194">
        <f t="shared" si="9"/>
        <v>83870.703945808084</v>
      </c>
      <c r="CE29" s="195">
        <v>16954.697640543</v>
      </c>
      <c r="CF29" s="116">
        <v>0</v>
      </c>
      <c r="CG29" s="116">
        <v>0</v>
      </c>
      <c r="CH29" s="116">
        <v>16954.697640543</v>
      </c>
      <c r="CI29" s="116">
        <v>28765.024857410004</v>
      </c>
      <c r="CJ29" s="116">
        <v>59516.413733009409</v>
      </c>
      <c r="CK29" s="116">
        <f>SUM(CK30:CK33)</f>
        <v>0</v>
      </c>
      <c r="CL29" s="194">
        <f t="shared" si="10"/>
        <v>105236.13623096241</v>
      </c>
      <c r="CM29" s="153">
        <v>13531.219625737</v>
      </c>
      <c r="CN29" s="116">
        <v>0</v>
      </c>
      <c r="CO29" s="116">
        <v>0</v>
      </c>
      <c r="CP29" s="116">
        <v>13531.219625737</v>
      </c>
      <c r="CQ29" s="116">
        <v>45133.073797691461</v>
      </c>
      <c r="CR29" s="116">
        <v>46395.042953999997</v>
      </c>
      <c r="CS29" s="116">
        <f>SUM(CS30:CS33)</f>
        <v>0</v>
      </c>
      <c r="CT29" s="116">
        <f t="shared" si="11"/>
        <v>105059.33637742847</v>
      </c>
    </row>
    <row r="30" spans="1:98" ht="20" customHeight="1" x14ac:dyDescent="0.2">
      <c r="A30" s="122" t="s">
        <v>423</v>
      </c>
      <c r="B30" s="121" t="s">
        <v>318</v>
      </c>
      <c r="C30" s="117">
        <v>28583.01261894</v>
      </c>
      <c r="D30" s="117">
        <v>0</v>
      </c>
      <c r="E30" s="117">
        <v>0</v>
      </c>
      <c r="F30" s="117">
        <v>28583.01261894</v>
      </c>
      <c r="G30" s="117">
        <v>39954.72367002508</v>
      </c>
      <c r="H30" s="117">
        <v>33943.23866282565</v>
      </c>
      <c r="I30" s="117">
        <v>0</v>
      </c>
      <c r="J30" s="156">
        <f t="shared" si="0"/>
        <v>102480.97495179073</v>
      </c>
      <c r="K30" s="199">
        <v>26911.051104153001</v>
      </c>
      <c r="L30" s="117">
        <v>0</v>
      </c>
      <c r="M30" s="117">
        <v>0</v>
      </c>
      <c r="N30" s="117">
        <v>26911.051104153001</v>
      </c>
      <c r="O30" s="117">
        <v>29591.598608429995</v>
      </c>
      <c r="P30" s="117">
        <v>36712.638488851087</v>
      </c>
      <c r="Q30" s="117">
        <v>0</v>
      </c>
      <c r="R30" s="198">
        <f t="shared" si="1"/>
        <v>93215.288201434072</v>
      </c>
      <c r="S30" s="155">
        <v>25177.293575966039</v>
      </c>
      <c r="T30" s="117">
        <v>0</v>
      </c>
      <c r="U30" s="117">
        <v>0</v>
      </c>
      <c r="V30" s="117">
        <v>25177.293575966039</v>
      </c>
      <c r="W30" s="117">
        <v>32212.044163484934</v>
      </c>
      <c r="X30" s="117">
        <v>44726.958028321576</v>
      </c>
      <c r="Y30" s="117">
        <v>0</v>
      </c>
      <c r="Z30" s="156">
        <f t="shared" si="2"/>
        <v>102116.29576777255</v>
      </c>
      <c r="AA30" s="199">
        <v>31104.546311868002</v>
      </c>
      <c r="AB30" s="117">
        <v>0</v>
      </c>
      <c r="AC30" s="117">
        <v>0</v>
      </c>
      <c r="AD30" s="117">
        <v>31104.546311868002</v>
      </c>
      <c r="AE30" s="117">
        <v>45324.470759429976</v>
      </c>
      <c r="AF30" s="117">
        <v>33325.87725217564</v>
      </c>
      <c r="AG30" s="117">
        <v>0</v>
      </c>
      <c r="AH30" s="198">
        <f t="shared" si="3"/>
        <v>109754.89432347362</v>
      </c>
      <c r="AI30" s="155">
        <v>38253.018616624999</v>
      </c>
      <c r="AJ30" s="117">
        <v>0</v>
      </c>
      <c r="AK30" s="117">
        <v>0</v>
      </c>
      <c r="AL30" s="117">
        <v>38253.018616624999</v>
      </c>
      <c r="AM30" s="117">
        <v>57355.528953849986</v>
      </c>
      <c r="AN30" s="117">
        <v>41175.878196796053</v>
      </c>
      <c r="AO30" s="117">
        <v>0</v>
      </c>
      <c r="AP30" s="156">
        <f t="shared" si="4"/>
        <v>136784.42576727102</v>
      </c>
      <c r="AQ30" s="199">
        <v>23209.886023883999</v>
      </c>
      <c r="AR30" s="117">
        <v>0</v>
      </c>
      <c r="AS30" s="117">
        <v>0</v>
      </c>
      <c r="AT30" s="117">
        <v>23209.886023883999</v>
      </c>
      <c r="AU30" s="117">
        <v>34331.55535332</v>
      </c>
      <c r="AV30" s="117">
        <v>38683.257110584498</v>
      </c>
      <c r="AW30" s="117">
        <v>0</v>
      </c>
      <c r="AX30" s="198">
        <f t="shared" si="5"/>
        <v>96224.698487788497</v>
      </c>
      <c r="AY30" s="155">
        <v>27807.564254996996</v>
      </c>
      <c r="AZ30" s="117">
        <v>0</v>
      </c>
      <c r="BA30" s="117">
        <v>0</v>
      </c>
      <c r="BB30" s="117">
        <v>27807.564254996996</v>
      </c>
      <c r="BC30" s="117">
        <v>29876.010587590001</v>
      </c>
      <c r="BD30" s="117">
        <v>40853.730657841261</v>
      </c>
      <c r="BE30" s="117">
        <v>0</v>
      </c>
      <c r="BF30" s="156">
        <f t="shared" si="6"/>
        <v>98537.305500428251</v>
      </c>
      <c r="BG30" s="199">
        <v>23485.952834033</v>
      </c>
      <c r="BH30" s="117">
        <v>0</v>
      </c>
      <c r="BI30" s="117">
        <v>0</v>
      </c>
      <c r="BJ30" s="117">
        <v>23485.952834033</v>
      </c>
      <c r="BK30" s="117">
        <v>30420.806463150002</v>
      </c>
      <c r="BL30" s="117">
        <v>23917.40426820764</v>
      </c>
      <c r="BM30" s="117">
        <v>0</v>
      </c>
      <c r="BN30" s="198">
        <f t="shared" si="7"/>
        <v>77824.163565390641</v>
      </c>
      <c r="BO30" s="155">
        <v>24965.631506260004</v>
      </c>
      <c r="BP30" s="117">
        <v>0</v>
      </c>
      <c r="BQ30" s="117">
        <v>0</v>
      </c>
      <c r="BR30" s="117">
        <v>24965.631506260004</v>
      </c>
      <c r="BS30" s="117">
        <v>34946.269999900003</v>
      </c>
      <c r="BT30" s="117">
        <v>31980.806027622861</v>
      </c>
      <c r="BU30" s="117">
        <v>0</v>
      </c>
      <c r="BV30" s="117">
        <f t="shared" si="8"/>
        <v>91892.707533782872</v>
      </c>
      <c r="BW30" s="199">
        <v>24515.278614284001</v>
      </c>
      <c r="BX30" s="117">
        <v>0</v>
      </c>
      <c r="BY30" s="117">
        <v>0</v>
      </c>
      <c r="BZ30" s="117">
        <v>24515.278614284001</v>
      </c>
      <c r="CA30" s="117">
        <v>25391.159636919994</v>
      </c>
      <c r="CB30" s="117">
        <v>39675.904538803086</v>
      </c>
      <c r="CC30" s="117">
        <v>0</v>
      </c>
      <c r="CD30" s="198">
        <f t="shared" si="9"/>
        <v>89582.342790007082</v>
      </c>
      <c r="CE30" s="199">
        <v>23010.572200749</v>
      </c>
      <c r="CF30" s="117">
        <v>0</v>
      </c>
      <c r="CG30" s="117">
        <v>0</v>
      </c>
      <c r="CH30" s="117">
        <v>23010.572200749</v>
      </c>
      <c r="CI30" s="117">
        <v>28584.411950700003</v>
      </c>
      <c r="CJ30" s="139">
        <v>58822.844652349406</v>
      </c>
      <c r="CK30" s="117">
        <v>0</v>
      </c>
      <c r="CL30" s="309">
        <f>SUM(CH30:CK30)</f>
        <v>110417.82880379842</v>
      </c>
      <c r="CM30" s="155">
        <v>20139.410938426001</v>
      </c>
      <c r="CN30" s="117">
        <v>0</v>
      </c>
      <c r="CO30" s="117">
        <v>0</v>
      </c>
      <c r="CP30" s="117">
        <v>20139.410938426001</v>
      </c>
      <c r="CQ30" s="117">
        <v>44858.722997963123</v>
      </c>
      <c r="CR30" s="139" t="s">
        <v>826</v>
      </c>
      <c r="CS30" s="117">
        <v>0</v>
      </c>
      <c r="CT30" s="139" t="s">
        <v>826</v>
      </c>
    </row>
    <row r="31" spans="1:98" ht="20" customHeight="1" x14ac:dyDescent="0.2">
      <c r="A31" s="122" t="s">
        <v>424</v>
      </c>
      <c r="B31" s="121" t="s">
        <v>252</v>
      </c>
      <c r="C31" s="117">
        <v>1756.9327999450002</v>
      </c>
      <c r="D31" s="117">
        <v>0</v>
      </c>
      <c r="E31" s="117">
        <v>0</v>
      </c>
      <c r="F31" s="117">
        <v>1756.9327999450002</v>
      </c>
      <c r="G31" s="117">
        <v>106.43483106937724</v>
      </c>
      <c r="H31" s="117">
        <v>261.67249495999999</v>
      </c>
      <c r="I31" s="117">
        <v>0</v>
      </c>
      <c r="J31" s="156">
        <f t="shared" si="0"/>
        <v>2125.0401259743776</v>
      </c>
      <c r="K31" s="199">
        <v>85.789568073000169</v>
      </c>
      <c r="L31" s="117">
        <v>0</v>
      </c>
      <c r="M31" s="117">
        <v>0</v>
      </c>
      <c r="N31" s="117">
        <v>85.789568073000169</v>
      </c>
      <c r="O31" s="117">
        <v>68.061270069999992</v>
      </c>
      <c r="P31" s="117">
        <v>216.92291329</v>
      </c>
      <c r="Q31" s="117">
        <v>0</v>
      </c>
      <c r="R31" s="198">
        <f t="shared" si="1"/>
        <v>370.77375143300014</v>
      </c>
      <c r="S31" s="155">
        <v>-145.29737003906516</v>
      </c>
      <c r="T31" s="117">
        <v>0</v>
      </c>
      <c r="U31" s="117">
        <v>0</v>
      </c>
      <c r="V31" s="117">
        <v>-145.29737003906516</v>
      </c>
      <c r="W31" s="117">
        <v>165.63135335999999</v>
      </c>
      <c r="X31" s="117">
        <v>208.93011253</v>
      </c>
      <c r="Y31" s="117">
        <v>0</v>
      </c>
      <c r="Z31" s="156">
        <f t="shared" si="2"/>
        <v>229.26409585093484</v>
      </c>
      <c r="AA31" s="199">
        <v>46.392058005999985</v>
      </c>
      <c r="AB31" s="117">
        <v>0</v>
      </c>
      <c r="AC31" s="117">
        <v>0</v>
      </c>
      <c r="AD31" s="117">
        <v>46.392058005999985</v>
      </c>
      <c r="AE31" s="117">
        <v>137.87193857999998</v>
      </c>
      <c r="AF31" s="117">
        <v>237.30637278999998</v>
      </c>
      <c r="AG31" s="117">
        <v>0</v>
      </c>
      <c r="AH31" s="198">
        <f t="shared" si="3"/>
        <v>421.57036937599992</v>
      </c>
      <c r="AI31" s="155">
        <v>1226.6038502610002</v>
      </c>
      <c r="AJ31" s="117">
        <v>0</v>
      </c>
      <c r="AK31" s="117">
        <v>0</v>
      </c>
      <c r="AL31" s="117">
        <v>1226.6038502610002</v>
      </c>
      <c r="AM31" s="117">
        <v>227.30979207999997</v>
      </c>
      <c r="AN31" s="117">
        <v>222.59570658000001</v>
      </c>
      <c r="AO31" s="117">
        <v>0</v>
      </c>
      <c r="AP31" s="156">
        <f t="shared" si="4"/>
        <v>1676.5093489210001</v>
      </c>
      <c r="AQ31" s="199">
        <v>1324.212708952</v>
      </c>
      <c r="AR31" s="117">
        <v>0</v>
      </c>
      <c r="AS31" s="117">
        <v>0</v>
      </c>
      <c r="AT31" s="117">
        <v>1324.212708952</v>
      </c>
      <c r="AU31" s="117">
        <v>53.091256219999998</v>
      </c>
      <c r="AV31" s="117">
        <v>217.51647503999999</v>
      </c>
      <c r="AW31" s="117">
        <v>0</v>
      </c>
      <c r="AX31" s="198">
        <f t="shared" si="5"/>
        <v>1594.820440212</v>
      </c>
      <c r="AY31" s="155">
        <v>182.98042365600026</v>
      </c>
      <c r="AZ31" s="117">
        <v>0</v>
      </c>
      <c r="BA31" s="117">
        <v>0</v>
      </c>
      <c r="BB31" s="117">
        <v>182.98042365600026</v>
      </c>
      <c r="BC31" s="117">
        <v>57.162421569999999</v>
      </c>
      <c r="BD31" s="117">
        <v>292.87065927999998</v>
      </c>
      <c r="BE31" s="117">
        <v>0</v>
      </c>
      <c r="BF31" s="156">
        <f t="shared" si="6"/>
        <v>533.01350450600023</v>
      </c>
      <c r="BG31" s="199">
        <v>1114.185489534</v>
      </c>
      <c r="BH31" s="117">
        <v>0</v>
      </c>
      <c r="BI31" s="117">
        <v>0</v>
      </c>
      <c r="BJ31" s="117">
        <v>1114.185489534</v>
      </c>
      <c r="BK31" s="117">
        <v>81.445369149999991</v>
      </c>
      <c r="BL31" s="117">
        <v>158.04089341</v>
      </c>
      <c r="BM31" s="117">
        <v>0</v>
      </c>
      <c r="BN31" s="198">
        <f t="shared" si="7"/>
        <v>1353.6717520940001</v>
      </c>
      <c r="BO31" s="155">
        <v>177.71699270600007</v>
      </c>
      <c r="BP31" s="117">
        <v>0</v>
      </c>
      <c r="BQ31" s="117">
        <v>0</v>
      </c>
      <c r="BR31" s="117">
        <v>177.71699270600007</v>
      </c>
      <c r="BS31" s="117">
        <v>133.28379288000002</v>
      </c>
      <c r="BT31" s="117">
        <v>253.21086186000002</v>
      </c>
      <c r="BU31" s="117">
        <v>0</v>
      </c>
      <c r="BV31" s="117">
        <f t="shared" si="8"/>
        <v>564.21164744600014</v>
      </c>
      <c r="BW31" s="199">
        <v>332.99679921299997</v>
      </c>
      <c r="BX31" s="117">
        <v>0</v>
      </c>
      <c r="BY31" s="117">
        <v>0</v>
      </c>
      <c r="BZ31" s="117">
        <v>332.99679921299997</v>
      </c>
      <c r="CA31" s="117">
        <v>74.100670579999999</v>
      </c>
      <c r="CB31" s="117">
        <v>440.70828125000003</v>
      </c>
      <c r="CC31" s="117">
        <v>0</v>
      </c>
      <c r="CD31" s="198">
        <f t="shared" si="9"/>
        <v>847.80575104299999</v>
      </c>
      <c r="CE31" s="199">
        <v>508.49873896700007</v>
      </c>
      <c r="CF31" s="117">
        <v>0</v>
      </c>
      <c r="CG31" s="117">
        <v>0</v>
      </c>
      <c r="CH31" s="117">
        <v>508.49873896700007</v>
      </c>
      <c r="CI31" s="117">
        <v>180.41214794999999</v>
      </c>
      <c r="CJ31" s="139">
        <v>693.56908065999994</v>
      </c>
      <c r="CK31" s="117">
        <v>0</v>
      </c>
      <c r="CL31" s="309">
        <f t="shared" ref="CL31:CL33" si="12">SUM(CH31:CK31)</f>
        <v>1382.479967577</v>
      </c>
      <c r="CM31" s="155">
        <v>1212.676025452</v>
      </c>
      <c r="CN31" s="117">
        <v>0</v>
      </c>
      <c r="CO31" s="117">
        <v>0</v>
      </c>
      <c r="CP31" s="117">
        <v>1212.676025452</v>
      </c>
      <c r="CQ31" s="117">
        <v>274.35079972833461</v>
      </c>
      <c r="CR31" s="139" t="s">
        <v>826</v>
      </c>
      <c r="CS31" s="117">
        <v>0</v>
      </c>
      <c r="CT31" s="139" t="s">
        <v>826</v>
      </c>
    </row>
    <row r="32" spans="1:98" ht="20" customHeight="1" x14ac:dyDescent="0.2">
      <c r="A32" s="122" t="s">
        <v>425</v>
      </c>
      <c r="B32" s="121" t="s">
        <v>253</v>
      </c>
      <c r="C32" s="117">
        <v>19.986206949</v>
      </c>
      <c r="D32" s="117">
        <v>0</v>
      </c>
      <c r="E32" s="117">
        <v>0</v>
      </c>
      <c r="F32" s="117">
        <v>19.986206949</v>
      </c>
      <c r="G32" s="117">
        <v>9.1129999999999996E-3</v>
      </c>
      <c r="H32" s="117">
        <v>0</v>
      </c>
      <c r="I32" s="117">
        <v>0</v>
      </c>
      <c r="J32" s="156">
        <f t="shared" si="0"/>
        <v>19.995319948999999</v>
      </c>
      <c r="K32" s="199">
        <v>27.338113925000002</v>
      </c>
      <c r="L32" s="117">
        <v>0</v>
      </c>
      <c r="M32" s="117">
        <v>0</v>
      </c>
      <c r="N32" s="117">
        <v>27.338113925000002</v>
      </c>
      <c r="O32" s="117">
        <v>1.6151E-3</v>
      </c>
      <c r="P32" s="117">
        <v>0</v>
      </c>
      <c r="Q32" s="117">
        <v>0</v>
      </c>
      <c r="R32" s="198">
        <f t="shared" si="1"/>
        <v>27.339729025</v>
      </c>
      <c r="S32" s="155">
        <v>31.86822030655</v>
      </c>
      <c r="T32" s="117">
        <v>0</v>
      </c>
      <c r="U32" s="117">
        <v>0</v>
      </c>
      <c r="V32" s="117">
        <v>31.86822030655</v>
      </c>
      <c r="W32" s="117">
        <v>0</v>
      </c>
      <c r="X32" s="117">
        <v>0</v>
      </c>
      <c r="Y32" s="117">
        <v>0</v>
      </c>
      <c r="Z32" s="156">
        <f t="shared" si="2"/>
        <v>31.86822030655</v>
      </c>
      <c r="AA32" s="199">
        <v>68.993723735000003</v>
      </c>
      <c r="AB32" s="117">
        <v>0</v>
      </c>
      <c r="AC32" s="117">
        <v>0</v>
      </c>
      <c r="AD32" s="117">
        <v>68.993723735000003</v>
      </c>
      <c r="AE32" s="117">
        <v>0.15382264000000001</v>
      </c>
      <c r="AF32" s="117">
        <v>0</v>
      </c>
      <c r="AG32" s="117">
        <v>0</v>
      </c>
      <c r="AH32" s="198">
        <f t="shared" si="3"/>
        <v>69.147546375000005</v>
      </c>
      <c r="AI32" s="155">
        <v>85.380291299000007</v>
      </c>
      <c r="AJ32" s="117">
        <v>0</v>
      </c>
      <c r="AK32" s="117">
        <v>0</v>
      </c>
      <c r="AL32" s="117">
        <v>85.380291299000007</v>
      </c>
      <c r="AM32" s="117">
        <v>0</v>
      </c>
      <c r="AN32" s="117">
        <v>0</v>
      </c>
      <c r="AO32" s="117">
        <v>0</v>
      </c>
      <c r="AP32" s="156">
        <f t="shared" si="4"/>
        <v>85.380291299000007</v>
      </c>
      <c r="AQ32" s="199">
        <v>60.757997848999999</v>
      </c>
      <c r="AR32" s="117">
        <v>0</v>
      </c>
      <c r="AS32" s="117">
        <v>0</v>
      </c>
      <c r="AT32" s="117">
        <v>60.757997848999999</v>
      </c>
      <c r="AU32" s="117">
        <v>0</v>
      </c>
      <c r="AV32" s="117">
        <v>0</v>
      </c>
      <c r="AW32" s="117">
        <v>0</v>
      </c>
      <c r="AX32" s="198">
        <f t="shared" si="5"/>
        <v>60.757997848999999</v>
      </c>
      <c r="AY32" s="155">
        <v>57.373181969999997</v>
      </c>
      <c r="AZ32" s="117">
        <v>0</v>
      </c>
      <c r="BA32" s="117">
        <v>0</v>
      </c>
      <c r="BB32" s="117">
        <v>57.373181969999997</v>
      </c>
      <c r="BC32" s="117">
        <v>7.0808700000000004E-3</v>
      </c>
      <c r="BD32" s="117">
        <v>0</v>
      </c>
      <c r="BE32" s="117">
        <v>0</v>
      </c>
      <c r="BF32" s="156">
        <f t="shared" si="6"/>
        <v>57.38026284</v>
      </c>
      <c r="BG32" s="199">
        <v>49.966510808999999</v>
      </c>
      <c r="BH32" s="117">
        <v>0</v>
      </c>
      <c r="BI32" s="117">
        <v>0</v>
      </c>
      <c r="BJ32" s="117">
        <v>49.966510808999999</v>
      </c>
      <c r="BK32" s="117">
        <v>0</v>
      </c>
      <c r="BL32" s="117">
        <v>0</v>
      </c>
      <c r="BM32" s="117">
        <v>0</v>
      </c>
      <c r="BN32" s="198">
        <f t="shared" si="7"/>
        <v>49.966510808999999</v>
      </c>
      <c r="BO32" s="155">
        <v>51.786938026999998</v>
      </c>
      <c r="BP32" s="117">
        <v>0</v>
      </c>
      <c r="BQ32" s="117">
        <v>0</v>
      </c>
      <c r="BR32" s="117">
        <v>51.786938026999998</v>
      </c>
      <c r="BS32" s="117">
        <v>0</v>
      </c>
      <c r="BT32" s="117">
        <v>0</v>
      </c>
      <c r="BU32" s="117">
        <v>0</v>
      </c>
      <c r="BV32" s="117">
        <f t="shared" si="8"/>
        <v>51.786938026999998</v>
      </c>
      <c r="BW32" s="199">
        <v>44.595453658000004</v>
      </c>
      <c r="BX32" s="117">
        <v>0</v>
      </c>
      <c r="BY32" s="117">
        <v>0</v>
      </c>
      <c r="BZ32" s="117">
        <v>44.595453658000004</v>
      </c>
      <c r="CA32" s="117">
        <v>0</v>
      </c>
      <c r="CB32" s="117">
        <v>0</v>
      </c>
      <c r="CC32" s="117">
        <v>0</v>
      </c>
      <c r="CD32" s="198">
        <f t="shared" si="9"/>
        <v>44.595453658000004</v>
      </c>
      <c r="CE32" s="199">
        <v>29.193606227</v>
      </c>
      <c r="CF32" s="117">
        <v>0</v>
      </c>
      <c r="CG32" s="117">
        <v>0</v>
      </c>
      <c r="CH32" s="117">
        <v>29.193606227</v>
      </c>
      <c r="CI32" s="117">
        <v>0.20075875999999998</v>
      </c>
      <c r="CJ32" s="139">
        <v>0</v>
      </c>
      <c r="CK32" s="117">
        <v>0</v>
      </c>
      <c r="CL32" s="309">
        <f t="shared" si="12"/>
        <v>29.394364986999999</v>
      </c>
      <c r="CM32" s="155">
        <v>30.488846668999997</v>
      </c>
      <c r="CN32" s="117">
        <v>0</v>
      </c>
      <c r="CO32" s="117">
        <v>0</v>
      </c>
      <c r="CP32" s="117">
        <v>30.488846668999997</v>
      </c>
      <c r="CQ32" s="117">
        <v>0</v>
      </c>
      <c r="CR32" s="139" t="s">
        <v>826</v>
      </c>
      <c r="CS32" s="117">
        <v>0</v>
      </c>
      <c r="CT32" s="139" t="s">
        <v>826</v>
      </c>
    </row>
    <row r="33" spans="1:98" ht="20" customHeight="1" x14ac:dyDescent="0.2">
      <c r="A33" s="122" t="s">
        <v>426</v>
      </c>
      <c r="B33" s="121" t="s">
        <v>254</v>
      </c>
      <c r="C33" s="117">
        <v>-650.73243908999996</v>
      </c>
      <c r="D33" s="117">
        <v>0</v>
      </c>
      <c r="E33" s="117">
        <v>0</v>
      </c>
      <c r="F33" s="117">
        <v>-650.73243908999996</v>
      </c>
      <c r="G33" s="117">
        <v>0</v>
      </c>
      <c r="H33" s="117">
        <v>0</v>
      </c>
      <c r="I33" s="117">
        <v>0</v>
      </c>
      <c r="J33" s="156">
        <f t="shared" si="0"/>
        <v>-650.73243908999996</v>
      </c>
      <c r="K33" s="199">
        <v>-3142.7569604800001</v>
      </c>
      <c r="L33" s="117">
        <v>0</v>
      </c>
      <c r="M33" s="117">
        <v>0</v>
      </c>
      <c r="N33" s="117">
        <v>-3142.7569604800001</v>
      </c>
      <c r="O33" s="117">
        <v>0</v>
      </c>
      <c r="P33" s="117">
        <v>0</v>
      </c>
      <c r="Q33" s="117">
        <v>0</v>
      </c>
      <c r="R33" s="198">
        <f t="shared" si="1"/>
        <v>-3142.7569604800001</v>
      </c>
      <c r="S33" s="155">
        <v>-1500.2000483600002</v>
      </c>
      <c r="T33" s="117">
        <v>0</v>
      </c>
      <c r="U33" s="117">
        <v>0</v>
      </c>
      <c r="V33" s="117">
        <v>-1500.2000483600002</v>
      </c>
      <c r="W33" s="117">
        <v>0</v>
      </c>
      <c r="X33" s="117">
        <v>0</v>
      </c>
      <c r="Y33" s="117">
        <v>0</v>
      </c>
      <c r="Z33" s="156">
        <f t="shared" si="2"/>
        <v>-1500.2000483600002</v>
      </c>
      <c r="AA33" s="199">
        <v>-3143.8701675199995</v>
      </c>
      <c r="AB33" s="117">
        <v>0</v>
      </c>
      <c r="AC33" s="117">
        <v>0</v>
      </c>
      <c r="AD33" s="117">
        <v>-3143.8701675199995</v>
      </c>
      <c r="AE33" s="117">
        <v>0</v>
      </c>
      <c r="AF33" s="117">
        <v>0</v>
      </c>
      <c r="AG33" s="117">
        <v>0</v>
      </c>
      <c r="AH33" s="198">
        <f t="shared" si="3"/>
        <v>-3143.8701675199995</v>
      </c>
      <c r="AI33" s="155">
        <v>-7202.2948023000008</v>
      </c>
      <c r="AJ33" s="117">
        <v>0</v>
      </c>
      <c r="AK33" s="117">
        <v>0</v>
      </c>
      <c r="AL33" s="117">
        <v>-7202.2948023000008</v>
      </c>
      <c r="AM33" s="117">
        <v>0</v>
      </c>
      <c r="AN33" s="117">
        <v>0</v>
      </c>
      <c r="AO33" s="117">
        <v>0</v>
      </c>
      <c r="AP33" s="156">
        <f t="shared" si="4"/>
        <v>-7202.2948023000008</v>
      </c>
      <c r="AQ33" s="199">
        <v>-4756.4968442899999</v>
      </c>
      <c r="AR33" s="117">
        <v>0</v>
      </c>
      <c r="AS33" s="117">
        <v>0</v>
      </c>
      <c r="AT33" s="117">
        <v>-4756.4968442899999</v>
      </c>
      <c r="AU33" s="117">
        <v>0</v>
      </c>
      <c r="AV33" s="117">
        <v>0</v>
      </c>
      <c r="AW33" s="117">
        <v>0</v>
      </c>
      <c r="AX33" s="198">
        <f t="shared" si="5"/>
        <v>-4756.4968442899999</v>
      </c>
      <c r="AY33" s="155">
        <v>-3346.9145573000005</v>
      </c>
      <c r="AZ33" s="117">
        <v>0</v>
      </c>
      <c r="BA33" s="117">
        <v>0</v>
      </c>
      <c r="BB33" s="117">
        <v>-3346.9145573000005</v>
      </c>
      <c r="BC33" s="117">
        <v>0</v>
      </c>
      <c r="BD33" s="117">
        <v>0</v>
      </c>
      <c r="BE33" s="117">
        <v>0</v>
      </c>
      <c r="BF33" s="156">
        <f t="shared" si="6"/>
        <v>-3346.9145573000005</v>
      </c>
      <c r="BG33" s="199">
        <v>-8736.3684105599987</v>
      </c>
      <c r="BH33" s="117">
        <v>0</v>
      </c>
      <c r="BI33" s="117">
        <v>0</v>
      </c>
      <c r="BJ33" s="117">
        <v>-8736.3684105599987</v>
      </c>
      <c r="BK33" s="117">
        <v>0</v>
      </c>
      <c r="BL33" s="117">
        <v>0</v>
      </c>
      <c r="BM33" s="117">
        <v>0</v>
      </c>
      <c r="BN33" s="198">
        <f t="shared" si="7"/>
        <v>-8736.3684105599987</v>
      </c>
      <c r="BO33" s="155">
        <v>-2521.1653949799997</v>
      </c>
      <c r="BP33" s="117">
        <v>0</v>
      </c>
      <c r="BQ33" s="117">
        <v>0</v>
      </c>
      <c r="BR33" s="117">
        <v>-2521.1653949799997</v>
      </c>
      <c r="BS33" s="117">
        <v>0</v>
      </c>
      <c r="BT33" s="117">
        <v>0</v>
      </c>
      <c r="BU33" s="117">
        <v>0</v>
      </c>
      <c r="BV33" s="117">
        <f t="shared" si="8"/>
        <v>-2521.1653949799997</v>
      </c>
      <c r="BW33" s="199">
        <v>-6558.0400489000003</v>
      </c>
      <c r="BX33" s="117">
        <v>0</v>
      </c>
      <c r="BY33" s="117">
        <v>0</v>
      </c>
      <c r="BZ33" s="117">
        <v>-6558.0400489000003</v>
      </c>
      <c r="CA33" s="117">
        <v>-46</v>
      </c>
      <c r="CB33" s="117">
        <v>0</v>
      </c>
      <c r="CC33" s="117">
        <v>0</v>
      </c>
      <c r="CD33" s="198">
        <f t="shared" si="9"/>
        <v>-6604.0400489000003</v>
      </c>
      <c r="CE33" s="199">
        <v>-6593.5669054000018</v>
      </c>
      <c r="CF33" s="117">
        <v>0</v>
      </c>
      <c r="CG33" s="117">
        <v>0</v>
      </c>
      <c r="CH33" s="117">
        <v>-6593.5669054000018</v>
      </c>
      <c r="CI33" s="117">
        <v>0</v>
      </c>
      <c r="CJ33" s="139">
        <v>0</v>
      </c>
      <c r="CK33" s="117">
        <v>0</v>
      </c>
      <c r="CL33" s="309">
        <f t="shared" si="12"/>
        <v>-6593.5669054000018</v>
      </c>
      <c r="CM33" s="155">
        <v>-7851.3561848099989</v>
      </c>
      <c r="CN33" s="117">
        <v>0</v>
      </c>
      <c r="CO33" s="117">
        <v>0</v>
      </c>
      <c r="CP33" s="117">
        <v>-7851.3561848099989</v>
      </c>
      <c r="CQ33" s="117">
        <v>0</v>
      </c>
      <c r="CR33" s="139" t="s">
        <v>826</v>
      </c>
      <c r="CS33" s="117">
        <v>0</v>
      </c>
      <c r="CT33" s="139" t="s">
        <v>826</v>
      </c>
    </row>
    <row r="34" spans="1:98" ht="20" customHeight="1" x14ac:dyDescent="0.2">
      <c r="A34" s="123"/>
      <c r="B34" s="123" t="s">
        <v>427</v>
      </c>
      <c r="C34" s="124">
        <v>11315.94030603431</v>
      </c>
      <c r="D34" s="124">
        <v>13773.306000000004</v>
      </c>
      <c r="E34" s="124">
        <v>0</v>
      </c>
      <c r="F34" s="124">
        <v>25089.246306034314</v>
      </c>
      <c r="G34" s="124">
        <f>G7-G20</f>
        <v>2581.2481978255673</v>
      </c>
      <c r="H34" s="124">
        <f>H7-H20</f>
        <v>8012.9853890152299</v>
      </c>
      <c r="I34" s="124">
        <f t="shared" ref="I34:J34" si="13">I7-I20</f>
        <v>0</v>
      </c>
      <c r="J34" s="160">
        <f t="shared" si="13"/>
        <v>35683.479892875068</v>
      </c>
      <c r="K34" s="201">
        <v>9155.5595658623788</v>
      </c>
      <c r="L34" s="124">
        <v>14776.94999999999</v>
      </c>
      <c r="M34" s="124">
        <v>0</v>
      </c>
      <c r="N34" s="124">
        <v>23932.509565862369</v>
      </c>
      <c r="O34" s="124">
        <f>O7-O20</f>
        <v>21906.87839359307</v>
      </c>
      <c r="P34" s="124">
        <f>P7-P20</f>
        <v>14438.136783634312</v>
      </c>
      <c r="Q34" s="124">
        <f t="shared" ref="Q34:R34" si="14">Q7-Q20</f>
        <v>0</v>
      </c>
      <c r="R34" s="200">
        <f t="shared" si="14"/>
        <v>60277.524743089452</v>
      </c>
      <c r="S34" s="159">
        <v>52469.476075556217</v>
      </c>
      <c r="T34" s="124">
        <v>18191.197000000015</v>
      </c>
      <c r="U34" s="124">
        <v>0</v>
      </c>
      <c r="V34" s="124">
        <v>70660.673075556231</v>
      </c>
      <c r="W34" s="124">
        <f>W7-W20</f>
        <v>9109.9648780248826</v>
      </c>
      <c r="X34" s="124">
        <f>X7-X20</f>
        <v>12838.991269494058</v>
      </c>
      <c r="Y34" s="124">
        <f t="shared" ref="Y34:Z34" si="15">Y7-Y20</f>
        <v>0</v>
      </c>
      <c r="Z34" s="160">
        <f t="shared" si="15"/>
        <v>92609.629223075463</v>
      </c>
      <c r="AA34" s="201">
        <v>6091.5800968820113</v>
      </c>
      <c r="AB34" s="124">
        <v>18520.751000000004</v>
      </c>
      <c r="AC34" s="124">
        <v>0</v>
      </c>
      <c r="AD34" s="124">
        <v>24612.331096882015</v>
      </c>
      <c r="AE34" s="124">
        <f>AE7-AE20</f>
        <v>-4128.4118353006197</v>
      </c>
      <c r="AF34" s="124">
        <f>AF7-AF20</f>
        <v>20623.70164691098</v>
      </c>
      <c r="AG34" s="124">
        <f t="shared" ref="AG34:AH34" si="16">AG7-AG20</f>
        <v>0</v>
      </c>
      <c r="AH34" s="200">
        <f t="shared" si="16"/>
        <v>41107.620908492245</v>
      </c>
      <c r="AI34" s="159">
        <v>-121559.70237865715</v>
      </c>
      <c r="AJ34" s="124">
        <v>21751.347499999974</v>
      </c>
      <c r="AK34" s="124">
        <v>0</v>
      </c>
      <c r="AL34" s="124">
        <v>-99808.354878657177</v>
      </c>
      <c r="AM34" s="124">
        <f>AM7-AM20</f>
        <v>-24183.561408978305</v>
      </c>
      <c r="AN34" s="124">
        <f>AN7-AN20</f>
        <v>13237.849565508019</v>
      </c>
      <c r="AO34" s="124">
        <f t="shared" ref="AO34:AP34" si="17">AO7-AO20</f>
        <v>0</v>
      </c>
      <c r="AP34" s="160">
        <f t="shared" si="17"/>
        <v>-110754.06672212761</v>
      </c>
      <c r="AQ34" s="201">
        <v>-324881.41900018544</v>
      </c>
      <c r="AR34" s="124">
        <v>16274.515999999989</v>
      </c>
      <c r="AS34" s="124">
        <v>0</v>
      </c>
      <c r="AT34" s="124">
        <v>-308606.90300018544</v>
      </c>
      <c r="AU34" s="124">
        <f>AU7-AU20</f>
        <v>-8414.5183741132496</v>
      </c>
      <c r="AV34" s="124">
        <f>AV7-AV20</f>
        <v>14499.916959732713</v>
      </c>
      <c r="AW34" s="124">
        <f t="shared" ref="AW34:AX34" si="18">AW7-AW20</f>
        <v>0</v>
      </c>
      <c r="AX34" s="200">
        <f t="shared" si="18"/>
        <v>-302521.50441456633</v>
      </c>
      <c r="AY34" s="159">
        <v>-223509.03604141437</v>
      </c>
      <c r="AZ34" s="124">
        <v>26977.459999999977</v>
      </c>
      <c r="BA34" s="124">
        <v>0</v>
      </c>
      <c r="BB34" s="124">
        <v>-196531.5760414144</v>
      </c>
      <c r="BC34" s="124">
        <f>BC7-BC20</f>
        <v>2897.0916059497977</v>
      </c>
      <c r="BD34" s="124">
        <f>BD7-BD20</f>
        <v>13066.151335939649</v>
      </c>
      <c r="BE34" s="124">
        <f t="shared" ref="BE34:BF34" si="19">BE7-BE20</f>
        <v>0</v>
      </c>
      <c r="BF34" s="160">
        <f t="shared" si="19"/>
        <v>-180568.33309952402</v>
      </c>
      <c r="BG34" s="201">
        <v>-265957.85891020973</v>
      </c>
      <c r="BH34" s="124">
        <v>-24452.578190232161</v>
      </c>
      <c r="BI34" s="124">
        <v>0</v>
      </c>
      <c r="BJ34" s="124">
        <v>-290410.43710044189</v>
      </c>
      <c r="BK34" s="124">
        <f>BK7-BK20</f>
        <v>1947.4914530399255</v>
      </c>
      <c r="BL34" s="124">
        <f>BL7-BL20</f>
        <v>34894.283260536497</v>
      </c>
      <c r="BM34" s="124">
        <f t="shared" ref="BM34:BN34" si="20">BM7-BM20</f>
        <v>0</v>
      </c>
      <c r="BN34" s="200">
        <f t="shared" si="20"/>
        <v>-253568.66238686582</v>
      </c>
      <c r="BO34" s="159">
        <v>-205642.68878551712</v>
      </c>
      <c r="BP34" s="124">
        <v>5405.9468135739444</v>
      </c>
      <c r="BQ34" s="124">
        <v>0</v>
      </c>
      <c r="BR34" s="124">
        <v>-200236.74197194318</v>
      </c>
      <c r="BS34" s="124">
        <f>BS7-BS20</f>
        <v>3578.6710941918427</v>
      </c>
      <c r="BT34" s="124">
        <f>BT7-BT20</f>
        <v>31612.962215050356</v>
      </c>
      <c r="BU34" s="124">
        <f t="shared" ref="BU34:BV34" si="21">BU7-BU20</f>
        <v>0</v>
      </c>
      <c r="BV34" s="124">
        <f t="shared" si="21"/>
        <v>-165045.10866270075</v>
      </c>
      <c r="BW34" s="201">
        <v>-108304.48947547698</v>
      </c>
      <c r="BX34" s="124">
        <v>-8749.8422666839324</v>
      </c>
      <c r="BY34" s="124">
        <v>0</v>
      </c>
      <c r="BZ34" s="124">
        <v>-117054.33174216091</v>
      </c>
      <c r="CA34" s="124">
        <f>CA7-CA20</f>
        <v>30076.124739973806</v>
      </c>
      <c r="CB34" s="124">
        <f>CB7-CB20</f>
        <v>36803.431898661423</v>
      </c>
      <c r="CC34" s="124">
        <f t="shared" ref="CC34:CD34" si="22">CC7-CC20</f>
        <v>0</v>
      </c>
      <c r="CD34" s="200">
        <f t="shared" si="22"/>
        <v>-50174.775103525724</v>
      </c>
      <c r="CE34" s="201">
        <v>-687612.65514152811</v>
      </c>
      <c r="CF34" s="124">
        <v>-46153.546000000031</v>
      </c>
      <c r="CG34" s="124">
        <v>0</v>
      </c>
      <c r="CH34" s="124">
        <v>-733766.20114152809</v>
      </c>
      <c r="CI34" s="124">
        <f>CI7-CI20</f>
        <v>87516.859445835929</v>
      </c>
      <c r="CJ34" s="124">
        <f>CJ7-CJ20</f>
        <v>29522.103125513066</v>
      </c>
      <c r="CK34" s="124">
        <f t="shared" ref="CK34:CL34" si="23">CK7-CK20</f>
        <v>0</v>
      </c>
      <c r="CL34" s="200">
        <f t="shared" si="23"/>
        <v>-616727.23857017979</v>
      </c>
      <c r="CM34" s="159">
        <v>-44989.759988752368</v>
      </c>
      <c r="CN34" s="124">
        <v>17489.171732949995</v>
      </c>
      <c r="CO34" s="124">
        <v>0</v>
      </c>
      <c r="CP34" s="124">
        <v>-27500.588255802373</v>
      </c>
      <c r="CQ34" s="124">
        <f>CQ7-CQ20</f>
        <v>120943.44877353392</v>
      </c>
      <c r="CR34" s="124">
        <f>CR7-CR20</f>
        <v>109585.75719615945</v>
      </c>
      <c r="CS34" s="124">
        <f t="shared" ref="CS34:CT34" si="24">CS7-CS20</f>
        <v>0</v>
      </c>
      <c r="CT34" s="124">
        <f t="shared" si="24"/>
        <v>203028.61771389144</v>
      </c>
    </row>
    <row r="35" spans="1:98" ht="20" customHeight="1" x14ac:dyDescent="0.2">
      <c r="A35" s="123"/>
      <c r="B35" s="123" t="s">
        <v>428</v>
      </c>
      <c r="C35" s="124">
        <v>49469.838559933734</v>
      </c>
      <c r="D35" s="124">
        <v>9517.6830000000045</v>
      </c>
      <c r="E35" s="124">
        <v>0</v>
      </c>
      <c r="F35" s="124">
        <v>58987.521559933739</v>
      </c>
      <c r="G35" s="124">
        <f>(G7-G18)-(G20-G24)</f>
        <v>23035.583473687468</v>
      </c>
      <c r="H35" s="124">
        <f>(H7-H18)-(H20-H24)</f>
        <v>4323.2260811774759</v>
      </c>
      <c r="I35" s="124">
        <f t="shared" ref="I35:J35" si="25">(I7-I18)-(I20-I24)</f>
        <v>0</v>
      </c>
      <c r="J35" s="160">
        <f t="shared" si="25"/>
        <v>86346.331114798551</v>
      </c>
      <c r="K35" s="201">
        <v>88150.369235660561</v>
      </c>
      <c r="L35" s="124">
        <v>11388.891499999998</v>
      </c>
      <c r="M35" s="124">
        <v>0</v>
      </c>
      <c r="N35" s="124">
        <v>99539.260735660559</v>
      </c>
      <c r="O35" s="124">
        <f>(O7-O18)-(O20-O24)</f>
        <v>44245.177968914853</v>
      </c>
      <c r="P35" s="124">
        <f>(P7-P18)-(P20-P24)</f>
        <v>8346.2410412155441</v>
      </c>
      <c r="Q35" s="124">
        <f t="shared" ref="Q35:R35" si="26">(Q7-Q18)-(Q20-Q24)</f>
        <v>0</v>
      </c>
      <c r="R35" s="200">
        <f t="shared" si="26"/>
        <v>152130.67974579055</v>
      </c>
      <c r="S35" s="159">
        <v>96645.031862332748</v>
      </c>
      <c r="T35" s="124">
        <v>13767.924500000008</v>
      </c>
      <c r="U35" s="124">
        <v>0</v>
      </c>
      <c r="V35" s="124">
        <v>110412.95636233276</v>
      </c>
      <c r="W35" s="124">
        <f>(W7-W18)-(W20-W24)</f>
        <v>32349.304782983498</v>
      </c>
      <c r="X35" s="124">
        <f>(X7-X18)-(X20-X24)</f>
        <v>2825.6405782004585</v>
      </c>
      <c r="Y35" s="124">
        <f t="shared" ref="Y35:Z35" si="27">(Y7-Y18)-(Y20-Y24)</f>
        <v>0</v>
      </c>
      <c r="Z35" s="160">
        <f t="shared" si="27"/>
        <v>145587.9017235171</v>
      </c>
      <c r="AA35" s="201">
        <v>80360.160006859427</v>
      </c>
      <c r="AB35" s="124">
        <v>12664.485000000015</v>
      </c>
      <c r="AC35" s="124">
        <v>0</v>
      </c>
      <c r="AD35" s="124">
        <v>93024.645006859442</v>
      </c>
      <c r="AE35" s="124">
        <f>(AE7-AE18)-(AE20-AE24)</f>
        <v>22121.332180510159</v>
      </c>
      <c r="AF35" s="124">
        <f>(AF7-AF18)-(AF20-AF24)</f>
        <v>16702.987760085496</v>
      </c>
      <c r="AG35" s="124">
        <f t="shared" ref="AG35:AH35" si="28">(AG7-AG18)-(AG20-AG24)</f>
        <v>0</v>
      </c>
      <c r="AH35" s="200">
        <f t="shared" si="28"/>
        <v>131848.9649474551</v>
      </c>
      <c r="AI35" s="159">
        <v>-15603.932503159856</v>
      </c>
      <c r="AJ35" s="124">
        <v>13288.64999999998</v>
      </c>
      <c r="AK35" s="124">
        <v>0</v>
      </c>
      <c r="AL35" s="124">
        <v>-2315.2825031598768</v>
      </c>
      <c r="AM35" s="124">
        <f>(AM7-AM18)-(AM20-AM24)</f>
        <v>-5208.0283368700184</v>
      </c>
      <c r="AN35" s="124">
        <f>(AN7-AN18)-(AN20-AN24)</f>
        <v>3853.8426033655996</v>
      </c>
      <c r="AO35" s="124">
        <f t="shared" ref="AO35:AP35" si="29">(AO7-AO18)-(AO20-AO24)</f>
        <v>0</v>
      </c>
      <c r="AP35" s="160">
        <f t="shared" si="29"/>
        <v>-3669.4682366645429</v>
      </c>
      <c r="AQ35" s="201">
        <v>-83581.668397341637</v>
      </c>
      <c r="AR35" s="124">
        <v>1472.2549999999901</v>
      </c>
      <c r="AS35" s="124">
        <v>0</v>
      </c>
      <c r="AT35" s="124">
        <v>-82109.413397341646</v>
      </c>
      <c r="AU35" s="124">
        <f>(AU7-AU18)-(AU20-AU24)</f>
        <v>23623.148712569964</v>
      </c>
      <c r="AV35" s="124">
        <f>(AV7-AV18)-(AV20-AV24)</f>
        <v>2674.7475496640545</v>
      </c>
      <c r="AW35" s="124">
        <f t="shared" ref="AW35:AX35" si="30">(AW7-AW18)-(AW20-AW24)</f>
        <v>0</v>
      </c>
      <c r="AX35" s="200">
        <f t="shared" si="30"/>
        <v>-55811.51713510789</v>
      </c>
      <c r="AY35" s="159">
        <v>-140260.40877583341</v>
      </c>
      <c r="AZ35" s="124">
        <v>10698.158999999971</v>
      </c>
      <c r="BA35" s="124">
        <v>0</v>
      </c>
      <c r="BB35" s="124">
        <v>-129562.24977583344</v>
      </c>
      <c r="BC35" s="124">
        <f>(BC7-BC18)-(BC20-BC24)</f>
        <v>17444.959579527378</v>
      </c>
      <c r="BD35" s="124">
        <f>(BD7-BD18)-(BD20-BD24)</f>
        <v>-2713.0605383039219</v>
      </c>
      <c r="BE35" s="124">
        <f t="shared" ref="BE35:BF35" si="31">(BE7-BE18)-(BE20-BE24)</f>
        <v>0</v>
      </c>
      <c r="BF35" s="160">
        <f t="shared" si="31"/>
        <v>-114830.35073460918</v>
      </c>
      <c r="BG35" s="201">
        <v>-118047.63204599875</v>
      </c>
      <c r="BH35" s="124">
        <v>-36154.515575148136</v>
      </c>
      <c r="BI35" s="124">
        <v>0</v>
      </c>
      <c r="BJ35" s="124">
        <v>-154202.14762114687</v>
      </c>
      <c r="BK35" s="124">
        <f>(BK7-BK18)-(BK20-BK24)</f>
        <v>18978.623735380243</v>
      </c>
      <c r="BL35" s="124">
        <f>(BL7-BL18)-(BL20-BL24)</f>
        <v>21305.827750217053</v>
      </c>
      <c r="BM35" s="124">
        <f t="shared" ref="BM35:BN35" si="32">(BM7-BM18)-(BM20-BM24)</f>
        <v>0</v>
      </c>
      <c r="BN35" s="200">
        <f t="shared" si="32"/>
        <v>-113917.69613555027</v>
      </c>
      <c r="BO35" s="159">
        <v>-56416.700581138139</v>
      </c>
      <c r="BP35" s="124">
        <v>-3807.4413295620325</v>
      </c>
      <c r="BQ35" s="124">
        <v>0</v>
      </c>
      <c r="BR35" s="124">
        <v>-60224.141910700171</v>
      </c>
      <c r="BS35" s="124">
        <f>(BS7-BS18)-(BS20-BS24)</f>
        <v>22660.482086712611</v>
      </c>
      <c r="BT35" s="124">
        <f>(BT7-BT18)-(BT20-BT24)</f>
        <v>20771.368764019804</v>
      </c>
      <c r="BU35" s="124">
        <f t="shared" ref="BU35:BV35" si="33">(BU7-BU18)-(BU20-BU24)</f>
        <v>0</v>
      </c>
      <c r="BV35" s="124">
        <f t="shared" si="33"/>
        <v>-16792.291059967596</v>
      </c>
      <c r="BW35" s="201">
        <v>-66207.022680908063</v>
      </c>
      <c r="BX35" s="124">
        <v>-17004.914532967901</v>
      </c>
      <c r="BY35" s="124">
        <v>0</v>
      </c>
      <c r="BZ35" s="124">
        <v>-83211.937213875965</v>
      </c>
      <c r="CA35" s="124">
        <f>(CA7-CA18)-(CA20-CA24)</f>
        <v>50114.638461419963</v>
      </c>
      <c r="CB35" s="124">
        <f>(CB7-CB18)-(CB20-CB24)</f>
        <v>22881.857219305239</v>
      </c>
      <c r="CC35" s="124">
        <f t="shared" ref="CC35:CD35" si="34">(CC7-CC18)-(CC20-CC24)</f>
        <v>0</v>
      </c>
      <c r="CD35" s="200">
        <f t="shared" si="34"/>
        <v>-10215.441533150617</v>
      </c>
      <c r="CE35" s="201">
        <v>-656870.65481826838</v>
      </c>
      <c r="CF35" s="124">
        <v>-51818.492000000027</v>
      </c>
      <c r="CG35" s="124">
        <v>0</v>
      </c>
      <c r="CH35" s="124">
        <v>-708689.14681826835</v>
      </c>
      <c r="CI35" s="124">
        <f>(CI7-CI18)-(CI20-CI24)</f>
        <v>92625.171594378073</v>
      </c>
      <c r="CJ35" s="124">
        <f>(CJ7-CJ18)-(CJ20-CJ24)</f>
        <v>19800.72867619968</v>
      </c>
      <c r="CK35" s="124">
        <f t="shared" ref="CK35:CL35" si="35">(CK7-CK18)-(CK20-CK24)</f>
        <v>0</v>
      </c>
      <c r="CL35" s="200">
        <f t="shared" si="35"/>
        <v>-596263.24654769152</v>
      </c>
      <c r="CM35" s="159">
        <v>-10902.85115371077</v>
      </c>
      <c r="CN35" s="124">
        <v>17489.171732949995</v>
      </c>
      <c r="CO35" s="124">
        <v>0</v>
      </c>
      <c r="CP35" s="124">
        <v>6586.3205792392255</v>
      </c>
      <c r="CQ35" s="124">
        <f>(CQ7-CQ18)-(CQ20-CQ24)</f>
        <v>136043.91171567119</v>
      </c>
      <c r="CR35" s="124">
        <f>(CR7-CR18)-(CR20-CR24)</f>
        <v>100116.73525999999</v>
      </c>
      <c r="CS35" s="124">
        <f t="shared" ref="CS35:CT35" si="36">(CS7-CS18)-(CS20-CS24)</f>
        <v>0</v>
      </c>
      <c r="CT35" s="124">
        <f t="shared" si="36"/>
        <v>242746.96755491057</v>
      </c>
    </row>
    <row r="36" spans="1:98" ht="20" customHeight="1" x14ac:dyDescent="0.2">
      <c r="A36" s="102" t="s">
        <v>587</v>
      </c>
    </row>
    <row r="37" spans="1:98" ht="20" customHeight="1" x14ac:dyDescent="0.2">
      <c r="A37" s="102" t="s">
        <v>846</v>
      </c>
    </row>
    <row r="38" spans="1:98" ht="20" customHeight="1" x14ac:dyDescent="0.2">
      <c r="A38" s="102" t="s">
        <v>588</v>
      </c>
    </row>
    <row r="39" spans="1:98" ht="20" customHeight="1" x14ac:dyDescent="0.2">
      <c r="A39" s="102" t="s">
        <v>797</v>
      </c>
    </row>
    <row r="40" spans="1:98" ht="20" customHeight="1" x14ac:dyDescent="0.2">
      <c r="A40" s="102" t="s">
        <v>590</v>
      </c>
    </row>
    <row r="41" spans="1:98" ht="20" customHeight="1" x14ac:dyDescent="0.2">
      <c r="A41" s="102" t="s">
        <v>844</v>
      </c>
    </row>
    <row r="42" spans="1:98" ht="20" customHeight="1" x14ac:dyDescent="0.2">
      <c r="A42" s="102" t="s">
        <v>591</v>
      </c>
    </row>
    <row r="43" spans="1:98" ht="20" customHeight="1" x14ac:dyDescent="0.2">
      <c r="A43" s="102" t="s">
        <v>618</v>
      </c>
    </row>
    <row r="44" spans="1:98" ht="20" customHeight="1" x14ac:dyDescent="0.2">
      <c r="A44" s="102" t="s">
        <v>592</v>
      </c>
    </row>
    <row r="45" spans="1:98" ht="20" customHeight="1" x14ac:dyDescent="0.2">
      <c r="A45" s="102" t="s">
        <v>593</v>
      </c>
    </row>
    <row r="46" spans="1:98" ht="20" customHeight="1" x14ac:dyDescent="0.2">
      <c r="A46" s="102" t="s">
        <v>614</v>
      </c>
    </row>
    <row r="47" spans="1:98" ht="20" customHeight="1" x14ac:dyDescent="0.2">
      <c r="A47" s="102" t="s">
        <v>595</v>
      </c>
    </row>
    <row r="48" spans="1:98" ht="20" customHeight="1" x14ac:dyDescent="0.2">
      <c r="A48" s="102" t="s">
        <v>615</v>
      </c>
    </row>
    <row r="49" spans="1:1" ht="20" customHeight="1" x14ac:dyDescent="0.2">
      <c r="A49" s="102" t="s">
        <v>616</v>
      </c>
    </row>
  </sheetData>
  <mergeCells count="73">
    <mergeCell ref="CM4:CT4"/>
    <mergeCell ref="CM5:CP5"/>
    <mergeCell ref="CQ5:CQ6"/>
    <mergeCell ref="CR5:CR6"/>
    <mergeCell ref="CS5:CS6"/>
    <mergeCell ref="CT5:CT6"/>
    <mergeCell ref="CE4:CL4"/>
    <mergeCell ref="CE5:CH5"/>
    <mergeCell ref="CI5:CI6"/>
    <mergeCell ref="CJ5:CJ6"/>
    <mergeCell ref="CK5:CK6"/>
    <mergeCell ref="CL5:CL6"/>
    <mergeCell ref="BW4:CD4"/>
    <mergeCell ref="BW5:BZ5"/>
    <mergeCell ref="CA5:CA6"/>
    <mergeCell ref="CB5:CB6"/>
    <mergeCell ref="CC5:CC6"/>
    <mergeCell ref="CD5:CD6"/>
    <mergeCell ref="BO4:BV4"/>
    <mergeCell ref="BO5:BR5"/>
    <mergeCell ref="BS5:BS6"/>
    <mergeCell ref="BT5:BT6"/>
    <mergeCell ref="BU5:BU6"/>
    <mergeCell ref="BV5:BV6"/>
    <mergeCell ref="BG4:BN4"/>
    <mergeCell ref="BG5:BJ5"/>
    <mergeCell ref="BK5:BK6"/>
    <mergeCell ref="BL5:BL6"/>
    <mergeCell ref="BM5:BM6"/>
    <mergeCell ref="BN5:BN6"/>
    <mergeCell ref="AY4:BF4"/>
    <mergeCell ref="AY5:BB5"/>
    <mergeCell ref="BC5:BC6"/>
    <mergeCell ref="BD5:BD6"/>
    <mergeCell ref="BE5:BE6"/>
    <mergeCell ref="BF5:BF6"/>
    <mergeCell ref="AQ4:AX4"/>
    <mergeCell ref="AQ5:AT5"/>
    <mergeCell ref="AU5:AU6"/>
    <mergeCell ref="AV5:AV6"/>
    <mergeCell ref="AW5:AW6"/>
    <mergeCell ref="AX5:AX6"/>
    <mergeCell ref="AI4:AP4"/>
    <mergeCell ref="AI5:AL5"/>
    <mergeCell ref="AM5:AM6"/>
    <mergeCell ref="AN5:AN6"/>
    <mergeCell ref="AO5:AO6"/>
    <mergeCell ref="AP5:AP6"/>
    <mergeCell ref="AA4:AH4"/>
    <mergeCell ref="AA5:AD5"/>
    <mergeCell ref="AE5:AE6"/>
    <mergeCell ref="AF5:AF6"/>
    <mergeCell ref="AG5:AG6"/>
    <mergeCell ref="AH5:AH6"/>
    <mergeCell ref="S4:Z4"/>
    <mergeCell ref="S5:V5"/>
    <mergeCell ref="W5:W6"/>
    <mergeCell ref="X5:X6"/>
    <mergeCell ref="Y5:Y6"/>
    <mergeCell ref="Z5:Z6"/>
    <mergeCell ref="K4:R4"/>
    <mergeCell ref="K5:N5"/>
    <mergeCell ref="O5:O6"/>
    <mergeCell ref="P5:P6"/>
    <mergeCell ref="Q5:Q6"/>
    <mergeCell ref="R5:R6"/>
    <mergeCell ref="A4:B6"/>
    <mergeCell ref="C4:J4"/>
    <mergeCell ref="C5:F5"/>
    <mergeCell ref="G5:G6"/>
    <mergeCell ref="H5:H6"/>
    <mergeCell ref="I5:I6"/>
    <mergeCell ref="J5:J6"/>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9D18B-EC49-4E18-A7D0-431AA16232D0}">
  <sheetPr codeName="Planilha13"/>
  <dimension ref="A1:N196"/>
  <sheetViews>
    <sheetView showGridLines="0" zoomScaleNormal="100" workbookViewId="0">
      <pane xSplit="2" topLeftCell="E1" activePane="topRight" state="frozen"/>
      <selection activeCell="A54" sqref="A54"/>
      <selection pane="topRight" activeCell="A3" sqref="A3"/>
    </sheetView>
  </sheetViews>
  <sheetFormatPr baseColWidth="10" defaultColWidth="9.1640625" defaultRowHeight="20" customHeight="1" x14ac:dyDescent="0.2"/>
  <cols>
    <col min="1" max="1" width="9.1640625" style="114"/>
    <col min="2" max="2" width="77.6640625" style="114" bestFit="1" customWidth="1"/>
    <col min="3" max="14" width="12.6640625" style="114" customWidth="1"/>
    <col min="15" max="16384" width="9.1640625" style="114"/>
  </cols>
  <sheetData>
    <row r="1" spans="1:14" ht="20" customHeight="1" x14ac:dyDescent="0.2">
      <c r="A1" s="96" t="s">
        <v>761</v>
      </c>
    </row>
    <row r="2" spans="1:14" ht="20" customHeight="1" x14ac:dyDescent="0.2">
      <c r="A2" s="96" t="s">
        <v>333</v>
      </c>
    </row>
    <row r="4" spans="1:14" s="133" customFormat="1" ht="20" customHeight="1" x14ac:dyDescent="0.2">
      <c r="A4" s="333" t="s">
        <v>630</v>
      </c>
      <c r="B4" s="333"/>
      <c r="C4" s="24">
        <v>2010</v>
      </c>
      <c r="D4" s="24">
        <v>2011</v>
      </c>
      <c r="E4" s="24">
        <v>2012</v>
      </c>
      <c r="F4" s="24">
        <v>2013</v>
      </c>
      <c r="G4" s="24">
        <v>2014</v>
      </c>
      <c r="H4" s="24">
        <v>2015</v>
      </c>
      <c r="I4" s="24">
        <v>2016</v>
      </c>
      <c r="J4" s="24">
        <v>2017</v>
      </c>
      <c r="K4" s="24">
        <v>2018</v>
      </c>
      <c r="L4" s="24">
        <v>2019</v>
      </c>
      <c r="M4" s="24">
        <v>2020</v>
      </c>
      <c r="N4" s="24">
        <v>2021</v>
      </c>
    </row>
    <row r="5" spans="1:14" ht="20" customHeight="1" x14ac:dyDescent="0.2">
      <c r="A5" s="18">
        <v>1</v>
      </c>
      <c r="B5" s="19" t="s">
        <v>814</v>
      </c>
      <c r="C5" s="20">
        <f>'3.2.1'!C5</f>
        <v>1057492.7970265436</v>
      </c>
      <c r="D5" s="20">
        <f>'3.2.1'!D5</f>
        <v>1192859.9315920062</v>
      </c>
      <c r="E5" s="20">
        <f>'3.2.1'!E5</f>
        <v>1327589.8422356108</v>
      </c>
      <c r="F5" s="20">
        <f>'3.2.1'!F5</f>
        <v>1419214.3730013482</v>
      </c>
      <c r="G5" s="20">
        <f>'3.2.1'!G5</f>
        <v>1459544.3005962311</v>
      </c>
      <c r="H5" s="20">
        <f>'3.2.1'!H5</f>
        <v>1622011.7022230064</v>
      </c>
      <c r="I5" s="20">
        <f>'3.2.1'!I5</f>
        <v>1719871.1830208751</v>
      </c>
      <c r="J5" s="20">
        <f>'3.2.1'!J5</f>
        <v>1694838.8246191477</v>
      </c>
      <c r="K5" s="20">
        <f>'3.2.1'!K5</f>
        <v>1867845.4245188534</v>
      </c>
      <c r="L5" s="20">
        <f>'3.2.1'!L5</f>
        <v>1994812.6554570335</v>
      </c>
      <c r="M5" s="20">
        <f>'3.2.1'!M5</f>
        <v>1787385.217265785</v>
      </c>
      <c r="N5" s="20">
        <f>'3.2.1'!N5</f>
        <v>2319343.0550730899</v>
      </c>
    </row>
    <row r="6" spans="1:14" ht="20" customHeight="1" x14ac:dyDescent="0.2">
      <c r="A6" s="115">
        <v>11</v>
      </c>
      <c r="B6" s="115" t="s">
        <v>242</v>
      </c>
      <c r="C6" s="116">
        <f>'3.2.1'!C6</f>
        <v>553716.71982104285</v>
      </c>
      <c r="D6" s="116">
        <f>'3.2.1'!D6</f>
        <v>649949.56671377574</v>
      </c>
      <c r="E6" s="116">
        <f>'3.2.1'!E6</f>
        <v>690071.19620685035</v>
      </c>
      <c r="F6" s="116">
        <f>'3.2.1'!F6</f>
        <v>753107.48480328987</v>
      </c>
      <c r="G6" s="116">
        <f>'3.2.1'!G6</f>
        <v>779585.06610758998</v>
      </c>
      <c r="H6" s="116">
        <f>'3.2.1'!H6</f>
        <v>817203.54563929525</v>
      </c>
      <c r="I6" s="116">
        <f>'3.2.1'!I6</f>
        <v>859551.88845051173</v>
      </c>
      <c r="J6" s="116">
        <f>'3.2.1'!J6</f>
        <v>895969.46677090111</v>
      </c>
      <c r="K6" s="116">
        <f>'3.2.1'!K6</f>
        <v>976384.81941775046</v>
      </c>
      <c r="L6" s="116">
        <f>'3.2.1'!L6</f>
        <v>1015096.2678317938</v>
      </c>
      <c r="M6" s="116">
        <f>'3.2.1'!M6</f>
        <v>967894.15679971606</v>
      </c>
      <c r="N6" s="116">
        <f>'3.2.1'!N6</f>
        <v>1271902.7666776301</v>
      </c>
    </row>
    <row r="7" spans="1:14" ht="20" customHeight="1" x14ac:dyDescent="0.2">
      <c r="A7" s="21">
        <v>111</v>
      </c>
      <c r="B7" s="22" t="s">
        <v>256</v>
      </c>
      <c r="C7" s="117">
        <f>'3.2.1'!C7</f>
        <v>258484.60642948296</v>
      </c>
      <c r="D7" s="117">
        <f>'3.2.1'!D7</f>
        <v>313998.09774882573</v>
      </c>
      <c r="E7" s="117">
        <f>'3.2.1'!E7</f>
        <v>324935.45475145034</v>
      </c>
      <c r="F7" s="117">
        <f>'3.2.1'!F7</f>
        <v>360760.04600128985</v>
      </c>
      <c r="G7" s="117">
        <f>'3.2.1'!G7</f>
        <v>382153.06850910559</v>
      </c>
      <c r="H7" s="117">
        <f>'3.2.1'!H7</f>
        <v>401121.48603406671</v>
      </c>
      <c r="I7" s="117">
        <f>'3.2.1'!I7</f>
        <v>453196.67914045183</v>
      </c>
      <c r="J7" s="117">
        <f>'3.2.1'!J7</f>
        <v>458681.47723513097</v>
      </c>
      <c r="K7" s="117">
        <f>'3.2.1'!K7</f>
        <v>490739.86327233049</v>
      </c>
      <c r="L7" s="117">
        <f>'3.2.1'!L7</f>
        <v>535577.11833230383</v>
      </c>
      <c r="M7" s="117">
        <f>'3.2.1'!M7</f>
        <v>526575.94080424611</v>
      </c>
      <c r="N7" s="117">
        <f>'3.2.1'!N7</f>
        <v>696006.99290541001</v>
      </c>
    </row>
    <row r="8" spans="1:14" ht="20" customHeight="1" x14ac:dyDescent="0.2">
      <c r="A8" s="21">
        <v>112</v>
      </c>
      <c r="B8" s="22" t="s">
        <v>257</v>
      </c>
      <c r="C8" s="117">
        <f>'3.2.1'!C14</f>
        <v>12531.03227256</v>
      </c>
      <c r="D8" s="117">
        <f>'3.2.1'!D14</f>
        <v>14844.60652343</v>
      </c>
      <c r="E8" s="117">
        <f>'3.2.1'!E14</f>
        <v>16687.596646900001</v>
      </c>
      <c r="F8" s="117">
        <f>'3.2.1'!F14</f>
        <v>18725.35589553</v>
      </c>
      <c r="G8" s="117">
        <f>'3.2.1'!G14</f>
        <v>20719.317173770003</v>
      </c>
      <c r="H8" s="117">
        <f>'3.2.1'!H14</f>
        <v>21587.140463770003</v>
      </c>
      <c r="I8" s="117">
        <f>'3.2.1'!I14</f>
        <v>22190.159168029997</v>
      </c>
      <c r="J8" s="117">
        <f>'3.2.1'!J14</f>
        <v>22732.264374940001</v>
      </c>
      <c r="K8" s="117">
        <f>'3.2.1'!K14</f>
        <v>24405.276907609998</v>
      </c>
      <c r="L8" s="117">
        <f>'3.2.1'!L14</f>
        <v>24238.585104130001</v>
      </c>
      <c r="M8" s="117">
        <f>'3.2.1'!M14</f>
        <v>23268.994979359995</v>
      </c>
      <c r="N8" s="117">
        <f>'3.2.1'!N14</f>
        <v>26221.746296469995</v>
      </c>
    </row>
    <row r="9" spans="1:14" ht="20" customHeight="1" x14ac:dyDescent="0.2">
      <c r="A9" s="21">
        <v>113</v>
      </c>
      <c r="B9" s="22" t="s">
        <v>258</v>
      </c>
      <c r="C9" s="117">
        <f>'3.2.1'!C17</f>
        <v>527.82469415000003</v>
      </c>
      <c r="D9" s="117">
        <f>'3.2.1'!D17</f>
        <v>602.34528718000001</v>
      </c>
      <c r="E9" s="117">
        <f>'3.2.1'!E17</f>
        <v>687.56450962999998</v>
      </c>
      <c r="F9" s="117">
        <f>'3.2.1'!F17</f>
        <v>782.25335335</v>
      </c>
      <c r="G9" s="117">
        <f>'3.2.1'!G17</f>
        <v>928.81097771000009</v>
      </c>
      <c r="H9" s="117">
        <f>'3.2.1'!H17</f>
        <v>1130.60566991</v>
      </c>
      <c r="I9" s="117">
        <f>'3.2.1'!I17</f>
        <v>1159.7189124200002</v>
      </c>
      <c r="J9" s="117">
        <f>'3.2.1'!J17</f>
        <v>1313.18884697</v>
      </c>
      <c r="K9" s="117">
        <f>'3.2.1'!K17</f>
        <v>1444.66980681</v>
      </c>
      <c r="L9" s="117">
        <f>'3.2.1'!L17</f>
        <v>1656.0802878300001</v>
      </c>
      <c r="M9" s="117">
        <f>'3.2.1'!M17</f>
        <v>1784.9454140899998</v>
      </c>
      <c r="N9" s="117">
        <f>'3.2.1'!N17</f>
        <v>2186.76382122</v>
      </c>
    </row>
    <row r="10" spans="1:14" ht="20" customHeight="1" x14ac:dyDescent="0.2">
      <c r="A10" s="21">
        <v>114</v>
      </c>
      <c r="B10" s="22" t="s">
        <v>264</v>
      </c>
      <c r="C10" s="117">
        <f>'3.2.1'!C30</f>
        <v>260905.87928610001</v>
      </c>
      <c r="D10" s="117">
        <f>'3.2.1'!D30</f>
        <v>293526.72048399004</v>
      </c>
      <c r="E10" s="117">
        <f>'3.2.1'!E30</f>
        <v>317111.96346302994</v>
      </c>
      <c r="F10" s="117">
        <f>'3.2.1'!F30</f>
        <v>335282.24486874999</v>
      </c>
      <c r="G10" s="117">
        <f>'3.2.1'!G30</f>
        <v>339051.81444970443</v>
      </c>
      <c r="H10" s="117">
        <f>'3.2.1'!H30</f>
        <v>354885.35560161847</v>
      </c>
      <c r="I10" s="117">
        <f>'3.2.1'!I30</f>
        <v>351556.78627638996</v>
      </c>
      <c r="J10" s="117">
        <f>'3.2.1'!J30</f>
        <v>380892.37738518999</v>
      </c>
      <c r="K10" s="117">
        <f>'3.2.1'!K30</f>
        <v>419090.53686247999</v>
      </c>
      <c r="L10" s="117">
        <f>'3.2.1'!L30</f>
        <v>410691.64063576999</v>
      </c>
      <c r="M10" s="117">
        <f>'3.2.1'!M30</f>
        <v>370550.36277401994</v>
      </c>
      <c r="N10" s="117">
        <f>'3.2.1'!N30</f>
        <v>485450.86512017</v>
      </c>
    </row>
    <row r="11" spans="1:14" ht="20" customHeight="1" x14ac:dyDescent="0.2">
      <c r="A11" s="21">
        <v>115</v>
      </c>
      <c r="B11" s="22" t="s">
        <v>273</v>
      </c>
      <c r="C11" s="117">
        <f>'3.2.1'!C54</f>
        <v>21082.992104879999</v>
      </c>
      <c r="D11" s="117">
        <f>'3.2.1'!D54</f>
        <v>26653.026353739999</v>
      </c>
      <c r="E11" s="117">
        <f>'3.2.1'!E54</f>
        <v>31128.93615275</v>
      </c>
      <c r="F11" s="117">
        <f>'3.2.1'!F54</f>
        <v>36978.393835469993</v>
      </c>
      <c r="G11" s="117">
        <f>'3.2.1'!G54</f>
        <v>36773.041650119994</v>
      </c>
      <c r="H11" s="117">
        <f>'3.2.1'!H54</f>
        <v>38969.359133270002</v>
      </c>
      <c r="I11" s="117">
        <f>'3.2.1'!I54</f>
        <v>31447.614282120001</v>
      </c>
      <c r="J11" s="117">
        <f>'3.2.1'!J54</f>
        <v>32350.158855550002</v>
      </c>
      <c r="K11" s="117">
        <f>'3.2.1'!K54</f>
        <v>40704.096041889999</v>
      </c>
      <c r="L11" s="117">
        <f>'3.2.1'!L54</f>
        <v>42932.793020130004</v>
      </c>
      <c r="M11" s="117">
        <f>'3.2.1'!M54</f>
        <v>45721.898153310001</v>
      </c>
      <c r="N11" s="117">
        <f>'3.2.1'!N54</f>
        <v>62036.126001380006</v>
      </c>
    </row>
    <row r="12" spans="1:14" ht="20" customHeight="1" x14ac:dyDescent="0.2">
      <c r="A12" s="21">
        <v>116</v>
      </c>
      <c r="B12" s="22" t="s">
        <v>278</v>
      </c>
      <c r="C12" s="117">
        <f>'3.2.1'!C61</f>
        <v>184.38503387000003</v>
      </c>
      <c r="D12" s="117">
        <f>'3.2.1'!D61</f>
        <v>324.7703166099999</v>
      </c>
      <c r="E12" s="117">
        <f>'3.2.1'!E61</f>
        <v>-480.31931691</v>
      </c>
      <c r="F12" s="117">
        <f>'3.2.1'!F61</f>
        <v>579.19084889999999</v>
      </c>
      <c r="G12" s="117">
        <f>'3.2.1'!G61</f>
        <v>-40.986652819999989</v>
      </c>
      <c r="H12" s="117">
        <f>'3.2.1'!H61</f>
        <v>-490.40126334000001</v>
      </c>
      <c r="I12" s="117">
        <f>'3.2.1'!I61</f>
        <v>0.93067109999999997</v>
      </c>
      <c r="J12" s="117">
        <f>'3.2.1'!J61</f>
        <v>7.3120000000002905E-5</v>
      </c>
      <c r="K12" s="117">
        <f>'3.2.1'!K61</f>
        <v>0.37652663000000003</v>
      </c>
      <c r="L12" s="117">
        <f>'3.2.1'!L61</f>
        <v>5.045162999999999E-2</v>
      </c>
      <c r="M12" s="117">
        <f>'3.2.1'!M61</f>
        <v>-7.9853253099999995</v>
      </c>
      <c r="N12" s="117">
        <f>'3.2.1'!N61</f>
        <v>0.27253298000000004</v>
      </c>
    </row>
    <row r="13" spans="1:14" ht="20" customHeight="1" x14ac:dyDescent="0.2">
      <c r="A13" s="115">
        <v>12</v>
      </c>
      <c r="B13" s="115" t="s">
        <v>246</v>
      </c>
      <c r="C13" s="116">
        <f>'3.2.1'!C62</f>
        <v>291438.54443423299</v>
      </c>
      <c r="D13" s="116">
        <f>'3.2.1'!D62</f>
        <v>331202.61345101194</v>
      </c>
      <c r="E13" s="116">
        <f>'3.2.1'!E62</f>
        <v>363105.16011896444</v>
      </c>
      <c r="F13" s="116">
        <f>'3.2.1'!F62</f>
        <v>394721.84478842601</v>
      </c>
      <c r="G13" s="116">
        <f>'3.2.1'!G62</f>
        <v>425679.18583985965</v>
      </c>
      <c r="H13" s="116">
        <f>'3.2.1'!H62</f>
        <v>436174.84302971844</v>
      </c>
      <c r="I13" s="116">
        <f>'3.2.1'!I62</f>
        <v>457815.56890025205</v>
      </c>
      <c r="J13" s="116">
        <f>'3.2.1'!J62</f>
        <v>492349.74642930162</v>
      </c>
      <c r="K13" s="116">
        <f>'3.2.1'!K62</f>
        <v>521122.49932231766</v>
      </c>
      <c r="L13" s="116">
        <f>'3.2.1'!L62</f>
        <v>551878.98251679353</v>
      </c>
      <c r="M13" s="116">
        <f>'3.2.1'!M62</f>
        <v>547849.881007483</v>
      </c>
      <c r="N13" s="116">
        <f>'3.2.1'!N62</f>
        <v>619494.92137622589</v>
      </c>
    </row>
    <row r="14" spans="1:14" ht="20" customHeight="1" x14ac:dyDescent="0.2">
      <c r="A14" s="115">
        <v>13</v>
      </c>
      <c r="B14" s="115" t="s">
        <v>243</v>
      </c>
      <c r="C14" s="116">
        <f>'3.2.1'!C74</f>
        <v>292.64048880000001</v>
      </c>
      <c r="D14" s="116">
        <f>'3.2.1'!D74</f>
        <v>473.53590505</v>
      </c>
      <c r="E14" s="116">
        <f>'3.2.1'!E74</f>
        <v>646.86694855999997</v>
      </c>
      <c r="F14" s="116">
        <f>'3.2.1'!F74</f>
        <v>417.54594571000001</v>
      </c>
      <c r="G14" s="116">
        <f>'3.2.1'!G74</f>
        <v>512.70628489000001</v>
      </c>
      <c r="H14" s="116">
        <f>'3.2.1'!H74</f>
        <v>558.63674392000007</v>
      </c>
      <c r="I14" s="116">
        <f>'3.2.1'!I74</f>
        <v>641.62508351000008</v>
      </c>
      <c r="J14" s="116">
        <f>'3.2.1'!J74</f>
        <v>1218.5220490699999</v>
      </c>
      <c r="K14" s="116">
        <f>'3.2.1'!K74</f>
        <v>916.51741507999986</v>
      </c>
      <c r="L14" s="116">
        <f>'3.2.1'!L74</f>
        <v>1054.8906389399999</v>
      </c>
      <c r="M14" s="116">
        <f>'3.2.1'!M74</f>
        <v>679.88753472999997</v>
      </c>
      <c r="N14" s="116">
        <f>'3.2.1'!N74</f>
        <v>616.82814955000003</v>
      </c>
    </row>
    <row r="15" spans="1:14" ht="20" customHeight="1" x14ac:dyDescent="0.2">
      <c r="A15" s="115">
        <v>14</v>
      </c>
      <c r="B15" s="115" t="s">
        <v>247</v>
      </c>
      <c r="C15" s="116">
        <f>'3.2.1'!C84</f>
        <v>212044.8922824678</v>
      </c>
      <c r="D15" s="116">
        <f>'3.2.1'!D84</f>
        <v>211234.21552216832</v>
      </c>
      <c r="E15" s="116">
        <f>'3.2.1'!E84</f>
        <v>273766.61896123603</v>
      </c>
      <c r="F15" s="116">
        <f>'3.2.1'!F84</f>
        <v>270967.4974639226</v>
      </c>
      <c r="G15" s="116">
        <f>'3.2.1'!G84</f>
        <v>253767.34236389145</v>
      </c>
      <c r="H15" s="116">
        <f>'3.2.1'!H84</f>
        <v>368074.67681007279</v>
      </c>
      <c r="I15" s="116">
        <f>'3.2.1'!I84</f>
        <v>401862.10058660101</v>
      </c>
      <c r="J15" s="116">
        <f>'3.2.1'!J84</f>
        <v>305301.08936987503</v>
      </c>
      <c r="K15" s="116">
        <f>'3.2.1'!K84</f>
        <v>369421.58836370514</v>
      </c>
      <c r="L15" s="116">
        <f>'3.2.1'!L84</f>
        <v>426782.51446950622</v>
      </c>
      <c r="M15" s="116">
        <f>'3.2.1'!M84</f>
        <v>270961.2919238559</v>
      </c>
      <c r="N15" s="116">
        <f>'3.2.1'!N84</f>
        <v>427328.53886968445</v>
      </c>
    </row>
    <row r="16" spans="1:14" ht="20" customHeight="1" x14ac:dyDescent="0.2">
      <c r="A16" s="118">
        <v>1411</v>
      </c>
      <c r="B16" s="118" t="s">
        <v>815</v>
      </c>
      <c r="C16" s="119">
        <f>'3.2.1'!C86</f>
        <v>131604.10319229777</v>
      </c>
      <c r="D16" s="119">
        <f>'3.2.1'!D86</f>
        <v>131175.85501102832</v>
      </c>
      <c r="E16" s="119">
        <f>'3.2.1'!E86</f>
        <v>155854.20329080606</v>
      </c>
      <c r="F16" s="119">
        <f>'3.2.1'!F86</f>
        <v>148389.46566836257</v>
      </c>
      <c r="G16" s="119">
        <f>'3.2.1'!G86</f>
        <v>152292.68954766146</v>
      </c>
      <c r="H16" s="119">
        <f>'3.2.1'!H86</f>
        <v>272239.0957731228</v>
      </c>
      <c r="I16" s="119">
        <f>'3.2.1'!I86</f>
        <v>283729.98743756104</v>
      </c>
      <c r="J16" s="119">
        <f>'3.2.1'!J86</f>
        <v>190647.22366702501</v>
      </c>
      <c r="K16" s="119">
        <f>'3.2.1'!K86</f>
        <v>217683.44361536513</v>
      </c>
      <c r="L16" s="119">
        <f>'3.2.1'!L86</f>
        <v>192829.6698626462</v>
      </c>
      <c r="M16" s="119">
        <f>'3.2.1'!M86</f>
        <v>145469.3665563059</v>
      </c>
      <c r="N16" s="119">
        <f>'3.2.1'!N86</f>
        <v>208798.86332064436</v>
      </c>
    </row>
    <row r="17" spans="1:14" ht="20" customHeight="1" x14ac:dyDescent="0.2">
      <c r="A17" s="120" t="s">
        <v>392</v>
      </c>
      <c r="B17" s="118" t="s">
        <v>393</v>
      </c>
      <c r="C17" s="119">
        <f>C15-C16</f>
        <v>80440.78909017003</v>
      </c>
      <c r="D17" s="119">
        <f t="shared" ref="D17:M17" si="0">D15-D16</f>
        <v>80058.360511139996</v>
      </c>
      <c r="E17" s="119">
        <f t="shared" si="0"/>
        <v>117912.41567042997</v>
      </c>
      <c r="F17" s="119">
        <f t="shared" si="0"/>
        <v>122578.03179556003</v>
      </c>
      <c r="G17" s="119">
        <f t="shared" si="0"/>
        <v>101474.65281622999</v>
      </c>
      <c r="H17" s="119">
        <f t="shared" si="0"/>
        <v>95835.581036949996</v>
      </c>
      <c r="I17" s="119">
        <f t="shared" si="0"/>
        <v>118132.11314903997</v>
      </c>
      <c r="J17" s="119">
        <f t="shared" si="0"/>
        <v>114653.86570285002</v>
      </c>
      <c r="K17" s="119">
        <f t="shared" si="0"/>
        <v>151738.14474834001</v>
      </c>
      <c r="L17" s="119">
        <f t="shared" si="0"/>
        <v>233952.84460686002</v>
      </c>
      <c r="M17" s="119">
        <f t="shared" si="0"/>
        <v>125491.92536754999</v>
      </c>
      <c r="N17" s="119">
        <f t="shared" ref="N17" si="1">N15-N16</f>
        <v>218529.67554904008</v>
      </c>
    </row>
    <row r="18" spans="1:14" ht="20" customHeight="1" x14ac:dyDescent="0.2">
      <c r="A18" s="18" t="s">
        <v>394</v>
      </c>
      <c r="B18" s="19" t="s">
        <v>816</v>
      </c>
      <c r="C18" s="20">
        <f>'3.3.1'!C5</f>
        <v>1153931.3042782214</v>
      </c>
      <c r="D18" s="20">
        <f>'3.3.1'!D5</f>
        <v>1311763.6274559968</v>
      </c>
      <c r="E18" s="20">
        <f>'3.3.1'!E5</f>
        <v>1416344.4392411923</v>
      </c>
      <c r="F18" s="20">
        <f>'3.3.1'!F5</f>
        <v>1571152.3740569756</v>
      </c>
      <c r="G18" s="20">
        <f>'3.3.1'!G5</f>
        <v>1769939.1681248976</v>
      </c>
      <c r="H18" s="20">
        <f>'3.3.1'!H5</f>
        <v>2103484.8302749582</v>
      </c>
      <c r="I18" s="20">
        <f>'3.3.1'!I5</f>
        <v>2162503.1567499707</v>
      </c>
      <c r="J18" s="20">
        <f>'3.3.1'!J5</f>
        <v>2202994.2432620795</v>
      </c>
      <c r="K18" s="20">
        <f>'3.3.1'!K5</f>
        <v>2343220.8682516972</v>
      </c>
      <c r="L18" s="20">
        <f>'3.3.1'!L5</f>
        <v>2386946.7690311503</v>
      </c>
      <c r="M18" s="20">
        <f>'3.3.1'!M5</f>
        <v>2733740.483435797</v>
      </c>
      <c r="N18" s="20">
        <f>'3.3.1'!N5</f>
        <v>2728184.4672573386</v>
      </c>
    </row>
    <row r="19" spans="1:14" ht="20" customHeight="1" x14ac:dyDescent="0.2">
      <c r="A19" s="115">
        <v>2</v>
      </c>
      <c r="B19" s="115" t="s">
        <v>488</v>
      </c>
      <c r="C19" s="116">
        <f>'3.3.1'!C6</f>
        <v>1141060.0044449004</v>
      </c>
      <c r="D19" s="116">
        <f>'3.3.1'!D6</f>
        <v>1309020.4394166246</v>
      </c>
      <c r="E19" s="116">
        <f>'3.3.1'!E6</f>
        <v>1413782.5965797533</v>
      </c>
      <c r="F19" s="116">
        <f>'3.3.1'!F6</f>
        <v>1563271.6825695117</v>
      </c>
      <c r="G19" s="116">
        <f>'3.3.1'!G6</f>
        <v>1761916.6561613153</v>
      </c>
      <c r="H19" s="116">
        <f>'3.3.1'!H6</f>
        <v>2109321.4753584322</v>
      </c>
      <c r="I19" s="116">
        <f>'3.3.1'!I6</f>
        <v>2172623.7698402582</v>
      </c>
      <c r="J19" s="116">
        <f>'3.3.1'!J6</f>
        <v>2220462.503438639</v>
      </c>
      <c r="K19" s="116">
        <f>'3.3.1'!K6</f>
        <v>2354337.2445744346</v>
      </c>
      <c r="L19" s="116">
        <f>'3.3.1'!L6</f>
        <v>2405784.2552221445</v>
      </c>
      <c r="M19" s="116">
        <f>'3.3.1'!M6</f>
        <v>2754425.9593278924</v>
      </c>
      <c r="N19" s="116">
        <f>'3.3.1'!N6</f>
        <v>2758292.4219109556</v>
      </c>
    </row>
    <row r="20" spans="1:14" ht="20" customHeight="1" x14ac:dyDescent="0.2">
      <c r="A20" s="121">
        <v>21</v>
      </c>
      <c r="B20" s="121" t="s">
        <v>244</v>
      </c>
      <c r="C20" s="117">
        <f>'3.3.1'!C7</f>
        <v>162710.584553875</v>
      </c>
      <c r="D20" s="117">
        <f>'3.3.1'!D7</f>
        <v>175125.553756301</v>
      </c>
      <c r="E20" s="117">
        <f>'3.3.1'!E7</f>
        <v>182426.86901794991</v>
      </c>
      <c r="F20" s="117">
        <f>'3.3.1'!F7</f>
        <v>200711.498969176</v>
      </c>
      <c r="G20" s="117">
        <f>'3.3.1'!G7</f>
        <v>219310.07798870298</v>
      </c>
      <c r="H20" s="117">
        <f>'3.3.1'!H7</f>
        <v>241689.57248271594</v>
      </c>
      <c r="I20" s="117">
        <f>'3.3.1'!I7</f>
        <v>252084.17505839202</v>
      </c>
      <c r="J20" s="117">
        <f>'3.3.1'!J7</f>
        <v>277318.01023760292</v>
      </c>
      <c r="K20" s="117">
        <f>'3.3.1'!K7</f>
        <v>290953.16428965301</v>
      </c>
      <c r="L20" s="117">
        <f>'3.3.1'!L7</f>
        <v>305740.33009716298</v>
      </c>
      <c r="M20" s="117">
        <f>'3.3.1'!M7</f>
        <v>302044.79726499005</v>
      </c>
      <c r="N20" s="117">
        <f>'3.3.1'!N7</f>
        <v>310394.85728776699</v>
      </c>
    </row>
    <row r="21" spans="1:14" ht="20" customHeight="1" x14ac:dyDescent="0.2">
      <c r="A21" s="121">
        <v>22</v>
      </c>
      <c r="B21" s="121" t="s">
        <v>245</v>
      </c>
      <c r="C21" s="117">
        <f>'3.3.1'!C19</f>
        <v>36457.360456195005</v>
      </c>
      <c r="D21" s="117">
        <f>'3.3.1'!D19</f>
        <v>38167.59109401</v>
      </c>
      <c r="E21" s="117">
        <f>'3.3.1'!E19</f>
        <v>41166.246517932304</v>
      </c>
      <c r="F21" s="117">
        <f>'3.3.1'!F19</f>
        <v>46334.967187463</v>
      </c>
      <c r="G21" s="117">
        <f>'3.3.1'!G19</f>
        <v>50449.171765881008</v>
      </c>
      <c r="H21" s="117">
        <f>'3.3.1'!H19</f>
        <v>53117.455520017997</v>
      </c>
      <c r="I21" s="117">
        <f>'3.3.1'!I19</f>
        <v>56419.753580008008</v>
      </c>
      <c r="J21" s="117">
        <f>'3.3.1'!J19</f>
        <v>53512.752876463317</v>
      </c>
      <c r="K21" s="117">
        <f>'3.3.1'!K19</f>
        <v>57452.709894808999</v>
      </c>
      <c r="L21" s="117">
        <f>'3.3.1'!L19</f>
        <v>56993.039876144008</v>
      </c>
      <c r="M21" s="117">
        <f>'3.3.1'!M19</f>
        <v>58872.894359097998</v>
      </c>
      <c r="N21" s="117">
        <f>'3.3.1'!N19</f>
        <v>63031.254807299003</v>
      </c>
    </row>
    <row r="22" spans="1:14" ht="20" customHeight="1" x14ac:dyDescent="0.2">
      <c r="A22" s="121">
        <v>23</v>
      </c>
      <c r="B22" s="121" t="s">
        <v>817</v>
      </c>
      <c r="C22" s="117">
        <f>'3.3.1'!C20</f>
        <v>18173</v>
      </c>
      <c r="D22" s="117">
        <f>'3.3.1'!D20</f>
        <v>19754</v>
      </c>
      <c r="E22" s="117">
        <f>'3.3.1'!E20</f>
        <v>20931</v>
      </c>
      <c r="F22" s="117">
        <f>'3.3.1'!F20</f>
        <v>22237</v>
      </c>
      <c r="G22" s="117">
        <f>'3.3.1'!G20</f>
        <v>24962.639596219655</v>
      </c>
      <c r="H22" s="117">
        <f>'3.3.1'!H20</f>
        <v>27854</v>
      </c>
      <c r="I22" s="117">
        <f>'3.3.1'!I20</f>
        <v>30232.028117264708</v>
      </c>
      <c r="J22" s="117">
        <f>'3.3.1'!J20</f>
        <v>33202.763582790314</v>
      </c>
      <c r="K22" s="117">
        <f>'3.3.1'!K20</f>
        <v>34102.515277262872</v>
      </c>
      <c r="L22" s="117">
        <f>'3.3.1'!L20</f>
        <v>36873</v>
      </c>
      <c r="M22" s="117">
        <f>'3.3.1'!M20</f>
        <v>37739.999999999993</v>
      </c>
      <c r="N22" s="117">
        <f>'3.3.1'!N20</f>
        <v>43903.110892541226</v>
      </c>
    </row>
    <row r="23" spans="1:14" ht="20" customHeight="1" x14ac:dyDescent="0.2">
      <c r="A23" s="121">
        <v>24</v>
      </c>
      <c r="B23" s="121" t="s">
        <v>818</v>
      </c>
      <c r="C23" s="117">
        <f>'3.3.1'!C21</f>
        <v>273807.33218452171</v>
      </c>
      <c r="D23" s="117">
        <f>'3.3.1'!D21</f>
        <v>332233.35549302504</v>
      </c>
      <c r="E23" s="117">
        <f>'3.3.1'!E21</f>
        <v>331572.55396520178</v>
      </c>
      <c r="F23" s="117">
        <f>'3.3.1'!F21</f>
        <v>366255.61368030426</v>
      </c>
      <c r="G23" s="117">
        <f>'3.3.1'!G21</f>
        <v>426152.30200848321</v>
      </c>
      <c r="H23" s="117">
        <f>'3.3.1'!H21</f>
        <v>700466.92167925206</v>
      </c>
      <c r="I23" s="117">
        <f>'3.3.1'!I21</f>
        <v>606953.20366744243</v>
      </c>
      <c r="J23" s="117">
        <f>'3.3.1'!J21</f>
        <v>576824.51475755894</v>
      </c>
      <c r="K23" s="117">
        <f>'3.3.1'!K21</f>
        <v>603109.17108211922</v>
      </c>
      <c r="L23" s="117">
        <f>'3.3.1'!L21</f>
        <v>517545.24278403382</v>
      </c>
      <c r="M23" s="117">
        <f>'3.3.1'!M21</f>
        <v>430625.7618398004</v>
      </c>
      <c r="N23" s="117">
        <f>'3.3.1'!N21</f>
        <v>601818.00218515238</v>
      </c>
    </row>
    <row r="24" spans="1:14" ht="20" customHeight="1" x14ac:dyDescent="0.2">
      <c r="A24" s="121">
        <v>25</v>
      </c>
      <c r="B24" s="121" t="s">
        <v>248</v>
      </c>
      <c r="C24" s="117">
        <f>'3.3.1'!C25</f>
        <v>6154.8543834105531</v>
      </c>
      <c r="D24" s="117">
        <f>'3.3.1'!D25</f>
        <v>11891.813177599519</v>
      </c>
      <c r="E24" s="117">
        <f>'3.3.1'!E25</f>
        <v>14418.922136570298</v>
      </c>
      <c r="F24" s="117">
        <f>'3.3.1'!F25</f>
        <v>25017.518299863899</v>
      </c>
      <c r="G24" s="117">
        <f>'3.3.1'!G25</f>
        <v>29775.225716592737</v>
      </c>
      <c r="H24" s="117">
        <f>'3.3.1'!H25</f>
        <v>24649.053042339998</v>
      </c>
      <c r="I24" s="117">
        <f>'3.3.1'!I25</f>
        <v>27187.651005809999</v>
      </c>
      <c r="J24" s="117">
        <f>'3.3.1'!J25</f>
        <v>21951.57566848</v>
      </c>
      <c r="K24" s="117">
        <f>'3.3.1'!K25</f>
        <v>23700.684161969999</v>
      </c>
      <c r="L24" s="117">
        <f>'3.3.1'!L25</f>
        <v>16433.471633449997</v>
      </c>
      <c r="M24" s="117">
        <f>'3.3.1'!M25</f>
        <v>11285.748110263999</v>
      </c>
      <c r="N24" s="117">
        <f>'3.3.1'!N25</f>
        <v>12234.30812899</v>
      </c>
    </row>
    <row r="25" spans="1:14" ht="20" customHeight="1" x14ac:dyDescent="0.2">
      <c r="A25" s="121">
        <v>26</v>
      </c>
      <c r="B25" s="121" t="s">
        <v>243</v>
      </c>
      <c r="C25" s="117">
        <f>'3.3.1'!C29</f>
        <v>240555.45481529494</v>
      </c>
      <c r="D25" s="117">
        <f>'3.3.1'!D29</f>
        <v>276205.2917674277</v>
      </c>
      <c r="E25" s="117">
        <f>'3.3.1'!E29</f>
        <v>306988.23702208168</v>
      </c>
      <c r="F25" s="117">
        <f>'3.3.1'!F29</f>
        <v>319038.39589140977</v>
      </c>
      <c r="G25" s="117">
        <f>'3.3.1'!G29</f>
        <v>353966.83338087657</v>
      </c>
      <c r="H25" s="117">
        <f>'3.3.1'!H29</f>
        <v>361205.55529955064</v>
      </c>
      <c r="I25" s="117">
        <f>'3.3.1'!I29</f>
        <v>405532.64480961079</v>
      </c>
      <c r="J25" s="117">
        <f>'3.3.1'!J29</f>
        <v>403197.12030250666</v>
      </c>
      <c r="K25" s="117">
        <f>'3.3.1'!K29</f>
        <v>447572.76575532055</v>
      </c>
      <c r="L25" s="117">
        <f>'3.3.1'!L29</f>
        <v>481737.08518686879</v>
      </c>
      <c r="M25" s="117">
        <f>'3.3.1'!M29</f>
        <v>586369.60323621507</v>
      </c>
      <c r="N25" s="117">
        <f>'3.3.1'!N29</f>
        <v>595464.67980827705</v>
      </c>
    </row>
    <row r="26" spans="1:14" ht="20" customHeight="1" x14ac:dyDescent="0.2">
      <c r="A26" s="121">
        <v>27</v>
      </c>
      <c r="B26" s="121" t="s">
        <v>578</v>
      </c>
      <c r="C26" s="117">
        <f>'3.3.1'!C39</f>
        <v>392675.01943926699</v>
      </c>
      <c r="D26" s="117">
        <f>'3.3.1'!D39</f>
        <v>435673.06507667003</v>
      </c>
      <c r="E26" s="117">
        <f>'3.3.1'!E39</f>
        <v>490491.92871766957</v>
      </c>
      <c r="F26" s="117">
        <f>'3.3.1'!F39</f>
        <v>551846.60736259096</v>
      </c>
      <c r="G26" s="117">
        <f>'3.3.1'!G39</f>
        <v>619785.00932206796</v>
      </c>
      <c r="H26" s="117">
        <f>'3.3.1'!H39</f>
        <v>667437.81786716694</v>
      </c>
      <c r="I26" s="117">
        <f>'3.3.1'!I39</f>
        <v>760735.88865863695</v>
      </c>
      <c r="J26" s="117">
        <f>'3.3.1'!J39</f>
        <v>828294.49306431226</v>
      </c>
      <c r="K26" s="117">
        <f>'3.3.1'!K39</f>
        <v>864691.14484827907</v>
      </c>
      <c r="L26" s="117">
        <f>'3.3.1'!L39</f>
        <v>922168.2281849971</v>
      </c>
      <c r="M26" s="117">
        <f>'3.3.1'!M39</f>
        <v>1293359.992524785</v>
      </c>
      <c r="N26" s="117">
        <f>'3.3.1'!N39</f>
        <v>1078028.8430679471</v>
      </c>
    </row>
    <row r="27" spans="1:14" ht="20" customHeight="1" x14ac:dyDescent="0.2">
      <c r="A27" s="121">
        <v>28</v>
      </c>
      <c r="B27" s="121" t="s">
        <v>396</v>
      </c>
      <c r="C27" s="117">
        <f>'3.3.1'!C53</f>
        <v>10526.398612336268</v>
      </c>
      <c r="D27" s="117">
        <f>'3.3.1'!D53</f>
        <v>19969.769051591433</v>
      </c>
      <c r="E27" s="117">
        <f>'3.3.1'!E53</f>
        <v>25786.839202347772</v>
      </c>
      <c r="F27" s="117">
        <f>'3.3.1'!F53</f>
        <v>31830.081178703702</v>
      </c>
      <c r="G27" s="117">
        <f>'3.3.1'!G53</f>
        <v>37515.396382490828</v>
      </c>
      <c r="H27" s="117">
        <f>'3.3.1'!H53</f>
        <v>32901.099467388645</v>
      </c>
      <c r="I27" s="117">
        <f>'3.3.1'!I53</f>
        <v>33478.424943093574</v>
      </c>
      <c r="J27" s="117">
        <f>'3.3.1'!J53</f>
        <v>26161.272948924372</v>
      </c>
      <c r="K27" s="117">
        <f>'3.3.1'!K53</f>
        <v>32755.089265020797</v>
      </c>
      <c r="L27" s="117">
        <f>'3.3.1'!L53</f>
        <v>68293.857459487655</v>
      </c>
      <c r="M27" s="117">
        <f>'3.3.1'!M53</f>
        <v>34127.161992740366</v>
      </c>
      <c r="N27" s="117">
        <f>'3.3.1'!N53</f>
        <v>53417.365732981765</v>
      </c>
    </row>
    <row r="28" spans="1:14" ht="20" customHeight="1" x14ac:dyDescent="0.2">
      <c r="A28" s="115">
        <v>31</v>
      </c>
      <c r="B28" s="115" t="s">
        <v>610</v>
      </c>
      <c r="C28" s="116">
        <f>'3.3.1'!C62</f>
        <v>12871.299833321</v>
      </c>
      <c r="D28" s="116">
        <f>'3.3.1'!D62</f>
        <v>2743.1880393719994</v>
      </c>
      <c r="E28" s="116">
        <f>'3.3.1'!E62</f>
        <v>2561.8426614392051</v>
      </c>
      <c r="F28" s="116">
        <f>'3.3.1'!F62</f>
        <v>7880.6914874640015</v>
      </c>
      <c r="G28" s="116">
        <f>'3.3.1'!G62</f>
        <v>8022.5119635823476</v>
      </c>
      <c r="H28" s="116">
        <f>'3.3.1'!H62</f>
        <v>-5836.6450834740017</v>
      </c>
      <c r="I28" s="116">
        <f>'3.3.1'!I62</f>
        <v>-10120.61309028771</v>
      </c>
      <c r="J28" s="116">
        <f>'3.3.1'!J62</f>
        <v>-17468.260176559594</v>
      </c>
      <c r="K28" s="116">
        <f>'3.3.1'!K62</f>
        <v>-11116.376322736869</v>
      </c>
      <c r="L28" s="116">
        <f>'3.3.1'!L62</f>
        <v>-18837.486190994001</v>
      </c>
      <c r="M28" s="116">
        <f>'3.3.1'!M62</f>
        <v>-20685.475892095998</v>
      </c>
      <c r="N28" s="116">
        <f>'3.3.1'!N62</f>
        <v>-30107.954653617231</v>
      </c>
    </row>
    <row r="29" spans="1:14" ht="20" customHeight="1" x14ac:dyDescent="0.2">
      <c r="A29" s="122">
        <v>311</v>
      </c>
      <c r="B29" s="121" t="s">
        <v>836</v>
      </c>
      <c r="C29" s="117">
        <f>'3.3.1'!C63</f>
        <v>11895.659376342001</v>
      </c>
      <c r="D29" s="117">
        <f>'3.3.1'!D63</f>
        <v>5743.2606370719996</v>
      </c>
      <c r="E29" s="117">
        <f>'3.3.1'!E63</f>
        <v>4253.8898826131899</v>
      </c>
      <c r="F29" s="117">
        <f>'3.3.1'!F63</f>
        <v>10567.626783728001</v>
      </c>
      <c r="G29" s="117">
        <f>'3.3.1'!G63</f>
        <v>14254.372875896348</v>
      </c>
      <c r="H29" s="117">
        <f>'3.3.1'!H63</f>
        <v>-2641.1980937960016</v>
      </c>
      <c r="I29" s="117">
        <f>'3.3.1'!I63</f>
        <v>-6863.4611583997103</v>
      </c>
      <c r="J29" s="117">
        <f>'3.3.1'!J63</f>
        <v>-9869.4467981345551</v>
      </c>
      <c r="K29" s="117">
        <f>'3.3.1'!K63</f>
        <v>-8812.939646339868</v>
      </c>
      <c r="L29" s="117">
        <f>'3.3.1'!L63</f>
        <v>-12697.536738524999</v>
      </c>
      <c r="M29" s="117">
        <f>'3.3.1'!M63</f>
        <v>-14591.304114369997</v>
      </c>
      <c r="N29" s="117">
        <f>'3.3.1'!N63</f>
        <v>-23531.689969197228</v>
      </c>
    </row>
    <row r="30" spans="1:14" ht="20" customHeight="1" x14ac:dyDescent="0.2">
      <c r="A30" s="122">
        <v>312</v>
      </c>
      <c r="B30" s="121" t="s">
        <v>252</v>
      </c>
      <c r="C30" s="117">
        <f>'3.3.1'!C68</f>
        <v>1598.9244523199998</v>
      </c>
      <c r="D30" s="117">
        <f>'3.3.1'!D68</f>
        <v>116.00402778499989</v>
      </c>
      <c r="E30" s="117">
        <f>'3.3.1'!E68</f>
        <v>-215.86287179053494</v>
      </c>
      <c r="F30" s="117">
        <f>'3.3.1'!F68</f>
        <v>373.55546032100006</v>
      </c>
      <c r="G30" s="117">
        <f>'3.3.1'!G68</f>
        <v>892.83642937699994</v>
      </c>
      <c r="H30" s="117">
        <f>'3.3.1'!H68</f>
        <v>1481.6682832629999</v>
      </c>
      <c r="I30" s="117">
        <f>'3.3.1'!I68</f>
        <v>57.739035622000003</v>
      </c>
      <c r="J30" s="117">
        <f>'3.3.1'!J68</f>
        <v>1080.80839256644</v>
      </c>
      <c r="K30" s="117">
        <f>'3.3.1'!K68</f>
        <v>169.26911087600001</v>
      </c>
      <c r="L30" s="117">
        <f>'3.3.1'!L68</f>
        <v>372.93666168300001</v>
      </c>
      <c r="M30" s="117">
        <f>'3.3.1'!M68</f>
        <v>467.48759099699998</v>
      </c>
      <c r="N30" s="117">
        <f>'3.3.1'!N68</f>
        <v>1247.8521479209999</v>
      </c>
    </row>
    <row r="31" spans="1:14" ht="20" customHeight="1" x14ac:dyDescent="0.2">
      <c r="A31" s="122">
        <v>313</v>
      </c>
      <c r="B31" s="121" t="s">
        <v>253</v>
      </c>
      <c r="C31" s="117">
        <f>'3.3.1'!C69</f>
        <v>21.889799389</v>
      </c>
      <c r="D31" s="117">
        <f>'3.3.1'!D69</f>
        <v>29.190576645</v>
      </c>
      <c r="E31" s="117">
        <f>'3.3.1'!E69</f>
        <v>33.73809040655</v>
      </c>
      <c r="F31" s="117">
        <f>'3.3.1'!F69</f>
        <v>70.263652704999998</v>
      </c>
      <c r="G31" s="117">
        <f>'3.3.1'!G69</f>
        <v>84.787343828999994</v>
      </c>
      <c r="H31" s="117">
        <f>'3.3.1'!H69</f>
        <v>67.103654409000001</v>
      </c>
      <c r="I31" s="117">
        <f>'3.3.1'!I69</f>
        <v>48.239731489999997</v>
      </c>
      <c r="J31" s="117">
        <f>'3.3.1'!J69</f>
        <v>50.866947638520003</v>
      </c>
      <c r="K31" s="117">
        <f>'3.3.1'!K69</f>
        <v>52.023758947000005</v>
      </c>
      <c r="L31" s="117">
        <f>'3.3.1'!L69</f>
        <v>43.792118318000007</v>
      </c>
      <c r="M31" s="117">
        <f>'3.3.1'!M69</f>
        <v>31.323777777000004</v>
      </c>
      <c r="N31" s="117">
        <f>'3.3.1'!N69</f>
        <v>27.793220199</v>
      </c>
    </row>
    <row r="32" spans="1:14" ht="20" customHeight="1" x14ac:dyDescent="0.2">
      <c r="A32" s="122">
        <v>314</v>
      </c>
      <c r="B32" s="121" t="s">
        <v>254</v>
      </c>
      <c r="C32" s="117">
        <f>'3.3.1'!C70</f>
        <v>-645.17379472999994</v>
      </c>
      <c r="D32" s="117">
        <f>'3.3.1'!D70</f>
        <v>-3145.26720213</v>
      </c>
      <c r="E32" s="117">
        <f>'3.3.1'!E70</f>
        <v>-1509.92243979</v>
      </c>
      <c r="F32" s="117">
        <f>'3.3.1'!F70</f>
        <v>-3130.7544092899998</v>
      </c>
      <c r="G32" s="117">
        <f>'3.3.1'!G70</f>
        <v>-7209.4846855200012</v>
      </c>
      <c r="H32" s="117">
        <f>'3.3.1'!H70</f>
        <v>-4744.2189273499998</v>
      </c>
      <c r="I32" s="117">
        <f>'3.3.1'!I70</f>
        <v>-3363.1306990000003</v>
      </c>
      <c r="J32" s="117">
        <f>'3.3.1'!J70</f>
        <v>-8730.4887186300002</v>
      </c>
      <c r="K32" s="117">
        <f>'3.3.1'!K70</f>
        <v>-2524.7295462200004</v>
      </c>
      <c r="L32" s="117">
        <f>'3.3.1'!L70</f>
        <v>-6556.6782324699998</v>
      </c>
      <c r="M32" s="117">
        <f>'3.3.1'!M70</f>
        <v>-6592.9831465000034</v>
      </c>
      <c r="N32" s="117">
        <f>'3.3.1'!N70</f>
        <v>-7851.910052539999</v>
      </c>
    </row>
    <row r="33" spans="1:14" ht="20" customHeight="1" x14ac:dyDescent="0.2">
      <c r="A33" s="123"/>
      <c r="B33" s="123" t="s">
        <v>397</v>
      </c>
      <c r="C33" s="124">
        <f>C5-C18</f>
        <v>-96438.507251677802</v>
      </c>
      <c r="D33" s="124">
        <f t="shared" ref="D33:M33" si="2">D5-D18</f>
        <v>-118903.69586399058</v>
      </c>
      <c r="E33" s="124">
        <f t="shared" si="2"/>
        <v>-88754.597005581483</v>
      </c>
      <c r="F33" s="124">
        <f t="shared" si="2"/>
        <v>-151938.00105562736</v>
      </c>
      <c r="G33" s="124">
        <f t="shared" si="2"/>
        <v>-310394.86752866651</v>
      </c>
      <c r="H33" s="124">
        <f t="shared" si="2"/>
        <v>-481473.12805195176</v>
      </c>
      <c r="I33" s="124">
        <f t="shared" si="2"/>
        <v>-442631.97372909565</v>
      </c>
      <c r="J33" s="124">
        <f t="shared" si="2"/>
        <v>-508155.41864293185</v>
      </c>
      <c r="K33" s="124">
        <f t="shared" si="2"/>
        <v>-475375.44373284373</v>
      </c>
      <c r="L33" s="124">
        <f t="shared" si="2"/>
        <v>-392134.11357411672</v>
      </c>
      <c r="M33" s="124">
        <f t="shared" si="2"/>
        <v>-946355.26617001207</v>
      </c>
      <c r="N33" s="124">
        <f t="shared" ref="N33" si="3">N5-N18</f>
        <v>-408841.41218424868</v>
      </c>
    </row>
    <row r="34" spans="1:14" ht="20" customHeight="1" x14ac:dyDescent="0.2">
      <c r="A34" s="123"/>
      <c r="B34" s="123" t="s">
        <v>398</v>
      </c>
      <c r="C34" s="124">
        <f>(C5-C16)-(C18-C23)</f>
        <v>45764.721740546171</v>
      </c>
      <c r="D34" s="124">
        <f t="shared" ref="D34:M34" si="4">(D5-D16)-(D18-D23)</f>
        <v>82153.804618006223</v>
      </c>
      <c r="E34" s="124">
        <f t="shared" si="4"/>
        <v>86963.753668814199</v>
      </c>
      <c r="F34" s="124">
        <f t="shared" si="4"/>
        <v>65928.146956314333</v>
      </c>
      <c r="G34" s="124">
        <f t="shared" si="4"/>
        <v>-36535.255067844642</v>
      </c>
      <c r="H34" s="124">
        <f t="shared" si="4"/>
        <v>-53245.302145822439</v>
      </c>
      <c r="I34" s="124">
        <f t="shared" si="4"/>
        <v>-119408.75749921426</v>
      </c>
      <c r="J34" s="124">
        <f t="shared" si="4"/>
        <v>-121978.12755239801</v>
      </c>
      <c r="K34" s="124">
        <f t="shared" si="4"/>
        <v>-89949.716266089585</v>
      </c>
      <c r="L34" s="124">
        <f t="shared" si="4"/>
        <v>-67418.540652729105</v>
      </c>
      <c r="M34" s="124">
        <f t="shared" si="4"/>
        <v>-661198.87088651746</v>
      </c>
      <c r="N34" s="124">
        <f t="shared" ref="N34" si="5">(N5-N16)-(N18-N23)</f>
        <v>-15822.27331974078</v>
      </c>
    </row>
    <row r="35" spans="1:14" ht="20" customHeight="1" x14ac:dyDescent="0.2">
      <c r="A35" s="125" t="s">
        <v>255</v>
      </c>
      <c r="B35" s="126"/>
      <c r="C35" s="126"/>
      <c r="D35" s="126"/>
      <c r="E35" s="126"/>
      <c r="F35" s="126"/>
      <c r="G35" s="126"/>
      <c r="H35" s="126"/>
      <c r="I35" s="126"/>
      <c r="J35" s="126"/>
      <c r="K35" s="126"/>
      <c r="L35" s="126"/>
      <c r="M35" s="126"/>
      <c r="N35" s="126"/>
    </row>
    <row r="36" spans="1:14" ht="20" customHeight="1" x14ac:dyDescent="0.2">
      <c r="A36" s="127" t="s">
        <v>238</v>
      </c>
      <c r="B36" s="128" t="s">
        <v>388</v>
      </c>
      <c r="C36" s="129">
        <f>C29+C22</f>
        <v>30068.659376342002</v>
      </c>
      <c r="D36" s="129">
        <f t="shared" ref="D36:M36" si="6">D29+D22</f>
        <v>25497.260637071999</v>
      </c>
      <c r="E36" s="129">
        <f t="shared" si="6"/>
        <v>25184.889882613192</v>
      </c>
      <c r="F36" s="129">
        <f t="shared" si="6"/>
        <v>32804.626783728003</v>
      </c>
      <c r="G36" s="129">
        <f t="shared" si="6"/>
        <v>39217.012472116003</v>
      </c>
      <c r="H36" s="129">
        <f t="shared" si="6"/>
        <v>25212.801906203997</v>
      </c>
      <c r="I36" s="129">
        <f t="shared" si="6"/>
        <v>23368.566958864998</v>
      </c>
      <c r="J36" s="129">
        <f t="shared" si="6"/>
        <v>23333.316784655759</v>
      </c>
      <c r="K36" s="129">
        <f t="shared" si="6"/>
        <v>25289.575630923006</v>
      </c>
      <c r="L36" s="129">
        <f t="shared" si="6"/>
        <v>24175.463261475001</v>
      </c>
      <c r="M36" s="129">
        <f t="shared" si="6"/>
        <v>23148.695885629997</v>
      </c>
      <c r="N36" s="129">
        <f t="shared" ref="N36" si="7">N29+N22</f>
        <v>20371.420923343998</v>
      </c>
    </row>
    <row r="37" spans="1:14" ht="20" customHeight="1" x14ac:dyDescent="0.2">
      <c r="A37" s="127" t="s">
        <v>239</v>
      </c>
      <c r="B37" s="128" t="s">
        <v>250</v>
      </c>
      <c r="C37" s="129">
        <f>C5-C19+C22</f>
        <v>-65394.207418356789</v>
      </c>
      <c r="D37" s="129">
        <f t="shared" ref="D37:M37" si="8">D5-D19+D22</f>
        <v>-96406.507824618369</v>
      </c>
      <c r="E37" s="129">
        <f t="shared" si="8"/>
        <v>-65261.754344142508</v>
      </c>
      <c r="F37" s="129">
        <f t="shared" si="8"/>
        <v>-121820.30956816347</v>
      </c>
      <c r="G37" s="129">
        <f t="shared" si="8"/>
        <v>-277409.7159688645</v>
      </c>
      <c r="H37" s="129">
        <f t="shared" si="8"/>
        <v>-459455.77313542576</v>
      </c>
      <c r="I37" s="129">
        <f t="shared" si="8"/>
        <v>-422520.55870211835</v>
      </c>
      <c r="J37" s="129">
        <f t="shared" si="8"/>
        <v>-492420.91523670097</v>
      </c>
      <c r="K37" s="129">
        <f t="shared" si="8"/>
        <v>-452389.30477831827</v>
      </c>
      <c r="L37" s="129">
        <f t="shared" si="8"/>
        <v>-374098.59976511099</v>
      </c>
      <c r="M37" s="129">
        <f t="shared" si="8"/>
        <v>-929300.74206210743</v>
      </c>
      <c r="N37" s="129">
        <f t="shared" ref="N37" si="9">N5-N19+N22</f>
        <v>-395046.25594532443</v>
      </c>
    </row>
    <row r="38" spans="1:14" ht="20" customHeight="1" x14ac:dyDescent="0.2">
      <c r="A38" s="130" t="s">
        <v>240</v>
      </c>
      <c r="B38" s="131" t="s">
        <v>251</v>
      </c>
      <c r="C38" s="132">
        <f>C5-C19</f>
        <v>-83567.207418356789</v>
      </c>
      <c r="D38" s="132">
        <f t="shared" ref="D38:M38" si="10">D5-D19</f>
        <v>-116160.50782461837</v>
      </c>
      <c r="E38" s="132">
        <f t="shared" si="10"/>
        <v>-86192.754344142508</v>
      </c>
      <c r="F38" s="132">
        <f t="shared" si="10"/>
        <v>-144057.30956816347</v>
      </c>
      <c r="G38" s="132">
        <f t="shared" si="10"/>
        <v>-302372.35556508414</v>
      </c>
      <c r="H38" s="132">
        <f t="shared" si="10"/>
        <v>-487309.77313542576</v>
      </c>
      <c r="I38" s="132">
        <f t="shared" si="10"/>
        <v>-452752.58681938308</v>
      </c>
      <c r="J38" s="132">
        <f t="shared" si="10"/>
        <v>-525623.6788194913</v>
      </c>
      <c r="K38" s="132">
        <f t="shared" si="10"/>
        <v>-486491.82005558116</v>
      </c>
      <c r="L38" s="132">
        <f t="shared" si="10"/>
        <v>-410971.59976511099</v>
      </c>
      <c r="M38" s="132">
        <f t="shared" si="10"/>
        <v>-967040.74206210743</v>
      </c>
      <c r="N38" s="132">
        <f t="shared" ref="N38" si="11">N5-N19</f>
        <v>-438949.36683786567</v>
      </c>
    </row>
    <row r="39" spans="1:14" ht="20" customHeight="1" x14ac:dyDescent="0.2">
      <c r="A39" s="135"/>
      <c r="B39" s="136"/>
      <c r="C39" s="137"/>
      <c r="D39" s="137"/>
      <c r="E39" s="137"/>
      <c r="F39" s="137"/>
      <c r="G39" s="137"/>
      <c r="H39" s="137"/>
      <c r="I39" s="137"/>
      <c r="J39" s="137"/>
      <c r="K39" s="137"/>
      <c r="L39" s="137"/>
      <c r="M39" s="137"/>
      <c r="N39" s="137"/>
    </row>
    <row r="40" spans="1:14" s="133" customFormat="1" ht="20" customHeight="1" x14ac:dyDescent="0.2">
      <c r="A40" s="333" t="s">
        <v>633</v>
      </c>
      <c r="B40" s="333"/>
      <c r="C40" s="24">
        <v>2010</v>
      </c>
      <c r="D40" s="24">
        <v>2011</v>
      </c>
      <c r="E40" s="24">
        <v>2012</v>
      </c>
      <c r="F40" s="24">
        <v>2013</v>
      </c>
      <c r="G40" s="24">
        <v>2014</v>
      </c>
      <c r="H40" s="24">
        <v>2015</v>
      </c>
      <c r="I40" s="24">
        <v>2016</v>
      </c>
      <c r="J40" s="24">
        <v>2017</v>
      </c>
      <c r="K40" s="24">
        <v>2018</v>
      </c>
      <c r="L40" s="24">
        <v>2019</v>
      </c>
      <c r="M40" s="24">
        <v>2020</v>
      </c>
      <c r="N40" s="24">
        <f>N4</f>
        <v>2021</v>
      </c>
    </row>
    <row r="41" spans="1:14" ht="20" customHeight="1" x14ac:dyDescent="0.2">
      <c r="A41" s="18">
        <v>1</v>
      </c>
      <c r="B41" s="19" t="s">
        <v>814</v>
      </c>
      <c r="C41" s="20">
        <f>'3.2.2'!C5</f>
        <v>1127049.8203810735</v>
      </c>
      <c r="D41" s="20">
        <f>'3.2.2'!D5</f>
        <v>1274035.8427568262</v>
      </c>
      <c r="E41" s="20">
        <f>'3.2.2'!E5</f>
        <v>1428995.988758801</v>
      </c>
      <c r="F41" s="20">
        <f>'3.2.2'!F5</f>
        <v>1527986.2227129182</v>
      </c>
      <c r="G41" s="20">
        <f>'3.2.2'!G5</f>
        <v>1582299.6671864612</v>
      </c>
      <c r="H41" s="20">
        <f>'3.2.2'!H5</f>
        <v>1754412.1699467965</v>
      </c>
      <c r="I41" s="20">
        <f>'3.2.2'!I5</f>
        <v>1860757.8420308153</v>
      </c>
      <c r="J41" s="20">
        <f>'3.2.2'!J5</f>
        <v>1833610.2631899177</v>
      </c>
      <c r="K41" s="20">
        <f>'3.2.2'!K5</f>
        <v>2002902.1010927833</v>
      </c>
      <c r="L41" s="20">
        <f>'3.2.2'!L5</f>
        <v>2155125.2048110133</v>
      </c>
      <c r="M41" s="20">
        <f>'3.2.2'!M5</f>
        <v>1956272.5872657851</v>
      </c>
      <c r="N41" s="20">
        <f>'3.2.2'!N5</f>
        <v>2459231.4581196699</v>
      </c>
    </row>
    <row r="42" spans="1:14" ht="20" customHeight="1" x14ac:dyDescent="0.2">
      <c r="A42" s="115">
        <v>11</v>
      </c>
      <c r="B42" s="115" t="s">
        <v>242</v>
      </c>
      <c r="C42" s="116">
        <f>'3.2.2'!C6</f>
        <v>553716.71982104285</v>
      </c>
      <c r="D42" s="116">
        <f>'3.2.2'!D6</f>
        <v>649949.56671377574</v>
      </c>
      <c r="E42" s="116">
        <f>'3.2.2'!E6</f>
        <v>690071.19620685035</v>
      </c>
      <c r="F42" s="116">
        <f>'3.2.2'!F6</f>
        <v>753107.48480328987</v>
      </c>
      <c r="G42" s="116">
        <f>'3.2.2'!G6</f>
        <v>779585.06610758998</v>
      </c>
      <c r="H42" s="116">
        <f>'3.2.2'!H6</f>
        <v>817203.54563929525</v>
      </c>
      <c r="I42" s="116">
        <f>'3.2.2'!I6</f>
        <v>859551.88845051173</v>
      </c>
      <c r="J42" s="116">
        <f>'3.2.2'!J6</f>
        <v>895969.46677090111</v>
      </c>
      <c r="K42" s="116">
        <f>'3.2.2'!K6</f>
        <v>976384.81941775046</v>
      </c>
      <c r="L42" s="116">
        <f>'3.2.2'!L6</f>
        <v>1015096.2678317938</v>
      </c>
      <c r="M42" s="116">
        <f>'3.2.2'!M6</f>
        <v>967894.15679971606</v>
      </c>
      <c r="N42" s="116">
        <f>'3.2.2'!N6</f>
        <v>1271902.7666776301</v>
      </c>
    </row>
    <row r="43" spans="1:14" ht="20" customHeight="1" x14ac:dyDescent="0.2">
      <c r="A43" s="21">
        <v>111</v>
      </c>
      <c r="B43" s="22" t="s">
        <v>256</v>
      </c>
      <c r="C43" s="117">
        <f>'3.2.2'!C7</f>
        <v>258484.60642948296</v>
      </c>
      <c r="D43" s="117">
        <f>'3.2.2'!D7</f>
        <v>313998.09774882573</v>
      </c>
      <c r="E43" s="117">
        <f>'3.2.2'!E7</f>
        <v>324935.45475145034</v>
      </c>
      <c r="F43" s="117">
        <f>'3.2.2'!F7</f>
        <v>360760.04600128985</v>
      </c>
      <c r="G43" s="117">
        <f>'3.2.2'!G7</f>
        <v>382153.06850910559</v>
      </c>
      <c r="H43" s="117">
        <f>'3.2.2'!H7</f>
        <v>401121.48603406671</v>
      </c>
      <c r="I43" s="117">
        <f>'3.2.2'!I7</f>
        <v>453196.67914045183</v>
      </c>
      <c r="J43" s="117">
        <f>'3.2.2'!J7</f>
        <v>458681.47723513097</v>
      </c>
      <c r="K43" s="117">
        <f>'3.2.2'!K7</f>
        <v>490739.86327233049</v>
      </c>
      <c r="L43" s="117">
        <f>'3.2.2'!L7</f>
        <v>535577.11833230383</v>
      </c>
      <c r="M43" s="117">
        <f>'3.2.2'!M7</f>
        <v>526575.94080424611</v>
      </c>
      <c r="N43" s="117">
        <f>'3.2.2'!N7</f>
        <v>696006.99290541001</v>
      </c>
    </row>
    <row r="44" spans="1:14" ht="20" customHeight="1" x14ac:dyDescent="0.2">
      <c r="A44" s="21">
        <v>112</v>
      </c>
      <c r="B44" s="22" t="s">
        <v>257</v>
      </c>
      <c r="C44" s="117">
        <f>'3.2.2'!C14</f>
        <v>12531.03227256</v>
      </c>
      <c r="D44" s="117">
        <f>'3.2.2'!D14</f>
        <v>14844.60652343</v>
      </c>
      <c r="E44" s="117">
        <f>'3.2.2'!E14</f>
        <v>16687.596646900001</v>
      </c>
      <c r="F44" s="117">
        <f>'3.2.2'!F14</f>
        <v>18725.35589553</v>
      </c>
      <c r="G44" s="117">
        <f>'3.2.2'!G14</f>
        <v>20719.317173770003</v>
      </c>
      <c r="H44" s="117">
        <f>'3.2.2'!H14</f>
        <v>21587.140463770003</v>
      </c>
      <c r="I44" s="117">
        <f>'3.2.2'!I14</f>
        <v>22190.159168029997</v>
      </c>
      <c r="J44" s="117">
        <f>'3.2.2'!J14</f>
        <v>22732.264374940001</v>
      </c>
      <c r="K44" s="117">
        <f>'3.2.2'!K14</f>
        <v>24405.276907609998</v>
      </c>
      <c r="L44" s="117">
        <f>'3.2.2'!L14</f>
        <v>24238.585104130001</v>
      </c>
      <c r="M44" s="117">
        <f>'3.2.2'!M14</f>
        <v>23268.994979359995</v>
      </c>
      <c r="N44" s="117">
        <f>'3.2.2'!N14</f>
        <v>26221.746296469995</v>
      </c>
    </row>
    <row r="45" spans="1:14" ht="20" customHeight="1" x14ac:dyDescent="0.2">
      <c r="A45" s="21">
        <v>113</v>
      </c>
      <c r="B45" s="22" t="s">
        <v>258</v>
      </c>
      <c r="C45" s="117">
        <f>'3.2.2'!C17</f>
        <v>527.82469415000003</v>
      </c>
      <c r="D45" s="117">
        <f>'3.2.2'!D17</f>
        <v>602.34528718000001</v>
      </c>
      <c r="E45" s="117">
        <f>'3.2.2'!E17</f>
        <v>687.56450962999998</v>
      </c>
      <c r="F45" s="117">
        <f>'3.2.2'!F17</f>
        <v>782.25335335</v>
      </c>
      <c r="G45" s="117">
        <f>'3.2.2'!G17</f>
        <v>928.81097771000009</v>
      </c>
      <c r="H45" s="117">
        <f>'3.2.2'!H17</f>
        <v>1130.60566991</v>
      </c>
      <c r="I45" s="117">
        <f>'3.2.2'!I17</f>
        <v>1159.7189124200002</v>
      </c>
      <c r="J45" s="117">
        <f>'3.2.2'!J17</f>
        <v>1313.18884697</v>
      </c>
      <c r="K45" s="117">
        <f>'3.2.2'!K17</f>
        <v>1444.66980681</v>
      </c>
      <c r="L45" s="117">
        <f>'3.2.2'!L17</f>
        <v>1656.0802878300001</v>
      </c>
      <c r="M45" s="117">
        <f>'3.2.2'!M17</f>
        <v>1784.9454140899998</v>
      </c>
      <c r="N45" s="117">
        <f>'3.2.2'!N17</f>
        <v>2186.76382122</v>
      </c>
    </row>
    <row r="46" spans="1:14" ht="20" customHeight="1" x14ac:dyDescent="0.2">
      <c r="A46" s="21">
        <v>114</v>
      </c>
      <c r="B46" s="22" t="s">
        <v>264</v>
      </c>
      <c r="C46" s="117">
        <f>'3.2.2'!C30</f>
        <v>260905.87928610001</v>
      </c>
      <c r="D46" s="117">
        <f>'3.2.2'!D30</f>
        <v>293526.72048399004</v>
      </c>
      <c r="E46" s="117">
        <f>'3.2.2'!E30</f>
        <v>317111.96346302994</v>
      </c>
      <c r="F46" s="117">
        <f>'3.2.2'!F30</f>
        <v>335282.24486874999</v>
      </c>
      <c r="G46" s="117">
        <f>'3.2.2'!G30</f>
        <v>339051.81444970443</v>
      </c>
      <c r="H46" s="117">
        <f>'3.2.2'!H30</f>
        <v>354885.35560161847</v>
      </c>
      <c r="I46" s="117">
        <f>'3.2.2'!I30</f>
        <v>351556.78627638996</v>
      </c>
      <c r="J46" s="117">
        <f>'3.2.2'!J30</f>
        <v>380892.37738518999</v>
      </c>
      <c r="K46" s="117">
        <f>'3.2.2'!K30</f>
        <v>419090.53686247999</v>
      </c>
      <c r="L46" s="117">
        <f>'3.2.2'!L30</f>
        <v>410691.64063576999</v>
      </c>
      <c r="M46" s="117">
        <f>'3.2.2'!M30</f>
        <v>370550.36277401994</v>
      </c>
      <c r="N46" s="117">
        <f>'3.2.2'!N30</f>
        <v>485450.86512017</v>
      </c>
    </row>
    <row r="47" spans="1:14" ht="20" customHeight="1" x14ac:dyDescent="0.2">
      <c r="A47" s="21">
        <v>115</v>
      </c>
      <c r="B47" s="22" t="s">
        <v>273</v>
      </c>
      <c r="C47" s="117">
        <f>'3.2.2'!C54</f>
        <v>21082.992104879999</v>
      </c>
      <c r="D47" s="117">
        <f>'3.2.2'!D54</f>
        <v>26653.026353739999</v>
      </c>
      <c r="E47" s="117">
        <f>'3.2.2'!E54</f>
        <v>31128.93615275</v>
      </c>
      <c r="F47" s="117">
        <f>'3.2.2'!F54</f>
        <v>36978.393835469993</v>
      </c>
      <c r="G47" s="117">
        <f>'3.2.2'!G54</f>
        <v>36773.041650119994</v>
      </c>
      <c r="H47" s="117">
        <f>'3.2.2'!H54</f>
        <v>38969.359133270002</v>
      </c>
      <c r="I47" s="117">
        <f>'3.2.2'!I54</f>
        <v>31447.614282120001</v>
      </c>
      <c r="J47" s="117">
        <f>'3.2.2'!J54</f>
        <v>32350.158855550002</v>
      </c>
      <c r="K47" s="117">
        <f>'3.2.2'!K54</f>
        <v>40704.096041889999</v>
      </c>
      <c r="L47" s="117">
        <f>'3.2.2'!L54</f>
        <v>42932.793020130004</v>
      </c>
      <c r="M47" s="117">
        <f>'3.2.2'!M54</f>
        <v>45721.898153310001</v>
      </c>
      <c r="N47" s="117">
        <f>'3.2.2'!N54</f>
        <v>62036.126001380006</v>
      </c>
    </row>
    <row r="48" spans="1:14" ht="20" customHeight="1" x14ac:dyDescent="0.2">
      <c r="A48" s="21">
        <v>116</v>
      </c>
      <c r="B48" s="22" t="s">
        <v>278</v>
      </c>
      <c r="C48" s="117">
        <f>'3.2.2'!C61</f>
        <v>184.38503387000003</v>
      </c>
      <c r="D48" s="117">
        <f>'3.2.2'!D61</f>
        <v>324.7703166099999</v>
      </c>
      <c r="E48" s="117">
        <f>'3.2.2'!E61</f>
        <v>-480.31931691</v>
      </c>
      <c r="F48" s="117">
        <f>'3.2.2'!F61</f>
        <v>579.19084889999999</v>
      </c>
      <c r="G48" s="117">
        <f>'3.2.2'!G61</f>
        <v>-40.986652819999989</v>
      </c>
      <c r="H48" s="117">
        <f>'3.2.2'!H61</f>
        <v>-490.40126334000001</v>
      </c>
      <c r="I48" s="117">
        <f>'3.2.2'!I61</f>
        <v>0.93067109999999997</v>
      </c>
      <c r="J48" s="117">
        <f>'3.2.2'!J61</f>
        <v>7.3120000000002905E-5</v>
      </c>
      <c r="K48" s="117">
        <f>'3.2.2'!K61</f>
        <v>0.37652663000000003</v>
      </c>
      <c r="L48" s="117">
        <f>'3.2.2'!L61</f>
        <v>5.045162999999999E-2</v>
      </c>
      <c r="M48" s="117">
        <f>'3.2.2'!M61</f>
        <v>-7.9853253099999995</v>
      </c>
      <c r="N48" s="117">
        <f>'3.2.2'!N61</f>
        <v>0.27253298000000004</v>
      </c>
    </row>
    <row r="49" spans="1:14" ht="20" customHeight="1" x14ac:dyDescent="0.2">
      <c r="A49" s="115">
        <v>12</v>
      </c>
      <c r="B49" s="115" t="s">
        <v>246</v>
      </c>
      <c r="C49" s="116">
        <f>'3.2.2'!C62</f>
        <v>355617.55415000301</v>
      </c>
      <c r="D49" s="116">
        <f>'3.2.2'!D62</f>
        <v>406251.97097529192</v>
      </c>
      <c r="E49" s="116">
        <f>'3.2.2'!E62</f>
        <v>449294.29881105444</v>
      </c>
      <c r="F49" s="116">
        <f>'3.2.2'!F62</f>
        <v>492869.64542252599</v>
      </c>
      <c r="G49" s="116">
        <f>'3.2.2'!G62</f>
        <v>534537.89754337969</v>
      </c>
      <c r="H49" s="116">
        <f>'3.2.2'!H62</f>
        <v>554711.02957611845</v>
      </c>
      <c r="I49" s="116">
        <f>'3.2.2'!I62</f>
        <v>582057.85401525209</v>
      </c>
      <c r="J49" s="116">
        <f>'3.2.2'!J62</f>
        <v>621082.19611425162</v>
      </c>
      <c r="K49" s="116">
        <f>'3.2.2'!K62</f>
        <v>646822.70793026767</v>
      </c>
      <c r="L49" s="116">
        <f>'3.2.2'!L62</f>
        <v>686201.15328057355</v>
      </c>
      <c r="M49" s="116">
        <f>'3.2.2'!M62</f>
        <v>675389.29600748303</v>
      </c>
      <c r="N49" s="116">
        <f>'3.2.2'!N62</f>
        <v>756722.22972433595</v>
      </c>
    </row>
    <row r="50" spans="1:14" ht="20" customHeight="1" x14ac:dyDescent="0.2">
      <c r="A50" s="115">
        <v>13</v>
      </c>
      <c r="B50" s="115" t="s">
        <v>243</v>
      </c>
      <c r="C50" s="116">
        <f>'3.2.2'!C74</f>
        <v>292.64048880000001</v>
      </c>
      <c r="D50" s="116">
        <f>'3.2.2'!D74</f>
        <v>473.53590505</v>
      </c>
      <c r="E50" s="116">
        <f>'3.2.2'!E74</f>
        <v>646.86694855999997</v>
      </c>
      <c r="F50" s="116">
        <f>'3.2.2'!F74</f>
        <v>417.54594571000001</v>
      </c>
      <c r="G50" s="116">
        <f>'3.2.2'!G74</f>
        <v>512.70628489000001</v>
      </c>
      <c r="H50" s="116">
        <f>'3.2.2'!H74</f>
        <v>558.63674392000007</v>
      </c>
      <c r="I50" s="116">
        <f>'3.2.2'!I74</f>
        <v>641.62508351000008</v>
      </c>
      <c r="J50" s="116">
        <f>'3.2.2'!J74</f>
        <v>1218.5220490699999</v>
      </c>
      <c r="K50" s="116">
        <f>'3.2.2'!K74</f>
        <v>916.51741507999986</v>
      </c>
      <c r="L50" s="116">
        <f>'3.2.2'!L74</f>
        <v>1054.8906389399999</v>
      </c>
      <c r="M50" s="116">
        <f>'3.2.2'!M74</f>
        <v>679.88753472999997</v>
      </c>
      <c r="N50" s="116">
        <f>'3.2.2'!N74</f>
        <v>616.82814955000003</v>
      </c>
    </row>
    <row r="51" spans="1:14" ht="20" customHeight="1" x14ac:dyDescent="0.2">
      <c r="A51" s="115">
        <v>14</v>
      </c>
      <c r="B51" s="115" t="s">
        <v>247</v>
      </c>
      <c r="C51" s="116">
        <f>'3.2.2'!C84</f>
        <v>217422.90592122782</v>
      </c>
      <c r="D51" s="116">
        <f>'3.2.2'!D84</f>
        <v>217360.76916270831</v>
      </c>
      <c r="E51" s="116">
        <f>'3.2.2'!E84</f>
        <v>288983.626792336</v>
      </c>
      <c r="F51" s="116">
        <f>'3.2.2'!F84</f>
        <v>281591.54654139263</v>
      </c>
      <c r="G51" s="116">
        <f>'3.2.2'!G84</f>
        <v>267663.99725060147</v>
      </c>
      <c r="H51" s="116">
        <f>'3.2.2'!H84</f>
        <v>381938.95798746281</v>
      </c>
      <c r="I51" s="116">
        <f>'3.2.2'!I84</f>
        <v>418506.47448154096</v>
      </c>
      <c r="J51" s="116">
        <f>'3.2.2'!J84</f>
        <v>315340.07825569506</v>
      </c>
      <c r="K51" s="116">
        <f>'3.2.2'!K84</f>
        <v>378778.05632968515</v>
      </c>
      <c r="L51" s="116">
        <f>'3.2.2'!L84</f>
        <v>452772.8930597062</v>
      </c>
      <c r="M51" s="116">
        <f>'3.2.2'!M84</f>
        <v>312309.24692385591</v>
      </c>
      <c r="N51" s="116">
        <f>'3.2.2'!N84</f>
        <v>429989.63356815447</v>
      </c>
    </row>
    <row r="52" spans="1:14" ht="20" customHeight="1" x14ac:dyDescent="0.2">
      <c r="A52" s="118">
        <v>1411</v>
      </c>
      <c r="B52" s="118" t="s">
        <v>815</v>
      </c>
      <c r="C52" s="119">
        <f>'3.2.2'!C86</f>
        <v>136089.53887644777</v>
      </c>
      <c r="D52" s="119">
        <f>'3.2.2'!D86</f>
        <v>136296.86626160832</v>
      </c>
      <c r="E52" s="119">
        <f>'3.2.2'!E86</f>
        <v>162609.01038489607</v>
      </c>
      <c r="F52" s="119">
        <f>'3.2.2'!F86</f>
        <v>156456.66718358258</v>
      </c>
      <c r="G52" s="119">
        <f>'3.2.2'!G86</f>
        <v>161109.22557890145</v>
      </c>
      <c r="H52" s="119">
        <f>'3.2.2'!H86</f>
        <v>280636.54066779278</v>
      </c>
      <c r="I52" s="119">
        <f>'3.2.2'!I86</f>
        <v>297867.49733656098</v>
      </c>
      <c r="J52" s="119">
        <f>'3.2.2'!J86</f>
        <v>198415.87255284502</v>
      </c>
      <c r="K52" s="119">
        <f>'3.2.2'!K86</f>
        <v>224290.29556989513</v>
      </c>
      <c r="L52" s="119">
        <f>'3.2.2'!L86</f>
        <v>199901.50545284621</v>
      </c>
      <c r="M52" s="119">
        <f>'3.2.2'!M86</f>
        <v>147893.24855630589</v>
      </c>
      <c r="N52" s="119">
        <f>'3.2.2'!N86</f>
        <v>209820.24427841435</v>
      </c>
    </row>
    <row r="53" spans="1:14" ht="20" customHeight="1" x14ac:dyDescent="0.2">
      <c r="A53" s="120" t="s">
        <v>392</v>
      </c>
      <c r="B53" s="118" t="s">
        <v>393</v>
      </c>
      <c r="C53" s="119">
        <f>C51-C52</f>
        <v>81333.367044780054</v>
      </c>
      <c r="D53" s="119">
        <f t="shared" ref="D53:M53" si="12">D51-D52</f>
        <v>81063.902901099995</v>
      </c>
      <c r="E53" s="119">
        <f t="shared" si="12"/>
        <v>126374.61640743993</v>
      </c>
      <c r="F53" s="119">
        <f t="shared" si="12"/>
        <v>125134.87935781004</v>
      </c>
      <c r="G53" s="119">
        <f t="shared" si="12"/>
        <v>106554.77167170003</v>
      </c>
      <c r="H53" s="119">
        <f t="shared" si="12"/>
        <v>101302.41731967003</v>
      </c>
      <c r="I53" s="119">
        <f t="shared" si="12"/>
        <v>120638.97714497999</v>
      </c>
      <c r="J53" s="119">
        <f t="shared" si="12"/>
        <v>116924.20570285004</v>
      </c>
      <c r="K53" s="119">
        <f t="shared" si="12"/>
        <v>154487.76075979002</v>
      </c>
      <c r="L53" s="119">
        <f t="shared" si="12"/>
        <v>252871.38760685999</v>
      </c>
      <c r="M53" s="119">
        <f t="shared" si="12"/>
        <v>164415.99836755003</v>
      </c>
      <c r="N53" s="119">
        <f t="shared" ref="N53" si="13">N51-N52</f>
        <v>220169.38928974012</v>
      </c>
    </row>
    <row r="54" spans="1:14" ht="20" customHeight="1" x14ac:dyDescent="0.2">
      <c r="A54" s="18" t="s">
        <v>394</v>
      </c>
      <c r="B54" s="19" t="s">
        <v>816</v>
      </c>
      <c r="C54" s="20">
        <f>'3.3.2'!C5</f>
        <v>1205882.7934560713</v>
      </c>
      <c r="D54" s="20">
        <f>'3.3.2'!D5</f>
        <v>1372834.0569691267</v>
      </c>
      <c r="E54" s="20">
        <f>'3.3.2'!E5</f>
        <v>1485223.8018116925</v>
      </c>
      <c r="F54" s="20">
        <f>'3.3.2'!F5</f>
        <v>1651956.7284674055</v>
      </c>
      <c r="G54" s="20">
        <f>'3.3.2'!G5</f>
        <v>1861298.0333513676</v>
      </c>
      <c r="H54" s="20">
        <f>'3.3.2'!H5</f>
        <v>2208072.9186422178</v>
      </c>
      <c r="I54" s="20">
        <f>'3.3.2'!I5</f>
        <v>2277657.5541591006</v>
      </c>
      <c r="J54" s="20">
        <f>'3.3.2'!J5</f>
        <v>2369613.3735984797</v>
      </c>
      <c r="K54" s="20">
        <f>'3.3.2'!K5</f>
        <v>2472131.7663752274</v>
      </c>
      <c r="L54" s="20">
        <f>'3.3.2'!L5</f>
        <v>2551652.9755452303</v>
      </c>
      <c r="M54" s="20">
        <f>'3.3.2'!M5</f>
        <v>2907575.7994357971</v>
      </c>
      <c r="N54" s="20">
        <f>'3.3.2'!N5</f>
        <v>2839410.8720113989</v>
      </c>
    </row>
    <row r="55" spans="1:14" ht="20" customHeight="1" x14ac:dyDescent="0.2">
      <c r="A55" s="115">
        <v>2</v>
      </c>
      <c r="B55" s="115" t="s">
        <v>488</v>
      </c>
      <c r="C55" s="116">
        <f>'3.3.2'!C6</f>
        <v>1193011.4936227503</v>
      </c>
      <c r="D55" s="116">
        <f>'3.3.2'!D6</f>
        <v>1370090.8689297545</v>
      </c>
      <c r="E55" s="116">
        <f>'3.3.2'!E6</f>
        <v>1482661.9591502536</v>
      </c>
      <c r="F55" s="116">
        <f>'3.3.2'!F6</f>
        <v>1644076.0369799419</v>
      </c>
      <c r="G55" s="116">
        <f>'3.3.2'!G6</f>
        <v>1853275.5213877852</v>
      </c>
      <c r="H55" s="116">
        <f>'3.3.2'!H6</f>
        <v>2213909.5637256918</v>
      </c>
      <c r="I55" s="116">
        <f>'3.3.2'!I6</f>
        <v>2287778.1672493881</v>
      </c>
      <c r="J55" s="116">
        <f>'3.3.2'!J6</f>
        <v>2387081.6337750386</v>
      </c>
      <c r="K55" s="116">
        <f>'3.3.2'!K6</f>
        <v>2483248.1426979648</v>
      </c>
      <c r="L55" s="116">
        <f>'3.3.2'!L6</f>
        <v>2570490.4617362246</v>
      </c>
      <c r="M55" s="116">
        <f>'3.3.2'!M6</f>
        <v>2928261.2753278925</v>
      </c>
      <c r="N55" s="116">
        <f>'3.3.2'!N6</f>
        <v>2869518.8266650159</v>
      </c>
    </row>
    <row r="56" spans="1:14" ht="20" customHeight="1" x14ac:dyDescent="0.2">
      <c r="A56" s="121">
        <v>21</v>
      </c>
      <c r="B56" s="121" t="s">
        <v>244</v>
      </c>
      <c r="C56" s="117">
        <f>'3.3.2'!C7</f>
        <v>162710.584553875</v>
      </c>
      <c r="D56" s="117">
        <f>'3.3.2'!D7</f>
        <v>175125.553756301</v>
      </c>
      <c r="E56" s="117">
        <f>'3.3.2'!E7</f>
        <v>182426.86901794991</v>
      </c>
      <c r="F56" s="117">
        <f>'3.3.2'!F7</f>
        <v>200711.498969176</v>
      </c>
      <c r="G56" s="117">
        <f>'3.3.2'!G7</f>
        <v>219310.07798870298</v>
      </c>
      <c r="H56" s="117">
        <f>'3.3.2'!H7</f>
        <v>241689.57248271594</v>
      </c>
      <c r="I56" s="117">
        <f>'3.3.2'!I7</f>
        <v>252084.17505839202</v>
      </c>
      <c r="J56" s="117">
        <f>'3.3.2'!J7</f>
        <v>277318.01023760292</v>
      </c>
      <c r="K56" s="117">
        <f>'3.3.2'!K7</f>
        <v>290953.16428965301</v>
      </c>
      <c r="L56" s="117">
        <f>'3.3.2'!L7</f>
        <v>305740.33009716298</v>
      </c>
      <c r="M56" s="117">
        <f>'3.3.2'!M7</f>
        <v>302044.79726499005</v>
      </c>
      <c r="N56" s="117">
        <f>'3.3.2'!N7</f>
        <v>310394.85728776699</v>
      </c>
    </row>
    <row r="57" spans="1:14" ht="20" customHeight="1" x14ac:dyDescent="0.2">
      <c r="A57" s="121">
        <v>22</v>
      </c>
      <c r="B57" s="121" t="s">
        <v>245</v>
      </c>
      <c r="C57" s="117">
        <f>'3.3.2'!C19</f>
        <v>39205.965129765005</v>
      </c>
      <c r="D57" s="117">
        <f>'3.3.2'!D19</f>
        <v>41631.919230810003</v>
      </c>
      <c r="E57" s="117">
        <f>'3.3.2'!E19</f>
        <v>44622.802221032303</v>
      </c>
      <c r="F57" s="117">
        <f>'3.3.2'!F19</f>
        <v>50134.295635442999</v>
      </c>
      <c r="G57" s="117">
        <f>'3.3.2'!G19</f>
        <v>54680.124366401011</v>
      </c>
      <c r="H57" s="117">
        <f>'3.3.2'!H19</f>
        <v>57696.230744267996</v>
      </c>
      <c r="I57" s="117">
        <f>'3.3.2'!I19</f>
        <v>61424.300646018004</v>
      </c>
      <c r="J57" s="117">
        <f>'3.3.2'!J19</f>
        <v>58699.503358693313</v>
      </c>
      <c r="K57" s="117">
        <f>'3.3.2'!K19</f>
        <v>63347.703639138999</v>
      </c>
      <c r="L57" s="117">
        <f>'3.3.2'!L19</f>
        <v>63040.329937204006</v>
      </c>
      <c r="M57" s="117">
        <f>'3.3.2'!M19</f>
        <v>62651.379359097999</v>
      </c>
      <c r="N57" s="117">
        <f>'3.3.2'!N19</f>
        <v>65527.110310229</v>
      </c>
    </row>
    <row r="58" spans="1:14" ht="20" customHeight="1" x14ac:dyDescent="0.2">
      <c r="A58" s="121">
        <v>23</v>
      </c>
      <c r="B58" s="121" t="s">
        <v>817</v>
      </c>
      <c r="C58" s="117">
        <f>'3.3.2'!C20</f>
        <v>18173</v>
      </c>
      <c r="D58" s="117">
        <f>'3.3.2'!D20</f>
        <v>19754</v>
      </c>
      <c r="E58" s="117">
        <f>'3.3.2'!E20</f>
        <v>20931</v>
      </c>
      <c r="F58" s="117">
        <f>'3.3.2'!F20</f>
        <v>22237</v>
      </c>
      <c r="G58" s="117">
        <f>'3.3.2'!G20</f>
        <v>24962.639596219655</v>
      </c>
      <c r="H58" s="117">
        <f>'3.3.2'!H20</f>
        <v>27854</v>
      </c>
      <c r="I58" s="117">
        <f>'3.3.2'!I20</f>
        <v>30232.028117264708</v>
      </c>
      <c r="J58" s="117">
        <f>'3.3.2'!J20</f>
        <v>33202.763582790314</v>
      </c>
      <c r="K58" s="117">
        <f>'3.3.2'!K20</f>
        <v>34102.515277262872</v>
      </c>
      <c r="L58" s="117">
        <f>'3.3.2'!L20</f>
        <v>36873</v>
      </c>
      <c r="M58" s="117">
        <f>'3.3.2'!M20</f>
        <v>37739.999999999993</v>
      </c>
      <c r="N58" s="117">
        <f>'3.3.2'!N20</f>
        <v>43903.110892541226</v>
      </c>
    </row>
    <row r="59" spans="1:14" ht="20" customHeight="1" x14ac:dyDescent="0.2">
      <c r="A59" s="121">
        <v>24</v>
      </c>
      <c r="B59" s="121" t="s">
        <v>818</v>
      </c>
      <c r="C59" s="117">
        <f>'3.3.2'!C21</f>
        <v>272272.36155195173</v>
      </c>
      <c r="D59" s="117">
        <f>'3.3.2'!D21</f>
        <v>331325.49211136508</v>
      </c>
      <c r="E59" s="117">
        <f>'3.3.2'!E21</f>
        <v>331064.48497235175</v>
      </c>
      <c r="F59" s="117">
        <f>'3.3.2'!F21</f>
        <v>366718.53510887426</v>
      </c>
      <c r="G59" s="117">
        <f>'3.3.2'!G21</f>
        <v>426054.02262289322</v>
      </c>
      <c r="H59" s="117">
        <f>'3.3.2'!H21</f>
        <v>700214.59228312213</v>
      </c>
      <c r="I59" s="117">
        <f>'3.3.2'!I21</f>
        <v>606915.99471408245</v>
      </c>
      <c r="J59" s="117">
        <f>'3.3.2'!J21</f>
        <v>573634.42907709896</v>
      </c>
      <c r="K59" s="117">
        <f>'3.3.2'!K21</f>
        <v>598126.9855462492</v>
      </c>
      <c r="L59" s="117">
        <f>'3.3.2'!L21</f>
        <v>511686.54896299384</v>
      </c>
      <c r="M59" s="117">
        <f>'3.3.2'!M21</f>
        <v>423749.90783980041</v>
      </c>
      <c r="N59" s="117">
        <f>'3.3.2'!N21</f>
        <v>590810.41482112242</v>
      </c>
    </row>
    <row r="60" spans="1:14" ht="20" customHeight="1" x14ac:dyDescent="0.2">
      <c r="A60" s="121">
        <v>25</v>
      </c>
      <c r="B60" s="121" t="s">
        <v>248</v>
      </c>
      <c r="C60" s="117">
        <f>'3.3.2'!C25</f>
        <v>6154.8543834105531</v>
      </c>
      <c r="D60" s="117">
        <f>'3.3.2'!D25</f>
        <v>11891.813177599519</v>
      </c>
      <c r="E60" s="117">
        <f>'3.3.2'!E25</f>
        <v>14418.922136570298</v>
      </c>
      <c r="F60" s="117">
        <f>'3.3.2'!F25</f>
        <v>25017.518299863899</v>
      </c>
      <c r="G60" s="117">
        <f>'3.3.2'!G25</f>
        <v>29775.225716592737</v>
      </c>
      <c r="H60" s="117">
        <f>'3.3.2'!H25</f>
        <v>24649.053042339998</v>
      </c>
      <c r="I60" s="117">
        <f>'3.3.2'!I25</f>
        <v>27187.651005809999</v>
      </c>
      <c r="J60" s="117">
        <f>'3.3.2'!J25</f>
        <v>21951.57566848</v>
      </c>
      <c r="K60" s="117">
        <f>'3.3.2'!K25</f>
        <v>23700.684161969999</v>
      </c>
      <c r="L60" s="117">
        <f>'3.3.2'!L25</f>
        <v>16433.471633449997</v>
      </c>
      <c r="M60" s="117">
        <f>'3.3.2'!M25</f>
        <v>11285.748110263999</v>
      </c>
      <c r="N60" s="117">
        <f>'3.3.2'!N25</f>
        <v>12234.30812899</v>
      </c>
    </row>
    <row r="61" spans="1:14" ht="20" customHeight="1" x14ac:dyDescent="0.2">
      <c r="A61" s="121">
        <v>26</v>
      </c>
      <c r="B61" s="121" t="s">
        <v>243</v>
      </c>
      <c r="C61" s="117">
        <f>'3.3.2'!C29</f>
        <v>240555.45481529494</v>
      </c>
      <c r="D61" s="117">
        <f>'3.3.2'!D29</f>
        <v>276205.2917674277</v>
      </c>
      <c r="E61" s="117">
        <f>'3.3.2'!E29</f>
        <v>306988.23702208168</v>
      </c>
      <c r="F61" s="117">
        <f>'3.3.2'!F29</f>
        <v>319038.39589140977</v>
      </c>
      <c r="G61" s="117">
        <f>'3.3.2'!G29</f>
        <v>353966.83338087657</v>
      </c>
      <c r="H61" s="117">
        <f>'3.3.2'!H29</f>
        <v>361205.55529955064</v>
      </c>
      <c r="I61" s="117">
        <f>'3.3.2'!I29</f>
        <v>405532.64480961079</v>
      </c>
      <c r="J61" s="117">
        <f>'3.3.2'!J29</f>
        <v>403197.12030250666</v>
      </c>
      <c r="K61" s="117">
        <f>'3.3.2'!K29</f>
        <v>447572.76575532055</v>
      </c>
      <c r="L61" s="117">
        <f>'3.3.2'!L29</f>
        <v>481737.08518686879</v>
      </c>
      <c r="M61" s="117">
        <f>'3.3.2'!M29</f>
        <v>586369.60323621507</v>
      </c>
      <c r="N61" s="117">
        <f>'3.3.2'!N29</f>
        <v>595464.67980827705</v>
      </c>
    </row>
    <row r="62" spans="1:14" ht="20" customHeight="1" x14ac:dyDescent="0.2">
      <c r="A62" s="121">
        <v>27</v>
      </c>
      <c r="B62" s="121" t="s">
        <v>578</v>
      </c>
      <c r="C62" s="117">
        <f>'3.3.2'!C39</f>
        <v>443412.87457611703</v>
      </c>
      <c r="D62" s="117">
        <f>'3.3.2'!D39</f>
        <v>494187.02983466</v>
      </c>
      <c r="E62" s="117">
        <f>'3.3.2'!E39</f>
        <v>556422.80457791954</v>
      </c>
      <c r="F62" s="117">
        <f>'3.3.2'!F39</f>
        <v>628388.71189647098</v>
      </c>
      <c r="G62" s="117">
        <f>'3.3.2'!G39</f>
        <v>707011.20133360801</v>
      </c>
      <c r="H62" s="117">
        <f>'3.3.2'!H39</f>
        <v>767699.4604063069</v>
      </c>
      <c r="I62" s="117">
        <f>'3.3.2'!I39</f>
        <v>870922.94795511698</v>
      </c>
      <c r="J62" s="117">
        <f>'3.3.2'!J39</f>
        <v>992916.95859894226</v>
      </c>
      <c r="K62" s="117">
        <f>'3.3.2'!K39</f>
        <v>992689.23476334906</v>
      </c>
      <c r="L62" s="117">
        <f>'3.3.2'!L39</f>
        <v>1086685.838459057</v>
      </c>
      <c r="M62" s="117">
        <f>'3.3.2'!M39</f>
        <v>1470292.677524785</v>
      </c>
      <c r="N62" s="117">
        <f>'3.3.2'!N39</f>
        <v>1197766.979683107</v>
      </c>
    </row>
    <row r="63" spans="1:14" ht="20" customHeight="1" x14ac:dyDescent="0.2">
      <c r="A63" s="121">
        <v>28</v>
      </c>
      <c r="B63" s="121" t="s">
        <v>396</v>
      </c>
      <c r="C63" s="117">
        <f>'3.3.2'!C53</f>
        <v>10526.398612336268</v>
      </c>
      <c r="D63" s="117">
        <f>'3.3.2'!D53</f>
        <v>19969.769051591433</v>
      </c>
      <c r="E63" s="117">
        <f>'3.3.2'!E53</f>
        <v>25786.839202347772</v>
      </c>
      <c r="F63" s="117">
        <f>'3.3.2'!F53</f>
        <v>31830.081178703702</v>
      </c>
      <c r="G63" s="117">
        <f>'3.3.2'!G53</f>
        <v>37515.396382490828</v>
      </c>
      <c r="H63" s="117">
        <f>'3.3.2'!H53</f>
        <v>32901.099467388645</v>
      </c>
      <c r="I63" s="117">
        <f>'3.3.2'!I53</f>
        <v>33478.424943093574</v>
      </c>
      <c r="J63" s="117">
        <f>'3.3.2'!J53</f>
        <v>26161.272948924372</v>
      </c>
      <c r="K63" s="117">
        <f>'3.3.2'!K53</f>
        <v>32755.089265020797</v>
      </c>
      <c r="L63" s="117">
        <f>'3.3.2'!L53</f>
        <v>68293.857459487655</v>
      </c>
      <c r="M63" s="117">
        <f>'3.3.2'!M53</f>
        <v>34127.161992740366</v>
      </c>
      <c r="N63" s="117">
        <f>'3.3.2'!N53</f>
        <v>53417.365732981765</v>
      </c>
    </row>
    <row r="64" spans="1:14" ht="20" customHeight="1" x14ac:dyDescent="0.2">
      <c r="A64" s="115">
        <v>31</v>
      </c>
      <c r="B64" s="115" t="s">
        <v>610</v>
      </c>
      <c r="C64" s="116">
        <f>'3.3.2'!C62</f>
        <v>12871.299833321</v>
      </c>
      <c r="D64" s="116">
        <f>'3.3.2'!D62</f>
        <v>2743.1880393719994</v>
      </c>
      <c r="E64" s="116">
        <f>'3.3.2'!E62</f>
        <v>2561.8426614392051</v>
      </c>
      <c r="F64" s="116">
        <f>'3.3.2'!F62</f>
        <v>7880.6914874640015</v>
      </c>
      <c r="G64" s="116">
        <f>'3.3.2'!G62</f>
        <v>8022.5119635823476</v>
      </c>
      <c r="H64" s="116">
        <f>'3.3.2'!H62</f>
        <v>-5836.6450834740017</v>
      </c>
      <c r="I64" s="116">
        <f>'3.3.2'!I62</f>
        <v>-10120.61309028771</v>
      </c>
      <c r="J64" s="116">
        <f>'3.3.2'!J62</f>
        <v>-17468.260176559594</v>
      </c>
      <c r="K64" s="116">
        <f>'3.3.2'!K62</f>
        <v>-11116.376322736869</v>
      </c>
      <c r="L64" s="116">
        <f>'3.3.2'!L62</f>
        <v>-18837.486190994001</v>
      </c>
      <c r="M64" s="116">
        <f>'3.3.2'!M62</f>
        <v>-20685.475892095998</v>
      </c>
      <c r="N64" s="116">
        <f>'3.3.2'!N62</f>
        <v>-30107.954653617231</v>
      </c>
    </row>
    <row r="65" spans="1:14" ht="20" customHeight="1" x14ac:dyDescent="0.2">
      <c r="A65" s="122">
        <v>311</v>
      </c>
      <c r="B65" s="121" t="s">
        <v>836</v>
      </c>
      <c r="C65" s="117">
        <f>'3.3.2'!C63</f>
        <v>11895.659376342001</v>
      </c>
      <c r="D65" s="117">
        <f>'3.3.2'!D63</f>
        <v>5743.2606370719996</v>
      </c>
      <c r="E65" s="117">
        <f>'3.3.2'!E63</f>
        <v>4253.8898826131899</v>
      </c>
      <c r="F65" s="117">
        <f>'3.3.2'!F63</f>
        <v>10567.626783728001</v>
      </c>
      <c r="G65" s="117">
        <f>'3.3.2'!G63</f>
        <v>14254.372875896348</v>
      </c>
      <c r="H65" s="117">
        <f>'3.3.2'!H63</f>
        <v>-2641.1980937960016</v>
      </c>
      <c r="I65" s="117">
        <f>'3.3.2'!I63</f>
        <v>-6863.4611583997103</v>
      </c>
      <c r="J65" s="117">
        <f>'3.3.2'!J63</f>
        <v>-9869.4467981345551</v>
      </c>
      <c r="K65" s="117">
        <f>'3.3.2'!K63</f>
        <v>-8812.939646339868</v>
      </c>
      <c r="L65" s="117">
        <f>'3.3.2'!L63</f>
        <v>-12697.536738524999</v>
      </c>
      <c r="M65" s="117">
        <f>'3.3.2'!M63</f>
        <v>-14591.304114369997</v>
      </c>
      <c r="N65" s="117">
        <f>'3.3.2'!N63</f>
        <v>-23531.689969197228</v>
      </c>
    </row>
    <row r="66" spans="1:14" ht="20" customHeight="1" x14ac:dyDescent="0.2">
      <c r="A66" s="122">
        <v>312</v>
      </c>
      <c r="B66" s="121" t="s">
        <v>252</v>
      </c>
      <c r="C66" s="117">
        <f>'3.3.2'!C68</f>
        <v>1598.9244523199998</v>
      </c>
      <c r="D66" s="117">
        <f>'3.3.2'!D68</f>
        <v>116.00402778499989</v>
      </c>
      <c r="E66" s="117">
        <f>'3.3.2'!E68</f>
        <v>-215.86287179053494</v>
      </c>
      <c r="F66" s="117">
        <f>'3.3.2'!F68</f>
        <v>373.55546032100006</v>
      </c>
      <c r="G66" s="117">
        <f>'3.3.2'!G68</f>
        <v>892.83642937699994</v>
      </c>
      <c r="H66" s="117">
        <f>'3.3.2'!H68</f>
        <v>1481.6682832629999</v>
      </c>
      <c r="I66" s="117">
        <f>'3.3.2'!I68</f>
        <v>57.739035622000003</v>
      </c>
      <c r="J66" s="117">
        <f>'3.3.2'!J68</f>
        <v>1080.80839256644</v>
      </c>
      <c r="K66" s="117">
        <f>'3.3.2'!K68</f>
        <v>169.26911087600001</v>
      </c>
      <c r="L66" s="117">
        <f>'3.3.2'!L68</f>
        <v>372.93666168300001</v>
      </c>
      <c r="M66" s="117">
        <f>'3.3.2'!M68</f>
        <v>467.48759099699998</v>
      </c>
      <c r="N66" s="117">
        <f>'3.3.2'!N68</f>
        <v>1247.8521479209999</v>
      </c>
    </row>
    <row r="67" spans="1:14" ht="20" customHeight="1" x14ac:dyDescent="0.2">
      <c r="A67" s="122">
        <v>313</v>
      </c>
      <c r="B67" s="121" t="s">
        <v>253</v>
      </c>
      <c r="C67" s="117">
        <f>'3.3.2'!C69</f>
        <v>21.889799389</v>
      </c>
      <c r="D67" s="117">
        <f>'3.3.2'!D69</f>
        <v>29.190576645</v>
      </c>
      <c r="E67" s="117">
        <f>'3.3.2'!E69</f>
        <v>33.73809040655</v>
      </c>
      <c r="F67" s="117">
        <f>'3.3.2'!F69</f>
        <v>70.263652704999998</v>
      </c>
      <c r="G67" s="117">
        <f>'3.3.2'!G69</f>
        <v>84.787343828999994</v>
      </c>
      <c r="H67" s="117">
        <f>'3.3.2'!H69</f>
        <v>67.103654409000001</v>
      </c>
      <c r="I67" s="117">
        <f>'3.3.2'!I69</f>
        <v>48.239731489999997</v>
      </c>
      <c r="J67" s="117">
        <f>'3.3.2'!J69</f>
        <v>50.866947638520003</v>
      </c>
      <c r="K67" s="117">
        <f>'3.3.2'!K69</f>
        <v>52.023758947000005</v>
      </c>
      <c r="L67" s="117">
        <f>'3.3.2'!L69</f>
        <v>43.792118318000007</v>
      </c>
      <c r="M67" s="117">
        <f>'3.3.2'!M69</f>
        <v>31.323777777000004</v>
      </c>
      <c r="N67" s="117">
        <f>'3.3.2'!N69</f>
        <v>27.793220199</v>
      </c>
    </row>
    <row r="68" spans="1:14" ht="20" customHeight="1" x14ac:dyDescent="0.2">
      <c r="A68" s="122">
        <v>314</v>
      </c>
      <c r="B68" s="121" t="s">
        <v>254</v>
      </c>
      <c r="C68" s="117">
        <f>'3.3.2'!C70</f>
        <v>-645.17379472999994</v>
      </c>
      <c r="D68" s="117">
        <f>'3.3.2'!D70</f>
        <v>-3145.26720213</v>
      </c>
      <c r="E68" s="117">
        <f>'3.3.2'!E70</f>
        <v>-1509.92243979</v>
      </c>
      <c r="F68" s="117">
        <f>'3.3.2'!F70</f>
        <v>-3130.7544092899998</v>
      </c>
      <c r="G68" s="117">
        <f>'3.3.2'!G70</f>
        <v>-7209.4846855200012</v>
      </c>
      <c r="H68" s="117">
        <f>'3.3.2'!H70</f>
        <v>-4744.2189273499998</v>
      </c>
      <c r="I68" s="117">
        <f>'3.3.2'!I70</f>
        <v>-3363.1306990000003</v>
      </c>
      <c r="J68" s="117">
        <f>'3.3.2'!J70</f>
        <v>-8730.4887186300002</v>
      </c>
      <c r="K68" s="117">
        <f>'3.3.2'!K70</f>
        <v>-2524.7295462200004</v>
      </c>
      <c r="L68" s="117">
        <f>'3.3.2'!L70</f>
        <v>-6556.6782324699998</v>
      </c>
      <c r="M68" s="117">
        <f>'3.3.2'!M70</f>
        <v>-6592.9831465000034</v>
      </c>
      <c r="N68" s="117">
        <f>'3.3.2'!N70</f>
        <v>-7851.910052539999</v>
      </c>
    </row>
    <row r="69" spans="1:14" ht="20" customHeight="1" x14ac:dyDescent="0.2">
      <c r="A69" s="123"/>
      <c r="B69" s="123" t="s">
        <v>397</v>
      </c>
      <c r="C69" s="124">
        <f>C41-C54</f>
        <v>-78832.973074997775</v>
      </c>
      <c r="D69" s="124">
        <f t="shared" ref="D69:M69" si="14">D41-D54</f>
        <v>-98798.214212300489</v>
      </c>
      <c r="E69" s="124">
        <f t="shared" si="14"/>
        <v>-56227.813052891521</v>
      </c>
      <c r="F69" s="124">
        <f t="shared" si="14"/>
        <v>-123970.50575448736</v>
      </c>
      <c r="G69" s="124">
        <f t="shared" si="14"/>
        <v>-278998.36616490642</v>
      </c>
      <c r="H69" s="124">
        <f t="shared" si="14"/>
        <v>-453660.74869542127</v>
      </c>
      <c r="I69" s="124">
        <f t="shared" si="14"/>
        <v>-416899.71212828532</v>
      </c>
      <c r="J69" s="124">
        <f t="shared" si="14"/>
        <v>-536003.110408562</v>
      </c>
      <c r="K69" s="124">
        <f t="shared" si="14"/>
        <v>-469229.6652824441</v>
      </c>
      <c r="L69" s="124">
        <f t="shared" si="14"/>
        <v>-396527.77073421702</v>
      </c>
      <c r="M69" s="124">
        <f t="shared" si="14"/>
        <v>-951303.21217001206</v>
      </c>
      <c r="N69" s="124">
        <f t="shared" ref="N69" si="15">N41-N54</f>
        <v>-380179.41389172897</v>
      </c>
    </row>
    <row r="70" spans="1:14" ht="20" customHeight="1" x14ac:dyDescent="0.2">
      <c r="A70" s="123"/>
      <c r="B70" s="123" t="s">
        <v>398</v>
      </c>
      <c r="C70" s="124">
        <f>(C41-C52)-(C54-C59)</f>
        <v>57349.849600506132</v>
      </c>
      <c r="D70" s="124">
        <f t="shared" ref="D70:M70" si="16">(D41-D52)-(D54-D59)</f>
        <v>96230.411637456389</v>
      </c>
      <c r="E70" s="124">
        <f t="shared" si="16"/>
        <v>112227.6615345641</v>
      </c>
      <c r="F70" s="124">
        <f t="shared" si="16"/>
        <v>86291.362170804292</v>
      </c>
      <c r="G70" s="124">
        <f t="shared" si="16"/>
        <v>-14053.569120914442</v>
      </c>
      <c r="H70" s="124">
        <f t="shared" si="16"/>
        <v>-34082.697080091806</v>
      </c>
      <c r="I70" s="124">
        <f t="shared" si="16"/>
        <v>-107851.21475076373</v>
      </c>
      <c r="J70" s="124">
        <f t="shared" si="16"/>
        <v>-160784.55388430785</v>
      </c>
      <c r="K70" s="124">
        <f t="shared" si="16"/>
        <v>-95392.975306089967</v>
      </c>
      <c r="L70" s="124">
        <f t="shared" si="16"/>
        <v>-84742.727224069415</v>
      </c>
      <c r="M70" s="124">
        <f t="shared" si="16"/>
        <v>-675446.55288651772</v>
      </c>
      <c r="N70" s="124">
        <f t="shared" ref="N70" si="17">(N41-N52)-(N54-N59)</f>
        <v>810.75665097916499</v>
      </c>
    </row>
    <row r="71" spans="1:14" ht="20" customHeight="1" x14ac:dyDescent="0.2">
      <c r="A71" s="125" t="s">
        <v>255</v>
      </c>
      <c r="B71" s="126"/>
      <c r="C71" s="126"/>
      <c r="D71" s="126"/>
      <c r="E71" s="126"/>
      <c r="F71" s="126"/>
      <c r="G71" s="126"/>
      <c r="H71" s="126"/>
      <c r="I71" s="126"/>
      <c r="J71" s="126"/>
      <c r="K71" s="126"/>
      <c r="L71" s="126"/>
      <c r="M71" s="126"/>
      <c r="N71" s="126"/>
    </row>
    <row r="72" spans="1:14" ht="20" customHeight="1" x14ac:dyDescent="0.2">
      <c r="A72" s="127" t="s">
        <v>238</v>
      </c>
      <c r="B72" s="128" t="s">
        <v>388</v>
      </c>
      <c r="C72" s="129">
        <f>C65+C58</f>
        <v>30068.659376342002</v>
      </c>
      <c r="D72" s="129">
        <f t="shared" ref="D72:M72" si="18">D65+D58</f>
        <v>25497.260637071999</v>
      </c>
      <c r="E72" s="129">
        <f t="shared" si="18"/>
        <v>25184.889882613192</v>
      </c>
      <c r="F72" s="129">
        <f t="shared" si="18"/>
        <v>32804.626783728003</v>
      </c>
      <c r="G72" s="129">
        <f t="shared" si="18"/>
        <v>39217.012472116003</v>
      </c>
      <c r="H72" s="129">
        <f t="shared" si="18"/>
        <v>25212.801906203997</v>
      </c>
      <c r="I72" s="129">
        <f t="shared" si="18"/>
        <v>23368.566958864998</v>
      </c>
      <c r="J72" s="129">
        <f t="shared" si="18"/>
        <v>23333.316784655759</v>
      </c>
      <c r="K72" s="129">
        <f t="shared" si="18"/>
        <v>25289.575630923006</v>
      </c>
      <c r="L72" s="129">
        <f t="shared" si="18"/>
        <v>24175.463261475001</v>
      </c>
      <c r="M72" s="129">
        <f t="shared" si="18"/>
        <v>23148.695885629997</v>
      </c>
      <c r="N72" s="129">
        <f t="shared" ref="N72" si="19">N65+N58</f>
        <v>20371.420923343998</v>
      </c>
    </row>
    <row r="73" spans="1:14" ht="20" customHeight="1" x14ac:dyDescent="0.2">
      <c r="A73" s="127" t="s">
        <v>239</v>
      </c>
      <c r="B73" s="128" t="s">
        <v>250</v>
      </c>
      <c r="C73" s="129">
        <f>C41-C55+C58</f>
        <v>-47788.673241676763</v>
      </c>
      <c r="D73" s="129">
        <f t="shared" ref="D73:M73" si="20">D41-D55+D58</f>
        <v>-76301.026172928279</v>
      </c>
      <c r="E73" s="129">
        <f t="shared" si="20"/>
        <v>-32734.970391452545</v>
      </c>
      <c r="F73" s="129">
        <f t="shared" si="20"/>
        <v>-93852.814267023699</v>
      </c>
      <c r="G73" s="129">
        <f t="shared" si="20"/>
        <v>-246013.21460510441</v>
      </c>
      <c r="H73" s="129">
        <f t="shared" si="20"/>
        <v>-431643.39377889526</v>
      </c>
      <c r="I73" s="129">
        <f t="shared" si="20"/>
        <v>-396788.29710130801</v>
      </c>
      <c r="J73" s="129">
        <f t="shared" si="20"/>
        <v>-520268.60700233065</v>
      </c>
      <c r="K73" s="129">
        <f t="shared" si="20"/>
        <v>-446243.52632791863</v>
      </c>
      <c r="L73" s="129">
        <f t="shared" si="20"/>
        <v>-378492.25692521129</v>
      </c>
      <c r="M73" s="129">
        <f t="shared" si="20"/>
        <v>-934248.68806210742</v>
      </c>
      <c r="N73" s="129">
        <f t="shared" ref="N73" si="21">N41-N55+N58</f>
        <v>-366384.25765280472</v>
      </c>
    </row>
    <row r="74" spans="1:14" ht="20" customHeight="1" x14ac:dyDescent="0.2">
      <c r="A74" s="130" t="s">
        <v>240</v>
      </c>
      <c r="B74" s="131" t="s">
        <v>251</v>
      </c>
      <c r="C74" s="132">
        <f>C41-C55</f>
        <v>-65961.673241676763</v>
      </c>
      <c r="D74" s="132">
        <f t="shared" ref="D74:M74" si="22">D41-D55</f>
        <v>-96055.026172928279</v>
      </c>
      <c r="E74" s="132">
        <f t="shared" si="22"/>
        <v>-53665.970391452545</v>
      </c>
      <c r="F74" s="132">
        <f t="shared" si="22"/>
        <v>-116089.8142670237</v>
      </c>
      <c r="G74" s="132">
        <f t="shared" si="22"/>
        <v>-270975.85420132405</v>
      </c>
      <c r="H74" s="132">
        <f t="shared" si="22"/>
        <v>-459497.39377889526</v>
      </c>
      <c r="I74" s="132">
        <f t="shared" si="22"/>
        <v>-427020.32521857275</v>
      </c>
      <c r="J74" s="132">
        <f t="shared" si="22"/>
        <v>-553471.37058512098</v>
      </c>
      <c r="K74" s="132">
        <f t="shared" si="22"/>
        <v>-480346.04160518153</v>
      </c>
      <c r="L74" s="132">
        <f t="shared" si="22"/>
        <v>-415365.25692521129</v>
      </c>
      <c r="M74" s="132">
        <f t="shared" si="22"/>
        <v>-971988.68806210742</v>
      </c>
      <c r="N74" s="132">
        <f t="shared" ref="N74" si="23">N41-N55</f>
        <v>-410287.36854534596</v>
      </c>
    </row>
    <row r="75" spans="1:14" ht="20" customHeight="1" x14ac:dyDescent="0.2">
      <c r="A75" s="135"/>
      <c r="B75" s="136"/>
      <c r="C75" s="137"/>
      <c r="D75" s="137"/>
      <c r="E75" s="137"/>
      <c r="F75" s="137"/>
      <c r="G75" s="137"/>
      <c r="H75" s="137"/>
      <c r="I75" s="137"/>
      <c r="J75" s="137"/>
      <c r="K75" s="137"/>
      <c r="L75" s="137"/>
      <c r="M75" s="137"/>
      <c r="N75" s="137"/>
    </row>
    <row r="76" spans="1:14" s="133" customFormat="1" ht="20" customHeight="1" x14ac:dyDescent="0.2">
      <c r="A76" s="333" t="s">
        <v>636</v>
      </c>
      <c r="B76" s="333"/>
      <c r="C76" s="24">
        <v>2010</v>
      </c>
      <c r="D76" s="24">
        <v>2011</v>
      </c>
      <c r="E76" s="24">
        <v>2012</v>
      </c>
      <c r="F76" s="24">
        <v>2013</v>
      </c>
      <c r="G76" s="24">
        <v>2014</v>
      </c>
      <c r="H76" s="24">
        <v>2015</v>
      </c>
      <c r="I76" s="24">
        <v>2016</v>
      </c>
      <c r="J76" s="24">
        <v>2017</v>
      </c>
      <c r="K76" s="24">
        <v>2018</v>
      </c>
      <c r="L76" s="24">
        <v>2019</v>
      </c>
      <c r="M76" s="24">
        <v>2020</v>
      </c>
      <c r="N76" s="24">
        <f>N4</f>
        <v>2021</v>
      </c>
    </row>
    <row r="77" spans="1:14" ht="20" customHeight="1" x14ac:dyDescent="0.2">
      <c r="A77" s="18">
        <v>1</v>
      </c>
      <c r="B77" s="19" t="s">
        <v>814</v>
      </c>
      <c r="C77" s="88">
        <f>'3.2.3'!C5</f>
        <v>477313.13365009509</v>
      </c>
      <c r="D77" s="88">
        <f>'3.2.3'!D5</f>
        <v>530863.00234927109</v>
      </c>
      <c r="E77" s="88">
        <f>'3.2.3'!E5</f>
        <v>580546.06226756144</v>
      </c>
      <c r="F77" s="88">
        <f>'3.2.3'!F5</f>
        <v>642817.17859187117</v>
      </c>
      <c r="G77" s="88">
        <f>'3.2.3'!G5</f>
        <v>693836.27342053119</v>
      </c>
      <c r="H77" s="88">
        <f>'3.2.3'!H5</f>
        <v>732955.15265465435</v>
      </c>
      <c r="I77" s="88">
        <f>'3.2.3'!I5</f>
        <v>766102.31678764825</v>
      </c>
      <c r="J77" s="88">
        <f>'3.2.3'!J5</f>
        <v>800611.11955284502</v>
      </c>
      <c r="K77" s="88">
        <f>'3.2.3'!K5</f>
        <v>857541.66257094592</v>
      </c>
      <c r="L77" s="88">
        <f>'3.2.3'!L5</f>
        <v>924248.79294115037</v>
      </c>
      <c r="M77" s="88">
        <f>'3.2.3'!M5</f>
        <v>975177.21406926087</v>
      </c>
      <c r="N77" s="88">
        <f>'3.2.3'!N5</f>
        <v>1158128.4742403589</v>
      </c>
    </row>
    <row r="78" spans="1:14" ht="20" customHeight="1" x14ac:dyDescent="0.2">
      <c r="A78" s="115">
        <v>11</v>
      </c>
      <c r="B78" s="115" t="s">
        <v>242</v>
      </c>
      <c r="C78" s="138">
        <f>'3.2.3'!C6</f>
        <v>301491.60436117457</v>
      </c>
      <c r="D78" s="138">
        <f>'3.2.3'!D6</f>
        <v>335046.94850113714</v>
      </c>
      <c r="E78" s="138">
        <f>'3.2.3'!E6</f>
        <v>369416.34502937802</v>
      </c>
      <c r="F78" s="138">
        <f>'3.2.3'!F6</f>
        <v>410819.18750085804</v>
      </c>
      <c r="G78" s="138">
        <f>'3.2.3'!G6</f>
        <v>437511.78207352973</v>
      </c>
      <c r="H78" s="138">
        <f>'3.2.3'!H6</f>
        <v>456343.73739994079</v>
      </c>
      <c r="I78" s="138">
        <f>'3.2.3'!I6</f>
        <v>478446.41818897997</v>
      </c>
      <c r="J78" s="138">
        <f>'3.2.3'!J6</f>
        <v>511519.2755538199</v>
      </c>
      <c r="K78" s="138">
        <f>'3.2.3'!K6</f>
        <v>551544.99687047</v>
      </c>
      <c r="L78" s="138">
        <f>'3.2.3'!L6</f>
        <v>588747.16627590009</v>
      </c>
      <c r="M78" s="138">
        <f>'3.2.3'!M6</f>
        <v>602213.33048877004</v>
      </c>
      <c r="N78" s="138">
        <f>'3.2.3'!N6</f>
        <v>751185.31221405999</v>
      </c>
    </row>
    <row r="79" spans="1:14" ht="20" customHeight="1" x14ac:dyDescent="0.2">
      <c r="A79" s="21">
        <v>111</v>
      </c>
      <c r="B79" s="22" t="s">
        <v>256</v>
      </c>
      <c r="C79" s="139">
        <f>'3.2.3'!C7</f>
        <v>0</v>
      </c>
      <c r="D79" s="139">
        <f>'3.2.3'!D7</f>
        <v>0</v>
      </c>
      <c r="E79" s="139">
        <f>'3.2.3'!E7</f>
        <v>0</v>
      </c>
      <c r="F79" s="139">
        <f>'3.2.3'!F7</f>
        <v>0</v>
      </c>
      <c r="G79" s="139">
        <f>'3.2.3'!G7</f>
        <v>0</v>
      </c>
      <c r="H79" s="139">
        <f>'3.2.3'!H7</f>
        <v>0</v>
      </c>
      <c r="I79" s="139">
        <f>'3.2.3'!I7</f>
        <v>0</v>
      </c>
      <c r="J79" s="139">
        <f>'3.2.3'!J7</f>
        <v>0</v>
      </c>
      <c r="K79" s="139">
        <f>'3.2.3'!K7</f>
        <v>0</v>
      </c>
      <c r="L79" s="139">
        <f>'3.2.3'!L7</f>
        <v>0</v>
      </c>
      <c r="M79" s="139">
        <f>'3.2.3'!M7</f>
        <v>0</v>
      </c>
      <c r="N79" s="139">
        <f>'3.2.3'!N7</f>
        <v>0</v>
      </c>
    </row>
    <row r="80" spans="1:14" ht="20" customHeight="1" x14ac:dyDescent="0.2">
      <c r="A80" s="21">
        <v>112</v>
      </c>
      <c r="B80" s="22" t="s">
        <v>257</v>
      </c>
      <c r="C80" s="139">
        <f>'3.2.3'!C14</f>
        <v>0</v>
      </c>
      <c r="D80" s="139">
        <f>'3.2.3'!D14</f>
        <v>0</v>
      </c>
      <c r="E80" s="139">
        <f>'3.2.3'!E14</f>
        <v>0</v>
      </c>
      <c r="F80" s="139">
        <f>'3.2.3'!F14</f>
        <v>0</v>
      </c>
      <c r="G80" s="139">
        <f>'3.2.3'!G14</f>
        <v>0</v>
      </c>
      <c r="H80" s="139">
        <f>'3.2.3'!H14</f>
        <v>0</v>
      </c>
      <c r="I80" s="139">
        <f>'3.2.3'!I14</f>
        <v>0</v>
      </c>
      <c r="J80" s="139">
        <f>'3.2.3'!J14</f>
        <v>0</v>
      </c>
      <c r="K80" s="139">
        <f>'3.2.3'!K14</f>
        <v>0</v>
      </c>
      <c r="L80" s="139">
        <f>'3.2.3'!L14</f>
        <v>0</v>
      </c>
      <c r="M80" s="139">
        <f>'3.2.3'!M14</f>
        <v>0</v>
      </c>
      <c r="N80" s="139">
        <f>'3.2.3'!N14</f>
        <v>0</v>
      </c>
    </row>
    <row r="81" spans="1:14" ht="20" customHeight="1" x14ac:dyDescent="0.2">
      <c r="A81" s="21">
        <v>113</v>
      </c>
      <c r="B81" s="22" t="s">
        <v>258</v>
      </c>
      <c r="C81" s="139">
        <f>'3.2.3'!C17</f>
        <v>24532.25728749</v>
      </c>
      <c r="D81" s="139">
        <f>'3.2.3'!D17</f>
        <v>27591.838566789997</v>
      </c>
      <c r="E81" s="139">
        <f>'3.2.3'!E17</f>
        <v>31255.36692393</v>
      </c>
      <c r="F81" s="139">
        <f>'3.2.3'!F17</f>
        <v>34325.365311840003</v>
      </c>
      <c r="G81" s="139">
        <f>'3.2.3'!G17</f>
        <v>38083.899756660001</v>
      </c>
      <c r="H81" s="139">
        <f>'3.2.3'!H17</f>
        <v>43677.312915319999</v>
      </c>
      <c r="I81" s="139">
        <f>'3.2.3'!I17</f>
        <v>47477.806618260001</v>
      </c>
      <c r="J81" s="139">
        <f>'3.2.3'!J17</f>
        <v>48780.447392030001</v>
      </c>
      <c r="K81" s="139">
        <f>'3.2.3'!K17</f>
        <v>51790.814237670013</v>
      </c>
      <c r="L81" s="139">
        <f>'3.2.3'!L17</f>
        <v>56205.619104750003</v>
      </c>
      <c r="M81" s="139">
        <f>'3.2.3'!M17</f>
        <v>58332.375194679989</v>
      </c>
      <c r="N81" s="139">
        <f>'3.2.3'!N17</f>
        <v>66251.382000190002</v>
      </c>
    </row>
    <row r="82" spans="1:14" ht="20" customHeight="1" x14ac:dyDescent="0.2">
      <c r="A82" s="21">
        <v>114</v>
      </c>
      <c r="B82" s="22" t="s">
        <v>264</v>
      </c>
      <c r="C82" s="139">
        <f>'3.2.3'!C30</f>
        <v>276959.34707368456</v>
      </c>
      <c r="D82" s="139">
        <f>'3.2.3'!D30</f>
        <v>307455.10993434716</v>
      </c>
      <c r="E82" s="139">
        <f>'3.2.3'!E30</f>
        <v>338160.97810544801</v>
      </c>
      <c r="F82" s="139">
        <f>'3.2.3'!F30</f>
        <v>376493.82218901801</v>
      </c>
      <c r="G82" s="139">
        <f>'3.2.3'!G30</f>
        <v>399427.88231686974</v>
      </c>
      <c r="H82" s="139">
        <f>'3.2.3'!H30</f>
        <v>412666.4244846208</v>
      </c>
      <c r="I82" s="139">
        <f>'3.2.3'!I30</f>
        <v>430968.61157071998</v>
      </c>
      <c r="J82" s="139">
        <f>'3.2.3'!J30</f>
        <v>462738.82816178992</v>
      </c>
      <c r="K82" s="139">
        <f>'3.2.3'!K30</f>
        <v>499754.18263279996</v>
      </c>
      <c r="L82" s="139">
        <f>'3.2.3'!L30</f>
        <v>532541.5471711501</v>
      </c>
      <c r="M82" s="139">
        <f>'3.2.3'!M30</f>
        <v>543880.95529409009</v>
      </c>
      <c r="N82" s="139">
        <f>'3.2.3'!N30</f>
        <v>684933.93021387001</v>
      </c>
    </row>
    <row r="83" spans="1:14" ht="20" customHeight="1" x14ac:dyDescent="0.2">
      <c r="A83" s="21">
        <v>115</v>
      </c>
      <c r="B83" s="22" t="s">
        <v>273</v>
      </c>
      <c r="C83" s="139">
        <f>'3.2.3'!C54</f>
        <v>0</v>
      </c>
      <c r="D83" s="139">
        <f>'3.2.3'!D54</f>
        <v>0</v>
      </c>
      <c r="E83" s="139">
        <f>'3.2.3'!E54</f>
        <v>0</v>
      </c>
      <c r="F83" s="139">
        <f>'3.2.3'!F54</f>
        <v>0</v>
      </c>
      <c r="G83" s="139">
        <f>'3.2.3'!G54</f>
        <v>0</v>
      </c>
      <c r="H83" s="139">
        <f>'3.2.3'!H54</f>
        <v>0</v>
      </c>
      <c r="I83" s="139">
        <f>'3.2.3'!I54</f>
        <v>0</v>
      </c>
      <c r="J83" s="139">
        <f>'3.2.3'!J54</f>
        <v>0</v>
      </c>
      <c r="K83" s="139">
        <f>'3.2.3'!K54</f>
        <v>0</v>
      </c>
      <c r="L83" s="139">
        <f>'3.2.3'!L54</f>
        <v>0</v>
      </c>
      <c r="M83" s="139">
        <f>'3.2.3'!M54</f>
        <v>0</v>
      </c>
      <c r="N83" s="139">
        <f>'3.2.3'!N54</f>
        <v>0</v>
      </c>
    </row>
    <row r="84" spans="1:14" ht="20" customHeight="1" x14ac:dyDescent="0.2">
      <c r="A84" s="21">
        <v>116</v>
      </c>
      <c r="B84" s="22" t="s">
        <v>278</v>
      </c>
      <c r="C84" s="139">
        <f>'3.2.3'!C61</f>
        <v>0</v>
      </c>
      <c r="D84" s="139" t="str">
        <f>'3.2.3'!D61</f>
        <v>0</v>
      </c>
      <c r="E84" s="139" t="str">
        <f>'3.2.3'!E61</f>
        <v>0</v>
      </c>
      <c r="F84" s="139" t="str">
        <f>'3.2.3'!F61</f>
        <v>0</v>
      </c>
      <c r="G84" s="139" t="str">
        <f>'3.2.3'!G61</f>
        <v>0</v>
      </c>
      <c r="H84" s="139" t="str">
        <f>'3.2.3'!H61</f>
        <v>0</v>
      </c>
      <c r="I84" s="139" t="str">
        <f>'3.2.3'!I61</f>
        <v>0</v>
      </c>
      <c r="J84" s="139" t="str">
        <f>'3.2.3'!J61</f>
        <v>0</v>
      </c>
      <c r="K84" s="139" t="str">
        <f>'3.2.3'!K61</f>
        <v>0</v>
      </c>
      <c r="L84" s="139" t="str">
        <f>'3.2.3'!L61</f>
        <v>0</v>
      </c>
      <c r="M84" s="139" t="str">
        <f>'3.2.3'!M61</f>
        <v>0</v>
      </c>
      <c r="N84" s="139" t="str">
        <f>'3.2.3'!N61</f>
        <v>0</v>
      </c>
    </row>
    <row r="85" spans="1:14" ht="20" customHeight="1" x14ac:dyDescent="0.2">
      <c r="A85" s="115">
        <v>12</v>
      </c>
      <c r="B85" s="115" t="s">
        <v>246</v>
      </c>
      <c r="C85" s="138">
        <f>'3.2.3'!C62</f>
        <v>34308.791725675175</v>
      </c>
      <c r="D85" s="138">
        <f>'3.2.3'!D62</f>
        <v>39322.746709410007</v>
      </c>
      <c r="E85" s="138">
        <f>'3.2.3'!E62</f>
        <v>45281.327728610006</v>
      </c>
      <c r="F85" s="138">
        <f>'3.2.3'!F62</f>
        <v>51331.100656359995</v>
      </c>
      <c r="G85" s="138">
        <f>'3.2.3'!G62</f>
        <v>60465.766560789998</v>
      </c>
      <c r="H85" s="138">
        <f>'3.2.3'!H62</f>
        <v>65639.750807700009</v>
      </c>
      <c r="I85" s="138">
        <f>'3.2.3'!I62</f>
        <v>68704.022754759993</v>
      </c>
      <c r="J85" s="138">
        <f>'3.2.3'!J62</f>
        <v>72388.461617809997</v>
      </c>
      <c r="K85" s="138">
        <f>'3.2.3'!K62</f>
        <v>77157.598089030012</v>
      </c>
      <c r="L85" s="138">
        <f>'3.2.3'!L62</f>
        <v>86228.150142500002</v>
      </c>
      <c r="M85" s="138">
        <f>'3.2.3'!M62</f>
        <v>81600.515275089987</v>
      </c>
      <c r="N85" s="138">
        <f>'3.2.3'!N62</f>
        <v>91301.098955480003</v>
      </c>
    </row>
    <row r="86" spans="1:14" ht="20" customHeight="1" x14ac:dyDescent="0.2">
      <c r="A86" s="115">
        <v>13</v>
      </c>
      <c r="B86" s="115" t="s">
        <v>243</v>
      </c>
      <c r="C86" s="138">
        <f>'3.2.3'!C74</f>
        <v>110035.67539129083</v>
      </c>
      <c r="D86" s="138">
        <f>'3.2.3'!D74</f>
        <v>121551.05184028274</v>
      </c>
      <c r="E86" s="138">
        <f>'3.2.3'!E74</f>
        <v>130762.73634489912</v>
      </c>
      <c r="F86" s="138">
        <f>'3.2.3'!F74</f>
        <v>135796.42387654091</v>
      </c>
      <c r="G86" s="138">
        <f>'3.2.3'!G74</f>
        <v>150444.45261418677</v>
      </c>
      <c r="H86" s="138">
        <f>'3.2.3'!H74</f>
        <v>148133.38972967741</v>
      </c>
      <c r="I86" s="138">
        <f>'3.2.3'!I74</f>
        <v>164462.77157517971</v>
      </c>
      <c r="J86" s="138">
        <f>'3.2.3'!J74</f>
        <v>159478.36842369707</v>
      </c>
      <c r="K86" s="138">
        <f>'3.2.3'!K74</f>
        <v>178803.68317629804</v>
      </c>
      <c r="L86" s="138">
        <f>'3.2.3'!L74</f>
        <v>191794.47548150056</v>
      </c>
      <c r="M86" s="138">
        <f>'3.2.3'!M74</f>
        <v>236754.00566008434</v>
      </c>
      <c r="N86" s="138">
        <f>'3.2.3'!N74</f>
        <v>226705.11789631206</v>
      </c>
    </row>
    <row r="87" spans="1:14" ht="20" customHeight="1" x14ac:dyDescent="0.2">
      <c r="A87" s="115">
        <v>14</v>
      </c>
      <c r="B87" s="115" t="s">
        <v>247</v>
      </c>
      <c r="C87" s="138">
        <f>'3.2.3'!C84</f>
        <v>31477.062171954523</v>
      </c>
      <c r="D87" s="138">
        <f>'3.2.3'!D84</f>
        <v>34942.25529844124</v>
      </c>
      <c r="E87" s="138">
        <f>'3.2.3'!E84</f>
        <v>35085.653164674251</v>
      </c>
      <c r="F87" s="138">
        <f>'3.2.3'!F84</f>
        <v>44870.466558112246</v>
      </c>
      <c r="G87" s="138">
        <f>'3.2.3'!G84</f>
        <v>45414.27217202475</v>
      </c>
      <c r="H87" s="138">
        <f>'3.2.3'!H84</f>
        <v>62838.27471733604</v>
      </c>
      <c r="I87" s="138">
        <f>'3.2.3'!I84</f>
        <v>54489.104268728537</v>
      </c>
      <c r="J87" s="138">
        <f>'3.2.3'!J84</f>
        <v>57225.013957518051</v>
      </c>
      <c r="K87" s="138">
        <f>'3.2.3'!K84</f>
        <v>50035.384435147877</v>
      </c>
      <c r="L87" s="138">
        <f>'3.2.3'!L84</f>
        <v>57479.001041249721</v>
      </c>
      <c r="M87" s="138">
        <f>'3.2.3'!M84</f>
        <v>54609.362645316549</v>
      </c>
      <c r="N87" s="138">
        <f>'3.2.3'!N84</f>
        <v>88936.945174506778</v>
      </c>
    </row>
    <row r="88" spans="1:14" ht="20" customHeight="1" x14ac:dyDescent="0.2">
      <c r="A88" s="118">
        <v>1411</v>
      </c>
      <c r="B88" s="118" t="s">
        <v>815</v>
      </c>
      <c r="C88" s="140">
        <f>'3.2.3'!C86</f>
        <v>3998.4569043398683</v>
      </c>
      <c r="D88" s="140">
        <f>'3.2.3'!D86</f>
        <v>4947.2319814912453</v>
      </c>
      <c r="E88" s="140">
        <f>'3.2.3'!E86</f>
        <v>3937.7311585513812</v>
      </c>
      <c r="F88" s="140">
        <f>'3.2.3'!F86</f>
        <v>4593.2474025261381</v>
      </c>
      <c r="G88" s="140">
        <f>'3.2.3'!G86</f>
        <v>6534.9848673888027</v>
      </c>
      <c r="H88" s="140">
        <f>'3.2.3'!H86</f>
        <v>7296.6946474641618</v>
      </c>
      <c r="I88" s="140">
        <f>'3.2.3'!I86</f>
        <v>6151.1655200082587</v>
      </c>
      <c r="J88" s="140">
        <f>'3.2.3'!J86</f>
        <v>4804.8864236446389</v>
      </c>
      <c r="K88" s="140">
        <f>'3.2.3'!K86</f>
        <v>3084.2063972159754</v>
      </c>
      <c r="L88" s="140">
        <f>'3.2.3'!L86</f>
        <v>2516.7268806502716</v>
      </c>
      <c r="M88" s="140">
        <f>'3.2.3'!M86</f>
        <v>1308.2574181008365</v>
      </c>
      <c r="N88" s="140">
        <f>'3.2.3'!N86</f>
        <v>5036.7679752380782</v>
      </c>
    </row>
    <row r="89" spans="1:14" ht="20" customHeight="1" x14ac:dyDescent="0.2">
      <c r="A89" s="120" t="s">
        <v>392</v>
      </c>
      <c r="B89" s="118" t="s">
        <v>393</v>
      </c>
      <c r="C89" s="140">
        <f>C87-C88</f>
        <v>27478.605267614654</v>
      </c>
      <c r="D89" s="140">
        <f t="shared" ref="D89:M89" si="24">D87-D88</f>
        <v>29995.023316949995</v>
      </c>
      <c r="E89" s="140">
        <f t="shared" si="24"/>
        <v>31147.92200612287</v>
      </c>
      <c r="F89" s="140">
        <f t="shared" si="24"/>
        <v>40277.219155586106</v>
      </c>
      <c r="G89" s="140">
        <f t="shared" si="24"/>
        <v>38879.287304635945</v>
      </c>
      <c r="H89" s="140">
        <f t="shared" si="24"/>
        <v>55541.580069871881</v>
      </c>
      <c r="I89" s="140">
        <f t="shared" si="24"/>
        <v>48337.938748720277</v>
      </c>
      <c r="J89" s="140">
        <f t="shared" si="24"/>
        <v>52420.127533873412</v>
      </c>
      <c r="K89" s="140">
        <f t="shared" si="24"/>
        <v>46951.178037931903</v>
      </c>
      <c r="L89" s="140">
        <f t="shared" si="24"/>
        <v>54962.274160599452</v>
      </c>
      <c r="M89" s="140">
        <f t="shared" si="24"/>
        <v>53301.10522721571</v>
      </c>
      <c r="N89" s="140">
        <f t="shared" ref="N89" si="25">N87-N88</f>
        <v>83900.177199268699</v>
      </c>
    </row>
    <row r="90" spans="1:14" ht="20" customHeight="1" x14ac:dyDescent="0.2">
      <c r="A90" s="18" t="s">
        <v>394</v>
      </c>
      <c r="B90" s="19" t="s">
        <v>816</v>
      </c>
      <c r="C90" s="20">
        <f>'3.3.3'!C5</f>
        <v>518937.99958870199</v>
      </c>
      <c r="D90" s="20">
        <f>'3.3.3'!D5</f>
        <v>541108.82692164264</v>
      </c>
      <c r="E90" s="20">
        <f>'3.3.3'!E5</f>
        <v>608922.47648585285</v>
      </c>
      <c r="F90" s="20">
        <f>'3.3.3'!F5</f>
        <v>683376.51840313617</v>
      </c>
      <c r="G90" s="20">
        <f>'3.3.3'!G5</f>
        <v>745869.37990487798</v>
      </c>
      <c r="H90" s="20">
        <f>'3.3.3'!H5</f>
        <v>802903.98293548834</v>
      </c>
      <c r="I90" s="20">
        <f>'3.3.3'!I5</f>
        <v>830799.08727221016</v>
      </c>
      <c r="J90" s="20">
        <f>'3.3.3'!J5</f>
        <v>845274.20209917438</v>
      </c>
      <c r="K90" s="20">
        <f>'3.3.3'!K5</f>
        <v>896794.18608327291</v>
      </c>
      <c r="L90" s="20">
        <f>'3.3.3'!L5</f>
        <v>922449.34085819277</v>
      </c>
      <c r="M90" s="20">
        <f>'3.3.3'!M5</f>
        <v>947008.1101037492</v>
      </c>
      <c r="N90" s="20">
        <f>'3.3.3'!N5</f>
        <v>1087965.455482248</v>
      </c>
    </row>
    <row r="91" spans="1:14" ht="20" customHeight="1" x14ac:dyDescent="0.2">
      <c r="A91" s="115">
        <v>2</v>
      </c>
      <c r="B91" s="115" t="s">
        <v>488</v>
      </c>
      <c r="C91" s="116">
        <f>'3.3.3'!C6</f>
        <v>494021.90717310947</v>
      </c>
      <c r="D91" s="116">
        <f>'3.3.3'!D6</f>
        <v>527332.47280103259</v>
      </c>
      <c r="E91" s="116">
        <f>'3.3.3'!E6</f>
        <v>596488.67168618203</v>
      </c>
      <c r="F91" s="116">
        <f>'3.3.3'!F6</f>
        <v>659509.37341884617</v>
      </c>
      <c r="G91" s="116">
        <f>'3.3.3'!G6</f>
        <v>717480.5178320274</v>
      </c>
      <c r="H91" s="116">
        <f>'3.3.3'!H6</f>
        <v>800575.83567345829</v>
      </c>
      <c r="I91" s="116">
        <f>'3.3.3'!I6</f>
        <v>835966.68707184179</v>
      </c>
      <c r="J91" s="116">
        <f>'3.3.3'!J6</f>
        <v>848385.05017281289</v>
      </c>
      <c r="K91" s="116">
        <f>'3.3.3'!K6</f>
        <v>899642.99664137501</v>
      </c>
      <c r="L91" s="116">
        <f>'3.3.3'!L6</f>
        <v>936846.93369161279</v>
      </c>
      <c r="M91" s="116">
        <f>'3.3.3'!M6</f>
        <v>960131.67782997922</v>
      </c>
      <c r="N91" s="116">
        <f>'3.3.3'!N6</f>
        <v>1085058.26332284</v>
      </c>
    </row>
    <row r="92" spans="1:14" ht="20" customHeight="1" x14ac:dyDescent="0.2">
      <c r="A92" s="121">
        <v>21</v>
      </c>
      <c r="B92" s="121" t="s">
        <v>244</v>
      </c>
      <c r="C92" s="117">
        <f>'3.3.3'!C7</f>
        <v>168818.39485868931</v>
      </c>
      <c r="D92" s="117">
        <f>'3.3.3'!D7</f>
        <v>190004.05725496</v>
      </c>
      <c r="E92" s="117">
        <f>'3.3.3'!E7</f>
        <v>213719.68622486613</v>
      </c>
      <c r="F92" s="117">
        <f>'3.3.3'!F7</f>
        <v>242798.56121514004</v>
      </c>
      <c r="G92" s="117">
        <f>'3.3.3'!G7</f>
        <v>266168.97006838</v>
      </c>
      <c r="H92" s="117">
        <f>'3.3.3'!H7</f>
        <v>290726.23964139004</v>
      </c>
      <c r="I92" s="117">
        <f>'3.3.3'!I7</f>
        <v>300760.40238315996</v>
      </c>
      <c r="J92" s="117">
        <f>'3.3.3'!J7</f>
        <v>315103.92726328998</v>
      </c>
      <c r="K92" s="117">
        <f>'3.3.3'!K7</f>
        <v>327545.82998933998</v>
      </c>
      <c r="L92" s="117">
        <f>'3.3.3'!L7</f>
        <v>344416.02986711002</v>
      </c>
      <c r="M92" s="117">
        <f>'3.3.3'!M7</f>
        <v>342499.14802681003</v>
      </c>
      <c r="N92" s="117">
        <f>'3.3.3'!N7</f>
        <v>374021.80630437424</v>
      </c>
    </row>
    <row r="93" spans="1:14" ht="20" customHeight="1" x14ac:dyDescent="0.2">
      <c r="A93" s="121">
        <v>22</v>
      </c>
      <c r="B93" s="121" t="s">
        <v>245</v>
      </c>
      <c r="C93" s="117">
        <f>'3.3.3'!C19</f>
        <v>67388.933364975528</v>
      </c>
      <c r="D93" s="117">
        <f>'3.3.3'!D19</f>
        <v>71707.614360570005</v>
      </c>
      <c r="E93" s="117">
        <f>'3.3.3'!E19</f>
        <v>81271.325546860302</v>
      </c>
      <c r="F93" s="117">
        <f>'3.3.3'!F19</f>
        <v>91803.44197941001</v>
      </c>
      <c r="G93" s="117">
        <f>'3.3.3'!G19</f>
        <v>96746.139563239994</v>
      </c>
      <c r="H93" s="117">
        <f>'3.3.3'!H19</f>
        <v>93121.418392209991</v>
      </c>
      <c r="I93" s="117">
        <f>'3.3.3'!I19</f>
        <v>97827.826421050006</v>
      </c>
      <c r="J93" s="117">
        <f>'3.3.3'!J19</f>
        <v>105306.10641061001</v>
      </c>
      <c r="K93" s="117">
        <f>'3.3.3'!K19</f>
        <v>110382.42344392999</v>
      </c>
      <c r="L93" s="117">
        <f>'3.3.3'!L19</f>
        <v>116154.62213043</v>
      </c>
      <c r="M93" s="117">
        <f>'3.3.3'!M19</f>
        <v>118669.6967631</v>
      </c>
      <c r="N93" s="117">
        <f>'3.3.3'!N19</f>
        <v>145758.14050184746</v>
      </c>
    </row>
    <row r="94" spans="1:14" ht="20" customHeight="1" x14ac:dyDescent="0.2">
      <c r="A94" s="121">
        <v>23</v>
      </c>
      <c r="B94" s="121" t="s">
        <v>817</v>
      </c>
      <c r="C94" s="117">
        <f>'3.3.3'!C20</f>
        <v>17958</v>
      </c>
      <c r="D94" s="117">
        <f>'3.3.3'!D20</f>
        <v>20040</v>
      </c>
      <c r="E94" s="117">
        <f>'3.3.3'!E20</f>
        <v>21833</v>
      </c>
      <c r="F94" s="117">
        <f>'3.3.3'!F20</f>
        <v>25551</v>
      </c>
      <c r="G94" s="117">
        <f>'3.3.3'!G20</f>
        <v>28330.349966189475</v>
      </c>
      <c r="H94" s="117">
        <f>'3.3.3'!H20</f>
        <v>32201</v>
      </c>
      <c r="I94" s="117">
        <f>'3.3.3'!I20</f>
        <v>35125.577060561685</v>
      </c>
      <c r="J94" s="117">
        <f>'3.3.3'!J20</f>
        <v>35661.626222298502</v>
      </c>
      <c r="K94" s="117">
        <f>'3.3.3'!K20</f>
        <v>38304.810987162091</v>
      </c>
      <c r="L94" s="117">
        <f>'3.3.3'!L20</f>
        <v>40535</v>
      </c>
      <c r="M94" s="117">
        <f>'3.3.3'!M20</f>
        <v>42391</v>
      </c>
      <c r="N94" s="117">
        <f>'3.3.3'!N20</f>
        <v>49313.640006510737</v>
      </c>
    </row>
    <row r="95" spans="1:14" ht="20" customHeight="1" x14ac:dyDescent="0.2">
      <c r="A95" s="121">
        <v>24</v>
      </c>
      <c r="B95" s="121" t="s">
        <v>818</v>
      </c>
      <c r="C95" s="117">
        <f>'3.3.3'!C21</f>
        <v>61401.309036107785</v>
      </c>
      <c r="D95" s="117">
        <f>'3.3.3'!D21</f>
        <v>48604.097855697612</v>
      </c>
      <c r="E95" s="117">
        <f>'3.3.3'!E21</f>
        <v>56992.837396333169</v>
      </c>
      <c r="F95" s="117">
        <f>'3.3.3'!F21</f>
        <v>54110.981012221091</v>
      </c>
      <c r="G95" s="117">
        <f>'3.3.3'!G21</f>
        <v>53003.24955875556</v>
      </c>
      <c r="H95" s="117">
        <f>'3.3.3'!H21</f>
        <v>89632.034141468379</v>
      </c>
      <c r="I95" s="117">
        <f>'3.3.3'!I21</f>
        <v>80342.760845617682</v>
      </c>
      <c r="J95" s="117">
        <f>'3.3.3'!J21</f>
        <v>54313.135840214476</v>
      </c>
      <c r="K95" s="117">
        <f>'3.3.3'!K21</f>
        <v>60738.703145935426</v>
      </c>
      <c r="L95" s="117">
        <f>'3.3.3'!L21</f>
        <v>49107.514649932826</v>
      </c>
      <c r="M95" s="117">
        <f>'3.3.3'!M21</f>
        <v>36344.869447309218</v>
      </c>
      <c r="N95" s="117">
        <f>'3.3.3'!N21</f>
        <v>36972.956301122722</v>
      </c>
    </row>
    <row r="96" spans="1:14" ht="20" customHeight="1" x14ac:dyDescent="0.2">
      <c r="A96" s="121">
        <v>25</v>
      </c>
      <c r="B96" s="121" t="s">
        <v>248</v>
      </c>
      <c r="C96" s="117">
        <f>'3.3.3'!C25</f>
        <v>409.74480873258278</v>
      </c>
      <c r="D96" s="117">
        <f>'3.3.3'!D25</f>
        <v>421.56788624000001</v>
      </c>
      <c r="E96" s="117">
        <f>'3.3.3'!E25</f>
        <v>439.47336308999996</v>
      </c>
      <c r="F96" s="117">
        <f>'3.3.3'!F25</f>
        <v>689.79694511000002</v>
      </c>
      <c r="G96" s="117">
        <f>'3.3.3'!G25</f>
        <v>613.81862039999999</v>
      </c>
      <c r="H96" s="117">
        <f>'3.3.3'!H25</f>
        <v>631.42147889000012</v>
      </c>
      <c r="I96" s="117">
        <f>'3.3.3'!I25</f>
        <v>1493.4339270799999</v>
      </c>
      <c r="J96" s="117">
        <f>'3.3.3'!J25</f>
        <v>1679.71678191</v>
      </c>
      <c r="K96" s="117">
        <f>'3.3.3'!K25</f>
        <v>1650.2175724799999</v>
      </c>
      <c r="L96" s="117">
        <f>'3.3.3'!L25</f>
        <v>1482.2256081800001</v>
      </c>
      <c r="M96" s="117">
        <f>'3.3.3'!M25</f>
        <v>1456.5609503199996</v>
      </c>
      <c r="N96" s="117">
        <f>'3.3.3'!N25</f>
        <v>1054.8809267340575</v>
      </c>
    </row>
    <row r="97" spans="1:14" ht="20" customHeight="1" x14ac:dyDescent="0.2">
      <c r="A97" s="121">
        <v>26</v>
      </c>
      <c r="B97" s="121" t="s">
        <v>243</v>
      </c>
      <c r="C97" s="117">
        <f>'3.3.3'!C29</f>
        <v>88485.866299213812</v>
      </c>
      <c r="D97" s="117">
        <f>'3.3.3'!D29</f>
        <v>95442.024399657501</v>
      </c>
      <c r="E97" s="117">
        <f>'3.3.3'!E29</f>
        <v>106793.27248841879</v>
      </c>
      <c r="F97" s="117">
        <f>'3.3.3'!F29</f>
        <v>114918.19568975753</v>
      </c>
      <c r="G97" s="117">
        <f>'3.3.3'!G29</f>
        <v>126881.56092917999</v>
      </c>
      <c r="H97" s="117">
        <f>'3.3.3'!H29</f>
        <v>129486.06649543</v>
      </c>
      <c r="I97" s="117">
        <f>'3.3.3'!I29</f>
        <v>135798.92219209255</v>
      </c>
      <c r="J97" s="117">
        <f>'3.3.3'!J29</f>
        <v>141581.10447334003</v>
      </c>
      <c r="K97" s="117">
        <f>'3.3.3'!K29</f>
        <v>151974.44538508749</v>
      </c>
      <c r="L97" s="117">
        <f>'3.3.3'!L29</f>
        <v>161475.60768342001</v>
      </c>
      <c r="M97" s="117">
        <f>'3.3.3'!M29</f>
        <v>170930.38277410006</v>
      </c>
      <c r="N97" s="117">
        <f>'3.3.3'!N29</f>
        <v>214068.77201755464</v>
      </c>
    </row>
    <row r="98" spans="1:14" ht="20" customHeight="1" x14ac:dyDescent="0.2">
      <c r="A98" s="121">
        <v>27</v>
      </c>
      <c r="B98" s="121" t="s">
        <v>578</v>
      </c>
      <c r="C98" s="117">
        <f>'3.3.3'!C39</f>
        <v>70036.147365795201</v>
      </c>
      <c r="D98" s="117">
        <f>'3.3.3'!D39</f>
        <v>79740.289079989976</v>
      </c>
      <c r="E98" s="117">
        <f>'3.3.3'!E39</f>
        <v>92301.627832767714</v>
      </c>
      <c r="F98" s="117">
        <f>'3.3.3'!F39</f>
        <v>104026.84019196</v>
      </c>
      <c r="G98" s="117">
        <f>'3.3.3'!G39</f>
        <v>117291.33451885996</v>
      </c>
      <c r="H98" s="117">
        <f>'3.3.3'!H39</f>
        <v>131966.86263749999</v>
      </c>
      <c r="I98" s="117">
        <f>'3.3.3'!I39</f>
        <v>144794.67016118002</v>
      </c>
      <c r="J98" s="117">
        <f>'3.3.3'!J39</f>
        <v>159574.19258060999</v>
      </c>
      <c r="K98" s="117">
        <f>'3.3.3'!K39</f>
        <v>172930.86707599001</v>
      </c>
      <c r="L98" s="117">
        <f>'3.3.3'!L39</f>
        <v>188064.66937660993</v>
      </c>
      <c r="M98" s="117">
        <f>'3.3.3'!M39</f>
        <v>208558.44062476998</v>
      </c>
      <c r="N98" s="117">
        <f>'3.3.3'!N39</f>
        <v>212505.1491629846</v>
      </c>
    </row>
    <row r="99" spans="1:14" ht="20" customHeight="1" x14ac:dyDescent="0.2">
      <c r="A99" s="121">
        <v>28</v>
      </c>
      <c r="B99" s="121" t="s">
        <v>396</v>
      </c>
      <c r="C99" s="117">
        <f>'3.3.3'!C53</f>
        <v>19523.511439595233</v>
      </c>
      <c r="D99" s="117">
        <f>'3.3.3'!D53</f>
        <v>21372.8219639175</v>
      </c>
      <c r="E99" s="117">
        <f>'3.3.3'!E53</f>
        <v>23137.448833845941</v>
      </c>
      <c r="F99" s="117">
        <f>'3.3.3'!F53</f>
        <v>25610.556385247492</v>
      </c>
      <c r="G99" s="117">
        <f>'3.3.3'!G53</f>
        <v>28445.094607022493</v>
      </c>
      <c r="H99" s="117">
        <f>'3.3.3'!H53</f>
        <v>32810.792886570009</v>
      </c>
      <c r="I99" s="117">
        <f>'3.3.3'!I53</f>
        <v>39823.094081099996</v>
      </c>
      <c r="J99" s="117">
        <f>'3.3.3'!J53</f>
        <v>35165.240600539997</v>
      </c>
      <c r="K99" s="117">
        <f>'3.3.3'!K53</f>
        <v>36115.699041450003</v>
      </c>
      <c r="L99" s="117">
        <f>'3.3.3'!L53</f>
        <v>35611.264375930004</v>
      </c>
      <c r="M99" s="117">
        <f>'3.3.3'!M53</f>
        <v>39281.579243569999</v>
      </c>
      <c r="N99" s="117">
        <f>'3.3.3'!N53</f>
        <v>51362.918101711468</v>
      </c>
    </row>
    <row r="100" spans="1:14" ht="20" customHeight="1" x14ac:dyDescent="0.2">
      <c r="A100" s="115">
        <v>31</v>
      </c>
      <c r="B100" s="115" t="s">
        <v>610</v>
      </c>
      <c r="C100" s="116">
        <f>'3.3.3'!C62</f>
        <v>24916.092415592495</v>
      </c>
      <c r="D100" s="116">
        <f>'3.3.3'!D62</f>
        <v>13776.354120610002</v>
      </c>
      <c r="E100" s="116">
        <f>'3.3.3'!E62</f>
        <v>12433.804799670805</v>
      </c>
      <c r="F100" s="116">
        <f>'3.3.3'!F62</f>
        <v>23867.144984289993</v>
      </c>
      <c r="G100" s="116">
        <f>'3.3.3'!G62</f>
        <v>28388.862072850527</v>
      </c>
      <c r="H100" s="116">
        <f>'3.3.3'!H62</f>
        <v>2328.1472620299974</v>
      </c>
      <c r="I100" s="116">
        <f>'3.3.3'!I62</f>
        <v>-5167.5997996316846</v>
      </c>
      <c r="J100" s="116">
        <f>'3.3.3'!J62</f>
        <v>-3110.8480736385054</v>
      </c>
      <c r="K100" s="116">
        <f>'3.3.3'!K62</f>
        <v>-2848.810558102085</v>
      </c>
      <c r="L100" s="116">
        <f>'3.3.3'!L62</f>
        <v>-14397.59283342</v>
      </c>
      <c r="M100" s="116">
        <f>'3.3.3'!M62</f>
        <v>-13123.567726229998</v>
      </c>
      <c r="N100" s="116">
        <f>'3.3.3'!N62</f>
        <v>2907.1921594078945</v>
      </c>
    </row>
    <row r="101" spans="1:14" ht="20" customHeight="1" x14ac:dyDescent="0.2">
      <c r="A101" s="122">
        <v>311</v>
      </c>
      <c r="B101" s="121" t="s">
        <v>836</v>
      </c>
      <c r="C101" s="117">
        <f>'3.3.3'!C63</f>
        <v>24809.740853351279</v>
      </c>
      <c r="D101" s="117">
        <f>'3.3.3'!D63</f>
        <v>13662.559239080001</v>
      </c>
      <c r="E101" s="117">
        <f>'3.3.3'!E63</f>
        <v>12309.498846350805</v>
      </c>
      <c r="F101" s="117">
        <f>'3.3.3'!F63</f>
        <v>23730.657411569991</v>
      </c>
      <c r="G101" s="117">
        <f>'3.3.3'!G63</f>
        <v>28167.631665510526</v>
      </c>
      <c r="H101" s="117">
        <f>'3.3.3'!H63</f>
        <v>2276.2198806399974</v>
      </c>
      <c r="I101" s="117">
        <f>'3.3.3'!I63</f>
        <v>-5224.0893593916844</v>
      </c>
      <c r="J101" s="117">
        <f>'3.3.3'!J63</f>
        <v>-3193.8723241885054</v>
      </c>
      <c r="K101" s="117">
        <f>'3.3.3'!K63</f>
        <v>-3000.5570577520848</v>
      </c>
      <c r="L101" s="117">
        <f>'3.3.3'!L63</f>
        <v>-14420.637716609999</v>
      </c>
      <c r="M101" s="117">
        <f>'3.3.3'!M63</f>
        <v>-13304.105563459998</v>
      </c>
      <c r="N101" s="117">
        <f>'3.3.3'!N63</f>
        <v>2628.7086632516366</v>
      </c>
    </row>
    <row r="102" spans="1:14" ht="20" customHeight="1" x14ac:dyDescent="0.2">
      <c r="A102" s="122">
        <v>312</v>
      </c>
      <c r="B102" s="121" t="s">
        <v>252</v>
      </c>
      <c r="C102" s="117">
        <f>'3.3.3'!C68</f>
        <v>106.34244924121698</v>
      </c>
      <c r="D102" s="117">
        <f>'3.3.3'!D68</f>
        <v>113.79326643000002</v>
      </c>
      <c r="E102" s="117">
        <f>'3.3.3'!E68</f>
        <v>124.30595332000001</v>
      </c>
      <c r="F102" s="117">
        <f>'3.3.3'!F68</f>
        <v>136.33375008000002</v>
      </c>
      <c r="G102" s="117">
        <f>'3.3.3'!G68</f>
        <v>221.23040733999997</v>
      </c>
      <c r="H102" s="117">
        <f>'3.3.3'!H68</f>
        <v>51.927381390000001</v>
      </c>
      <c r="I102" s="117">
        <f>'3.3.3'!I68</f>
        <v>56.482478889999996</v>
      </c>
      <c r="J102" s="117">
        <f>'3.3.3'!J68</f>
        <v>83.024250549999977</v>
      </c>
      <c r="K102" s="117">
        <f>'3.3.3'!K68</f>
        <v>151.74649965</v>
      </c>
      <c r="L102" s="117">
        <f>'3.3.3'!L68</f>
        <v>69.044883190000007</v>
      </c>
      <c r="M102" s="117">
        <f>'3.3.3'!M68</f>
        <v>180.46770753000001</v>
      </c>
      <c r="N102" s="117">
        <f>'3.3.3'!N68</f>
        <v>278.48349615625784</v>
      </c>
    </row>
    <row r="103" spans="1:14" ht="20" customHeight="1" x14ac:dyDescent="0.2">
      <c r="A103" s="122">
        <v>313</v>
      </c>
      <c r="B103" s="121" t="s">
        <v>253</v>
      </c>
      <c r="C103" s="117">
        <f>'3.3.3'!C69</f>
        <v>9.1129999999999996E-3</v>
      </c>
      <c r="D103" s="117">
        <f>'3.3.3'!D69</f>
        <v>1.6151E-3</v>
      </c>
      <c r="E103" s="117">
        <f>'3.3.3'!E69</f>
        <v>0</v>
      </c>
      <c r="F103" s="117">
        <f>'3.3.3'!F69</f>
        <v>0.15382264000000001</v>
      </c>
      <c r="G103" s="117">
        <f>'3.3.3'!G69</f>
        <v>0</v>
      </c>
      <c r="H103" s="117">
        <f>'3.3.3'!H69</f>
        <v>0</v>
      </c>
      <c r="I103" s="117">
        <f>'3.3.3'!I69</f>
        <v>7.0808700000000004E-3</v>
      </c>
      <c r="J103" s="117">
        <f>'3.3.3'!J69</f>
        <v>0</v>
      </c>
      <c r="K103" s="117">
        <f>'3.3.3'!K69</f>
        <v>0</v>
      </c>
      <c r="L103" s="117">
        <f>'3.3.3'!L69</f>
        <v>0</v>
      </c>
      <c r="M103" s="117">
        <f>'3.3.3'!M69</f>
        <v>7.0129700000000003E-2</v>
      </c>
      <c r="N103" s="117">
        <f>'3.3.3'!N69</f>
        <v>0</v>
      </c>
    </row>
    <row r="104" spans="1:14" ht="20" customHeight="1" x14ac:dyDescent="0.2">
      <c r="A104" s="122">
        <v>314</v>
      </c>
      <c r="B104" s="121" t="s">
        <v>254</v>
      </c>
      <c r="C104" s="117">
        <f>'3.3.3'!C70</f>
        <v>0</v>
      </c>
      <c r="D104" s="117">
        <f>'3.3.3'!D70</f>
        <v>0</v>
      </c>
      <c r="E104" s="117">
        <f>'3.3.3'!E70</f>
        <v>0</v>
      </c>
      <c r="F104" s="117">
        <f>'3.3.3'!F70</f>
        <v>0</v>
      </c>
      <c r="G104" s="117">
        <f>'3.3.3'!G70</f>
        <v>0</v>
      </c>
      <c r="H104" s="117">
        <f>'3.3.3'!H70</f>
        <v>0</v>
      </c>
      <c r="I104" s="117">
        <f>'3.3.3'!I70</f>
        <v>0</v>
      </c>
      <c r="J104" s="117">
        <f>'3.3.3'!J70</f>
        <v>0</v>
      </c>
      <c r="K104" s="117">
        <f>'3.3.3'!K70</f>
        <v>0</v>
      </c>
      <c r="L104" s="117">
        <f>'3.3.3'!L70</f>
        <v>-46</v>
      </c>
      <c r="M104" s="117">
        <f>'3.3.3'!M70</f>
        <v>0</v>
      </c>
      <c r="N104" s="117">
        <f>'3.3.3'!N70</f>
        <v>0</v>
      </c>
    </row>
    <row r="105" spans="1:14" ht="20" customHeight="1" x14ac:dyDescent="0.2">
      <c r="A105" s="123"/>
      <c r="B105" s="123" t="s">
        <v>397</v>
      </c>
      <c r="C105" s="124">
        <f>C77-C90</f>
        <v>-41624.865938606905</v>
      </c>
      <c r="D105" s="124">
        <f t="shared" ref="D105:M105" si="26">D77-D90</f>
        <v>-10245.824572371552</v>
      </c>
      <c r="E105" s="124">
        <f t="shared" si="26"/>
        <v>-28376.414218291407</v>
      </c>
      <c r="F105" s="124">
        <f t="shared" si="26"/>
        <v>-40559.339811265003</v>
      </c>
      <c r="G105" s="124">
        <f t="shared" si="26"/>
        <v>-52033.10648434679</v>
      </c>
      <c r="H105" s="124">
        <f t="shared" si="26"/>
        <v>-69948.830280833994</v>
      </c>
      <c r="I105" s="124">
        <f t="shared" si="26"/>
        <v>-64696.770484561916</v>
      </c>
      <c r="J105" s="124">
        <f t="shared" si="26"/>
        <v>-44663.082546329359</v>
      </c>
      <c r="K105" s="124">
        <f t="shared" si="26"/>
        <v>-39252.523512326996</v>
      </c>
      <c r="L105" s="124">
        <f t="shared" si="26"/>
        <v>1799.4520829576068</v>
      </c>
      <c r="M105" s="124">
        <f t="shared" si="26"/>
        <v>28169.103965511662</v>
      </c>
      <c r="N105" s="124">
        <f t="shared" ref="N105" si="27">N77-N90</f>
        <v>70163.018758110935</v>
      </c>
    </row>
    <row r="106" spans="1:14" ht="20" customHeight="1" x14ac:dyDescent="0.2">
      <c r="A106" s="123"/>
      <c r="B106" s="123" t="s">
        <v>398</v>
      </c>
      <c r="C106" s="124">
        <f>(C77-C88)-(C90-C95)</f>
        <v>15777.986193160992</v>
      </c>
      <c r="D106" s="124">
        <f t="shared" ref="D106:M106" si="28">(D77-D88)-(D90-D95)</f>
        <v>33411.041301834863</v>
      </c>
      <c r="E106" s="124">
        <f t="shared" si="28"/>
        <v>24678.692019490409</v>
      </c>
      <c r="F106" s="124">
        <f t="shared" si="28"/>
        <v>8958.3937984299846</v>
      </c>
      <c r="G106" s="124">
        <f t="shared" si="28"/>
        <v>-5564.8417929800926</v>
      </c>
      <c r="H106" s="124">
        <f t="shared" si="28"/>
        <v>12386.509213170153</v>
      </c>
      <c r="I106" s="124">
        <f t="shared" si="28"/>
        <v>9494.8248410475207</v>
      </c>
      <c r="J106" s="124">
        <f t="shared" si="28"/>
        <v>4845.1668702404713</v>
      </c>
      <c r="K106" s="124">
        <f t="shared" si="28"/>
        <v>18401.973236392485</v>
      </c>
      <c r="L106" s="124">
        <f t="shared" si="28"/>
        <v>48390.239852240193</v>
      </c>
      <c r="M106" s="124">
        <f t="shared" si="28"/>
        <v>63205.715994719998</v>
      </c>
      <c r="N106" s="124">
        <f t="shared" ref="N106" si="29">(N77-N88)-(N90-N95)</f>
        <v>102099.20708399545</v>
      </c>
    </row>
    <row r="107" spans="1:14" ht="20" customHeight="1" x14ac:dyDescent="0.2">
      <c r="A107" s="125" t="s">
        <v>255</v>
      </c>
      <c r="B107" s="126"/>
      <c r="C107" s="126"/>
      <c r="D107" s="126"/>
      <c r="E107" s="126"/>
      <c r="F107" s="126"/>
      <c r="G107" s="126"/>
      <c r="H107" s="126"/>
      <c r="I107" s="126"/>
      <c r="J107" s="126"/>
      <c r="K107" s="126"/>
      <c r="L107" s="126"/>
      <c r="M107" s="126"/>
      <c r="N107" s="126"/>
    </row>
    <row r="108" spans="1:14" ht="20" customHeight="1" x14ac:dyDescent="0.2">
      <c r="A108" s="127" t="s">
        <v>238</v>
      </c>
      <c r="B108" s="128" t="s">
        <v>388</v>
      </c>
      <c r="C108" s="129">
        <f>C101+C94</f>
        <v>42767.740853351279</v>
      </c>
      <c r="D108" s="129">
        <f t="shared" ref="D108:M108" si="30">D101+D94</f>
        <v>33702.559239080001</v>
      </c>
      <c r="E108" s="129">
        <f t="shared" si="30"/>
        <v>34142.498846350805</v>
      </c>
      <c r="F108" s="129">
        <f t="shared" si="30"/>
        <v>49281.657411569991</v>
      </c>
      <c r="G108" s="129">
        <f t="shared" si="30"/>
        <v>56497.9816317</v>
      </c>
      <c r="H108" s="129">
        <f t="shared" si="30"/>
        <v>34477.219880639997</v>
      </c>
      <c r="I108" s="129">
        <f t="shared" si="30"/>
        <v>29901.487701170001</v>
      </c>
      <c r="J108" s="129">
        <f t="shared" si="30"/>
        <v>32467.753898109997</v>
      </c>
      <c r="K108" s="129">
        <f t="shared" si="30"/>
        <v>35304.253929410006</v>
      </c>
      <c r="L108" s="129">
        <f t="shared" si="30"/>
        <v>26114.362283390001</v>
      </c>
      <c r="M108" s="129">
        <f t="shared" si="30"/>
        <v>29086.894436540002</v>
      </c>
      <c r="N108" s="129">
        <f t="shared" ref="N108" si="31">N101+N94</f>
        <v>51942.348669762374</v>
      </c>
    </row>
    <row r="109" spans="1:14" ht="20" customHeight="1" x14ac:dyDescent="0.2">
      <c r="A109" s="127" t="s">
        <v>239</v>
      </c>
      <c r="B109" s="128" t="s">
        <v>250</v>
      </c>
      <c r="C109" s="129">
        <f>C77-C91+C94</f>
        <v>1249.226476985612</v>
      </c>
      <c r="D109" s="129">
        <f t="shared" ref="D109:M109" si="32">D77-D91+D94</f>
        <v>23570.529548238497</v>
      </c>
      <c r="E109" s="129">
        <f t="shared" si="32"/>
        <v>5890.3905813794117</v>
      </c>
      <c r="F109" s="129">
        <f t="shared" si="32"/>
        <v>8858.8051730250008</v>
      </c>
      <c r="G109" s="129">
        <f t="shared" si="32"/>
        <v>4686.1055546932621</v>
      </c>
      <c r="H109" s="129">
        <f t="shared" si="32"/>
        <v>-35419.683018803946</v>
      </c>
      <c r="I109" s="129">
        <f t="shared" si="32"/>
        <v>-34738.793223631859</v>
      </c>
      <c r="J109" s="129">
        <f t="shared" si="32"/>
        <v>-12112.304397669366</v>
      </c>
      <c r="K109" s="129">
        <f t="shared" si="32"/>
        <v>-3796.5230832669986</v>
      </c>
      <c r="L109" s="129">
        <f t="shared" si="32"/>
        <v>27936.859249537578</v>
      </c>
      <c r="M109" s="129">
        <f t="shared" si="32"/>
        <v>57436.536239281646</v>
      </c>
      <c r="N109" s="129">
        <f t="shared" ref="N109" si="33">N77-N91+N94</f>
        <v>122383.85092402968</v>
      </c>
    </row>
    <row r="110" spans="1:14" ht="20" customHeight="1" x14ac:dyDescent="0.2">
      <c r="A110" s="130" t="s">
        <v>240</v>
      </c>
      <c r="B110" s="131" t="s">
        <v>251</v>
      </c>
      <c r="C110" s="132">
        <f>C77-C91</f>
        <v>-16708.773523014388</v>
      </c>
      <c r="D110" s="132">
        <f t="shared" ref="D110:M110" si="34">D77-D91</f>
        <v>3530.5295482384972</v>
      </c>
      <c r="E110" s="132">
        <f t="shared" si="34"/>
        <v>-15942.609418620588</v>
      </c>
      <c r="F110" s="132">
        <f t="shared" si="34"/>
        <v>-16692.194826974999</v>
      </c>
      <c r="G110" s="132">
        <f t="shared" si="34"/>
        <v>-23644.244411496213</v>
      </c>
      <c r="H110" s="132">
        <f t="shared" si="34"/>
        <v>-67620.683018803946</v>
      </c>
      <c r="I110" s="132">
        <f t="shared" si="34"/>
        <v>-69864.370284193545</v>
      </c>
      <c r="J110" s="132">
        <f t="shared" si="34"/>
        <v>-47773.930619967869</v>
      </c>
      <c r="K110" s="132">
        <f t="shared" si="34"/>
        <v>-42101.334070429089</v>
      </c>
      <c r="L110" s="132">
        <f t="shared" si="34"/>
        <v>-12598.140750462422</v>
      </c>
      <c r="M110" s="132">
        <f t="shared" si="34"/>
        <v>15045.536239281646</v>
      </c>
      <c r="N110" s="132">
        <f t="shared" ref="N110" si="35">N77-N91</f>
        <v>73070.21091751894</v>
      </c>
    </row>
    <row r="112" spans="1:14" s="133" customFormat="1" ht="20" customHeight="1" x14ac:dyDescent="0.2">
      <c r="A112" s="333" t="s">
        <v>637</v>
      </c>
      <c r="B112" s="333"/>
      <c r="C112" s="24">
        <v>2010</v>
      </c>
      <c r="D112" s="24">
        <v>2011</v>
      </c>
      <c r="E112" s="24">
        <v>2012</v>
      </c>
      <c r="F112" s="24">
        <v>2013</v>
      </c>
      <c r="G112" s="24">
        <v>2014</v>
      </c>
      <c r="H112" s="24">
        <v>2015</v>
      </c>
      <c r="I112" s="24">
        <v>2016</v>
      </c>
      <c r="J112" s="24">
        <v>2017</v>
      </c>
      <c r="K112" s="24">
        <v>2018</v>
      </c>
      <c r="L112" s="24">
        <v>2019</v>
      </c>
      <c r="M112" s="24">
        <v>2020</v>
      </c>
      <c r="N112" s="24">
        <f>N76</f>
        <v>2021</v>
      </c>
    </row>
    <row r="113" spans="1:14" ht="20" customHeight="1" x14ac:dyDescent="0.2">
      <c r="A113" s="18">
        <v>1</v>
      </c>
      <c r="B113" s="19" t="s">
        <v>814</v>
      </c>
      <c r="C113" s="88">
        <f>'3.2.4'!C5</f>
        <v>314095.59095604689</v>
      </c>
      <c r="D113" s="88">
        <f>'3.2.4'!D5</f>
        <v>361445.20131219865</v>
      </c>
      <c r="E113" s="88">
        <f>'3.2.4'!E5</f>
        <v>407765.32080007409</v>
      </c>
      <c r="F113" s="88">
        <f>'3.2.4'!F5</f>
        <v>433981.82193986792</v>
      </c>
      <c r="G113" s="88">
        <f>'3.2.4'!G5</f>
        <v>484544.08366376371</v>
      </c>
      <c r="H113" s="88">
        <f>'3.2.4'!H5</f>
        <v>516511.7101988694</v>
      </c>
      <c r="I113" s="88">
        <f>'3.2.4'!I5</f>
        <v>558912.09297719039</v>
      </c>
      <c r="J113" s="88">
        <f>'3.2.4'!J5</f>
        <v>576312.82188254048</v>
      </c>
      <c r="K113" s="88">
        <f>'3.2.4'!K5</f>
        <v>628537.31808323588</v>
      </c>
      <c r="L113" s="88">
        <f>'3.2.4'!L5</f>
        <v>690976.8211888104</v>
      </c>
      <c r="M113" s="88">
        <f>'3.2.4'!M5</f>
        <v>752850.29505531152</v>
      </c>
      <c r="N113" s="88">
        <f>'3.2.4'!N5</f>
        <v>863355.06488870003</v>
      </c>
    </row>
    <row r="114" spans="1:14" ht="20" customHeight="1" x14ac:dyDescent="0.2">
      <c r="A114" s="115">
        <v>11</v>
      </c>
      <c r="B114" s="115" t="s">
        <v>242</v>
      </c>
      <c r="C114" s="138">
        <f>'3.2.4'!C6</f>
        <v>60206.914689216341</v>
      </c>
      <c r="D114" s="138">
        <f>'3.2.4'!D6</f>
        <v>69923.546474135743</v>
      </c>
      <c r="E114" s="138">
        <f>'3.2.4'!E6</f>
        <v>79035.861455604187</v>
      </c>
      <c r="F114" s="138">
        <f>'3.2.4'!F6</f>
        <v>87770.232116992935</v>
      </c>
      <c r="G114" s="138">
        <f>'3.2.4'!G6</f>
        <v>97706.705744835359</v>
      </c>
      <c r="H114" s="138">
        <f>'3.2.4'!H6</f>
        <v>105097.61719697739</v>
      </c>
      <c r="I114" s="138">
        <f>'3.2.4'!I6</f>
        <v>107934.90566242571</v>
      </c>
      <c r="J114" s="138">
        <f>'3.2.4'!J6</f>
        <v>115921.07112340091</v>
      </c>
      <c r="K114" s="138">
        <f>'3.2.4'!K6</f>
        <v>130213.02339550504</v>
      </c>
      <c r="L114" s="138">
        <f>'3.2.4'!L6</f>
        <v>144729.52390447454</v>
      </c>
      <c r="M114" s="138">
        <f>'3.2.4'!M6</f>
        <v>146429.53422499428</v>
      </c>
      <c r="N114" s="138">
        <f>'3.2.4'!N6</f>
        <v>178330.15150499999</v>
      </c>
    </row>
    <row r="115" spans="1:14" ht="20" customHeight="1" x14ac:dyDescent="0.2">
      <c r="A115" s="21">
        <v>111</v>
      </c>
      <c r="B115" s="22" t="s">
        <v>256</v>
      </c>
      <c r="C115" s="139">
        <f>'3.2.4'!C7</f>
        <v>0</v>
      </c>
      <c r="D115" s="139">
        <f>'3.2.4'!D7</f>
        <v>0</v>
      </c>
      <c r="E115" s="139">
        <f>'3.2.4'!E7</f>
        <v>0</v>
      </c>
      <c r="F115" s="139">
        <f>'3.2.4'!F7</f>
        <v>0</v>
      </c>
      <c r="G115" s="139">
        <f>'3.2.4'!G7</f>
        <v>0</v>
      </c>
      <c r="H115" s="139">
        <f>'3.2.4'!H7</f>
        <v>0</v>
      </c>
      <c r="I115" s="139">
        <f>'3.2.4'!I7</f>
        <v>0</v>
      </c>
      <c r="J115" s="139">
        <f>'3.2.4'!J7</f>
        <v>0</v>
      </c>
      <c r="K115" s="139">
        <f>'3.2.4'!K7</f>
        <v>0</v>
      </c>
      <c r="L115" s="139">
        <f>'3.2.4'!L7</f>
        <v>0</v>
      </c>
      <c r="M115" s="139">
        <f>'3.2.4'!M7</f>
        <v>0</v>
      </c>
      <c r="N115" s="139">
        <f>'3.2.4'!N7</f>
        <v>0</v>
      </c>
    </row>
    <row r="116" spans="1:14" ht="20" customHeight="1" x14ac:dyDescent="0.2">
      <c r="A116" s="21">
        <v>112</v>
      </c>
      <c r="B116" s="22" t="s">
        <v>257</v>
      </c>
      <c r="C116" s="139">
        <f>'3.2.4'!C14</f>
        <v>0</v>
      </c>
      <c r="D116" s="139">
        <f>'3.2.4'!D14</f>
        <v>0</v>
      </c>
      <c r="E116" s="139">
        <f>'3.2.4'!E14</f>
        <v>0</v>
      </c>
      <c r="F116" s="139">
        <f>'3.2.4'!F14</f>
        <v>0</v>
      </c>
      <c r="G116" s="139">
        <f>'3.2.4'!G14</f>
        <v>0</v>
      </c>
      <c r="H116" s="139">
        <f>'3.2.4'!H14</f>
        <v>0</v>
      </c>
      <c r="I116" s="139">
        <f>'3.2.4'!I14</f>
        <v>0</v>
      </c>
      <c r="J116" s="139">
        <f>'3.2.4'!J14</f>
        <v>0</v>
      </c>
      <c r="K116" s="139">
        <f>'3.2.4'!K14</f>
        <v>0</v>
      </c>
      <c r="L116" s="139">
        <f>'3.2.4'!L14</f>
        <v>0</v>
      </c>
      <c r="M116" s="139">
        <f>'3.2.4'!M14</f>
        <v>0</v>
      </c>
      <c r="N116" s="139">
        <f>'3.2.4'!N14</f>
        <v>0</v>
      </c>
    </row>
    <row r="117" spans="1:14" ht="20" customHeight="1" x14ac:dyDescent="0.2">
      <c r="A117" s="21">
        <v>113</v>
      </c>
      <c r="B117" s="22" t="s">
        <v>258</v>
      </c>
      <c r="C117" s="139">
        <f>'3.2.4'!C17</f>
        <v>24018.808145557734</v>
      </c>
      <c r="D117" s="139">
        <f>'3.2.4'!D17</f>
        <v>27836.023984268882</v>
      </c>
      <c r="E117" s="139">
        <f>'3.2.4'!E17</f>
        <v>30771.72434430055</v>
      </c>
      <c r="F117" s="139">
        <f>'3.2.4'!F17</f>
        <v>35065.038114958028</v>
      </c>
      <c r="G117" s="139">
        <f>'3.2.4'!G17</f>
        <v>38429.01447270788</v>
      </c>
      <c r="H117" s="139">
        <f>'3.2.4'!H17</f>
        <v>41764.599037119551</v>
      </c>
      <c r="I117" s="139">
        <f>'3.2.4'!I17</f>
        <v>44045.048067038515</v>
      </c>
      <c r="J117" s="139">
        <f>'3.2.4'!J17</f>
        <v>48664.136289889044</v>
      </c>
      <c r="K117" s="139">
        <f>'3.2.4'!K17</f>
        <v>54865.980086082505</v>
      </c>
      <c r="L117" s="139">
        <f>'3.2.4'!L17</f>
        <v>59983.356729817897</v>
      </c>
      <c r="M117" s="139">
        <f>'3.2.4'!M17</f>
        <v>61604.922584438405</v>
      </c>
      <c r="N117" s="139">
        <f>'3.2.4'!N17</f>
        <v>75015.811717999997</v>
      </c>
    </row>
    <row r="118" spans="1:14" ht="20" customHeight="1" x14ac:dyDescent="0.2">
      <c r="A118" s="21">
        <v>114</v>
      </c>
      <c r="B118" s="22" t="s">
        <v>264</v>
      </c>
      <c r="C118" s="139">
        <f>'3.2.4'!C30</f>
        <v>36188.106543658607</v>
      </c>
      <c r="D118" s="139">
        <f>'3.2.4'!D30</f>
        <v>42087.522489866868</v>
      </c>
      <c r="E118" s="139">
        <f>'3.2.4'!E30</f>
        <v>48264.137111303637</v>
      </c>
      <c r="F118" s="139">
        <f>'3.2.4'!F30</f>
        <v>52705.194002034899</v>
      </c>
      <c r="G118" s="139">
        <f>'3.2.4'!G30</f>
        <v>59277.691272127478</v>
      </c>
      <c r="H118" s="139">
        <f>'3.2.4'!H30</f>
        <v>63333.018159857835</v>
      </c>
      <c r="I118" s="139">
        <f>'3.2.4'!I30</f>
        <v>63889.857595387184</v>
      </c>
      <c r="J118" s="139">
        <f>'3.2.4'!J30</f>
        <v>67256.93483351187</v>
      </c>
      <c r="K118" s="139">
        <f>'3.2.4'!K30</f>
        <v>75347.04330942253</v>
      </c>
      <c r="L118" s="139">
        <f>'3.2.4'!L30</f>
        <v>84746.167174656643</v>
      </c>
      <c r="M118" s="139">
        <f>'3.2.4'!M30</f>
        <v>84824.611640555871</v>
      </c>
      <c r="N118" s="139">
        <f>'3.2.4'!N30</f>
        <v>103314.339787</v>
      </c>
    </row>
    <row r="119" spans="1:14" ht="20" customHeight="1" x14ac:dyDescent="0.2">
      <c r="A119" s="21">
        <v>115</v>
      </c>
      <c r="B119" s="22" t="s">
        <v>273</v>
      </c>
      <c r="C119" s="139">
        <f>'3.2.4'!C54</f>
        <v>0</v>
      </c>
      <c r="D119" s="139">
        <f>'3.2.4'!D54</f>
        <v>0</v>
      </c>
      <c r="E119" s="139">
        <f>'3.2.4'!E54</f>
        <v>0</v>
      </c>
      <c r="F119" s="139">
        <f>'3.2.4'!F54</f>
        <v>0</v>
      </c>
      <c r="G119" s="139">
        <f>'3.2.4'!G54</f>
        <v>0</v>
      </c>
      <c r="H119" s="139">
        <f>'3.2.4'!H54</f>
        <v>0</v>
      </c>
      <c r="I119" s="139">
        <f>'3.2.4'!I54</f>
        <v>0</v>
      </c>
      <c r="J119" s="139">
        <f>'3.2.4'!J54</f>
        <v>0</v>
      </c>
      <c r="K119" s="139">
        <f>'3.2.4'!K54</f>
        <v>0</v>
      </c>
      <c r="L119" s="139">
        <f>'3.2.4'!L54</f>
        <v>0</v>
      </c>
      <c r="M119" s="139">
        <f>'3.2.4'!M54</f>
        <v>0</v>
      </c>
      <c r="N119" s="139">
        <f>'3.2.4'!N54</f>
        <v>0</v>
      </c>
    </row>
    <row r="120" spans="1:14" ht="20" customHeight="1" x14ac:dyDescent="0.2">
      <c r="A120" s="21">
        <v>116</v>
      </c>
      <c r="B120" s="22" t="s">
        <v>278</v>
      </c>
      <c r="C120" s="139">
        <f>'3.2.4'!C61</f>
        <v>0</v>
      </c>
      <c r="D120" s="139">
        <f>'3.2.4'!D61</f>
        <v>0</v>
      </c>
      <c r="E120" s="139">
        <f>'3.2.4'!E61</f>
        <v>0</v>
      </c>
      <c r="F120" s="139">
        <f>'3.2.4'!F61</f>
        <v>0</v>
      </c>
      <c r="G120" s="139">
        <f>'3.2.4'!G61</f>
        <v>0</v>
      </c>
      <c r="H120" s="139">
        <f>'3.2.4'!H61</f>
        <v>0</v>
      </c>
      <c r="I120" s="139">
        <f>'3.2.4'!I61</f>
        <v>0</v>
      </c>
      <c r="J120" s="139">
        <f>'3.2.4'!J61</f>
        <v>0</v>
      </c>
      <c r="K120" s="139">
        <f>'3.2.4'!K61</f>
        <v>0</v>
      </c>
      <c r="L120" s="139">
        <f>'3.2.4'!L61</f>
        <v>0</v>
      </c>
      <c r="M120" s="139">
        <f>'3.2.4'!M61</f>
        <v>0</v>
      </c>
      <c r="N120" s="139">
        <f>'3.2.4'!N61</f>
        <v>0</v>
      </c>
    </row>
    <row r="121" spans="1:14" ht="20" customHeight="1" x14ac:dyDescent="0.2">
      <c r="A121" s="115">
        <v>12</v>
      </c>
      <c r="B121" s="115" t="s">
        <v>246</v>
      </c>
      <c r="C121" s="138">
        <f>'3.2.4'!C62</f>
        <v>12096.349539880001</v>
      </c>
      <c r="D121" s="138">
        <f>'3.2.4'!D62</f>
        <v>15606.0165346421</v>
      </c>
      <c r="E121" s="138">
        <f>'3.2.4'!E62</f>
        <v>17750.648370949089</v>
      </c>
      <c r="F121" s="138">
        <f>'3.2.4'!F62</f>
        <v>20908.909499197238</v>
      </c>
      <c r="G121" s="138">
        <f>'3.2.4'!G62</f>
        <v>23383.36542338007</v>
      </c>
      <c r="H121" s="138">
        <f>'3.2.4'!H62</f>
        <v>26602.946972138023</v>
      </c>
      <c r="I121" s="138">
        <f>'3.2.4'!I62</f>
        <v>29709.612540418602</v>
      </c>
      <c r="J121" s="138">
        <f>'3.2.4'!J62</f>
        <v>32028.186497412797</v>
      </c>
      <c r="K121" s="138">
        <f>'3.2.4'!K62</f>
        <v>34180.128476951199</v>
      </c>
      <c r="L121" s="138">
        <f>'3.2.4'!L62</f>
        <v>38606.226604180003</v>
      </c>
      <c r="M121" s="138">
        <f>'3.2.4'!M62</f>
        <v>40853.185408409699</v>
      </c>
      <c r="N121" s="138">
        <f>'3.2.4'!N62</f>
        <v>44508.684400999999</v>
      </c>
    </row>
    <row r="122" spans="1:14" ht="20" customHeight="1" x14ac:dyDescent="0.2">
      <c r="A122" s="115">
        <v>13</v>
      </c>
      <c r="B122" s="115" t="s">
        <v>243</v>
      </c>
      <c r="C122" s="138">
        <f>'3.2.4'!C74</f>
        <v>219527.32451093313</v>
      </c>
      <c r="D122" s="138">
        <f>'3.2.4'!D74</f>
        <v>250138.16796483909</v>
      </c>
      <c r="E122" s="138">
        <f>'3.2.4'!E74</f>
        <v>282829.5975765739</v>
      </c>
      <c r="F122" s="138">
        <f>'3.2.4'!F74</f>
        <v>298962.3820682537</v>
      </c>
      <c r="G122" s="138">
        <f>'3.2.4'!G74</f>
        <v>330214.74282990966</v>
      </c>
      <c r="H122" s="138">
        <f>'3.2.4'!H74</f>
        <v>343743.18811044015</v>
      </c>
      <c r="I122" s="138">
        <f>'3.2.4'!I74</f>
        <v>376918.29745598935</v>
      </c>
      <c r="J122" s="138">
        <f>'3.2.4'!J74</f>
        <v>385499.69654004159</v>
      </c>
      <c r="K122" s="138">
        <f>'3.2.4'!K74</f>
        <v>421792.04809201264</v>
      </c>
      <c r="L122" s="138">
        <f>'3.2.4'!L74</f>
        <v>451262.5942993302</v>
      </c>
      <c r="M122" s="138">
        <f>'3.2.4'!M74</f>
        <v>520448.07979469822</v>
      </c>
      <c r="N122" s="138">
        <f>'3.2.4'!N74</f>
        <v>581962.18763706263</v>
      </c>
    </row>
    <row r="123" spans="1:14" ht="20" customHeight="1" x14ac:dyDescent="0.2">
      <c r="A123" s="115">
        <v>14</v>
      </c>
      <c r="B123" s="115" t="s">
        <v>247</v>
      </c>
      <c r="C123" s="138">
        <f>'3.2.4'!C84</f>
        <v>22265.002216017401</v>
      </c>
      <c r="D123" s="138">
        <f>'3.2.4'!D84</f>
        <v>25777.47033858169</v>
      </c>
      <c r="E123" s="138">
        <f>'3.2.4'!E84</f>
        <v>28149.213396946885</v>
      </c>
      <c r="F123" s="138">
        <f>'3.2.4'!F84</f>
        <v>26340.298255424022</v>
      </c>
      <c r="G123" s="138">
        <f>'3.2.4'!G84</f>
        <v>33239.269665638625</v>
      </c>
      <c r="H123" s="138">
        <f>'3.2.4'!H84</f>
        <v>41067.957919313856</v>
      </c>
      <c r="I123" s="138">
        <f>'3.2.4'!I84</f>
        <v>44349.277318356704</v>
      </c>
      <c r="J123" s="138">
        <f>'3.2.4'!J84</f>
        <v>42863.867721685223</v>
      </c>
      <c r="K123" s="138">
        <f>'3.2.4'!K84</f>
        <v>42352.118118767045</v>
      </c>
      <c r="L123" s="138">
        <f>'3.2.4'!L84</f>
        <v>56378.476380825596</v>
      </c>
      <c r="M123" s="138">
        <f>'3.2.4'!M84</f>
        <v>45119.495627209282</v>
      </c>
      <c r="N123" s="138">
        <f>'3.2.4'!N84</f>
        <v>58554.041345637408</v>
      </c>
    </row>
    <row r="124" spans="1:14" ht="20" customHeight="1" x14ac:dyDescent="0.2">
      <c r="A124" s="118">
        <v>1411</v>
      </c>
      <c r="B124" s="118" t="s">
        <v>815</v>
      </c>
      <c r="C124" s="140">
        <f>'3.2.4'!C86</f>
        <v>6630</v>
      </c>
      <c r="D124" s="140">
        <f>'3.2.4'!D86</f>
        <v>9107</v>
      </c>
      <c r="E124" s="140">
        <f>'3.2.4'!E86</f>
        <v>12695</v>
      </c>
      <c r="F124" s="140">
        <f>'3.2.4'!F86</f>
        <v>6630</v>
      </c>
      <c r="G124" s="140">
        <f>'3.2.4'!G86</f>
        <v>11663.745177599994</v>
      </c>
      <c r="H124" s="140">
        <f>'3.2.4'!H86</f>
        <v>13902.438940210031</v>
      </c>
      <c r="I124" s="140">
        <f>'3.2.4'!I86</f>
        <v>17623.389260929987</v>
      </c>
      <c r="J124" s="140">
        <f>'3.2.4'!J86</f>
        <v>15236</v>
      </c>
      <c r="K124" s="140">
        <f>'3.2.4'!K86</f>
        <v>12945.417129340014</v>
      </c>
      <c r="L124" s="140">
        <f>'3.2.4'!L86</f>
        <v>16206.892190459994</v>
      </c>
      <c r="M124" s="140">
        <f>'3.2.4'!M86</f>
        <v>10703.7802270581</v>
      </c>
      <c r="N124" s="140">
        <f>'3.2.4'!N86</f>
        <v>12042.712470699993</v>
      </c>
    </row>
    <row r="125" spans="1:14" ht="20" customHeight="1" x14ac:dyDescent="0.2">
      <c r="A125" s="120" t="s">
        <v>392</v>
      </c>
      <c r="B125" s="118" t="s">
        <v>393</v>
      </c>
      <c r="C125" s="140">
        <f>C123-C124</f>
        <v>15635.002216017401</v>
      </c>
      <c r="D125" s="140">
        <f t="shared" ref="D125:M125" si="36">D123-D124</f>
        <v>16670.47033858169</v>
      </c>
      <c r="E125" s="140">
        <f t="shared" si="36"/>
        <v>15454.213396946885</v>
      </c>
      <c r="F125" s="140">
        <f t="shared" si="36"/>
        <v>19710.298255424022</v>
      </c>
      <c r="G125" s="140">
        <f t="shared" si="36"/>
        <v>21575.524488038631</v>
      </c>
      <c r="H125" s="140">
        <f t="shared" si="36"/>
        <v>27165.518979103825</v>
      </c>
      <c r="I125" s="140">
        <f t="shared" si="36"/>
        <v>26725.888057426717</v>
      </c>
      <c r="J125" s="140">
        <f t="shared" si="36"/>
        <v>27627.867721685223</v>
      </c>
      <c r="K125" s="140">
        <f t="shared" si="36"/>
        <v>29406.70098942703</v>
      </c>
      <c r="L125" s="140">
        <f t="shared" si="36"/>
        <v>40171.584190365604</v>
      </c>
      <c r="M125" s="140">
        <f t="shared" si="36"/>
        <v>34415.715400151181</v>
      </c>
      <c r="N125" s="140">
        <f t="shared" ref="N125" si="37">N123-N124</f>
        <v>46511.328874937419</v>
      </c>
    </row>
    <row r="126" spans="1:14" ht="20" customHeight="1" x14ac:dyDescent="0.2">
      <c r="A126" s="18" t="s">
        <v>394</v>
      </c>
      <c r="B126" s="19" t="s">
        <v>816</v>
      </c>
      <c r="C126" s="20">
        <f>'3.3.4'!C5</f>
        <v>314125.31340252771</v>
      </c>
      <c r="D126" s="20">
        <f>'3.3.4'!D5</f>
        <v>352266.60077757109</v>
      </c>
      <c r="E126" s="20">
        <f>'3.3.4'!E5</f>
        <v>403845.01590525417</v>
      </c>
      <c r="F126" s="20">
        <f>'3.3.4'!F5</f>
        <v>423939.55642020021</v>
      </c>
      <c r="G126" s="20">
        <f>'3.3.4'!G5</f>
        <v>484741.46098512039</v>
      </c>
      <c r="H126" s="20">
        <f>'3.3.4'!H5</f>
        <v>521581.35098619899</v>
      </c>
      <c r="I126" s="20">
        <f>'3.3.4'!I5</f>
        <v>552541.0740781253</v>
      </c>
      <c r="J126" s="20">
        <f>'3.3.4'!J5</f>
        <v>548335.35276713292</v>
      </c>
      <c r="K126" s="20">
        <f>'3.3.4'!K5</f>
        <v>603508.50051098922</v>
      </c>
      <c r="L126" s="20">
        <f>'3.3.4'!L5</f>
        <v>659645.02552097815</v>
      </c>
      <c r="M126" s="20">
        <f>'3.3.4'!M5</f>
        <v>723335.4010195476</v>
      </c>
      <c r="N126" s="20">
        <f>'3.3.4'!N5</f>
        <v>760521.67444364983</v>
      </c>
    </row>
    <row r="127" spans="1:14" ht="20" customHeight="1" x14ac:dyDescent="0.2">
      <c r="A127" s="115">
        <v>2</v>
      </c>
      <c r="B127" s="115" t="s">
        <v>488</v>
      </c>
      <c r="C127" s="116">
        <f>'3.3.4'!C6</f>
        <v>294448.40224474203</v>
      </c>
      <c r="D127" s="116">
        <f>'3.3.4'!D6</f>
        <v>332678.25793681724</v>
      </c>
      <c r="E127" s="116">
        <f>'3.3.4'!E6</f>
        <v>379373.53123048262</v>
      </c>
      <c r="F127" s="116">
        <f>'3.3.4'!F6</f>
        <v>412862.31778015458</v>
      </c>
      <c r="G127" s="116">
        <f>'3.3.4'!G6</f>
        <v>467585.58283569518</v>
      </c>
      <c r="H127" s="116">
        <f>'3.3.4'!H6</f>
        <v>509969.67708500451</v>
      </c>
      <c r="I127" s="116">
        <f>'3.3.4'!I6</f>
        <v>543199.71373958769</v>
      </c>
      <c r="J127" s="116">
        <f>'3.3.4'!J6</f>
        <v>556792.63982989651</v>
      </c>
      <c r="K127" s="116">
        <f>'3.3.4'!K6</f>
        <v>605287.40017992142</v>
      </c>
      <c r="L127" s="116">
        <f>'3.3.4'!L6</f>
        <v>656770.49415522499</v>
      </c>
      <c r="M127" s="116">
        <f>'3.3.4'!M6</f>
        <v>705800.74232653819</v>
      </c>
      <c r="N127" s="116">
        <f>'3.3.4'!N6</f>
        <v>761894.0248112696</v>
      </c>
    </row>
    <row r="128" spans="1:14" ht="20" customHeight="1" x14ac:dyDescent="0.2">
      <c r="A128" s="121">
        <v>21</v>
      </c>
      <c r="B128" s="121" t="s">
        <v>244</v>
      </c>
      <c r="C128" s="117">
        <f>'3.3.4'!C7</f>
        <v>134511.4831410312</v>
      </c>
      <c r="D128" s="117">
        <f>'3.3.4'!D7</f>
        <v>154535.15360010572</v>
      </c>
      <c r="E128" s="117">
        <f>'3.3.4'!E7</f>
        <v>177364.25830040532</v>
      </c>
      <c r="F128" s="117">
        <f>'3.3.4'!F7</f>
        <v>201332.87183178068</v>
      </c>
      <c r="G128" s="117">
        <f>'3.3.4'!G7</f>
        <v>223293.29653628881</v>
      </c>
      <c r="H128" s="117">
        <f>'3.3.4'!H7</f>
        <v>242167.71502228739</v>
      </c>
      <c r="I128" s="117">
        <f>'3.3.4'!I7</f>
        <v>262112.55355900261</v>
      </c>
      <c r="J128" s="117">
        <f>'3.3.4'!J7</f>
        <v>275524.94776366948</v>
      </c>
      <c r="K128" s="117">
        <f>'3.3.4'!K7</f>
        <v>291959.29965001252</v>
      </c>
      <c r="L128" s="117">
        <f>'3.3.4'!L7</f>
        <v>313771.96398928342</v>
      </c>
      <c r="M128" s="117">
        <f>'3.3.4'!M7</f>
        <v>335511.71459207748</v>
      </c>
      <c r="N128" s="117">
        <f>'3.3.4'!N7</f>
        <v>344311.34204200003</v>
      </c>
    </row>
    <row r="129" spans="1:14" ht="20" customHeight="1" x14ac:dyDescent="0.2">
      <c r="A129" s="121">
        <v>22</v>
      </c>
      <c r="B129" s="121" t="s">
        <v>245</v>
      </c>
      <c r="C129" s="117">
        <f>'3.3.4'!C19</f>
        <v>102441.60225955701</v>
      </c>
      <c r="D129" s="117">
        <f>'3.3.4'!D19</f>
        <v>115739.131518394</v>
      </c>
      <c r="E129" s="117">
        <f>'3.3.4'!E19</f>
        <v>128095.521685492</v>
      </c>
      <c r="F129" s="117">
        <f>'3.3.4'!F19</f>
        <v>131300.59738502299</v>
      </c>
      <c r="G129" s="117">
        <f>'3.3.4'!G19</f>
        <v>152543.59839090399</v>
      </c>
      <c r="H129" s="117">
        <f>'3.3.4'!H19</f>
        <v>153186.10222004299</v>
      </c>
      <c r="I129" s="117">
        <f>'3.3.4'!I19</f>
        <v>165691.10000774398</v>
      </c>
      <c r="J129" s="117">
        <f>'3.3.4'!J19</f>
        <v>162037.740913733</v>
      </c>
      <c r="K129" s="117">
        <f>'3.3.4'!K19</f>
        <v>183036.36603354997</v>
      </c>
      <c r="L129" s="117">
        <f>'3.3.4'!L19</f>
        <v>202989.528849961</v>
      </c>
      <c r="M129" s="117">
        <f>'3.3.4'!M19</f>
        <v>210733.28331110597</v>
      </c>
      <c r="N129" s="117">
        <f>'3.3.4'!N19</f>
        <v>238510.86350499999</v>
      </c>
    </row>
    <row r="130" spans="1:14" ht="20" customHeight="1" x14ac:dyDescent="0.2">
      <c r="A130" s="121">
        <v>23</v>
      </c>
      <c r="B130" s="121" t="s">
        <v>817</v>
      </c>
      <c r="C130" s="117">
        <f>'3.3.4'!C20</f>
        <v>14528</v>
      </c>
      <c r="D130" s="117">
        <f>'3.3.4'!D20</f>
        <v>17051.573219527221</v>
      </c>
      <c r="E130" s="117">
        <f>'3.3.4'!E20</f>
        <v>20173</v>
      </c>
      <c r="F130" s="117">
        <f>'3.3.4'!F20</f>
        <v>22305</v>
      </c>
      <c r="G130" s="117">
        <f>'3.3.4'!G20</f>
        <v>24786.01043759087</v>
      </c>
      <c r="H130" s="117">
        <f>'3.3.4'!H20</f>
        <v>27534</v>
      </c>
      <c r="I130" s="117">
        <f>'3.3.4'!I20</f>
        <v>30840.39482217361</v>
      </c>
      <c r="J130" s="117">
        <f>'3.3.4'!J20</f>
        <v>32538.610194911183</v>
      </c>
      <c r="K130" s="117">
        <f>'3.3.4'!K20</f>
        <v>34303.67373557503</v>
      </c>
      <c r="L130" s="117">
        <f>'3.3.4'!L20</f>
        <v>37632</v>
      </c>
      <c r="M130" s="117">
        <f>'3.3.4'!M20</f>
        <v>41823</v>
      </c>
      <c r="N130" s="117">
        <f>'3.3.4'!N20</f>
        <v>48652.883064619818</v>
      </c>
    </row>
    <row r="131" spans="1:14" ht="20" customHeight="1" x14ac:dyDescent="0.2">
      <c r="A131" s="121">
        <v>24</v>
      </c>
      <c r="B131" s="121" t="s">
        <v>818</v>
      </c>
      <c r="C131" s="117">
        <f>'3.3.4'!C21</f>
        <v>10982.948527658276</v>
      </c>
      <c r="D131" s="117">
        <f>'3.3.4'!D21</f>
        <v>9273.2862153880233</v>
      </c>
      <c r="E131" s="117">
        <f>'3.3.4'!E21</f>
        <v>10809.659102890484</v>
      </c>
      <c r="F131" s="117">
        <f>'3.3.4'!F21</f>
        <v>10796.035806707858</v>
      </c>
      <c r="G131" s="117">
        <f>'3.3.4'!G21</f>
        <v>10765.437957342263</v>
      </c>
      <c r="H131" s="117">
        <f>'3.3.4'!H21</f>
        <v>17100.437351353623</v>
      </c>
      <c r="I131" s="117">
        <f>'3.3.4'!I21</f>
        <v>9441.5876859509226</v>
      </c>
      <c r="J131" s="117">
        <f>'3.3.4'!J21</f>
        <v>5174.601273929452</v>
      </c>
      <c r="K131" s="117">
        <f>'3.3.4'!K21</f>
        <v>5351.7259352631854</v>
      </c>
      <c r="L131" s="117">
        <f>'3.3.4'!L21</f>
        <v>4858.8583803130996</v>
      </c>
      <c r="M131" s="117">
        <f>'3.3.4'!M21</f>
        <v>5006.1788007540272</v>
      </c>
      <c r="N131" s="117">
        <f>'3.3.4'!N21</f>
        <v>5123.877621649639</v>
      </c>
    </row>
    <row r="132" spans="1:14" ht="20" customHeight="1" x14ac:dyDescent="0.2">
      <c r="A132" s="121">
        <v>25</v>
      </c>
      <c r="B132" s="121" t="s">
        <v>248</v>
      </c>
      <c r="C132" s="117">
        <f>'3.3.4'!C25</f>
        <v>143.12630871000002</v>
      </c>
      <c r="D132" s="117">
        <f>'3.3.4'!D25</f>
        <v>169.47010046</v>
      </c>
      <c r="E132" s="117">
        <f>'3.3.4'!E25</f>
        <v>158.10780433000002</v>
      </c>
      <c r="F132" s="117">
        <f>'3.3.4'!F25</f>
        <v>249.36270463</v>
      </c>
      <c r="G132" s="117">
        <f>'3.3.4'!G25</f>
        <v>264.05577391999998</v>
      </c>
      <c r="H132" s="117">
        <f>'3.3.4'!H25</f>
        <v>240.79317621999999</v>
      </c>
      <c r="I132" s="117">
        <f>'3.3.4'!I25</f>
        <v>335.19274765</v>
      </c>
      <c r="J132" s="117">
        <f>'3.3.4'!J25</f>
        <v>339.58712033</v>
      </c>
      <c r="K132" s="117">
        <f>'3.3.4'!K25</f>
        <v>366.76400351999996</v>
      </c>
      <c r="L132" s="117">
        <f>'3.3.4'!L25</f>
        <v>393.29432987000001</v>
      </c>
      <c r="M132" s="117">
        <f>'3.3.4'!M25</f>
        <v>928.81018807999999</v>
      </c>
      <c r="N132" s="117">
        <f>'3.3.4'!N25</f>
        <v>1050.6410510000001</v>
      </c>
    </row>
    <row r="133" spans="1:14" ht="20" customHeight="1" x14ac:dyDescent="0.2">
      <c r="A133" s="121">
        <v>26</v>
      </c>
      <c r="B133" s="121" t="s">
        <v>243</v>
      </c>
      <c r="C133" s="117">
        <f>'3.3.4'!C29</f>
        <v>1960.8098454172302</v>
      </c>
      <c r="D133" s="117">
        <f>'3.3.4'!D29</f>
        <v>1598.1948787586002</v>
      </c>
      <c r="E133" s="117">
        <f>'3.3.4'!E29</f>
        <v>1740.4164641638699</v>
      </c>
      <c r="F133" s="117">
        <f>'3.3.4'!F29</f>
        <v>3038.9100057272699</v>
      </c>
      <c r="G133" s="117">
        <f>'3.3.4'!G29</f>
        <v>3372.6047857408898</v>
      </c>
      <c r="H133" s="117">
        <f>'3.3.4'!H29</f>
        <v>4425.7194305708899</v>
      </c>
      <c r="I133" s="117">
        <f>'3.3.4'!I29</f>
        <v>5267.8010571648601</v>
      </c>
      <c r="J133" s="117">
        <f>'3.3.4'!J29</f>
        <v>4993.1410950477502</v>
      </c>
      <c r="K133" s="117">
        <f>'3.3.4'!K29</f>
        <v>5533.8368940926403</v>
      </c>
      <c r="L133" s="117">
        <f>'3.3.4'!L29</f>
        <v>3348.1555795169502</v>
      </c>
      <c r="M133" s="117">
        <f>'3.3.4'!M29</f>
        <v>4416.0471104365597</v>
      </c>
      <c r="N133" s="117">
        <f>'3.3.4'!N29</f>
        <v>4925.7160499999991</v>
      </c>
    </row>
    <row r="134" spans="1:14" ht="20" customHeight="1" x14ac:dyDescent="0.2">
      <c r="A134" s="121">
        <v>27</v>
      </c>
      <c r="B134" s="121" t="s">
        <v>578</v>
      </c>
      <c r="C134" s="117">
        <f>'3.3.4'!C39</f>
        <v>16098.289604957459</v>
      </c>
      <c r="D134" s="117">
        <f>'3.3.4'!D39</f>
        <v>18352.65722774194</v>
      </c>
      <c r="E134" s="117">
        <f>'3.3.4'!E39</f>
        <v>21518.675680958258</v>
      </c>
      <c r="F134" s="117">
        <f>'3.3.4'!F39</f>
        <v>23849.299406337905</v>
      </c>
      <c r="G134" s="117">
        <f>'3.3.4'!G39</f>
        <v>29461.13520107045</v>
      </c>
      <c r="H134" s="117">
        <f>'3.3.4'!H39</f>
        <v>33340.612892122343</v>
      </c>
      <c r="I134" s="117">
        <f>'3.3.4'!I39</f>
        <v>38782.673740651153</v>
      </c>
      <c r="J134" s="117">
        <f>'3.3.4'!J39</f>
        <v>44298.26289301565</v>
      </c>
      <c r="K134" s="117">
        <f>'3.3.4'!K39</f>
        <v>49599.488874361356</v>
      </c>
      <c r="L134" s="117">
        <f>'3.3.4'!L39</f>
        <v>55936.855593643719</v>
      </c>
      <c r="M134" s="117">
        <f>'3.3.4'!M39</f>
        <v>61287.219291717112</v>
      </c>
      <c r="N134" s="117">
        <f>'3.3.4'!N39</f>
        <v>63251.671607000004</v>
      </c>
    </row>
    <row r="135" spans="1:14" ht="20" customHeight="1" x14ac:dyDescent="0.2">
      <c r="A135" s="121">
        <v>28</v>
      </c>
      <c r="B135" s="121" t="s">
        <v>396</v>
      </c>
      <c r="C135" s="117">
        <f>'3.3.4'!C53</f>
        <v>13782.142557410889</v>
      </c>
      <c r="D135" s="117">
        <f>'3.3.4'!D53</f>
        <v>15958.791176441771</v>
      </c>
      <c r="E135" s="117">
        <f>'3.3.4'!E53</f>
        <v>19513.892192242653</v>
      </c>
      <c r="F135" s="117">
        <f>'3.3.4'!F53</f>
        <v>19990.2406399479</v>
      </c>
      <c r="G135" s="117">
        <f>'3.3.4'!G53</f>
        <v>23099.443752837942</v>
      </c>
      <c r="H135" s="117">
        <f>'3.3.4'!H53</f>
        <v>31974.296992407268</v>
      </c>
      <c r="I135" s="117">
        <f>'3.3.4'!I53</f>
        <v>30728.41011925049</v>
      </c>
      <c r="J135" s="117">
        <f>'3.3.4'!J53</f>
        <v>31885.748575259968</v>
      </c>
      <c r="K135" s="117">
        <f>'3.3.4'!K53</f>
        <v>35136.245053546794</v>
      </c>
      <c r="L135" s="117">
        <f>'3.3.4'!L53</f>
        <v>37839.837432636901</v>
      </c>
      <c r="M135" s="117">
        <f>'3.3.4'!M53</f>
        <v>46094.489032366975</v>
      </c>
      <c r="N135" s="117">
        <f>'3.3.4'!N53</f>
        <v>56067.029869999998</v>
      </c>
    </row>
    <row r="136" spans="1:14" ht="20" customHeight="1" x14ac:dyDescent="0.2">
      <c r="A136" s="115">
        <v>31</v>
      </c>
      <c r="B136" s="115" t="s">
        <v>610</v>
      </c>
      <c r="C136" s="116">
        <f>'3.3.4'!C62</f>
        <v>19676.911157785653</v>
      </c>
      <c r="D136" s="116">
        <f>'3.3.4'!D62</f>
        <v>19588.342840753867</v>
      </c>
      <c r="E136" s="116">
        <f>'3.3.4'!E62</f>
        <v>24471.484674771571</v>
      </c>
      <c r="F136" s="116">
        <f>'3.3.4'!F62</f>
        <v>11077.238640045631</v>
      </c>
      <c r="G136" s="116">
        <f>'3.3.4'!G62</f>
        <v>17155.878149425174</v>
      </c>
      <c r="H136" s="116">
        <f>'3.3.4'!H62</f>
        <v>11611.673901194496</v>
      </c>
      <c r="I136" s="116">
        <f>'3.3.4'!I62</f>
        <v>9341.3603385376446</v>
      </c>
      <c r="J136" s="116">
        <f>'3.3.4'!J62</f>
        <v>-8457.2870627635457</v>
      </c>
      <c r="K136" s="116">
        <f>'3.3.4'!K62</f>
        <v>-1778.8996689321684</v>
      </c>
      <c r="L136" s="116">
        <f>'3.3.4'!L62</f>
        <v>2874.5313657531005</v>
      </c>
      <c r="M136" s="116">
        <f>'3.3.4'!M62</f>
        <v>17534.658693009405</v>
      </c>
      <c r="N136" s="116">
        <f>'3.3.4'!N62</f>
        <v>-1372.3503676198234</v>
      </c>
    </row>
    <row r="137" spans="1:14" ht="20" customHeight="1" x14ac:dyDescent="0.2">
      <c r="A137" s="122">
        <v>311</v>
      </c>
      <c r="B137" s="121" t="s">
        <v>836</v>
      </c>
      <c r="C137" s="117">
        <f>'3.3.4'!C63</f>
        <v>19415.238662825654</v>
      </c>
      <c r="D137" s="117">
        <f>'3.3.4'!D63</f>
        <v>19319.482424513866</v>
      </c>
      <c r="E137" s="117">
        <f>'3.3.4'!E63</f>
        <v>24246.255582221573</v>
      </c>
      <c r="F137" s="117">
        <f>'3.3.4'!F63</f>
        <v>10807.493602395631</v>
      </c>
      <c r="G137" s="117">
        <f>'3.3.4'!G63</f>
        <v>16885.855705235175</v>
      </c>
      <c r="H137" s="117">
        <f>'3.3.4'!H63</f>
        <v>11347.258135954495</v>
      </c>
      <c r="I137" s="117">
        <f>'3.3.4'!I63</f>
        <v>9034.5420928876447</v>
      </c>
      <c r="J137" s="117">
        <f>'3.3.4'!J63</f>
        <v>-8653.254285713545</v>
      </c>
      <c r="K137" s="117">
        <f>'3.3.4'!K63</f>
        <v>-2040.4815101821684</v>
      </c>
      <c r="L137" s="117">
        <f>'3.3.4'!L63</f>
        <v>2414.7251838131006</v>
      </c>
      <c r="M137" s="139">
        <f>'3.3.4'!M63</f>
        <v>16835.865631329405</v>
      </c>
      <c r="N137" s="139" t="str">
        <f>'3.3.4'!N63</f>
        <v>n.d.</v>
      </c>
    </row>
    <row r="138" spans="1:14" ht="20" customHeight="1" x14ac:dyDescent="0.2">
      <c r="A138" s="122">
        <v>312</v>
      </c>
      <c r="B138" s="121" t="s">
        <v>252</v>
      </c>
      <c r="C138" s="117">
        <f>'3.3.4'!C68</f>
        <v>261.67249495999999</v>
      </c>
      <c r="D138" s="117">
        <f>'3.3.4'!D68</f>
        <v>268.86041624000001</v>
      </c>
      <c r="E138" s="117">
        <f>'3.3.4'!E68</f>
        <v>225.22909255000002</v>
      </c>
      <c r="F138" s="117">
        <f>'3.3.4'!F68</f>
        <v>269.74503764999997</v>
      </c>
      <c r="G138" s="117">
        <f>'3.3.4'!G68</f>
        <v>270.02244418999999</v>
      </c>
      <c r="H138" s="117">
        <f>'3.3.4'!H68</f>
        <v>264.41576523999998</v>
      </c>
      <c r="I138" s="117">
        <f>'3.3.4'!I68</f>
        <v>306.81824564999999</v>
      </c>
      <c r="J138" s="117">
        <f>'3.3.4'!J68</f>
        <v>195.96722294999998</v>
      </c>
      <c r="K138" s="117">
        <f>'3.3.4'!K68</f>
        <v>261.58184125000002</v>
      </c>
      <c r="L138" s="117">
        <f>'3.3.4'!L68</f>
        <v>459.80618193999999</v>
      </c>
      <c r="M138" s="139">
        <f>'3.3.4'!M68</f>
        <v>698.79306167999994</v>
      </c>
      <c r="N138" s="139" t="str">
        <f>'3.3.4'!N68</f>
        <v>n.d.</v>
      </c>
    </row>
    <row r="139" spans="1:14" ht="20" customHeight="1" x14ac:dyDescent="0.2">
      <c r="A139" s="122">
        <v>313</v>
      </c>
      <c r="B139" s="121" t="s">
        <v>253</v>
      </c>
      <c r="C139" s="117">
        <f>'3.3.4'!C69</f>
        <v>0</v>
      </c>
      <c r="D139" s="117">
        <f>'3.3.4'!D69</f>
        <v>0</v>
      </c>
      <c r="E139" s="117">
        <f>'3.3.4'!E69</f>
        <v>0</v>
      </c>
      <c r="F139" s="117">
        <f>'3.3.4'!F69</f>
        <v>0</v>
      </c>
      <c r="G139" s="117">
        <f>'3.3.4'!G69</f>
        <v>0</v>
      </c>
      <c r="H139" s="117">
        <f>'3.3.4'!H69</f>
        <v>0</v>
      </c>
      <c r="I139" s="117">
        <f>'3.3.4'!I69</f>
        <v>0</v>
      </c>
      <c r="J139" s="117">
        <f>'3.3.4'!J69</f>
        <v>0</v>
      </c>
      <c r="K139" s="117">
        <f>'3.3.4'!K69</f>
        <v>0</v>
      </c>
      <c r="L139" s="117">
        <f>'3.3.4'!L69</f>
        <v>0</v>
      </c>
      <c r="M139" s="139">
        <f>'3.3.4'!M69</f>
        <v>0</v>
      </c>
      <c r="N139" s="139" t="str">
        <f>'3.3.4'!N69</f>
        <v>n.d.</v>
      </c>
    </row>
    <row r="140" spans="1:14" ht="20" customHeight="1" x14ac:dyDescent="0.2">
      <c r="A140" s="122">
        <v>314</v>
      </c>
      <c r="B140" s="121" t="s">
        <v>254</v>
      </c>
      <c r="C140" s="117">
        <f>'3.3.4'!C70</f>
        <v>0</v>
      </c>
      <c r="D140" s="117">
        <f>'3.3.4'!D70</f>
        <v>0</v>
      </c>
      <c r="E140" s="117">
        <f>'3.3.4'!E70</f>
        <v>0</v>
      </c>
      <c r="F140" s="117">
        <f>'3.3.4'!F70</f>
        <v>0</v>
      </c>
      <c r="G140" s="117">
        <f>'3.3.4'!G70</f>
        <v>0</v>
      </c>
      <c r="H140" s="117">
        <f>'3.3.4'!H70</f>
        <v>0</v>
      </c>
      <c r="I140" s="117">
        <f>'3.3.4'!I70</f>
        <v>0</v>
      </c>
      <c r="J140" s="117">
        <f>'3.3.4'!J70</f>
        <v>0</v>
      </c>
      <c r="K140" s="117">
        <f>'3.3.4'!K70</f>
        <v>0</v>
      </c>
      <c r="L140" s="117">
        <f>'3.3.4'!L70</f>
        <v>0</v>
      </c>
      <c r="M140" s="139">
        <f>'3.3.4'!M70</f>
        <v>0</v>
      </c>
      <c r="N140" s="139" t="str">
        <f>'3.3.4'!N70</f>
        <v>n.d.</v>
      </c>
    </row>
    <row r="141" spans="1:14" ht="20" customHeight="1" x14ac:dyDescent="0.2">
      <c r="A141" s="123"/>
      <c r="B141" s="123" t="s">
        <v>397</v>
      </c>
      <c r="C141" s="124">
        <f>C113-C126</f>
        <v>-29.722446480824146</v>
      </c>
      <c r="D141" s="124">
        <f t="shared" ref="D141:M141" si="38">D113-D126</f>
        <v>9178.6005346275633</v>
      </c>
      <c r="E141" s="124">
        <f t="shared" si="38"/>
        <v>3920.3048948199139</v>
      </c>
      <c r="F141" s="124">
        <f t="shared" si="38"/>
        <v>10042.265519667708</v>
      </c>
      <c r="G141" s="124">
        <f t="shared" si="38"/>
        <v>-197.37732135667466</v>
      </c>
      <c r="H141" s="124">
        <f t="shared" si="38"/>
        <v>-5069.640787329583</v>
      </c>
      <c r="I141" s="124">
        <f t="shared" si="38"/>
        <v>6371.0188990650931</v>
      </c>
      <c r="J141" s="124">
        <f t="shared" si="38"/>
        <v>27977.469115407555</v>
      </c>
      <c r="K141" s="124">
        <f t="shared" si="38"/>
        <v>25028.817572246655</v>
      </c>
      <c r="L141" s="124">
        <f t="shared" si="38"/>
        <v>31331.795667832252</v>
      </c>
      <c r="M141" s="124">
        <f t="shared" si="38"/>
        <v>29514.894035763922</v>
      </c>
      <c r="N141" s="124">
        <f t="shared" ref="N141" si="39">N113-N126</f>
        <v>102833.3904450502</v>
      </c>
    </row>
    <row r="142" spans="1:14" ht="20" customHeight="1" x14ac:dyDescent="0.2">
      <c r="A142" s="123"/>
      <c r="B142" s="123" t="s">
        <v>398</v>
      </c>
      <c r="C142" s="124">
        <f>(C113-C124)-(C126-C131)</f>
        <v>4323.2260811774759</v>
      </c>
      <c r="D142" s="124">
        <f t="shared" ref="D142:M142" si="40">(D113-D124)-(D126-D131)</f>
        <v>9344.8867500156048</v>
      </c>
      <c r="E142" s="124">
        <f t="shared" si="40"/>
        <v>2034.9639977103798</v>
      </c>
      <c r="F142" s="124">
        <f t="shared" si="40"/>
        <v>14208.301326375571</v>
      </c>
      <c r="G142" s="124">
        <f t="shared" si="40"/>
        <v>-1095.6845416144351</v>
      </c>
      <c r="H142" s="124">
        <f t="shared" si="40"/>
        <v>-1871.6423761859769</v>
      </c>
      <c r="I142" s="124">
        <f t="shared" si="40"/>
        <v>-1810.7826759140007</v>
      </c>
      <c r="J142" s="124">
        <f t="shared" si="40"/>
        <v>17916.070389337023</v>
      </c>
      <c r="K142" s="124">
        <f t="shared" si="40"/>
        <v>17435.126378169865</v>
      </c>
      <c r="L142" s="124">
        <f t="shared" si="40"/>
        <v>19983.7618576854</v>
      </c>
      <c r="M142" s="124">
        <f t="shared" si="40"/>
        <v>23817.292609459837</v>
      </c>
      <c r="N142" s="124">
        <f t="shared" ref="N142" si="41">(N113-N124)-(N126-N131)</f>
        <v>95914.555595999816</v>
      </c>
    </row>
    <row r="143" spans="1:14" ht="20" customHeight="1" x14ac:dyDescent="0.2">
      <c r="A143" s="125" t="s">
        <v>255</v>
      </c>
      <c r="B143" s="126"/>
      <c r="C143" s="126"/>
      <c r="D143" s="126"/>
      <c r="E143" s="126"/>
      <c r="F143" s="126"/>
      <c r="G143" s="126"/>
      <c r="H143" s="126"/>
      <c r="I143" s="126"/>
      <c r="J143" s="126"/>
      <c r="K143" s="126"/>
      <c r="L143" s="126"/>
      <c r="M143" s="126"/>
      <c r="N143" s="126"/>
    </row>
    <row r="144" spans="1:14" ht="20" customHeight="1" x14ac:dyDescent="0.2">
      <c r="A144" s="127" t="s">
        <v>238</v>
      </c>
      <c r="B144" s="128" t="s">
        <v>388</v>
      </c>
      <c r="C144" s="129">
        <f>C137+C130</f>
        <v>33943.23866282565</v>
      </c>
      <c r="D144" s="129">
        <f t="shared" ref="D144:M144" si="42">D137+D130</f>
        <v>36371.055644041087</v>
      </c>
      <c r="E144" s="129">
        <f t="shared" si="42"/>
        <v>44419.255582221573</v>
      </c>
      <c r="F144" s="129">
        <f t="shared" si="42"/>
        <v>33112.493602395632</v>
      </c>
      <c r="G144" s="129">
        <f t="shared" si="42"/>
        <v>41671.866142826046</v>
      </c>
      <c r="H144" s="129">
        <f t="shared" si="42"/>
        <v>38881.258135954493</v>
      </c>
      <c r="I144" s="129">
        <f t="shared" si="42"/>
        <v>39874.936915061255</v>
      </c>
      <c r="J144" s="129">
        <f t="shared" si="42"/>
        <v>23885.355909197639</v>
      </c>
      <c r="K144" s="129">
        <f t="shared" si="42"/>
        <v>32263.192225392861</v>
      </c>
      <c r="L144" s="129">
        <f t="shared" si="42"/>
        <v>40046.725183813098</v>
      </c>
      <c r="M144" s="129">
        <f t="shared" si="42"/>
        <v>58658.865631329405</v>
      </c>
      <c r="N144" s="142" t="s">
        <v>826</v>
      </c>
    </row>
    <row r="145" spans="1:14" ht="20" customHeight="1" x14ac:dyDescent="0.2">
      <c r="A145" s="127" t="s">
        <v>239</v>
      </c>
      <c r="B145" s="128" t="s">
        <v>250</v>
      </c>
      <c r="C145" s="129">
        <f>C113-C127+C130</f>
        <v>34175.188711304858</v>
      </c>
      <c r="D145" s="129">
        <f t="shared" ref="D145:M145" si="43">D113-D127+D130</f>
        <v>45818.516594908629</v>
      </c>
      <c r="E145" s="129">
        <f t="shared" si="43"/>
        <v>48564.789569591463</v>
      </c>
      <c r="F145" s="129">
        <f t="shared" si="43"/>
        <v>43424.504159713339</v>
      </c>
      <c r="G145" s="129">
        <f t="shared" si="43"/>
        <v>41744.511265659399</v>
      </c>
      <c r="H145" s="129">
        <f t="shared" si="43"/>
        <v>34076.033113864891</v>
      </c>
      <c r="I145" s="129">
        <f t="shared" si="43"/>
        <v>46552.774059776304</v>
      </c>
      <c r="J145" s="129">
        <f t="shared" si="43"/>
        <v>52058.792247555153</v>
      </c>
      <c r="K145" s="129">
        <f t="shared" si="43"/>
        <v>57553.591638889491</v>
      </c>
      <c r="L145" s="129">
        <f t="shared" si="43"/>
        <v>71838.327033585403</v>
      </c>
      <c r="M145" s="129">
        <f t="shared" si="43"/>
        <v>88872.552728773328</v>
      </c>
      <c r="N145" s="129">
        <f t="shared" ref="N145" si="44">N113-N127+N130</f>
        <v>150113.92314205025</v>
      </c>
    </row>
    <row r="146" spans="1:14" ht="20" customHeight="1" x14ac:dyDescent="0.2">
      <c r="A146" s="130" t="s">
        <v>240</v>
      </c>
      <c r="B146" s="131" t="s">
        <v>251</v>
      </c>
      <c r="C146" s="132">
        <f>C113-C127</f>
        <v>19647.188711304858</v>
      </c>
      <c r="D146" s="132">
        <f t="shared" ref="D146:M146" si="45">D113-D127</f>
        <v>28766.943375381408</v>
      </c>
      <c r="E146" s="132">
        <f t="shared" si="45"/>
        <v>28391.789569591463</v>
      </c>
      <c r="F146" s="132">
        <f t="shared" si="45"/>
        <v>21119.504159713339</v>
      </c>
      <c r="G146" s="132">
        <f t="shared" si="45"/>
        <v>16958.500828068529</v>
      </c>
      <c r="H146" s="132">
        <f t="shared" si="45"/>
        <v>6542.0331138648908</v>
      </c>
      <c r="I146" s="132">
        <f t="shared" si="45"/>
        <v>15712.379237602698</v>
      </c>
      <c r="J146" s="132">
        <f t="shared" si="45"/>
        <v>19520.18205264397</v>
      </c>
      <c r="K146" s="132">
        <f t="shared" si="45"/>
        <v>23249.917903314461</v>
      </c>
      <c r="L146" s="132">
        <f t="shared" si="45"/>
        <v>34206.327033585403</v>
      </c>
      <c r="M146" s="132">
        <f t="shared" si="45"/>
        <v>47049.552728773328</v>
      </c>
      <c r="N146" s="132">
        <f t="shared" ref="N146" si="46">N113-N127</f>
        <v>101461.04007743043</v>
      </c>
    </row>
    <row r="148" spans="1:14" s="133" customFormat="1" ht="20" customHeight="1" x14ac:dyDescent="0.2">
      <c r="A148" s="333" t="s">
        <v>638</v>
      </c>
      <c r="B148" s="333"/>
      <c r="C148" s="24">
        <v>2010</v>
      </c>
      <c r="D148" s="24">
        <v>2011</v>
      </c>
      <c r="E148" s="24">
        <v>2012</v>
      </c>
      <c r="F148" s="24">
        <v>2013</v>
      </c>
      <c r="G148" s="24">
        <v>2014</v>
      </c>
      <c r="H148" s="24">
        <v>2015</v>
      </c>
      <c r="I148" s="24">
        <v>2016</v>
      </c>
      <c r="J148" s="24">
        <v>2017</v>
      </c>
      <c r="K148" s="24">
        <v>2018</v>
      </c>
      <c r="L148" s="24">
        <v>2019</v>
      </c>
      <c r="M148" s="24">
        <v>2020</v>
      </c>
      <c r="N148" s="24">
        <f>N112</f>
        <v>2021</v>
      </c>
    </row>
    <row r="149" spans="1:14" ht="20" customHeight="1" x14ac:dyDescent="0.2">
      <c r="A149" s="18">
        <v>1</v>
      </c>
      <c r="B149" s="19" t="s">
        <v>814</v>
      </c>
      <c r="C149" s="20">
        <f>'3.2.5'!C5</f>
        <v>1517702.4368334587</v>
      </c>
      <c r="D149" s="20">
        <f>'3.2.5'!D5</f>
        <v>1738705.412070629</v>
      </c>
      <c r="E149" s="20">
        <f>'3.2.5'!E5</f>
        <v>1938092.2114221402</v>
      </c>
      <c r="F149" s="20">
        <f>'3.2.5'!F5</f>
        <v>2109674.6344463797</v>
      </c>
      <c r="G149" s="20">
        <f>'3.2.5'!G5</f>
        <v>2223854.0247410489</v>
      </c>
      <c r="H149" s="20">
        <f>'3.2.5'!H5</f>
        <v>2419241.6430185372</v>
      </c>
      <c r="I149" s="20">
        <f>'3.2.5'!I5</f>
        <v>2571023.5513374307</v>
      </c>
      <c r="J149" s="20">
        <f>'3.2.5'!J5</f>
        <v>2620454.1451985072</v>
      </c>
      <c r="K149" s="20">
        <f>'3.2.5'!K5</f>
        <v>2836744.9051362141</v>
      </c>
      <c r="L149" s="20">
        <f>'3.2.5'!L5</f>
        <v>3086897.1228912831</v>
      </c>
      <c r="M149" s="20">
        <f>'3.2.5'!M5</f>
        <v>2895389.2208691328</v>
      </c>
      <c r="N149" s="20">
        <f>'3.2.5'!N5</f>
        <v>3641398.781743743</v>
      </c>
    </row>
    <row r="150" spans="1:14" ht="20" customHeight="1" x14ac:dyDescent="0.2">
      <c r="A150" s="115">
        <v>11</v>
      </c>
      <c r="B150" s="115" t="s">
        <v>242</v>
      </c>
      <c r="C150" s="116">
        <f>'3.2.5'!C6</f>
        <v>915415.23887143377</v>
      </c>
      <c r="D150" s="116">
        <f>'3.2.5'!D6</f>
        <v>1054920.0616890485</v>
      </c>
      <c r="E150" s="116">
        <f>'3.2.5'!E6</f>
        <v>1138523.4026918325</v>
      </c>
      <c r="F150" s="116">
        <f>'3.2.5'!F6</f>
        <v>1251696.9044211409</v>
      </c>
      <c r="G150" s="116">
        <f>'3.2.5'!G6</f>
        <v>1314803.553925955</v>
      </c>
      <c r="H150" s="116">
        <f>'3.2.5'!H6</f>
        <v>1378644.9002362133</v>
      </c>
      <c r="I150" s="116">
        <f>'3.2.5'!I6</f>
        <v>1445933.2123019174</v>
      </c>
      <c r="J150" s="116">
        <f>'3.2.5'!J6</f>
        <v>1523409.813448122</v>
      </c>
      <c r="K150" s="116">
        <f>'3.2.5'!K6</f>
        <v>1658142.8396837255</v>
      </c>
      <c r="L150" s="116">
        <f>'3.2.5'!L6</f>
        <v>1748572.9580121683</v>
      </c>
      <c r="M150" s="116">
        <f>'3.2.5'!M6</f>
        <v>1716537.0215134805</v>
      </c>
      <c r="N150" s="116">
        <f>'3.2.5'!N6</f>
        <v>2201418.2303966903</v>
      </c>
    </row>
    <row r="151" spans="1:14" ht="20" customHeight="1" x14ac:dyDescent="0.2">
      <c r="A151" s="21">
        <v>111</v>
      </c>
      <c r="B151" s="22" t="s">
        <v>256</v>
      </c>
      <c r="C151" s="117">
        <f>'3.2.5'!C7</f>
        <v>258484.60642948296</v>
      </c>
      <c r="D151" s="117">
        <f>'3.2.5'!D7</f>
        <v>313998.09774882573</v>
      </c>
      <c r="E151" s="117">
        <f>'3.2.5'!E7</f>
        <v>324935.45475145034</v>
      </c>
      <c r="F151" s="117">
        <f>'3.2.5'!F7</f>
        <v>360760.04600128985</v>
      </c>
      <c r="G151" s="117">
        <f>'3.2.5'!G7</f>
        <v>382153.06850910559</v>
      </c>
      <c r="H151" s="117">
        <f>'3.2.5'!H7</f>
        <v>401121.48603406671</v>
      </c>
      <c r="I151" s="117">
        <f>'3.2.5'!I7</f>
        <v>453196.67914045183</v>
      </c>
      <c r="J151" s="117">
        <f>'3.2.5'!J7</f>
        <v>458681.47723513097</v>
      </c>
      <c r="K151" s="117">
        <f>'3.2.5'!K7</f>
        <v>490739.86327233049</v>
      </c>
      <c r="L151" s="117">
        <f>'3.2.5'!L7</f>
        <v>535577.11833230383</v>
      </c>
      <c r="M151" s="117">
        <f>'3.2.5'!M7</f>
        <v>526575.94080424611</v>
      </c>
      <c r="N151" s="117">
        <f>'3.2.5'!N7</f>
        <v>696006.99290541001</v>
      </c>
    </row>
    <row r="152" spans="1:14" ht="20" customHeight="1" x14ac:dyDescent="0.2">
      <c r="A152" s="21">
        <v>112</v>
      </c>
      <c r="B152" s="22" t="s">
        <v>257</v>
      </c>
      <c r="C152" s="117">
        <f>'3.2.5'!C14</f>
        <v>12531.03227256</v>
      </c>
      <c r="D152" s="117">
        <f>'3.2.5'!D14</f>
        <v>14844.60652343</v>
      </c>
      <c r="E152" s="117">
        <f>'3.2.5'!E14</f>
        <v>16687.596646900001</v>
      </c>
      <c r="F152" s="117">
        <f>'3.2.5'!F14</f>
        <v>18725.35589553</v>
      </c>
      <c r="G152" s="117">
        <f>'3.2.5'!G14</f>
        <v>20719.317173770003</v>
      </c>
      <c r="H152" s="117">
        <f>'3.2.5'!H14</f>
        <v>21587.140463770003</v>
      </c>
      <c r="I152" s="117">
        <f>'3.2.5'!I14</f>
        <v>22190.159168029997</v>
      </c>
      <c r="J152" s="117">
        <f>'3.2.5'!J14</f>
        <v>22732.264374940001</v>
      </c>
      <c r="K152" s="117">
        <f>'3.2.5'!K14</f>
        <v>24405.276907609998</v>
      </c>
      <c r="L152" s="117">
        <f>'3.2.5'!L14</f>
        <v>24238.585104130001</v>
      </c>
      <c r="M152" s="117">
        <f>'3.2.5'!M14</f>
        <v>23268.994979359995</v>
      </c>
      <c r="N152" s="117">
        <f>'3.2.5'!N14</f>
        <v>26221.746296469995</v>
      </c>
    </row>
    <row r="153" spans="1:14" ht="20" customHeight="1" x14ac:dyDescent="0.2">
      <c r="A153" s="21">
        <v>113</v>
      </c>
      <c r="B153" s="22" t="s">
        <v>258</v>
      </c>
      <c r="C153" s="117">
        <f>'3.2.5'!C17</f>
        <v>49078.890127197737</v>
      </c>
      <c r="D153" s="117">
        <f>'3.2.5'!D17</f>
        <v>56030.207838238879</v>
      </c>
      <c r="E153" s="117">
        <f>'3.2.5'!E17</f>
        <v>62714.655777860549</v>
      </c>
      <c r="F153" s="117">
        <f>'3.2.5'!F17</f>
        <v>70172.656780148041</v>
      </c>
      <c r="G153" s="117">
        <f>'3.2.5'!G17</f>
        <v>77441.725207077892</v>
      </c>
      <c r="H153" s="117">
        <f>'3.2.5'!H17</f>
        <v>86572.517622349551</v>
      </c>
      <c r="I153" s="117">
        <f>'3.2.5'!I17</f>
        <v>92682.573597718525</v>
      </c>
      <c r="J153" s="117">
        <f>'3.2.5'!J17</f>
        <v>98757.772528889036</v>
      </c>
      <c r="K153" s="117">
        <f>'3.2.5'!K17</f>
        <v>108101.46413056253</v>
      </c>
      <c r="L153" s="117">
        <f>'3.2.5'!L17</f>
        <v>117845.0561223979</v>
      </c>
      <c r="M153" s="117">
        <f>'3.2.5'!M17</f>
        <v>121722.24319320839</v>
      </c>
      <c r="N153" s="117">
        <f>'3.2.5'!N17</f>
        <v>143453.95753940998</v>
      </c>
    </row>
    <row r="154" spans="1:14" ht="20" customHeight="1" x14ac:dyDescent="0.2">
      <c r="A154" s="21">
        <v>114</v>
      </c>
      <c r="B154" s="22" t="s">
        <v>264</v>
      </c>
      <c r="C154" s="117">
        <f>'3.2.5'!C30</f>
        <v>574053.33290344325</v>
      </c>
      <c r="D154" s="117">
        <f>'3.2.5'!D30</f>
        <v>643069.35290820396</v>
      </c>
      <c r="E154" s="117">
        <f>'3.2.5'!E30</f>
        <v>703537.07867978164</v>
      </c>
      <c r="F154" s="117">
        <f>'3.2.5'!F30</f>
        <v>764481.26105980296</v>
      </c>
      <c r="G154" s="117">
        <f>'3.2.5'!G30</f>
        <v>797757.38803870161</v>
      </c>
      <c r="H154" s="117">
        <f>'3.2.5'!H30</f>
        <v>830884.79824609717</v>
      </c>
      <c r="I154" s="117">
        <f>'3.2.5'!I30</f>
        <v>846415.25544249709</v>
      </c>
      <c r="J154" s="117">
        <f>'3.2.5'!J30</f>
        <v>910888.14038049174</v>
      </c>
      <c r="K154" s="117">
        <f>'3.2.5'!K30</f>
        <v>994191.76280470251</v>
      </c>
      <c r="L154" s="117">
        <f>'3.2.5'!L30</f>
        <v>1027979.3549815768</v>
      </c>
      <c r="M154" s="117">
        <f>'3.2.5'!M30</f>
        <v>999255.92970866594</v>
      </c>
      <c r="N154" s="117">
        <f>'3.2.5'!N30</f>
        <v>1273699.13512104</v>
      </c>
    </row>
    <row r="155" spans="1:14" ht="20" customHeight="1" x14ac:dyDescent="0.2">
      <c r="A155" s="21">
        <v>115</v>
      </c>
      <c r="B155" s="22" t="s">
        <v>273</v>
      </c>
      <c r="C155" s="117">
        <f>'3.2.5'!C54</f>
        <v>21082.992104879999</v>
      </c>
      <c r="D155" s="117">
        <f>'3.2.5'!D54</f>
        <v>26653.026353739999</v>
      </c>
      <c r="E155" s="117">
        <f>'3.2.5'!E54</f>
        <v>31128.93615275</v>
      </c>
      <c r="F155" s="117">
        <f>'3.2.5'!F54</f>
        <v>36978.393835469993</v>
      </c>
      <c r="G155" s="117">
        <f>'3.2.5'!G54</f>
        <v>36773.041650119994</v>
      </c>
      <c r="H155" s="117">
        <f>'3.2.5'!H54</f>
        <v>38969.359133270002</v>
      </c>
      <c r="I155" s="117">
        <f>'3.2.5'!I54</f>
        <v>31447.614282120001</v>
      </c>
      <c r="J155" s="117">
        <f>'3.2.5'!J54</f>
        <v>32350.158855550002</v>
      </c>
      <c r="K155" s="117">
        <f>'3.2.5'!K54</f>
        <v>40704.096041889999</v>
      </c>
      <c r="L155" s="117">
        <f>'3.2.5'!L54</f>
        <v>42932.793020130004</v>
      </c>
      <c r="M155" s="117">
        <f>'3.2.5'!M54</f>
        <v>45721.898153310001</v>
      </c>
      <c r="N155" s="117">
        <f>'3.2.5'!N54</f>
        <v>62036.126001380006</v>
      </c>
    </row>
    <row r="156" spans="1:14" ht="20" customHeight="1" x14ac:dyDescent="0.2">
      <c r="A156" s="21">
        <v>116</v>
      </c>
      <c r="B156" s="22" t="s">
        <v>278</v>
      </c>
      <c r="C156" s="117">
        <f>'3.2.5'!C61</f>
        <v>184.38503387000003</v>
      </c>
      <c r="D156" s="117">
        <f>'3.2.5'!D61</f>
        <v>324.7703166099999</v>
      </c>
      <c r="E156" s="117">
        <f>'3.2.5'!E61</f>
        <v>-480.31931691</v>
      </c>
      <c r="F156" s="117">
        <f>'3.2.5'!F61</f>
        <v>579.19084889999999</v>
      </c>
      <c r="G156" s="117">
        <f>'3.2.5'!G61</f>
        <v>-40.986652819999989</v>
      </c>
      <c r="H156" s="117">
        <f>'3.2.5'!H61</f>
        <v>-490.40126334000001</v>
      </c>
      <c r="I156" s="117">
        <f>'3.2.5'!I61</f>
        <v>0.93067109999999997</v>
      </c>
      <c r="J156" s="117">
        <f>'3.2.5'!J61</f>
        <v>7.3120000000002905E-5</v>
      </c>
      <c r="K156" s="117">
        <f>'3.2.5'!K61</f>
        <v>0.37652663000000003</v>
      </c>
      <c r="L156" s="117">
        <f>'3.2.5'!L61</f>
        <v>5.045162999999999E-2</v>
      </c>
      <c r="M156" s="117">
        <f>'3.2.5'!M61</f>
        <v>-7.9853253099999995</v>
      </c>
      <c r="N156" s="117">
        <f>'3.2.5'!N61</f>
        <v>0.27253298000000004</v>
      </c>
    </row>
    <row r="157" spans="1:14" ht="20" customHeight="1" x14ac:dyDescent="0.2">
      <c r="A157" s="115">
        <v>12</v>
      </c>
      <c r="B157" s="115" t="s">
        <v>246</v>
      </c>
      <c r="C157" s="116">
        <f>'3.2.5'!C62</f>
        <v>402022.69541555818</v>
      </c>
      <c r="D157" s="116">
        <f>'3.2.5'!D62</f>
        <v>461180.73421934398</v>
      </c>
      <c r="E157" s="116">
        <f>'3.2.5'!E62</f>
        <v>512326.27491061355</v>
      </c>
      <c r="F157" s="116">
        <f>'3.2.5'!F62</f>
        <v>565109.65557808324</v>
      </c>
      <c r="G157" s="116">
        <f>'3.2.5'!G62</f>
        <v>618387.02952754975</v>
      </c>
      <c r="H157" s="116">
        <f>'3.2.5'!H62</f>
        <v>646953.72735595645</v>
      </c>
      <c r="I157" s="116">
        <f>'3.2.5'!I62</f>
        <v>680471.48931043071</v>
      </c>
      <c r="J157" s="116">
        <f>'3.2.5'!J62</f>
        <v>725498.84422947443</v>
      </c>
      <c r="K157" s="116">
        <f>'3.2.5'!K62</f>
        <v>758160.43449624884</v>
      </c>
      <c r="L157" s="116">
        <f>'3.2.5'!L62</f>
        <v>811035.53002725355</v>
      </c>
      <c r="M157" s="116">
        <f>'3.2.5'!M62</f>
        <v>797842.99669098272</v>
      </c>
      <c r="N157" s="116">
        <f>'3.2.5'!N62</f>
        <v>892532.01308081602</v>
      </c>
    </row>
    <row r="158" spans="1:14" ht="20" customHeight="1" x14ac:dyDescent="0.2">
      <c r="A158" s="115">
        <v>13</v>
      </c>
      <c r="B158" s="115" t="s">
        <v>243</v>
      </c>
      <c r="C158" s="116">
        <f>'3.2.5'!C74</f>
        <v>70.572699899959844</v>
      </c>
      <c r="D158" s="116">
        <f>'3.2.5'!D74</f>
        <v>32.656837639980949</v>
      </c>
      <c r="E158" s="116">
        <f>'3.2.5'!E74</f>
        <v>37.796681290026754</v>
      </c>
      <c r="F158" s="116">
        <f>'3.2.5'!F74</f>
        <v>79.668856129981577</v>
      </c>
      <c r="G158" s="116">
        <f>'3.2.5'!G74</f>
        <v>54.567004759912379</v>
      </c>
      <c r="H158" s="116">
        <f>'3.2.5'!H74</f>
        <v>40.301625079999212</v>
      </c>
      <c r="I158" s="116">
        <f>'3.2.5'!I74</f>
        <v>25.743523719953373</v>
      </c>
      <c r="J158" s="116">
        <f>'3.2.5'!J74</f>
        <v>41.776628519990481</v>
      </c>
      <c r="K158" s="116">
        <f>'3.2.5'!K74</f>
        <v>85.282215390005149</v>
      </c>
      <c r="L158" s="116">
        <f>'3.2.5'!L74</f>
        <v>10.745847280020826</v>
      </c>
      <c r="M158" s="116">
        <f>'3.2.5'!M74</f>
        <v>178.04693432000931</v>
      </c>
      <c r="N158" s="116">
        <f>'3.2.5'!N74</f>
        <v>8.3379626600071788</v>
      </c>
    </row>
    <row r="159" spans="1:14" ht="20" customHeight="1" x14ac:dyDescent="0.2">
      <c r="A159" s="115">
        <v>14</v>
      </c>
      <c r="B159" s="115" t="s">
        <v>247</v>
      </c>
      <c r="C159" s="116">
        <f>'3.2.5'!C84</f>
        <v>200193.92984656699</v>
      </c>
      <c r="D159" s="116">
        <f>'3.2.5'!D84</f>
        <v>222571.95932459581</v>
      </c>
      <c r="E159" s="116">
        <f>'3.2.5'!E84</f>
        <v>287204.73713840393</v>
      </c>
      <c r="F159" s="116">
        <f>'3.2.5'!F84</f>
        <v>292788.40559102589</v>
      </c>
      <c r="G159" s="116">
        <f>'3.2.5'!G84</f>
        <v>290608.87428278424</v>
      </c>
      <c r="H159" s="116">
        <f>'3.2.5'!H84</f>
        <v>393602.71380128711</v>
      </c>
      <c r="I159" s="116">
        <f>'3.2.5'!I84</f>
        <v>444593.10620136186</v>
      </c>
      <c r="J159" s="116">
        <f>'3.2.5'!J84</f>
        <v>371503.71089239127</v>
      </c>
      <c r="K159" s="116">
        <f>'3.2.5'!K84</f>
        <v>420356.34874084964</v>
      </c>
      <c r="L159" s="116">
        <f>'3.2.5'!L84</f>
        <v>527277.88900458172</v>
      </c>
      <c r="M159" s="116">
        <f>'3.2.5'!M84</f>
        <v>380831.15573034959</v>
      </c>
      <c r="N159" s="116">
        <f>'3.2.5'!N84</f>
        <v>547440.20030357747</v>
      </c>
    </row>
    <row r="160" spans="1:14" ht="20" customHeight="1" x14ac:dyDescent="0.2">
      <c r="A160" s="118">
        <v>1411</v>
      </c>
      <c r="B160" s="118" t="s">
        <v>815</v>
      </c>
      <c r="C160" s="119">
        <f>'3.2.5'!C86</f>
        <v>75746.955318154854</v>
      </c>
      <c r="D160" s="119">
        <f>'3.2.5'!D86</f>
        <v>94842.562767964133</v>
      </c>
      <c r="E160" s="119">
        <f>'3.2.5'!E86</f>
        <v>114227.98532789425</v>
      </c>
      <c r="F160" s="119">
        <f>'3.2.5'!F86</f>
        <v>107666.00882220574</v>
      </c>
      <c r="G160" s="119">
        <f>'3.2.5'!G86</f>
        <v>123599.2908184096</v>
      </c>
      <c r="H160" s="119">
        <f>'3.2.5'!H86</f>
        <v>209593.19743264135</v>
      </c>
      <c r="I160" s="119">
        <f>'3.2.5'!I86</f>
        <v>248890.30225023493</v>
      </c>
      <c r="J160" s="119">
        <f>'3.2.5'!J86</f>
        <v>174531.50993398263</v>
      </c>
      <c r="K160" s="119">
        <f>'3.2.5'!K86</f>
        <v>189510.70895370073</v>
      </c>
      <c r="L160" s="119">
        <f>'3.2.5'!L86</f>
        <v>179272.64304675668</v>
      </c>
      <c r="M160" s="119">
        <f>'3.2.5'!M86</f>
        <v>128698.33673543259</v>
      </c>
      <c r="N160" s="119">
        <f>'3.2.5'!N86</f>
        <v>196859.30493963126</v>
      </c>
    </row>
    <row r="161" spans="1:14" ht="20" customHeight="1" x14ac:dyDescent="0.2">
      <c r="A161" s="120" t="s">
        <v>392</v>
      </c>
      <c r="B161" s="118" t="s">
        <v>393</v>
      </c>
      <c r="C161" s="119">
        <f>C159-C160</f>
        <v>124446.97452841213</v>
      </c>
      <c r="D161" s="119">
        <f t="shared" ref="D161:M161" si="47">D159-D160</f>
        <v>127729.39655663168</v>
      </c>
      <c r="E161" s="119">
        <f t="shared" si="47"/>
        <v>172976.75181050968</v>
      </c>
      <c r="F161" s="119">
        <f t="shared" si="47"/>
        <v>185122.39676882015</v>
      </c>
      <c r="G161" s="119">
        <f t="shared" si="47"/>
        <v>167009.58346437465</v>
      </c>
      <c r="H161" s="119">
        <f t="shared" si="47"/>
        <v>184009.51636864577</v>
      </c>
      <c r="I161" s="119">
        <f t="shared" si="47"/>
        <v>195702.80395112693</v>
      </c>
      <c r="J161" s="119">
        <f t="shared" si="47"/>
        <v>196972.20095840865</v>
      </c>
      <c r="K161" s="119">
        <f t="shared" si="47"/>
        <v>230845.63978714892</v>
      </c>
      <c r="L161" s="119">
        <f t="shared" si="47"/>
        <v>348005.24595782504</v>
      </c>
      <c r="M161" s="119">
        <f t="shared" si="47"/>
        <v>252132.818994917</v>
      </c>
      <c r="N161" s="119">
        <f t="shared" ref="N161" si="48">N159-N160</f>
        <v>350580.89536394621</v>
      </c>
    </row>
    <row r="162" spans="1:14" ht="20" customHeight="1" x14ac:dyDescent="0.2">
      <c r="A162" s="18" t="s">
        <v>394</v>
      </c>
      <c r="B162" s="19" t="s">
        <v>816</v>
      </c>
      <c r="C162" s="20">
        <f>'3.3.5'!C5</f>
        <v>1638189.9982935444</v>
      </c>
      <c r="D162" s="20">
        <f>'3.3.5'!D5</f>
        <v>1838570.8503206733</v>
      </c>
      <c r="E162" s="20">
        <f>'3.3.5'!E5</f>
        <v>2018776.1337985033</v>
      </c>
      <c r="F162" s="20">
        <f>'3.3.5'!F5</f>
        <v>2264162.2144924644</v>
      </c>
      <c r="G162" s="20">
        <f>'3.3.5'!G5</f>
        <v>2555082.8747116588</v>
      </c>
      <c r="H162" s="20">
        <f>'3.3.5'!H5</f>
        <v>2947920.8627821216</v>
      </c>
      <c r="I162" s="20">
        <f>'3.3.5'!I5</f>
        <v>3046249.0150512126</v>
      </c>
      <c r="J162" s="20">
        <f>'3.3.5'!J5</f>
        <v>3173142.8690379914</v>
      </c>
      <c r="K162" s="20">
        <f>'3.3.5'!K5</f>
        <v>3320198.2763587385</v>
      </c>
      <c r="L162" s="20">
        <f>'3.3.5'!L5</f>
        <v>3450293.6458747103</v>
      </c>
      <c r="M162" s="20">
        <f>'3.3.5'!M5</f>
        <v>3789008.435037869</v>
      </c>
      <c r="N162" s="20">
        <f>'3.3.5'!N5</f>
        <v>3848581.7864323114</v>
      </c>
    </row>
    <row r="163" spans="1:14" ht="20" customHeight="1" x14ac:dyDescent="0.2">
      <c r="A163" s="115">
        <v>2</v>
      </c>
      <c r="B163" s="115" t="s">
        <v>488</v>
      </c>
      <c r="C163" s="116">
        <f>'3.3.5'!C6</f>
        <v>1580725.6948868451</v>
      </c>
      <c r="D163" s="116">
        <f>'3.3.5'!D6</f>
        <v>1802462.9653199369</v>
      </c>
      <c r="E163" s="116">
        <f>'3.3.5'!E6</f>
        <v>1979309.0016626222</v>
      </c>
      <c r="F163" s="116">
        <f>'3.3.5'!F6</f>
        <v>2221337.139380665</v>
      </c>
      <c r="G163" s="116">
        <f>'3.3.5'!G6</f>
        <v>2501515.6225258005</v>
      </c>
      <c r="H163" s="116">
        <f>'3.3.5'!H6</f>
        <v>2939817.6867023716</v>
      </c>
      <c r="I163" s="116">
        <f>'3.3.5'!I6</f>
        <v>3052195.8676025937</v>
      </c>
      <c r="J163" s="116">
        <f>'3.3.5'!J6</f>
        <v>3202179.2643509521</v>
      </c>
      <c r="K163" s="116">
        <f>'3.3.5'!K6</f>
        <v>3335942.3629085105</v>
      </c>
      <c r="L163" s="116">
        <f>'3.3.5'!L6</f>
        <v>3480654.1935333717</v>
      </c>
      <c r="M163" s="116">
        <f>'3.3.5'!M6</f>
        <v>3805282.8199631851</v>
      </c>
      <c r="N163" s="116">
        <f>'3.3.5'!N6</f>
        <v>3877154.8992941394</v>
      </c>
    </row>
    <row r="164" spans="1:14" ht="20" customHeight="1" x14ac:dyDescent="0.2">
      <c r="A164" s="121">
        <v>21</v>
      </c>
      <c r="B164" s="121" t="s">
        <v>244</v>
      </c>
      <c r="C164" s="117">
        <f>'3.3.5'!C7</f>
        <v>466040.46255359554</v>
      </c>
      <c r="D164" s="117">
        <f>'3.3.5'!D7</f>
        <v>519664.76461136673</v>
      </c>
      <c r="E164" s="117">
        <f>'3.3.5'!E7</f>
        <v>573510.81354322133</v>
      </c>
      <c r="F164" s="117">
        <f>'3.3.5'!F7</f>
        <v>644842.93201609666</v>
      </c>
      <c r="G164" s="117">
        <f>'3.3.5'!G7</f>
        <v>708772.34459337173</v>
      </c>
      <c r="H164" s="117">
        <f>'3.3.5'!H7</f>
        <v>774583.52714639343</v>
      </c>
      <c r="I164" s="117">
        <f>'3.3.5'!I7</f>
        <v>814957.13100055454</v>
      </c>
      <c r="J164" s="117">
        <f>'3.3.5'!J7</f>
        <v>867946.88526456244</v>
      </c>
      <c r="K164" s="117">
        <f>'3.3.5'!K7</f>
        <v>910458.29392900551</v>
      </c>
      <c r="L164" s="117">
        <f>'3.3.5'!L7</f>
        <v>963928.32395355636</v>
      </c>
      <c r="M164" s="117">
        <f>'3.3.5'!M7</f>
        <v>980055.6598838775</v>
      </c>
      <c r="N164" s="117">
        <f>'3.3.5'!N7</f>
        <v>1028728.0056341413</v>
      </c>
    </row>
    <row r="165" spans="1:14" ht="20" customHeight="1" x14ac:dyDescent="0.2">
      <c r="A165" s="121">
        <v>22</v>
      </c>
      <c r="B165" s="121" t="s">
        <v>245</v>
      </c>
      <c r="C165" s="117">
        <f>'3.3.5'!C19</f>
        <v>209036.50075429754</v>
      </c>
      <c r="D165" s="117">
        <f>'3.3.5'!D19</f>
        <v>229078.66510977401</v>
      </c>
      <c r="E165" s="117">
        <f>'3.3.5'!E19</f>
        <v>253989.64945338463</v>
      </c>
      <c r="F165" s="117">
        <f>'3.3.5'!F19</f>
        <v>273238.33499987598</v>
      </c>
      <c r="G165" s="117">
        <f>'3.3.5'!G19</f>
        <v>303969.86232054501</v>
      </c>
      <c r="H165" s="117">
        <f>'3.3.5'!H19</f>
        <v>304003.75135652098</v>
      </c>
      <c r="I165" s="117">
        <f>'3.3.5'!I19</f>
        <v>324943.22707481199</v>
      </c>
      <c r="J165" s="117">
        <f>'3.3.5'!J19</f>
        <v>326043.35068303632</v>
      </c>
      <c r="K165" s="117">
        <f>'3.3.5'!K19</f>
        <v>356766.49311661895</v>
      </c>
      <c r="L165" s="117">
        <f>'3.3.5'!L19</f>
        <v>382184.48091759498</v>
      </c>
      <c r="M165" s="117">
        <f>'3.3.5'!M19</f>
        <v>392054.35943330394</v>
      </c>
      <c r="N165" s="117">
        <f>'3.3.5'!N19</f>
        <v>449796.11431707646</v>
      </c>
    </row>
    <row r="166" spans="1:14" ht="20" customHeight="1" x14ac:dyDescent="0.2">
      <c r="A166" s="121">
        <v>23</v>
      </c>
      <c r="B166" s="121" t="s">
        <v>817</v>
      </c>
      <c r="C166" s="117">
        <f>'3.3.5'!C20</f>
        <v>50659</v>
      </c>
      <c r="D166" s="117">
        <f>'3.3.5'!D20</f>
        <v>56845.573219527221</v>
      </c>
      <c r="E166" s="117">
        <f>'3.3.5'!E20</f>
        <v>62937</v>
      </c>
      <c r="F166" s="117">
        <f>'3.3.5'!F20</f>
        <v>70093</v>
      </c>
      <c r="G166" s="117">
        <f>'3.3.5'!G20</f>
        <v>78079</v>
      </c>
      <c r="H166" s="117">
        <f>'3.3.5'!H20</f>
        <v>87589</v>
      </c>
      <c r="I166" s="117">
        <f>'3.3.5'!I20</f>
        <v>96198</v>
      </c>
      <c r="J166" s="117">
        <f>'3.3.5'!J20</f>
        <v>101403</v>
      </c>
      <c r="K166" s="117">
        <f>'3.3.5'!K20</f>
        <v>106711</v>
      </c>
      <c r="L166" s="117">
        <f>'3.3.5'!L20</f>
        <v>115040</v>
      </c>
      <c r="M166" s="117">
        <f>'3.3.5'!M20</f>
        <v>121954</v>
      </c>
      <c r="N166" s="117">
        <f>'3.3.5'!N20</f>
        <v>141869.63396367177</v>
      </c>
    </row>
    <row r="167" spans="1:14" ht="20" customHeight="1" x14ac:dyDescent="0.2">
      <c r="A167" s="121">
        <v>24</v>
      </c>
      <c r="B167" s="121" t="s">
        <v>818</v>
      </c>
      <c r="C167" s="117">
        <f>'3.3.5'!C21</f>
        <v>273685.57865308505</v>
      </c>
      <c r="D167" s="117">
        <f>'3.3.5'!D21</f>
        <v>333694.34070731531</v>
      </c>
      <c r="E167" s="117">
        <f>'3.3.5'!E21</f>
        <v>333853.22525602218</v>
      </c>
      <c r="F167" s="117">
        <f>'3.3.5'!F21</f>
        <v>371611.64616390021</v>
      </c>
      <c r="G167" s="117">
        <f>'3.3.5'!G21</f>
        <v>434114.04533351038</v>
      </c>
      <c r="H167" s="117">
        <f>'3.3.5'!H21</f>
        <v>714704.58695311844</v>
      </c>
      <c r="I167" s="117">
        <f>'3.3.5'!I21</f>
        <v>623948.59337838669</v>
      </c>
      <c r="J167" s="117">
        <f>'3.3.5'!J21</f>
        <v>589196.91714873584</v>
      </c>
      <c r="K167" s="117">
        <f>'3.3.5'!K21</f>
        <v>613408.20448469743</v>
      </c>
      <c r="L167" s="117">
        <f>'3.3.5'!L21</f>
        <v>526300.44051603996</v>
      </c>
      <c r="M167" s="117">
        <f>'3.3.5'!M21</f>
        <v>433894.00662183145</v>
      </c>
      <c r="N167" s="117">
        <f>'3.3.5'!N21</f>
        <v>602866.82895917352</v>
      </c>
    </row>
    <row r="168" spans="1:14" ht="20" customHeight="1" x14ac:dyDescent="0.2">
      <c r="A168" s="121">
        <v>25</v>
      </c>
      <c r="B168" s="121" t="s">
        <v>248</v>
      </c>
      <c r="C168" s="117">
        <f>'3.3.5'!C25</f>
        <v>6707.7255008531356</v>
      </c>
      <c r="D168" s="117">
        <f>'3.3.5'!D25</f>
        <v>12482.851164299518</v>
      </c>
      <c r="E168" s="117">
        <f>'3.3.5'!E25</f>
        <v>15016.503303990297</v>
      </c>
      <c r="F168" s="117">
        <f>'3.3.5'!F25</f>
        <v>25956.677949603898</v>
      </c>
      <c r="G168" s="117">
        <f>'3.3.5'!G25</f>
        <v>30653.100110912739</v>
      </c>
      <c r="H168" s="117">
        <f>'3.3.5'!H25</f>
        <v>25521.267697449995</v>
      </c>
      <c r="I168" s="117">
        <f>'3.3.5'!I25</f>
        <v>29016.277680539999</v>
      </c>
      <c r="J168" s="117">
        <f>'3.3.5'!J25</f>
        <v>23970.879570720001</v>
      </c>
      <c r="K168" s="117">
        <f>'3.3.5'!K25</f>
        <v>25717.665737969997</v>
      </c>
      <c r="L168" s="117">
        <f>'3.3.5'!L25</f>
        <v>18308.991571499999</v>
      </c>
      <c r="M168" s="117">
        <f>'3.3.5'!M25</f>
        <v>13671.119248663999</v>
      </c>
      <c r="N168" s="117">
        <f>'3.3.5'!N25</f>
        <v>14339.830106724059</v>
      </c>
    </row>
    <row r="169" spans="1:14" ht="20" customHeight="1" x14ac:dyDescent="0.2">
      <c r="A169" s="121">
        <v>26</v>
      </c>
      <c r="B169" s="121" t="s">
        <v>243</v>
      </c>
      <c r="C169" s="117">
        <f>'3.3.5'!C29</f>
        <v>1217.0632688020123</v>
      </c>
      <c r="D169" s="117">
        <f>'3.3.5'!D29</f>
        <v>1115.4121733119246</v>
      </c>
      <c r="E169" s="117">
        <f>'3.3.5'!E29</f>
        <v>1320.5217859213008</v>
      </c>
      <c r="F169" s="117">
        <f>'3.3.5'!F29</f>
        <v>1898.8185525199515</v>
      </c>
      <c r="G169" s="117">
        <f>'3.3.5'!G29</f>
        <v>3103.6643715709797</v>
      </c>
      <c r="H169" s="117">
        <f>'3.3.5'!H29</f>
        <v>2722.42826659407</v>
      </c>
      <c r="I169" s="117">
        <f>'3.3.5'!I29</f>
        <v>4602.4174679090502</v>
      </c>
      <c r="J169" s="117">
        <f>'3.3.5'!J29</f>
        <v>3616.5554866057355</v>
      </c>
      <c r="K169" s="117">
        <f>'3.3.5'!K29</f>
        <v>3654.0815665000118</v>
      </c>
      <c r="L169" s="117">
        <f>'3.3.5'!L29</f>
        <v>2459.6338773149764</v>
      </c>
      <c r="M169" s="117">
        <f>'3.3.5'!M29</f>
        <v>4012.107065559132</v>
      </c>
      <c r="N169" s="117">
        <f>'3.3.5'!N29</f>
        <v>5183.372155567049</v>
      </c>
    </row>
    <row r="170" spans="1:14" ht="20" customHeight="1" x14ac:dyDescent="0.2">
      <c r="A170" s="121">
        <v>27</v>
      </c>
      <c r="B170" s="121" t="s">
        <v>578</v>
      </c>
      <c r="C170" s="117">
        <f>'3.3.5'!C39</f>
        <v>529547.31154686969</v>
      </c>
      <c r="D170" s="117">
        <f>'3.3.5'!D39</f>
        <v>592279.97614239191</v>
      </c>
      <c r="E170" s="117">
        <f>'3.3.5'!E39</f>
        <v>670243.10809164541</v>
      </c>
      <c r="F170" s="117">
        <f>'3.3.5'!F39</f>
        <v>756264.85149476887</v>
      </c>
      <c r="G170" s="117">
        <f>'3.3.5'!G39</f>
        <v>853763.67105353845</v>
      </c>
      <c r="H170" s="117">
        <f>'3.3.5'!H39</f>
        <v>933006.9359359293</v>
      </c>
      <c r="I170" s="117">
        <f>'3.3.5'!I39</f>
        <v>1054500.2918569483</v>
      </c>
      <c r="J170" s="117">
        <f>'3.3.5'!J39</f>
        <v>1196789.4140725681</v>
      </c>
      <c r="K170" s="117">
        <f>'3.3.5'!K39</f>
        <v>1215219.5907137005</v>
      </c>
      <c r="L170" s="117">
        <f>'3.3.5'!L39</f>
        <v>1330687.3634293105</v>
      </c>
      <c r="M170" s="117">
        <f>'3.3.5'!M39</f>
        <v>1740138.3374412721</v>
      </c>
      <c r="N170" s="117">
        <f>'3.3.5'!N39</f>
        <v>1473523.8004530917</v>
      </c>
    </row>
    <row r="171" spans="1:14" ht="20" customHeight="1" x14ac:dyDescent="0.2">
      <c r="A171" s="121">
        <v>28</v>
      </c>
      <c r="B171" s="121" t="s">
        <v>396</v>
      </c>
      <c r="C171" s="117">
        <f>'3.3.5'!C53</f>
        <v>43832.05260934239</v>
      </c>
      <c r="D171" s="117">
        <f>'3.3.5'!D53</f>
        <v>57301.38219195071</v>
      </c>
      <c r="E171" s="117">
        <f>'3.3.5'!E53</f>
        <v>68438.180228436366</v>
      </c>
      <c r="F171" s="117">
        <f>'3.3.5'!F53</f>
        <v>77430.878203899105</v>
      </c>
      <c r="G171" s="117">
        <f>'3.3.5'!G53</f>
        <v>89059.934742351266</v>
      </c>
      <c r="H171" s="117">
        <f>'3.3.5'!H53</f>
        <v>97686.189346365922</v>
      </c>
      <c r="I171" s="117">
        <f>'3.3.5'!I53</f>
        <v>104029.92914344407</v>
      </c>
      <c r="J171" s="117">
        <f>'3.3.5'!J53</f>
        <v>93212.262124724337</v>
      </c>
      <c r="K171" s="117">
        <f>'3.3.5'!K53</f>
        <v>104007.03336001759</v>
      </c>
      <c r="L171" s="117">
        <f>'3.3.5'!L53</f>
        <v>141744.95926805458</v>
      </c>
      <c r="M171" s="117">
        <f>'3.3.5'!M53</f>
        <v>119503.23026867735</v>
      </c>
      <c r="N171" s="117">
        <f>'3.3.5'!N53</f>
        <v>160847.31370469322</v>
      </c>
    </row>
    <row r="172" spans="1:14" ht="20" customHeight="1" x14ac:dyDescent="0.2">
      <c r="A172" s="115">
        <v>31</v>
      </c>
      <c r="B172" s="115" t="s">
        <v>610</v>
      </c>
      <c r="C172" s="116">
        <f>'3.3.5'!C62</f>
        <v>57464.303406699146</v>
      </c>
      <c r="D172" s="116">
        <f>'3.3.5'!D62</f>
        <v>36107.885000735871</v>
      </c>
      <c r="E172" s="116">
        <f>'3.3.5'!E62</f>
        <v>39467.132135881577</v>
      </c>
      <c r="F172" s="116">
        <f>'3.3.5'!F62</f>
        <v>42825.075111799626</v>
      </c>
      <c r="G172" s="116">
        <f>'3.3.5'!G62</f>
        <v>53567.252185858051</v>
      </c>
      <c r="H172" s="116">
        <f>'3.3.5'!H62</f>
        <v>8103.1760797504912</v>
      </c>
      <c r="I172" s="116">
        <f>'3.3.5'!I62</f>
        <v>-5946.8525513817513</v>
      </c>
      <c r="J172" s="116">
        <f>'3.3.5'!J62</f>
        <v>-29036.395312961646</v>
      </c>
      <c r="K172" s="116">
        <f>'3.3.5'!K62</f>
        <v>-15744.086549771122</v>
      </c>
      <c r="L172" s="116">
        <f>'3.3.5'!L62</f>
        <v>-30360.5476586609</v>
      </c>
      <c r="M172" s="116">
        <f>'3.3.5'!M62</f>
        <v>-16274.38492531659</v>
      </c>
      <c r="N172" s="116">
        <f>'3.3.5'!N62</f>
        <v>-28573.112861829159</v>
      </c>
    </row>
    <row r="173" spans="1:14" ht="20" customHeight="1" x14ac:dyDescent="0.2">
      <c r="A173" s="122">
        <v>311</v>
      </c>
      <c r="B173" s="121" t="s">
        <v>836</v>
      </c>
      <c r="C173" s="117">
        <f>'3.3.5'!C63</f>
        <v>56120.638892518939</v>
      </c>
      <c r="D173" s="117">
        <f>'3.3.5'!D63</f>
        <v>38725.302300665862</v>
      </c>
      <c r="E173" s="117">
        <f>'3.3.5'!E63</f>
        <v>40809.64431118557</v>
      </c>
      <c r="F173" s="117">
        <f>'3.3.5'!F63</f>
        <v>45105.777797693627</v>
      </c>
      <c r="G173" s="117">
        <f>'3.3.5'!G63</f>
        <v>59307.860246642049</v>
      </c>
      <c r="H173" s="117">
        <f>'3.3.5'!H63</f>
        <v>10982.279922798491</v>
      </c>
      <c r="I173" s="117">
        <f>'3.3.5'!I63</f>
        <v>-3053.00842490375</v>
      </c>
      <c r="J173" s="117">
        <f>'3.3.5'!J63</f>
        <v>-21716.573408036606</v>
      </c>
      <c r="K173" s="117">
        <f>'3.3.5'!K63</f>
        <v>-13853.978214274121</v>
      </c>
      <c r="L173" s="117">
        <f>'3.3.5'!L63</f>
        <v>-24703.449271321897</v>
      </c>
      <c r="M173" s="139">
        <f>'3.3.5'!M63</f>
        <v>-11059.544046500589</v>
      </c>
      <c r="N173" s="139" t="str">
        <f>'3.3.5'!N63</f>
        <v>n.d.</v>
      </c>
    </row>
    <row r="174" spans="1:14" ht="20" customHeight="1" x14ac:dyDescent="0.2">
      <c r="A174" s="122">
        <v>312</v>
      </c>
      <c r="B174" s="121" t="s">
        <v>252</v>
      </c>
      <c r="C174" s="117">
        <f>'3.3.5'!C68</f>
        <v>1966.9393965212168</v>
      </c>
      <c r="D174" s="117">
        <f>'3.3.5'!D68</f>
        <v>498.65771045499991</v>
      </c>
      <c r="E174" s="117">
        <f>'3.3.5'!E68</f>
        <v>133.67217407946509</v>
      </c>
      <c r="F174" s="117">
        <f>'3.3.5'!F68</f>
        <v>779.63424805099999</v>
      </c>
      <c r="G174" s="117">
        <f>'3.3.5'!G68</f>
        <v>1384.0892809069999</v>
      </c>
      <c r="H174" s="117">
        <f>'3.3.5'!H68</f>
        <v>1798.0114298929998</v>
      </c>
      <c r="I174" s="117">
        <f>'3.3.5'!I68</f>
        <v>421.03976016199999</v>
      </c>
      <c r="J174" s="117">
        <f>'3.3.5'!J68</f>
        <v>1359.79986606644</v>
      </c>
      <c r="K174" s="117">
        <f>'3.3.5'!K68</f>
        <v>582.59745177600007</v>
      </c>
      <c r="L174" s="117">
        <f>'3.3.5'!L68</f>
        <v>901.78772681300006</v>
      </c>
      <c r="M174" s="139">
        <f>'3.3.5'!M68</f>
        <v>1346.7483602069999</v>
      </c>
      <c r="N174" s="139" t="str">
        <f>'3.3.5'!N68</f>
        <v>n.d.</v>
      </c>
    </row>
    <row r="175" spans="1:14" ht="20" customHeight="1" x14ac:dyDescent="0.2">
      <c r="A175" s="122">
        <v>313</v>
      </c>
      <c r="B175" s="121" t="s">
        <v>253</v>
      </c>
      <c r="C175" s="117">
        <f>'3.3.5'!C69</f>
        <v>21.898912388999999</v>
      </c>
      <c r="D175" s="117">
        <f>'3.3.5'!D69</f>
        <v>29.192191744999999</v>
      </c>
      <c r="E175" s="117">
        <f>'3.3.5'!E69</f>
        <v>33.73809040655</v>
      </c>
      <c r="F175" s="117">
        <f>'3.3.5'!F69</f>
        <v>70.417475345</v>
      </c>
      <c r="G175" s="117">
        <f>'3.3.5'!G69</f>
        <v>84.787343828999994</v>
      </c>
      <c r="H175" s="117">
        <f>'3.3.5'!H69</f>
        <v>67.103654409000001</v>
      </c>
      <c r="I175" s="117">
        <f>'3.3.5'!I69</f>
        <v>48.24681236</v>
      </c>
      <c r="J175" s="117">
        <f>'3.3.5'!J69</f>
        <v>50.866947638520003</v>
      </c>
      <c r="K175" s="117">
        <f>'3.3.5'!K69</f>
        <v>52.023758947000005</v>
      </c>
      <c r="L175" s="117">
        <f>'3.3.5'!L69</f>
        <v>43.792118318000007</v>
      </c>
      <c r="M175" s="139">
        <f>'3.3.5'!M69</f>
        <v>31.393907477000003</v>
      </c>
      <c r="N175" s="139" t="str">
        <f>'3.3.5'!N69</f>
        <v>n.d.</v>
      </c>
    </row>
    <row r="176" spans="1:14" ht="20" customHeight="1" x14ac:dyDescent="0.2">
      <c r="A176" s="122">
        <v>314</v>
      </c>
      <c r="B176" s="121" t="s">
        <v>254</v>
      </c>
      <c r="C176" s="117">
        <f>'3.3.5'!C70</f>
        <v>-645.17379472999994</v>
      </c>
      <c r="D176" s="117">
        <f>'3.3.5'!D70</f>
        <v>-3145.26720213</v>
      </c>
      <c r="E176" s="117">
        <f>'3.3.5'!E70</f>
        <v>-1509.92243979</v>
      </c>
      <c r="F176" s="117">
        <f>'3.3.5'!F70</f>
        <v>-3130.7544092899998</v>
      </c>
      <c r="G176" s="117">
        <f>'3.3.5'!G70</f>
        <v>-7209.4846855200012</v>
      </c>
      <c r="H176" s="117">
        <f>'3.3.5'!H70</f>
        <v>-4744.2189273499998</v>
      </c>
      <c r="I176" s="117">
        <f>'3.3.5'!I70</f>
        <v>-3363.1306990000003</v>
      </c>
      <c r="J176" s="117">
        <f>'3.3.5'!J70</f>
        <v>-8730.4887186300002</v>
      </c>
      <c r="K176" s="117">
        <f>'3.3.5'!K70</f>
        <v>-2524.7295462200004</v>
      </c>
      <c r="L176" s="117">
        <f>'3.3.5'!L70</f>
        <v>-6602.6782324699998</v>
      </c>
      <c r="M176" s="139">
        <f>'3.3.5'!M70</f>
        <v>-6592.9831465000034</v>
      </c>
      <c r="N176" s="139" t="str">
        <f>'3.3.5'!N70</f>
        <v>n.d.</v>
      </c>
    </row>
    <row r="177" spans="1:14" ht="20" customHeight="1" x14ac:dyDescent="0.2">
      <c r="A177" s="123"/>
      <c r="B177" s="123" t="s">
        <v>397</v>
      </c>
      <c r="C177" s="124">
        <f>C149-C162</f>
        <v>-120487.56146008568</v>
      </c>
      <c r="D177" s="124">
        <f t="shared" ref="D177:M177" si="49">D149-D162</f>
        <v>-99865.438250044361</v>
      </c>
      <c r="E177" s="124">
        <f t="shared" si="49"/>
        <v>-80683.922376363073</v>
      </c>
      <c r="F177" s="124">
        <f t="shared" si="49"/>
        <v>-154487.58004608471</v>
      </c>
      <c r="G177" s="124">
        <f t="shared" si="49"/>
        <v>-331228.84997060988</v>
      </c>
      <c r="H177" s="124">
        <f t="shared" si="49"/>
        <v>-528679.21976358443</v>
      </c>
      <c r="I177" s="124">
        <f t="shared" si="49"/>
        <v>-475225.46371378191</v>
      </c>
      <c r="J177" s="124">
        <f t="shared" si="49"/>
        <v>-552688.72383948416</v>
      </c>
      <c r="K177" s="124">
        <f t="shared" si="49"/>
        <v>-483453.37122252444</v>
      </c>
      <c r="L177" s="124">
        <f t="shared" si="49"/>
        <v>-363396.52298342716</v>
      </c>
      <c r="M177" s="124">
        <f t="shared" si="49"/>
        <v>-893619.21416873625</v>
      </c>
      <c r="N177" s="124">
        <f t="shared" ref="N177" si="50">N149-N162</f>
        <v>-207183.00468856841</v>
      </c>
    </row>
    <row r="178" spans="1:14" ht="20" customHeight="1" x14ac:dyDescent="0.2">
      <c r="A178" s="123"/>
      <c r="B178" s="123" t="s">
        <v>398</v>
      </c>
      <c r="C178" s="124">
        <f>(C149-C160)-(C162-C167)</f>
        <v>77451.0618748446</v>
      </c>
      <c r="D178" s="124">
        <f t="shared" ref="D178:M178" si="51">(D149-D160)-(D162-D167)</f>
        <v>138986.33968930691</v>
      </c>
      <c r="E178" s="124">
        <f t="shared" si="51"/>
        <v>138941.31755176466</v>
      </c>
      <c r="F178" s="124">
        <f t="shared" si="51"/>
        <v>109458.05729560973</v>
      </c>
      <c r="G178" s="124">
        <f t="shared" si="51"/>
        <v>-20714.095455509145</v>
      </c>
      <c r="H178" s="124">
        <f t="shared" si="51"/>
        <v>-23567.830243107397</v>
      </c>
      <c r="I178" s="124">
        <f t="shared" si="51"/>
        <v>-100167.17258562986</v>
      </c>
      <c r="J178" s="124">
        <f t="shared" si="51"/>
        <v>-138023.31662473083</v>
      </c>
      <c r="K178" s="124">
        <f t="shared" si="51"/>
        <v>-59555.875691527501</v>
      </c>
      <c r="L178" s="124">
        <f t="shared" si="51"/>
        <v>-16368.725514143705</v>
      </c>
      <c r="M178" s="124">
        <f t="shared" si="51"/>
        <v>-588423.54428233718</v>
      </c>
      <c r="N178" s="124">
        <f t="shared" ref="N178" si="52">(N149-N160)-(N162-N167)</f>
        <v>198824.51933097374</v>
      </c>
    </row>
    <row r="179" spans="1:14" ht="20" customHeight="1" x14ac:dyDescent="0.2">
      <c r="A179" s="125" t="s">
        <v>255</v>
      </c>
      <c r="B179" s="126"/>
      <c r="C179" s="126"/>
      <c r="D179" s="126"/>
      <c r="E179" s="126"/>
      <c r="F179" s="126"/>
      <c r="G179" s="126"/>
      <c r="H179" s="126"/>
      <c r="I179" s="126"/>
      <c r="J179" s="126"/>
      <c r="K179" s="126"/>
      <c r="L179" s="126"/>
      <c r="M179" s="126"/>
      <c r="N179" s="126"/>
    </row>
    <row r="180" spans="1:14" ht="20" customHeight="1" x14ac:dyDescent="0.2">
      <c r="A180" s="127" t="s">
        <v>238</v>
      </c>
      <c r="B180" s="128" t="s">
        <v>388</v>
      </c>
      <c r="C180" s="129">
        <f>C173+C166</f>
        <v>106779.63889251894</v>
      </c>
      <c r="D180" s="129">
        <f t="shared" ref="D180:M180" si="53">D173+D166</f>
        <v>95570.875520193076</v>
      </c>
      <c r="E180" s="129">
        <f t="shared" si="53"/>
        <v>103746.64431118558</v>
      </c>
      <c r="F180" s="129">
        <f t="shared" si="53"/>
        <v>115198.77779769362</v>
      </c>
      <c r="G180" s="129">
        <f t="shared" si="53"/>
        <v>137386.86024664206</v>
      </c>
      <c r="H180" s="129">
        <f t="shared" si="53"/>
        <v>98571.279922798494</v>
      </c>
      <c r="I180" s="129">
        <f t="shared" si="53"/>
        <v>93144.991575096254</v>
      </c>
      <c r="J180" s="129">
        <f t="shared" si="53"/>
        <v>79686.426591963391</v>
      </c>
      <c r="K180" s="129">
        <f t="shared" si="53"/>
        <v>92857.021785725883</v>
      </c>
      <c r="L180" s="129">
        <f t="shared" si="53"/>
        <v>90336.550728678107</v>
      </c>
      <c r="M180" s="129">
        <f t="shared" si="53"/>
        <v>110894.45595349942</v>
      </c>
      <c r="N180" s="142" t="s">
        <v>826</v>
      </c>
    </row>
    <row r="181" spans="1:14" ht="20" customHeight="1" x14ac:dyDescent="0.2">
      <c r="A181" s="127" t="s">
        <v>239</v>
      </c>
      <c r="B181" s="128" t="s">
        <v>250</v>
      </c>
      <c r="C181" s="129">
        <f>C149-C163+C166</f>
        <v>-12364.258053386351</v>
      </c>
      <c r="D181" s="129">
        <f t="shared" ref="D181:M181" si="54">D149-D163+D166</f>
        <v>-6911.9800297806869</v>
      </c>
      <c r="E181" s="129">
        <f t="shared" si="54"/>
        <v>21720.209759518038</v>
      </c>
      <c r="F181" s="129">
        <f t="shared" si="54"/>
        <v>-41569.504934285302</v>
      </c>
      <c r="G181" s="129">
        <f t="shared" si="54"/>
        <v>-199582.59778475156</v>
      </c>
      <c r="H181" s="129">
        <f t="shared" si="54"/>
        <v>-432987.04368383437</v>
      </c>
      <c r="I181" s="129">
        <f t="shared" si="54"/>
        <v>-384974.31626516301</v>
      </c>
      <c r="J181" s="129">
        <f t="shared" si="54"/>
        <v>-480322.11915244488</v>
      </c>
      <c r="K181" s="129">
        <f t="shared" si="54"/>
        <v>-392486.45777229639</v>
      </c>
      <c r="L181" s="129">
        <f t="shared" si="54"/>
        <v>-278717.07064208854</v>
      </c>
      <c r="M181" s="129">
        <f t="shared" si="54"/>
        <v>-787939.59909405233</v>
      </c>
      <c r="N181" s="129">
        <f t="shared" ref="N181" si="55">N149-N163+N166</f>
        <v>-93886.483586724586</v>
      </c>
    </row>
    <row r="182" spans="1:14" ht="20" customHeight="1" x14ac:dyDescent="0.2">
      <c r="A182" s="130" t="s">
        <v>240</v>
      </c>
      <c r="B182" s="131" t="s">
        <v>251</v>
      </c>
      <c r="C182" s="132">
        <f>C149-C163</f>
        <v>-63023.258053386351</v>
      </c>
      <c r="D182" s="132">
        <f t="shared" ref="D182:M182" si="56">D149-D163</f>
        <v>-63757.553249307908</v>
      </c>
      <c r="E182" s="132">
        <f t="shared" si="56"/>
        <v>-41216.790240481962</v>
      </c>
      <c r="F182" s="132">
        <f t="shared" si="56"/>
        <v>-111662.5049342853</v>
      </c>
      <c r="G182" s="132">
        <f t="shared" si="56"/>
        <v>-277661.59778475156</v>
      </c>
      <c r="H182" s="132">
        <f t="shared" si="56"/>
        <v>-520576.04368383437</v>
      </c>
      <c r="I182" s="132">
        <f t="shared" si="56"/>
        <v>-481172.31626516301</v>
      </c>
      <c r="J182" s="132">
        <f t="shared" si="56"/>
        <v>-581725.11915244488</v>
      </c>
      <c r="K182" s="132">
        <f t="shared" si="56"/>
        <v>-499197.45777229639</v>
      </c>
      <c r="L182" s="132">
        <f t="shared" si="56"/>
        <v>-393757.07064208854</v>
      </c>
      <c r="M182" s="132">
        <f t="shared" si="56"/>
        <v>-909893.59909405233</v>
      </c>
      <c r="N182" s="132">
        <f t="shared" ref="N182" si="57">N149-N163</f>
        <v>-235756.11755039636</v>
      </c>
    </row>
    <row r="183" spans="1:14" ht="20" customHeight="1" x14ac:dyDescent="0.2">
      <c r="A183" s="102" t="s">
        <v>587</v>
      </c>
    </row>
    <row r="184" spans="1:14" ht="20" customHeight="1" x14ac:dyDescent="0.2">
      <c r="A184" s="102" t="s">
        <v>846</v>
      </c>
    </row>
    <row r="185" spans="1:14" ht="20" customHeight="1" x14ac:dyDescent="0.2">
      <c r="A185" s="102" t="s">
        <v>588</v>
      </c>
    </row>
    <row r="186" spans="1:14" ht="20" customHeight="1" x14ac:dyDescent="0.2">
      <c r="A186" s="102" t="s">
        <v>797</v>
      </c>
    </row>
    <row r="187" spans="1:14" ht="20" customHeight="1" x14ac:dyDescent="0.2">
      <c r="A187" s="102" t="s">
        <v>590</v>
      </c>
    </row>
    <row r="188" spans="1:14" ht="20" customHeight="1" x14ac:dyDescent="0.2">
      <c r="A188" s="102" t="s">
        <v>623</v>
      </c>
    </row>
    <row r="189" spans="1:14" ht="20" customHeight="1" x14ac:dyDescent="0.2">
      <c r="A189" s="102" t="s">
        <v>624</v>
      </c>
    </row>
    <row r="190" spans="1:14" ht="20" customHeight="1" x14ac:dyDescent="0.2">
      <c r="A190" s="102" t="s">
        <v>631</v>
      </c>
    </row>
    <row r="191" spans="1:14" ht="20" customHeight="1" x14ac:dyDescent="0.2">
      <c r="A191" s="102" t="s">
        <v>632</v>
      </c>
    </row>
    <row r="192" spans="1:14" ht="20" customHeight="1" x14ac:dyDescent="0.2">
      <c r="A192" s="102" t="s">
        <v>634</v>
      </c>
    </row>
    <row r="193" spans="1:1" ht="20" customHeight="1" x14ac:dyDescent="0.2">
      <c r="A193" s="102" t="s">
        <v>635</v>
      </c>
    </row>
    <row r="194" spans="1:1" ht="20" customHeight="1" x14ac:dyDescent="0.2">
      <c r="A194" s="102" t="s">
        <v>639</v>
      </c>
    </row>
    <row r="195" spans="1:1" ht="20" customHeight="1" x14ac:dyDescent="0.2">
      <c r="A195" s="102" t="s">
        <v>640</v>
      </c>
    </row>
    <row r="196" spans="1:1" ht="20" customHeight="1" x14ac:dyDescent="0.2">
      <c r="A196" s="102" t="s">
        <v>641</v>
      </c>
    </row>
  </sheetData>
  <mergeCells count="5">
    <mergeCell ref="A4:B4"/>
    <mergeCell ref="A40:B40"/>
    <mergeCell ref="A76:B76"/>
    <mergeCell ref="A112:B112"/>
    <mergeCell ref="A148:B148"/>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D8082-C7C2-438E-A536-143C3DEC7BF6}">
  <sheetPr codeName="Planilha14"/>
  <dimension ref="A1:N112"/>
  <sheetViews>
    <sheetView showGridLines="0" zoomScaleNormal="100" workbookViewId="0">
      <pane xSplit="2" ySplit="4" topLeftCell="C17" activePane="bottomRight" state="frozen"/>
      <selection activeCell="A54" sqref="A54"/>
      <selection pane="topRight" activeCell="A54" sqref="A54"/>
      <selection pane="bottomLeft" activeCell="A54" sqref="A54"/>
      <selection pane="bottomRight" activeCell="A3" sqref="A3"/>
    </sheetView>
  </sheetViews>
  <sheetFormatPr baseColWidth="10" defaultColWidth="9.1640625" defaultRowHeight="20" customHeight="1" x14ac:dyDescent="0.2"/>
  <cols>
    <col min="1" max="1" width="10.1640625" style="31" customWidth="1"/>
    <col min="2" max="2" width="95.33203125" style="31" bestFit="1" customWidth="1"/>
    <col min="3" max="14" width="10.6640625" style="31" customWidth="1"/>
    <col min="15" max="16384" width="9.1640625" style="31"/>
  </cols>
  <sheetData>
    <row r="1" spans="1:14" ht="20" customHeight="1" x14ac:dyDescent="0.2">
      <c r="A1" s="96" t="s">
        <v>762</v>
      </c>
    </row>
    <row r="2" spans="1:14" ht="20" customHeight="1" x14ac:dyDescent="0.2">
      <c r="A2" s="96" t="s">
        <v>333</v>
      </c>
    </row>
    <row r="4" spans="1:14" s="103" customFormat="1" ht="20" customHeight="1" x14ac:dyDescent="0.2">
      <c r="A4" s="333" t="s">
        <v>648</v>
      </c>
      <c r="B4" s="333"/>
      <c r="C4" s="24">
        <v>2010</v>
      </c>
      <c r="D4" s="24">
        <v>2011</v>
      </c>
      <c r="E4" s="24">
        <v>2012</v>
      </c>
      <c r="F4" s="24">
        <v>2013</v>
      </c>
      <c r="G4" s="24">
        <v>2014</v>
      </c>
      <c r="H4" s="24">
        <v>2015</v>
      </c>
      <c r="I4" s="24">
        <v>2016</v>
      </c>
      <c r="J4" s="24">
        <v>2017</v>
      </c>
      <c r="K4" s="24">
        <v>2018</v>
      </c>
      <c r="L4" s="24">
        <v>2019</v>
      </c>
      <c r="M4" s="24">
        <v>2020</v>
      </c>
      <c r="N4" s="24">
        <v>2021</v>
      </c>
    </row>
    <row r="5" spans="1:14" ht="20" customHeight="1" x14ac:dyDescent="0.2">
      <c r="A5" s="18">
        <v>1</v>
      </c>
      <c r="B5" s="19" t="s">
        <v>814</v>
      </c>
      <c r="C5" s="88">
        <f>VLOOKUP($A$5,'2.2'!$4:$151,3,FALSE)</f>
        <v>1057492.7970265436</v>
      </c>
      <c r="D5" s="88">
        <f>VLOOKUP($A$5,'2.2'!$4:$151,11,FALSE)</f>
        <v>1192859.9315920062</v>
      </c>
      <c r="E5" s="88">
        <f>VLOOKUP($A$5,'2.2'!$4:$151,19,FALSE)</f>
        <v>1327589.8422356108</v>
      </c>
      <c r="F5" s="88">
        <f>VLOOKUP($A$5,'2.2'!$4:$151,27,FALSE)</f>
        <v>1419214.3730013482</v>
      </c>
      <c r="G5" s="88">
        <f>VLOOKUP($A$5,'2.2'!$4:$151,35,FALSE)</f>
        <v>1459544.3005962311</v>
      </c>
      <c r="H5" s="88">
        <f>VLOOKUP($A$5,'2.2'!$4:$151,43,FALSE)</f>
        <v>1622011.7022230064</v>
      </c>
      <c r="I5" s="88">
        <f>VLOOKUP($A$5,'2.2'!$4:$151,51,FALSE)</f>
        <v>1719871.1830208751</v>
      </c>
      <c r="J5" s="88">
        <f>VLOOKUP($A$5,'2.2'!$4:$151,59,FALSE)</f>
        <v>1694838.8246191477</v>
      </c>
      <c r="K5" s="88">
        <f>VLOOKUP($A$5,'2.2'!$4:$151,67,FALSE)</f>
        <v>1867845.4245188534</v>
      </c>
      <c r="L5" s="88">
        <f>VLOOKUP($A$5,'2.2'!$4:$151,75,FALSE)</f>
        <v>1994812.6554570335</v>
      </c>
      <c r="M5" s="88">
        <f>VLOOKUP($A$5,'2.2'!$4:$151,83,FALSE)</f>
        <v>1787385.217265785</v>
      </c>
      <c r="N5" s="88">
        <f>VLOOKUP($A$5,'2.2'!$4:$151,91,FALSE)</f>
        <v>2319343.0550730899</v>
      </c>
    </row>
    <row r="6" spans="1:14" ht="20" customHeight="1" x14ac:dyDescent="0.2">
      <c r="A6" s="32">
        <v>11</v>
      </c>
      <c r="B6" s="33" t="s">
        <v>242</v>
      </c>
      <c r="C6" s="89">
        <f>VLOOKUP($A$6,'2.2'!$4:$151,3,FALSE)</f>
        <v>553716.71982104285</v>
      </c>
      <c r="D6" s="89">
        <f>VLOOKUP($A$6,'2.2'!$4:$151,11,FALSE)</f>
        <v>649949.56671377574</v>
      </c>
      <c r="E6" s="89">
        <f>VLOOKUP($A$6,'2.2'!$4:$151,19,FALSE)</f>
        <v>690071.19620685035</v>
      </c>
      <c r="F6" s="89">
        <f>VLOOKUP($A$6,'2.2'!$4:$151,27,FALSE)</f>
        <v>753107.48480328987</v>
      </c>
      <c r="G6" s="89">
        <f>VLOOKUP($A$6,'2.2'!$4:$151,35,FALSE)</f>
        <v>779585.06610758998</v>
      </c>
      <c r="H6" s="89">
        <f>VLOOKUP($A$6,'2.2'!$4:$151,43,FALSE)</f>
        <v>817203.54563929525</v>
      </c>
      <c r="I6" s="89">
        <f>VLOOKUP($A$6,'2.2'!$4:$151,51,FALSE)</f>
        <v>859551.88845051173</v>
      </c>
      <c r="J6" s="89">
        <f>VLOOKUP($A$6,'2.2'!$4:$151,59,FALSE)</f>
        <v>895969.46677090111</v>
      </c>
      <c r="K6" s="89">
        <f>VLOOKUP($A$6,'2.2'!$4:$151,67,FALSE)</f>
        <v>976384.81941775046</v>
      </c>
      <c r="L6" s="89">
        <f>VLOOKUP($A$6,'2.2'!$4:$151,75,FALSE)</f>
        <v>1015096.2678317938</v>
      </c>
      <c r="M6" s="89">
        <f>VLOOKUP($A$6,'2.2'!$4:$151,83,FALSE)</f>
        <v>967894.15679971606</v>
      </c>
      <c r="N6" s="89">
        <f>VLOOKUP($A$6,'2.2'!$4:$151,91,FALSE)</f>
        <v>1271902.7666776301</v>
      </c>
    </row>
    <row r="7" spans="1:14" ht="20" customHeight="1" x14ac:dyDescent="0.2">
      <c r="A7" s="35">
        <v>111</v>
      </c>
      <c r="B7" s="36" t="s">
        <v>256</v>
      </c>
      <c r="C7" s="90">
        <f>VLOOKUP($A$7,'2.2'!$4:$151,3,FALSE)</f>
        <v>258484.60642948296</v>
      </c>
      <c r="D7" s="90">
        <f>VLOOKUP($A$7,'2.2'!$4:$151,11,FALSE)</f>
        <v>313998.09774882573</v>
      </c>
      <c r="E7" s="90">
        <f>VLOOKUP($A$7,'2.2'!$4:$151,19,FALSE)</f>
        <v>324935.45475145034</v>
      </c>
      <c r="F7" s="90">
        <f>VLOOKUP($A$7,'2.2'!$4:$151,27,FALSE)</f>
        <v>360760.04600128985</v>
      </c>
      <c r="G7" s="90">
        <f>VLOOKUP($A$7,'2.2'!$4:$151,35,FALSE)</f>
        <v>382153.06850910559</v>
      </c>
      <c r="H7" s="90">
        <f>VLOOKUP($A$7,'2.2'!$4:$151,43,FALSE)</f>
        <v>401121.48603406671</v>
      </c>
      <c r="I7" s="90">
        <f>VLOOKUP($A$7,'2.2'!$4:$151,51,FALSE)</f>
        <v>453196.67914045183</v>
      </c>
      <c r="J7" s="90">
        <f>VLOOKUP($A$7,'2.2'!$4:$151,59,FALSE)</f>
        <v>458681.47723513097</v>
      </c>
      <c r="K7" s="90">
        <f>VLOOKUP($A$7,'2.2'!$4:$151,67,FALSE)</f>
        <v>490739.86327233049</v>
      </c>
      <c r="L7" s="90">
        <f>VLOOKUP($A$7,'2.2'!$4:$151,75,FALSE)</f>
        <v>535577.11833230383</v>
      </c>
      <c r="M7" s="90">
        <f>VLOOKUP($A$7,'2.2'!$4:$151,83,FALSE)</f>
        <v>526575.94080424611</v>
      </c>
      <c r="N7" s="90">
        <f>VLOOKUP($A$7,'2.2'!$4:$151,91,FALSE)</f>
        <v>696006.99290541001</v>
      </c>
    </row>
    <row r="8" spans="1:14" s="41" customFormat="1" ht="20" customHeight="1" x14ac:dyDescent="0.2">
      <c r="A8" s="38">
        <v>1111</v>
      </c>
      <c r="B8" s="39" t="s">
        <v>430</v>
      </c>
      <c r="C8" s="91">
        <f>VLOOKUP($A$8,'2.2'!$4:$151,3,FALSE)</f>
        <v>87936.870165812958</v>
      </c>
      <c r="D8" s="91">
        <f>VLOOKUP($A$8,'2.2'!$4:$151,11,FALSE)</f>
        <v>104460.00683733574</v>
      </c>
      <c r="E8" s="91">
        <f>VLOOKUP($A$8,'2.2'!$4:$151,19,FALSE)</f>
        <v>118299.89296776033</v>
      </c>
      <c r="F8" s="91">
        <f>VLOOKUP($A$8,'2.2'!$4:$151,27,FALSE)</f>
        <v>126680.81570221984</v>
      </c>
      <c r="G8" s="91">
        <f>VLOOKUP($A$8,'2.2'!$4:$151,35,FALSE)</f>
        <v>140627.25747498556</v>
      </c>
      <c r="H8" s="91">
        <f>VLOOKUP($A$8,'2.2'!$4:$151,43,FALSE)</f>
        <v>148912.55034177669</v>
      </c>
      <c r="I8" s="91">
        <f>VLOOKUP($A$8,'2.2'!$4:$151,51,FALSE)</f>
        <v>161871.4863055918</v>
      </c>
      <c r="J8" s="91">
        <f>VLOOKUP($A$8,'2.2'!$4:$151,59,FALSE)</f>
        <v>177705.89905534097</v>
      </c>
      <c r="K8" s="91">
        <f>VLOOKUP($A$8,'2.2'!$4:$151,67,FALSE)</f>
        <v>196237.96639558053</v>
      </c>
      <c r="L8" s="91">
        <f>VLOOKUP($A$8,'2.2'!$4:$151,75,FALSE)</f>
        <v>219385.53728511382</v>
      </c>
      <c r="M8" s="91">
        <f>VLOOKUP($A$8,'2.2'!$4:$151,83,FALSE)</f>
        <v>226840.64576292608</v>
      </c>
      <c r="N8" s="91">
        <f>VLOOKUP($A$8,'2.2'!$4:$151,91,FALSE)</f>
        <v>259893.34677005999</v>
      </c>
    </row>
    <row r="9" spans="1:14" ht="20" customHeight="1" x14ac:dyDescent="0.2">
      <c r="A9" s="38">
        <v>1112</v>
      </c>
      <c r="B9" s="39" t="s">
        <v>431</v>
      </c>
      <c r="C9" s="91">
        <f>VLOOKUP($A$9,'2.2'!$4:$151,3,FALSE)</f>
        <v>128079.98540178998</v>
      </c>
      <c r="D9" s="91">
        <f>VLOOKUP($A$9,'2.2'!$4:$151,11,FALSE)</f>
        <v>153765.62043635</v>
      </c>
      <c r="E9" s="91">
        <f>VLOOKUP($A$9,'2.2'!$4:$151,19,FALSE)</f>
        <v>150594.32777147001</v>
      </c>
      <c r="F9" s="91">
        <f>VLOOKUP($A$9,'2.2'!$4:$151,27,FALSE)</f>
        <v>171077.95779039001</v>
      </c>
      <c r="G9" s="91">
        <f>VLOOKUP($A$9,'2.2'!$4:$151,35,FALSE)</f>
        <v>171583.54935245001</v>
      </c>
      <c r="H9" s="91">
        <f>VLOOKUP($A$9,'2.2'!$4:$151,43,FALSE)</f>
        <v>164083.85335058</v>
      </c>
      <c r="I9" s="91">
        <f>VLOOKUP($A$9,'2.2'!$4:$151,51,FALSE)</f>
        <v>197971.79015103</v>
      </c>
      <c r="J9" s="91">
        <f>VLOOKUP($A$9,'2.2'!$4:$151,59,FALSE)</f>
        <v>184541.11284371998</v>
      </c>
      <c r="K9" s="91">
        <f>VLOOKUP($A$9,'2.2'!$4:$151,67,FALSE)</f>
        <v>194836.27807781001</v>
      </c>
      <c r="L9" s="91">
        <f>VLOOKUP($A$9,'2.2'!$4:$151,75,FALSE)</f>
        <v>207532.14067200001</v>
      </c>
      <c r="M9" s="91">
        <f>VLOOKUP($A$9,'2.2'!$4:$151,83,FALSE)</f>
        <v>200051.47238862002</v>
      </c>
      <c r="N9" s="91">
        <f>VLOOKUP($A$9,'2.2'!$4:$151,91,FALSE)</f>
        <v>322549.96727877</v>
      </c>
    </row>
    <row r="10" spans="1:14" s="48" customFormat="1" ht="20" customHeight="1" x14ac:dyDescent="0.2">
      <c r="A10" s="45" t="s">
        <v>432</v>
      </c>
      <c r="B10" s="56" t="s">
        <v>433</v>
      </c>
      <c r="C10" s="92">
        <f>VLOOKUP($A$10,'2.2'!$4:$151,3,FALSE)</f>
        <v>82594.34329741</v>
      </c>
      <c r="D10" s="92">
        <f>VLOOKUP($A$10,'2.2'!$4:$151,11,FALSE)</f>
        <v>96500.795419499991</v>
      </c>
      <c r="E10" s="92">
        <f>VLOOKUP($A$10,'2.2'!$4:$151,19,FALSE)</f>
        <v>93733.75719027</v>
      </c>
      <c r="F10" s="92">
        <f>VLOOKUP($A$10,'2.2'!$4:$151,27,FALSE)</f>
        <v>109055.70047481</v>
      </c>
      <c r="G10" s="92">
        <f>VLOOKUP($A$10,'2.2'!$4:$151,35,FALSE)</f>
        <v>109002.34396828999</v>
      </c>
      <c r="H10" s="92">
        <f>VLOOKUP($A$10,'2.2'!$4:$151,43,FALSE)</f>
        <v>104910.23244902998</v>
      </c>
      <c r="I10" s="92">
        <f>VLOOKUP($A$10,'2.2'!$4:$151,51,FALSE)</f>
        <v>131180.66790398001</v>
      </c>
      <c r="J10" s="92">
        <f>VLOOKUP($A$10,'2.2'!$4:$151,59,FALSE)</f>
        <v>113815.15032757999</v>
      </c>
      <c r="K10" s="92">
        <f>VLOOKUP($A$10,'2.2'!$4:$151,67,FALSE)</f>
        <v>119062.91241566</v>
      </c>
      <c r="L10" s="92">
        <f>VLOOKUP($A$10,'2.2'!$4:$151,75,FALSE)</f>
        <v>127130.33763975999</v>
      </c>
      <c r="M10" s="92">
        <f>VLOOKUP($A$10,'2.2'!$4:$151,83,FALSE)</f>
        <v>122679.48283423</v>
      </c>
      <c r="N10" s="92">
        <f>VLOOKUP($A$10,'2.2'!$4:$151,91,FALSE)</f>
        <v>210058.03212365002</v>
      </c>
    </row>
    <row r="11" spans="1:14" s="48" customFormat="1" ht="20" customHeight="1" x14ac:dyDescent="0.2">
      <c r="A11" s="45" t="s">
        <v>434</v>
      </c>
      <c r="B11" s="56" t="s">
        <v>435</v>
      </c>
      <c r="C11" s="92">
        <f>VLOOKUP($A$11,'2.2'!$4:$151,3,FALSE)</f>
        <v>45353.401469639997</v>
      </c>
      <c r="D11" s="92">
        <f>VLOOKUP($A$11,'2.2'!$4:$151,11,FALSE)</f>
        <v>57108.56280580999</v>
      </c>
      <c r="E11" s="92">
        <f>VLOOKUP($A$11,'2.2'!$4:$151,19,FALSE)</f>
        <v>56640.638097150004</v>
      </c>
      <c r="F11" s="92">
        <f>VLOOKUP($A$11,'2.2'!$4:$151,27,FALSE)</f>
        <v>61815.293669769999</v>
      </c>
      <c r="G11" s="92">
        <f>VLOOKUP($A$11,'2.2'!$4:$151,35,FALSE)</f>
        <v>62581.065140039995</v>
      </c>
      <c r="H11" s="92">
        <f>VLOOKUP($A$11,'2.2'!$4:$151,43,FALSE)</f>
        <v>59146.889511419999</v>
      </c>
      <c r="I11" s="92">
        <f>VLOOKUP($A$11,'2.2'!$4:$151,51,FALSE)</f>
        <v>66759.990914000009</v>
      </c>
      <c r="J11" s="92">
        <f>VLOOKUP($A$11,'2.2'!$4:$151,59,FALSE)</f>
        <v>70686.226449740003</v>
      </c>
      <c r="K11" s="92">
        <f>VLOOKUP($A$11,'2.2'!$4:$151,67,FALSE)</f>
        <v>75750.738838910009</v>
      </c>
      <c r="L11" s="92">
        <f>VLOOKUP($A$11,'2.2'!$4:$151,75,FALSE)</f>
        <v>80374.308856740012</v>
      </c>
      <c r="M11" s="92">
        <f>VLOOKUP($A$11,'2.2'!$4:$151,83,FALSE)</f>
        <v>77352.134387459999</v>
      </c>
      <c r="N11" s="92">
        <f>VLOOKUP($A$11,'2.2'!$4:$151,91,FALSE)</f>
        <v>112468.80993404999</v>
      </c>
    </row>
    <row r="12" spans="1:14" s="48" customFormat="1" ht="20" customHeight="1" x14ac:dyDescent="0.2">
      <c r="A12" s="45" t="s">
        <v>436</v>
      </c>
      <c r="B12" s="56" t="s">
        <v>474</v>
      </c>
      <c r="C12" s="92">
        <f>VLOOKUP($A$12,'2.2'!$4:$151,3,FALSE)</f>
        <v>132.24063473999999</v>
      </c>
      <c r="D12" s="92">
        <f>VLOOKUP($A$12,'2.2'!$4:$151,11,FALSE)</f>
        <v>156.26221104000001</v>
      </c>
      <c r="E12" s="92">
        <f>VLOOKUP($A$12,'2.2'!$4:$151,19,FALSE)</f>
        <v>219.93248405</v>
      </c>
      <c r="F12" s="92">
        <f>VLOOKUP($A$12,'2.2'!$4:$151,27,FALSE)</f>
        <v>206.96364581</v>
      </c>
      <c r="G12" s="92">
        <f>VLOOKUP($A$12,'2.2'!$4:$151,35,FALSE)</f>
        <v>0.14024411999999908</v>
      </c>
      <c r="H12" s="92">
        <f>VLOOKUP($A$12,'2.2'!$4:$151,43,FALSE)</f>
        <v>26.731390130000001</v>
      </c>
      <c r="I12" s="92">
        <f>VLOOKUP($A$12,'2.2'!$4:$151,51,FALSE)</f>
        <v>31.131333049999999</v>
      </c>
      <c r="J12" s="92">
        <f>VLOOKUP($A$12,'2.2'!$4:$151,59,FALSE)</f>
        <v>39.736066399999999</v>
      </c>
      <c r="K12" s="92">
        <f>VLOOKUP($A$12,'2.2'!$4:$151,67,FALSE)</f>
        <v>22.62682324</v>
      </c>
      <c r="L12" s="92">
        <f>VLOOKUP($A$12,'2.2'!$4:$151,75,FALSE)</f>
        <v>27.494175499999997</v>
      </c>
      <c r="M12" s="92">
        <f>VLOOKUP($A$12,'2.2'!$4:$151,83,FALSE)</f>
        <v>19.855166929999999</v>
      </c>
      <c r="N12" s="92">
        <f>VLOOKUP($A$12,'2.2'!$4:$151,91,FALSE)</f>
        <v>23.125221070000002</v>
      </c>
    </row>
    <row r="13" spans="1:14" ht="20" customHeight="1" x14ac:dyDescent="0.2">
      <c r="A13" s="38">
        <v>1113</v>
      </c>
      <c r="B13" s="39" t="s">
        <v>437</v>
      </c>
      <c r="C13" s="91">
        <f>VLOOKUP($A$13,'2.2'!$4:$151,3,FALSE)</f>
        <v>42467.750861879998</v>
      </c>
      <c r="D13" s="91">
        <f>VLOOKUP($A$13,'2.2'!$4:$151,11,FALSE)</f>
        <v>55772.470475139999</v>
      </c>
      <c r="E13" s="91">
        <f>VLOOKUP($A$13,'2.2'!$4:$151,19,FALSE)</f>
        <v>56041.234012219997</v>
      </c>
      <c r="F13" s="91">
        <f>VLOOKUP($A$13,'2.2'!$4:$151,27,FALSE)</f>
        <v>63001.272508679998</v>
      </c>
      <c r="G13" s="91">
        <f>VLOOKUP($A$13,'2.2'!$4:$151,35,FALSE)</f>
        <v>69942.261681670003</v>
      </c>
      <c r="H13" s="91">
        <f>VLOOKUP($A$13,'2.2'!$4:$151,43,FALSE)</f>
        <v>88125.082341710004</v>
      </c>
      <c r="I13" s="91">
        <f>VLOOKUP($A$13,'2.2'!$4:$151,51,FALSE)</f>
        <v>93353.402683830005</v>
      </c>
      <c r="J13" s="91">
        <f>VLOOKUP($A$13,'2.2'!$4:$151,59,FALSE)</f>
        <v>96434.465336069989</v>
      </c>
      <c r="K13" s="91">
        <f>VLOOKUP($A$13,'2.2'!$4:$151,67,FALSE)</f>
        <v>99665.618798940006</v>
      </c>
      <c r="L13" s="91">
        <f>VLOOKUP($A$13,'2.2'!$4:$151,75,FALSE)</f>
        <v>108659.44037519001</v>
      </c>
      <c r="M13" s="91">
        <f>VLOOKUP($A$13,'2.2'!$4:$151,83,FALSE)</f>
        <v>99683.822652700008</v>
      </c>
      <c r="N13" s="91">
        <f>VLOOKUP($A$13,'2.2'!$4:$151,91,FALSE)</f>
        <v>113563.67885657999</v>
      </c>
    </row>
    <row r="14" spans="1:14" ht="20" customHeight="1" x14ac:dyDescent="0.2">
      <c r="A14" s="35">
        <v>112</v>
      </c>
      <c r="B14" s="36" t="s">
        <v>257</v>
      </c>
      <c r="C14" s="90">
        <f>VLOOKUP($A$14,'2.2'!$4:$151,3,FALSE)</f>
        <v>12531.03227256</v>
      </c>
      <c r="D14" s="90">
        <f>VLOOKUP($A$14,'2.2'!$4:$151,11,FALSE)</f>
        <v>14844.60652343</v>
      </c>
      <c r="E14" s="90">
        <f>VLOOKUP($A$14,'2.2'!$4:$151,19,FALSE)</f>
        <v>16687.596646900001</v>
      </c>
      <c r="F14" s="90">
        <f>VLOOKUP($A$14,'2.2'!$4:$151,27,FALSE)</f>
        <v>18725.35589553</v>
      </c>
      <c r="G14" s="90">
        <f>VLOOKUP($A$14,'2.2'!$4:$151,35,FALSE)</f>
        <v>20719.317173770003</v>
      </c>
      <c r="H14" s="90">
        <f>VLOOKUP($A$14,'2.2'!$4:$151,43,FALSE)</f>
        <v>21587.140463770003</v>
      </c>
      <c r="I14" s="90">
        <f>VLOOKUP($A$14,'2.2'!$4:$151,51,FALSE)</f>
        <v>22190.159168029997</v>
      </c>
      <c r="J14" s="90">
        <f>VLOOKUP($A$14,'2.2'!$4:$151,59,FALSE)</f>
        <v>22732.264374940001</v>
      </c>
      <c r="K14" s="90">
        <f>VLOOKUP($A$14,'2.2'!$4:$151,67,FALSE)</f>
        <v>24405.276907609998</v>
      </c>
      <c r="L14" s="90">
        <f>VLOOKUP($A$14,'2.2'!$4:$151,75,FALSE)</f>
        <v>24238.585104130001</v>
      </c>
      <c r="M14" s="90">
        <f>VLOOKUP($A$14,'2.2'!$4:$151,83,FALSE)</f>
        <v>23268.994979359995</v>
      </c>
      <c r="N14" s="90">
        <f>VLOOKUP($A$14,'2.2'!$4:$151,91,FALSE)</f>
        <v>26221.746296469995</v>
      </c>
    </row>
    <row r="15" spans="1:14" s="101" customFormat="1" ht="20" customHeight="1" x14ac:dyDescent="0.2">
      <c r="A15" s="97" t="s">
        <v>438</v>
      </c>
      <c r="B15" s="98" t="s">
        <v>439</v>
      </c>
      <c r="C15" s="99">
        <f>VLOOKUP($A$15,'2.2'!$4:$151,3,FALSE)</f>
        <v>11049.199077039999</v>
      </c>
      <c r="D15" s="99">
        <f>VLOOKUP($A$15,'2.2'!$4:$151,11,FALSE)</f>
        <v>13115.381982620002</v>
      </c>
      <c r="E15" s="99">
        <f>VLOOKUP($A$15,'2.2'!$4:$151,19,FALSE)</f>
        <v>14774.508960040001</v>
      </c>
      <c r="F15" s="99">
        <f>VLOOKUP($A$15,'2.2'!$4:$151,27,FALSE)</f>
        <v>16560.529686530001</v>
      </c>
      <c r="G15" s="99">
        <f>VLOOKUP($A$15,'2.2'!$4:$151,35,FALSE)</f>
        <v>18275.022057030001</v>
      </c>
      <c r="H15" s="99">
        <f>VLOOKUP($A$15,'2.2'!$4:$151,43,FALSE)</f>
        <v>19038.91452382</v>
      </c>
      <c r="I15" s="99">
        <f>VLOOKUP($A$15,'2.2'!$4:$151,51,FALSE)</f>
        <v>19473.105854289999</v>
      </c>
      <c r="J15" s="99">
        <f>VLOOKUP($A$15,'2.2'!$4:$151,59,FALSE)</f>
        <v>20010.14989072</v>
      </c>
      <c r="K15" s="99">
        <f>VLOOKUP($A$15,'2.2'!$4:$151,67,FALSE)</f>
        <v>21979.371867449998</v>
      </c>
      <c r="L15" s="99">
        <f>VLOOKUP($A$15,'2.2'!$4:$151,75,FALSE)</f>
        <v>21977.49567882</v>
      </c>
      <c r="M15" s="99">
        <f>VLOOKUP($A$15,'2.2'!$4:$151,83,FALSE)</f>
        <v>21085.809558219997</v>
      </c>
      <c r="N15" s="99">
        <f>VLOOKUP($A$15,'2.2'!$4:$151,91,FALSE)</f>
        <v>23832.98443805</v>
      </c>
    </row>
    <row r="16" spans="1:14" s="101" customFormat="1" ht="20" customHeight="1" x14ac:dyDescent="0.2">
      <c r="A16" s="97" t="s">
        <v>440</v>
      </c>
      <c r="B16" s="98" t="s">
        <v>441</v>
      </c>
      <c r="C16" s="99">
        <f>VLOOKUP($A$16,'2.2'!$4:$151,3,FALSE)</f>
        <v>1481.8331955200001</v>
      </c>
      <c r="D16" s="99">
        <f>VLOOKUP($A$16,'2.2'!$4:$151,11,FALSE)</f>
        <v>1729.22454081</v>
      </c>
      <c r="E16" s="99">
        <f>VLOOKUP($A$16,'2.2'!$4:$151,19,FALSE)</f>
        <v>1913.0876868599998</v>
      </c>
      <c r="F16" s="99">
        <f>VLOOKUP($A$16,'2.2'!$4:$151,27,FALSE)</f>
        <v>2164.8262090000003</v>
      </c>
      <c r="G16" s="99">
        <f>VLOOKUP($A$16,'2.2'!$4:$151,35,FALSE)</f>
        <v>2444.2951167400001</v>
      </c>
      <c r="H16" s="99">
        <f>VLOOKUP($A$16,'2.2'!$4:$151,43,FALSE)</f>
        <v>2548.2259399499999</v>
      </c>
      <c r="I16" s="99">
        <f>VLOOKUP($A$16,'2.2'!$4:$151,51,FALSE)</f>
        <v>2717.0533137399998</v>
      </c>
      <c r="J16" s="99">
        <f>VLOOKUP($A$16,'2.2'!$4:$151,59,FALSE)</f>
        <v>2722.1144842199997</v>
      </c>
      <c r="K16" s="99">
        <f>VLOOKUP($A$16,'2.2'!$4:$151,67,FALSE)</f>
        <v>2425.9050401599998</v>
      </c>
      <c r="L16" s="99">
        <f>VLOOKUP($A$16,'2.2'!$4:$151,75,FALSE)</f>
        <v>2261.08942531</v>
      </c>
      <c r="M16" s="99">
        <f>VLOOKUP($A$16,'2.2'!$4:$151,83,FALSE)</f>
        <v>2183.18542114</v>
      </c>
      <c r="N16" s="99">
        <f>VLOOKUP($A$16,'2.2'!$4:$151,91,FALSE)</f>
        <v>2388.76185842</v>
      </c>
    </row>
    <row r="17" spans="1:14" ht="20" customHeight="1" x14ac:dyDescent="0.2">
      <c r="A17" s="35">
        <v>113</v>
      </c>
      <c r="B17" s="36" t="s">
        <v>258</v>
      </c>
      <c r="C17" s="90">
        <f>VLOOKUP($A$17,'2.2'!$4:$151,3,FALSE)</f>
        <v>527.82469415000003</v>
      </c>
      <c r="D17" s="90">
        <f>VLOOKUP($A$17,'2.2'!$4:$151,11,FALSE)</f>
        <v>602.34528718000001</v>
      </c>
      <c r="E17" s="90">
        <f>VLOOKUP($A$17,'2.2'!$4:$151,19,FALSE)</f>
        <v>687.56450962999998</v>
      </c>
      <c r="F17" s="90">
        <f>VLOOKUP($A$17,'2.2'!$4:$151,27,FALSE)</f>
        <v>782.25335335</v>
      </c>
      <c r="G17" s="90">
        <f>VLOOKUP($A$17,'2.2'!$4:$151,35,FALSE)</f>
        <v>928.81097771000009</v>
      </c>
      <c r="H17" s="90">
        <f>VLOOKUP($A$17,'2.2'!$4:$151,43,FALSE)</f>
        <v>1130.60566991</v>
      </c>
      <c r="I17" s="90">
        <f>VLOOKUP($A$17,'2.2'!$4:$151,51,FALSE)</f>
        <v>1159.7189124200002</v>
      </c>
      <c r="J17" s="90">
        <f>VLOOKUP($A$17,'2.2'!$4:$151,59,FALSE)</f>
        <v>1313.18884697</v>
      </c>
      <c r="K17" s="90">
        <f>VLOOKUP($A$17,'2.2'!$4:$151,67,FALSE)</f>
        <v>1444.66980681</v>
      </c>
      <c r="L17" s="90">
        <f>VLOOKUP($A$17,'2.2'!$4:$151,75,FALSE)</f>
        <v>1656.0802878300001</v>
      </c>
      <c r="M17" s="90">
        <f>VLOOKUP($A$17,'2.2'!$4:$151,83,FALSE)</f>
        <v>1784.9454140899998</v>
      </c>
      <c r="N17" s="90">
        <f>VLOOKUP($A$17,'2.2'!$4:$151,91,FALSE)</f>
        <v>2186.76382122</v>
      </c>
    </row>
    <row r="18" spans="1:14" s="41" customFormat="1" ht="20" customHeight="1" x14ac:dyDescent="0.2">
      <c r="A18" s="38">
        <v>1131</v>
      </c>
      <c r="B18" s="39" t="s">
        <v>259</v>
      </c>
      <c r="C18" s="91">
        <f>VLOOKUP($A$18,'2.2'!$4:$151,3,FALSE)</f>
        <v>479.67226278000004</v>
      </c>
      <c r="D18" s="91">
        <f>VLOOKUP($A$18,'2.2'!$4:$151,11,FALSE)</f>
        <v>550.77511578000008</v>
      </c>
      <c r="E18" s="91">
        <f>VLOOKUP($A$18,'2.2'!$4:$151,19,FALSE)</f>
        <v>619.05981111999995</v>
      </c>
      <c r="F18" s="91">
        <f>VLOOKUP($A$18,'2.2'!$4:$151,27,FALSE)</f>
        <v>764.27227157000004</v>
      </c>
      <c r="G18" s="91">
        <f>VLOOKUP($A$18,'2.2'!$4:$151,35,FALSE)</f>
        <v>900.82291753999993</v>
      </c>
      <c r="H18" s="91">
        <f>VLOOKUP($A$18,'2.2'!$4:$151,43,FALSE)</f>
        <v>1104.9717588399999</v>
      </c>
      <c r="I18" s="91">
        <f>VLOOKUP($A$18,'2.2'!$4:$151,51,FALSE)</f>
        <v>1126.4160551</v>
      </c>
      <c r="J18" s="91">
        <f>VLOOKUP($A$18,'2.2'!$4:$151,59,FALSE)</f>
        <v>1273.1981281200001</v>
      </c>
      <c r="K18" s="91">
        <f>VLOOKUP($A$18,'2.2'!$4:$151,67,FALSE)</f>
        <v>1418.8227624199999</v>
      </c>
      <c r="L18" s="91">
        <f>VLOOKUP($A$18,'2.2'!$4:$151,75,FALSE)</f>
        <v>1629.7386058500001</v>
      </c>
      <c r="M18" s="91">
        <f>VLOOKUP($A$18,'2.2'!$4:$151,83,FALSE)</f>
        <v>1760.94230892</v>
      </c>
      <c r="N18" s="91">
        <f>VLOOKUP($A$18,'2.2'!$4:$151,91,FALSE)</f>
        <v>2166.9317252599999</v>
      </c>
    </row>
    <row r="19" spans="1:14" s="41" customFormat="1" ht="20" customHeight="1" x14ac:dyDescent="0.2">
      <c r="A19" s="45" t="s">
        <v>468</v>
      </c>
      <c r="B19" s="56" t="s">
        <v>469</v>
      </c>
      <c r="C19" s="23" t="str">
        <f>VLOOKUP($A$19,'2.2'!$4:$151,3,FALSE)</f>
        <v>0</v>
      </c>
      <c r="D19" s="23" t="str">
        <f>VLOOKUP($A$19,'2.2'!$4:$151,11,FALSE)</f>
        <v>0</v>
      </c>
      <c r="E19" s="23" t="str">
        <f>VLOOKUP($A$19,'2.2'!$4:$151,19,FALSE)</f>
        <v>0</v>
      </c>
      <c r="F19" s="23" t="str">
        <f>VLOOKUP($A$19,'2.2'!$4:$151,27,FALSE)</f>
        <v>0</v>
      </c>
      <c r="G19" s="23" t="str">
        <f>VLOOKUP($A$19,'2.2'!$4:$151,35,FALSE)</f>
        <v>0</v>
      </c>
      <c r="H19" s="23" t="str">
        <f>VLOOKUP($A$19,'2.2'!$4:$151,43,FALSE)</f>
        <v>0</v>
      </c>
      <c r="I19" s="23" t="str">
        <f>VLOOKUP($A$19,'2.2'!$4:$151,51,FALSE)</f>
        <v>0</v>
      </c>
      <c r="J19" s="23" t="str">
        <f>VLOOKUP($A$19,'2.2'!$4:$151,59,FALSE)</f>
        <v>0</v>
      </c>
      <c r="K19" s="23" t="str">
        <f>VLOOKUP($A$19,'2.2'!$4:$151,67,FALSE)</f>
        <v>0</v>
      </c>
      <c r="L19" s="23" t="str">
        <f>VLOOKUP($A$19,'2.2'!$4:$151,75,FALSE)</f>
        <v>0</v>
      </c>
      <c r="M19" s="23" t="str">
        <f>VLOOKUP($A$19,'2.2'!$4:$151,83,FALSE)</f>
        <v>0</v>
      </c>
      <c r="N19" s="23" t="str">
        <f>VLOOKUP($A$19,'2.2'!$4:$151,91,FALSE)</f>
        <v>0</v>
      </c>
    </row>
    <row r="20" spans="1:14" s="41" customFormat="1" ht="20" customHeight="1" x14ac:dyDescent="0.2">
      <c r="A20" s="45" t="s">
        <v>470</v>
      </c>
      <c r="B20" s="56" t="s">
        <v>471</v>
      </c>
      <c r="C20" s="23" t="str">
        <f>VLOOKUP($A$20,'2.2'!$4:$151,3,FALSE)</f>
        <v>0</v>
      </c>
      <c r="D20" s="23" t="str">
        <f>VLOOKUP($A$20,'2.2'!$4:$151,11,FALSE)</f>
        <v>0</v>
      </c>
      <c r="E20" s="23" t="str">
        <f>VLOOKUP($A$20,'2.2'!$4:$151,19,FALSE)</f>
        <v>0</v>
      </c>
      <c r="F20" s="23" t="str">
        <f>VLOOKUP($A$20,'2.2'!$4:$151,27,FALSE)</f>
        <v>0</v>
      </c>
      <c r="G20" s="23" t="str">
        <f>VLOOKUP($A$20,'2.2'!$4:$151,35,FALSE)</f>
        <v>0</v>
      </c>
      <c r="H20" s="23" t="str">
        <f>VLOOKUP($A$20,'2.2'!$4:$151,43,FALSE)</f>
        <v>0</v>
      </c>
      <c r="I20" s="23" t="str">
        <f>VLOOKUP($A$20,'2.2'!$4:$151,51,FALSE)</f>
        <v>0</v>
      </c>
      <c r="J20" s="23" t="str">
        <f>VLOOKUP($A$20,'2.2'!$4:$151,59,FALSE)</f>
        <v>0</v>
      </c>
      <c r="K20" s="23" t="str">
        <f>VLOOKUP($A$20,'2.2'!$4:$151,67,FALSE)</f>
        <v>0</v>
      </c>
      <c r="L20" s="23" t="str">
        <f>VLOOKUP($A$20,'2.2'!$4:$151,75,FALSE)</f>
        <v>0</v>
      </c>
      <c r="M20" s="23" t="str">
        <f>VLOOKUP($A$20,'2.2'!$4:$151,83,FALSE)</f>
        <v>0</v>
      </c>
      <c r="N20" s="23" t="str">
        <f>VLOOKUP($A$20,'2.2'!$4:$151,91,FALSE)</f>
        <v>0</v>
      </c>
    </row>
    <row r="21" spans="1:14" s="41" customFormat="1" ht="20" customHeight="1" x14ac:dyDescent="0.2">
      <c r="A21" s="45" t="s">
        <v>472</v>
      </c>
      <c r="B21" s="56" t="s">
        <v>473</v>
      </c>
      <c r="C21" s="23">
        <f>VLOOKUP($A$21,'2.2'!$4:$151,3,FALSE)</f>
        <v>479.67226278000004</v>
      </c>
      <c r="D21" s="23">
        <f>VLOOKUP($A$21,'2.2'!$4:$151,11,FALSE)</f>
        <v>550.77511578000008</v>
      </c>
      <c r="E21" s="23">
        <f>VLOOKUP($A$21,'2.2'!$4:$151,19,FALSE)</f>
        <v>619.05981111999995</v>
      </c>
      <c r="F21" s="23">
        <f>VLOOKUP($A$21,'2.2'!$4:$151,27,FALSE)</f>
        <v>764.27227157000004</v>
      </c>
      <c r="G21" s="23">
        <f>VLOOKUP($A$21,'2.2'!$4:$151,35,FALSE)</f>
        <v>900.82291753999993</v>
      </c>
      <c r="H21" s="23">
        <f>VLOOKUP($A$21,'2.2'!$4:$151,43,FALSE)</f>
        <v>1104.9717588399999</v>
      </c>
      <c r="I21" s="23">
        <f>VLOOKUP($A$21,'2.2'!$4:$151,51,FALSE)</f>
        <v>1126.4160551</v>
      </c>
      <c r="J21" s="23">
        <f>VLOOKUP($A$21,'2.2'!$4:$151,59,FALSE)</f>
        <v>1273.1981281200001</v>
      </c>
      <c r="K21" s="23">
        <f>VLOOKUP($A$21,'2.2'!$4:$151,67,FALSE)</f>
        <v>1418.8227624199999</v>
      </c>
      <c r="L21" s="23">
        <f>VLOOKUP($A$21,'2.2'!$4:$151,75,FALSE)</f>
        <v>1629.7386058500001</v>
      </c>
      <c r="M21" s="23">
        <f>VLOOKUP($A$21,'2.2'!$4:$151,83,FALSE)</f>
        <v>1760.94230892</v>
      </c>
      <c r="N21" s="23">
        <f>VLOOKUP($A$21,'2.2'!$4:$151,91,FALSE)</f>
        <v>2166.9317252599999</v>
      </c>
    </row>
    <row r="22" spans="1:14" s="41" customFormat="1" ht="20" customHeight="1" x14ac:dyDescent="0.2">
      <c r="A22" s="45" t="s">
        <v>475</v>
      </c>
      <c r="B22" s="56" t="s">
        <v>476</v>
      </c>
      <c r="C22" s="23" t="str">
        <f>VLOOKUP($A$22,'2.2'!$4:$151,3,FALSE)</f>
        <v>0</v>
      </c>
      <c r="D22" s="23" t="str">
        <f>VLOOKUP($A$22,'2.2'!$4:$151,11,FALSE)</f>
        <v>0</v>
      </c>
      <c r="E22" s="23" t="str">
        <f>VLOOKUP($A$22,'2.2'!$4:$151,19,FALSE)</f>
        <v>0</v>
      </c>
      <c r="F22" s="23" t="str">
        <f>VLOOKUP($A$22,'2.2'!$4:$151,27,FALSE)</f>
        <v>0</v>
      </c>
      <c r="G22" s="23" t="str">
        <f>VLOOKUP($A$22,'2.2'!$4:$151,35,FALSE)</f>
        <v>0</v>
      </c>
      <c r="H22" s="23" t="str">
        <f>VLOOKUP($A$22,'2.2'!$4:$151,43,FALSE)</f>
        <v>0</v>
      </c>
      <c r="I22" s="23" t="str">
        <f>VLOOKUP($A$22,'2.2'!$4:$151,51,FALSE)</f>
        <v>0</v>
      </c>
      <c r="J22" s="23" t="str">
        <f>VLOOKUP($A$22,'2.2'!$4:$151,59,FALSE)</f>
        <v>0</v>
      </c>
      <c r="K22" s="23" t="str">
        <f>VLOOKUP($A$22,'2.2'!$4:$151,67,FALSE)</f>
        <v>0</v>
      </c>
      <c r="L22" s="23" t="str">
        <f>VLOOKUP($A$22,'2.2'!$4:$151,75,FALSE)</f>
        <v>0</v>
      </c>
      <c r="M22" s="23" t="str">
        <f>VLOOKUP($A$22,'2.2'!$4:$151,83,FALSE)</f>
        <v>0</v>
      </c>
      <c r="N22" s="23" t="str">
        <f>VLOOKUP($A$22,'2.2'!$4:$151,91,FALSE)</f>
        <v>0</v>
      </c>
    </row>
    <row r="23" spans="1:14" s="41" customFormat="1" ht="20" customHeight="1" x14ac:dyDescent="0.2">
      <c r="A23" s="38">
        <v>1132</v>
      </c>
      <c r="B23" s="39" t="s">
        <v>260</v>
      </c>
      <c r="C23" s="91">
        <f>VLOOKUP($A$23,'2.2'!$4:$151,3,FALSE)</f>
        <v>0</v>
      </c>
      <c r="D23" s="91">
        <f>VLOOKUP($A$23,'2.2'!$4:$151,11,FALSE)</f>
        <v>0</v>
      </c>
      <c r="E23" s="91">
        <f>VLOOKUP($A$23,'2.2'!$4:$151,19,FALSE)</f>
        <v>0</v>
      </c>
      <c r="F23" s="91">
        <f>VLOOKUP($A$23,'2.2'!$4:$151,27,FALSE)</f>
        <v>0</v>
      </c>
      <c r="G23" s="91">
        <f>VLOOKUP($A$23,'2.2'!$4:$151,35,FALSE)</f>
        <v>0</v>
      </c>
      <c r="H23" s="91">
        <f>VLOOKUP($A$23,'2.2'!$4:$151,43,FALSE)</f>
        <v>0</v>
      </c>
      <c r="I23" s="91">
        <f>VLOOKUP($A$23,'2.2'!$4:$151,51,FALSE)</f>
        <v>0</v>
      </c>
      <c r="J23" s="91">
        <f>VLOOKUP($A$23,'2.2'!$4:$151,59,FALSE)</f>
        <v>0</v>
      </c>
      <c r="K23" s="91">
        <f>VLOOKUP($A$23,'2.2'!$4:$151,67,FALSE)</f>
        <v>0</v>
      </c>
      <c r="L23" s="91">
        <f>VLOOKUP($A$23,'2.2'!$4:$151,75,FALSE)</f>
        <v>0</v>
      </c>
      <c r="M23" s="91">
        <f>VLOOKUP($A$23,'2.2'!$4:$151,83,FALSE)</f>
        <v>0</v>
      </c>
      <c r="N23" s="91">
        <f>VLOOKUP($A$23,'2.2'!$4:$151,91,FALSE)</f>
        <v>0</v>
      </c>
    </row>
    <row r="24" spans="1:14" s="41" customFormat="1" ht="20" customHeight="1" x14ac:dyDescent="0.2">
      <c r="A24" s="38">
        <v>1133</v>
      </c>
      <c r="B24" s="39" t="s">
        <v>261</v>
      </c>
      <c r="C24" s="91">
        <f>VLOOKUP($A$24,'2.2'!$4:$151,3,FALSE)</f>
        <v>0</v>
      </c>
      <c r="D24" s="91">
        <f>VLOOKUP($A$24,'2.2'!$4:$151,11,FALSE)</f>
        <v>0</v>
      </c>
      <c r="E24" s="91">
        <f>VLOOKUP($A$24,'2.2'!$4:$151,19,FALSE)</f>
        <v>0</v>
      </c>
      <c r="F24" s="91">
        <f>VLOOKUP($A$24,'2.2'!$4:$151,27,FALSE)</f>
        <v>0</v>
      </c>
      <c r="G24" s="91">
        <f>VLOOKUP($A$24,'2.2'!$4:$151,35,FALSE)</f>
        <v>0</v>
      </c>
      <c r="H24" s="91">
        <f>VLOOKUP($A$24,'2.2'!$4:$151,43,FALSE)</f>
        <v>0</v>
      </c>
      <c r="I24" s="91">
        <f>VLOOKUP($A$24,'2.2'!$4:$151,51,FALSE)</f>
        <v>0</v>
      </c>
      <c r="J24" s="91">
        <f>VLOOKUP($A$24,'2.2'!$4:$151,59,FALSE)</f>
        <v>0</v>
      </c>
      <c r="K24" s="91">
        <f>VLOOKUP($A$24,'2.2'!$4:$151,67,FALSE)</f>
        <v>0</v>
      </c>
      <c r="L24" s="91">
        <f>VLOOKUP($A$24,'2.2'!$4:$151,75,FALSE)</f>
        <v>0</v>
      </c>
      <c r="M24" s="91">
        <f>VLOOKUP($A$24,'2.2'!$4:$151,83,FALSE)</f>
        <v>0</v>
      </c>
      <c r="N24" s="91">
        <f>VLOOKUP($A$24,'2.2'!$4:$151,91,FALSE)</f>
        <v>0</v>
      </c>
    </row>
    <row r="25" spans="1:14" ht="20" customHeight="1" x14ac:dyDescent="0.2">
      <c r="A25" s="45" t="s">
        <v>477</v>
      </c>
      <c r="B25" s="56" t="s">
        <v>478</v>
      </c>
      <c r="C25" s="23" t="str">
        <f>VLOOKUP($A$25,'2.2'!$4:$151,3,FALSE)</f>
        <v>0</v>
      </c>
      <c r="D25" s="23" t="str">
        <f>VLOOKUP($A$25,'2.2'!$4:$151,11,FALSE)</f>
        <v>0</v>
      </c>
      <c r="E25" s="23" t="str">
        <f>VLOOKUP($A$25,'2.2'!$4:$151,19,FALSE)</f>
        <v>0</v>
      </c>
      <c r="F25" s="23" t="str">
        <f>VLOOKUP($A$25,'2.2'!$4:$151,27,FALSE)</f>
        <v>0</v>
      </c>
      <c r="G25" s="23" t="str">
        <f>VLOOKUP($A$25,'2.2'!$4:$151,35,FALSE)</f>
        <v>0</v>
      </c>
      <c r="H25" s="23" t="str">
        <f>VLOOKUP($A$25,'2.2'!$4:$151,43,FALSE)</f>
        <v>0</v>
      </c>
      <c r="I25" s="23" t="str">
        <f>VLOOKUP($A$25,'2.2'!$4:$151,51,FALSE)</f>
        <v>0</v>
      </c>
      <c r="J25" s="23" t="str">
        <f>VLOOKUP($A$25,'2.2'!$4:$151,59,FALSE)</f>
        <v>0</v>
      </c>
      <c r="K25" s="23" t="str">
        <f>VLOOKUP($A$25,'2.2'!$4:$151,67,FALSE)</f>
        <v>0</v>
      </c>
      <c r="L25" s="23" t="str">
        <f>VLOOKUP($A$25,'2.2'!$4:$151,75,FALSE)</f>
        <v>0</v>
      </c>
      <c r="M25" s="23" t="str">
        <f>VLOOKUP($A$25,'2.2'!$4:$151,83,FALSE)</f>
        <v>0</v>
      </c>
      <c r="N25" s="23" t="str">
        <f>VLOOKUP($A$25,'2.2'!$4:$151,91,FALSE)</f>
        <v>0</v>
      </c>
    </row>
    <row r="26" spans="1:14" s="41" customFormat="1" ht="20" customHeight="1" x14ac:dyDescent="0.2">
      <c r="A26" s="38">
        <v>1135</v>
      </c>
      <c r="B26" s="39" t="s">
        <v>262</v>
      </c>
      <c r="C26" s="91">
        <f>VLOOKUP($A$26,'2.2'!$4:$151,3,FALSE)</f>
        <v>48.152431369999995</v>
      </c>
      <c r="D26" s="91">
        <f>VLOOKUP($A$26,'2.2'!$4:$151,11,FALSE)</f>
        <v>51.5701714</v>
      </c>
      <c r="E26" s="91">
        <f>VLOOKUP($A$26,'2.2'!$4:$151,19,FALSE)</f>
        <v>68.504698509999997</v>
      </c>
      <c r="F26" s="91">
        <f>VLOOKUP($A$26,'2.2'!$4:$151,27,FALSE)</f>
        <v>17.981081779999997</v>
      </c>
      <c r="G26" s="91">
        <f>VLOOKUP($A$26,'2.2'!$4:$151,35,FALSE)</f>
        <v>27.988060170000001</v>
      </c>
      <c r="H26" s="91">
        <f>VLOOKUP($A$26,'2.2'!$4:$151,43,FALSE)</f>
        <v>25.633911069999996</v>
      </c>
      <c r="I26" s="91">
        <f>VLOOKUP($A$26,'2.2'!$4:$151,51,FALSE)</f>
        <v>33.302857320000001</v>
      </c>
      <c r="J26" s="91">
        <f>VLOOKUP($A$26,'2.2'!$4:$151,59,FALSE)</f>
        <v>39.990718849999993</v>
      </c>
      <c r="K26" s="91">
        <f>VLOOKUP($A$26,'2.2'!$4:$151,67,FALSE)</f>
        <v>25.847044390000001</v>
      </c>
      <c r="L26" s="91">
        <f>VLOOKUP($A$26,'2.2'!$4:$151,75,FALSE)</f>
        <v>26.341681979999997</v>
      </c>
      <c r="M26" s="91">
        <f>VLOOKUP($A$26,'2.2'!$4:$151,83,FALSE)</f>
        <v>24.003105170000001</v>
      </c>
      <c r="N26" s="91">
        <f>VLOOKUP($A$26,'2.2'!$4:$151,91,FALSE)</f>
        <v>19.83209596</v>
      </c>
    </row>
    <row r="27" spans="1:14" s="41" customFormat="1" ht="20" customHeight="1" x14ac:dyDescent="0.2">
      <c r="A27" s="38">
        <v>1136</v>
      </c>
      <c r="B27" s="39" t="s">
        <v>263</v>
      </c>
      <c r="C27" s="91">
        <f>VLOOKUP($A$27,'2.2'!$4:$151,3,FALSE)</f>
        <v>0</v>
      </c>
      <c r="D27" s="91">
        <f>VLOOKUP($A$27,'2.2'!$4:$151,11,FALSE)</f>
        <v>0</v>
      </c>
      <c r="E27" s="91">
        <f>VLOOKUP($A$27,'2.2'!$4:$151,19,FALSE)</f>
        <v>0</v>
      </c>
      <c r="F27" s="91">
        <f>VLOOKUP($A$27,'2.2'!$4:$151,27,FALSE)</f>
        <v>0</v>
      </c>
      <c r="G27" s="91">
        <f>VLOOKUP($A$27,'2.2'!$4:$151,35,FALSE)</f>
        <v>0</v>
      </c>
      <c r="H27" s="91">
        <f>VLOOKUP($A$27,'2.2'!$4:$151,43,FALSE)</f>
        <v>0</v>
      </c>
      <c r="I27" s="91">
        <f>VLOOKUP($A$27,'2.2'!$4:$151,51,FALSE)</f>
        <v>0</v>
      </c>
      <c r="J27" s="91">
        <f>VLOOKUP($A$27,'2.2'!$4:$151,59,FALSE)</f>
        <v>0</v>
      </c>
      <c r="K27" s="91">
        <f>VLOOKUP($A$27,'2.2'!$4:$151,67,FALSE)</f>
        <v>0</v>
      </c>
      <c r="L27" s="91">
        <f>VLOOKUP($A$27,'2.2'!$4:$151,75,FALSE)</f>
        <v>0</v>
      </c>
      <c r="M27" s="91">
        <f>VLOOKUP($A$27,'2.2'!$4:$151,83,FALSE)</f>
        <v>0</v>
      </c>
      <c r="N27" s="91">
        <f>VLOOKUP($A$27,'2.2'!$4:$151,91,FALSE)</f>
        <v>0</v>
      </c>
    </row>
    <row r="28" spans="1:14" ht="20" customHeight="1" x14ac:dyDescent="0.2">
      <c r="A28" s="45" t="s">
        <v>479</v>
      </c>
      <c r="B28" s="56" t="s">
        <v>480</v>
      </c>
      <c r="C28" s="23" t="str">
        <f>VLOOKUP($A$28,'2.2'!$4:$151,3,FALSE)</f>
        <v>0</v>
      </c>
      <c r="D28" s="23" t="str">
        <f>VLOOKUP($A$28,'2.2'!$4:$151,11,FALSE)</f>
        <v>0</v>
      </c>
      <c r="E28" s="23" t="str">
        <f>VLOOKUP($A$28,'2.2'!$4:$151,19,FALSE)</f>
        <v>0</v>
      </c>
      <c r="F28" s="23" t="str">
        <f>VLOOKUP($A$28,'2.2'!$4:$151,27,FALSE)</f>
        <v>0</v>
      </c>
      <c r="G28" s="23" t="str">
        <f>VLOOKUP($A$28,'2.2'!$4:$151,35,FALSE)</f>
        <v>0</v>
      </c>
      <c r="H28" s="23" t="str">
        <f>VLOOKUP($A$28,'2.2'!$4:$151,43,FALSE)</f>
        <v>0</v>
      </c>
      <c r="I28" s="23" t="str">
        <f>VLOOKUP($A$28,'2.2'!$4:$151,51,FALSE)</f>
        <v>0</v>
      </c>
      <c r="J28" s="23" t="str">
        <f>VLOOKUP($A$28,'2.2'!$4:$151,59,FALSE)</f>
        <v>0</v>
      </c>
      <c r="K28" s="23" t="str">
        <f>VLOOKUP($A$28,'2.2'!$4:$151,67,FALSE)</f>
        <v>0</v>
      </c>
      <c r="L28" s="23" t="str">
        <f>VLOOKUP($A$28,'2.2'!$4:$151,75,FALSE)</f>
        <v>0</v>
      </c>
      <c r="M28" s="23" t="str">
        <f>VLOOKUP($A$28,'2.2'!$4:$151,83,FALSE)</f>
        <v>0</v>
      </c>
      <c r="N28" s="23" t="str">
        <f>VLOOKUP($A$28,'2.2'!$4:$151,91,FALSE)</f>
        <v>0</v>
      </c>
    </row>
    <row r="29" spans="1:14" ht="20" customHeight="1" x14ac:dyDescent="0.2">
      <c r="A29" s="45" t="s">
        <v>481</v>
      </c>
      <c r="B29" s="56" t="s">
        <v>482</v>
      </c>
      <c r="C29" s="23" t="str">
        <f>VLOOKUP($A$29,'2.2'!$4:$151,3,FALSE)</f>
        <v>0</v>
      </c>
      <c r="D29" s="23" t="str">
        <f>VLOOKUP($A$29,'2.2'!$4:$151,11,FALSE)</f>
        <v>0</v>
      </c>
      <c r="E29" s="23" t="str">
        <f>VLOOKUP($A$29,'2.2'!$4:$151,19,FALSE)</f>
        <v>0</v>
      </c>
      <c r="F29" s="23" t="str">
        <f>VLOOKUP($A$29,'2.2'!$4:$151,27,FALSE)</f>
        <v>0</v>
      </c>
      <c r="G29" s="23" t="str">
        <f>VLOOKUP($A$29,'2.2'!$4:$151,35,FALSE)</f>
        <v>0</v>
      </c>
      <c r="H29" s="23" t="str">
        <f>VLOOKUP($A$29,'2.2'!$4:$151,43,FALSE)</f>
        <v>0</v>
      </c>
      <c r="I29" s="23" t="str">
        <f>VLOOKUP($A$29,'2.2'!$4:$151,51,FALSE)</f>
        <v>0</v>
      </c>
      <c r="J29" s="23" t="str">
        <f>VLOOKUP($A$29,'2.2'!$4:$151,59,FALSE)</f>
        <v>0</v>
      </c>
      <c r="K29" s="23" t="str">
        <f>VLOOKUP($A$29,'2.2'!$4:$151,67,FALSE)</f>
        <v>0</v>
      </c>
      <c r="L29" s="23" t="str">
        <f>VLOOKUP($A$29,'2.2'!$4:$151,75,FALSE)</f>
        <v>0</v>
      </c>
      <c r="M29" s="23" t="str">
        <f>VLOOKUP($A$29,'2.2'!$4:$151,83,FALSE)</f>
        <v>0</v>
      </c>
      <c r="N29" s="23" t="str">
        <f>VLOOKUP($A$29,'2.2'!$4:$151,91,FALSE)</f>
        <v>0</v>
      </c>
    </row>
    <row r="30" spans="1:14" ht="20" customHeight="1" x14ac:dyDescent="0.2">
      <c r="A30" s="35">
        <v>114</v>
      </c>
      <c r="B30" s="36" t="s">
        <v>264</v>
      </c>
      <c r="C30" s="90">
        <f>VLOOKUP($A$30,'2.2'!$4:$151,3,FALSE)</f>
        <v>260905.87928610001</v>
      </c>
      <c r="D30" s="90">
        <f>VLOOKUP($A$30,'2.2'!$4:$151,11,FALSE)</f>
        <v>293526.72048399004</v>
      </c>
      <c r="E30" s="90">
        <f>VLOOKUP($A$30,'2.2'!$4:$151,19,FALSE)</f>
        <v>317111.96346302994</v>
      </c>
      <c r="F30" s="90">
        <f>VLOOKUP($A$30,'2.2'!$4:$151,27,FALSE)</f>
        <v>335282.24486874999</v>
      </c>
      <c r="G30" s="90">
        <f>VLOOKUP($A$30,'2.2'!$4:$151,35,FALSE)</f>
        <v>339051.81444970443</v>
      </c>
      <c r="H30" s="90">
        <f>VLOOKUP($A$30,'2.2'!$4:$151,43,FALSE)</f>
        <v>354885.35560161847</v>
      </c>
      <c r="I30" s="90">
        <f>VLOOKUP($A$30,'2.2'!$4:$151,51,FALSE)</f>
        <v>351556.78627638996</v>
      </c>
      <c r="J30" s="90">
        <f>VLOOKUP($A$30,'2.2'!$4:$151,59,FALSE)</f>
        <v>380892.37738518999</v>
      </c>
      <c r="K30" s="90">
        <f>VLOOKUP($A$30,'2.2'!$4:$151,67,FALSE)</f>
        <v>419090.53686247999</v>
      </c>
      <c r="L30" s="90">
        <f>VLOOKUP($A$30,'2.2'!$4:$151,75,FALSE)</f>
        <v>410691.64063576999</v>
      </c>
      <c r="M30" s="90">
        <f>VLOOKUP($A$30,'2.2'!$4:$151,83,FALSE)</f>
        <v>370550.36277401994</v>
      </c>
      <c r="N30" s="90">
        <f>VLOOKUP($A$30,'2.2'!$4:$151,91,FALSE)</f>
        <v>485450.86512017</v>
      </c>
    </row>
    <row r="31" spans="1:14" ht="20" customHeight="1" x14ac:dyDescent="0.2">
      <c r="A31" s="38">
        <v>1141</v>
      </c>
      <c r="B31" s="39" t="s">
        <v>265</v>
      </c>
      <c r="C31" s="91">
        <f>VLOOKUP($A$31,'2.2'!$4:$151,3,FALSE)</f>
        <v>237883.20544801003</v>
      </c>
      <c r="D31" s="91">
        <f>VLOOKUP($A$31,'2.2'!$4:$151,11,FALSE)</f>
        <v>267051.05707245995</v>
      </c>
      <c r="E31" s="91">
        <f>VLOOKUP($A$31,'2.2'!$4:$151,19,FALSE)</f>
        <v>294845.49408348999</v>
      </c>
      <c r="F31" s="91">
        <f>VLOOKUP($A$31,'2.2'!$4:$151,27,FALSE)</f>
        <v>313826.16786759003</v>
      </c>
      <c r="G31" s="91">
        <f>VLOOKUP($A$31,'2.2'!$4:$151,35,FALSE)</f>
        <v>316833.32002185436</v>
      </c>
      <c r="H31" s="91">
        <f>VLOOKUP($A$31,'2.2'!$4:$151,43,FALSE)</f>
        <v>328247.85248334846</v>
      </c>
      <c r="I31" s="91">
        <f>VLOOKUP($A$31,'2.2'!$4:$151,51,FALSE)</f>
        <v>321771.87599249999</v>
      </c>
      <c r="J31" s="91">
        <f>VLOOKUP($A$31,'2.2'!$4:$151,59,FALSE)</f>
        <v>352252.40103186003</v>
      </c>
      <c r="K31" s="91">
        <f>VLOOKUP($A$31,'2.2'!$4:$151,67,FALSE)</f>
        <v>388190.01244667999</v>
      </c>
      <c r="L31" s="91">
        <f>VLOOKUP($A$31,'2.2'!$4:$151,75,FALSE)</f>
        <v>383673.03201811999</v>
      </c>
      <c r="M31" s="91">
        <f>VLOOKUP($A$31,'2.2'!$4:$151,83,FALSE)</f>
        <v>344636.29103899002</v>
      </c>
      <c r="N31" s="91">
        <f>VLOOKUP($A$31,'2.2'!$4:$151,91,FALSE)</f>
        <v>448301.21597606002</v>
      </c>
    </row>
    <row r="32" spans="1:14" ht="20" customHeight="1" x14ac:dyDescent="0.2">
      <c r="A32" s="21">
        <v>11411</v>
      </c>
      <c r="B32" s="22" t="s">
        <v>266</v>
      </c>
      <c r="C32" s="23">
        <f>VLOOKUP($A$32,'2.2'!$4:$151,3,FALSE)</f>
        <v>37284.240293230003</v>
      </c>
      <c r="D32" s="23">
        <f>VLOOKUP($A$32,'2.2'!$4:$151,11,FALSE)</f>
        <v>41180.348566069995</v>
      </c>
      <c r="E32" s="23">
        <f>VLOOKUP($A$32,'2.2'!$4:$151,19,FALSE)</f>
        <v>43303.882938130002</v>
      </c>
      <c r="F32" s="23">
        <f>VLOOKUP($A$32,'2.2'!$4:$151,27,FALSE)</f>
        <v>43188.323630309998</v>
      </c>
      <c r="G32" s="23">
        <f>VLOOKUP($A$32,'2.2'!$4:$151,35,FALSE)</f>
        <v>49204.169772090005</v>
      </c>
      <c r="H32" s="23">
        <f>VLOOKUP($A$32,'2.2'!$4:$151,43,FALSE)</f>
        <v>48048.708224779999</v>
      </c>
      <c r="I32" s="23">
        <f>VLOOKUP($A$32,'2.2'!$4:$151,51,FALSE)</f>
        <v>41851.411653000003</v>
      </c>
      <c r="J32" s="23">
        <f>VLOOKUP($A$32,'2.2'!$4:$151,59,FALSE)</f>
        <v>47041.4235109</v>
      </c>
      <c r="K32" s="23">
        <f>VLOOKUP($A$32,'2.2'!$4:$151,67,FALSE)</f>
        <v>53985.349807509992</v>
      </c>
      <c r="L32" s="23">
        <f>VLOOKUP($A$32,'2.2'!$4:$151,75,FALSE)</f>
        <v>52439.901666630001</v>
      </c>
      <c r="M32" s="23">
        <f>VLOOKUP($A$32,'2.2'!$4:$151,83,FALSE)</f>
        <v>55894.353524590006</v>
      </c>
      <c r="N32" s="23">
        <f>VLOOKUP($A$32,'2.2'!$4:$151,91,FALSE)</f>
        <v>70413.558083020005</v>
      </c>
    </row>
    <row r="33" spans="1:14" s="48" customFormat="1" ht="20" customHeight="1" x14ac:dyDescent="0.2">
      <c r="A33" s="45" t="s">
        <v>599</v>
      </c>
      <c r="B33" s="56" t="s">
        <v>601</v>
      </c>
      <c r="C33" s="92">
        <f>VLOOKUP($A$33,'2.2'!$4:$151,3,FALSE)</f>
        <v>37284.240293230003</v>
      </c>
      <c r="D33" s="92">
        <f>VLOOKUP($A$33,'2.2'!$4:$151,11,FALSE)</f>
        <v>41180.348566069995</v>
      </c>
      <c r="E33" s="92">
        <f>VLOOKUP($A$33,'2.2'!$4:$151,19,FALSE)</f>
        <v>43303.882938130002</v>
      </c>
      <c r="F33" s="92">
        <f>VLOOKUP($A$33,'2.2'!$4:$151,27,FALSE)</f>
        <v>43188.323630309998</v>
      </c>
      <c r="G33" s="92">
        <f>VLOOKUP($A$33,'2.2'!$4:$151,35,FALSE)</f>
        <v>49204.169772090005</v>
      </c>
      <c r="H33" s="92">
        <f>VLOOKUP($A$33,'2.2'!$4:$151,43,FALSE)</f>
        <v>48048.708224779999</v>
      </c>
      <c r="I33" s="92">
        <f>VLOOKUP($A$33,'2.2'!$4:$151,51,FALSE)</f>
        <v>41851.411653000003</v>
      </c>
      <c r="J33" s="92">
        <f>VLOOKUP($A$33,'2.2'!$4:$151,59,FALSE)</f>
        <v>47041.4235109</v>
      </c>
      <c r="K33" s="92">
        <f>VLOOKUP($A$33,'2.2'!$4:$151,67,FALSE)</f>
        <v>53985.349807509992</v>
      </c>
      <c r="L33" s="92">
        <f>VLOOKUP($A$33,'2.2'!$4:$151,75,FALSE)</f>
        <v>52439.901666630001</v>
      </c>
      <c r="M33" s="92">
        <f>VLOOKUP($A$33,'2.2'!$4:$151,83,FALSE)</f>
        <v>55894.353524590006</v>
      </c>
      <c r="N33" s="92">
        <f>VLOOKUP($A$33,'2.2'!$4:$151,91,FALSE)</f>
        <v>70413.558083020005</v>
      </c>
    </row>
    <row r="34" spans="1:14" s="48" customFormat="1" ht="20" customHeight="1" x14ac:dyDescent="0.2">
      <c r="A34" s="45" t="s">
        <v>600</v>
      </c>
      <c r="B34" s="56" t="s">
        <v>483</v>
      </c>
      <c r="C34" s="92" t="str">
        <f>VLOOKUP($A$34,'2.2'!$4:$151,3,FALSE)</f>
        <v>0</v>
      </c>
      <c r="D34" s="92" t="str">
        <f>VLOOKUP($A$34,'2.2'!$4:$151,11,FALSE)</f>
        <v>0</v>
      </c>
      <c r="E34" s="92" t="str">
        <f>VLOOKUP($A$34,'2.2'!$4:$151,19,FALSE)</f>
        <v>0</v>
      </c>
      <c r="F34" s="92" t="str">
        <f>VLOOKUP($A$34,'2.2'!$4:$151,27,FALSE)</f>
        <v>0</v>
      </c>
      <c r="G34" s="92" t="str">
        <f>VLOOKUP($A$34,'2.2'!$4:$151,35,FALSE)</f>
        <v>0</v>
      </c>
      <c r="H34" s="92" t="str">
        <f>VLOOKUP($A$34,'2.2'!$4:$151,43,FALSE)</f>
        <v>0</v>
      </c>
      <c r="I34" s="92" t="str">
        <f>VLOOKUP($A$34,'2.2'!$4:$151,51,FALSE)</f>
        <v>0</v>
      </c>
      <c r="J34" s="92" t="str">
        <f>VLOOKUP($A$34,'2.2'!$4:$151,59,FALSE)</f>
        <v>0</v>
      </c>
      <c r="K34" s="92" t="str">
        <f>VLOOKUP($A$34,'2.2'!$4:$151,67,FALSE)</f>
        <v>0</v>
      </c>
      <c r="L34" s="92" t="str">
        <f>VLOOKUP($A$34,'2.2'!$4:$151,75,FALSE)</f>
        <v>0</v>
      </c>
      <c r="M34" s="92" t="str">
        <f>VLOOKUP($A$34,'2.2'!$4:$151,83,FALSE)</f>
        <v>0</v>
      </c>
      <c r="N34" s="92" t="str">
        <f>VLOOKUP($A$34,'2.2'!$4:$151,91,FALSE)</f>
        <v>0</v>
      </c>
    </row>
    <row r="35" spans="1:14" ht="20" customHeight="1" x14ac:dyDescent="0.2">
      <c r="A35" s="21">
        <v>11412</v>
      </c>
      <c r="B35" s="22" t="s">
        <v>602</v>
      </c>
      <c r="C35" s="23">
        <f>VLOOKUP($A$35,'2.2'!$4:$151,3,FALSE)</f>
        <v>0</v>
      </c>
      <c r="D35" s="23">
        <f>VLOOKUP($A$35,'2.2'!$4:$151,11,FALSE)</f>
        <v>0</v>
      </c>
      <c r="E35" s="23">
        <f>VLOOKUP($A$35,'2.2'!$4:$151,19,FALSE)</f>
        <v>0</v>
      </c>
      <c r="F35" s="23">
        <f>VLOOKUP($A$35,'2.2'!$4:$151,27,FALSE)</f>
        <v>0</v>
      </c>
      <c r="G35" s="23">
        <f>VLOOKUP($A$35,'2.2'!$4:$151,35,FALSE)</f>
        <v>0</v>
      </c>
      <c r="H35" s="23">
        <f>VLOOKUP($A$35,'2.2'!$4:$151,43,FALSE)</f>
        <v>0</v>
      </c>
      <c r="I35" s="23">
        <f>VLOOKUP($A$35,'2.2'!$4:$151,51,FALSE)</f>
        <v>0</v>
      </c>
      <c r="J35" s="23">
        <f>VLOOKUP($A$35,'2.2'!$4:$151,59,FALSE)</f>
        <v>0</v>
      </c>
      <c r="K35" s="23">
        <f>VLOOKUP($A$35,'2.2'!$4:$151,67,FALSE)</f>
        <v>0</v>
      </c>
      <c r="L35" s="23">
        <f>VLOOKUP($A$35,'2.2'!$4:$151,75,FALSE)</f>
        <v>0</v>
      </c>
      <c r="M35" s="23">
        <f>VLOOKUP($A$35,'2.2'!$4:$151,83,FALSE)</f>
        <v>0</v>
      </c>
      <c r="N35" s="23">
        <f>VLOOKUP($A$35,'2.2'!$4:$151,91,FALSE)</f>
        <v>0</v>
      </c>
    </row>
    <row r="36" spans="1:14" ht="20" customHeight="1" x14ac:dyDescent="0.2">
      <c r="A36" s="21">
        <v>11413</v>
      </c>
      <c r="B36" s="22" t="s">
        <v>267</v>
      </c>
      <c r="C36" s="23">
        <f>VLOOKUP($A$36,'2.2'!$4:$151,3,FALSE)</f>
        <v>174106.62186186999</v>
      </c>
      <c r="D36" s="23">
        <f>VLOOKUP($A$36,'2.2'!$4:$151,11,FALSE)</f>
        <v>193993.98785199999</v>
      </c>
      <c r="E36" s="23">
        <f>VLOOKUP($A$36,'2.2'!$4:$151,19,FALSE)</f>
        <v>220668.61753711998</v>
      </c>
      <c r="F36" s="23">
        <f>VLOOKUP($A$36,'2.2'!$4:$151,27,FALSE)</f>
        <v>241474.20467312998</v>
      </c>
      <c r="G36" s="23">
        <f>VLOOKUP($A$36,'2.2'!$4:$151,35,FALSE)</f>
        <v>237876.89916042439</v>
      </c>
      <c r="H36" s="23">
        <f>VLOOKUP($A$36,'2.2'!$4:$151,43,FALSE)</f>
        <v>245512.8471267985</v>
      </c>
      <c r="I36" s="23">
        <f>VLOOKUP($A$36,'2.2'!$4:$151,51,FALSE)</f>
        <v>246275.55164989998</v>
      </c>
      <c r="J36" s="23">
        <f>VLOOKUP($A$36,'2.2'!$4:$151,59,FALSE)</f>
        <v>270527.86923641997</v>
      </c>
      <c r="K36" s="23">
        <f>VLOOKUP($A$36,'2.2'!$4:$151,67,FALSE)</f>
        <v>297587.35276624002</v>
      </c>
      <c r="L36" s="23">
        <f>VLOOKUP($A$36,'2.2'!$4:$151,75,FALSE)</f>
        <v>290322.07402825</v>
      </c>
      <c r="M36" s="23">
        <f>VLOOKUP($A$36,'2.2'!$4:$151,83,FALSE)</f>
        <v>266793.59387619002</v>
      </c>
      <c r="N36" s="23">
        <f>VLOOKUP($A$36,'2.2'!$4:$151,91,FALSE)</f>
        <v>328886.6571059</v>
      </c>
    </row>
    <row r="37" spans="1:14" s="48" customFormat="1" ht="20" customHeight="1" x14ac:dyDescent="0.2">
      <c r="A37" s="45" t="s">
        <v>442</v>
      </c>
      <c r="B37" s="56" t="s">
        <v>443</v>
      </c>
      <c r="C37" s="92">
        <f>VLOOKUP($A$37,'2.2'!$4:$151,3,FALSE)</f>
        <v>139035.29265037001</v>
      </c>
      <c r="D37" s="92">
        <f>VLOOKUP($A$37,'2.2'!$4:$151,11,FALSE)</f>
        <v>158650.75915076002</v>
      </c>
      <c r="E37" s="92">
        <f>VLOOKUP($A$37,'2.2'!$4:$151,19,FALSE)</f>
        <v>180030.01899126999</v>
      </c>
      <c r="F37" s="92">
        <f>VLOOKUP($A$37,'2.2'!$4:$151,27,FALSE)</f>
        <v>198238.50228478998</v>
      </c>
      <c r="G37" s="92">
        <f>VLOOKUP($A$37,'2.2'!$4:$151,35,FALSE)</f>
        <v>194816.05995378003</v>
      </c>
      <c r="H37" s="92">
        <f>VLOOKUP($A$37,'2.2'!$4:$151,43,FALSE)</f>
        <v>199876.00025541999</v>
      </c>
      <c r="I37" s="92">
        <f>VLOOKUP($A$37,'2.2'!$4:$151,51,FALSE)</f>
        <v>201517.27768100996</v>
      </c>
      <c r="J37" s="92">
        <f>VLOOKUP($A$37,'2.2'!$4:$151,59,FALSE)</f>
        <v>221669.85452379001</v>
      </c>
      <c r="K37" s="92">
        <f>VLOOKUP($A$37,'2.2'!$4:$151,67,FALSE)</f>
        <v>244286.93334846001</v>
      </c>
      <c r="L37" s="92">
        <f>VLOOKUP($A$37,'2.2'!$4:$151,75,FALSE)</f>
        <v>237371.88993586999</v>
      </c>
      <c r="M37" s="92">
        <f>VLOOKUP($A$37,'2.2'!$4:$151,83,FALSE)</f>
        <v>218602.47692680999</v>
      </c>
      <c r="N37" s="92">
        <f>VLOOKUP($A$37,'2.2'!$4:$151,91,FALSE)</f>
        <v>269704.78109483997</v>
      </c>
    </row>
    <row r="38" spans="1:14" s="48" customFormat="1" ht="20" customHeight="1" x14ac:dyDescent="0.2">
      <c r="A38" s="45" t="s">
        <v>444</v>
      </c>
      <c r="B38" s="56" t="s">
        <v>445</v>
      </c>
      <c r="C38" s="92">
        <f>VLOOKUP($A$38,'2.2'!$4:$151,3,FALSE)</f>
        <v>33786.068577080005</v>
      </c>
      <c r="D38" s="92">
        <f>VLOOKUP($A$38,'2.2'!$4:$151,11,FALSE)</f>
        <v>33790.262047500008</v>
      </c>
      <c r="E38" s="92">
        <f>VLOOKUP($A$38,'2.2'!$4:$151,19,FALSE)</f>
        <v>38949.388142440002</v>
      </c>
      <c r="F38" s="92">
        <f>VLOOKUP($A$38,'2.2'!$4:$151,27,FALSE)</f>
        <v>41453.936255199995</v>
      </c>
      <c r="G38" s="92">
        <f>VLOOKUP($A$38,'2.2'!$4:$151,35,FALSE)</f>
        <v>41171.0403063544</v>
      </c>
      <c r="H38" s="92">
        <f>VLOOKUP($A$38,'2.2'!$4:$151,43,FALSE)</f>
        <v>43774.063248358507</v>
      </c>
      <c r="I38" s="92">
        <f>VLOOKUP($A$38,'2.2'!$4:$151,51,FALSE)</f>
        <v>42950.091293360005</v>
      </c>
      <c r="J38" s="92">
        <f>VLOOKUP($A$38,'2.2'!$4:$151,59,FALSE)</f>
        <v>47051.489412260002</v>
      </c>
      <c r="K38" s="92">
        <f>VLOOKUP($A$38,'2.2'!$4:$151,67,FALSE)</f>
        <v>51677.900357189996</v>
      </c>
      <c r="L38" s="92">
        <f>VLOOKUP($A$38,'2.2'!$4:$151,75,FALSE)</f>
        <v>51390.317098200001</v>
      </c>
      <c r="M38" s="92">
        <f>VLOOKUP($A$38,'2.2'!$4:$151,83,FALSE)</f>
        <v>46626.132717839995</v>
      </c>
      <c r="N38" s="92">
        <f>VLOOKUP($A$38,'2.2'!$4:$151,91,FALSE)</f>
        <v>57613.545503429996</v>
      </c>
    </row>
    <row r="39" spans="1:14" s="48" customFormat="1" ht="20" customHeight="1" x14ac:dyDescent="0.2">
      <c r="A39" s="45" t="s">
        <v>446</v>
      </c>
      <c r="B39" s="56" t="s">
        <v>485</v>
      </c>
      <c r="C39" s="92" t="str">
        <f>VLOOKUP($A$39,'2.2'!$4:$151,3,FALSE)</f>
        <v>0</v>
      </c>
      <c r="D39" s="92" t="str">
        <f>VLOOKUP($A$39,'2.2'!$4:$151,11,FALSE)</f>
        <v>0</v>
      </c>
      <c r="E39" s="92" t="str">
        <f>VLOOKUP($A$39,'2.2'!$4:$151,19,FALSE)</f>
        <v>0</v>
      </c>
      <c r="F39" s="92" t="str">
        <f>VLOOKUP($A$39,'2.2'!$4:$151,27,FALSE)</f>
        <v>0</v>
      </c>
      <c r="G39" s="92" t="str">
        <f>VLOOKUP($A$39,'2.2'!$4:$151,35,FALSE)</f>
        <v>0</v>
      </c>
      <c r="H39" s="92" t="str">
        <f>VLOOKUP($A$39,'2.2'!$4:$151,43,FALSE)</f>
        <v>0</v>
      </c>
      <c r="I39" s="92" t="str">
        <f>VLOOKUP($A$39,'2.2'!$4:$151,51,FALSE)</f>
        <v>0</v>
      </c>
      <c r="J39" s="92" t="str">
        <f>VLOOKUP($A$39,'2.2'!$4:$151,59,FALSE)</f>
        <v>0</v>
      </c>
      <c r="K39" s="92" t="str">
        <f>VLOOKUP($A$39,'2.2'!$4:$151,67,FALSE)</f>
        <v>0</v>
      </c>
      <c r="L39" s="92" t="str">
        <f>VLOOKUP($A$39,'2.2'!$4:$151,75,FALSE)</f>
        <v>0</v>
      </c>
      <c r="M39" s="92" t="str">
        <f>VLOOKUP($A$39,'2.2'!$4:$151,83,FALSE)</f>
        <v>0</v>
      </c>
      <c r="N39" s="92" t="str">
        <f>VLOOKUP($A$39,'2.2'!$4:$151,91,FALSE)</f>
        <v>0</v>
      </c>
    </row>
    <row r="40" spans="1:14" s="48" customFormat="1" ht="20" customHeight="1" x14ac:dyDescent="0.2">
      <c r="A40" s="45" t="s">
        <v>484</v>
      </c>
      <c r="B40" s="56" t="s">
        <v>447</v>
      </c>
      <c r="C40" s="92">
        <f>VLOOKUP($A$40,'2.2'!$4:$151,3,FALSE)</f>
        <v>1285.2606344199999</v>
      </c>
      <c r="D40" s="92">
        <f>VLOOKUP($A$40,'2.2'!$4:$151,11,FALSE)</f>
        <v>1552.9666537399999</v>
      </c>
      <c r="E40" s="92">
        <f>VLOOKUP($A$40,'2.2'!$4:$151,19,FALSE)</f>
        <v>1689.21040341</v>
      </c>
      <c r="F40" s="92">
        <f>VLOOKUP($A$40,'2.2'!$4:$151,27,FALSE)</f>
        <v>1781.76613314</v>
      </c>
      <c r="G40" s="92">
        <f>VLOOKUP($A$40,'2.2'!$4:$151,35,FALSE)</f>
        <v>1889.7989002899999</v>
      </c>
      <c r="H40" s="92">
        <f>VLOOKUP($A$40,'2.2'!$4:$151,43,FALSE)</f>
        <v>1862.7836230199998</v>
      </c>
      <c r="I40" s="92">
        <f>VLOOKUP($A$40,'2.2'!$4:$151,51,FALSE)</f>
        <v>1808.1826755299999</v>
      </c>
      <c r="J40" s="92">
        <f>VLOOKUP($A$40,'2.2'!$4:$151,59,FALSE)</f>
        <v>1806.52530037</v>
      </c>
      <c r="K40" s="92">
        <f>VLOOKUP($A$40,'2.2'!$4:$151,67,FALSE)</f>
        <v>1622.51906059</v>
      </c>
      <c r="L40" s="92">
        <f>VLOOKUP($A$40,'2.2'!$4:$151,75,FALSE)</f>
        <v>1559.8669941799999</v>
      </c>
      <c r="M40" s="92">
        <f>VLOOKUP($A$40,'2.2'!$4:$151,83,FALSE)</f>
        <v>1564.9842315399999</v>
      </c>
      <c r="N40" s="92">
        <f>VLOOKUP($A$40,'2.2'!$4:$151,91,FALSE)</f>
        <v>1568.3305076299998</v>
      </c>
    </row>
    <row r="41" spans="1:14" ht="20" customHeight="1" x14ac:dyDescent="0.2">
      <c r="A41" s="21">
        <v>11414</v>
      </c>
      <c r="B41" s="22" t="s">
        <v>448</v>
      </c>
      <c r="C41" s="23">
        <f>VLOOKUP($A$41,'2.2'!$4:$151,3,FALSE)</f>
        <v>26492.343292910002</v>
      </c>
      <c r="D41" s="23">
        <f>VLOOKUP($A$41,'2.2'!$4:$151,11,FALSE)</f>
        <v>31876.720654389999</v>
      </c>
      <c r="E41" s="23">
        <f>VLOOKUP($A$41,'2.2'!$4:$151,19,FALSE)</f>
        <v>30872.993608239998</v>
      </c>
      <c r="F41" s="23">
        <f>VLOOKUP($A$41,'2.2'!$4:$151,27,FALSE)</f>
        <v>29163.639564149998</v>
      </c>
      <c r="G41" s="23">
        <f>VLOOKUP($A$41,'2.2'!$4:$151,35,FALSE)</f>
        <v>29752.251089339999</v>
      </c>
      <c r="H41" s="23">
        <f>VLOOKUP($A$41,'2.2'!$4:$151,43,FALSE)</f>
        <v>34686.297131769999</v>
      </c>
      <c r="I41" s="23">
        <f>VLOOKUP($A$41,'2.2'!$4:$151,51,FALSE)</f>
        <v>33644.912689599994</v>
      </c>
      <c r="J41" s="23">
        <f>VLOOKUP($A$41,'2.2'!$4:$151,59,FALSE)</f>
        <v>34683.108284540001</v>
      </c>
      <c r="K41" s="23">
        <f>VLOOKUP($A$41,'2.2'!$4:$151,67,FALSE)</f>
        <v>36617.309872930004</v>
      </c>
      <c r="L41" s="23">
        <f>VLOOKUP($A$41,'2.2'!$4:$151,75,FALSE)</f>
        <v>40911.056323240002</v>
      </c>
      <c r="M41" s="23">
        <f>VLOOKUP($A$41,'2.2'!$4:$151,83,FALSE)</f>
        <v>21948.343638210001</v>
      </c>
      <c r="N41" s="23">
        <f>VLOOKUP($A$41,'2.2'!$4:$151,91,FALSE)</f>
        <v>49001.000787140001</v>
      </c>
    </row>
    <row r="42" spans="1:14" ht="20" customHeight="1" x14ac:dyDescent="0.2">
      <c r="A42" s="38">
        <v>1142</v>
      </c>
      <c r="B42" s="39" t="s">
        <v>449</v>
      </c>
      <c r="C42" s="91">
        <f>VLOOKUP($A$42,'2.2'!$4:$151,3,FALSE)</f>
        <v>7758.15145304</v>
      </c>
      <c r="D42" s="91">
        <f>VLOOKUP($A$42,'2.2'!$4:$151,11,FALSE)</f>
        <v>8958.5306436200008</v>
      </c>
      <c r="E42" s="91">
        <f>VLOOKUP($A$42,'2.2'!$4:$151,19,FALSE)</f>
        <v>2885.38746068</v>
      </c>
      <c r="F42" s="91">
        <f>VLOOKUP($A$42,'2.2'!$4:$151,27,FALSE)</f>
        <v>734.43951809000009</v>
      </c>
      <c r="G42" s="91">
        <f>VLOOKUP($A$42,'2.2'!$4:$151,35,FALSE)</f>
        <v>24.509379380000002</v>
      </c>
      <c r="H42" s="91">
        <f>VLOOKUP($A$42,'2.2'!$4:$151,43,FALSE)</f>
        <v>3271.1820444699997</v>
      </c>
      <c r="I42" s="91">
        <f>VLOOKUP($A$42,'2.2'!$4:$151,51,FALSE)</f>
        <v>6001.2390032499998</v>
      </c>
      <c r="J42" s="91">
        <f>VLOOKUP($A$42,'2.2'!$4:$151,59,FALSE)</f>
        <v>5821.3677786700009</v>
      </c>
      <c r="K42" s="91">
        <f>VLOOKUP($A$42,'2.2'!$4:$151,67,FALSE)</f>
        <v>3928.1305891700003</v>
      </c>
      <c r="L42" s="91">
        <f>VLOOKUP($A$42,'2.2'!$4:$151,75,FALSE)</f>
        <v>2775.674653</v>
      </c>
      <c r="M42" s="91">
        <f>VLOOKUP($A$42,'2.2'!$4:$151,83,FALSE)</f>
        <v>1985.5919123899998</v>
      </c>
      <c r="N42" s="91">
        <f>VLOOKUP($A$42,'2.2'!$4:$151,91,FALSE)</f>
        <v>1924.3182197200001</v>
      </c>
    </row>
    <row r="43" spans="1:14" ht="20" customHeight="1" x14ac:dyDescent="0.2">
      <c r="A43" s="38">
        <v>1143</v>
      </c>
      <c r="B43" s="39" t="s">
        <v>268</v>
      </c>
      <c r="C43" s="91">
        <f>VLOOKUP($A$43,'2.2'!$4:$151,3,FALSE)</f>
        <v>0</v>
      </c>
      <c r="D43" s="91">
        <f>VLOOKUP($A$43,'2.2'!$4:$151,11,FALSE)</f>
        <v>0</v>
      </c>
      <c r="E43" s="91">
        <f>VLOOKUP($A$43,'2.2'!$4:$151,19,FALSE)</f>
        <v>0</v>
      </c>
      <c r="F43" s="91">
        <f>VLOOKUP($A$43,'2.2'!$4:$151,27,FALSE)</f>
        <v>0</v>
      </c>
      <c r="G43" s="91">
        <f>VLOOKUP($A$43,'2.2'!$4:$151,35,FALSE)</f>
        <v>0</v>
      </c>
      <c r="H43" s="91">
        <f>VLOOKUP($A$43,'2.2'!$4:$151,43,FALSE)</f>
        <v>0</v>
      </c>
      <c r="I43" s="91">
        <f>VLOOKUP($A$43,'2.2'!$4:$151,51,FALSE)</f>
        <v>0</v>
      </c>
      <c r="J43" s="91">
        <f>VLOOKUP($A$43,'2.2'!$4:$151,59,FALSE)</f>
        <v>0</v>
      </c>
      <c r="K43" s="91">
        <f>VLOOKUP($A$43,'2.2'!$4:$151,67,FALSE)</f>
        <v>0</v>
      </c>
      <c r="L43" s="91">
        <f>VLOOKUP($A$43,'2.2'!$4:$151,75,FALSE)</f>
        <v>0</v>
      </c>
      <c r="M43" s="91">
        <f>VLOOKUP($A$43,'2.2'!$4:$151,83,FALSE)</f>
        <v>0</v>
      </c>
      <c r="N43" s="91">
        <f>VLOOKUP($A$43,'2.2'!$4:$151,91,FALSE)</f>
        <v>0</v>
      </c>
    </row>
    <row r="44" spans="1:14" ht="20" customHeight="1" x14ac:dyDescent="0.2">
      <c r="A44" s="38">
        <v>1144</v>
      </c>
      <c r="B44" s="39" t="s">
        <v>269</v>
      </c>
      <c r="C44" s="91">
        <f>VLOOKUP($A$44,'2.2'!$4:$151,3,FALSE)</f>
        <v>9539.5928958200002</v>
      </c>
      <c r="D44" s="91">
        <f>VLOOKUP($A$44,'2.2'!$4:$151,11,FALSE)</f>
        <v>10647.231830000001</v>
      </c>
      <c r="E44" s="91">
        <f>VLOOKUP($A$44,'2.2'!$4:$151,19,FALSE)</f>
        <v>12127.969817630001</v>
      </c>
      <c r="F44" s="91">
        <f>VLOOKUP($A$44,'2.2'!$4:$151,27,FALSE)</f>
        <v>13638.31711434</v>
      </c>
      <c r="G44" s="91">
        <f>VLOOKUP($A$44,'2.2'!$4:$151,35,FALSE)</f>
        <v>14611.0984565</v>
      </c>
      <c r="H44" s="91">
        <f>VLOOKUP($A$44,'2.2'!$4:$151,43,FALSE)</f>
        <v>15652.734905600002</v>
      </c>
      <c r="I44" s="91">
        <f>VLOOKUP($A$44,'2.2'!$4:$151,51,FALSE)</f>
        <v>14523.43879249</v>
      </c>
      <c r="J44" s="91">
        <f>VLOOKUP($A$44,'2.2'!$4:$151,59,FALSE)</f>
        <v>14080.786199439999</v>
      </c>
      <c r="K44" s="91">
        <f>VLOOKUP($A$44,'2.2'!$4:$151,67,FALSE)</f>
        <v>15047.148304130002</v>
      </c>
      <c r="L44" s="91">
        <f>VLOOKUP($A$44,'2.2'!$4:$151,75,FALSE)</f>
        <v>15101.747569410001</v>
      </c>
      <c r="M44" s="91">
        <f>VLOOKUP($A$44,'2.2'!$4:$151,83,FALSE)</f>
        <v>17142.471255230001</v>
      </c>
      <c r="N44" s="91">
        <f>VLOOKUP($A$44,'2.2'!$4:$151,91,FALSE)</f>
        <v>27132.540059309998</v>
      </c>
    </row>
    <row r="45" spans="1:14" s="48" customFormat="1" ht="20" customHeight="1" x14ac:dyDescent="0.2">
      <c r="A45" s="45" t="s">
        <v>450</v>
      </c>
      <c r="B45" s="56" t="s">
        <v>451</v>
      </c>
      <c r="C45" s="92">
        <f>VLOOKUP($A$45,'2.2'!$4:$151,3,FALSE)</f>
        <v>2979.3540740599997</v>
      </c>
      <c r="D45" s="92">
        <f>VLOOKUP($A$45,'2.2'!$4:$151,11,FALSE)</f>
        <v>3231.2995630200003</v>
      </c>
      <c r="E45" s="92">
        <f>VLOOKUP($A$45,'2.2'!$4:$151,19,FALSE)</f>
        <v>3566.2051752500001</v>
      </c>
      <c r="F45" s="92">
        <f>VLOOKUP($A$45,'2.2'!$4:$151,27,FALSE)</f>
        <v>3788.3780852700002</v>
      </c>
      <c r="G45" s="92">
        <f>VLOOKUP($A$45,'2.2'!$4:$151,35,FALSE)</f>
        <v>4488.7702146499996</v>
      </c>
      <c r="H45" s="92">
        <f>VLOOKUP($A$45,'2.2'!$4:$151,43,FALSE)</f>
        <v>5085.9176322700005</v>
      </c>
      <c r="I45" s="92">
        <f>VLOOKUP($A$45,'2.2'!$4:$151,51,FALSE)</f>
        <v>4254.2693331800001</v>
      </c>
      <c r="J45" s="92">
        <f>VLOOKUP($A$45,'2.2'!$4:$151,59,FALSE)</f>
        <v>4573.9082169399999</v>
      </c>
      <c r="K45" s="92">
        <f>VLOOKUP($A$45,'2.2'!$4:$151,67,FALSE)</f>
        <v>4568.7626060599996</v>
      </c>
      <c r="L45" s="92">
        <f>VLOOKUP($A$45,'2.2'!$4:$151,75,FALSE)</f>
        <v>2801.5941896899994</v>
      </c>
      <c r="M45" s="92">
        <f>VLOOKUP($A$45,'2.2'!$4:$151,83,FALSE)</f>
        <v>2903.38387543</v>
      </c>
      <c r="N45" s="92">
        <f>VLOOKUP($A$45,'2.2'!$4:$151,91,FALSE)</f>
        <v>3084.3356104099998</v>
      </c>
    </row>
    <row r="46" spans="1:14" s="48" customFormat="1" ht="20" customHeight="1" x14ac:dyDescent="0.2">
      <c r="A46" s="45" t="s">
        <v>452</v>
      </c>
      <c r="B46" s="56" t="s">
        <v>453</v>
      </c>
      <c r="C46" s="92">
        <f>VLOOKUP($A$46,'2.2'!$4:$151,3,FALSE)</f>
        <v>2830.4272911899998</v>
      </c>
      <c r="D46" s="92">
        <f>VLOOKUP($A$46,'2.2'!$4:$151,11,FALSE)</f>
        <v>3268.8632685100001</v>
      </c>
      <c r="E46" s="92">
        <f>VLOOKUP($A$46,'2.2'!$4:$151,19,FALSE)</f>
        <v>3518.1787408099999</v>
      </c>
      <c r="F46" s="92">
        <f>VLOOKUP($A$46,'2.2'!$4:$151,27,FALSE)</f>
        <v>3987.89484855</v>
      </c>
      <c r="G46" s="92">
        <f>VLOOKUP($A$46,'2.2'!$4:$151,35,FALSE)</f>
        <v>4145.1533194699996</v>
      </c>
      <c r="H46" s="92">
        <f>VLOOKUP($A$46,'2.2'!$4:$151,43,FALSE)</f>
        <v>4241.7013404400004</v>
      </c>
      <c r="I46" s="92">
        <f>VLOOKUP($A$46,'2.2'!$4:$151,51,FALSE)</f>
        <v>4242.8251201399999</v>
      </c>
      <c r="J46" s="92">
        <f>VLOOKUP($A$46,'2.2'!$4:$151,59,FALSE)</f>
        <v>3301.5177873600001</v>
      </c>
      <c r="K46" s="92">
        <f>VLOOKUP($A$46,'2.2'!$4:$151,67,FALSE)</f>
        <v>2312.2301149200002</v>
      </c>
      <c r="L46" s="92">
        <f>VLOOKUP($A$46,'2.2'!$4:$151,75,FALSE)</f>
        <v>1027.2310500900001</v>
      </c>
      <c r="M46" s="92">
        <f>VLOOKUP($A$46,'2.2'!$4:$151,83,FALSE)</f>
        <v>173.46849510999999</v>
      </c>
      <c r="N46" s="92">
        <f>VLOOKUP($A$46,'2.2'!$4:$151,91,FALSE)</f>
        <v>13.092182690000003</v>
      </c>
    </row>
    <row r="47" spans="1:14" s="48" customFormat="1" ht="20" customHeight="1" x14ac:dyDescent="0.2">
      <c r="A47" s="45" t="s">
        <v>454</v>
      </c>
      <c r="B47" s="56" t="s">
        <v>455</v>
      </c>
      <c r="C47" s="92">
        <f>VLOOKUP($A$47,'2.2'!$4:$151,3,FALSE)</f>
        <v>1211.4946177300001</v>
      </c>
      <c r="D47" s="92">
        <f>VLOOKUP($A$47,'2.2'!$4:$151,11,FALSE)</f>
        <v>1507.12108687</v>
      </c>
      <c r="E47" s="92">
        <f>VLOOKUP($A$47,'2.2'!$4:$151,19,FALSE)</f>
        <v>1962.4433087299999</v>
      </c>
      <c r="F47" s="92">
        <f>VLOOKUP($A$47,'2.2'!$4:$151,27,FALSE)</f>
        <v>2224.4062963400002</v>
      </c>
      <c r="G47" s="92">
        <f>VLOOKUP($A$47,'2.2'!$4:$151,35,FALSE)</f>
        <v>2498.7413802299998</v>
      </c>
      <c r="H47" s="92">
        <f>VLOOKUP($A$47,'2.2'!$4:$151,43,FALSE)</f>
        <v>2983.4264766800006</v>
      </c>
      <c r="I47" s="92">
        <f>VLOOKUP($A$47,'2.2'!$4:$151,51,FALSE)</f>
        <v>2939.9487687999999</v>
      </c>
      <c r="J47" s="92">
        <f>VLOOKUP($A$47,'2.2'!$4:$151,59,FALSE)</f>
        <v>3011.1797351300002</v>
      </c>
      <c r="K47" s="92">
        <f>VLOOKUP($A$47,'2.2'!$4:$151,67,FALSE)</f>
        <v>4096.9853441599998</v>
      </c>
      <c r="L47" s="92">
        <f>VLOOKUP($A$47,'2.2'!$4:$151,75,FALSE)</f>
        <v>5127.1525885300007</v>
      </c>
      <c r="M47" s="92">
        <f>VLOOKUP($A$47,'2.2'!$4:$151,83,FALSE)</f>
        <v>5899.6864005500001</v>
      </c>
      <c r="N47" s="92">
        <f>VLOOKUP($A$47,'2.2'!$4:$151,91,FALSE)</f>
        <v>7584.7490955899993</v>
      </c>
    </row>
    <row r="48" spans="1:14" s="48" customFormat="1" ht="20" customHeight="1" x14ac:dyDescent="0.2">
      <c r="A48" s="45" t="s">
        <v>456</v>
      </c>
      <c r="B48" s="56" t="s">
        <v>486</v>
      </c>
      <c r="C48" s="92" t="str">
        <f>VLOOKUP($A$48,'2.2'!$4:$151,3,FALSE)</f>
        <v>0</v>
      </c>
      <c r="D48" s="92" t="str">
        <f>VLOOKUP($A$48,'2.2'!$4:$151,11,FALSE)</f>
        <v>0</v>
      </c>
      <c r="E48" s="92" t="str">
        <f>VLOOKUP($A$48,'2.2'!$4:$151,19,FALSE)</f>
        <v>0</v>
      </c>
      <c r="F48" s="92" t="str">
        <f>VLOOKUP($A$48,'2.2'!$4:$151,27,FALSE)</f>
        <v>0</v>
      </c>
      <c r="G48" s="92" t="str">
        <f>VLOOKUP($A$48,'2.2'!$4:$151,35,FALSE)</f>
        <v>0</v>
      </c>
      <c r="H48" s="92" t="str">
        <f>VLOOKUP($A$48,'2.2'!$4:$151,43,FALSE)</f>
        <v>0</v>
      </c>
      <c r="I48" s="92" t="str">
        <f>VLOOKUP($A$48,'2.2'!$4:$151,51,FALSE)</f>
        <v>0</v>
      </c>
      <c r="J48" s="92" t="str">
        <f>VLOOKUP($A$48,'2.2'!$4:$151,59,FALSE)</f>
        <v>0</v>
      </c>
      <c r="K48" s="92" t="str">
        <f>VLOOKUP($A$48,'2.2'!$4:$151,67,FALSE)</f>
        <v>0</v>
      </c>
      <c r="L48" s="92" t="str">
        <f>VLOOKUP($A$48,'2.2'!$4:$151,75,FALSE)</f>
        <v>0</v>
      </c>
      <c r="M48" s="92" t="str">
        <f>VLOOKUP($A$48,'2.2'!$4:$151,83,FALSE)</f>
        <v>0</v>
      </c>
      <c r="N48" s="92" t="str">
        <f>VLOOKUP($A$48,'2.2'!$4:$151,91,FALSE)</f>
        <v>0</v>
      </c>
    </row>
    <row r="49" spans="1:14" s="48" customFormat="1" ht="20" customHeight="1" x14ac:dyDescent="0.2">
      <c r="A49" s="45" t="s">
        <v>487</v>
      </c>
      <c r="B49" s="56" t="s">
        <v>457</v>
      </c>
      <c r="C49" s="92">
        <f>VLOOKUP($A$49,'2.2'!$4:$151,3,FALSE)</f>
        <v>2518.3169128400004</v>
      </c>
      <c r="D49" s="92">
        <f>VLOOKUP($A$49,'2.2'!$4:$151,11,FALSE)</f>
        <v>2639.9479115999998</v>
      </c>
      <c r="E49" s="92">
        <f>VLOOKUP($A$49,'2.2'!$4:$151,19,FALSE)</f>
        <v>3081.1425928400004</v>
      </c>
      <c r="F49" s="92">
        <f>VLOOKUP($A$49,'2.2'!$4:$151,27,FALSE)</f>
        <v>3637.6378841800001</v>
      </c>
      <c r="G49" s="92">
        <f>VLOOKUP($A$49,'2.2'!$4:$151,35,FALSE)</f>
        <v>3478.4335421500004</v>
      </c>
      <c r="H49" s="92">
        <f>VLOOKUP($A$49,'2.2'!$4:$151,43,FALSE)</f>
        <v>3341.6894562099997</v>
      </c>
      <c r="I49" s="92">
        <f>VLOOKUP($A$49,'2.2'!$4:$151,51,FALSE)</f>
        <v>3086.3955703700003</v>
      </c>
      <c r="J49" s="92">
        <f>VLOOKUP($A$49,'2.2'!$4:$151,59,FALSE)</f>
        <v>3194.1804600100004</v>
      </c>
      <c r="K49" s="92">
        <f>VLOOKUP($A$49,'2.2'!$4:$151,67,FALSE)</f>
        <v>4069.1702389900001</v>
      </c>
      <c r="L49" s="92">
        <f>VLOOKUP($A$49,'2.2'!$4:$151,75,FALSE)</f>
        <v>6145.7697410999999</v>
      </c>
      <c r="M49" s="92">
        <f>VLOOKUP($A$49,'2.2'!$4:$151,83,FALSE)</f>
        <v>8165.9324841400003</v>
      </c>
      <c r="N49" s="92">
        <f>VLOOKUP($A$49,'2.2'!$4:$151,91,FALSE)</f>
        <v>16450.363170619999</v>
      </c>
    </row>
    <row r="50" spans="1:14" ht="20" customHeight="1" x14ac:dyDescent="0.2">
      <c r="A50" s="38">
        <v>1145</v>
      </c>
      <c r="B50" s="39" t="s">
        <v>270</v>
      </c>
      <c r="C50" s="91">
        <f>VLOOKUP($A$50,'2.2'!$4:$151,3,FALSE)</f>
        <v>5672.78828746</v>
      </c>
      <c r="D50" s="91">
        <f>VLOOKUP($A$50,'2.2'!$4:$151,11,FALSE)</f>
        <v>6814.406764039999</v>
      </c>
      <c r="E50" s="91">
        <f>VLOOKUP($A$50,'2.2'!$4:$151,19,FALSE)</f>
        <v>6344.4818870299987</v>
      </c>
      <c r="F50" s="91">
        <f>VLOOKUP($A$50,'2.2'!$4:$151,27,FALSE)</f>
        <v>6046.4502569000006</v>
      </c>
      <c r="G50" s="91">
        <f>VLOOKUP($A$50,'2.2'!$4:$151,35,FALSE)</f>
        <v>6584.6063325099994</v>
      </c>
      <c r="H50" s="91">
        <f>VLOOKUP($A$50,'2.2'!$4:$151,43,FALSE)</f>
        <v>6651.6127331299995</v>
      </c>
      <c r="I50" s="91">
        <f>VLOOKUP($A$50,'2.2'!$4:$151,51,FALSE)</f>
        <v>8035.2608519000005</v>
      </c>
      <c r="J50" s="91">
        <f>VLOOKUP($A$50,'2.2'!$4:$151,59,FALSE)</f>
        <v>7604.4742188399996</v>
      </c>
      <c r="K50" s="91">
        <f>VLOOKUP($A$50,'2.2'!$4:$151,67,FALSE)</f>
        <v>10841.112449830001</v>
      </c>
      <c r="L50" s="91">
        <f>VLOOKUP($A$50,'2.2'!$4:$151,75,FALSE)</f>
        <v>8079.8510777699985</v>
      </c>
      <c r="M50" s="91">
        <f>VLOOKUP($A$50,'2.2'!$4:$151,83,FALSE)</f>
        <v>5900.8653236</v>
      </c>
      <c r="N50" s="91">
        <f>VLOOKUP($A$50,'2.2'!$4:$151,91,FALSE)</f>
        <v>7118.5228748699992</v>
      </c>
    </row>
    <row r="51" spans="1:14" ht="20" customHeight="1" x14ac:dyDescent="0.2">
      <c r="A51" s="21">
        <v>11451</v>
      </c>
      <c r="B51" s="22" t="s">
        <v>271</v>
      </c>
      <c r="C51" s="23">
        <f>VLOOKUP($A$51,'2.2'!$4:$151,3,FALSE)</f>
        <v>0</v>
      </c>
      <c r="D51" s="23">
        <f>VLOOKUP($A$51,'2.2'!$4:$151,11,FALSE)</f>
        <v>0</v>
      </c>
      <c r="E51" s="23">
        <f>VLOOKUP($A$51,'2.2'!$4:$151,19,FALSE)</f>
        <v>0</v>
      </c>
      <c r="F51" s="23">
        <f>VLOOKUP($A$51,'2.2'!$4:$151,27,FALSE)</f>
        <v>0</v>
      </c>
      <c r="G51" s="23">
        <f>VLOOKUP($A$51,'2.2'!$4:$151,35,FALSE)</f>
        <v>0</v>
      </c>
      <c r="H51" s="23">
        <f>VLOOKUP($A$51,'2.2'!$4:$151,43,FALSE)</f>
        <v>0</v>
      </c>
      <c r="I51" s="23">
        <f>VLOOKUP($A$51,'2.2'!$4:$151,51,FALSE)</f>
        <v>0</v>
      </c>
      <c r="J51" s="23">
        <f>VLOOKUP($A$51,'2.2'!$4:$151,59,FALSE)</f>
        <v>0</v>
      </c>
      <c r="K51" s="23">
        <f>VLOOKUP($A$51,'2.2'!$4:$151,67,FALSE)</f>
        <v>0</v>
      </c>
      <c r="L51" s="23">
        <f>VLOOKUP($A$51,'2.2'!$4:$151,75,FALSE)</f>
        <v>0</v>
      </c>
      <c r="M51" s="23">
        <f>VLOOKUP($A$51,'2.2'!$4:$151,83,FALSE)</f>
        <v>0</v>
      </c>
      <c r="N51" s="23">
        <f>VLOOKUP($A$51,'2.2'!$4:$151,91,FALSE)</f>
        <v>0</v>
      </c>
    </row>
    <row r="52" spans="1:14" ht="20" customHeight="1" x14ac:dyDescent="0.2">
      <c r="A52" s="21">
        <v>11452</v>
      </c>
      <c r="B52" s="22" t="s">
        <v>458</v>
      </c>
      <c r="C52" s="23">
        <f>VLOOKUP($A$52,'2.2'!$4:$151,3,FALSE)</f>
        <v>5672.78828746</v>
      </c>
      <c r="D52" s="23">
        <f>VLOOKUP($A$52,'2.2'!$4:$151,11,FALSE)</f>
        <v>6814.406764039999</v>
      </c>
      <c r="E52" s="23">
        <f>VLOOKUP($A$52,'2.2'!$4:$151,19,FALSE)</f>
        <v>6344.4818870299987</v>
      </c>
      <c r="F52" s="23">
        <f>VLOOKUP($A$52,'2.2'!$4:$151,27,FALSE)</f>
        <v>6046.4502569000006</v>
      </c>
      <c r="G52" s="23">
        <f>VLOOKUP($A$52,'2.2'!$4:$151,35,FALSE)</f>
        <v>6584.6063325099994</v>
      </c>
      <c r="H52" s="23">
        <f>VLOOKUP($A$52,'2.2'!$4:$151,43,FALSE)</f>
        <v>6651.6127331299995</v>
      </c>
      <c r="I52" s="23">
        <f>VLOOKUP($A$52,'2.2'!$4:$151,51,FALSE)</f>
        <v>8035.2608519000005</v>
      </c>
      <c r="J52" s="23">
        <f>VLOOKUP($A$52,'2.2'!$4:$151,59,FALSE)</f>
        <v>7604.4742188399996</v>
      </c>
      <c r="K52" s="23">
        <f>VLOOKUP($A$52,'2.2'!$4:$151,67,FALSE)</f>
        <v>10841.112449830001</v>
      </c>
      <c r="L52" s="23">
        <f>VLOOKUP($A$52,'2.2'!$4:$151,75,FALSE)</f>
        <v>8079.8510777699985</v>
      </c>
      <c r="M52" s="23">
        <f>VLOOKUP($A$52,'2.2'!$4:$151,83,FALSE)</f>
        <v>5900.8653236</v>
      </c>
      <c r="N52" s="23">
        <f>VLOOKUP($A$52,'2.2'!$4:$151,91,FALSE)</f>
        <v>7118.5228748699992</v>
      </c>
    </row>
    <row r="53" spans="1:14" s="41" customFormat="1" ht="20" customHeight="1" x14ac:dyDescent="0.2">
      <c r="A53" s="38">
        <v>1146</v>
      </c>
      <c r="B53" s="39" t="s">
        <v>272</v>
      </c>
      <c r="C53" s="91">
        <f>VLOOKUP($A$53,'2.2'!$4:$151,3,FALSE)</f>
        <v>52.141201770000002</v>
      </c>
      <c r="D53" s="91">
        <f>VLOOKUP($A$53,'2.2'!$4:$151,11,FALSE)</f>
        <v>55.494173869999997</v>
      </c>
      <c r="E53" s="91">
        <f>VLOOKUP($A$53,'2.2'!$4:$151,19,FALSE)</f>
        <v>908.63021419999995</v>
      </c>
      <c r="F53" s="91">
        <f>VLOOKUP($A$53,'2.2'!$4:$151,27,FALSE)</f>
        <v>1036.87011183</v>
      </c>
      <c r="G53" s="91">
        <f>VLOOKUP($A$53,'2.2'!$4:$151,35,FALSE)</f>
        <v>998.28025946000002</v>
      </c>
      <c r="H53" s="91">
        <f>VLOOKUP($A$53,'2.2'!$4:$151,43,FALSE)</f>
        <v>1061.9734350700001</v>
      </c>
      <c r="I53" s="91">
        <f>VLOOKUP($A$53,'2.2'!$4:$151,51,FALSE)</f>
        <v>1224.9716362500001</v>
      </c>
      <c r="J53" s="91">
        <f>VLOOKUP($A$53,'2.2'!$4:$151,59,FALSE)</f>
        <v>1133.3481563800001</v>
      </c>
      <c r="K53" s="91">
        <f>VLOOKUP($A$53,'2.2'!$4:$151,67,FALSE)</f>
        <v>1084.13307267</v>
      </c>
      <c r="L53" s="91">
        <f>VLOOKUP($A$53,'2.2'!$4:$151,75,FALSE)</f>
        <v>1061.3353174699998</v>
      </c>
      <c r="M53" s="91">
        <f>VLOOKUP($A$53,'2.2'!$4:$151,83,FALSE)</f>
        <v>885.14324380999994</v>
      </c>
      <c r="N53" s="91">
        <f>VLOOKUP($A$53,'2.2'!$4:$151,91,FALSE)</f>
        <v>974.26799020999988</v>
      </c>
    </row>
    <row r="54" spans="1:14" ht="20" customHeight="1" x14ac:dyDescent="0.2">
      <c r="A54" s="35">
        <v>115</v>
      </c>
      <c r="B54" s="36" t="s">
        <v>273</v>
      </c>
      <c r="C54" s="90">
        <f>VLOOKUP($A$54,'2.2'!$4:$151,3,FALSE)</f>
        <v>21082.992104879999</v>
      </c>
      <c r="D54" s="90">
        <f>VLOOKUP($A$54,'2.2'!$4:$151,11,FALSE)</f>
        <v>26653.026353739999</v>
      </c>
      <c r="E54" s="90">
        <f>VLOOKUP($A$54,'2.2'!$4:$151,19,FALSE)</f>
        <v>31128.93615275</v>
      </c>
      <c r="F54" s="90">
        <f>VLOOKUP($A$54,'2.2'!$4:$151,27,FALSE)</f>
        <v>36978.393835469993</v>
      </c>
      <c r="G54" s="90">
        <f>VLOOKUP($A$54,'2.2'!$4:$151,35,FALSE)</f>
        <v>36773.041650119994</v>
      </c>
      <c r="H54" s="90">
        <f>VLOOKUP($A$54,'2.2'!$4:$151,43,FALSE)</f>
        <v>38969.359133270002</v>
      </c>
      <c r="I54" s="90">
        <f>VLOOKUP($A$54,'2.2'!$4:$151,51,FALSE)</f>
        <v>31447.614282120001</v>
      </c>
      <c r="J54" s="90">
        <f>VLOOKUP($A$54,'2.2'!$4:$151,59,FALSE)</f>
        <v>32350.158855550002</v>
      </c>
      <c r="K54" s="90">
        <f>VLOOKUP($A$54,'2.2'!$4:$151,67,FALSE)</f>
        <v>40704.096041889999</v>
      </c>
      <c r="L54" s="90">
        <f>VLOOKUP($A$54,'2.2'!$4:$151,75,FALSE)</f>
        <v>42932.793020130004</v>
      </c>
      <c r="M54" s="90">
        <f>VLOOKUP($A$54,'2.2'!$4:$151,83,FALSE)</f>
        <v>45721.898153310001</v>
      </c>
      <c r="N54" s="90">
        <f>VLOOKUP($A$54,'2.2'!$4:$151,91,FALSE)</f>
        <v>62036.126001380006</v>
      </c>
    </row>
    <row r="55" spans="1:14" ht="20" customHeight="1" x14ac:dyDescent="0.2">
      <c r="A55" s="21">
        <v>1151</v>
      </c>
      <c r="B55" s="22" t="s">
        <v>459</v>
      </c>
      <c r="C55" s="23">
        <f>VLOOKUP($A$55,'2.2'!$4:$151,3,FALSE)</f>
        <v>21039.119675670001</v>
      </c>
      <c r="D55" s="23">
        <f>VLOOKUP($A$55,'2.2'!$4:$151,11,FALSE)</f>
        <v>26611.248115950002</v>
      </c>
      <c r="E55" s="23">
        <f>VLOOKUP($A$55,'2.2'!$4:$151,19,FALSE)</f>
        <v>31035.353728319998</v>
      </c>
      <c r="F55" s="23">
        <f>VLOOKUP($A$55,'2.2'!$4:$151,27,FALSE)</f>
        <v>36832.294909030003</v>
      </c>
      <c r="G55" s="23">
        <f>VLOOKUP($A$55,'2.2'!$4:$151,35,FALSE)</f>
        <v>36610.917483650002</v>
      </c>
      <c r="H55" s="23">
        <f>VLOOKUP($A$55,'2.2'!$4:$151,43,FALSE)</f>
        <v>38870.019038160004</v>
      </c>
      <c r="I55" s="23">
        <f>VLOOKUP($A$55,'2.2'!$4:$151,51,FALSE)</f>
        <v>31308.34529786</v>
      </c>
      <c r="J55" s="23">
        <f>VLOOKUP($A$55,'2.2'!$4:$151,59,FALSE)</f>
        <v>32284.34971454</v>
      </c>
      <c r="K55" s="23">
        <f>VLOOKUP($A$55,'2.2'!$4:$151,67,FALSE)</f>
        <v>40575.298790879999</v>
      </c>
      <c r="L55" s="23">
        <f>VLOOKUP($A$55,'2.2'!$4:$151,75,FALSE)</f>
        <v>42841.871125459998</v>
      </c>
      <c r="M55" s="23">
        <f>VLOOKUP($A$55,'2.2'!$4:$151,83,FALSE)</f>
        <v>45671.334344889998</v>
      </c>
      <c r="N55" s="23">
        <f>VLOOKUP($A$55,'2.2'!$4:$151,91,FALSE)</f>
        <v>61876.261727789999</v>
      </c>
    </row>
    <row r="56" spans="1:14" ht="20" customHeight="1" x14ac:dyDescent="0.2">
      <c r="A56" s="21">
        <v>1152</v>
      </c>
      <c r="B56" s="22" t="s">
        <v>460</v>
      </c>
      <c r="C56" s="23">
        <f>VLOOKUP($A$56,'2.2'!$4:$151,3,FALSE)</f>
        <v>43.872429210000007</v>
      </c>
      <c r="D56" s="23">
        <f>VLOOKUP($A$56,'2.2'!$4:$151,11,FALSE)</f>
        <v>41.778237789999999</v>
      </c>
      <c r="E56" s="23">
        <f>VLOOKUP($A$56,'2.2'!$4:$151,19,FALSE)</f>
        <v>93.582424430000003</v>
      </c>
      <c r="F56" s="23">
        <f>VLOOKUP($A$56,'2.2'!$4:$151,27,FALSE)</f>
        <v>146.09892644000001</v>
      </c>
      <c r="G56" s="23">
        <f>VLOOKUP($A$56,'2.2'!$4:$151,35,FALSE)</f>
        <v>162.12416647000001</v>
      </c>
      <c r="H56" s="23">
        <f>VLOOKUP($A$56,'2.2'!$4:$151,43,FALSE)</f>
        <v>99.340095109999993</v>
      </c>
      <c r="I56" s="23">
        <f>VLOOKUP($A$56,'2.2'!$4:$151,51,FALSE)</f>
        <v>139.26898426</v>
      </c>
      <c r="J56" s="23">
        <f>VLOOKUP($A$56,'2.2'!$4:$151,59,FALSE)</f>
        <v>65.809141009999991</v>
      </c>
      <c r="K56" s="23">
        <f>VLOOKUP($A$56,'2.2'!$4:$151,67,FALSE)</f>
        <v>128.79725101</v>
      </c>
      <c r="L56" s="23">
        <f>VLOOKUP($A$56,'2.2'!$4:$151,75,FALSE)</f>
        <v>90.92189467</v>
      </c>
      <c r="M56" s="23">
        <f>VLOOKUP($A$56,'2.2'!$4:$151,83,FALSE)</f>
        <v>50.563808420000001</v>
      </c>
      <c r="N56" s="23">
        <f>VLOOKUP($A$56,'2.2'!$4:$151,91,FALSE)</f>
        <v>159.86427358999998</v>
      </c>
    </row>
    <row r="57" spans="1:14" ht="20" customHeight="1" x14ac:dyDescent="0.2">
      <c r="A57" s="21">
        <v>1153</v>
      </c>
      <c r="B57" s="22" t="s">
        <v>274</v>
      </c>
      <c r="C57" s="23">
        <f>VLOOKUP($A$57,'2.2'!$4:$151,3,FALSE)</f>
        <v>0</v>
      </c>
      <c r="D57" s="23">
        <f>VLOOKUP($A$57,'2.2'!$4:$151,11,FALSE)</f>
        <v>0</v>
      </c>
      <c r="E57" s="23">
        <f>VLOOKUP($A$57,'2.2'!$4:$151,19,FALSE)</f>
        <v>0</v>
      </c>
      <c r="F57" s="23">
        <f>VLOOKUP($A$57,'2.2'!$4:$151,27,FALSE)</f>
        <v>0</v>
      </c>
      <c r="G57" s="23">
        <f>VLOOKUP($A$57,'2.2'!$4:$151,35,FALSE)</f>
        <v>0</v>
      </c>
      <c r="H57" s="23">
        <f>VLOOKUP($A$57,'2.2'!$4:$151,43,FALSE)</f>
        <v>0</v>
      </c>
      <c r="I57" s="23">
        <f>VLOOKUP($A$57,'2.2'!$4:$151,51,FALSE)</f>
        <v>0</v>
      </c>
      <c r="J57" s="23">
        <f>VLOOKUP($A$57,'2.2'!$4:$151,59,FALSE)</f>
        <v>0</v>
      </c>
      <c r="K57" s="23">
        <f>VLOOKUP($A$57,'2.2'!$4:$151,67,FALSE)</f>
        <v>0</v>
      </c>
      <c r="L57" s="23">
        <f>VLOOKUP($A$57,'2.2'!$4:$151,75,FALSE)</f>
        <v>0</v>
      </c>
      <c r="M57" s="23">
        <f>VLOOKUP($A$57,'2.2'!$4:$151,83,FALSE)</f>
        <v>0</v>
      </c>
      <c r="N57" s="23">
        <f>VLOOKUP($A$57,'2.2'!$4:$151,91,FALSE)</f>
        <v>0</v>
      </c>
    </row>
    <row r="58" spans="1:14" ht="20" customHeight="1" x14ac:dyDescent="0.2">
      <c r="A58" s="21">
        <v>1154</v>
      </c>
      <c r="B58" s="22" t="s">
        <v>275</v>
      </c>
      <c r="C58" s="23">
        <f>VLOOKUP($A$58,'2.2'!$4:$151,3,FALSE)</f>
        <v>0</v>
      </c>
      <c r="D58" s="23">
        <f>VLOOKUP($A$58,'2.2'!$4:$151,11,FALSE)</f>
        <v>0</v>
      </c>
      <c r="E58" s="23">
        <f>VLOOKUP($A$58,'2.2'!$4:$151,19,FALSE)</f>
        <v>0</v>
      </c>
      <c r="F58" s="23">
        <f>VLOOKUP($A$58,'2.2'!$4:$151,27,FALSE)</f>
        <v>0</v>
      </c>
      <c r="G58" s="23">
        <f>VLOOKUP($A$58,'2.2'!$4:$151,35,FALSE)</f>
        <v>0</v>
      </c>
      <c r="H58" s="23">
        <f>VLOOKUP($A$58,'2.2'!$4:$151,43,FALSE)</f>
        <v>0</v>
      </c>
      <c r="I58" s="23">
        <f>VLOOKUP($A$58,'2.2'!$4:$151,51,FALSE)</f>
        <v>0</v>
      </c>
      <c r="J58" s="23">
        <f>VLOOKUP($A$58,'2.2'!$4:$151,59,FALSE)</f>
        <v>0</v>
      </c>
      <c r="K58" s="23">
        <f>VLOOKUP($A$58,'2.2'!$4:$151,67,FALSE)</f>
        <v>0</v>
      </c>
      <c r="L58" s="23">
        <f>VLOOKUP($A$58,'2.2'!$4:$151,75,FALSE)</f>
        <v>0</v>
      </c>
      <c r="M58" s="23">
        <f>VLOOKUP($A$58,'2.2'!$4:$151,83,FALSE)</f>
        <v>0</v>
      </c>
      <c r="N58" s="23">
        <f>VLOOKUP($A$58,'2.2'!$4:$151,91,FALSE)</f>
        <v>0</v>
      </c>
    </row>
    <row r="59" spans="1:14" ht="20" customHeight="1" x14ac:dyDescent="0.2">
      <c r="A59" s="21">
        <v>1155</v>
      </c>
      <c r="B59" s="22" t="s">
        <v>276</v>
      </c>
      <c r="C59" s="23">
        <f>VLOOKUP($A$59,'2.2'!$4:$151,3,FALSE)</f>
        <v>0</v>
      </c>
      <c r="D59" s="23">
        <f>VLOOKUP($A$59,'2.2'!$4:$151,11,FALSE)</f>
        <v>0</v>
      </c>
      <c r="E59" s="23">
        <f>VLOOKUP($A$59,'2.2'!$4:$151,19,FALSE)</f>
        <v>0</v>
      </c>
      <c r="F59" s="23">
        <f>VLOOKUP($A$59,'2.2'!$4:$151,27,FALSE)</f>
        <v>0</v>
      </c>
      <c r="G59" s="23">
        <f>VLOOKUP($A$59,'2.2'!$4:$151,35,FALSE)</f>
        <v>0</v>
      </c>
      <c r="H59" s="23">
        <f>VLOOKUP($A$59,'2.2'!$4:$151,43,FALSE)</f>
        <v>0</v>
      </c>
      <c r="I59" s="23">
        <f>VLOOKUP($A$59,'2.2'!$4:$151,51,FALSE)</f>
        <v>0</v>
      </c>
      <c r="J59" s="23">
        <f>VLOOKUP($A$59,'2.2'!$4:$151,59,FALSE)</f>
        <v>0</v>
      </c>
      <c r="K59" s="23">
        <f>VLOOKUP($A$59,'2.2'!$4:$151,67,FALSE)</f>
        <v>0</v>
      </c>
      <c r="L59" s="23">
        <f>VLOOKUP($A$59,'2.2'!$4:$151,75,FALSE)</f>
        <v>0</v>
      </c>
      <c r="M59" s="23">
        <f>VLOOKUP($A$59,'2.2'!$4:$151,83,FALSE)</f>
        <v>0</v>
      </c>
      <c r="N59" s="23">
        <f>VLOOKUP($A$59,'2.2'!$4:$151,91,FALSE)</f>
        <v>0</v>
      </c>
    </row>
    <row r="60" spans="1:14" ht="20" customHeight="1" x14ac:dyDescent="0.2">
      <c r="A60" s="21">
        <v>1156</v>
      </c>
      <c r="B60" s="22" t="s">
        <v>277</v>
      </c>
      <c r="C60" s="23">
        <f>VLOOKUP($A$60,'2.2'!$4:$151,3,FALSE)</f>
        <v>0</v>
      </c>
      <c r="D60" s="23">
        <f>VLOOKUP($A$60,'2.2'!$4:$151,11,FALSE)</f>
        <v>0</v>
      </c>
      <c r="E60" s="23">
        <f>VLOOKUP($A$60,'2.2'!$4:$151,19,FALSE)</f>
        <v>0</v>
      </c>
      <c r="F60" s="23">
        <f>VLOOKUP($A$60,'2.2'!$4:$151,27,FALSE)</f>
        <v>0</v>
      </c>
      <c r="G60" s="23">
        <f>VLOOKUP($A$60,'2.2'!$4:$151,35,FALSE)</f>
        <v>0</v>
      </c>
      <c r="H60" s="23">
        <f>VLOOKUP($A$60,'2.2'!$4:$151,43,FALSE)</f>
        <v>0</v>
      </c>
      <c r="I60" s="23">
        <f>VLOOKUP($A$60,'2.2'!$4:$151,51,FALSE)</f>
        <v>0</v>
      </c>
      <c r="J60" s="23">
        <f>VLOOKUP($A$60,'2.2'!$4:$151,59,FALSE)</f>
        <v>0</v>
      </c>
      <c r="K60" s="23">
        <f>VLOOKUP($A$60,'2.2'!$4:$151,67,FALSE)</f>
        <v>0</v>
      </c>
      <c r="L60" s="23">
        <f>VLOOKUP($A$60,'2.2'!$4:$151,75,FALSE)</f>
        <v>0</v>
      </c>
      <c r="M60" s="23">
        <f>VLOOKUP($A$60,'2.2'!$4:$151,83,FALSE)</f>
        <v>0</v>
      </c>
      <c r="N60" s="23">
        <f>VLOOKUP($A$60,'2.2'!$4:$151,91,FALSE)</f>
        <v>0</v>
      </c>
    </row>
    <row r="61" spans="1:14" ht="20" customHeight="1" x14ac:dyDescent="0.2">
      <c r="A61" s="35">
        <v>116</v>
      </c>
      <c r="B61" s="36" t="s">
        <v>278</v>
      </c>
      <c r="C61" s="90">
        <f>VLOOKUP($A$61,'2.2'!$4:$151,3,FALSE)</f>
        <v>184.38503387000003</v>
      </c>
      <c r="D61" s="90">
        <f>VLOOKUP($A$61,'2.2'!$4:$151,11,FALSE)</f>
        <v>324.7703166099999</v>
      </c>
      <c r="E61" s="90">
        <f>VLOOKUP($A$61,'2.2'!$4:$151,19,FALSE)</f>
        <v>-480.31931691</v>
      </c>
      <c r="F61" s="90">
        <f>VLOOKUP($A$61,'2.2'!$4:$151,27,FALSE)</f>
        <v>579.19084889999999</v>
      </c>
      <c r="G61" s="90">
        <f>VLOOKUP($A$61,'2.2'!$4:$151,35,FALSE)</f>
        <v>-40.986652819999989</v>
      </c>
      <c r="H61" s="90">
        <f>VLOOKUP($A$61,'2.2'!$4:$151,43,FALSE)</f>
        <v>-490.40126334000001</v>
      </c>
      <c r="I61" s="90">
        <f>VLOOKUP($A$61,'2.2'!$4:$151,51,FALSE)</f>
        <v>0.93067109999999997</v>
      </c>
      <c r="J61" s="90">
        <f>VLOOKUP($A$61,'2.2'!$4:$151,59,FALSE)</f>
        <v>7.3120000000002905E-5</v>
      </c>
      <c r="K61" s="90">
        <f>VLOOKUP($A$61,'2.2'!$4:$151,67,FALSE)</f>
        <v>0.37652663000000003</v>
      </c>
      <c r="L61" s="90">
        <f>VLOOKUP($A$61,'2.2'!$4:$151,75,FALSE)</f>
        <v>5.045162999999999E-2</v>
      </c>
      <c r="M61" s="90">
        <f>VLOOKUP($A$61,'2.2'!$4:$151,83,FALSE)</f>
        <v>-7.9853253099999995</v>
      </c>
      <c r="N61" s="90">
        <f>VLOOKUP($A$61,'2.2'!$4:$151,91,FALSE)</f>
        <v>0.27253298000000004</v>
      </c>
    </row>
    <row r="62" spans="1:14" ht="20" customHeight="1" x14ac:dyDescent="0.2">
      <c r="A62" s="32">
        <v>12</v>
      </c>
      <c r="B62" s="33" t="s">
        <v>246</v>
      </c>
      <c r="C62" s="89">
        <f>VLOOKUP($A$62,'2.2'!$4:$151,3,FALSE)</f>
        <v>291438.54443423299</v>
      </c>
      <c r="D62" s="89">
        <f>VLOOKUP($A$62,'2.2'!$4:$151,11,FALSE)</f>
        <v>331202.61345101194</v>
      </c>
      <c r="E62" s="89">
        <f>VLOOKUP($A$62,'2.2'!$4:$151,19,FALSE)</f>
        <v>363105.16011896444</v>
      </c>
      <c r="F62" s="89">
        <f>VLOOKUP($A$62,'2.2'!$4:$151,27,FALSE)</f>
        <v>394721.84478842601</v>
      </c>
      <c r="G62" s="89">
        <f>VLOOKUP($A$62,'2.2'!$4:$151,35,FALSE)</f>
        <v>425679.18583985965</v>
      </c>
      <c r="H62" s="89">
        <f>VLOOKUP($A$62,'2.2'!$4:$151,43,FALSE)</f>
        <v>436174.84302971844</v>
      </c>
      <c r="I62" s="89">
        <f>VLOOKUP($A$62,'2.2'!$4:$151,51,FALSE)</f>
        <v>457815.56890025205</v>
      </c>
      <c r="J62" s="89">
        <f>VLOOKUP($A$62,'2.2'!$4:$151,59,FALSE)</f>
        <v>492349.74642930162</v>
      </c>
      <c r="K62" s="89">
        <f>VLOOKUP($A$62,'2.2'!$4:$151,67,FALSE)</f>
        <v>521122.49932231766</v>
      </c>
      <c r="L62" s="89">
        <f>VLOOKUP($A$62,'2.2'!$4:$151,75,FALSE)</f>
        <v>551878.98251679353</v>
      </c>
      <c r="M62" s="89">
        <f>VLOOKUP($A$62,'2.2'!$4:$151,83,FALSE)</f>
        <v>547849.881007483</v>
      </c>
      <c r="N62" s="89">
        <f>VLOOKUP($A$62,'2.2'!$4:$151,91,FALSE)</f>
        <v>619494.92137622589</v>
      </c>
    </row>
    <row r="63" spans="1:14" ht="20" customHeight="1" x14ac:dyDescent="0.2">
      <c r="A63" s="35">
        <v>121</v>
      </c>
      <c r="B63" s="36" t="s">
        <v>279</v>
      </c>
      <c r="C63" s="90">
        <f>VLOOKUP($A$63,'2.2'!$4:$151,3,FALSE)</f>
        <v>210723.98419436</v>
      </c>
      <c r="D63" s="90">
        <f>VLOOKUP($A$63,'2.2'!$4:$151,11,FALSE)</f>
        <v>243673.38267295001</v>
      </c>
      <c r="E63" s="90">
        <f>VLOOKUP($A$63,'2.2'!$4:$151,19,FALSE)</f>
        <v>271723.40660717996</v>
      </c>
      <c r="F63" s="90">
        <f>VLOOKUP($A$63,'2.2'!$4:$151,27,FALSE)</f>
        <v>295179.31169534998</v>
      </c>
      <c r="G63" s="90">
        <f>VLOOKUP($A$63,'2.2'!$4:$151,35,FALSE)</f>
        <v>315446.43379206001</v>
      </c>
      <c r="H63" s="90">
        <f>VLOOKUP($A$63,'2.2'!$4:$151,43,FALSE)</f>
        <v>320447.15841232997</v>
      </c>
      <c r="I63" s="90">
        <f>VLOOKUP($A$63,'2.2'!$4:$151,51,FALSE)</f>
        <v>335032.39626475004</v>
      </c>
      <c r="J63" s="90">
        <f>VLOOKUP($A$63,'2.2'!$4:$151,59,FALSE)</f>
        <v>353166.70387343527</v>
      </c>
      <c r="K63" s="90">
        <f>VLOOKUP($A$63,'2.2'!$4:$151,67,FALSE)</f>
        <v>373299.72222569172</v>
      </c>
      <c r="L63" s="90">
        <f>VLOOKUP($A$63,'2.2'!$4:$151,75,FALSE)</f>
        <v>395656.73039687157</v>
      </c>
      <c r="M63" s="90">
        <f>VLOOKUP($A$63,'2.2'!$4:$151,83,FALSE)</f>
        <v>387405.49823998997</v>
      </c>
      <c r="N63" s="90">
        <f>VLOOKUP($A$63,'2.2'!$4:$151,91,FALSE)</f>
        <v>450809.46919616882</v>
      </c>
    </row>
    <row r="64" spans="1:14" ht="20" customHeight="1" x14ac:dyDescent="0.2">
      <c r="A64" s="21">
        <v>1211</v>
      </c>
      <c r="B64" s="22" t="s">
        <v>280</v>
      </c>
      <c r="C64" s="23">
        <f>VLOOKUP($A$64,'2.2'!$4:$151,3,FALSE)</f>
        <v>42405.40077516</v>
      </c>
      <c r="D64" s="23">
        <f>VLOOKUP($A$64,'2.2'!$4:$151,11,FALSE)</f>
        <v>48061.397079640003</v>
      </c>
      <c r="E64" s="23">
        <f>VLOOKUP($A$64,'2.2'!$4:$151,19,FALSE)</f>
        <v>53434.874689279997</v>
      </c>
      <c r="F64" s="23">
        <f>VLOOKUP($A$64,'2.2'!$4:$151,27,FALSE)</f>
        <v>55961.394123799997</v>
      </c>
      <c r="G64" s="23">
        <f>VLOOKUP($A$64,'2.2'!$4:$151,35,FALSE)</f>
        <v>60903.619086230014</v>
      </c>
      <c r="H64" s="23">
        <f>VLOOKUP($A$64,'2.2'!$4:$151,43,FALSE)</f>
        <v>60313.015204379997</v>
      </c>
      <c r="I64" s="23">
        <f>VLOOKUP($A$64,'2.2'!$4:$151,51,FALSE)</f>
        <v>63478.507770005119</v>
      </c>
      <c r="J64" s="23">
        <f>VLOOKUP($A$64,'2.2'!$4:$151,59,FALSE)</f>
        <v>66760.468470960564</v>
      </c>
      <c r="K64" s="23">
        <f>VLOOKUP($A$64,'2.2'!$4:$151,67,FALSE)</f>
        <v>70323.400033872604</v>
      </c>
      <c r="L64" s="23">
        <f>VLOOKUP($A$64,'2.2'!$4:$151,75,FALSE)</f>
        <v>74540.609736739862</v>
      </c>
      <c r="M64" s="23">
        <f>VLOOKUP($A$64,'2.2'!$4:$151,83,FALSE)</f>
        <v>72980.7143047274</v>
      </c>
      <c r="N64" s="23">
        <f>VLOOKUP($A$64,'2.2'!$4:$151,91,FALSE)</f>
        <v>83824.527551751904</v>
      </c>
    </row>
    <row r="65" spans="1:14" ht="20" customHeight="1" x14ac:dyDescent="0.2">
      <c r="A65" s="21">
        <v>1212</v>
      </c>
      <c r="B65" s="22" t="s">
        <v>281</v>
      </c>
      <c r="C65" s="23">
        <f>VLOOKUP($A$65,'2.2'!$4:$151,3,FALSE)</f>
        <v>162694.18644247</v>
      </c>
      <c r="D65" s="23">
        <f>VLOOKUP($A$65,'2.2'!$4:$151,11,FALSE)</f>
        <v>188047.67622373</v>
      </c>
      <c r="E65" s="23">
        <f>VLOOKUP($A$65,'2.2'!$4:$151,19,FALSE)</f>
        <v>209412.69980504</v>
      </c>
      <c r="F65" s="23">
        <f>VLOOKUP($A$65,'2.2'!$4:$151,27,FALSE)</f>
        <v>228772.30518435</v>
      </c>
      <c r="G65" s="23">
        <f>VLOOKUP($A$65,'2.2'!$4:$151,35,FALSE)</f>
        <v>243534.82978929</v>
      </c>
      <c r="H65" s="23">
        <f>VLOOKUP($A$65,'2.2'!$4:$151,43,FALSE)</f>
        <v>248451.8826218</v>
      </c>
      <c r="I65" s="23">
        <f>VLOOKUP($A$65,'2.2'!$4:$151,51,FALSE)</f>
        <v>261358.15802317965</v>
      </c>
      <c r="J65" s="23">
        <f>VLOOKUP($A$65,'2.2'!$4:$151,59,FALSE)</f>
        <v>276154.66188098857</v>
      </c>
      <c r="K65" s="23">
        <f>VLOOKUP($A$65,'2.2'!$4:$151,67,FALSE)</f>
        <v>292850.68666855275</v>
      </c>
      <c r="L65" s="23">
        <f>VLOOKUP($A$65,'2.2'!$4:$151,75,FALSE)</f>
        <v>310360.80188552238</v>
      </c>
      <c r="M65" s="23">
        <f>VLOOKUP($A$65,'2.2'!$4:$151,83,FALSE)</f>
        <v>304002.00711107388</v>
      </c>
      <c r="N65" s="23">
        <f>VLOOKUP($A$65,'2.2'!$4:$151,91,FALSE)</f>
        <v>354182.64723688783</v>
      </c>
    </row>
    <row r="66" spans="1:14" ht="20" customHeight="1" x14ac:dyDescent="0.2">
      <c r="A66" s="21">
        <v>1213</v>
      </c>
      <c r="B66" s="22" t="s">
        <v>282</v>
      </c>
      <c r="C66" s="23">
        <f>VLOOKUP($A$66,'2.2'!$4:$151,3,FALSE)</f>
        <v>3886.9762933700003</v>
      </c>
      <c r="D66" s="23">
        <f>VLOOKUP($A$66,'2.2'!$4:$151,11,FALSE)</f>
        <v>5564.1775021100002</v>
      </c>
      <c r="E66" s="23">
        <f>VLOOKUP($A$66,'2.2'!$4:$151,19,FALSE)</f>
        <v>6429.8228563399998</v>
      </c>
      <c r="F66" s="23">
        <f>VLOOKUP($A$66,'2.2'!$4:$151,27,FALSE)</f>
        <v>7614.5987761900014</v>
      </c>
      <c r="G66" s="23">
        <f>VLOOKUP($A$66,'2.2'!$4:$151,35,FALSE)</f>
        <v>8532.5429044000011</v>
      </c>
      <c r="H66" s="23">
        <f>VLOOKUP($A$66,'2.2'!$4:$151,43,FALSE)</f>
        <v>9135.8189678599992</v>
      </c>
      <c r="I66" s="23">
        <f>VLOOKUP($A$66,'2.2'!$4:$151,51,FALSE)</f>
        <v>7452.153312631167</v>
      </c>
      <c r="J66" s="23">
        <f>VLOOKUP($A$66,'2.2'!$4:$151,59,FALSE)</f>
        <v>7351.5230019046085</v>
      </c>
      <c r="K66" s="23">
        <f>VLOOKUP($A$66,'2.2'!$4:$151,67,FALSE)</f>
        <v>7070.8125497624569</v>
      </c>
      <c r="L66" s="23">
        <f>VLOOKUP($A$66,'2.2'!$4:$151,75,FALSE)</f>
        <v>7517.3017422545499</v>
      </c>
      <c r="M66" s="23">
        <f>VLOOKUP($A$66,'2.2'!$4:$151,83,FALSE)</f>
        <v>7252.5210832344237</v>
      </c>
      <c r="N66" s="23">
        <f>VLOOKUP($A$66,'2.2'!$4:$151,91,FALSE)</f>
        <v>9160.9873548999494</v>
      </c>
    </row>
    <row r="67" spans="1:14" ht="20" customHeight="1" x14ac:dyDescent="0.2">
      <c r="A67" s="21">
        <v>1214</v>
      </c>
      <c r="B67" s="22" t="s">
        <v>283</v>
      </c>
      <c r="C67" s="23">
        <f>VLOOKUP($A$67,'2.2'!$4:$151,3,FALSE)</f>
        <v>1737.4206833599999</v>
      </c>
      <c r="D67" s="23">
        <f>VLOOKUP($A$67,'2.2'!$4:$151,11,FALSE)</f>
        <v>2000.1318674700001</v>
      </c>
      <c r="E67" s="23">
        <f>VLOOKUP($A$67,'2.2'!$4:$151,19,FALSE)</f>
        <v>2446.0092565199998</v>
      </c>
      <c r="F67" s="23">
        <f>VLOOKUP($A$67,'2.2'!$4:$151,27,FALSE)</f>
        <v>2831.0136110100002</v>
      </c>
      <c r="G67" s="23">
        <f>VLOOKUP($A$67,'2.2'!$4:$151,35,FALSE)</f>
        <v>2475.4420121400003</v>
      </c>
      <c r="H67" s="23">
        <f>VLOOKUP($A$67,'2.2'!$4:$151,43,FALSE)</f>
        <v>2546.44161829</v>
      </c>
      <c r="I67" s="23">
        <f>VLOOKUP($A$67,'2.2'!$4:$151,51,FALSE)</f>
        <v>2743.5771589341061</v>
      </c>
      <c r="J67" s="23">
        <f>VLOOKUP($A$67,'2.2'!$4:$151,59,FALSE)</f>
        <v>2900.0505195815585</v>
      </c>
      <c r="K67" s="23">
        <f>VLOOKUP($A$67,'2.2'!$4:$151,67,FALSE)</f>
        <v>3054.822973503914</v>
      </c>
      <c r="L67" s="23">
        <f>VLOOKUP($A$67,'2.2'!$4:$151,75,FALSE)</f>
        <v>3238.0170323548409</v>
      </c>
      <c r="M67" s="23">
        <f>VLOOKUP($A$67,'2.2'!$4:$151,83,FALSE)</f>
        <v>3170.2557409542515</v>
      </c>
      <c r="N67" s="23">
        <f>VLOOKUP($A$67,'2.2'!$4:$151,91,FALSE)</f>
        <v>3641.3070526291813</v>
      </c>
    </row>
    <row r="68" spans="1:14" ht="20" customHeight="1" x14ac:dyDescent="0.2">
      <c r="A68" s="35">
        <v>122</v>
      </c>
      <c r="B68" s="36" t="s">
        <v>284</v>
      </c>
      <c r="C68" s="90">
        <f>VLOOKUP($A$68,'2.2'!$4:$151,3,FALSE)</f>
        <v>80714.560239872997</v>
      </c>
      <c r="D68" s="90">
        <f>VLOOKUP($A$68,'2.2'!$4:$151,11,FALSE)</f>
        <v>87529.230778061989</v>
      </c>
      <c r="E68" s="90">
        <f>VLOOKUP($A$68,'2.2'!$4:$151,19,FALSE)</f>
        <v>91381.753511784482</v>
      </c>
      <c r="F68" s="90">
        <f>VLOOKUP($A$68,'2.2'!$4:$151,27,FALSE)</f>
        <v>99542.533093075996</v>
      </c>
      <c r="G68" s="90">
        <f>VLOOKUP($A$68,'2.2'!$4:$151,35,FALSE)</f>
        <v>110232.7520477996</v>
      </c>
      <c r="H68" s="90">
        <f>VLOOKUP($A$68,'2.2'!$4:$151,43,FALSE)</f>
        <v>115727.68461738844</v>
      </c>
      <c r="I68" s="90">
        <f>VLOOKUP($A$68,'2.2'!$4:$151,51,FALSE)</f>
        <v>122783.17263550199</v>
      </c>
      <c r="J68" s="90">
        <f>VLOOKUP($A$68,'2.2'!$4:$151,59,FALSE)</f>
        <v>139183.04255586627</v>
      </c>
      <c r="K68" s="90">
        <f>VLOOKUP($A$68,'2.2'!$4:$151,67,FALSE)</f>
        <v>147822.777096626</v>
      </c>
      <c r="L68" s="90">
        <f>VLOOKUP($A$68,'2.2'!$4:$151,75,FALSE)</f>
        <v>156222.25211992202</v>
      </c>
      <c r="M68" s="90">
        <f>VLOOKUP($A$68,'2.2'!$4:$151,83,FALSE)</f>
        <v>160444.38276749299</v>
      </c>
      <c r="N68" s="90">
        <f>VLOOKUP($A$68,'2.2'!$4:$151,91,FALSE)</f>
        <v>168685.45218005701</v>
      </c>
    </row>
    <row r="69" spans="1:14" ht="20" customHeight="1" x14ac:dyDescent="0.2">
      <c r="A69" s="21">
        <v>1221</v>
      </c>
      <c r="B69" s="22" t="s">
        <v>280</v>
      </c>
      <c r="C69" s="23">
        <f>VLOOKUP($A$69,'2.2'!$4:$151,3,FALSE)</f>
        <v>11312.88049774</v>
      </c>
      <c r="D69" s="23">
        <f>VLOOKUP($A$69,'2.2'!$4:$151,11,FALSE)</f>
        <v>12249.696955270001</v>
      </c>
      <c r="E69" s="23">
        <f>VLOOKUP($A$69,'2.2'!$4:$151,19,FALSE)</f>
        <v>12518.707506010001</v>
      </c>
      <c r="F69" s="23">
        <f>VLOOKUP($A$69,'2.2'!$4:$151,27,FALSE)</f>
        <v>13401.833145550001</v>
      </c>
      <c r="G69" s="23">
        <f>VLOOKUP($A$69,'2.2'!$4:$151,35,FALSE)</f>
        <v>14394.19120524</v>
      </c>
      <c r="H69" s="23">
        <f>VLOOKUP($A$69,'2.2'!$4:$151,43,FALSE)</f>
        <v>15883.716995700001</v>
      </c>
      <c r="I69" s="23">
        <f>VLOOKUP($A$69,'2.2'!$4:$151,51,FALSE)</f>
        <v>16758.69490608</v>
      </c>
      <c r="J69" s="23">
        <f>VLOOKUP($A$69,'2.2'!$4:$151,59,FALSE)</f>
        <v>18879.892914880002</v>
      </c>
      <c r="K69" s="23">
        <f>VLOOKUP($A$69,'2.2'!$4:$151,67,FALSE)</f>
        <v>19356.85247713</v>
      </c>
      <c r="L69" s="23">
        <f>VLOOKUP($A$69,'2.2'!$4:$151,75,FALSE)</f>
        <v>19534.370992709999</v>
      </c>
      <c r="M69" s="23">
        <f>VLOOKUP($A$69,'2.2'!$4:$151,83,FALSE)</f>
        <v>26276.182553819999</v>
      </c>
      <c r="N69" s="23">
        <f>VLOOKUP($A$69,'2.2'!$4:$151,91,FALSE)</f>
        <v>28903.74786381</v>
      </c>
    </row>
    <row r="70" spans="1:14" ht="20" customHeight="1" x14ac:dyDescent="0.2">
      <c r="A70" s="21">
        <v>1222</v>
      </c>
      <c r="B70" s="22" t="s">
        <v>281</v>
      </c>
      <c r="C70" s="23">
        <f>VLOOKUP($A$70,'2.2'!$4:$151,3,FALSE)</f>
        <v>18689.679742133001</v>
      </c>
      <c r="D70" s="23">
        <f>VLOOKUP($A$70,'2.2'!$4:$151,11,FALSE)</f>
        <v>20640.533822792</v>
      </c>
      <c r="E70" s="23">
        <f>VLOOKUP($A$70,'2.2'!$4:$151,19,FALSE)</f>
        <v>21639.046005774471</v>
      </c>
      <c r="F70" s="23">
        <f>VLOOKUP($A$70,'2.2'!$4:$151,27,FALSE)</f>
        <v>23745.699947525998</v>
      </c>
      <c r="G70" s="23">
        <f>VLOOKUP($A$70,'2.2'!$4:$151,35,FALSE)</f>
        <v>26128.560842559607</v>
      </c>
      <c r="H70" s="23">
        <f>VLOOKUP($A$70,'2.2'!$4:$151,43,FALSE)</f>
        <v>26042.941653273498</v>
      </c>
      <c r="I70" s="23">
        <f>VLOOKUP($A$70,'2.2'!$4:$151,51,FALSE)</f>
        <v>27680.267729422001</v>
      </c>
      <c r="J70" s="23">
        <f>VLOOKUP($A$70,'2.2'!$4:$151,59,FALSE)</f>
        <v>30970.86461235617</v>
      </c>
      <c r="K70" s="23">
        <f>VLOOKUP($A$70,'2.2'!$4:$151,67,FALSE)</f>
        <v>31654.246170416001</v>
      </c>
      <c r="L70" s="23">
        <f>VLOOKUP($A$70,'2.2'!$4:$151,75,FALSE)</f>
        <v>31594.965072521998</v>
      </c>
      <c r="M70" s="23">
        <f>VLOOKUP($A$70,'2.2'!$4:$151,83,FALSE)</f>
        <v>36402.830293622996</v>
      </c>
      <c r="N70" s="23">
        <f>VLOOKUP($A$70,'2.2'!$4:$151,91,FALSE)</f>
        <v>39156.982316246998</v>
      </c>
    </row>
    <row r="71" spans="1:14" s="48" customFormat="1" ht="20" customHeight="1" x14ac:dyDescent="0.2">
      <c r="A71" s="45" t="s">
        <v>461</v>
      </c>
      <c r="B71" s="56" t="s">
        <v>462</v>
      </c>
      <c r="C71" s="92">
        <f>VLOOKUP($A$71,'2.2'!$4:$151,3,FALSE)</f>
        <v>12365.679742132999</v>
      </c>
      <c r="D71" s="92">
        <f>VLOOKUP($A$71,'2.2'!$4:$151,11,FALSE)</f>
        <v>13126.533822792</v>
      </c>
      <c r="E71" s="92">
        <f>VLOOKUP($A$71,'2.2'!$4:$151,19,FALSE)</f>
        <v>13297.046005774473</v>
      </c>
      <c r="F71" s="92">
        <f>VLOOKUP($A$71,'2.2'!$4:$151,27,FALSE)</f>
        <v>14496.699947526002</v>
      </c>
      <c r="G71" s="92">
        <f>VLOOKUP($A$71,'2.2'!$4:$151,35,FALSE)</f>
        <v>15819.216179594001</v>
      </c>
      <c r="H71" s="92">
        <f>VLOOKUP($A$71,'2.2'!$4:$151,43,FALSE)</f>
        <v>17227.144457502</v>
      </c>
      <c r="I71" s="92">
        <f>VLOOKUP($A$71,'2.2'!$4:$151,51,FALSE)</f>
        <v>17796.168922432</v>
      </c>
      <c r="J71" s="92">
        <f>VLOOKUP($A$71,'2.2'!$4:$151,59,FALSE)</f>
        <v>19397.071788646172</v>
      </c>
      <c r="K71" s="92">
        <f>VLOOKUP($A$71,'2.2'!$4:$151,67,FALSE)</f>
        <v>19382.348010426002</v>
      </c>
      <c r="L71" s="92">
        <f>VLOOKUP($A$71,'2.2'!$4:$151,75,FALSE)</f>
        <v>18968.866783482001</v>
      </c>
      <c r="M71" s="92">
        <f>VLOOKUP($A$71,'2.2'!$4:$151,83,FALSE)</f>
        <v>21716.584065972998</v>
      </c>
      <c r="N71" s="92">
        <f>VLOOKUP($A$71,'2.2'!$4:$151,91,FALSE)</f>
        <v>22286.318530457</v>
      </c>
    </row>
    <row r="72" spans="1:14" s="48" customFormat="1" ht="20" customHeight="1" x14ac:dyDescent="0.2">
      <c r="A72" s="45" t="s">
        <v>463</v>
      </c>
      <c r="B72" s="56" t="s">
        <v>606</v>
      </c>
      <c r="C72" s="92">
        <f>VLOOKUP($A$72,'2.2'!$4:$151,3,FALSE)</f>
        <v>6324</v>
      </c>
      <c r="D72" s="92">
        <f>VLOOKUP($A$72,'2.2'!$4:$151,11,FALSE)</f>
        <v>7513.9999999999982</v>
      </c>
      <c r="E72" s="92">
        <f>VLOOKUP($A$72,'2.2'!$4:$151,19,FALSE)</f>
        <v>8341.9999999999982</v>
      </c>
      <c r="F72" s="92">
        <f>VLOOKUP($A$72,'2.2'!$4:$151,27,FALSE)</f>
        <v>9249</v>
      </c>
      <c r="G72" s="92">
        <f>VLOOKUP($A$72,'2.2'!$4:$151,35,FALSE)</f>
        <v>10309.344662965605</v>
      </c>
      <c r="H72" s="92">
        <f>VLOOKUP($A$72,'2.2'!$4:$151,43,FALSE)</f>
        <v>8815.7971957714944</v>
      </c>
      <c r="I72" s="92">
        <f>VLOOKUP($A$72,'2.2'!$4:$151,51,FALSE)</f>
        <v>9884.0988069899995</v>
      </c>
      <c r="J72" s="92">
        <f>VLOOKUP($A$72,'2.2'!$4:$151,59,FALSE)</f>
        <v>11573.79282371</v>
      </c>
      <c r="K72" s="92">
        <f>VLOOKUP($A$72,'2.2'!$4:$151,67,FALSE)</f>
        <v>12271.898159989998</v>
      </c>
      <c r="L72" s="92">
        <f>VLOOKUP($A$72,'2.2'!$4:$151,75,FALSE)</f>
        <v>12626.098289039999</v>
      </c>
      <c r="M72" s="92">
        <f>VLOOKUP($A$72,'2.2'!$4:$151,83,FALSE)</f>
        <v>14686.246227649999</v>
      </c>
      <c r="N72" s="92">
        <f>VLOOKUP($A$72,'2.2'!$4:$151,91,FALSE)</f>
        <v>16870.663785790002</v>
      </c>
    </row>
    <row r="73" spans="1:14" ht="20" customHeight="1" x14ac:dyDescent="0.2">
      <c r="A73" s="21">
        <v>1223</v>
      </c>
      <c r="B73" s="22" t="s">
        <v>827</v>
      </c>
      <c r="C73" s="23">
        <f>VLOOKUP($A$73,'2.2'!$4:$151,3,FALSE)</f>
        <v>50712</v>
      </c>
      <c r="D73" s="23">
        <f>VLOOKUP($A$73,'2.2'!$4:$151,11,FALSE)</f>
        <v>54639</v>
      </c>
      <c r="E73" s="23">
        <f>VLOOKUP($A$73,'2.2'!$4:$151,19,FALSE)</f>
        <v>57224</v>
      </c>
      <c r="F73" s="23">
        <f>VLOOKUP($A$73,'2.2'!$4:$151,27,FALSE)</f>
        <v>62395</v>
      </c>
      <c r="G73" s="23">
        <f>VLOOKUP($A$73,'2.2'!$4:$151,35,FALSE)</f>
        <v>69709.999999999985</v>
      </c>
      <c r="H73" s="23">
        <f>VLOOKUP($A$73,'2.2'!$4:$151,43,FALSE)</f>
        <v>73801.025968414964</v>
      </c>
      <c r="I73" s="23">
        <f>VLOOKUP($A$73,'2.2'!$4:$151,51,FALSE)</f>
        <v>78344.210000000006</v>
      </c>
      <c r="J73" s="23">
        <f>VLOOKUP($A$73,'2.2'!$4:$151,59,FALSE)</f>
        <v>89332.285028630096</v>
      </c>
      <c r="K73" s="23">
        <f>VLOOKUP($A$73,'2.2'!$4:$151,67,FALSE)</f>
        <v>96811.678449080006</v>
      </c>
      <c r="L73" s="23">
        <f>VLOOKUP($A$73,'2.2'!$4:$151,75,FALSE)</f>
        <v>105092.91605468999</v>
      </c>
      <c r="M73" s="23">
        <f>VLOOKUP($A$73,'2.2'!$4:$151,83,FALSE)</f>
        <v>97765.369920049998</v>
      </c>
      <c r="N73" s="23">
        <f>VLOOKUP($A$73,'2.2'!$4:$151,91,FALSE)</f>
        <v>100624.72199999999</v>
      </c>
    </row>
    <row r="74" spans="1:14" s="41" customFormat="1" ht="20" customHeight="1" x14ac:dyDescent="0.2">
      <c r="A74" s="32">
        <v>13</v>
      </c>
      <c r="B74" s="33" t="s">
        <v>243</v>
      </c>
      <c r="C74" s="89">
        <f>VLOOKUP($A$74,'2.2'!$4:$151,3,FALSE)</f>
        <v>292.64048880000001</v>
      </c>
      <c r="D74" s="89">
        <f>VLOOKUP($A$74,'2.2'!$4:$151,11,FALSE)</f>
        <v>473.53590505</v>
      </c>
      <c r="E74" s="89">
        <f>VLOOKUP($A$74,'2.2'!$4:$151,19,FALSE)</f>
        <v>646.86694855999997</v>
      </c>
      <c r="F74" s="89">
        <f>VLOOKUP($A$74,'2.2'!$4:$151,27,FALSE)</f>
        <v>417.54594571000001</v>
      </c>
      <c r="G74" s="89">
        <f>VLOOKUP($A$74,'2.2'!$4:$151,35,FALSE)</f>
        <v>512.70628489000001</v>
      </c>
      <c r="H74" s="89">
        <f>VLOOKUP($A$74,'2.2'!$4:$151,43,FALSE)</f>
        <v>558.63674392000007</v>
      </c>
      <c r="I74" s="89">
        <f>VLOOKUP($A$74,'2.2'!$4:$151,51,FALSE)</f>
        <v>641.62508351000008</v>
      </c>
      <c r="J74" s="89">
        <f>VLOOKUP($A$74,'2.2'!$4:$151,59,FALSE)</f>
        <v>1218.5220490699999</v>
      </c>
      <c r="K74" s="89">
        <f>VLOOKUP($A$74,'2.2'!$4:$151,67,FALSE)</f>
        <v>916.51741507999986</v>
      </c>
      <c r="L74" s="89">
        <f>VLOOKUP($A$74,'2.2'!$4:$151,75,FALSE)</f>
        <v>1054.8906389399999</v>
      </c>
      <c r="M74" s="89">
        <f>VLOOKUP($A$74,'2.2'!$4:$151,83,FALSE)</f>
        <v>679.88753472999997</v>
      </c>
      <c r="N74" s="89">
        <f>VLOOKUP($A$74,'2.2'!$4:$151,91,FALSE)</f>
        <v>616.82814955000003</v>
      </c>
    </row>
    <row r="75" spans="1:14" ht="20" customHeight="1" x14ac:dyDescent="0.2">
      <c r="A75" s="35">
        <v>131</v>
      </c>
      <c r="B75" s="36" t="s">
        <v>285</v>
      </c>
      <c r="C75" s="90">
        <f>VLOOKUP($A$75,'2.2'!$4:$151,3,FALSE)</f>
        <v>0</v>
      </c>
      <c r="D75" s="90">
        <f>VLOOKUP($A$75,'2.2'!$4:$151,11,FALSE)</f>
        <v>0</v>
      </c>
      <c r="E75" s="90">
        <f>VLOOKUP($A$75,'2.2'!$4:$151,19,FALSE)</f>
        <v>0</v>
      </c>
      <c r="F75" s="90">
        <f>VLOOKUP($A$75,'2.2'!$4:$151,27,FALSE)</f>
        <v>0</v>
      </c>
      <c r="G75" s="90">
        <f>VLOOKUP($A$75,'2.2'!$4:$151,35,FALSE)</f>
        <v>0</v>
      </c>
      <c r="H75" s="90">
        <f>VLOOKUP($A$75,'2.2'!$4:$151,43,FALSE)</f>
        <v>0</v>
      </c>
      <c r="I75" s="90">
        <f>VLOOKUP($A$75,'2.2'!$4:$151,51,FALSE)</f>
        <v>0</v>
      </c>
      <c r="J75" s="90">
        <f>VLOOKUP($A$75,'2.2'!$4:$151,59,FALSE)</f>
        <v>0</v>
      </c>
      <c r="K75" s="90">
        <f>VLOOKUP($A$75,'2.2'!$4:$151,67,FALSE)</f>
        <v>0</v>
      </c>
      <c r="L75" s="90">
        <f>VLOOKUP($A$75,'2.2'!$4:$151,75,FALSE)</f>
        <v>0</v>
      </c>
      <c r="M75" s="90">
        <f>VLOOKUP($A$75,'2.2'!$4:$151,83,FALSE)</f>
        <v>0</v>
      </c>
      <c r="N75" s="90">
        <f>VLOOKUP($A$75,'2.2'!$4:$151,91,FALSE)</f>
        <v>0</v>
      </c>
    </row>
    <row r="76" spans="1:14" ht="20" customHeight="1" x14ac:dyDescent="0.2">
      <c r="A76" s="21">
        <v>1311</v>
      </c>
      <c r="B76" s="22" t="s">
        <v>286</v>
      </c>
      <c r="C76" s="23">
        <f>VLOOKUP($A$76,'2.2'!$4:$151,3,FALSE)</f>
        <v>0</v>
      </c>
      <c r="D76" s="23">
        <f>VLOOKUP($A$76,'2.2'!$4:$151,11,FALSE)</f>
        <v>0</v>
      </c>
      <c r="E76" s="23">
        <f>VLOOKUP($A$76,'2.2'!$4:$151,19,FALSE)</f>
        <v>0</v>
      </c>
      <c r="F76" s="23">
        <f>VLOOKUP($A$76,'2.2'!$4:$151,27,FALSE)</f>
        <v>0</v>
      </c>
      <c r="G76" s="23">
        <f>VLOOKUP($A$76,'2.2'!$4:$151,35,FALSE)</f>
        <v>0</v>
      </c>
      <c r="H76" s="23">
        <f>VLOOKUP($A$76,'2.2'!$4:$151,43,FALSE)</f>
        <v>0</v>
      </c>
      <c r="I76" s="23">
        <f>VLOOKUP($A$76,'2.2'!$4:$151,51,FALSE)</f>
        <v>0</v>
      </c>
      <c r="J76" s="23">
        <f>VLOOKUP($A$76,'2.2'!$4:$151,59,FALSE)</f>
        <v>0</v>
      </c>
      <c r="K76" s="23">
        <f>VLOOKUP($A$76,'2.2'!$4:$151,67,FALSE)</f>
        <v>0</v>
      </c>
      <c r="L76" s="23">
        <f>VLOOKUP($A$76,'2.2'!$4:$151,75,FALSE)</f>
        <v>0</v>
      </c>
      <c r="M76" s="23">
        <f>VLOOKUP($A$76,'2.2'!$4:$151,83,FALSE)</f>
        <v>0</v>
      </c>
      <c r="N76" s="23">
        <f>VLOOKUP($A$76,'2.2'!$4:$151,91,FALSE)</f>
        <v>0</v>
      </c>
    </row>
    <row r="77" spans="1:14" ht="20" customHeight="1" x14ac:dyDescent="0.2">
      <c r="A77" s="21">
        <v>1312</v>
      </c>
      <c r="B77" s="22" t="s">
        <v>287</v>
      </c>
      <c r="C77" s="23">
        <f>VLOOKUP($A$77,'2.2'!$4:$151,3,FALSE)</f>
        <v>0</v>
      </c>
      <c r="D77" s="23">
        <f>VLOOKUP($A$77,'2.2'!$4:$151,11,FALSE)</f>
        <v>0</v>
      </c>
      <c r="E77" s="23">
        <f>VLOOKUP($A$77,'2.2'!$4:$151,19,FALSE)</f>
        <v>0</v>
      </c>
      <c r="F77" s="23">
        <f>VLOOKUP($A$77,'2.2'!$4:$151,27,FALSE)</f>
        <v>0</v>
      </c>
      <c r="G77" s="23">
        <f>VLOOKUP($A$77,'2.2'!$4:$151,35,FALSE)</f>
        <v>0</v>
      </c>
      <c r="H77" s="23">
        <f>VLOOKUP($A$77,'2.2'!$4:$151,43,FALSE)</f>
        <v>0</v>
      </c>
      <c r="I77" s="23">
        <f>VLOOKUP($A$77,'2.2'!$4:$151,51,FALSE)</f>
        <v>0</v>
      </c>
      <c r="J77" s="23">
        <f>VLOOKUP($A$77,'2.2'!$4:$151,59,FALSE)</f>
        <v>0</v>
      </c>
      <c r="K77" s="23">
        <f>VLOOKUP($A$77,'2.2'!$4:$151,67,FALSE)</f>
        <v>0</v>
      </c>
      <c r="L77" s="23">
        <f>VLOOKUP($A$77,'2.2'!$4:$151,75,FALSE)</f>
        <v>0</v>
      </c>
      <c r="M77" s="23">
        <f>VLOOKUP($A$77,'2.2'!$4:$151,83,FALSE)</f>
        <v>0</v>
      </c>
      <c r="N77" s="23">
        <f>VLOOKUP($A$77,'2.2'!$4:$151,91,FALSE)</f>
        <v>0</v>
      </c>
    </row>
    <row r="78" spans="1:14" ht="20" customHeight="1" x14ac:dyDescent="0.2">
      <c r="A78" s="35">
        <v>132</v>
      </c>
      <c r="B78" s="36" t="s">
        <v>288</v>
      </c>
      <c r="C78" s="90">
        <f>VLOOKUP($A$78,'2.2'!$4:$151,3,FALSE)</f>
        <v>19.970304560000002</v>
      </c>
      <c r="D78" s="90">
        <f>VLOOKUP($A$78,'2.2'!$4:$151,11,FALSE)</f>
        <v>13.70541978</v>
      </c>
      <c r="E78" s="90">
        <f>VLOOKUP($A$78,'2.2'!$4:$151,19,FALSE)</f>
        <v>9.6802574299999993</v>
      </c>
      <c r="F78" s="90">
        <f>VLOOKUP($A$78,'2.2'!$4:$151,27,FALSE)</f>
        <v>2.8443954299999992</v>
      </c>
      <c r="G78" s="90">
        <f>VLOOKUP($A$78,'2.2'!$4:$151,35,FALSE)</f>
        <v>27.41322795</v>
      </c>
      <c r="H78" s="90">
        <f>VLOOKUP($A$78,'2.2'!$4:$151,43,FALSE)</f>
        <v>19.31561825</v>
      </c>
      <c r="I78" s="90">
        <f>VLOOKUP($A$78,'2.2'!$4:$151,51,FALSE)</f>
        <v>13.00067576</v>
      </c>
      <c r="J78" s="90">
        <f>VLOOKUP($A$78,'2.2'!$4:$151,59,FALSE)</f>
        <v>29.380007489999997</v>
      </c>
      <c r="K78" s="90">
        <f>VLOOKUP($A$78,'2.2'!$4:$151,67,FALSE)</f>
        <v>20.041224700000001</v>
      </c>
      <c r="L78" s="90">
        <f>VLOOKUP($A$78,'2.2'!$4:$151,75,FALSE)</f>
        <v>2.9336004199999999</v>
      </c>
      <c r="M78" s="90">
        <f>VLOOKUP($A$78,'2.2'!$4:$151,83,FALSE)</f>
        <v>11.382719890000001</v>
      </c>
      <c r="N78" s="90">
        <f>VLOOKUP($A$78,'2.2'!$4:$151,91,FALSE)</f>
        <v>4.3156478000000007</v>
      </c>
    </row>
    <row r="79" spans="1:14" ht="20" customHeight="1" x14ac:dyDescent="0.2">
      <c r="A79" s="21">
        <v>1321</v>
      </c>
      <c r="B79" s="22" t="s">
        <v>286</v>
      </c>
      <c r="C79" s="23">
        <f>VLOOKUP($A$79,'2.2'!$4:$151,3,FALSE)</f>
        <v>19.970304560000002</v>
      </c>
      <c r="D79" s="23">
        <f>VLOOKUP($A$79,'2.2'!$4:$151,11,FALSE)</f>
        <v>13.70541978</v>
      </c>
      <c r="E79" s="23">
        <f>VLOOKUP($A$79,'2.2'!$4:$151,19,FALSE)</f>
        <v>9.6802574299999993</v>
      </c>
      <c r="F79" s="23">
        <f>VLOOKUP($A$79,'2.2'!$4:$151,27,FALSE)</f>
        <v>2.8443954299999992</v>
      </c>
      <c r="G79" s="23">
        <f>VLOOKUP($A$79,'2.2'!$4:$151,35,FALSE)</f>
        <v>27.41322795</v>
      </c>
      <c r="H79" s="23">
        <f>VLOOKUP($A$79,'2.2'!$4:$151,43,FALSE)</f>
        <v>2.3322616900000002</v>
      </c>
      <c r="I79" s="23">
        <f>VLOOKUP($A$79,'2.2'!$4:$151,51,FALSE)</f>
        <v>0.11317039</v>
      </c>
      <c r="J79" s="23">
        <f>VLOOKUP($A$79,'2.2'!$4:$151,59,FALSE)</f>
        <v>5.6119911599999996</v>
      </c>
      <c r="K79" s="23">
        <f>VLOOKUP($A$79,'2.2'!$4:$151,67,FALSE)</f>
        <v>0.59645641000000005</v>
      </c>
      <c r="L79" s="23">
        <f>VLOOKUP($A$79,'2.2'!$4:$151,75,FALSE)</f>
        <v>1.8314185699999999</v>
      </c>
      <c r="M79" s="23">
        <f>VLOOKUP($A$79,'2.2'!$4:$151,83,FALSE)</f>
        <v>-0.82217176000000003</v>
      </c>
      <c r="N79" s="23">
        <f>VLOOKUP($A$79,'2.2'!$4:$151,91,FALSE)</f>
        <v>2.2853539700000001</v>
      </c>
    </row>
    <row r="80" spans="1:14" ht="20" customHeight="1" x14ac:dyDescent="0.2">
      <c r="A80" s="21">
        <v>1322</v>
      </c>
      <c r="B80" s="22" t="s">
        <v>287</v>
      </c>
      <c r="C80" s="23">
        <f>VLOOKUP($A$80,'2.2'!$4:$151,3,FALSE)</f>
        <v>0</v>
      </c>
      <c r="D80" s="23">
        <f>VLOOKUP($A$80,'2.2'!$4:$151,11,FALSE)</f>
        <v>0</v>
      </c>
      <c r="E80" s="23">
        <f>VLOOKUP($A$80,'2.2'!$4:$151,19,FALSE)</f>
        <v>0</v>
      </c>
      <c r="F80" s="23">
        <f>VLOOKUP($A$80,'2.2'!$4:$151,27,FALSE)</f>
        <v>0</v>
      </c>
      <c r="G80" s="23">
        <f>VLOOKUP($A$80,'2.2'!$4:$151,35,FALSE)</f>
        <v>0</v>
      </c>
      <c r="H80" s="23">
        <f>VLOOKUP($A$80,'2.2'!$4:$151,43,FALSE)</f>
        <v>16.983356560000001</v>
      </c>
      <c r="I80" s="23">
        <f>VLOOKUP($A$80,'2.2'!$4:$151,51,FALSE)</f>
        <v>12.88750537</v>
      </c>
      <c r="J80" s="23">
        <f>VLOOKUP($A$80,'2.2'!$4:$151,59,FALSE)</f>
        <v>23.768016330000002</v>
      </c>
      <c r="K80" s="23">
        <f>VLOOKUP($A$80,'2.2'!$4:$151,67,FALSE)</f>
        <v>19.444768289999999</v>
      </c>
      <c r="L80" s="23">
        <f>VLOOKUP($A$80,'2.2'!$4:$151,75,FALSE)</f>
        <v>1.10218185</v>
      </c>
      <c r="M80" s="23">
        <f>VLOOKUP($A$80,'2.2'!$4:$151,83,FALSE)</f>
        <v>12.20489165</v>
      </c>
      <c r="N80" s="23">
        <f>VLOOKUP($A$80,'2.2'!$4:$151,91,FALSE)</f>
        <v>2.0302938300000002</v>
      </c>
    </row>
    <row r="81" spans="1:14" ht="20" customHeight="1" x14ac:dyDescent="0.2">
      <c r="A81" s="35">
        <v>133</v>
      </c>
      <c r="B81" s="36" t="s">
        <v>289</v>
      </c>
      <c r="C81" s="90">
        <f>VLOOKUP($A$81,'2.2'!$4:$151,3,FALSE)</f>
        <v>272.67018424000003</v>
      </c>
      <c r="D81" s="90">
        <f>VLOOKUP($A$81,'2.2'!$4:$151,11,FALSE)</f>
        <v>459.83048527000005</v>
      </c>
      <c r="E81" s="90">
        <f>VLOOKUP($A$81,'2.2'!$4:$151,19,FALSE)</f>
        <v>637.18669112999987</v>
      </c>
      <c r="F81" s="90">
        <f>VLOOKUP($A$81,'2.2'!$4:$151,27,FALSE)</f>
        <v>414.70155027999999</v>
      </c>
      <c r="G81" s="90">
        <f>VLOOKUP($A$81,'2.2'!$4:$151,35,FALSE)</f>
        <v>485.29305694000004</v>
      </c>
      <c r="H81" s="90">
        <f>VLOOKUP($A$81,'2.2'!$4:$151,43,FALSE)</f>
        <v>539.32112567000001</v>
      </c>
      <c r="I81" s="90">
        <f>VLOOKUP($A$81,'2.2'!$4:$151,51,FALSE)</f>
        <v>628.62440775000005</v>
      </c>
      <c r="J81" s="90">
        <f>VLOOKUP($A$81,'2.2'!$4:$151,59,FALSE)</f>
        <v>1189.1420415799998</v>
      </c>
      <c r="K81" s="90">
        <f>VLOOKUP($A$81,'2.2'!$4:$151,67,FALSE)</f>
        <v>896.47619037999993</v>
      </c>
      <c r="L81" s="90">
        <f>VLOOKUP($A$81,'2.2'!$4:$151,75,FALSE)</f>
        <v>1051.95703852</v>
      </c>
      <c r="M81" s="90">
        <f>VLOOKUP($A$81,'2.2'!$4:$151,83,FALSE)</f>
        <v>668.50481483999999</v>
      </c>
      <c r="N81" s="90">
        <f>VLOOKUP($A$81,'2.2'!$4:$151,91,FALSE)</f>
        <v>612.51250174999996</v>
      </c>
    </row>
    <row r="82" spans="1:14" ht="20" customHeight="1" x14ac:dyDescent="0.2">
      <c r="A82" s="21">
        <v>1331</v>
      </c>
      <c r="B82" s="22" t="s">
        <v>286</v>
      </c>
      <c r="C82" s="23">
        <f>VLOOKUP($A$82,'2.2'!$4:$151,3,FALSE)</f>
        <v>188.30813455999998</v>
      </c>
      <c r="D82" s="23">
        <f>VLOOKUP($A$82,'2.2'!$4:$151,11,FALSE)</f>
        <v>386.32529303000001</v>
      </c>
      <c r="E82" s="23">
        <f>VLOOKUP($A$82,'2.2'!$4:$151,19,FALSE)</f>
        <v>577.72946576999993</v>
      </c>
      <c r="F82" s="23">
        <f>VLOOKUP($A$82,'2.2'!$4:$151,27,FALSE)</f>
        <v>351.93709707000005</v>
      </c>
      <c r="G82" s="23">
        <f>VLOOKUP($A$82,'2.2'!$4:$151,35,FALSE)</f>
        <v>419.61690945000009</v>
      </c>
      <c r="H82" s="23">
        <f>VLOOKUP($A$82,'2.2'!$4:$151,43,FALSE)</f>
        <v>460.70263994999999</v>
      </c>
      <c r="I82" s="23">
        <f>VLOOKUP($A$82,'2.2'!$4:$151,51,FALSE)</f>
        <v>607.15642299000001</v>
      </c>
      <c r="J82" s="23">
        <f>VLOOKUP($A$82,'2.2'!$4:$151,59,FALSE)</f>
        <v>1167.6839526100002</v>
      </c>
      <c r="K82" s="23">
        <f>VLOOKUP($A$82,'2.2'!$4:$151,67,FALSE)</f>
        <v>889.54081752999991</v>
      </c>
      <c r="L82" s="23">
        <f>VLOOKUP($A$82,'2.2'!$4:$151,75,FALSE)</f>
        <v>1030.93443095</v>
      </c>
      <c r="M82" s="23">
        <f>VLOOKUP($A$82,'2.2'!$4:$151,83,FALSE)</f>
        <v>668.00115883000001</v>
      </c>
      <c r="N82" s="23">
        <f>VLOOKUP($A$82,'2.2'!$4:$151,91,FALSE)</f>
        <v>611.05671852</v>
      </c>
    </row>
    <row r="83" spans="1:14" ht="20" customHeight="1" x14ac:dyDescent="0.2">
      <c r="A83" s="21">
        <v>1332</v>
      </c>
      <c r="B83" s="22" t="s">
        <v>287</v>
      </c>
      <c r="C83" s="23">
        <f>VLOOKUP($A$83,'2.2'!$4:$151,3,FALSE)</f>
        <v>84.362049679999998</v>
      </c>
      <c r="D83" s="23">
        <f>VLOOKUP($A$83,'2.2'!$4:$151,11,FALSE)</f>
        <v>73.505192239999985</v>
      </c>
      <c r="E83" s="23">
        <f>VLOOKUP($A$83,'2.2'!$4:$151,19,FALSE)</f>
        <v>59.457225360000002</v>
      </c>
      <c r="F83" s="23">
        <f>VLOOKUP($A$83,'2.2'!$4:$151,27,FALSE)</f>
        <v>62.764453209999999</v>
      </c>
      <c r="G83" s="23">
        <f>VLOOKUP($A$83,'2.2'!$4:$151,35,FALSE)</f>
        <v>65.676147490000005</v>
      </c>
      <c r="H83" s="23">
        <f>VLOOKUP($A$83,'2.2'!$4:$151,43,FALSE)</f>
        <v>78.618485719999995</v>
      </c>
      <c r="I83" s="23">
        <f>VLOOKUP($A$83,'2.2'!$4:$151,51,FALSE)</f>
        <v>21.46798476</v>
      </c>
      <c r="J83" s="23">
        <f>VLOOKUP($A$83,'2.2'!$4:$151,59,FALSE)</f>
        <v>21.458088969999999</v>
      </c>
      <c r="K83" s="23">
        <f>VLOOKUP($A$83,'2.2'!$4:$151,67,FALSE)</f>
        <v>6.9353728500000003</v>
      </c>
      <c r="L83" s="23">
        <f>VLOOKUP($A$83,'2.2'!$4:$151,75,FALSE)</f>
        <v>21.022607569999998</v>
      </c>
      <c r="M83" s="23">
        <f>VLOOKUP($A$83,'2.2'!$4:$151,83,FALSE)</f>
        <v>0.50365601000000004</v>
      </c>
      <c r="N83" s="23">
        <f>VLOOKUP($A$83,'2.2'!$4:$151,91,FALSE)</f>
        <v>1.4557832300000002</v>
      </c>
    </row>
    <row r="84" spans="1:14" s="41" customFormat="1" ht="20" customHeight="1" x14ac:dyDescent="0.2">
      <c r="A84" s="32">
        <v>14</v>
      </c>
      <c r="B84" s="33" t="s">
        <v>247</v>
      </c>
      <c r="C84" s="89">
        <f>VLOOKUP($A$84,'2.2'!$4:$151,3,FALSE)</f>
        <v>212044.8922824678</v>
      </c>
      <c r="D84" s="89">
        <f>VLOOKUP($A$84,'2.2'!$4:$151,11,FALSE)</f>
        <v>211234.21552216832</v>
      </c>
      <c r="E84" s="89">
        <f>VLOOKUP($A$84,'2.2'!$4:$151,19,FALSE)</f>
        <v>273766.61896123603</v>
      </c>
      <c r="F84" s="89">
        <f>VLOOKUP($A$84,'2.2'!$4:$151,27,FALSE)</f>
        <v>270967.4974639226</v>
      </c>
      <c r="G84" s="89">
        <f>VLOOKUP($A$84,'2.2'!$4:$151,35,FALSE)</f>
        <v>253767.34236389145</v>
      </c>
      <c r="H84" s="89">
        <f>VLOOKUP($A$84,'2.2'!$4:$151,43,FALSE)</f>
        <v>368074.67681007279</v>
      </c>
      <c r="I84" s="89">
        <f>VLOOKUP($A$84,'2.2'!$4:$151,51,FALSE)</f>
        <v>401862.10058660101</v>
      </c>
      <c r="J84" s="89">
        <f>VLOOKUP($A$84,'2.2'!$4:$151,59,FALSE)</f>
        <v>305301.08936987503</v>
      </c>
      <c r="K84" s="89">
        <f>VLOOKUP($A$84,'2.2'!$4:$151,67,FALSE)</f>
        <v>369421.58836370514</v>
      </c>
      <c r="L84" s="89">
        <f>VLOOKUP($A$84,'2.2'!$4:$151,75,FALSE)</f>
        <v>426782.51446950622</v>
      </c>
      <c r="M84" s="89">
        <f>VLOOKUP($A$84,'2.2'!$4:$151,83,FALSE)</f>
        <v>270961.2919238559</v>
      </c>
      <c r="N84" s="89">
        <f>VLOOKUP($A$84,'2.2'!$4:$151,91,FALSE)</f>
        <v>427328.53886968445</v>
      </c>
    </row>
    <row r="85" spans="1:14" ht="20" customHeight="1" x14ac:dyDescent="0.2">
      <c r="A85" s="35">
        <v>141</v>
      </c>
      <c r="B85" s="36" t="s">
        <v>290</v>
      </c>
      <c r="C85" s="90">
        <f>VLOOKUP($A$85,'2.2'!$4:$151,3,FALSE)</f>
        <v>186194.86041021778</v>
      </c>
      <c r="D85" s="90">
        <f>VLOOKUP($A$85,'2.2'!$4:$151,11,FALSE)</f>
        <v>181765.02814371831</v>
      </c>
      <c r="E85" s="90">
        <f>VLOOKUP($A$85,'2.2'!$4:$151,19,FALSE)</f>
        <v>221047.54633427606</v>
      </c>
      <c r="F85" s="90">
        <f>VLOOKUP($A$85,'2.2'!$4:$151,27,FALSE)</f>
        <v>221249.84526945258</v>
      </c>
      <c r="G85" s="90">
        <f>VLOOKUP($A$85,'2.2'!$4:$151,35,FALSE)</f>
        <v>212592.49959700147</v>
      </c>
      <c r="H85" s="90">
        <f>VLOOKUP($A$85,'2.2'!$4:$151,43,FALSE)</f>
        <v>315622.29371901276</v>
      </c>
      <c r="I85" s="90">
        <f>VLOOKUP($A$85,'2.2'!$4:$151,51,FALSE)</f>
        <v>330482.01251036103</v>
      </c>
      <c r="J85" s="90">
        <f>VLOOKUP($A$85,'2.2'!$4:$151,59,FALSE)</f>
        <v>258056.08910264503</v>
      </c>
      <c r="K85" s="90">
        <f>VLOOKUP($A$85,'2.2'!$4:$151,67,FALSE)</f>
        <v>306669.07678798516</v>
      </c>
      <c r="L85" s="90">
        <f>VLOOKUP($A$85,'2.2'!$4:$151,75,FALSE)</f>
        <v>367632.19530118618</v>
      </c>
      <c r="M85" s="90">
        <f>VLOOKUP($A$85,'2.2'!$4:$151,83,FALSE)</f>
        <v>213682.98448888591</v>
      </c>
      <c r="N85" s="90">
        <f>VLOOKUP($A$85,'2.2'!$4:$151,91,FALSE)</f>
        <v>352861.43550908437</v>
      </c>
    </row>
    <row r="86" spans="1:14" ht="20" customHeight="1" x14ac:dyDescent="0.2">
      <c r="A86" s="21">
        <v>1411</v>
      </c>
      <c r="B86" s="22" t="s">
        <v>828</v>
      </c>
      <c r="C86" s="23">
        <f>VLOOKUP($A$86,'2.2'!$4:$151,3,FALSE)</f>
        <v>131604.10319229777</v>
      </c>
      <c r="D86" s="23">
        <f>VLOOKUP($A$86,'2.2'!$4:$151,11,FALSE)</f>
        <v>131175.85501102832</v>
      </c>
      <c r="E86" s="23">
        <f>VLOOKUP($A$86,'2.2'!$4:$151,19,FALSE)</f>
        <v>155854.20329080606</v>
      </c>
      <c r="F86" s="23">
        <f>VLOOKUP($A$86,'2.2'!$4:$151,27,FALSE)</f>
        <v>148389.46566836257</v>
      </c>
      <c r="G86" s="23">
        <f>VLOOKUP($A$86,'2.2'!$4:$151,35,FALSE)</f>
        <v>152292.68954766146</v>
      </c>
      <c r="H86" s="23">
        <f>VLOOKUP($A$86,'2.2'!$4:$151,43,FALSE)</f>
        <v>272239.0957731228</v>
      </c>
      <c r="I86" s="23">
        <f>VLOOKUP($A$86,'2.2'!$4:$151,51,FALSE)</f>
        <v>283729.98743756104</v>
      </c>
      <c r="J86" s="23">
        <f>VLOOKUP($A$86,'2.2'!$4:$151,59,FALSE)</f>
        <v>190647.22366702501</v>
      </c>
      <c r="K86" s="23">
        <f>VLOOKUP($A$86,'2.2'!$4:$151,67,FALSE)</f>
        <v>217683.44361536513</v>
      </c>
      <c r="L86" s="23">
        <f>VLOOKUP($A$86,'2.2'!$4:$151,75,FALSE)</f>
        <v>192829.6698626462</v>
      </c>
      <c r="M86" s="23">
        <f>VLOOKUP($A$86,'2.2'!$4:$151,83,FALSE)</f>
        <v>145469.3665563059</v>
      </c>
      <c r="N86" s="23">
        <f>VLOOKUP($A$86,'2.2'!$4:$151,91,FALSE)</f>
        <v>208798.86332064436</v>
      </c>
    </row>
    <row r="87" spans="1:14" ht="20" customHeight="1" x14ac:dyDescent="0.2">
      <c r="A87" s="21">
        <v>14111</v>
      </c>
      <c r="B87" s="22" t="s">
        <v>291</v>
      </c>
      <c r="C87" s="23">
        <f>VLOOKUP($A$87,'2.2'!$4:$151,3,FALSE)</f>
        <v>320.69327482601</v>
      </c>
      <c r="D87" s="23">
        <f>VLOOKUP($A$87,'2.2'!$4:$151,11,FALSE)</f>
        <v>0.72804427272727301</v>
      </c>
      <c r="E87" s="23">
        <f>VLOOKUP($A$87,'2.2'!$4:$151,19,FALSE)</f>
        <v>3.4116061719769588</v>
      </c>
      <c r="F87" s="23">
        <f>VLOOKUP($A$87,'2.2'!$4:$151,27,FALSE)</f>
        <v>15.902759812661001</v>
      </c>
      <c r="G87" s="23">
        <f>VLOOKUP($A$87,'2.2'!$4:$151,35,FALSE)</f>
        <v>3.8351134715520874E-2</v>
      </c>
      <c r="H87" s="23">
        <f>VLOOKUP($A$87,'2.2'!$4:$151,43,FALSE)</f>
        <v>4.312510897877931E-2</v>
      </c>
      <c r="I87" s="23">
        <f>VLOOKUP($A$87,'2.2'!$4:$151,51,FALSE)</f>
        <v>2.0258575000000001E-2</v>
      </c>
      <c r="J87" s="23">
        <f>VLOOKUP($A$87,'2.2'!$4:$151,59,FALSE)</f>
        <v>0.1305084838589205</v>
      </c>
      <c r="K87" s="23">
        <f>VLOOKUP($A$87,'2.2'!$4:$151,67,FALSE)</f>
        <v>2.8230962102270399E-2</v>
      </c>
      <c r="L87" s="23">
        <f>VLOOKUP($A$87,'2.2'!$4:$151,75,FALSE)</f>
        <v>0</v>
      </c>
      <c r="M87" s="23">
        <f>VLOOKUP($A$87,'2.2'!$4:$151,83,FALSE)</f>
        <v>0</v>
      </c>
      <c r="N87" s="23">
        <f>VLOOKUP($A$87,'2.2'!$4:$151,91,FALSE)</f>
        <v>0</v>
      </c>
    </row>
    <row r="88" spans="1:14" ht="20" customHeight="1" x14ac:dyDescent="0.2">
      <c r="A88" s="21">
        <v>14112</v>
      </c>
      <c r="B88" s="22" t="s">
        <v>292</v>
      </c>
      <c r="C88" s="23">
        <f>VLOOKUP($A$88,'2.2'!$4:$151,3,FALSE)</f>
        <v>61005.792761053242</v>
      </c>
      <c r="D88" s="23">
        <f>VLOOKUP($A$88,'2.2'!$4:$151,11,FALSE)</f>
        <v>76039.585445114513</v>
      </c>
      <c r="E88" s="23">
        <f>VLOOKUP($A$88,'2.2'!$4:$151,19,FALSE)</f>
        <v>91021.312333699694</v>
      </c>
      <c r="F88" s="23">
        <f>VLOOKUP($A$88,'2.2'!$4:$151,27,FALSE)</f>
        <v>88472.601469223708</v>
      </c>
      <c r="G88" s="23">
        <f>VLOOKUP($A$88,'2.2'!$4:$151,35,FALSE)</f>
        <v>96640.971371625463</v>
      </c>
      <c r="H88" s="23">
        <f>VLOOKUP($A$88,'2.2'!$4:$151,43,FALSE)</f>
        <v>180069.80188679104</v>
      </c>
      <c r="I88" s="23">
        <f>VLOOKUP($A$88,'2.2'!$4:$151,51,FALSE)</f>
        <v>210978.78931866441</v>
      </c>
      <c r="J88" s="23">
        <f>VLOOKUP($A$88,'2.2'!$4:$151,59,FALSE)</f>
        <v>146721.84411603416</v>
      </c>
      <c r="K88" s="23">
        <f>VLOOKUP($A$88,'2.2'!$4:$151,67,FALSE)</f>
        <v>166874.20524165261</v>
      </c>
      <c r="L88" s="23">
        <f>VLOOKUP($A$88,'2.2'!$4:$151,75,FALSE)</f>
        <v>153477.18838544638</v>
      </c>
      <c r="M88" s="23">
        <f>VLOOKUP($A$88,'2.2'!$4:$151,83,FALSE)</f>
        <v>114262.41709027368</v>
      </c>
      <c r="N88" s="23">
        <f>VLOOKUP($A$88,'2.2'!$4:$151,91,FALSE)</f>
        <v>178758.4435359232</v>
      </c>
    </row>
    <row r="89" spans="1:14" ht="20" customHeight="1" x14ac:dyDescent="0.2">
      <c r="A89" s="21">
        <v>14113</v>
      </c>
      <c r="B89" s="22" t="s">
        <v>293</v>
      </c>
      <c r="C89" s="23">
        <f>VLOOKUP($A$89,'2.2'!$4:$151,3,FALSE)</f>
        <v>70277.617156418521</v>
      </c>
      <c r="D89" s="23">
        <f>VLOOKUP($A$89,'2.2'!$4:$151,11,FALSE)</f>
        <v>55135.541521641077</v>
      </c>
      <c r="E89" s="23">
        <f>VLOOKUP($A$89,'2.2'!$4:$151,19,FALSE)</f>
        <v>64829.479350934394</v>
      </c>
      <c r="F89" s="23">
        <f>VLOOKUP($A$89,'2.2'!$4:$151,27,FALSE)</f>
        <v>59900.961439326216</v>
      </c>
      <c r="G89" s="23">
        <f>VLOOKUP($A$89,'2.2'!$4:$151,35,FALSE)</f>
        <v>55651.679824901294</v>
      </c>
      <c r="H89" s="23">
        <f>VLOOKUP($A$89,'2.2'!$4:$151,43,FALSE)</f>
        <v>92169.250761222793</v>
      </c>
      <c r="I89" s="23">
        <f>VLOOKUP($A$89,'2.2'!$4:$151,51,FALSE)</f>
        <v>72751.177860321623</v>
      </c>
      <c r="J89" s="23">
        <f>VLOOKUP($A$89,'2.2'!$4:$151,59,FALSE)</f>
        <v>43925.249042507006</v>
      </c>
      <c r="K89" s="23">
        <f>VLOOKUP($A$89,'2.2'!$4:$151,67,FALSE)</f>
        <v>50809.210142750424</v>
      </c>
      <c r="L89" s="23">
        <f>VLOOKUP($A$89,'2.2'!$4:$151,75,FALSE)</f>
        <v>39352.481477199792</v>
      </c>
      <c r="M89" s="23">
        <f>VLOOKUP($A$89,'2.2'!$4:$151,83,FALSE)</f>
        <v>31206.949466032245</v>
      </c>
      <c r="N89" s="23">
        <f>VLOOKUP($A$89,'2.2'!$4:$151,91,FALSE)</f>
        <v>30040.419784721169</v>
      </c>
    </row>
    <row r="90" spans="1:14" ht="20" customHeight="1" x14ac:dyDescent="0.2">
      <c r="A90" s="21">
        <v>1412</v>
      </c>
      <c r="B90" s="22" t="s">
        <v>294</v>
      </c>
      <c r="C90" s="23">
        <f>VLOOKUP($A$90,'2.2'!$4:$151,3,FALSE)</f>
        <v>22412.79636611</v>
      </c>
      <c r="D90" s="23">
        <f>VLOOKUP($A$90,'2.2'!$4:$151,11,FALSE)</f>
        <v>19964.597761509998</v>
      </c>
      <c r="E90" s="23">
        <f>VLOOKUP($A$90,'2.2'!$4:$151,19,FALSE)</f>
        <v>28024.795313880004</v>
      </c>
      <c r="F90" s="23">
        <f>VLOOKUP($A$90,'2.2'!$4:$151,27,FALSE)</f>
        <v>17118.298502799997</v>
      </c>
      <c r="G90" s="23">
        <f>VLOOKUP($A$90,'2.2'!$4:$151,35,FALSE)</f>
        <v>18939.724126289999</v>
      </c>
      <c r="H90" s="23">
        <f>VLOOKUP($A$90,'2.2'!$4:$151,43,FALSE)</f>
        <v>12028.964123590002</v>
      </c>
      <c r="I90" s="23">
        <f>VLOOKUP($A$90,'2.2'!$4:$151,51,FALSE)</f>
        <v>2894.0163748799996</v>
      </c>
      <c r="J90" s="23">
        <f>VLOOKUP($A$90,'2.2'!$4:$151,59,FALSE)</f>
        <v>5588.93537646</v>
      </c>
      <c r="K90" s="23">
        <f>VLOOKUP($A$90,'2.2'!$4:$151,67,FALSE)</f>
        <v>7684.2749985099999</v>
      </c>
      <c r="L90" s="23">
        <f>VLOOKUP($A$90,'2.2'!$4:$151,75,FALSE)</f>
        <v>20784.560068999999</v>
      </c>
      <c r="M90" s="23">
        <f>VLOOKUP($A$90,'2.2'!$4:$151,83,FALSE)</f>
        <v>6694.215246929999</v>
      </c>
      <c r="N90" s="23">
        <f>VLOOKUP($A$90,'2.2'!$4:$151,91,FALSE)</f>
        <v>43683.45670948</v>
      </c>
    </row>
    <row r="91" spans="1:14" ht="20" customHeight="1" x14ac:dyDescent="0.2">
      <c r="A91" s="21">
        <v>1413</v>
      </c>
      <c r="B91" s="22" t="s">
        <v>295</v>
      </c>
      <c r="C91" s="23">
        <f>VLOOKUP($A$91,'2.2'!$4:$151,3,FALSE)</f>
        <v>0</v>
      </c>
      <c r="D91" s="23">
        <f>VLOOKUP($A$91,'2.2'!$4:$151,11,FALSE)</f>
        <v>0</v>
      </c>
      <c r="E91" s="23">
        <f>VLOOKUP($A$91,'2.2'!$4:$151,19,FALSE)</f>
        <v>0</v>
      </c>
      <c r="F91" s="23">
        <f>VLOOKUP($A$91,'2.2'!$4:$151,27,FALSE)</f>
        <v>0</v>
      </c>
      <c r="G91" s="23">
        <f>VLOOKUP($A$91,'2.2'!$4:$151,35,FALSE)</f>
        <v>0</v>
      </c>
      <c r="H91" s="23">
        <f>VLOOKUP($A$91,'2.2'!$4:$151,43,FALSE)</f>
        <v>0</v>
      </c>
      <c r="I91" s="23">
        <f>VLOOKUP($A$91,'2.2'!$4:$151,51,FALSE)</f>
        <v>0</v>
      </c>
      <c r="J91" s="23">
        <f>VLOOKUP($A$91,'2.2'!$4:$151,59,FALSE)</f>
        <v>0</v>
      </c>
      <c r="K91" s="23">
        <f>VLOOKUP($A$91,'2.2'!$4:$151,67,FALSE)</f>
        <v>0</v>
      </c>
      <c r="L91" s="23">
        <f>VLOOKUP($A$91,'2.2'!$4:$151,75,FALSE)</f>
        <v>0</v>
      </c>
      <c r="M91" s="23">
        <f>VLOOKUP($A$91,'2.2'!$4:$151,83,FALSE)</f>
        <v>0</v>
      </c>
      <c r="N91" s="23">
        <f>VLOOKUP($A$91,'2.2'!$4:$151,91,FALSE)</f>
        <v>0</v>
      </c>
    </row>
    <row r="92" spans="1:14" ht="20" customHeight="1" x14ac:dyDescent="0.2">
      <c r="A92" s="21">
        <v>1414</v>
      </c>
      <c r="B92" s="22" t="s">
        <v>296</v>
      </c>
      <c r="C92" s="23">
        <f>VLOOKUP($A$92,'2.2'!$4:$151,3,FALSE)</f>
        <v>0</v>
      </c>
      <c r="D92" s="23">
        <f>VLOOKUP($A$92,'2.2'!$4:$151,11,FALSE)</f>
        <v>0</v>
      </c>
      <c r="E92" s="23">
        <f>VLOOKUP($A$92,'2.2'!$4:$151,19,FALSE)</f>
        <v>0</v>
      </c>
      <c r="F92" s="23">
        <f>VLOOKUP($A$92,'2.2'!$4:$151,27,FALSE)</f>
        <v>0</v>
      </c>
      <c r="G92" s="23">
        <f>VLOOKUP($A$92,'2.2'!$4:$151,35,FALSE)</f>
        <v>0</v>
      </c>
      <c r="H92" s="23">
        <f>VLOOKUP($A$92,'2.2'!$4:$151,43,FALSE)</f>
        <v>0</v>
      </c>
      <c r="I92" s="23">
        <f>VLOOKUP($A$92,'2.2'!$4:$151,51,FALSE)</f>
        <v>0</v>
      </c>
      <c r="J92" s="23">
        <f>VLOOKUP($A$92,'2.2'!$4:$151,59,FALSE)</f>
        <v>0</v>
      </c>
      <c r="K92" s="23">
        <f>VLOOKUP($A$92,'2.2'!$4:$151,67,FALSE)</f>
        <v>0</v>
      </c>
      <c r="L92" s="23">
        <f>VLOOKUP($A$92,'2.2'!$4:$151,75,FALSE)</f>
        <v>0</v>
      </c>
      <c r="M92" s="23">
        <f>VLOOKUP($A$92,'2.2'!$4:$151,83,FALSE)</f>
        <v>0</v>
      </c>
      <c r="N92" s="23">
        <f>VLOOKUP($A$92,'2.2'!$4:$151,91,FALSE)</f>
        <v>0</v>
      </c>
    </row>
    <row r="93" spans="1:14" ht="20" customHeight="1" x14ac:dyDescent="0.2">
      <c r="A93" s="21">
        <v>1415</v>
      </c>
      <c r="B93" s="22" t="s">
        <v>466</v>
      </c>
      <c r="C93" s="23">
        <f>VLOOKUP($A$93,'2.2'!$4:$151,3,FALSE)</f>
        <v>32177.960851809999</v>
      </c>
      <c r="D93" s="23">
        <f>VLOOKUP($A$93,'2.2'!$4:$151,11,FALSE)</f>
        <v>30624.575371179999</v>
      </c>
      <c r="E93" s="23">
        <f>VLOOKUP($A$93,'2.2'!$4:$151,19,FALSE)</f>
        <v>37168.547729589998</v>
      </c>
      <c r="F93" s="23">
        <f>VLOOKUP($A$93,'2.2'!$4:$151,27,FALSE)</f>
        <v>55742.081098289986</v>
      </c>
      <c r="G93" s="23">
        <f>VLOOKUP($A$93,'2.2'!$4:$151,35,FALSE)</f>
        <v>41360.085923049999</v>
      </c>
      <c r="H93" s="23">
        <f>VLOOKUP($A$93,'2.2'!$4:$151,43,FALSE)</f>
        <v>31354.233822300004</v>
      </c>
      <c r="I93" s="23">
        <f>VLOOKUP($A$93,'2.2'!$4:$151,51,FALSE)</f>
        <v>43858.008697919999</v>
      </c>
      <c r="J93" s="23">
        <f>VLOOKUP($A$93,'2.2'!$4:$151,59,FALSE)</f>
        <v>61819.930059159997</v>
      </c>
      <c r="K93" s="23">
        <f>VLOOKUP($A$93,'2.2'!$4:$151,67,FALSE)</f>
        <v>81301.358174110006</v>
      </c>
      <c r="L93" s="23">
        <f>VLOOKUP($A$93,'2.2'!$4:$151,75,FALSE)</f>
        <v>154017.96536954</v>
      </c>
      <c r="M93" s="23">
        <f>VLOOKUP($A$93,'2.2'!$4:$151,83,FALSE)</f>
        <v>61519.402685650013</v>
      </c>
      <c r="N93" s="23">
        <f>VLOOKUP($A$93,'2.2'!$4:$151,91,FALSE)</f>
        <v>100379.11547896001</v>
      </c>
    </row>
    <row r="94" spans="1:14" ht="20" customHeight="1" x14ac:dyDescent="0.2">
      <c r="A94" s="21">
        <v>1416</v>
      </c>
      <c r="B94" s="22" t="s">
        <v>297</v>
      </c>
      <c r="C94" s="23">
        <f>VLOOKUP($A$94,'2.2'!$4:$151,3,FALSE)</f>
        <v>0</v>
      </c>
      <c r="D94" s="23">
        <f>VLOOKUP($A$94,'2.2'!$4:$151,11,FALSE)</f>
        <v>0</v>
      </c>
      <c r="E94" s="23">
        <f>VLOOKUP($A$94,'2.2'!$4:$151,19,FALSE)</f>
        <v>0</v>
      </c>
      <c r="F94" s="23">
        <f>VLOOKUP($A$94,'2.2'!$4:$151,27,FALSE)</f>
        <v>0</v>
      </c>
      <c r="G94" s="23">
        <f>VLOOKUP($A$94,'2.2'!$4:$151,35,FALSE)</f>
        <v>0</v>
      </c>
      <c r="H94" s="23">
        <f>VLOOKUP($A$94,'2.2'!$4:$151,43,FALSE)</f>
        <v>0</v>
      </c>
      <c r="I94" s="23">
        <f>VLOOKUP($A$94,'2.2'!$4:$151,51,FALSE)</f>
        <v>0</v>
      </c>
      <c r="J94" s="23">
        <f>VLOOKUP($A$94,'2.2'!$4:$151,59,FALSE)</f>
        <v>0</v>
      </c>
      <c r="K94" s="23">
        <f>VLOOKUP($A$94,'2.2'!$4:$151,67,FALSE)</f>
        <v>0</v>
      </c>
      <c r="L94" s="23">
        <f>VLOOKUP($A$94,'2.2'!$4:$151,75,FALSE)</f>
        <v>0</v>
      </c>
      <c r="M94" s="23">
        <f>VLOOKUP($A$94,'2.2'!$4:$151,83,FALSE)</f>
        <v>0</v>
      </c>
      <c r="N94" s="23">
        <f>VLOOKUP($A$94,'2.2'!$4:$151,91,FALSE)</f>
        <v>0</v>
      </c>
    </row>
    <row r="95" spans="1:14" ht="20" customHeight="1" x14ac:dyDescent="0.2">
      <c r="A95" s="35">
        <v>142</v>
      </c>
      <c r="B95" s="36" t="s">
        <v>298</v>
      </c>
      <c r="C95" s="90">
        <f>VLOOKUP($A$95,'2.2'!$4:$151,3,FALSE)</f>
        <v>7322.7583312000006</v>
      </c>
      <c r="D95" s="90">
        <f>VLOOKUP($A$95,'2.2'!$4:$151,11,FALSE)</f>
        <v>8830.90822501</v>
      </c>
      <c r="E95" s="90">
        <f>VLOOKUP($A$95,'2.2'!$4:$151,19,FALSE)</f>
        <v>11251.355851320001</v>
      </c>
      <c r="F95" s="90">
        <f>VLOOKUP($A$95,'2.2'!$4:$151,27,FALSE)</f>
        <v>11845.88946292</v>
      </c>
      <c r="G95" s="90">
        <f>VLOOKUP($A$95,'2.2'!$4:$151,35,FALSE)</f>
        <v>11493.29418999</v>
      </c>
      <c r="H95" s="90">
        <f>VLOOKUP($A$95,'2.2'!$4:$151,43,FALSE)</f>
        <v>12254.63586635</v>
      </c>
      <c r="I95" s="90">
        <f>VLOOKUP($A$95,'2.2'!$4:$151,51,FALSE)</f>
        <v>12014.185856149998</v>
      </c>
      <c r="J95" s="90">
        <f>VLOOKUP($A$95,'2.2'!$4:$151,59,FALSE)</f>
        <v>11015.994904859999</v>
      </c>
      <c r="K95" s="90">
        <f>VLOOKUP($A$95,'2.2'!$4:$151,67,FALSE)</f>
        <v>12844.894875990001</v>
      </c>
      <c r="L95" s="90">
        <f>VLOOKUP($A$95,'2.2'!$4:$151,75,FALSE)</f>
        <v>12909.64945255</v>
      </c>
      <c r="M95" s="90">
        <f>VLOOKUP($A$95,'2.2'!$4:$151,83,FALSE)</f>
        <v>9813.518524430001</v>
      </c>
      <c r="N95" s="90">
        <f>VLOOKUP($A$95,'2.2'!$4:$151,91,FALSE)</f>
        <v>12369.495514440001</v>
      </c>
    </row>
    <row r="96" spans="1:14" ht="20" customHeight="1" x14ac:dyDescent="0.2">
      <c r="A96" s="21">
        <v>1421</v>
      </c>
      <c r="B96" s="22" t="s">
        <v>299</v>
      </c>
      <c r="C96" s="23">
        <f>VLOOKUP($A$96,'2.2'!$4:$151,3,FALSE)</f>
        <v>0</v>
      </c>
      <c r="D96" s="23">
        <f>VLOOKUP($A$96,'2.2'!$4:$151,11,FALSE)</f>
        <v>0</v>
      </c>
      <c r="E96" s="23">
        <f>VLOOKUP($A$96,'2.2'!$4:$151,19,FALSE)</f>
        <v>0</v>
      </c>
      <c r="F96" s="23">
        <f>VLOOKUP($A$96,'2.2'!$4:$151,27,FALSE)</f>
        <v>0</v>
      </c>
      <c r="G96" s="23">
        <f>VLOOKUP($A$96,'2.2'!$4:$151,35,FALSE)</f>
        <v>0</v>
      </c>
      <c r="H96" s="23">
        <f>VLOOKUP($A$96,'2.2'!$4:$151,43,FALSE)</f>
        <v>0</v>
      </c>
      <c r="I96" s="23">
        <f>VLOOKUP($A$96,'2.2'!$4:$151,51,FALSE)</f>
        <v>0</v>
      </c>
      <c r="J96" s="23">
        <f>VLOOKUP($A$96,'2.2'!$4:$151,59,FALSE)</f>
        <v>0</v>
      </c>
      <c r="K96" s="23">
        <f>VLOOKUP($A$96,'2.2'!$4:$151,67,FALSE)</f>
        <v>0</v>
      </c>
      <c r="L96" s="23">
        <f>VLOOKUP($A$96,'2.2'!$4:$151,75,FALSE)</f>
        <v>0</v>
      </c>
      <c r="M96" s="23">
        <f>VLOOKUP($A$96,'2.2'!$4:$151,83,FALSE)</f>
        <v>0</v>
      </c>
      <c r="N96" s="23">
        <f>VLOOKUP($A$96,'2.2'!$4:$151,91,FALSE)</f>
        <v>0</v>
      </c>
    </row>
    <row r="97" spans="1:14" ht="20" customHeight="1" x14ac:dyDescent="0.2">
      <c r="A97" s="21">
        <v>1422</v>
      </c>
      <c r="B97" s="22" t="s">
        <v>300</v>
      </c>
      <c r="C97" s="23">
        <f>VLOOKUP($A$97,'2.2'!$4:$151,3,FALSE)</f>
        <v>1239.1723385299999</v>
      </c>
      <c r="D97" s="23">
        <f>VLOOKUP($A$97,'2.2'!$4:$151,11,FALSE)</f>
        <v>1654.23933203</v>
      </c>
      <c r="E97" s="23">
        <f>VLOOKUP($A$97,'2.2'!$4:$151,19,FALSE)</f>
        <v>1885.4713343400001</v>
      </c>
      <c r="F97" s="23">
        <f>VLOOKUP($A$97,'2.2'!$4:$151,27,FALSE)</f>
        <v>2016.5464231999995</v>
      </c>
      <c r="G97" s="23">
        <f>VLOOKUP($A$97,'2.2'!$4:$151,35,FALSE)</f>
        <v>2134.5383898599998</v>
      </c>
      <c r="H97" s="23">
        <f>VLOOKUP($A$97,'2.2'!$4:$151,43,FALSE)</f>
        <v>2267.78574088</v>
      </c>
      <c r="I97" s="23">
        <f>VLOOKUP($A$97,'2.2'!$4:$151,51,FALSE)</f>
        <v>1573.7851636099999</v>
      </c>
      <c r="J97" s="23">
        <f>VLOOKUP($A$97,'2.2'!$4:$151,59,FALSE)</f>
        <v>1699.71412018</v>
      </c>
      <c r="K97" s="23">
        <f>VLOOKUP($A$97,'2.2'!$4:$151,67,FALSE)</f>
        <v>1955.5409787400001</v>
      </c>
      <c r="L97" s="23">
        <f>VLOOKUP($A$97,'2.2'!$4:$151,75,FALSE)</f>
        <v>1971.1962930000002</v>
      </c>
      <c r="M97" s="23">
        <f>VLOOKUP($A$97,'2.2'!$4:$151,83,FALSE)</f>
        <v>1591.5564082899998</v>
      </c>
      <c r="N97" s="23">
        <f>VLOOKUP($A$97,'2.2'!$4:$151,91,FALSE)</f>
        <v>1863.1308645999998</v>
      </c>
    </row>
    <row r="98" spans="1:14" ht="20" customHeight="1" x14ac:dyDescent="0.2">
      <c r="A98" s="21">
        <v>1423</v>
      </c>
      <c r="B98" s="22" t="s">
        <v>301</v>
      </c>
      <c r="C98" s="23">
        <f>VLOOKUP($A$98,'2.2'!$4:$151,3,FALSE)</f>
        <v>6083.5859926699995</v>
      </c>
      <c r="D98" s="23">
        <f>VLOOKUP($A$98,'2.2'!$4:$151,11,FALSE)</f>
        <v>7176.6688929800011</v>
      </c>
      <c r="E98" s="23">
        <f>VLOOKUP($A$98,'2.2'!$4:$151,19,FALSE)</f>
        <v>9365.8845169799988</v>
      </c>
      <c r="F98" s="23">
        <f>VLOOKUP($A$98,'2.2'!$4:$151,27,FALSE)</f>
        <v>9829.3430397200009</v>
      </c>
      <c r="G98" s="23">
        <f>VLOOKUP($A$98,'2.2'!$4:$151,35,FALSE)</f>
        <v>9358.7558001299985</v>
      </c>
      <c r="H98" s="23">
        <f>VLOOKUP($A$98,'2.2'!$4:$151,43,FALSE)</f>
        <v>9986.8501254699986</v>
      </c>
      <c r="I98" s="23">
        <f>VLOOKUP($A$98,'2.2'!$4:$151,51,FALSE)</f>
        <v>10440.400692539999</v>
      </c>
      <c r="J98" s="23">
        <f>VLOOKUP($A$98,'2.2'!$4:$151,59,FALSE)</f>
        <v>9316.2807846799988</v>
      </c>
      <c r="K98" s="23">
        <f>VLOOKUP($A$98,'2.2'!$4:$151,67,FALSE)</f>
        <v>10889.353897249999</v>
      </c>
      <c r="L98" s="23">
        <f>VLOOKUP($A$98,'2.2'!$4:$151,75,FALSE)</f>
        <v>10938.453159549999</v>
      </c>
      <c r="M98" s="23">
        <f>VLOOKUP($A$98,'2.2'!$4:$151,83,FALSE)</f>
        <v>8221.9621161400009</v>
      </c>
      <c r="N98" s="23">
        <f>VLOOKUP($A$98,'2.2'!$4:$151,91,FALSE)</f>
        <v>10506.364649839999</v>
      </c>
    </row>
    <row r="99" spans="1:14" ht="20" customHeight="1" x14ac:dyDescent="0.2">
      <c r="A99" s="21">
        <v>1424</v>
      </c>
      <c r="B99" s="22" t="s">
        <v>302</v>
      </c>
      <c r="C99" s="23">
        <f>VLOOKUP($A$99,'2.2'!$4:$151,3,FALSE)</f>
        <v>0</v>
      </c>
      <c r="D99" s="23">
        <f>VLOOKUP($A$99,'2.2'!$4:$151,11,FALSE)</f>
        <v>0</v>
      </c>
      <c r="E99" s="23">
        <f>VLOOKUP($A$99,'2.2'!$4:$151,19,FALSE)</f>
        <v>0</v>
      </c>
      <c r="F99" s="23">
        <f>VLOOKUP($A$99,'2.2'!$4:$151,27,FALSE)</f>
        <v>0</v>
      </c>
      <c r="G99" s="23">
        <f>VLOOKUP($A$99,'2.2'!$4:$151,35,FALSE)</f>
        <v>0</v>
      </c>
      <c r="H99" s="23">
        <f>VLOOKUP($A$99,'2.2'!$4:$151,43,FALSE)</f>
        <v>0</v>
      </c>
      <c r="I99" s="23">
        <f>VLOOKUP($A$99,'2.2'!$4:$151,51,FALSE)</f>
        <v>0</v>
      </c>
      <c r="J99" s="23">
        <f>VLOOKUP($A$99,'2.2'!$4:$151,59,FALSE)</f>
        <v>0</v>
      </c>
      <c r="K99" s="23">
        <f>VLOOKUP($A$99,'2.2'!$4:$151,67,FALSE)</f>
        <v>0</v>
      </c>
      <c r="L99" s="23">
        <f>VLOOKUP($A$99,'2.2'!$4:$151,75,FALSE)</f>
        <v>0</v>
      </c>
      <c r="M99" s="23">
        <f>VLOOKUP($A$99,'2.2'!$4:$151,83,FALSE)</f>
        <v>0</v>
      </c>
      <c r="N99" s="23">
        <f>VLOOKUP($A$99,'2.2'!$4:$151,91,FALSE)</f>
        <v>0</v>
      </c>
    </row>
    <row r="100" spans="1:14" ht="20" customHeight="1" x14ac:dyDescent="0.2">
      <c r="A100" s="35">
        <v>143</v>
      </c>
      <c r="B100" s="36" t="s">
        <v>303</v>
      </c>
      <c r="C100" s="90">
        <f>VLOOKUP($A$100,'2.2'!$4:$151,3,FALSE)</f>
        <v>11507.78641882</v>
      </c>
      <c r="D100" s="90">
        <f>VLOOKUP($A$100,'2.2'!$4:$151,11,FALSE)</f>
        <v>14307.311036900002</v>
      </c>
      <c r="E100" s="90">
        <f>VLOOKUP($A$100,'2.2'!$4:$151,19,FALSE)</f>
        <v>28820.143416110004</v>
      </c>
      <c r="F100" s="90">
        <f>VLOOKUP($A$100,'2.2'!$4:$151,27,FALSE)</f>
        <v>26254.463862100001</v>
      </c>
      <c r="G100" s="90">
        <f>VLOOKUP($A$100,'2.2'!$4:$151,35,FALSE)</f>
        <v>23027.485241090002</v>
      </c>
      <c r="H100" s="90">
        <f>VLOOKUP($A$100,'2.2'!$4:$151,43,FALSE)</f>
        <v>21324.207332270002</v>
      </c>
      <c r="I100" s="90">
        <f>VLOOKUP($A$100,'2.2'!$4:$151,51,FALSE)</f>
        <v>46721.779513680012</v>
      </c>
      <c r="J100" s="90">
        <f>VLOOKUP($A$100,'2.2'!$4:$151,59,FALSE)</f>
        <v>46245.735577989981</v>
      </c>
      <c r="K100" s="90">
        <f>VLOOKUP($A$100,'2.2'!$4:$151,67,FALSE)</f>
        <v>36543.389415680009</v>
      </c>
      <c r="L100" s="90">
        <f>VLOOKUP($A$100,'2.2'!$4:$151,75,FALSE)</f>
        <v>29943.491398169997</v>
      </c>
      <c r="M100" s="90">
        <f>VLOOKUP($A$100,'2.2'!$4:$151,83,FALSE)</f>
        <v>28417.94172372</v>
      </c>
      <c r="N100" s="90">
        <f>VLOOKUP($A$100,'2.2'!$4:$151,91,FALSE)</f>
        <v>35657.882907530002</v>
      </c>
    </row>
    <row r="101" spans="1:14" ht="20" customHeight="1" x14ac:dyDescent="0.2">
      <c r="A101" s="35">
        <v>144</v>
      </c>
      <c r="B101" s="36" t="s">
        <v>304</v>
      </c>
      <c r="C101" s="90">
        <f>VLOOKUP($A$101,'2.2'!$4:$151,3,FALSE)</f>
        <v>7019.4871222299998</v>
      </c>
      <c r="D101" s="90">
        <f>VLOOKUP($A$101,'2.2'!$4:$151,11,FALSE)</f>
        <v>6330.9681165399998</v>
      </c>
      <c r="E101" s="90">
        <f>VLOOKUP($A$101,'2.2'!$4:$151,19,FALSE)</f>
        <v>12647.573359529999</v>
      </c>
      <c r="F101" s="90">
        <f>VLOOKUP($A$101,'2.2'!$4:$151,27,FALSE)</f>
        <v>11617.29886945</v>
      </c>
      <c r="G101" s="90">
        <f>VLOOKUP($A$101,'2.2'!$4:$151,35,FALSE)</f>
        <v>6654.0633358100004</v>
      </c>
      <c r="H101" s="90">
        <f>VLOOKUP($A$101,'2.2'!$4:$151,43,FALSE)</f>
        <v>18873.53989244</v>
      </c>
      <c r="I101" s="90">
        <f>VLOOKUP($A$101,'2.2'!$4:$151,51,FALSE)</f>
        <v>12644.122706409999</v>
      </c>
      <c r="J101" s="90">
        <f>VLOOKUP($A$101,'2.2'!$4:$151,59,FALSE)</f>
        <v>-10016.730215619995</v>
      </c>
      <c r="K101" s="90">
        <f>VLOOKUP($A$101,'2.2'!$4:$151,67,FALSE)</f>
        <v>13364.227284050001</v>
      </c>
      <c r="L101" s="90">
        <f>VLOOKUP($A$101,'2.2'!$4:$151,75,FALSE)</f>
        <v>16297.178317599999</v>
      </c>
      <c r="M101" s="90">
        <f>VLOOKUP($A$101,'2.2'!$4:$151,83,FALSE)</f>
        <v>19046.847186819999</v>
      </c>
      <c r="N101" s="90">
        <f>VLOOKUP($A$101,'2.2'!$4:$151,91,FALSE)</f>
        <v>26439.724938629999</v>
      </c>
    </row>
    <row r="102" spans="1:14" ht="20" customHeight="1" x14ac:dyDescent="0.2">
      <c r="A102" s="21">
        <v>1441</v>
      </c>
      <c r="B102" s="22" t="s">
        <v>286</v>
      </c>
      <c r="C102" s="23">
        <f>VLOOKUP($A$102,'2.2'!$4:$151,3,FALSE)</f>
        <v>7002.4376356100011</v>
      </c>
      <c r="D102" s="23">
        <f>VLOOKUP($A$102,'2.2'!$4:$151,11,FALSE)</f>
        <v>6292.8868331900003</v>
      </c>
      <c r="E102" s="23">
        <f>VLOOKUP($A$102,'2.2'!$4:$151,19,FALSE)</f>
        <v>12487.167154979999</v>
      </c>
      <c r="F102" s="23">
        <f>VLOOKUP($A$102,'2.2'!$4:$151,27,FALSE)</f>
        <v>11585.811314140001</v>
      </c>
      <c r="G102" s="23">
        <f>VLOOKUP($A$102,'2.2'!$4:$151,35,FALSE)</f>
        <v>6594.3772522500003</v>
      </c>
      <c r="H102" s="23">
        <f>VLOOKUP($A$102,'2.2'!$4:$151,43,FALSE)</f>
        <v>18848.686489450003</v>
      </c>
      <c r="I102" s="23">
        <f>VLOOKUP($A$102,'2.2'!$4:$151,51,FALSE)</f>
        <v>12612.20880149</v>
      </c>
      <c r="J102" s="23">
        <f>VLOOKUP($A$102,'2.2'!$4:$151,59,FALSE)</f>
        <v>-10017.729741699994</v>
      </c>
      <c r="K102" s="23">
        <f>VLOOKUP($A$102,'2.2'!$4:$151,67,FALSE)</f>
        <v>13364.227284050001</v>
      </c>
      <c r="L102" s="23">
        <f>VLOOKUP($A$102,'2.2'!$4:$151,75,FALSE)</f>
        <v>16296.969477219998</v>
      </c>
      <c r="M102" s="23">
        <f>VLOOKUP($A$102,'2.2'!$4:$151,83,FALSE)</f>
        <v>19046.587186819997</v>
      </c>
      <c r="N102" s="23">
        <f>VLOOKUP($A$102,'2.2'!$4:$151,91,FALSE)</f>
        <v>26439.507638630002</v>
      </c>
    </row>
    <row r="103" spans="1:14" ht="20" customHeight="1" x14ac:dyDescent="0.2">
      <c r="A103" s="21">
        <v>1442</v>
      </c>
      <c r="B103" s="22" t="s">
        <v>287</v>
      </c>
      <c r="C103" s="23">
        <f>VLOOKUP($A$103,'2.2'!$4:$151,3,FALSE)</f>
        <v>17.04948662</v>
      </c>
      <c r="D103" s="23">
        <f>VLOOKUP($A$103,'2.2'!$4:$151,11,FALSE)</f>
        <v>38.08128335</v>
      </c>
      <c r="E103" s="23">
        <f>VLOOKUP($A$103,'2.2'!$4:$151,19,FALSE)</f>
        <v>160.40620454999998</v>
      </c>
      <c r="F103" s="23">
        <f>VLOOKUP($A$103,'2.2'!$4:$151,27,FALSE)</f>
        <v>31.487555309999998</v>
      </c>
      <c r="G103" s="23">
        <f>VLOOKUP($A$103,'2.2'!$4:$151,35,FALSE)</f>
        <v>59.68608356</v>
      </c>
      <c r="H103" s="23">
        <f>VLOOKUP($A$103,'2.2'!$4:$151,43,FALSE)</f>
        <v>24.853402989999999</v>
      </c>
      <c r="I103" s="23">
        <f>VLOOKUP($A$103,'2.2'!$4:$151,51,FALSE)</f>
        <v>31.913904920000004</v>
      </c>
      <c r="J103" s="23">
        <f>VLOOKUP($A$103,'2.2'!$4:$151,59,FALSE)</f>
        <v>0.99952608000000254</v>
      </c>
      <c r="K103" s="23">
        <f>VLOOKUP($A$103,'2.2'!$4:$151,67,FALSE)</f>
        <v>0</v>
      </c>
      <c r="L103" s="23">
        <f>VLOOKUP($A$103,'2.2'!$4:$151,75,FALSE)</f>
        <v>0.20884037999999999</v>
      </c>
      <c r="M103" s="23">
        <f>VLOOKUP($A$103,'2.2'!$4:$151,83,FALSE)</f>
        <v>0.26</v>
      </c>
      <c r="N103" s="23">
        <f>VLOOKUP($A$103,'2.2'!$4:$151,91,FALSE)</f>
        <v>0.21729999999999999</v>
      </c>
    </row>
    <row r="104" spans="1:14" ht="20" customHeight="1" x14ac:dyDescent="0.2">
      <c r="A104" s="35">
        <v>145</v>
      </c>
      <c r="B104" s="36" t="s">
        <v>305</v>
      </c>
      <c r="C104" s="90">
        <f>VLOOKUP($A$104,'2.2'!$4:$151,3,FALSE)</f>
        <v>0</v>
      </c>
      <c r="D104" s="90">
        <f>VLOOKUP($A$104,'2.2'!$4:$151,11,FALSE)</f>
        <v>0</v>
      </c>
      <c r="E104" s="90">
        <f>VLOOKUP($A$104,'2.2'!$4:$151,19,FALSE)</f>
        <v>0</v>
      </c>
      <c r="F104" s="90">
        <f>VLOOKUP($A$104,'2.2'!$4:$151,27,FALSE)</f>
        <v>0</v>
      </c>
      <c r="G104" s="90">
        <f>VLOOKUP($A$104,'2.2'!$4:$151,35,FALSE)</f>
        <v>0</v>
      </c>
      <c r="H104" s="90">
        <f>VLOOKUP($A$104,'2.2'!$4:$151,43,FALSE)</f>
        <v>0</v>
      </c>
      <c r="I104" s="90">
        <f>VLOOKUP($A$104,'2.2'!$4:$151,51,FALSE)</f>
        <v>0</v>
      </c>
      <c r="J104" s="90">
        <f>VLOOKUP($A$104,'2.2'!$4:$151,59,FALSE)</f>
        <v>0</v>
      </c>
      <c r="K104" s="90">
        <f>VLOOKUP($A$104,'2.2'!$4:$151,67,FALSE)</f>
        <v>0</v>
      </c>
      <c r="L104" s="90">
        <f>VLOOKUP($A$104,'2.2'!$4:$151,75,FALSE)</f>
        <v>0</v>
      </c>
      <c r="M104" s="90">
        <f>VLOOKUP($A$104,'2.2'!$4:$151,83,FALSE)</f>
        <v>0</v>
      </c>
      <c r="N104" s="90">
        <f>VLOOKUP($A$104,'2.2'!$4:$151,91,FALSE)</f>
        <v>0</v>
      </c>
    </row>
    <row r="105" spans="1:14" ht="20" customHeight="1" x14ac:dyDescent="0.2">
      <c r="A105" s="102" t="s">
        <v>587</v>
      </c>
    </row>
    <row r="106" spans="1:14" ht="20" customHeight="1" x14ac:dyDescent="0.2">
      <c r="A106" s="102" t="s">
        <v>846</v>
      </c>
    </row>
    <row r="107" spans="1:14" ht="20" customHeight="1" x14ac:dyDescent="0.2">
      <c r="A107" s="102" t="s">
        <v>588</v>
      </c>
    </row>
    <row r="108" spans="1:14" ht="20" customHeight="1" x14ac:dyDescent="0.2">
      <c r="A108" s="102" t="s">
        <v>797</v>
      </c>
    </row>
    <row r="109" spans="1:14" ht="20" customHeight="1" x14ac:dyDescent="0.2">
      <c r="A109" s="102" t="s">
        <v>590</v>
      </c>
    </row>
    <row r="110" spans="1:14" ht="20" customHeight="1" x14ac:dyDescent="0.2">
      <c r="A110" s="102" t="s">
        <v>623</v>
      </c>
    </row>
    <row r="111" spans="1:14" ht="20" customHeight="1" x14ac:dyDescent="0.2">
      <c r="A111" s="102" t="s">
        <v>603</v>
      </c>
    </row>
    <row r="112" spans="1:14" ht="20" customHeight="1" x14ac:dyDescent="0.2">
      <c r="A112" s="102" t="s">
        <v>848</v>
      </c>
    </row>
  </sheetData>
  <mergeCells count="1">
    <mergeCell ref="A4:B4"/>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83"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65DFA-62F7-45BA-B77F-EA8BCCF021F6}">
  <sheetPr codeName="Planilha15"/>
  <dimension ref="A1:N112"/>
  <sheetViews>
    <sheetView showGridLines="0" zoomScaleNormal="100" workbookViewId="0">
      <pane xSplit="2" ySplit="4" topLeftCell="G5" activePane="bottomRight" state="frozen"/>
      <selection activeCell="A54" sqref="A54"/>
      <selection pane="topRight" activeCell="A54" sqref="A54"/>
      <selection pane="bottomLeft" activeCell="A54" sqref="A54"/>
      <selection pane="bottomRight" activeCell="A3" sqref="A3"/>
    </sheetView>
  </sheetViews>
  <sheetFormatPr baseColWidth="10" defaultColWidth="9.1640625" defaultRowHeight="20" customHeight="1" x14ac:dyDescent="0.2"/>
  <cols>
    <col min="1" max="1" width="10.1640625" style="31" customWidth="1"/>
    <col min="2" max="2" width="95.33203125" style="31" bestFit="1" customWidth="1"/>
    <col min="3" max="14" width="10.6640625" style="31" customWidth="1"/>
    <col min="15" max="16384" width="9.1640625" style="31"/>
  </cols>
  <sheetData>
    <row r="1" spans="1:14" ht="20" customHeight="1" x14ac:dyDescent="0.2">
      <c r="A1" s="96" t="s">
        <v>763</v>
      </c>
    </row>
    <row r="2" spans="1:14" ht="20" customHeight="1" x14ac:dyDescent="0.2">
      <c r="A2" s="96" t="s">
        <v>333</v>
      </c>
    </row>
    <row r="4" spans="1:14" s="103" customFormat="1" ht="20" customHeight="1" x14ac:dyDescent="0.2">
      <c r="A4" s="333" t="s">
        <v>650</v>
      </c>
      <c r="B4" s="333"/>
      <c r="C4" s="24">
        <v>2010</v>
      </c>
      <c r="D4" s="24">
        <v>2011</v>
      </c>
      <c r="E4" s="24">
        <v>2012</v>
      </c>
      <c r="F4" s="24">
        <v>2013</v>
      </c>
      <c r="G4" s="24">
        <v>2014</v>
      </c>
      <c r="H4" s="24">
        <v>2015</v>
      </c>
      <c r="I4" s="24">
        <v>2016</v>
      </c>
      <c r="J4" s="24">
        <v>2017</v>
      </c>
      <c r="K4" s="24">
        <v>2018</v>
      </c>
      <c r="L4" s="24">
        <v>2019</v>
      </c>
      <c r="M4" s="24">
        <v>2020</v>
      </c>
      <c r="N4" s="24">
        <v>2021</v>
      </c>
    </row>
    <row r="5" spans="1:14" ht="20" customHeight="1" x14ac:dyDescent="0.2">
      <c r="A5" s="18">
        <v>1</v>
      </c>
      <c r="B5" s="19" t="s">
        <v>814</v>
      </c>
      <c r="C5" s="88">
        <f>VLOOKUP($A$5,'2.2'!$4:$151,6,FALSE)</f>
        <v>1127049.8203810735</v>
      </c>
      <c r="D5" s="88">
        <f>VLOOKUP($A$5,'2.2'!$4:$151,14,FALSE)</f>
        <v>1274035.8427568262</v>
      </c>
      <c r="E5" s="88">
        <f>VLOOKUP($A$5,'2.2'!$4:$151,22,FALSE)</f>
        <v>1428995.988758801</v>
      </c>
      <c r="F5" s="88">
        <f>VLOOKUP($A$5,'2.2'!$4:$151,30,FALSE)</f>
        <v>1527986.2227129182</v>
      </c>
      <c r="G5" s="88">
        <f>VLOOKUP($A$5,'2.2'!$4:$151,38,FALSE)</f>
        <v>1582299.6671864612</v>
      </c>
      <c r="H5" s="88">
        <f>VLOOKUP($A$5,'2.2'!$4:$151,46,FALSE)</f>
        <v>1754412.1699467965</v>
      </c>
      <c r="I5" s="88">
        <f>VLOOKUP($A$5,'2.2'!$4:$151,54,FALSE)</f>
        <v>1860757.8420308153</v>
      </c>
      <c r="J5" s="88">
        <f>VLOOKUP($A$5,'2.2'!$4:$151,62,FALSE)</f>
        <v>1833610.2631899177</v>
      </c>
      <c r="K5" s="88">
        <f>VLOOKUP($A$5,'2.2'!$4:$151,70,FALSE)</f>
        <v>2002902.1010927833</v>
      </c>
      <c r="L5" s="88">
        <f>VLOOKUP($A$5,'2.2'!$4:$151,78,FALSE)</f>
        <v>2155125.2048110133</v>
      </c>
      <c r="M5" s="88">
        <f>VLOOKUP($A$5,'2.2'!$4:$151,86,FALSE)</f>
        <v>1956272.5872657851</v>
      </c>
      <c r="N5" s="88">
        <f>VLOOKUP($A$5,'2.2'!$4:$151,94,FALSE)</f>
        <v>2459231.4581196699</v>
      </c>
    </row>
    <row r="6" spans="1:14" ht="20" customHeight="1" x14ac:dyDescent="0.2">
      <c r="A6" s="32">
        <v>11</v>
      </c>
      <c r="B6" s="33" t="s">
        <v>242</v>
      </c>
      <c r="C6" s="89">
        <f>VLOOKUP($A$6,'2.2'!$4:$151,6,FALSE)</f>
        <v>553716.71982104285</v>
      </c>
      <c r="D6" s="89">
        <f>VLOOKUP($A$6,'2.2'!$4:$151,14,FALSE)</f>
        <v>649949.56671377574</v>
      </c>
      <c r="E6" s="89">
        <f>VLOOKUP($A$6,'2.2'!$4:$151,22,FALSE)</f>
        <v>690071.19620685035</v>
      </c>
      <c r="F6" s="89">
        <f>VLOOKUP($A$6,'2.2'!$4:$151,30,FALSE)</f>
        <v>753107.48480328987</v>
      </c>
      <c r="G6" s="89">
        <f>VLOOKUP($A$6,'2.2'!$4:$151,38,FALSE)</f>
        <v>779585.06610758998</v>
      </c>
      <c r="H6" s="89">
        <f>VLOOKUP($A$6,'2.2'!$4:$151,46,FALSE)</f>
        <v>817203.54563929525</v>
      </c>
      <c r="I6" s="89">
        <f>VLOOKUP($A$6,'2.2'!$4:$151,54,FALSE)</f>
        <v>859551.88845051173</v>
      </c>
      <c r="J6" s="89">
        <f>VLOOKUP($A$6,'2.2'!$4:$151,62,FALSE)</f>
        <v>895969.46677090111</v>
      </c>
      <c r="K6" s="89">
        <f>VLOOKUP($A$6,'2.2'!$4:$151,70,FALSE)</f>
        <v>976384.81941775046</v>
      </c>
      <c r="L6" s="89">
        <f>VLOOKUP($A$6,'2.2'!$4:$151,78,FALSE)</f>
        <v>1015096.2678317938</v>
      </c>
      <c r="M6" s="89">
        <f>VLOOKUP($A$6,'2.2'!$4:$151,86,FALSE)</f>
        <v>967894.15679971606</v>
      </c>
      <c r="N6" s="89">
        <f>VLOOKUP($A$6,'2.2'!$4:$151,94,FALSE)</f>
        <v>1271902.7666776301</v>
      </c>
    </row>
    <row r="7" spans="1:14" ht="20" customHeight="1" x14ac:dyDescent="0.2">
      <c r="A7" s="35">
        <v>111</v>
      </c>
      <c r="B7" s="36" t="s">
        <v>256</v>
      </c>
      <c r="C7" s="90">
        <f>VLOOKUP($A$7,'2.2'!$4:$151,6,FALSE)</f>
        <v>258484.60642948296</v>
      </c>
      <c r="D7" s="90">
        <f>VLOOKUP($A$7,'2.2'!$4:$151,14,FALSE)</f>
        <v>313998.09774882573</v>
      </c>
      <c r="E7" s="90">
        <f>VLOOKUP($A$7,'2.2'!$4:$151,22,FALSE)</f>
        <v>324935.45475145034</v>
      </c>
      <c r="F7" s="90">
        <f>VLOOKUP($A$7,'2.2'!$4:$151,30,FALSE)</f>
        <v>360760.04600128985</v>
      </c>
      <c r="G7" s="90">
        <f>VLOOKUP($A$7,'2.2'!$4:$151,38,FALSE)</f>
        <v>382153.06850910559</v>
      </c>
      <c r="H7" s="90">
        <f>VLOOKUP($A$7,'2.2'!$4:$151,46,FALSE)</f>
        <v>401121.48603406671</v>
      </c>
      <c r="I7" s="90">
        <f>VLOOKUP($A$7,'2.2'!$4:$151,54,FALSE)</f>
        <v>453196.67914045183</v>
      </c>
      <c r="J7" s="90">
        <f>VLOOKUP($A$7,'2.2'!$4:$151,62,FALSE)</f>
        <v>458681.47723513097</v>
      </c>
      <c r="K7" s="90">
        <f>VLOOKUP($A$7,'2.2'!$4:$151,70,FALSE)</f>
        <v>490739.86327233049</v>
      </c>
      <c r="L7" s="90">
        <f>VLOOKUP($A$7,'2.2'!$4:$151,78,FALSE)</f>
        <v>535577.11833230383</v>
      </c>
      <c r="M7" s="90">
        <f>VLOOKUP($A$7,'2.2'!$4:$151,86,FALSE)</f>
        <v>526575.94080424611</v>
      </c>
      <c r="N7" s="90">
        <f>VLOOKUP($A$7,'2.2'!$4:$151,94,FALSE)</f>
        <v>696006.99290541001</v>
      </c>
    </row>
    <row r="8" spans="1:14" s="41" customFormat="1" ht="20" customHeight="1" x14ac:dyDescent="0.2">
      <c r="A8" s="38">
        <v>1111</v>
      </c>
      <c r="B8" s="39" t="s">
        <v>430</v>
      </c>
      <c r="C8" s="91">
        <f>VLOOKUP($A$8,'2.2'!$4:$151,6,FALSE)</f>
        <v>87936.870165812958</v>
      </c>
      <c r="D8" s="91">
        <f>VLOOKUP($A$8,'2.2'!$4:$151,14,FALSE)</f>
        <v>104460.00683733574</v>
      </c>
      <c r="E8" s="91">
        <f>VLOOKUP($A$8,'2.2'!$4:$151,22,FALSE)</f>
        <v>118299.89296776033</v>
      </c>
      <c r="F8" s="91">
        <f>VLOOKUP($A$8,'2.2'!$4:$151,30,FALSE)</f>
        <v>126680.81570221984</v>
      </c>
      <c r="G8" s="91">
        <f>VLOOKUP($A$8,'2.2'!$4:$151,38,FALSE)</f>
        <v>140627.25747498556</v>
      </c>
      <c r="H8" s="91">
        <f>VLOOKUP($A$8,'2.2'!$4:$151,46,FALSE)</f>
        <v>148912.55034177669</v>
      </c>
      <c r="I8" s="91">
        <f>VLOOKUP($A$8,'2.2'!$4:$151,54,FALSE)</f>
        <v>161871.4863055918</v>
      </c>
      <c r="J8" s="91">
        <f>VLOOKUP($A$8,'2.2'!$4:$151,62,FALSE)</f>
        <v>177705.89905534097</v>
      </c>
      <c r="K8" s="91">
        <f>VLOOKUP($A$8,'2.2'!$4:$151,70,FALSE)</f>
        <v>196237.96639558053</v>
      </c>
      <c r="L8" s="91">
        <f>VLOOKUP($A$8,'2.2'!$4:$151,78,FALSE)</f>
        <v>219385.53728511382</v>
      </c>
      <c r="M8" s="91">
        <f>VLOOKUP($A$8,'2.2'!$4:$151,86,FALSE)</f>
        <v>226840.64576292608</v>
      </c>
      <c r="N8" s="91">
        <f>VLOOKUP($A$8,'2.2'!$4:$151,94,FALSE)</f>
        <v>259893.34677005999</v>
      </c>
    </row>
    <row r="9" spans="1:14" ht="20" customHeight="1" x14ac:dyDescent="0.2">
      <c r="A9" s="38">
        <v>1112</v>
      </c>
      <c r="B9" s="39" t="s">
        <v>431</v>
      </c>
      <c r="C9" s="91">
        <f>VLOOKUP($A$9,'2.2'!$4:$151,6,FALSE)</f>
        <v>128079.98540178998</v>
      </c>
      <c r="D9" s="91">
        <f>VLOOKUP($A$9,'2.2'!$4:$151,14,FALSE)</f>
        <v>153765.62043635</v>
      </c>
      <c r="E9" s="91">
        <f>VLOOKUP($A$9,'2.2'!$4:$151,22,FALSE)</f>
        <v>150594.32777147001</v>
      </c>
      <c r="F9" s="91">
        <f>VLOOKUP($A$9,'2.2'!$4:$151,30,FALSE)</f>
        <v>171077.95779039001</v>
      </c>
      <c r="G9" s="91">
        <f>VLOOKUP($A$9,'2.2'!$4:$151,38,FALSE)</f>
        <v>171583.54935245001</v>
      </c>
      <c r="H9" s="91">
        <f>VLOOKUP($A$9,'2.2'!$4:$151,46,FALSE)</f>
        <v>164083.85335058</v>
      </c>
      <c r="I9" s="91">
        <f>VLOOKUP($A$9,'2.2'!$4:$151,54,FALSE)</f>
        <v>197971.79015103</v>
      </c>
      <c r="J9" s="91">
        <f>VLOOKUP($A$9,'2.2'!$4:$151,62,FALSE)</f>
        <v>184541.11284371998</v>
      </c>
      <c r="K9" s="91">
        <f>VLOOKUP($A$9,'2.2'!$4:$151,70,FALSE)</f>
        <v>194836.27807781001</v>
      </c>
      <c r="L9" s="91">
        <f>VLOOKUP($A$9,'2.2'!$4:$151,78,FALSE)</f>
        <v>207532.14067200001</v>
      </c>
      <c r="M9" s="91">
        <f>VLOOKUP($A$9,'2.2'!$4:$151,86,FALSE)</f>
        <v>200051.47238862002</v>
      </c>
      <c r="N9" s="91">
        <f>VLOOKUP($A$9,'2.2'!$4:$151,94,FALSE)</f>
        <v>322549.96727877</v>
      </c>
    </row>
    <row r="10" spans="1:14" s="48" customFormat="1" ht="20" customHeight="1" x14ac:dyDescent="0.2">
      <c r="A10" s="45" t="s">
        <v>432</v>
      </c>
      <c r="B10" s="56" t="s">
        <v>433</v>
      </c>
      <c r="C10" s="92">
        <f>VLOOKUP($A$10,'2.2'!$4:$151,6,FALSE)</f>
        <v>82594.34329741</v>
      </c>
      <c r="D10" s="92">
        <f>VLOOKUP($A$10,'2.2'!$4:$151,14,FALSE)</f>
        <v>96500.795419499991</v>
      </c>
      <c r="E10" s="92">
        <f>VLOOKUP($A$10,'2.2'!$4:$151,22,FALSE)</f>
        <v>93733.75719027</v>
      </c>
      <c r="F10" s="92">
        <f>VLOOKUP($A$10,'2.2'!$4:$151,30,FALSE)</f>
        <v>109055.70047481</v>
      </c>
      <c r="G10" s="92">
        <f>VLOOKUP($A$10,'2.2'!$4:$151,38,FALSE)</f>
        <v>109002.34396828999</v>
      </c>
      <c r="H10" s="92">
        <f>VLOOKUP($A$10,'2.2'!$4:$151,46,FALSE)</f>
        <v>104910.23244902998</v>
      </c>
      <c r="I10" s="92">
        <f>VLOOKUP($A$10,'2.2'!$4:$151,54,FALSE)</f>
        <v>131180.66790398001</v>
      </c>
      <c r="J10" s="92">
        <f>VLOOKUP($A$10,'2.2'!$4:$151,62,FALSE)</f>
        <v>113815.15032757999</v>
      </c>
      <c r="K10" s="92">
        <f>VLOOKUP($A$10,'2.2'!$4:$151,70,FALSE)</f>
        <v>119062.91241566</v>
      </c>
      <c r="L10" s="92">
        <f>VLOOKUP($A$10,'2.2'!$4:$151,78,FALSE)</f>
        <v>127130.33763975999</v>
      </c>
      <c r="M10" s="92">
        <f>VLOOKUP($A$10,'2.2'!$4:$151,86,FALSE)</f>
        <v>122679.48283423</v>
      </c>
      <c r="N10" s="92">
        <f>VLOOKUP($A$10,'2.2'!$4:$151,94,FALSE)</f>
        <v>210058.03212365002</v>
      </c>
    </row>
    <row r="11" spans="1:14" s="48" customFormat="1" ht="20" customHeight="1" x14ac:dyDescent="0.2">
      <c r="A11" s="45" t="s">
        <v>434</v>
      </c>
      <c r="B11" s="56" t="s">
        <v>435</v>
      </c>
      <c r="C11" s="92">
        <f>VLOOKUP($A$11,'2.2'!$4:$151,6,FALSE)</f>
        <v>45353.401469639997</v>
      </c>
      <c r="D11" s="92">
        <f>VLOOKUP($A$11,'2.2'!$4:$151,14,FALSE)</f>
        <v>57108.56280580999</v>
      </c>
      <c r="E11" s="92">
        <f>VLOOKUP($A$11,'2.2'!$4:$151,22,FALSE)</f>
        <v>56640.638097150004</v>
      </c>
      <c r="F11" s="92">
        <f>VLOOKUP($A$11,'2.2'!$4:$151,30,FALSE)</f>
        <v>61815.293669769999</v>
      </c>
      <c r="G11" s="92">
        <f>VLOOKUP($A$11,'2.2'!$4:$151,38,FALSE)</f>
        <v>62581.065140039995</v>
      </c>
      <c r="H11" s="92">
        <f>VLOOKUP($A$11,'2.2'!$4:$151,46,FALSE)</f>
        <v>59146.889511419999</v>
      </c>
      <c r="I11" s="92">
        <f>VLOOKUP($A$11,'2.2'!$4:$151,54,FALSE)</f>
        <v>66759.990914000009</v>
      </c>
      <c r="J11" s="92">
        <f>VLOOKUP($A$11,'2.2'!$4:$151,62,FALSE)</f>
        <v>70686.226449740003</v>
      </c>
      <c r="K11" s="92">
        <f>VLOOKUP($A$11,'2.2'!$4:$151,70,FALSE)</f>
        <v>75750.738838910009</v>
      </c>
      <c r="L11" s="92">
        <f>VLOOKUP($A$11,'2.2'!$4:$151,78,FALSE)</f>
        <v>80374.308856740012</v>
      </c>
      <c r="M11" s="92">
        <f>VLOOKUP($A$11,'2.2'!$4:$151,86,FALSE)</f>
        <v>77352.134387459999</v>
      </c>
      <c r="N11" s="92">
        <f>VLOOKUP($A$11,'2.2'!$4:$151,94,FALSE)</f>
        <v>112468.80993404999</v>
      </c>
    </row>
    <row r="12" spans="1:14" s="48" customFormat="1" ht="20" customHeight="1" x14ac:dyDescent="0.2">
      <c r="A12" s="45" t="s">
        <v>436</v>
      </c>
      <c r="B12" s="56" t="s">
        <v>474</v>
      </c>
      <c r="C12" s="92">
        <f>VLOOKUP($A$12,'2.2'!$4:$151,6,FALSE)</f>
        <v>132.24063473999999</v>
      </c>
      <c r="D12" s="92">
        <f>VLOOKUP($A$12,'2.2'!$4:$151,14,FALSE)</f>
        <v>156.26221104000001</v>
      </c>
      <c r="E12" s="92">
        <f>VLOOKUP($A$12,'2.2'!$4:$151,22,FALSE)</f>
        <v>219.93248405</v>
      </c>
      <c r="F12" s="92">
        <f>VLOOKUP($A$12,'2.2'!$4:$151,30,FALSE)</f>
        <v>206.96364581</v>
      </c>
      <c r="G12" s="92">
        <f>VLOOKUP($A$12,'2.2'!$4:$151,38,FALSE)</f>
        <v>0.14024411999999908</v>
      </c>
      <c r="H12" s="92">
        <f>VLOOKUP($A$12,'2.2'!$4:$151,46,FALSE)</f>
        <v>26.731390130000001</v>
      </c>
      <c r="I12" s="92">
        <f>VLOOKUP($A$12,'2.2'!$4:$151,54,FALSE)</f>
        <v>31.131333049999999</v>
      </c>
      <c r="J12" s="92">
        <f>VLOOKUP($A$12,'2.2'!$4:$151,62,FALSE)</f>
        <v>39.736066399999999</v>
      </c>
      <c r="K12" s="92">
        <f>VLOOKUP($A$12,'2.2'!$4:$151,70,FALSE)</f>
        <v>22.62682324</v>
      </c>
      <c r="L12" s="92">
        <f>VLOOKUP($A$12,'2.2'!$4:$151,78,FALSE)</f>
        <v>27.494175499999997</v>
      </c>
      <c r="M12" s="92">
        <f>VLOOKUP($A$12,'2.2'!$4:$151,86,FALSE)</f>
        <v>19.855166929999999</v>
      </c>
      <c r="N12" s="92">
        <f>VLOOKUP($A$12,'2.2'!$4:$151,94,FALSE)</f>
        <v>23.125221070000002</v>
      </c>
    </row>
    <row r="13" spans="1:14" ht="20" customHeight="1" x14ac:dyDescent="0.2">
      <c r="A13" s="38">
        <v>1113</v>
      </c>
      <c r="B13" s="39" t="s">
        <v>437</v>
      </c>
      <c r="C13" s="91">
        <f>VLOOKUP($A$13,'2.2'!$4:$151,6,FALSE)</f>
        <v>42467.750861879998</v>
      </c>
      <c r="D13" s="91">
        <f>VLOOKUP($A$13,'2.2'!$4:$151,14,FALSE)</f>
        <v>55772.470475139999</v>
      </c>
      <c r="E13" s="91">
        <f>VLOOKUP($A$13,'2.2'!$4:$151,22,FALSE)</f>
        <v>56041.234012219997</v>
      </c>
      <c r="F13" s="91">
        <f>VLOOKUP($A$13,'2.2'!$4:$151,30,FALSE)</f>
        <v>63001.272508679998</v>
      </c>
      <c r="G13" s="91">
        <f>VLOOKUP($A$13,'2.2'!$4:$151,38,FALSE)</f>
        <v>69942.261681670003</v>
      </c>
      <c r="H13" s="91">
        <f>VLOOKUP($A$13,'2.2'!$4:$151,46,FALSE)</f>
        <v>88125.082341710004</v>
      </c>
      <c r="I13" s="91">
        <f>VLOOKUP($A$13,'2.2'!$4:$151,54,FALSE)</f>
        <v>93353.402683830005</v>
      </c>
      <c r="J13" s="91">
        <f>VLOOKUP($A$13,'2.2'!$4:$151,62,FALSE)</f>
        <v>96434.465336069989</v>
      </c>
      <c r="K13" s="91">
        <f>VLOOKUP($A$13,'2.2'!$4:$151,70,FALSE)</f>
        <v>99665.618798940006</v>
      </c>
      <c r="L13" s="91">
        <f>VLOOKUP($A$13,'2.2'!$4:$151,78,FALSE)</f>
        <v>108659.44037519001</v>
      </c>
      <c r="M13" s="91">
        <f>VLOOKUP($A$13,'2.2'!$4:$151,86,FALSE)</f>
        <v>99683.822652700008</v>
      </c>
      <c r="N13" s="91">
        <f>VLOOKUP($A$13,'2.2'!$4:$151,94,FALSE)</f>
        <v>113563.67885657999</v>
      </c>
    </row>
    <row r="14" spans="1:14" ht="20" customHeight="1" x14ac:dyDescent="0.2">
      <c r="A14" s="35">
        <v>112</v>
      </c>
      <c r="B14" s="36" t="s">
        <v>257</v>
      </c>
      <c r="C14" s="90">
        <f>VLOOKUP($A$14,'2.2'!$4:$151,6,FALSE)</f>
        <v>12531.03227256</v>
      </c>
      <c r="D14" s="90">
        <f>VLOOKUP($A$14,'2.2'!$4:$151,14,FALSE)</f>
        <v>14844.60652343</v>
      </c>
      <c r="E14" s="90">
        <f>VLOOKUP($A$14,'2.2'!$4:$151,22,FALSE)</f>
        <v>16687.596646900001</v>
      </c>
      <c r="F14" s="90">
        <f>VLOOKUP($A$14,'2.2'!$4:$151,30,FALSE)</f>
        <v>18725.35589553</v>
      </c>
      <c r="G14" s="90">
        <f>VLOOKUP($A$14,'2.2'!$4:$151,38,FALSE)</f>
        <v>20719.317173770003</v>
      </c>
      <c r="H14" s="90">
        <f>VLOOKUP($A$14,'2.2'!$4:$151,46,FALSE)</f>
        <v>21587.140463770003</v>
      </c>
      <c r="I14" s="90">
        <f>VLOOKUP($A$14,'2.2'!$4:$151,54,FALSE)</f>
        <v>22190.159168029997</v>
      </c>
      <c r="J14" s="90">
        <f>VLOOKUP($A$14,'2.2'!$4:$151,62,FALSE)</f>
        <v>22732.264374940001</v>
      </c>
      <c r="K14" s="90">
        <f>VLOOKUP($A$14,'2.2'!$4:$151,70,FALSE)</f>
        <v>24405.276907609998</v>
      </c>
      <c r="L14" s="90">
        <f>VLOOKUP($A$14,'2.2'!$4:$151,78,FALSE)</f>
        <v>24238.585104130001</v>
      </c>
      <c r="M14" s="90">
        <f>VLOOKUP($A$14,'2.2'!$4:$151,86,FALSE)</f>
        <v>23268.994979359995</v>
      </c>
      <c r="N14" s="90">
        <f>VLOOKUP($A$14,'2.2'!$4:$151,94,FALSE)</f>
        <v>26221.746296469995</v>
      </c>
    </row>
    <row r="15" spans="1:14" s="101" customFormat="1" ht="20" customHeight="1" x14ac:dyDescent="0.2">
      <c r="A15" s="97" t="s">
        <v>438</v>
      </c>
      <c r="B15" s="98" t="s">
        <v>439</v>
      </c>
      <c r="C15" s="99">
        <f>VLOOKUP($A$15,'2.2'!$4:$151,6,FALSE)</f>
        <v>11049.199077039999</v>
      </c>
      <c r="D15" s="99">
        <f>VLOOKUP($A$15,'2.2'!$4:$151,14,FALSE)</f>
        <v>13115.381982620002</v>
      </c>
      <c r="E15" s="99">
        <f>VLOOKUP($A$15,'2.2'!$4:$151,22,FALSE)</f>
        <v>14774.508960040001</v>
      </c>
      <c r="F15" s="99">
        <f>VLOOKUP($A$15,'2.2'!$4:$151,30,FALSE)</f>
        <v>16560.529686530001</v>
      </c>
      <c r="G15" s="99">
        <f>VLOOKUP($A$15,'2.2'!$4:$151,38,FALSE)</f>
        <v>18275.022057030001</v>
      </c>
      <c r="H15" s="99">
        <f>VLOOKUP($A$15,'2.2'!$4:$151,46,FALSE)</f>
        <v>19038.91452382</v>
      </c>
      <c r="I15" s="99">
        <f>VLOOKUP($A$15,'2.2'!$4:$151,54,FALSE)</f>
        <v>19473.105854289999</v>
      </c>
      <c r="J15" s="99">
        <f>VLOOKUP($A$15,'2.2'!$4:$151,62,FALSE)</f>
        <v>20010.14989072</v>
      </c>
      <c r="K15" s="99">
        <f>VLOOKUP($A$15,'2.2'!$4:$151,70,FALSE)</f>
        <v>21979.371867449998</v>
      </c>
      <c r="L15" s="99">
        <f>VLOOKUP($A$15,'2.2'!$4:$151,78,FALSE)</f>
        <v>21977.49567882</v>
      </c>
      <c r="M15" s="99">
        <f>VLOOKUP($A$15,'2.2'!$4:$151,86,FALSE)</f>
        <v>21085.809558219997</v>
      </c>
      <c r="N15" s="99">
        <f>VLOOKUP($A$15,'2.2'!$4:$151,94,FALSE)</f>
        <v>23832.98443805</v>
      </c>
    </row>
    <row r="16" spans="1:14" s="101" customFormat="1" ht="20" customHeight="1" x14ac:dyDescent="0.2">
      <c r="A16" s="97" t="s">
        <v>440</v>
      </c>
      <c r="B16" s="98" t="s">
        <v>441</v>
      </c>
      <c r="C16" s="99">
        <f>VLOOKUP($A$16,'2.2'!$4:$151,6,FALSE)</f>
        <v>1481.8331955200001</v>
      </c>
      <c r="D16" s="99">
        <f>VLOOKUP($A$16,'2.2'!$4:$151,14,FALSE)</f>
        <v>1729.22454081</v>
      </c>
      <c r="E16" s="99">
        <f>VLOOKUP($A$16,'2.2'!$4:$151,22,FALSE)</f>
        <v>1913.0876868599998</v>
      </c>
      <c r="F16" s="99">
        <f>VLOOKUP($A$16,'2.2'!$4:$151,30,FALSE)</f>
        <v>2164.8262090000003</v>
      </c>
      <c r="G16" s="99">
        <f>VLOOKUP($A$16,'2.2'!$4:$151,38,FALSE)</f>
        <v>2444.2951167400001</v>
      </c>
      <c r="H16" s="99">
        <f>VLOOKUP($A$16,'2.2'!$4:$151,46,FALSE)</f>
        <v>2548.2259399499999</v>
      </c>
      <c r="I16" s="99">
        <f>VLOOKUP($A$16,'2.2'!$4:$151,54,FALSE)</f>
        <v>2717.0533137399998</v>
      </c>
      <c r="J16" s="99">
        <f>VLOOKUP($A$16,'2.2'!$4:$151,62,FALSE)</f>
        <v>2722.1144842199997</v>
      </c>
      <c r="K16" s="99">
        <f>VLOOKUP($A$16,'2.2'!$4:$151,70,FALSE)</f>
        <v>2425.9050401599998</v>
      </c>
      <c r="L16" s="99">
        <f>VLOOKUP($A$16,'2.2'!$4:$151,78,FALSE)</f>
        <v>2261.08942531</v>
      </c>
      <c r="M16" s="99">
        <f>VLOOKUP($A$16,'2.2'!$4:$151,86,FALSE)</f>
        <v>2183.18542114</v>
      </c>
      <c r="N16" s="99">
        <f>VLOOKUP($A$16,'2.2'!$4:$151,94,FALSE)</f>
        <v>2388.76185842</v>
      </c>
    </row>
    <row r="17" spans="1:14" ht="20" customHeight="1" x14ac:dyDescent="0.2">
      <c r="A17" s="35">
        <v>113</v>
      </c>
      <c r="B17" s="36" t="s">
        <v>258</v>
      </c>
      <c r="C17" s="90">
        <f>VLOOKUP($A$17,'2.2'!$4:$151,6,FALSE)</f>
        <v>527.82469415000003</v>
      </c>
      <c r="D17" s="90">
        <f>VLOOKUP($A$17,'2.2'!$4:$151,14,FALSE)</f>
        <v>602.34528718000001</v>
      </c>
      <c r="E17" s="90">
        <f>VLOOKUP($A$17,'2.2'!$4:$151,22,FALSE)</f>
        <v>687.56450962999998</v>
      </c>
      <c r="F17" s="90">
        <f>VLOOKUP($A$17,'2.2'!$4:$151,30,FALSE)</f>
        <v>782.25335335</v>
      </c>
      <c r="G17" s="90">
        <f>VLOOKUP($A$17,'2.2'!$4:$151,38,FALSE)</f>
        <v>928.81097771000009</v>
      </c>
      <c r="H17" s="90">
        <f>VLOOKUP($A$17,'2.2'!$4:$151,46,FALSE)</f>
        <v>1130.60566991</v>
      </c>
      <c r="I17" s="90">
        <f>VLOOKUP($A$17,'2.2'!$4:$151,54,FALSE)</f>
        <v>1159.7189124200002</v>
      </c>
      <c r="J17" s="90">
        <f>VLOOKUP($A$17,'2.2'!$4:$151,62,FALSE)</f>
        <v>1313.18884697</v>
      </c>
      <c r="K17" s="90">
        <f>VLOOKUP($A$17,'2.2'!$4:$151,70,FALSE)</f>
        <v>1444.66980681</v>
      </c>
      <c r="L17" s="90">
        <f>VLOOKUP($A$17,'2.2'!$4:$151,78,FALSE)</f>
        <v>1656.0802878300001</v>
      </c>
      <c r="M17" s="90">
        <f>VLOOKUP($A$17,'2.2'!$4:$151,86,FALSE)</f>
        <v>1784.9454140899998</v>
      </c>
      <c r="N17" s="90">
        <f>VLOOKUP($A$17,'2.2'!$4:$151,94,FALSE)</f>
        <v>2186.76382122</v>
      </c>
    </row>
    <row r="18" spans="1:14" s="41" customFormat="1" ht="20" customHeight="1" x14ac:dyDescent="0.2">
      <c r="A18" s="38">
        <v>1131</v>
      </c>
      <c r="B18" s="39" t="s">
        <v>259</v>
      </c>
      <c r="C18" s="91">
        <f>VLOOKUP($A$18,'2.2'!$4:$151,6,FALSE)</f>
        <v>479.67226278000004</v>
      </c>
      <c r="D18" s="91">
        <f>VLOOKUP($A$18,'2.2'!$4:$151,14,FALSE)</f>
        <v>550.77511578000008</v>
      </c>
      <c r="E18" s="91">
        <f>VLOOKUP($A$18,'2.2'!$4:$151,22,FALSE)</f>
        <v>619.05981111999995</v>
      </c>
      <c r="F18" s="91">
        <f>VLOOKUP($A$18,'2.2'!$4:$151,30,FALSE)</f>
        <v>764.27227157000004</v>
      </c>
      <c r="G18" s="91">
        <f>VLOOKUP($A$18,'2.2'!$4:$151,38,FALSE)</f>
        <v>900.82291753999993</v>
      </c>
      <c r="H18" s="91">
        <f>VLOOKUP($A$18,'2.2'!$4:$151,46,FALSE)</f>
        <v>1104.9717588399999</v>
      </c>
      <c r="I18" s="91">
        <f>VLOOKUP($A$18,'2.2'!$4:$151,54,FALSE)</f>
        <v>1126.4160551</v>
      </c>
      <c r="J18" s="91">
        <f>VLOOKUP($A$18,'2.2'!$4:$151,62,FALSE)</f>
        <v>1273.1981281200001</v>
      </c>
      <c r="K18" s="91">
        <f>VLOOKUP($A$18,'2.2'!$4:$151,70,FALSE)</f>
        <v>1418.8227624199999</v>
      </c>
      <c r="L18" s="91">
        <f>VLOOKUP($A$18,'2.2'!$4:$151,78,FALSE)</f>
        <v>1629.7386058500001</v>
      </c>
      <c r="M18" s="91">
        <f>VLOOKUP($A$18,'2.2'!$4:$151,86,FALSE)</f>
        <v>1760.94230892</v>
      </c>
      <c r="N18" s="91">
        <f>VLOOKUP($A$18,'2.2'!$4:$151,94,FALSE)</f>
        <v>2166.9317252599999</v>
      </c>
    </row>
    <row r="19" spans="1:14" s="41" customFormat="1" ht="20" customHeight="1" x14ac:dyDescent="0.2">
      <c r="A19" s="45" t="s">
        <v>468</v>
      </c>
      <c r="B19" s="56" t="s">
        <v>469</v>
      </c>
      <c r="C19" s="23">
        <f>VLOOKUP($A$19,'2.2'!$4:$151,6,FALSE)</f>
        <v>0</v>
      </c>
      <c r="D19" s="23">
        <f>VLOOKUP($A$19,'2.2'!$4:$151,14,FALSE)</f>
        <v>0</v>
      </c>
      <c r="E19" s="23">
        <f>VLOOKUP($A$19,'2.2'!$4:$151,22,FALSE)</f>
        <v>0</v>
      </c>
      <c r="F19" s="23">
        <f>VLOOKUP($A$19,'2.2'!$4:$151,30,FALSE)</f>
        <v>0</v>
      </c>
      <c r="G19" s="23">
        <f>VLOOKUP($A$19,'2.2'!$4:$151,38,FALSE)</f>
        <v>0</v>
      </c>
      <c r="H19" s="23">
        <f>VLOOKUP($A$19,'2.2'!$4:$151,46,FALSE)</f>
        <v>0</v>
      </c>
      <c r="I19" s="23">
        <f>VLOOKUP($A$19,'2.2'!$4:$151,54,FALSE)</f>
        <v>0</v>
      </c>
      <c r="J19" s="23">
        <f>VLOOKUP($A$19,'2.2'!$4:$151,62,FALSE)</f>
        <v>0</v>
      </c>
      <c r="K19" s="23">
        <f>VLOOKUP($A$19,'2.2'!$4:$151,70,FALSE)</f>
        <v>0</v>
      </c>
      <c r="L19" s="23">
        <f>VLOOKUP($A$19,'2.2'!$4:$151,78,FALSE)</f>
        <v>0</v>
      </c>
      <c r="M19" s="23">
        <f>VLOOKUP($A$19,'2.2'!$4:$151,86,FALSE)</f>
        <v>0</v>
      </c>
      <c r="N19" s="23">
        <f>VLOOKUP($A$19,'2.2'!$4:$151,94,FALSE)</f>
        <v>0</v>
      </c>
    </row>
    <row r="20" spans="1:14" s="41" customFormat="1" ht="20" customHeight="1" x14ac:dyDescent="0.2">
      <c r="A20" s="45" t="s">
        <v>470</v>
      </c>
      <c r="B20" s="56" t="s">
        <v>471</v>
      </c>
      <c r="C20" s="23">
        <f>VLOOKUP($A$20,'2.2'!$4:$151,6,FALSE)</f>
        <v>0</v>
      </c>
      <c r="D20" s="23">
        <f>VLOOKUP($A$20,'2.2'!$4:$151,14,FALSE)</f>
        <v>0</v>
      </c>
      <c r="E20" s="23">
        <f>VLOOKUP($A$20,'2.2'!$4:$151,22,FALSE)</f>
        <v>0</v>
      </c>
      <c r="F20" s="23">
        <f>VLOOKUP($A$20,'2.2'!$4:$151,30,FALSE)</f>
        <v>0</v>
      </c>
      <c r="G20" s="23">
        <f>VLOOKUP($A$20,'2.2'!$4:$151,38,FALSE)</f>
        <v>0</v>
      </c>
      <c r="H20" s="23">
        <f>VLOOKUP($A$20,'2.2'!$4:$151,46,FALSE)</f>
        <v>0</v>
      </c>
      <c r="I20" s="23">
        <f>VLOOKUP($A$20,'2.2'!$4:$151,54,FALSE)</f>
        <v>0</v>
      </c>
      <c r="J20" s="23">
        <f>VLOOKUP($A$20,'2.2'!$4:$151,62,FALSE)</f>
        <v>0</v>
      </c>
      <c r="K20" s="23">
        <f>VLOOKUP($A$20,'2.2'!$4:$151,70,FALSE)</f>
        <v>0</v>
      </c>
      <c r="L20" s="23">
        <f>VLOOKUP($A$20,'2.2'!$4:$151,78,FALSE)</f>
        <v>0</v>
      </c>
      <c r="M20" s="23">
        <f>VLOOKUP($A$20,'2.2'!$4:$151,86,FALSE)</f>
        <v>0</v>
      </c>
      <c r="N20" s="23">
        <f>VLOOKUP($A$20,'2.2'!$4:$151,94,FALSE)</f>
        <v>0</v>
      </c>
    </row>
    <row r="21" spans="1:14" s="41" customFormat="1" ht="20" customHeight="1" x14ac:dyDescent="0.2">
      <c r="A21" s="45" t="s">
        <v>472</v>
      </c>
      <c r="B21" s="56" t="s">
        <v>473</v>
      </c>
      <c r="C21" s="23">
        <f>VLOOKUP($A$21,'2.2'!$4:$151,6,FALSE)</f>
        <v>479.67226278000004</v>
      </c>
      <c r="D21" s="23">
        <f>VLOOKUP($A$21,'2.2'!$4:$151,14,FALSE)</f>
        <v>550.77511578000008</v>
      </c>
      <c r="E21" s="23">
        <f>VLOOKUP($A$21,'2.2'!$4:$151,22,FALSE)</f>
        <v>619.05981111999995</v>
      </c>
      <c r="F21" s="23">
        <f>VLOOKUP($A$21,'2.2'!$4:$151,30,FALSE)</f>
        <v>764.27227157000004</v>
      </c>
      <c r="G21" s="23">
        <f>VLOOKUP($A$21,'2.2'!$4:$151,38,FALSE)</f>
        <v>900.82291753999993</v>
      </c>
      <c r="H21" s="23">
        <f>VLOOKUP($A$21,'2.2'!$4:$151,46,FALSE)</f>
        <v>1104.9717588399999</v>
      </c>
      <c r="I21" s="23">
        <f>VLOOKUP($A$21,'2.2'!$4:$151,54,FALSE)</f>
        <v>1126.4160551</v>
      </c>
      <c r="J21" s="23">
        <f>VLOOKUP($A$21,'2.2'!$4:$151,62,FALSE)</f>
        <v>1273.1981281200001</v>
      </c>
      <c r="K21" s="23">
        <f>VLOOKUP($A$21,'2.2'!$4:$151,70,FALSE)</f>
        <v>1418.8227624199999</v>
      </c>
      <c r="L21" s="23">
        <f>VLOOKUP($A$21,'2.2'!$4:$151,78,FALSE)</f>
        <v>1629.7386058500001</v>
      </c>
      <c r="M21" s="23">
        <f>VLOOKUP($A$21,'2.2'!$4:$151,86,FALSE)</f>
        <v>1760.94230892</v>
      </c>
      <c r="N21" s="23">
        <f>VLOOKUP($A$21,'2.2'!$4:$151,94,FALSE)</f>
        <v>2166.9317252599999</v>
      </c>
    </row>
    <row r="22" spans="1:14" s="41" customFormat="1" ht="20" customHeight="1" x14ac:dyDescent="0.2">
      <c r="A22" s="45" t="s">
        <v>475</v>
      </c>
      <c r="B22" s="56" t="s">
        <v>476</v>
      </c>
      <c r="C22" s="23">
        <f>VLOOKUP($A$22,'2.2'!$4:$151,6,FALSE)</f>
        <v>0</v>
      </c>
      <c r="D22" s="23">
        <f>VLOOKUP($A$22,'2.2'!$4:$151,14,FALSE)</f>
        <v>0</v>
      </c>
      <c r="E22" s="23">
        <f>VLOOKUP($A$22,'2.2'!$4:$151,22,FALSE)</f>
        <v>0</v>
      </c>
      <c r="F22" s="23">
        <f>VLOOKUP($A$22,'2.2'!$4:$151,30,FALSE)</f>
        <v>0</v>
      </c>
      <c r="G22" s="23">
        <f>VLOOKUP($A$22,'2.2'!$4:$151,38,FALSE)</f>
        <v>0</v>
      </c>
      <c r="H22" s="23">
        <f>VLOOKUP($A$22,'2.2'!$4:$151,46,FALSE)</f>
        <v>0</v>
      </c>
      <c r="I22" s="23">
        <f>VLOOKUP($A$22,'2.2'!$4:$151,54,FALSE)</f>
        <v>0</v>
      </c>
      <c r="J22" s="23">
        <f>VLOOKUP($A$22,'2.2'!$4:$151,62,FALSE)</f>
        <v>0</v>
      </c>
      <c r="K22" s="23">
        <f>VLOOKUP($A$22,'2.2'!$4:$151,70,FALSE)</f>
        <v>0</v>
      </c>
      <c r="L22" s="23">
        <f>VLOOKUP($A$22,'2.2'!$4:$151,78,FALSE)</f>
        <v>0</v>
      </c>
      <c r="M22" s="23">
        <f>VLOOKUP($A$22,'2.2'!$4:$151,86,FALSE)</f>
        <v>0</v>
      </c>
      <c r="N22" s="23">
        <f>VLOOKUP($A$22,'2.2'!$4:$151,94,FALSE)</f>
        <v>0</v>
      </c>
    </row>
    <row r="23" spans="1:14" s="41" customFormat="1" ht="20" customHeight="1" x14ac:dyDescent="0.2">
      <c r="A23" s="38">
        <v>1132</v>
      </c>
      <c r="B23" s="39" t="s">
        <v>260</v>
      </c>
      <c r="C23" s="91">
        <f>VLOOKUP($A$23,'2.2'!$4:$151,6,FALSE)</f>
        <v>0</v>
      </c>
      <c r="D23" s="91">
        <f>VLOOKUP($A$23,'2.2'!$4:$151,14,FALSE)</f>
        <v>0</v>
      </c>
      <c r="E23" s="91">
        <f>VLOOKUP($A$23,'2.2'!$4:$151,22,FALSE)</f>
        <v>0</v>
      </c>
      <c r="F23" s="91">
        <f>VLOOKUP($A$23,'2.2'!$4:$151,30,FALSE)</f>
        <v>0</v>
      </c>
      <c r="G23" s="91">
        <f>VLOOKUP($A$23,'2.2'!$4:$151,38,FALSE)</f>
        <v>0</v>
      </c>
      <c r="H23" s="91">
        <f>VLOOKUP($A$23,'2.2'!$4:$151,46,FALSE)</f>
        <v>0</v>
      </c>
      <c r="I23" s="91">
        <f>VLOOKUP($A$23,'2.2'!$4:$151,54,FALSE)</f>
        <v>0</v>
      </c>
      <c r="J23" s="91">
        <f>VLOOKUP($A$23,'2.2'!$4:$151,62,FALSE)</f>
        <v>0</v>
      </c>
      <c r="K23" s="91">
        <f>VLOOKUP($A$23,'2.2'!$4:$151,70,FALSE)</f>
        <v>0</v>
      </c>
      <c r="L23" s="91">
        <f>VLOOKUP($A$23,'2.2'!$4:$151,78,FALSE)</f>
        <v>0</v>
      </c>
      <c r="M23" s="91">
        <f>VLOOKUP($A$23,'2.2'!$4:$151,86,FALSE)</f>
        <v>0</v>
      </c>
      <c r="N23" s="91">
        <f>VLOOKUP($A$23,'2.2'!$4:$151,94,FALSE)</f>
        <v>0</v>
      </c>
    </row>
    <row r="24" spans="1:14" s="41" customFormat="1" ht="20" customHeight="1" x14ac:dyDescent="0.2">
      <c r="A24" s="38">
        <v>1133</v>
      </c>
      <c r="B24" s="39" t="s">
        <v>261</v>
      </c>
      <c r="C24" s="91">
        <f>VLOOKUP($A$24,'2.2'!$4:$151,6,FALSE)</f>
        <v>0</v>
      </c>
      <c r="D24" s="91">
        <f>VLOOKUP($A$24,'2.2'!$4:$151,14,FALSE)</f>
        <v>0</v>
      </c>
      <c r="E24" s="91">
        <f>VLOOKUP($A$24,'2.2'!$4:$151,22,FALSE)</f>
        <v>0</v>
      </c>
      <c r="F24" s="91">
        <f>VLOOKUP($A$24,'2.2'!$4:$151,30,FALSE)</f>
        <v>0</v>
      </c>
      <c r="G24" s="91">
        <f>VLOOKUP($A$24,'2.2'!$4:$151,38,FALSE)</f>
        <v>0</v>
      </c>
      <c r="H24" s="91">
        <f>VLOOKUP($A$24,'2.2'!$4:$151,46,FALSE)</f>
        <v>0</v>
      </c>
      <c r="I24" s="91">
        <f>VLOOKUP($A$24,'2.2'!$4:$151,54,FALSE)</f>
        <v>0</v>
      </c>
      <c r="J24" s="91">
        <f>VLOOKUP($A$24,'2.2'!$4:$151,62,FALSE)</f>
        <v>0</v>
      </c>
      <c r="K24" s="91">
        <f>VLOOKUP($A$24,'2.2'!$4:$151,70,FALSE)</f>
        <v>0</v>
      </c>
      <c r="L24" s="91">
        <f>VLOOKUP($A$24,'2.2'!$4:$151,78,FALSE)</f>
        <v>0</v>
      </c>
      <c r="M24" s="91">
        <f>VLOOKUP($A$24,'2.2'!$4:$151,86,FALSE)</f>
        <v>0</v>
      </c>
      <c r="N24" s="91">
        <f>VLOOKUP($A$24,'2.2'!$4:$151,94,FALSE)</f>
        <v>0</v>
      </c>
    </row>
    <row r="25" spans="1:14" ht="20" customHeight="1" x14ac:dyDescent="0.2">
      <c r="A25" s="45" t="s">
        <v>477</v>
      </c>
      <c r="B25" s="56" t="s">
        <v>478</v>
      </c>
      <c r="C25" s="23">
        <f>VLOOKUP($A$25,'2.2'!$4:$151,6,FALSE)</f>
        <v>0</v>
      </c>
      <c r="D25" s="23">
        <f>VLOOKUP($A$25,'2.2'!$4:$151,14,FALSE)</f>
        <v>0</v>
      </c>
      <c r="E25" s="23">
        <f>VLOOKUP($A$25,'2.2'!$4:$151,22,FALSE)</f>
        <v>0</v>
      </c>
      <c r="F25" s="23">
        <f>VLOOKUP($A$25,'2.2'!$4:$151,30,FALSE)</f>
        <v>0</v>
      </c>
      <c r="G25" s="23">
        <f>VLOOKUP($A$25,'2.2'!$4:$151,38,FALSE)</f>
        <v>0</v>
      </c>
      <c r="H25" s="23">
        <f>VLOOKUP($A$25,'2.2'!$4:$151,46,FALSE)</f>
        <v>0</v>
      </c>
      <c r="I25" s="23">
        <f>VLOOKUP($A$25,'2.2'!$4:$151,54,FALSE)</f>
        <v>0</v>
      </c>
      <c r="J25" s="23">
        <f>VLOOKUP($A$25,'2.2'!$4:$151,62,FALSE)</f>
        <v>0</v>
      </c>
      <c r="K25" s="23">
        <f>VLOOKUP($A$25,'2.2'!$4:$151,70,FALSE)</f>
        <v>0</v>
      </c>
      <c r="L25" s="23">
        <f>VLOOKUP($A$25,'2.2'!$4:$151,78,FALSE)</f>
        <v>0</v>
      </c>
      <c r="M25" s="23">
        <f>VLOOKUP($A$25,'2.2'!$4:$151,86,FALSE)</f>
        <v>0</v>
      </c>
      <c r="N25" s="23">
        <f>VLOOKUP($A$25,'2.2'!$4:$151,94,FALSE)</f>
        <v>0</v>
      </c>
    </row>
    <row r="26" spans="1:14" s="41" customFormat="1" ht="20" customHeight="1" x14ac:dyDescent="0.2">
      <c r="A26" s="38">
        <v>1135</v>
      </c>
      <c r="B26" s="39" t="s">
        <v>262</v>
      </c>
      <c r="C26" s="91">
        <f>VLOOKUP($A$26,'2.2'!$4:$151,6,FALSE)</f>
        <v>48.152431369999995</v>
      </c>
      <c r="D26" s="91">
        <f>VLOOKUP($A$26,'2.2'!$4:$151,14,FALSE)</f>
        <v>51.5701714</v>
      </c>
      <c r="E26" s="91">
        <f>VLOOKUP($A$26,'2.2'!$4:$151,22,FALSE)</f>
        <v>68.504698509999997</v>
      </c>
      <c r="F26" s="91">
        <f>VLOOKUP($A$26,'2.2'!$4:$151,30,FALSE)</f>
        <v>17.981081779999997</v>
      </c>
      <c r="G26" s="91">
        <f>VLOOKUP($A$26,'2.2'!$4:$151,38,FALSE)</f>
        <v>27.988060170000001</v>
      </c>
      <c r="H26" s="91">
        <f>VLOOKUP($A$26,'2.2'!$4:$151,46,FALSE)</f>
        <v>25.633911069999996</v>
      </c>
      <c r="I26" s="91">
        <f>VLOOKUP($A$26,'2.2'!$4:$151,54,FALSE)</f>
        <v>33.302857320000001</v>
      </c>
      <c r="J26" s="91">
        <f>VLOOKUP($A$26,'2.2'!$4:$151,62,FALSE)</f>
        <v>39.990718849999993</v>
      </c>
      <c r="K26" s="91">
        <f>VLOOKUP($A$26,'2.2'!$4:$151,70,FALSE)</f>
        <v>25.847044390000001</v>
      </c>
      <c r="L26" s="91">
        <f>VLOOKUP($A$26,'2.2'!$4:$151,78,FALSE)</f>
        <v>26.341681979999997</v>
      </c>
      <c r="M26" s="91">
        <f>VLOOKUP($A$26,'2.2'!$4:$151,86,FALSE)</f>
        <v>24.003105170000001</v>
      </c>
      <c r="N26" s="91">
        <f>VLOOKUP($A$26,'2.2'!$4:$151,94,FALSE)</f>
        <v>19.83209596</v>
      </c>
    </row>
    <row r="27" spans="1:14" s="41" customFormat="1" ht="20" customHeight="1" x14ac:dyDescent="0.2">
      <c r="A27" s="38">
        <v>1136</v>
      </c>
      <c r="B27" s="39" t="s">
        <v>263</v>
      </c>
      <c r="C27" s="91">
        <f>VLOOKUP($A$27,'2.2'!$4:$151,6,FALSE)</f>
        <v>0</v>
      </c>
      <c r="D27" s="91">
        <f>VLOOKUP($A$27,'2.2'!$4:$151,14,FALSE)</f>
        <v>0</v>
      </c>
      <c r="E27" s="91">
        <f>VLOOKUP($A$27,'2.2'!$4:$151,22,FALSE)</f>
        <v>0</v>
      </c>
      <c r="F27" s="91">
        <f>VLOOKUP($A$27,'2.2'!$4:$151,30,FALSE)</f>
        <v>0</v>
      </c>
      <c r="G27" s="91">
        <f>VLOOKUP($A$27,'2.2'!$4:$151,38,FALSE)</f>
        <v>0</v>
      </c>
      <c r="H27" s="91">
        <f>VLOOKUP($A$27,'2.2'!$4:$151,46,FALSE)</f>
        <v>0</v>
      </c>
      <c r="I27" s="91">
        <f>VLOOKUP($A$27,'2.2'!$4:$151,54,FALSE)</f>
        <v>0</v>
      </c>
      <c r="J27" s="91">
        <f>VLOOKUP($A$27,'2.2'!$4:$151,62,FALSE)</f>
        <v>0</v>
      </c>
      <c r="K27" s="91">
        <f>VLOOKUP($A$27,'2.2'!$4:$151,70,FALSE)</f>
        <v>0</v>
      </c>
      <c r="L27" s="91">
        <f>VLOOKUP($A$27,'2.2'!$4:$151,78,FALSE)</f>
        <v>0</v>
      </c>
      <c r="M27" s="91">
        <f>VLOOKUP($A$27,'2.2'!$4:$151,86,FALSE)</f>
        <v>0</v>
      </c>
      <c r="N27" s="91">
        <f>VLOOKUP($A$27,'2.2'!$4:$151,94,FALSE)</f>
        <v>0</v>
      </c>
    </row>
    <row r="28" spans="1:14" ht="20" customHeight="1" x14ac:dyDescent="0.2">
      <c r="A28" s="45" t="s">
        <v>479</v>
      </c>
      <c r="B28" s="56" t="s">
        <v>480</v>
      </c>
      <c r="C28" s="23">
        <f>VLOOKUP($A$28,'2.2'!$4:$151,6,FALSE)</f>
        <v>0</v>
      </c>
      <c r="D28" s="23">
        <f>VLOOKUP($A$28,'2.2'!$4:$151,14,FALSE)</f>
        <v>0</v>
      </c>
      <c r="E28" s="23">
        <f>VLOOKUP($A$28,'2.2'!$4:$151,22,FALSE)</f>
        <v>0</v>
      </c>
      <c r="F28" s="23">
        <f>VLOOKUP($A$28,'2.2'!$4:$151,30,FALSE)</f>
        <v>0</v>
      </c>
      <c r="G28" s="23">
        <f>VLOOKUP($A$28,'2.2'!$4:$151,38,FALSE)</f>
        <v>0</v>
      </c>
      <c r="H28" s="23">
        <f>VLOOKUP($A$28,'2.2'!$4:$151,46,FALSE)</f>
        <v>0</v>
      </c>
      <c r="I28" s="23">
        <f>VLOOKUP($A$28,'2.2'!$4:$151,54,FALSE)</f>
        <v>0</v>
      </c>
      <c r="J28" s="23">
        <f>VLOOKUP($A$28,'2.2'!$4:$151,62,FALSE)</f>
        <v>0</v>
      </c>
      <c r="K28" s="23">
        <f>VLOOKUP($A$28,'2.2'!$4:$151,70,FALSE)</f>
        <v>0</v>
      </c>
      <c r="L28" s="23">
        <f>VLOOKUP($A$28,'2.2'!$4:$151,78,FALSE)</f>
        <v>0</v>
      </c>
      <c r="M28" s="23">
        <f>VLOOKUP($A$28,'2.2'!$4:$151,86,FALSE)</f>
        <v>0</v>
      </c>
      <c r="N28" s="23">
        <f>VLOOKUP($A$28,'2.2'!$4:$151,94,FALSE)</f>
        <v>0</v>
      </c>
    </row>
    <row r="29" spans="1:14" ht="20" customHeight="1" x14ac:dyDescent="0.2">
      <c r="A29" s="45" t="s">
        <v>481</v>
      </c>
      <c r="B29" s="56" t="s">
        <v>482</v>
      </c>
      <c r="C29" s="23">
        <f>VLOOKUP($A$29,'2.2'!$4:$151,6,FALSE)</f>
        <v>0</v>
      </c>
      <c r="D29" s="23">
        <f>VLOOKUP($A$29,'2.2'!$4:$151,14,FALSE)</f>
        <v>0</v>
      </c>
      <c r="E29" s="23">
        <f>VLOOKUP($A$29,'2.2'!$4:$151,22,FALSE)</f>
        <v>0</v>
      </c>
      <c r="F29" s="23">
        <f>VLOOKUP($A$29,'2.2'!$4:$151,30,FALSE)</f>
        <v>0</v>
      </c>
      <c r="G29" s="23">
        <f>VLOOKUP($A$29,'2.2'!$4:$151,38,FALSE)</f>
        <v>0</v>
      </c>
      <c r="H29" s="23">
        <f>VLOOKUP($A$29,'2.2'!$4:$151,46,FALSE)</f>
        <v>0</v>
      </c>
      <c r="I29" s="23">
        <f>VLOOKUP($A$29,'2.2'!$4:$151,54,FALSE)</f>
        <v>0</v>
      </c>
      <c r="J29" s="23">
        <f>VLOOKUP($A$29,'2.2'!$4:$151,62,FALSE)</f>
        <v>0</v>
      </c>
      <c r="K29" s="23">
        <f>VLOOKUP($A$29,'2.2'!$4:$151,70,FALSE)</f>
        <v>0</v>
      </c>
      <c r="L29" s="23">
        <f>VLOOKUP($A$29,'2.2'!$4:$151,78,FALSE)</f>
        <v>0</v>
      </c>
      <c r="M29" s="23">
        <f>VLOOKUP($A$29,'2.2'!$4:$151,86,FALSE)</f>
        <v>0</v>
      </c>
      <c r="N29" s="23">
        <f>VLOOKUP($A$29,'2.2'!$4:$151,94,FALSE)</f>
        <v>0</v>
      </c>
    </row>
    <row r="30" spans="1:14" ht="20" customHeight="1" x14ac:dyDescent="0.2">
      <c r="A30" s="35">
        <v>114</v>
      </c>
      <c r="B30" s="36" t="s">
        <v>264</v>
      </c>
      <c r="C30" s="90">
        <f>VLOOKUP($A$30,'2.2'!$4:$151,6,FALSE)</f>
        <v>260905.87928610001</v>
      </c>
      <c r="D30" s="90">
        <f>VLOOKUP($A$30,'2.2'!$4:$151,14,FALSE)</f>
        <v>293526.72048399004</v>
      </c>
      <c r="E30" s="90">
        <f>VLOOKUP($A$30,'2.2'!$4:$151,22,FALSE)</f>
        <v>317111.96346302994</v>
      </c>
      <c r="F30" s="90">
        <f>VLOOKUP($A$30,'2.2'!$4:$151,30,FALSE)</f>
        <v>335282.24486874999</v>
      </c>
      <c r="G30" s="90">
        <f>VLOOKUP($A$30,'2.2'!$4:$151,38,FALSE)</f>
        <v>339051.81444970443</v>
      </c>
      <c r="H30" s="90">
        <f>VLOOKUP($A$30,'2.2'!$4:$151,46,FALSE)</f>
        <v>354885.35560161847</v>
      </c>
      <c r="I30" s="90">
        <f>VLOOKUP($A$30,'2.2'!$4:$151,54,FALSE)</f>
        <v>351556.78627638996</v>
      </c>
      <c r="J30" s="90">
        <f>VLOOKUP($A$30,'2.2'!$4:$151,62,FALSE)</f>
        <v>380892.37738518999</v>
      </c>
      <c r="K30" s="90">
        <f>VLOOKUP($A$30,'2.2'!$4:$151,70,FALSE)</f>
        <v>419090.53686247999</v>
      </c>
      <c r="L30" s="90">
        <f>VLOOKUP($A$30,'2.2'!$4:$151,78,FALSE)</f>
        <v>410691.64063576999</v>
      </c>
      <c r="M30" s="90">
        <f>VLOOKUP($A$30,'2.2'!$4:$151,86,FALSE)</f>
        <v>370550.36277401994</v>
      </c>
      <c r="N30" s="90">
        <f>VLOOKUP($A$30,'2.2'!$4:$151,94,FALSE)</f>
        <v>485450.86512017</v>
      </c>
    </row>
    <row r="31" spans="1:14" ht="20" customHeight="1" x14ac:dyDescent="0.2">
      <c r="A31" s="38">
        <v>1141</v>
      </c>
      <c r="B31" s="39" t="s">
        <v>265</v>
      </c>
      <c r="C31" s="91">
        <f>VLOOKUP($A$31,'2.2'!$4:$151,6,FALSE)</f>
        <v>237883.20544801003</v>
      </c>
      <c r="D31" s="91">
        <f>VLOOKUP($A$31,'2.2'!$4:$151,14,FALSE)</f>
        <v>267051.05707245995</v>
      </c>
      <c r="E31" s="91">
        <f>VLOOKUP($A$31,'2.2'!$4:$151,22,FALSE)</f>
        <v>294845.49408348999</v>
      </c>
      <c r="F31" s="91">
        <f>VLOOKUP($A$31,'2.2'!$4:$151,30,FALSE)</f>
        <v>313826.16786759003</v>
      </c>
      <c r="G31" s="91">
        <f>VLOOKUP($A$31,'2.2'!$4:$151,38,FALSE)</f>
        <v>316833.32002185436</v>
      </c>
      <c r="H31" s="91">
        <f>VLOOKUP($A$31,'2.2'!$4:$151,46,FALSE)</f>
        <v>328247.85248334846</v>
      </c>
      <c r="I31" s="91">
        <f>VLOOKUP($A$31,'2.2'!$4:$151,54,FALSE)</f>
        <v>321771.87599249999</v>
      </c>
      <c r="J31" s="91">
        <f>VLOOKUP($A$31,'2.2'!$4:$151,62,FALSE)</f>
        <v>352252.40103186003</v>
      </c>
      <c r="K31" s="91">
        <f>VLOOKUP($A$31,'2.2'!$4:$151,70,FALSE)</f>
        <v>388190.01244667999</v>
      </c>
      <c r="L31" s="91">
        <f>VLOOKUP($A$31,'2.2'!$4:$151,78,FALSE)</f>
        <v>383673.03201811999</v>
      </c>
      <c r="M31" s="91">
        <f>VLOOKUP($A$31,'2.2'!$4:$151,86,FALSE)</f>
        <v>344636.29103899002</v>
      </c>
      <c r="N31" s="91">
        <f>VLOOKUP($A$31,'2.2'!$4:$151,94,FALSE)</f>
        <v>448301.21597606002</v>
      </c>
    </row>
    <row r="32" spans="1:14" ht="20" customHeight="1" x14ac:dyDescent="0.2">
      <c r="A32" s="21">
        <v>11411</v>
      </c>
      <c r="B32" s="22" t="s">
        <v>266</v>
      </c>
      <c r="C32" s="23">
        <f>VLOOKUP($A$32,'2.2'!$4:$151,6,FALSE)</f>
        <v>37284.240293230003</v>
      </c>
      <c r="D32" s="23">
        <f>VLOOKUP($A$32,'2.2'!$4:$151,14,FALSE)</f>
        <v>41180.348566069995</v>
      </c>
      <c r="E32" s="23">
        <f>VLOOKUP($A$32,'2.2'!$4:$151,22,FALSE)</f>
        <v>43303.882938130002</v>
      </c>
      <c r="F32" s="23">
        <f>VLOOKUP($A$32,'2.2'!$4:$151,30,FALSE)</f>
        <v>43188.323630309998</v>
      </c>
      <c r="G32" s="23">
        <f>VLOOKUP($A$32,'2.2'!$4:$151,38,FALSE)</f>
        <v>49204.169772090005</v>
      </c>
      <c r="H32" s="23">
        <f>VLOOKUP($A$32,'2.2'!$4:$151,46,FALSE)</f>
        <v>48048.708224779999</v>
      </c>
      <c r="I32" s="23">
        <f>VLOOKUP($A$32,'2.2'!$4:$151,54,FALSE)</f>
        <v>41851.411653000003</v>
      </c>
      <c r="J32" s="23">
        <f>VLOOKUP($A$32,'2.2'!$4:$151,62,FALSE)</f>
        <v>47041.4235109</v>
      </c>
      <c r="K32" s="23">
        <f>VLOOKUP($A$32,'2.2'!$4:$151,70,FALSE)</f>
        <v>53985.349807509992</v>
      </c>
      <c r="L32" s="23">
        <f>VLOOKUP($A$32,'2.2'!$4:$151,78,FALSE)</f>
        <v>52439.901666630001</v>
      </c>
      <c r="M32" s="23">
        <f>VLOOKUP($A$32,'2.2'!$4:$151,86,FALSE)</f>
        <v>55894.353524590006</v>
      </c>
      <c r="N32" s="23">
        <f>VLOOKUP($A$32,'2.2'!$4:$151,94,FALSE)</f>
        <v>70413.558083020005</v>
      </c>
    </row>
    <row r="33" spans="1:14" s="48" customFormat="1" ht="20" customHeight="1" x14ac:dyDescent="0.2">
      <c r="A33" s="45" t="s">
        <v>599</v>
      </c>
      <c r="B33" s="56" t="s">
        <v>601</v>
      </c>
      <c r="C33" s="92">
        <f>VLOOKUP($A$33,'2.2'!$4:$151,6,FALSE)</f>
        <v>37284.240293230003</v>
      </c>
      <c r="D33" s="92">
        <f>VLOOKUP($A$33,'2.2'!$4:$151,14,FALSE)</f>
        <v>41180.348566069995</v>
      </c>
      <c r="E33" s="92">
        <f>VLOOKUP($A$33,'2.2'!$4:$151,22,FALSE)</f>
        <v>43303.882938130002</v>
      </c>
      <c r="F33" s="92">
        <f>VLOOKUP($A$33,'2.2'!$4:$151,30,FALSE)</f>
        <v>43188.323630309998</v>
      </c>
      <c r="G33" s="92">
        <f>VLOOKUP($A$33,'2.2'!$4:$151,38,FALSE)</f>
        <v>49204.169772090005</v>
      </c>
      <c r="H33" s="92">
        <f>VLOOKUP($A$33,'2.2'!$4:$151,46,FALSE)</f>
        <v>48048.708224779999</v>
      </c>
      <c r="I33" s="92">
        <f>VLOOKUP($A$33,'2.2'!$4:$151,54,FALSE)</f>
        <v>41851.411653000003</v>
      </c>
      <c r="J33" s="92">
        <f>VLOOKUP($A$33,'2.2'!$4:$151,62,FALSE)</f>
        <v>47041.4235109</v>
      </c>
      <c r="K33" s="92">
        <f>VLOOKUP($A$33,'2.2'!$4:$151,70,FALSE)</f>
        <v>53985.349807509992</v>
      </c>
      <c r="L33" s="92">
        <f>VLOOKUP($A$33,'2.2'!$4:$151,78,FALSE)</f>
        <v>52439.901666630001</v>
      </c>
      <c r="M33" s="92">
        <f>VLOOKUP($A$33,'2.2'!$4:$151,86,FALSE)</f>
        <v>55894.353524590006</v>
      </c>
      <c r="N33" s="92">
        <f>VLOOKUP($A$33,'2.2'!$4:$151,94,FALSE)</f>
        <v>70413.558083020005</v>
      </c>
    </row>
    <row r="34" spans="1:14" s="48" customFormat="1" ht="20" customHeight="1" x14ac:dyDescent="0.2">
      <c r="A34" s="45" t="s">
        <v>600</v>
      </c>
      <c r="B34" s="56" t="s">
        <v>483</v>
      </c>
      <c r="C34" s="92">
        <f>VLOOKUP($A$34,'2.2'!$4:$151,6,FALSE)</f>
        <v>0</v>
      </c>
      <c r="D34" s="92">
        <f>VLOOKUP($A$34,'2.2'!$4:$151,14,FALSE)</f>
        <v>0</v>
      </c>
      <c r="E34" s="92">
        <f>VLOOKUP($A$34,'2.2'!$4:$151,22,FALSE)</f>
        <v>0</v>
      </c>
      <c r="F34" s="92">
        <f>VLOOKUP($A$34,'2.2'!$4:$151,30,FALSE)</f>
        <v>0</v>
      </c>
      <c r="G34" s="92">
        <f>VLOOKUP($A$34,'2.2'!$4:$151,38,FALSE)</f>
        <v>0</v>
      </c>
      <c r="H34" s="92">
        <f>VLOOKUP($A$34,'2.2'!$4:$151,46,FALSE)</f>
        <v>0</v>
      </c>
      <c r="I34" s="92">
        <f>VLOOKUP($A$34,'2.2'!$4:$151,54,FALSE)</f>
        <v>0</v>
      </c>
      <c r="J34" s="92">
        <f>VLOOKUP($A$34,'2.2'!$4:$151,62,FALSE)</f>
        <v>0</v>
      </c>
      <c r="K34" s="92">
        <f>VLOOKUP($A$34,'2.2'!$4:$151,70,FALSE)</f>
        <v>0</v>
      </c>
      <c r="L34" s="92">
        <f>VLOOKUP($A$34,'2.2'!$4:$151,78,FALSE)</f>
        <v>0</v>
      </c>
      <c r="M34" s="92">
        <f>VLOOKUP($A$34,'2.2'!$4:$151,86,FALSE)</f>
        <v>0</v>
      </c>
      <c r="N34" s="92">
        <f>VLOOKUP($A$34,'2.2'!$4:$151,94,FALSE)</f>
        <v>0</v>
      </c>
    </row>
    <row r="35" spans="1:14" ht="20" customHeight="1" x14ac:dyDescent="0.2">
      <c r="A35" s="21">
        <v>11412</v>
      </c>
      <c r="B35" s="22" t="s">
        <v>602</v>
      </c>
      <c r="C35" s="23">
        <f>VLOOKUP($A$35,'2.2'!$4:$151,6,FALSE)</f>
        <v>0</v>
      </c>
      <c r="D35" s="23">
        <f>VLOOKUP($A$35,'2.2'!$4:$151,14,FALSE)</f>
        <v>0</v>
      </c>
      <c r="E35" s="23">
        <f>VLOOKUP($A$35,'2.2'!$4:$151,22,FALSE)</f>
        <v>0</v>
      </c>
      <c r="F35" s="23">
        <f>VLOOKUP($A$35,'2.2'!$4:$151,30,FALSE)</f>
        <v>0</v>
      </c>
      <c r="G35" s="23">
        <f>VLOOKUP($A$35,'2.2'!$4:$151,38,FALSE)</f>
        <v>0</v>
      </c>
      <c r="H35" s="23">
        <f>VLOOKUP($A$35,'2.2'!$4:$151,46,FALSE)</f>
        <v>0</v>
      </c>
      <c r="I35" s="23">
        <f>VLOOKUP($A$35,'2.2'!$4:$151,54,FALSE)</f>
        <v>0</v>
      </c>
      <c r="J35" s="23">
        <f>VLOOKUP($A$35,'2.2'!$4:$151,62,FALSE)</f>
        <v>0</v>
      </c>
      <c r="K35" s="23">
        <f>VLOOKUP($A$35,'2.2'!$4:$151,70,FALSE)</f>
        <v>0</v>
      </c>
      <c r="L35" s="23">
        <f>VLOOKUP($A$35,'2.2'!$4:$151,78,FALSE)</f>
        <v>0</v>
      </c>
      <c r="M35" s="23">
        <f>VLOOKUP($A$35,'2.2'!$4:$151,86,FALSE)</f>
        <v>0</v>
      </c>
      <c r="N35" s="23">
        <f>VLOOKUP($A$35,'2.2'!$4:$151,94,FALSE)</f>
        <v>0</v>
      </c>
    </row>
    <row r="36" spans="1:14" ht="20" customHeight="1" x14ac:dyDescent="0.2">
      <c r="A36" s="21">
        <v>11413</v>
      </c>
      <c r="B36" s="22" t="s">
        <v>267</v>
      </c>
      <c r="C36" s="23">
        <f>VLOOKUP($A$36,'2.2'!$4:$151,6,FALSE)</f>
        <v>174106.62186186999</v>
      </c>
      <c r="D36" s="23">
        <f>VLOOKUP($A$36,'2.2'!$4:$151,14,FALSE)</f>
        <v>193993.98785199999</v>
      </c>
      <c r="E36" s="23">
        <f>VLOOKUP($A$36,'2.2'!$4:$151,22,FALSE)</f>
        <v>220668.61753711998</v>
      </c>
      <c r="F36" s="23">
        <f>VLOOKUP($A$36,'2.2'!$4:$151,30,FALSE)</f>
        <v>241474.20467312998</v>
      </c>
      <c r="G36" s="23">
        <f>VLOOKUP($A$36,'2.2'!$4:$151,38,FALSE)</f>
        <v>237876.89916042439</v>
      </c>
      <c r="H36" s="23">
        <f>VLOOKUP($A$36,'2.2'!$4:$151,46,FALSE)</f>
        <v>245512.8471267985</v>
      </c>
      <c r="I36" s="23">
        <f>VLOOKUP($A$36,'2.2'!$4:$151,54,FALSE)</f>
        <v>246275.55164989998</v>
      </c>
      <c r="J36" s="23">
        <f>VLOOKUP($A$36,'2.2'!$4:$151,62,FALSE)</f>
        <v>270527.86923641997</v>
      </c>
      <c r="K36" s="23">
        <f>VLOOKUP($A$36,'2.2'!$4:$151,70,FALSE)</f>
        <v>297587.35276624002</v>
      </c>
      <c r="L36" s="23">
        <f>VLOOKUP($A$36,'2.2'!$4:$151,78,FALSE)</f>
        <v>290322.07402825</v>
      </c>
      <c r="M36" s="23">
        <f>VLOOKUP($A$36,'2.2'!$4:$151,86,FALSE)</f>
        <v>266793.59387619002</v>
      </c>
      <c r="N36" s="23">
        <f>VLOOKUP($A$36,'2.2'!$4:$151,94,FALSE)</f>
        <v>328886.6571059</v>
      </c>
    </row>
    <row r="37" spans="1:14" s="48" customFormat="1" ht="20" customHeight="1" x14ac:dyDescent="0.2">
      <c r="A37" s="45" t="s">
        <v>442</v>
      </c>
      <c r="B37" s="56" t="s">
        <v>443</v>
      </c>
      <c r="C37" s="92">
        <f>VLOOKUP($A$37,'2.2'!$4:$151,6,FALSE)</f>
        <v>139035.29265037001</v>
      </c>
      <c r="D37" s="92">
        <f>VLOOKUP($A$37,'2.2'!$4:$151,14,FALSE)</f>
        <v>158650.75915076002</v>
      </c>
      <c r="E37" s="92">
        <f>VLOOKUP($A$37,'2.2'!$4:$151,22,FALSE)</f>
        <v>180030.01899126999</v>
      </c>
      <c r="F37" s="92">
        <f>VLOOKUP($A$37,'2.2'!$4:$151,30,FALSE)</f>
        <v>198238.50228478998</v>
      </c>
      <c r="G37" s="92">
        <f>VLOOKUP($A$37,'2.2'!$4:$151,38,FALSE)</f>
        <v>194816.05995378003</v>
      </c>
      <c r="H37" s="92">
        <f>VLOOKUP($A$37,'2.2'!$4:$151,46,FALSE)</f>
        <v>199876.00025541999</v>
      </c>
      <c r="I37" s="92">
        <f>VLOOKUP($A$37,'2.2'!$4:$151,54,FALSE)</f>
        <v>201517.27768100996</v>
      </c>
      <c r="J37" s="92">
        <f>VLOOKUP($A$37,'2.2'!$4:$151,62,FALSE)</f>
        <v>221669.85452379001</v>
      </c>
      <c r="K37" s="92">
        <f>VLOOKUP($A$37,'2.2'!$4:$151,70,FALSE)</f>
        <v>244286.93334846001</v>
      </c>
      <c r="L37" s="92">
        <f>VLOOKUP($A$37,'2.2'!$4:$151,78,FALSE)</f>
        <v>237371.88993586999</v>
      </c>
      <c r="M37" s="92">
        <f>VLOOKUP($A$37,'2.2'!$4:$151,86,FALSE)</f>
        <v>218602.47692680999</v>
      </c>
      <c r="N37" s="92">
        <f>VLOOKUP($A$37,'2.2'!$4:$151,94,FALSE)</f>
        <v>269704.78109483997</v>
      </c>
    </row>
    <row r="38" spans="1:14" s="48" customFormat="1" ht="20" customHeight="1" x14ac:dyDescent="0.2">
      <c r="A38" s="45" t="s">
        <v>444</v>
      </c>
      <c r="B38" s="56" t="s">
        <v>445</v>
      </c>
      <c r="C38" s="92">
        <f>VLOOKUP($A$38,'2.2'!$4:$151,6,FALSE)</f>
        <v>33786.068577080005</v>
      </c>
      <c r="D38" s="92">
        <f>VLOOKUP($A$38,'2.2'!$4:$151,14,FALSE)</f>
        <v>33790.262047500008</v>
      </c>
      <c r="E38" s="92">
        <f>VLOOKUP($A$38,'2.2'!$4:$151,22,FALSE)</f>
        <v>38949.388142440002</v>
      </c>
      <c r="F38" s="92">
        <f>VLOOKUP($A$38,'2.2'!$4:$151,30,FALSE)</f>
        <v>41453.936255199995</v>
      </c>
      <c r="G38" s="92">
        <f>VLOOKUP($A$38,'2.2'!$4:$151,38,FALSE)</f>
        <v>41171.0403063544</v>
      </c>
      <c r="H38" s="92">
        <f>VLOOKUP($A$38,'2.2'!$4:$151,46,FALSE)</f>
        <v>43774.063248358507</v>
      </c>
      <c r="I38" s="92">
        <f>VLOOKUP($A$38,'2.2'!$4:$151,54,FALSE)</f>
        <v>42950.091293360005</v>
      </c>
      <c r="J38" s="92">
        <f>VLOOKUP($A$38,'2.2'!$4:$151,62,FALSE)</f>
        <v>47051.489412260002</v>
      </c>
      <c r="K38" s="92">
        <f>VLOOKUP($A$38,'2.2'!$4:$151,70,FALSE)</f>
        <v>51677.900357189996</v>
      </c>
      <c r="L38" s="92">
        <f>VLOOKUP($A$38,'2.2'!$4:$151,78,FALSE)</f>
        <v>51390.317098200001</v>
      </c>
      <c r="M38" s="92">
        <f>VLOOKUP($A$38,'2.2'!$4:$151,86,FALSE)</f>
        <v>46626.132717839995</v>
      </c>
      <c r="N38" s="92">
        <f>VLOOKUP($A$38,'2.2'!$4:$151,94,FALSE)</f>
        <v>57613.545503429996</v>
      </c>
    </row>
    <row r="39" spans="1:14" s="48" customFormat="1" ht="20" customHeight="1" x14ac:dyDescent="0.2">
      <c r="A39" s="45" t="s">
        <v>446</v>
      </c>
      <c r="B39" s="56" t="s">
        <v>485</v>
      </c>
      <c r="C39" s="92">
        <f>VLOOKUP($A$39,'2.2'!$4:$151,6,FALSE)</f>
        <v>0</v>
      </c>
      <c r="D39" s="92">
        <f>VLOOKUP($A$39,'2.2'!$4:$151,14,FALSE)</f>
        <v>0</v>
      </c>
      <c r="E39" s="92">
        <f>VLOOKUP($A$39,'2.2'!$4:$151,22,FALSE)</f>
        <v>0</v>
      </c>
      <c r="F39" s="92">
        <f>VLOOKUP($A$39,'2.2'!$4:$151,30,FALSE)</f>
        <v>0</v>
      </c>
      <c r="G39" s="92">
        <f>VLOOKUP($A$39,'2.2'!$4:$151,38,FALSE)</f>
        <v>0</v>
      </c>
      <c r="H39" s="92">
        <f>VLOOKUP($A$39,'2.2'!$4:$151,46,FALSE)</f>
        <v>0</v>
      </c>
      <c r="I39" s="92">
        <f>VLOOKUP($A$39,'2.2'!$4:$151,54,FALSE)</f>
        <v>0</v>
      </c>
      <c r="J39" s="92">
        <f>VLOOKUP($A$39,'2.2'!$4:$151,62,FALSE)</f>
        <v>0</v>
      </c>
      <c r="K39" s="92">
        <f>VLOOKUP($A$39,'2.2'!$4:$151,70,FALSE)</f>
        <v>0</v>
      </c>
      <c r="L39" s="92">
        <f>VLOOKUP($A$39,'2.2'!$4:$151,78,FALSE)</f>
        <v>0</v>
      </c>
      <c r="M39" s="92">
        <f>VLOOKUP($A$39,'2.2'!$4:$151,86,FALSE)</f>
        <v>0</v>
      </c>
      <c r="N39" s="92">
        <f>VLOOKUP($A$39,'2.2'!$4:$151,94,FALSE)</f>
        <v>0</v>
      </c>
    </row>
    <row r="40" spans="1:14" s="48" customFormat="1" ht="20" customHeight="1" x14ac:dyDescent="0.2">
      <c r="A40" s="45" t="s">
        <v>484</v>
      </c>
      <c r="B40" s="56" t="s">
        <v>447</v>
      </c>
      <c r="C40" s="92">
        <f>VLOOKUP($A$40,'2.2'!$4:$151,6,FALSE)</f>
        <v>1285.2606344199999</v>
      </c>
      <c r="D40" s="92">
        <f>VLOOKUP($A$40,'2.2'!$4:$151,14,FALSE)</f>
        <v>1552.9666537399999</v>
      </c>
      <c r="E40" s="92">
        <f>VLOOKUP($A$40,'2.2'!$4:$151,22,FALSE)</f>
        <v>1689.21040341</v>
      </c>
      <c r="F40" s="92">
        <f>VLOOKUP($A$40,'2.2'!$4:$151,30,FALSE)</f>
        <v>1781.76613314</v>
      </c>
      <c r="G40" s="92">
        <f>VLOOKUP($A$40,'2.2'!$4:$151,38,FALSE)</f>
        <v>1889.7989002899999</v>
      </c>
      <c r="H40" s="92">
        <f>VLOOKUP($A$40,'2.2'!$4:$151,46,FALSE)</f>
        <v>1862.7836230199998</v>
      </c>
      <c r="I40" s="92">
        <f>VLOOKUP($A$40,'2.2'!$4:$151,54,FALSE)</f>
        <v>1808.1826755299999</v>
      </c>
      <c r="J40" s="92">
        <f>VLOOKUP($A$40,'2.2'!$4:$151,62,FALSE)</f>
        <v>1806.52530037</v>
      </c>
      <c r="K40" s="92">
        <f>VLOOKUP($A$40,'2.2'!$4:$151,70,FALSE)</f>
        <v>1622.51906059</v>
      </c>
      <c r="L40" s="92">
        <f>VLOOKUP($A$40,'2.2'!$4:$151,78,FALSE)</f>
        <v>1559.8669941799999</v>
      </c>
      <c r="M40" s="92">
        <f>VLOOKUP($A$40,'2.2'!$4:$151,86,FALSE)</f>
        <v>1564.9842315399999</v>
      </c>
      <c r="N40" s="92">
        <f>VLOOKUP($A$40,'2.2'!$4:$151,94,FALSE)</f>
        <v>1568.3305076299998</v>
      </c>
    </row>
    <row r="41" spans="1:14" ht="20" customHeight="1" x14ac:dyDescent="0.2">
      <c r="A41" s="21">
        <v>11414</v>
      </c>
      <c r="B41" s="22" t="s">
        <v>448</v>
      </c>
      <c r="C41" s="23">
        <f>VLOOKUP($A$41,'2.2'!$4:$151,6,FALSE)</f>
        <v>26492.343292910002</v>
      </c>
      <c r="D41" s="23">
        <f>VLOOKUP($A$41,'2.2'!$4:$151,14,FALSE)</f>
        <v>31876.720654389999</v>
      </c>
      <c r="E41" s="23">
        <f>VLOOKUP($A$41,'2.2'!$4:$151,22,FALSE)</f>
        <v>30872.993608239998</v>
      </c>
      <c r="F41" s="23">
        <f>VLOOKUP($A$41,'2.2'!$4:$151,30,FALSE)</f>
        <v>29163.639564149998</v>
      </c>
      <c r="G41" s="23">
        <f>VLOOKUP($A$41,'2.2'!$4:$151,38,FALSE)</f>
        <v>29752.251089339999</v>
      </c>
      <c r="H41" s="23">
        <f>VLOOKUP($A$41,'2.2'!$4:$151,46,FALSE)</f>
        <v>34686.297131769999</v>
      </c>
      <c r="I41" s="23">
        <f>VLOOKUP($A$41,'2.2'!$4:$151,54,FALSE)</f>
        <v>33644.912689599994</v>
      </c>
      <c r="J41" s="23">
        <f>VLOOKUP($A$41,'2.2'!$4:$151,62,FALSE)</f>
        <v>34683.108284540001</v>
      </c>
      <c r="K41" s="23">
        <f>VLOOKUP($A$41,'2.2'!$4:$151,70,FALSE)</f>
        <v>36617.309872930004</v>
      </c>
      <c r="L41" s="23">
        <f>VLOOKUP($A$41,'2.2'!$4:$151,78,FALSE)</f>
        <v>40911.056323240002</v>
      </c>
      <c r="M41" s="23">
        <f>VLOOKUP($A$41,'2.2'!$4:$151,86,FALSE)</f>
        <v>21948.343638210001</v>
      </c>
      <c r="N41" s="23">
        <f>VLOOKUP($A$41,'2.2'!$4:$151,94,FALSE)</f>
        <v>49001.000787140001</v>
      </c>
    </row>
    <row r="42" spans="1:14" ht="20" customHeight="1" x14ac:dyDescent="0.2">
      <c r="A42" s="38">
        <v>1142</v>
      </c>
      <c r="B42" s="39" t="s">
        <v>449</v>
      </c>
      <c r="C42" s="91">
        <f>VLOOKUP($A$42,'2.2'!$4:$151,6,FALSE)</f>
        <v>7758.15145304</v>
      </c>
      <c r="D42" s="91">
        <f>VLOOKUP($A$42,'2.2'!$4:$151,14,FALSE)</f>
        <v>8958.5306436200008</v>
      </c>
      <c r="E42" s="91">
        <f>VLOOKUP($A$42,'2.2'!$4:$151,22,FALSE)</f>
        <v>2885.38746068</v>
      </c>
      <c r="F42" s="91">
        <f>VLOOKUP($A$42,'2.2'!$4:$151,30,FALSE)</f>
        <v>734.43951809000009</v>
      </c>
      <c r="G42" s="91">
        <f>VLOOKUP($A$42,'2.2'!$4:$151,38,FALSE)</f>
        <v>24.509379380000002</v>
      </c>
      <c r="H42" s="91">
        <f>VLOOKUP($A$42,'2.2'!$4:$151,46,FALSE)</f>
        <v>3271.1820444699997</v>
      </c>
      <c r="I42" s="91">
        <f>VLOOKUP($A$42,'2.2'!$4:$151,54,FALSE)</f>
        <v>6001.2390032499998</v>
      </c>
      <c r="J42" s="91">
        <f>VLOOKUP($A$42,'2.2'!$4:$151,62,FALSE)</f>
        <v>5821.3677786700009</v>
      </c>
      <c r="K42" s="91">
        <f>VLOOKUP($A$42,'2.2'!$4:$151,70,FALSE)</f>
        <v>3928.1305891700003</v>
      </c>
      <c r="L42" s="91">
        <f>VLOOKUP($A$42,'2.2'!$4:$151,78,FALSE)</f>
        <v>2775.674653</v>
      </c>
      <c r="M42" s="91">
        <f>VLOOKUP($A$42,'2.2'!$4:$151,86,FALSE)</f>
        <v>1985.5919123899998</v>
      </c>
      <c r="N42" s="91">
        <f>VLOOKUP($A$42,'2.2'!$4:$151,94,FALSE)</f>
        <v>1924.3182197200001</v>
      </c>
    </row>
    <row r="43" spans="1:14" ht="20" customHeight="1" x14ac:dyDescent="0.2">
      <c r="A43" s="38">
        <v>1143</v>
      </c>
      <c r="B43" s="39" t="s">
        <v>268</v>
      </c>
      <c r="C43" s="91">
        <f>VLOOKUP($A$43,'2.2'!$4:$151,6,FALSE)</f>
        <v>0</v>
      </c>
      <c r="D43" s="91">
        <f>VLOOKUP($A$43,'2.2'!$4:$151,14,FALSE)</f>
        <v>0</v>
      </c>
      <c r="E43" s="91">
        <f>VLOOKUP($A$43,'2.2'!$4:$151,22,FALSE)</f>
        <v>0</v>
      </c>
      <c r="F43" s="91">
        <f>VLOOKUP($A$43,'2.2'!$4:$151,30,FALSE)</f>
        <v>0</v>
      </c>
      <c r="G43" s="91">
        <f>VLOOKUP($A$43,'2.2'!$4:$151,38,FALSE)</f>
        <v>0</v>
      </c>
      <c r="H43" s="91">
        <f>VLOOKUP($A$43,'2.2'!$4:$151,46,FALSE)</f>
        <v>0</v>
      </c>
      <c r="I43" s="91">
        <f>VLOOKUP($A$43,'2.2'!$4:$151,54,FALSE)</f>
        <v>0</v>
      </c>
      <c r="J43" s="91">
        <f>VLOOKUP($A$43,'2.2'!$4:$151,62,FALSE)</f>
        <v>0</v>
      </c>
      <c r="K43" s="91">
        <f>VLOOKUP($A$43,'2.2'!$4:$151,70,FALSE)</f>
        <v>0</v>
      </c>
      <c r="L43" s="91">
        <f>VLOOKUP($A$43,'2.2'!$4:$151,78,FALSE)</f>
        <v>0</v>
      </c>
      <c r="M43" s="91">
        <f>VLOOKUP($A$43,'2.2'!$4:$151,86,FALSE)</f>
        <v>0</v>
      </c>
      <c r="N43" s="91">
        <f>VLOOKUP($A$43,'2.2'!$4:$151,94,FALSE)</f>
        <v>0</v>
      </c>
    </row>
    <row r="44" spans="1:14" ht="20" customHeight="1" x14ac:dyDescent="0.2">
      <c r="A44" s="38">
        <v>1144</v>
      </c>
      <c r="B44" s="39" t="s">
        <v>269</v>
      </c>
      <c r="C44" s="91">
        <f>VLOOKUP($A$44,'2.2'!$4:$151,6,FALSE)</f>
        <v>9539.5928958200002</v>
      </c>
      <c r="D44" s="91">
        <f>VLOOKUP($A$44,'2.2'!$4:$151,14,FALSE)</f>
        <v>10647.231830000001</v>
      </c>
      <c r="E44" s="91">
        <f>VLOOKUP($A$44,'2.2'!$4:$151,22,FALSE)</f>
        <v>12127.969817630001</v>
      </c>
      <c r="F44" s="91">
        <f>VLOOKUP($A$44,'2.2'!$4:$151,30,FALSE)</f>
        <v>13638.31711434</v>
      </c>
      <c r="G44" s="91">
        <f>VLOOKUP($A$44,'2.2'!$4:$151,38,FALSE)</f>
        <v>14611.0984565</v>
      </c>
      <c r="H44" s="91">
        <f>VLOOKUP($A$44,'2.2'!$4:$151,46,FALSE)</f>
        <v>15652.734905600002</v>
      </c>
      <c r="I44" s="91">
        <f>VLOOKUP($A$44,'2.2'!$4:$151,54,FALSE)</f>
        <v>14523.43879249</v>
      </c>
      <c r="J44" s="91">
        <f>VLOOKUP($A$44,'2.2'!$4:$151,62,FALSE)</f>
        <v>14080.786199439999</v>
      </c>
      <c r="K44" s="91">
        <f>VLOOKUP($A$44,'2.2'!$4:$151,70,FALSE)</f>
        <v>15047.148304130002</v>
      </c>
      <c r="L44" s="91">
        <f>VLOOKUP($A$44,'2.2'!$4:$151,78,FALSE)</f>
        <v>15101.747569410001</v>
      </c>
      <c r="M44" s="91">
        <f>VLOOKUP($A$44,'2.2'!$4:$151,86,FALSE)</f>
        <v>17142.471255230001</v>
      </c>
      <c r="N44" s="91">
        <f>VLOOKUP($A$44,'2.2'!$4:$151,94,FALSE)</f>
        <v>27132.540059309998</v>
      </c>
    </row>
    <row r="45" spans="1:14" s="48" customFormat="1" ht="20" customHeight="1" x14ac:dyDescent="0.2">
      <c r="A45" s="45" t="s">
        <v>450</v>
      </c>
      <c r="B45" s="56" t="s">
        <v>451</v>
      </c>
      <c r="C45" s="92">
        <f>VLOOKUP($A$45,'2.2'!$4:$151,6,FALSE)</f>
        <v>2979.3540740599997</v>
      </c>
      <c r="D45" s="92">
        <f>VLOOKUP($A$45,'2.2'!$4:$151,14,FALSE)</f>
        <v>3231.2995630200003</v>
      </c>
      <c r="E45" s="92">
        <f>VLOOKUP($A$45,'2.2'!$4:$151,22,FALSE)</f>
        <v>3566.2051752500001</v>
      </c>
      <c r="F45" s="92">
        <f>VLOOKUP($A$45,'2.2'!$4:$151,30,FALSE)</f>
        <v>3788.3780852700002</v>
      </c>
      <c r="G45" s="92">
        <f>VLOOKUP($A$45,'2.2'!$4:$151,38,FALSE)</f>
        <v>4488.7702146499996</v>
      </c>
      <c r="H45" s="92">
        <f>VLOOKUP($A$45,'2.2'!$4:$151,46,FALSE)</f>
        <v>5085.9176322700005</v>
      </c>
      <c r="I45" s="92">
        <f>VLOOKUP($A$45,'2.2'!$4:$151,54,FALSE)</f>
        <v>4254.2693331800001</v>
      </c>
      <c r="J45" s="92">
        <f>VLOOKUP($A$45,'2.2'!$4:$151,62,FALSE)</f>
        <v>4573.9082169399999</v>
      </c>
      <c r="K45" s="92">
        <f>VLOOKUP($A$45,'2.2'!$4:$151,70,FALSE)</f>
        <v>4568.7626060599996</v>
      </c>
      <c r="L45" s="92">
        <f>VLOOKUP($A$45,'2.2'!$4:$151,78,FALSE)</f>
        <v>2801.5941896899994</v>
      </c>
      <c r="M45" s="92">
        <f>VLOOKUP($A$45,'2.2'!$4:$151,86,FALSE)</f>
        <v>2903.38387543</v>
      </c>
      <c r="N45" s="92">
        <f>VLOOKUP($A$45,'2.2'!$4:$151,94,FALSE)</f>
        <v>3084.3356104099998</v>
      </c>
    </row>
    <row r="46" spans="1:14" s="48" customFormat="1" ht="20" customHeight="1" x14ac:dyDescent="0.2">
      <c r="A46" s="45" t="s">
        <v>452</v>
      </c>
      <c r="B46" s="56" t="s">
        <v>453</v>
      </c>
      <c r="C46" s="92">
        <f>VLOOKUP($A$46,'2.2'!$4:$151,6,FALSE)</f>
        <v>2830.4272911899998</v>
      </c>
      <c r="D46" s="92">
        <f>VLOOKUP($A$46,'2.2'!$4:$151,14,FALSE)</f>
        <v>3268.8632685100001</v>
      </c>
      <c r="E46" s="92">
        <f>VLOOKUP($A$46,'2.2'!$4:$151,22,FALSE)</f>
        <v>3518.1787408099999</v>
      </c>
      <c r="F46" s="92">
        <f>VLOOKUP($A$46,'2.2'!$4:$151,30,FALSE)</f>
        <v>3987.89484855</v>
      </c>
      <c r="G46" s="92">
        <f>VLOOKUP($A$46,'2.2'!$4:$151,38,FALSE)</f>
        <v>4145.1533194699996</v>
      </c>
      <c r="H46" s="92">
        <f>VLOOKUP($A$46,'2.2'!$4:$151,46,FALSE)</f>
        <v>4241.7013404400004</v>
      </c>
      <c r="I46" s="92">
        <f>VLOOKUP($A$46,'2.2'!$4:$151,54,FALSE)</f>
        <v>4242.8251201399999</v>
      </c>
      <c r="J46" s="92">
        <f>VLOOKUP($A$46,'2.2'!$4:$151,62,FALSE)</f>
        <v>3301.5177873600001</v>
      </c>
      <c r="K46" s="92">
        <f>VLOOKUP($A$46,'2.2'!$4:$151,70,FALSE)</f>
        <v>2312.2301149200002</v>
      </c>
      <c r="L46" s="92">
        <f>VLOOKUP($A$46,'2.2'!$4:$151,78,FALSE)</f>
        <v>1027.2310500900001</v>
      </c>
      <c r="M46" s="92">
        <f>VLOOKUP($A$46,'2.2'!$4:$151,86,FALSE)</f>
        <v>173.46849510999999</v>
      </c>
      <c r="N46" s="92">
        <f>VLOOKUP($A$46,'2.2'!$4:$151,94,FALSE)</f>
        <v>13.092182690000003</v>
      </c>
    </row>
    <row r="47" spans="1:14" s="48" customFormat="1" ht="20" customHeight="1" x14ac:dyDescent="0.2">
      <c r="A47" s="45" t="s">
        <v>454</v>
      </c>
      <c r="B47" s="56" t="s">
        <v>455</v>
      </c>
      <c r="C47" s="92">
        <f>VLOOKUP($A$47,'2.2'!$4:$151,6,FALSE)</f>
        <v>1211.4946177300001</v>
      </c>
      <c r="D47" s="92">
        <f>VLOOKUP($A$47,'2.2'!$4:$151,14,FALSE)</f>
        <v>1507.12108687</v>
      </c>
      <c r="E47" s="92">
        <f>VLOOKUP($A$47,'2.2'!$4:$151,22,FALSE)</f>
        <v>1962.4433087299999</v>
      </c>
      <c r="F47" s="92">
        <f>VLOOKUP($A$47,'2.2'!$4:$151,30,FALSE)</f>
        <v>2224.4062963400002</v>
      </c>
      <c r="G47" s="92">
        <f>VLOOKUP($A$47,'2.2'!$4:$151,38,FALSE)</f>
        <v>2498.7413802299998</v>
      </c>
      <c r="H47" s="92">
        <f>VLOOKUP($A$47,'2.2'!$4:$151,46,FALSE)</f>
        <v>2983.4264766800006</v>
      </c>
      <c r="I47" s="92">
        <f>VLOOKUP($A$47,'2.2'!$4:$151,54,FALSE)</f>
        <v>2939.9487687999999</v>
      </c>
      <c r="J47" s="92">
        <f>VLOOKUP($A$47,'2.2'!$4:$151,62,FALSE)</f>
        <v>3011.1797351300002</v>
      </c>
      <c r="K47" s="92">
        <f>VLOOKUP($A$47,'2.2'!$4:$151,70,FALSE)</f>
        <v>4096.9853441599998</v>
      </c>
      <c r="L47" s="92">
        <f>VLOOKUP($A$47,'2.2'!$4:$151,78,FALSE)</f>
        <v>5127.1525885300007</v>
      </c>
      <c r="M47" s="92">
        <f>VLOOKUP($A$47,'2.2'!$4:$151,86,FALSE)</f>
        <v>5899.6864005500001</v>
      </c>
      <c r="N47" s="92">
        <f>VLOOKUP($A$47,'2.2'!$4:$151,94,FALSE)</f>
        <v>7584.7490955899993</v>
      </c>
    </row>
    <row r="48" spans="1:14" s="48" customFormat="1" ht="20" customHeight="1" x14ac:dyDescent="0.2">
      <c r="A48" s="45" t="s">
        <v>456</v>
      </c>
      <c r="B48" s="56" t="s">
        <v>486</v>
      </c>
      <c r="C48" s="92">
        <f>VLOOKUP($A$48,'2.2'!$4:$151,6,FALSE)</f>
        <v>0</v>
      </c>
      <c r="D48" s="92">
        <f>VLOOKUP($A$48,'2.2'!$4:$151,14,FALSE)</f>
        <v>0</v>
      </c>
      <c r="E48" s="92">
        <f>VLOOKUP($A$48,'2.2'!$4:$151,22,FALSE)</f>
        <v>0</v>
      </c>
      <c r="F48" s="92">
        <f>VLOOKUP($A$48,'2.2'!$4:$151,30,FALSE)</f>
        <v>0</v>
      </c>
      <c r="G48" s="92">
        <f>VLOOKUP($A$48,'2.2'!$4:$151,38,FALSE)</f>
        <v>0</v>
      </c>
      <c r="H48" s="92">
        <f>VLOOKUP($A$48,'2.2'!$4:$151,46,FALSE)</f>
        <v>0</v>
      </c>
      <c r="I48" s="92">
        <f>VLOOKUP($A$48,'2.2'!$4:$151,54,FALSE)</f>
        <v>0</v>
      </c>
      <c r="J48" s="92">
        <f>VLOOKUP($A$48,'2.2'!$4:$151,62,FALSE)</f>
        <v>0</v>
      </c>
      <c r="K48" s="92">
        <f>VLOOKUP($A$48,'2.2'!$4:$151,70,FALSE)</f>
        <v>0</v>
      </c>
      <c r="L48" s="92">
        <f>VLOOKUP($A$48,'2.2'!$4:$151,78,FALSE)</f>
        <v>0</v>
      </c>
      <c r="M48" s="92">
        <f>VLOOKUP($A$48,'2.2'!$4:$151,86,FALSE)</f>
        <v>0</v>
      </c>
      <c r="N48" s="92">
        <f>VLOOKUP($A$48,'2.2'!$4:$151,94,FALSE)</f>
        <v>0</v>
      </c>
    </row>
    <row r="49" spans="1:14" s="48" customFormat="1" ht="20" customHeight="1" x14ac:dyDescent="0.2">
      <c r="A49" s="45" t="s">
        <v>487</v>
      </c>
      <c r="B49" s="56" t="s">
        <v>457</v>
      </c>
      <c r="C49" s="92">
        <f>VLOOKUP($A$49,'2.2'!$4:$151,6,FALSE)</f>
        <v>2518.3169128400004</v>
      </c>
      <c r="D49" s="92">
        <f>VLOOKUP($A$49,'2.2'!$4:$151,14,FALSE)</f>
        <v>2639.9479115999998</v>
      </c>
      <c r="E49" s="92">
        <f>VLOOKUP($A$49,'2.2'!$4:$151,22,FALSE)</f>
        <v>3081.1425928400004</v>
      </c>
      <c r="F49" s="92">
        <f>VLOOKUP($A$49,'2.2'!$4:$151,30,FALSE)</f>
        <v>3637.6378841800001</v>
      </c>
      <c r="G49" s="92">
        <f>VLOOKUP($A$49,'2.2'!$4:$151,38,FALSE)</f>
        <v>3478.4335421500004</v>
      </c>
      <c r="H49" s="92">
        <f>VLOOKUP($A$49,'2.2'!$4:$151,46,FALSE)</f>
        <v>3341.6894562099997</v>
      </c>
      <c r="I49" s="92">
        <f>VLOOKUP($A$49,'2.2'!$4:$151,54,FALSE)</f>
        <v>3086.3955703700003</v>
      </c>
      <c r="J49" s="92">
        <f>VLOOKUP($A$49,'2.2'!$4:$151,62,FALSE)</f>
        <v>3194.1804600100004</v>
      </c>
      <c r="K49" s="92">
        <f>VLOOKUP($A$49,'2.2'!$4:$151,70,FALSE)</f>
        <v>4069.1702389900001</v>
      </c>
      <c r="L49" s="92">
        <f>VLOOKUP($A$49,'2.2'!$4:$151,78,FALSE)</f>
        <v>6145.7697410999999</v>
      </c>
      <c r="M49" s="92">
        <f>VLOOKUP($A$49,'2.2'!$4:$151,86,FALSE)</f>
        <v>8165.9324841400003</v>
      </c>
      <c r="N49" s="92">
        <f>VLOOKUP($A$49,'2.2'!$4:$151,94,FALSE)</f>
        <v>16450.363170619999</v>
      </c>
    </row>
    <row r="50" spans="1:14" ht="20" customHeight="1" x14ac:dyDescent="0.2">
      <c r="A50" s="38">
        <v>1145</v>
      </c>
      <c r="B50" s="39" t="s">
        <v>270</v>
      </c>
      <c r="C50" s="91">
        <f>VLOOKUP($A$50,'2.2'!$4:$151,6,FALSE)</f>
        <v>5672.78828746</v>
      </c>
      <c r="D50" s="91">
        <f>VLOOKUP($A$50,'2.2'!$4:$151,14,FALSE)</f>
        <v>6814.406764039999</v>
      </c>
      <c r="E50" s="91">
        <f>VLOOKUP($A$50,'2.2'!$4:$151,22,FALSE)</f>
        <v>6344.4818870299987</v>
      </c>
      <c r="F50" s="91">
        <f>VLOOKUP($A$50,'2.2'!$4:$151,30,FALSE)</f>
        <v>6046.4502569000006</v>
      </c>
      <c r="G50" s="91">
        <f>VLOOKUP($A$50,'2.2'!$4:$151,38,FALSE)</f>
        <v>6584.6063325099994</v>
      </c>
      <c r="H50" s="91">
        <f>VLOOKUP($A$50,'2.2'!$4:$151,46,FALSE)</f>
        <v>6651.6127331299995</v>
      </c>
      <c r="I50" s="91">
        <f>VLOOKUP($A$50,'2.2'!$4:$151,54,FALSE)</f>
        <v>8035.2608519000005</v>
      </c>
      <c r="J50" s="91">
        <f>VLOOKUP($A$50,'2.2'!$4:$151,62,FALSE)</f>
        <v>7604.4742188399996</v>
      </c>
      <c r="K50" s="91">
        <f>VLOOKUP($A$50,'2.2'!$4:$151,70,FALSE)</f>
        <v>10841.112449830001</v>
      </c>
      <c r="L50" s="91">
        <f>VLOOKUP($A$50,'2.2'!$4:$151,78,FALSE)</f>
        <v>8079.8510777699985</v>
      </c>
      <c r="M50" s="91">
        <f>VLOOKUP($A$50,'2.2'!$4:$151,86,FALSE)</f>
        <v>5900.8653236</v>
      </c>
      <c r="N50" s="91">
        <f>VLOOKUP($A$50,'2.2'!$4:$151,94,FALSE)</f>
        <v>7118.5228748699992</v>
      </c>
    </row>
    <row r="51" spans="1:14" ht="20" customHeight="1" x14ac:dyDescent="0.2">
      <c r="A51" s="21">
        <v>11451</v>
      </c>
      <c r="B51" s="22" t="s">
        <v>271</v>
      </c>
      <c r="C51" s="23">
        <f>VLOOKUP($A$51,'2.2'!$4:$151,6,FALSE)</f>
        <v>0</v>
      </c>
      <c r="D51" s="23">
        <f>VLOOKUP($A$51,'2.2'!$4:$151,14,FALSE)</f>
        <v>0</v>
      </c>
      <c r="E51" s="23">
        <f>VLOOKUP($A$51,'2.2'!$4:$151,22,FALSE)</f>
        <v>0</v>
      </c>
      <c r="F51" s="23">
        <f>VLOOKUP($A$51,'2.2'!$4:$151,30,FALSE)</f>
        <v>0</v>
      </c>
      <c r="G51" s="23">
        <f>VLOOKUP($A$51,'2.2'!$4:$151,38,FALSE)</f>
        <v>0</v>
      </c>
      <c r="H51" s="23">
        <f>VLOOKUP($A$51,'2.2'!$4:$151,46,FALSE)</f>
        <v>0</v>
      </c>
      <c r="I51" s="23">
        <f>VLOOKUP($A$51,'2.2'!$4:$151,54,FALSE)</f>
        <v>0</v>
      </c>
      <c r="J51" s="23">
        <f>VLOOKUP($A$51,'2.2'!$4:$151,62,FALSE)</f>
        <v>0</v>
      </c>
      <c r="K51" s="23">
        <f>VLOOKUP($A$51,'2.2'!$4:$151,70,FALSE)</f>
        <v>0</v>
      </c>
      <c r="L51" s="23">
        <f>VLOOKUP($A$51,'2.2'!$4:$151,78,FALSE)</f>
        <v>0</v>
      </c>
      <c r="M51" s="23">
        <f>VLOOKUP($A$51,'2.2'!$4:$151,86,FALSE)</f>
        <v>0</v>
      </c>
      <c r="N51" s="23">
        <f>VLOOKUP($A$51,'2.2'!$4:$151,94,FALSE)</f>
        <v>0</v>
      </c>
    </row>
    <row r="52" spans="1:14" ht="20" customHeight="1" x14ac:dyDescent="0.2">
      <c r="A52" s="21">
        <v>11452</v>
      </c>
      <c r="B52" s="22" t="s">
        <v>458</v>
      </c>
      <c r="C52" s="23">
        <f>VLOOKUP($A$52,'2.2'!$4:$151,6,FALSE)</f>
        <v>5672.78828746</v>
      </c>
      <c r="D52" s="23">
        <f>VLOOKUP($A$52,'2.2'!$4:$151,14,FALSE)</f>
        <v>6814.406764039999</v>
      </c>
      <c r="E52" s="23">
        <f>VLOOKUP($A$52,'2.2'!$4:$151,22,FALSE)</f>
        <v>6344.4818870299987</v>
      </c>
      <c r="F52" s="23">
        <f>VLOOKUP($A$52,'2.2'!$4:$151,30,FALSE)</f>
        <v>6046.4502569000006</v>
      </c>
      <c r="G52" s="23">
        <f>VLOOKUP($A$52,'2.2'!$4:$151,38,FALSE)</f>
        <v>6584.6063325099994</v>
      </c>
      <c r="H52" s="23">
        <f>VLOOKUP($A$52,'2.2'!$4:$151,46,FALSE)</f>
        <v>6651.6127331299995</v>
      </c>
      <c r="I52" s="23">
        <f>VLOOKUP($A$52,'2.2'!$4:$151,54,FALSE)</f>
        <v>8035.2608519000005</v>
      </c>
      <c r="J52" s="23">
        <f>VLOOKUP($A$52,'2.2'!$4:$151,62,FALSE)</f>
        <v>7604.4742188399996</v>
      </c>
      <c r="K52" s="23">
        <f>VLOOKUP($A$52,'2.2'!$4:$151,70,FALSE)</f>
        <v>10841.112449830001</v>
      </c>
      <c r="L52" s="23">
        <f>VLOOKUP($A$52,'2.2'!$4:$151,78,FALSE)</f>
        <v>8079.8510777699985</v>
      </c>
      <c r="M52" s="23">
        <f>VLOOKUP($A$52,'2.2'!$4:$151,86,FALSE)</f>
        <v>5900.8653236</v>
      </c>
      <c r="N52" s="23">
        <f>VLOOKUP($A$52,'2.2'!$4:$151,94,FALSE)</f>
        <v>7118.5228748699992</v>
      </c>
    </row>
    <row r="53" spans="1:14" s="41" customFormat="1" ht="20" customHeight="1" x14ac:dyDescent="0.2">
      <c r="A53" s="38">
        <v>1146</v>
      </c>
      <c r="B53" s="39" t="s">
        <v>272</v>
      </c>
      <c r="C53" s="91">
        <f>VLOOKUP($A$53,'2.2'!$4:$151,6,FALSE)</f>
        <v>52.141201770000002</v>
      </c>
      <c r="D53" s="91">
        <f>VLOOKUP($A$53,'2.2'!$4:$151,14,FALSE)</f>
        <v>55.494173869999997</v>
      </c>
      <c r="E53" s="91">
        <f>VLOOKUP($A$53,'2.2'!$4:$151,22,FALSE)</f>
        <v>908.63021419999995</v>
      </c>
      <c r="F53" s="91">
        <f>VLOOKUP($A$53,'2.2'!$4:$151,30,FALSE)</f>
        <v>1036.87011183</v>
      </c>
      <c r="G53" s="91">
        <f>VLOOKUP($A$53,'2.2'!$4:$151,38,FALSE)</f>
        <v>998.28025946000002</v>
      </c>
      <c r="H53" s="91">
        <f>VLOOKUP($A$53,'2.2'!$4:$151,46,FALSE)</f>
        <v>1061.9734350700001</v>
      </c>
      <c r="I53" s="91">
        <f>VLOOKUP($A$53,'2.2'!$4:$151,54,FALSE)</f>
        <v>1224.9716362500001</v>
      </c>
      <c r="J53" s="91">
        <f>VLOOKUP($A$53,'2.2'!$4:$151,62,FALSE)</f>
        <v>1133.3481563800001</v>
      </c>
      <c r="K53" s="91">
        <f>VLOOKUP($A$53,'2.2'!$4:$151,70,FALSE)</f>
        <v>1084.13307267</v>
      </c>
      <c r="L53" s="91">
        <f>VLOOKUP($A$53,'2.2'!$4:$151,78,FALSE)</f>
        <v>1061.3353174699998</v>
      </c>
      <c r="M53" s="91">
        <f>VLOOKUP($A$53,'2.2'!$4:$151,86,FALSE)</f>
        <v>885.14324380999994</v>
      </c>
      <c r="N53" s="91">
        <f>VLOOKUP($A$53,'2.2'!$4:$151,94,FALSE)</f>
        <v>974.26799020999988</v>
      </c>
    </row>
    <row r="54" spans="1:14" ht="20" customHeight="1" x14ac:dyDescent="0.2">
      <c r="A54" s="35">
        <v>115</v>
      </c>
      <c r="B54" s="36" t="s">
        <v>273</v>
      </c>
      <c r="C54" s="90">
        <f>VLOOKUP($A$54,'2.2'!$4:$151,6,FALSE)</f>
        <v>21082.992104879999</v>
      </c>
      <c r="D54" s="90">
        <f>VLOOKUP($A$54,'2.2'!$4:$151,14,FALSE)</f>
        <v>26653.026353739999</v>
      </c>
      <c r="E54" s="90">
        <f>VLOOKUP($A$54,'2.2'!$4:$151,22,FALSE)</f>
        <v>31128.93615275</v>
      </c>
      <c r="F54" s="90">
        <f>VLOOKUP($A$54,'2.2'!$4:$151,30,FALSE)</f>
        <v>36978.393835469993</v>
      </c>
      <c r="G54" s="90">
        <f>VLOOKUP($A$54,'2.2'!$4:$151,38,FALSE)</f>
        <v>36773.041650119994</v>
      </c>
      <c r="H54" s="90">
        <f>VLOOKUP($A$54,'2.2'!$4:$151,46,FALSE)</f>
        <v>38969.359133270002</v>
      </c>
      <c r="I54" s="90">
        <f>VLOOKUP($A$54,'2.2'!$4:$151,54,FALSE)</f>
        <v>31447.614282120001</v>
      </c>
      <c r="J54" s="90">
        <f>VLOOKUP($A$54,'2.2'!$4:$151,62,FALSE)</f>
        <v>32350.158855550002</v>
      </c>
      <c r="K54" s="90">
        <f>VLOOKUP($A$54,'2.2'!$4:$151,70,FALSE)</f>
        <v>40704.096041889999</v>
      </c>
      <c r="L54" s="90">
        <f>VLOOKUP($A$54,'2.2'!$4:$151,78,FALSE)</f>
        <v>42932.793020130004</v>
      </c>
      <c r="M54" s="90">
        <f>VLOOKUP($A$54,'2.2'!$4:$151,86,FALSE)</f>
        <v>45721.898153310001</v>
      </c>
      <c r="N54" s="90">
        <f>VLOOKUP($A$54,'2.2'!$4:$151,94,FALSE)</f>
        <v>62036.126001380006</v>
      </c>
    </row>
    <row r="55" spans="1:14" ht="20" customHeight="1" x14ac:dyDescent="0.2">
      <c r="A55" s="21">
        <v>1151</v>
      </c>
      <c r="B55" s="22" t="s">
        <v>459</v>
      </c>
      <c r="C55" s="23">
        <f>VLOOKUP($A$55,'2.2'!$4:$151,6,FALSE)</f>
        <v>21039.119675670001</v>
      </c>
      <c r="D55" s="23">
        <f>VLOOKUP($A$55,'2.2'!$4:$151,14,FALSE)</f>
        <v>26611.248115950002</v>
      </c>
      <c r="E55" s="23">
        <f>VLOOKUP($A$55,'2.2'!$4:$151,22,FALSE)</f>
        <v>31035.353728319998</v>
      </c>
      <c r="F55" s="23">
        <f>VLOOKUP($A$55,'2.2'!$4:$151,30,FALSE)</f>
        <v>36832.294909030003</v>
      </c>
      <c r="G55" s="23">
        <f>VLOOKUP($A$55,'2.2'!$4:$151,38,FALSE)</f>
        <v>36610.917483650002</v>
      </c>
      <c r="H55" s="23">
        <f>VLOOKUP($A$55,'2.2'!$4:$151,46,FALSE)</f>
        <v>38870.019038160004</v>
      </c>
      <c r="I55" s="23">
        <f>VLOOKUP($A$55,'2.2'!$4:$151,54,FALSE)</f>
        <v>31308.34529786</v>
      </c>
      <c r="J55" s="23">
        <f>VLOOKUP($A$55,'2.2'!$4:$151,62,FALSE)</f>
        <v>32284.34971454</v>
      </c>
      <c r="K55" s="23">
        <f>VLOOKUP($A$55,'2.2'!$4:$151,70,FALSE)</f>
        <v>40575.298790879999</v>
      </c>
      <c r="L55" s="23">
        <f>VLOOKUP($A$55,'2.2'!$4:$151,78,FALSE)</f>
        <v>42841.871125459998</v>
      </c>
      <c r="M55" s="23">
        <f>VLOOKUP($A$55,'2.2'!$4:$151,86,FALSE)</f>
        <v>45671.334344889998</v>
      </c>
      <c r="N55" s="23">
        <f>VLOOKUP($A$55,'2.2'!$4:$151,94,FALSE)</f>
        <v>61876.261727789999</v>
      </c>
    </row>
    <row r="56" spans="1:14" ht="20" customHeight="1" x14ac:dyDescent="0.2">
      <c r="A56" s="21">
        <v>1152</v>
      </c>
      <c r="B56" s="22" t="s">
        <v>460</v>
      </c>
      <c r="C56" s="23">
        <f>VLOOKUP($A$56,'2.2'!$4:$151,6,FALSE)</f>
        <v>43.872429210000007</v>
      </c>
      <c r="D56" s="23">
        <f>VLOOKUP($A$56,'2.2'!$4:$151,14,FALSE)</f>
        <v>41.778237789999999</v>
      </c>
      <c r="E56" s="23">
        <f>VLOOKUP($A$56,'2.2'!$4:$151,22,FALSE)</f>
        <v>93.582424430000003</v>
      </c>
      <c r="F56" s="23">
        <f>VLOOKUP($A$56,'2.2'!$4:$151,30,FALSE)</f>
        <v>146.09892644000001</v>
      </c>
      <c r="G56" s="23">
        <f>VLOOKUP($A$56,'2.2'!$4:$151,38,FALSE)</f>
        <v>162.12416647000001</v>
      </c>
      <c r="H56" s="23">
        <f>VLOOKUP($A$56,'2.2'!$4:$151,46,FALSE)</f>
        <v>99.340095109999993</v>
      </c>
      <c r="I56" s="23">
        <f>VLOOKUP($A$56,'2.2'!$4:$151,54,FALSE)</f>
        <v>139.26898426</v>
      </c>
      <c r="J56" s="23">
        <f>VLOOKUP($A$56,'2.2'!$4:$151,62,FALSE)</f>
        <v>65.809141009999991</v>
      </c>
      <c r="K56" s="23">
        <f>VLOOKUP($A$56,'2.2'!$4:$151,70,FALSE)</f>
        <v>128.79725101</v>
      </c>
      <c r="L56" s="23">
        <f>VLOOKUP($A$56,'2.2'!$4:$151,78,FALSE)</f>
        <v>90.92189467</v>
      </c>
      <c r="M56" s="23">
        <f>VLOOKUP($A$56,'2.2'!$4:$151,86,FALSE)</f>
        <v>50.563808420000001</v>
      </c>
      <c r="N56" s="23">
        <f>VLOOKUP($A$56,'2.2'!$4:$151,94,FALSE)</f>
        <v>159.86427358999998</v>
      </c>
    </row>
    <row r="57" spans="1:14" ht="20" customHeight="1" x14ac:dyDescent="0.2">
      <c r="A57" s="21">
        <v>1153</v>
      </c>
      <c r="B57" s="22" t="s">
        <v>274</v>
      </c>
      <c r="C57" s="23">
        <f>VLOOKUP($A$57,'2.2'!$4:$151,6,FALSE)</f>
        <v>0</v>
      </c>
      <c r="D57" s="23">
        <f>VLOOKUP($A$57,'2.2'!$4:$151,14,FALSE)</f>
        <v>0</v>
      </c>
      <c r="E57" s="23">
        <f>VLOOKUP($A$57,'2.2'!$4:$151,22,FALSE)</f>
        <v>0</v>
      </c>
      <c r="F57" s="23">
        <f>VLOOKUP($A$57,'2.2'!$4:$151,30,FALSE)</f>
        <v>0</v>
      </c>
      <c r="G57" s="23">
        <f>VLOOKUP($A$57,'2.2'!$4:$151,38,FALSE)</f>
        <v>0</v>
      </c>
      <c r="H57" s="23">
        <f>VLOOKUP($A$57,'2.2'!$4:$151,46,FALSE)</f>
        <v>0</v>
      </c>
      <c r="I57" s="23">
        <f>VLOOKUP($A$57,'2.2'!$4:$151,54,FALSE)</f>
        <v>0</v>
      </c>
      <c r="J57" s="23">
        <f>VLOOKUP($A$57,'2.2'!$4:$151,62,FALSE)</f>
        <v>0</v>
      </c>
      <c r="K57" s="23">
        <f>VLOOKUP($A$57,'2.2'!$4:$151,70,FALSE)</f>
        <v>0</v>
      </c>
      <c r="L57" s="23">
        <f>VLOOKUP($A$57,'2.2'!$4:$151,78,FALSE)</f>
        <v>0</v>
      </c>
      <c r="M57" s="23">
        <f>VLOOKUP($A$57,'2.2'!$4:$151,86,FALSE)</f>
        <v>0</v>
      </c>
      <c r="N57" s="23">
        <f>VLOOKUP($A$57,'2.2'!$4:$151,94,FALSE)</f>
        <v>0</v>
      </c>
    </row>
    <row r="58" spans="1:14" ht="20" customHeight="1" x14ac:dyDescent="0.2">
      <c r="A58" s="21">
        <v>1154</v>
      </c>
      <c r="B58" s="22" t="s">
        <v>275</v>
      </c>
      <c r="C58" s="23">
        <f>VLOOKUP($A$58,'2.2'!$4:$151,6,FALSE)</f>
        <v>0</v>
      </c>
      <c r="D58" s="23">
        <f>VLOOKUP($A$58,'2.2'!$4:$151,14,FALSE)</f>
        <v>0</v>
      </c>
      <c r="E58" s="23">
        <f>VLOOKUP($A$58,'2.2'!$4:$151,22,FALSE)</f>
        <v>0</v>
      </c>
      <c r="F58" s="23">
        <f>VLOOKUP($A$58,'2.2'!$4:$151,30,FALSE)</f>
        <v>0</v>
      </c>
      <c r="G58" s="23">
        <f>VLOOKUP($A$58,'2.2'!$4:$151,38,FALSE)</f>
        <v>0</v>
      </c>
      <c r="H58" s="23">
        <f>VLOOKUP($A$58,'2.2'!$4:$151,46,FALSE)</f>
        <v>0</v>
      </c>
      <c r="I58" s="23">
        <f>VLOOKUP($A$58,'2.2'!$4:$151,54,FALSE)</f>
        <v>0</v>
      </c>
      <c r="J58" s="23">
        <f>VLOOKUP($A$58,'2.2'!$4:$151,62,FALSE)</f>
        <v>0</v>
      </c>
      <c r="K58" s="23">
        <f>VLOOKUP($A$58,'2.2'!$4:$151,70,FALSE)</f>
        <v>0</v>
      </c>
      <c r="L58" s="23">
        <f>VLOOKUP($A$58,'2.2'!$4:$151,78,FALSE)</f>
        <v>0</v>
      </c>
      <c r="M58" s="23">
        <f>VLOOKUP($A$58,'2.2'!$4:$151,86,FALSE)</f>
        <v>0</v>
      </c>
      <c r="N58" s="23">
        <f>VLOOKUP($A$58,'2.2'!$4:$151,94,FALSE)</f>
        <v>0</v>
      </c>
    </row>
    <row r="59" spans="1:14" ht="20" customHeight="1" x14ac:dyDescent="0.2">
      <c r="A59" s="21">
        <v>1155</v>
      </c>
      <c r="B59" s="22" t="s">
        <v>276</v>
      </c>
      <c r="C59" s="23">
        <f>VLOOKUP($A$59,'2.2'!$4:$151,6,FALSE)</f>
        <v>0</v>
      </c>
      <c r="D59" s="23">
        <f>VLOOKUP($A$59,'2.2'!$4:$151,14,FALSE)</f>
        <v>0</v>
      </c>
      <c r="E59" s="23">
        <f>VLOOKUP($A$59,'2.2'!$4:$151,22,FALSE)</f>
        <v>0</v>
      </c>
      <c r="F59" s="23">
        <f>VLOOKUP($A$59,'2.2'!$4:$151,30,FALSE)</f>
        <v>0</v>
      </c>
      <c r="G59" s="23">
        <f>VLOOKUP($A$59,'2.2'!$4:$151,38,FALSE)</f>
        <v>0</v>
      </c>
      <c r="H59" s="23">
        <f>VLOOKUP($A$59,'2.2'!$4:$151,46,FALSE)</f>
        <v>0</v>
      </c>
      <c r="I59" s="23">
        <f>VLOOKUP($A$59,'2.2'!$4:$151,54,FALSE)</f>
        <v>0</v>
      </c>
      <c r="J59" s="23">
        <f>VLOOKUP($A$59,'2.2'!$4:$151,62,FALSE)</f>
        <v>0</v>
      </c>
      <c r="K59" s="23">
        <f>VLOOKUP($A$59,'2.2'!$4:$151,70,FALSE)</f>
        <v>0</v>
      </c>
      <c r="L59" s="23">
        <f>VLOOKUP($A$59,'2.2'!$4:$151,78,FALSE)</f>
        <v>0</v>
      </c>
      <c r="M59" s="23">
        <f>VLOOKUP($A$59,'2.2'!$4:$151,86,FALSE)</f>
        <v>0</v>
      </c>
      <c r="N59" s="23">
        <f>VLOOKUP($A$59,'2.2'!$4:$151,94,FALSE)</f>
        <v>0</v>
      </c>
    </row>
    <row r="60" spans="1:14" ht="20" customHeight="1" x14ac:dyDescent="0.2">
      <c r="A60" s="21">
        <v>1156</v>
      </c>
      <c r="B60" s="22" t="s">
        <v>277</v>
      </c>
      <c r="C60" s="23">
        <f>VLOOKUP($A$60,'2.2'!$4:$151,6,FALSE)</f>
        <v>0</v>
      </c>
      <c r="D60" s="23">
        <f>VLOOKUP($A$60,'2.2'!$4:$151,14,FALSE)</f>
        <v>0</v>
      </c>
      <c r="E60" s="23">
        <f>VLOOKUP($A$60,'2.2'!$4:$151,22,FALSE)</f>
        <v>0</v>
      </c>
      <c r="F60" s="23">
        <f>VLOOKUP($A$60,'2.2'!$4:$151,30,FALSE)</f>
        <v>0</v>
      </c>
      <c r="G60" s="23">
        <f>VLOOKUP($A$60,'2.2'!$4:$151,38,FALSE)</f>
        <v>0</v>
      </c>
      <c r="H60" s="23">
        <f>VLOOKUP($A$60,'2.2'!$4:$151,46,FALSE)</f>
        <v>0</v>
      </c>
      <c r="I60" s="23">
        <f>VLOOKUP($A$60,'2.2'!$4:$151,54,FALSE)</f>
        <v>0</v>
      </c>
      <c r="J60" s="23">
        <f>VLOOKUP($A$60,'2.2'!$4:$151,62,FALSE)</f>
        <v>0</v>
      </c>
      <c r="K60" s="23">
        <f>VLOOKUP($A$60,'2.2'!$4:$151,70,FALSE)</f>
        <v>0</v>
      </c>
      <c r="L60" s="23">
        <f>VLOOKUP($A$60,'2.2'!$4:$151,78,FALSE)</f>
        <v>0</v>
      </c>
      <c r="M60" s="23">
        <f>VLOOKUP($A$60,'2.2'!$4:$151,86,FALSE)</f>
        <v>0</v>
      </c>
      <c r="N60" s="23">
        <f>VLOOKUP($A$60,'2.2'!$4:$151,94,FALSE)</f>
        <v>0</v>
      </c>
    </row>
    <row r="61" spans="1:14" ht="20" customHeight="1" x14ac:dyDescent="0.2">
      <c r="A61" s="35">
        <v>116</v>
      </c>
      <c r="B61" s="36" t="s">
        <v>278</v>
      </c>
      <c r="C61" s="90">
        <f>VLOOKUP($A$61,'2.2'!$4:$151,6,FALSE)</f>
        <v>184.38503387000003</v>
      </c>
      <c r="D61" s="90">
        <f>VLOOKUP($A$61,'2.2'!$4:$151,14,FALSE)</f>
        <v>324.7703166099999</v>
      </c>
      <c r="E61" s="90">
        <f>VLOOKUP($A$61,'2.2'!$4:$151,22,FALSE)</f>
        <v>-480.31931691</v>
      </c>
      <c r="F61" s="90">
        <f>VLOOKUP($A$61,'2.2'!$4:$151,30,FALSE)</f>
        <v>579.19084889999999</v>
      </c>
      <c r="G61" s="90">
        <f>VLOOKUP($A$61,'2.2'!$4:$151,38,FALSE)</f>
        <v>-40.986652819999989</v>
      </c>
      <c r="H61" s="90">
        <f>VLOOKUP($A$61,'2.2'!$4:$151,46,FALSE)</f>
        <v>-490.40126334000001</v>
      </c>
      <c r="I61" s="90">
        <f>VLOOKUP($A$61,'2.2'!$4:$151,54,FALSE)</f>
        <v>0.93067109999999997</v>
      </c>
      <c r="J61" s="90">
        <f>VLOOKUP($A$61,'2.2'!$4:$151,62,FALSE)</f>
        <v>7.3120000000002905E-5</v>
      </c>
      <c r="K61" s="90">
        <f>VLOOKUP($A$61,'2.2'!$4:$151,70,FALSE)</f>
        <v>0.37652663000000003</v>
      </c>
      <c r="L61" s="90">
        <f>VLOOKUP($A$61,'2.2'!$4:$151,78,FALSE)</f>
        <v>5.045162999999999E-2</v>
      </c>
      <c r="M61" s="90">
        <f>VLOOKUP($A$61,'2.2'!$4:$151,86,FALSE)</f>
        <v>-7.9853253099999995</v>
      </c>
      <c r="N61" s="90">
        <f>VLOOKUP($A$61,'2.2'!$4:$151,94,FALSE)</f>
        <v>0.27253298000000004</v>
      </c>
    </row>
    <row r="62" spans="1:14" ht="20" customHeight="1" x14ac:dyDescent="0.2">
      <c r="A62" s="32">
        <v>12</v>
      </c>
      <c r="B62" s="33" t="s">
        <v>246</v>
      </c>
      <c r="C62" s="89">
        <f>VLOOKUP($A$62,'2.2'!$4:$151,6,FALSE)</f>
        <v>355617.55415000301</v>
      </c>
      <c r="D62" s="89">
        <f>VLOOKUP($A$62,'2.2'!$4:$151,14,FALSE)</f>
        <v>406251.97097529192</v>
      </c>
      <c r="E62" s="89">
        <f>VLOOKUP($A$62,'2.2'!$4:$151,22,FALSE)</f>
        <v>449294.29881105444</v>
      </c>
      <c r="F62" s="89">
        <f>VLOOKUP($A$62,'2.2'!$4:$151,30,FALSE)</f>
        <v>492869.64542252599</v>
      </c>
      <c r="G62" s="89">
        <f>VLOOKUP($A$62,'2.2'!$4:$151,38,FALSE)</f>
        <v>534537.89754337969</v>
      </c>
      <c r="H62" s="89">
        <f>VLOOKUP($A$62,'2.2'!$4:$151,46,FALSE)</f>
        <v>554711.02957611845</v>
      </c>
      <c r="I62" s="89">
        <f>VLOOKUP($A$62,'2.2'!$4:$151,54,FALSE)</f>
        <v>582057.85401525209</v>
      </c>
      <c r="J62" s="89">
        <f>VLOOKUP($A$62,'2.2'!$4:$151,62,FALSE)</f>
        <v>621082.19611425162</v>
      </c>
      <c r="K62" s="89">
        <f>VLOOKUP($A$62,'2.2'!$4:$151,70,FALSE)</f>
        <v>646822.70793026767</v>
      </c>
      <c r="L62" s="89">
        <f>VLOOKUP($A$62,'2.2'!$4:$151,78,FALSE)</f>
        <v>686201.15328057355</v>
      </c>
      <c r="M62" s="89">
        <f>VLOOKUP($A$62,'2.2'!$4:$151,86,FALSE)</f>
        <v>675389.29600748303</v>
      </c>
      <c r="N62" s="89">
        <f>VLOOKUP($A$62,'2.2'!$4:$151,94,FALSE)</f>
        <v>756722.22972433595</v>
      </c>
    </row>
    <row r="63" spans="1:14" ht="20" customHeight="1" x14ac:dyDescent="0.2">
      <c r="A63" s="35">
        <v>121</v>
      </c>
      <c r="B63" s="36" t="s">
        <v>279</v>
      </c>
      <c r="C63" s="90">
        <f>VLOOKUP($A$63,'2.2'!$4:$151,6,FALSE)</f>
        <v>274902.99391013</v>
      </c>
      <c r="D63" s="90">
        <f>VLOOKUP($A$63,'2.2'!$4:$151,14,FALSE)</f>
        <v>318722.74019723001</v>
      </c>
      <c r="E63" s="90">
        <f>VLOOKUP($A$63,'2.2'!$4:$151,22,FALSE)</f>
        <v>357912.54529926996</v>
      </c>
      <c r="F63" s="90">
        <f>VLOOKUP($A$63,'2.2'!$4:$151,30,FALSE)</f>
        <v>393327.11232944997</v>
      </c>
      <c r="G63" s="90">
        <f>VLOOKUP($A$63,'2.2'!$4:$151,38,FALSE)</f>
        <v>424305.14549557999</v>
      </c>
      <c r="H63" s="90">
        <f>VLOOKUP($A$63,'2.2'!$4:$151,46,FALSE)</f>
        <v>438983.34495872998</v>
      </c>
      <c r="I63" s="90">
        <f>VLOOKUP($A$63,'2.2'!$4:$151,54,FALSE)</f>
        <v>459274.68137975002</v>
      </c>
      <c r="J63" s="90">
        <f>VLOOKUP($A$63,'2.2'!$4:$151,62,FALSE)</f>
        <v>481899.15355838527</v>
      </c>
      <c r="K63" s="90">
        <f>VLOOKUP($A$63,'2.2'!$4:$151,70,FALSE)</f>
        <v>498999.93083364167</v>
      </c>
      <c r="L63" s="90">
        <f>VLOOKUP($A$63,'2.2'!$4:$151,78,FALSE)</f>
        <v>529978.90116065159</v>
      </c>
      <c r="M63" s="90">
        <f>VLOOKUP($A$63,'2.2'!$4:$151,86,FALSE)</f>
        <v>514944.91323998995</v>
      </c>
      <c r="N63" s="90">
        <f>VLOOKUP($A$63,'2.2'!$4:$151,94,FALSE)</f>
        <v>588036.77754427888</v>
      </c>
    </row>
    <row r="64" spans="1:14" ht="20" customHeight="1" x14ac:dyDescent="0.2">
      <c r="A64" s="21">
        <v>1211</v>
      </c>
      <c r="B64" s="22" t="s">
        <v>280</v>
      </c>
      <c r="C64" s="23">
        <f>VLOOKUP($A$64,'2.2'!$4:$151,6,FALSE)</f>
        <v>42405.40077516</v>
      </c>
      <c r="D64" s="23">
        <f>VLOOKUP($A$64,'2.2'!$4:$151,14,FALSE)</f>
        <v>48061.397079640003</v>
      </c>
      <c r="E64" s="23">
        <f>VLOOKUP($A$64,'2.2'!$4:$151,22,FALSE)</f>
        <v>53434.874689279997</v>
      </c>
      <c r="F64" s="23">
        <f>VLOOKUP($A$64,'2.2'!$4:$151,30,FALSE)</f>
        <v>55961.394123799997</v>
      </c>
      <c r="G64" s="23">
        <f>VLOOKUP($A$64,'2.2'!$4:$151,38,FALSE)</f>
        <v>60903.619086230014</v>
      </c>
      <c r="H64" s="23">
        <f>VLOOKUP($A$64,'2.2'!$4:$151,46,FALSE)</f>
        <v>60313.015204379997</v>
      </c>
      <c r="I64" s="23">
        <f>VLOOKUP($A$64,'2.2'!$4:$151,54,FALSE)</f>
        <v>63478.507770005119</v>
      </c>
      <c r="J64" s="23">
        <f>VLOOKUP($A$64,'2.2'!$4:$151,62,FALSE)</f>
        <v>66760.468470960564</v>
      </c>
      <c r="K64" s="23">
        <f>VLOOKUP($A$64,'2.2'!$4:$151,70,FALSE)</f>
        <v>70323.400033872604</v>
      </c>
      <c r="L64" s="23">
        <f>VLOOKUP($A$64,'2.2'!$4:$151,78,FALSE)</f>
        <v>74540.609736739862</v>
      </c>
      <c r="M64" s="23">
        <f>VLOOKUP($A$64,'2.2'!$4:$151,86,FALSE)</f>
        <v>72980.7143047274</v>
      </c>
      <c r="N64" s="23">
        <f>VLOOKUP($A$64,'2.2'!$4:$151,94,FALSE)</f>
        <v>83824.527551751904</v>
      </c>
    </row>
    <row r="65" spans="1:14" ht="20" customHeight="1" x14ac:dyDescent="0.2">
      <c r="A65" s="21">
        <v>1212</v>
      </c>
      <c r="B65" s="22" t="s">
        <v>281</v>
      </c>
      <c r="C65" s="23">
        <f>VLOOKUP($A$65,'2.2'!$4:$151,6,FALSE)</f>
        <v>226873.19615824</v>
      </c>
      <c r="D65" s="23">
        <f>VLOOKUP($A$65,'2.2'!$4:$151,14,FALSE)</f>
        <v>263097.03374801</v>
      </c>
      <c r="E65" s="23">
        <f>VLOOKUP($A$65,'2.2'!$4:$151,22,FALSE)</f>
        <v>295601.83849712997</v>
      </c>
      <c r="F65" s="23">
        <f>VLOOKUP($A$65,'2.2'!$4:$151,30,FALSE)</f>
        <v>326920.10581844999</v>
      </c>
      <c r="G65" s="23">
        <f>VLOOKUP($A$65,'2.2'!$4:$151,38,FALSE)</f>
        <v>352393.54149281001</v>
      </c>
      <c r="H65" s="23">
        <f>VLOOKUP($A$65,'2.2'!$4:$151,46,FALSE)</f>
        <v>366988.06916820002</v>
      </c>
      <c r="I65" s="23">
        <f>VLOOKUP($A$65,'2.2'!$4:$151,54,FALSE)</f>
        <v>385600.44313817966</v>
      </c>
      <c r="J65" s="23">
        <f>VLOOKUP($A$65,'2.2'!$4:$151,62,FALSE)</f>
        <v>404887.11156593857</v>
      </c>
      <c r="K65" s="23">
        <f>VLOOKUP($A$65,'2.2'!$4:$151,70,FALSE)</f>
        <v>418550.89527650271</v>
      </c>
      <c r="L65" s="23">
        <f>VLOOKUP($A$65,'2.2'!$4:$151,78,FALSE)</f>
        <v>444682.97264930239</v>
      </c>
      <c r="M65" s="23">
        <f>VLOOKUP($A$65,'2.2'!$4:$151,86,FALSE)</f>
        <v>431541.42211107386</v>
      </c>
      <c r="N65" s="23">
        <f>VLOOKUP($A$65,'2.2'!$4:$151,94,FALSE)</f>
        <v>491409.95558499784</v>
      </c>
    </row>
    <row r="66" spans="1:14" ht="20" customHeight="1" x14ac:dyDescent="0.2">
      <c r="A66" s="21">
        <v>1213</v>
      </c>
      <c r="B66" s="22" t="s">
        <v>282</v>
      </c>
      <c r="C66" s="23">
        <f>VLOOKUP($A$66,'2.2'!$4:$151,6,FALSE)</f>
        <v>3886.9762933700003</v>
      </c>
      <c r="D66" s="23">
        <f>VLOOKUP($A$66,'2.2'!$4:$151,14,FALSE)</f>
        <v>5564.1775021100002</v>
      </c>
      <c r="E66" s="23">
        <f>VLOOKUP($A$66,'2.2'!$4:$151,22,FALSE)</f>
        <v>6429.8228563399998</v>
      </c>
      <c r="F66" s="23">
        <f>VLOOKUP($A$66,'2.2'!$4:$151,30,FALSE)</f>
        <v>7614.5987761900014</v>
      </c>
      <c r="G66" s="23">
        <f>VLOOKUP($A$66,'2.2'!$4:$151,38,FALSE)</f>
        <v>8532.5429044000011</v>
      </c>
      <c r="H66" s="23">
        <f>VLOOKUP($A$66,'2.2'!$4:$151,46,FALSE)</f>
        <v>9135.8189678599992</v>
      </c>
      <c r="I66" s="23">
        <f>VLOOKUP($A$66,'2.2'!$4:$151,54,FALSE)</f>
        <v>7452.153312631167</v>
      </c>
      <c r="J66" s="23">
        <f>VLOOKUP($A$66,'2.2'!$4:$151,62,FALSE)</f>
        <v>7351.5230019046085</v>
      </c>
      <c r="K66" s="23">
        <f>VLOOKUP($A$66,'2.2'!$4:$151,70,FALSE)</f>
        <v>7070.8125497624569</v>
      </c>
      <c r="L66" s="23">
        <f>VLOOKUP($A$66,'2.2'!$4:$151,78,FALSE)</f>
        <v>7517.3017422545499</v>
      </c>
      <c r="M66" s="23">
        <f>VLOOKUP($A$66,'2.2'!$4:$151,86,FALSE)</f>
        <v>7252.5210832344237</v>
      </c>
      <c r="N66" s="23">
        <f>VLOOKUP($A$66,'2.2'!$4:$151,94,FALSE)</f>
        <v>9160.9873548999494</v>
      </c>
    </row>
    <row r="67" spans="1:14" ht="20" customHeight="1" x14ac:dyDescent="0.2">
      <c r="A67" s="21">
        <v>1214</v>
      </c>
      <c r="B67" s="22" t="s">
        <v>283</v>
      </c>
      <c r="C67" s="23">
        <f>VLOOKUP($A$67,'2.2'!$4:$151,6,FALSE)</f>
        <v>1737.4206833599999</v>
      </c>
      <c r="D67" s="23">
        <f>VLOOKUP($A$67,'2.2'!$4:$151,14,FALSE)</f>
        <v>2000.1318674700001</v>
      </c>
      <c r="E67" s="23">
        <f>VLOOKUP($A$67,'2.2'!$4:$151,22,FALSE)</f>
        <v>2446.0092565199998</v>
      </c>
      <c r="F67" s="23">
        <f>VLOOKUP($A$67,'2.2'!$4:$151,30,FALSE)</f>
        <v>2831.0136110100002</v>
      </c>
      <c r="G67" s="23">
        <f>VLOOKUP($A$67,'2.2'!$4:$151,38,FALSE)</f>
        <v>2475.4420121400003</v>
      </c>
      <c r="H67" s="23">
        <f>VLOOKUP($A$67,'2.2'!$4:$151,46,FALSE)</f>
        <v>2546.44161829</v>
      </c>
      <c r="I67" s="23">
        <f>VLOOKUP($A$67,'2.2'!$4:$151,54,FALSE)</f>
        <v>2743.5771589341061</v>
      </c>
      <c r="J67" s="23">
        <f>VLOOKUP($A$67,'2.2'!$4:$151,62,FALSE)</f>
        <v>2900.0505195815585</v>
      </c>
      <c r="K67" s="23">
        <f>VLOOKUP($A$67,'2.2'!$4:$151,70,FALSE)</f>
        <v>3054.822973503914</v>
      </c>
      <c r="L67" s="23">
        <f>VLOOKUP($A$67,'2.2'!$4:$151,78,FALSE)</f>
        <v>3238.0170323548409</v>
      </c>
      <c r="M67" s="23">
        <f>VLOOKUP($A$67,'2.2'!$4:$151,86,FALSE)</f>
        <v>3170.2557409542515</v>
      </c>
      <c r="N67" s="23">
        <f>VLOOKUP($A$67,'2.2'!$4:$151,94,FALSE)</f>
        <v>3641.3070526291813</v>
      </c>
    </row>
    <row r="68" spans="1:14" ht="20" customHeight="1" x14ac:dyDescent="0.2">
      <c r="A68" s="35">
        <v>122</v>
      </c>
      <c r="B68" s="36" t="s">
        <v>284</v>
      </c>
      <c r="C68" s="90">
        <f>VLOOKUP($A$68,'2.2'!$4:$151,6,FALSE)</f>
        <v>80714.560239872997</v>
      </c>
      <c r="D68" s="90">
        <f>VLOOKUP($A$68,'2.2'!$4:$151,14,FALSE)</f>
        <v>87529.230778061989</v>
      </c>
      <c r="E68" s="90">
        <f>VLOOKUP($A$68,'2.2'!$4:$151,22,FALSE)</f>
        <v>91381.753511784482</v>
      </c>
      <c r="F68" s="90">
        <f>VLOOKUP($A$68,'2.2'!$4:$151,30,FALSE)</f>
        <v>99542.533093075996</v>
      </c>
      <c r="G68" s="90">
        <f>VLOOKUP($A$68,'2.2'!$4:$151,38,FALSE)</f>
        <v>110232.7520477996</v>
      </c>
      <c r="H68" s="90">
        <f>VLOOKUP($A$68,'2.2'!$4:$151,46,FALSE)</f>
        <v>115727.68461738844</v>
      </c>
      <c r="I68" s="90">
        <f>VLOOKUP($A$68,'2.2'!$4:$151,54,FALSE)</f>
        <v>122783.17263550199</v>
      </c>
      <c r="J68" s="90">
        <f>VLOOKUP($A$68,'2.2'!$4:$151,62,FALSE)</f>
        <v>139183.04255586627</v>
      </c>
      <c r="K68" s="90">
        <f>VLOOKUP($A$68,'2.2'!$4:$151,70,FALSE)</f>
        <v>147822.777096626</v>
      </c>
      <c r="L68" s="90">
        <f>VLOOKUP($A$68,'2.2'!$4:$151,78,FALSE)</f>
        <v>156222.25211992202</v>
      </c>
      <c r="M68" s="90">
        <f>VLOOKUP($A$68,'2.2'!$4:$151,86,FALSE)</f>
        <v>160444.38276749299</v>
      </c>
      <c r="N68" s="90">
        <f>VLOOKUP($A$68,'2.2'!$4:$151,94,FALSE)</f>
        <v>168685.45218005701</v>
      </c>
    </row>
    <row r="69" spans="1:14" ht="20" customHeight="1" x14ac:dyDescent="0.2">
      <c r="A69" s="21">
        <v>1221</v>
      </c>
      <c r="B69" s="22" t="s">
        <v>280</v>
      </c>
      <c r="C69" s="23">
        <f>VLOOKUP($A$69,'2.2'!$4:$151,6,FALSE)</f>
        <v>11312.88049774</v>
      </c>
      <c r="D69" s="23">
        <f>VLOOKUP($A$69,'2.2'!$4:$151,14,FALSE)</f>
        <v>12249.696955270001</v>
      </c>
      <c r="E69" s="23">
        <f>VLOOKUP($A$69,'2.2'!$4:$151,22,FALSE)</f>
        <v>12518.707506010001</v>
      </c>
      <c r="F69" s="23">
        <f>VLOOKUP($A$69,'2.2'!$4:$151,30,FALSE)</f>
        <v>13401.833145550001</v>
      </c>
      <c r="G69" s="23">
        <f>VLOOKUP($A$69,'2.2'!$4:$151,38,FALSE)</f>
        <v>14394.19120524</v>
      </c>
      <c r="H69" s="23">
        <f>VLOOKUP($A$69,'2.2'!$4:$151,46,FALSE)</f>
        <v>15883.716995700001</v>
      </c>
      <c r="I69" s="23">
        <f>VLOOKUP($A$69,'2.2'!$4:$151,54,FALSE)</f>
        <v>16758.69490608</v>
      </c>
      <c r="J69" s="23">
        <f>VLOOKUP($A$69,'2.2'!$4:$151,62,FALSE)</f>
        <v>18879.892914880002</v>
      </c>
      <c r="K69" s="23">
        <f>VLOOKUP($A$69,'2.2'!$4:$151,70,FALSE)</f>
        <v>19356.85247713</v>
      </c>
      <c r="L69" s="23">
        <f>VLOOKUP($A$69,'2.2'!$4:$151,78,FALSE)</f>
        <v>19534.370992709999</v>
      </c>
      <c r="M69" s="23">
        <f>VLOOKUP($A$69,'2.2'!$4:$151,86,FALSE)</f>
        <v>26276.182553819999</v>
      </c>
      <c r="N69" s="23">
        <f>VLOOKUP($A$69,'2.2'!$4:$151,94,FALSE)</f>
        <v>28903.74786381</v>
      </c>
    </row>
    <row r="70" spans="1:14" ht="20" customHeight="1" x14ac:dyDescent="0.2">
      <c r="A70" s="21">
        <v>1222</v>
      </c>
      <c r="B70" s="22" t="s">
        <v>281</v>
      </c>
      <c r="C70" s="23">
        <f>VLOOKUP($A$70,'2.2'!$4:$151,6,FALSE)</f>
        <v>18689.679742133001</v>
      </c>
      <c r="D70" s="23">
        <f>VLOOKUP($A$70,'2.2'!$4:$151,14,FALSE)</f>
        <v>20640.533822792</v>
      </c>
      <c r="E70" s="23">
        <f>VLOOKUP($A$70,'2.2'!$4:$151,22,FALSE)</f>
        <v>21639.046005774471</v>
      </c>
      <c r="F70" s="23">
        <f>VLOOKUP($A$70,'2.2'!$4:$151,30,FALSE)</f>
        <v>23745.699947525998</v>
      </c>
      <c r="G70" s="23">
        <f>VLOOKUP($A$70,'2.2'!$4:$151,38,FALSE)</f>
        <v>26128.560842559607</v>
      </c>
      <c r="H70" s="23">
        <f>VLOOKUP($A$70,'2.2'!$4:$151,46,FALSE)</f>
        <v>26042.941653273498</v>
      </c>
      <c r="I70" s="23">
        <f>VLOOKUP($A$70,'2.2'!$4:$151,54,FALSE)</f>
        <v>27680.267729422001</v>
      </c>
      <c r="J70" s="23">
        <f>VLOOKUP($A$70,'2.2'!$4:$151,62,FALSE)</f>
        <v>30970.86461235617</v>
      </c>
      <c r="K70" s="23">
        <f>VLOOKUP($A$70,'2.2'!$4:$151,70,FALSE)</f>
        <v>31654.246170416001</v>
      </c>
      <c r="L70" s="23">
        <f>VLOOKUP($A$70,'2.2'!$4:$151,78,FALSE)</f>
        <v>31594.965072521998</v>
      </c>
      <c r="M70" s="23">
        <f>VLOOKUP($A$70,'2.2'!$4:$151,86,FALSE)</f>
        <v>36402.830293622996</v>
      </c>
      <c r="N70" s="23">
        <f>VLOOKUP($A$70,'2.2'!$4:$151,94,FALSE)</f>
        <v>39156.982316246998</v>
      </c>
    </row>
    <row r="71" spans="1:14" s="48" customFormat="1" ht="20" customHeight="1" x14ac:dyDescent="0.2">
      <c r="A71" s="45" t="s">
        <v>461</v>
      </c>
      <c r="B71" s="56" t="s">
        <v>462</v>
      </c>
      <c r="C71" s="92">
        <f>VLOOKUP($A$71,'2.2'!$4:$151,6,FALSE)</f>
        <v>12365.679742132999</v>
      </c>
      <c r="D71" s="92">
        <f>VLOOKUP($A$71,'2.2'!$4:$151,14,FALSE)</f>
        <v>13126.533822792</v>
      </c>
      <c r="E71" s="92">
        <f>VLOOKUP($A$71,'2.2'!$4:$151,22,FALSE)</f>
        <v>13297.046005774473</v>
      </c>
      <c r="F71" s="92">
        <f>VLOOKUP($A$71,'2.2'!$4:$151,30,FALSE)</f>
        <v>14496.699947526002</v>
      </c>
      <c r="G71" s="92">
        <f>VLOOKUP($A$71,'2.2'!$4:$151,38,FALSE)</f>
        <v>15819.216179594001</v>
      </c>
      <c r="H71" s="92">
        <f>VLOOKUP($A$71,'2.2'!$4:$151,46,FALSE)</f>
        <v>17227.144457502</v>
      </c>
      <c r="I71" s="92">
        <f>VLOOKUP($A$71,'2.2'!$4:$151,54,FALSE)</f>
        <v>17796.168922432</v>
      </c>
      <c r="J71" s="92">
        <f>VLOOKUP($A$71,'2.2'!$4:$151,62,FALSE)</f>
        <v>19397.071788646172</v>
      </c>
      <c r="K71" s="92">
        <f>VLOOKUP($A$71,'2.2'!$4:$151,70,FALSE)</f>
        <v>19382.348010426002</v>
      </c>
      <c r="L71" s="92">
        <f>VLOOKUP($A$71,'2.2'!$4:$151,78,FALSE)</f>
        <v>18968.866783482001</v>
      </c>
      <c r="M71" s="92">
        <f>VLOOKUP($A$71,'2.2'!$4:$151,86,FALSE)</f>
        <v>21716.584065972998</v>
      </c>
      <c r="N71" s="92">
        <f>VLOOKUP($A$71,'2.2'!$4:$151,94,FALSE)</f>
        <v>22286.318530457</v>
      </c>
    </row>
    <row r="72" spans="1:14" s="48" customFormat="1" ht="20" customHeight="1" x14ac:dyDescent="0.2">
      <c r="A72" s="45" t="s">
        <v>463</v>
      </c>
      <c r="B72" s="56" t="s">
        <v>606</v>
      </c>
      <c r="C72" s="92">
        <f>VLOOKUP($A$72,'2.2'!$4:$151,6,FALSE)</f>
        <v>6324</v>
      </c>
      <c r="D72" s="92">
        <f>VLOOKUP($A$72,'2.2'!$4:$151,14,FALSE)</f>
        <v>7513.9999999999982</v>
      </c>
      <c r="E72" s="92">
        <f>VLOOKUP($A$72,'2.2'!$4:$151,22,FALSE)</f>
        <v>8341.9999999999982</v>
      </c>
      <c r="F72" s="92">
        <f>VLOOKUP($A$72,'2.2'!$4:$151,30,FALSE)</f>
        <v>9249</v>
      </c>
      <c r="G72" s="92">
        <f>VLOOKUP($A$72,'2.2'!$4:$151,38,FALSE)</f>
        <v>10309.344662965605</v>
      </c>
      <c r="H72" s="92">
        <f>VLOOKUP($A$72,'2.2'!$4:$151,46,FALSE)</f>
        <v>8815.7971957714944</v>
      </c>
      <c r="I72" s="92">
        <f>VLOOKUP($A$72,'2.2'!$4:$151,54,FALSE)</f>
        <v>9884.0988069899995</v>
      </c>
      <c r="J72" s="92">
        <f>VLOOKUP($A$72,'2.2'!$4:$151,62,FALSE)</f>
        <v>11573.79282371</v>
      </c>
      <c r="K72" s="92">
        <f>VLOOKUP($A$72,'2.2'!$4:$151,70,FALSE)</f>
        <v>12271.898159989998</v>
      </c>
      <c r="L72" s="92">
        <f>VLOOKUP($A$72,'2.2'!$4:$151,78,FALSE)</f>
        <v>12626.098289039999</v>
      </c>
      <c r="M72" s="92">
        <f>VLOOKUP($A$72,'2.2'!$4:$151,86,FALSE)</f>
        <v>14686.246227649999</v>
      </c>
      <c r="N72" s="92">
        <f>VLOOKUP($A$72,'2.2'!$4:$151,94,FALSE)</f>
        <v>16870.663785790002</v>
      </c>
    </row>
    <row r="73" spans="1:14" ht="20" customHeight="1" x14ac:dyDescent="0.2">
      <c r="A73" s="21">
        <v>1223</v>
      </c>
      <c r="B73" s="22" t="s">
        <v>827</v>
      </c>
      <c r="C73" s="23">
        <f>VLOOKUP($A$73,'2.2'!$4:$151,6,FALSE)</f>
        <v>50712</v>
      </c>
      <c r="D73" s="23">
        <f>VLOOKUP($A$73,'2.2'!$4:$151,14,FALSE)</f>
        <v>54639</v>
      </c>
      <c r="E73" s="23">
        <f>VLOOKUP($A$73,'2.2'!$4:$151,22,FALSE)</f>
        <v>57224</v>
      </c>
      <c r="F73" s="23">
        <f>VLOOKUP($A$73,'2.2'!$4:$151,30,FALSE)</f>
        <v>62395</v>
      </c>
      <c r="G73" s="23">
        <f>VLOOKUP($A$73,'2.2'!$4:$151,38,FALSE)</f>
        <v>69709.999999999985</v>
      </c>
      <c r="H73" s="23">
        <f>VLOOKUP($A$73,'2.2'!$4:$151,46,FALSE)</f>
        <v>73801.025968414964</v>
      </c>
      <c r="I73" s="23">
        <f>VLOOKUP($A$73,'2.2'!$4:$151,54,FALSE)</f>
        <v>78344.210000000006</v>
      </c>
      <c r="J73" s="23">
        <f>VLOOKUP($A$73,'2.2'!$4:$151,62,FALSE)</f>
        <v>89332.285028630096</v>
      </c>
      <c r="K73" s="23">
        <f>VLOOKUP($A$73,'2.2'!$4:$151,70,FALSE)</f>
        <v>96811.678449080006</v>
      </c>
      <c r="L73" s="23">
        <f>VLOOKUP($A$73,'2.2'!$4:$151,78,FALSE)</f>
        <v>105092.91605468999</v>
      </c>
      <c r="M73" s="23">
        <f>VLOOKUP($A$73,'2.2'!$4:$151,86,FALSE)</f>
        <v>97765.369920049998</v>
      </c>
      <c r="N73" s="23">
        <f>VLOOKUP($A$73,'2.2'!$4:$151,94,FALSE)</f>
        <v>100624.72199999999</v>
      </c>
    </row>
    <row r="74" spans="1:14" s="41" customFormat="1" ht="20" customHeight="1" x14ac:dyDescent="0.2">
      <c r="A74" s="32">
        <v>13</v>
      </c>
      <c r="B74" s="33" t="s">
        <v>243</v>
      </c>
      <c r="C74" s="89">
        <f>VLOOKUP($A$74,'2.2'!$4:$151,6,FALSE)</f>
        <v>292.64048880000001</v>
      </c>
      <c r="D74" s="89">
        <f>VLOOKUP($A$74,'2.2'!$4:$151,14,FALSE)</f>
        <v>473.53590505</v>
      </c>
      <c r="E74" s="89">
        <f>VLOOKUP($A$74,'2.2'!$4:$151,22,FALSE)</f>
        <v>646.86694855999997</v>
      </c>
      <c r="F74" s="89">
        <f>VLOOKUP($A$74,'2.2'!$4:$151,30,FALSE)</f>
        <v>417.54594571000001</v>
      </c>
      <c r="G74" s="89">
        <f>VLOOKUP($A$74,'2.2'!$4:$151,38,FALSE)</f>
        <v>512.70628489000001</v>
      </c>
      <c r="H74" s="89">
        <f>VLOOKUP($A$74,'2.2'!$4:$151,46,FALSE)</f>
        <v>558.63674392000007</v>
      </c>
      <c r="I74" s="89">
        <f>VLOOKUP($A$74,'2.2'!$4:$151,54,FALSE)</f>
        <v>641.62508351000008</v>
      </c>
      <c r="J74" s="89">
        <f>VLOOKUP($A$74,'2.2'!$4:$151,62,FALSE)</f>
        <v>1218.5220490699999</v>
      </c>
      <c r="K74" s="89">
        <f>VLOOKUP($A$74,'2.2'!$4:$151,70,FALSE)</f>
        <v>916.51741507999986</v>
      </c>
      <c r="L74" s="89">
        <f>VLOOKUP($A$74,'2.2'!$4:$151,78,FALSE)</f>
        <v>1054.8906389399999</v>
      </c>
      <c r="M74" s="89">
        <f>VLOOKUP($A$74,'2.2'!$4:$151,86,FALSE)</f>
        <v>679.88753472999997</v>
      </c>
      <c r="N74" s="89">
        <f>VLOOKUP($A$74,'2.2'!$4:$151,94,FALSE)</f>
        <v>616.82814955000003</v>
      </c>
    </row>
    <row r="75" spans="1:14" ht="20" customHeight="1" x14ac:dyDescent="0.2">
      <c r="A75" s="35">
        <v>131</v>
      </c>
      <c r="B75" s="36" t="s">
        <v>285</v>
      </c>
      <c r="C75" s="90">
        <f>VLOOKUP($A$75,'2.2'!$4:$151,6,FALSE)</f>
        <v>0</v>
      </c>
      <c r="D75" s="90">
        <f>VLOOKUP($A$75,'2.2'!$4:$151,14,FALSE)</f>
        <v>0</v>
      </c>
      <c r="E75" s="90">
        <f>VLOOKUP($A$75,'2.2'!$4:$151,22,FALSE)</f>
        <v>0</v>
      </c>
      <c r="F75" s="90">
        <f>VLOOKUP($A$75,'2.2'!$4:$151,30,FALSE)</f>
        <v>0</v>
      </c>
      <c r="G75" s="90">
        <f>VLOOKUP($A$75,'2.2'!$4:$151,38,FALSE)</f>
        <v>0</v>
      </c>
      <c r="H75" s="90">
        <f>VLOOKUP($A$75,'2.2'!$4:$151,46,FALSE)</f>
        <v>0</v>
      </c>
      <c r="I75" s="90">
        <f>VLOOKUP($A$75,'2.2'!$4:$151,54,FALSE)</f>
        <v>0</v>
      </c>
      <c r="J75" s="90">
        <f>VLOOKUP($A$75,'2.2'!$4:$151,62,FALSE)</f>
        <v>0</v>
      </c>
      <c r="K75" s="90">
        <f>VLOOKUP($A$75,'2.2'!$4:$151,70,FALSE)</f>
        <v>0</v>
      </c>
      <c r="L75" s="90">
        <f>VLOOKUP($A$75,'2.2'!$4:$151,78,FALSE)</f>
        <v>0</v>
      </c>
      <c r="M75" s="90">
        <f>VLOOKUP($A$75,'2.2'!$4:$151,86,FALSE)</f>
        <v>0</v>
      </c>
      <c r="N75" s="90">
        <f>VLOOKUP($A$75,'2.2'!$4:$151,94,FALSE)</f>
        <v>0</v>
      </c>
    </row>
    <row r="76" spans="1:14" ht="20" customHeight="1" x14ac:dyDescent="0.2">
      <c r="A76" s="21">
        <v>1311</v>
      </c>
      <c r="B76" s="22" t="s">
        <v>286</v>
      </c>
      <c r="C76" s="23">
        <f>VLOOKUP($A$76,'2.2'!$4:$151,6,FALSE)</f>
        <v>0</v>
      </c>
      <c r="D76" s="23">
        <f>VLOOKUP($A$76,'2.2'!$4:$151,14,FALSE)</f>
        <v>0</v>
      </c>
      <c r="E76" s="23">
        <f>VLOOKUP($A$76,'2.2'!$4:$151,22,FALSE)</f>
        <v>0</v>
      </c>
      <c r="F76" s="23">
        <f>VLOOKUP($A$76,'2.2'!$4:$151,30,FALSE)</f>
        <v>0</v>
      </c>
      <c r="G76" s="23">
        <f>VLOOKUP($A$76,'2.2'!$4:$151,38,FALSE)</f>
        <v>0</v>
      </c>
      <c r="H76" s="23">
        <f>VLOOKUP($A$76,'2.2'!$4:$151,46,FALSE)</f>
        <v>0</v>
      </c>
      <c r="I76" s="23">
        <f>VLOOKUP($A$76,'2.2'!$4:$151,54,FALSE)</f>
        <v>0</v>
      </c>
      <c r="J76" s="23">
        <f>VLOOKUP($A$76,'2.2'!$4:$151,62,FALSE)</f>
        <v>0</v>
      </c>
      <c r="K76" s="23">
        <f>VLOOKUP($A$76,'2.2'!$4:$151,70,FALSE)</f>
        <v>0</v>
      </c>
      <c r="L76" s="23">
        <f>VLOOKUP($A$76,'2.2'!$4:$151,78,FALSE)</f>
        <v>0</v>
      </c>
      <c r="M76" s="23">
        <f>VLOOKUP($A$76,'2.2'!$4:$151,86,FALSE)</f>
        <v>0</v>
      </c>
      <c r="N76" s="23">
        <f>VLOOKUP($A$76,'2.2'!$4:$151,94,FALSE)</f>
        <v>0</v>
      </c>
    </row>
    <row r="77" spans="1:14" ht="20" customHeight="1" x14ac:dyDescent="0.2">
      <c r="A77" s="21">
        <v>1312</v>
      </c>
      <c r="B77" s="22" t="s">
        <v>287</v>
      </c>
      <c r="C77" s="23">
        <f>VLOOKUP($A$77,'2.2'!$4:$151,6,FALSE)</f>
        <v>0</v>
      </c>
      <c r="D77" s="23">
        <f>VLOOKUP($A$77,'2.2'!$4:$151,14,FALSE)</f>
        <v>0</v>
      </c>
      <c r="E77" s="23">
        <f>VLOOKUP($A$77,'2.2'!$4:$151,22,FALSE)</f>
        <v>0</v>
      </c>
      <c r="F77" s="23">
        <f>VLOOKUP($A$77,'2.2'!$4:$151,30,FALSE)</f>
        <v>0</v>
      </c>
      <c r="G77" s="23">
        <f>VLOOKUP($A$77,'2.2'!$4:$151,38,FALSE)</f>
        <v>0</v>
      </c>
      <c r="H77" s="23">
        <f>VLOOKUP($A$77,'2.2'!$4:$151,46,FALSE)</f>
        <v>0</v>
      </c>
      <c r="I77" s="23">
        <f>VLOOKUP($A$77,'2.2'!$4:$151,54,FALSE)</f>
        <v>0</v>
      </c>
      <c r="J77" s="23">
        <f>VLOOKUP($A$77,'2.2'!$4:$151,62,FALSE)</f>
        <v>0</v>
      </c>
      <c r="K77" s="23">
        <f>VLOOKUP($A$77,'2.2'!$4:$151,70,FALSE)</f>
        <v>0</v>
      </c>
      <c r="L77" s="23">
        <f>VLOOKUP($A$77,'2.2'!$4:$151,78,FALSE)</f>
        <v>0</v>
      </c>
      <c r="M77" s="23">
        <f>VLOOKUP($A$77,'2.2'!$4:$151,86,FALSE)</f>
        <v>0</v>
      </c>
      <c r="N77" s="23">
        <f>VLOOKUP($A$77,'2.2'!$4:$151,94,FALSE)</f>
        <v>0</v>
      </c>
    </row>
    <row r="78" spans="1:14" ht="20" customHeight="1" x14ac:dyDescent="0.2">
      <c r="A78" s="35">
        <v>132</v>
      </c>
      <c r="B78" s="36" t="s">
        <v>288</v>
      </c>
      <c r="C78" s="90">
        <f>VLOOKUP($A$78,'2.2'!$4:$151,6,FALSE)</f>
        <v>19.970304560000002</v>
      </c>
      <c r="D78" s="90">
        <f>VLOOKUP($A$78,'2.2'!$4:$151,14,FALSE)</f>
        <v>13.70541978</v>
      </c>
      <c r="E78" s="90">
        <f>VLOOKUP($A$78,'2.2'!$4:$151,22,FALSE)</f>
        <v>9.6802574299999993</v>
      </c>
      <c r="F78" s="90">
        <f>VLOOKUP($A$78,'2.2'!$4:$151,30,FALSE)</f>
        <v>2.8443954299999992</v>
      </c>
      <c r="G78" s="90">
        <f>VLOOKUP($A$78,'2.2'!$4:$151,38,FALSE)</f>
        <v>27.41322795</v>
      </c>
      <c r="H78" s="90">
        <f>VLOOKUP($A$78,'2.2'!$4:$151,46,FALSE)</f>
        <v>19.31561825</v>
      </c>
      <c r="I78" s="90">
        <f>VLOOKUP($A$78,'2.2'!$4:$151,54,FALSE)</f>
        <v>13.00067576</v>
      </c>
      <c r="J78" s="90">
        <f>VLOOKUP($A$78,'2.2'!$4:$151,62,FALSE)</f>
        <v>29.380007489999997</v>
      </c>
      <c r="K78" s="90">
        <f>VLOOKUP($A$78,'2.2'!$4:$151,70,FALSE)</f>
        <v>20.041224700000001</v>
      </c>
      <c r="L78" s="90">
        <f>VLOOKUP($A$78,'2.2'!$4:$151,78,FALSE)</f>
        <v>2.9336004199999999</v>
      </c>
      <c r="M78" s="90">
        <f>VLOOKUP($A$78,'2.2'!$4:$151,86,FALSE)</f>
        <v>11.382719890000001</v>
      </c>
      <c r="N78" s="90">
        <f>VLOOKUP($A$78,'2.2'!$4:$151,94,FALSE)</f>
        <v>4.3156478000000007</v>
      </c>
    </row>
    <row r="79" spans="1:14" ht="20" customHeight="1" x14ac:dyDescent="0.2">
      <c r="A79" s="21">
        <v>1321</v>
      </c>
      <c r="B79" s="22" t="s">
        <v>286</v>
      </c>
      <c r="C79" s="23">
        <f>VLOOKUP($A$79,'2.2'!$4:$151,6,FALSE)</f>
        <v>19.970304560000002</v>
      </c>
      <c r="D79" s="23">
        <f>VLOOKUP($A$79,'2.2'!$4:$151,14,FALSE)</f>
        <v>13.70541978</v>
      </c>
      <c r="E79" s="23">
        <f>VLOOKUP($A$79,'2.2'!$4:$151,22,FALSE)</f>
        <v>9.6802574299999993</v>
      </c>
      <c r="F79" s="23">
        <f>VLOOKUP($A$79,'2.2'!$4:$151,30,FALSE)</f>
        <v>2.8443954299999992</v>
      </c>
      <c r="G79" s="23">
        <f>VLOOKUP($A$79,'2.2'!$4:$151,38,FALSE)</f>
        <v>27.41322795</v>
      </c>
      <c r="H79" s="23">
        <f>VLOOKUP($A$79,'2.2'!$4:$151,46,FALSE)</f>
        <v>2.3322616900000002</v>
      </c>
      <c r="I79" s="23">
        <f>VLOOKUP($A$79,'2.2'!$4:$151,54,FALSE)</f>
        <v>0.11317039</v>
      </c>
      <c r="J79" s="23">
        <f>VLOOKUP($A$79,'2.2'!$4:$151,62,FALSE)</f>
        <v>5.6119911599999996</v>
      </c>
      <c r="K79" s="23">
        <f>VLOOKUP($A$79,'2.2'!$4:$151,70,FALSE)</f>
        <v>0.59645641000000005</v>
      </c>
      <c r="L79" s="23">
        <f>VLOOKUP($A$79,'2.2'!$4:$151,78,FALSE)</f>
        <v>1.8314185699999999</v>
      </c>
      <c r="M79" s="23">
        <f>VLOOKUP($A$79,'2.2'!$4:$151,86,FALSE)</f>
        <v>-0.82217176000000003</v>
      </c>
      <c r="N79" s="23">
        <f>VLOOKUP($A$79,'2.2'!$4:$151,94,FALSE)</f>
        <v>2.2853539700000001</v>
      </c>
    </row>
    <row r="80" spans="1:14" ht="20" customHeight="1" x14ac:dyDescent="0.2">
      <c r="A80" s="21">
        <v>1322</v>
      </c>
      <c r="B80" s="22" t="s">
        <v>287</v>
      </c>
      <c r="C80" s="23">
        <f>VLOOKUP($A$80,'2.2'!$4:$151,6,FALSE)</f>
        <v>0</v>
      </c>
      <c r="D80" s="23">
        <f>VLOOKUP($A$80,'2.2'!$4:$151,14,FALSE)</f>
        <v>0</v>
      </c>
      <c r="E80" s="23">
        <f>VLOOKUP($A$80,'2.2'!$4:$151,22,FALSE)</f>
        <v>0</v>
      </c>
      <c r="F80" s="23">
        <f>VLOOKUP($A$80,'2.2'!$4:$151,30,FALSE)</f>
        <v>0</v>
      </c>
      <c r="G80" s="23">
        <f>VLOOKUP($A$80,'2.2'!$4:$151,38,FALSE)</f>
        <v>0</v>
      </c>
      <c r="H80" s="23">
        <f>VLOOKUP($A$80,'2.2'!$4:$151,46,FALSE)</f>
        <v>16.983356560000001</v>
      </c>
      <c r="I80" s="23">
        <f>VLOOKUP($A$80,'2.2'!$4:$151,54,FALSE)</f>
        <v>12.88750537</v>
      </c>
      <c r="J80" s="23">
        <f>VLOOKUP($A$80,'2.2'!$4:$151,62,FALSE)</f>
        <v>23.768016330000002</v>
      </c>
      <c r="K80" s="23">
        <f>VLOOKUP($A$80,'2.2'!$4:$151,70,FALSE)</f>
        <v>19.444768289999999</v>
      </c>
      <c r="L80" s="23">
        <f>VLOOKUP($A$80,'2.2'!$4:$151,78,FALSE)</f>
        <v>1.10218185</v>
      </c>
      <c r="M80" s="23">
        <f>VLOOKUP($A$80,'2.2'!$4:$151,86,FALSE)</f>
        <v>12.20489165</v>
      </c>
      <c r="N80" s="23">
        <f>VLOOKUP($A$80,'2.2'!$4:$151,94,FALSE)</f>
        <v>2.0302938300000002</v>
      </c>
    </row>
    <row r="81" spans="1:14" ht="20" customHeight="1" x14ac:dyDescent="0.2">
      <c r="A81" s="35">
        <v>133</v>
      </c>
      <c r="B81" s="36" t="s">
        <v>289</v>
      </c>
      <c r="C81" s="90">
        <f>VLOOKUP($A$81,'2.2'!$4:$151,6,FALSE)</f>
        <v>272.67018424000003</v>
      </c>
      <c r="D81" s="90">
        <f>VLOOKUP($A$81,'2.2'!$4:$151,14,FALSE)</f>
        <v>459.83048527000005</v>
      </c>
      <c r="E81" s="90">
        <f>VLOOKUP($A$81,'2.2'!$4:$151,22,FALSE)</f>
        <v>637.18669112999987</v>
      </c>
      <c r="F81" s="90">
        <f>VLOOKUP($A$81,'2.2'!$4:$151,30,FALSE)</f>
        <v>414.70155027999999</v>
      </c>
      <c r="G81" s="90">
        <f>VLOOKUP($A$81,'2.2'!$4:$151,38,FALSE)</f>
        <v>485.29305694000004</v>
      </c>
      <c r="H81" s="90">
        <f>VLOOKUP($A$81,'2.2'!$4:$151,46,FALSE)</f>
        <v>539.32112567000001</v>
      </c>
      <c r="I81" s="90">
        <f>VLOOKUP($A$81,'2.2'!$4:$151,54,FALSE)</f>
        <v>628.62440775000005</v>
      </c>
      <c r="J81" s="90">
        <f>VLOOKUP($A$81,'2.2'!$4:$151,62,FALSE)</f>
        <v>1189.1420415799998</v>
      </c>
      <c r="K81" s="90">
        <f>VLOOKUP($A$81,'2.2'!$4:$151,70,FALSE)</f>
        <v>896.47619037999993</v>
      </c>
      <c r="L81" s="90">
        <f>VLOOKUP($A$81,'2.2'!$4:$151,78,FALSE)</f>
        <v>1051.95703852</v>
      </c>
      <c r="M81" s="90">
        <f>VLOOKUP($A$81,'2.2'!$4:$151,86,FALSE)</f>
        <v>668.50481483999999</v>
      </c>
      <c r="N81" s="90">
        <f>VLOOKUP($A$81,'2.2'!$4:$151,94,FALSE)</f>
        <v>612.51250174999996</v>
      </c>
    </row>
    <row r="82" spans="1:14" ht="20" customHeight="1" x14ac:dyDescent="0.2">
      <c r="A82" s="21">
        <v>1331</v>
      </c>
      <c r="B82" s="22" t="s">
        <v>286</v>
      </c>
      <c r="C82" s="23">
        <f>VLOOKUP($A$82,'2.2'!$4:$151,6,FALSE)</f>
        <v>188.30813455999998</v>
      </c>
      <c r="D82" s="23">
        <f>VLOOKUP($A$82,'2.2'!$4:$151,14,FALSE)</f>
        <v>386.32529303000001</v>
      </c>
      <c r="E82" s="23">
        <f>VLOOKUP($A$82,'2.2'!$4:$151,22,FALSE)</f>
        <v>577.72946576999993</v>
      </c>
      <c r="F82" s="23">
        <f>VLOOKUP($A$82,'2.2'!$4:$151,30,FALSE)</f>
        <v>351.93709707000005</v>
      </c>
      <c r="G82" s="23">
        <f>VLOOKUP($A$82,'2.2'!$4:$151,38,FALSE)</f>
        <v>419.61690945000009</v>
      </c>
      <c r="H82" s="23">
        <f>VLOOKUP($A$82,'2.2'!$4:$151,46,FALSE)</f>
        <v>460.70263994999999</v>
      </c>
      <c r="I82" s="23">
        <f>VLOOKUP($A$82,'2.2'!$4:$151,54,FALSE)</f>
        <v>607.15642299000001</v>
      </c>
      <c r="J82" s="23">
        <f>VLOOKUP($A$82,'2.2'!$4:$151,62,FALSE)</f>
        <v>1167.6839526100002</v>
      </c>
      <c r="K82" s="23">
        <f>VLOOKUP($A$82,'2.2'!$4:$151,70,FALSE)</f>
        <v>889.54081752999991</v>
      </c>
      <c r="L82" s="23">
        <f>VLOOKUP($A$82,'2.2'!$4:$151,78,FALSE)</f>
        <v>1030.93443095</v>
      </c>
      <c r="M82" s="23">
        <f>VLOOKUP($A$82,'2.2'!$4:$151,86,FALSE)</f>
        <v>668.00115883000001</v>
      </c>
      <c r="N82" s="23">
        <f>VLOOKUP($A$82,'2.2'!$4:$151,94,FALSE)</f>
        <v>611.05671852</v>
      </c>
    </row>
    <row r="83" spans="1:14" ht="20" customHeight="1" x14ac:dyDescent="0.2">
      <c r="A83" s="21">
        <v>1332</v>
      </c>
      <c r="B83" s="22" t="s">
        <v>287</v>
      </c>
      <c r="C83" s="23">
        <f>VLOOKUP($A$83,'2.2'!$4:$151,6,FALSE)</f>
        <v>84.362049679999998</v>
      </c>
      <c r="D83" s="23">
        <f>VLOOKUP($A$83,'2.2'!$4:$151,14,FALSE)</f>
        <v>73.505192239999985</v>
      </c>
      <c r="E83" s="23">
        <f>VLOOKUP($A$83,'2.2'!$4:$151,22,FALSE)</f>
        <v>59.457225360000002</v>
      </c>
      <c r="F83" s="23">
        <f>VLOOKUP($A$83,'2.2'!$4:$151,30,FALSE)</f>
        <v>62.764453209999999</v>
      </c>
      <c r="G83" s="23">
        <f>VLOOKUP($A$83,'2.2'!$4:$151,38,FALSE)</f>
        <v>65.676147490000005</v>
      </c>
      <c r="H83" s="23">
        <f>VLOOKUP($A$83,'2.2'!$4:$151,46,FALSE)</f>
        <v>78.618485719999995</v>
      </c>
      <c r="I83" s="23">
        <f>VLOOKUP($A$83,'2.2'!$4:$151,54,FALSE)</f>
        <v>21.46798476</v>
      </c>
      <c r="J83" s="23">
        <f>VLOOKUP($A$83,'2.2'!$4:$151,62,FALSE)</f>
        <v>21.458088969999999</v>
      </c>
      <c r="K83" s="23">
        <f>VLOOKUP($A$83,'2.2'!$4:$151,70,FALSE)</f>
        <v>6.9353728500000003</v>
      </c>
      <c r="L83" s="23">
        <f>VLOOKUP($A$83,'2.2'!$4:$151,78,FALSE)</f>
        <v>21.022607569999998</v>
      </c>
      <c r="M83" s="23">
        <f>VLOOKUP($A$83,'2.2'!$4:$151,86,FALSE)</f>
        <v>0.50365601000000004</v>
      </c>
      <c r="N83" s="23">
        <f>VLOOKUP($A$83,'2.2'!$4:$151,94,FALSE)</f>
        <v>1.4557832300000002</v>
      </c>
    </row>
    <row r="84" spans="1:14" s="41" customFormat="1" ht="20" customHeight="1" x14ac:dyDescent="0.2">
      <c r="A84" s="32">
        <v>14</v>
      </c>
      <c r="B84" s="33" t="s">
        <v>247</v>
      </c>
      <c r="C84" s="89">
        <f>VLOOKUP($A$84,'2.2'!$4:$151,6,FALSE)</f>
        <v>217422.90592122782</v>
      </c>
      <c r="D84" s="89">
        <f>VLOOKUP($A$84,'2.2'!$4:$151,14,FALSE)</f>
        <v>217360.76916270831</v>
      </c>
      <c r="E84" s="89">
        <f>VLOOKUP($A$84,'2.2'!$4:$151,22,FALSE)</f>
        <v>288983.626792336</v>
      </c>
      <c r="F84" s="89">
        <f>VLOOKUP($A$84,'2.2'!$4:$151,30,FALSE)</f>
        <v>281591.54654139263</v>
      </c>
      <c r="G84" s="89">
        <f>VLOOKUP($A$84,'2.2'!$4:$151,38,FALSE)</f>
        <v>267663.99725060147</v>
      </c>
      <c r="H84" s="89">
        <f>VLOOKUP($A$84,'2.2'!$4:$151,46,FALSE)</f>
        <v>381938.95798746281</v>
      </c>
      <c r="I84" s="89">
        <f>VLOOKUP($A$84,'2.2'!$4:$151,54,FALSE)</f>
        <v>418506.47448154096</v>
      </c>
      <c r="J84" s="89">
        <f>VLOOKUP($A$84,'2.2'!$4:$151,62,FALSE)</f>
        <v>315340.07825569506</v>
      </c>
      <c r="K84" s="89">
        <f>VLOOKUP($A$84,'2.2'!$4:$151,70,FALSE)</f>
        <v>378778.05632968515</v>
      </c>
      <c r="L84" s="89">
        <f>VLOOKUP($A$84,'2.2'!$4:$151,78,FALSE)</f>
        <v>452772.8930597062</v>
      </c>
      <c r="M84" s="89">
        <f>VLOOKUP($A$84,'2.2'!$4:$151,86,FALSE)</f>
        <v>312309.24692385591</v>
      </c>
      <c r="N84" s="89">
        <f>VLOOKUP($A$84,'2.2'!$4:$151,94,FALSE)</f>
        <v>429989.63356815447</v>
      </c>
    </row>
    <row r="85" spans="1:14" ht="20" customHeight="1" x14ac:dyDescent="0.2">
      <c r="A85" s="35">
        <v>141</v>
      </c>
      <c r="B85" s="36" t="s">
        <v>290</v>
      </c>
      <c r="C85" s="90">
        <f>VLOOKUP($A$85,'2.2'!$4:$151,6,FALSE)</f>
        <v>190680.2960943678</v>
      </c>
      <c r="D85" s="90">
        <f>VLOOKUP($A$85,'2.2'!$4:$151,14,FALSE)</f>
        <v>186886.03939429831</v>
      </c>
      <c r="E85" s="90">
        <f>VLOOKUP($A$85,'2.2'!$4:$151,22,FALSE)</f>
        <v>227802.35342836607</v>
      </c>
      <c r="F85" s="90">
        <f>VLOOKUP($A$85,'2.2'!$4:$151,30,FALSE)</f>
        <v>229317.0467846726</v>
      </c>
      <c r="G85" s="90">
        <f>VLOOKUP($A$85,'2.2'!$4:$151,38,FALSE)</f>
        <v>221409.03562824146</v>
      </c>
      <c r="H85" s="90">
        <f>VLOOKUP($A$85,'2.2'!$4:$151,46,FALSE)</f>
        <v>324019.73861368274</v>
      </c>
      <c r="I85" s="90">
        <f>VLOOKUP($A$85,'2.2'!$4:$151,54,FALSE)</f>
        <v>344619.52240936097</v>
      </c>
      <c r="J85" s="90">
        <f>VLOOKUP($A$85,'2.2'!$4:$151,62,FALSE)</f>
        <v>265824.73798846506</v>
      </c>
      <c r="K85" s="90">
        <f>VLOOKUP($A$85,'2.2'!$4:$151,70,FALSE)</f>
        <v>313275.92874251516</v>
      </c>
      <c r="L85" s="90">
        <f>VLOOKUP($A$85,'2.2'!$4:$151,78,FALSE)</f>
        <v>374704.03089138615</v>
      </c>
      <c r="M85" s="90">
        <f>VLOOKUP($A$85,'2.2'!$4:$151,86,FALSE)</f>
        <v>216106.86648888589</v>
      </c>
      <c r="N85" s="90">
        <f>VLOOKUP($A$85,'2.2'!$4:$151,94,FALSE)</f>
        <v>353882.81646685442</v>
      </c>
    </row>
    <row r="86" spans="1:14" ht="20" customHeight="1" x14ac:dyDescent="0.2">
      <c r="A86" s="21">
        <v>1411</v>
      </c>
      <c r="B86" s="22" t="s">
        <v>828</v>
      </c>
      <c r="C86" s="23">
        <f>VLOOKUP($A$86,'2.2'!$4:$151,6,FALSE)</f>
        <v>136089.53887644777</v>
      </c>
      <c r="D86" s="23">
        <f>VLOOKUP($A$86,'2.2'!$4:$151,14,FALSE)</f>
        <v>136296.86626160832</v>
      </c>
      <c r="E86" s="23">
        <f>VLOOKUP($A$86,'2.2'!$4:$151,22,FALSE)</f>
        <v>162609.01038489607</v>
      </c>
      <c r="F86" s="23">
        <f>VLOOKUP($A$86,'2.2'!$4:$151,30,FALSE)</f>
        <v>156456.66718358258</v>
      </c>
      <c r="G86" s="23">
        <f>VLOOKUP($A$86,'2.2'!$4:$151,38,FALSE)</f>
        <v>161109.22557890145</v>
      </c>
      <c r="H86" s="23">
        <f>VLOOKUP($A$86,'2.2'!$4:$151,46,FALSE)</f>
        <v>280636.54066779278</v>
      </c>
      <c r="I86" s="23">
        <f>VLOOKUP($A$86,'2.2'!$4:$151,54,FALSE)</f>
        <v>297867.49733656098</v>
      </c>
      <c r="J86" s="23">
        <f>VLOOKUP($A$86,'2.2'!$4:$151,62,FALSE)</f>
        <v>198415.87255284502</v>
      </c>
      <c r="K86" s="23">
        <f>VLOOKUP($A$86,'2.2'!$4:$151,70,FALSE)</f>
        <v>224290.29556989513</v>
      </c>
      <c r="L86" s="23">
        <f>VLOOKUP($A$86,'2.2'!$4:$151,78,FALSE)</f>
        <v>199901.50545284621</v>
      </c>
      <c r="M86" s="23">
        <f>VLOOKUP($A$86,'2.2'!$4:$151,86,FALSE)</f>
        <v>147893.24855630589</v>
      </c>
      <c r="N86" s="23">
        <f>VLOOKUP($A$86,'2.2'!$4:$151,94,FALSE)</f>
        <v>209820.24427841435</v>
      </c>
    </row>
    <row r="87" spans="1:14" ht="20" customHeight="1" x14ac:dyDescent="0.2">
      <c r="A87" s="21">
        <v>14111</v>
      </c>
      <c r="B87" s="22" t="s">
        <v>291</v>
      </c>
      <c r="C87" s="23">
        <f>VLOOKUP($A$87,'2.2'!$4:$151,6,FALSE)</f>
        <v>320.69327482601</v>
      </c>
      <c r="D87" s="23">
        <f>VLOOKUP($A$87,'2.2'!$4:$151,14,FALSE)</f>
        <v>0.72804427272727301</v>
      </c>
      <c r="E87" s="23">
        <f>VLOOKUP($A$87,'2.2'!$4:$151,22,FALSE)</f>
        <v>3.4116061719769588</v>
      </c>
      <c r="F87" s="23">
        <f>VLOOKUP($A$87,'2.2'!$4:$151,30,FALSE)</f>
        <v>15.902759812661001</v>
      </c>
      <c r="G87" s="23">
        <f>VLOOKUP($A$87,'2.2'!$4:$151,38,FALSE)</f>
        <v>3.8351134715520874E-2</v>
      </c>
      <c r="H87" s="23">
        <f>VLOOKUP($A$87,'2.2'!$4:$151,46,FALSE)</f>
        <v>4.312510897877931E-2</v>
      </c>
      <c r="I87" s="23">
        <f>VLOOKUP($A$87,'2.2'!$4:$151,54,FALSE)</f>
        <v>2.0258575000000001E-2</v>
      </c>
      <c r="J87" s="23">
        <f>VLOOKUP($A$87,'2.2'!$4:$151,62,FALSE)</f>
        <v>0.1305084838589205</v>
      </c>
      <c r="K87" s="23">
        <f>VLOOKUP($A$87,'2.2'!$4:$151,70,FALSE)</f>
        <v>2.8230962102270399E-2</v>
      </c>
      <c r="L87" s="23">
        <f>VLOOKUP($A$87,'2.2'!$4:$151,78,FALSE)</f>
        <v>0</v>
      </c>
      <c r="M87" s="23">
        <f>VLOOKUP($A$87,'2.2'!$4:$151,86,FALSE)</f>
        <v>0</v>
      </c>
      <c r="N87" s="23">
        <f>VLOOKUP($A$87,'2.2'!$4:$151,94,FALSE)</f>
        <v>0</v>
      </c>
    </row>
    <row r="88" spans="1:14" ht="20" customHeight="1" x14ac:dyDescent="0.2">
      <c r="A88" s="21">
        <v>14112</v>
      </c>
      <c r="B88" s="22" t="s">
        <v>292</v>
      </c>
      <c r="C88" s="23">
        <f>VLOOKUP($A$88,'2.2'!$4:$151,6,FALSE)</f>
        <v>65491.22844520324</v>
      </c>
      <c r="D88" s="23">
        <f>VLOOKUP($A$88,'2.2'!$4:$151,14,FALSE)</f>
        <v>81160.596695694519</v>
      </c>
      <c r="E88" s="23">
        <f>VLOOKUP($A$88,'2.2'!$4:$151,22,FALSE)</f>
        <v>97776.119427789701</v>
      </c>
      <c r="F88" s="23">
        <f>VLOOKUP($A$88,'2.2'!$4:$151,30,FALSE)</f>
        <v>96539.802984443711</v>
      </c>
      <c r="G88" s="23">
        <f>VLOOKUP($A$88,'2.2'!$4:$151,38,FALSE)</f>
        <v>105457.50740286546</v>
      </c>
      <c r="H88" s="23">
        <f>VLOOKUP($A$88,'2.2'!$4:$151,46,FALSE)</f>
        <v>188467.24678146106</v>
      </c>
      <c r="I88" s="23">
        <f>VLOOKUP($A$88,'2.2'!$4:$151,54,FALSE)</f>
        <v>225116.2992176644</v>
      </c>
      <c r="J88" s="23">
        <f>VLOOKUP($A$88,'2.2'!$4:$151,62,FALSE)</f>
        <v>154490.49300185416</v>
      </c>
      <c r="K88" s="23">
        <f>VLOOKUP($A$88,'2.2'!$4:$151,70,FALSE)</f>
        <v>173481.05719618261</v>
      </c>
      <c r="L88" s="23">
        <f>VLOOKUP($A$88,'2.2'!$4:$151,78,FALSE)</f>
        <v>160549.02397564639</v>
      </c>
      <c r="M88" s="23">
        <f>VLOOKUP($A$88,'2.2'!$4:$151,86,FALSE)</f>
        <v>116686.29909027368</v>
      </c>
      <c r="N88" s="23">
        <f>VLOOKUP($A$88,'2.2'!$4:$151,94,FALSE)</f>
        <v>179779.82449369319</v>
      </c>
    </row>
    <row r="89" spans="1:14" ht="20" customHeight="1" x14ac:dyDescent="0.2">
      <c r="A89" s="21">
        <v>14113</v>
      </c>
      <c r="B89" s="22" t="s">
        <v>293</v>
      </c>
      <c r="C89" s="23">
        <f>VLOOKUP($A$89,'2.2'!$4:$151,6,FALSE)</f>
        <v>70277.617156418521</v>
      </c>
      <c r="D89" s="23">
        <f>VLOOKUP($A$89,'2.2'!$4:$151,14,FALSE)</f>
        <v>55135.541521641077</v>
      </c>
      <c r="E89" s="23">
        <f>VLOOKUP($A$89,'2.2'!$4:$151,22,FALSE)</f>
        <v>64829.479350934394</v>
      </c>
      <c r="F89" s="23">
        <f>VLOOKUP($A$89,'2.2'!$4:$151,30,FALSE)</f>
        <v>59900.961439326224</v>
      </c>
      <c r="G89" s="23">
        <f>VLOOKUP($A$89,'2.2'!$4:$151,38,FALSE)</f>
        <v>55651.679824901294</v>
      </c>
      <c r="H89" s="23">
        <f>VLOOKUP($A$89,'2.2'!$4:$151,46,FALSE)</f>
        <v>92169.250761222793</v>
      </c>
      <c r="I89" s="23">
        <f>VLOOKUP($A$89,'2.2'!$4:$151,54,FALSE)</f>
        <v>72751.177860321623</v>
      </c>
      <c r="J89" s="23">
        <f>VLOOKUP($A$89,'2.2'!$4:$151,62,FALSE)</f>
        <v>43925.249042507006</v>
      </c>
      <c r="K89" s="23">
        <f>VLOOKUP($A$89,'2.2'!$4:$151,70,FALSE)</f>
        <v>50809.210142750417</v>
      </c>
      <c r="L89" s="23">
        <f>VLOOKUP($A$89,'2.2'!$4:$151,78,FALSE)</f>
        <v>39352.481477199792</v>
      </c>
      <c r="M89" s="23">
        <f>VLOOKUP($A$89,'2.2'!$4:$151,86,FALSE)</f>
        <v>31206.949466032249</v>
      </c>
      <c r="N89" s="23">
        <f>VLOOKUP($A$89,'2.2'!$4:$151,94,FALSE)</f>
        <v>30040.419784721169</v>
      </c>
    </row>
    <row r="90" spans="1:14" ht="20" customHeight="1" x14ac:dyDescent="0.2">
      <c r="A90" s="21">
        <v>1412</v>
      </c>
      <c r="B90" s="22" t="s">
        <v>294</v>
      </c>
      <c r="C90" s="23">
        <f>VLOOKUP($A$90,'2.2'!$4:$151,6,FALSE)</f>
        <v>22412.79636611</v>
      </c>
      <c r="D90" s="23">
        <f>VLOOKUP($A$90,'2.2'!$4:$151,14,FALSE)</f>
        <v>19964.597761509998</v>
      </c>
      <c r="E90" s="23">
        <f>VLOOKUP($A$90,'2.2'!$4:$151,22,FALSE)</f>
        <v>28024.795313880004</v>
      </c>
      <c r="F90" s="23">
        <f>VLOOKUP($A$90,'2.2'!$4:$151,30,FALSE)</f>
        <v>17118.298502799997</v>
      </c>
      <c r="G90" s="23">
        <f>VLOOKUP($A$90,'2.2'!$4:$151,38,FALSE)</f>
        <v>18939.724126289999</v>
      </c>
      <c r="H90" s="23">
        <f>VLOOKUP($A$90,'2.2'!$4:$151,46,FALSE)</f>
        <v>12028.964123590002</v>
      </c>
      <c r="I90" s="23">
        <f>VLOOKUP($A$90,'2.2'!$4:$151,54,FALSE)</f>
        <v>2894.0163748799996</v>
      </c>
      <c r="J90" s="23">
        <f>VLOOKUP($A$90,'2.2'!$4:$151,62,FALSE)</f>
        <v>5588.93537646</v>
      </c>
      <c r="K90" s="23">
        <f>VLOOKUP($A$90,'2.2'!$4:$151,70,FALSE)</f>
        <v>7684.2749985099999</v>
      </c>
      <c r="L90" s="23">
        <f>VLOOKUP($A$90,'2.2'!$4:$151,78,FALSE)</f>
        <v>20784.560068999999</v>
      </c>
      <c r="M90" s="23">
        <f>VLOOKUP($A$90,'2.2'!$4:$151,86,FALSE)</f>
        <v>6694.215246929999</v>
      </c>
      <c r="N90" s="23">
        <f>VLOOKUP($A$90,'2.2'!$4:$151,94,FALSE)</f>
        <v>43683.45670948</v>
      </c>
    </row>
    <row r="91" spans="1:14" ht="20" customHeight="1" x14ac:dyDescent="0.2">
      <c r="A91" s="21">
        <v>1413</v>
      </c>
      <c r="B91" s="22" t="s">
        <v>295</v>
      </c>
      <c r="C91" s="23">
        <f>VLOOKUP($A$91,'2.2'!$4:$151,6,FALSE)</f>
        <v>0</v>
      </c>
      <c r="D91" s="23">
        <f>VLOOKUP($A$91,'2.2'!$4:$151,14,FALSE)</f>
        <v>0</v>
      </c>
      <c r="E91" s="23">
        <f>VLOOKUP($A$91,'2.2'!$4:$151,22,FALSE)</f>
        <v>0</v>
      </c>
      <c r="F91" s="23">
        <f>VLOOKUP($A$91,'2.2'!$4:$151,30,FALSE)</f>
        <v>0</v>
      </c>
      <c r="G91" s="23">
        <f>VLOOKUP($A$91,'2.2'!$4:$151,38,FALSE)</f>
        <v>0</v>
      </c>
      <c r="H91" s="23">
        <f>VLOOKUP($A$91,'2.2'!$4:$151,46,FALSE)</f>
        <v>0</v>
      </c>
      <c r="I91" s="23">
        <f>VLOOKUP($A$91,'2.2'!$4:$151,54,FALSE)</f>
        <v>0</v>
      </c>
      <c r="J91" s="23">
        <f>VLOOKUP($A$91,'2.2'!$4:$151,62,FALSE)</f>
        <v>0</v>
      </c>
      <c r="K91" s="23">
        <f>VLOOKUP($A$91,'2.2'!$4:$151,70,FALSE)</f>
        <v>0</v>
      </c>
      <c r="L91" s="23">
        <f>VLOOKUP($A$91,'2.2'!$4:$151,78,FALSE)</f>
        <v>0</v>
      </c>
      <c r="M91" s="23">
        <f>VLOOKUP($A$91,'2.2'!$4:$151,86,FALSE)</f>
        <v>0</v>
      </c>
      <c r="N91" s="23">
        <f>VLOOKUP($A$91,'2.2'!$4:$151,94,FALSE)</f>
        <v>0</v>
      </c>
    </row>
    <row r="92" spans="1:14" ht="20" customHeight="1" x14ac:dyDescent="0.2">
      <c r="A92" s="21">
        <v>1414</v>
      </c>
      <c r="B92" s="22" t="s">
        <v>296</v>
      </c>
      <c r="C92" s="23">
        <f>VLOOKUP($A$92,'2.2'!$4:$151,6,FALSE)</f>
        <v>0</v>
      </c>
      <c r="D92" s="23">
        <f>VLOOKUP($A$92,'2.2'!$4:$151,14,FALSE)</f>
        <v>0</v>
      </c>
      <c r="E92" s="23">
        <f>VLOOKUP($A$92,'2.2'!$4:$151,22,FALSE)</f>
        <v>0</v>
      </c>
      <c r="F92" s="23">
        <f>VLOOKUP($A$92,'2.2'!$4:$151,30,FALSE)</f>
        <v>0</v>
      </c>
      <c r="G92" s="23">
        <f>VLOOKUP($A$92,'2.2'!$4:$151,38,FALSE)</f>
        <v>0</v>
      </c>
      <c r="H92" s="23">
        <f>VLOOKUP($A$92,'2.2'!$4:$151,46,FALSE)</f>
        <v>0</v>
      </c>
      <c r="I92" s="23">
        <f>VLOOKUP($A$92,'2.2'!$4:$151,54,FALSE)</f>
        <v>0</v>
      </c>
      <c r="J92" s="23">
        <f>VLOOKUP($A$92,'2.2'!$4:$151,62,FALSE)</f>
        <v>0</v>
      </c>
      <c r="K92" s="23">
        <f>VLOOKUP($A$92,'2.2'!$4:$151,70,FALSE)</f>
        <v>0</v>
      </c>
      <c r="L92" s="23">
        <f>VLOOKUP($A$92,'2.2'!$4:$151,78,FALSE)</f>
        <v>0</v>
      </c>
      <c r="M92" s="23">
        <f>VLOOKUP($A$92,'2.2'!$4:$151,86,FALSE)</f>
        <v>0</v>
      </c>
      <c r="N92" s="23">
        <f>VLOOKUP($A$92,'2.2'!$4:$151,94,FALSE)</f>
        <v>0</v>
      </c>
    </row>
    <row r="93" spans="1:14" ht="20" customHeight="1" x14ac:dyDescent="0.2">
      <c r="A93" s="21">
        <v>1415</v>
      </c>
      <c r="B93" s="22" t="s">
        <v>466</v>
      </c>
      <c r="C93" s="23">
        <f>VLOOKUP($A$93,'2.2'!$4:$151,6,FALSE)</f>
        <v>32177.960851809999</v>
      </c>
      <c r="D93" s="23">
        <f>VLOOKUP($A$93,'2.2'!$4:$151,14,FALSE)</f>
        <v>30624.575371179999</v>
      </c>
      <c r="E93" s="23">
        <f>VLOOKUP($A$93,'2.2'!$4:$151,22,FALSE)</f>
        <v>37168.547729589998</v>
      </c>
      <c r="F93" s="23">
        <f>VLOOKUP($A$93,'2.2'!$4:$151,30,FALSE)</f>
        <v>55742.081098289986</v>
      </c>
      <c r="G93" s="23">
        <f>VLOOKUP($A$93,'2.2'!$4:$151,38,FALSE)</f>
        <v>41360.085923049999</v>
      </c>
      <c r="H93" s="23">
        <f>VLOOKUP($A$93,'2.2'!$4:$151,46,FALSE)</f>
        <v>31354.233822300004</v>
      </c>
      <c r="I93" s="23">
        <f>VLOOKUP($A$93,'2.2'!$4:$151,54,FALSE)</f>
        <v>43858.008697919999</v>
      </c>
      <c r="J93" s="23">
        <f>VLOOKUP($A$93,'2.2'!$4:$151,62,FALSE)</f>
        <v>61819.930059159997</v>
      </c>
      <c r="K93" s="23">
        <f>VLOOKUP($A$93,'2.2'!$4:$151,70,FALSE)</f>
        <v>81301.358174110006</v>
      </c>
      <c r="L93" s="23">
        <f>VLOOKUP($A$93,'2.2'!$4:$151,78,FALSE)</f>
        <v>154017.96536954</v>
      </c>
      <c r="M93" s="23">
        <f>VLOOKUP($A$93,'2.2'!$4:$151,86,FALSE)</f>
        <v>61519.402685650013</v>
      </c>
      <c r="N93" s="23">
        <f>VLOOKUP($A$93,'2.2'!$4:$151,94,FALSE)</f>
        <v>100379.11547896001</v>
      </c>
    </row>
    <row r="94" spans="1:14" ht="20" customHeight="1" x14ac:dyDescent="0.2">
      <c r="A94" s="21">
        <v>1416</v>
      </c>
      <c r="B94" s="22" t="s">
        <v>297</v>
      </c>
      <c r="C94" s="23">
        <f>VLOOKUP($A$94,'2.2'!$4:$151,6,FALSE)</f>
        <v>0</v>
      </c>
      <c r="D94" s="23">
        <f>VLOOKUP($A$94,'2.2'!$4:$151,14,FALSE)</f>
        <v>0</v>
      </c>
      <c r="E94" s="23">
        <f>VLOOKUP($A$94,'2.2'!$4:$151,22,FALSE)</f>
        <v>0</v>
      </c>
      <c r="F94" s="23">
        <f>VLOOKUP($A$94,'2.2'!$4:$151,30,FALSE)</f>
        <v>0</v>
      </c>
      <c r="G94" s="23">
        <f>VLOOKUP($A$94,'2.2'!$4:$151,38,FALSE)</f>
        <v>0</v>
      </c>
      <c r="H94" s="23">
        <f>VLOOKUP($A$94,'2.2'!$4:$151,46,FALSE)</f>
        <v>0</v>
      </c>
      <c r="I94" s="23">
        <f>VLOOKUP($A$94,'2.2'!$4:$151,54,FALSE)</f>
        <v>0</v>
      </c>
      <c r="J94" s="23">
        <f>VLOOKUP($A$94,'2.2'!$4:$151,62,FALSE)</f>
        <v>0</v>
      </c>
      <c r="K94" s="23">
        <f>VLOOKUP($A$94,'2.2'!$4:$151,70,FALSE)</f>
        <v>0</v>
      </c>
      <c r="L94" s="23">
        <f>VLOOKUP($A$94,'2.2'!$4:$151,78,FALSE)</f>
        <v>0</v>
      </c>
      <c r="M94" s="23">
        <f>VLOOKUP($A$94,'2.2'!$4:$151,86,FALSE)</f>
        <v>0</v>
      </c>
      <c r="N94" s="23">
        <f>VLOOKUP($A$94,'2.2'!$4:$151,94,FALSE)</f>
        <v>0</v>
      </c>
    </row>
    <row r="95" spans="1:14" ht="20" customHeight="1" x14ac:dyDescent="0.2">
      <c r="A95" s="35">
        <v>142</v>
      </c>
      <c r="B95" s="36" t="s">
        <v>298</v>
      </c>
      <c r="C95" s="90">
        <f>VLOOKUP($A$95,'2.2'!$4:$151,6,FALSE)</f>
        <v>7322.7583312000006</v>
      </c>
      <c r="D95" s="90">
        <f>VLOOKUP($A$95,'2.2'!$4:$151,14,FALSE)</f>
        <v>8830.90822501</v>
      </c>
      <c r="E95" s="90">
        <f>VLOOKUP($A$95,'2.2'!$4:$151,22,FALSE)</f>
        <v>11251.355851320001</v>
      </c>
      <c r="F95" s="90">
        <f>VLOOKUP($A$95,'2.2'!$4:$151,30,FALSE)</f>
        <v>11845.88946292</v>
      </c>
      <c r="G95" s="90">
        <f>VLOOKUP($A$95,'2.2'!$4:$151,38,FALSE)</f>
        <v>11493.29418999</v>
      </c>
      <c r="H95" s="90">
        <f>VLOOKUP($A$95,'2.2'!$4:$151,46,FALSE)</f>
        <v>12254.63586635</v>
      </c>
      <c r="I95" s="90">
        <f>VLOOKUP($A$95,'2.2'!$4:$151,54,FALSE)</f>
        <v>12014.185856149998</v>
      </c>
      <c r="J95" s="90">
        <f>VLOOKUP($A$95,'2.2'!$4:$151,62,FALSE)</f>
        <v>11015.994904859999</v>
      </c>
      <c r="K95" s="90">
        <f>VLOOKUP($A$95,'2.2'!$4:$151,70,FALSE)</f>
        <v>12844.894875990001</v>
      </c>
      <c r="L95" s="90">
        <f>VLOOKUP($A$95,'2.2'!$4:$151,78,FALSE)</f>
        <v>12909.64945255</v>
      </c>
      <c r="M95" s="90">
        <f>VLOOKUP($A$95,'2.2'!$4:$151,86,FALSE)</f>
        <v>9813.518524430001</v>
      </c>
      <c r="N95" s="90">
        <f>VLOOKUP($A$95,'2.2'!$4:$151,94,FALSE)</f>
        <v>12369.495514440001</v>
      </c>
    </row>
    <row r="96" spans="1:14" ht="20" customHeight="1" x14ac:dyDescent="0.2">
      <c r="A96" s="21">
        <v>1421</v>
      </c>
      <c r="B96" s="22" t="s">
        <v>299</v>
      </c>
      <c r="C96" s="23">
        <f>VLOOKUP($A$96,'2.2'!$4:$151,6,FALSE)</f>
        <v>0</v>
      </c>
      <c r="D96" s="23">
        <f>VLOOKUP($A$96,'2.2'!$4:$151,14,FALSE)</f>
        <v>0</v>
      </c>
      <c r="E96" s="23">
        <f>VLOOKUP($A$96,'2.2'!$4:$151,22,FALSE)</f>
        <v>0</v>
      </c>
      <c r="F96" s="23">
        <f>VLOOKUP($A$96,'2.2'!$4:$151,30,FALSE)</f>
        <v>0</v>
      </c>
      <c r="G96" s="23">
        <f>VLOOKUP($A$96,'2.2'!$4:$151,38,FALSE)</f>
        <v>0</v>
      </c>
      <c r="H96" s="23">
        <f>VLOOKUP($A$96,'2.2'!$4:$151,46,FALSE)</f>
        <v>0</v>
      </c>
      <c r="I96" s="23">
        <f>VLOOKUP($A$96,'2.2'!$4:$151,54,FALSE)</f>
        <v>0</v>
      </c>
      <c r="J96" s="23">
        <f>VLOOKUP($A$96,'2.2'!$4:$151,62,FALSE)</f>
        <v>0</v>
      </c>
      <c r="K96" s="23">
        <f>VLOOKUP($A$96,'2.2'!$4:$151,70,FALSE)</f>
        <v>0</v>
      </c>
      <c r="L96" s="23">
        <f>VLOOKUP($A$96,'2.2'!$4:$151,78,FALSE)</f>
        <v>0</v>
      </c>
      <c r="M96" s="23">
        <f>VLOOKUP($A$96,'2.2'!$4:$151,86,FALSE)</f>
        <v>0</v>
      </c>
      <c r="N96" s="23">
        <f>VLOOKUP($A$96,'2.2'!$4:$151,94,FALSE)</f>
        <v>0</v>
      </c>
    </row>
    <row r="97" spans="1:14" ht="20" customHeight="1" x14ac:dyDescent="0.2">
      <c r="A97" s="21">
        <v>1422</v>
      </c>
      <c r="B97" s="22" t="s">
        <v>300</v>
      </c>
      <c r="C97" s="23">
        <f>VLOOKUP($A$97,'2.2'!$4:$151,6,FALSE)</f>
        <v>1239.1723385299999</v>
      </c>
      <c r="D97" s="23">
        <f>VLOOKUP($A$97,'2.2'!$4:$151,14,FALSE)</f>
        <v>1654.23933203</v>
      </c>
      <c r="E97" s="23">
        <f>VLOOKUP($A$97,'2.2'!$4:$151,22,FALSE)</f>
        <v>1885.4713343400001</v>
      </c>
      <c r="F97" s="23">
        <f>VLOOKUP($A$97,'2.2'!$4:$151,30,FALSE)</f>
        <v>2016.5464231999995</v>
      </c>
      <c r="G97" s="23">
        <f>VLOOKUP($A$97,'2.2'!$4:$151,38,FALSE)</f>
        <v>2134.5383898599998</v>
      </c>
      <c r="H97" s="23">
        <f>VLOOKUP($A$97,'2.2'!$4:$151,46,FALSE)</f>
        <v>2267.78574088</v>
      </c>
      <c r="I97" s="23">
        <f>VLOOKUP($A$97,'2.2'!$4:$151,54,FALSE)</f>
        <v>1573.7851636099999</v>
      </c>
      <c r="J97" s="23">
        <f>VLOOKUP($A$97,'2.2'!$4:$151,62,FALSE)</f>
        <v>1699.71412018</v>
      </c>
      <c r="K97" s="23">
        <f>VLOOKUP($A$97,'2.2'!$4:$151,70,FALSE)</f>
        <v>1955.5409787400001</v>
      </c>
      <c r="L97" s="23">
        <f>VLOOKUP($A$97,'2.2'!$4:$151,78,FALSE)</f>
        <v>1971.1962930000002</v>
      </c>
      <c r="M97" s="23">
        <f>VLOOKUP($A$97,'2.2'!$4:$151,86,FALSE)</f>
        <v>1591.5564082899998</v>
      </c>
      <c r="N97" s="23">
        <f>VLOOKUP($A$97,'2.2'!$4:$151,94,FALSE)</f>
        <v>1863.1308645999998</v>
      </c>
    </row>
    <row r="98" spans="1:14" ht="20" customHeight="1" x14ac:dyDescent="0.2">
      <c r="A98" s="21">
        <v>1423</v>
      </c>
      <c r="B98" s="22" t="s">
        <v>301</v>
      </c>
      <c r="C98" s="23">
        <f>VLOOKUP($A$98,'2.2'!$4:$151,6,FALSE)</f>
        <v>6083.5859926699995</v>
      </c>
      <c r="D98" s="23">
        <f>VLOOKUP($A$98,'2.2'!$4:$151,14,FALSE)</f>
        <v>7176.6688929800011</v>
      </c>
      <c r="E98" s="23">
        <f>VLOOKUP($A$98,'2.2'!$4:$151,22,FALSE)</f>
        <v>9365.8845169799988</v>
      </c>
      <c r="F98" s="23">
        <f>VLOOKUP($A$98,'2.2'!$4:$151,30,FALSE)</f>
        <v>9829.3430397200009</v>
      </c>
      <c r="G98" s="23">
        <f>VLOOKUP($A$98,'2.2'!$4:$151,38,FALSE)</f>
        <v>9358.7558001299985</v>
      </c>
      <c r="H98" s="23">
        <f>VLOOKUP($A$98,'2.2'!$4:$151,46,FALSE)</f>
        <v>9986.8501254699986</v>
      </c>
      <c r="I98" s="23">
        <f>VLOOKUP($A$98,'2.2'!$4:$151,54,FALSE)</f>
        <v>10440.400692539999</v>
      </c>
      <c r="J98" s="23">
        <f>VLOOKUP($A$98,'2.2'!$4:$151,62,FALSE)</f>
        <v>9316.2807846799988</v>
      </c>
      <c r="K98" s="23">
        <f>VLOOKUP($A$98,'2.2'!$4:$151,70,FALSE)</f>
        <v>10889.353897249999</v>
      </c>
      <c r="L98" s="23">
        <f>VLOOKUP($A$98,'2.2'!$4:$151,78,FALSE)</f>
        <v>10938.453159549999</v>
      </c>
      <c r="M98" s="23">
        <f>VLOOKUP($A$98,'2.2'!$4:$151,86,FALSE)</f>
        <v>8221.9621161400009</v>
      </c>
      <c r="N98" s="23">
        <f>VLOOKUP($A$98,'2.2'!$4:$151,94,FALSE)</f>
        <v>10506.364649839999</v>
      </c>
    </row>
    <row r="99" spans="1:14" ht="20" customHeight="1" x14ac:dyDescent="0.2">
      <c r="A99" s="21">
        <v>1424</v>
      </c>
      <c r="B99" s="22" t="s">
        <v>302</v>
      </c>
      <c r="C99" s="23">
        <f>VLOOKUP($A$99,'2.2'!$4:$151,6,FALSE)</f>
        <v>0</v>
      </c>
      <c r="D99" s="23">
        <f>VLOOKUP($A$99,'2.2'!$4:$151,14,FALSE)</f>
        <v>0</v>
      </c>
      <c r="E99" s="23">
        <f>VLOOKUP($A$99,'2.2'!$4:$151,22,FALSE)</f>
        <v>0</v>
      </c>
      <c r="F99" s="23">
        <f>VLOOKUP($A$99,'2.2'!$4:$151,30,FALSE)</f>
        <v>0</v>
      </c>
      <c r="G99" s="23">
        <f>VLOOKUP($A$99,'2.2'!$4:$151,38,FALSE)</f>
        <v>0</v>
      </c>
      <c r="H99" s="23">
        <f>VLOOKUP($A$99,'2.2'!$4:$151,46,FALSE)</f>
        <v>0</v>
      </c>
      <c r="I99" s="23">
        <f>VLOOKUP($A$99,'2.2'!$4:$151,54,FALSE)</f>
        <v>0</v>
      </c>
      <c r="J99" s="23">
        <f>VLOOKUP($A$99,'2.2'!$4:$151,62,FALSE)</f>
        <v>0</v>
      </c>
      <c r="K99" s="23">
        <f>VLOOKUP($A$99,'2.2'!$4:$151,70,FALSE)</f>
        <v>0</v>
      </c>
      <c r="L99" s="23">
        <f>VLOOKUP($A$99,'2.2'!$4:$151,78,FALSE)</f>
        <v>0</v>
      </c>
      <c r="M99" s="23">
        <f>VLOOKUP($A$99,'2.2'!$4:$151,86,FALSE)</f>
        <v>0</v>
      </c>
      <c r="N99" s="23">
        <f>VLOOKUP($A$99,'2.2'!$4:$151,94,FALSE)</f>
        <v>0</v>
      </c>
    </row>
    <row r="100" spans="1:14" ht="20" customHeight="1" x14ac:dyDescent="0.2">
      <c r="A100" s="35">
        <v>143</v>
      </c>
      <c r="B100" s="36" t="s">
        <v>303</v>
      </c>
      <c r="C100" s="90">
        <f>VLOOKUP($A$100,'2.2'!$4:$151,6,FALSE)</f>
        <v>11507.78641882</v>
      </c>
      <c r="D100" s="90">
        <f>VLOOKUP($A$100,'2.2'!$4:$151,14,FALSE)</f>
        <v>14307.311036900002</v>
      </c>
      <c r="E100" s="90">
        <f>VLOOKUP($A$100,'2.2'!$4:$151,22,FALSE)</f>
        <v>28820.143416110004</v>
      </c>
      <c r="F100" s="90">
        <f>VLOOKUP($A$100,'2.2'!$4:$151,30,FALSE)</f>
        <v>26254.463862100001</v>
      </c>
      <c r="G100" s="90">
        <f>VLOOKUP($A$100,'2.2'!$4:$151,38,FALSE)</f>
        <v>23027.485241090002</v>
      </c>
      <c r="H100" s="90">
        <f>VLOOKUP($A$100,'2.2'!$4:$151,46,FALSE)</f>
        <v>21324.207332270002</v>
      </c>
      <c r="I100" s="90">
        <f>VLOOKUP($A$100,'2.2'!$4:$151,54,FALSE)</f>
        <v>46721.779513680012</v>
      </c>
      <c r="J100" s="90">
        <f>VLOOKUP($A$100,'2.2'!$4:$151,62,FALSE)</f>
        <v>46245.735577989981</v>
      </c>
      <c r="K100" s="90">
        <f>VLOOKUP($A$100,'2.2'!$4:$151,70,FALSE)</f>
        <v>36543.389415680009</v>
      </c>
      <c r="L100" s="90">
        <f>VLOOKUP($A$100,'2.2'!$4:$151,78,FALSE)</f>
        <v>29943.491398169997</v>
      </c>
      <c r="M100" s="90">
        <f>VLOOKUP($A$100,'2.2'!$4:$151,86,FALSE)</f>
        <v>28417.94172372</v>
      </c>
      <c r="N100" s="90">
        <f>VLOOKUP($A$100,'2.2'!$4:$151,94,FALSE)</f>
        <v>35657.882907530002</v>
      </c>
    </row>
    <row r="101" spans="1:14" ht="20" customHeight="1" x14ac:dyDescent="0.2">
      <c r="A101" s="35">
        <v>144</v>
      </c>
      <c r="B101" s="36" t="s">
        <v>304</v>
      </c>
      <c r="C101" s="90">
        <f>VLOOKUP($A$101,'2.2'!$4:$151,6,FALSE)</f>
        <v>7912.0650768400001</v>
      </c>
      <c r="D101" s="90">
        <f>VLOOKUP($A$101,'2.2'!$4:$151,14,FALSE)</f>
        <v>7336.5105064999998</v>
      </c>
      <c r="E101" s="90">
        <f>VLOOKUP($A$101,'2.2'!$4:$151,22,FALSE)</f>
        <v>21109.774096540001</v>
      </c>
      <c r="F101" s="90">
        <f>VLOOKUP($A$101,'2.2'!$4:$151,30,FALSE)</f>
        <v>14174.146431699999</v>
      </c>
      <c r="G101" s="90">
        <f>VLOOKUP($A$101,'2.2'!$4:$151,38,FALSE)</f>
        <v>11734.182191280001</v>
      </c>
      <c r="H101" s="90">
        <f>VLOOKUP($A$101,'2.2'!$4:$151,46,FALSE)</f>
        <v>24340.37617516</v>
      </c>
      <c r="I101" s="90">
        <f>VLOOKUP($A$101,'2.2'!$4:$151,54,FALSE)</f>
        <v>15150.986702349997</v>
      </c>
      <c r="J101" s="90">
        <f>VLOOKUP($A$101,'2.2'!$4:$151,62,FALSE)</f>
        <v>-7746.3902156199947</v>
      </c>
      <c r="K101" s="90">
        <f>VLOOKUP($A$101,'2.2'!$4:$151,70,FALSE)</f>
        <v>16113.843295500001</v>
      </c>
      <c r="L101" s="90">
        <f>VLOOKUP($A$101,'2.2'!$4:$151,78,FALSE)</f>
        <v>35215.7213176</v>
      </c>
      <c r="M101" s="90">
        <f>VLOOKUP($A$101,'2.2'!$4:$151,86,FALSE)</f>
        <v>57970.920186820003</v>
      </c>
      <c r="N101" s="90">
        <f>VLOOKUP($A$101,'2.2'!$4:$151,94,FALSE)</f>
        <v>28079.43867933</v>
      </c>
    </row>
    <row r="102" spans="1:14" ht="20" customHeight="1" x14ac:dyDescent="0.2">
      <c r="A102" s="21">
        <v>1441</v>
      </c>
      <c r="B102" s="22" t="s">
        <v>286</v>
      </c>
      <c r="C102" s="23">
        <f>VLOOKUP($A$102,'2.2'!$4:$151,6,FALSE)</f>
        <v>7002.4376356100011</v>
      </c>
      <c r="D102" s="23">
        <f>VLOOKUP($A$102,'2.2'!$4:$151,14,FALSE)</f>
        <v>6292.8868331900003</v>
      </c>
      <c r="E102" s="23">
        <f>VLOOKUP($A$102,'2.2'!$4:$151,22,FALSE)</f>
        <v>12487.167154979999</v>
      </c>
      <c r="F102" s="23">
        <f>VLOOKUP($A$102,'2.2'!$4:$151,30,FALSE)</f>
        <v>11585.811314140001</v>
      </c>
      <c r="G102" s="23">
        <f>VLOOKUP($A$102,'2.2'!$4:$151,38,FALSE)</f>
        <v>6594.3772522500003</v>
      </c>
      <c r="H102" s="23">
        <f>VLOOKUP($A$102,'2.2'!$4:$151,46,FALSE)</f>
        <v>18848.686489450003</v>
      </c>
      <c r="I102" s="23">
        <f>VLOOKUP($A$102,'2.2'!$4:$151,54,FALSE)</f>
        <v>12612.20880149</v>
      </c>
      <c r="J102" s="23">
        <f>VLOOKUP($A$102,'2.2'!$4:$151,62,FALSE)</f>
        <v>-10017.729741699994</v>
      </c>
      <c r="K102" s="23">
        <f>VLOOKUP($A$102,'2.2'!$4:$151,70,FALSE)</f>
        <v>13364.227284050001</v>
      </c>
      <c r="L102" s="23">
        <f>VLOOKUP($A$102,'2.2'!$4:$151,78,FALSE)</f>
        <v>32591.004477219998</v>
      </c>
      <c r="M102" s="23">
        <f>VLOOKUP($A$102,'2.2'!$4:$151,86,FALSE)</f>
        <v>55526.31518682</v>
      </c>
      <c r="N102" s="23">
        <f>VLOOKUP($A$102,'2.2'!$4:$151,94,FALSE)</f>
        <v>26439.507638630002</v>
      </c>
    </row>
    <row r="103" spans="1:14" ht="20" customHeight="1" x14ac:dyDescent="0.2">
      <c r="A103" s="21">
        <v>1442</v>
      </c>
      <c r="B103" s="22" t="s">
        <v>287</v>
      </c>
      <c r="C103" s="23">
        <f>VLOOKUP($A$103,'2.2'!$4:$151,6,FALSE)</f>
        <v>909.62744123000004</v>
      </c>
      <c r="D103" s="23">
        <f>VLOOKUP($A$103,'2.2'!$4:$151,14,FALSE)</f>
        <v>1043.62367331</v>
      </c>
      <c r="E103" s="23">
        <f>VLOOKUP($A$103,'2.2'!$4:$151,22,FALSE)</f>
        <v>8622.6069415599995</v>
      </c>
      <c r="F103" s="23">
        <f>VLOOKUP($A$103,'2.2'!$4:$151,30,FALSE)</f>
        <v>2588.3351175600001</v>
      </c>
      <c r="G103" s="23">
        <f>VLOOKUP($A$103,'2.2'!$4:$151,38,FALSE)</f>
        <v>5139.8049390300002</v>
      </c>
      <c r="H103" s="23">
        <f>VLOOKUP($A$103,'2.2'!$4:$151,46,FALSE)</f>
        <v>5491.68968571</v>
      </c>
      <c r="I103" s="23">
        <f>VLOOKUP($A$103,'2.2'!$4:$151,54,FALSE)</f>
        <v>2538.7779008599996</v>
      </c>
      <c r="J103" s="23">
        <f>VLOOKUP($A$103,'2.2'!$4:$151,62,FALSE)</f>
        <v>2271.3395260800003</v>
      </c>
      <c r="K103" s="23">
        <f>VLOOKUP($A$103,'2.2'!$4:$151,70,FALSE)</f>
        <v>2749.6160114499999</v>
      </c>
      <c r="L103" s="23">
        <f>VLOOKUP($A$103,'2.2'!$4:$151,78,FALSE)</f>
        <v>2624.7168403800001</v>
      </c>
      <c r="M103" s="23">
        <f>VLOOKUP($A$103,'2.2'!$4:$151,86,FALSE)</f>
        <v>2444.6050000000005</v>
      </c>
      <c r="N103" s="23">
        <f>VLOOKUP($A$103,'2.2'!$4:$151,94,FALSE)</f>
        <v>1639.9310406999998</v>
      </c>
    </row>
    <row r="104" spans="1:14" ht="20" customHeight="1" x14ac:dyDescent="0.2">
      <c r="A104" s="35">
        <v>145</v>
      </c>
      <c r="B104" s="36" t="s">
        <v>305</v>
      </c>
      <c r="C104" s="90">
        <f>VLOOKUP($A$104,'2.2'!$4:$151,6,FALSE)</f>
        <v>0</v>
      </c>
      <c r="D104" s="90">
        <f>VLOOKUP($A$104,'2.2'!$4:$151,14,FALSE)</f>
        <v>0</v>
      </c>
      <c r="E104" s="90">
        <f>VLOOKUP($A$104,'2.2'!$4:$151,22,FALSE)</f>
        <v>0</v>
      </c>
      <c r="F104" s="90">
        <f>VLOOKUP($A$104,'2.2'!$4:$151,30,FALSE)</f>
        <v>0</v>
      </c>
      <c r="G104" s="90">
        <f>VLOOKUP($A$104,'2.2'!$4:$151,38,FALSE)</f>
        <v>0</v>
      </c>
      <c r="H104" s="90">
        <f>VLOOKUP($A$104,'2.2'!$4:$151,46,FALSE)</f>
        <v>0</v>
      </c>
      <c r="I104" s="90">
        <f>VLOOKUP($A$104,'2.2'!$4:$151,54,FALSE)</f>
        <v>0</v>
      </c>
      <c r="J104" s="90">
        <f>VLOOKUP($A$104,'2.2'!$4:$151,62,FALSE)</f>
        <v>0</v>
      </c>
      <c r="K104" s="90">
        <f>VLOOKUP($A$104,'2.2'!$4:$151,70,FALSE)</f>
        <v>0</v>
      </c>
      <c r="L104" s="90">
        <f>VLOOKUP($A$104,'2.2'!$4:$151,78,FALSE)</f>
        <v>0</v>
      </c>
      <c r="M104" s="90">
        <f>VLOOKUP($A$104,'2.2'!$4:$151,86,FALSE)</f>
        <v>0</v>
      </c>
      <c r="N104" s="90">
        <f>VLOOKUP($A$104,'2.2'!$4:$151,94,FALSE)</f>
        <v>0</v>
      </c>
    </row>
    <row r="105" spans="1:14" ht="20" customHeight="1" x14ac:dyDescent="0.2">
      <c r="A105" s="102" t="s">
        <v>587</v>
      </c>
    </row>
    <row r="106" spans="1:14" ht="20" customHeight="1" x14ac:dyDescent="0.2">
      <c r="A106" s="102" t="s">
        <v>846</v>
      </c>
    </row>
    <row r="107" spans="1:14" ht="20" customHeight="1" x14ac:dyDescent="0.2">
      <c r="A107" s="102" t="s">
        <v>588</v>
      </c>
    </row>
    <row r="108" spans="1:14" ht="20" customHeight="1" x14ac:dyDescent="0.2">
      <c r="A108" s="102" t="s">
        <v>797</v>
      </c>
    </row>
    <row r="109" spans="1:14" ht="20" customHeight="1" x14ac:dyDescent="0.2">
      <c r="A109" s="102" t="s">
        <v>651</v>
      </c>
    </row>
    <row r="110" spans="1:14" ht="20" customHeight="1" x14ac:dyDescent="0.2">
      <c r="A110" s="102" t="s">
        <v>623</v>
      </c>
    </row>
    <row r="111" spans="1:14" ht="20" customHeight="1" x14ac:dyDescent="0.2">
      <c r="A111" s="102" t="s">
        <v>603</v>
      </c>
    </row>
    <row r="112" spans="1:14" ht="20" customHeight="1" x14ac:dyDescent="0.2">
      <c r="A112" s="102" t="s">
        <v>649</v>
      </c>
    </row>
  </sheetData>
  <mergeCells count="1">
    <mergeCell ref="A4:B4"/>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83"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4CE44-1DD5-40EA-A9B7-C66D5DAC99F7}">
  <sheetPr codeName="Planilha16"/>
  <dimension ref="A1:N112"/>
  <sheetViews>
    <sheetView showGridLines="0" zoomScaleNormal="100" workbookViewId="0">
      <pane xSplit="2" ySplit="4" topLeftCell="G5" activePane="bottomRight" state="frozen"/>
      <selection activeCell="A54" sqref="A54"/>
      <selection pane="topRight" activeCell="A54" sqref="A54"/>
      <selection pane="bottomLeft" activeCell="A54" sqref="A54"/>
      <selection pane="bottomRight" activeCell="A3" sqref="A3"/>
    </sheetView>
  </sheetViews>
  <sheetFormatPr baseColWidth="10" defaultColWidth="9.1640625" defaultRowHeight="20" customHeight="1" x14ac:dyDescent="0.2"/>
  <cols>
    <col min="1" max="1" width="10.1640625" style="31" customWidth="1"/>
    <col min="2" max="2" width="95.33203125" style="31" bestFit="1" customWidth="1"/>
    <col min="3" max="14" width="10.6640625" style="31" customWidth="1"/>
    <col min="15" max="16384" width="9.1640625" style="31"/>
  </cols>
  <sheetData>
    <row r="1" spans="1:14" ht="20" customHeight="1" x14ac:dyDescent="0.2">
      <c r="A1" s="96" t="s">
        <v>764</v>
      </c>
    </row>
    <row r="2" spans="1:14" ht="20" customHeight="1" x14ac:dyDescent="0.2">
      <c r="A2" s="96" t="s">
        <v>333</v>
      </c>
    </row>
    <row r="4" spans="1:14" s="103" customFormat="1" ht="20" customHeight="1" x14ac:dyDescent="0.2">
      <c r="A4" s="333" t="s">
        <v>652</v>
      </c>
      <c r="B4" s="333"/>
      <c r="C4" s="24">
        <v>2010</v>
      </c>
      <c r="D4" s="24">
        <v>2011</v>
      </c>
      <c r="E4" s="24">
        <v>2012</v>
      </c>
      <c r="F4" s="24">
        <v>2013</v>
      </c>
      <c r="G4" s="24">
        <v>2014</v>
      </c>
      <c r="H4" s="24">
        <v>2015</v>
      </c>
      <c r="I4" s="24">
        <v>2016</v>
      </c>
      <c r="J4" s="24">
        <v>2017</v>
      </c>
      <c r="K4" s="24">
        <v>2018</v>
      </c>
      <c r="L4" s="24">
        <v>2019</v>
      </c>
      <c r="M4" s="24">
        <v>2020</v>
      </c>
      <c r="N4" s="24">
        <v>2021</v>
      </c>
    </row>
    <row r="5" spans="1:14" ht="20" customHeight="1" x14ac:dyDescent="0.2">
      <c r="A5" s="18">
        <v>1</v>
      </c>
      <c r="B5" s="19" t="s">
        <v>814</v>
      </c>
      <c r="C5" s="88">
        <f>VLOOKUP($A$5,'2.2'!$4:$151,7,FALSE)</f>
        <v>477313.13365009509</v>
      </c>
      <c r="D5" s="88">
        <f>VLOOKUP($A$5,'2.2'!$4:$151,15,FALSE)</f>
        <v>530863.00234927109</v>
      </c>
      <c r="E5" s="88">
        <f>VLOOKUP($A$5,'2.2'!$4:$151,23,FALSE)</f>
        <v>580546.06226756144</v>
      </c>
      <c r="F5" s="88">
        <f>VLOOKUP($A$5,'2.2'!$4:$151,31,FALSE)</f>
        <v>642817.17859187117</v>
      </c>
      <c r="G5" s="88">
        <f>VLOOKUP($A$5,'2.2'!$4:$151,39,FALSE)</f>
        <v>693836.27342053119</v>
      </c>
      <c r="H5" s="88">
        <f>VLOOKUP($A$5,'2.2'!$4:$151,47,FALSE)</f>
        <v>732955.15265465435</v>
      </c>
      <c r="I5" s="88">
        <f>VLOOKUP($A$5,'2.2'!$4:$151,55,FALSE)</f>
        <v>766102.31678764825</v>
      </c>
      <c r="J5" s="88">
        <f>VLOOKUP($A$5,'2.2'!$4:$151,63,FALSE)</f>
        <v>800611.11955284502</v>
      </c>
      <c r="K5" s="88">
        <f>VLOOKUP($A$5,'2.2'!$4:$151,71,FALSE)</f>
        <v>857541.66257094592</v>
      </c>
      <c r="L5" s="88">
        <f>VLOOKUP($A$5,'2.2'!$4:$151,79,FALSE)</f>
        <v>924248.79294115037</v>
      </c>
      <c r="M5" s="88">
        <f>VLOOKUP($A$5,'2.2'!$4:$151,87,FALSE)</f>
        <v>975177.21406926087</v>
      </c>
      <c r="N5" s="88">
        <f>VLOOKUP($A$5,'2.2'!$4:$151,95,FALSE)</f>
        <v>1158128.4742403589</v>
      </c>
    </row>
    <row r="6" spans="1:14" ht="20" customHeight="1" x14ac:dyDescent="0.2">
      <c r="A6" s="32">
        <v>11</v>
      </c>
      <c r="B6" s="33" t="s">
        <v>242</v>
      </c>
      <c r="C6" s="89">
        <f>VLOOKUP($A$6,'2.2'!$4:$151,7,FALSE)</f>
        <v>301491.60436117457</v>
      </c>
      <c r="D6" s="89">
        <f>VLOOKUP($A$6,'2.2'!$4:$151,15,FALSE)</f>
        <v>335046.94850113714</v>
      </c>
      <c r="E6" s="89">
        <f>VLOOKUP($A$6,'2.2'!$4:$151,23,FALSE)</f>
        <v>369416.34502937802</v>
      </c>
      <c r="F6" s="89">
        <f>VLOOKUP($A$6,'2.2'!$4:$151,31,FALSE)</f>
        <v>410819.18750085804</v>
      </c>
      <c r="G6" s="89">
        <f>VLOOKUP($A$6,'2.2'!$4:$151,39,FALSE)</f>
        <v>437511.78207352973</v>
      </c>
      <c r="H6" s="89">
        <f>VLOOKUP($A$6,'2.2'!$4:$151,47,FALSE)</f>
        <v>456343.73739994079</v>
      </c>
      <c r="I6" s="89">
        <f>VLOOKUP($A$6,'2.2'!$4:$151,55,FALSE)</f>
        <v>478446.41818897997</v>
      </c>
      <c r="J6" s="89">
        <f>VLOOKUP($A$6,'2.2'!$4:$151,63,FALSE)</f>
        <v>511519.2755538199</v>
      </c>
      <c r="K6" s="89">
        <f>VLOOKUP($A$6,'2.2'!$4:$151,71,FALSE)</f>
        <v>551544.99687047</v>
      </c>
      <c r="L6" s="89">
        <f>VLOOKUP($A$6,'2.2'!$4:$151,79,FALSE)</f>
        <v>588747.16627590009</v>
      </c>
      <c r="M6" s="89">
        <f>VLOOKUP($A$6,'2.2'!$4:$151,87,FALSE)</f>
        <v>602213.33048877004</v>
      </c>
      <c r="N6" s="89">
        <f>VLOOKUP($A$6,'2.2'!$4:$151,95,FALSE)</f>
        <v>751185.31221405999</v>
      </c>
    </row>
    <row r="7" spans="1:14" ht="20" customHeight="1" x14ac:dyDescent="0.2">
      <c r="A7" s="35">
        <v>111</v>
      </c>
      <c r="B7" s="36" t="s">
        <v>256</v>
      </c>
      <c r="C7" s="90">
        <f>VLOOKUP($A$7,'2.2'!$4:$151,7,FALSE)</f>
        <v>0</v>
      </c>
      <c r="D7" s="90">
        <f>VLOOKUP($A$7,'2.2'!$4:$151,15,FALSE)</f>
        <v>0</v>
      </c>
      <c r="E7" s="90">
        <f>VLOOKUP($A$7,'2.2'!$4:$151,23,FALSE)</f>
        <v>0</v>
      </c>
      <c r="F7" s="90">
        <f>VLOOKUP($A$7,'2.2'!$4:$151,31,FALSE)</f>
        <v>0</v>
      </c>
      <c r="G7" s="90">
        <f>VLOOKUP($A$7,'2.2'!$4:$151,39,FALSE)</f>
        <v>0</v>
      </c>
      <c r="H7" s="90">
        <f>VLOOKUP($A$7,'2.2'!$4:$151,47,FALSE)</f>
        <v>0</v>
      </c>
      <c r="I7" s="90">
        <f>VLOOKUP($A$7,'2.2'!$4:$151,55,FALSE)</f>
        <v>0</v>
      </c>
      <c r="J7" s="90">
        <f>VLOOKUP($A$7,'2.2'!$4:$151,63,FALSE)</f>
        <v>0</v>
      </c>
      <c r="K7" s="90">
        <f>VLOOKUP($A$7,'2.2'!$4:$151,71,FALSE)</f>
        <v>0</v>
      </c>
      <c r="L7" s="90">
        <f>VLOOKUP($A$7,'2.2'!$4:$151,79,FALSE)</f>
        <v>0</v>
      </c>
      <c r="M7" s="90">
        <f>VLOOKUP($A$7,'2.2'!$4:$151,87,FALSE)</f>
        <v>0</v>
      </c>
      <c r="N7" s="90">
        <f>VLOOKUP($A$7,'2.2'!$4:$151,95,FALSE)</f>
        <v>0</v>
      </c>
    </row>
    <row r="8" spans="1:14" s="41" customFormat="1" ht="20" customHeight="1" x14ac:dyDescent="0.2">
      <c r="A8" s="38">
        <v>1111</v>
      </c>
      <c r="B8" s="39" t="s">
        <v>430</v>
      </c>
      <c r="C8" s="91">
        <f>VLOOKUP($A$8,'2.2'!$4:$151,7,FALSE)</f>
        <v>0</v>
      </c>
      <c r="D8" s="91">
        <f>VLOOKUP($A$8,'2.2'!$4:$151,15,FALSE)</f>
        <v>0</v>
      </c>
      <c r="E8" s="91">
        <f>VLOOKUP($A$8,'2.2'!$4:$151,23,FALSE)</f>
        <v>0</v>
      </c>
      <c r="F8" s="91">
        <f>VLOOKUP($A$8,'2.2'!$4:$151,31,FALSE)</f>
        <v>0</v>
      </c>
      <c r="G8" s="91">
        <f>VLOOKUP($A$8,'2.2'!$4:$151,39,FALSE)</f>
        <v>0</v>
      </c>
      <c r="H8" s="91">
        <f>VLOOKUP($A$8,'2.2'!$4:$151,47,FALSE)</f>
        <v>0</v>
      </c>
      <c r="I8" s="91">
        <f>VLOOKUP($A$8,'2.2'!$4:$151,55,FALSE)</f>
        <v>0</v>
      </c>
      <c r="J8" s="91">
        <f>VLOOKUP($A$8,'2.2'!$4:$151,63,FALSE)</f>
        <v>0</v>
      </c>
      <c r="K8" s="91">
        <f>VLOOKUP($A$8,'2.2'!$4:$151,71,FALSE)</f>
        <v>0</v>
      </c>
      <c r="L8" s="91">
        <f>VLOOKUP($A$8,'2.2'!$4:$151,79,FALSE)</f>
        <v>0</v>
      </c>
      <c r="M8" s="91">
        <f>VLOOKUP($A$8,'2.2'!$4:$151,87,FALSE)</f>
        <v>0</v>
      </c>
      <c r="N8" s="91">
        <f>VLOOKUP($A$8,'2.2'!$4:$151,95,FALSE)</f>
        <v>0</v>
      </c>
    </row>
    <row r="9" spans="1:14" ht="20" customHeight="1" x14ac:dyDescent="0.2">
      <c r="A9" s="38">
        <v>1112</v>
      </c>
      <c r="B9" s="39" t="s">
        <v>431</v>
      </c>
      <c r="C9" s="91">
        <f>VLOOKUP($A$9,'2.2'!$4:$151,7,FALSE)</f>
        <v>0</v>
      </c>
      <c r="D9" s="91">
        <f>VLOOKUP($A$9,'2.2'!$4:$151,15,FALSE)</f>
        <v>0</v>
      </c>
      <c r="E9" s="91">
        <f>VLOOKUP($A$9,'2.2'!$4:$151,23,FALSE)</f>
        <v>0</v>
      </c>
      <c r="F9" s="91">
        <f>VLOOKUP($A$9,'2.2'!$4:$151,31,FALSE)</f>
        <v>0</v>
      </c>
      <c r="G9" s="91">
        <f>VLOOKUP($A$9,'2.2'!$4:$151,39,FALSE)</f>
        <v>0</v>
      </c>
      <c r="H9" s="91">
        <f>VLOOKUP($A$9,'2.2'!$4:$151,47,FALSE)</f>
        <v>0</v>
      </c>
      <c r="I9" s="91">
        <f>VLOOKUP($A$9,'2.2'!$4:$151,55,FALSE)</f>
        <v>0</v>
      </c>
      <c r="J9" s="91">
        <f>VLOOKUP($A$9,'2.2'!$4:$151,63,FALSE)</f>
        <v>0</v>
      </c>
      <c r="K9" s="91">
        <f>VLOOKUP($A$9,'2.2'!$4:$151,71,FALSE)</f>
        <v>0</v>
      </c>
      <c r="L9" s="91">
        <f>VLOOKUP($A$9,'2.2'!$4:$151,79,FALSE)</f>
        <v>0</v>
      </c>
      <c r="M9" s="91">
        <f>VLOOKUP($A$9,'2.2'!$4:$151,87,FALSE)</f>
        <v>0</v>
      </c>
      <c r="N9" s="91">
        <f>VLOOKUP($A$9,'2.2'!$4:$151,95,FALSE)</f>
        <v>0</v>
      </c>
    </row>
    <row r="10" spans="1:14" s="48" customFormat="1" ht="20" customHeight="1" x14ac:dyDescent="0.2">
      <c r="A10" s="45" t="s">
        <v>432</v>
      </c>
      <c r="B10" s="56" t="s">
        <v>433</v>
      </c>
      <c r="C10" s="92" t="str">
        <f>VLOOKUP($A$10,'2.2'!$4:$151,7,FALSE)</f>
        <v>0</v>
      </c>
      <c r="D10" s="92" t="str">
        <f>VLOOKUP($A$10,'2.2'!$4:$151,15,FALSE)</f>
        <v>0</v>
      </c>
      <c r="E10" s="92" t="str">
        <f>VLOOKUP($A$10,'2.2'!$4:$151,23,FALSE)</f>
        <v>0</v>
      </c>
      <c r="F10" s="92" t="str">
        <f>VLOOKUP($A$10,'2.2'!$4:$151,31,FALSE)</f>
        <v>0</v>
      </c>
      <c r="G10" s="92" t="str">
        <f>VLOOKUP($A$10,'2.2'!$4:$151,39,FALSE)</f>
        <v>0</v>
      </c>
      <c r="H10" s="92" t="str">
        <f>VLOOKUP($A$10,'2.2'!$4:$151,47,FALSE)</f>
        <v>0</v>
      </c>
      <c r="I10" s="92" t="str">
        <f>VLOOKUP($A$10,'2.2'!$4:$151,55,FALSE)</f>
        <v>0</v>
      </c>
      <c r="J10" s="92" t="str">
        <f>VLOOKUP($A$10,'2.2'!$4:$151,63,FALSE)</f>
        <v>0</v>
      </c>
      <c r="K10" s="92" t="str">
        <f>VLOOKUP($A$10,'2.2'!$4:$151,71,FALSE)</f>
        <v>0</v>
      </c>
      <c r="L10" s="92" t="str">
        <f>VLOOKUP($A$10,'2.2'!$4:$151,79,FALSE)</f>
        <v>0</v>
      </c>
      <c r="M10" s="92" t="str">
        <f>VLOOKUP($A$10,'2.2'!$4:$151,87,FALSE)</f>
        <v>0</v>
      </c>
      <c r="N10" s="92" t="str">
        <f>VLOOKUP($A$10,'2.2'!$4:$151,95,FALSE)</f>
        <v>0</v>
      </c>
    </row>
    <row r="11" spans="1:14" s="48" customFormat="1" ht="20" customHeight="1" x14ac:dyDescent="0.2">
      <c r="A11" s="45" t="s">
        <v>434</v>
      </c>
      <c r="B11" s="56" t="s">
        <v>435</v>
      </c>
      <c r="C11" s="92" t="str">
        <f>VLOOKUP($A$11,'2.2'!$4:$151,7,FALSE)</f>
        <v>0</v>
      </c>
      <c r="D11" s="92" t="str">
        <f>VLOOKUP($A$11,'2.2'!$4:$151,15,FALSE)</f>
        <v>0</v>
      </c>
      <c r="E11" s="92" t="str">
        <f>VLOOKUP($A$11,'2.2'!$4:$151,23,FALSE)</f>
        <v>0</v>
      </c>
      <c r="F11" s="92" t="str">
        <f>VLOOKUP($A$11,'2.2'!$4:$151,31,FALSE)</f>
        <v>0</v>
      </c>
      <c r="G11" s="92" t="str">
        <f>VLOOKUP($A$11,'2.2'!$4:$151,39,FALSE)</f>
        <v>0</v>
      </c>
      <c r="H11" s="92" t="str">
        <f>VLOOKUP($A$11,'2.2'!$4:$151,47,FALSE)</f>
        <v>0</v>
      </c>
      <c r="I11" s="92" t="str">
        <f>VLOOKUP($A$11,'2.2'!$4:$151,55,FALSE)</f>
        <v>0</v>
      </c>
      <c r="J11" s="92" t="str">
        <f>VLOOKUP($A$11,'2.2'!$4:$151,63,FALSE)</f>
        <v>0</v>
      </c>
      <c r="K11" s="92" t="str">
        <f>VLOOKUP($A$11,'2.2'!$4:$151,71,FALSE)</f>
        <v>0</v>
      </c>
      <c r="L11" s="92" t="str">
        <f>VLOOKUP($A$11,'2.2'!$4:$151,79,FALSE)</f>
        <v>0</v>
      </c>
      <c r="M11" s="92" t="str">
        <f>VLOOKUP($A$11,'2.2'!$4:$151,87,FALSE)</f>
        <v>0</v>
      </c>
      <c r="N11" s="92" t="str">
        <f>VLOOKUP($A$11,'2.2'!$4:$151,95,FALSE)</f>
        <v>0</v>
      </c>
    </row>
    <row r="12" spans="1:14" s="48" customFormat="1" ht="20" customHeight="1" x14ac:dyDescent="0.2">
      <c r="A12" s="45" t="s">
        <v>436</v>
      </c>
      <c r="B12" s="56" t="s">
        <v>474</v>
      </c>
      <c r="C12" s="92" t="str">
        <f>VLOOKUP($A$12,'2.2'!$4:$151,7,FALSE)</f>
        <v>0</v>
      </c>
      <c r="D12" s="92" t="str">
        <f>VLOOKUP($A$12,'2.2'!$4:$151,15,FALSE)</f>
        <v>0</v>
      </c>
      <c r="E12" s="92" t="str">
        <f>VLOOKUP($A$12,'2.2'!$4:$151,23,FALSE)</f>
        <v>0</v>
      </c>
      <c r="F12" s="92" t="str">
        <f>VLOOKUP($A$12,'2.2'!$4:$151,31,FALSE)</f>
        <v>0</v>
      </c>
      <c r="G12" s="92" t="str">
        <f>VLOOKUP($A$12,'2.2'!$4:$151,39,FALSE)</f>
        <v>0</v>
      </c>
      <c r="H12" s="92" t="str">
        <f>VLOOKUP($A$12,'2.2'!$4:$151,47,FALSE)</f>
        <v>0</v>
      </c>
      <c r="I12" s="92" t="str">
        <f>VLOOKUP($A$12,'2.2'!$4:$151,55,FALSE)</f>
        <v>0</v>
      </c>
      <c r="J12" s="92" t="str">
        <f>VLOOKUP($A$12,'2.2'!$4:$151,63,FALSE)</f>
        <v>0</v>
      </c>
      <c r="K12" s="92" t="str">
        <f>VLOOKUP($A$12,'2.2'!$4:$151,71,FALSE)</f>
        <v>0</v>
      </c>
      <c r="L12" s="92" t="str">
        <f>VLOOKUP($A$12,'2.2'!$4:$151,79,FALSE)</f>
        <v>0</v>
      </c>
      <c r="M12" s="92" t="str">
        <f>VLOOKUP($A$12,'2.2'!$4:$151,87,FALSE)</f>
        <v>0</v>
      </c>
      <c r="N12" s="92" t="str">
        <f>VLOOKUP($A$12,'2.2'!$4:$151,95,FALSE)</f>
        <v>0</v>
      </c>
    </row>
    <row r="13" spans="1:14" ht="20" customHeight="1" x14ac:dyDescent="0.2">
      <c r="A13" s="38">
        <v>1113</v>
      </c>
      <c r="B13" s="39" t="s">
        <v>437</v>
      </c>
      <c r="C13" s="91">
        <f>VLOOKUP($A$13,'2.2'!$4:$151,7,FALSE)</f>
        <v>0</v>
      </c>
      <c r="D13" s="91">
        <f>VLOOKUP($A$13,'2.2'!$4:$151,15,FALSE)</f>
        <v>0</v>
      </c>
      <c r="E13" s="91">
        <f>VLOOKUP($A$13,'2.2'!$4:$151,23,FALSE)</f>
        <v>0</v>
      </c>
      <c r="F13" s="91">
        <f>VLOOKUP($A$13,'2.2'!$4:$151,31,FALSE)</f>
        <v>0</v>
      </c>
      <c r="G13" s="91">
        <f>VLOOKUP($A$13,'2.2'!$4:$151,39,FALSE)</f>
        <v>0</v>
      </c>
      <c r="H13" s="91">
        <f>VLOOKUP($A$13,'2.2'!$4:$151,47,FALSE)</f>
        <v>0</v>
      </c>
      <c r="I13" s="91">
        <f>VLOOKUP($A$13,'2.2'!$4:$151,55,FALSE)</f>
        <v>0</v>
      </c>
      <c r="J13" s="91">
        <f>VLOOKUP($A$13,'2.2'!$4:$151,63,FALSE)</f>
        <v>0</v>
      </c>
      <c r="K13" s="91">
        <f>VLOOKUP($A$13,'2.2'!$4:$151,71,FALSE)</f>
        <v>0</v>
      </c>
      <c r="L13" s="91">
        <f>VLOOKUP($A$13,'2.2'!$4:$151,79,FALSE)</f>
        <v>0</v>
      </c>
      <c r="M13" s="91">
        <f>VLOOKUP($A$13,'2.2'!$4:$151,87,FALSE)</f>
        <v>0</v>
      </c>
      <c r="N13" s="91">
        <f>VLOOKUP($A$13,'2.2'!$4:$151,95,FALSE)</f>
        <v>0</v>
      </c>
    </row>
    <row r="14" spans="1:14" ht="20" customHeight="1" x14ac:dyDescent="0.2">
      <c r="A14" s="35">
        <v>112</v>
      </c>
      <c r="B14" s="36" t="s">
        <v>257</v>
      </c>
      <c r="C14" s="90">
        <f>VLOOKUP($A$14,'2.2'!$4:$151,7,FALSE)</f>
        <v>0</v>
      </c>
      <c r="D14" s="90">
        <f>VLOOKUP($A$14,'2.2'!$4:$151,15,FALSE)</f>
        <v>0</v>
      </c>
      <c r="E14" s="90">
        <f>VLOOKUP($A$14,'2.2'!$4:$151,23,FALSE)</f>
        <v>0</v>
      </c>
      <c r="F14" s="90">
        <f>VLOOKUP($A$14,'2.2'!$4:$151,31,FALSE)</f>
        <v>0</v>
      </c>
      <c r="G14" s="90">
        <f>VLOOKUP($A$14,'2.2'!$4:$151,39,FALSE)</f>
        <v>0</v>
      </c>
      <c r="H14" s="90">
        <f>VLOOKUP($A$14,'2.2'!$4:$151,47,FALSE)</f>
        <v>0</v>
      </c>
      <c r="I14" s="90">
        <f>VLOOKUP($A$14,'2.2'!$4:$151,55,FALSE)</f>
        <v>0</v>
      </c>
      <c r="J14" s="90">
        <f>VLOOKUP($A$14,'2.2'!$4:$151,63,FALSE)</f>
        <v>0</v>
      </c>
      <c r="K14" s="90">
        <f>VLOOKUP($A$14,'2.2'!$4:$151,71,FALSE)</f>
        <v>0</v>
      </c>
      <c r="L14" s="90">
        <f>VLOOKUP($A$14,'2.2'!$4:$151,79,FALSE)</f>
        <v>0</v>
      </c>
      <c r="M14" s="90">
        <f>VLOOKUP($A$14,'2.2'!$4:$151,87,FALSE)</f>
        <v>0</v>
      </c>
      <c r="N14" s="90">
        <f>VLOOKUP($A$14,'2.2'!$4:$151,95,FALSE)</f>
        <v>0</v>
      </c>
    </row>
    <row r="15" spans="1:14" s="101" customFormat="1" ht="20" customHeight="1" x14ac:dyDescent="0.2">
      <c r="A15" s="97" t="s">
        <v>438</v>
      </c>
      <c r="B15" s="98" t="s">
        <v>439</v>
      </c>
      <c r="C15" s="99" t="str">
        <f>VLOOKUP($A$15,'2.2'!$4:$151,7,FALSE)</f>
        <v>0</v>
      </c>
      <c r="D15" s="99" t="str">
        <f>VLOOKUP($A$15,'2.2'!$4:$151,15,FALSE)</f>
        <v>0</v>
      </c>
      <c r="E15" s="99" t="str">
        <f>VLOOKUP($A$15,'2.2'!$4:$151,23,FALSE)</f>
        <v>0</v>
      </c>
      <c r="F15" s="99" t="str">
        <f>VLOOKUP($A$15,'2.2'!$4:$151,31,FALSE)</f>
        <v>0</v>
      </c>
      <c r="G15" s="99" t="str">
        <f>VLOOKUP($A$15,'2.2'!$4:$151,39,FALSE)</f>
        <v>0</v>
      </c>
      <c r="H15" s="99" t="str">
        <f>VLOOKUP($A$15,'2.2'!$4:$151,47,FALSE)</f>
        <v>0</v>
      </c>
      <c r="I15" s="99" t="str">
        <f>VLOOKUP($A$15,'2.2'!$4:$151,55,FALSE)</f>
        <v>0</v>
      </c>
      <c r="J15" s="99" t="str">
        <f>VLOOKUP($A$15,'2.2'!$4:$151,63,FALSE)</f>
        <v>0</v>
      </c>
      <c r="K15" s="99" t="str">
        <f>VLOOKUP($A$15,'2.2'!$4:$151,71,FALSE)</f>
        <v>0</v>
      </c>
      <c r="L15" s="99" t="str">
        <f>VLOOKUP($A$15,'2.2'!$4:$151,79,FALSE)</f>
        <v>0</v>
      </c>
      <c r="M15" s="99" t="str">
        <f>VLOOKUP($A$15,'2.2'!$4:$151,87,FALSE)</f>
        <v>0</v>
      </c>
      <c r="N15" s="99" t="str">
        <f>VLOOKUP($A$15,'2.2'!$4:$151,95,FALSE)</f>
        <v>0</v>
      </c>
    </row>
    <row r="16" spans="1:14" s="101" customFormat="1" ht="20" customHeight="1" x14ac:dyDescent="0.2">
      <c r="A16" s="97" t="s">
        <v>440</v>
      </c>
      <c r="B16" s="98" t="s">
        <v>441</v>
      </c>
      <c r="C16" s="99" t="str">
        <f>VLOOKUP($A$16,'2.2'!$4:$151,7,FALSE)</f>
        <v>0</v>
      </c>
      <c r="D16" s="99" t="str">
        <f>VLOOKUP($A$16,'2.2'!$4:$151,15,FALSE)</f>
        <v>0</v>
      </c>
      <c r="E16" s="99" t="str">
        <f>VLOOKUP($A$16,'2.2'!$4:$151,23,FALSE)</f>
        <v>0</v>
      </c>
      <c r="F16" s="99" t="str">
        <f>VLOOKUP($A$16,'2.2'!$4:$151,31,FALSE)</f>
        <v>0</v>
      </c>
      <c r="G16" s="99" t="str">
        <f>VLOOKUP($A$16,'2.2'!$4:$151,39,FALSE)</f>
        <v>0</v>
      </c>
      <c r="H16" s="99" t="str">
        <f>VLOOKUP($A$16,'2.2'!$4:$151,47,FALSE)</f>
        <v>0</v>
      </c>
      <c r="I16" s="99" t="str">
        <f>VLOOKUP($A$16,'2.2'!$4:$151,55,FALSE)</f>
        <v>0</v>
      </c>
      <c r="J16" s="99" t="str">
        <f>VLOOKUP($A$16,'2.2'!$4:$151,63,FALSE)</f>
        <v>0</v>
      </c>
      <c r="K16" s="99" t="str">
        <f>VLOOKUP($A$16,'2.2'!$4:$151,71,FALSE)</f>
        <v>0</v>
      </c>
      <c r="L16" s="99" t="str">
        <f>VLOOKUP($A$16,'2.2'!$4:$151,79,FALSE)</f>
        <v>0</v>
      </c>
      <c r="M16" s="99" t="str">
        <f>VLOOKUP($A$16,'2.2'!$4:$151,87,FALSE)</f>
        <v>0</v>
      </c>
      <c r="N16" s="99" t="str">
        <f>VLOOKUP($A$16,'2.2'!$4:$151,95,FALSE)</f>
        <v>0</v>
      </c>
    </row>
    <row r="17" spans="1:14" ht="20" customHeight="1" x14ac:dyDescent="0.2">
      <c r="A17" s="35">
        <v>113</v>
      </c>
      <c r="B17" s="36" t="s">
        <v>258</v>
      </c>
      <c r="C17" s="90">
        <f>VLOOKUP($A$17,'2.2'!$4:$151,7,FALSE)</f>
        <v>24532.25728749</v>
      </c>
      <c r="D17" s="90">
        <f>VLOOKUP($A$17,'2.2'!$4:$151,15,FALSE)</f>
        <v>27591.838566789997</v>
      </c>
      <c r="E17" s="90">
        <f>VLOOKUP($A$17,'2.2'!$4:$151,23,FALSE)</f>
        <v>31255.36692393</v>
      </c>
      <c r="F17" s="90">
        <f>VLOOKUP($A$17,'2.2'!$4:$151,31,FALSE)</f>
        <v>34325.365311840003</v>
      </c>
      <c r="G17" s="90">
        <f>VLOOKUP($A$17,'2.2'!$4:$151,39,FALSE)</f>
        <v>38083.899756660001</v>
      </c>
      <c r="H17" s="90">
        <f>VLOOKUP($A$17,'2.2'!$4:$151,47,FALSE)</f>
        <v>43677.312915319999</v>
      </c>
      <c r="I17" s="90">
        <f>VLOOKUP($A$17,'2.2'!$4:$151,55,FALSE)</f>
        <v>47477.806618260001</v>
      </c>
      <c r="J17" s="90">
        <f>VLOOKUP($A$17,'2.2'!$4:$151,63,FALSE)</f>
        <v>48780.447392030001</v>
      </c>
      <c r="K17" s="90">
        <f>VLOOKUP($A$17,'2.2'!$4:$151,71,FALSE)</f>
        <v>51790.814237670013</v>
      </c>
      <c r="L17" s="90">
        <f>VLOOKUP($A$17,'2.2'!$4:$151,79,FALSE)</f>
        <v>56205.619104750003</v>
      </c>
      <c r="M17" s="90">
        <f>VLOOKUP($A$17,'2.2'!$4:$151,87,FALSE)</f>
        <v>58332.375194679989</v>
      </c>
      <c r="N17" s="90">
        <f>VLOOKUP($A$17,'2.2'!$4:$151,95,FALSE)</f>
        <v>66251.382000190002</v>
      </c>
    </row>
    <row r="18" spans="1:14" s="41" customFormat="1" ht="20" customHeight="1" x14ac:dyDescent="0.2">
      <c r="A18" s="38">
        <v>1131</v>
      </c>
      <c r="B18" s="39" t="s">
        <v>259</v>
      </c>
      <c r="C18" s="91">
        <f>VLOOKUP($A$18,'2.2'!$4:$151,7,FALSE)</f>
        <v>647.31841510999993</v>
      </c>
      <c r="D18" s="91">
        <f>VLOOKUP($A$18,'2.2'!$4:$151,15,FALSE)</f>
        <v>711.58052395000004</v>
      </c>
      <c r="E18" s="91">
        <f>VLOOKUP($A$18,'2.2'!$4:$151,23,FALSE)</f>
        <v>817.03044547000002</v>
      </c>
      <c r="F18" s="91">
        <f>VLOOKUP($A$18,'2.2'!$4:$151,31,FALSE)</f>
        <v>951.10331512999994</v>
      </c>
      <c r="G18" s="91">
        <f>VLOOKUP($A$18,'2.2'!$4:$151,39,FALSE)</f>
        <v>932.96729151999989</v>
      </c>
      <c r="H18" s="91">
        <f>VLOOKUP($A$18,'2.2'!$4:$151,47,FALSE)</f>
        <v>997.91900368999995</v>
      </c>
      <c r="I18" s="91">
        <f>VLOOKUP($A$18,'2.2'!$4:$151,55,FALSE)</f>
        <v>1116.7029113400001</v>
      </c>
      <c r="J18" s="91">
        <f>VLOOKUP($A$18,'2.2'!$4:$151,63,FALSE)</f>
        <v>1166.93965521</v>
      </c>
      <c r="K18" s="91">
        <f>VLOOKUP($A$18,'2.2'!$4:$151,71,FALSE)</f>
        <v>1340.5804088099999</v>
      </c>
      <c r="L18" s="91">
        <f>VLOOKUP($A$18,'2.2'!$4:$151,79,FALSE)</f>
        <v>1445.3601007100001</v>
      </c>
      <c r="M18" s="91">
        <f>VLOOKUP($A$18,'2.2'!$4:$151,87,FALSE)</f>
        <v>1635.8832355299999</v>
      </c>
      <c r="N18" s="91">
        <f>VLOOKUP($A$18,'2.2'!$4:$151,95,FALSE)</f>
        <v>1871.81674967</v>
      </c>
    </row>
    <row r="19" spans="1:14" s="41" customFormat="1" ht="20" customHeight="1" x14ac:dyDescent="0.2">
      <c r="A19" s="45" t="s">
        <v>468</v>
      </c>
      <c r="B19" s="56" t="s">
        <v>469</v>
      </c>
      <c r="C19" s="23">
        <f>VLOOKUP($A$19,'2.2'!$4:$151,7,FALSE)</f>
        <v>437.25663827999995</v>
      </c>
      <c r="D19" s="23">
        <f>VLOOKUP($A$19,'2.2'!$4:$151,15,FALSE)</f>
        <v>502.61393780999998</v>
      </c>
      <c r="E19" s="23">
        <f>VLOOKUP($A$19,'2.2'!$4:$151,23,FALSE)</f>
        <v>539.87252544</v>
      </c>
      <c r="F19" s="23">
        <f>VLOOKUP($A$19,'2.2'!$4:$151,31,FALSE)</f>
        <v>620.32219739999994</v>
      </c>
      <c r="G19" s="23">
        <f>VLOOKUP($A$19,'2.2'!$4:$151,39,FALSE)</f>
        <v>614.4033810599999</v>
      </c>
      <c r="H19" s="23">
        <f>VLOOKUP($A$19,'2.2'!$4:$151,47,FALSE)</f>
        <v>687.04074344999992</v>
      </c>
      <c r="I19" s="23">
        <f>VLOOKUP($A$19,'2.2'!$4:$151,55,FALSE)</f>
        <v>790.07629436000013</v>
      </c>
      <c r="J19" s="23">
        <f>VLOOKUP($A$19,'2.2'!$4:$151,63,FALSE)</f>
        <v>794.93289795999988</v>
      </c>
      <c r="K19" s="23">
        <f>VLOOKUP($A$19,'2.2'!$4:$151,71,FALSE)</f>
        <v>928.10928062000005</v>
      </c>
      <c r="L19" s="23">
        <f>VLOOKUP($A$19,'2.2'!$4:$151,79,FALSE)</f>
        <v>1027.12906464</v>
      </c>
      <c r="M19" s="23">
        <f>VLOOKUP($A$19,'2.2'!$4:$151,87,FALSE)</f>
        <v>1105.4753920799999</v>
      </c>
      <c r="N19" s="23">
        <f>VLOOKUP($A$19,'2.2'!$4:$151,95,FALSE)</f>
        <v>1220.5488492500001</v>
      </c>
    </row>
    <row r="20" spans="1:14" s="41" customFormat="1" ht="20" customHeight="1" x14ac:dyDescent="0.2">
      <c r="A20" s="45" t="s">
        <v>470</v>
      </c>
      <c r="B20" s="56" t="s">
        <v>471</v>
      </c>
      <c r="C20" s="23">
        <f>VLOOKUP($A$20,'2.2'!$4:$151,7,FALSE)</f>
        <v>210.06177670999998</v>
      </c>
      <c r="D20" s="23">
        <f>VLOOKUP($A$20,'2.2'!$4:$151,15,FALSE)</f>
        <v>208.96658672000001</v>
      </c>
      <c r="E20" s="23">
        <f>VLOOKUP($A$20,'2.2'!$4:$151,23,FALSE)</f>
        <v>277.15792025999997</v>
      </c>
      <c r="F20" s="23">
        <f>VLOOKUP($A$20,'2.2'!$4:$151,31,FALSE)</f>
        <v>330.78111773000001</v>
      </c>
      <c r="G20" s="23">
        <f>VLOOKUP($A$20,'2.2'!$4:$151,39,FALSE)</f>
        <v>318.56391045999999</v>
      </c>
      <c r="H20" s="23">
        <f>VLOOKUP($A$20,'2.2'!$4:$151,47,FALSE)</f>
        <v>310.87826023999997</v>
      </c>
      <c r="I20" s="23">
        <f>VLOOKUP($A$20,'2.2'!$4:$151,55,FALSE)</f>
        <v>326.62638382</v>
      </c>
      <c r="J20" s="23">
        <f>VLOOKUP($A$20,'2.2'!$4:$151,63,FALSE)</f>
        <v>372.00658355999997</v>
      </c>
      <c r="K20" s="23">
        <f>VLOOKUP($A$20,'2.2'!$4:$151,71,FALSE)</f>
        <v>412.46633971</v>
      </c>
      <c r="L20" s="23">
        <f>VLOOKUP($A$20,'2.2'!$4:$151,79,FALSE)</f>
        <v>418.23077522000006</v>
      </c>
      <c r="M20" s="23">
        <f>VLOOKUP($A$20,'2.2'!$4:$151,87,FALSE)</f>
        <v>530.38099979000003</v>
      </c>
      <c r="N20" s="23">
        <f>VLOOKUP($A$20,'2.2'!$4:$151,95,FALSE)</f>
        <v>651.26696337999999</v>
      </c>
    </row>
    <row r="21" spans="1:14" s="41" customFormat="1" ht="20" customHeight="1" x14ac:dyDescent="0.2">
      <c r="A21" s="45" t="s">
        <v>472</v>
      </c>
      <c r="B21" s="56" t="s">
        <v>473</v>
      </c>
      <c r="C21" s="23">
        <f>VLOOKUP($A$21,'2.2'!$4:$151,7,FALSE)</f>
        <v>0</v>
      </c>
      <c r="D21" s="23">
        <f>VLOOKUP($A$21,'2.2'!$4:$151,15,FALSE)</f>
        <v>0</v>
      </c>
      <c r="E21" s="23">
        <f>VLOOKUP($A$21,'2.2'!$4:$151,23,FALSE)</f>
        <v>0</v>
      </c>
      <c r="F21" s="23">
        <f>VLOOKUP($A$21,'2.2'!$4:$151,31,FALSE)</f>
        <v>0</v>
      </c>
      <c r="G21" s="23">
        <f>VLOOKUP($A$21,'2.2'!$4:$151,39,FALSE)</f>
        <v>0</v>
      </c>
      <c r="H21" s="23">
        <f>VLOOKUP($A$21,'2.2'!$4:$151,47,FALSE)</f>
        <v>0</v>
      </c>
      <c r="I21" s="23">
        <f>VLOOKUP($A$21,'2.2'!$4:$151,55,FALSE)</f>
        <v>0</v>
      </c>
      <c r="J21" s="23">
        <f>VLOOKUP($A$21,'2.2'!$4:$151,63,FALSE)</f>
        <v>0</v>
      </c>
      <c r="K21" s="23">
        <f>VLOOKUP($A$21,'2.2'!$4:$151,71,FALSE)</f>
        <v>0</v>
      </c>
      <c r="L21" s="23">
        <f>VLOOKUP($A$21,'2.2'!$4:$151,79,FALSE)</f>
        <v>0</v>
      </c>
      <c r="M21" s="23">
        <f>VLOOKUP($A$21,'2.2'!$4:$151,87,FALSE)</f>
        <v>0</v>
      </c>
      <c r="N21" s="23">
        <f>VLOOKUP($A$21,'2.2'!$4:$151,95,FALSE)</f>
        <v>0</v>
      </c>
    </row>
    <row r="22" spans="1:14" s="41" customFormat="1" ht="20" customHeight="1" x14ac:dyDescent="0.2">
      <c r="A22" s="45" t="s">
        <v>475</v>
      </c>
      <c r="B22" s="56" t="s">
        <v>476</v>
      </c>
      <c r="C22" s="23">
        <f>VLOOKUP($A$22,'2.2'!$4:$151,7,FALSE)</f>
        <v>1.2000000000007204E-7</v>
      </c>
      <c r="D22" s="23">
        <f>VLOOKUP($A$22,'2.2'!$4:$151,15,FALSE)</f>
        <v>-5.8000000000011557E-7</v>
      </c>
      <c r="E22" s="23">
        <f>VLOOKUP($A$22,'2.2'!$4:$151,23,FALSE)</f>
        <v>-2.3000000000052979E-7</v>
      </c>
      <c r="F22" s="23">
        <f>VLOOKUP($A$22,'2.2'!$4:$151,31,FALSE)</f>
        <v>0</v>
      </c>
      <c r="G22" s="23">
        <f>VLOOKUP($A$22,'2.2'!$4:$151,39,FALSE)</f>
        <v>0</v>
      </c>
      <c r="H22" s="23">
        <f>VLOOKUP($A$22,'2.2'!$4:$151,47,FALSE)</f>
        <v>0</v>
      </c>
      <c r="I22" s="23">
        <f>VLOOKUP($A$22,'2.2'!$4:$151,55,FALSE)</f>
        <v>2.3316E-4</v>
      </c>
      <c r="J22" s="23">
        <f>VLOOKUP($A$22,'2.2'!$4:$151,63,FALSE)</f>
        <v>1.7369E-4</v>
      </c>
      <c r="K22" s="23">
        <f>VLOOKUP($A$22,'2.2'!$4:$151,71,FALSE)</f>
        <v>4.7884799999999995E-3</v>
      </c>
      <c r="L22" s="23">
        <f>VLOOKUP($A$22,'2.2'!$4:$151,79,FALSE)</f>
        <v>2.6084999999999997E-4</v>
      </c>
      <c r="M22" s="23">
        <f>VLOOKUP($A$22,'2.2'!$4:$151,87,FALSE)</f>
        <v>2.6843659999999998E-2</v>
      </c>
      <c r="N22" s="23">
        <f>VLOOKUP($A$22,'2.2'!$4:$151,95,FALSE)</f>
        <v>9.3703999999999999E-4</v>
      </c>
    </row>
    <row r="23" spans="1:14" s="41" customFormat="1" ht="20" customHeight="1" x14ac:dyDescent="0.2">
      <c r="A23" s="38">
        <v>1132</v>
      </c>
      <c r="B23" s="39" t="s">
        <v>260</v>
      </c>
      <c r="C23" s="91">
        <f>VLOOKUP($A$23,'2.2'!$4:$151,7,FALSE)</f>
        <v>0</v>
      </c>
      <c r="D23" s="91">
        <f>VLOOKUP($A$23,'2.2'!$4:$151,15,FALSE)</f>
        <v>0</v>
      </c>
      <c r="E23" s="91">
        <f>VLOOKUP($A$23,'2.2'!$4:$151,23,FALSE)</f>
        <v>0</v>
      </c>
      <c r="F23" s="91">
        <f>VLOOKUP($A$23,'2.2'!$4:$151,31,FALSE)</f>
        <v>0</v>
      </c>
      <c r="G23" s="91">
        <f>VLOOKUP($A$23,'2.2'!$4:$151,39,FALSE)</f>
        <v>0</v>
      </c>
      <c r="H23" s="91">
        <f>VLOOKUP($A$23,'2.2'!$4:$151,47,FALSE)</f>
        <v>0</v>
      </c>
      <c r="I23" s="91">
        <f>VLOOKUP($A$23,'2.2'!$4:$151,55,FALSE)</f>
        <v>0</v>
      </c>
      <c r="J23" s="91">
        <f>VLOOKUP($A$23,'2.2'!$4:$151,63,FALSE)</f>
        <v>0</v>
      </c>
      <c r="K23" s="91">
        <f>VLOOKUP($A$23,'2.2'!$4:$151,71,FALSE)</f>
        <v>0</v>
      </c>
      <c r="L23" s="91">
        <f>VLOOKUP($A$23,'2.2'!$4:$151,79,FALSE)</f>
        <v>0</v>
      </c>
      <c r="M23" s="91">
        <f>VLOOKUP($A$23,'2.2'!$4:$151,87,FALSE)</f>
        <v>0</v>
      </c>
      <c r="N23" s="91">
        <f>VLOOKUP($A$23,'2.2'!$4:$151,95,FALSE)</f>
        <v>0</v>
      </c>
    </row>
    <row r="24" spans="1:14" s="41" customFormat="1" ht="20" customHeight="1" x14ac:dyDescent="0.2">
      <c r="A24" s="38">
        <v>1133</v>
      </c>
      <c r="B24" s="39" t="s">
        <v>261</v>
      </c>
      <c r="C24" s="91">
        <f>VLOOKUP($A$24,'2.2'!$4:$151,7,FALSE)</f>
        <v>2518.3785830299998</v>
      </c>
      <c r="D24" s="91">
        <f>VLOOKUP($A$24,'2.2'!$4:$151,15,FALSE)</f>
        <v>2768.2246944300005</v>
      </c>
      <c r="E24" s="91">
        <f>VLOOKUP($A$24,'2.2'!$4:$151,23,FALSE)</f>
        <v>3408.6838663399999</v>
      </c>
      <c r="F24" s="91">
        <f>VLOOKUP($A$24,'2.2'!$4:$151,31,FALSE)</f>
        <v>4142.1810590200002</v>
      </c>
      <c r="G24" s="91">
        <f>VLOOKUP($A$24,'2.2'!$4:$151,39,FALSE)</f>
        <v>4698.1595309100012</v>
      </c>
      <c r="H24" s="91">
        <f>VLOOKUP($A$24,'2.2'!$4:$151,47,FALSE)</f>
        <v>6460.6792089300006</v>
      </c>
      <c r="I24" s="91">
        <f>VLOOKUP($A$24,'2.2'!$4:$151,55,FALSE)</f>
        <v>7344.9531916500018</v>
      </c>
      <c r="J24" s="91">
        <f>VLOOKUP($A$24,'2.2'!$4:$151,63,FALSE)</f>
        <v>7177.6793561800005</v>
      </c>
      <c r="K24" s="91">
        <f>VLOOKUP($A$24,'2.2'!$4:$151,71,FALSE)</f>
        <v>7330.0328019000008</v>
      </c>
      <c r="L24" s="91">
        <f>VLOOKUP($A$24,'2.2'!$4:$151,79,FALSE)</f>
        <v>8576.548029800002</v>
      </c>
      <c r="M24" s="91">
        <f>VLOOKUP($A$24,'2.2'!$4:$151,87,FALSE)</f>
        <v>8582.1390214999992</v>
      </c>
      <c r="N24" s="91">
        <f>VLOOKUP($A$24,'2.2'!$4:$151,95,FALSE)</f>
        <v>12343.544920279999</v>
      </c>
    </row>
    <row r="25" spans="1:14" ht="20" customHeight="1" x14ac:dyDescent="0.2">
      <c r="A25" s="45" t="s">
        <v>477</v>
      </c>
      <c r="B25" s="56" t="s">
        <v>478</v>
      </c>
      <c r="C25" s="23">
        <f>VLOOKUP($A$25,'2.2'!$4:$151,7,FALSE)</f>
        <v>2518.3785830299998</v>
      </c>
      <c r="D25" s="23">
        <f>VLOOKUP($A$25,'2.2'!$4:$151,15,FALSE)</f>
        <v>2768.2246944300005</v>
      </c>
      <c r="E25" s="23">
        <f>VLOOKUP($A$25,'2.2'!$4:$151,23,FALSE)</f>
        <v>3408.6838663399999</v>
      </c>
      <c r="F25" s="23">
        <f>VLOOKUP($A$25,'2.2'!$4:$151,31,FALSE)</f>
        <v>4142.1810590200002</v>
      </c>
      <c r="G25" s="23">
        <f>VLOOKUP($A$25,'2.2'!$4:$151,39,FALSE)</f>
        <v>4698.1595309100012</v>
      </c>
      <c r="H25" s="23">
        <f>VLOOKUP($A$25,'2.2'!$4:$151,47,FALSE)</f>
        <v>6460.6792089300006</v>
      </c>
      <c r="I25" s="23">
        <f>VLOOKUP($A$25,'2.2'!$4:$151,55,FALSE)</f>
        <v>7344.9531916500018</v>
      </c>
      <c r="J25" s="23">
        <f>VLOOKUP($A$25,'2.2'!$4:$151,63,FALSE)</f>
        <v>7177.6793561800005</v>
      </c>
      <c r="K25" s="23">
        <f>VLOOKUP($A$25,'2.2'!$4:$151,71,FALSE)</f>
        <v>7330.0328019000008</v>
      </c>
      <c r="L25" s="23">
        <f>VLOOKUP($A$25,'2.2'!$4:$151,79,FALSE)</f>
        <v>8576.548029800002</v>
      </c>
      <c r="M25" s="23">
        <f>VLOOKUP($A$25,'2.2'!$4:$151,87,FALSE)</f>
        <v>8582.1390214999992</v>
      </c>
      <c r="N25" s="23">
        <f>VLOOKUP($A$25,'2.2'!$4:$151,95,FALSE)</f>
        <v>12343.544920279999</v>
      </c>
    </row>
    <row r="26" spans="1:14" s="41" customFormat="1" ht="20" customHeight="1" x14ac:dyDescent="0.2">
      <c r="A26" s="38">
        <v>1135</v>
      </c>
      <c r="B26" s="39" t="s">
        <v>262</v>
      </c>
      <c r="C26" s="91">
        <f>VLOOKUP($A$26,'2.2'!$4:$151,7,FALSE)</f>
        <v>0</v>
      </c>
      <c r="D26" s="91">
        <f>VLOOKUP($A$26,'2.2'!$4:$151,15,FALSE)</f>
        <v>0</v>
      </c>
      <c r="E26" s="91">
        <f>VLOOKUP($A$26,'2.2'!$4:$151,23,FALSE)</f>
        <v>0</v>
      </c>
      <c r="F26" s="91">
        <f>VLOOKUP($A$26,'2.2'!$4:$151,31,FALSE)</f>
        <v>0</v>
      </c>
      <c r="G26" s="91">
        <f>VLOOKUP($A$26,'2.2'!$4:$151,39,FALSE)</f>
        <v>0</v>
      </c>
      <c r="H26" s="91">
        <f>VLOOKUP($A$26,'2.2'!$4:$151,47,FALSE)</f>
        <v>0</v>
      </c>
      <c r="I26" s="91">
        <f>VLOOKUP($A$26,'2.2'!$4:$151,55,FALSE)</f>
        <v>0</v>
      </c>
      <c r="J26" s="91">
        <f>VLOOKUP($A$26,'2.2'!$4:$151,63,FALSE)</f>
        <v>0</v>
      </c>
      <c r="K26" s="91">
        <f>VLOOKUP($A$26,'2.2'!$4:$151,71,FALSE)</f>
        <v>0</v>
      </c>
      <c r="L26" s="91">
        <f>VLOOKUP($A$26,'2.2'!$4:$151,79,FALSE)</f>
        <v>0</v>
      </c>
      <c r="M26" s="91">
        <f>VLOOKUP($A$26,'2.2'!$4:$151,87,FALSE)</f>
        <v>0</v>
      </c>
      <c r="N26" s="91">
        <f>VLOOKUP($A$26,'2.2'!$4:$151,95,FALSE)</f>
        <v>0</v>
      </c>
    </row>
    <row r="27" spans="1:14" s="41" customFormat="1" ht="20" customHeight="1" x14ac:dyDescent="0.2">
      <c r="A27" s="38">
        <v>1136</v>
      </c>
      <c r="B27" s="39" t="s">
        <v>263</v>
      </c>
      <c r="C27" s="91">
        <f>VLOOKUP($A$27,'2.2'!$4:$151,7,FALSE)</f>
        <v>21366.56028935</v>
      </c>
      <c r="D27" s="91">
        <f>VLOOKUP($A$27,'2.2'!$4:$151,15,FALSE)</f>
        <v>24112.033348409997</v>
      </c>
      <c r="E27" s="91">
        <f>VLOOKUP($A$27,'2.2'!$4:$151,23,FALSE)</f>
        <v>27029.65261212</v>
      </c>
      <c r="F27" s="91">
        <f>VLOOKUP($A$27,'2.2'!$4:$151,31,FALSE)</f>
        <v>29232.080937690003</v>
      </c>
      <c r="G27" s="91">
        <f>VLOOKUP($A$27,'2.2'!$4:$151,39,FALSE)</f>
        <v>32452.772934229997</v>
      </c>
      <c r="H27" s="91">
        <f>VLOOKUP($A$27,'2.2'!$4:$151,47,FALSE)</f>
        <v>36218.714702699996</v>
      </c>
      <c r="I27" s="91">
        <f>VLOOKUP($A$27,'2.2'!$4:$151,55,FALSE)</f>
        <v>39016.150515269997</v>
      </c>
      <c r="J27" s="91">
        <f>VLOOKUP($A$27,'2.2'!$4:$151,63,FALSE)</f>
        <v>40435.82838064</v>
      </c>
      <c r="K27" s="91">
        <f>VLOOKUP($A$27,'2.2'!$4:$151,71,FALSE)</f>
        <v>43120.201026960014</v>
      </c>
      <c r="L27" s="91">
        <f>VLOOKUP($A$27,'2.2'!$4:$151,79,FALSE)</f>
        <v>46183.710974239999</v>
      </c>
      <c r="M27" s="91">
        <f>VLOOKUP($A$27,'2.2'!$4:$151,87,FALSE)</f>
        <v>48114.352937649994</v>
      </c>
      <c r="N27" s="91">
        <f>VLOOKUP($A$27,'2.2'!$4:$151,95,FALSE)</f>
        <v>52036.020330240004</v>
      </c>
    </row>
    <row r="28" spans="1:14" ht="20" customHeight="1" x14ac:dyDescent="0.2">
      <c r="A28" s="45" t="s">
        <v>479</v>
      </c>
      <c r="B28" s="56" t="s">
        <v>480</v>
      </c>
      <c r="C28" s="23">
        <f>VLOOKUP($A$28,'2.2'!$4:$151,7,FALSE)</f>
        <v>21366.56028935</v>
      </c>
      <c r="D28" s="23">
        <f>VLOOKUP($A$28,'2.2'!$4:$151,15,FALSE)</f>
        <v>24112.033348409997</v>
      </c>
      <c r="E28" s="23">
        <f>VLOOKUP($A$28,'2.2'!$4:$151,23,FALSE)</f>
        <v>27029.65261212</v>
      </c>
      <c r="F28" s="23">
        <f>VLOOKUP($A$28,'2.2'!$4:$151,31,FALSE)</f>
        <v>29232.080937690003</v>
      </c>
      <c r="G28" s="23">
        <f>VLOOKUP($A$28,'2.2'!$4:$151,39,FALSE)</f>
        <v>32452.772934229997</v>
      </c>
      <c r="H28" s="23">
        <f>VLOOKUP($A$28,'2.2'!$4:$151,47,FALSE)</f>
        <v>36218.714702699996</v>
      </c>
      <c r="I28" s="23">
        <f>VLOOKUP($A$28,'2.2'!$4:$151,55,FALSE)</f>
        <v>39016.150515269997</v>
      </c>
      <c r="J28" s="23">
        <f>VLOOKUP($A$28,'2.2'!$4:$151,63,FALSE)</f>
        <v>40435.82838064</v>
      </c>
      <c r="K28" s="23">
        <f>VLOOKUP($A$28,'2.2'!$4:$151,71,FALSE)</f>
        <v>43120.201026960014</v>
      </c>
      <c r="L28" s="23">
        <f>VLOOKUP($A$28,'2.2'!$4:$151,79,FALSE)</f>
        <v>46183.710974239999</v>
      </c>
      <c r="M28" s="23">
        <f>VLOOKUP($A$28,'2.2'!$4:$151,87,FALSE)</f>
        <v>48114.352937649994</v>
      </c>
      <c r="N28" s="23">
        <f>VLOOKUP($A$28,'2.2'!$4:$151,95,FALSE)</f>
        <v>52036.020330240004</v>
      </c>
    </row>
    <row r="29" spans="1:14" ht="20" customHeight="1" x14ac:dyDescent="0.2">
      <c r="A29" s="45" t="s">
        <v>481</v>
      </c>
      <c r="B29" s="56" t="s">
        <v>482</v>
      </c>
      <c r="C29" s="23">
        <f>VLOOKUP($A$29,'2.2'!$4:$151,7,FALSE)</f>
        <v>0</v>
      </c>
      <c r="D29" s="23">
        <f>VLOOKUP($A$29,'2.2'!$4:$151,15,FALSE)</f>
        <v>0</v>
      </c>
      <c r="E29" s="23">
        <f>VLOOKUP($A$29,'2.2'!$4:$151,23,FALSE)</f>
        <v>0</v>
      </c>
      <c r="F29" s="23">
        <f>VLOOKUP($A$29,'2.2'!$4:$151,31,FALSE)</f>
        <v>0</v>
      </c>
      <c r="G29" s="23">
        <f>VLOOKUP($A$29,'2.2'!$4:$151,39,FALSE)</f>
        <v>0</v>
      </c>
      <c r="H29" s="23">
        <f>VLOOKUP($A$29,'2.2'!$4:$151,47,FALSE)</f>
        <v>0</v>
      </c>
      <c r="I29" s="23">
        <f>VLOOKUP($A$29,'2.2'!$4:$151,55,FALSE)</f>
        <v>0</v>
      </c>
      <c r="J29" s="23">
        <f>VLOOKUP($A$29,'2.2'!$4:$151,63,FALSE)</f>
        <v>0</v>
      </c>
      <c r="K29" s="23">
        <f>VLOOKUP($A$29,'2.2'!$4:$151,71,FALSE)</f>
        <v>0</v>
      </c>
      <c r="L29" s="23">
        <f>VLOOKUP($A$29,'2.2'!$4:$151,79,FALSE)</f>
        <v>0</v>
      </c>
      <c r="M29" s="23">
        <f>VLOOKUP($A$29,'2.2'!$4:$151,87,FALSE)</f>
        <v>0</v>
      </c>
      <c r="N29" s="23">
        <f>VLOOKUP($A$29,'2.2'!$4:$151,95,FALSE)</f>
        <v>0</v>
      </c>
    </row>
    <row r="30" spans="1:14" ht="20" customHeight="1" x14ac:dyDescent="0.2">
      <c r="A30" s="35">
        <v>114</v>
      </c>
      <c r="B30" s="36" t="s">
        <v>264</v>
      </c>
      <c r="C30" s="90">
        <f>VLOOKUP($A$30,'2.2'!$4:$151,7,FALSE)</f>
        <v>276959.34707368456</v>
      </c>
      <c r="D30" s="90">
        <f>VLOOKUP($A$30,'2.2'!$4:$151,15,FALSE)</f>
        <v>307455.10993434716</v>
      </c>
      <c r="E30" s="90">
        <f>VLOOKUP($A$30,'2.2'!$4:$151,23,FALSE)</f>
        <v>338160.97810544801</v>
      </c>
      <c r="F30" s="90">
        <f>VLOOKUP($A$30,'2.2'!$4:$151,31,FALSE)</f>
        <v>376493.82218901801</v>
      </c>
      <c r="G30" s="90">
        <f>VLOOKUP($A$30,'2.2'!$4:$151,39,FALSE)</f>
        <v>399427.88231686974</v>
      </c>
      <c r="H30" s="90">
        <f>VLOOKUP($A$30,'2.2'!$4:$151,47,FALSE)</f>
        <v>412666.4244846208</v>
      </c>
      <c r="I30" s="90">
        <f>VLOOKUP($A$30,'2.2'!$4:$151,55,FALSE)</f>
        <v>430968.61157071998</v>
      </c>
      <c r="J30" s="90">
        <f>VLOOKUP($A$30,'2.2'!$4:$151,63,FALSE)</f>
        <v>462738.82816178992</v>
      </c>
      <c r="K30" s="90">
        <f>VLOOKUP($A$30,'2.2'!$4:$151,71,FALSE)</f>
        <v>499754.18263279996</v>
      </c>
      <c r="L30" s="90">
        <f>VLOOKUP($A$30,'2.2'!$4:$151,79,FALSE)</f>
        <v>532541.5471711501</v>
      </c>
      <c r="M30" s="90">
        <f>VLOOKUP($A$30,'2.2'!$4:$151,87,FALSE)</f>
        <v>543880.95529409009</v>
      </c>
      <c r="N30" s="90">
        <f>VLOOKUP($A$30,'2.2'!$4:$151,95,FALSE)</f>
        <v>684933.93021387001</v>
      </c>
    </row>
    <row r="31" spans="1:14" ht="20" customHeight="1" x14ac:dyDescent="0.2">
      <c r="A31" s="38">
        <v>1141</v>
      </c>
      <c r="B31" s="39" t="s">
        <v>265</v>
      </c>
      <c r="C31" s="91">
        <f>VLOOKUP($A$31,'2.2'!$4:$151,7,FALSE)</f>
        <v>269073.00370624004</v>
      </c>
      <c r="D31" s="91">
        <f>VLOOKUP($A$31,'2.2'!$4:$151,15,FALSE)</f>
        <v>298473.17236175993</v>
      </c>
      <c r="E31" s="91">
        <f>VLOOKUP($A$31,'2.2'!$4:$151,23,FALSE)</f>
        <v>327421.18855974003</v>
      </c>
      <c r="F31" s="91">
        <f>VLOOKUP($A$31,'2.2'!$4:$151,31,FALSE)</f>
        <v>364417.16322719998</v>
      </c>
      <c r="G31" s="91">
        <f>VLOOKUP($A$31,'2.2'!$4:$151,39,FALSE)</f>
        <v>386247.26866125001</v>
      </c>
      <c r="H31" s="91">
        <f>VLOOKUP($A$31,'2.2'!$4:$151,47,FALSE)</f>
        <v>398611.05081785005</v>
      </c>
      <c r="I31" s="91">
        <f>VLOOKUP($A$31,'2.2'!$4:$151,55,FALSE)</f>
        <v>415331.46001770999</v>
      </c>
      <c r="J31" s="91">
        <f>VLOOKUP($A$31,'2.2'!$4:$151,63,FALSE)</f>
        <v>445445.17511313991</v>
      </c>
      <c r="K31" s="91">
        <f>VLOOKUP($A$31,'2.2'!$4:$151,71,FALSE)</f>
        <v>481022.06029927998</v>
      </c>
      <c r="L31" s="91">
        <f>VLOOKUP($A$31,'2.2'!$4:$151,79,FALSE)</f>
        <v>510137.49692703009</v>
      </c>
      <c r="M31" s="91">
        <f>VLOOKUP($A$31,'2.2'!$4:$151,87,FALSE)</f>
        <v>525002.44509019004</v>
      </c>
      <c r="N31" s="91">
        <f>VLOOKUP($A$31,'2.2'!$4:$151,95,FALSE)</f>
        <v>661203.02869006002</v>
      </c>
    </row>
    <row r="32" spans="1:14" ht="20" customHeight="1" x14ac:dyDescent="0.2">
      <c r="A32" s="21">
        <v>11411</v>
      </c>
      <c r="B32" s="22" t="s">
        <v>266</v>
      </c>
      <c r="C32" s="23">
        <f>VLOOKUP($A$32,'2.2'!$4:$151,7,FALSE)</f>
        <v>268133.51486058004</v>
      </c>
      <c r="D32" s="23">
        <f>VLOOKUP($A$32,'2.2'!$4:$151,15,FALSE)</f>
        <v>297438.02395868994</v>
      </c>
      <c r="E32" s="23">
        <f>VLOOKUP($A$32,'2.2'!$4:$151,23,FALSE)</f>
        <v>326247.76024980005</v>
      </c>
      <c r="F32" s="23">
        <f>VLOOKUP($A$32,'2.2'!$4:$151,31,FALSE)</f>
        <v>362998.83808556997</v>
      </c>
      <c r="G32" s="23">
        <f>VLOOKUP($A$32,'2.2'!$4:$151,39,FALSE)</f>
        <v>384737.86852203001</v>
      </c>
      <c r="H32" s="23">
        <f>VLOOKUP($A$32,'2.2'!$4:$151,47,FALSE)</f>
        <v>396971.76109643007</v>
      </c>
      <c r="I32" s="23">
        <f>VLOOKUP($A$32,'2.2'!$4:$151,55,FALSE)</f>
        <v>413787.16321959998</v>
      </c>
      <c r="J32" s="23">
        <f>VLOOKUP($A$32,'2.2'!$4:$151,63,FALSE)</f>
        <v>443774.9824663499</v>
      </c>
      <c r="K32" s="23">
        <f>VLOOKUP($A$32,'2.2'!$4:$151,71,FALSE)</f>
        <v>479310.46509755001</v>
      </c>
      <c r="L32" s="23">
        <f>VLOOKUP($A$32,'2.2'!$4:$151,79,FALSE)</f>
        <v>508128.43710858008</v>
      </c>
      <c r="M32" s="23">
        <f>VLOOKUP($A$32,'2.2'!$4:$151,87,FALSE)</f>
        <v>523110.65710809</v>
      </c>
      <c r="N32" s="23">
        <f>VLOOKUP($A$32,'2.2'!$4:$151,95,FALSE)</f>
        <v>658997.02632676996</v>
      </c>
    </row>
    <row r="33" spans="1:14" s="48" customFormat="1" ht="20" customHeight="1" x14ac:dyDescent="0.2">
      <c r="A33" s="45" t="s">
        <v>599</v>
      </c>
      <c r="B33" s="56" t="s">
        <v>601</v>
      </c>
      <c r="C33" s="92">
        <f>VLOOKUP($A$33,'2.2'!$4:$151,7,FALSE)</f>
        <v>0</v>
      </c>
      <c r="D33" s="92">
        <f>VLOOKUP($A$33,'2.2'!$4:$151,15,FALSE)</f>
        <v>0</v>
      </c>
      <c r="E33" s="92">
        <f>VLOOKUP($A$33,'2.2'!$4:$151,23,FALSE)</f>
        <v>0</v>
      </c>
      <c r="F33" s="92">
        <f>VLOOKUP($A$33,'2.2'!$4:$151,31,FALSE)</f>
        <v>0</v>
      </c>
      <c r="G33" s="92">
        <f>VLOOKUP($A$33,'2.2'!$4:$151,39,FALSE)</f>
        <v>0</v>
      </c>
      <c r="H33" s="92">
        <f>VLOOKUP($A$33,'2.2'!$4:$151,47,FALSE)</f>
        <v>0</v>
      </c>
      <c r="I33" s="92">
        <f>VLOOKUP($A$33,'2.2'!$4:$151,55,FALSE)</f>
        <v>0</v>
      </c>
      <c r="J33" s="92">
        <f>VLOOKUP($A$33,'2.2'!$4:$151,63,FALSE)</f>
        <v>0</v>
      </c>
      <c r="K33" s="92">
        <f>VLOOKUP($A$33,'2.2'!$4:$151,71,FALSE)</f>
        <v>0</v>
      </c>
      <c r="L33" s="92">
        <f>VLOOKUP($A$33,'2.2'!$4:$151,79,FALSE)</f>
        <v>0</v>
      </c>
      <c r="M33" s="92">
        <f>VLOOKUP($A$33,'2.2'!$4:$151,87,FALSE)</f>
        <v>0</v>
      </c>
      <c r="N33" s="92">
        <f>VLOOKUP($A$33,'2.2'!$4:$151,95,FALSE)</f>
        <v>0</v>
      </c>
    </row>
    <row r="34" spans="1:14" s="48" customFormat="1" ht="20" customHeight="1" x14ac:dyDescent="0.2">
      <c r="A34" s="45" t="s">
        <v>600</v>
      </c>
      <c r="B34" s="56" t="s">
        <v>483</v>
      </c>
      <c r="C34" s="92">
        <f>VLOOKUP($A$34,'2.2'!$4:$151,7,FALSE)</f>
        <v>268133.51486058004</v>
      </c>
      <c r="D34" s="92">
        <f>VLOOKUP($A$34,'2.2'!$4:$151,15,FALSE)</f>
        <v>297438.02395868994</v>
      </c>
      <c r="E34" s="92">
        <f>VLOOKUP($A$34,'2.2'!$4:$151,23,FALSE)</f>
        <v>326247.76024980005</v>
      </c>
      <c r="F34" s="92">
        <f>VLOOKUP($A$34,'2.2'!$4:$151,31,FALSE)</f>
        <v>362998.83808556997</v>
      </c>
      <c r="G34" s="92">
        <f>VLOOKUP($A$34,'2.2'!$4:$151,39,FALSE)</f>
        <v>384737.86852203001</v>
      </c>
      <c r="H34" s="92">
        <f>VLOOKUP($A$34,'2.2'!$4:$151,47,FALSE)</f>
        <v>396971.76109643007</v>
      </c>
      <c r="I34" s="92">
        <f>VLOOKUP($A$34,'2.2'!$4:$151,55,FALSE)</f>
        <v>413787.16321959998</v>
      </c>
      <c r="J34" s="92">
        <f>VLOOKUP($A$34,'2.2'!$4:$151,63,FALSE)</f>
        <v>443774.9824663499</v>
      </c>
      <c r="K34" s="92">
        <f>VLOOKUP($A$34,'2.2'!$4:$151,71,FALSE)</f>
        <v>479310.46509755001</v>
      </c>
      <c r="L34" s="92">
        <f>VLOOKUP($A$34,'2.2'!$4:$151,79,FALSE)</f>
        <v>508128.43710858008</v>
      </c>
      <c r="M34" s="92">
        <f>VLOOKUP($A$34,'2.2'!$4:$151,87,FALSE)</f>
        <v>523110.65710809</v>
      </c>
      <c r="N34" s="92">
        <f>VLOOKUP($A$34,'2.2'!$4:$151,95,FALSE)</f>
        <v>658997.02632676996</v>
      </c>
    </row>
    <row r="35" spans="1:14" ht="20" customHeight="1" x14ac:dyDescent="0.2">
      <c r="A35" s="21">
        <v>11412</v>
      </c>
      <c r="B35" s="22" t="s">
        <v>602</v>
      </c>
      <c r="C35" s="23">
        <f>VLOOKUP($A$35,'2.2'!$4:$151,7,FALSE)</f>
        <v>0</v>
      </c>
      <c r="D35" s="23">
        <f>VLOOKUP($A$35,'2.2'!$4:$151,15,FALSE)</f>
        <v>0</v>
      </c>
      <c r="E35" s="23">
        <f>VLOOKUP($A$35,'2.2'!$4:$151,23,FALSE)</f>
        <v>0</v>
      </c>
      <c r="F35" s="23">
        <f>VLOOKUP($A$35,'2.2'!$4:$151,31,FALSE)</f>
        <v>0</v>
      </c>
      <c r="G35" s="23">
        <f>VLOOKUP($A$35,'2.2'!$4:$151,39,FALSE)</f>
        <v>0</v>
      </c>
      <c r="H35" s="23">
        <f>VLOOKUP($A$35,'2.2'!$4:$151,47,FALSE)</f>
        <v>0</v>
      </c>
      <c r="I35" s="23">
        <f>VLOOKUP($A$35,'2.2'!$4:$151,55,FALSE)</f>
        <v>0</v>
      </c>
      <c r="J35" s="23">
        <f>VLOOKUP($A$35,'2.2'!$4:$151,63,FALSE)</f>
        <v>0</v>
      </c>
      <c r="K35" s="23">
        <f>VLOOKUP($A$35,'2.2'!$4:$151,71,FALSE)</f>
        <v>0</v>
      </c>
      <c r="L35" s="23">
        <f>VLOOKUP($A$35,'2.2'!$4:$151,79,FALSE)</f>
        <v>0</v>
      </c>
      <c r="M35" s="23">
        <f>VLOOKUP($A$35,'2.2'!$4:$151,87,FALSE)</f>
        <v>0</v>
      </c>
      <c r="N35" s="23">
        <f>VLOOKUP($A$35,'2.2'!$4:$151,95,FALSE)</f>
        <v>0</v>
      </c>
    </row>
    <row r="36" spans="1:14" ht="20" customHeight="1" x14ac:dyDescent="0.2">
      <c r="A36" s="21">
        <v>11413</v>
      </c>
      <c r="B36" s="22" t="s">
        <v>267</v>
      </c>
      <c r="C36" s="23">
        <f>VLOOKUP($A$36,'2.2'!$4:$151,7,FALSE)</f>
        <v>939.48884565999992</v>
      </c>
      <c r="D36" s="23">
        <f>VLOOKUP($A$36,'2.2'!$4:$151,15,FALSE)</f>
        <v>1035.1484030699999</v>
      </c>
      <c r="E36" s="23">
        <f>VLOOKUP($A$36,'2.2'!$4:$151,23,FALSE)</f>
        <v>1173.4283099399997</v>
      </c>
      <c r="F36" s="23">
        <f>VLOOKUP($A$36,'2.2'!$4:$151,31,FALSE)</f>
        <v>1418.3251416300002</v>
      </c>
      <c r="G36" s="23">
        <f>VLOOKUP($A$36,'2.2'!$4:$151,39,FALSE)</f>
        <v>1509.40013922</v>
      </c>
      <c r="H36" s="23">
        <f>VLOOKUP($A$36,'2.2'!$4:$151,47,FALSE)</f>
        <v>1639.28972142</v>
      </c>
      <c r="I36" s="23">
        <f>VLOOKUP($A$36,'2.2'!$4:$151,55,FALSE)</f>
        <v>1544.2967981100001</v>
      </c>
      <c r="J36" s="23">
        <f>VLOOKUP($A$36,'2.2'!$4:$151,63,FALSE)</f>
        <v>1670.19264679</v>
      </c>
      <c r="K36" s="23">
        <f>VLOOKUP($A$36,'2.2'!$4:$151,71,FALSE)</f>
        <v>1711.5952017300001</v>
      </c>
      <c r="L36" s="23">
        <f>VLOOKUP($A$36,'2.2'!$4:$151,79,FALSE)</f>
        <v>2009.05981845</v>
      </c>
      <c r="M36" s="23">
        <f>VLOOKUP($A$36,'2.2'!$4:$151,87,FALSE)</f>
        <v>1891.7879820999997</v>
      </c>
      <c r="N36" s="23">
        <f>VLOOKUP($A$36,'2.2'!$4:$151,95,FALSE)</f>
        <v>2206.0023632900002</v>
      </c>
    </row>
    <row r="37" spans="1:14" s="48" customFormat="1" ht="20" customHeight="1" x14ac:dyDescent="0.2">
      <c r="A37" s="45" t="s">
        <v>442</v>
      </c>
      <c r="B37" s="56" t="s">
        <v>443</v>
      </c>
      <c r="C37" s="92">
        <f>VLOOKUP($A$37,'2.2'!$4:$151,7,FALSE)</f>
        <v>0</v>
      </c>
      <c r="D37" s="92">
        <f>VLOOKUP($A$37,'2.2'!$4:$151,15,FALSE)</f>
        <v>0</v>
      </c>
      <c r="E37" s="92">
        <f>VLOOKUP($A$37,'2.2'!$4:$151,23,FALSE)</f>
        <v>0</v>
      </c>
      <c r="F37" s="92">
        <f>VLOOKUP($A$37,'2.2'!$4:$151,31,FALSE)</f>
        <v>0</v>
      </c>
      <c r="G37" s="92">
        <f>VLOOKUP($A$37,'2.2'!$4:$151,39,FALSE)</f>
        <v>0</v>
      </c>
      <c r="H37" s="92">
        <f>VLOOKUP($A$37,'2.2'!$4:$151,47,FALSE)</f>
        <v>0</v>
      </c>
      <c r="I37" s="92">
        <f>VLOOKUP($A$37,'2.2'!$4:$151,55,FALSE)</f>
        <v>0</v>
      </c>
      <c r="J37" s="92">
        <f>VLOOKUP($A$37,'2.2'!$4:$151,63,FALSE)</f>
        <v>0</v>
      </c>
      <c r="K37" s="92">
        <f>VLOOKUP($A$37,'2.2'!$4:$151,71,FALSE)</f>
        <v>0</v>
      </c>
      <c r="L37" s="92">
        <f>VLOOKUP($A$37,'2.2'!$4:$151,79,FALSE)</f>
        <v>0</v>
      </c>
      <c r="M37" s="92">
        <f>VLOOKUP($A$37,'2.2'!$4:$151,87,FALSE)</f>
        <v>0</v>
      </c>
      <c r="N37" s="92">
        <f>VLOOKUP($A$37,'2.2'!$4:$151,95,FALSE)</f>
        <v>0</v>
      </c>
    </row>
    <row r="38" spans="1:14" s="48" customFormat="1" ht="20" customHeight="1" x14ac:dyDescent="0.2">
      <c r="A38" s="45" t="s">
        <v>444</v>
      </c>
      <c r="B38" s="56" t="s">
        <v>445</v>
      </c>
      <c r="C38" s="92">
        <f>VLOOKUP($A$38,'2.2'!$4:$151,7,FALSE)</f>
        <v>0</v>
      </c>
      <c r="D38" s="92">
        <f>VLOOKUP($A$38,'2.2'!$4:$151,15,FALSE)</f>
        <v>0</v>
      </c>
      <c r="E38" s="92">
        <f>VLOOKUP($A$38,'2.2'!$4:$151,23,FALSE)</f>
        <v>0</v>
      </c>
      <c r="F38" s="92">
        <f>VLOOKUP($A$38,'2.2'!$4:$151,31,FALSE)</f>
        <v>0</v>
      </c>
      <c r="G38" s="92">
        <f>VLOOKUP($A$38,'2.2'!$4:$151,39,FALSE)</f>
        <v>0</v>
      </c>
      <c r="H38" s="92">
        <f>VLOOKUP($A$38,'2.2'!$4:$151,47,FALSE)</f>
        <v>0</v>
      </c>
      <c r="I38" s="92">
        <f>VLOOKUP($A$38,'2.2'!$4:$151,55,FALSE)</f>
        <v>0</v>
      </c>
      <c r="J38" s="92">
        <f>VLOOKUP($A$38,'2.2'!$4:$151,63,FALSE)</f>
        <v>0</v>
      </c>
      <c r="K38" s="92">
        <f>VLOOKUP($A$38,'2.2'!$4:$151,71,FALSE)</f>
        <v>0</v>
      </c>
      <c r="L38" s="92">
        <f>VLOOKUP($A$38,'2.2'!$4:$151,79,FALSE)</f>
        <v>0</v>
      </c>
      <c r="M38" s="92">
        <f>VLOOKUP($A$38,'2.2'!$4:$151,87,FALSE)</f>
        <v>0</v>
      </c>
      <c r="N38" s="92">
        <f>VLOOKUP($A$38,'2.2'!$4:$151,95,FALSE)</f>
        <v>0</v>
      </c>
    </row>
    <row r="39" spans="1:14" s="48" customFormat="1" ht="20" customHeight="1" x14ac:dyDescent="0.2">
      <c r="A39" s="45" t="s">
        <v>446</v>
      </c>
      <c r="B39" s="56" t="s">
        <v>485</v>
      </c>
      <c r="C39" s="92">
        <f>VLOOKUP($A$39,'2.2'!$4:$151,7,FALSE)</f>
        <v>939.48884565999992</v>
      </c>
      <c r="D39" s="92">
        <f>VLOOKUP($A$39,'2.2'!$4:$151,15,FALSE)</f>
        <v>1035.1484030699999</v>
      </c>
      <c r="E39" s="92">
        <f>VLOOKUP($A$39,'2.2'!$4:$151,23,FALSE)</f>
        <v>1173.4283099399997</v>
      </c>
      <c r="F39" s="92">
        <f>VLOOKUP($A$39,'2.2'!$4:$151,31,FALSE)</f>
        <v>1418.3251416300002</v>
      </c>
      <c r="G39" s="92">
        <f>VLOOKUP($A$39,'2.2'!$4:$151,39,FALSE)</f>
        <v>1509.40013922</v>
      </c>
      <c r="H39" s="92">
        <f>VLOOKUP($A$39,'2.2'!$4:$151,47,FALSE)</f>
        <v>1639.28972142</v>
      </c>
      <c r="I39" s="92">
        <f>VLOOKUP($A$39,'2.2'!$4:$151,55,FALSE)</f>
        <v>1544.2967981100001</v>
      </c>
      <c r="J39" s="92">
        <f>VLOOKUP($A$39,'2.2'!$4:$151,63,FALSE)</f>
        <v>1670.19264679</v>
      </c>
      <c r="K39" s="92">
        <f>VLOOKUP($A$39,'2.2'!$4:$151,71,FALSE)</f>
        <v>1711.5952017300001</v>
      </c>
      <c r="L39" s="92">
        <f>VLOOKUP($A$39,'2.2'!$4:$151,79,FALSE)</f>
        <v>2009.05981845</v>
      </c>
      <c r="M39" s="92">
        <f>VLOOKUP($A$39,'2.2'!$4:$151,87,FALSE)</f>
        <v>1891.7879820999997</v>
      </c>
      <c r="N39" s="92">
        <f>VLOOKUP($A$39,'2.2'!$4:$151,95,FALSE)</f>
        <v>2206.0023632900002</v>
      </c>
    </row>
    <row r="40" spans="1:14" s="48" customFormat="1" ht="20" customHeight="1" x14ac:dyDescent="0.2">
      <c r="A40" s="45" t="s">
        <v>484</v>
      </c>
      <c r="B40" s="56" t="s">
        <v>447</v>
      </c>
      <c r="C40" s="92">
        <f>VLOOKUP($A$40,'2.2'!$4:$151,7,FALSE)</f>
        <v>0</v>
      </c>
      <c r="D40" s="92">
        <f>VLOOKUP($A$40,'2.2'!$4:$151,15,FALSE)</f>
        <v>0</v>
      </c>
      <c r="E40" s="92">
        <f>VLOOKUP($A$40,'2.2'!$4:$151,23,FALSE)</f>
        <v>0</v>
      </c>
      <c r="F40" s="92">
        <f>VLOOKUP($A$40,'2.2'!$4:$151,31,FALSE)</f>
        <v>0</v>
      </c>
      <c r="G40" s="92">
        <f>VLOOKUP($A$40,'2.2'!$4:$151,39,FALSE)</f>
        <v>0</v>
      </c>
      <c r="H40" s="92">
        <f>VLOOKUP($A$40,'2.2'!$4:$151,47,FALSE)</f>
        <v>0</v>
      </c>
      <c r="I40" s="92">
        <f>VLOOKUP($A$40,'2.2'!$4:$151,55,FALSE)</f>
        <v>0</v>
      </c>
      <c r="J40" s="92">
        <f>VLOOKUP($A$40,'2.2'!$4:$151,63,FALSE)</f>
        <v>0</v>
      </c>
      <c r="K40" s="92">
        <f>VLOOKUP($A$40,'2.2'!$4:$151,71,FALSE)</f>
        <v>0</v>
      </c>
      <c r="L40" s="92">
        <f>VLOOKUP($A$40,'2.2'!$4:$151,79,FALSE)</f>
        <v>0</v>
      </c>
      <c r="M40" s="92">
        <f>VLOOKUP($A$40,'2.2'!$4:$151,87,FALSE)</f>
        <v>0</v>
      </c>
      <c r="N40" s="92">
        <f>VLOOKUP($A$40,'2.2'!$4:$151,95,FALSE)</f>
        <v>0</v>
      </c>
    </row>
    <row r="41" spans="1:14" ht="20" customHeight="1" x14ac:dyDescent="0.2">
      <c r="A41" s="21">
        <v>11414</v>
      </c>
      <c r="B41" s="22" t="s">
        <v>448</v>
      </c>
      <c r="C41" s="23">
        <f>VLOOKUP($A$41,'2.2'!$4:$151,7,FALSE)</f>
        <v>0</v>
      </c>
      <c r="D41" s="23">
        <f>VLOOKUP($A$41,'2.2'!$4:$151,15,FALSE)</f>
        <v>0</v>
      </c>
      <c r="E41" s="23">
        <f>VLOOKUP($A$41,'2.2'!$4:$151,23,FALSE)</f>
        <v>0</v>
      </c>
      <c r="F41" s="23">
        <f>VLOOKUP($A$41,'2.2'!$4:$151,31,FALSE)</f>
        <v>0</v>
      </c>
      <c r="G41" s="23">
        <f>VLOOKUP($A$41,'2.2'!$4:$151,39,FALSE)</f>
        <v>0</v>
      </c>
      <c r="H41" s="23">
        <f>VLOOKUP($A$41,'2.2'!$4:$151,47,FALSE)</f>
        <v>0</v>
      </c>
      <c r="I41" s="23">
        <f>VLOOKUP($A$41,'2.2'!$4:$151,55,FALSE)</f>
        <v>0</v>
      </c>
      <c r="J41" s="23">
        <f>VLOOKUP($A$41,'2.2'!$4:$151,63,FALSE)</f>
        <v>0</v>
      </c>
      <c r="K41" s="23">
        <f>VLOOKUP($A$41,'2.2'!$4:$151,71,FALSE)</f>
        <v>0</v>
      </c>
      <c r="L41" s="23">
        <f>VLOOKUP($A$41,'2.2'!$4:$151,79,FALSE)</f>
        <v>0</v>
      </c>
      <c r="M41" s="23">
        <f>VLOOKUP($A$41,'2.2'!$4:$151,87,FALSE)</f>
        <v>0</v>
      </c>
      <c r="N41" s="23">
        <f>VLOOKUP($A$41,'2.2'!$4:$151,95,FALSE)</f>
        <v>0</v>
      </c>
    </row>
    <row r="42" spans="1:14" ht="20" customHeight="1" x14ac:dyDescent="0.2">
      <c r="A42" s="38">
        <v>1142</v>
      </c>
      <c r="B42" s="39" t="s">
        <v>449</v>
      </c>
      <c r="C42" s="91">
        <f>VLOOKUP($A$42,'2.2'!$4:$151,7,FALSE)</f>
        <v>0</v>
      </c>
      <c r="D42" s="91">
        <f>VLOOKUP($A$42,'2.2'!$4:$151,15,FALSE)</f>
        <v>0</v>
      </c>
      <c r="E42" s="91">
        <f>VLOOKUP($A$42,'2.2'!$4:$151,23,FALSE)</f>
        <v>0</v>
      </c>
      <c r="F42" s="91">
        <f>VLOOKUP($A$42,'2.2'!$4:$151,31,FALSE)</f>
        <v>0</v>
      </c>
      <c r="G42" s="91">
        <f>VLOOKUP($A$42,'2.2'!$4:$151,39,FALSE)</f>
        <v>0</v>
      </c>
      <c r="H42" s="91">
        <f>VLOOKUP($A$42,'2.2'!$4:$151,47,FALSE)</f>
        <v>0</v>
      </c>
      <c r="I42" s="91">
        <f>VLOOKUP($A$42,'2.2'!$4:$151,55,FALSE)</f>
        <v>0</v>
      </c>
      <c r="J42" s="91">
        <f>VLOOKUP($A$42,'2.2'!$4:$151,63,FALSE)</f>
        <v>0</v>
      </c>
      <c r="K42" s="91">
        <f>VLOOKUP($A$42,'2.2'!$4:$151,71,FALSE)</f>
        <v>0</v>
      </c>
      <c r="L42" s="91">
        <f>VLOOKUP($A$42,'2.2'!$4:$151,79,FALSE)</f>
        <v>0</v>
      </c>
      <c r="M42" s="91">
        <f>VLOOKUP($A$42,'2.2'!$4:$151,87,FALSE)</f>
        <v>0</v>
      </c>
      <c r="N42" s="91">
        <f>VLOOKUP($A$42,'2.2'!$4:$151,95,FALSE)</f>
        <v>0</v>
      </c>
    </row>
    <row r="43" spans="1:14" ht="20" customHeight="1" x14ac:dyDescent="0.2">
      <c r="A43" s="38">
        <v>1143</v>
      </c>
      <c r="B43" s="39" t="s">
        <v>268</v>
      </c>
      <c r="C43" s="91">
        <f>VLOOKUP($A$43,'2.2'!$4:$151,7,FALSE)</f>
        <v>0</v>
      </c>
      <c r="D43" s="91">
        <f>VLOOKUP($A$43,'2.2'!$4:$151,15,FALSE)</f>
        <v>0</v>
      </c>
      <c r="E43" s="91">
        <f>VLOOKUP($A$43,'2.2'!$4:$151,23,FALSE)</f>
        <v>0</v>
      </c>
      <c r="F43" s="91">
        <f>VLOOKUP($A$43,'2.2'!$4:$151,31,FALSE)</f>
        <v>0</v>
      </c>
      <c r="G43" s="91">
        <f>VLOOKUP($A$43,'2.2'!$4:$151,39,FALSE)</f>
        <v>0</v>
      </c>
      <c r="H43" s="91">
        <f>VLOOKUP($A$43,'2.2'!$4:$151,47,FALSE)</f>
        <v>0</v>
      </c>
      <c r="I43" s="91">
        <f>VLOOKUP($A$43,'2.2'!$4:$151,55,FALSE)</f>
        <v>0</v>
      </c>
      <c r="J43" s="91">
        <f>VLOOKUP($A$43,'2.2'!$4:$151,63,FALSE)</f>
        <v>0</v>
      </c>
      <c r="K43" s="91">
        <f>VLOOKUP($A$43,'2.2'!$4:$151,71,FALSE)</f>
        <v>0</v>
      </c>
      <c r="L43" s="91">
        <f>VLOOKUP($A$43,'2.2'!$4:$151,79,FALSE)</f>
        <v>0</v>
      </c>
      <c r="M43" s="91">
        <f>VLOOKUP($A$43,'2.2'!$4:$151,87,FALSE)</f>
        <v>0</v>
      </c>
      <c r="N43" s="91">
        <f>VLOOKUP($A$43,'2.2'!$4:$151,95,FALSE)</f>
        <v>0</v>
      </c>
    </row>
    <row r="44" spans="1:14" ht="20" customHeight="1" x14ac:dyDescent="0.2">
      <c r="A44" s="38">
        <v>1144</v>
      </c>
      <c r="B44" s="39" t="s">
        <v>269</v>
      </c>
      <c r="C44" s="91">
        <f>VLOOKUP($A$44,'2.2'!$4:$151,7,FALSE)</f>
        <v>83.564671100000041</v>
      </c>
      <c r="D44" s="91">
        <f>VLOOKUP($A$44,'2.2'!$4:$151,15,FALSE)</f>
        <v>114.15596599999994</v>
      </c>
      <c r="E44" s="91">
        <f>VLOOKUP($A$44,'2.2'!$4:$151,23,FALSE)</f>
        <v>148.67164907000003</v>
      </c>
      <c r="F44" s="91">
        <f>VLOOKUP($A$44,'2.2'!$4:$151,31,FALSE)</f>
        <v>86.229319329999996</v>
      </c>
      <c r="G44" s="91">
        <f>VLOOKUP($A$44,'2.2'!$4:$151,39,FALSE)</f>
        <v>88.479135120000009</v>
      </c>
      <c r="H44" s="91">
        <f>VLOOKUP($A$44,'2.2'!$4:$151,47,FALSE)</f>
        <v>235.70647415000002</v>
      </c>
      <c r="I44" s="91">
        <f>VLOOKUP($A$44,'2.2'!$4:$151,55,FALSE)</f>
        <v>207.60395097</v>
      </c>
      <c r="J44" s="91">
        <f>VLOOKUP($A$44,'2.2'!$4:$151,63,FALSE)</f>
        <v>298.24712662999997</v>
      </c>
      <c r="K44" s="91">
        <f>VLOOKUP($A$44,'2.2'!$4:$151,71,FALSE)</f>
        <v>258.07968911000012</v>
      </c>
      <c r="L44" s="91">
        <f>VLOOKUP($A$44,'2.2'!$4:$151,79,FALSE)</f>
        <v>253.55586270000001</v>
      </c>
      <c r="M44" s="91">
        <f>VLOOKUP($A$44,'2.2'!$4:$151,87,FALSE)</f>
        <v>232.09311219999998</v>
      </c>
      <c r="N44" s="91">
        <f>VLOOKUP($A$44,'2.2'!$4:$151,95,FALSE)</f>
        <v>236.09012265000004</v>
      </c>
    </row>
    <row r="45" spans="1:14" s="48" customFormat="1" ht="20" customHeight="1" x14ac:dyDescent="0.2">
      <c r="A45" s="45" t="s">
        <v>450</v>
      </c>
      <c r="B45" s="56" t="s">
        <v>451</v>
      </c>
      <c r="C45" s="92">
        <f>VLOOKUP($A$45,'2.2'!$4:$151,7,FALSE)</f>
        <v>0</v>
      </c>
      <c r="D45" s="92" t="str">
        <f>VLOOKUP($A$45,'2.2'!$4:$151,15,FALSE)</f>
        <v>0</v>
      </c>
      <c r="E45" s="92" t="str">
        <f>VLOOKUP($A$45,'2.2'!$4:$151,23,FALSE)</f>
        <v>0</v>
      </c>
      <c r="F45" s="92" t="str">
        <f>VLOOKUP($A$45,'2.2'!$4:$151,31,FALSE)</f>
        <v>0</v>
      </c>
      <c r="G45" s="92" t="str">
        <f>VLOOKUP($A$45,'2.2'!$4:$151,39,FALSE)</f>
        <v>0</v>
      </c>
      <c r="H45" s="92" t="str">
        <f>VLOOKUP($A$45,'2.2'!$4:$151,47,FALSE)</f>
        <v>0</v>
      </c>
      <c r="I45" s="92" t="str">
        <f>VLOOKUP($A$45,'2.2'!$4:$151,55,FALSE)</f>
        <v>0</v>
      </c>
      <c r="J45" s="92" t="str">
        <f>VLOOKUP($A$45,'2.2'!$4:$151,63,FALSE)</f>
        <v>0</v>
      </c>
      <c r="K45" s="92" t="str">
        <f>VLOOKUP($A$45,'2.2'!$4:$151,71,FALSE)</f>
        <v>0</v>
      </c>
      <c r="L45" s="92" t="str">
        <f>VLOOKUP($A$45,'2.2'!$4:$151,79,FALSE)</f>
        <v>0</v>
      </c>
      <c r="M45" s="92" t="str">
        <f>VLOOKUP($A$45,'2.2'!$4:$151,87,FALSE)</f>
        <v>0</v>
      </c>
      <c r="N45" s="92" t="str">
        <f>VLOOKUP($A$45,'2.2'!$4:$151,95,FALSE)</f>
        <v>0</v>
      </c>
    </row>
    <row r="46" spans="1:14" s="48" customFormat="1" ht="20" customHeight="1" x14ac:dyDescent="0.2">
      <c r="A46" s="45" t="s">
        <v>452</v>
      </c>
      <c r="B46" s="56" t="s">
        <v>453</v>
      </c>
      <c r="C46" s="92">
        <f>VLOOKUP($A$46,'2.2'!$4:$151,7,FALSE)</f>
        <v>0</v>
      </c>
      <c r="D46" s="92">
        <f>VLOOKUP($A$46,'2.2'!$4:$151,15,FALSE)</f>
        <v>0</v>
      </c>
      <c r="E46" s="92">
        <f>VLOOKUP($A$46,'2.2'!$4:$151,23,FALSE)</f>
        <v>0</v>
      </c>
      <c r="F46" s="92">
        <f>VLOOKUP($A$46,'2.2'!$4:$151,31,FALSE)</f>
        <v>0</v>
      </c>
      <c r="G46" s="92">
        <f>VLOOKUP($A$46,'2.2'!$4:$151,39,FALSE)</f>
        <v>0</v>
      </c>
      <c r="H46" s="92">
        <f>VLOOKUP($A$46,'2.2'!$4:$151,47,FALSE)</f>
        <v>0</v>
      </c>
      <c r="I46" s="92">
        <f>VLOOKUP($A$46,'2.2'!$4:$151,55,FALSE)</f>
        <v>0</v>
      </c>
      <c r="J46" s="92">
        <f>VLOOKUP($A$46,'2.2'!$4:$151,63,FALSE)</f>
        <v>0</v>
      </c>
      <c r="K46" s="92">
        <f>VLOOKUP($A$46,'2.2'!$4:$151,71,FALSE)</f>
        <v>0</v>
      </c>
      <c r="L46" s="92">
        <f>VLOOKUP($A$46,'2.2'!$4:$151,79,FALSE)</f>
        <v>0</v>
      </c>
      <c r="M46" s="92">
        <f>VLOOKUP($A$46,'2.2'!$4:$151,87,FALSE)</f>
        <v>0</v>
      </c>
      <c r="N46" s="92">
        <f>VLOOKUP($A$46,'2.2'!$4:$151,95,FALSE)</f>
        <v>0</v>
      </c>
    </row>
    <row r="47" spans="1:14" s="48" customFormat="1" ht="20" customHeight="1" x14ac:dyDescent="0.2">
      <c r="A47" s="45" t="s">
        <v>454</v>
      </c>
      <c r="B47" s="56" t="s">
        <v>455</v>
      </c>
      <c r="C47" s="92">
        <f>VLOOKUP($A$47,'2.2'!$4:$151,7,FALSE)</f>
        <v>0</v>
      </c>
      <c r="D47" s="92">
        <f>VLOOKUP($A$47,'2.2'!$4:$151,15,FALSE)</f>
        <v>0</v>
      </c>
      <c r="E47" s="92">
        <f>VLOOKUP($A$47,'2.2'!$4:$151,23,FALSE)</f>
        <v>0</v>
      </c>
      <c r="F47" s="92">
        <f>VLOOKUP($A$47,'2.2'!$4:$151,31,FALSE)</f>
        <v>0</v>
      </c>
      <c r="G47" s="92">
        <f>VLOOKUP($A$47,'2.2'!$4:$151,39,FALSE)</f>
        <v>0</v>
      </c>
      <c r="H47" s="92">
        <f>VLOOKUP($A$47,'2.2'!$4:$151,47,FALSE)</f>
        <v>0</v>
      </c>
      <c r="I47" s="92">
        <f>VLOOKUP($A$47,'2.2'!$4:$151,55,FALSE)</f>
        <v>0</v>
      </c>
      <c r="J47" s="92">
        <f>VLOOKUP($A$47,'2.2'!$4:$151,63,FALSE)</f>
        <v>0</v>
      </c>
      <c r="K47" s="92">
        <f>VLOOKUP($A$47,'2.2'!$4:$151,71,FALSE)</f>
        <v>0</v>
      </c>
      <c r="L47" s="92">
        <f>VLOOKUP($A$47,'2.2'!$4:$151,79,FALSE)</f>
        <v>0</v>
      </c>
      <c r="M47" s="92">
        <f>VLOOKUP($A$47,'2.2'!$4:$151,87,FALSE)</f>
        <v>0</v>
      </c>
      <c r="N47" s="92">
        <f>VLOOKUP($A$47,'2.2'!$4:$151,95,FALSE)</f>
        <v>0</v>
      </c>
    </row>
    <row r="48" spans="1:14" s="48" customFormat="1" ht="20" customHeight="1" x14ac:dyDescent="0.2">
      <c r="A48" s="45" t="s">
        <v>456</v>
      </c>
      <c r="B48" s="56" t="s">
        <v>486</v>
      </c>
      <c r="C48" s="92">
        <f>VLOOKUP($A$48,'2.2'!$4:$151,7,FALSE)</f>
        <v>83.564671430000004</v>
      </c>
      <c r="D48" s="92">
        <f>VLOOKUP($A$48,'2.2'!$4:$151,15,FALSE)</f>
        <v>114.15596625000001</v>
      </c>
      <c r="E48" s="92">
        <f>VLOOKUP($A$48,'2.2'!$4:$151,23,FALSE)</f>
        <v>148.67164862000001</v>
      </c>
      <c r="F48" s="92">
        <f>VLOOKUP($A$48,'2.2'!$4:$151,31,FALSE)</f>
        <v>86.229319329999996</v>
      </c>
      <c r="G48" s="92">
        <f>VLOOKUP($A$48,'2.2'!$4:$151,39,FALSE)</f>
        <v>88.479135120000009</v>
      </c>
      <c r="H48" s="92">
        <f>VLOOKUP($A$48,'2.2'!$4:$151,47,FALSE)</f>
        <v>232.96038797</v>
      </c>
      <c r="I48" s="92">
        <f>VLOOKUP($A$48,'2.2'!$4:$151,55,FALSE)</f>
        <v>205.08756252000001</v>
      </c>
      <c r="J48" s="92">
        <f>VLOOKUP($A$48,'2.2'!$4:$151,63,FALSE)</f>
        <v>295.43846388999998</v>
      </c>
      <c r="K48" s="92">
        <f>VLOOKUP($A$48,'2.2'!$4:$151,71,FALSE)</f>
        <v>255.4292147700001</v>
      </c>
      <c r="L48" s="92">
        <f>VLOOKUP($A$48,'2.2'!$4:$151,79,FALSE)</f>
        <v>251.61570718000002</v>
      </c>
      <c r="M48" s="92">
        <f>VLOOKUP($A$48,'2.2'!$4:$151,87,FALSE)</f>
        <v>229.75335204999999</v>
      </c>
      <c r="N48" s="92">
        <f>VLOOKUP($A$48,'2.2'!$4:$151,95,FALSE)</f>
        <v>232.28480108000005</v>
      </c>
    </row>
    <row r="49" spans="1:14" s="48" customFormat="1" ht="20" customHeight="1" x14ac:dyDescent="0.2">
      <c r="A49" s="45" t="s">
        <v>487</v>
      </c>
      <c r="B49" s="56" t="s">
        <v>457</v>
      </c>
      <c r="C49" s="92">
        <f>VLOOKUP($A$49,'2.2'!$4:$151,7,FALSE)</f>
        <v>-3.2999996632338479E-7</v>
      </c>
      <c r="D49" s="92">
        <f>VLOOKUP($A$49,'2.2'!$4:$151,15,FALSE)</f>
        <v>-2.5000007167454896E-7</v>
      </c>
      <c r="E49" s="92">
        <f>VLOOKUP($A$49,'2.2'!$4:$151,23,FALSE)</f>
        <v>4.5000002859160304E-7</v>
      </c>
      <c r="F49" s="92">
        <f>VLOOKUP($A$49,'2.2'!$4:$151,31,FALSE)</f>
        <v>0</v>
      </c>
      <c r="G49" s="92">
        <f>VLOOKUP($A$49,'2.2'!$4:$151,39,FALSE)</f>
        <v>0</v>
      </c>
      <c r="H49" s="92">
        <f>VLOOKUP($A$49,'2.2'!$4:$151,47,FALSE)</f>
        <v>-1.9999980926513672E-8</v>
      </c>
      <c r="I49" s="92">
        <f>VLOOKUP($A$49,'2.2'!$4:$151,55,FALSE)</f>
        <v>0</v>
      </c>
      <c r="J49" s="92">
        <f>VLOOKUP($A$49,'2.2'!$4:$151,63,FALSE)</f>
        <v>0</v>
      </c>
      <c r="K49" s="92">
        <f>VLOOKUP($A$49,'2.2'!$4:$151,71,FALSE)</f>
        <v>0</v>
      </c>
      <c r="L49" s="92">
        <f>VLOOKUP($A$49,'2.2'!$4:$151,79,FALSE)</f>
        <v>0</v>
      </c>
      <c r="M49" s="92">
        <f>VLOOKUP($A$49,'2.2'!$4:$151,87,FALSE)</f>
        <v>0</v>
      </c>
      <c r="N49" s="92">
        <f>VLOOKUP($A$49,'2.2'!$4:$151,95,FALSE)</f>
        <v>0</v>
      </c>
    </row>
    <row r="50" spans="1:14" ht="20" customHeight="1" x14ac:dyDescent="0.2">
      <c r="A50" s="38">
        <v>1145</v>
      </c>
      <c r="B50" s="39" t="s">
        <v>270</v>
      </c>
      <c r="C50" s="91">
        <f>VLOOKUP($A$50,'2.2'!$4:$151,7,FALSE)</f>
        <v>7802.7786963445005</v>
      </c>
      <c r="D50" s="91">
        <f>VLOOKUP($A$50,'2.2'!$4:$151,15,FALSE)</f>
        <v>8867.7816065872521</v>
      </c>
      <c r="E50" s="91">
        <f>VLOOKUP($A$50,'2.2'!$4:$151,23,FALSE)</f>
        <v>10591.117896637999</v>
      </c>
      <c r="F50" s="91">
        <f>VLOOKUP($A$50,'2.2'!$4:$151,31,FALSE)</f>
        <v>11990.429642488005</v>
      </c>
      <c r="G50" s="91">
        <f>VLOOKUP($A$50,'2.2'!$4:$151,39,FALSE)</f>
        <v>13092.134520499752</v>
      </c>
      <c r="H50" s="91">
        <f>VLOOKUP($A$50,'2.2'!$4:$151,47,FALSE)</f>
        <v>13819.667192620753</v>
      </c>
      <c r="I50" s="91">
        <f>VLOOKUP($A$50,'2.2'!$4:$151,55,FALSE)</f>
        <v>15429.547602039998</v>
      </c>
      <c r="J50" s="91">
        <f>VLOOKUP($A$50,'2.2'!$4:$151,63,FALSE)</f>
        <v>16995.405922020003</v>
      </c>
      <c r="K50" s="91">
        <f>VLOOKUP($A$50,'2.2'!$4:$151,71,FALSE)</f>
        <v>18474.042644410005</v>
      </c>
      <c r="L50" s="91">
        <f>VLOOKUP($A$50,'2.2'!$4:$151,79,FALSE)</f>
        <v>22150.494381419998</v>
      </c>
      <c r="M50" s="91">
        <f>VLOOKUP($A$50,'2.2'!$4:$151,87,FALSE)</f>
        <v>18646.417091700001</v>
      </c>
      <c r="N50" s="91">
        <f>VLOOKUP($A$50,'2.2'!$4:$151,95,FALSE)</f>
        <v>23494.811401160001</v>
      </c>
    </row>
    <row r="51" spans="1:14" ht="20" customHeight="1" x14ac:dyDescent="0.2">
      <c r="A51" s="21">
        <v>11451</v>
      </c>
      <c r="B51" s="22" t="s">
        <v>271</v>
      </c>
      <c r="C51" s="23">
        <f>VLOOKUP($A$51,'2.2'!$4:$151,7,FALSE)</f>
        <v>0</v>
      </c>
      <c r="D51" s="23">
        <f>VLOOKUP($A$51,'2.2'!$4:$151,15,FALSE)</f>
        <v>0</v>
      </c>
      <c r="E51" s="23">
        <f>VLOOKUP($A$51,'2.2'!$4:$151,23,FALSE)</f>
        <v>0</v>
      </c>
      <c r="F51" s="23">
        <f>VLOOKUP($A$51,'2.2'!$4:$151,31,FALSE)</f>
        <v>0</v>
      </c>
      <c r="G51" s="23">
        <f>VLOOKUP($A$51,'2.2'!$4:$151,39,FALSE)</f>
        <v>0</v>
      </c>
      <c r="H51" s="23">
        <f>VLOOKUP($A$51,'2.2'!$4:$151,47,FALSE)</f>
        <v>0</v>
      </c>
      <c r="I51" s="23">
        <f>VLOOKUP($A$51,'2.2'!$4:$151,55,FALSE)</f>
        <v>0</v>
      </c>
      <c r="J51" s="23">
        <f>VLOOKUP($A$51,'2.2'!$4:$151,63,FALSE)</f>
        <v>0</v>
      </c>
      <c r="K51" s="23">
        <f>VLOOKUP($A$51,'2.2'!$4:$151,71,FALSE)</f>
        <v>0</v>
      </c>
      <c r="L51" s="23">
        <f>VLOOKUP($A$51,'2.2'!$4:$151,79,FALSE)</f>
        <v>0</v>
      </c>
      <c r="M51" s="23">
        <f>VLOOKUP($A$51,'2.2'!$4:$151,87,FALSE)</f>
        <v>0</v>
      </c>
      <c r="N51" s="23">
        <f>VLOOKUP($A$51,'2.2'!$4:$151,95,FALSE)</f>
        <v>0</v>
      </c>
    </row>
    <row r="52" spans="1:14" ht="20" customHeight="1" x14ac:dyDescent="0.2">
      <c r="A52" s="21">
        <v>11452</v>
      </c>
      <c r="B52" s="22" t="s">
        <v>458</v>
      </c>
      <c r="C52" s="23">
        <f>VLOOKUP($A$52,'2.2'!$4:$151,7,FALSE)</f>
        <v>7802.7786963445005</v>
      </c>
      <c r="D52" s="23">
        <f>VLOOKUP($A$52,'2.2'!$4:$151,15,FALSE)</f>
        <v>8867.7816065872521</v>
      </c>
      <c r="E52" s="23">
        <f>VLOOKUP($A$52,'2.2'!$4:$151,23,FALSE)</f>
        <v>10591.117896637999</v>
      </c>
      <c r="F52" s="23">
        <f>VLOOKUP($A$52,'2.2'!$4:$151,31,FALSE)</f>
        <v>11990.429642488005</v>
      </c>
      <c r="G52" s="23">
        <f>VLOOKUP($A$52,'2.2'!$4:$151,39,FALSE)</f>
        <v>13092.134520499752</v>
      </c>
      <c r="H52" s="23">
        <f>VLOOKUP($A$52,'2.2'!$4:$151,47,FALSE)</f>
        <v>13819.667192620753</v>
      </c>
      <c r="I52" s="23">
        <f>VLOOKUP($A$52,'2.2'!$4:$151,55,FALSE)</f>
        <v>15429.547602039998</v>
      </c>
      <c r="J52" s="23">
        <f>VLOOKUP($A$52,'2.2'!$4:$151,63,FALSE)</f>
        <v>16995.405922020003</v>
      </c>
      <c r="K52" s="23">
        <f>VLOOKUP($A$52,'2.2'!$4:$151,71,FALSE)</f>
        <v>18474.042644410005</v>
      </c>
      <c r="L52" s="23">
        <f>VLOOKUP($A$52,'2.2'!$4:$151,79,FALSE)</f>
        <v>22150.494381419998</v>
      </c>
      <c r="M52" s="23">
        <f>VLOOKUP($A$52,'2.2'!$4:$151,87,FALSE)</f>
        <v>18646.417091700001</v>
      </c>
      <c r="N52" s="23">
        <f>VLOOKUP($A$52,'2.2'!$4:$151,95,FALSE)</f>
        <v>23494.811401160001</v>
      </c>
    </row>
    <row r="53" spans="1:14" s="41" customFormat="1" ht="20" customHeight="1" x14ac:dyDescent="0.2">
      <c r="A53" s="38">
        <v>1146</v>
      </c>
      <c r="B53" s="39" t="s">
        <v>272</v>
      </c>
      <c r="C53" s="91">
        <f>VLOOKUP($A$53,'2.2'!$4:$151,7,FALSE)</f>
        <v>0</v>
      </c>
      <c r="D53" s="91">
        <f>VLOOKUP($A$53,'2.2'!$4:$151,15,FALSE)</f>
        <v>0</v>
      </c>
      <c r="E53" s="91">
        <f>VLOOKUP($A$53,'2.2'!$4:$151,23,FALSE)</f>
        <v>0</v>
      </c>
      <c r="F53" s="91">
        <f>VLOOKUP($A$53,'2.2'!$4:$151,31,FALSE)</f>
        <v>0</v>
      </c>
      <c r="G53" s="91">
        <f>VLOOKUP($A$53,'2.2'!$4:$151,39,FALSE)</f>
        <v>0</v>
      </c>
      <c r="H53" s="91">
        <f>VLOOKUP($A$53,'2.2'!$4:$151,47,FALSE)</f>
        <v>0</v>
      </c>
      <c r="I53" s="91">
        <f>VLOOKUP($A$53,'2.2'!$4:$151,55,FALSE)</f>
        <v>0</v>
      </c>
      <c r="J53" s="91">
        <f>VLOOKUP($A$53,'2.2'!$4:$151,63,FALSE)</f>
        <v>0</v>
      </c>
      <c r="K53" s="91">
        <f>VLOOKUP($A$53,'2.2'!$4:$151,71,FALSE)</f>
        <v>0</v>
      </c>
      <c r="L53" s="91">
        <f>VLOOKUP($A$53,'2.2'!$4:$151,79,FALSE)</f>
        <v>0</v>
      </c>
      <c r="M53" s="91">
        <f>VLOOKUP($A$53,'2.2'!$4:$151,87,FALSE)</f>
        <v>0</v>
      </c>
      <c r="N53" s="91">
        <f>VLOOKUP($A$53,'2.2'!$4:$151,95,FALSE)</f>
        <v>0</v>
      </c>
    </row>
    <row r="54" spans="1:14" ht="20" customHeight="1" x14ac:dyDescent="0.2">
      <c r="A54" s="35">
        <v>115</v>
      </c>
      <c r="B54" s="36" t="s">
        <v>273</v>
      </c>
      <c r="C54" s="90">
        <f>VLOOKUP($A$54,'2.2'!$4:$151,7,FALSE)</f>
        <v>0</v>
      </c>
      <c r="D54" s="90">
        <f>VLOOKUP($A$54,'2.2'!$4:$151,15,FALSE)</f>
        <v>0</v>
      </c>
      <c r="E54" s="90">
        <f>VLOOKUP($A$54,'2.2'!$4:$151,23,FALSE)</f>
        <v>0</v>
      </c>
      <c r="F54" s="90">
        <f>VLOOKUP($A$54,'2.2'!$4:$151,31,FALSE)</f>
        <v>0</v>
      </c>
      <c r="G54" s="90">
        <f>VLOOKUP($A$54,'2.2'!$4:$151,39,FALSE)</f>
        <v>0</v>
      </c>
      <c r="H54" s="90">
        <f>VLOOKUP($A$54,'2.2'!$4:$151,47,FALSE)</f>
        <v>0</v>
      </c>
      <c r="I54" s="90">
        <f>VLOOKUP($A$54,'2.2'!$4:$151,55,FALSE)</f>
        <v>0</v>
      </c>
      <c r="J54" s="90">
        <f>VLOOKUP($A$54,'2.2'!$4:$151,63,FALSE)</f>
        <v>0</v>
      </c>
      <c r="K54" s="90">
        <f>VLOOKUP($A$54,'2.2'!$4:$151,71,FALSE)</f>
        <v>0</v>
      </c>
      <c r="L54" s="90">
        <f>VLOOKUP($A$54,'2.2'!$4:$151,79,FALSE)</f>
        <v>0</v>
      </c>
      <c r="M54" s="90">
        <f>VLOOKUP($A$54,'2.2'!$4:$151,87,FALSE)</f>
        <v>0</v>
      </c>
      <c r="N54" s="90">
        <f>VLOOKUP($A$54,'2.2'!$4:$151,95,FALSE)</f>
        <v>0</v>
      </c>
    </row>
    <row r="55" spans="1:14" ht="20" customHeight="1" x14ac:dyDescent="0.2">
      <c r="A55" s="21">
        <v>1151</v>
      </c>
      <c r="B55" s="22" t="s">
        <v>459</v>
      </c>
      <c r="C55" s="23">
        <f>VLOOKUP($A$55,'2.2'!$4:$151,7,FALSE)</f>
        <v>0</v>
      </c>
      <c r="D55" s="23">
        <f>VLOOKUP($A$55,'2.2'!$4:$151,15,FALSE)</f>
        <v>0</v>
      </c>
      <c r="E55" s="23">
        <f>VLOOKUP($A$55,'2.2'!$4:$151,23,FALSE)</f>
        <v>0</v>
      </c>
      <c r="F55" s="23">
        <f>VLOOKUP($A$55,'2.2'!$4:$151,31,FALSE)</f>
        <v>0</v>
      </c>
      <c r="G55" s="23">
        <f>VLOOKUP($A$55,'2.2'!$4:$151,39,FALSE)</f>
        <v>0</v>
      </c>
      <c r="H55" s="23">
        <f>VLOOKUP($A$55,'2.2'!$4:$151,47,FALSE)</f>
        <v>0</v>
      </c>
      <c r="I55" s="23">
        <f>VLOOKUP($A$55,'2.2'!$4:$151,55,FALSE)</f>
        <v>0</v>
      </c>
      <c r="J55" s="23">
        <f>VLOOKUP($A$55,'2.2'!$4:$151,63,FALSE)</f>
        <v>0</v>
      </c>
      <c r="K55" s="23">
        <f>VLOOKUP($A$55,'2.2'!$4:$151,71,FALSE)</f>
        <v>0</v>
      </c>
      <c r="L55" s="23">
        <f>VLOOKUP($A$55,'2.2'!$4:$151,79,FALSE)</f>
        <v>0</v>
      </c>
      <c r="M55" s="23">
        <f>VLOOKUP($A$55,'2.2'!$4:$151,87,FALSE)</f>
        <v>0</v>
      </c>
      <c r="N55" s="23">
        <f>VLOOKUP($A$55,'2.2'!$4:$151,95,FALSE)</f>
        <v>0</v>
      </c>
    </row>
    <row r="56" spans="1:14" ht="20" customHeight="1" x14ac:dyDescent="0.2">
      <c r="A56" s="21">
        <v>1152</v>
      </c>
      <c r="B56" s="22" t="s">
        <v>460</v>
      </c>
      <c r="C56" s="23">
        <f>VLOOKUP($A$56,'2.2'!$4:$151,7,FALSE)</f>
        <v>0</v>
      </c>
      <c r="D56" s="23">
        <f>VLOOKUP($A$56,'2.2'!$4:$151,15,FALSE)</f>
        <v>0</v>
      </c>
      <c r="E56" s="23">
        <f>VLOOKUP($A$56,'2.2'!$4:$151,23,FALSE)</f>
        <v>0</v>
      </c>
      <c r="F56" s="23">
        <f>VLOOKUP($A$56,'2.2'!$4:$151,31,FALSE)</f>
        <v>0</v>
      </c>
      <c r="G56" s="23">
        <f>VLOOKUP($A$56,'2.2'!$4:$151,39,FALSE)</f>
        <v>0</v>
      </c>
      <c r="H56" s="23">
        <f>VLOOKUP($A$56,'2.2'!$4:$151,47,FALSE)</f>
        <v>0</v>
      </c>
      <c r="I56" s="23">
        <f>VLOOKUP($A$56,'2.2'!$4:$151,55,FALSE)</f>
        <v>0</v>
      </c>
      <c r="J56" s="23">
        <f>VLOOKUP($A$56,'2.2'!$4:$151,63,FALSE)</f>
        <v>0</v>
      </c>
      <c r="K56" s="23">
        <f>VLOOKUP($A$56,'2.2'!$4:$151,71,FALSE)</f>
        <v>0</v>
      </c>
      <c r="L56" s="23">
        <f>VLOOKUP($A$56,'2.2'!$4:$151,79,FALSE)</f>
        <v>0</v>
      </c>
      <c r="M56" s="23">
        <f>VLOOKUP($A$56,'2.2'!$4:$151,87,FALSE)</f>
        <v>0</v>
      </c>
      <c r="N56" s="23">
        <f>VLOOKUP($A$56,'2.2'!$4:$151,95,FALSE)</f>
        <v>0</v>
      </c>
    </row>
    <row r="57" spans="1:14" ht="20" customHeight="1" x14ac:dyDescent="0.2">
      <c r="A57" s="21">
        <v>1153</v>
      </c>
      <c r="B57" s="22" t="s">
        <v>274</v>
      </c>
      <c r="C57" s="23">
        <f>VLOOKUP($A$57,'2.2'!$4:$151,7,FALSE)</f>
        <v>0</v>
      </c>
      <c r="D57" s="23">
        <f>VLOOKUP($A$57,'2.2'!$4:$151,15,FALSE)</f>
        <v>0</v>
      </c>
      <c r="E57" s="23">
        <f>VLOOKUP($A$57,'2.2'!$4:$151,23,FALSE)</f>
        <v>0</v>
      </c>
      <c r="F57" s="23">
        <f>VLOOKUP($A$57,'2.2'!$4:$151,31,FALSE)</f>
        <v>0</v>
      </c>
      <c r="G57" s="23">
        <f>VLOOKUP($A$57,'2.2'!$4:$151,39,FALSE)</f>
        <v>0</v>
      </c>
      <c r="H57" s="23">
        <f>VLOOKUP($A$57,'2.2'!$4:$151,47,FALSE)</f>
        <v>0</v>
      </c>
      <c r="I57" s="23">
        <f>VLOOKUP($A$57,'2.2'!$4:$151,55,FALSE)</f>
        <v>0</v>
      </c>
      <c r="J57" s="23">
        <f>VLOOKUP($A$57,'2.2'!$4:$151,63,FALSE)</f>
        <v>0</v>
      </c>
      <c r="K57" s="23">
        <f>VLOOKUP($A$57,'2.2'!$4:$151,71,FALSE)</f>
        <v>0</v>
      </c>
      <c r="L57" s="23">
        <f>VLOOKUP($A$57,'2.2'!$4:$151,79,FALSE)</f>
        <v>0</v>
      </c>
      <c r="M57" s="23">
        <f>VLOOKUP($A$57,'2.2'!$4:$151,87,FALSE)</f>
        <v>0</v>
      </c>
      <c r="N57" s="23">
        <f>VLOOKUP($A$57,'2.2'!$4:$151,95,FALSE)</f>
        <v>0</v>
      </c>
    </row>
    <row r="58" spans="1:14" ht="20" customHeight="1" x14ac:dyDescent="0.2">
      <c r="A58" s="21">
        <v>1154</v>
      </c>
      <c r="B58" s="22" t="s">
        <v>275</v>
      </c>
      <c r="C58" s="23">
        <f>VLOOKUP($A$58,'2.2'!$4:$151,7,FALSE)</f>
        <v>0</v>
      </c>
      <c r="D58" s="23">
        <f>VLOOKUP($A$58,'2.2'!$4:$151,15,FALSE)</f>
        <v>0</v>
      </c>
      <c r="E58" s="23">
        <f>VLOOKUP($A$58,'2.2'!$4:$151,23,FALSE)</f>
        <v>0</v>
      </c>
      <c r="F58" s="23">
        <f>VLOOKUP($A$58,'2.2'!$4:$151,31,FALSE)</f>
        <v>0</v>
      </c>
      <c r="G58" s="23">
        <f>VLOOKUP($A$58,'2.2'!$4:$151,39,FALSE)</f>
        <v>0</v>
      </c>
      <c r="H58" s="23">
        <f>VLOOKUP($A$58,'2.2'!$4:$151,47,FALSE)</f>
        <v>0</v>
      </c>
      <c r="I58" s="23">
        <f>VLOOKUP($A$58,'2.2'!$4:$151,55,FALSE)</f>
        <v>0</v>
      </c>
      <c r="J58" s="23">
        <f>VLOOKUP($A$58,'2.2'!$4:$151,63,FALSE)</f>
        <v>0</v>
      </c>
      <c r="K58" s="23">
        <f>VLOOKUP($A$58,'2.2'!$4:$151,71,FALSE)</f>
        <v>0</v>
      </c>
      <c r="L58" s="23">
        <f>VLOOKUP($A$58,'2.2'!$4:$151,79,FALSE)</f>
        <v>0</v>
      </c>
      <c r="M58" s="23">
        <f>VLOOKUP($A$58,'2.2'!$4:$151,87,FALSE)</f>
        <v>0</v>
      </c>
      <c r="N58" s="23">
        <f>VLOOKUP($A$58,'2.2'!$4:$151,95,FALSE)</f>
        <v>0</v>
      </c>
    </row>
    <row r="59" spans="1:14" ht="20" customHeight="1" x14ac:dyDescent="0.2">
      <c r="A59" s="21">
        <v>1155</v>
      </c>
      <c r="B59" s="22" t="s">
        <v>276</v>
      </c>
      <c r="C59" s="23">
        <f>VLOOKUP($A$59,'2.2'!$4:$151,7,FALSE)</f>
        <v>0</v>
      </c>
      <c r="D59" s="23">
        <f>VLOOKUP($A$59,'2.2'!$4:$151,15,FALSE)</f>
        <v>0</v>
      </c>
      <c r="E59" s="23">
        <f>VLOOKUP($A$59,'2.2'!$4:$151,23,FALSE)</f>
        <v>0</v>
      </c>
      <c r="F59" s="23">
        <f>VLOOKUP($A$59,'2.2'!$4:$151,31,FALSE)</f>
        <v>0</v>
      </c>
      <c r="G59" s="23">
        <f>VLOOKUP($A$59,'2.2'!$4:$151,39,FALSE)</f>
        <v>0</v>
      </c>
      <c r="H59" s="23">
        <f>VLOOKUP($A$59,'2.2'!$4:$151,47,FALSE)</f>
        <v>0</v>
      </c>
      <c r="I59" s="23">
        <f>VLOOKUP($A$59,'2.2'!$4:$151,55,FALSE)</f>
        <v>0</v>
      </c>
      <c r="J59" s="23">
        <f>VLOOKUP($A$59,'2.2'!$4:$151,63,FALSE)</f>
        <v>0</v>
      </c>
      <c r="K59" s="23">
        <f>VLOOKUP($A$59,'2.2'!$4:$151,71,FALSE)</f>
        <v>0</v>
      </c>
      <c r="L59" s="23">
        <f>VLOOKUP($A$59,'2.2'!$4:$151,79,FALSE)</f>
        <v>0</v>
      </c>
      <c r="M59" s="23">
        <f>VLOOKUP($A$59,'2.2'!$4:$151,87,FALSE)</f>
        <v>0</v>
      </c>
      <c r="N59" s="23">
        <f>VLOOKUP($A$59,'2.2'!$4:$151,95,FALSE)</f>
        <v>0</v>
      </c>
    </row>
    <row r="60" spans="1:14" ht="20" customHeight="1" x14ac:dyDescent="0.2">
      <c r="A60" s="21">
        <v>1156</v>
      </c>
      <c r="B60" s="22" t="s">
        <v>277</v>
      </c>
      <c r="C60" s="23">
        <f>VLOOKUP($A$60,'2.2'!$4:$151,7,FALSE)</f>
        <v>0</v>
      </c>
      <c r="D60" s="23">
        <f>VLOOKUP($A$60,'2.2'!$4:$151,15,FALSE)</f>
        <v>0</v>
      </c>
      <c r="E60" s="23">
        <f>VLOOKUP($A$60,'2.2'!$4:$151,23,FALSE)</f>
        <v>0</v>
      </c>
      <c r="F60" s="23">
        <f>VLOOKUP($A$60,'2.2'!$4:$151,31,FALSE)</f>
        <v>0</v>
      </c>
      <c r="G60" s="23">
        <f>VLOOKUP($A$60,'2.2'!$4:$151,39,FALSE)</f>
        <v>0</v>
      </c>
      <c r="H60" s="23">
        <f>VLOOKUP($A$60,'2.2'!$4:$151,47,FALSE)</f>
        <v>0</v>
      </c>
      <c r="I60" s="23">
        <f>VLOOKUP($A$60,'2.2'!$4:$151,55,FALSE)</f>
        <v>0</v>
      </c>
      <c r="J60" s="23">
        <f>VLOOKUP($A$60,'2.2'!$4:$151,63,FALSE)</f>
        <v>0</v>
      </c>
      <c r="K60" s="23">
        <f>VLOOKUP($A$60,'2.2'!$4:$151,71,FALSE)</f>
        <v>0</v>
      </c>
      <c r="L60" s="23">
        <f>VLOOKUP($A$60,'2.2'!$4:$151,79,FALSE)</f>
        <v>0</v>
      </c>
      <c r="M60" s="23">
        <f>VLOOKUP($A$60,'2.2'!$4:$151,87,FALSE)</f>
        <v>0</v>
      </c>
      <c r="N60" s="23">
        <f>VLOOKUP($A$60,'2.2'!$4:$151,95,FALSE)</f>
        <v>0</v>
      </c>
    </row>
    <row r="61" spans="1:14" ht="20" customHeight="1" x14ac:dyDescent="0.2">
      <c r="A61" s="35">
        <v>116</v>
      </c>
      <c r="B61" s="36" t="s">
        <v>278</v>
      </c>
      <c r="C61" s="90">
        <f>VLOOKUP($A$61,'2.2'!$4:$151,7,FALSE)</f>
        <v>0</v>
      </c>
      <c r="D61" s="90" t="str">
        <f>VLOOKUP($A$61,'2.2'!$4:$151,15,FALSE)</f>
        <v>0</v>
      </c>
      <c r="E61" s="90" t="str">
        <f>VLOOKUP($A$61,'2.2'!$4:$151,23,FALSE)</f>
        <v>0</v>
      </c>
      <c r="F61" s="90" t="str">
        <f>VLOOKUP($A$61,'2.2'!$4:$151,31,FALSE)</f>
        <v>0</v>
      </c>
      <c r="G61" s="90" t="str">
        <f>VLOOKUP($A$61,'2.2'!$4:$151,39,FALSE)</f>
        <v>0</v>
      </c>
      <c r="H61" s="90" t="str">
        <f>VLOOKUP($A$61,'2.2'!$4:$151,47,FALSE)</f>
        <v>0</v>
      </c>
      <c r="I61" s="90" t="str">
        <f>VLOOKUP($A$61,'2.2'!$4:$151,55,FALSE)</f>
        <v>0</v>
      </c>
      <c r="J61" s="90" t="str">
        <f>VLOOKUP($A$61,'2.2'!$4:$151,63,FALSE)</f>
        <v>0</v>
      </c>
      <c r="K61" s="90" t="str">
        <f>VLOOKUP($A$61,'2.2'!$4:$151,71,FALSE)</f>
        <v>0</v>
      </c>
      <c r="L61" s="90" t="str">
        <f>VLOOKUP($A$61,'2.2'!$4:$151,79,FALSE)</f>
        <v>0</v>
      </c>
      <c r="M61" s="90" t="str">
        <f>VLOOKUP($A$61,'2.2'!$4:$151,87,FALSE)</f>
        <v>0</v>
      </c>
      <c r="N61" s="90" t="str">
        <f>VLOOKUP($A$61,'2.2'!$4:$151,95,FALSE)</f>
        <v>0</v>
      </c>
    </row>
    <row r="62" spans="1:14" ht="20" customHeight="1" x14ac:dyDescent="0.2">
      <c r="A62" s="32">
        <v>12</v>
      </c>
      <c r="B62" s="33" t="s">
        <v>246</v>
      </c>
      <c r="C62" s="89">
        <f>VLOOKUP($A$62,'2.2'!$4:$151,7,FALSE)</f>
        <v>34308.791725675175</v>
      </c>
      <c r="D62" s="89">
        <f>VLOOKUP($A$62,'2.2'!$4:$151,15,FALSE)</f>
        <v>39322.746709410007</v>
      </c>
      <c r="E62" s="89">
        <f>VLOOKUP($A$62,'2.2'!$4:$151,23,FALSE)</f>
        <v>45281.327728610006</v>
      </c>
      <c r="F62" s="89">
        <f>VLOOKUP($A$62,'2.2'!$4:$151,31,FALSE)</f>
        <v>51331.100656359995</v>
      </c>
      <c r="G62" s="89">
        <f>VLOOKUP($A$62,'2.2'!$4:$151,39,FALSE)</f>
        <v>60465.766560789998</v>
      </c>
      <c r="H62" s="89">
        <f>VLOOKUP($A$62,'2.2'!$4:$151,47,FALSE)</f>
        <v>65639.750807700009</v>
      </c>
      <c r="I62" s="89">
        <f>VLOOKUP($A$62,'2.2'!$4:$151,55,FALSE)</f>
        <v>68704.022754759993</v>
      </c>
      <c r="J62" s="89">
        <f>VLOOKUP($A$62,'2.2'!$4:$151,63,FALSE)</f>
        <v>72388.461617809997</v>
      </c>
      <c r="K62" s="89">
        <f>VLOOKUP($A$62,'2.2'!$4:$151,71,FALSE)</f>
        <v>77157.598089030012</v>
      </c>
      <c r="L62" s="89">
        <f>VLOOKUP($A$62,'2.2'!$4:$151,79,FALSE)</f>
        <v>86228.150142500002</v>
      </c>
      <c r="M62" s="89">
        <f>VLOOKUP($A$62,'2.2'!$4:$151,87,FALSE)</f>
        <v>81600.515275089987</v>
      </c>
      <c r="N62" s="89">
        <f>VLOOKUP($A$62,'2.2'!$4:$151,95,FALSE)</f>
        <v>91301.098955480003</v>
      </c>
    </row>
    <row r="63" spans="1:14" ht="20" customHeight="1" x14ac:dyDescent="0.2">
      <c r="A63" s="35">
        <v>121</v>
      </c>
      <c r="B63" s="36" t="s">
        <v>279</v>
      </c>
      <c r="C63" s="90">
        <f>VLOOKUP($A$63,'2.2'!$4:$151,7,FALSE)</f>
        <v>0</v>
      </c>
      <c r="D63" s="90">
        <f>VLOOKUP($A$63,'2.2'!$4:$151,15,FALSE)</f>
        <v>0</v>
      </c>
      <c r="E63" s="90">
        <f>VLOOKUP($A$63,'2.2'!$4:$151,23,FALSE)</f>
        <v>0</v>
      </c>
      <c r="F63" s="90">
        <f>VLOOKUP($A$63,'2.2'!$4:$151,31,FALSE)</f>
        <v>0</v>
      </c>
      <c r="G63" s="90">
        <f>VLOOKUP($A$63,'2.2'!$4:$151,39,FALSE)</f>
        <v>0</v>
      </c>
      <c r="H63" s="90">
        <f>VLOOKUP($A$63,'2.2'!$4:$151,47,FALSE)</f>
        <v>0</v>
      </c>
      <c r="I63" s="90">
        <f>VLOOKUP($A$63,'2.2'!$4:$151,55,FALSE)</f>
        <v>0</v>
      </c>
      <c r="J63" s="90">
        <f>VLOOKUP($A$63,'2.2'!$4:$151,63,FALSE)</f>
        <v>0</v>
      </c>
      <c r="K63" s="90">
        <f>VLOOKUP($A$63,'2.2'!$4:$151,71,FALSE)</f>
        <v>0</v>
      </c>
      <c r="L63" s="90">
        <f>VLOOKUP($A$63,'2.2'!$4:$151,79,FALSE)</f>
        <v>0</v>
      </c>
      <c r="M63" s="90">
        <f>VLOOKUP($A$63,'2.2'!$4:$151,87,FALSE)</f>
        <v>0</v>
      </c>
      <c r="N63" s="90">
        <f>VLOOKUP($A$63,'2.2'!$4:$151,95,FALSE)</f>
        <v>0</v>
      </c>
    </row>
    <row r="64" spans="1:14" ht="20" customHeight="1" x14ac:dyDescent="0.2">
      <c r="A64" s="21">
        <v>1211</v>
      </c>
      <c r="B64" s="22" t="s">
        <v>280</v>
      </c>
      <c r="C64" s="23">
        <f>VLOOKUP($A$64,'2.2'!$4:$151,7,FALSE)</f>
        <v>0</v>
      </c>
      <c r="D64" s="23">
        <f>VLOOKUP($A$64,'2.2'!$4:$151,15,FALSE)</f>
        <v>0</v>
      </c>
      <c r="E64" s="23">
        <f>VLOOKUP($A$64,'2.2'!$4:$151,23,FALSE)</f>
        <v>0</v>
      </c>
      <c r="F64" s="23">
        <f>VLOOKUP($A$64,'2.2'!$4:$151,31,FALSE)</f>
        <v>0</v>
      </c>
      <c r="G64" s="23">
        <f>VLOOKUP($A$64,'2.2'!$4:$151,39,FALSE)</f>
        <v>0</v>
      </c>
      <c r="H64" s="23">
        <f>VLOOKUP($A$64,'2.2'!$4:$151,47,FALSE)</f>
        <v>0</v>
      </c>
      <c r="I64" s="23">
        <f>VLOOKUP($A$64,'2.2'!$4:$151,55,FALSE)</f>
        <v>0</v>
      </c>
      <c r="J64" s="23">
        <f>VLOOKUP($A$64,'2.2'!$4:$151,63,FALSE)</f>
        <v>0</v>
      </c>
      <c r="K64" s="23">
        <f>VLOOKUP($A$64,'2.2'!$4:$151,71,FALSE)</f>
        <v>0</v>
      </c>
      <c r="L64" s="23">
        <f>VLOOKUP($A$64,'2.2'!$4:$151,79,FALSE)</f>
        <v>0</v>
      </c>
      <c r="M64" s="23">
        <f>VLOOKUP($A$64,'2.2'!$4:$151,87,FALSE)</f>
        <v>0</v>
      </c>
      <c r="N64" s="23">
        <f>VLOOKUP($A$64,'2.2'!$4:$151,95,FALSE)</f>
        <v>0</v>
      </c>
    </row>
    <row r="65" spans="1:14" ht="20" customHeight="1" x14ac:dyDescent="0.2">
      <c r="A65" s="21">
        <v>1212</v>
      </c>
      <c r="B65" s="22" t="s">
        <v>281</v>
      </c>
      <c r="C65" s="23">
        <f>VLOOKUP($A$65,'2.2'!$4:$151,7,FALSE)</f>
        <v>0</v>
      </c>
      <c r="D65" s="23">
        <f>VLOOKUP($A$65,'2.2'!$4:$151,15,FALSE)</f>
        <v>0</v>
      </c>
      <c r="E65" s="23">
        <f>VLOOKUP($A$65,'2.2'!$4:$151,23,FALSE)</f>
        <v>0</v>
      </c>
      <c r="F65" s="23">
        <f>VLOOKUP($A$65,'2.2'!$4:$151,31,FALSE)</f>
        <v>0</v>
      </c>
      <c r="G65" s="23">
        <f>VLOOKUP($A$65,'2.2'!$4:$151,39,FALSE)</f>
        <v>0</v>
      </c>
      <c r="H65" s="23">
        <f>VLOOKUP($A$65,'2.2'!$4:$151,47,FALSE)</f>
        <v>0</v>
      </c>
      <c r="I65" s="23">
        <f>VLOOKUP($A$65,'2.2'!$4:$151,55,FALSE)</f>
        <v>0</v>
      </c>
      <c r="J65" s="23">
        <f>VLOOKUP($A$65,'2.2'!$4:$151,63,FALSE)</f>
        <v>0</v>
      </c>
      <c r="K65" s="23">
        <f>VLOOKUP($A$65,'2.2'!$4:$151,71,FALSE)</f>
        <v>0</v>
      </c>
      <c r="L65" s="23">
        <f>VLOOKUP($A$65,'2.2'!$4:$151,79,FALSE)</f>
        <v>0</v>
      </c>
      <c r="M65" s="23">
        <f>VLOOKUP($A$65,'2.2'!$4:$151,87,FALSE)</f>
        <v>0</v>
      </c>
      <c r="N65" s="23">
        <f>VLOOKUP($A$65,'2.2'!$4:$151,95,FALSE)</f>
        <v>0</v>
      </c>
    </row>
    <row r="66" spans="1:14" ht="20" customHeight="1" x14ac:dyDescent="0.2">
      <c r="A66" s="21">
        <v>1213</v>
      </c>
      <c r="B66" s="22" t="s">
        <v>282</v>
      </c>
      <c r="C66" s="23">
        <f>VLOOKUP($A$66,'2.2'!$4:$151,7,FALSE)</f>
        <v>0</v>
      </c>
      <c r="D66" s="23">
        <f>VLOOKUP($A$66,'2.2'!$4:$151,15,FALSE)</f>
        <v>0</v>
      </c>
      <c r="E66" s="23">
        <f>VLOOKUP($A$66,'2.2'!$4:$151,23,FALSE)</f>
        <v>0</v>
      </c>
      <c r="F66" s="23">
        <f>VLOOKUP($A$66,'2.2'!$4:$151,31,FALSE)</f>
        <v>0</v>
      </c>
      <c r="G66" s="23">
        <f>VLOOKUP($A$66,'2.2'!$4:$151,39,FALSE)</f>
        <v>0</v>
      </c>
      <c r="H66" s="23">
        <f>VLOOKUP($A$66,'2.2'!$4:$151,47,FALSE)</f>
        <v>0</v>
      </c>
      <c r="I66" s="23">
        <f>VLOOKUP($A$66,'2.2'!$4:$151,55,FALSE)</f>
        <v>0</v>
      </c>
      <c r="J66" s="23">
        <f>VLOOKUP($A$66,'2.2'!$4:$151,63,FALSE)</f>
        <v>0</v>
      </c>
      <c r="K66" s="23">
        <f>VLOOKUP($A$66,'2.2'!$4:$151,71,FALSE)</f>
        <v>0</v>
      </c>
      <c r="L66" s="23">
        <f>VLOOKUP($A$66,'2.2'!$4:$151,79,FALSE)</f>
        <v>0</v>
      </c>
      <c r="M66" s="23">
        <f>VLOOKUP($A$66,'2.2'!$4:$151,87,FALSE)</f>
        <v>0</v>
      </c>
      <c r="N66" s="23">
        <f>VLOOKUP($A$66,'2.2'!$4:$151,95,FALSE)</f>
        <v>0</v>
      </c>
    </row>
    <row r="67" spans="1:14" ht="20" customHeight="1" x14ac:dyDescent="0.2">
      <c r="A67" s="21">
        <v>1214</v>
      </c>
      <c r="B67" s="22" t="s">
        <v>283</v>
      </c>
      <c r="C67" s="23">
        <f>VLOOKUP($A$67,'2.2'!$4:$151,7,FALSE)</f>
        <v>0</v>
      </c>
      <c r="D67" s="23">
        <f>VLOOKUP($A$67,'2.2'!$4:$151,15,FALSE)</f>
        <v>0</v>
      </c>
      <c r="E67" s="23">
        <f>VLOOKUP($A$67,'2.2'!$4:$151,23,FALSE)</f>
        <v>0</v>
      </c>
      <c r="F67" s="23">
        <f>VLOOKUP($A$67,'2.2'!$4:$151,31,FALSE)</f>
        <v>0</v>
      </c>
      <c r="G67" s="23">
        <f>VLOOKUP($A$67,'2.2'!$4:$151,39,FALSE)</f>
        <v>0</v>
      </c>
      <c r="H67" s="23">
        <f>VLOOKUP($A$67,'2.2'!$4:$151,47,FALSE)</f>
        <v>0</v>
      </c>
      <c r="I67" s="23">
        <f>VLOOKUP($A$67,'2.2'!$4:$151,55,FALSE)</f>
        <v>0</v>
      </c>
      <c r="J67" s="23">
        <f>VLOOKUP($A$67,'2.2'!$4:$151,63,FALSE)</f>
        <v>0</v>
      </c>
      <c r="K67" s="23">
        <f>VLOOKUP($A$67,'2.2'!$4:$151,71,FALSE)</f>
        <v>0</v>
      </c>
      <c r="L67" s="23">
        <f>VLOOKUP($A$67,'2.2'!$4:$151,79,FALSE)</f>
        <v>0</v>
      </c>
      <c r="M67" s="23">
        <f>VLOOKUP($A$67,'2.2'!$4:$151,87,FALSE)</f>
        <v>0</v>
      </c>
      <c r="N67" s="23">
        <f>VLOOKUP($A$67,'2.2'!$4:$151,95,FALSE)</f>
        <v>0</v>
      </c>
    </row>
    <row r="68" spans="1:14" ht="20" customHeight="1" x14ac:dyDescent="0.2">
      <c r="A68" s="35">
        <v>122</v>
      </c>
      <c r="B68" s="36" t="s">
        <v>284</v>
      </c>
      <c r="C68" s="90">
        <f>VLOOKUP($A$68,'2.2'!$4:$151,7,FALSE)</f>
        <v>34308.791725675175</v>
      </c>
      <c r="D68" s="90">
        <f>VLOOKUP($A$68,'2.2'!$4:$151,15,FALSE)</f>
        <v>39322.746709410007</v>
      </c>
      <c r="E68" s="90">
        <f>VLOOKUP($A$68,'2.2'!$4:$151,23,FALSE)</f>
        <v>45281.327728610006</v>
      </c>
      <c r="F68" s="90">
        <f>VLOOKUP($A$68,'2.2'!$4:$151,31,FALSE)</f>
        <v>51331.100656359995</v>
      </c>
      <c r="G68" s="90">
        <f>VLOOKUP($A$68,'2.2'!$4:$151,39,FALSE)</f>
        <v>60465.766560789998</v>
      </c>
      <c r="H68" s="90">
        <f>VLOOKUP($A$68,'2.2'!$4:$151,47,FALSE)</f>
        <v>65639.750807700009</v>
      </c>
      <c r="I68" s="90">
        <f>VLOOKUP($A$68,'2.2'!$4:$151,55,FALSE)</f>
        <v>68704.022754759993</v>
      </c>
      <c r="J68" s="90">
        <f>VLOOKUP($A$68,'2.2'!$4:$151,63,FALSE)</f>
        <v>72388.461617809997</v>
      </c>
      <c r="K68" s="90">
        <f>VLOOKUP($A$68,'2.2'!$4:$151,71,FALSE)</f>
        <v>77157.598089030012</v>
      </c>
      <c r="L68" s="90">
        <f>VLOOKUP($A$68,'2.2'!$4:$151,79,FALSE)</f>
        <v>86228.150142500002</v>
      </c>
      <c r="M68" s="90">
        <f>VLOOKUP($A$68,'2.2'!$4:$151,87,FALSE)</f>
        <v>81600.515275089987</v>
      </c>
      <c r="N68" s="90">
        <f>VLOOKUP($A$68,'2.2'!$4:$151,95,FALSE)</f>
        <v>91301.098955480003</v>
      </c>
    </row>
    <row r="69" spans="1:14" ht="20" customHeight="1" x14ac:dyDescent="0.2">
      <c r="A69" s="21">
        <v>1221</v>
      </c>
      <c r="B69" s="22" t="s">
        <v>280</v>
      </c>
      <c r="C69" s="23">
        <f>VLOOKUP($A$69,'2.2'!$4:$151,7,FALSE)</f>
        <v>16979.947588540002</v>
      </c>
      <c r="D69" s="23">
        <f>VLOOKUP($A$69,'2.2'!$4:$151,15,FALSE)</f>
        <v>19298.969402660005</v>
      </c>
      <c r="E69" s="23">
        <f>VLOOKUP($A$69,'2.2'!$4:$151,23,FALSE)</f>
        <v>21943.108630820003</v>
      </c>
      <c r="F69" s="23">
        <f>VLOOKUP($A$69,'2.2'!$4:$151,31,FALSE)</f>
        <v>23860.555425620001</v>
      </c>
      <c r="G69" s="23">
        <f>VLOOKUP($A$69,'2.2'!$4:$151,39,FALSE)</f>
        <v>27142.102963109999</v>
      </c>
      <c r="H69" s="23">
        <f>VLOOKUP($A$69,'2.2'!$4:$151,47,FALSE)</f>
        <v>29215.580902120004</v>
      </c>
      <c r="I69" s="23">
        <f>VLOOKUP($A$69,'2.2'!$4:$151,55,FALSE)</f>
        <v>31190.64438397</v>
      </c>
      <c r="J69" s="23">
        <f>VLOOKUP($A$69,'2.2'!$4:$151,63,FALSE)</f>
        <v>32669.938576659999</v>
      </c>
      <c r="K69" s="23">
        <f>VLOOKUP($A$69,'2.2'!$4:$151,71,FALSE)</f>
        <v>34590.821503260006</v>
      </c>
      <c r="L69" s="23">
        <f>VLOOKUP($A$69,'2.2'!$4:$151,79,FALSE)</f>
        <v>36171.45179549</v>
      </c>
      <c r="M69" s="23">
        <f>VLOOKUP($A$69,'2.2'!$4:$151,87,FALSE)</f>
        <v>35919.345346279995</v>
      </c>
      <c r="N69" s="23">
        <f>VLOOKUP($A$69,'2.2'!$4:$151,95,FALSE)</f>
        <v>38936.639350470003</v>
      </c>
    </row>
    <row r="70" spans="1:14" ht="20" customHeight="1" x14ac:dyDescent="0.2">
      <c r="A70" s="21">
        <v>1222</v>
      </c>
      <c r="B70" s="22" t="s">
        <v>281</v>
      </c>
      <c r="C70" s="23">
        <f>VLOOKUP($A$70,'2.2'!$4:$151,7,FALSE)</f>
        <v>17328.844137135173</v>
      </c>
      <c r="D70" s="23">
        <f>VLOOKUP($A$70,'2.2'!$4:$151,15,FALSE)</f>
        <v>20023.777306750002</v>
      </c>
      <c r="E70" s="23">
        <f>VLOOKUP($A$70,'2.2'!$4:$151,23,FALSE)</f>
        <v>23338.219097790006</v>
      </c>
      <c r="F70" s="23">
        <f>VLOOKUP($A$70,'2.2'!$4:$151,31,FALSE)</f>
        <v>27470.545230739997</v>
      </c>
      <c r="G70" s="23">
        <f>VLOOKUP($A$70,'2.2'!$4:$151,39,FALSE)</f>
        <v>33323.663597679995</v>
      </c>
      <c r="H70" s="23">
        <f>VLOOKUP($A$70,'2.2'!$4:$151,47,FALSE)</f>
        <v>36424.169905580005</v>
      </c>
      <c r="I70" s="23">
        <f>VLOOKUP($A$70,'2.2'!$4:$151,55,FALSE)</f>
        <v>37513.378370789993</v>
      </c>
      <c r="J70" s="23">
        <f>VLOOKUP($A$70,'2.2'!$4:$151,63,FALSE)</f>
        <v>39718.523041150002</v>
      </c>
      <c r="K70" s="23">
        <f>VLOOKUP($A$70,'2.2'!$4:$151,71,FALSE)</f>
        <v>42566.77658577</v>
      </c>
      <c r="L70" s="23">
        <f>VLOOKUP($A$70,'2.2'!$4:$151,79,FALSE)</f>
        <v>50056.698347010002</v>
      </c>
      <c r="M70" s="23">
        <f>VLOOKUP($A$70,'2.2'!$4:$151,87,FALSE)</f>
        <v>45681.169928809992</v>
      </c>
      <c r="N70" s="23">
        <f>VLOOKUP($A$70,'2.2'!$4:$151,95,FALSE)</f>
        <v>52364.459605009994</v>
      </c>
    </row>
    <row r="71" spans="1:14" s="48" customFormat="1" ht="20" customHeight="1" x14ac:dyDescent="0.2">
      <c r="A71" s="45" t="s">
        <v>461</v>
      </c>
      <c r="B71" s="56" t="s">
        <v>462</v>
      </c>
      <c r="C71" s="92">
        <f>VLOOKUP($A$71,'2.2'!$4:$151,7,FALSE)</f>
        <v>17328.844137135173</v>
      </c>
      <c r="D71" s="92">
        <f>VLOOKUP($A$71,'2.2'!$4:$151,15,FALSE)</f>
        <v>20023.777306750002</v>
      </c>
      <c r="E71" s="92">
        <f>VLOOKUP($A$71,'2.2'!$4:$151,23,FALSE)</f>
        <v>23338.219097790006</v>
      </c>
      <c r="F71" s="92">
        <f>VLOOKUP($A$71,'2.2'!$4:$151,31,FALSE)</f>
        <v>27470.545230739997</v>
      </c>
      <c r="G71" s="92">
        <f>VLOOKUP($A$71,'2.2'!$4:$151,39,FALSE)</f>
        <v>33323.663597679995</v>
      </c>
      <c r="H71" s="92">
        <f>VLOOKUP($A$71,'2.2'!$4:$151,47,FALSE)</f>
        <v>36424.169905580005</v>
      </c>
      <c r="I71" s="92">
        <f>VLOOKUP($A$71,'2.2'!$4:$151,55,FALSE)</f>
        <v>37513.378370789993</v>
      </c>
      <c r="J71" s="92">
        <f>VLOOKUP($A$71,'2.2'!$4:$151,63,FALSE)</f>
        <v>39718.523041150002</v>
      </c>
      <c r="K71" s="92">
        <f>VLOOKUP($A$71,'2.2'!$4:$151,71,FALSE)</f>
        <v>42566.77658577</v>
      </c>
      <c r="L71" s="92">
        <f>VLOOKUP($A$71,'2.2'!$4:$151,79,FALSE)</f>
        <v>50056.698347010002</v>
      </c>
      <c r="M71" s="92">
        <f>VLOOKUP($A$71,'2.2'!$4:$151,87,FALSE)</f>
        <v>45681.169928809992</v>
      </c>
      <c r="N71" s="92">
        <f>VLOOKUP($A$71,'2.2'!$4:$151,95,FALSE)</f>
        <v>52364.459605009994</v>
      </c>
    </row>
    <row r="72" spans="1:14" s="48" customFormat="1" ht="20" customHeight="1" x14ac:dyDescent="0.2">
      <c r="A72" s="45" t="s">
        <v>463</v>
      </c>
      <c r="B72" s="56" t="s">
        <v>606</v>
      </c>
      <c r="C72" s="92">
        <f>VLOOKUP($A$72,'2.2'!$4:$151,7,FALSE)</f>
        <v>0</v>
      </c>
      <c r="D72" s="92">
        <f>VLOOKUP($A$72,'2.2'!$4:$151,15,FALSE)</f>
        <v>0</v>
      </c>
      <c r="E72" s="92">
        <f>VLOOKUP($A$72,'2.2'!$4:$151,23,FALSE)</f>
        <v>0</v>
      </c>
      <c r="F72" s="92">
        <f>VLOOKUP($A$72,'2.2'!$4:$151,31,FALSE)</f>
        <v>0</v>
      </c>
      <c r="G72" s="92">
        <f>VLOOKUP($A$72,'2.2'!$4:$151,39,FALSE)</f>
        <v>0</v>
      </c>
      <c r="H72" s="92">
        <f>VLOOKUP($A$72,'2.2'!$4:$151,47,FALSE)</f>
        <v>0</v>
      </c>
      <c r="I72" s="92">
        <f>VLOOKUP($A$72,'2.2'!$4:$151,55,FALSE)</f>
        <v>0</v>
      </c>
      <c r="J72" s="92">
        <f>VLOOKUP($A$72,'2.2'!$4:$151,63,FALSE)</f>
        <v>0</v>
      </c>
      <c r="K72" s="92">
        <f>VLOOKUP($A$72,'2.2'!$4:$151,71,FALSE)</f>
        <v>0</v>
      </c>
      <c r="L72" s="92">
        <f>VLOOKUP($A$72,'2.2'!$4:$151,79,FALSE)</f>
        <v>0</v>
      </c>
      <c r="M72" s="92">
        <f>VLOOKUP($A$72,'2.2'!$4:$151,87,FALSE)</f>
        <v>0</v>
      </c>
      <c r="N72" s="92">
        <f>VLOOKUP($A$72,'2.2'!$4:$151,95,FALSE)</f>
        <v>0</v>
      </c>
    </row>
    <row r="73" spans="1:14" ht="20" customHeight="1" x14ac:dyDescent="0.2">
      <c r="A73" s="21">
        <v>1223</v>
      </c>
      <c r="B73" s="22" t="s">
        <v>827</v>
      </c>
      <c r="C73" s="23" t="str">
        <f>VLOOKUP($A$73,'2.2'!$4:$151,7,FALSE)</f>
        <v>n.d.</v>
      </c>
      <c r="D73" s="23" t="str">
        <f>VLOOKUP($A$73,'2.2'!$4:$151,15,FALSE)</f>
        <v>n.d.</v>
      </c>
      <c r="E73" s="23" t="str">
        <f>VLOOKUP($A$73,'2.2'!$4:$151,23,FALSE)</f>
        <v>n.d.</v>
      </c>
      <c r="F73" s="23" t="str">
        <f>VLOOKUP($A$73,'2.2'!$4:$151,31,FALSE)</f>
        <v>n.d.</v>
      </c>
      <c r="G73" s="23" t="str">
        <f>VLOOKUP($A$73,'2.2'!$4:$151,39,FALSE)</f>
        <v>n.d.</v>
      </c>
      <c r="H73" s="23" t="str">
        <f>VLOOKUP($A$73,'2.2'!$4:$151,47,FALSE)</f>
        <v>n.d.</v>
      </c>
      <c r="I73" s="23" t="str">
        <f>VLOOKUP($A$73,'2.2'!$4:$151,55,FALSE)</f>
        <v>n.d.</v>
      </c>
      <c r="J73" s="23" t="str">
        <f>VLOOKUP($A$73,'2.2'!$4:$151,63,FALSE)</f>
        <v>n.d.</v>
      </c>
      <c r="K73" s="23" t="str">
        <f>VLOOKUP($A$73,'2.2'!$4:$151,71,FALSE)</f>
        <v>n.d.</v>
      </c>
      <c r="L73" s="23" t="str">
        <f>VLOOKUP($A$73,'2.2'!$4:$151,79,FALSE)</f>
        <v>n.d.</v>
      </c>
      <c r="M73" s="23" t="str">
        <f>VLOOKUP($A$73,'2.2'!$4:$151,87,FALSE)</f>
        <v>n.d.</v>
      </c>
      <c r="N73" s="23" t="str">
        <f>VLOOKUP($A$73,'2.2'!$4:$151,95,FALSE)</f>
        <v>n.d.</v>
      </c>
    </row>
    <row r="74" spans="1:14" s="41" customFormat="1" ht="20" customHeight="1" x14ac:dyDescent="0.2">
      <c r="A74" s="32">
        <v>13</v>
      </c>
      <c r="B74" s="33" t="s">
        <v>243</v>
      </c>
      <c r="C74" s="89">
        <f>VLOOKUP($A$74,'2.2'!$4:$151,7,FALSE)</f>
        <v>110035.67539129083</v>
      </c>
      <c r="D74" s="89">
        <f>VLOOKUP($A$74,'2.2'!$4:$151,15,FALSE)</f>
        <v>121551.05184028274</v>
      </c>
      <c r="E74" s="89">
        <f>VLOOKUP($A$74,'2.2'!$4:$151,23,FALSE)</f>
        <v>130762.73634489912</v>
      </c>
      <c r="F74" s="89">
        <f>VLOOKUP($A$74,'2.2'!$4:$151,31,FALSE)</f>
        <v>135796.42387654091</v>
      </c>
      <c r="G74" s="89">
        <f>VLOOKUP($A$74,'2.2'!$4:$151,39,FALSE)</f>
        <v>150444.45261418677</v>
      </c>
      <c r="H74" s="89">
        <f>VLOOKUP($A$74,'2.2'!$4:$151,47,FALSE)</f>
        <v>148133.38972967741</v>
      </c>
      <c r="I74" s="89">
        <f>VLOOKUP($A$74,'2.2'!$4:$151,55,FALSE)</f>
        <v>164462.77157517971</v>
      </c>
      <c r="J74" s="89">
        <f>VLOOKUP($A$74,'2.2'!$4:$151,63,FALSE)</f>
        <v>159478.36842369707</v>
      </c>
      <c r="K74" s="89">
        <f>VLOOKUP($A$74,'2.2'!$4:$151,71,FALSE)</f>
        <v>178803.68317629804</v>
      </c>
      <c r="L74" s="89">
        <f>VLOOKUP($A$74,'2.2'!$4:$151,79,FALSE)</f>
        <v>191794.47548150056</v>
      </c>
      <c r="M74" s="89">
        <f>VLOOKUP($A$74,'2.2'!$4:$151,87,FALSE)</f>
        <v>236754.00566008434</v>
      </c>
      <c r="N74" s="89">
        <f>VLOOKUP($A$74,'2.2'!$4:$151,95,FALSE)</f>
        <v>226705.11789631206</v>
      </c>
    </row>
    <row r="75" spans="1:14" ht="20" customHeight="1" x14ac:dyDescent="0.2">
      <c r="A75" s="35">
        <v>131</v>
      </c>
      <c r="B75" s="36" t="s">
        <v>285</v>
      </c>
      <c r="C75" s="90">
        <f>VLOOKUP($A$75,'2.2'!$4:$151,7,FALSE)</f>
        <v>0</v>
      </c>
      <c r="D75" s="90">
        <f>VLOOKUP($A$75,'2.2'!$4:$151,15,FALSE)</f>
        <v>0</v>
      </c>
      <c r="E75" s="90">
        <f>VLOOKUP($A$75,'2.2'!$4:$151,23,FALSE)</f>
        <v>0</v>
      </c>
      <c r="F75" s="90">
        <f>VLOOKUP($A$75,'2.2'!$4:$151,31,FALSE)</f>
        <v>0</v>
      </c>
      <c r="G75" s="90">
        <f>VLOOKUP($A$75,'2.2'!$4:$151,39,FALSE)</f>
        <v>0</v>
      </c>
      <c r="H75" s="90">
        <f>VLOOKUP($A$75,'2.2'!$4:$151,47,FALSE)</f>
        <v>0</v>
      </c>
      <c r="I75" s="90">
        <f>VLOOKUP($A$75,'2.2'!$4:$151,55,FALSE)</f>
        <v>0</v>
      </c>
      <c r="J75" s="90">
        <f>VLOOKUP($A$75,'2.2'!$4:$151,63,FALSE)</f>
        <v>0</v>
      </c>
      <c r="K75" s="90">
        <f>VLOOKUP($A$75,'2.2'!$4:$151,71,FALSE)</f>
        <v>0</v>
      </c>
      <c r="L75" s="90">
        <f>VLOOKUP($A$75,'2.2'!$4:$151,79,FALSE)</f>
        <v>0</v>
      </c>
      <c r="M75" s="90">
        <f>VLOOKUP($A$75,'2.2'!$4:$151,87,FALSE)</f>
        <v>0</v>
      </c>
      <c r="N75" s="90">
        <f>VLOOKUP($A$75,'2.2'!$4:$151,95,FALSE)</f>
        <v>0</v>
      </c>
    </row>
    <row r="76" spans="1:14" ht="20" customHeight="1" x14ac:dyDescent="0.2">
      <c r="A76" s="21">
        <v>1311</v>
      </c>
      <c r="B76" s="22" t="s">
        <v>286</v>
      </c>
      <c r="C76" s="23">
        <f>VLOOKUP($A$76,'2.2'!$4:$151,7,FALSE)</f>
        <v>0</v>
      </c>
      <c r="D76" s="23" t="str">
        <f>VLOOKUP($A$76,'2.2'!$4:$151,15,FALSE)</f>
        <v>0</v>
      </c>
      <c r="E76" s="23" t="str">
        <f>VLOOKUP($A$76,'2.2'!$4:$151,23,FALSE)</f>
        <v>0</v>
      </c>
      <c r="F76" s="23" t="str">
        <f>VLOOKUP($A$76,'2.2'!$4:$151,31,FALSE)</f>
        <v>0</v>
      </c>
      <c r="G76" s="23" t="str">
        <f>VLOOKUP($A$76,'2.2'!$4:$151,39,FALSE)</f>
        <v>0</v>
      </c>
      <c r="H76" s="23" t="str">
        <f>VLOOKUP($A$76,'2.2'!$4:$151,47,FALSE)</f>
        <v>0</v>
      </c>
      <c r="I76" s="23" t="str">
        <f>VLOOKUP($A$76,'2.2'!$4:$151,55,FALSE)</f>
        <v>0</v>
      </c>
      <c r="J76" s="23" t="str">
        <f>VLOOKUP($A$76,'2.2'!$4:$151,63,FALSE)</f>
        <v>0</v>
      </c>
      <c r="K76" s="23" t="str">
        <f>VLOOKUP($A$76,'2.2'!$4:$151,71,FALSE)</f>
        <v>0</v>
      </c>
      <c r="L76" s="23" t="str">
        <f>VLOOKUP($A$76,'2.2'!$4:$151,79,FALSE)</f>
        <v>0</v>
      </c>
      <c r="M76" s="23" t="str">
        <f>VLOOKUP($A$76,'2.2'!$4:$151,87,FALSE)</f>
        <v>0</v>
      </c>
      <c r="N76" s="23" t="str">
        <f>VLOOKUP($A$76,'2.2'!$4:$151,95,FALSE)</f>
        <v>0</v>
      </c>
    </row>
    <row r="77" spans="1:14" ht="20" customHeight="1" x14ac:dyDescent="0.2">
      <c r="A77" s="21">
        <v>1312</v>
      </c>
      <c r="B77" s="22" t="s">
        <v>287</v>
      </c>
      <c r="C77" s="23">
        <f>VLOOKUP($A$77,'2.2'!$4:$151,7,FALSE)</f>
        <v>0</v>
      </c>
      <c r="D77" s="23">
        <f>VLOOKUP($A$77,'2.2'!$4:$151,15,FALSE)</f>
        <v>0</v>
      </c>
      <c r="E77" s="23">
        <f>VLOOKUP($A$77,'2.2'!$4:$151,23,FALSE)</f>
        <v>0</v>
      </c>
      <c r="F77" s="23">
        <f>VLOOKUP($A$77,'2.2'!$4:$151,31,FALSE)</f>
        <v>0</v>
      </c>
      <c r="G77" s="23">
        <f>VLOOKUP($A$77,'2.2'!$4:$151,39,FALSE)</f>
        <v>0</v>
      </c>
      <c r="H77" s="23">
        <f>VLOOKUP($A$77,'2.2'!$4:$151,47,FALSE)</f>
        <v>0</v>
      </c>
      <c r="I77" s="23">
        <f>VLOOKUP($A$77,'2.2'!$4:$151,55,FALSE)</f>
        <v>0</v>
      </c>
      <c r="J77" s="23">
        <f>VLOOKUP($A$77,'2.2'!$4:$151,63,FALSE)</f>
        <v>0</v>
      </c>
      <c r="K77" s="23">
        <f>VLOOKUP($A$77,'2.2'!$4:$151,71,FALSE)</f>
        <v>0</v>
      </c>
      <c r="L77" s="23">
        <f>VLOOKUP($A$77,'2.2'!$4:$151,79,FALSE)</f>
        <v>0</v>
      </c>
      <c r="M77" s="23">
        <f>VLOOKUP($A$77,'2.2'!$4:$151,87,FALSE)</f>
        <v>0</v>
      </c>
      <c r="N77" s="23">
        <f>VLOOKUP($A$77,'2.2'!$4:$151,95,FALSE)</f>
        <v>0</v>
      </c>
    </row>
    <row r="78" spans="1:14" ht="20" customHeight="1" x14ac:dyDescent="0.2">
      <c r="A78" s="35">
        <v>132</v>
      </c>
      <c r="B78" s="36" t="s">
        <v>288</v>
      </c>
      <c r="C78" s="90">
        <f>VLOOKUP($A$78,'2.2'!$4:$151,7,FALSE)</f>
        <v>40.87293287</v>
      </c>
      <c r="D78" s="90">
        <f>VLOOKUP($A$78,'2.2'!$4:$151,15,FALSE)</f>
        <v>12.13145529</v>
      </c>
      <c r="E78" s="90">
        <f>VLOOKUP($A$78,'2.2'!$4:$151,23,FALSE)</f>
        <v>12.019798259999998</v>
      </c>
      <c r="F78" s="90">
        <f>VLOOKUP($A$78,'2.2'!$4:$151,31,FALSE)</f>
        <v>15.64341582</v>
      </c>
      <c r="G78" s="90">
        <f>VLOOKUP($A$78,'2.2'!$4:$151,39,FALSE)</f>
        <v>11.75010277</v>
      </c>
      <c r="H78" s="90">
        <f>VLOOKUP($A$78,'2.2'!$4:$151,47,FALSE)</f>
        <v>14.854106860000002</v>
      </c>
      <c r="I78" s="90">
        <f>VLOOKUP($A$78,'2.2'!$4:$151,55,FALSE)</f>
        <v>8.7088099700000008</v>
      </c>
      <c r="J78" s="90">
        <f>VLOOKUP($A$78,'2.2'!$4:$151,63,FALSE)</f>
        <v>8.0739861399999988</v>
      </c>
      <c r="K78" s="90">
        <f>VLOOKUP($A$78,'2.2'!$4:$151,71,FALSE)</f>
        <v>1.7964266799999999</v>
      </c>
      <c r="L78" s="90">
        <f>VLOOKUP($A$78,'2.2'!$4:$151,79,FALSE)</f>
        <v>4.8774843099999998</v>
      </c>
      <c r="M78" s="90">
        <f>VLOOKUP($A$78,'2.2'!$4:$151,87,FALSE)</f>
        <v>5.66610528</v>
      </c>
      <c r="N78" s="90">
        <f>VLOOKUP($A$78,'2.2'!$4:$151,95,FALSE)</f>
        <v>4.0223148600000007</v>
      </c>
    </row>
    <row r="79" spans="1:14" ht="20" customHeight="1" x14ac:dyDescent="0.2">
      <c r="A79" s="21">
        <v>1321</v>
      </c>
      <c r="B79" s="22" t="s">
        <v>286</v>
      </c>
      <c r="C79" s="23">
        <f>VLOOKUP($A$79,'2.2'!$4:$151,7,FALSE)</f>
        <v>18.31404058</v>
      </c>
      <c r="D79" s="23">
        <f>VLOOKUP($A$79,'2.2'!$4:$151,15,FALSE)</f>
        <v>4.8299882700000003</v>
      </c>
      <c r="E79" s="23">
        <f>VLOOKUP($A$79,'2.2'!$4:$151,23,FALSE)</f>
        <v>7.3621886899999982</v>
      </c>
      <c r="F79" s="23">
        <f>VLOOKUP($A$79,'2.2'!$4:$151,31,FALSE)</f>
        <v>14.210661759999999</v>
      </c>
      <c r="G79" s="23">
        <f>VLOOKUP($A$79,'2.2'!$4:$151,39,FALSE)</f>
        <v>9.02706242</v>
      </c>
      <c r="H79" s="23">
        <f>VLOOKUP($A$79,'2.2'!$4:$151,47,FALSE)</f>
        <v>7.3392773700000005</v>
      </c>
      <c r="I79" s="23">
        <f>VLOOKUP($A$79,'2.2'!$4:$151,55,FALSE)</f>
        <v>8.1675997700000007</v>
      </c>
      <c r="J79" s="23">
        <f>VLOOKUP($A$79,'2.2'!$4:$151,63,FALSE)</f>
        <v>3.6682715400000001</v>
      </c>
      <c r="K79" s="23">
        <f>VLOOKUP($A$79,'2.2'!$4:$151,71,FALSE)</f>
        <v>1.12436494</v>
      </c>
      <c r="L79" s="23">
        <f>VLOOKUP($A$79,'2.2'!$4:$151,79,FALSE)</f>
        <v>0.81194268999999997</v>
      </c>
      <c r="M79" s="23">
        <f>VLOOKUP($A$79,'2.2'!$4:$151,87,FALSE)</f>
        <v>5.66610528</v>
      </c>
      <c r="N79" s="23">
        <f>VLOOKUP($A$79,'2.2'!$4:$151,95,FALSE)</f>
        <v>3.9773148600000003</v>
      </c>
    </row>
    <row r="80" spans="1:14" ht="20" customHeight="1" x14ac:dyDescent="0.2">
      <c r="A80" s="21">
        <v>1322</v>
      </c>
      <c r="B80" s="22" t="s">
        <v>287</v>
      </c>
      <c r="C80" s="23">
        <f>VLOOKUP($A$80,'2.2'!$4:$151,7,FALSE)</f>
        <v>22.558892290000003</v>
      </c>
      <c r="D80" s="23">
        <f>VLOOKUP($A$80,'2.2'!$4:$151,15,FALSE)</f>
        <v>7.3014670199999996</v>
      </c>
      <c r="E80" s="23">
        <f>VLOOKUP($A$80,'2.2'!$4:$151,23,FALSE)</f>
        <v>4.65760957</v>
      </c>
      <c r="F80" s="23">
        <f>VLOOKUP($A$80,'2.2'!$4:$151,31,FALSE)</f>
        <v>1.4327540600000002</v>
      </c>
      <c r="G80" s="23">
        <f>VLOOKUP($A$80,'2.2'!$4:$151,39,FALSE)</f>
        <v>2.7230403500000002</v>
      </c>
      <c r="H80" s="23">
        <f>VLOOKUP($A$80,'2.2'!$4:$151,47,FALSE)</f>
        <v>7.5148294900000003</v>
      </c>
      <c r="I80" s="23">
        <f>VLOOKUP($A$80,'2.2'!$4:$151,55,FALSE)</f>
        <v>0.54121019999999997</v>
      </c>
      <c r="J80" s="23">
        <f>VLOOKUP($A$80,'2.2'!$4:$151,63,FALSE)</f>
        <v>4.4057145999999996</v>
      </c>
      <c r="K80" s="23">
        <f>VLOOKUP($A$80,'2.2'!$4:$151,71,FALSE)</f>
        <v>0.67206173999999996</v>
      </c>
      <c r="L80" s="23">
        <f>VLOOKUP($A$80,'2.2'!$4:$151,79,FALSE)</f>
        <v>4.0655416200000003</v>
      </c>
      <c r="M80" s="23">
        <f>VLOOKUP($A$80,'2.2'!$4:$151,87,FALSE)</f>
        <v>0</v>
      </c>
      <c r="N80" s="23">
        <f>VLOOKUP($A$80,'2.2'!$4:$151,95,FALSE)</f>
        <v>4.4999999999999998E-2</v>
      </c>
    </row>
    <row r="81" spans="1:14" ht="20" customHeight="1" x14ac:dyDescent="0.2">
      <c r="A81" s="35">
        <v>133</v>
      </c>
      <c r="B81" s="36" t="s">
        <v>289</v>
      </c>
      <c r="C81" s="90">
        <f>VLOOKUP($A$81,'2.2'!$4:$151,7,FALSE)</f>
        <v>109994.80245842083</v>
      </c>
      <c r="D81" s="90">
        <f>VLOOKUP($A$81,'2.2'!$4:$151,15,FALSE)</f>
        <v>121538.92038499274</v>
      </c>
      <c r="E81" s="90">
        <f>VLOOKUP($A$81,'2.2'!$4:$151,23,FALSE)</f>
        <v>130750.71654663913</v>
      </c>
      <c r="F81" s="90">
        <f>VLOOKUP($A$81,'2.2'!$4:$151,31,FALSE)</f>
        <v>135780.78046072091</v>
      </c>
      <c r="G81" s="90">
        <f>VLOOKUP($A$81,'2.2'!$4:$151,39,FALSE)</f>
        <v>150432.70251141678</v>
      </c>
      <c r="H81" s="90">
        <f>VLOOKUP($A$81,'2.2'!$4:$151,47,FALSE)</f>
        <v>148118.53562281741</v>
      </c>
      <c r="I81" s="90">
        <f>VLOOKUP($A$81,'2.2'!$4:$151,55,FALSE)</f>
        <v>164454.0627652097</v>
      </c>
      <c r="J81" s="90">
        <f>VLOOKUP($A$81,'2.2'!$4:$151,63,FALSE)</f>
        <v>159470.29443755708</v>
      </c>
      <c r="K81" s="90">
        <f>VLOOKUP($A$81,'2.2'!$4:$151,71,FALSE)</f>
        <v>178801.88674961805</v>
      </c>
      <c r="L81" s="90">
        <f>VLOOKUP($A$81,'2.2'!$4:$151,79,FALSE)</f>
        <v>191789.59799719055</v>
      </c>
      <c r="M81" s="90">
        <f>VLOOKUP($A$81,'2.2'!$4:$151,87,FALSE)</f>
        <v>236748.33955480435</v>
      </c>
      <c r="N81" s="90">
        <f>VLOOKUP($A$81,'2.2'!$4:$151,95,FALSE)</f>
        <v>226701.09558145207</v>
      </c>
    </row>
    <row r="82" spans="1:14" ht="20" customHeight="1" x14ac:dyDescent="0.2">
      <c r="A82" s="21">
        <v>1331</v>
      </c>
      <c r="B82" s="22" t="s">
        <v>286</v>
      </c>
      <c r="C82" s="23">
        <f>VLOOKUP($A$82,'2.2'!$4:$151,7,FALSE)</f>
        <v>102140.26046865221</v>
      </c>
      <c r="D82" s="23">
        <f>VLOOKUP($A$82,'2.2'!$4:$151,15,FALSE)</f>
        <v>115348.41370159412</v>
      </c>
      <c r="E82" s="23">
        <f>VLOOKUP($A$82,'2.2'!$4:$151,23,FALSE)</f>
        <v>123360.91515750637</v>
      </c>
      <c r="F82" s="23">
        <f>VLOOKUP($A$82,'2.2'!$4:$151,31,FALSE)</f>
        <v>128534.20979511764</v>
      </c>
      <c r="G82" s="23">
        <f>VLOOKUP($A$82,'2.2'!$4:$151,39,FALSE)</f>
        <v>142526.57080860378</v>
      </c>
      <c r="H82" s="23">
        <f>VLOOKUP($A$82,'2.2'!$4:$151,47,FALSE)</f>
        <v>144527.59250827867</v>
      </c>
      <c r="I82" s="23">
        <f>VLOOKUP($A$82,'2.2'!$4:$151,55,FALSE)</f>
        <v>158757.32354268129</v>
      </c>
      <c r="J82" s="23">
        <f>VLOOKUP($A$82,'2.2'!$4:$151,63,FALSE)</f>
        <v>154849.76294906714</v>
      </c>
      <c r="K82" s="23">
        <f>VLOOKUP($A$82,'2.2'!$4:$151,71,FALSE)</f>
        <v>174702.91882999311</v>
      </c>
      <c r="L82" s="23">
        <f>VLOOKUP($A$82,'2.2'!$4:$151,79,FALSE)</f>
        <v>188581.36758183286</v>
      </c>
      <c r="M82" s="23">
        <f>VLOOKUP($A$82,'2.2'!$4:$151,87,FALSE)</f>
        <v>231964.29189594506</v>
      </c>
      <c r="N82" s="23" t="str">
        <f>VLOOKUP($A$82,'2.2'!$4:$151,95,FALSE)</f>
        <v>n.d.</v>
      </c>
    </row>
    <row r="83" spans="1:14" ht="20" customHeight="1" x14ac:dyDescent="0.2">
      <c r="A83" s="21">
        <v>1332</v>
      </c>
      <c r="B83" s="22" t="s">
        <v>287</v>
      </c>
      <c r="C83" s="23">
        <f>VLOOKUP($A$83,'2.2'!$4:$151,7,FALSE)</f>
        <v>7854.5419897686206</v>
      </c>
      <c r="D83" s="23">
        <f>VLOOKUP($A$83,'2.2'!$4:$151,15,FALSE)</f>
        <v>6190.5066833986211</v>
      </c>
      <c r="E83" s="23">
        <f>VLOOKUP($A$83,'2.2'!$4:$151,23,FALSE)</f>
        <v>7389.8013891327537</v>
      </c>
      <c r="F83" s="23">
        <f>VLOOKUP($A$83,'2.2'!$4:$151,31,FALSE)</f>
        <v>7246.5706656032589</v>
      </c>
      <c r="G83" s="23">
        <f>VLOOKUP($A$83,'2.2'!$4:$151,39,FALSE)</f>
        <v>7906.1317028130106</v>
      </c>
      <c r="H83" s="23">
        <f>VLOOKUP($A$83,'2.2'!$4:$151,47,FALSE)</f>
        <v>3590.943114538733</v>
      </c>
      <c r="I83" s="23">
        <f>VLOOKUP($A$83,'2.2'!$4:$151,55,FALSE)</f>
        <v>5696.7392225284166</v>
      </c>
      <c r="J83" s="23">
        <f>VLOOKUP($A$83,'2.2'!$4:$151,63,FALSE)</f>
        <v>4620.5314884899281</v>
      </c>
      <c r="K83" s="23">
        <f>VLOOKUP($A$83,'2.2'!$4:$151,71,FALSE)</f>
        <v>4098.9679196249472</v>
      </c>
      <c r="L83" s="23">
        <f>VLOOKUP($A$83,'2.2'!$4:$151,79,FALSE)</f>
        <v>3208.2304153576711</v>
      </c>
      <c r="M83" s="23">
        <f>VLOOKUP($A$83,'2.2'!$4:$151,87,FALSE)</f>
        <v>4784.0476588592755</v>
      </c>
      <c r="N83" s="23" t="str">
        <f>VLOOKUP($A$83,'2.2'!$4:$151,95,FALSE)</f>
        <v>n.d.</v>
      </c>
    </row>
    <row r="84" spans="1:14" s="41" customFormat="1" ht="20" customHeight="1" x14ac:dyDescent="0.2">
      <c r="A84" s="32">
        <v>14</v>
      </c>
      <c r="B84" s="33" t="s">
        <v>247</v>
      </c>
      <c r="C84" s="89">
        <f>VLOOKUP($A$84,'2.2'!$4:$151,7,FALSE)</f>
        <v>31477.062171954523</v>
      </c>
      <c r="D84" s="89">
        <f>VLOOKUP($A$84,'2.2'!$4:$151,15,FALSE)</f>
        <v>34942.25529844124</v>
      </c>
      <c r="E84" s="89">
        <f>VLOOKUP($A$84,'2.2'!$4:$151,23,FALSE)</f>
        <v>35085.653164674251</v>
      </c>
      <c r="F84" s="89">
        <f>VLOOKUP($A$84,'2.2'!$4:$151,31,FALSE)</f>
        <v>44870.466558112246</v>
      </c>
      <c r="G84" s="89">
        <f>VLOOKUP($A$84,'2.2'!$4:$151,39,FALSE)</f>
        <v>45414.27217202475</v>
      </c>
      <c r="H84" s="89">
        <f>VLOOKUP($A$84,'2.2'!$4:$151,47,FALSE)</f>
        <v>62838.27471733604</v>
      </c>
      <c r="I84" s="89">
        <f>VLOOKUP($A$84,'2.2'!$4:$151,55,FALSE)</f>
        <v>54489.104268728537</v>
      </c>
      <c r="J84" s="89">
        <f>VLOOKUP($A$84,'2.2'!$4:$151,63,FALSE)</f>
        <v>57225.013957518051</v>
      </c>
      <c r="K84" s="89">
        <f>VLOOKUP($A$84,'2.2'!$4:$151,71,FALSE)</f>
        <v>50035.384435147877</v>
      </c>
      <c r="L84" s="89">
        <f>VLOOKUP($A$84,'2.2'!$4:$151,79,FALSE)</f>
        <v>57479.001041249721</v>
      </c>
      <c r="M84" s="89">
        <f>VLOOKUP($A$84,'2.2'!$4:$151,87,FALSE)</f>
        <v>54609.362645316549</v>
      </c>
      <c r="N84" s="89">
        <f>VLOOKUP($A$84,'2.2'!$4:$151,95,FALSE)</f>
        <v>88936.945174506778</v>
      </c>
    </row>
    <row r="85" spans="1:14" ht="20" customHeight="1" x14ac:dyDescent="0.2">
      <c r="A85" s="35">
        <v>141</v>
      </c>
      <c r="B85" s="36" t="s">
        <v>290</v>
      </c>
      <c r="C85" s="90">
        <f>VLOOKUP($A$85,'2.2'!$4:$151,7,FALSE)</f>
        <v>8674.1407045898704</v>
      </c>
      <c r="D85" s="90">
        <f>VLOOKUP($A$85,'2.2'!$4:$151,15,FALSE)</f>
        <v>8134.3571798712455</v>
      </c>
      <c r="E85" s="90">
        <f>VLOOKUP($A$85,'2.2'!$4:$151,23,FALSE)</f>
        <v>7276.3627542013801</v>
      </c>
      <c r="F85" s="90">
        <f>VLOOKUP($A$85,'2.2'!$4:$151,31,FALSE)</f>
        <v>7976.6882828761381</v>
      </c>
      <c r="G85" s="90">
        <f>VLOOKUP($A$85,'2.2'!$4:$151,39,FALSE)</f>
        <v>10324.488795678804</v>
      </c>
      <c r="H85" s="90">
        <f>VLOOKUP($A$85,'2.2'!$4:$151,47,FALSE)</f>
        <v>8673.9695284541613</v>
      </c>
      <c r="I85" s="90">
        <f>VLOOKUP($A$85,'2.2'!$4:$151,55,FALSE)</f>
        <v>8525.5313803482586</v>
      </c>
      <c r="J85" s="90">
        <f>VLOOKUP($A$85,'2.2'!$4:$151,63,FALSE)</f>
        <v>9809.6173942246387</v>
      </c>
      <c r="K85" s="90">
        <f>VLOOKUP($A$85,'2.2'!$4:$151,71,FALSE)</f>
        <v>7398.5060298659755</v>
      </c>
      <c r="L85" s="90">
        <f>VLOOKUP($A$85,'2.2'!$4:$151,79,FALSE)</f>
        <v>6809.3235503702717</v>
      </c>
      <c r="M85" s="90">
        <f>VLOOKUP($A$85,'2.2'!$4:$151,87,FALSE)</f>
        <v>6083.7928130508371</v>
      </c>
      <c r="N85" s="90" t="str">
        <f>VLOOKUP($A$85,'2.2'!$4:$151,95,FALSE)</f>
        <v>n.d.</v>
      </c>
    </row>
    <row r="86" spans="1:14" ht="20" customHeight="1" x14ac:dyDescent="0.2">
      <c r="A86" s="21">
        <v>1411</v>
      </c>
      <c r="B86" s="22" t="s">
        <v>828</v>
      </c>
      <c r="C86" s="23">
        <f>VLOOKUP($A$86,'2.2'!$4:$151,7,FALSE)</f>
        <v>3998.4569043398683</v>
      </c>
      <c r="D86" s="23">
        <f>VLOOKUP($A$86,'2.2'!$4:$151,15,FALSE)</f>
        <v>4947.2319814912453</v>
      </c>
      <c r="E86" s="23">
        <f>VLOOKUP($A$86,'2.2'!$4:$151,23,FALSE)</f>
        <v>3937.7311585513812</v>
      </c>
      <c r="F86" s="23">
        <f>VLOOKUP($A$86,'2.2'!$4:$151,31,FALSE)</f>
        <v>4593.2474025261381</v>
      </c>
      <c r="G86" s="23">
        <f>VLOOKUP($A$86,'2.2'!$4:$151,39,FALSE)</f>
        <v>6534.9848673888027</v>
      </c>
      <c r="H86" s="23">
        <f>VLOOKUP($A$86,'2.2'!$4:$151,47,FALSE)</f>
        <v>7296.6946474641618</v>
      </c>
      <c r="I86" s="23">
        <f>VLOOKUP($A$86,'2.2'!$4:$151,55,FALSE)</f>
        <v>6151.1655200082587</v>
      </c>
      <c r="J86" s="23">
        <f>VLOOKUP($A$86,'2.2'!$4:$151,63,FALSE)</f>
        <v>4804.8864236446389</v>
      </c>
      <c r="K86" s="23">
        <f>VLOOKUP($A$86,'2.2'!$4:$151,71,FALSE)</f>
        <v>3084.2063972159754</v>
      </c>
      <c r="L86" s="23">
        <f>VLOOKUP($A$86,'2.2'!$4:$151,79,FALSE)</f>
        <v>2516.7268806502716</v>
      </c>
      <c r="M86" s="23">
        <f>VLOOKUP($A$86,'2.2'!$4:$151,87,FALSE)</f>
        <v>1308.2574181008365</v>
      </c>
      <c r="N86" s="23">
        <f>VLOOKUP($A$86,'2.2'!$4:$151,95,FALSE)</f>
        <v>5036.7679752380782</v>
      </c>
    </row>
    <row r="87" spans="1:14" ht="20" customHeight="1" x14ac:dyDescent="0.2">
      <c r="A87" s="21">
        <v>14111</v>
      </c>
      <c r="B87" s="22" t="s">
        <v>291</v>
      </c>
      <c r="C87" s="23">
        <f>VLOOKUP($A$87,'2.2'!$4:$151,7,FALSE)</f>
        <v>0</v>
      </c>
      <c r="D87" s="23">
        <f>VLOOKUP($A$87,'2.2'!$4:$151,15,FALSE)</f>
        <v>0</v>
      </c>
      <c r="E87" s="23">
        <f>VLOOKUP($A$87,'2.2'!$4:$151,23,FALSE)</f>
        <v>0</v>
      </c>
      <c r="F87" s="23">
        <f>VLOOKUP($A$87,'2.2'!$4:$151,31,FALSE)</f>
        <v>0</v>
      </c>
      <c r="G87" s="23">
        <f>VLOOKUP($A$87,'2.2'!$4:$151,39,FALSE)</f>
        <v>0</v>
      </c>
      <c r="H87" s="23">
        <f>VLOOKUP($A$87,'2.2'!$4:$151,47,FALSE)</f>
        <v>0</v>
      </c>
      <c r="I87" s="23">
        <f>VLOOKUP($A$87,'2.2'!$4:$151,55,FALSE)</f>
        <v>0</v>
      </c>
      <c r="J87" s="23">
        <f>VLOOKUP($A$87,'2.2'!$4:$151,63,FALSE)</f>
        <v>0</v>
      </c>
      <c r="K87" s="23">
        <f>VLOOKUP($A$87,'2.2'!$4:$151,71,FALSE)</f>
        <v>0</v>
      </c>
      <c r="L87" s="23">
        <f>VLOOKUP($A$87,'2.2'!$4:$151,79,FALSE)</f>
        <v>0</v>
      </c>
      <c r="M87" s="23">
        <f>VLOOKUP($A$87,'2.2'!$4:$151,87,FALSE)</f>
        <v>0</v>
      </c>
      <c r="N87" s="23">
        <f>VLOOKUP($A$87,'2.2'!$4:$151,95,FALSE)</f>
        <v>0</v>
      </c>
    </row>
    <row r="88" spans="1:14" ht="20" customHeight="1" x14ac:dyDescent="0.2">
      <c r="A88" s="21">
        <v>14112</v>
      </c>
      <c r="B88" s="22" t="s">
        <v>292</v>
      </c>
      <c r="C88" s="23">
        <f>VLOOKUP($A$88,'2.2'!$4:$151,7,FALSE)</f>
        <v>3305.0335981256089</v>
      </c>
      <c r="D88" s="23">
        <f>VLOOKUP($A$88,'2.2'!$4:$151,15,FALSE)</f>
        <v>4574.2380279969148</v>
      </c>
      <c r="E88" s="23">
        <f>VLOOKUP($A$88,'2.2'!$4:$151,23,FALSE)</f>
        <v>3753.4542939325856</v>
      </c>
      <c r="F88" s="23">
        <f>VLOOKUP($A$88,'2.2'!$4:$151,31,FALSE)</f>
        <v>4480.303077949352</v>
      </c>
      <c r="G88" s="23">
        <f>VLOOKUP($A$88,'2.2'!$4:$151,39,FALSE)</f>
        <v>6477.999886809469</v>
      </c>
      <c r="H88" s="23">
        <f>VLOOKUP($A$88,'2.2'!$4:$151,47,FALSE)</f>
        <v>7223.468585861332</v>
      </c>
      <c r="I88" s="23">
        <f>VLOOKUP($A$88,'2.2'!$4:$151,55,FALSE)</f>
        <v>6150.5935130655844</v>
      </c>
      <c r="J88" s="23">
        <f>VLOOKUP($A$88,'2.2'!$4:$151,63,FALSE)</f>
        <v>4804.8864236446389</v>
      </c>
      <c r="K88" s="23">
        <f>VLOOKUP($A$88,'2.2'!$4:$151,71,FALSE)</f>
        <v>3084.2063972159754</v>
      </c>
      <c r="L88" s="23">
        <f>VLOOKUP($A$88,'2.2'!$4:$151,79,FALSE)</f>
        <v>2516.7268806502716</v>
      </c>
      <c r="M88" s="23">
        <f>VLOOKUP($A$88,'2.2'!$4:$151,87,FALSE)</f>
        <v>1308.2574181008365</v>
      </c>
      <c r="N88" s="23">
        <f>VLOOKUP($A$88,'2.2'!$4:$151,95,FALSE)</f>
        <v>5036.7679752380782</v>
      </c>
    </row>
    <row r="89" spans="1:14" ht="20" customHeight="1" x14ac:dyDescent="0.2">
      <c r="A89" s="21">
        <v>14113</v>
      </c>
      <c r="B89" s="22" t="s">
        <v>293</v>
      </c>
      <c r="C89" s="23">
        <f>VLOOKUP($A$89,'2.2'!$4:$151,7,FALSE)</f>
        <v>693.42330621425936</v>
      </c>
      <c r="D89" s="23">
        <f>VLOOKUP($A$89,'2.2'!$4:$151,15,FALSE)</f>
        <v>372.99395349433064</v>
      </c>
      <c r="E89" s="23">
        <f>VLOOKUP($A$89,'2.2'!$4:$151,23,FALSE)</f>
        <v>184.27686461879546</v>
      </c>
      <c r="F89" s="23">
        <f>VLOOKUP($A$89,'2.2'!$4:$151,31,FALSE)</f>
        <v>112.94432457678619</v>
      </c>
      <c r="G89" s="23">
        <f>VLOOKUP($A$89,'2.2'!$4:$151,39,FALSE)</f>
        <v>56.984980579333637</v>
      </c>
      <c r="H89" s="23">
        <f>VLOOKUP($A$89,'2.2'!$4:$151,47,FALSE)</f>
        <v>73.226061602829631</v>
      </c>
      <c r="I89" s="23">
        <f>VLOOKUP($A$89,'2.2'!$4:$151,55,FALSE)</f>
        <v>0.57200694267409702</v>
      </c>
      <c r="J89" s="23">
        <f>VLOOKUP($A$89,'2.2'!$4:$151,63,FALSE)</f>
        <v>0</v>
      </c>
      <c r="K89" s="23">
        <f>VLOOKUP($A$89,'2.2'!$4:$151,71,FALSE)</f>
        <v>0</v>
      </c>
      <c r="L89" s="23">
        <f>VLOOKUP($A$89,'2.2'!$4:$151,79,FALSE)</f>
        <v>0</v>
      </c>
      <c r="M89" s="23">
        <f>VLOOKUP($A$89,'2.2'!$4:$151,87,FALSE)</f>
        <v>0</v>
      </c>
      <c r="N89" s="23">
        <f>VLOOKUP($A$89,'2.2'!$4:$151,95,FALSE)</f>
        <v>0</v>
      </c>
    </row>
    <row r="90" spans="1:14" ht="20" customHeight="1" x14ac:dyDescent="0.2">
      <c r="A90" s="21">
        <v>1412</v>
      </c>
      <c r="B90" s="22" t="s">
        <v>294</v>
      </c>
      <c r="C90" s="23">
        <f>VLOOKUP($A$90,'2.2'!$4:$151,7,FALSE)</f>
        <v>1858.2347038599996</v>
      </c>
      <c r="D90" s="23">
        <f>VLOOKUP($A$90,'2.2'!$4:$151,15,FALSE)</f>
        <v>1935.7518195500002</v>
      </c>
      <c r="E90" s="23">
        <f>VLOOKUP($A$90,'2.2'!$4:$151,23,FALSE)</f>
        <v>2180.28833201</v>
      </c>
      <c r="F90" s="23">
        <f>VLOOKUP($A$90,'2.2'!$4:$151,31,FALSE)</f>
        <v>2073.5791203099998</v>
      </c>
      <c r="G90" s="23">
        <f>VLOOKUP($A$90,'2.2'!$4:$151,39,FALSE)</f>
        <v>2641.5826212000002</v>
      </c>
      <c r="H90" s="23">
        <f>VLOOKUP($A$90,'2.2'!$4:$151,47,FALSE)</f>
        <v>1993.5041644999997</v>
      </c>
      <c r="I90" s="23">
        <f>VLOOKUP($A$90,'2.2'!$4:$151,55,FALSE)</f>
        <v>1375.3469690700001</v>
      </c>
      <c r="J90" s="23">
        <f>VLOOKUP($A$90,'2.2'!$4:$151,63,FALSE)</f>
        <v>2294.3133066499995</v>
      </c>
      <c r="K90" s="23">
        <f>VLOOKUP($A$90,'2.2'!$4:$151,71,FALSE)</f>
        <v>2676.6066091099997</v>
      </c>
      <c r="L90" s="23">
        <f>VLOOKUP($A$90,'2.2'!$4:$151,79,FALSE)</f>
        <v>2456.5779371200006</v>
      </c>
      <c r="M90" s="23">
        <f>VLOOKUP($A$90,'2.2'!$4:$151,87,FALSE)</f>
        <v>3299.52621903</v>
      </c>
      <c r="N90" s="23" t="str">
        <f>VLOOKUP($A$90,'2.2'!$4:$151,95,FALSE)</f>
        <v>n.d.</v>
      </c>
    </row>
    <row r="91" spans="1:14" ht="20" customHeight="1" x14ac:dyDescent="0.2">
      <c r="A91" s="21">
        <v>1413</v>
      </c>
      <c r="B91" s="22" t="s">
        <v>295</v>
      </c>
      <c r="C91" s="23">
        <f>VLOOKUP($A$91,'2.2'!$4:$151,7,FALSE)</f>
        <v>0</v>
      </c>
      <c r="D91" s="23">
        <f>VLOOKUP($A$91,'2.2'!$4:$151,15,FALSE)</f>
        <v>0</v>
      </c>
      <c r="E91" s="23">
        <f>VLOOKUP($A$91,'2.2'!$4:$151,23,FALSE)</f>
        <v>0</v>
      </c>
      <c r="F91" s="23">
        <f>VLOOKUP($A$91,'2.2'!$4:$151,31,FALSE)</f>
        <v>0</v>
      </c>
      <c r="G91" s="23">
        <f>VLOOKUP($A$91,'2.2'!$4:$151,39,FALSE)</f>
        <v>0</v>
      </c>
      <c r="H91" s="23">
        <f>VLOOKUP($A$91,'2.2'!$4:$151,47,FALSE)</f>
        <v>0</v>
      </c>
      <c r="I91" s="23">
        <f>VLOOKUP($A$91,'2.2'!$4:$151,55,FALSE)</f>
        <v>0</v>
      </c>
      <c r="J91" s="23">
        <f>VLOOKUP($A$91,'2.2'!$4:$151,63,FALSE)</f>
        <v>0</v>
      </c>
      <c r="K91" s="23">
        <f>VLOOKUP($A$91,'2.2'!$4:$151,71,FALSE)</f>
        <v>0</v>
      </c>
      <c r="L91" s="23">
        <f>VLOOKUP($A$91,'2.2'!$4:$151,79,FALSE)</f>
        <v>0</v>
      </c>
      <c r="M91" s="23">
        <f>VLOOKUP($A$91,'2.2'!$4:$151,87,FALSE)</f>
        <v>0</v>
      </c>
      <c r="N91" s="23" t="str">
        <f>VLOOKUP($A$91,'2.2'!$4:$151,95,FALSE)</f>
        <v>n.d.</v>
      </c>
    </row>
    <row r="92" spans="1:14" ht="20" customHeight="1" x14ac:dyDescent="0.2">
      <c r="A92" s="21">
        <v>1414</v>
      </c>
      <c r="B92" s="22" t="s">
        <v>296</v>
      </c>
      <c r="C92" s="23">
        <f>VLOOKUP($A$92,'2.2'!$4:$151,7,FALSE)</f>
        <v>0</v>
      </c>
      <c r="D92" s="23">
        <f>VLOOKUP($A$92,'2.2'!$4:$151,15,FALSE)</f>
        <v>0</v>
      </c>
      <c r="E92" s="23">
        <f>VLOOKUP($A$92,'2.2'!$4:$151,23,FALSE)</f>
        <v>0</v>
      </c>
      <c r="F92" s="23">
        <f>VLOOKUP($A$92,'2.2'!$4:$151,31,FALSE)</f>
        <v>0</v>
      </c>
      <c r="G92" s="23">
        <f>VLOOKUP($A$92,'2.2'!$4:$151,39,FALSE)</f>
        <v>0</v>
      </c>
      <c r="H92" s="23">
        <f>VLOOKUP($A$92,'2.2'!$4:$151,47,FALSE)</f>
        <v>0</v>
      </c>
      <c r="I92" s="23">
        <f>VLOOKUP($A$92,'2.2'!$4:$151,55,FALSE)</f>
        <v>0</v>
      </c>
      <c r="J92" s="23">
        <f>VLOOKUP($A$92,'2.2'!$4:$151,63,FALSE)</f>
        <v>0</v>
      </c>
      <c r="K92" s="23">
        <f>VLOOKUP($A$92,'2.2'!$4:$151,71,FALSE)</f>
        <v>0</v>
      </c>
      <c r="L92" s="23">
        <f>VLOOKUP($A$92,'2.2'!$4:$151,79,FALSE)</f>
        <v>0</v>
      </c>
      <c r="M92" s="23">
        <f>VLOOKUP($A$92,'2.2'!$4:$151,87,FALSE)</f>
        <v>0</v>
      </c>
      <c r="N92" s="23" t="str">
        <f>VLOOKUP($A$92,'2.2'!$4:$151,95,FALSE)</f>
        <v>n.d.</v>
      </c>
    </row>
    <row r="93" spans="1:14" ht="20" customHeight="1" x14ac:dyDescent="0.2">
      <c r="A93" s="21">
        <v>1415</v>
      </c>
      <c r="B93" s="22" t="s">
        <v>466</v>
      </c>
      <c r="C93" s="23">
        <f>VLOOKUP($A$93,'2.2'!$4:$151,7,FALSE)</f>
        <v>2817.4490963900016</v>
      </c>
      <c r="D93" s="23">
        <f>VLOOKUP($A$93,'2.2'!$4:$151,15,FALSE)</f>
        <v>1251.3733788300001</v>
      </c>
      <c r="E93" s="23">
        <f>VLOOKUP($A$93,'2.2'!$4:$151,23,FALSE)</f>
        <v>1158.3432636399998</v>
      </c>
      <c r="F93" s="23">
        <f>VLOOKUP($A$93,'2.2'!$4:$151,31,FALSE)</f>
        <v>1309.86176004</v>
      </c>
      <c r="G93" s="23">
        <f>VLOOKUP($A$93,'2.2'!$4:$151,39,FALSE)</f>
        <v>1147.9213070899996</v>
      </c>
      <c r="H93" s="23">
        <f>VLOOKUP($A$93,'2.2'!$4:$151,47,FALSE)</f>
        <v>-616.22928351000019</v>
      </c>
      <c r="I93" s="23">
        <f>VLOOKUP($A$93,'2.2'!$4:$151,55,FALSE)</f>
        <v>999.01889127000015</v>
      </c>
      <c r="J93" s="23">
        <f>VLOOKUP($A$93,'2.2'!$4:$151,63,FALSE)</f>
        <v>2710.4176639299999</v>
      </c>
      <c r="K93" s="23">
        <f>VLOOKUP($A$93,'2.2'!$4:$151,71,FALSE)</f>
        <v>1637.69302354</v>
      </c>
      <c r="L93" s="23">
        <f>VLOOKUP($A$93,'2.2'!$4:$151,79,FALSE)</f>
        <v>1836.0187325999996</v>
      </c>
      <c r="M93" s="23">
        <f>VLOOKUP($A$93,'2.2'!$4:$151,87,FALSE)</f>
        <v>1476.0091759200002</v>
      </c>
      <c r="N93" s="23" t="str">
        <f>VLOOKUP($A$93,'2.2'!$4:$151,95,FALSE)</f>
        <v>n.d.</v>
      </c>
    </row>
    <row r="94" spans="1:14" ht="20" customHeight="1" x14ac:dyDescent="0.2">
      <c r="A94" s="21">
        <v>1416</v>
      </c>
      <c r="B94" s="22" t="s">
        <v>297</v>
      </c>
      <c r="C94" s="23">
        <f>VLOOKUP($A$94,'2.2'!$4:$151,7,FALSE)</f>
        <v>0</v>
      </c>
      <c r="D94" s="23">
        <f>VLOOKUP($A$94,'2.2'!$4:$151,15,FALSE)</f>
        <v>0</v>
      </c>
      <c r="E94" s="23">
        <f>VLOOKUP($A$94,'2.2'!$4:$151,23,FALSE)</f>
        <v>0</v>
      </c>
      <c r="F94" s="23">
        <f>VLOOKUP($A$94,'2.2'!$4:$151,31,FALSE)</f>
        <v>0</v>
      </c>
      <c r="G94" s="23">
        <f>VLOOKUP($A$94,'2.2'!$4:$151,39,FALSE)</f>
        <v>0</v>
      </c>
      <c r="H94" s="23">
        <f>VLOOKUP($A$94,'2.2'!$4:$151,47,FALSE)</f>
        <v>0</v>
      </c>
      <c r="I94" s="23">
        <f>VLOOKUP($A$94,'2.2'!$4:$151,55,FALSE)</f>
        <v>0</v>
      </c>
      <c r="J94" s="23">
        <f>VLOOKUP($A$94,'2.2'!$4:$151,63,FALSE)</f>
        <v>0</v>
      </c>
      <c r="K94" s="23">
        <f>VLOOKUP($A$94,'2.2'!$4:$151,71,FALSE)</f>
        <v>0</v>
      </c>
      <c r="L94" s="23">
        <f>VLOOKUP($A$94,'2.2'!$4:$151,79,FALSE)</f>
        <v>0</v>
      </c>
      <c r="M94" s="23">
        <f>VLOOKUP($A$94,'2.2'!$4:$151,87,FALSE)</f>
        <v>0</v>
      </c>
      <c r="N94" s="23" t="str">
        <f>VLOOKUP($A$94,'2.2'!$4:$151,95,FALSE)</f>
        <v>n.d.</v>
      </c>
    </row>
    <row r="95" spans="1:14" ht="20" customHeight="1" x14ac:dyDescent="0.2">
      <c r="A95" s="35">
        <v>142</v>
      </c>
      <c r="B95" s="36" t="s">
        <v>298</v>
      </c>
      <c r="C95" s="90">
        <f>VLOOKUP($A$95,'2.2'!$4:$151,7,FALSE)</f>
        <v>10140.4326527755</v>
      </c>
      <c r="D95" s="90">
        <f>VLOOKUP($A$95,'2.2'!$4:$151,15,FALSE)</f>
        <v>11145.35215044275</v>
      </c>
      <c r="E95" s="90">
        <f>VLOOKUP($A$95,'2.2'!$4:$151,23,FALSE)</f>
        <v>12255.967875802002</v>
      </c>
      <c r="F95" s="90">
        <f>VLOOKUP($A$95,'2.2'!$4:$151,31,FALSE)</f>
        <v>13343.914281242</v>
      </c>
      <c r="G95" s="90">
        <f>VLOOKUP($A$95,'2.2'!$4:$151,39,FALSE)</f>
        <v>14431.42539566025</v>
      </c>
      <c r="H95" s="90">
        <f>VLOOKUP($A$95,'2.2'!$4:$151,47,FALSE)</f>
        <v>15698.700910119249</v>
      </c>
      <c r="I95" s="90">
        <f>VLOOKUP($A$95,'2.2'!$4:$151,55,FALSE)</f>
        <v>16398.842973700001</v>
      </c>
      <c r="J95" s="90">
        <f>VLOOKUP($A$95,'2.2'!$4:$151,63,FALSE)</f>
        <v>17760.517986209998</v>
      </c>
      <c r="K95" s="90">
        <f>VLOOKUP($A$95,'2.2'!$4:$151,71,FALSE)</f>
        <v>19563.969504910001</v>
      </c>
      <c r="L95" s="90">
        <f>VLOOKUP($A$95,'2.2'!$4:$151,79,FALSE)</f>
        <v>19649.30929483</v>
      </c>
      <c r="M95" s="90">
        <f>VLOOKUP($A$95,'2.2'!$4:$151,87,FALSE)</f>
        <v>22710.790386970002</v>
      </c>
      <c r="N95" s="90" t="str">
        <f>VLOOKUP($A$95,'2.2'!$4:$151,95,FALSE)</f>
        <v>n.d.</v>
      </c>
    </row>
    <row r="96" spans="1:14" ht="20" customHeight="1" x14ac:dyDescent="0.2">
      <c r="A96" s="21">
        <v>1421</v>
      </c>
      <c r="B96" s="22" t="s">
        <v>299</v>
      </c>
      <c r="C96" s="23">
        <f>VLOOKUP($A$96,'2.2'!$4:$151,7,FALSE)</f>
        <v>0</v>
      </c>
      <c r="D96" s="23">
        <f>VLOOKUP($A$96,'2.2'!$4:$151,15,FALSE)</f>
        <v>0</v>
      </c>
      <c r="E96" s="23">
        <f>VLOOKUP($A$96,'2.2'!$4:$151,23,FALSE)</f>
        <v>0</v>
      </c>
      <c r="F96" s="23">
        <f>VLOOKUP($A$96,'2.2'!$4:$151,31,FALSE)</f>
        <v>0</v>
      </c>
      <c r="G96" s="23">
        <f>VLOOKUP($A$96,'2.2'!$4:$151,39,FALSE)</f>
        <v>0</v>
      </c>
      <c r="H96" s="23">
        <f>VLOOKUP($A$96,'2.2'!$4:$151,47,FALSE)</f>
        <v>0</v>
      </c>
      <c r="I96" s="23">
        <f>VLOOKUP($A$96,'2.2'!$4:$151,55,FALSE)</f>
        <v>0</v>
      </c>
      <c r="J96" s="23">
        <f>VLOOKUP($A$96,'2.2'!$4:$151,63,FALSE)</f>
        <v>0</v>
      </c>
      <c r="K96" s="23">
        <f>VLOOKUP($A$96,'2.2'!$4:$151,71,FALSE)</f>
        <v>0</v>
      </c>
      <c r="L96" s="23">
        <f>VLOOKUP($A$96,'2.2'!$4:$151,79,FALSE)</f>
        <v>0</v>
      </c>
      <c r="M96" s="23">
        <f>VLOOKUP($A$96,'2.2'!$4:$151,87,FALSE)</f>
        <v>0</v>
      </c>
      <c r="N96" s="23" t="str">
        <f>VLOOKUP($A$96,'2.2'!$4:$151,95,FALSE)</f>
        <v>n.d.</v>
      </c>
    </row>
    <row r="97" spans="1:14" ht="20" customHeight="1" x14ac:dyDescent="0.2">
      <c r="A97" s="21">
        <v>1422</v>
      </c>
      <c r="B97" s="22" t="s">
        <v>300</v>
      </c>
      <c r="C97" s="23">
        <f>VLOOKUP($A$97,'2.2'!$4:$151,7,FALSE)</f>
        <v>2650.8383676255007</v>
      </c>
      <c r="D97" s="23">
        <f>VLOOKUP($A$97,'2.2'!$4:$151,15,FALSE)</f>
        <v>3004.34807915275</v>
      </c>
      <c r="E97" s="23">
        <f>VLOOKUP($A$97,'2.2'!$4:$151,23,FALSE)</f>
        <v>3373.6264669120001</v>
      </c>
      <c r="F97" s="23">
        <f>VLOOKUP($A$97,'2.2'!$4:$151,31,FALSE)</f>
        <v>3851.872747762</v>
      </c>
      <c r="G97" s="23">
        <f>VLOOKUP($A$97,'2.2'!$4:$151,39,FALSE)</f>
        <v>4138.8143040302493</v>
      </c>
      <c r="H97" s="23">
        <f>VLOOKUP($A$97,'2.2'!$4:$151,47,FALSE)</f>
        <v>4333.0709631092504</v>
      </c>
      <c r="I97" s="23">
        <f>VLOOKUP($A$97,'2.2'!$4:$151,55,FALSE)</f>
        <v>4999.76438573</v>
      </c>
      <c r="J97" s="23">
        <f>VLOOKUP($A$97,'2.2'!$4:$151,63,FALSE)</f>
        <v>5612.7844512499996</v>
      </c>
      <c r="K97" s="23">
        <f>VLOOKUP($A$97,'2.2'!$4:$151,71,FALSE)</f>
        <v>5712.5158353199986</v>
      </c>
      <c r="L97" s="23">
        <f>VLOOKUP($A$97,'2.2'!$4:$151,79,FALSE)</f>
        <v>4889.5114796899998</v>
      </c>
      <c r="M97" s="23">
        <f>VLOOKUP($A$97,'2.2'!$4:$151,87,FALSE)</f>
        <v>6437.8948277900008</v>
      </c>
      <c r="N97" s="23" t="str">
        <f>VLOOKUP($A$97,'2.2'!$4:$151,95,FALSE)</f>
        <v>n.d.</v>
      </c>
    </row>
    <row r="98" spans="1:14" ht="20" customHeight="1" x14ac:dyDescent="0.2">
      <c r="A98" s="21">
        <v>1423</v>
      </c>
      <c r="B98" s="22" t="s">
        <v>301</v>
      </c>
      <c r="C98" s="23">
        <f>VLOOKUP($A$98,'2.2'!$4:$151,7,FALSE)</f>
        <v>7489.5942851500004</v>
      </c>
      <c r="D98" s="23">
        <f>VLOOKUP($A$98,'2.2'!$4:$151,15,FALSE)</f>
        <v>8141.00407129</v>
      </c>
      <c r="E98" s="23">
        <f>VLOOKUP($A$98,'2.2'!$4:$151,23,FALSE)</f>
        <v>8882.3414088900008</v>
      </c>
      <c r="F98" s="23">
        <f>VLOOKUP($A$98,'2.2'!$4:$151,31,FALSE)</f>
        <v>9492.04153348</v>
      </c>
      <c r="G98" s="23">
        <f>VLOOKUP($A$98,'2.2'!$4:$151,39,FALSE)</f>
        <v>10292.61109163</v>
      </c>
      <c r="H98" s="23">
        <f>VLOOKUP($A$98,'2.2'!$4:$151,47,FALSE)</f>
        <v>11365.629947009998</v>
      </c>
      <c r="I98" s="23">
        <f>VLOOKUP($A$98,'2.2'!$4:$151,55,FALSE)</f>
        <v>11399.078587970002</v>
      </c>
      <c r="J98" s="23">
        <f>VLOOKUP($A$98,'2.2'!$4:$151,63,FALSE)</f>
        <v>12147.73353496</v>
      </c>
      <c r="K98" s="23">
        <f>VLOOKUP($A$98,'2.2'!$4:$151,71,FALSE)</f>
        <v>13851.453669590002</v>
      </c>
      <c r="L98" s="23">
        <f>VLOOKUP($A$98,'2.2'!$4:$151,79,FALSE)</f>
        <v>14759.79781514</v>
      </c>
      <c r="M98" s="23">
        <f>VLOOKUP($A$98,'2.2'!$4:$151,87,FALSE)</f>
        <v>16272.89555918</v>
      </c>
      <c r="N98" s="23" t="str">
        <f>VLOOKUP($A$98,'2.2'!$4:$151,95,FALSE)</f>
        <v>n.d.</v>
      </c>
    </row>
    <row r="99" spans="1:14" ht="20" customHeight="1" x14ac:dyDescent="0.2">
      <c r="A99" s="21">
        <v>1424</v>
      </c>
      <c r="B99" s="22" t="s">
        <v>302</v>
      </c>
      <c r="C99" s="23">
        <f>VLOOKUP($A$99,'2.2'!$4:$151,7,FALSE)</f>
        <v>0</v>
      </c>
      <c r="D99" s="23">
        <f>VLOOKUP($A$99,'2.2'!$4:$151,15,FALSE)</f>
        <v>0</v>
      </c>
      <c r="E99" s="23">
        <f>VLOOKUP($A$99,'2.2'!$4:$151,23,FALSE)</f>
        <v>0</v>
      </c>
      <c r="F99" s="23">
        <f>VLOOKUP($A$99,'2.2'!$4:$151,31,FALSE)</f>
        <v>0</v>
      </c>
      <c r="G99" s="23">
        <f>VLOOKUP($A$99,'2.2'!$4:$151,39,FALSE)</f>
        <v>0</v>
      </c>
      <c r="H99" s="23">
        <f>VLOOKUP($A$99,'2.2'!$4:$151,47,FALSE)</f>
        <v>0</v>
      </c>
      <c r="I99" s="23">
        <f>VLOOKUP($A$99,'2.2'!$4:$151,55,FALSE)</f>
        <v>0</v>
      </c>
      <c r="J99" s="23">
        <f>VLOOKUP($A$99,'2.2'!$4:$151,63,FALSE)</f>
        <v>0</v>
      </c>
      <c r="K99" s="23">
        <f>VLOOKUP($A$99,'2.2'!$4:$151,71,FALSE)</f>
        <v>0</v>
      </c>
      <c r="L99" s="23">
        <f>VLOOKUP($A$99,'2.2'!$4:$151,79,FALSE)</f>
        <v>0</v>
      </c>
      <c r="M99" s="23">
        <f>VLOOKUP($A$99,'2.2'!$4:$151,87,FALSE)</f>
        <v>0</v>
      </c>
      <c r="N99" s="23" t="str">
        <f>VLOOKUP($A$99,'2.2'!$4:$151,95,FALSE)</f>
        <v>n.d.</v>
      </c>
    </row>
    <row r="100" spans="1:14" ht="20" customHeight="1" x14ac:dyDescent="0.2">
      <c r="A100" s="35">
        <v>143</v>
      </c>
      <c r="B100" s="36" t="s">
        <v>303</v>
      </c>
      <c r="C100" s="90">
        <f>VLOOKUP($A$100,'2.2'!$4:$151,7,FALSE)</f>
        <v>5818.1844423299999</v>
      </c>
      <c r="D100" s="90">
        <f>VLOOKUP($A$100,'2.2'!$4:$151,15,FALSE)</f>
        <v>6269.0366383400005</v>
      </c>
      <c r="E100" s="90">
        <f>VLOOKUP($A$100,'2.2'!$4:$151,23,FALSE)</f>
        <v>6899.3967396100006</v>
      </c>
      <c r="F100" s="90">
        <f>VLOOKUP($A$100,'2.2'!$4:$151,31,FALSE)</f>
        <v>10149.705747849999</v>
      </c>
      <c r="G100" s="90">
        <f>VLOOKUP($A$100,'2.2'!$4:$151,39,FALSE)</f>
        <v>8306.9484559000011</v>
      </c>
      <c r="H100" s="90">
        <f>VLOOKUP($A$100,'2.2'!$4:$151,47,FALSE)</f>
        <v>8709.836722019998</v>
      </c>
      <c r="I100" s="90">
        <f>VLOOKUP($A$100,'2.2'!$4:$151,55,FALSE)</f>
        <v>8687.0257964399989</v>
      </c>
      <c r="J100" s="90">
        <f>VLOOKUP($A$100,'2.2'!$4:$151,63,FALSE)</f>
        <v>10484.999938499997</v>
      </c>
      <c r="K100" s="90">
        <f>VLOOKUP($A$100,'2.2'!$4:$151,71,FALSE)</f>
        <v>11237.629492230002</v>
      </c>
      <c r="L100" s="90">
        <f>VLOOKUP($A$100,'2.2'!$4:$151,79,FALSE)</f>
        <v>13758.599849159998</v>
      </c>
      <c r="M100" s="90">
        <f>VLOOKUP($A$100,'2.2'!$4:$151,87,FALSE)</f>
        <v>10344.90057084</v>
      </c>
      <c r="N100" s="90" t="str">
        <f>VLOOKUP($A$100,'2.2'!$4:$151,95,FALSE)</f>
        <v>n.d.</v>
      </c>
    </row>
    <row r="101" spans="1:14" ht="20" customHeight="1" x14ac:dyDescent="0.2">
      <c r="A101" s="35">
        <v>144</v>
      </c>
      <c r="B101" s="36" t="s">
        <v>304</v>
      </c>
      <c r="C101" s="90">
        <f>VLOOKUP($A$101,'2.2'!$4:$151,7,FALSE)</f>
        <v>6844.3043722591519</v>
      </c>
      <c r="D101" s="90">
        <f>VLOOKUP($A$101,'2.2'!$4:$151,15,FALSE)</f>
        <v>9393.5093297872445</v>
      </c>
      <c r="E101" s="90">
        <f>VLOOKUP($A$101,'2.2'!$4:$151,23,FALSE)</f>
        <v>8653.9257950608699</v>
      </c>
      <c r="F101" s="90">
        <f>VLOOKUP($A$101,'2.2'!$4:$151,31,FALSE)</f>
        <v>13400.158246144108</v>
      </c>
      <c r="G101" s="90">
        <f>VLOOKUP($A$101,'2.2'!$4:$151,39,FALSE)</f>
        <v>12351.409524785693</v>
      </c>
      <c r="H101" s="90">
        <f>VLOOKUP($A$101,'2.2'!$4:$151,47,FALSE)</f>
        <v>29755.767556742634</v>
      </c>
      <c r="I101" s="90">
        <f>VLOOKUP($A$101,'2.2'!$4:$151,55,FALSE)</f>
        <v>20877.704118240272</v>
      </c>
      <c r="J101" s="90">
        <f>VLOOKUP($A$101,'2.2'!$4:$151,63,FALSE)</f>
        <v>19169.878638583417</v>
      </c>
      <c r="K101" s="90">
        <f>VLOOKUP($A$101,'2.2'!$4:$151,71,FALSE)</f>
        <v>11835.279408141894</v>
      </c>
      <c r="L101" s="90">
        <f>VLOOKUP($A$101,'2.2'!$4:$151,79,FALSE)</f>
        <v>17261.768346889454</v>
      </c>
      <c r="M101" s="90">
        <f>VLOOKUP($A$101,'2.2'!$4:$151,87,FALSE)</f>
        <v>15469.87887445571</v>
      </c>
      <c r="N101" s="90" t="str">
        <f>VLOOKUP($A$101,'2.2'!$4:$151,95,FALSE)</f>
        <v>n.d.</v>
      </c>
    </row>
    <row r="102" spans="1:14" ht="20" customHeight="1" x14ac:dyDescent="0.2">
      <c r="A102" s="21">
        <v>1441</v>
      </c>
      <c r="B102" s="22" t="s">
        <v>286</v>
      </c>
      <c r="C102" s="23">
        <f>VLOOKUP($A$102,'2.2'!$4:$151,7,FALSE)</f>
        <v>6844.3043722591519</v>
      </c>
      <c r="D102" s="23">
        <f>VLOOKUP($A$102,'2.2'!$4:$151,15,FALSE)</f>
        <v>9393.5093297872445</v>
      </c>
      <c r="E102" s="23">
        <f>VLOOKUP($A$102,'2.2'!$4:$151,23,FALSE)</f>
        <v>8653.9257950608699</v>
      </c>
      <c r="F102" s="23">
        <f>VLOOKUP($A$102,'2.2'!$4:$151,31,FALSE)</f>
        <v>11867.376344607368</v>
      </c>
      <c r="G102" s="23">
        <f>VLOOKUP($A$102,'2.2'!$4:$151,39,FALSE)</f>
        <v>11419.327802598702</v>
      </c>
      <c r="H102" s="23">
        <f>VLOOKUP($A$102,'2.2'!$4:$151,47,FALSE)</f>
        <v>27434.323282071367</v>
      </c>
      <c r="I102" s="23">
        <f>VLOOKUP($A$102,'2.2'!$4:$151,55,FALSE)</f>
        <v>18968.718095298689</v>
      </c>
      <c r="J102" s="23">
        <f>VLOOKUP($A$102,'2.2'!$4:$151,63,FALSE)</f>
        <v>17666.733917183345</v>
      </c>
      <c r="K102" s="23">
        <f>VLOOKUP($A$102,'2.2'!$4:$151,71,FALSE)</f>
        <v>11802.828269076841</v>
      </c>
      <c r="L102" s="23">
        <f>VLOOKUP($A$102,'2.2'!$4:$151,79,FALSE)</f>
        <v>17261.768346889454</v>
      </c>
      <c r="M102" s="23">
        <f>VLOOKUP($A$102,'2.2'!$4:$151,87,FALSE)</f>
        <v>15469.87887445571</v>
      </c>
      <c r="N102" s="23" t="str">
        <f>VLOOKUP($A$102,'2.2'!$4:$151,95,FALSE)</f>
        <v>n.d.</v>
      </c>
    </row>
    <row r="103" spans="1:14" ht="20" customHeight="1" x14ac:dyDescent="0.2">
      <c r="A103" s="21">
        <v>1442</v>
      </c>
      <c r="B103" s="22" t="s">
        <v>287</v>
      </c>
      <c r="C103" s="23">
        <f>VLOOKUP($A$103,'2.2'!$4:$151,7,FALSE)</f>
        <v>0</v>
      </c>
      <c r="D103" s="23">
        <f>VLOOKUP($A$103,'2.2'!$4:$151,15,FALSE)</f>
        <v>0</v>
      </c>
      <c r="E103" s="23">
        <f>VLOOKUP($A$103,'2.2'!$4:$151,23,FALSE)</f>
        <v>0</v>
      </c>
      <c r="F103" s="23">
        <f>VLOOKUP($A$103,'2.2'!$4:$151,31,FALSE)</f>
        <v>1532.78190153674</v>
      </c>
      <c r="G103" s="23">
        <f>VLOOKUP($A$103,'2.2'!$4:$151,39,FALSE)</f>
        <v>932.08172218699156</v>
      </c>
      <c r="H103" s="23">
        <f>VLOOKUP($A$103,'2.2'!$4:$151,47,FALSE)</f>
        <v>2321.4442746712671</v>
      </c>
      <c r="I103" s="23">
        <f>VLOOKUP($A$103,'2.2'!$4:$151,55,FALSE)</f>
        <v>1908.9860229415835</v>
      </c>
      <c r="J103" s="23">
        <f>VLOOKUP($A$103,'2.2'!$4:$151,63,FALSE)</f>
        <v>1503.1447214000727</v>
      </c>
      <c r="K103" s="23">
        <f>VLOOKUP($A$103,'2.2'!$4:$151,71,FALSE)</f>
        <v>32.451139065053553</v>
      </c>
      <c r="L103" s="23">
        <f>VLOOKUP($A$103,'2.2'!$4:$151,79,FALSE)</f>
        <v>0</v>
      </c>
      <c r="M103" s="23">
        <f>VLOOKUP($A$103,'2.2'!$4:$151,87,FALSE)</f>
        <v>0</v>
      </c>
      <c r="N103" s="23" t="str">
        <f>VLOOKUP($A$103,'2.2'!$4:$151,95,FALSE)</f>
        <v>n.d.</v>
      </c>
    </row>
    <row r="104" spans="1:14" ht="20" customHeight="1" x14ac:dyDescent="0.2">
      <c r="A104" s="35">
        <v>145</v>
      </c>
      <c r="B104" s="36" t="s">
        <v>305</v>
      </c>
      <c r="C104" s="90">
        <f>VLOOKUP($A$104,'2.2'!$4:$151,7,FALSE)</f>
        <v>0</v>
      </c>
      <c r="D104" s="90">
        <f>VLOOKUP($A$104,'2.2'!$4:$151,15,FALSE)</f>
        <v>0</v>
      </c>
      <c r="E104" s="90">
        <f>VLOOKUP($A$104,'2.2'!$4:$151,23,FALSE)</f>
        <v>0</v>
      </c>
      <c r="F104" s="90">
        <f>VLOOKUP($A$104,'2.2'!$4:$151,31,FALSE)</f>
        <v>0</v>
      </c>
      <c r="G104" s="90">
        <f>VLOOKUP($A$104,'2.2'!$4:$151,39,FALSE)</f>
        <v>0</v>
      </c>
      <c r="H104" s="90">
        <f>VLOOKUP($A$104,'2.2'!$4:$151,47,FALSE)</f>
        <v>0</v>
      </c>
      <c r="I104" s="90">
        <f>VLOOKUP($A$104,'2.2'!$4:$151,55,FALSE)</f>
        <v>0</v>
      </c>
      <c r="J104" s="90">
        <f>VLOOKUP($A$104,'2.2'!$4:$151,63,FALSE)</f>
        <v>0</v>
      </c>
      <c r="K104" s="90">
        <f>VLOOKUP($A$104,'2.2'!$4:$151,71,FALSE)</f>
        <v>0</v>
      </c>
      <c r="L104" s="90">
        <f>VLOOKUP($A$104,'2.2'!$4:$151,79,FALSE)</f>
        <v>0</v>
      </c>
      <c r="M104" s="90">
        <f>VLOOKUP($A$104,'2.2'!$4:$151,87,FALSE)</f>
        <v>0</v>
      </c>
      <c r="N104" s="90" t="str">
        <f>VLOOKUP($A$104,'2.2'!$4:$151,95,FALSE)</f>
        <v>n.d.</v>
      </c>
    </row>
    <row r="105" spans="1:14" ht="20" customHeight="1" x14ac:dyDescent="0.2">
      <c r="A105" s="102" t="s">
        <v>587</v>
      </c>
    </row>
    <row r="106" spans="1:14" ht="20" customHeight="1" x14ac:dyDescent="0.2">
      <c r="A106" s="102" t="s">
        <v>846</v>
      </c>
    </row>
    <row r="107" spans="1:14" ht="20" customHeight="1" x14ac:dyDescent="0.2">
      <c r="A107" s="102" t="s">
        <v>588</v>
      </c>
    </row>
    <row r="108" spans="1:14" ht="20" customHeight="1" x14ac:dyDescent="0.2">
      <c r="A108" s="102" t="s">
        <v>797</v>
      </c>
    </row>
    <row r="109" spans="1:14" ht="20" customHeight="1" x14ac:dyDescent="0.2">
      <c r="A109" s="102" t="s">
        <v>653</v>
      </c>
    </row>
    <row r="110" spans="1:14" ht="20" customHeight="1" x14ac:dyDescent="0.2">
      <c r="A110" s="102" t="s">
        <v>623</v>
      </c>
    </row>
    <row r="111" spans="1:14" ht="20" customHeight="1" x14ac:dyDescent="0.2">
      <c r="A111" s="102" t="s">
        <v>603</v>
      </c>
    </row>
    <row r="112" spans="1:14" ht="20" customHeight="1" x14ac:dyDescent="0.2">
      <c r="A112" s="102" t="s">
        <v>848</v>
      </c>
    </row>
  </sheetData>
  <mergeCells count="1">
    <mergeCell ref="A4:B4"/>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83"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1626F-EFBB-4616-97CC-DDA5FA01BBF8}">
  <sheetPr codeName="Planilha17"/>
  <dimension ref="A1:N112"/>
  <sheetViews>
    <sheetView showGridLines="0" zoomScaleNormal="100" workbookViewId="0">
      <pane xSplit="2" ySplit="4" topLeftCell="G5" activePane="bottomRight" state="frozen"/>
      <selection activeCell="A54" sqref="A54"/>
      <selection pane="topRight" activeCell="A54" sqref="A54"/>
      <selection pane="bottomLeft" activeCell="A54" sqref="A54"/>
      <selection pane="bottomRight" activeCell="A3" sqref="A3"/>
    </sheetView>
  </sheetViews>
  <sheetFormatPr baseColWidth="10" defaultColWidth="9.1640625" defaultRowHeight="20" customHeight="1" x14ac:dyDescent="0.2"/>
  <cols>
    <col min="1" max="1" width="10.1640625" style="31" customWidth="1"/>
    <col min="2" max="2" width="95.33203125" style="31" bestFit="1" customWidth="1"/>
    <col min="3" max="14" width="10.6640625" style="31" customWidth="1"/>
    <col min="15" max="16384" width="9.1640625" style="31"/>
  </cols>
  <sheetData>
    <row r="1" spans="1:14" ht="20" customHeight="1" x14ac:dyDescent="0.2">
      <c r="A1" s="17" t="s">
        <v>765</v>
      </c>
    </row>
    <row r="2" spans="1:14" ht="20" customHeight="1" x14ac:dyDescent="0.2">
      <c r="A2" s="17" t="s">
        <v>333</v>
      </c>
    </row>
    <row r="4" spans="1:14" ht="20" customHeight="1" x14ac:dyDescent="0.2">
      <c r="A4" s="333" t="s">
        <v>654</v>
      </c>
      <c r="B4" s="333"/>
      <c r="C4" s="24">
        <v>2010</v>
      </c>
      <c r="D4" s="24">
        <v>2011</v>
      </c>
      <c r="E4" s="24">
        <v>2012</v>
      </c>
      <c r="F4" s="24">
        <v>2013</v>
      </c>
      <c r="G4" s="24">
        <v>2014</v>
      </c>
      <c r="H4" s="24">
        <v>2015</v>
      </c>
      <c r="I4" s="24">
        <v>2016</v>
      </c>
      <c r="J4" s="24">
        <v>2017</v>
      </c>
      <c r="K4" s="24">
        <v>2018</v>
      </c>
      <c r="L4" s="24">
        <v>2019</v>
      </c>
      <c r="M4" s="24">
        <v>2020</v>
      </c>
      <c r="N4" s="24">
        <v>2021</v>
      </c>
    </row>
    <row r="5" spans="1:14" ht="20" customHeight="1" x14ac:dyDescent="0.2">
      <c r="A5" s="18">
        <v>1</v>
      </c>
      <c r="B5" s="19" t="s">
        <v>391</v>
      </c>
      <c r="C5" s="88">
        <f>VLOOKUP($A$5,'2.2'!$4:$151,8,FALSE)</f>
        <v>314095.59095604689</v>
      </c>
      <c r="D5" s="88">
        <f>VLOOKUP($A$5,'2.2'!$4:$151,16,FALSE)</f>
        <v>361445.20131219865</v>
      </c>
      <c r="E5" s="88">
        <f>VLOOKUP($A$5,'2.2'!$4:$151,24,FALSE)</f>
        <v>407765.32080007409</v>
      </c>
      <c r="F5" s="88">
        <f>VLOOKUP($A$5,'2.2'!$4:$151,32,FALSE)</f>
        <v>433981.82193986792</v>
      </c>
      <c r="G5" s="88">
        <f>VLOOKUP($A$5,'2.2'!$4:$151,40,FALSE)</f>
        <v>484544.08366376371</v>
      </c>
      <c r="H5" s="88">
        <f>VLOOKUP($A$5,'2.2'!$4:$151,48,FALSE)</f>
        <v>516511.7101988694</v>
      </c>
      <c r="I5" s="88">
        <f>VLOOKUP($A$5,'2.2'!$4:$151,56,FALSE)</f>
        <v>558912.09297719039</v>
      </c>
      <c r="J5" s="88">
        <f>VLOOKUP($A$5,'2.2'!$4:$151,64,FALSE)</f>
        <v>576312.82188254048</v>
      </c>
      <c r="K5" s="88">
        <f>VLOOKUP($A$5,'2.2'!$4:$151,72,FALSE)</f>
        <v>628537.31808323588</v>
      </c>
      <c r="L5" s="88">
        <f>VLOOKUP($A$5,'2.2'!$4:$151,80,FALSE)</f>
        <v>690976.8211888104</v>
      </c>
      <c r="M5" s="88">
        <f>VLOOKUP($A$5,'2.2'!$4:$151,88,FALSE)</f>
        <v>752850.29505531152</v>
      </c>
      <c r="N5" s="88">
        <f>VLOOKUP($A$5,'2.2'!$4:$151,96,FALSE)</f>
        <v>863355.06488870003</v>
      </c>
    </row>
    <row r="6" spans="1:14" ht="20" customHeight="1" x14ac:dyDescent="0.2">
      <c r="A6" s="32">
        <v>11</v>
      </c>
      <c r="B6" s="33" t="s">
        <v>242</v>
      </c>
      <c r="C6" s="89">
        <f>VLOOKUP($A$6,'2.2'!$4:$151,8,FALSE)</f>
        <v>60206.914689216341</v>
      </c>
      <c r="D6" s="89">
        <f>VLOOKUP($A$6,'2.2'!$4:$151,16,FALSE)</f>
        <v>69923.546474135743</v>
      </c>
      <c r="E6" s="89">
        <f>VLOOKUP($A$6,'2.2'!$4:$151,24,FALSE)</f>
        <v>79035.861455604187</v>
      </c>
      <c r="F6" s="89">
        <f>VLOOKUP($A$6,'2.2'!$4:$151,32,FALSE)</f>
        <v>87770.232116992935</v>
      </c>
      <c r="G6" s="89">
        <f>VLOOKUP($A$6,'2.2'!$4:$151,40,FALSE)</f>
        <v>97706.705744835359</v>
      </c>
      <c r="H6" s="89">
        <f>VLOOKUP($A$6,'2.2'!$4:$151,48,FALSE)</f>
        <v>105097.61719697739</v>
      </c>
      <c r="I6" s="89">
        <f>VLOOKUP($A$6,'2.2'!$4:$151,56,FALSE)</f>
        <v>107934.90566242571</v>
      </c>
      <c r="J6" s="89">
        <f>VLOOKUP($A$6,'2.2'!$4:$151,64,FALSE)</f>
        <v>115921.07112340091</v>
      </c>
      <c r="K6" s="89">
        <f>VLOOKUP($A$6,'2.2'!$4:$151,72,FALSE)</f>
        <v>130213.02339550504</v>
      </c>
      <c r="L6" s="89">
        <f>VLOOKUP($A$6,'2.2'!$4:$151,80,FALSE)</f>
        <v>144729.52390447454</v>
      </c>
      <c r="M6" s="89">
        <f>VLOOKUP($A$6,'2.2'!$4:$151,88,FALSE)</f>
        <v>146429.53422499428</v>
      </c>
      <c r="N6" s="89">
        <f>VLOOKUP($A$6,'2.2'!$4:$151,96,FALSE)</f>
        <v>178330.15150499999</v>
      </c>
    </row>
    <row r="7" spans="1:14" ht="20" customHeight="1" x14ac:dyDescent="0.2">
      <c r="A7" s="35">
        <v>111</v>
      </c>
      <c r="B7" s="36" t="s">
        <v>256</v>
      </c>
      <c r="C7" s="90">
        <f>VLOOKUP($A$7,'2.2'!$4:$151,8,FALSE)</f>
        <v>0</v>
      </c>
      <c r="D7" s="90">
        <f>VLOOKUP($A$7,'2.2'!$4:$151,16,FALSE)</f>
        <v>0</v>
      </c>
      <c r="E7" s="90">
        <f>VLOOKUP($A$7,'2.2'!$4:$151,24,FALSE)</f>
        <v>0</v>
      </c>
      <c r="F7" s="90">
        <f>VLOOKUP($A$7,'2.2'!$4:$151,32,FALSE)</f>
        <v>0</v>
      </c>
      <c r="G7" s="90">
        <f>VLOOKUP($A$7,'2.2'!$4:$151,40,FALSE)</f>
        <v>0</v>
      </c>
      <c r="H7" s="90">
        <f>VLOOKUP($A$7,'2.2'!$4:$151,48,FALSE)</f>
        <v>0</v>
      </c>
      <c r="I7" s="90">
        <f>VLOOKUP($A$7,'2.2'!$4:$151,56,FALSE)</f>
        <v>0</v>
      </c>
      <c r="J7" s="90">
        <f>VLOOKUP($A$7,'2.2'!$4:$151,64,FALSE)</f>
        <v>0</v>
      </c>
      <c r="K7" s="90">
        <f>VLOOKUP($A$7,'2.2'!$4:$151,72,FALSE)</f>
        <v>0</v>
      </c>
      <c r="L7" s="90">
        <f>VLOOKUP($A$7,'2.2'!$4:$151,80,FALSE)</f>
        <v>0</v>
      </c>
      <c r="M7" s="90">
        <f>VLOOKUP($A$7,'2.2'!$4:$151,88,FALSE)</f>
        <v>0</v>
      </c>
      <c r="N7" s="90">
        <f>VLOOKUP($A$7,'2.2'!$4:$151,96,FALSE)</f>
        <v>0</v>
      </c>
    </row>
    <row r="8" spans="1:14" s="41" customFormat="1" ht="20" customHeight="1" x14ac:dyDescent="0.2">
      <c r="A8" s="38">
        <v>1111</v>
      </c>
      <c r="B8" s="39" t="s">
        <v>430</v>
      </c>
      <c r="C8" s="91">
        <f>VLOOKUP($A$8,'2.2'!$4:$151,8,FALSE)</f>
        <v>0</v>
      </c>
      <c r="D8" s="91">
        <f>VLOOKUP($A$8,'2.2'!$4:$151,16,FALSE)</f>
        <v>0</v>
      </c>
      <c r="E8" s="91">
        <f>VLOOKUP($A$8,'2.2'!$4:$151,24,FALSE)</f>
        <v>0</v>
      </c>
      <c r="F8" s="91">
        <f>VLOOKUP($A$8,'2.2'!$4:$151,32,FALSE)</f>
        <v>0</v>
      </c>
      <c r="G8" s="91">
        <f>VLOOKUP($A$8,'2.2'!$4:$151,40,FALSE)</f>
        <v>0</v>
      </c>
      <c r="H8" s="91">
        <f>VLOOKUP($A$8,'2.2'!$4:$151,48,FALSE)</f>
        <v>0</v>
      </c>
      <c r="I8" s="91">
        <f>VLOOKUP($A$8,'2.2'!$4:$151,56,FALSE)</f>
        <v>0</v>
      </c>
      <c r="J8" s="91">
        <f>VLOOKUP($A$8,'2.2'!$4:$151,64,FALSE)</f>
        <v>0</v>
      </c>
      <c r="K8" s="91">
        <f>VLOOKUP($A$8,'2.2'!$4:$151,72,FALSE)</f>
        <v>0</v>
      </c>
      <c r="L8" s="91">
        <f>VLOOKUP($A$8,'2.2'!$4:$151,80,FALSE)</f>
        <v>0</v>
      </c>
      <c r="M8" s="91">
        <f>VLOOKUP($A$8,'2.2'!$4:$151,88,FALSE)</f>
        <v>0</v>
      </c>
      <c r="N8" s="91">
        <f>VLOOKUP($A$8,'2.2'!$4:$151,96,FALSE)</f>
        <v>0</v>
      </c>
    </row>
    <row r="9" spans="1:14" s="44" customFormat="1" ht="20" customHeight="1" x14ac:dyDescent="0.2">
      <c r="A9" s="42">
        <v>1112</v>
      </c>
      <c r="B9" s="43" t="s">
        <v>431</v>
      </c>
      <c r="C9" s="91">
        <f>VLOOKUP($A$9,'2.2'!$4:$151,8,FALSE)</f>
        <v>0</v>
      </c>
      <c r="D9" s="91">
        <f>VLOOKUP($A$9,'2.2'!$4:$151,16,FALSE)</f>
        <v>0</v>
      </c>
      <c r="E9" s="91">
        <f>VLOOKUP($A$9,'2.2'!$4:$151,24,FALSE)</f>
        <v>0</v>
      </c>
      <c r="F9" s="91">
        <f>VLOOKUP($A$9,'2.2'!$4:$151,32,FALSE)</f>
        <v>0</v>
      </c>
      <c r="G9" s="91">
        <f>VLOOKUP($A$9,'2.2'!$4:$151,40,FALSE)</f>
        <v>0</v>
      </c>
      <c r="H9" s="91">
        <f>VLOOKUP($A$9,'2.2'!$4:$151,48,FALSE)</f>
        <v>0</v>
      </c>
      <c r="I9" s="91">
        <f>VLOOKUP($A$9,'2.2'!$4:$151,56,FALSE)</f>
        <v>0</v>
      </c>
      <c r="J9" s="91">
        <f>VLOOKUP($A$9,'2.2'!$4:$151,64,FALSE)</f>
        <v>0</v>
      </c>
      <c r="K9" s="91">
        <f>VLOOKUP($A$9,'2.2'!$4:$151,72,FALSE)</f>
        <v>0</v>
      </c>
      <c r="L9" s="91">
        <f>VLOOKUP($A$9,'2.2'!$4:$151,80,FALSE)</f>
        <v>0</v>
      </c>
      <c r="M9" s="91">
        <f>VLOOKUP($A$9,'2.2'!$4:$151,88,FALSE)</f>
        <v>0</v>
      </c>
      <c r="N9" s="91">
        <f>VLOOKUP($A$9,'2.2'!$4:$151,96,FALSE)</f>
        <v>0</v>
      </c>
    </row>
    <row r="10" spans="1:14" s="48" customFormat="1" ht="20" customHeight="1" x14ac:dyDescent="0.2">
      <c r="A10" s="45" t="s">
        <v>432</v>
      </c>
      <c r="B10" s="46" t="s">
        <v>433</v>
      </c>
      <c r="C10" s="92" t="str">
        <f>VLOOKUP($A$10,'2.2'!$4:$151,8,FALSE)</f>
        <v>0</v>
      </c>
      <c r="D10" s="92" t="str">
        <f>VLOOKUP($A$10,'2.2'!$4:$151,16,FALSE)</f>
        <v>0</v>
      </c>
      <c r="E10" s="92" t="str">
        <f>VLOOKUP($A$10,'2.2'!$4:$151,24,FALSE)</f>
        <v>0</v>
      </c>
      <c r="F10" s="92" t="str">
        <f>VLOOKUP($A$10,'2.2'!$4:$151,32,FALSE)</f>
        <v>0</v>
      </c>
      <c r="G10" s="92" t="str">
        <f>VLOOKUP($A$10,'2.2'!$4:$151,40,FALSE)</f>
        <v>0</v>
      </c>
      <c r="H10" s="92" t="str">
        <f>VLOOKUP($A$10,'2.2'!$4:$151,48,FALSE)</f>
        <v>0</v>
      </c>
      <c r="I10" s="92" t="str">
        <f>VLOOKUP($A$10,'2.2'!$4:$151,56,FALSE)</f>
        <v>0</v>
      </c>
      <c r="J10" s="92" t="str">
        <f>VLOOKUP($A$10,'2.2'!$4:$151,64,FALSE)</f>
        <v>0</v>
      </c>
      <c r="K10" s="92" t="str">
        <f>VLOOKUP($A$10,'2.2'!$4:$151,72,FALSE)</f>
        <v>0</v>
      </c>
      <c r="L10" s="92" t="str">
        <f>VLOOKUP($A$10,'2.2'!$4:$151,80,FALSE)</f>
        <v>0</v>
      </c>
      <c r="M10" s="92" t="str">
        <f>VLOOKUP($A$10,'2.2'!$4:$151,88,FALSE)</f>
        <v>0</v>
      </c>
      <c r="N10" s="92" t="str">
        <f>VLOOKUP($A$10,'2.2'!$4:$151,96,FALSE)</f>
        <v>0</v>
      </c>
    </row>
    <row r="11" spans="1:14" s="48" customFormat="1" ht="20" customHeight="1" x14ac:dyDescent="0.2">
      <c r="A11" s="45" t="s">
        <v>434</v>
      </c>
      <c r="B11" s="46" t="s">
        <v>435</v>
      </c>
      <c r="C11" s="92" t="str">
        <f>VLOOKUP($A$11,'2.2'!$4:$151,8,FALSE)</f>
        <v>0</v>
      </c>
      <c r="D11" s="92" t="str">
        <f>VLOOKUP($A$11,'2.2'!$4:$151,16,FALSE)</f>
        <v>0</v>
      </c>
      <c r="E11" s="92" t="str">
        <f>VLOOKUP($A$11,'2.2'!$4:$151,24,FALSE)</f>
        <v>0</v>
      </c>
      <c r="F11" s="92" t="str">
        <f>VLOOKUP($A$11,'2.2'!$4:$151,32,FALSE)</f>
        <v>0</v>
      </c>
      <c r="G11" s="92" t="str">
        <f>VLOOKUP($A$11,'2.2'!$4:$151,40,FALSE)</f>
        <v>0</v>
      </c>
      <c r="H11" s="92" t="str">
        <f>VLOOKUP($A$11,'2.2'!$4:$151,48,FALSE)</f>
        <v>0</v>
      </c>
      <c r="I11" s="92" t="str">
        <f>VLOOKUP($A$11,'2.2'!$4:$151,56,FALSE)</f>
        <v>0</v>
      </c>
      <c r="J11" s="92" t="str">
        <f>VLOOKUP($A$11,'2.2'!$4:$151,64,FALSE)</f>
        <v>0</v>
      </c>
      <c r="K11" s="92" t="str">
        <f>VLOOKUP($A$11,'2.2'!$4:$151,72,FALSE)</f>
        <v>0</v>
      </c>
      <c r="L11" s="92" t="str">
        <f>VLOOKUP($A$11,'2.2'!$4:$151,80,FALSE)</f>
        <v>0</v>
      </c>
      <c r="M11" s="92" t="str">
        <f>VLOOKUP($A$11,'2.2'!$4:$151,88,FALSE)</f>
        <v>0</v>
      </c>
      <c r="N11" s="92" t="str">
        <f>VLOOKUP($A$11,'2.2'!$4:$151,96,FALSE)</f>
        <v>0</v>
      </c>
    </row>
    <row r="12" spans="1:14" s="48" customFormat="1" ht="20" customHeight="1" x14ac:dyDescent="0.2">
      <c r="A12" s="45" t="s">
        <v>436</v>
      </c>
      <c r="B12" s="46" t="s">
        <v>474</v>
      </c>
      <c r="C12" s="92" t="str">
        <f>VLOOKUP($A$12,'2.2'!$4:$151,8,FALSE)</f>
        <v>0</v>
      </c>
      <c r="D12" s="92" t="str">
        <f>VLOOKUP($A$12,'2.2'!$4:$151,16,FALSE)</f>
        <v>0</v>
      </c>
      <c r="E12" s="92" t="str">
        <f>VLOOKUP($A$12,'2.2'!$4:$151,24,FALSE)</f>
        <v>0</v>
      </c>
      <c r="F12" s="92" t="str">
        <f>VLOOKUP($A$12,'2.2'!$4:$151,32,FALSE)</f>
        <v>0</v>
      </c>
      <c r="G12" s="92" t="str">
        <f>VLOOKUP($A$12,'2.2'!$4:$151,40,FALSE)</f>
        <v>0</v>
      </c>
      <c r="H12" s="92" t="str">
        <f>VLOOKUP($A$12,'2.2'!$4:$151,48,FALSE)</f>
        <v>0</v>
      </c>
      <c r="I12" s="92" t="str">
        <f>VLOOKUP($A$12,'2.2'!$4:$151,56,FALSE)</f>
        <v>0</v>
      </c>
      <c r="J12" s="92" t="str">
        <f>VLOOKUP($A$12,'2.2'!$4:$151,64,FALSE)</f>
        <v>0</v>
      </c>
      <c r="K12" s="92" t="str">
        <f>VLOOKUP($A$12,'2.2'!$4:$151,72,FALSE)</f>
        <v>0</v>
      </c>
      <c r="L12" s="92" t="str">
        <f>VLOOKUP($A$12,'2.2'!$4:$151,80,FALSE)</f>
        <v>0</v>
      </c>
      <c r="M12" s="92" t="str">
        <f>VLOOKUP($A$12,'2.2'!$4:$151,88,FALSE)</f>
        <v>0</v>
      </c>
      <c r="N12" s="92" t="str">
        <f>VLOOKUP($A$12,'2.2'!$4:$151,96,FALSE)</f>
        <v>0</v>
      </c>
    </row>
    <row r="13" spans="1:14" ht="20" customHeight="1" x14ac:dyDescent="0.2">
      <c r="A13" s="38">
        <v>1113</v>
      </c>
      <c r="B13" s="43" t="s">
        <v>437</v>
      </c>
      <c r="C13" s="91">
        <f>VLOOKUP($A$13,'2.2'!$4:$151,8,FALSE)</f>
        <v>0</v>
      </c>
      <c r="D13" s="91">
        <f>VLOOKUP($A$13,'2.2'!$4:$151,16,FALSE)</f>
        <v>0</v>
      </c>
      <c r="E13" s="91">
        <f>VLOOKUP($A$13,'2.2'!$4:$151,24,FALSE)</f>
        <v>0</v>
      </c>
      <c r="F13" s="91">
        <f>VLOOKUP($A$13,'2.2'!$4:$151,32,FALSE)</f>
        <v>0</v>
      </c>
      <c r="G13" s="91">
        <f>VLOOKUP($A$13,'2.2'!$4:$151,40,FALSE)</f>
        <v>0</v>
      </c>
      <c r="H13" s="91">
        <f>VLOOKUP($A$13,'2.2'!$4:$151,48,FALSE)</f>
        <v>0</v>
      </c>
      <c r="I13" s="91">
        <f>VLOOKUP($A$13,'2.2'!$4:$151,56,FALSE)</f>
        <v>0</v>
      </c>
      <c r="J13" s="91">
        <f>VLOOKUP($A$13,'2.2'!$4:$151,64,FALSE)</f>
        <v>0</v>
      </c>
      <c r="K13" s="91">
        <f>VLOOKUP($A$13,'2.2'!$4:$151,72,FALSE)</f>
        <v>0</v>
      </c>
      <c r="L13" s="91">
        <f>VLOOKUP($A$13,'2.2'!$4:$151,80,FALSE)</f>
        <v>0</v>
      </c>
      <c r="M13" s="91">
        <f>VLOOKUP($A$13,'2.2'!$4:$151,88,FALSE)</f>
        <v>0</v>
      </c>
      <c r="N13" s="91">
        <f>VLOOKUP($A$13,'2.2'!$4:$151,96,FALSE)</f>
        <v>0</v>
      </c>
    </row>
    <row r="14" spans="1:14" ht="20" customHeight="1" x14ac:dyDescent="0.2">
      <c r="A14" s="35">
        <v>112</v>
      </c>
      <c r="B14" s="36" t="s">
        <v>257</v>
      </c>
      <c r="C14" s="90">
        <f>VLOOKUP($A$14,'2.2'!$4:$151,8,FALSE)</f>
        <v>0</v>
      </c>
      <c r="D14" s="90">
        <f>VLOOKUP($A$14,'2.2'!$4:$151,16,FALSE)</f>
        <v>0</v>
      </c>
      <c r="E14" s="90">
        <f>VLOOKUP($A$14,'2.2'!$4:$151,24,FALSE)</f>
        <v>0</v>
      </c>
      <c r="F14" s="90">
        <f>VLOOKUP($A$14,'2.2'!$4:$151,32,FALSE)</f>
        <v>0</v>
      </c>
      <c r="G14" s="90">
        <f>VLOOKUP($A$14,'2.2'!$4:$151,40,FALSE)</f>
        <v>0</v>
      </c>
      <c r="H14" s="90">
        <f>VLOOKUP($A$14,'2.2'!$4:$151,48,FALSE)</f>
        <v>0</v>
      </c>
      <c r="I14" s="90">
        <f>VLOOKUP($A$14,'2.2'!$4:$151,56,FALSE)</f>
        <v>0</v>
      </c>
      <c r="J14" s="90">
        <f>VLOOKUP($A$14,'2.2'!$4:$151,64,FALSE)</f>
        <v>0</v>
      </c>
      <c r="K14" s="90">
        <f>VLOOKUP($A$14,'2.2'!$4:$151,72,FALSE)</f>
        <v>0</v>
      </c>
      <c r="L14" s="90">
        <f>VLOOKUP($A$14,'2.2'!$4:$151,80,FALSE)</f>
        <v>0</v>
      </c>
      <c r="M14" s="90">
        <f>VLOOKUP($A$14,'2.2'!$4:$151,88,FALSE)</f>
        <v>0</v>
      </c>
      <c r="N14" s="90">
        <f>VLOOKUP($A$14,'2.2'!$4:$151,96,FALSE)</f>
        <v>0</v>
      </c>
    </row>
    <row r="15" spans="1:14" s="51" customFormat="1" ht="20" customHeight="1" x14ac:dyDescent="0.2">
      <c r="A15" s="49" t="s">
        <v>438</v>
      </c>
      <c r="B15" s="50" t="s">
        <v>439</v>
      </c>
      <c r="C15" s="99" t="str">
        <f>VLOOKUP($A$15,'2.2'!$4:$151,8,FALSE)</f>
        <v>0</v>
      </c>
      <c r="D15" s="99" t="str">
        <f>VLOOKUP($A$15,'2.2'!$4:$151,16,FALSE)</f>
        <v>0</v>
      </c>
      <c r="E15" s="99" t="str">
        <f>VLOOKUP($A$15,'2.2'!$4:$151,24,FALSE)</f>
        <v>0</v>
      </c>
      <c r="F15" s="99" t="str">
        <f>VLOOKUP($A$15,'2.2'!$4:$151,32,FALSE)</f>
        <v>0</v>
      </c>
      <c r="G15" s="99" t="str">
        <f>VLOOKUP($A$15,'2.2'!$4:$151,40,FALSE)</f>
        <v>0</v>
      </c>
      <c r="H15" s="99" t="str">
        <f>VLOOKUP($A$15,'2.2'!$4:$151,48,FALSE)</f>
        <v>0</v>
      </c>
      <c r="I15" s="99" t="str">
        <f>VLOOKUP($A$15,'2.2'!$4:$151,56,FALSE)</f>
        <v>0</v>
      </c>
      <c r="J15" s="99" t="str">
        <f>VLOOKUP($A$15,'2.2'!$4:$151,64,FALSE)</f>
        <v>0</v>
      </c>
      <c r="K15" s="99" t="str">
        <f>VLOOKUP($A$15,'2.2'!$4:$151,72,FALSE)</f>
        <v>0</v>
      </c>
      <c r="L15" s="99" t="str">
        <f>VLOOKUP($A$15,'2.2'!$4:$151,80,FALSE)</f>
        <v>0</v>
      </c>
      <c r="M15" s="99" t="str">
        <f>VLOOKUP($A$15,'2.2'!$4:$151,88,FALSE)</f>
        <v>0</v>
      </c>
      <c r="N15" s="99" t="str">
        <f>VLOOKUP($A$15,'2.2'!$4:$151,96,FALSE)</f>
        <v>0</v>
      </c>
    </row>
    <row r="16" spans="1:14" s="51" customFormat="1" ht="20" customHeight="1" x14ac:dyDescent="0.2">
      <c r="A16" s="49" t="s">
        <v>440</v>
      </c>
      <c r="B16" s="50" t="s">
        <v>441</v>
      </c>
      <c r="C16" s="99" t="str">
        <f>VLOOKUP($A$16,'2.2'!$4:$151,8,FALSE)</f>
        <v>0</v>
      </c>
      <c r="D16" s="99" t="str">
        <f>VLOOKUP($A$16,'2.2'!$4:$151,16,FALSE)</f>
        <v>0</v>
      </c>
      <c r="E16" s="99" t="str">
        <f>VLOOKUP($A$16,'2.2'!$4:$151,24,FALSE)</f>
        <v>0</v>
      </c>
      <c r="F16" s="99" t="str">
        <f>VLOOKUP($A$16,'2.2'!$4:$151,32,FALSE)</f>
        <v>0</v>
      </c>
      <c r="G16" s="99" t="str">
        <f>VLOOKUP($A$16,'2.2'!$4:$151,40,FALSE)</f>
        <v>0</v>
      </c>
      <c r="H16" s="99" t="str">
        <f>VLOOKUP($A$16,'2.2'!$4:$151,48,FALSE)</f>
        <v>0</v>
      </c>
      <c r="I16" s="99" t="str">
        <f>VLOOKUP($A$16,'2.2'!$4:$151,56,FALSE)</f>
        <v>0</v>
      </c>
      <c r="J16" s="99" t="str">
        <f>VLOOKUP($A$16,'2.2'!$4:$151,64,FALSE)</f>
        <v>0</v>
      </c>
      <c r="K16" s="99" t="str">
        <f>VLOOKUP($A$16,'2.2'!$4:$151,72,FALSE)</f>
        <v>0</v>
      </c>
      <c r="L16" s="99" t="str">
        <f>VLOOKUP($A$16,'2.2'!$4:$151,80,FALSE)</f>
        <v>0</v>
      </c>
      <c r="M16" s="99" t="str">
        <f>VLOOKUP($A$16,'2.2'!$4:$151,88,FALSE)</f>
        <v>0</v>
      </c>
      <c r="N16" s="99" t="str">
        <f>VLOOKUP($A$16,'2.2'!$4:$151,96,FALSE)</f>
        <v>0</v>
      </c>
    </row>
    <row r="17" spans="1:14" ht="20" customHeight="1" x14ac:dyDescent="0.2">
      <c r="A17" s="35">
        <v>113</v>
      </c>
      <c r="B17" s="36" t="s">
        <v>258</v>
      </c>
      <c r="C17" s="90">
        <f>VLOOKUP($A$17,'2.2'!$4:$151,8,FALSE)</f>
        <v>24018.808145557734</v>
      </c>
      <c r="D17" s="90">
        <f>VLOOKUP($A$17,'2.2'!$4:$151,16,FALSE)</f>
        <v>27836.023984268882</v>
      </c>
      <c r="E17" s="90">
        <f>VLOOKUP($A$17,'2.2'!$4:$151,24,FALSE)</f>
        <v>30771.72434430055</v>
      </c>
      <c r="F17" s="90">
        <f>VLOOKUP($A$17,'2.2'!$4:$151,32,FALSE)</f>
        <v>35065.038114958028</v>
      </c>
      <c r="G17" s="90">
        <f>VLOOKUP($A$17,'2.2'!$4:$151,40,FALSE)</f>
        <v>38429.01447270788</v>
      </c>
      <c r="H17" s="90">
        <f>VLOOKUP($A$17,'2.2'!$4:$151,48,FALSE)</f>
        <v>41764.599037119551</v>
      </c>
      <c r="I17" s="90">
        <f>VLOOKUP($A$17,'2.2'!$4:$151,56,FALSE)</f>
        <v>44045.048067038515</v>
      </c>
      <c r="J17" s="90">
        <f>VLOOKUP($A$17,'2.2'!$4:$151,64,FALSE)</f>
        <v>48664.136289889044</v>
      </c>
      <c r="K17" s="90">
        <f>VLOOKUP($A$17,'2.2'!$4:$151,72,FALSE)</f>
        <v>54865.980086082505</v>
      </c>
      <c r="L17" s="90">
        <f>VLOOKUP($A$17,'2.2'!$4:$151,80,FALSE)</f>
        <v>59983.356729817897</v>
      </c>
      <c r="M17" s="90">
        <f>VLOOKUP($A$17,'2.2'!$4:$151,88,FALSE)</f>
        <v>61604.922584438405</v>
      </c>
      <c r="N17" s="90">
        <f>VLOOKUP($A$17,'2.2'!$4:$151,96,FALSE)</f>
        <v>75015.811717999997</v>
      </c>
    </row>
    <row r="18" spans="1:14" s="41" customFormat="1" ht="20" customHeight="1" x14ac:dyDescent="0.2">
      <c r="A18" s="38">
        <v>1131</v>
      </c>
      <c r="B18" s="39" t="s">
        <v>259</v>
      </c>
      <c r="C18" s="91">
        <f>VLOOKUP($A$18,'2.2'!$4:$151,8,FALSE)</f>
        <v>24018.808145557734</v>
      </c>
      <c r="D18" s="91">
        <f>VLOOKUP($A$18,'2.2'!$4:$151,16,FALSE)</f>
        <v>27836.023984268882</v>
      </c>
      <c r="E18" s="91">
        <f>VLOOKUP($A$18,'2.2'!$4:$151,24,FALSE)</f>
        <v>30771.72434430055</v>
      </c>
      <c r="F18" s="91">
        <f>VLOOKUP($A$18,'2.2'!$4:$151,32,FALSE)</f>
        <v>35065.038114958028</v>
      </c>
      <c r="G18" s="91">
        <f>VLOOKUP($A$18,'2.2'!$4:$151,40,FALSE)</f>
        <v>38429.01447270788</v>
      </c>
      <c r="H18" s="91">
        <f>VLOOKUP($A$18,'2.2'!$4:$151,48,FALSE)</f>
        <v>41764.599037119551</v>
      </c>
      <c r="I18" s="91">
        <f>VLOOKUP($A$18,'2.2'!$4:$151,56,FALSE)</f>
        <v>44045.048067038515</v>
      </c>
      <c r="J18" s="91">
        <f>VLOOKUP($A$18,'2.2'!$4:$151,64,FALSE)</f>
        <v>48664.136289889044</v>
      </c>
      <c r="K18" s="91">
        <f>VLOOKUP($A$18,'2.2'!$4:$151,72,FALSE)</f>
        <v>54865.980086082505</v>
      </c>
      <c r="L18" s="91">
        <f>VLOOKUP($A$18,'2.2'!$4:$151,80,FALSE)</f>
        <v>59983.356729817897</v>
      </c>
      <c r="M18" s="91">
        <f>VLOOKUP($A$18,'2.2'!$4:$151,88,FALSE)</f>
        <v>61604.922584438405</v>
      </c>
      <c r="N18" s="91">
        <f>VLOOKUP($A$18,'2.2'!$4:$151,96,FALSE)</f>
        <v>75015.811717999997</v>
      </c>
    </row>
    <row r="19" spans="1:14" s="41" customFormat="1" ht="20" customHeight="1" x14ac:dyDescent="0.2">
      <c r="A19" s="45" t="s">
        <v>468</v>
      </c>
      <c r="B19" s="46" t="s">
        <v>469</v>
      </c>
      <c r="C19" s="23">
        <f>VLOOKUP($A$19,'2.2'!$4:$151,8,FALSE)</f>
        <v>18619.499607608701</v>
      </c>
      <c r="D19" s="23">
        <f>VLOOKUP($A$19,'2.2'!$4:$151,16,FALSE)</f>
        <v>21115.80847476019</v>
      </c>
      <c r="E19" s="23">
        <f>VLOOKUP($A$19,'2.2'!$4:$151,24,FALSE)</f>
        <v>23054.705217889401</v>
      </c>
      <c r="F19" s="23">
        <f>VLOOKUP($A$19,'2.2'!$4:$151,32,FALSE)</f>
        <v>25970.969932085478</v>
      </c>
      <c r="G19" s="23">
        <f>VLOOKUP($A$19,'2.2'!$4:$151,40,FALSE)</f>
        <v>28608.227095329279</v>
      </c>
      <c r="H19" s="23">
        <f>VLOOKUP($A$19,'2.2'!$4:$151,48,FALSE)</f>
        <v>31842.26256067993</v>
      </c>
      <c r="I19" s="23">
        <f>VLOOKUP($A$19,'2.2'!$4:$151,56,FALSE)</f>
        <v>34607.333018726837</v>
      </c>
      <c r="J19" s="23">
        <f>VLOOKUP($A$19,'2.2'!$4:$151,64,FALSE)</f>
        <v>38749.651537896621</v>
      </c>
      <c r="K19" s="23">
        <f>VLOOKUP($A$19,'2.2'!$4:$151,72,FALSE)</f>
        <v>43850.833501643305</v>
      </c>
      <c r="L19" s="23">
        <f>VLOOKUP($A$19,'2.2'!$4:$151,80,FALSE)</f>
        <v>47644.667794993795</v>
      </c>
      <c r="M19" s="23">
        <f>VLOOKUP($A$19,'2.2'!$4:$151,88,FALSE)</f>
        <v>47535.976288684302</v>
      </c>
      <c r="N19" s="23">
        <f>VLOOKUP($A$19,'2.2'!$4:$151,96,FALSE)</f>
        <v>54895.053358000005</v>
      </c>
    </row>
    <row r="20" spans="1:14" s="41" customFormat="1" ht="20" customHeight="1" x14ac:dyDescent="0.2">
      <c r="A20" s="45" t="s">
        <v>470</v>
      </c>
      <c r="B20" s="46" t="s">
        <v>471</v>
      </c>
      <c r="C20" s="23">
        <f>VLOOKUP($A$20,'2.2'!$4:$151,8,FALSE)</f>
        <v>5399.3085379490312</v>
      </c>
      <c r="D20" s="23">
        <f>VLOOKUP($A$20,'2.2'!$4:$151,16,FALSE)</f>
        <v>6720.2155095086946</v>
      </c>
      <c r="E20" s="23">
        <f>VLOOKUP($A$20,'2.2'!$4:$151,24,FALSE)</f>
        <v>7717.0191264111472</v>
      </c>
      <c r="F20" s="23">
        <f>VLOOKUP($A$20,'2.2'!$4:$151,32,FALSE)</f>
        <v>9094.0681828725483</v>
      </c>
      <c r="G20" s="23">
        <f>VLOOKUP($A$20,'2.2'!$4:$151,40,FALSE)</f>
        <v>9820.7873773786014</v>
      </c>
      <c r="H20" s="23">
        <f>VLOOKUP($A$20,'2.2'!$4:$151,48,FALSE)</f>
        <v>9922.336476439621</v>
      </c>
      <c r="I20" s="23">
        <f>VLOOKUP($A$20,'2.2'!$4:$151,56,FALSE)</f>
        <v>9437.7150483116802</v>
      </c>
      <c r="J20" s="23">
        <f>VLOOKUP($A$20,'2.2'!$4:$151,64,FALSE)</f>
        <v>9914.4847519924206</v>
      </c>
      <c r="K20" s="23">
        <f>VLOOKUP($A$20,'2.2'!$4:$151,72,FALSE)</f>
        <v>11015.146584439199</v>
      </c>
      <c r="L20" s="23">
        <f>VLOOKUP($A$20,'2.2'!$4:$151,80,FALSE)</f>
        <v>12338.6889348241</v>
      </c>
      <c r="M20" s="23">
        <f>VLOOKUP($A$20,'2.2'!$4:$151,88,FALSE)</f>
        <v>14068.9462957541</v>
      </c>
      <c r="N20" s="23">
        <f>VLOOKUP($A$20,'2.2'!$4:$151,96,FALSE)</f>
        <v>20120.75836</v>
      </c>
    </row>
    <row r="21" spans="1:14" s="41" customFormat="1" ht="20" customHeight="1" x14ac:dyDescent="0.2">
      <c r="A21" s="45" t="s">
        <v>472</v>
      </c>
      <c r="B21" s="46" t="s">
        <v>473</v>
      </c>
      <c r="C21" s="23" t="str">
        <f>VLOOKUP($A$21,'2.2'!$4:$151,8,FALSE)</f>
        <v>0</v>
      </c>
      <c r="D21" s="23" t="str">
        <f>VLOOKUP($A$21,'2.2'!$4:$151,16,FALSE)</f>
        <v>0</v>
      </c>
      <c r="E21" s="23" t="str">
        <f>VLOOKUP($A$21,'2.2'!$4:$151,24,FALSE)</f>
        <v>0</v>
      </c>
      <c r="F21" s="23" t="str">
        <f>VLOOKUP($A$21,'2.2'!$4:$151,32,FALSE)</f>
        <v>0</v>
      </c>
      <c r="G21" s="23" t="str">
        <f>VLOOKUP($A$21,'2.2'!$4:$151,40,FALSE)</f>
        <v>0</v>
      </c>
      <c r="H21" s="23" t="str">
        <f>VLOOKUP($A$21,'2.2'!$4:$151,48,FALSE)</f>
        <v>0</v>
      </c>
      <c r="I21" s="23" t="str">
        <f>VLOOKUP($A$21,'2.2'!$4:$151,56,FALSE)</f>
        <v>0</v>
      </c>
      <c r="J21" s="23" t="str">
        <f>VLOOKUP($A$21,'2.2'!$4:$151,64,FALSE)</f>
        <v>0</v>
      </c>
      <c r="K21" s="23" t="str">
        <f>VLOOKUP($A$21,'2.2'!$4:$151,72,FALSE)</f>
        <v>0</v>
      </c>
      <c r="L21" s="23" t="str">
        <f>VLOOKUP($A$21,'2.2'!$4:$151,80,FALSE)</f>
        <v>0</v>
      </c>
      <c r="M21" s="23" t="str">
        <f>VLOOKUP($A$21,'2.2'!$4:$151,88,FALSE)</f>
        <v>0</v>
      </c>
      <c r="N21" s="23" t="str">
        <f>VLOOKUP($A$21,'2.2'!$4:$151,96,FALSE)</f>
        <v>0</v>
      </c>
    </row>
    <row r="22" spans="1:14" s="41" customFormat="1" ht="20" customHeight="1" x14ac:dyDescent="0.2">
      <c r="A22" s="45" t="s">
        <v>475</v>
      </c>
      <c r="B22" s="46" t="s">
        <v>476</v>
      </c>
      <c r="C22" s="23" t="str">
        <f>VLOOKUP($A$22,'2.2'!$4:$151,8,FALSE)</f>
        <v>0</v>
      </c>
      <c r="D22" s="23" t="str">
        <f>VLOOKUP($A$22,'2.2'!$4:$151,16,FALSE)</f>
        <v>0</v>
      </c>
      <c r="E22" s="23" t="str">
        <f>VLOOKUP($A$22,'2.2'!$4:$151,24,FALSE)</f>
        <v>0</v>
      </c>
      <c r="F22" s="23" t="str">
        <f>VLOOKUP($A$22,'2.2'!$4:$151,32,FALSE)</f>
        <v>0</v>
      </c>
      <c r="G22" s="23" t="str">
        <f>VLOOKUP($A$22,'2.2'!$4:$151,40,FALSE)</f>
        <v>0</v>
      </c>
      <c r="H22" s="23" t="str">
        <f>VLOOKUP($A$22,'2.2'!$4:$151,48,FALSE)</f>
        <v>0</v>
      </c>
      <c r="I22" s="23" t="str">
        <f>VLOOKUP($A$22,'2.2'!$4:$151,56,FALSE)</f>
        <v>0</v>
      </c>
      <c r="J22" s="23" t="str">
        <f>VLOOKUP($A$22,'2.2'!$4:$151,64,FALSE)</f>
        <v>0</v>
      </c>
      <c r="K22" s="23" t="str">
        <f>VLOOKUP($A$22,'2.2'!$4:$151,72,FALSE)</f>
        <v>0</v>
      </c>
      <c r="L22" s="23" t="str">
        <f>VLOOKUP($A$22,'2.2'!$4:$151,80,FALSE)</f>
        <v>0</v>
      </c>
      <c r="M22" s="23" t="str">
        <f>VLOOKUP($A$22,'2.2'!$4:$151,88,FALSE)</f>
        <v>0</v>
      </c>
      <c r="N22" s="23" t="str">
        <f>VLOOKUP($A$22,'2.2'!$4:$151,96,FALSE)</f>
        <v>0</v>
      </c>
    </row>
    <row r="23" spans="1:14" s="41" customFormat="1" ht="20" customHeight="1" x14ac:dyDescent="0.2">
      <c r="A23" s="38">
        <v>1132</v>
      </c>
      <c r="B23" s="43" t="s">
        <v>260</v>
      </c>
      <c r="C23" s="91">
        <f>VLOOKUP($A$23,'2.2'!$4:$151,8,FALSE)</f>
        <v>0</v>
      </c>
      <c r="D23" s="91">
        <f>VLOOKUP($A$23,'2.2'!$4:$151,16,FALSE)</f>
        <v>0</v>
      </c>
      <c r="E23" s="91">
        <f>VLOOKUP($A$23,'2.2'!$4:$151,24,FALSE)</f>
        <v>0</v>
      </c>
      <c r="F23" s="91">
        <f>VLOOKUP($A$23,'2.2'!$4:$151,32,FALSE)</f>
        <v>0</v>
      </c>
      <c r="G23" s="91">
        <f>VLOOKUP($A$23,'2.2'!$4:$151,40,FALSE)</f>
        <v>0</v>
      </c>
      <c r="H23" s="91">
        <f>VLOOKUP($A$23,'2.2'!$4:$151,48,FALSE)</f>
        <v>0</v>
      </c>
      <c r="I23" s="91">
        <f>VLOOKUP($A$23,'2.2'!$4:$151,56,FALSE)</f>
        <v>0</v>
      </c>
      <c r="J23" s="91">
        <f>VLOOKUP($A$23,'2.2'!$4:$151,64,FALSE)</f>
        <v>0</v>
      </c>
      <c r="K23" s="91">
        <f>VLOOKUP($A$23,'2.2'!$4:$151,72,FALSE)</f>
        <v>0</v>
      </c>
      <c r="L23" s="91">
        <f>VLOOKUP($A$23,'2.2'!$4:$151,80,FALSE)</f>
        <v>0</v>
      </c>
      <c r="M23" s="91">
        <f>VLOOKUP($A$23,'2.2'!$4:$151,88,FALSE)</f>
        <v>0</v>
      </c>
      <c r="N23" s="91">
        <f>VLOOKUP($A$23,'2.2'!$4:$151,96,FALSE)</f>
        <v>0</v>
      </c>
    </row>
    <row r="24" spans="1:14" s="41" customFormat="1" ht="20" customHeight="1" x14ac:dyDescent="0.2">
      <c r="A24" s="38">
        <v>1133</v>
      </c>
      <c r="B24" s="39" t="s">
        <v>261</v>
      </c>
      <c r="C24" s="91">
        <f>VLOOKUP($A$24,'2.2'!$4:$151,8,FALSE)</f>
        <v>0</v>
      </c>
      <c r="D24" s="91">
        <f>VLOOKUP($A$24,'2.2'!$4:$151,16,FALSE)</f>
        <v>0</v>
      </c>
      <c r="E24" s="91">
        <f>VLOOKUP($A$24,'2.2'!$4:$151,24,FALSE)</f>
        <v>0</v>
      </c>
      <c r="F24" s="91">
        <f>VLOOKUP($A$24,'2.2'!$4:$151,32,FALSE)</f>
        <v>0</v>
      </c>
      <c r="G24" s="91">
        <f>VLOOKUP($A$24,'2.2'!$4:$151,40,FALSE)</f>
        <v>0</v>
      </c>
      <c r="H24" s="91">
        <f>VLOOKUP($A$24,'2.2'!$4:$151,48,FALSE)</f>
        <v>0</v>
      </c>
      <c r="I24" s="91">
        <f>VLOOKUP($A$24,'2.2'!$4:$151,56,FALSE)</f>
        <v>0</v>
      </c>
      <c r="J24" s="91">
        <f>VLOOKUP($A$24,'2.2'!$4:$151,64,FALSE)</f>
        <v>0</v>
      </c>
      <c r="K24" s="91">
        <f>VLOOKUP($A$24,'2.2'!$4:$151,72,FALSE)</f>
        <v>0</v>
      </c>
      <c r="L24" s="91">
        <f>VLOOKUP($A$24,'2.2'!$4:$151,80,FALSE)</f>
        <v>0</v>
      </c>
      <c r="M24" s="91">
        <f>VLOOKUP($A$24,'2.2'!$4:$151,88,FALSE)</f>
        <v>0</v>
      </c>
      <c r="N24" s="91">
        <f>VLOOKUP($A$24,'2.2'!$4:$151,96,FALSE)</f>
        <v>0</v>
      </c>
    </row>
    <row r="25" spans="1:14" ht="20" customHeight="1" x14ac:dyDescent="0.2">
      <c r="A25" s="45" t="s">
        <v>477</v>
      </c>
      <c r="B25" s="56" t="s">
        <v>478</v>
      </c>
      <c r="C25" s="23" t="str">
        <f>VLOOKUP($A$25,'2.2'!$4:$151,8,FALSE)</f>
        <v>0</v>
      </c>
      <c r="D25" s="23" t="str">
        <f>VLOOKUP($A$25,'2.2'!$4:$151,16,FALSE)</f>
        <v>0</v>
      </c>
      <c r="E25" s="23" t="str">
        <f>VLOOKUP($A$25,'2.2'!$4:$151,24,FALSE)</f>
        <v>0</v>
      </c>
      <c r="F25" s="23" t="str">
        <f>VLOOKUP($A$25,'2.2'!$4:$151,32,FALSE)</f>
        <v>0</v>
      </c>
      <c r="G25" s="23" t="str">
        <f>VLOOKUP($A$25,'2.2'!$4:$151,40,FALSE)</f>
        <v>0</v>
      </c>
      <c r="H25" s="23" t="str">
        <f>VLOOKUP($A$25,'2.2'!$4:$151,48,FALSE)</f>
        <v>0</v>
      </c>
      <c r="I25" s="23" t="str">
        <f>VLOOKUP($A$25,'2.2'!$4:$151,56,FALSE)</f>
        <v>0</v>
      </c>
      <c r="J25" s="23" t="str">
        <f>VLOOKUP($A$25,'2.2'!$4:$151,64,FALSE)</f>
        <v>0</v>
      </c>
      <c r="K25" s="23" t="str">
        <f>VLOOKUP($A$25,'2.2'!$4:$151,72,FALSE)</f>
        <v>0</v>
      </c>
      <c r="L25" s="23" t="str">
        <f>VLOOKUP($A$25,'2.2'!$4:$151,80,FALSE)</f>
        <v>0</v>
      </c>
      <c r="M25" s="23" t="str">
        <f>VLOOKUP($A$25,'2.2'!$4:$151,88,FALSE)</f>
        <v>0</v>
      </c>
      <c r="N25" s="23" t="str">
        <f>VLOOKUP($A$25,'2.2'!$4:$151,96,FALSE)</f>
        <v>0</v>
      </c>
    </row>
    <row r="26" spans="1:14" s="41" customFormat="1" ht="20" customHeight="1" x14ac:dyDescent="0.2">
      <c r="A26" s="38">
        <v>1135</v>
      </c>
      <c r="B26" s="39" t="s">
        <v>262</v>
      </c>
      <c r="C26" s="91">
        <f>VLOOKUP($A$26,'2.2'!$4:$151,8,FALSE)</f>
        <v>0</v>
      </c>
      <c r="D26" s="91">
        <f>VLOOKUP($A$26,'2.2'!$4:$151,16,FALSE)</f>
        <v>0</v>
      </c>
      <c r="E26" s="91">
        <f>VLOOKUP($A$26,'2.2'!$4:$151,24,FALSE)</f>
        <v>0</v>
      </c>
      <c r="F26" s="91">
        <f>VLOOKUP($A$26,'2.2'!$4:$151,32,FALSE)</f>
        <v>0</v>
      </c>
      <c r="G26" s="91">
        <f>VLOOKUP($A$26,'2.2'!$4:$151,40,FALSE)</f>
        <v>0</v>
      </c>
      <c r="H26" s="91">
        <f>VLOOKUP($A$26,'2.2'!$4:$151,48,FALSE)</f>
        <v>0</v>
      </c>
      <c r="I26" s="91">
        <f>VLOOKUP($A$26,'2.2'!$4:$151,56,FALSE)</f>
        <v>0</v>
      </c>
      <c r="J26" s="91">
        <f>VLOOKUP($A$26,'2.2'!$4:$151,64,FALSE)</f>
        <v>0</v>
      </c>
      <c r="K26" s="91">
        <f>VLOOKUP($A$26,'2.2'!$4:$151,72,FALSE)</f>
        <v>0</v>
      </c>
      <c r="L26" s="91">
        <f>VLOOKUP($A$26,'2.2'!$4:$151,80,FALSE)</f>
        <v>0</v>
      </c>
      <c r="M26" s="91">
        <f>VLOOKUP($A$26,'2.2'!$4:$151,88,FALSE)</f>
        <v>0</v>
      </c>
      <c r="N26" s="91">
        <f>VLOOKUP($A$26,'2.2'!$4:$151,96,FALSE)</f>
        <v>0</v>
      </c>
    </row>
    <row r="27" spans="1:14" s="41" customFormat="1" ht="20" customHeight="1" x14ac:dyDescent="0.2">
      <c r="A27" s="38">
        <v>1136</v>
      </c>
      <c r="B27" s="39" t="s">
        <v>263</v>
      </c>
      <c r="C27" s="91">
        <f>VLOOKUP($A$27,'2.2'!$4:$151,8,FALSE)</f>
        <v>0</v>
      </c>
      <c r="D27" s="91">
        <f>VLOOKUP($A$27,'2.2'!$4:$151,16,FALSE)</f>
        <v>0</v>
      </c>
      <c r="E27" s="91">
        <f>VLOOKUP($A$27,'2.2'!$4:$151,24,FALSE)</f>
        <v>0</v>
      </c>
      <c r="F27" s="91">
        <f>VLOOKUP($A$27,'2.2'!$4:$151,32,FALSE)</f>
        <v>0</v>
      </c>
      <c r="G27" s="91">
        <f>VLOOKUP($A$27,'2.2'!$4:$151,40,FALSE)</f>
        <v>0</v>
      </c>
      <c r="H27" s="91">
        <f>VLOOKUP($A$27,'2.2'!$4:$151,48,FALSE)</f>
        <v>0</v>
      </c>
      <c r="I27" s="91">
        <f>VLOOKUP($A$27,'2.2'!$4:$151,56,FALSE)</f>
        <v>0</v>
      </c>
      <c r="J27" s="91">
        <f>VLOOKUP($A$27,'2.2'!$4:$151,64,FALSE)</f>
        <v>0</v>
      </c>
      <c r="K27" s="91">
        <f>VLOOKUP($A$27,'2.2'!$4:$151,72,FALSE)</f>
        <v>0</v>
      </c>
      <c r="L27" s="91">
        <f>VLOOKUP($A$27,'2.2'!$4:$151,80,FALSE)</f>
        <v>0</v>
      </c>
      <c r="M27" s="91">
        <f>VLOOKUP($A$27,'2.2'!$4:$151,88,FALSE)</f>
        <v>0</v>
      </c>
      <c r="N27" s="91">
        <f>VLOOKUP($A$27,'2.2'!$4:$151,96,FALSE)</f>
        <v>0</v>
      </c>
    </row>
    <row r="28" spans="1:14" ht="20" customHeight="1" x14ac:dyDescent="0.2">
      <c r="A28" s="45" t="s">
        <v>479</v>
      </c>
      <c r="B28" s="56" t="s">
        <v>480</v>
      </c>
      <c r="C28" s="23" t="str">
        <f>VLOOKUP($A$28,'2.2'!$4:$151,8,FALSE)</f>
        <v>0</v>
      </c>
      <c r="D28" s="23" t="str">
        <f>VLOOKUP($A$28,'2.2'!$4:$151,16,FALSE)</f>
        <v>0</v>
      </c>
      <c r="E28" s="23" t="str">
        <f>VLOOKUP($A$28,'2.2'!$4:$151,24,FALSE)</f>
        <v>0</v>
      </c>
      <c r="F28" s="23" t="str">
        <f>VLOOKUP($A$28,'2.2'!$4:$151,32,FALSE)</f>
        <v>0</v>
      </c>
      <c r="G28" s="23" t="str">
        <f>VLOOKUP($A$28,'2.2'!$4:$151,40,FALSE)</f>
        <v>0</v>
      </c>
      <c r="H28" s="23" t="str">
        <f>VLOOKUP($A$28,'2.2'!$4:$151,48,FALSE)</f>
        <v>0</v>
      </c>
      <c r="I28" s="23" t="str">
        <f>VLOOKUP($A$28,'2.2'!$4:$151,56,FALSE)</f>
        <v>0</v>
      </c>
      <c r="J28" s="23" t="str">
        <f>VLOOKUP($A$28,'2.2'!$4:$151,64,FALSE)</f>
        <v>0</v>
      </c>
      <c r="K28" s="23" t="str">
        <f>VLOOKUP($A$28,'2.2'!$4:$151,72,FALSE)</f>
        <v>0</v>
      </c>
      <c r="L28" s="23" t="str">
        <f>VLOOKUP($A$28,'2.2'!$4:$151,80,FALSE)</f>
        <v>0</v>
      </c>
      <c r="M28" s="23" t="str">
        <f>VLOOKUP($A$28,'2.2'!$4:$151,88,FALSE)</f>
        <v>0</v>
      </c>
      <c r="N28" s="23" t="str">
        <f>VLOOKUP($A$28,'2.2'!$4:$151,96,FALSE)</f>
        <v>0</v>
      </c>
    </row>
    <row r="29" spans="1:14" ht="20" customHeight="1" x14ac:dyDescent="0.2">
      <c r="A29" s="45" t="s">
        <v>481</v>
      </c>
      <c r="B29" s="56" t="s">
        <v>482</v>
      </c>
      <c r="C29" s="23" t="str">
        <f>VLOOKUP($A$29,'2.2'!$4:$151,8,FALSE)</f>
        <v>0</v>
      </c>
      <c r="D29" s="23" t="str">
        <f>VLOOKUP($A$29,'2.2'!$4:$151,16,FALSE)</f>
        <v>0</v>
      </c>
      <c r="E29" s="23" t="str">
        <f>VLOOKUP($A$29,'2.2'!$4:$151,24,FALSE)</f>
        <v>0</v>
      </c>
      <c r="F29" s="23" t="str">
        <f>VLOOKUP($A$29,'2.2'!$4:$151,32,FALSE)</f>
        <v>0</v>
      </c>
      <c r="G29" s="23" t="str">
        <f>VLOOKUP($A$29,'2.2'!$4:$151,40,FALSE)</f>
        <v>0</v>
      </c>
      <c r="H29" s="23" t="str">
        <f>VLOOKUP($A$29,'2.2'!$4:$151,48,FALSE)</f>
        <v>0</v>
      </c>
      <c r="I29" s="23" t="str">
        <f>VLOOKUP($A$29,'2.2'!$4:$151,56,FALSE)</f>
        <v>0</v>
      </c>
      <c r="J29" s="23" t="str">
        <f>VLOOKUP($A$29,'2.2'!$4:$151,64,FALSE)</f>
        <v>0</v>
      </c>
      <c r="K29" s="23" t="str">
        <f>VLOOKUP($A$29,'2.2'!$4:$151,72,FALSE)</f>
        <v>0</v>
      </c>
      <c r="L29" s="23" t="str">
        <f>VLOOKUP($A$29,'2.2'!$4:$151,80,FALSE)</f>
        <v>0</v>
      </c>
      <c r="M29" s="23" t="str">
        <f>VLOOKUP($A$29,'2.2'!$4:$151,88,FALSE)</f>
        <v>0</v>
      </c>
      <c r="N29" s="23" t="str">
        <f>VLOOKUP($A$29,'2.2'!$4:$151,96,FALSE)</f>
        <v>0</v>
      </c>
    </row>
    <row r="30" spans="1:14" ht="20" customHeight="1" x14ac:dyDescent="0.2">
      <c r="A30" s="35">
        <v>114</v>
      </c>
      <c r="B30" s="36" t="s">
        <v>264</v>
      </c>
      <c r="C30" s="90">
        <f>VLOOKUP($A$30,'2.2'!$4:$151,8,FALSE)</f>
        <v>36188.106543658607</v>
      </c>
      <c r="D30" s="90">
        <f>VLOOKUP($A$30,'2.2'!$4:$151,16,FALSE)</f>
        <v>42087.522489866868</v>
      </c>
      <c r="E30" s="90">
        <f>VLOOKUP($A$30,'2.2'!$4:$151,24,FALSE)</f>
        <v>48264.137111303637</v>
      </c>
      <c r="F30" s="90">
        <f>VLOOKUP($A$30,'2.2'!$4:$151,32,FALSE)</f>
        <v>52705.194002034899</v>
      </c>
      <c r="G30" s="90">
        <f>VLOOKUP($A$30,'2.2'!$4:$151,40,FALSE)</f>
        <v>59277.691272127478</v>
      </c>
      <c r="H30" s="90">
        <f>VLOOKUP($A$30,'2.2'!$4:$151,48,FALSE)</f>
        <v>63333.018159857835</v>
      </c>
      <c r="I30" s="90">
        <f>VLOOKUP($A$30,'2.2'!$4:$151,56,FALSE)</f>
        <v>63889.857595387184</v>
      </c>
      <c r="J30" s="90">
        <f>VLOOKUP($A$30,'2.2'!$4:$151,64,FALSE)</f>
        <v>67256.93483351187</v>
      </c>
      <c r="K30" s="90">
        <f>VLOOKUP($A$30,'2.2'!$4:$151,72,FALSE)</f>
        <v>75347.04330942253</v>
      </c>
      <c r="L30" s="90">
        <f>VLOOKUP($A$30,'2.2'!$4:$151,80,FALSE)</f>
        <v>84746.167174656643</v>
      </c>
      <c r="M30" s="90">
        <f>VLOOKUP($A$30,'2.2'!$4:$151,88,FALSE)</f>
        <v>84824.611640555871</v>
      </c>
      <c r="N30" s="90">
        <f>VLOOKUP($A$30,'2.2'!$4:$151,96,FALSE)</f>
        <v>103314.339787</v>
      </c>
    </row>
    <row r="31" spans="1:14" ht="20" customHeight="1" x14ac:dyDescent="0.2">
      <c r="A31" s="38">
        <v>1141</v>
      </c>
      <c r="B31" s="39" t="s">
        <v>265</v>
      </c>
      <c r="C31" s="91">
        <f>VLOOKUP($A$31,'2.2'!$4:$151,8,FALSE)</f>
        <v>31379.33018262971</v>
      </c>
      <c r="D31" s="91">
        <f>VLOOKUP($A$31,'2.2'!$4:$151,16,FALSE)</f>
        <v>36771.425720580824</v>
      </c>
      <c r="E31" s="91">
        <f>VLOOKUP($A$31,'2.2'!$4:$151,24,FALSE)</f>
        <v>42632.813100835963</v>
      </c>
      <c r="F31" s="91">
        <f>VLOOKUP($A$31,'2.2'!$4:$151,32,FALSE)</f>
        <v>46130.573102838563</v>
      </c>
      <c r="G31" s="91">
        <f>VLOOKUP($A$31,'2.2'!$4:$151,40,FALSE)</f>
        <v>51854.15557593765</v>
      </c>
      <c r="H31" s="91">
        <f>VLOOKUP($A$31,'2.2'!$4:$151,48,FALSE)</f>
        <v>54416.907080123172</v>
      </c>
      <c r="I31" s="91">
        <f>VLOOKUP($A$31,'2.2'!$4:$151,56,FALSE)</f>
        <v>53574.699451376735</v>
      </c>
      <c r="J31" s="91">
        <f>VLOOKUP($A$31,'2.2'!$4:$151,64,FALSE)</f>
        <v>56369.023712580005</v>
      </c>
      <c r="K31" s="91">
        <f>VLOOKUP($A$31,'2.2'!$4:$151,72,FALSE)</f>
        <v>62112.792294987703</v>
      </c>
      <c r="L31" s="91">
        <f>VLOOKUP($A$31,'2.2'!$4:$151,80,FALSE)</f>
        <v>69796.929381000708</v>
      </c>
      <c r="M31" s="91">
        <f>VLOOKUP($A$31,'2.2'!$4:$151,88,FALSE)</f>
        <v>69966.489521699594</v>
      </c>
      <c r="N31" s="91">
        <f>VLOOKUP($A$31,'2.2'!$4:$151,96,FALSE)</f>
        <v>86852.941978999996</v>
      </c>
    </row>
    <row r="32" spans="1:14" ht="20" customHeight="1" x14ac:dyDescent="0.2">
      <c r="A32" s="21">
        <v>11411</v>
      </c>
      <c r="B32" s="53" t="s">
        <v>266</v>
      </c>
      <c r="C32" s="23">
        <f>VLOOKUP($A$32,'2.2'!$4:$151,8,FALSE)</f>
        <v>0</v>
      </c>
      <c r="D32" s="23">
        <f>VLOOKUP($A$32,'2.2'!$4:$151,16,FALSE)</f>
        <v>0</v>
      </c>
      <c r="E32" s="23">
        <f>VLOOKUP($A$32,'2.2'!$4:$151,24,FALSE)</f>
        <v>0</v>
      </c>
      <c r="F32" s="23">
        <f>VLOOKUP($A$32,'2.2'!$4:$151,32,FALSE)</f>
        <v>0</v>
      </c>
      <c r="G32" s="23">
        <f>VLOOKUP($A$32,'2.2'!$4:$151,40,FALSE)</f>
        <v>0</v>
      </c>
      <c r="H32" s="23">
        <f>VLOOKUP($A$32,'2.2'!$4:$151,48,FALSE)</f>
        <v>0</v>
      </c>
      <c r="I32" s="23">
        <f>VLOOKUP($A$32,'2.2'!$4:$151,56,FALSE)</f>
        <v>0</v>
      </c>
      <c r="J32" s="23">
        <f>VLOOKUP($A$32,'2.2'!$4:$151,64,FALSE)</f>
        <v>0</v>
      </c>
      <c r="K32" s="23">
        <f>VLOOKUP($A$32,'2.2'!$4:$151,72,FALSE)</f>
        <v>0</v>
      </c>
      <c r="L32" s="23">
        <f>VLOOKUP($A$32,'2.2'!$4:$151,80,FALSE)</f>
        <v>0</v>
      </c>
      <c r="M32" s="23">
        <f>VLOOKUP($A$32,'2.2'!$4:$151,88,FALSE)</f>
        <v>0</v>
      </c>
      <c r="N32" s="23">
        <f>VLOOKUP($A$32,'2.2'!$4:$151,96,FALSE)</f>
        <v>0</v>
      </c>
    </row>
    <row r="33" spans="1:14" s="48" customFormat="1" ht="20" customHeight="1" x14ac:dyDescent="0.2">
      <c r="A33" s="54" t="s">
        <v>599</v>
      </c>
      <c r="B33" s="46" t="s">
        <v>601</v>
      </c>
      <c r="C33" s="92" t="str">
        <f>VLOOKUP($A$33,'2.2'!$4:$151,8,FALSE)</f>
        <v>0</v>
      </c>
      <c r="D33" s="92" t="str">
        <f>VLOOKUP($A$33,'2.2'!$4:$151,16,FALSE)</f>
        <v>0</v>
      </c>
      <c r="E33" s="92" t="str">
        <f>VLOOKUP($A$33,'2.2'!$4:$151,24,FALSE)</f>
        <v>0</v>
      </c>
      <c r="F33" s="92" t="str">
        <f>VLOOKUP($A$33,'2.2'!$4:$151,32,FALSE)</f>
        <v>0</v>
      </c>
      <c r="G33" s="92" t="str">
        <f>VLOOKUP($A$33,'2.2'!$4:$151,40,FALSE)</f>
        <v>0</v>
      </c>
      <c r="H33" s="92" t="str">
        <f>VLOOKUP($A$33,'2.2'!$4:$151,48,FALSE)</f>
        <v>0</v>
      </c>
      <c r="I33" s="92" t="str">
        <f>VLOOKUP($A$33,'2.2'!$4:$151,56,FALSE)</f>
        <v>0</v>
      </c>
      <c r="J33" s="92" t="str">
        <f>VLOOKUP($A$33,'2.2'!$4:$151,64,FALSE)</f>
        <v>0</v>
      </c>
      <c r="K33" s="92" t="str">
        <f>VLOOKUP($A$33,'2.2'!$4:$151,72,FALSE)</f>
        <v>0</v>
      </c>
      <c r="L33" s="92" t="str">
        <f>VLOOKUP($A$33,'2.2'!$4:$151,80,FALSE)</f>
        <v>0</v>
      </c>
      <c r="M33" s="92" t="str">
        <f>VLOOKUP($A$33,'2.2'!$4:$151,88,FALSE)</f>
        <v>0</v>
      </c>
      <c r="N33" s="92" t="str">
        <f>VLOOKUP($A$33,'2.2'!$4:$151,96,FALSE)</f>
        <v>0</v>
      </c>
    </row>
    <row r="34" spans="1:14" s="48" customFormat="1" ht="20" customHeight="1" x14ac:dyDescent="0.2">
      <c r="A34" s="54" t="s">
        <v>600</v>
      </c>
      <c r="B34" s="46" t="s">
        <v>483</v>
      </c>
      <c r="C34" s="92" t="str">
        <f>VLOOKUP($A$34,'2.2'!$4:$151,8,FALSE)</f>
        <v>0</v>
      </c>
      <c r="D34" s="92" t="str">
        <f>VLOOKUP($A$34,'2.2'!$4:$151,16,FALSE)</f>
        <v>0</v>
      </c>
      <c r="E34" s="92" t="str">
        <f>VLOOKUP($A$34,'2.2'!$4:$151,24,FALSE)</f>
        <v>0</v>
      </c>
      <c r="F34" s="92" t="str">
        <f>VLOOKUP($A$34,'2.2'!$4:$151,32,FALSE)</f>
        <v>0</v>
      </c>
      <c r="G34" s="92" t="str">
        <f>VLOOKUP($A$34,'2.2'!$4:$151,40,FALSE)</f>
        <v>0</v>
      </c>
      <c r="H34" s="92" t="str">
        <f>VLOOKUP($A$34,'2.2'!$4:$151,48,FALSE)</f>
        <v>0</v>
      </c>
      <c r="I34" s="92" t="str">
        <f>VLOOKUP($A$34,'2.2'!$4:$151,56,FALSE)</f>
        <v>0</v>
      </c>
      <c r="J34" s="92" t="str">
        <f>VLOOKUP($A$34,'2.2'!$4:$151,64,FALSE)</f>
        <v>0</v>
      </c>
      <c r="K34" s="92" t="str">
        <f>VLOOKUP($A$34,'2.2'!$4:$151,72,FALSE)</f>
        <v>0</v>
      </c>
      <c r="L34" s="92" t="str">
        <f>VLOOKUP($A$34,'2.2'!$4:$151,80,FALSE)</f>
        <v>0</v>
      </c>
      <c r="M34" s="92" t="str">
        <f>VLOOKUP($A$34,'2.2'!$4:$151,88,FALSE)</f>
        <v>0</v>
      </c>
      <c r="N34" s="92" t="str">
        <f>VLOOKUP($A$34,'2.2'!$4:$151,96,FALSE)</f>
        <v>0</v>
      </c>
    </row>
    <row r="35" spans="1:14" ht="20" customHeight="1" x14ac:dyDescent="0.2">
      <c r="A35" s="21">
        <v>11412</v>
      </c>
      <c r="B35" s="22" t="s">
        <v>602</v>
      </c>
      <c r="C35" s="23">
        <f>VLOOKUP($A$35,'2.2'!$4:$151,8,FALSE)</f>
        <v>0</v>
      </c>
      <c r="D35" s="23">
        <f>VLOOKUP($A$35,'2.2'!$4:$151,16,FALSE)</f>
        <v>0</v>
      </c>
      <c r="E35" s="23">
        <f>VLOOKUP($A$35,'2.2'!$4:$151,24,FALSE)</f>
        <v>0</v>
      </c>
      <c r="F35" s="23">
        <f>VLOOKUP($A$35,'2.2'!$4:$151,32,FALSE)</f>
        <v>0</v>
      </c>
      <c r="G35" s="23">
        <f>VLOOKUP($A$35,'2.2'!$4:$151,40,FALSE)</f>
        <v>0</v>
      </c>
      <c r="H35" s="23">
        <f>VLOOKUP($A$35,'2.2'!$4:$151,48,FALSE)</f>
        <v>0</v>
      </c>
      <c r="I35" s="23">
        <f>VLOOKUP($A$35,'2.2'!$4:$151,56,FALSE)</f>
        <v>0</v>
      </c>
      <c r="J35" s="23">
        <f>VLOOKUP($A$35,'2.2'!$4:$151,64,FALSE)</f>
        <v>0</v>
      </c>
      <c r="K35" s="23">
        <f>VLOOKUP($A$35,'2.2'!$4:$151,72,FALSE)</f>
        <v>0</v>
      </c>
      <c r="L35" s="23">
        <f>VLOOKUP($A$35,'2.2'!$4:$151,80,FALSE)</f>
        <v>0</v>
      </c>
      <c r="M35" s="23">
        <f>VLOOKUP($A$35,'2.2'!$4:$151,88,FALSE)</f>
        <v>0</v>
      </c>
      <c r="N35" s="23">
        <f>VLOOKUP($A$35,'2.2'!$4:$151,96,FALSE)</f>
        <v>0</v>
      </c>
    </row>
    <row r="36" spans="1:14" ht="20" customHeight="1" x14ac:dyDescent="0.2">
      <c r="A36" s="21">
        <v>11413</v>
      </c>
      <c r="B36" s="22" t="s">
        <v>267</v>
      </c>
      <c r="C36" s="23">
        <f>VLOOKUP($A$36,'2.2'!$4:$151,8,FALSE)</f>
        <v>31379.33018262971</v>
      </c>
      <c r="D36" s="23">
        <f>VLOOKUP($A$36,'2.2'!$4:$151,16,FALSE)</f>
        <v>36771.425720580824</v>
      </c>
      <c r="E36" s="23">
        <f>VLOOKUP($A$36,'2.2'!$4:$151,24,FALSE)</f>
        <v>42632.813100835963</v>
      </c>
      <c r="F36" s="23">
        <f>VLOOKUP($A$36,'2.2'!$4:$151,32,FALSE)</f>
        <v>46130.573102838563</v>
      </c>
      <c r="G36" s="23">
        <f>VLOOKUP($A$36,'2.2'!$4:$151,40,FALSE)</f>
        <v>51854.15557593765</v>
      </c>
      <c r="H36" s="23">
        <f>VLOOKUP($A$36,'2.2'!$4:$151,48,FALSE)</f>
        <v>54416.907080123172</v>
      </c>
      <c r="I36" s="23">
        <f>VLOOKUP($A$36,'2.2'!$4:$151,56,FALSE)</f>
        <v>53574.699451376735</v>
      </c>
      <c r="J36" s="23">
        <f>VLOOKUP($A$36,'2.2'!$4:$151,64,FALSE)</f>
        <v>56369.023712580005</v>
      </c>
      <c r="K36" s="23">
        <f>VLOOKUP($A$36,'2.2'!$4:$151,72,FALSE)</f>
        <v>62112.792294987703</v>
      </c>
      <c r="L36" s="23">
        <f>VLOOKUP($A$36,'2.2'!$4:$151,80,FALSE)</f>
        <v>69796.929381000708</v>
      </c>
      <c r="M36" s="23">
        <f>VLOOKUP($A$36,'2.2'!$4:$151,88,FALSE)</f>
        <v>69966.489521699594</v>
      </c>
      <c r="N36" s="23">
        <f>VLOOKUP($A$36,'2.2'!$4:$151,96,FALSE)</f>
        <v>86852.941978999996</v>
      </c>
    </row>
    <row r="37" spans="1:14" s="48" customFormat="1" ht="20" customHeight="1" x14ac:dyDescent="0.2">
      <c r="A37" s="54" t="s">
        <v>442</v>
      </c>
      <c r="B37" s="46" t="s">
        <v>443</v>
      </c>
      <c r="C37" s="92" t="str">
        <f>VLOOKUP($A$37,'2.2'!$4:$151,8,FALSE)</f>
        <v>0</v>
      </c>
      <c r="D37" s="92" t="str">
        <f>VLOOKUP($A$37,'2.2'!$4:$151,16,FALSE)</f>
        <v>0</v>
      </c>
      <c r="E37" s="92" t="str">
        <f>VLOOKUP($A$37,'2.2'!$4:$151,24,FALSE)</f>
        <v>0</v>
      </c>
      <c r="F37" s="92" t="str">
        <f>VLOOKUP($A$37,'2.2'!$4:$151,32,FALSE)</f>
        <v>0</v>
      </c>
      <c r="G37" s="92" t="str">
        <f>VLOOKUP($A$37,'2.2'!$4:$151,40,FALSE)</f>
        <v>0</v>
      </c>
      <c r="H37" s="92" t="str">
        <f>VLOOKUP($A$37,'2.2'!$4:$151,48,FALSE)</f>
        <v>0</v>
      </c>
      <c r="I37" s="92" t="str">
        <f>VLOOKUP($A$37,'2.2'!$4:$151,56,FALSE)</f>
        <v>0</v>
      </c>
      <c r="J37" s="92" t="str">
        <f>VLOOKUP($A$37,'2.2'!$4:$151,64,FALSE)</f>
        <v>0</v>
      </c>
      <c r="K37" s="92" t="str">
        <f>VLOOKUP($A$37,'2.2'!$4:$151,72,FALSE)</f>
        <v>0</v>
      </c>
      <c r="L37" s="92" t="str">
        <f>VLOOKUP($A$37,'2.2'!$4:$151,80,FALSE)</f>
        <v>0</v>
      </c>
      <c r="M37" s="92" t="str">
        <f>VLOOKUP($A$37,'2.2'!$4:$151,88,FALSE)</f>
        <v>0</v>
      </c>
      <c r="N37" s="92" t="str">
        <f>VLOOKUP($A$37,'2.2'!$4:$151,96,FALSE)</f>
        <v>0</v>
      </c>
    </row>
    <row r="38" spans="1:14" s="48" customFormat="1" ht="20" customHeight="1" x14ac:dyDescent="0.2">
      <c r="A38" s="54" t="s">
        <v>444</v>
      </c>
      <c r="B38" s="46" t="s">
        <v>445</v>
      </c>
      <c r="C38" s="92" t="str">
        <f>VLOOKUP($A$38,'2.2'!$4:$151,8,FALSE)</f>
        <v>0</v>
      </c>
      <c r="D38" s="92" t="str">
        <f>VLOOKUP($A$38,'2.2'!$4:$151,16,FALSE)</f>
        <v>0</v>
      </c>
      <c r="E38" s="92" t="str">
        <f>VLOOKUP($A$38,'2.2'!$4:$151,24,FALSE)</f>
        <v>0</v>
      </c>
      <c r="F38" s="92" t="str">
        <f>VLOOKUP($A$38,'2.2'!$4:$151,32,FALSE)</f>
        <v>0</v>
      </c>
      <c r="G38" s="92" t="str">
        <f>VLOOKUP($A$38,'2.2'!$4:$151,40,FALSE)</f>
        <v>0</v>
      </c>
      <c r="H38" s="92" t="str">
        <f>VLOOKUP($A$38,'2.2'!$4:$151,48,FALSE)</f>
        <v>0</v>
      </c>
      <c r="I38" s="92" t="str">
        <f>VLOOKUP($A$38,'2.2'!$4:$151,56,FALSE)</f>
        <v>0</v>
      </c>
      <c r="J38" s="92" t="str">
        <f>VLOOKUP($A$38,'2.2'!$4:$151,64,FALSE)</f>
        <v>0</v>
      </c>
      <c r="K38" s="92" t="str">
        <f>VLOOKUP($A$38,'2.2'!$4:$151,72,FALSE)</f>
        <v>0</v>
      </c>
      <c r="L38" s="92" t="str">
        <f>VLOOKUP($A$38,'2.2'!$4:$151,80,FALSE)</f>
        <v>0</v>
      </c>
      <c r="M38" s="92" t="str">
        <f>VLOOKUP($A$38,'2.2'!$4:$151,88,FALSE)</f>
        <v>0</v>
      </c>
      <c r="N38" s="92" t="str">
        <f>VLOOKUP($A$38,'2.2'!$4:$151,96,FALSE)</f>
        <v>0</v>
      </c>
    </row>
    <row r="39" spans="1:14" s="48" customFormat="1" ht="20" customHeight="1" x14ac:dyDescent="0.2">
      <c r="A39" s="54" t="s">
        <v>446</v>
      </c>
      <c r="B39" s="46" t="s">
        <v>485</v>
      </c>
      <c r="C39" s="92">
        <f>VLOOKUP($A$39,'2.2'!$4:$151,8,FALSE)</f>
        <v>31379.33018262971</v>
      </c>
      <c r="D39" s="92">
        <f>VLOOKUP($A$39,'2.2'!$4:$151,16,FALSE)</f>
        <v>36771.425720580824</v>
      </c>
      <c r="E39" s="92">
        <f>VLOOKUP($A$39,'2.2'!$4:$151,24,FALSE)</f>
        <v>42632.813100835963</v>
      </c>
      <c r="F39" s="92">
        <f>VLOOKUP($A$39,'2.2'!$4:$151,32,FALSE)</f>
        <v>46130.573102838563</v>
      </c>
      <c r="G39" s="92">
        <f>VLOOKUP($A$39,'2.2'!$4:$151,40,FALSE)</f>
        <v>51854.15557593765</v>
      </c>
      <c r="H39" s="92">
        <f>VLOOKUP($A$39,'2.2'!$4:$151,48,FALSE)</f>
        <v>54416.907080123172</v>
      </c>
      <c r="I39" s="92">
        <f>VLOOKUP($A$39,'2.2'!$4:$151,56,FALSE)</f>
        <v>53574.699451376735</v>
      </c>
      <c r="J39" s="92">
        <f>VLOOKUP($A$39,'2.2'!$4:$151,64,FALSE)</f>
        <v>56369.023712580005</v>
      </c>
      <c r="K39" s="92">
        <f>VLOOKUP($A$39,'2.2'!$4:$151,72,FALSE)</f>
        <v>62112.792294987703</v>
      </c>
      <c r="L39" s="92">
        <f>VLOOKUP($A$39,'2.2'!$4:$151,80,FALSE)</f>
        <v>69796.929381000708</v>
      </c>
      <c r="M39" s="92">
        <f>VLOOKUP($A$39,'2.2'!$4:$151,88,FALSE)</f>
        <v>69966.489521699594</v>
      </c>
      <c r="N39" s="92">
        <f>VLOOKUP($A$39,'2.2'!$4:$151,96,FALSE)</f>
        <v>86852.941978999996</v>
      </c>
    </row>
    <row r="40" spans="1:14" s="48" customFormat="1" ht="20" customHeight="1" x14ac:dyDescent="0.2">
      <c r="A40" s="54" t="s">
        <v>484</v>
      </c>
      <c r="B40" s="46" t="s">
        <v>447</v>
      </c>
      <c r="C40" s="92" t="str">
        <f>VLOOKUP($A$40,'2.2'!$4:$151,8,FALSE)</f>
        <v>0</v>
      </c>
      <c r="D40" s="92" t="str">
        <f>VLOOKUP($A$40,'2.2'!$4:$151,16,FALSE)</f>
        <v>0</v>
      </c>
      <c r="E40" s="92" t="str">
        <f>VLOOKUP($A$40,'2.2'!$4:$151,24,FALSE)</f>
        <v>0</v>
      </c>
      <c r="F40" s="92" t="str">
        <f>VLOOKUP($A$40,'2.2'!$4:$151,32,FALSE)</f>
        <v>0</v>
      </c>
      <c r="G40" s="92" t="str">
        <f>VLOOKUP($A$40,'2.2'!$4:$151,40,FALSE)</f>
        <v>0</v>
      </c>
      <c r="H40" s="92" t="str">
        <f>VLOOKUP($A$40,'2.2'!$4:$151,48,FALSE)</f>
        <v>0</v>
      </c>
      <c r="I40" s="92" t="str">
        <f>VLOOKUP($A$40,'2.2'!$4:$151,56,FALSE)</f>
        <v>0</v>
      </c>
      <c r="J40" s="92" t="str">
        <f>VLOOKUP($A$40,'2.2'!$4:$151,64,FALSE)</f>
        <v>0</v>
      </c>
      <c r="K40" s="92" t="str">
        <f>VLOOKUP($A$40,'2.2'!$4:$151,72,FALSE)</f>
        <v>0</v>
      </c>
      <c r="L40" s="92" t="str">
        <f>VLOOKUP($A$40,'2.2'!$4:$151,80,FALSE)</f>
        <v>0</v>
      </c>
      <c r="M40" s="92" t="str">
        <f>VLOOKUP($A$40,'2.2'!$4:$151,88,FALSE)</f>
        <v>0</v>
      </c>
      <c r="N40" s="92" t="str">
        <f>VLOOKUP($A$40,'2.2'!$4:$151,96,FALSE)</f>
        <v>0</v>
      </c>
    </row>
    <row r="41" spans="1:14" ht="20" customHeight="1" x14ac:dyDescent="0.2">
      <c r="A41" s="21">
        <v>11414</v>
      </c>
      <c r="B41" s="22" t="s">
        <v>448</v>
      </c>
      <c r="C41" s="23">
        <f>VLOOKUP($A$41,'2.2'!$4:$151,8,FALSE)</f>
        <v>0</v>
      </c>
      <c r="D41" s="23">
        <f>VLOOKUP($A$41,'2.2'!$4:$151,16,FALSE)</f>
        <v>0</v>
      </c>
      <c r="E41" s="23">
        <f>VLOOKUP($A$41,'2.2'!$4:$151,24,FALSE)</f>
        <v>0</v>
      </c>
      <c r="F41" s="23">
        <f>VLOOKUP($A$41,'2.2'!$4:$151,32,FALSE)</f>
        <v>0</v>
      </c>
      <c r="G41" s="23">
        <f>VLOOKUP($A$41,'2.2'!$4:$151,40,FALSE)</f>
        <v>0</v>
      </c>
      <c r="H41" s="23">
        <f>VLOOKUP($A$41,'2.2'!$4:$151,48,FALSE)</f>
        <v>0</v>
      </c>
      <c r="I41" s="23">
        <f>VLOOKUP($A$41,'2.2'!$4:$151,56,FALSE)</f>
        <v>0</v>
      </c>
      <c r="J41" s="23">
        <f>VLOOKUP($A$41,'2.2'!$4:$151,64,FALSE)</f>
        <v>0</v>
      </c>
      <c r="K41" s="23">
        <f>VLOOKUP($A$41,'2.2'!$4:$151,72,FALSE)</f>
        <v>0</v>
      </c>
      <c r="L41" s="23">
        <f>VLOOKUP($A$41,'2.2'!$4:$151,80,FALSE)</f>
        <v>0</v>
      </c>
      <c r="M41" s="23">
        <f>VLOOKUP($A$41,'2.2'!$4:$151,88,FALSE)</f>
        <v>0</v>
      </c>
      <c r="N41" s="23">
        <f>VLOOKUP($A$41,'2.2'!$4:$151,96,FALSE)</f>
        <v>0</v>
      </c>
    </row>
    <row r="42" spans="1:14" ht="20" customHeight="1" x14ac:dyDescent="0.2">
      <c r="A42" s="38">
        <v>1142</v>
      </c>
      <c r="B42" s="39" t="s">
        <v>449</v>
      </c>
      <c r="C42" s="91">
        <f>VLOOKUP($A$42,'2.2'!$4:$151,8,FALSE)</f>
        <v>0</v>
      </c>
      <c r="D42" s="91">
        <f>VLOOKUP($A$42,'2.2'!$4:$151,16,FALSE)</f>
        <v>0</v>
      </c>
      <c r="E42" s="91">
        <f>VLOOKUP($A$42,'2.2'!$4:$151,24,FALSE)</f>
        <v>0</v>
      </c>
      <c r="F42" s="91">
        <f>VLOOKUP($A$42,'2.2'!$4:$151,32,FALSE)</f>
        <v>0</v>
      </c>
      <c r="G42" s="91">
        <f>VLOOKUP($A$42,'2.2'!$4:$151,40,FALSE)</f>
        <v>0</v>
      </c>
      <c r="H42" s="91">
        <f>VLOOKUP($A$42,'2.2'!$4:$151,48,FALSE)</f>
        <v>0</v>
      </c>
      <c r="I42" s="91">
        <f>VLOOKUP($A$42,'2.2'!$4:$151,56,FALSE)</f>
        <v>0</v>
      </c>
      <c r="J42" s="91">
        <f>VLOOKUP($A$42,'2.2'!$4:$151,64,FALSE)</f>
        <v>0</v>
      </c>
      <c r="K42" s="91">
        <f>VLOOKUP($A$42,'2.2'!$4:$151,72,FALSE)</f>
        <v>0</v>
      </c>
      <c r="L42" s="91">
        <f>VLOOKUP($A$42,'2.2'!$4:$151,80,FALSE)</f>
        <v>0</v>
      </c>
      <c r="M42" s="91">
        <f>VLOOKUP($A$42,'2.2'!$4:$151,88,FALSE)</f>
        <v>0</v>
      </c>
      <c r="N42" s="91">
        <f>VLOOKUP($A$42,'2.2'!$4:$151,96,FALSE)</f>
        <v>0</v>
      </c>
    </row>
    <row r="43" spans="1:14" ht="20" customHeight="1" x14ac:dyDescent="0.2">
      <c r="A43" s="38">
        <v>1143</v>
      </c>
      <c r="B43" s="43" t="s">
        <v>268</v>
      </c>
      <c r="C43" s="91">
        <f>VLOOKUP($A$43,'2.2'!$4:$151,8,FALSE)</f>
        <v>0</v>
      </c>
      <c r="D43" s="91">
        <f>VLOOKUP($A$43,'2.2'!$4:$151,16,FALSE)</f>
        <v>0</v>
      </c>
      <c r="E43" s="91">
        <f>VLOOKUP($A$43,'2.2'!$4:$151,24,FALSE)</f>
        <v>0</v>
      </c>
      <c r="F43" s="91">
        <f>VLOOKUP($A$43,'2.2'!$4:$151,32,FALSE)</f>
        <v>0</v>
      </c>
      <c r="G43" s="91">
        <f>VLOOKUP($A$43,'2.2'!$4:$151,40,FALSE)</f>
        <v>0</v>
      </c>
      <c r="H43" s="91">
        <f>VLOOKUP($A$43,'2.2'!$4:$151,48,FALSE)</f>
        <v>0</v>
      </c>
      <c r="I43" s="91">
        <f>VLOOKUP($A$43,'2.2'!$4:$151,56,FALSE)</f>
        <v>0</v>
      </c>
      <c r="J43" s="91">
        <f>VLOOKUP($A$43,'2.2'!$4:$151,64,FALSE)</f>
        <v>0</v>
      </c>
      <c r="K43" s="91">
        <f>VLOOKUP($A$43,'2.2'!$4:$151,72,FALSE)</f>
        <v>0</v>
      </c>
      <c r="L43" s="91">
        <f>VLOOKUP($A$43,'2.2'!$4:$151,80,FALSE)</f>
        <v>0</v>
      </c>
      <c r="M43" s="91">
        <f>VLOOKUP($A$43,'2.2'!$4:$151,88,FALSE)</f>
        <v>0</v>
      </c>
      <c r="N43" s="91">
        <f>VLOOKUP($A$43,'2.2'!$4:$151,96,FALSE)</f>
        <v>0</v>
      </c>
    </row>
    <row r="44" spans="1:14" ht="20" customHeight="1" x14ac:dyDescent="0.2">
      <c r="A44" s="38">
        <v>1144</v>
      </c>
      <c r="B44" s="39" t="s">
        <v>269</v>
      </c>
      <c r="C44" s="91">
        <f>VLOOKUP($A$44,'2.2'!$4:$151,8,FALSE)</f>
        <v>3117.28314130022</v>
      </c>
      <c r="D44" s="91">
        <f>VLOOKUP($A$44,'2.2'!$4:$151,16,FALSE)</f>
        <v>3386.3239871073097</v>
      </c>
      <c r="E44" s="91">
        <f>VLOOKUP($A$44,'2.2'!$4:$151,24,FALSE)</f>
        <v>3467.1250837412699</v>
      </c>
      <c r="F44" s="91">
        <f>VLOOKUP($A$44,'2.2'!$4:$151,32,FALSE)</f>
        <v>4151.5016796993095</v>
      </c>
      <c r="G44" s="91">
        <f>VLOOKUP($A$44,'2.2'!$4:$151,40,FALSE)</f>
        <v>4769.4854891511004</v>
      </c>
      <c r="H44" s="91">
        <f>VLOOKUP($A$44,'2.2'!$4:$151,48,FALSE)</f>
        <v>6124.0092750579397</v>
      </c>
      <c r="I44" s="91">
        <f>VLOOKUP($A$44,'2.2'!$4:$151,56,FALSE)</f>
        <v>7431.1363767682597</v>
      </c>
      <c r="J44" s="91">
        <f>VLOOKUP($A$44,'2.2'!$4:$151,64,FALSE)</f>
        <v>7705.3295603061197</v>
      </c>
      <c r="K44" s="91">
        <f>VLOOKUP($A$44,'2.2'!$4:$151,72,FALSE)</f>
        <v>8952.523227795371</v>
      </c>
      <c r="L44" s="91">
        <f>VLOOKUP($A$44,'2.2'!$4:$151,80,FALSE)</f>
        <v>10158.3811933207</v>
      </c>
      <c r="M44" s="91">
        <f>VLOOKUP($A$44,'2.2'!$4:$151,88,FALSE)</f>
        <v>10357.0588451031</v>
      </c>
      <c r="N44" s="91">
        <f>VLOOKUP($A$44,'2.2'!$4:$151,96,FALSE)</f>
        <v>11409.535604000001</v>
      </c>
    </row>
    <row r="45" spans="1:14" s="48" customFormat="1" ht="20" customHeight="1" x14ac:dyDescent="0.2">
      <c r="A45" s="45" t="s">
        <v>450</v>
      </c>
      <c r="B45" s="46" t="s">
        <v>451</v>
      </c>
      <c r="C45" s="92" t="str">
        <f>VLOOKUP($A$45,'2.2'!$4:$151,8,FALSE)</f>
        <v>0</v>
      </c>
      <c r="D45" s="92" t="str">
        <f>VLOOKUP($A$45,'2.2'!$4:$151,16,FALSE)</f>
        <v>0</v>
      </c>
      <c r="E45" s="92" t="str">
        <f>VLOOKUP($A$45,'2.2'!$4:$151,24,FALSE)</f>
        <v>0</v>
      </c>
      <c r="F45" s="92" t="str">
        <f>VLOOKUP($A$45,'2.2'!$4:$151,32,FALSE)</f>
        <v>0</v>
      </c>
      <c r="G45" s="92" t="str">
        <f>VLOOKUP($A$45,'2.2'!$4:$151,40,FALSE)</f>
        <v>0</v>
      </c>
      <c r="H45" s="92" t="str">
        <f>VLOOKUP($A$45,'2.2'!$4:$151,48,FALSE)</f>
        <v>0</v>
      </c>
      <c r="I45" s="92" t="str">
        <f>VLOOKUP($A$45,'2.2'!$4:$151,56,FALSE)</f>
        <v>0</v>
      </c>
      <c r="J45" s="92" t="str">
        <f>VLOOKUP($A$45,'2.2'!$4:$151,64,FALSE)</f>
        <v>0</v>
      </c>
      <c r="K45" s="92" t="str">
        <f>VLOOKUP($A$45,'2.2'!$4:$151,72,FALSE)</f>
        <v>0</v>
      </c>
      <c r="L45" s="92" t="str">
        <f>VLOOKUP($A$45,'2.2'!$4:$151,80,FALSE)</f>
        <v>0</v>
      </c>
      <c r="M45" s="92" t="str">
        <f>VLOOKUP($A$45,'2.2'!$4:$151,88,FALSE)</f>
        <v>0</v>
      </c>
      <c r="N45" s="92" t="str">
        <f>VLOOKUP($A$45,'2.2'!$4:$151,96,FALSE)</f>
        <v>0</v>
      </c>
    </row>
    <row r="46" spans="1:14" s="48" customFormat="1" ht="20" customHeight="1" x14ac:dyDescent="0.2">
      <c r="A46" s="45" t="s">
        <v>452</v>
      </c>
      <c r="B46" s="46" t="s">
        <v>453</v>
      </c>
      <c r="C46" s="92" t="str">
        <f>VLOOKUP($A$46,'2.2'!$4:$151,8,FALSE)</f>
        <v>0</v>
      </c>
      <c r="D46" s="92" t="str">
        <f>VLOOKUP($A$46,'2.2'!$4:$151,16,FALSE)</f>
        <v>0</v>
      </c>
      <c r="E46" s="92" t="str">
        <f>VLOOKUP($A$46,'2.2'!$4:$151,24,FALSE)</f>
        <v>0</v>
      </c>
      <c r="F46" s="92" t="str">
        <f>VLOOKUP($A$46,'2.2'!$4:$151,32,FALSE)</f>
        <v>0</v>
      </c>
      <c r="G46" s="92" t="str">
        <f>VLOOKUP($A$46,'2.2'!$4:$151,40,FALSE)</f>
        <v>0</v>
      </c>
      <c r="H46" s="92" t="str">
        <f>VLOOKUP($A$46,'2.2'!$4:$151,48,FALSE)</f>
        <v>0</v>
      </c>
      <c r="I46" s="92" t="str">
        <f>VLOOKUP($A$46,'2.2'!$4:$151,56,FALSE)</f>
        <v>0</v>
      </c>
      <c r="J46" s="92" t="str">
        <f>VLOOKUP($A$46,'2.2'!$4:$151,64,FALSE)</f>
        <v>0</v>
      </c>
      <c r="K46" s="92" t="str">
        <f>VLOOKUP($A$46,'2.2'!$4:$151,72,FALSE)</f>
        <v>0</v>
      </c>
      <c r="L46" s="92" t="str">
        <f>VLOOKUP($A$46,'2.2'!$4:$151,80,FALSE)</f>
        <v>0</v>
      </c>
      <c r="M46" s="92" t="str">
        <f>VLOOKUP($A$46,'2.2'!$4:$151,88,FALSE)</f>
        <v>0</v>
      </c>
      <c r="N46" s="92" t="str">
        <f>VLOOKUP($A$46,'2.2'!$4:$151,96,FALSE)</f>
        <v>0</v>
      </c>
    </row>
    <row r="47" spans="1:14" s="48" customFormat="1" ht="20" customHeight="1" x14ac:dyDescent="0.2">
      <c r="A47" s="45" t="s">
        <v>454</v>
      </c>
      <c r="B47" s="46" t="s">
        <v>455</v>
      </c>
      <c r="C47" s="92" t="str">
        <f>VLOOKUP($A$47,'2.2'!$4:$151,8,FALSE)</f>
        <v>0</v>
      </c>
      <c r="D47" s="92" t="str">
        <f>VLOOKUP($A$47,'2.2'!$4:$151,16,FALSE)</f>
        <v>0</v>
      </c>
      <c r="E47" s="92" t="str">
        <f>VLOOKUP($A$47,'2.2'!$4:$151,24,FALSE)</f>
        <v>0</v>
      </c>
      <c r="F47" s="92" t="str">
        <f>VLOOKUP($A$47,'2.2'!$4:$151,32,FALSE)</f>
        <v>0</v>
      </c>
      <c r="G47" s="92" t="str">
        <f>VLOOKUP($A$47,'2.2'!$4:$151,40,FALSE)</f>
        <v>0</v>
      </c>
      <c r="H47" s="92" t="str">
        <f>VLOOKUP($A$47,'2.2'!$4:$151,48,FALSE)</f>
        <v>0</v>
      </c>
      <c r="I47" s="92" t="str">
        <f>VLOOKUP($A$47,'2.2'!$4:$151,56,FALSE)</f>
        <v>0</v>
      </c>
      <c r="J47" s="92" t="str">
        <f>VLOOKUP($A$47,'2.2'!$4:$151,64,FALSE)</f>
        <v>0</v>
      </c>
      <c r="K47" s="92" t="str">
        <f>VLOOKUP($A$47,'2.2'!$4:$151,72,FALSE)</f>
        <v>0</v>
      </c>
      <c r="L47" s="92" t="str">
        <f>VLOOKUP($A$47,'2.2'!$4:$151,80,FALSE)</f>
        <v>0</v>
      </c>
      <c r="M47" s="92" t="str">
        <f>VLOOKUP($A$47,'2.2'!$4:$151,88,FALSE)</f>
        <v>0</v>
      </c>
      <c r="N47" s="92" t="str">
        <f>VLOOKUP($A$47,'2.2'!$4:$151,96,FALSE)</f>
        <v>0</v>
      </c>
    </row>
    <row r="48" spans="1:14" s="48" customFormat="1" ht="20" customHeight="1" x14ac:dyDescent="0.2">
      <c r="A48" s="45" t="s">
        <v>456</v>
      </c>
      <c r="B48" s="46" t="s">
        <v>486</v>
      </c>
      <c r="C48" s="92">
        <f>VLOOKUP($A$48,'2.2'!$4:$151,8,FALSE)</f>
        <v>3117.28314130022</v>
      </c>
      <c r="D48" s="92">
        <f>VLOOKUP($A$48,'2.2'!$4:$151,16,FALSE)</f>
        <v>3386.3239871073097</v>
      </c>
      <c r="E48" s="92">
        <f>VLOOKUP($A$48,'2.2'!$4:$151,24,FALSE)</f>
        <v>3467.1250837412699</v>
      </c>
      <c r="F48" s="92">
        <f>VLOOKUP($A$48,'2.2'!$4:$151,32,FALSE)</f>
        <v>4151.5016796993095</v>
      </c>
      <c r="G48" s="92">
        <f>VLOOKUP($A$48,'2.2'!$4:$151,40,FALSE)</f>
        <v>4769.4854891511004</v>
      </c>
      <c r="H48" s="92">
        <f>VLOOKUP($A$48,'2.2'!$4:$151,48,FALSE)</f>
        <v>6124.0092750579397</v>
      </c>
      <c r="I48" s="92">
        <f>VLOOKUP($A$48,'2.2'!$4:$151,56,FALSE)</f>
        <v>7431.1363767682597</v>
      </c>
      <c r="J48" s="92">
        <f>VLOOKUP($A$48,'2.2'!$4:$151,64,FALSE)</f>
        <v>7705.3295603061197</v>
      </c>
      <c r="K48" s="92">
        <f>VLOOKUP($A$48,'2.2'!$4:$151,72,FALSE)</f>
        <v>8952.523227795371</v>
      </c>
      <c r="L48" s="92">
        <f>VLOOKUP($A$48,'2.2'!$4:$151,80,FALSE)</f>
        <v>10158.3811933207</v>
      </c>
      <c r="M48" s="92">
        <f>VLOOKUP($A$48,'2.2'!$4:$151,88,FALSE)</f>
        <v>10357.0588451031</v>
      </c>
      <c r="N48" s="92">
        <f>VLOOKUP($A$48,'2.2'!$4:$151,96,FALSE)</f>
        <v>11409.535604000001</v>
      </c>
    </row>
    <row r="49" spans="1:14" s="48" customFormat="1" ht="20" customHeight="1" x14ac:dyDescent="0.2">
      <c r="A49" s="45" t="s">
        <v>487</v>
      </c>
      <c r="B49" s="46" t="s">
        <v>457</v>
      </c>
      <c r="C49" s="92" t="str">
        <f>VLOOKUP($A$49,'2.2'!$4:$151,8,FALSE)</f>
        <v>0</v>
      </c>
      <c r="D49" s="92" t="str">
        <f>VLOOKUP($A$49,'2.2'!$4:$151,16,FALSE)</f>
        <v>0</v>
      </c>
      <c r="E49" s="92" t="str">
        <f>VLOOKUP($A$49,'2.2'!$4:$151,24,FALSE)</f>
        <v>0</v>
      </c>
      <c r="F49" s="92" t="str">
        <f>VLOOKUP($A$49,'2.2'!$4:$151,32,FALSE)</f>
        <v>0</v>
      </c>
      <c r="G49" s="92" t="str">
        <f>VLOOKUP($A$49,'2.2'!$4:$151,40,FALSE)</f>
        <v>0</v>
      </c>
      <c r="H49" s="92" t="str">
        <f>VLOOKUP($A$49,'2.2'!$4:$151,48,FALSE)</f>
        <v>0</v>
      </c>
      <c r="I49" s="92" t="str">
        <f>VLOOKUP($A$49,'2.2'!$4:$151,56,FALSE)</f>
        <v>0</v>
      </c>
      <c r="J49" s="92" t="str">
        <f>VLOOKUP($A$49,'2.2'!$4:$151,64,FALSE)</f>
        <v>0</v>
      </c>
      <c r="K49" s="92" t="str">
        <f>VLOOKUP($A$49,'2.2'!$4:$151,72,FALSE)</f>
        <v>0</v>
      </c>
      <c r="L49" s="92" t="str">
        <f>VLOOKUP($A$49,'2.2'!$4:$151,80,FALSE)</f>
        <v>0</v>
      </c>
      <c r="M49" s="92" t="str">
        <f>VLOOKUP($A$49,'2.2'!$4:$151,88,FALSE)</f>
        <v>0</v>
      </c>
      <c r="N49" s="92" t="str">
        <f>VLOOKUP($A$49,'2.2'!$4:$151,96,FALSE)</f>
        <v>0</v>
      </c>
    </row>
    <row r="50" spans="1:14" ht="20" customHeight="1" x14ac:dyDescent="0.2">
      <c r="A50" s="38">
        <v>1145</v>
      </c>
      <c r="B50" s="39" t="s">
        <v>270</v>
      </c>
      <c r="C50" s="91">
        <f>VLOOKUP($A$50,'2.2'!$4:$151,8,FALSE)</f>
        <v>1691.4932197286757</v>
      </c>
      <c r="D50" s="91">
        <f>VLOOKUP($A$50,'2.2'!$4:$151,16,FALSE)</f>
        <v>1929.7727821787303</v>
      </c>
      <c r="E50" s="91">
        <f>VLOOKUP($A$50,'2.2'!$4:$151,24,FALSE)</f>
        <v>2164.1989267264048</v>
      </c>
      <c r="F50" s="91">
        <f>VLOOKUP($A$50,'2.2'!$4:$151,32,FALSE)</f>
        <v>2423.1192194970245</v>
      </c>
      <c r="G50" s="91">
        <f>VLOOKUP($A$50,'2.2'!$4:$151,40,FALSE)</f>
        <v>2654.0502070387306</v>
      </c>
      <c r="H50" s="91">
        <f>VLOOKUP($A$50,'2.2'!$4:$151,48,FALSE)</f>
        <v>2792.1018046767203</v>
      </c>
      <c r="I50" s="91">
        <f>VLOOKUP($A$50,'2.2'!$4:$151,56,FALSE)</f>
        <v>2884.0217672421904</v>
      </c>
      <c r="J50" s="91">
        <f>VLOOKUP($A$50,'2.2'!$4:$151,64,FALSE)</f>
        <v>3182.5815606257502</v>
      </c>
      <c r="K50" s="91">
        <f>VLOOKUP($A$50,'2.2'!$4:$151,72,FALSE)</f>
        <v>4281.7277866394597</v>
      </c>
      <c r="L50" s="91">
        <f>VLOOKUP($A$50,'2.2'!$4:$151,80,FALSE)</f>
        <v>4790.8566003352298</v>
      </c>
      <c r="M50" s="91">
        <f>VLOOKUP($A$50,'2.2'!$4:$151,88,FALSE)</f>
        <v>4501.0632737531796</v>
      </c>
      <c r="N50" s="91">
        <f>VLOOKUP($A$50,'2.2'!$4:$151,96,FALSE)</f>
        <v>5051.862204</v>
      </c>
    </row>
    <row r="51" spans="1:14" ht="20" customHeight="1" x14ac:dyDescent="0.2">
      <c r="A51" s="21">
        <v>11451</v>
      </c>
      <c r="B51" s="53" t="s">
        <v>271</v>
      </c>
      <c r="C51" s="23">
        <f>VLOOKUP($A$51,'2.2'!$4:$151,8,FALSE)</f>
        <v>0</v>
      </c>
      <c r="D51" s="23">
        <f>VLOOKUP($A$51,'2.2'!$4:$151,16,FALSE)</f>
        <v>0</v>
      </c>
      <c r="E51" s="23">
        <f>VLOOKUP($A$51,'2.2'!$4:$151,24,FALSE)</f>
        <v>0</v>
      </c>
      <c r="F51" s="23">
        <f>VLOOKUP($A$51,'2.2'!$4:$151,32,FALSE)</f>
        <v>0</v>
      </c>
      <c r="G51" s="23">
        <f>VLOOKUP($A$51,'2.2'!$4:$151,40,FALSE)</f>
        <v>0</v>
      </c>
      <c r="H51" s="23">
        <f>VLOOKUP($A$51,'2.2'!$4:$151,48,FALSE)</f>
        <v>0</v>
      </c>
      <c r="I51" s="23">
        <f>VLOOKUP($A$51,'2.2'!$4:$151,56,FALSE)</f>
        <v>0</v>
      </c>
      <c r="J51" s="23">
        <f>VLOOKUP($A$51,'2.2'!$4:$151,64,FALSE)</f>
        <v>0</v>
      </c>
      <c r="K51" s="23">
        <f>VLOOKUP($A$51,'2.2'!$4:$151,72,FALSE)</f>
        <v>0</v>
      </c>
      <c r="L51" s="23">
        <f>VLOOKUP($A$51,'2.2'!$4:$151,80,FALSE)</f>
        <v>0</v>
      </c>
      <c r="M51" s="23">
        <f>VLOOKUP($A$51,'2.2'!$4:$151,88,FALSE)</f>
        <v>0</v>
      </c>
      <c r="N51" s="23">
        <f>VLOOKUP($A$51,'2.2'!$4:$151,96,FALSE)</f>
        <v>0</v>
      </c>
    </row>
    <row r="52" spans="1:14" ht="20" customHeight="1" x14ac:dyDescent="0.2">
      <c r="A52" s="21">
        <v>11452</v>
      </c>
      <c r="B52" s="53" t="s">
        <v>458</v>
      </c>
      <c r="C52" s="23">
        <f>VLOOKUP($A$52,'2.2'!$4:$151,8,FALSE)</f>
        <v>1691.4932197286757</v>
      </c>
      <c r="D52" s="23">
        <f>VLOOKUP($A$52,'2.2'!$4:$151,16,FALSE)</f>
        <v>1929.7727821787303</v>
      </c>
      <c r="E52" s="23">
        <f>VLOOKUP($A$52,'2.2'!$4:$151,24,FALSE)</f>
        <v>2164.1989267264048</v>
      </c>
      <c r="F52" s="23">
        <f>VLOOKUP($A$52,'2.2'!$4:$151,32,FALSE)</f>
        <v>2423.1192194970245</v>
      </c>
      <c r="G52" s="23">
        <f>VLOOKUP($A$52,'2.2'!$4:$151,40,FALSE)</f>
        <v>2654.0502070387306</v>
      </c>
      <c r="H52" s="23">
        <f>VLOOKUP($A$52,'2.2'!$4:$151,48,FALSE)</f>
        <v>2792.1018046767203</v>
      </c>
      <c r="I52" s="23">
        <f>VLOOKUP($A$52,'2.2'!$4:$151,56,FALSE)</f>
        <v>2884.0217672421904</v>
      </c>
      <c r="J52" s="23">
        <f>VLOOKUP($A$52,'2.2'!$4:$151,64,FALSE)</f>
        <v>3182.5815606257502</v>
      </c>
      <c r="K52" s="23">
        <f>VLOOKUP($A$52,'2.2'!$4:$151,72,FALSE)</f>
        <v>4281.7277866394597</v>
      </c>
      <c r="L52" s="23">
        <f>VLOOKUP($A$52,'2.2'!$4:$151,80,FALSE)</f>
        <v>4790.8566003352298</v>
      </c>
      <c r="M52" s="23">
        <f>VLOOKUP($A$52,'2.2'!$4:$151,88,FALSE)</f>
        <v>4501.0632737531796</v>
      </c>
      <c r="N52" s="23">
        <f>VLOOKUP($A$52,'2.2'!$4:$151,96,FALSE)</f>
        <v>5051.862204</v>
      </c>
    </row>
    <row r="53" spans="1:14" s="41" customFormat="1" ht="20" customHeight="1" x14ac:dyDescent="0.2">
      <c r="A53" s="38">
        <v>1146</v>
      </c>
      <c r="B53" s="39" t="s">
        <v>272</v>
      </c>
      <c r="C53" s="91">
        <f>VLOOKUP($A$53,'2.2'!$4:$151,8,FALSE)</f>
        <v>0</v>
      </c>
      <c r="D53" s="91">
        <f>VLOOKUP($A$53,'2.2'!$4:$151,16,FALSE)</f>
        <v>0</v>
      </c>
      <c r="E53" s="91">
        <f>VLOOKUP($A$53,'2.2'!$4:$151,24,FALSE)</f>
        <v>0</v>
      </c>
      <c r="F53" s="91">
        <f>VLOOKUP($A$53,'2.2'!$4:$151,32,FALSE)</f>
        <v>0</v>
      </c>
      <c r="G53" s="91">
        <f>VLOOKUP($A$53,'2.2'!$4:$151,40,FALSE)</f>
        <v>0</v>
      </c>
      <c r="H53" s="91">
        <f>VLOOKUP($A$53,'2.2'!$4:$151,48,FALSE)</f>
        <v>0</v>
      </c>
      <c r="I53" s="91">
        <f>VLOOKUP($A$53,'2.2'!$4:$151,56,FALSE)</f>
        <v>0</v>
      </c>
      <c r="J53" s="91">
        <f>VLOOKUP($A$53,'2.2'!$4:$151,64,FALSE)</f>
        <v>0</v>
      </c>
      <c r="K53" s="91">
        <f>VLOOKUP($A$53,'2.2'!$4:$151,72,FALSE)</f>
        <v>0</v>
      </c>
      <c r="L53" s="91">
        <f>VLOOKUP($A$53,'2.2'!$4:$151,80,FALSE)</f>
        <v>0</v>
      </c>
      <c r="M53" s="91">
        <f>VLOOKUP($A$53,'2.2'!$4:$151,88,FALSE)</f>
        <v>0</v>
      </c>
      <c r="N53" s="91">
        <f>VLOOKUP($A$53,'2.2'!$4:$151,96,FALSE)</f>
        <v>0</v>
      </c>
    </row>
    <row r="54" spans="1:14" ht="20" customHeight="1" x14ac:dyDescent="0.2">
      <c r="A54" s="35">
        <v>115</v>
      </c>
      <c r="B54" s="36" t="s">
        <v>273</v>
      </c>
      <c r="C54" s="90">
        <f>VLOOKUP($A$54,'2.2'!$4:$151,8,FALSE)</f>
        <v>0</v>
      </c>
      <c r="D54" s="90">
        <f>VLOOKUP($A$54,'2.2'!$4:$151,16,FALSE)</f>
        <v>0</v>
      </c>
      <c r="E54" s="90">
        <f>VLOOKUP($A$54,'2.2'!$4:$151,24,FALSE)</f>
        <v>0</v>
      </c>
      <c r="F54" s="90">
        <f>VLOOKUP($A$54,'2.2'!$4:$151,32,FALSE)</f>
        <v>0</v>
      </c>
      <c r="G54" s="90">
        <f>VLOOKUP($A$54,'2.2'!$4:$151,40,FALSE)</f>
        <v>0</v>
      </c>
      <c r="H54" s="90">
        <f>VLOOKUP($A$54,'2.2'!$4:$151,48,FALSE)</f>
        <v>0</v>
      </c>
      <c r="I54" s="90">
        <f>VLOOKUP($A$54,'2.2'!$4:$151,56,FALSE)</f>
        <v>0</v>
      </c>
      <c r="J54" s="90">
        <f>VLOOKUP($A$54,'2.2'!$4:$151,64,FALSE)</f>
        <v>0</v>
      </c>
      <c r="K54" s="90">
        <f>VLOOKUP($A$54,'2.2'!$4:$151,72,FALSE)</f>
        <v>0</v>
      </c>
      <c r="L54" s="90">
        <f>VLOOKUP($A$54,'2.2'!$4:$151,80,FALSE)</f>
        <v>0</v>
      </c>
      <c r="M54" s="90">
        <f>VLOOKUP($A$54,'2.2'!$4:$151,88,FALSE)</f>
        <v>0</v>
      </c>
      <c r="N54" s="90">
        <f>VLOOKUP($A$54,'2.2'!$4:$151,96,FALSE)</f>
        <v>0</v>
      </c>
    </row>
    <row r="55" spans="1:14" ht="20" customHeight="1" x14ac:dyDescent="0.2">
      <c r="A55" s="55">
        <v>1151</v>
      </c>
      <c r="B55" s="53" t="s">
        <v>459</v>
      </c>
      <c r="C55" s="23">
        <f>VLOOKUP($A$55,'2.2'!$4:$151,8,FALSE)</f>
        <v>0</v>
      </c>
      <c r="D55" s="23">
        <f>VLOOKUP($A$55,'2.2'!$4:$151,16,FALSE)</f>
        <v>0</v>
      </c>
      <c r="E55" s="23">
        <f>VLOOKUP($A$55,'2.2'!$4:$151,24,FALSE)</f>
        <v>0</v>
      </c>
      <c r="F55" s="23">
        <f>VLOOKUP($A$55,'2.2'!$4:$151,32,FALSE)</f>
        <v>0</v>
      </c>
      <c r="G55" s="23">
        <f>VLOOKUP($A$55,'2.2'!$4:$151,40,FALSE)</f>
        <v>0</v>
      </c>
      <c r="H55" s="23">
        <f>VLOOKUP($A$55,'2.2'!$4:$151,48,FALSE)</f>
        <v>0</v>
      </c>
      <c r="I55" s="23">
        <f>VLOOKUP($A$55,'2.2'!$4:$151,56,FALSE)</f>
        <v>0</v>
      </c>
      <c r="J55" s="23">
        <f>VLOOKUP($A$55,'2.2'!$4:$151,64,FALSE)</f>
        <v>0</v>
      </c>
      <c r="K55" s="23">
        <f>VLOOKUP($A$55,'2.2'!$4:$151,72,FALSE)</f>
        <v>0</v>
      </c>
      <c r="L55" s="23">
        <f>VLOOKUP($A$55,'2.2'!$4:$151,80,FALSE)</f>
        <v>0</v>
      </c>
      <c r="M55" s="23">
        <f>VLOOKUP($A$55,'2.2'!$4:$151,88,FALSE)</f>
        <v>0</v>
      </c>
      <c r="N55" s="23">
        <f>VLOOKUP($A$55,'2.2'!$4:$151,96,FALSE)</f>
        <v>0</v>
      </c>
    </row>
    <row r="56" spans="1:14" s="44" customFormat="1" ht="20" customHeight="1" x14ac:dyDescent="0.2">
      <c r="A56" s="55">
        <v>1152</v>
      </c>
      <c r="B56" s="53" t="s">
        <v>460</v>
      </c>
      <c r="C56" s="23">
        <f>VLOOKUP($A$56,'2.2'!$4:$151,8,FALSE)</f>
        <v>0</v>
      </c>
      <c r="D56" s="23">
        <f>VLOOKUP($A$56,'2.2'!$4:$151,16,FALSE)</f>
        <v>0</v>
      </c>
      <c r="E56" s="23">
        <f>VLOOKUP($A$56,'2.2'!$4:$151,24,FALSE)</f>
        <v>0</v>
      </c>
      <c r="F56" s="23">
        <f>VLOOKUP($A$56,'2.2'!$4:$151,32,FALSE)</f>
        <v>0</v>
      </c>
      <c r="G56" s="23">
        <f>VLOOKUP($A$56,'2.2'!$4:$151,40,FALSE)</f>
        <v>0</v>
      </c>
      <c r="H56" s="23">
        <f>VLOOKUP($A$56,'2.2'!$4:$151,48,FALSE)</f>
        <v>0</v>
      </c>
      <c r="I56" s="23">
        <f>VLOOKUP($A$56,'2.2'!$4:$151,56,FALSE)</f>
        <v>0</v>
      </c>
      <c r="J56" s="23">
        <f>VLOOKUP($A$56,'2.2'!$4:$151,64,FALSE)</f>
        <v>0</v>
      </c>
      <c r="K56" s="23">
        <f>VLOOKUP($A$56,'2.2'!$4:$151,72,FALSE)</f>
        <v>0</v>
      </c>
      <c r="L56" s="23">
        <f>VLOOKUP($A$56,'2.2'!$4:$151,80,FALSE)</f>
        <v>0</v>
      </c>
      <c r="M56" s="23">
        <f>VLOOKUP($A$56,'2.2'!$4:$151,88,FALSE)</f>
        <v>0</v>
      </c>
      <c r="N56" s="23">
        <f>VLOOKUP($A$56,'2.2'!$4:$151,96,FALSE)</f>
        <v>0</v>
      </c>
    </row>
    <row r="57" spans="1:14" ht="20" customHeight="1" x14ac:dyDescent="0.2">
      <c r="A57" s="21">
        <v>1153</v>
      </c>
      <c r="B57" s="53" t="s">
        <v>274</v>
      </c>
      <c r="C57" s="23">
        <f>VLOOKUP($A$57,'2.2'!$4:$151,8,FALSE)</f>
        <v>0</v>
      </c>
      <c r="D57" s="23">
        <f>VLOOKUP($A$57,'2.2'!$4:$151,16,FALSE)</f>
        <v>0</v>
      </c>
      <c r="E57" s="23">
        <f>VLOOKUP($A$57,'2.2'!$4:$151,24,FALSE)</f>
        <v>0</v>
      </c>
      <c r="F57" s="23">
        <f>VLOOKUP($A$57,'2.2'!$4:$151,32,FALSE)</f>
        <v>0</v>
      </c>
      <c r="G57" s="23">
        <f>VLOOKUP($A$57,'2.2'!$4:$151,40,FALSE)</f>
        <v>0</v>
      </c>
      <c r="H57" s="23">
        <f>VLOOKUP($A$57,'2.2'!$4:$151,48,FALSE)</f>
        <v>0</v>
      </c>
      <c r="I57" s="23">
        <f>VLOOKUP($A$57,'2.2'!$4:$151,56,FALSE)</f>
        <v>0</v>
      </c>
      <c r="J57" s="23">
        <f>VLOOKUP($A$57,'2.2'!$4:$151,64,FALSE)</f>
        <v>0</v>
      </c>
      <c r="K57" s="23">
        <f>VLOOKUP($A$57,'2.2'!$4:$151,72,FALSE)</f>
        <v>0</v>
      </c>
      <c r="L57" s="23">
        <f>VLOOKUP($A$57,'2.2'!$4:$151,80,FALSE)</f>
        <v>0</v>
      </c>
      <c r="M57" s="23">
        <f>VLOOKUP($A$57,'2.2'!$4:$151,88,FALSE)</f>
        <v>0</v>
      </c>
      <c r="N57" s="23">
        <f>VLOOKUP($A$57,'2.2'!$4:$151,96,FALSE)</f>
        <v>0</v>
      </c>
    </row>
    <row r="58" spans="1:14" ht="20" customHeight="1" x14ac:dyDescent="0.2">
      <c r="A58" s="21">
        <v>1154</v>
      </c>
      <c r="B58" s="53" t="s">
        <v>275</v>
      </c>
      <c r="C58" s="23">
        <f>VLOOKUP($A$58,'2.2'!$4:$151,8,FALSE)</f>
        <v>0</v>
      </c>
      <c r="D58" s="23">
        <f>VLOOKUP($A$58,'2.2'!$4:$151,16,FALSE)</f>
        <v>0</v>
      </c>
      <c r="E58" s="23">
        <f>VLOOKUP($A$58,'2.2'!$4:$151,24,FALSE)</f>
        <v>0</v>
      </c>
      <c r="F58" s="23">
        <f>VLOOKUP($A$58,'2.2'!$4:$151,32,FALSE)</f>
        <v>0</v>
      </c>
      <c r="G58" s="23">
        <f>VLOOKUP($A$58,'2.2'!$4:$151,40,FALSE)</f>
        <v>0</v>
      </c>
      <c r="H58" s="23">
        <f>VLOOKUP($A$58,'2.2'!$4:$151,48,FALSE)</f>
        <v>0</v>
      </c>
      <c r="I58" s="23">
        <f>VLOOKUP($A$58,'2.2'!$4:$151,56,FALSE)</f>
        <v>0</v>
      </c>
      <c r="J58" s="23">
        <f>VLOOKUP($A$58,'2.2'!$4:$151,64,FALSE)</f>
        <v>0</v>
      </c>
      <c r="K58" s="23">
        <f>VLOOKUP($A$58,'2.2'!$4:$151,72,FALSE)</f>
        <v>0</v>
      </c>
      <c r="L58" s="23">
        <f>VLOOKUP($A$58,'2.2'!$4:$151,80,FALSE)</f>
        <v>0</v>
      </c>
      <c r="M58" s="23">
        <f>VLOOKUP($A$58,'2.2'!$4:$151,88,FALSE)</f>
        <v>0</v>
      </c>
      <c r="N58" s="23">
        <f>VLOOKUP($A$58,'2.2'!$4:$151,96,FALSE)</f>
        <v>0</v>
      </c>
    </row>
    <row r="59" spans="1:14" ht="20" customHeight="1" x14ac:dyDescent="0.2">
      <c r="A59" s="21">
        <v>1155</v>
      </c>
      <c r="B59" s="53" t="s">
        <v>276</v>
      </c>
      <c r="C59" s="23">
        <f>VLOOKUP($A$59,'2.2'!$4:$151,8,FALSE)</f>
        <v>0</v>
      </c>
      <c r="D59" s="23">
        <f>VLOOKUP($A$59,'2.2'!$4:$151,16,FALSE)</f>
        <v>0</v>
      </c>
      <c r="E59" s="23">
        <f>VLOOKUP($A$59,'2.2'!$4:$151,24,FALSE)</f>
        <v>0</v>
      </c>
      <c r="F59" s="23">
        <f>VLOOKUP($A$59,'2.2'!$4:$151,32,FALSE)</f>
        <v>0</v>
      </c>
      <c r="G59" s="23">
        <f>VLOOKUP($A$59,'2.2'!$4:$151,40,FALSE)</f>
        <v>0</v>
      </c>
      <c r="H59" s="23">
        <f>VLOOKUP($A$59,'2.2'!$4:$151,48,FALSE)</f>
        <v>0</v>
      </c>
      <c r="I59" s="23">
        <f>VLOOKUP($A$59,'2.2'!$4:$151,56,FALSE)</f>
        <v>0</v>
      </c>
      <c r="J59" s="23">
        <f>VLOOKUP($A$59,'2.2'!$4:$151,64,FALSE)</f>
        <v>0</v>
      </c>
      <c r="K59" s="23">
        <f>VLOOKUP($A$59,'2.2'!$4:$151,72,FALSE)</f>
        <v>0</v>
      </c>
      <c r="L59" s="23">
        <f>VLOOKUP($A$59,'2.2'!$4:$151,80,FALSE)</f>
        <v>0</v>
      </c>
      <c r="M59" s="23">
        <f>VLOOKUP($A$59,'2.2'!$4:$151,88,FALSE)</f>
        <v>0</v>
      </c>
      <c r="N59" s="23">
        <f>VLOOKUP($A$59,'2.2'!$4:$151,96,FALSE)</f>
        <v>0</v>
      </c>
    </row>
    <row r="60" spans="1:14" ht="20" customHeight="1" x14ac:dyDescent="0.2">
      <c r="A60" s="21">
        <v>1156</v>
      </c>
      <c r="B60" s="53" t="s">
        <v>277</v>
      </c>
      <c r="C60" s="23">
        <f>VLOOKUP($A$60,'2.2'!$4:$151,8,FALSE)</f>
        <v>0</v>
      </c>
      <c r="D60" s="23">
        <f>VLOOKUP($A$60,'2.2'!$4:$151,16,FALSE)</f>
        <v>0</v>
      </c>
      <c r="E60" s="23">
        <f>VLOOKUP($A$60,'2.2'!$4:$151,24,FALSE)</f>
        <v>0</v>
      </c>
      <c r="F60" s="23">
        <f>VLOOKUP($A$60,'2.2'!$4:$151,32,FALSE)</f>
        <v>0</v>
      </c>
      <c r="G60" s="23">
        <f>VLOOKUP($A$60,'2.2'!$4:$151,40,FALSE)</f>
        <v>0</v>
      </c>
      <c r="H60" s="23">
        <f>VLOOKUP($A$60,'2.2'!$4:$151,48,FALSE)</f>
        <v>0</v>
      </c>
      <c r="I60" s="23">
        <f>VLOOKUP($A$60,'2.2'!$4:$151,56,FALSE)</f>
        <v>0</v>
      </c>
      <c r="J60" s="23">
        <f>VLOOKUP($A$60,'2.2'!$4:$151,64,FALSE)</f>
        <v>0</v>
      </c>
      <c r="K60" s="23">
        <f>VLOOKUP($A$60,'2.2'!$4:$151,72,FALSE)</f>
        <v>0</v>
      </c>
      <c r="L60" s="23">
        <f>VLOOKUP($A$60,'2.2'!$4:$151,80,FALSE)</f>
        <v>0</v>
      </c>
      <c r="M60" s="23">
        <f>VLOOKUP($A$60,'2.2'!$4:$151,88,FALSE)</f>
        <v>0</v>
      </c>
      <c r="N60" s="23">
        <f>VLOOKUP($A$60,'2.2'!$4:$151,96,FALSE)</f>
        <v>0</v>
      </c>
    </row>
    <row r="61" spans="1:14" ht="20" customHeight="1" x14ac:dyDescent="0.2">
      <c r="A61" s="35">
        <v>116</v>
      </c>
      <c r="B61" s="36" t="s">
        <v>278</v>
      </c>
      <c r="C61" s="90">
        <f>VLOOKUP($A$61,'2.2'!$4:$151,8,FALSE)</f>
        <v>0</v>
      </c>
      <c r="D61" s="90">
        <f>VLOOKUP($A$61,'2.2'!$4:$151,16,FALSE)</f>
        <v>0</v>
      </c>
      <c r="E61" s="90">
        <f>VLOOKUP($A$61,'2.2'!$4:$151,24,FALSE)</f>
        <v>0</v>
      </c>
      <c r="F61" s="90">
        <f>VLOOKUP($A$61,'2.2'!$4:$151,32,FALSE)</f>
        <v>0</v>
      </c>
      <c r="G61" s="90">
        <f>VLOOKUP($A$61,'2.2'!$4:$151,40,FALSE)</f>
        <v>0</v>
      </c>
      <c r="H61" s="90">
        <f>VLOOKUP($A$61,'2.2'!$4:$151,48,FALSE)</f>
        <v>0</v>
      </c>
      <c r="I61" s="90">
        <f>VLOOKUP($A$61,'2.2'!$4:$151,56,FALSE)</f>
        <v>0</v>
      </c>
      <c r="J61" s="90">
        <f>VLOOKUP($A$61,'2.2'!$4:$151,64,FALSE)</f>
        <v>0</v>
      </c>
      <c r="K61" s="90">
        <f>VLOOKUP($A$61,'2.2'!$4:$151,72,FALSE)</f>
        <v>0</v>
      </c>
      <c r="L61" s="90">
        <f>VLOOKUP($A$61,'2.2'!$4:$151,80,FALSE)</f>
        <v>0</v>
      </c>
      <c r="M61" s="90">
        <f>VLOOKUP($A$61,'2.2'!$4:$151,88,FALSE)</f>
        <v>0</v>
      </c>
      <c r="N61" s="90">
        <f>VLOOKUP($A$61,'2.2'!$4:$151,96,FALSE)</f>
        <v>0</v>
      </c>
    </row>
    <row r="62" spans="1:14" ht="20" customHeight="1" x14ac:dyDescent="0.2">
      <c r="A62" s="32">
        <v>12</v>
      </c>
      <c r="B62" s="33" t="s">
        <v>246</v>
      </c>
      <c r="C62" s="89">
        <f>VLOOKUP($A$62,'2.2'!$4:$151,8,FALSE)</f>
        <v>12096.349539880001</v>
      </c>
      <c r="D62" s="89">
        <f>VLOOKUP($A$62,'2.2'!$4:$151,16,FALSE)</f>
        <v>15606.0165346421</v>
      </c>
      <c r="E62" s="89">
        <f>VLOOKUP($A$62,'2.2'!$4:$151,24,FALSE)</f>
        <v>17750.648370949089</v>
      </c>
      <c r="F62" s="89">
        <f>VLOOKUP($A$62,'2.2'!$4:$151,32,FALSE)</f>
        <v>20908.909499197238</v>
      </c>
      <c r="G62" s="89">
        <f>VLOOKUP($A$62,'2.2'!$4:$151,40,FALSE)</f>
        <v>23383.36542338007</v>
      </c>
      <c r="H62" s="89">
        <f>VLOOKUP($A$62,'2.2'!$4:$151,48,FALSE)</f>
        <v>26602.946972138023</v>
      </c>
      <c r="I62" s="89">
        <f>VLOOKUP($A$62,'2.2'!$4:$151,56,FALSE)</f>
        <v>29709.612540418602</v>
      </c>
      <c r="J62" s="89">
        <f>VLOOKUP($A$62,'2.2'!$4:$151,64,FALSE)</f>
        <v>32028.186497412797</v>
      </c>
      <c r="K62" s="89">
        <f>VLOOKUP($A$62,'2.2'!$4:$151,72,FALSE)</f>
        <v>34180.128476951199</v>
      </c>
      <c r="L62" s="89">
        <f>VLOOKUP($A$62,'2.2'!$4:$151,80,FALSE)</f>
        <v>38606.226604180003</v>
      </c>
      <c r="M62" s="89">
        <f>VLOOKUP($A$62,'2.2'!$4:$151,88,FALSE)</f>
        <v>40853.185408409699</v>
      </c>
      <c r="N62" s="89">
        <f>VLOOKUP($A$62,'2.2'!$4:$151,96,FALSE)</f>
        <v>44508.684400999999</v>
      </c>
    </row>
    <row r="63" spans="1:14" ht="20" customHeight="1" x14ac:dyDescent="0.2">
      <c r="A63" s="35">
        <v>121</v>
      </c>
      <c r="B63" s="36" t="s">
        <v>279</v>
      </c>
      <c r="C63" s="90">
        <f>VLOOKUP($A$63,'2.2'!$4:$151,8,FALSE)</f>
        <v>0</v>
      </c>
      <c r="D63" s="90">
        <f>VLOOKUP($A$63,'2.2'!$4:$151,16,FALSE)</f>
        <v>0</v>
      </c>
      <c r="E63" s="90">
        <f>VLOOKUP($A$63,'2.2'!$4:$151,24,FALSE)</f>
        <v>0</v>
      </c>
      <c r="F63" s="90">
        <f>VLOOKUP($A$63,'2.2'!$4:$151,32,FALSE)</f>
        <v>0</v>
      </c>
      <c r="G63" s="90">
        <f>VLOOKUP($A$63,'2.2'!$4:$151,40,FALSE)</f>
        <v>0</v>
      </c>
      <c r="H63" s="90">
        <f>VLOOKUP($A$63,'2.2'!$4:$151,48,FALSE)</f>
        <v>0</v>
      </c>
      <c r="I63" s="90">
        <f>VLOOKUP($A$63,'2.2'!$4:$151,56,FALSE)</f>
        <v>0</v>
      </c>
      <c r="J63" s="90">
        <f>VLOOKUP($A$63,'2.2'!$4:$151,64,FALSE)</f>
        <v>0</v>
      </c>
      <c r="K63" s="90">
        <f>VLOOKUP($A$63,'2.2'!$4:$151,72,FALSE)</f>
        <v>0</v>
      </c>
      <c r="L63" s="90">
        <f>VLOOKUP($A$63,'2.2'!$4:$151,80,FALSE)</f>
        <v>0</v>
      </c>
      <c r="M63" s="90">
        <f>VLOOKUP($A$63,'2.2'!$4:$151,88,FALSE)</f>
        <v>0</v>
      </c>
      <c r="N63" s="90">
        <f>VLOOKUP($A$63,'2.2'!$4:$151,96,FALSE)</f>
        <v>0</v>
      </c>
    </row>
    <row r="64" spans="1:14" ht="20" customHeight="1" x14ac:dyDescent="0.2">
      <c r="A64" s="21">
        <v>1211</v>
      </c>
      <c r="B64" s="22" t="s">
        <v>280</v>
      </c>
      <c r="C64" s="23">
        <f>VLOOKUP($A$64,'2.2'!$4:$151,8,FALSE)</f>
        <v>0</v>
      </c>
      <c r="D64" s="23">
        <f>VLOOKUP($A$64,'2.2'!$4:$151,16,FALSE)</f>
        <v>0</v>
      </c>
      <c r="E64" s="23">
        <f>VLOOKUP($A$64,'2.2'!$4:$151,24,FALSE)</f>
        <v>0</v>
      </c>
      <c r="F64" s="23">
        <f>VLOOKUP($A$64,'2.2'!$4:$151,32,FALSE)</f>
        <v>0</v>
      </c>
      <c r="G64" s="23">
        <f>VLOOKUP($A$64,'2.2'!$4:$151,40,FALSE)</f>
        <v>0</v>
      </c>
      <c r="H64" s="23">
        <f>VLOOKUP($A$64,'2.2'!$4:$151,48,FALSE)</f>
        <v>0</v>
      </c>
      <c r="I64" s="23">
        <f>VLOOKUP($A$64,'2.2'!$4:$151,56,FALSE)</f>
        <v>0</v>
      </c>
      <c r="J64" s="23">
        <f>VLOOKUP($A$64,'2.2'!$4:$151,64,FALSE)</f>
        <v>0</v>
      </c>
      <c r="K64" s="23">
        <f>VLOOKUP($A$64,'2.2'!$4:$151,72,FALSE)</f>
        <v>0</v>
      </c>
      <c r="L64" s="23">
        <f>VLOOKUP($A$64,'2.2'!$4:$151,80,FALSE)</f>
        <v>0</v>
      </c>
      <c r="M64" s="23">
        <f>VLOOKUP($A$64,'2.2'!$4:$151,88,FALSE)</f>
        <v>0</v>
      </c>
      <c r="N64" s="23">
        <f>VLOOKUP($A$64,'2.2'!$4:$151,96,FALSE)</f>
        <v>0</v>
      </c>
    </row>
    <row r="65" spans="1:14" ht="20" customHeight="1" x14ac:dyDescent="0.2">
      <c r="A65" s="21">
        <v>1212</v>
      </c>
      <c r="B65" s="22" t="s">
        <v>281</v>
      </c>
      <c r="C65" s="23">
        <f>VLOOKUP($A$65,'2.2'!$4:$151,8,FALSE)</f>
        <v>0</v>
      </c>
      <c r="D65" s="23">
        <f>VLOOKUP($A$65,'2.2'!$4:$151,16,FALSE)</f>
        <v>0</v>
      </c>
      <c r="E65" s="23">
        <f>VLOOKUP($A$65,'2.2'!$4:$151,24,FALSE)</f>
        <v>0</v>
      </c>
      <c r="F65" s="23">
        <f>VLOOKUP($A$65,'2.2'!$4:$151,32,FALSE)</f>
        <v>0</v>
      </c>
      <c r="G65" s="23">
        <f>VLOOKUP($A$65,'2.2'!$4:$151,40,FALSE)</f>
        <v>0</v>
      </c>
      <c r="H65" s="23">
        <f>VLOOKUP($A$65,'2.2'!$4:$151,48,FALSE)</f>
        <v>0</v>
      </c>
      <c r="I65" s="23">
        <f>VLOOKUP($A$65,'2.2'!$4:$151,56,FALSE)</f>
        <v>0</v>
      </c>
      <c r="J65" s="23">
        <f>VLOOKUP($A$65,'2.2'!$4:$151,64,FALSE)</f>
        <v>0</v>
      </c>
      <c r="K65" s="23">
        <f>VLOOKUP($A$65,'2.2'!$4:$151,72,FALSE)</f>
        <v>0</v>
      </c>
      <c r="L65" s="23">
        <f>VLOOKUP($A$65,'2.2'!$4:$151,80,FALSE)</f>
        <v>0</v>
      </c>
      <c r="M65" s="23">
        <f>VLOOKUP($A$65,'2.2'!$4:$151,88,FALSE)</f>
        <v>0</v>
      </c>
      <c r="N65" s="23">
        <f>VLOOKUP($A$65,'2.2'!$4:$151,96,FALSE)</f>
        <v>0</v>
      </c>
    </row>
    <row r="66" spans="1:14" ht="20" customHeight="1" x14ac:dyDescent="0.2">
      <c r="A66" s="21">
        <v>1213</v>
      </c>
      <c r="B66" s="22" t="s">
        <v>282</v>
      </c>
      <c r="C66" s="23">
        <f>VLOOKUP($A$66,'2.2'!$4:$151,8,FALSE)</f>
        <v>0</v>
      </c>
      <c r="D66" s="23">
        <f>VLOOKUP($A$66,'2.2'!$4:$151,16,FALSE)</f>
        <v>0</v>
      </c>
      <c r="E66" s="23">
        <f>VLOOKUP($A$66,'2.2'!$4:$151,24,FALSE)</f>
        <v>0</v>
      </c>
      <c r="F66" s="23">
        <f>VLOOKUP($A$66,'2.2'!$4:$151,32,FALSE)</f>
        <v>0</v>
      </c>
      <c r="G66" s="23">
        <f>VLOOKUP($A$66,'2.2'!$4:$151,40,FALSE)</f>
        <v>0</v>
      </c>
      <c r="H66" s="23">
        <f>VLOOKUP($A$66,'2.2'!$4:$151,48,FALSE)</f>
        <v>0</v>
      </c>
      <c r="I66" s="23">
        <f>VLOOKUP($A$66,'2.2'!$4:$151,56,FALSE)</f>
        <v>0</v>
      </c>
      <c r="J66" s="23">
        <f>VLOOKUP($A$66,'2.2'!$4:$151,64,FALSE)</f>
        <v>0</v>
      </c>
      <c r="K66" s="23">
        <f>VLOOKUP($A$66,'2.2'!$4:$151,72,FALSE)</f>
        <v>0</v>
      </c>
      <c r="L66" s="23">
        <f>VLOOKUP($A$66,'2.2'!$4:$151,80,FALSE)</f>
        <v>0</v>
      </c>
      <c r="M66" s="23">
        <f>VLOOKUP($A$66,'2.2'!$4:$151,88,FALSE)</f>
        <v>0</v>
      </c>
      <c r="N66" s="23">
        <f>VLOOKUP($A$66,'2.2'!$4:$151,96,FALSE)</f>
        <v>0</v>
      </c>
    </row>
    <row r="67" spans="1:14" ht="20" customHeight="1" x14ac:dyDescent="0.2">
      <c r="A67" s="21">
        <v>1214</v>
      </c>
      <c r="B67" s="22" t="s">
        <v>283</v>
      </c>
      <c r="C67" s="23">
        <f>VLOOKUP($A$67,'2.2'!$4:$151,8,FALSE)</f>
        <v>0</v>
      </c>
      <c r="D67" s="23">
        <f>VLOOKUP($A$67,'2.2'!$4:$151,16,FALSE)</f>
        <v>0</v>
      </c>
      <c r="E67" s="23">
        <f>VLOOKUP($A$67,'2.2'!$4:$151,24,FALSE)</f>
        <v>0</v>
      </c>
      <c r="F67" s="23">
        <f>VLOOKUP($A$67,'2.2'!$4:$151,32,FALSE)</f>
        <v>0</v>
      </c>
      <c r="G67" s="23">
        <f>VLOOKUP($A$67,'2.2'!$4:$151,40,FALSE)</f>
        <v>0</v>
      </c>
      <c r="H67" s="23">
        <f>VLOOKUP($A$67,'2.2'!$4:$151,48,FALSE)</f>
        <v>0</v>
      </c>
      <c r="I67" s="23">
        <f>VLOOKUP($A$67,'2.2'!$4:$151,56,FALSE)</f>
        <v>0</v>
      </c>
      <c r="J67" s="23">
        <f>VLOOKUP($A$67,'2.2'!$4:$151,64,FALSE)</f>
        <v>0</v>
      </c>
      <c r="K67" s="23">
        <f>VLOOKUP($A$67,'2.2'!$4:$151,72,FALSE)</f>
        <v>0</v>
      </c>
      <c r="L67" s="23">
        <f>VLOOKUP($A$67,'2.2'!$4:$151,80,FALSE)</f>
        <v>0</v>
      </c>
      <c r="M67" s="23">
        <f>VLOOKUP($A$67,'2.2'!$4:$151,88,FALSE)</f>
        <v>0</v>
      </c>
      <c r="N67" s="23">
        <f>VLOOKUP($A$67,'2.2'!$4:$151,96,FALSE)</f>
        <v>0</v>
      </c>
    </row>
    <row r="68" spans="1:14" ht="20" customHeight="1" x14ac:dyDescent="0.2">
      <c r="A68" s="35">
        <v>122</v>
      </c>
      <c r="B68" s="36" t="s">
        <v>284</v>
      </c>
      <c r="C68" s="90">
        <f>VLOOKUP($A$68,'2.2'!$4:$151,8,FALSE)</f>
        <v>12096.349539880001</v>
      </c>
      <c r="D68" s="90">
        <f>VLOOKUP($A$68,'2.2'!$4:$151,16,FALSE)</f>
        <v>15606.0165346421</v>
      </c>
      <c r="E68" s="90">
        <f>VLOOKUP($A$68,'2.2'!$4:$151,24,FALSE)</f>
        <v>17750.648370949089</v>
      </c>
      <c r="F68" s="90">
        <f>VLOOKUP($A$68,'2.2'!$4:$151,32,FALSE)</f>
        <v>20908.909499197238</v>
      </c>
      <c r="G68" s="90">
        <f>VLOOKUP($A$68,'2.2'!$4:$151,40,FALSE)</f>
        <v>23383.36542338007</v>
      </c>
      <c r="H68" s="90">
        <f>VLOOKUP($A$68,'2.2'!$4:$151,48,FALSE)</f>
        <v>26602.946972138023</v>
      </c>
      <c r="I68" s="90">
        <f>VLOOKUP($A$68,'2.2'!$4:$151,56,FALSE)</f>
        <v>29709.612540418602</v>
      </c>
      <c r="J68" s="90">
        <f>VLOOKUP($A$68,'2.2'!$4:$151,64,FALSE)</f>
        <v>32028.186497412797</v>
      </c>
      <c r="K68" s="90">
        <f>VLOOKUP($A$68,'2.2'!$4:$151,72,FALSE)</f>
        <v>34180.128476951199</v>
      </c>
      <c r="L68" s="90">
        <f>VLOOKUP($A$68,'2.2'!$4:$151,80,FALSE)</f>
        <v>38606.226604180003</v>
      </c>
      <c r="M68" s="90">
        <f>VLOOKUP($A$68,'2.2'!$4:$151,88,FALSE)</f>
        <v>40853.185408409699</v>
      </c>
      <c r="N68" s="90">
        <f>VLOOKUP($A$68,'2.2'!$4:$151,96,FALSE)</f>
        <v>44508.684400999999</v>
      </c>
    </row>
    <row r="69" spans="1:14" ht="20" customHeight="1" x14ac:dyDescent="0.2">
      <c r="A69" s="21">
        <v>1221</v>
      </c>
      <c r="B69" s="22" t="s">
        <v>280</v>
      </c>
      <c r="C69" s="23">
        <f>VLOOKUP($A$69,'2.2'!$4:$151,8,FALSE)</f>
        <v>4982.5920660000002</v>
      </c>
      <c r="D69" s="23">
        <f>VLOOKUP($A$69,'2.2'!$4:$151,16,FALSE)</f>
        <v>5832.5163588683699</v>
      </c>
      <c r="E69" s="23">
        <f>VLOOKUP($A$69,'2.2'!$4:$151,24,FALSE)</f>
        <v>6768.8203005468904</v>
      </c>
      <c r="F69" s="23">
        <f>VLOOKUP($A$69,'2.2'!$4:$151,32,FALSE)</f>
        <v>7341.4006137177403</v>
      </c>
      <c r="G69" s="23">
        <f>VLOOKUP($A$69,'2.2'!$4:$151,40,FALSE)</f>
        <v>8608.2286068931699</v>
      </c>
      <c r="H69" s="23">
        <f>VLOOKUP($A$69,'2.2'!$4:$151,48,FALSE)</f>
        <v>9728.10683159172</v>
      </c>
      <c r="I69" s="23">
        <f>VLOOKUP($A$69,'2.2'!$4:$151,56,FALSE)</f>
        <v>11156.0186105585</v>
      </c>
      <c r="J69" s="23">
        <f>VLOOKUP($A$69,'2.2'!$4:$151,64,FALSE)</f>
        <v>11931.724610628398</v>
      </c>
      <c r="K69" s="23">
        <f>VLOOKUP($A$69,'2.2'!$4:$151,72,FALSE)</f>
        <v>12480.457953488498</v>
      </c>
      <c r="L69" s="23">
        <f>VLOOKUP($A$69,'2.2'!$4:$151,80,FALSE)</f>
        <v>14316.942502280001</v>
      </c>
      <c r="M69" s="23">
        <f>VLOOKUP($A$69,'2.2'!$4:$151,88,FALSE)</f>
        <v>15984.7051198708</v>
      </c>
      <c r="N69" s="23" t="str">
        <f>VLOOKUP($A$69,'2.2'!$4:$151,96,FALSE)</f>
        <v>n.d.</v>
      </c>
    </row>
    <row r="70" spans="1:14" ht="20" customHeight="1" x14ac:dyDescent="0.2">
      <c r="A70" s="21">
        <v>1222</v>
      </c>
      <c r="B70" s="22" t="s">
        <v>281</v>
      </c>
      <c r="C70" s="23">
        <f>VLOOKUP($A$70,'2.2'!$4:$151,8,FALSE)</f>
        <v>7113.7574738800004</v>
      </c>
      <c r="D70" s="23">
        <f>VLOOKUP($A$70,'2.2'!$4:$151,16,FALSE)</f>
        <v>9773.50017577373</v>
      </c>
      <c r="E70" s="23">
        <f>VLOOKUP($A$70,'2.2'!$4:$151,24,FALSE)</f>
        <v>10981.8280704022</v>
      </c>
      <c r="F70" s="23">
        <f>VLOOKUP($A$70,'2.2'!$4:$151,32,FALSE)</f>
        <v>13567.508885479499</v>
      </c>
      <c r="G70" s="23">
        <f>VLOOKUP($A$70,'2.2'!$4:$151,40,FALSE)</f>
        <v>14775.1368164869</v>
      </c>
      <c r="H70" s="23">
        <f>VLOOKUP($A$70,'2.2'!$4:$151,48,FALSE)</f>
        <v>16874.840140546301</v>
      </c>
      <c r="I70" s="23">
        <f>VLOOKUP($A$70,'2.2'!$4:$151,56,FALSE)</f>
        <v>18553.593929860101</v>
      </c>
      <c r="J70" s="23">
        <f>VLOOKUP($A$70,'2.2'!$4:$151,64,FALSE)</f>
        <v>20096.4618867844</v>
      </c>
      <c r="K70" s="23">
        <f>VLOOKUP($A$70,'2.2'!$4:$151,72,FALSE)</f>
        <v>21699.670523462701</v>
      </c>
      <c r="L70" s="23">
        <f>VLOOKUP($A$70,'2.2'!$4:$151,80,FALSE)</f>
        <v>24289.284101900001</v>
      </c>
      <c r="M70" s="23">
        <f>VLOOKUP($A$70,'2.2'!$4:$151,88,FALSE)</f>
        <v>24868.4802885389</v>
      </c>
      <c r="N70" s="23" t="str">
        <f>VLOOKUP($A$70,'2.2'!$4:$151,96,FALSE)</f>
        <v>n.d.</v>
      </c>
    </row>
    <row r="71" spans="1:14" s="48" customFormat="1" ht="20" customHeight="1" x14ac:dyDescent="0.2">
      <c r="A71" s="45" t="s">
        <v>461</v>
      </c>
      <c r="B71" s="46" t="s">
        <v>462</v>
      </c>
      <c r="C71" s="92">
        <f>VLOOKUP($A$71,'2.2'!$4:$151,8,FALSE)</f>
        <v>7113.7574738800004</v>
      </c>
      <c r="D71" s="92">
        <f>VLOOKUP($A$71,'2.2'!$4:$151,16,FALSE)</f>
        <v>9773.50017577373</v>
      </c>
      <c r="E71" s="92">
        <f>VLOOKUP($A$71,'2.2'!$4:$151,24,FALSE)</f>
        <v>10981.8280704022</v>
      </c>
      <c r="F71" s="92">
        <f>VLOOKUP($A$71,'2.2'!$4:$151,32,FALSE)</f>
        <v>13567.508885479499</v>
      </c>
      <c r="G71" s="92">
        <f>VLOOKUP($A$71,'2.2'!$4:$151,40,FALSE)</f>
        <v>14775.1368164869</v>
      </c>
      <c r="H71" s="92">
        <f>VLOOKUP($A$71,'2.2'!$4:$151,48,FALSE)</f>
        <v>16874.840140546301</v>
      </c>
      <c r="I71" s="92">
        <f>VLOOKUP($A$71,'2.2'!$4:$151,56,FALSE)</f>
        <v>18553.593929860101</v>
      </c>
      <c r="J71" s="92">
        <f>VLOOKUP($A$71,'2.2'!$4:$151,64,FALSE)</f>
        <v>20096.4618867844</v>
      </c>
      <c r="K71" s="92">
        <f>VLOOKUP($A$71,'2.2'!$4:$151,72,FALSE)</f>
        <v>21699.670523462701</v>
      </c>
      <c r="L71" s="92">
        <f>VLOOKUP($A$71,'2.2'!$4:$151,80,FALSE)</f>
        <v>24289.284101900001</v>
      </c>
      <c r="M71" s="92">
        <f>VLOOKUP($A$71,'2.2'!$4:$151,88,FALSE)</f>
        <v>24868.4802885389</v>
      </c>
      <c r="N71" s="92" t="str">
        <f>VLOOKUP($A$71,'2.2'!$4:$151,96,FALSE)</f>
        <v>n.d.</v>
      </c>
    </row>
    <row r="72" spans="1:14" s="48" customFormat="1" ht="20" customHeight="1" x14ac:dyDescent="0.2">
      <c r="A72" s="45" t="s">
        <v>463</v>
      </c>
      <c r="B72" s="46" t="s">
        <v>606</v>
      </c>
      <c r="C72" s="92">
        <f>VLOOKUP($A$72,'2.2'!$4:$151,8,FALSE)</f>
        <v>0</v>
      </c>
      <c r="D72" s="92">
        <f>VLOOKUP($A$72,'2.2'!$4:$151,16,FALSE)</f>
        <v>0</v>
      </c>
      <c r="E72" s="92">
        <f>VLOOKUP($A$72,'2.2'!$4:$151,24,FALSE)</f>
        <v>0</v>
      </c>
      <c r="F72" s="92">
        <f>VLOOKUP($A$72,'2.2'!$4:$151,32,FALSE)</f>
        <v>0</v>
      </c>
      <c r="G72" s="92">
        <f>VLOOKUP($A$72,'2.2'!$4:$151,40,FALSE)</f>
        <v>0</v>
      </c>
      <c r="H72" s="92">
        <f>VLOOKUP($A$72,'2.2'!$4:$151,48,FALSE)</f>
        <v>0</v>
      </c>
      <c r="I72" s="92">
        <f>VLOOKUP($A$72,'2.2'!$4:$151,56,FALSE)</f>
        <v>0</v>
      </c>
      <c r="J72" s="92">
        <f>VLOOKUP($A$72,'2.2'!$4:$151,64,FALSE)</f>
        <v>0</v>
      </c>
      <c r="K72" s="92">
        <f>VLOOKUP($A$72,'2.2'!$4:$151,72,FALSE)</f>
        <v>0</v>
      </c>
      <c r="L72" s="92">
        <f>VLOOKUP($A$72,'2.2'!$4:$151,80,FALSE)</f>
        <v>0</v>
      </c>
      <c r="M72" s="92">
        <f>VLOOKUP($A$72,'2.2'!$4:$151,88,FALSE)</f>
        <v>0</v>
      </c>
      <c r="N72" s="92" t="str">
        <f>VLOOKUP($A$72,'2.2'!$4:$151,96,FALSE)</f>
        <v>n.d.</v>
      </c>
    </row>
    <row r="73" spans="1:14" ht="20" customHeight="1" x14ac:dyDescent="0.2">
      <c r="A73" s="21">
        <v>1223</v>
      </c>
      <c r="B73" s="22" t="s">
        <v>464</v>
      </c>
      <c r="C73" s="23" t="str">
        <f>VLOOKUP($A$73,'2.2'!$4:$151,8,FALSE)</f>
        <v>n.d.</v>
      </c>
      <c r="D73" s="23" t="str">
        <f>VLOOKUP($A$73,'2.2'!$4:$151,16,FALSE)</f>
        <v>n.d.</v>
      </c>
      <c r="E73" s="23" t="str">
        <f>VLOOKUP($A$73,'2.2'!$4:$151,24,FALSE)</f>
        <v>n.d.</v>
      </c>
      <c r="F73" s="23" t="str">
        <f>VLOOKUP($A$73,'2.2'!$4:$151,32,FALSE)</f>
        <v>n.d.</v>
      </c>
      <c r="G73" s="23" t="str">
        <f>VLOOKUP($A$73,'2.2'!$4:$151,40,FALSE)</f>
        <v>n.d.</v>
      </c>
      <c r="H73" s="23" t="str">
        <f>VLOOKUP($A$73,'2.2'!$4:$151,48,FALSE)</f>
        <v>n.d.</v>
      </c>
      <c r="I73" s="23" t="str">
        <f>VLOOKUP($A$73,'2.2'!$4:$151,56,FALSE)</f>
        <v>n.d.</v>
      </c>
      <c r="J73" s="23" t="str">
        <f>VLOOKUP($A$73,'2.2'!$4:$151,64,FALSE)</f>
        <v>n.d.</v>
      </c>
      <c r="K73" s="23" t="str">
        <f>VLOOKUP($A$73,'2.2'!$4:$151,72,FALSE)</f>
        <v>n.d.</v>
      </c>
      <c r="L73" s="23" t="str">
        <f>VLOOKUP($A$73,'2.2'!$4:$151,80,FALSE)</f>
        <v>n.d.</v>
      </c>
      <c r="M73" s="23" t="str">
        <f>VLOOKUP($A$73,'2.2'!$4:$151,88,FALSE)</f>
        <v>n.d.</v>
      </c>
      <c r="N73" s="23" t="str">
        <f>VLOOKUP($A$73,'2.2'!$4:$151,96,FALSE)</f>
        <v>n.d.</v>
      </c>
    </row>
    <row r="74" spans="1:14" s="41" customFormat="1" ht="20" customHeight="1" x14ac:dyDescent="0.2">
      <c r="A74" s="32">
        <v>13</v>
      </c>
      <c r="B74" s="33" t="s">
        <v>243</v>
      </c>
      <c r="C74" s="89">
        <f>VLOOKUP($A$74,'2.2'!$4:$151,8,FALSE)</f>
        <v>219527.32451093313</v>
      </c>
      <c r="D74" s="89">
        <f>VLOOKUP($A$74,'2.2'!$4:$151,16,FALSE)</f>
        <v>250138.16796483909</v>
      </c>
      <c r="E74" s="89">
        <f>VLOOKUP($A$74,'2.2'!$4:$151,24,FALSE)</f>
        <v>282829.5975765739</v>
      </c>
      <c r="F74" s="89">
        <f>VLOOKUP($A$74,'2.2'!$4:$151,32,FALSE)</f>
        <v>298962.3820682537</v>
      </c>
      <c r="G74" s="89">
        <f>VLOOKUP($A$74,'2.2'!$4:$151,40,FALSE)</f>
        <v>330214.74282990966</v>
      </c>
      <c r="H74" s="89">
        <f>VLOOKUP($A$74,'2.2'!$4:$151,48,FALSE)</f>
        <v>343743.18811044015</v>
      </c>
      <c r="I74" s="89">
        <f>VLOOKUP($A$74,'2.2'!$4:$151,56,FALSE)</f>
        <v>376918.29745598935</v>
      </c>
      <c r="J74" s="89">
        <f>VLOOKUP($A$74,'2.2'!$4:$151,64,FALSE)</f>
        <v>385499.69654004159</v>
      </c>
      <c r="K74" s="89">
        <f>VLOOKUP($A$74,'2.2'!$4:$151,72,FALSE)</f>
        <v>421792.04809201264</v>
      </c>
      <c r="L74" s="89">
        <f>VLOOKUP($A$74,'2.2'!$4:$151,80,FALSE)</f>
        <v>451262.5942993302</v>
      </c>
      <c r="M74" s="89">
        <f>VLOOKUP($A$74,'2.2'!$4:$151,88,FALSE)</f>
        <v>520448.07979469822</v>
      </c>
      <c r="N74" s="89">
        <f>VLOOKUP($A$74,'2.2'!$4:$151,96,FALSE)</f>
        <v>581962.18763706263</v>
      </c>
    </row>
    <row r="75" spans="1:14" ht="20" customHeight="1" x14ac:dyDescent="0.2">
      <c r="A75" s="35">
        <v>131</v>
      </c>
      <c r="B75" s="36" t="s">
        <v>285</v>
      </c>
      <c r="C75" s="90">
        <f>VLOOKUP($A$75,'2.2'!$4:$151,8,FALSE)</f>
        <v>0</v>
      </c>
      <c r="D75" s="90">
        <f>VLOOKUP($A$75,'2.2'!$4:$151,16,FALSE)</f>
        <v>0</v>
      </c>
      <c r="E75" s="90">
        <f>VLOOKUP($A$75,'2.2'!$4:$151,24,FALSE)</f>
        <v>0</v>
      </c>
      <c r="F75" s="90">
        <f>VLOOKUP($A$75,'2.2'!$4:$151,32,FALSE)</f>
        <v>0</v>
      </c>
      <c r="G75" s="90">
        <f>VLOOKUP($A$75,'2.2'!$4:$151,40,FALSE)</f>
        <v>0</v>
      </c>
      <c r="H75" s="90">
        <f>VLOOKUP($A$75,'2.2'!$4:$151,48,FALSE)</f>
        <v>0</v>
      </c>
      <c r="I75" s="90">
        <f>VLOOKUP($A$75,'2.2'!$4:$151,56,FALSE)</f>
        <v>0</v>
      </c>
      <c r="J75" s="90">
        <f>VLOOKUP($A$75,'2.2'!$4:$151,64,FALSE)</f>
        <v>0</v>
      </c>
      <c r="K75" s="90">
        <f>VLOOKUP($A$75,'2.2'!$4:$151,72,FALSE)</f>
        <v>0</v>
      </c>
      <c r="L75" s="90">
        <f>VLOOKUP($A$75,'2.2'!$4:$151,80,FALSE)</f>
        <v>0</v>
      </c>
      <c r="M75" s="90">
        <f>VLOOKUP($A$75,'2.2'!$4:$151,88,FALSE)</f>
        <v>0</v>
      </c>
      <c r="N75" s="90" t="str">
        <f>VLOOKUP($A$75,'2.2'!$4:$151,96,FALSE)</f>
        <v>n.d.</v>
      </c>
    </row>
    <row r="76" spans="1:14" ht="20" customHeight="1" x14ac:dyDescent="0.2">
      <c r="A76" s="21">
        <v>1311</v>
      </c>
      <c r="B76" s="22" t="s">
        <v>286</v>
      </c>
      <c r="C76" s="23">
        <f>VLOOKUP($A$76,'2.2'!$4:$151,8,FALSE)</f>
        <v>0</v>
      </c>
      <c r="D76" s="23">
        <f>VLOOKUP($A$76,'2.2'!$4:$151,16,FALSE)</f>
        <v>0</v>
      </c>
      <c r="E76" s="23">
        <f>VLOOKUP($A$76,'2.2'!$4:$151,24,FALSE)</f>
        <v>0</v>
      </c>
      <c r="F76" s="23">
        <f>VLOOKUP($A$76,'2.2'!$4:$151,32,FALSE)</f>
        <v>0</v>
      </c>
      <c r="G76" s="23">
        <f>VLOOKUP($A$76,'2.2'!$4:$151,40,FALSE)</f>
        <v>0</v>
      </c>
      <c r="H76" s="23">
        <f>VLOOKUP($A$76,'2.2'!$4:$151,48,FALSE)</f>
        <v>0</v>
      </c>
      <c r="I76" s="23">
        <f>VLOOKUP($A$76,'2.2'!$4:$151,56,FALSE)</f>
        <v>0</v>
      </c>
      <c r="J76" s="23">
        <f>VLOOKUP($A$76,'2.2'!$4:$151,64,FALSE)</f>
        <v>0</v>
      </c>
      <c r="K76" s="23">
        <f>VLOOKUP($A$76,'2.2'!$4:$151,72,FALSE)</f>
        <v>0</v>
      </c>
      <c r="L76" s="23">
        <f>VLOOKUP($A$76,'2.2'!$4:$151,80,FALSE)</f>
        <v>0</v>
      </c>
      <c r="M76" s="23">
        <f>VLOOKUP($A$76,'2.2'!$4:$151,88,FALSE)</f>
        <v>0</v>
      </c>
      <c r="N76" s="23" t="str">
        <f>VLOOKUP($A$76,'2.2'!$4:$151,96,FALSE)</f>
        <v>n.d.</v>
      </c>
    </row>
    <row r="77" spans="1:14" ht="20" customHeight="1" x14ac:dyDescent="0.2">
      <c r="A77" s="21">
        <v>1312</v>
      </c>
      <c r="B77" s="22" t="s">
        <v>287</v>
      </c>
      <c r="C77" s="23">
        <f>VLOOKUP($A$77,'2.2'!$4:$151,8,FALSE)</f>
        <v>0</v>
      </c>
      <c r="D77" s="23">
        <f>VLOOKUP($A$77,'2.2'!$4:$151,16,FALSE)</f>
        <v>0</v>
      </c>
      <c r="E77" s="23">
        <f>VLOOKUP($A$77,'2.2'!$4:$151,24,FALSE)</f>
        <v>0</v>
      </c>
      <c r="F77" s="23">
        <f>VLOOKUP($A$77,'2.2'!$4:$151,32,FALSE)</f>
        <v>0</v>
      </c>
      <c r="G77" s="23">
        <f>VLOOKUP($A$77,'2.2'!$4:$151,40,FALSE)</f>
        <v>0</v>
      </c>
      <c r="H77" s="23">
        <f>VLOOKUP($A$77,'2.2'!$4:$151,48,FALSE)</f>
        <v>0</v>
      </c>
      <c r="I77" s="23">
        <f>VLOOKUP($A$77,'2.2'!$4:$151,56,FALSE)</f>
        <v>0</v>
      </c>
      <c r="J77" s="23">
        <f>VLOOKUP($A$77,'2.2'!$4:$151,64,FALSE)</f>
        <v>0</v>
      </c>
      <c r="K77" s="23">
        <f>VLOOKUP($A$77,'2.2'!$4:$151,72,FALSE)</f>
        <v>0</v>
      </c>
      <c r="L77" s="23">
        <f>VLOOKUP($A$77,'2.2'!$4:$151,80,FALSE)</f>
        <v>0</v>
      </c>
      <c r="M77" s="23">
        <f>VLOOKUP($A$77,'2.2'!$4:$151,88,FALSE)</f>
        <v>0</v>
      </c>
      <c r="N77" s="23" t="str">
        <f>VLOOKUP($A$77,'2.2'!$4:$151,96,FALSE)</f>
        <v>n.d.</v>
      </c>
    </row>
    <row r="78" spans="1:14" ht="20" customHeight="1" x14ac:dyDescent="0.2">
      <c r="A78" s="35">
        <v>132</v>
      </c>
      <c r="B78" s="36" t="s">
        <v>288</v>
      </c>
      <c r="C78" s="90">
        <f>VLOOKUP($A$78,'2.2'!$4:$151,8,FALSE)</f>
        <v>9.7294624699999996</v>
      </c>
      <c r="D78" s="90">
        <f>VLOOKUP($A$78,'2.2'!$4:$151,16,FALSE)</f>
        <v>6.8199625699999995</v>
      </c>
      <c r="E78" s="90">
        <f>VLOOKUP($A$78,'2.2'!$4:$151,24,FALSE)</f>
        <v>16.096625599999999</v>
      </c>
      <c r="F78" s="90">
        <f>VLOOKUP($A$78,'2.2'!$4:$151,32,FALSE)</f>
        <v>61.181044879999995</v>
      </c>
      <c r="G78" s="90">
        <f>VLOOKUP($A$78,'2.2'!$4:$151,40,FALSE)</f>
        <v>15.403674039999999</v>
      </c>
      <c r="H78" s="90">
        <f>VLOOKUP($A$78,'2.2'!$4:$151,48,FALSE)</f>
        <v>6.1318999700000001</v>
      </c>
      <c r="I78" s="90">
        <f>VLOOKUP($A$78,'2.2'!$4:$151,56,FALSE)</f>
        <v>4.0340379899999999</v>
      </c>
      <c r="J78" s="90">
        <f>VLOOKUP($A$78,'2.2'!$4:$151,64,FALSE)</f>
        <v>4.3226348899999998</v>
      </c>
      <c r="K78" s="90">
        <f>VLOOKUP($A$78,'2.2'!$4:$151,72,FALSE)</f>
        <v>63.444564009999993</v>
      </c>
      <c r="L78" s="90">
        <f>VLOOKUP($A$78,'2.2'!$4:$151,80,FALSE)</f>
        <v>2.9347625499999999</v>
      </c>
      <c r="M78" s="90">
        <f>VLOOKUP($A$78,'2.2'!$4:$151,88,FALSE)</f>
        <v>160.99810915</v>
      </c>
      <c r="N78" s="90" t="str">
        <f>VLOOKUP($A$78,'2.2'!$4:$151,96,FALSE)</f>
        <v>n.d.</v>
      </c>
    </row>
    <row r="79" spans="1:14" ht="20" customHeight="1" x14ac:dyDescent="0.2">
      <c r="A79" s="21">
        <v>1321</v>
      </c>
      <c r="B79" s="22" t="s">
        <v>286</v>
      </c>
      <c r="C79" s="23">
        <f>VLOOKUP($A$79,'2.2'!$4:$151,8,FALSE)</f>
        <v>5.5765456100000002</v>
      </c>
      <c r="D79" s="23">
        <f>VLOOKUP($A$79,'2.2'!$4:$151,16,FALSE)</f>
        <v>2.4333288099999999</v>
      </c>
      <c r="E79" s="23">
        <f>VLOOKUP($A$79,'2.2'!$4:$151,24,FALSE)</f>
        <v>4.1876253300000004</v>
      </c>
      <c r="F79" s="23">
        <f>VLOOKUP($A$79,'2.2'!$4:$151,32,FALSE)</f>
        <v>7.1663866199999999</v>
      </c>
      <c r="G79" s="23">
        <f>VLOOKUP($A$79,'2.2'!$4:$151,40,FALSE)</f>
        <v>2.4654104999999999</v>
      </c>
      <c r="H79" s="23">
        <f>VLOOKUP($A$79,'2.2'!$4:$151,48,FALSE)</f>
        <v>5.2610882600000002</v>
      </c>
      <c r="I79" s="23">
        <f>VLOOKUP($A$79,'2.2'!$4:$151,56,FALSE)</f>
        <v>3.9889089700000002</v>
      </c>
      <c r="J79" s="23">
        <f>VLOOKUP($A$79,'2.2'!$4:$151,64,FALSE)</f>
        <v>4.0712152799999997</v>
      </c>
      <c r="K79" s="23">
        <f>VLOOKUP($A$79,'2.2'!$4:$151,72,FALSE)</f>
        <v>63.294564009999995</v>
      </c>
      <c r="L79" s="23">
        <f>VLOOKUP($A$79,'2.2'!$4:$151,80,FALSE)</f>
        <v>2.7847625499999999</v>
      </c>
      <c r="M79" s="23">
        <f>VLOOKUP($A$79,'2.2'!$4:$151,88,FALSE)</f>
        <v>160.65097936000001</v>
      </c>
      <c r="N79" s="23" t="str">
        <f>VLOOKUP($A$79,'2.2'!$4:$151,96,FALSE)</f>
        <v>n.d.</v>
      </c>
    </row>
    <row r="80" spans="1:14" ht="20" customHeight="1" x14ac:dyDescent="0.2">
      <c r="A80" s="21">
        <v>1322</v>
      </c>
      <c r="B80" s="22" t="s">
        <v>287</v>
      </c>
      <c r="C80" s="23">
        <f>VLOOKUP($A$80,'2.2'!$4:$151,8,FALSE)</f>
        <v>4.1529168599999995</v>
      </c>
      <c r="D80" s="23">
        <f>VLOOKUP($A$80,'2.2'!$4:$151,16,FALSE)</f>
        <v>4.3866337599999996</v>
      </c>
      <c r="E80" s="23">
        <f>VLOOKUP($A$80,'2.2'!$4:$151,24,FALSE)</f>
        <v>11.90900027</v>
      </c>
      <c r="F80" s="23">
        <f>VLOOKUP($A$80,'2.2'!$4:$151,32,FALSE)</f>
        <v>54.014658259999997</v>
      </c>
      <c r="G80" s="23">
        <f>VLOOKUP($A$80,'2.2'!$4:$151,40,FALSE)</f>
        <v>12.938263539999999</v>
      </c>
      <c r="H80" s="23">
        <f>VLOOKUP($A$80,'2.2'!$4:$151,48,FALSE)</f>
        <v>0.87081171000000002</v>
      </c>
      <c r="I80" s="23">
        <f>VLOOKUP($A$80,'2.2'!$4:$151,56,FALSE)</f>
        <v>4.5129019999999999E-2</v>
      </c>
      <c r="J80" s="23">
        <f>VLOOKUP($A$80,'2.2'!$4:$151,64,FALSE)</f>
        <v>0.25141960999999996</v>
      </c>
      <c r="K80" s="23">
        <f>VLOOKUP($A$80,'2.2'!$4:$151,72,FALSE)</f>
        <v>0.15</v>
      </c>
      <c r="L80" s="23">
        <f>VLOOKUP($A$80,'2.2'!$4:$151,80,FALSE)</f>
        <v>0.15</v>
      </c>
      <c r="M80" s="23">
        <f>VLOOKUP($A$80,'2.2'!$4:$151,88,FALSE)</f>
        <v>0.34712978999999999</v>
      </c>
      <c r="N80" s="23" t="str">
        <f>VLOOKUP($A$80,'2.2'!$4:$151,96,FALSE)</f>
        <v>n.d.</v>
      </c>
    </row>
    <row r="81" spans="1:14" ht="20" customHeight="1" x14ac:dyDescent="0.2">
      <c r="A81" s="35">
        <v>133</v>
      </c>
      <c r="B81" s="36" t="s">
        <v>289</v>
      </c>
      <c r="C81" s="90">
        <f>VLOOKUP($A$81,'2.2'!$4:$151,8,FALSE)</f>
        <v>219517.59504846315</v>
      </c>
      <c r="D81" s="90">
        <f>VLOOKUP($A$81,'2.2'!$4:$151,16,FALSE)</f>
        <v>250131.34800226908</v>
      </c>
      <c r="E81" s="90">
        <f>VLOOKUP($A$81,'2.2'!$4:$151,24,FALSE)</f>
        <v>282813.50095097389</v>
      </c>
      <c r="F81" s="90">
        <f>VLOOKUP($A$81,'2.2'!$4:$151,32,FALSE)</f>
        <v>298901.20102337369</v>
      </c>
      <c r="G81" s="90">
        <f>VLOOKUP($A$81,'2.2'!$4:$151,40,FALSE)</f>
        <v>330199.33915586967</v>
      </c>
      <c r="H81" s="90">
        <f>VLOOKUP($A$81,'2.2'!$4:$151,48,FALSE)</f>
        <v>343737.05621047015</v>
      </c>
      <c r="I81" s="90">
        <f>VLOOKUP($A$81,'2.2'!$4:$151,56,FALSE)</f>
        <v>376914.26341799938</v>
      </c>
      <c r="J81" s="90">
        <f>VLOOKUP($A$81,'2.2'!$4:$151,64,FALSE)</f>
        <v>385495.37390515162</v>
      </c>
      <c r="K81" s="90">
        <f>VLOOKUP($A$81,'2.2'!$4:$151,72,FALSE)</f>
        <v>421728.60352800263</v>
      </c>
      <c r="L81" s="90">
        <f>VLOOKUP($A$81,'2.2'!$4:$151,80,FALSE)</f>
        <v>451259.65953678021</v>
      </c>
      <c r="M81" s="90">
        <f>VLOOKUP($A$81,'2.2'!$4:$151,88,FALSE)</f>
        <v>520287.08168554824</v>
      </c>
      <c r="N81" s="90">
        <f>VLOOKUP($A$81,'2.2'!$4:$151,96,FALSE)</f>
        <v>581962.18763706263</v>
      </c>
    </row>
    <row r="82" spans="1:14" ht="20" customHeight="1" x14ac:dyDescent="0.2">
      <c r="A82" s="21">
        <v>1331</v>
      </c>
      <c r="B82" s="22" t="s">
        <v>286</v>
      </c>
      <c r="C82" s="23">
        <f>VLOOKUP($A$82,'2.2'!$4:$151,8,FALSE)</f>
        <v>206788.63816165461</v>
      </c>
      <c r="D82" s="23">
        <f>VLOOKUP($A$82,'2.2'!$4:$151,16,FALSE)</f>
        <v>239938.01113005771</v>
      </c>
      <c r="E82" s="23">
        <f>VLOOKUP($A$82,'2.2'!$4:$151,24,FALSE)</f>
        <v>265641.89946576662</v>
      </c>
      <c r="F82" s="23">
        <f>VLOOKUP($A$82,'2.2'!$4:$151,32,FALSE)</f>
        <v>288703.72202342696</v>
      </c>
      <c r="G82" s="23">
        <f>VLOOKUP($A$82,'2.2'!$4:$151,40,FALSE)</f>
        <v>315542.48396730272</v>
      </c>
      <c r="H82" s="23">
        <f>VLOOKUP($A$82,'2.2'!$4:$151,48,FALSE)</f>
        <v>331067.55666066887</v>
      </c>
      <c r="I82" s="23">
        <f>VLOOKUP($A$82,'2.2'!$4:$151,56,FALSE)</f>
        <v>361492.11729536782</v>
      </c>
      <c r="J82" s="23">
        <f>VLOOKUP($A$82,'2.2'!$4:$151,64,FALSE)</f>
        <v>375683.92776955152</v>
      </c>
      <c r="K82" s="23">
        <f>VLOOKUP($A$82,'2.2'!$4:$151,72,FALSE)</f>
        <v>406879.54219777754</v>
      </c>
      <c r="L82" s="23">
        <f>VLOOKUP($A$82,'2.2'!$4:$151,80,FALSE)</f>
        <v>440137.75784034788</v>
      </c>
      <c r="M82" s="23">
        <f>VLOOKUP($A$82,'2.2'!$4:$151,88,FALSE)</f>
        <v>503141.9810652975</v>
      </c>
      <c r="N82" s="23" t="str">
        <f>VLOOKUP($A$82,'2.2'!$4:$151,96,FALSE)</f>
        <v>n.d.</v>
      </c>
    </row>
    <row r="83" spans="1:14" ht="20" customHeight="1" x14ac:dyDescent="0.2">
      <c r="A83" s="21">
        <v>1332</v>
      </c>
      <c r="B83" s="22" t="s">
        <v>287</v>
      </c>
      <c r="C83" s="23">
        <f>VLOOKUP($A$83,'2.2'!$4:$151,8,FALSE)</f>
        <v>12728.956886808521</v>
      </c>
      <c r="D83" s="23">
        <f>VLOOKUP($A$83,'2.2'!$4:$151,16,FALSE)</f>
        <v>10193.336872211379</v>
      </c>
      <c r="E83" s="23">
        <f>VLOOKUP($A$83,'2.2'!$4:$151,24,FALSE)</f>
        <v>17171.601485207244</v>
      </c>
      <c r="F83" s="23">
        <f>VLOOKUP($A$83,'2.2'!$4:$151,32,FALSE)</f>
        <v>10197.478999946743</v>
      </c>
      <c r="G83" s="23">
        <f>VLOOKUP($A$83,'2.2'!$4:$151,40,FALSE)</f>
        <v>14656.855188566988</v>
      </c>
      <c r="H83" s="23">
        <f>VLOOKUP($A$83,'2.2'!$4:$151,48,FALSE)</f>
        <v>12669.499549801265</v>
      </c>
      <c r="I83" s="23">
        <f>VLOOKUP($A$83,'2.2'!$4:$151,56,FALSE)</f>
        <v>15422.146122631581</v>
      </c>
      <c r="J83" s="23">
        <f>VLOOKUP($A$83,'2.2'!$4:$151,64,FALSE)</f>
        <v>9811.4461356000775</v>
      </c>
      <c r="K83" s="23">
        <f>VLOOKUP($A$83,'2.2'!$4:$151,72,FALSE)</f>
        <v>14849.06133022506</v>
      </c>
      <c r="L83" s="23">
        <f>VLOOKUP($A$83,'2.2'!$4:$151,80,FALSE)</f>
        <v>11121.901696432329</v>
      </c>
      <c r="M83" s="23">
        <f>VLOOKUP($A$83,'2.2'!$4:$151,88,FALSE)</f>
        <v>17145.100620250723</v>
      </c>
      <c r="N83" s="23" t="str">
        <f>VLOOKUP($A$83,'2.2'!$4:$151,96,FALSE)</f>
        <v>n.d.</v>
      </c>
    </row>
    <row r="84" spans="1:14" s="41" customFormat="1" ht="20" customHeight="1" x14ac:dyDescent="0.2">
      <c r="A84" s="32">
        <v>14</v>
      </c>
      <c r="B84" s="33" t="s">
        <v>247</v>
      </c>
      <c r="C84" s="89">
        <f>VLOOKUP($A$84,'2.2'!$4:$151,8,FALSE)</f>
        <v>22265.002216017401</v>
      </c>
      <c r="D84" s="89">
        <f>VLOOKUP($A$84,'2.2'!$4:$151,16,FALSE)</f>
        <v>25777.47033858169</v>
      </c>
      <c r="E84" s="89">
        <f>VLOOKUP($A$84,'2.2'!$4:$151,24,FALSE)</f>
        <v>28149.213396946885</v>
      </c>
      <c r="F84" s="89">
        <f>VLOOKUP($A$84,'2.2'!$4:$151,32,FALSE)</f>
        <v>26340.298255424022</v>
      </c>
      <c r="G84" s="89">
        <f>VLOOKUP($A$84,'2.2'!$4:$151,40,FALSE)</f>
        <v>33239.269665638625</v>
      </c>
      <c r="H84" s="89">
        <f>VLOOKUP($A$84,'2.2'!$4:$151,48,FALSE)</f>
        <v>41067.957919313856</v>
      </c>
      <c r="I84" s="89">
        <f>VLOOKUP($A$84,'2.2'!$4:$151,56,FALSE)</f>
        <v>44349.277318356704</v>
      </c>
      <c r="J84" s="89">
        <f>VLOOKUP($A$84,'2.2'!$4:$151,64,FALSE)</f>
        <v>42863.867721685223</v>
      </c>
      <c r="K84" s="89">
        <f>VLOOKUP($A$84,'2.2'!$4:$151,72,FALSE)</f>
        <v>42352.118118767045</v>
      </c>
      <c r="L84" s="89">
        <f>VLOOKUP($A$84,'2.2'!$4:$151,80,FALSE)</f>
        <v>56378.476380825596</v>
      </c>
      <c r="M84" s="89">
        <f>VLOOKUP($A$84,'2.2'!$4:$151,88,FALSE)</f>
        <v>45119.495627209282</v>
      </c>
      <c r="N84" s="89">
        <f>VLOOKUP($A$84,'2.2'!$4:$151,96,FALSE)</f>
        <v>58554.041345637408</v>
      </c>
    </row>
    <row r="85" spans="1:14" ht="20" customHeight="1" x14ac:dyDescent="0.2">
      <c r="A85" s="35">
        <v>141</v>
      </c>
      <c r="B85" s="36" t="s">
        <v>290</v>
      </c>
      <c r="C85" s="90">
        <f>VLOOKUP($A$85,'2.2'!$4:$151,8,FALSE)</f>
        <v>7347.4945854300004</v>
      </c>
      <c r="D85" s="90">
        <f>VLOOKUP($A$85,'2.2'!$4:$151,16,FALSE)</f>
        <v>10054.193724749999</v>
      </c>
      <c r="E85" s="90">
        <f>VLOOKUP($A$85,'2.2'!$4:$151,24,FALSE)</f>
        <v>14155.59924093</v>
      </c>
      <c r="F85" s="90">
        <f>VLOOKUP($A$85,'2.2'!$4:$151,32,FALSE)</f>
        <v>7960.2572532900003</v>
      </c>
      <c r="G85" s="90">
        <f>VLOOKUP($A$85,'2.2'!$4:$151,40,FALSE)</f>
        <v>13277.782698739995</v>
      </c>
      <c r="H85" s="90">
        <f>VLOOKUP($A$85,'2.2'!$4:$151,48,FALSE)</f>
        <v>16477.289017120031</v>
      </c>
      <c r="I85" s="90">
        <f>VLOOKUP($A$85,'2.2'!$4:$151,56,FALSE)</f>
        <v>19485.099816399987</v>
      </c>
      <c r="J85" s="90">
        <f>VLOOKUP($A$85,'2.2'!$4:$151,64,FALSE)</f>
        <v>17680.414365880002</v>
      </c>
      <c r="K85" s="90">
        <f>VLOOKUP($A$85,'2.2'!$4:$151,72,FALSE)</f>
        <v>14792.520203110014</v>
      </c>
      <c r="L85" s="90">
        <f>VLOOKUP($A$85,'2.2'!$4:$151,80,FALSE)</f>
        <v>19233.601201529993</v>
      </c>
      <c r="M85" s="90">
        <f>VLOOKUP($A$85,'2.2'!$4:$151,88,FALSE)</f>
        <v>14251.6724954581</v>
      </c>
      <c r="N85" s="90" t="str">
        <f>VLOOKUP($A$85,'2.2'!$4:$151,96,FALSE)</f>
        <v>n.d.</v>
      </c>
    </row>
    <row r="86" spans="1:14" ht="20" customHeight="1" x14ac:dyDescent="0.2">
      <c r="A86" s="21">
        <v>1411</v>
      </c>
      <c r="B86" s="22" t="s">
        <v>465</v>
      </c>
      <c r="C86" s="23">
        <f>VLOOKUP($A$86,'2.2'!$4:$151,8,FALSE)</f>
        <v>6630</v>
      </c>
      <c r="D86" s="23">
        <f>VLOOKUP($A$86,'2.2'!$4:$151,16,FALSE)</f>
        <v>9107</v>
      </c>
      <c r="E86" s="23">
        <f>VLOOKUP($A$86,'2.2'!$4:$151,24,FALSE)</f>
        <v>12695</v>
      </c>
      <c r="F86" s="23">
        <f>VLOOKUP($A$86,'2.2'!$4:$151,32,FALSE)</f>
        <v>6630</v>
      </c>
      <c r="G86" s="23">
        <f>VLOOKUP($A$86,'2.2'!$4:$151,40,FALSE)</f>
        <v>11663.745177599994</v>
      </c>
      <c r="H86" s="23">
        <f>VLOOKUP($A$86,'2.2'!$4:$151,48,FALSE)</f>
        <v>13902.438940210031</v>
      </c>
      <c r="I86" s="23">
        <f>VLOOKUP($A$86,'2.2'!$4:$151,56,FALSE)</f>
        <v>17623.389260929987</v>
      </c>
      <c r="J86" s="23">
        <f>VLOOKUP($A$86,'2.2'!$4:$151,64,FALSE)</f>
        <v>15236</v>
      </c>
      <c r="K86" s="23">
        <f>VLOOKUP($A$86,'2.2'!$4:$151,72,FALSE)</f>
        <v>12945.417129340014</v>
      </c>
      <c r="L86" s="23">
        <f>VLOOKUP($A$86,'2.2'!$4:$151,80,FALSE)</f>
        <v>16206.892190459994</v>
      </c>
      <c r="M86" s="23">
        <f>VLOOKUP($A$86,'2.2'!$4:$151,88,FALSE)</f>
        <v>10703.7802270581</v>
      </c>
      <c r="N86" s="23">
        <f>VLOOKUP($A$86,'2.2'!$4:$151,96,FALSE)</f>
        <v>12042.712470699993</v>
      </c>
    </row>
    <row r="87" spans="1:14" ht="20" customHeight="1" x14ac:dyDescent="0.2">
      <c r="A87" s="21">
        <v>14111</v>
      </c>
      <c r="B87" s="22" t="s">
        <v>291</v>
      </c>
      <c r="C87" s="23">
        <f>VLOOKUP($A$87,'2.2'!$4:$151,8,FALSE)</f>
        <v>0</v>
      </c>
      <c r="D87" s="23">
        <f>VLOOKUP($A$87,'2.2'!$4:$151,16,FALSE)</f>
        <v>0</v>
      </c>
      <c r="E87" s="23">
        <f>VLOOKUP($A$87,'2.2'!$4:$151,24,FALSE)</f>
        <v>0</v>
      </c>
      <c r="F87" s="23">
        <f>VLOOKUP($A$87,'2.2'!$4:$151,32,FALSE)</f>
        <v>0</v>
      </c>
      <c r="G87" s="23">
        <f>VLOOKUP($A$87,'2.2'!$4:$151,40,FALSE)</f>
        <v>0</v>
      </c>
      <c r="H87" s="23">
        <f>VLOOKUP($A$87,'2.2'!$4:$151,48,FALSE)</f>
        <v>0</v>
      </c>
      <c r="I87" s="23">
        <f>VLOOKUP($A$87,'2.2'!$4:$151,56,FALSE)</f>
        <v>0</v>
      </c>
      <c r="J87" s="23">
        <f>VLOOKUP($A$87,'2.2'!$4:$151,64,FALSE)</f>
        <v>0</v>
      </c>
      <c r="K87" s="23">
        <f>VLOOKUP($A$87,'2.2'!$4:$151,72,FALSE)</f>
        <v>0</v>
      </c>
      <c r="L87" s="23">
        <f>VLOOKUP($A$87,'2.2'!$4:$151,80,FALSE)</f>
        <v>0</v>
      </c>
      <c r="M87" s="23">
        <f>VLOOKUP($A$87,'2.2'!$4:$151,88,FALSE)</f>
        <v>0</v>
      </c>
      <c r="N87" s="23">
        <f>VLOOKUP($A$87,'2.2'!$4:$151,96,FALSE)</f>
        <v>0</v>
      </c>
    </row>
    <row r="88" spans="1:14" ht="20" customHeight="1" x14ac:dyDescent="0.2">
      <c r="A88" s="21">
        <v>14112</v>
      </c>
      <c r="B88" s="22" t="s">
        <v>292</v>
      </c>
      <c r="C88" s="23">
        <f>VLOOKUP($A$88,'2.2'!$4:$151,8,FALSE)</f>
        <v>6630</v>
      </c>
      <c r="D88" s="23">
        <f>VLOOKUP($A$88,'2.2'!$4:$151,16,FALSE)</f>
        <v>9107</v>
      </c>
      <c r="E88" s="23">
        <f>VLOOKUP($A$88,'2.2'!$4:$151,24,FALSE)</f>
        <v>12695</v>
      </c>
      <c r="F88" s="23">
        <f>VLOOKUP($A$88,'2.2'!$4:$151,32,FALSE)</f>
        <v>6630</v>
      </c>
      <c r="G88" s="23">
        <f>VLOOKUP($A$88,'2.2'!$4:$151,40,FALSE)</f>
        <v>11663.745177599994</v>
      </c>
      <c r="H88" s="23">
        <f>VLOOKUP($A$88,'2.2'!$4:$151,48,FALSE)</f>
        <v>13902.438940210031</v>
      </c>
      <c r="I88" s="23">
        <f>VLOOKUP($A$88,'2.2'!$4:$151,56,FALSE)</f>
        <v>17623.389260929987</v>
      </c>
      <c r="J88" s="23">
        <f>VLOOKUP($A$88,'2.2'!$4:$151,64,FALSE)</f>
        <v>15236</v>
      </c>
      <c r="K88" s="23">
        <f>VLOOKUP($A$88,'2.2'!$4:$151,72,FALSE)</f>
        <v>12945.417129340014</v>
      </c>
      <c r="L88" s="23">
        <f>VLOOKUP($A$88,'2.2'!$4:$151,80,FALSE)</f>
        <v>16206.892190459994</v>
      </c>
      <c r="M88" s="23">
        <f>VLOOKUP($A$88,'2.2'!$4:$151,88,FALSE)</f>
        <v>10703.7802270581</v>
      </c>
      <c r="N88" s="23">
        <f>VLOOKUP($A$88,'2.2'!$4:$151,96,FALSE)</f>
        <v>12042.712470699993</v>
      </c>
    </row>
    <row r="89" spans="1:14" ht="20" customHeight="1" x14ac:dyDescent="0.2">
      <c r="A89" s="21">
        <v>14113</v>
      </c>
      <c r="B89" s="53" t="s">
        <v>293</v>
      </c>
      <c r="C89" s="23">
        <f>VLOOKUP($A$89,'2.2'!$4:$151,8,FALSE)</f>
        <v>0</v>
      </c>
      <c r="D89" s="23">
        <f>VLOOKUP($A$89,'2.2'!$4:$151,16,FALSE)</f>
        <v>0</v>
      </c>
      <c r="E89" s="23">
        <f>VLOOKUP($A$89,'2.2'!$4:$151,24,FALSE)</f>
        <v>0</v>
      </c>
      <c r="F89" s="23">
        <f>VLOOKUP($A$89,'2.2'!$4:$151,32,FALSE)</f>
        <v>0</v>
      </c>
      <c r="G89" s="23">
        <f>VLOOKUP($A$89,'2.2'!$4:$151,40,FALSE)</f>
        <v>0</v>
      </c>
      <c r="H89" s="23">
        <f>VLOOKUP($A$89,'2.2'!$4:$151,48,FALSE)</f>
        <v>0</v>
      </c>
      <c r="I89" s="23">
        <f>VLOOKUP($A$89,'2.2'!$4:$151,56,FALSE)</f>
        <v>0</v>
      </c>
      <c r="J89" s="23">
        <f>VLOOKUP($A$89,'2.2'!$4:$151,64,FALSE)</f>
        <v>0</v>
      </c>
      <c r="K89" s="23">
        <f>VLOOKUP($A$89,'2.2'!$4:$151,72,FALSE)</f>
        <v>0</v>
      </c>
      <c r="L89" s="23">
        <f>VLOOKUP($A$89,'2.2'!$4:$151,80,FALSE)</f>
        <v>0</v>
      </c>
      <c r="M89" s="23">
        <f>VLOOKUP($A$89,'2.2'!$4:$151,88,FALSE)</f>
        <v>0</v>
      </c>
      <c r="N89" s="23">
        <f>VLOOKUP($A$89,'2.2'!$4:$151,96,FALSE)</f>
        <v>0</v>
      </c>
    </row>
    <row r="90" spans="1:14" ht="20" customHeight="1" x14ac:dyDescent="0.2">
      <c r="A90" s="21">
        <v>1412</v>
      </c>
      <c r="B90" s="53" t="s">
        <v>294</v>
      </c>
      <c r="C90" s="23">
        <f>VLOOKUP($A$90,'2.2'!$4:$151,8,FALSE)</f>
        <v>42.78920875</v>
      </c>
      <c r="D90" s="23">
        <f>VLOOKUP($A$90,'2.2'!$4:$151,16,FALSE)</f>
        <v>52.414555569999997</v>
      </c>
      <c r="E90" s="23">
        <f>VLOOKUP($A$90,'2.2'!$4:$151,24,FALSE)</f>
        <v>57.923606210000003</v>
      </c>
      <c r="F90" s="23">
        <f>VLOOKUP($A$90,'2.2'!$4:$151,32,FALSE)</f>
        <v>32.677133550000001</v>
      </c>
      <c r="G90" s="23">
        <f>VLOOKUP($A$90,'2.2'!$4:$151,40,FALSE)</f>
        <v>42.254369600000004</v>
      </c>
      <c r="H90" s="23">
        <f>VLOOKUP($A$90,'2.2'!$4:$151,48,FALSE)</f>
        <v>95.519604479999998</v>
      </c>
      <c r="I90" s="23">
        <f>VLOOKUP($A$90,'2.2'!$4:$151,56,FALSE)</f>
        <v>96.270155349999996</v>
      </c>
      <c r="J90" s="23">
        <f>VLOOKUP($A$90,'2.2'!$4:$151,64,FALSE)</f>
        <v>77.630618650000002</v>
      </c>
      <c r="K90" s="23">
        <f>VLOOKUP($A$90,'2.2'!$4:$151,72,FALSE)</f>
        <v>145.78462321999999</v>
      </c>
      <c r="L90" s="23">
        <f>VLOOKUP($A$90,'2.2'!$4:$151,80,FALSE)</f>
        <v>150.2152887</v>
      </c>
      <c r="M90" s="23">
        <f>VLOOKUP($A$90,'2.2'!$4:$151,88,FALSE)</f>
        <v>234.70491404000001</v>
      </c>
      <c r="N90" s="23" t="str">
        <f>VLOOKUP($A$90,'2.2'!$4:$151,96,FALSE)</f>
        <v>n.d.</v>
      </c>
    </row>
    <row r="91" spans="1:14" ht="20" customHeight="1" x14ac:dyDescent="0.2">
      <c r="A91" s="21">
        <v>1413</v>
      </c>
      <c r="B91" s="53" t="s">
        <v>295</v>
      </c>
      <c r="C91" s="23">
        <f>VLOOKUP($A$91,'2.2'!$4:$151,8,FALSE)</f>
        <v>0</v>
      </c>
      <c r="D91" s="23">
        <f>VLOOKUP($A$91,'2.2'!$4:$151,16,FALSE)</f>
        <v>0</v>
      </c>
      <c r="E91" s="23">
        <f>VLOOKUP($A$91,'2.2'!$4:$151,24,FALSE)</f>
        <v>0</v>
      </c>
      <c r="F91" s="23">
        <f>VLOOKUP($A$91,'2.2'!$4:$151,32,FALSE)</f>
        <v>0</v>
      </c>
      <c r="G91" s="23">
        <f>VLOOKUP($A$91,'2.2'!$4:$151,40,FALSE)</f>
        <v>0</v>
      </c>
      <c r="H91" s="23">
        <f>VLOOKUP($A$91,'2.2'!$4:$151,48,FALSE)</f>
        <v>0</v>
      </c>
      <c r="I91" s="23">
        <f>VLOOKUP($A$91,'2.2'!$4:$151,56,FALSE)</f>
        <v>0</v>
      </c>
      <c r="J91" s="23">
        <f>VLOOKUP($A$91,'2.2'!$4:$151,64,FALSE)</f>
        <v>0</v>
      </c>
      <c r="K91" s="23">
        <f>VLOOKUP($A$91,'2.2'!$4:$151,72,FALSE)</f>
        <v>0</v>
      </c>
      <c r="L91" s="23">
        <f>VLOOKUP($A$91,'2.2'!$4:$151,80,FALSE)</f>
        <v>0</v>
      </c>
      <c r="M91" s="23">
        <f>VLOOKUP($A$91,'2.2'!$4:$151,88,FALSE)</f>
        <v>0</v>
      </c>
      <c r="N91" s="23" t="str">
        <f>VLOOKUP($A$91,'2.2'!$4:$151,96,FALSE)</f>
        <v>n.d.</v>
      </c>
    </row>
    <row r="92" spans="1:14" ht="20" customHeight="1" x14ac:dyDescent="0.2">
      <c r="A92" s="21">
        <v>1414</v>
      </c>
      <c r="B92" s="53" t="s">
        <v>296</v>
      </c>
      <c r="C92" s="23">
        <f>VLOOKUP($A$92,'2.2'!$4:$151,8,FALSE)</f>
        <v>0</v>
      </c>
      <c r="D92" s="23">
        <f>VLOOKUP($A$92,'2.2'!$4:$151,16,FALSE)</f>
        <v>0</v>
      </c>
      <c r="E92" s="23">
        <f>VLOOKUP($A$92,'2.2'!$4:$151,24,FALSE)</f>
        <v>0</v>
      </c>
      <c r="F92" s="23">
        <f>VLOOKUP($A$92,'2.2'!$4:$151,32,FALSE)</f>
        <v>0</v>
      </c>
      <c r="G92" s="23">
        <f>VLOOKUP($A$92,'2.2'!$4:$151,40,FALSE)</f>
        <v>0</v>
      </c>
      <c r="H92" s="23">
        <f>VLOOKUP($A$92,'2.2'!$4:$151,48,FALSE)</f>
        <v>0</v>
      </c>
      <c r="I92" s="23">
        <f>VLOOKUP($A$92,'2.2'!$4:$151,56,FALSE)</f>
        <v>0</v>
      </c>
      <c r="J92" s="23">
        <f>VLOOKUP($A$92,'2.2'!$4:$151,64,FALSE)</f>
        <v>0</v>
      </c>
      <c r="K92" s="23">
        <f>VLOOKUP($A$92,'2.2'!$4:$151,72,FALSE)</f>
        <v>0</v>
      </c>
      <c r="L92" s="23">
        <f>VLOOKUP($A$92,'2.2'!$4:$151,80,FALSE)</f>
        <v>0</v>
      </c>
      <c r="M92" s="23">
        <f>VLOOKUP($A$92,'2.2'!$4:$151,88,FALSE)</f>
        <v>0</v>
      </c>
      <c r="N92" s="23" t="str">
        <f>VLOOKUP($A$92,'2.2'!$4:$151,96,FALSE)</f>
        <v>n.d.</v>
      </c>
    </row>
    <row r="93" spans="1:14" s="44" customFormat="1" ht="20" customHeight="1" x14ac:dyDescent="0.2">
      <c r="A93" s="55">
        <v>1415</v>
      </c>
      <c r="B93" s="53" t="s">
        <v>466</v>
      </c>
      <c r="C93" s="23">
        <f>VLOOKUP($A$93,'2.2'!$4:$151,8,FALSE)</f>
        <v>674.70537667999997</v>
      </c>
      <c r="D93" s="23">
        <f>VLOOKUP($A$93,'2.2'!$4:$151,16,FALSE)</f>
        <v>894.77916917999994</v>
      </c>
      <c r="E93" s="23">
        <f>VLOOKUP($A$93,'2.2'!$4:$151,24,FALSE)</f>
        <v>1402.6756347200001</v>
      </c>
      <c r="F93" s="23">
        <f>VLOOKUP($A$93,'2.2'!$4:$151,32,FALSE)</f>
        <v>1297.5801197400001</v>
      </c>
      <c r="G93" s="23">
        <f>VLOOKUP($A$93,'2.2'!$4:$151,40,FALSE)</f>
        <v>1571.7831515400001</v>
      </c>
      <c r="H93" s="23">
        <f>VLOOKUP($A$93,'2.2'!$4:$151,48,FALSE)</f>
        <v>2479.3304724299996</v>
      </c>
      <c r="I93" s="23">
        <f>VLOOKUP($A$93,'2.2'!$4:$151,56,FALSE)</f>
        <v>1765.4404001199998</v>
      </c>
      <c r="J93" s="23">
        <f>VLOOKUP($A$93,'2.2'!$4:$151,64,FALSE)</f>
        <v>2366.7837472300002</v>
      </c>
      <c r="K93" s="23">
        <f>VLOOKUP($A$93,'2.2'!$4:$151,72,FALSE)</f>
        <v>1701.3184505499999</v>
      </c>
      <c r="L93" s="23">
        <f>VLOOKUP($A$93,'2.2'!$4:$151,80,FALSE)</f>
        <v>2876.4937223699999</v>
      </c>
      <c r="M93" s="23">
        <f>VLOOKUP($A$93,'2.2'!$4:$151,88,FALSE)</f>
        <v>3313.18735436</v>
      </c>
      <c r="N93" s="23" t="str">
        <f>VLOOKUP($A$93,'2.2'!$4:$151,96,FALSE)</f>
        <v>n.d.</v>
      </c>
    </row>
    <row r="94" spans="1:14" ht="20" customHeight="1" x14ac:dyDescent="0.2">
      <c r="A94" s="21">
        <v>1416</v>
      </c>
      <c r="B94" s="53" t="s">
        <v>297</v>
      </c>
      <c r="C94" s="23">
        <f>VLOOKUP($A$94,'2.2'!$4:$151,8,FALSE)</f>
        <v>0</v>
      </c>
      <c r="D94" s="23">
        <f>VLOOKUP($A$94,'2.2'!$4:$151,16,FALSE)</f>
        <v>0</v>
      </c>
      <c r="E94" s="23">
        <f>VLOOKUP($A$94,'2.2'!$4:$151,24,FALSE)</f>
        <v>0</v>
      </c>
      <c r="F94" s="23">
        <f>VLOOKUP($A$94,'2.2'!$4:$151,32,FALSE)</f>
        <v>0</v>
      </c>
      <c r="G94" s="23">
        <f>VLOOKUP($A$94,'2.2'!$4:$151,40,FALSE)</f>
        <v>0</v>
      </c>
      <c r="H94" s="23">
        <f>VLOOKUP($A$94,'2.2'!$4:$151,48,FALSE)</f>
        <v>0</v>
      </c>
      <c r="I94" s="23">
        <f>VLOOKUP($A$94,'2.2'!$4:$151,56,FALSE)</f>
        <v>0</v>
      </c>
      <c r="J94" s="23">
        <f>VLOOKUP($A$94,'2.2'!$4:$151,64,FALSE)</f>
        <v>0</v>
      </c>
      <c r="K94" s="23">
        <f>VLOOKUP($A$94,'2.2'!$4:$151,72,FALSE)</f>
        <v>0</v>
      </c>
      <c r="L94" s="23">
        <f>VLOOKUP($A$94,'2.2'!$4:$151,80,FALSE)</f>
        <v>0</v>
      </c>
      <c r="M94" s="23">
        <f>VLOOKUP($A$94,'2.2'!$4:$151,88,FALSE)</f>
        <v>0</v>
      </c>
      <c r="N94" s="23" t="str">
        <f>VLOOKUP($A$94,'2.2'!$4:$151,96,FALSE)</f>
        <v>n.d.</v>
      </c>
    </row>
    <row r="95" spans="1:14" ht="20" customHeight="1" x14ac:dyDescent="0.2">
      <c r="A95" s="35">
        <v>142</v>
      </c>
      <c r="B95" s="36" t="s">
        <v>298</v>
      </c>
      <c r="C95" s="90">
        <f>VLOOKUP($A$95,'2.2'!$4:$151,8,FALSE)</f>
        <v>10319.805757188051</v>
      </c>
      <c r="D95" s="90">
        <f>VLOOKUP($A$95,'2.2'!$4:$151,16,FALSE)</f>
        <v>11186.78734854806</v>
      </c>
      <c r="E95" s="90">
        <f>VLOOKUP($A$95,'2.2'!$4:$151,24,FALSE)</f>
        <v>9068.9871093862239</v>
      </c>
      <c r="F95" s="90">
        <f>VLOOKUP($A$95,'2.2'!$4:$151,32,FALSE)</f>
        <v>12637.546951001801</v>
      </c>
      <c r="G95" s="90">
        <f>VLOOKUP($A$95,'2.2'!$4:$151,40,FALSE)</f>
        <v>13403.947369095051</v>
      </c>
      <c r="H95" s="90">
        <f>VLOOKUP($A$95,'2.2'!$4:$151,48,FALSE)</f>
        <v>14425.20995957418</v>
      </c>
      <c r="I95" s="90">
        <f>VLOOKUP($A$95,'2.2'!$4:$151,56,FALSE)</f>
        <v>16020.796364916892</v>
      </c>
      <c r="J95" s="90">
        <f>VLOOKUP($A$95,'2.2'!$4:$151,64,FALSE)</f>
        <v>16766.831366201768</v>
      </c>
      <c r="K95" s="90">
        <f>VLOOKUP($A$95,'2.2'!$4:$151,72,FALSE)</f>
        <v>18717.969076222806</v>
      </c>
      <c r="L95" s="90">
        <f>VLOOKUP($A$95,'2.2'!$4:$151,80,FALSE)</f>
        <v>21029.876232852679</v>
      </c>
      <c r="M95" s="90">
        <f>VLOOKUP($A$95,'2.2'!$4:$151,88,FALSE)</f>
        <v>19880.931615314159</v>
      </c>
      <c r="N95" s="90" t="str">
        <f>VLOOKUP($A$95,'2.2'!$4:$151,96,FALSE)</f>
        <v>n.d.</v>
      </c>
    </row>
    <row r="96" spans="1:14" ht="20" customHeight="1" x14ac:dyDescent="0.2">
      <c r="A96" s="21">
        <v>1421</v>
      </c>
      <c r="B96" s="22" t="s">
        <v>299</v>
      </c>
      <c r="C96" s="23">
        <f>VLOOKUP($A$96,'2.2'!$4:$151,8,FALSE)</f>
        <v>0</v>
      </c>
      <c r="D96" s="23">
        <f>VLOOKUP($A$96,'2.2'!$4:$151,16,FALSE)</f>
        <v>0</v>
      </c>
      <c r="E96" s="23">
        <f>VLOOKUP($A$96,'2.2'!$4:$151,24,FALSE)</f>
        <v>0</v>
      </c>
      <c r="F96" s="23">
        <f>VLOOKUP($A$96,'2.2'!$4:$151,32,FALSE)</f>
        <v>0</v>
      </c>
      <c r="G96" s="23">
        <f>VLOOKUP($A$96,'2.2'!$4:$151,40,FALSE)</f>
        <v>0</v>
      </c>
      <c r="H96" s="23">
        <f>VLOOKUP($A$96,'2.2'!$4:$151,48,FALSE)</f>
        <v>0</v>
      </c>
      <c r="I96" s="23">
        <f>VLOOKUP($A$96,'2.2'!$4:$151,56,FALSE)</f>
        <v>0</v>
      </c>
      <c r="J96" s="23">
        <f>VLOOKUP($A$96,'2.2'!$4:$151,64,FALSE)</f>
        <v>0</v>
      </c>
      <c r="K96" s="23">
        <f>VLOOKUP($A$96,'2.2'!$4:$151,72,FALSE)</f>
        <v>0</v>
      </c>
      <c r="L96" s="23">
        <f>VLOOKUP($A$96,'2.2'!$4:$151,80,FALSE)</f>
        <v>0</v>
      </c>
      <c r="M96" s="23">
        <f>VLOOKUP($A$96,'2.2'!$4:$151,88,FALSE)</f>
        <v>0</v>
      </c>
      <c r="N96" s="23" t="str">
        <f>VLOOKUP($A$96,'2.2'!$4:$151,96,FALSE)</f>
        <v>n.d.</v>
      </c>
    </row>
    <row r="97" spans="1:14" ht="20" customHeight="1" x14ac:dyDescent="0.2">
      <c r="A97" s="21">
        <v>1422</v>
      </c>
      <c r="B97" s="22" t="s">
        <v>300</v>
      </c>
      <c r="C97" s="23">
        <f>VLOOKUP($A$97,'2.2'!$4:$151,8,FALSE)</f>
        <v>2676.7941389485304</v>
      </c>
      <c r="D97" s="23">
        <f>VLOOKUP($A$97,'2.2'!$4:$151,16,FALSE)</f>
        <v>2954.0378093731297</v>
      </c>
      <c r="E97" s="23">
        <f>VLOOKUP($A$97,'2.2'!$4:$151,24,FALSE)</f>
        <v>3251.6854549632903</v>
      </c>
      <c r="F97" s="23">
        <f>VLOOKUP($A$97,'2.2'!$4:$151,32,FALSE)</f>
        <v>3592.0682320937999</v>
      </c>
      <c r="G97" s="23">
        <f>VLOOKUP($A$97,'2.2'!$4:$151,40,FALSE)</f>
        <v>4009.3187499061601</v>
      </c>
      <c r="H97" s="23">
        <f>VLOOKUP($A$97,'2.2'!$4:$151,48,FALSE)</f>
        <v>4398.4723282383802</v>
      </c>
      <c r="I97" s="23">
        <f>VLOOKUP($A$97,'2.2'!$4:$151,56,FALSE)</f>
        <v>4859.0106543768898</v>
      </c>
      <c r="J97" s="23">
        <f>VLOOKUP($A$97,'2.2'!$4:$151,64,FALSE)</f>
        <v>5445.5568676486</v>
      </c>
      <c r="K97" s="23">
        <f>VLOOKUP($A$97,'2.2'!$4:$151,72,FALSE)</f>
        <v>6613.2222894224697</v>
      </c>
      <c r="L97" s="23">
        <f>VLOOKUP($A$97,'2.2'!$4:$151,80,FALSE)</f>
        <v>7279.8029344860797</v>
      </c>
      <c r="M97" s="23">
        <f>VLOOKUP($A$97,'2.2'!$4:$151,88,FALSE)</f>
        <v>7091.5807318573598</v>
      </c>
      <c r="N97" s="23" t="str">
        <f>VLOOKUP($A$97,'2.2'!$4:$151,96,FALSE)</f>
        <v>n.d.</v>
      </c>
    </row>
    <row r="98" spans="1:14" ht="20" customHeight="1" x14ac:dyDescent="0.2">
      <c r="A98" s="21">
        <v>1423</v>
      </c>
      <c r="B98" s="22" t="s">
        <v>301</v>
      </c>
      <c r="C98" s="23">
        <f>VLOOKUP($A$98,'2.2'!$4:$151,8,FALSE)</f>
        <v>7643.0116182395204</v>
      </c>
      <c r="D98" s="23">
        <f>VLOOKUP($A$98,'2.2'!$4:$151,16,FALSE)</f>
        <v>8232.7495391749289</v>
      </c>
      <c r="E98" s="23">
        <f>VLOOKUP($A$98,'2.2'!$4:$151,24,FALSE)</f>
        <v>5817.3016544229331</v>
      </c>
      <c r="F98" s="23">
        <f>VLOOKUP($A$98,'2.2'!$4:$151,32,FALSE)</f>
        <v>9045.4787189080016</v>
      </c>
      <c r="G98" s="23">
        <f>VLOOKUP($A$98,'2.2'!$4:$151,40,FALSE)</f>
        <v>9394.6286191888903</v>
      </c>
      <c r="H98" s="23">
        <f>VLOOKUP($A$98,'2.2'!$4:$151,48,FALSE)</f>
        <v>10026.7376313358</v>
      </c>
      <c r="I98" s="23">
        <f>VLOOKUP($A$98,'2.2'!$4:$151,56,FALSE)</f>
        <v>11161.785710540002</v>
      </c>
      <c r="J98" s="23">
        <f>VLOOKUP($A$98,'2.2'!$4:$151,64,FALSE)</f>
        <v>11321.27449855317</v>
      </c>
      <c r="K98" s="23">
        <f>VLOOKUP($A$98,'2.2'!$4:$151,72,FALSE)</f>
        <v>12104.746786800335</v>
      </c>
      <c r="L98" s="23">
        <f>VLOOKUP($A$98,'2.2'!$4:$151,80,FALSE)</f>
        <v>13750.0732983666</v>
      </c>
      <c r="M98" s="23">
        <f>VLOOKUP($A$98,'2.2'!$4:$151,88,FALSE)</f>
        <v>12789.3508834568</v>
      </c>
      <c r="N98" s="23" t="str">
        <f>VLOOKUP($A$98,'2.2'!$4:$151,96,FALSE)</f>
        <v>n.d.</v>
      </c>
    </row>
    <row r="99" spans="1:14" ht="20" customHeight="1" x14ac:dyDescent="0.2">
      <c r="A99" s="21">
        <v>1424</v>
      </c>
      <c r="B99" s="22" t="s">
        <v>302</v>
      </c>
      <c r="C99" s="23">
        <f>VLOOKUP($A$99,'2.2'!$4:$151,8,FALSE)</f>
        <v>0</v>
      </c>
      <c r="D99" s="23">
        <f>VLOOKUP($A$99,'2.2'!$4:$151,16,FALSE)</f>
        <v>0</v>
      </c>
      <c r="E99" s="23">
        <f>VLOOKUP($A$99,'2.2'!$4:$151,24,FALSE)</f>
        <v>0</v>
      </c>
      <c r="F99" s="23">
        <f>VLOOKUP($A$99,'2.2'!$4:$151,32,FALSE)</f>
        <v>0</v>
      </c>
      <c r="G99" s="23">
        <f>VLOOKUP($A$99,'2.2'!$4:$151,40,FALSE)</f>
        <v>0</v>
      </c>
      <c r="H99" s="23">
        <f>VLOOKUP($A$99,'2.2'!$4:$151,48,FALSE)</f>
        <v>0</v>
      </c>
      <c r="I99" s="23">
        <f>VLOOKUP($A$99,'2.2'!$4:$151,56,FALSE)</f>
        <v>0</v>
      </c>
      <c r="J99" s="23">
        <f>VLOOKUP($A$99,'2.2'!$4:$151,64,FALSE)</f>
        <v>0</v>
      </c>
      <c r="K99" s="23">
        <f>VLOOKUP($A$99,'2.2'!$4:$151,72,FALSE)</f>
        <v>0</v>
      </c>
      <c r="L99" s="23">
        <f>VLOOKUP($A$99,'2.2'!$4:$151,80,FALSE)</f>
        <v>0</v>
      </c>
      <c r="M99" s="23">
        <f>VLOOKUP($A$99,'2.2'!$4:$151,88,FALSE)</f>
        <v>0</v>
      </c>
      <c r="N99" s="23" t="str">
        <f>VLOOKUP($A$99,'2.2'!$4:$151,96,FALSE)</f>
        <v>n.d.</v>
      </c>
    </row>
    <row r="100" spans="1:14" ht="20" customHeight="1" x14ac:dyDescent="0.2">
      <c r="A100" s="35">
        <v>143</v>
      </c>
      <c r="B100" s="36" t="s">
        <v>303</v>
      </c>
      <c r="C100" s="90">
        <f>VLOOKUP($A$100,'2.2'!$4:$151,8,FALSE)</f>
        <v>3622.0140329283399</v>
      </c>
      <c r="D100" s="90">
        <f>VLOOKUP($A$100,'2.2'!$4:$151,16,FALSE)</f>
        <v>4300.8912702793705</v>
      </c>
      <c r="E100" s="90">
        <f>VLOOKUP($A$100,'2.2'!$4:$151,24,FALSE)</f>
        <v>4924.6270466306596</v>
      </c>
      <c r="F100" s="90">
        <f>VLOOKUP($A$100,'2.2'!$4:$151,32,FALSE)</f>
        <v>5586.2506193388208</v>
      </c>
      <c r="G100" s="90">
        <f>VLOOKUP($A$100,'2.2'!$4:$151,40,FALSE)</f>
        <v>5554.0217285000299</v>
      </c>
      <c r="H100" s="90">
        <f>VLOOKUP($A$100,'2.2'!$4:$151,48,FALSE)</f>
        <v>6007.4199531657696</v>
      </c>
      <c r="I100" s="90">
        <f>VLOOKUP($A$100,'2.2'!$4:$151,56,FALSE)</f>
        <v>6808.5264145987503</v>
      </c>
      <c r="J100" s="90">
        <f>VLOOKUP($A$100,'2.2'!$4:$151,64,FALSE)</f>
        <v>8416.621989603449</v>
      </c>
      <c r="K100" s="90">
        <f>VLOOKUP($A$100,'2.2'!$4:$151,72,FALSE)</f>
        <v>8841.62883943423</v>
      </c>
      <c r="L100" s="90">
        <f>VLOOKUP($A$100,'2.2'!$4:$151,80,FALSE)</f>
        <v>8745.5285750829298</v>
      </c>
      <c r="M100" s="90">
        <f>VLOOKUP($A$100,'2.2'!$4:$151,88,FALSE)</f>
        <v>7307.1541862778795</v>
      </c>
      <c r="N100" s="90" t="str">
        <f>VLOOKUP($A$100,'2.2'!$4:$151,96,FALSE)</f>
        <v>n.d.</v>
      </c>
    </row>
    <row r="101" spans="1:14" ht="20" customHeight="1" x14ac:dyDescent="0.2">
      <c r="A101" s="35">
        <v>144</v>
      </c>
      <c r="B101" s="36" t="s">
        <v>304</v>
      </c>
      <c r="C101" s="90">
        <f>VLOOKUP($A$101,'2.2'!$4:$151,8,FALSE)</f>
        <v>975.68784047101053</v>
      </c>
      <c r="D101" s="90">
        <f>VLOOKUP($A$101,'2.2'!$4:$151,16,FALSE)</f>
        <v>235.59799500425834</v>
      </c>
      <c r="E101" s="90">
        <f>VLOOKUP($A$101,'2.2'!$4:$151,24,FALSE)</f>
        <v>0</v>
      </c>
      <c r="F101" s="90">
        <f>VLOOKUP($A$101,'2.2'!$4:$151,32,FALSE)</f>
        <v>156.24343179339985</v>
      </c>
      <c r="G101" s="90">
        <f>VLOOKUP($A$101,'2.2'!$4:$151,40,FALSE)</f>
        <v>1003.5178693035514</v>
      </c>
      <c r="H101" s="90">
        <f>VLOOKUP($A$101,'2.2'!$4:$151,48,FALSE)</f>
        <v>4158.0389894538748</v>
      </c>
      <c r="I101" s="90">
        <f>VLOOKUP($A$101,'2.2'!$4:$151,56,FALSE)</f>
        <v>2034.854722441074</v>
      </c>
      <c r="J101" s="90">
        <f>VLOOKUP($A$101,'2.2'!$4:$151,64,FALSE)</f>
        <v>0</v>
      </c>
      <c r="K101" s="90">
        <f>VLOOKUP($A$101,'2.2'!$4:$151,72,FALSE)</f>
        <v>0</v>
      </c>
      <c r="L101" s="90">
        <f>VLOOKUP($A$101,'2.2'!$4:$151,80,FALSE)</f>
        <v>7369.4703713599938</v>
      </c>
      <c r="M101" s="90">
        <f>VLOOKUP($A$101,'2.2'!$4:$151,88,FALSE)</f>
        <v>3679.7373301591415</v>
      </c>
      <c r="N101" s="90" t="str">
        <f>VLOOKUP($A$101,'2.2'!$4:$151,96,FALSE)</f>
        <v>n.d.</v>
      </c>
    </row>
    <row r="102" spans="1:14" ht="20" customHeight="1" x14ac:dyDescent="0.2">
      <c r="A102" s="21">
        <v>1441</v>
      </c>
      <c r="B102" s="22" t="s">
        <v>286</v>
      </c>
      <c r="C102" s="23">
        <f>VLOOKUP($A$102,'2.2'!$4:$151,8,FALSE)</f>
        <v>975.68784047101053</v>
      </c>
      <c r="D102" s="23">
        <f>VLOOKUP($A$102,'2.2'!$4:$151,16,FALSE)</f>
        <v>235.59799500425834</v>
      </c>
      <c r="E102" s="23">
        <f>VLOOKUP($A$102,'2.2'!$4:$151,24,FALSE)</f>
        <v>0</v>
      </c>
      <c r="F102" s="23">
        <f>VLOOKUP($A$102,'2.2'!$4:$151,32,FALSE)</f>
        <v>0</v>
      </c>
      <c r="G102" s="23">
        <f>VLOOKUP($A$102,'2.2'!$4:$151,40,FALSE)</f>
        <v>1003.5178693035514</v>
      </c>
      <c r="H102" s="23">
        <f>VLOOKUP($A$102,'2.2'!$4:$151,48,FALSE)</f>
        <v>4158.0389894538748</v>
      </c>
      <c r="I102" s="23">
        <f>VLOOKUP($A$102,'2.2'!$4:$151,56,FALSE)</f>
        <v>2034.854722441074</v>
      </c>
      <c r="J102" s="23">
        <f>VLOOKUP($A$102,'2.2'!$4:$151,64,FALSE)</f>
        <v>0</v>
      </c>
      <c r="K102" s="23">
        <f>VLOOKUP($A$102,'2.2'!$4:$151,72,FALSE)</f>
        <v>0</v>
      </c>
      <c r="L102" s="23">
        <f>VLOOKUP($A$102,'2.2'!$4:$151,80,FALSE)</f>
        <v>5260.2309164713524</v>
      </c>
      <c r="M102" s="23">
        <f>VLOOKUP($A$102,'2.2'!$4:$151,88,FALSE)</f>
        <v>3679.7373301591415</v>
      </c>
      <c r="N102" s="23" t="str">
        <f>VLOOKUP($A$102,'2.2'!$4:$151,96,FALSE)</f>
        <v>n.d.</v>
      </c>
    </row>
    <row r="103" spans="1:14" ht="20" customHeight="1" x14ac:dyDescent="0.2">
      <c r="A103" s="21">
        <v>1442</v>
      </c>
      <c r="B103" s="22" t="s">
        <v>287</v>
      </c>
      <c r="C103" s="23">
        <f>VLOOKUP($A$103,'2.2'!$4:$151,8,FALSE)</f>
        <v>0</v>
      </c>
      <c r="D103" s="23">
        <f>VLOOKUP($A$103,'2.2'!$4:$151,16,FALSE)</f>
        <v>0</v>
      </c>
      <c r="E103" s="23">
        <f>VLOOKUP($A$103,'2.2'!$4:$151,24,FALSE)</f>
        <v>0</v>
      </c>
      <c r="F103" s="23">
        <f>VLOOKUP($A$103,'2.2'!$4:$151,32,FALSE)</f>
        <v>156.24343179339985</v>
      </c>
      <c r="G103" s="23">
        <f>VLOOKUP($A$103,'2.2'!$4:$151,40,FALSE)</f>
        <v>0</v>
      </c>
      <c r="H103" s="23">
        <f>VLOOKUP($A$103,'2.2'!$4:$151,48,FALSE)</f>
        <v>0</v>
      </c>
      <c r="I103" s="23">
        <f>VLOOKUP($A$103,'2.2'!$4:$151,56,FALSE)</f>
        <v>0</v>
      </c>
      <c r="J103" s="23">
        <f>VLOOKUP($A$103,'2.2'!$4:$151,64,FALSE)</f>
        <v>0</v>
      </c>
      <c r="K103" s="23">
        <f>VLOOKUP($A$103,'2.2'!$4:$151,72,FALSE)</f>
        <v>0</v>
      </c>
      <c r="L103" s="23">
        <f>VLOOKUP($A$103,'2.2'!$4:$151,80,FALSE)</f>
        <v>2109.2394548886414</v>
      </c>
      <c r="M103" s="23">
        <f>VLOOKUP($A$103,'2.2'!$4:$151,88,FALSE)</f>
        <v>0</v>
      </c>
      <c r="N103" s="23" t="str">
        <f>VLOOKUP($A$103,'2.2'!$4:$151,96,FALSE)</f>
        <v>n.d.</v>
      </c>
    </row>
    <row r="104" spans="1:14" ht="20" customHeight="1" x14ac:dyDescent="0.2">
      <c r="A104" s="35">
        <v>145</v>
      </c>
      <c r="B104" s="36" t="s">
        <v>305</v>
      </c>
      <c r="C104" s="90">
        <f>VLOOKUP($A$104,'2.2'!$4:$151,8,FALSE)</f>
        <v>0</v>
      </c>
      <c r="D104" s="90">
        <f>VLOOKUP($A$104,'2.2'!$4:$151,16,FALSE)</f>
        <v>0</v>
      </c>
      <c r="E104" s="90">
        <f>VLOOKUP($A$104,'2.2'!$4:$151,24,FALSE)</f>
        <v>0</v>
      </c>
      <c r="F104" s="90">
        <f>VLOOKUP($A$104,'2.2'!$4:$151,32,FALSE)</f>
        <v>0</v>
      </c>
      <c r="G104" s="90">
        <f>VLOOKUP($A$104,'2.2'!$4:$151,40,FALSE)</f>
        <v>0</v>
      </c>
      <c r="H104" s="90">
        <f>VLOOKUP($A$104,'2.2'!$4:$151,48,FALSE)</f>
        <v>0</v>
      </c>
      <c r="I104" s="90">
        <f>VLOOKUP($A$104,'2.2'!$4:$151,56,FALSE)</f>
        <v>0</v>
      </c>
      <c r="J104" s="90">
        <f>VLOOKUP($A$104,'2.2'!$4:$151,64,FALSE)</f>
        <v>0</v>
      </c>
      <c r="K104" s="90">
        <f>VLOOKUP($A$104,'2.2'!$4:$151,72,FALSE)</f>
        <v>0</v>
      </c>
      <c r="L104" s="90">
        <f>VLOOKUP($A$104,'2.2'!$4:$151,80,FALSE)</f>
        <v>0</v>
      </c>
      <c r="M104" s="90">
        <f>VLOOKUP($A$104,'2.2'!$4:$151,88,FALSE)</f>
        <v>0</v>
      </c>
      <c r="N104" s="90" t="str">
        <f>VLOOKUP($A$104,'2.2'!$4:$151,96,FALSE)</f>
        <v>n.d.</v>
      </c>
    </row>
    <row r="105" spans="1:14" ht="20" customHeight="1" x14ac:dyDescent="0.2">
      <c r="A105" s="79" t="s">
        <v>587</v>
      </c>
    </row>
    <row r="106" spans="1:14" ht="20" customHeight="1" x14ac:dyDescent="0.2">
      <c r="A106" s="102" t="s">
        <v>846</v>
      </c>
    </row>
    <row r="107" spans="1:14" ht="20" customHeight="1" x14ac:dyDescent="0.2">
      <c r="A107" s="79" t="s">
        <v>588</v>
      </c>
    </row>
    <row r="108" spans="1:14" ht="20" customHeight="1" x14ac:dyDescent="0.2">
      <c r="A108" s="79" t="s">
        <v>589</v>
      </c>
    </row>
    <row r="109" spans="1:14" ht="20" customHeight="1" x14ac:dyDescent="0.2">
      <c r="A109" s="79" t="s">
        <v>655</v>
      </c>
    </row>
    <row r="110" spans="1:14" ht="20" customHeight="1" x14ac:dyDescent="0.2">
      <c r="A110" s="79" t="s">
        <v>847</v>
      </c>
    </row>
    <row r="111" spans="1:14" ht="20" customHeight="1" x14ac:dyDescent="0.2">
      <c r="A111" s="79" t="s">
        <v>603</v>
      </c>
    </row>
    <row r="112" spans="1:14" ht="20" customHeight="1" x14ac:dyDescent="0.2">
      <c r="A112" s="79" t="s">
        <v>849</v>
      </c>
    </row>
  </sheetData>
  <mergeCells count="1">
    <mergeCell ref="A4:B4"/>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83"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B346D-5FB5-4868-8CF9-547227B039E0}">
  <sheetPr codeName="Planilha18"/>
  <dimension ref="A1:N112"/>
  <sheetViews>
    <sheetView showGridLines="0" zoomScaleNormal="100" workbookViewId="0">
      <pane xSplit="2" ySplit="4" topLeftCell="H5" activePane="bottomRight" state="frozen"/>
      <selection activeCell="A54" sqref="A54"/>
      <selection pane="topRight" activeCell="A54" sqref="A54"/>
      <selection pane="bottomLeft" activeCell="A54" sqref="A54"/>
      <selection pane="bottomRight" activeCell="A3" sqref="A3"/>
    </sheetView>
  </sheetViews>
  <sheetFormatPr baseColWidth="10" defaultColWidth="9.1640625" defaultRowHeight="20" customHeight="1" x14ac:dyDescent="0.2"/>
  <cols>
    <col min="1" max="1" width="10.1640625" style="31" customWidth="1"/>
    <col min="2" max="2" width="95.33203125" style="31" bestFit="1" customWidth="1"/>
    <col min="3" max="14" width="12.6640625" style="31" customWidth="1"/>
    <col min="15" max="16384" width="9.1640625" style="31"/>
  </cols>
  <sheetData>
    <row r="1" spans="1:14" ht="20" customHeight="1" x14ac:dyDescent="0.2">
      <c r="A1" s="96" t="s">
        <v>766</v>
      </c>
    </row>
    <row r="2" spans="1:14" ht="20" customHeight="1" x14ac:dyDescent="0.2">
      <c r="A2" s="96" t="s">
        <v>333</v>
      </c>
    </row>
    <row r="4" spans="1:14" s="103" customFormat="1" ht="20" customHeight="1" x14ac:dyDescent="0.2">
      <c r="A4" s="333" t="s">
        <v>656</v>
      </c>
      <c r="B4" s="333"/>
      <c r="C4" s="24">
        <v>2010</v>
      </c>
      <c r="D4" s="24">
        <v>2011</v>
      </c>
      <c r="E4" s="24">
        <v>2012</v>
      </c>
      <c r="F4" s="24">
        <v>2013</v>
      </c>
      <c r="G4" s="24">
        <v>2014</v>
      </c>
      <c r="H4" s="24">
        <v>2015</v>
      </c>
      <c r="I4" s="24">
        <v>2016</v>
      </c>
      <c r="J4" s="24">
        <v>2017</v>
      </c>
      <c r="K4" s="24">
        <v>2018</v>
      </c>
      <c r="L4" s="24">
        <v>2019</v>
      </c>
      <c r="M4" s="24">
        <v>2020</v>
      </c>
      <c r="N4" s="24">
        <v>2021</v>
      </c>
    </row>
    <row r="5" spans="1:14" ht="20" customHeight="1" x14ac:dyDescent="0.2">
      <c r="A5" s="18">
        <v>1</v>
      </c>
      <c r="B5" s="19" t="s">
        <v>814</v>
      </c>
      <c r="C5" s="88">
        <f>VLOOKUP($A$5,'2.2'!$4:$151,10,FALSE)</f>
        <v>1517702.4368334587</v>
      </c>
      <c r="D5" s="88">
        <f>VLOOKUP($A$5,'2.2'!$4:$151,18,FALSE)</f>
        <v>1738705.412070629</v>
      </c>
      <c r="E5" s="88">
        <f>VLOOKUP($A$5,'2.2'!$4:$151,26,FALSE)</f>
        <v>1938092.2114221402</v>
      </c>
      <c r="F5" s="88">
        <f>VLOOKUP($A$5,'2.2'!$4:$151,34,FALSE)</f>
        <v>2109674.6344463797</v>
      </c>
      <c r="G5" s="88">
        <f>VLOOKUP($A$5,'2.2'!$4:$151,42,FALSE)</f>
        <v>2223854.0247410489</v>
      </c>
      <c r="H5" s="88">
        <f>VLOOKUP($A$5,'2.2'!$4:$151,50,FALSE)</f>
        <v>2419241.6430185372</v>
      </c>
      <c r="I5" s="88">
        <f>VLOOKUP($A$5,'2.2'!$4:$151,58,FALSE)</f>
        <v>2571023.5513374307</v>
      </c>
      <c r="J5" s="88">
        <f>VLOOKUP($A$5,'2.2'!$4:$151,66,FALSE)</f>
        <v>2620454.1451985072</v>
      </c>
      <c r="K5" s="88">
        <f>VLOOKUP($A$5,'2.2'!$4:$151,74,FALSE)</f>
        <v>2836744.9051362141</v>
      </c>
      <c r="L5" s="88">
        <f>VLOOKUP($A$5,'2.2'!$4:$151,82,FALSE)</f>
        <v>3086897.1228912831</v>
      </c>
      <c r="M5" s="88">
        <f>VLOOKUP($A$5,'2.2'!$4:$151,90,FALSE)</f>
        <v>2895389.2208691328</v>
      </c>
      <c r="N5" s="88">
        <f>VLOOKUP($A$5,'2.2'!$4:$151,98,FALSE)</f>
        <v>3641398.781743743</v>
      </c>
    </row>
    <row r="6" spans="1:14" ht="20" customHeight="1" x14ac:dyDescent="0.2">
      <c r="A6" s="32">
        <v>11</v>
      </c>
      <c r="B6" s="33" t="s">
        <v>242</v>
      </c>
      <c r="C6" s="89">
        <f>VLOOKUP($A$6,'2.2'!$4:$151,10,FALSE)</f>
        <v>915415.23887143377</v>
      </c>
      <c r="D6" s="89">
        <f>VLOOKUP($A$6,'2.2'!$4:$151,18,FALSE)</f>
        <v>1054920.0616890485</v>
      </c>
      <c r="E6" s="89">
        <f>VLOOKUP($A$6,'2.2'!$4:$151,26,FALSE)</f>
        <v>1138523.4026918325</v>
      </c>
      <c r="F6" s="89">
        <f>VLOOKUP($A$6,'2.2'!$4:$151,34,FALSE)</f>
        <v>1251696.9044211409</v>
      </c>
      <c r="G6" s="89">
        <f>VLOOKUP($A$6,'2.2'!$4:$151,42,FALSE)</f>
        <v>1314803.553925955</v>
      </c>
      <c r="H6" s="89">
        <f>VLOOKUP($A$6,'2.2'!$4:$151,50,FALSE)</f>
        <v>1378644.9002362133</v>
      </c>
      <c r="I6" s="89">
        <f>VLOOKUP($A$6,'2.2'!$4:$151,58,FALSE)</f>
        <v>1445933.2123019174</v>
      </c>
      <c r="J6" s="89">
        <f>VLOOKUP($A$6,'2.2'!$4:$151,66,FALSE)</f>
        <v>1523409.813448122</v>
      </c>
      <c r="K6" s="89">
        <f>VLOOKUP($A$6,'2.2'!$4:$151,74,FALSE)</f>
        <v>1658142.8396837255</v>
      </c>
      <c r="L6" s="89">
        <f>VLOOKUP($A$6,'2.2'!$4:$151,82,FALSE)</f>
        <v>1748572.9580121683</v>
      </c>
      <c r="M6" s="89">
        <f>VLOOKUP($A$6,'2.2'!$4:$151,90,FALSE)</f>
        <v>1716537.0215134805</v>
      </c>
      <c r="N6" s="89">
        <f>VLOOKUP($A$6,'2.2'!$4:$151,98,FALSE)</f>
        <v>2201418.2303966903</v>
      </c>
    </row>
    <row r="7" spans="1:14" ht="20" customHeight="1" x14ac:dyDescent="0.2">
      <c r="A7" s="35">
        <v>111</v>
      </c>
      <c r="B7" s="36" t="s">
        <v>256</v>
      </c>
      <c r="C7" s="90">
        <f>VLOOKUP($A$7,'2.2'!$4:$151,10,FALSE)</f>
        <v>258484.60642948296</v>
      </c>
      <c r="D7" s="90">
        <f>VLOOKUP($A$7,'2.2'!$4:$151,18,FALSE)</f>
        <v>313998.09774882573</v>
      </c>
      <c r="E7" s="90">
        <f>VLOOKUP($A$7,'2.2'!$4:$151,26,FALSE)</f>
        <v>324935.45475145034</v>
      </c>
      <c r="F7" s="90">
        <f>VLOOKUP($A$7,'2.2'!$4:$151,34,FALSE)</f>
        <v>360760.04600128985</v>
      </c>
      <c r="G7" s="90">
        <f>VLOOKUP($A$7,'2.2'!$4:$151,42,FALSE)</f>
        <v>382153.06850910559</v>
      </c>
      <c r="H7" s="90">
        <f>VLOOKUP($A$7,'2.2'!$4:$151,50,FALSE)</f>
        <v>401121.48603406671</v>
      </c>
      <c r="I7" s="90">
        <f>VLOOKUP($A$7,'2.2'!$4:$151,58,FALSE)</f>
        <v>453196.67914045183</v>
      </c>
      <c r="J7" s="90">
        <f>VLOOKUP($A$7,'2.2'!$4:$151,66,FALSE)</f>
        <v>458681.47723513097</v>
      </c>
      <c r="K7" s="90">
        <f>VLOOKUP($A$7,'2.2'!$4:$151,74,FALSE)</f>
        <v>490739.86327233049</v>
      </c>
      <c r="L7" s="90">
        <f>VLOOKUP($A$7,'2.2'!$4:$151,82,FALSE)</f>
        <v>535577.11833230383</v>
      </c>
      <c r="M7" s="90">
        <f>VLOOKUP($A$7,'2.2'!$4:$151,90,FALSE)</f>
        <v>526575.94080424611</v>
      </c>
      <c r="N7" s="90">
        <f>VLOOKUP($A$7,'2.2'!$4:$151,98,FALSE)</f>
        <v>696006.99290541001</v>
      </c>
    </row>
    <row r="8" spans="1:14" s="41" customFormat="1" ht="20" customHeight="1" x14ac:dyDescent="0.2">
      <c r="A8" s="38">
        <v>1111</v>
      </c>
      <c r="B8" s="39" t="s">
        <v>430</v>
      </c>
      <c r="C8" s="91">
        <f>VLOOKUP($A$8,'2.2'!$4:$151,10,FALSE)</f>
        <v>87936.870165812958</v>
      </c>
      <c r="D8" s="91">
        <f>VLOOKUP($A$8,'2.2'!$4:$151,18,FALSE)</f>
        <v>104460.00683733574</v>
      </c>
      <c r="E8" s="91">
        <f>VLOOKUP($A$8,'2.2'!$4:$151,26,FALSE)</f>
        <v>118299.89296776033</v>
      </c>
      <c r="F8" s="91">
        <f>VLOOKUP($A$8,'2.2'!$4:$151,34,FALSE)</f>
        <v>126680.81570221984</v>
      </c>
      <c r="G8" s="91">
        <f>VLOOKUP($A$8,'2.2'!$4:$151,42,FALSE)</f>
        <v>140627.25747498556</v>
      </c>
      <c r="H8" s="91">
        <f>VLOOKUP($A$8,'2.2'!$4:$151,50,FALSE)</f>
        <v>148912.55034177669</v>
      </c>
      <c r="I8" s="91">
        <f>VLOOKUP($A$8,'2.2'!$4:$151,58,FALSE)</f>
        <v>161871.4863055918</v>
      </c>
      <c r="J8" s="91">
        <f>VLOOKUP($A$8,'2.2'!$4:$151,66,FALSE)</f>
        <v>177705.89905534097</v>
      </c>
      <c r="K8" s="91">
        <f>VLOOKUP($A$8,'2.2'!$4:$151,74,FALSE)</f>
        <v>196237.96639558053</v>
      </c>
      <c r="L8" s="91">
        <f>VLOOKUP($A$8,'2.2'!$4:$151,82,FALSE)</f>
        <v>219385.53728511382</v>
      </c>
      <c r="M8" s="91">
        <f>VLOOKUP($A$8,'2.2'!$4:$151,90,FALSE)</f>
        <v>226840.64576292608</v>
      </c>
      <c r="N8" s="91">
        <f>VLOOKUP($A$8,'2.2'!$4:$151,98,FALSE)</f>
        <v>259893.34677005999</v>
      </c>
    </row>
    <row r="9" spans="1:14" ht="20" customHeight="1" x14ac:dyDescent="0.2">
      <c r="A9" s="38">
        <v>1112</v>
      </c>
      <c r="B9" s="39" t="s">
        <v>431</v>
      </c>
      <c r="C9" s="91">
        <f>VLOOKUP($A$9,'2.2'!$4:$151,10,FALSE)</f>
        <v>128079.98540178998</v>
      </c>
      <c r="D9" s="91">
        <f>VLOOKUP($A$9,'2.2'!$4:$151,18,FALSE)</f>
        <v>153765.62043635</v>
      </c>
      <c r="E9" s="91">
        <f>VLOOKUP($A$9,'2.2'!$4:$151,26,FALSE)</f>
        <v>150594.32777147001</v>
      </c>
      <c r="F9" s="91">
        <f>VLOOKUP($A$9,'2.2'!$4:$151,34,FALSE)</f>
        <v>171077.95779039001</v>
      </c>
      <c r="G9" s="91">
        <f>VLOOKUP($A$9,'2.2'!$4:$151,42,FALSE)</f>
        <v>171583.54935245001</v>
      </c>
      <c r="H9" s="91">
        <f>VLOOKUP($A$9,'2.2'!$4:$151,50,FALSE)</f>
        <v>164083.85335058</v>
      </c>
      <c r="I9" s="91">
        <f>VLOOKUP($A$9,'2.2'!$4:$151,58,FALSE)</f>
        <v>197971.79015103</v>
      </c>
      <c r="J9" s="91">
        <f>VLOOKUP($A$9,'2.2'!$4:$151,66,FALSE)</f>
        <v>184541.11284371998</v>
      </c>
      <c r="K9" s="91">
        <f>VLOOKUP($A$9,'2.2'!$4:$151,74,FALSE)</f>
        <v>194836.27807781001</v>
      </c>
      <c r="L9" s="91">
        <f>VLOOKUP($A$9,'2.2'!$4:$151,82,FALSE)</f>
        <v>207532.14067200001</v>
      </c>
      <c r="M9" s="91">
        <f>VLOOKUP($A$9,'2.2'!$4:$151,90,FALSE)</f>
        <v>200051.47238862002</v>
      </c>
      <c r="N9" s="91">
        <f>VLOOKUP($A$9,'2.2'!$4:$151,98,FALSE)</f>
        <v>322549.96727877</v>
      </c>
    </row>
    <row r="10" spans="1:14" s="48" customFormat="1" ht="20" customHeight="1" x14ac:dyDescent="0.2">
      <c r="A10" s="45" t="s">
        <v>432</v>
      </c>
      <c r="B10" s="56" t="s">
        <v>433</v>
      </c>
      <c r="C10" s="92">
        <f>VLOOKUP($A$10,'2.2'!$4:$151,10,FALSE)</f>
        <v>82594.34329741</v>
      </c>
      <c r="D10" s="92">
        <f>VLOOKUP($A$10,'2.2'!$4:$151,18,FALSE)</f>
        <v>96500.795419499991</v>
      </c>
      <c r="E10" s="92">
        <f>VLOOKUP($A$10,'2.2'!$4:$151,26,FALSE)</f>
        <v>93733.75719027</v>
      </c>
      <c r="F10" s="92">
        <f>VLOOKUP($A$10,'2.2'!$4:$151,34,FALSE)</f>
        <v>109055.70047481</v>
      </c>
      <c r="G10" s="92">
        <f>VLOOKUP($A$10,'2.2'!$4:$151,42,FALSE)</f>
        <v>109002.34396828999</v>
      </c>
      <c r="H10" s="92">
        <f>VLOOKUP($A$10,'2.2'!$4:$151,50,FALSE)</f>
        <v>104910.23244902998</v>
      </c>
      <c r="I10" s="92">
        <f>VLOOKUP($A$10,'2.2'!$4:$151,58,FALSE)</f>
        <v>131180.66790398001</v>
      </c>
      <c r="J10" s="92">
        <f>VLOOKUP($A$10,'2.2'!$4:$151,66,FALSE)</f>
        <v>113815.15032757999</v>
      </c>
      <c r="K10" s="92">
        <f>VLOOKUP($A$10,'2.2'!$4:$151,74,FALSE)</f>
        <v>119062.91241566</v>
      </c>
      <c r="L10" s="92">
        <f>VLOOKUP($A$10,'2.2'!$4:$151,82,FALSE)</f>
        <v>127130.33763975999</v>
      </c>
      <c r="M10" s="92">
        <f>VLOOKUP($A$10,'2.2'!$4:$151,90,FALSE)</f>
        <v>122679.48283423</v>
      </c>
      <c r="N10" s="92">
        <f>VLOOKUP($A$10,'2.2'!$4:$151,98,FALSE)</f>
        <v>210058.03212365002</v>
      </c>
    </row>
    <row r="11" spans="1:14" s="48" customFormat="1" ht="20" customHeight="1" x14ac:dyDescent="0.2">
      <c r="A11" s="45" t="s">
        <v>434</v>
      </c>
      <c r="B11" s="56" t="s">
        <v>435</v>
      </c>
      <c r="C11" s="92">
        <f>VLOOKUP($A$11,'2.2'!$4:$151,10,FALSE)</f>
        <v>45353.401469639997</v>
      </c>
      <c r="D11" s="92">
        <f>VLOOKUP($A$11,'2.2'!$4:$151,18,FALSE)</f>
        <v>57108.56280580999</v>
      </c>
      <c r="E11" s="92">
        <f>VLOOKUP($A$11,'2.2'!$4:$151,26,FALSE)</f>
        <v>56640.638097150004</v>
      </c>
      <c r="F11" s="92">
        <f>VLOOKUP($A$11,'2.2'!$4:$151,34,FALSE)</f>
        <v>61815.293669769999</v>
      </c>
      <c r="G11" s="92">
        <f>VLOOKUP($A$11,'2.2'!$4:$151,42,FALSE)</f>
        <v>62581.065140039995</v>
      </c>
      <c r="H11" s="92">
        <f>VLOOKUP($A$11,'2.2'!$4:$151,50,FALSE)</f>
        <v>59146.889511419999</v>
      </c>
      <c r="I11" s="92">
        <f>VLOOKUP($A$11,'2.2'!$4:$151,58,FALSE)</f>
        <v>66759.990914000009</v>
      </c>
      <c r="J11" s="92">
        <f>VLOOKUP($A$11,'2.2'!$4:$151,66,FALSE)</f>
        <v>70686.226449740003</v>
      </c>
      <c r="K11" s="92">
        <f>VLOOKUP($A$11,'2.2'!$4:$151,74,FALSE)</f>
        <v>75750.738838910009</v>
      </c>
      <c r="L11" s="92">
        <f>VLOOKUP($A$11,'2.2'!$4:$151,82,FALSE)</f>
        <v>80374.308856740012</v>
      </c>
      <c r="M11" s="92">
        <f>VLOOKUP($A$11,'2.2'!$4:$151,90,FALSE)</f>
        <v>77352.134387459999</v>
      </c>
      <c r="N11" s="92">
        <f>VLOOKUP($A$11,'2.2'!$4:$151,98,FALSE)</f>
        <v>112468.80993404999</v>
      </c>
    </row>
    <row r="12" spans="1:14" s="48" customFormat="1" ht="20" customHeight="1" x14ac:dyDescent="0.2">
      <c r="A12" s="45" t="s">
        <v>436</v>
      </c>
      <c r="B12" s="56" t="s">
        <v>474</v>
      </c>
      <c r="C12" s="92">
        <f>VLOOKUP($A$12,'2.2'!$4:$151,10,FALSE)</f>
        <v>132.24063473999999</v>
      </c>
      <c r="D12" s="92">
        <f>VLOOKUP($A$12,'2.2'!$4:$151,18,FALSE)</f>
        <v>156.26221104000001</v>
      </c>
      <c r="E12" s="92">
        <f>VLOOKUP($A$12,'2.2'!$4:$151,26,FALSE)</f>
        <v>219.93248405</v>
      </c>
      <c r="F12" s="92">
        <f>VLOOKUP($A$12,'2.2'!$4:$151,34,FALSE)</f>
        <v>206.96364581</v>
      </c>
      <c r="G12" s="92">
        <f>VLOOKUP($A$12,'2.2'!$4:$151,42,FALSE)</f>
        <v>0.14024411999999908</v>
      </c>
      <c r="H12" s="92">
        <f>VLOOKUP($A$12,'2.2'!$4:$151,50,FALSE)</f>
        <v>26.731390130000001</v>
      </c>
      <c r="I12" s="92">
        <f>VLOOKUP($A$12,'2.2'!$4:$151,58,FALSE)</f>
        <v>31.131333049999999</v>
      </c>
      <c r="J12" s="92">
        <f>VLOOKUP($A$12,'2.2'!$4:$151,66,FALSE)</f>
        <v>39.736066399999999</v>
      </c>
      <c r="K12" s="92">
        <f>VLOOKUP($A$12,'2.2'!$4:$151,74,FALSE)</f>
        <v>22.62682324</v>
      </c>
      <c r="L12" s="92">
        <f>VLOOKUP($A$12,'2.2'!$4:$151,82,FALSE)</f>
        <v>27.494175499999997</v>
      </c>
      <c r="M12" s="92">
        <f>VLOOKUP($A$12,'2.2'!$4:$151,90,FALSE)</f>
        <v>19.855166929999999</v>
      </c>
      <c r="N12" s="92">
        <f>VLOOKUP($A$12,'2.2'!$4:$151,98,FALSE)</f>
        <v>23.125221070000002</v>
      </c>
    </row>
    <row r="13" spans="1:14" ht="20" customHeight="1" x14ac:dyDescent="0.2">
      <c r="A13" s="38">
        <v>1113</v>
      </c>
      <c r="B13" s="39" t="s">
        <v>437</v>
      </c>
      <c r="C13" s="91">
        <f>VLOOKUP($A$13,'2.2'!$4:$151,10,FALSE)</f>
        <v>42467.750861879998</v>
      </c>
      <c r="D13" s="91">
        <f>VLOOKUP($A$13,'2.2'!$4:$151,18,FALSE)</f>
        <v>55772.470475139999</v>
      </c>
      <c r="E13" s="91">
        <f>VLOOKUP($A$13,'2.2'!$4:$151,26,FALSE)</f>
        <v>56041.234012219997</v>
      </c>
      <c r="F13" s="91">
        <f>VLOOKUP($A$13,'2.2'!$4:$151,34,FALSE)</f>
        <v>63001.272508679998</v>
      </c>
      <c r="G13" s="91">
        <f>VLOOKUP($A$13,'2.2'!$4:$151,42,FALSE)</f>
        <v>69942.261681670003</v>
      </c>
      <c r="H13" s="91">
        <f>VLOOKUP($A$13,'2.2'!$4:$151,50,FALSE)</f>
        <v>88125.082341710004</v>
      </c>
      <c r="I13" s="91">
        <f>VLOOKUP($A$13,'2.2'!$4:$151,58,FALSE)</f>
        <v>93353.402683830005</v>
      </c>
      <c r="J13" s="91">
        <f>VLOOKUP($A$13,'2.2'!$4:$151,66,FALSE)</f>
        <v>96434.465336069989</v>
      </c>
      <c r="K13" s="91">
        <f>VLOOKUP($A$13,'2.2'!$4:$151,74,FALSE)</f>
        <v>99665.618798940006</v>
      </c>
      <c r="L13" s="91">
        <f>VLOOKUP($A$13,'2.2'!$4:$151,82,FALSE)</f>
        <v>108659.44037519001</v>
      </c>
      <c r="M13" s="91">
        <f>VLOOKUP($A$13,'2.2'!$4:$151,90,FALSE)</f>
        <v>99683.822652700008</v>
      </c>
      <c r="N13" s="91">
        <f>VLOOKUP($A$13,'2.2'!$4:$151,98,FALSE)</f>
        <v>113563.67885657999</v>
      </c>
    </row>
    <row r="14" spans="1:14" ht="20" customHeight="1" x14ac:dyDescent="0.2">
      <c r="A14" s="35">
        <v>112</v>
      </c>
      <c r="B14" s="36" t="s">
        <v>257</v>
      </c>
      <c r="C14" s="90">
        <f>VLOOKUP($A$14,'2.2'!$4:$151,10,FALSE)</f>
        <v>12531.03227256</v>
      </c>
      <c r="D14" s="90">
        <f>VLOOKUP($A$14,'2.2'!$4:$151,18,FALSE)</f>
        <v>14844.60652343</v>
      </c>
      <c r="E14" s="90">
        <f>VLOOKUP($A$14,'2.2'!$4:$151,26,FALSE)</f>
        <v>16687.596646900001</v>
      </c>
      <c r="F14" s="90">
        <f>VLOOKUP($A$14,'2.2'!$4:$151,34,FALSE)</f>
        <v>18725.35589553</v>
      </c>
      <c r="G14" s="90">
        <f>VLOOKUP($A$14,'2.2'!$4:$151,42,FALSE)</f>
        <v>20719.317173770003</v>
      </c>
      <c r="H14" s="90">
        <f>VLOOKUP($A$14,'2.2'!$4:$151,50,FALSE)</f>
        <v>21587.140463770003</v>
      </c>
      <c r="I14" s="90">
        <f>VLOOKUP($A$14,'2.2'!$4:$151,58,FALSE)</f>
        <v>22190.159168029997</v>
      </c>
      <c r="J14" s="90">
        <f>VLOOKUP($A$14,'2.2'!$4:$151,66,FALSE)</f>
        <v>22732.264374940001</v>
      </c>
      <c r="K14" s="90">
        <f>VLOOKUP($A$14,'2.2'!$4:$151,74,FALSE)</f>
        <v>24405.276907609998</v>
      </c>
      <c r="L14" s="90">
        <f>VLOOKUP($A$14,'2.2'!$4:$151,82,FALSE)</f>
        <v>24238.585104130001</v>
      </c>
      <c r="M14" s="90">
        <f>VLOOKUP($A$14,'2.2'!$4:$151,90,FALSE)</f>
        <v>23268.994979359995</v>
      </c>
      <c r="N14" s="90">
        <f>VLOOKUP($A$14,'2.2'!$4:$151,98,FALSE)</f>
        <v>26221.746296469995</v>
      </c>
    </row>
    <row r="15" spans="1:14" s="101" customFormat="1" ht="20" customHeight="1" x14ac:dyDescent="0.2">
      <c r="A15" s="97" t="s">
        <v>438</v>
      </c>
      <c r="B15" s="98" t="s">
        <v>439</v>
      </c>
      <c r="C15" s="99">
        <f>VLOOKUP($A$15,'2.2'!$4:$151,10,FALSE)</f>
        <v>11049.199077039999</v>
      </c>
      <c r="D15" s="99">
        <f>VLOOKUP($A$15,'2.2'!$4:$151,18,FALSE)</f>
        <v>13115.381982620002</v>
      </c>
      <c r="E15" s="99">
        <f>VLOOKUP($A$15,'2.2'!$4:$151,26,FALSE)</f>
        <v>14774.508960040001</v>
      </c>
      <c r="F15" s="99">
        <f>VLOOKUP($A$15,'2.2'!$4:$151,34,FALSE)</f>
        <v>16560.529686530001</v>
      </c>
      <c r="G15" s="99">
        <f>VLOOKUP($A$15,'2.2'!$4:$151,42,FALSE)</f>
        <v>18275.022057030001</v>
      </c>
      <c r="H15" s="99">
        <f>VLOOKUP($A$15,'2.2'!$4:$151,50,FALSE)</f>
        <v>19038.91452382</v>
      </c>
      <c r="I15" s="99">
        <f>VLOOKUP($A$15,'2.2'!$4:$151,58,FALSE)</f>
        <v>19473.105854289999</v>
      </c>
      <c r="J15" s="99">
        <f>VLOOKUP($A$15,'2.2'!$4:$151,66,FALSE)</f>
        <v>20010.14989072</v>
      </c>
      <c r="K15" s="99">
        <f>VLOOKUP($A$15,'2.2'!$4:$151,74,FALSE)</f>
        <v>21979.371867449998</v>
      </c>
      <c r="L15" s="99">
        <f>VLOOKUP($A$15,'2.2'!$4:$151,82,FALSE)</f>
        <v>21977.49567882</v>
      </c>
      <c r="M15" s="99">
        <f>VLOOKUP($A$15,'2.2'!$4:$151,90,FALSE)</f>
        <v>21085.809558219997</v>
      </c>
      <c r="N15" s="99">
        <f>VLOOKUP($A$15,'2.2'!$4:$151,98,FALSE)</f>
        <v>23832.98443805</v>
      </c>
    </row>
    <row r="16" spans="1:14" s="101" customFormat="1" ht="20" customHeight="1" x14ac:dyDescent="0.2">
      <c r="A16" s="97" t="s">
        <v>440</v>
      </c>
      <c r="B16" s="98" t="s">
        <v>441</v>
      </c>
      <c r="C16" s="99">
        <f>VLOOKUP($A$16,'2.2'!$4:$151,10,FALSE)</f>
        <v>1481.8331955200001</v>
      </c>
      <c r="D16" s="99">
        <f>VLOOKUP($A$16,'2.2'!$4:$151,18,FALSE)</f>
        <v>1729.22454081</v>
      </c>
      <c r="E16" s="99">
        <f>VLOOKUP($A$16,'2.2'!$4:$151,26,FALSE)</f>
        <v>1913.0876868599998</v>
      </c>
      <c r="F16" s="99">
        <f>VLOOKUP($A$16,'2.2'!$4:$151,34,FALSE)</f>
        <v>2164.8262090000003</v>
      </c>
      <c r="G16" s="99">
        <f>VLOOKUP($A$16,'2.2'!$4:$151,42,FALSE)</f>
        <v>2444.2951167400001</v>
      </c>
      <c r="H16" s="99">
        <f>VLOOKUP($A$16,'2.2'!$4:$151,50,FALSE)</f>
        <v>2548.2259399499999</v>
      </c>
      <c r="I16" s="99">
        <f>VLOOKUP($A$16,'2.2'!$4:$151,58,FALSE)</f>
        <v>2717.0533137399998</v>
      </c>
      <c r="J16" s="99">
        <f>VLOOKUP($A$16,'2.2'!$4:$151,66,FALSE)</f>
        <v>2722.1144842199997</v>
      </c>
      <c r="K16" s="99">
        <f>VLOOKUP($A$16,'2.2'!$4:$151,74,FALSE)</f>
        <v>2425.9050401599998</v>
      </c>
      <c r="L16" s="99">
        <f>VLOOKUP($A$16,'2.2'!$4:$151,82,FALSE)</f>
        <v>2261.08942531</v>
      </c>
      <c r="M16" s="99">
        <f>VLOOKUP($A$16,'2.2'!$4:$151,90,FALSE)</f>
        <v>2183.18542114</v>
      </c>
      <c r="N16" s="99">
        <f>VLOOKUP($A$16,'2.2'!$4:$151,98,FALSE)</f>
        <v>2388.76185842</v>
      </c>
    </row>
    <row r="17" spans="1:14" ht="20" customHeight="1" x14ac:dyDescent="0.2">
      <c r="A17" s="35">
        <v>113</v>
      </c>
      <c r="B17" s="36" t="s">
        <v>258</v>
      </c>
      <c r="C17" s="90">
        <f>VLOOKUP($A$17,'2.2'!$4:$151,10,FALSE)</f>
        <v>49078.890127197737</v>
      </c>
      <c r="D17" s="90">
        <f>VLOOKUP($A$17,'2.2'!$4:$151,18,FALSE)</f>
        <v>56030.207838238879</v>
      </c>
      <c r="E17" s="90">
        <f>VLOOKUP($A$17,'2.2'!$4:$151,26,FALSE)</f>
        <v>62714.655777860549</v>
      </c>
      <c r="F17" s="90">
        <f>VLOOKUP($A$17,'2.2'!$4:$151,34,FALSE)</f>
        <v>70172.656780148041</v>
      </c>
      <c r="G17" s="90">
        <f>VLOOKUP($A$17,'2.2'!$4:$151,42,FALSE)</f>
        <v>77441.725207077892</v>
      </c>
      <c r="H17" s="90">
        <f>VLOOKUP($A$17,'2.2'!$4:$151,50,FALSE)</f>
        <v>86572.517622349551</v>
      </c>
      <c r="I17" s="90">
        <f>VLOOKUP($A$17,'2.2'!$4:$151,58,FALSE)</f>
        <v>92682.573597718525</v>
      </c>
      <c r="J17" s="90">
        <f>VLOOKUP($A$17,'2.2'!$4:$151,66,FALSE)</f>
        <v>98757.772528889036</v>
      </c>
      <c r="K17" s="90">
        <f>VLOOKUP($A$17,'2.2'!$4:$151,74,FALSE)</f>
        <v>108101.46413056253</v>
      </c>
      <c r="L17" s="90">
        <f>VLOOKUP($A$17,'2.2'!$4:$151,82,FALSE)</f>
        <v>117845.0561223979</v>
      </c>
      <c r="M17" s="90">
        <f>VLOOKUP($A$17,'2.2'!$4:$151,90,FALSE)</f>
        <v>121722.24319320839</v>
      </c>
      <c r="N17" s="90">
        <f>VLOOKUP($A$17,'2.2'!$4:$151,98,FALSE)</f>
        <v>143453.95753940998</v>
      </c>
    </row>
    <row r="18" spans="1:14" s="41" customFormat="1" ht="20" customHeight="1" x14ac:dyDescent="0.2">
      <c r="A18" s="38">
        <v>1131</v>
      </c>
      <c r="B18" s="39" t="s">
        <v>259</v>
      </c>
      <c r="C18" s="91">
        <f>VLOOKUP($A$18,'2.2'!$4:$151,10,FALSE)</f>
        <v>25145.798823447734</v>
      </c>
      <c r="D18" s="91">
        <f>VLOOKUP($A$18,'2.2'!$4:$151,18,FALSE)</f>
        <v>29098.379623998884</v>
      </c>
      <c r="E18" s="91">
        <f>VLOOKUP($A$18,'2.2'!$4:$151,26,FALSE)</f>
        <v>32207.81460089055</v>
      </c>
      <c r="F18" s="91">
        <f>VLOOKUP($A$18,'2.2'!$4:$151,34,FALSE)</f>
        <v>36780.413701658028</v>
      </c>
      <c r="G18" s="91">
        <f>VLOOKUP($A$18,'2.2'!$4:$151,42,FALSE)</f>
        <v>40262.804681767877</v>
      </c>
      <c r="H18" s="91">
        <f>VLOOKUP($A$18,'2.2'!$4:$151,50,FALSE)</f>
        <v>43867.489799649549</v>
      </c>
      <c r="I18" s="91">
        <f>VLOOKUP($A$18,'2.2'!$4:$151,58,FALSE)</f>
        <v>46288.167033478516</v>
      </c>
      <c r="J18" s="91">
        <f>VLOOKUP($A$18,'2.2'!$4:$151,66,FALSE)</f>
        <v>51104.274073219043</v>
      </c>
      <c r="K18" s="91">
        <f>VLOOKUP($A$18,'2.2'!$4:$151,74,FALSE)</f>
        <v>57625.383257312504</v>
      </c>
      <c r="L18" s="91">
        <f>VLOOKUP($A$18,'2.2'!$4:$151,82,FALSE)</f>
        <v>63058.455436377895</v>
      </c>
      <c r="M18" s="91">
        <f>VLOOKUP($A$18,'2.2'!$4:$151,90,FALSE)</f>
        <v>65001.748128888408</v>
      </c>
      <c r="N18" s="91">
        <f>VLOOKUP($A$18,'2.2'!$4:$151,98,FALSE)</f>
        <v>79054.560192930003</v>
      </c>
    </row>
    <row r="19" spans="1:14" s="41" customFormat="1" ht="20" customHeight="1" x14ac:dyDescent="0.2">
      <c r="A19" s="45" t="s">
        <v>468</v>
      </c>
      <c r="B19" s="56" t="s">
        <v>469</v>
      </c>
      <c r="C19" s="23">
        <f>VLOOKUP($A$19,'2.2'!$4:$151,10,FALSE)</f>
        <v>19056.756245888701</v>
      </c>
      <c r="D19" s="23">
        <f>VLOOKUP($A$19,'2.2'!$4:$151,18,FALSE)</f>
        <v>21618.422412570191</v>
      </c>
      <c r="E19" s="23">
        <f>VLOOKUP($A$19,'2.2'!$4:$151,26,FALSE)</f>
        <v>23594.577743329402</v>
      </c>
      <c r="F19" s="23">
        <f>VLOOKUP($A$19,'2.2'!$4:$151,34,FALSE)</f>
        <v>26591.292129485479</v>
      </c>
      <c r="G19" s="23">
        <f>VLOOKUP($A$19,'2.2'!$4:$151,42,FALSE)</f>
        <v>29222.63047638928</v>
      </c>
      <c r="H19" s="23">
        <f>VLOOKUP($A$19,'2.2'!$4:$151,50,FALSE)</f>
        <v>32529.303304129931</v>
      </c>
      <c r="I19" s="23">
        <f>VLOOKUP($A$19,'2.2'!$4:$151,58,FALSE)</f>
        <v>35397.409313086835</v>
      </c>
      <c r="J19" s="23">
        <f>VLOOKUP($A$19,'2.2'!$4:$151,66,FALSE)</f>
        <v>39544.584435856625</v>
      </c>
      <c r="K19" s="23">
        <f>VLOOKUP($A$19,'2.2'!$4:$151,74,FALSE)</f>
        <v>44778.942782263308</v>
      </c>
      <c r="L19" s="23">
        <f>VLOOKUP($A$19,'2.2'!$4:$151,82,FALSE)</f>
        <v>48671.796859633796</v>
      </c>
      <c r="M19" s="23">
        <f>VLOOKUP($A$19,'2.2'!$4:$151,90,FALSE)</f>
        <v>48641.451680764301</v>
      </c>
      <c r="N19" s="23">
        <f>VLOOKUP($A$19,'2.2'!$4:$151,98,FALSE)</f>
        <v>56115.602207250005</v>
      </c>
    </row>
    <row r="20" spans="1:14" s="41" customFormat="1" ht="20" customHeight="1" x14ac:dyDescent="0.2">
      <c r="A20" s="45" t="s">
        <v>470</v>
      </c>
      <c r="B20" s="56" t="s">
        <v>471</v>
      </c>
      <c r="C20" s="23">
        <f>VLOOKUP($A$20,'2.2'!$4:$151,10,FALSE)</f>
        <v>5609.3703146590315</v>
      </c>
      <c r="D20" s="23">
        <f>VLOOKUP($A$20,'2.2'!$4:$151,18,FALSE)</f>
        <v>6929.1820962286947</v>
      </c>
      <c r="E20" s="23">
        <f>VLOOKUP($A$20,'2.2'!$4:$151,26,FALSE)</f>
        <v>7994.1770466711469</v>
      </c>
      <c r="F20" s="23">
        <f>VLOOKUP($A$20,'2.2'!$4:$151,34,FALSE)</f>
        <v>9424.8493006025492</v>
      </c>
      <c r="G20" s="23">
        <f>VLOOKUP($A$20,'2.2'!$4:$151,42,FALSE)</f>
        <v>10139.351287838601</v>
      </c>
      <c r="H20" s="23">
        <f>VLOOKUP($A$20,'2.2'!$4:$151,50,FALSE)</f>
        <v>10233.214736679622</v>
      </c>
      <c r="I20" s="23">
        <f>VLOOKUP($A$20,'2.2'!$4:$151,58,FALSE)</f>
        <v>9764.3414321316795</v>
      </c>
      <c r="J20" s="23">
        <f>VLOOKUP($A$20,'2.2'!$4:$151,66,FALSE)</f>
        <v>10286.49133555242</v>
      </c>
      <c r="K20" s="23">
        <f>VLOOKUP($A$20,'2.2'!$4:$151,74,FALSE)</f>
        <v>11427.612924149198</v>
      </c>
      <c r="L20" s="23">
        <f>VLOOKUP($A$20,'2.2'!$4:$151,82,FALSE)</f>
        <v>12756.9197100441</v>
      </c>
      <c r="M20" s="23">
        <f>VLOOKUP($A$20,'2.2'!$4:$151,90,FALSE)</f>
        <v>14599.327295544101</v>
      </c>
      <c r="N20" s="23">
        <f>VLOOKUP($A$20,'2.2'!$4:$151,98,FALSE)</f>
        <v>20772.025323379999</v>
      </c>
    </row>
    <row r="21" spans="1:14" s="41" customFormat="1" ht="20" customHeight="1" x14ac:dyDescent="0.2">
      <c r="A21" s="45" t="s">
        <v>472</v>
      </c>
      <c r="B21" s="56" t="s">
        <v>473</v>
      </c>
      <c r="C21" s="23">
        <f>VLOOKUP($A$21,'2.2'!$4:$151,10,FALSE)</f>
        <v>479.67226278000004</v>
      </c>
      <c r="D21" s="23">
        <f>VLOOKUP($A$21,'2.2'!$4:$151,18,FALSE)</f>
        <v>550.77511578000008</v>
      </c>
      <c r="E21" s="23">
        <f>VLOOKUP($A$21,'2.2'!$4:$151,26,FALSE)</f>
        <v>619.05981111999995</v>
      </c>
      <c r="F21" s="23">
        <f>VLOOKUP($A$21,'2.2'!$4:$151,34,FALSE)</f>
        <v>764.27227157000004</v>
      </c>
      <c r="G21" s="23">
        <f>VLOOKUP($A$21,'2.2'!$4:$151,42,FALSE)</f>
        <v>900.82291753999993</v>
      </c>
      <c r="H21" s="23">
        <f>VLOOKUP($A$21,'2.2'!$4:$151,50,FALSE)</f>
        <v>1104.9717588399999</v>
      </c>
      <c r="I21" s="23">
        <f>VLOOKUP($A$21,'2.2'!$4:$151,58,FALSE)</f>
        <v>1126.4160551</v>
      </c>
      <c r="J21" s="23">
        <f>VLOOKUP($A$21,'2.2'!$4:$151,66,FALSE)</f>
        <v>1273.1981281200001</v>
      </c>
      <c r="K21" s="23">
        <f>VLOOKUP($A$21,'2.2'!$4:$151,74,FALSE)</f>
        <v>1418.8227624199999</v>
      </c>
      <c r="L21" s="23">
        <f>VLOOKUP($A$21,'2.2'!$4:$151,82,FALSE)</f>
        <v>1629.7386058500001</v>
      </c>
      <c r="M21" s="23">
        <f>VLOOKUP($A$21,'2.2'!$4:$151,90,FALSE)</f>
        <v>1760.94230892</v>
      </c>
      <c r="N21" s="23">
        <f>VLOOKUP($A$21,'2.2'!$4:$151,98,FALSE)</f>
        <v>2166.9317252599999</v>
      </c>
    </row>
    <row r="22" spans="1:14" s="41" customFormat="1" ht="20" customHeight="1" x14ac:dyDescent="0.2">
      <c r="A22" s="45" t="s">
        <v>475</v>
      </c>
      <c r="B22" s="56" t="s">
        <v>476</v>
      </c>
      <c r="C22" s="23">
        <f>VLOOKUP($A$22,'2.2'!$4:$151,10,FALSE)</f>
        <v>1.2000000000007204E-7</v>
      </c>
      <c r="D22" s="23">
        <f>VLOOKUP($A$22,'2.2'!$4:$151,18,FALSE)</f>
        <v>-5.8000000000011557E-7</v>
      </c>
      <c r="E22" s="23">
        <f>VLOOKUP($A$22,'2.2'!$4:$151,26,FALSE)</f>
        <v>-2.3000000000052979E-7</v>
      </c>
      <c r="F22" s="23">
        <f>VLOOKUP($A$22,'2.2'!$4:$151,34,FALSE)</f>
        <v>0</v>
      </c>
      <c r="G22" s="23">
        <f>VLOOKUP($A$22,'2.2'!$4:$151,42,FALSE)</f>
        <v>0</v>
      </c>
      <c r="H22" s="23">
        <f>VLOOKUP($A$22,'2.2'!$4:$151,50,FALSE)</f>
        <v>0</v>
      </c>
      <c r="I22" s="23">
        <f>VLOOKUP($A$22,'2.2'!$4:$151,58,FALSE)</f>
        <v>2.3316E-4</v>
      </c>
      <c r="J22" s="23">
        <f>VLOOKUP($A$22,'2.2'!$4:$151,66,FALSE)</f>
        <v>1.7369E-4</v>
      </c>
      <c r="K22" s="23">
        <f>VLOOKUP($A$22,'2.2'!$4:$151,74,FALSE)</f>
        <v>4.7884799999999995E-3</v>
      </c>
      <c r="L22" s="23">
        <f>VLOOKUP($A$22,'2.2'!$4:$151,82,FALSE)</f>
        <v>2.6084999999999997E-4</v>
      </c>
      <c r="M22" s="23">
        <f>VLOOKUP($A$22,'2.2'!$4:$151,90,FALSE)</f>
        <v>2.6843659999999998E-2</v>
      </c>
      <c r="N22" s="23">
        <f>VLOOKUP($A$22,'2.2'!$4:$151,98,FALSE)</f>
        <v>9.3703999999999999E-4</v>
      </c>
    </row>
    <row r="23" spans="1:14" s="41" customFormat="1" ht="20" customHeight="1" x14ac:dyDescent="0.2">
      <c r="A23" s="38">
        <v>1132</v>
      </c>
      <c r="B23" s="39" t="s">
        <v>260</v>
      </c>
      <c r="C23" s="91">
        <f>VLOOKUP($A$23,'2.2'!$4:$151,10,FALSE)</f>
        <v>0</v>
      </c>
      <c r="D23" s="91">
        <f>VLOOKUP($A$23,'2.2'!$4:$151,18,FALSE)</f>
        <v>0</v>
      </c>
      <c r="E23" s="91">
        <f>VLOOKUP($A$23,'2.2'!$4:$151,26,FALSE)</f>
        <v>0</v>
      </c>
      <c r="F23" s="91">
        <f>VLOOKUP($A$23,'2.2'!$4:$151,34,FALSE)</f>
        <v>0</v>
      </c>
      <c r="G23" s="91">
        <f>VLOOKUP($A$23,'2.2'!$4:$151,42,FALSE)</f>
        <v>0</v>
      </c>
      <c r="H23" s="91">
        <f>VLOOKUP($A$23,'2.2'!$4:$151,50,FALSE)</f>
        <v>0</v>
      </c>
      <c r="I23" s="91">
        <f>VLOOKUP($A$23,'2.2'!$4:$151,58,FALSE)</f>
        <v>0</v>
      </c>
      <c r="J23" s="91">
        <f>VLOOKUP($A$23,'2.2'!$4:$151,66,FALSE)</f>
        <v>0</v>
      </c>
      <c r="K23" s="91">
        <f>VLOOKUP($A$23,'2.2'!$4:$151,74,FALSE)</f>
        <v>0</v>
      </c>
      <c r="L23" s="91">
        <f>VLOOKUP($A$23,'2.2'!$4:$151,82,FALSE)</f>
        <v>0</v>
      </c>
      <c r="M23" s="91">
        <f>VLOOKUP($A$23,'2.2'!$4:$151,90,FALSE)</f>
        <v>0</v>
      </c>
      <c r="N23" s="91">
        <f>VLOOKUP($A$23,'2.2'!$4:$151,98,FALSE)</f>
        <v>0</v>
      </c>
    </row>
    <row r="24" spans="1:14" s="41" customFormat="1" ht="20" customHeight="1" x14ac:dyDescent="0.2">
      <c r="A24" s="38">
        <v>1133</v>
      </c>
      <c r="B24" s="39" t="s">
        <v>261</v>
      </c>
      <c r="C24" s="91">
        <f>VLOOKUP($A$24,'2.2'!$4:$151,10,FALSE)</f>
        <v>2518.3785830299998</v>
      </c>
      <c r="D24" s="91">
        <f>VLOOKUP($A$24,'2.2'!$4:$151,18,FALSE)</f>
        <v>2768.2246944300005</v>
      </c>
      <c r="E24" s="91">
        <f>VLOOKUP($A$24,'2.2'!$4:$151,26,FALSE)</f>
        <v>3408.6838663399999</v>
      </c>
      <c r="F24" s="91">
        <f>VLOOKUP($A$24,'2.2'!$4:$151,34,FALSE)</f>
        <v>4142.1810590200002</v>
      </c>
      <c r="G24" s="91">
        <f>VLOOKUP($A$24,'2.2'!$4:$151,42,FALSE)</f>
        <v>4698.1595309100012</v>
      </c>
      <c r="H24" s="91">
        <f>VLOOKUP($A$24,'2.2'!$4:$151,50,FALSE)</f>
        <v>6460.6792089300006</v>
      </c>
      <c r="I24" s="91">
        <f>VLOOKUP($A$24,'2.2'!$4:$151,58,FALSE)</f>
        <v>7344.9531916500018</v>
      </c>
      <c r="J24" s="91">
        <f>VLOOKUP($A$24,'2.2'!$4:$151,66,FALSE)</f>
        <v>7177.6793561800005</v>
      </c>
      <c r="K24" s="91">
        <f>VLOOKUP($A$24,'2.2'!$4:$151,74,FALSE)</f>
        <v>7330.0328019000008</v>
      </c>
      <c r="L24" s="91">
        <f>VLOOKUP($A$24,'2.2'!$4:$151,82,FALSE)</f>
        <v>8576.548029800002</v>
      </c>
      <c r="M24" s="91">
        <f>VLOOKUP($A$24,'2.2'!$4:$151,90,FALSE)</f>
        <v>8582.1390214999992</v>
      </c>
      <c r="N24" s="91">
        <f>VLOOKUP($A$24,'2.2'!$4:$151,98,FALSE)</f>
        <v>12343.544920279999</v>
      </c>
    </row>
    <row r="25" spans="1:14" ht="20" customHeight="1" x14ac:dyDescent="0.2">
      <c r="A25" s="45" t="s">
        <v>477</v>
      </c>
      <c r="B25" s="56" t="s">
        <v>478</v>
      </c>
      <c r="C25" s="23">
        <f>VLOOKUP($A$25,'2.2'!$4:$151,10,FALSE)</f>
        <v>2518.3785830299998</v>
      </c>
      <c r="D25" s="23">
        <f>VLOOKUP($A$25,'2.2'!$4:$151,18,FALSE)</f>
        <v>2768.2246944300005</v>
      </c>
      <c r="E25" s="23">
        <f>VLOOKUP($A$25,'2.2'!$4:$151,26,FALSE)</f>
        <v>3408.6838663399999</v>
      </c>
      <c r="F25" s="23">
        <f>VLOOKUP($A$25,'2.2'!$4:$151,34,FALSE)</f>
        <v>4142.1810590200002</v>
      </c>
      <c r="G25" s="23">
        <f>VLOOKUP($A$25,'2.2'!$4:$151,42,FALSE)</f>
        <v>4698.1595309100012</v>
      </c>
      <c r="H25" s="23">
        <f>VLOOKUP($A$25,'2.2'!$4:$151,50,FALSE)</f>
        <v>6460.6792089300006</v>
      </c>
      <c r="I25" s="23">
        <f>VLOOKUP($A$25,'2.2'!$4:$151,58,FALSE)</f>
        <v>7344.9531916500018</v>
      </c>
      <c r="J25" s="23">
        <f>VLOOKUP($A$25,'2.2'!$4:$151,66,FALSE)</f>
        <v>7177.6793561800005</v>
      </c>
      <c r="K25" s="23">
        <f>VLOOKUP($A$25,'2.2'!$4:$151,74,FALSE)</f>
        <v>7330.0328019000008</v>
      </c>
      <c r="L25" s="23">
        <f>VLOOKUP($A$25,'2.2'!$4:$151,82,FALSE)</f>
        <v>8576.548029800002</v>
      </c>
      <c r="M25" s="23">
        <f>VLOOKUP($A$25,'2.2'!$4:$151,90,FALSE)</f>
        <v>8582.1390214999992</v>
      </c>
      <c r="N25" s="23">
        <f>VLOOKUP($A$25,'2.2'!$4:$151,98,FALSE)</f>
        <v>12343.544920279999</v>
      </c>
    </row>
    <row r="26" spans="1:14" s="41" customFormat="1" ht="20" customHeight="1" x14ac:dyDescent="0.2">
      <c r="A26" s="38">
        <v>1135</v>
      </c>
      <c r="B26" s="39" t="s">
        <v>262</v>
      </c>
      <c r="C26" s="91">
        <f>VLOOKUP($A$26,'2.2'!$4:$151,10,FALSE)</f>
        <v>48.152431369999995</v>
      </c>
      <c r="D26" s="91">
        <f>VLOOKUP($A$26,'2.2'!$4:$151,18,FALSE)</f>
        <v>51.5701714</v>
      </c>
      <c r="E26" s="91">
        <f>VLOOKUP($A$26,'2.2'!$4:$151,26,FALSE)</f>
        <v>68.504698509999997</v>
      </c>
      <c r="F26" s="91">
        <f>VLOOKUP($A$26,'2.2'!$4:$151,34,FALSE)</f>
        <v>17.981081779999997</v>
      </c>
      <c r="G26" s="91">
        <f>VLOOKUP($A$26,'2.2'!$4:$151,42,FALSE)</f>
        <v>27.988060170000001</v>
      </c>
      <c r="H26" s="91">
        <f>VLOOKUP($A$26,'2.2'!$4:$151,50,FALSE)</f>
        <v>25.633911069999996</v>
      </c>
      <c r="I26" s="91">
        <f>VLOOKUP($A$26,'2.2'!$4:$151,58,FALSE)</f>
        <v>33.302857320000001</v>
      </c>
      <c r="J26" s="91">
        <f>VLOOKUP($A$26,'2.2'!$4:$151,66,FALSE)</f>
        <v>39.990718849999993</v>
      </c>
      <c r="K26" s="91">
        <f>VLOOKUP($A$26,'2.2'!$4:$151,74,FALSE)</f>
        <v>25.847044390000001</v>
      </c>
      <c r="L26" s="91">
        <f>VLOOKUP($A$26,'2.2'!$4:$151,82,FALSE)</f>
        <v>26.341681979999997</v>
      </c>
      <c r="M26" s="91">
        <f>VLOOKUP($A$26,'2.2'!$4:$151,90,FALSE)</f>
        <v>24.003105170000001</v>
      </c>
      <c r="N26" s="91">
        <f>VLOOKUP($A$26,'2.2'!$4:$151,98,FALSE)</f>
        <v>19.83209596</v>
      </c>
    </row>
    <row r="27" spans="1:14" s="41" customFormat="1" ht="20" customHeight="1" x14ac:dyDescent="0.2">
      <c r="A27" s="38">
        <v>1136</v>
      </c>
      <c r="B27" s="39" t="s">
        <v>263</v>
      </c>
      <c r="C27" s="91">
        <f>VLOOKUP($A$27,'2.2'!$4:$151,10,FALSE)</f>
        <v>21366.56028935</v>
      </c>
      <c r="D27" s="91">
        <f>VLOOKUP($A$27,'2.2'!$4:$151,18,FALSE)</f>
        <v>24112.033348409997</v>
      </c>
      <c r="E27" s="91">
        <f>VLOOKUP($A$27,'2.2'!$4:$151,26,FALSE)</f>
        <v>27029.65261212</v>
      </c>
      <c r="F27" s="91">
        <f>VLOOKUP($A$27,'2.2'!$4:$151,34,FALSE)</f>
        <v>29232.080937690003</v>
      </c>
      <c r="G27" s="91">
        <f>VLOOKUP($A$27,'2.2'!$4:$151,42,FALSE)</f>
        <v>32452.772934229997</v>
      </c>
      <c r="H27" s="91">
        <f>VLOOKUP($A$27,'2.2'!$4:$151,50,FALSE)</f>
        <v>36218.714702699996</v>
      </c>
      <c r="I27" s="91">
        <f>VLOOKUP($A$27,'2.2'!$4:$151,58,FALSE)</f>
        <v>39016.150515269997</v>
      </c>
      <c r="J27" s="91">
        <f>VLOOKUP($A$27,'2.2'!$4:$151,66,FALSE)</f>
        <v>40435.82838064</v>
      </c>
      <c r="K27" s="91">
        <f>VLOOKUP($A$27,'2.2'!$4:$151,74,FALSE)</f>
        <v>43120.201026960014</v>
      </c>
      <c r="L27" s="91">
        <f>VLOOKUP($A$27,'2.2'!$4:$151,82,FALSE)</f>
        <v>46183.710974239999</v>
      </c>
      <c r="M27" s="91">
        <f>VLOOKUP($A$27,'2.2'!$4:$151,90,FALSE)</f>
        <v>48114.352937649994</v>
      </c>
      <c r="N27" s="91">
        <f>VLOOKUP($A$27,'2.2'!$4:$151,98,FALSE)</f>
        <v>52036.020330240004</v>
      </c>
    </row>
    <row r="28" spans="1:14" ht="20" customHeight="1" x14ac:dyDescent="0.2">
      <c r="A28" s="45" t="s">
        <v>479</v>
      </c>
      <c r="B28" s="56" t="s">
        <v>480</v>
      </c>
      <c r="C28" s="23">
        <f>VLOOKUP($A$28,'2.2'!$4:$151,10,FALSE)</f>
        <v>21366.56028935</v>
      </c>
      <c r="D28" s="23">
        <f>VLOOKUP($A$28,'2.2'!$4:$151,18,FALSE)</f>
        <v>24112.033348409997</v>
      </c>
      <c r="E28" s="23">
        <f>VLOOKUP($A$28,'2.2'!$4:$151,26,FALSE)</f>
        <v>27029.65261212</v>
      </c>
      <c r="F28" s="23">
        <f>VLOOKUP($A$28,'2.2'!$4:$151,34,FALSE)</f>
        <v>29232.080937690003</v>
      </c>
      <c r="G28" s="23">
        <f>VLOOKUP($A$28,'2.2'!$4:$151,42,FALSE)</f>
        <v>32452.772934229997</v>
      </c>
      <c r="H28" s="23">
        <f>VLOOKUP($A$28,'2.2'!$4:$151,50,FALSE)</f>
        <v>36218.714702699996</v>
      </c>
      <c r="I28" s="23">
        <f>VLOOKUP($A$28,'2.2'!$4:$151,58,FALSE)</f>
        <v>39016.150515269997</v>
      </c>
      <c r="J28" s="23">
        <f>VLOOKUP($A$28,'2.2'!$4:$151,66,FALSE)</f>
        <v>40435.82838064</v>
      </c>
      <c r="K28" s="23">
        <f>VLOOKUP($A$28,'2.2'!$4:$151,74,FALSE)</f>
        <v>43120.201026960014</v>
      </c>
      <c r="L28" s="23">
        <f>VLOOKUP($A$28,'2.2'!$4:$151,82,FALSE)</f>
        <v>46183.710974239999</v>
      </c>
      <c r="M28" s="23">
        <f>VLOOKUP($A$28,'2.2'!$4:$151,90,FALSE)</f>
        <v>48114.352937649994</v>
      </c>
      <c r="N28" s="23">
        <f>VLOOKUP($A$28,'2.2'!$4:$151,98,FALSE)</f>
        <v>52036.020330240004</v>
      </c>
    </row>
    <row r="29" spans="1:14" ht="20" customHeight="1" x14ac:dyDescent="0.2">
      <c r="A29" s="45" t="s">
        <v>481</v>
      </c>
      <c r="B29" s="56" t="s">
        <v>482</v>
      </c>
      <c r="C29" s="23">
        <f>VLOOKUP($A$29,'2.2'!$4:$151,10,FALSE)</f>
        <v>0</v>
      </c>
      <c r="D29" s="23">
        <f>VLOOKUP($A$29,'2.2'!$4:$151,18,FALSE)</f>
        <v>0</v>
      </c>
      <c r="E29" s="23">
        <f>VLOOKUP($A$29,'2.2'!$4:$151,26,FALSE)</f>
        <v>0</v>
      </c>
      <c r="F29" s="23">
        <f>VLOOKUP($A$29,'2.2'!$4:$151,34,FALSE)</f>
        <v>0</v>
      </c>
      <c r="G29" s="23">
        <f>VLOOKUP($A$29,'2.2'!$4:$151,42,FALSE)</f>
        <v>0</v>
      </c>
      <c r="H29" s="23">
        <f>VLOOKUP($A$29,'2.2'!$4:$151,50,FALSE)</f>
        <v>0</v>
      </c>
      <c r="I29" s="23">
        <f>VLOOKUP($A$29,'2.2'!$4:$151,58,FALSE)</f>
        <v>0</v>
      </c>
      <c r="J29" s="23">
        <f>VLOOKUP($A$29,'2.2'!$4:$151,66,FALSE)</f>
        <v>0</v>
      </c>
      <c r="K29" s="23">
        <f>VLOOKUP($A$29,'2.2'!$4:$151,74,FALSE)</f>
        <v>0</v>
      </c>
      <c r="L29" s="23">
        <f>VLOOKUP($A$29,'2.2'!$4:$151,82,FALSE)</f>
        <v>0</v>
      </c>
      <c r="M29" s="23">
        <f>VLOOKUP($A$29,'2.2'!$4:$151,90,FALSE)</f>
        <v>0</v>
      </c>
      <c r="N29" s="23">
        <f>VLOOKUP($A$29,'2.2'!$4:$151,98,FALSE)</f>
        <v>0</v>
      </c>
    </row>
    <row r="30" spans="1:14" ht="20" customHeight="1" x14ac:dyDescent="0.2">
      <c r="A30" s="35">
        <v>114</v>
      </c>
      <c r="B30" s="36" t="s">
        <v>264</v>
      </c>
      <c r="C30" s="90">
        <f>VLOOKUP($A$30,'2.2'!$4:$151,10,FALSE)</f>
        <v>574053.33290344325</v>
      </c>
      <c r="D30" s="90">
        <f>VLOOKUP($A$30,'2.2'!$4:$151,18,FALSE)</f>
        <v>643069.35290820396</v>
      </c>
      <c r="E30" s="90">
        <f>VLOOKUP($A$30,'2.2'!$4:$151,26,FALSE)</f>
        <v>703537.07867978164</v>
      </c>
      <c r="F30" s="90">
        <f>VLOOKUP($A$30,'2.2'!$4:$151,34,FALSE)</f>
        <v>764481.26105980296</v>
      </c>
      <c r="G30" s="90">
        <f>VLOOKUP($A$30,'2.2'!$4:$151,42,FALSE)</f>
        <v>797757.38803870161</v>
      </c>
      <c r="H30" s="90">
        <f>VLOOKUP($A$30,'2.2'!$4:$151,50,FALSE)</f>
        <v>830884.79824609717</v>
      </c>
      <c r="I30" s="90">
        <f>VLOOKUP($A$30,'2.2'!$4:$151,58,FALSE)</f>
        <v>846415.25544249709</v>
      </c>
      <c r="J30" s="90">
        <f>VLOOKUP($A$30,'2.2'!$4:$151,66,FALSE)</f>
        <v>910888.14038049174</v>
      </c>
      <c r="K30" s="90">
        <f>VLOOKUP($A$30,'2.2'!$4:$151,74,FALSE)</f>
        <v>994191.76280470251</v>
      </c>
      <c r="L30" s="90">
        <f>VLOOKUP($A$30,'2.2'!$4:$151,82,FALSE)</f>
        <v>1027979.3549815768</v>
      </c>
      <c r="M30" s="90">
        <f>VLOOKUP($A$30,'2.2'!$4:$151,90,FALSE)</f>
        <v>999255.92970866594</v>
      </c>
      <c r="N30" s="90">
        <f>VLOOKUP($A$30,'2.2'!$4:$151,98,FALSE)</f>
        <v>1273699.13512104</v>
      </c>
    </row>
    <row r="31" spans="1:14" ht="20" customHeight="1" x14ac:dyDescent="0.2">
      <c r="A31" s="38">
        <v>1141</v>
      </c>
      <c r="B31" s="39" t="s">
        <v>265</v>
      </c>
      <c r="C31" s="91">
        <f>VLOOKUP($A$31,'2.2'!$4:$151,10,FALSE)</f>
        <v>538335.53933687985</v>
      </c>
      <c r="D31" s="91">
        <f>VLOOKUP($A$31,'2.2'!$4:$151,18,FALSE)</f>
        <v>602295.65515480074</v>
      </c>
      <c r="E31" s="91">
        <f>VLOOKUP($A$31,'2.2'!$4:$151,26,FALSE)</f>
        <v>664899.49574406608</v>
      </c>
      <c r="F31" s="91">
        <f>VLOOKUP($A$31,'2.2'!$4:$151,34,FALSE)</f>
        <v>724373.90419762861</v>
      </c>
      <c r="G31" s="91">
        <f>VLOOKUP($A$31,'2.2'!$4:$151,42,FALSE)</f>
        <v>754934.74425904197</v>
      </c>
      <c r="H31" s="91">
        <f>VLOOKUP($A$31,'2.2'!$4:$151,50,FALSE)</f>
        <v>781275.8103813217</v>
      </c>
      <c r="I31" s="91">
        <f>VLOOKUP($A$31,'2.2'!$4:$151,58,FALSE)</f>
        <v>790678.03546158667</v>
      </c>
      <c r="J31" s="91">
        <f>VLOOKUP($A$31,'2.2'!$4:$151,66,FALSE)</f>
        <v>854066.59985757992</v>
      </c>
      <c r="K31" s="91">
        <f>VLOOKUP($A$31,'2.2'!$4:$151,74,FALSE)</f>
        <v>931324.86504094768</v>
      </c>
      <c r="L31" s="91">
        <f>VLOOKUP($A$31,'2.2'!$4:$151,82,FALSE)</f>
        <v>963607.45832615078</v>
      </c>
      <c r="M31" s="91">
        <f>VLOOKUP($A$31,'2.2'!$4:$151,90,FALSE)</f>
        <v>939605.22565087967</v>
      </c>
      <c r="N31" s="91">
        <f>VLOOKUP($A$31,'2.2'!$4:$151,98,FALSE)</f>
        <v>1196357.1866451199</v>
      </c>
    </row>
    <row r="32" spans="1:14" ht="20" customHeight="1" x14ac:dyDescent="0.2">
      <c r="A32" s="21">
        <v>11411</v>
      </c>
      <c r="B32" s="22" t="s">
        <v>266</v>
      </c>
      <c r="C32" s="23">
        <f>VLOOKUP($A$32,'2.2'!$4:$151,10,FALSE)</f>
        <v>305417.75515381002</v>
      </c>
      <c r="D32" s="23">
        <f>VLOOKUP($A$32,'2.2'!$4:$151,18,FALSE)</f>
        <v>338618.37252475997</v>
      </c>
      <c r="E32" s="23">
        <f>VLOOKUP($A$32,'2.2'!$4:$151,26,FALSE)</f>
        <v>369551.64318793005</v>
      </c>
      <c r="F32" s="23">
        <f>VLOOKUP($A$32,'2.2'!$4:$151,34,FALSE)</f>
        <v>406187.16171587998</v>
      </c>
      <c r="G32" s="23">
        <f>VLOOKUP($A$32,'2.2'!$4:$151,42,FALSE)</f>
        <v>433942.03829411999</v>
      </c>
      <c r="H32" s="23">
        <f>VLOOKUP($A$32,'2.2'!$4:$151,50,FALSE)</f>
        <v>445020.46932121005</v>
      </c>
      <c r="I32" s="23">
        <f>VLOOKUP($A$32,'2.2'!$4:$151,58,FALSE)</f>
        <v>455638.57487259997</v>
      </c>
      <c r="J32" s="23">
        <f>VLOOKUP($A$32,'2.2'!$4:$151,66,FALSE)</f>
        <v>490816.4059772499</v>
      </c>
      <c r="K32" s="23">
        <f>VLOOKUP($A$32,'2.2'!$4:$151,74,FALSE)</f>
        <v>533295.81490505999</v>
      </c>
      <c r="L32" s="23">
        <f>VLOOKUP($A$32,'2.2'!$4:$151,82,FALSE)</f>
        <v>560568.33877521008</v>
      </c>
      <c r="M32" s="23">
        <f>VLOOKUP($A$32,'2.2'!$4:$151,90,FALSE)</f>
        <v>579005.01063268003</v>
      </c>
      <c r="N32" s="23">
        <f>VLOOKUP($A$32,'2.2'!$4:$151,98,FALSE)</f>
        <v>729410.58440979</v>
      </c>
    </row>
    <row r="33" spans="1:14" s="48" customFormat="1" ht="20" customHeight="1" x14ac:dyDescent="0.2">
      <c r="A33" s="45" t="s">
        <v>599</v>
      </c>
      <c r="B33" s="56" t="s">
        <v>601</v>
      </c>
      <c r="C33" s="92">
        <f>VLOOKUP($A$33,'2.2'!$4:$151,10,FALSE)</f>
        <v>37284.240293230003</v>
      </c>
      <c r="D33" s="92">
        <f>VLOOKUP($A$33,'2.2'!$4:$151,18,FALSE)</f>
        <v>41180.348566069995</v>
      </c>
      <c r="E33" s="92">
        <f>VLOOKUP($A$33,'2.2'!$4:$151,26,FALSE)</f>
        <v>43303.882938130002</v>
      </c>
      <c r="F33" s="92">
        <f>VLOOKUP($A$33,'2.2'!$4:$151,34,FALSE)</f>
        <v>43188.323630309998</v>
      </c>
      <c r="G33" s="92">
        <f>VLOOKUP($A$33,'2.2'!$4:$151,42,FALSE)</f>
        <v>49204.169772090005</v>
      </c>
      <c r="H33" s="92">
        <f>VLOOKUP($A$33,'2.2'!$4:$151,50,FALSE)</f>
        <v>48048.708224779999</v>
      </c>
      <c r="I33" s="92">
        <f>VLOOKUP($A$33,'2.2'!$4:$151,58,FALSE)</f>
        <v>41851.411653000003</v>
      </c>
      <c r="J33" s="92">
        <f>VLOOKUP($A$33,'2.2'!$4:$151,66,FALSE)</f>
        <v>47041.4235109</v>
      </c>
      <c r="K33" s="92">
        <f>VLOOKUP($A$33,'2.2'!$4:$151,74,FALSE)</f>
        <v>53985.349807509992</v>
      </c>
      <c r="L33" s="92">
        <f>VLOOKUP($A$33,'2.2'!$4:$151,82,FALSE)</f>
        <v>52439.901666630001</v>
      </c>
      <c r="M33" s="92">
        <f>VLOOKUP($A$33,'2.2'!$4:$151,90,FALSE)</f>
        <v>55894.353524590006</v>
      </c>
      <c r="N33" s="92">
        <f>VLOOKUP($A$33,'2.2'!$4:$151,98,FALSE)</f>
        <v>70413.558083020005</v>
      </c>
    </row>
    <row r="34" spans="1:14" s="48" customFormat="1" ht="20" customHeight="1" x14ac:dyDescent="0.2">
      <c r="A34" s="45" t="s">
        <v>600</v>
      </c>
      <c r="B34" s="56" t="s">
        <v>483</v>
      </c>
      <c r="C34" s="92">
        <f>VLOOKUP($A$34,'2.2'!$4:$151,10,FALSE)</f>
        <v>268133.51486058004</v>
      </c>
      <c r="D34" s="92">
        <f>VLOOKUP($A$34,'2.2'!$4:$151,18,FALSE)</f>
        <v>297438.02395868994</v>
      </c>
      <c r="E34" s="92">
        <f>VLOOKUP($A$34,'2.2'!$4:$151,26,FALSE)</f>
        <v>326247.76024980005</v>
      </c>
      <c r="F34" s="92">
        <f>VLOOKUP($A$34,'2.2'!$4:$151,34,FALSE)</f>
        <v>362998.83808556997</v>
      </c>
      <c r="G34" s="92">
        <f>VLOOKUP($A$34,'2.2'!$4:$151,42,FALSE)</f>
        <v>384737.86852203001</v>
      </c>
      <c r="H34" s="92">
        <f>VLOOKUP($A$34,'2.2'!$4:$151,50,FALSE)</f>
        <v>396971.76109643007</v>
      </c>
      <c r="I34" s="92">
        <f>VLOOKUP($A$34,'2.2'!$4:$151,58,FALSE)</f>
        <v>413787.16321959998</v>
      </c>
      <c r="J34" s="92">
        <f>VLOOKUP($A$34,'2.2'!$4:$151,66,FALSE)</f>
        <v>443774.9824663499</v>
      </c>
      <c r="K34" s="92">
        <f>VLOOKUP($A$34,'2.2'!$4:$151,74,FALSE)</f>
        <v>479310.46509755001</v>
      </c>
      <c r="L34" s="92">
        <f>VLOOKUP($A$34,'2.2'!$4:$151,82,FALSE)</f>
        <v>508128.43710858008</v>
      </c>
      <c r="M34" s="92">
        <f>VLOOKUP($A$34,'2.2'!$4:$151,90,FALSE)</f>
        <v>523110.65710809</v>
      </c>
      <c r="N34" s="92">
        <f>VLOOKUP($A$34,'2.2'!$4:$151,98,FALSE)</f>
        <v>658997.02632676996</v>
      </c>
    </row>
    <row r="35" spans="1:14" ht="20" customHeight="1" x14ac:dyDescent="0.2">
      <c r="A35" s="21">
        <v>11412</v>
      </c>
      <c r="B35" s="22" t="s">
        <v>602</v>
      </c>
      <c r="C35" s="23">
        <f>VLOOKUP($A$35,'2.2'!$4:$151,10,FALSE)</f>
        <v>0</v>
      </c>
      <c r="D35" s="23">
        <f>VLOOKUP($A$35,'2.2'!$4:$151,18,FALSE)</f>
        <v>0</v>
      </c>
      <c r="E35" s="23">
        <f>VLOOKUP($A$35,'2.2'!$4:$151,26,FALSE)</f>
        <v>0</v>
      </c>
      <c r="F35" s="23">
        <f>VLOOKUP($A$35,'2.2'!$4:$151,34,FALSE)</f>
        <v>0</v>
      </c>
      <c r="G35" s="23">
        <f>VLOOKUP($A$35,'2.2'!$4:$151,42,FALSE)</f>
        <v>0</v>
      </c>
      <c r="H35" s="23">
        <f>VLOOKUP($A$35,'2.2'!$4:$151,50,FALSE)</f>
        <v>0</v>
      </c>
      <c r="I35" s="23">
        <f>VLOOKUP($A$35,'2.2'!$4:$151,58,FALSE)</f>
        <v>0</v>
      </c>
      <c r="J35" s="23">
        <f>VLOOKUP($A$35,'2.2'!$4:$151,66,FALSE)</f>
        <v>0</v>
      </c>
      <c r="K35" s="23">
        <f>VLOOKUP($A$35,'2.2'!$4:$151,74,FALSE)</f>
        <v>0</v>
      </c>
      <c r="L35" s="23">
        <f>VLOOKUP($A$35,'2.2'!$4:$151,82,FALSE)</f>
        <v>0</v>
      </c>
      <c r="M35" s="23">
        <f>VLOOKUP($A$35,'2.2'!$4:$151,90,FALSE)</f>
        <v>0</v>
      </c>
      <c r="N35" s="23">
        <f>VLOOKUP($A$35,'2.2'!$4:$151,98,FALSE)</f>
        <v>0</v>
      </c>
    </row>
    <row r="36" spans="1:14" ht="20" customHeight="1" x14ac:dyDescent="0.2">
      <c r="A36" s="21">
        <v>11413</v>
      </c>
      <c r="B36" s="22" t="s">
        <v>267</v>
      </c>
      <c r="C36" s="23">
        <f>VLOOKUP($A$36,'2.2'!$4:$151,10,FALSE)</f>
        <v>206425.44089015969</v>
      </c>
      <c r="D36" s="23">
        <f>VLOOKUP($A$36,'2.2'!$4:$151,18,FALSE)</f>
        <v>231800.56197565081</v>
      </c>
      <c r="E36" s="23">
        <f>VLOOKUP($A$36,'2.2'!$4:$151,26,FALSE)</f>
        <v>264474.85894789593</v>
      </c>
      <c r="F36" s="23">
        <f>VLOOKUP($A$36,'2.2'!$4:$151,34,FALSE)</f>
        <v>289023.10291759856</v>
      </c>
      <c r="G36" s="23">
        <f>VLOOKUP($A$36,'2.2'!$4:$151,42,FALSE)</f>
        <v>291240.45487558201</v>
      </c>
      <c r="H36" s="23">
        <f>VLOOKUP($A$36,'2.2'!$4:$151,50,FALSE)</f>
        <v>301569.04392834171</v>
      </c>
      <c r="I36" s="23">
        <f>VLOOKUP($A$36,'2.2'!$4:$151,58,FALSE)</f>
        <v>301394.54789938673</v>
      </c>
      <c r="J36" s="23">
        <f>VLOOKUP($A$36,'2.2'!$4:$151,66,FALSE)</f>
        <v>328567.08559578995</v>
      </c>
      <c r="K36" s="23">
        <f>VLOOKUP($A$36,'2.2'!$4:$151,74,FALSE)</f>
        <v>361411.7402629577</v>
      </c>
      <c r="L36" s="23">
        <f>VLOOKUP($A$36,'2.2'!$4:$151,82,FALSE)</f>
        <v>362128.06322770071</v>
      </c>
      <c r="M36" s="23">
        <f>VLOOKUP($A$36,'2.2'!$4:$151,90,FALSE)</f>
        <v>338651.87137998961</v>
      </c>
      <c r="N36" s="23">
        <f>VLOOKUP($A$36,'2.2'!$4:$151,98,FALSE)</f>
        <v>417945.60144818999</v>
      </c>
    </row>
    <row r="37" spans="1:14" s="48" customFormat="1" ht="20" customHeight="1" x14ac:dyDescent="0.2">
      <c r="A37" s="45" t="s">
        <v>442</v>
      </c>
      <c r="B37" s="56" t="s">
        <v>443</v>
      </c>
      <c r="C37" s="92">
        <f>VLOOKUP($A$37,'2.2'!$4:$151,10,FALSE)</f>
        <v>139035.29265037001</v>
      </c>
      <c r="D37" s="92">
        <f>VLOOKUP($A$37,'2.2'!$4:$151,18,FALSE)</f>
        <v>158650.75915076002</v>
      </c>
      <c r="E37" s="92">
        <f>VLOOKUP($A$37,'2.2'!$4:$151,26,FALSE)</f>
        <v>180030.01899126999</v>
      </c>
      <c r="F37" s="92">
        <f>VLOOKUP($A$37,'2.2'!$4:$151,34,FALSE)</f>
        <v>198238.50228478998</v>
      </c>
      <c r="G37" s="92">
        <f>VLOOKUP($A$37,'2.2'!$4:$151,42,FALSE)</f>
        <v>194816.05995378003</v>
      </c>
      <c r="H37" s="92">
        <f>VLOOKUP($A$37,'2.2'!$4:$151,50,FALSE)</f>
        <v>199876.00025541999</v>
      </c>
      <c r="I37" s="92">
        <f>VLOOKUP($A$37,'2.2'!$4:$151,58,FALSE)</f>
        <v>201517.27768100996</v>
      </c>
      <c r="J37" s="92">
        <f>VLOOKUP($A$37,'2.2'!$4:$151,66,FALSE)</f>
        <v>221669.85452379001</v>
      </c>
      <c r="K37" s="92">
        <f>VLOOKUP($A$37,'2.2'!$4:$151,74,FALSE)</f>
        <v>244286.93334846001</v>
      </c>
      <c r="L37" s="92">
        <f>VLOOKUP($A$37,'2.2'!$4:$151,82,FALSE)</f>
        <v>237371.88993586999</v>
      </c>
      <c r="M37" s="92">
        <f>VLOOKUP($A$37,'2.2'!$4:$151,90,FALSE)</f>
        <v>218602.47692680999</v>
      </c>
      <c r="N37" s="92">
        <f>VLOOKUP($A$37,'2.2'!$4:$151,98,FALSE)</f>
        <v>269704.78109483997</v>
      </c>
    </row>
    <row r="38" spans="1:14" s="48" customFormat="1" ht="20" customHeight="1" x14ac:dyDescent="0.2">
      <c r="A38" s="45" t="s">
        <v>444</v>
      </c>
      <c r="B38" s="56" t="s">
        <v>445</v>
      </c>
      <c r="C38" s="92">
        <f>VLOOKUP($A$38,'2.2'!$4:$151,10,FALSE)</f>
        <v>33786.068577080005</v>
      </c>
      <c r="D38" s="92">
        <f>VLOOKUP($A$38,'2.2'!$4:$151,18,FALSE)</f>
        <v>33790.262047500008</v>
      </c>
      <c r="E38" s="92">
        <f>VLOOKUP($A$38,'2.2'!$4:$151,26,FALSE)</f>
        <v>38949.388142440002</v>
      </c>
      <c r="F38" s="92">
        <f>VLOOKUP($A$38,'2.2'!$4:$151,34,FALSE)</f>
        <v>41453.936255199995</v>
      </c>
      <c r="G38" s="92">
        <f>VLOOKUP($A$38,'2.2'!$4:$151,42,FALSE)</f>
        <v>41171.0403063544</v>
      </c>
      <c r="H38" s="92">
        <f>VLOOKUP($A$38,'2.2'!$4:$151,50,FALSE)</f>
        <v>43774.063248358507</v>
      </c>
      <c r="I38" s="92">
        <f>VLOOKUP($A$38,'2.2'!$4:$151,58,FALSE)</f>
        <v>42950.091293360005</v>
      </c>
      <c r="J38" s="92">
        <f>VLOOKUP($A$38,'2.2'!$4:$151,66,FALSE)</f>
        <v>47051.489412260002</v>
      </c>
      <c r="K38" s="92">
        <f>VLOOKUP($A$38,'2.2'!$4:$151,74,FALSE)</f>
        <v>51677.900357189996</v>
      </c>
      <c r="L38" s="92">
        <f>VLOOKUP($A$38,'2.2'!$4:$151,82,FALSE)</f>
        <v>51390.317098200001</v>
      </c>
      <c r="M38" s="92">
        <f>VLOOKUP($A$38,'2.2'!$4:$151,90,FALSE)</f>
        <v>46626.132717839995</v>
      </c>
      <c r="N38" s="92">
        <f>VLOOKUP($A$38,'2.2'!$4:$151,98,FALSE)</f>
        <v>57613.545503429996</v>
      </c>
    </row>
    <row r="39" spans="1:14" s="48" customFormat="1" ht="20" customHeight="1" x14ac:dyDescent="0.2">
      <c r="A39" s="45" t="s">
        <v>446</v>
      </c>
      <c r="B39" s="56" t="s">
        <v>485</v>
      </c>
      <c r="C39" s="92">
        <f>VLOOKUP($A$39,'2.2'!$4:$151,10,FALSE)</f>
        <v>32318.819028289709</v>
      </c>
      <c r="D39" s="92">
        <f>VLOOKUP($A$39,'2.2'!$4:$151,18,FALSE)</f>
        <v>37806.574123650826</v>
      </c>
      <c r="E39" s="92">
        <f>VLOOKUP($A$39,'2.2'!$4:$151,26,FALSE)</f>
        <v>43806.241410775961</v>
      </c>
      <c r="F39" s="92">
        <f>VLOOKUP($A$39,'2.2'!$4:$151,34,FALSE)</f>
        <v>47548.898244468561</v>
      </c>
      <c r="G39" s="92">
        <f>VLOOKUP($A$39,'2.2'!$4:$151,42,FALSE)</f>
        <v>53363.55571515765</v>
      </c>
      <c r="H39" s="92">
        <f>VLOOKUP($A$39,'2.2'!$4:$151,50,FALSE)</f>
        <v>56056.19680154317</v>
      </c>
      <c r="I39" s="92">
        <f>VLOOKUP($A$39,'2.2'!$4:$151,58,FALSE)</f>
        <v>55118.996249486736</v>
      </c>
      <c r="J39" s="92">
        <f>VLOOKUP($A$39,'2.2'!$4:$151,66,FALSE)</f>
        <v>58039.216359370002</v>
      </c>
      <c r="K39" s="92">
        <f>VLOOKUP($A$39,'2.2'!$4:$151,74,FALSE)</f>
        <v>63824.387496717703</v>
      </c>
      <c r="L39" s="92">
        <f>VLOOKUP($A$39,'2.2'!$4:$151,82,FALSE)</f>
        <v>71805.989199450705</v>
      </c>
      <c r="M39" s="92">
        <f>VLOOKUP($A$39,'2.2'!$4:$151,90,FALSE)</f>
        <v>71858.277503799589</v>
      </c>
      <c r="N39" s="92">
        <f>VLOOKUP($A$39,'2.2'!$4:$151,98,FALSE)</f>
        <v>89058.944342289993</v>
      </c>
    </row>
    <row r="40" spans="1:14" s="48" customFormat="1" ht="20" customHeight="1" x14ac:dyDescent="0.2">
      <c r="A40" s="45" t="s">
        <v>484</v>
      </c>
      <c r="B40" s="56" t="s">
        <v>447</v>
      </c>
      <c r="C40" s="92">
        <f>VLOOKUP($A$40,'2.2'!$4:$151,10,FALSE)</f>
        <v>1285.2606344199999</v>
      </c>
      <c r="D40" s="92">
        <f>VLOOKUP($A$40,'2.2'!$4:$151,18,FALSE)</f>
        <v>1552.9666537399999</v>
      </c>
      <c r="E40" s="92">
        <f>VLOOKUP($A$40,'2.2'!$4:$151,26,FALSE)</f>
        <v>1689.21040341</v>
      </c>
      <c r="F40" s="92">
        <f>VLOOKUP($A$40,'2.2'!$4:$151,34,FALSE)</f>
        <v>1781.76613314</v>
      </c>
      <c r="G40" s="92">
        <f>VLOOKUP($A$40,'2.2'!$4:$151,42,FALSE)</f>
        <v>1889.7989002899999</v>
      </c>
      <c r="H40" s="92">
        <f>VLOOKUP($A$40,'2.2'!$4:$151,50,FALSE)</f>
        <v>1862.7836230199998</v>
      </c>
      <c r="I40" s="92">
        <f>VLOOKUP($A$40,'2.2'!$4:$151,58,FALSE)</f>
        <v>1808.1826755299999</v>
      </c>
      <c r="J40" s="92">
        <f>VLOOKUP($A$40,'2.2'!$4:$151,66,FALSE)</f>
        <v>1806.52530037</v>
      </c>
      <c r="K40" s="92">
        <f>VLOOKUP($A$40,'2.2'!$4:$151,74,FALSE)</f>
        <v>1622.51906059</v>
      </c>
      <c r="L40" s="92">
        <f>VLOOKUP($A$40,'2.2'!$4:$151,82,FALSE)</f>
        <v>1559.8669941799999</v>
      </c>
      <c r="M40" s="92">
        <f>VLOOKUP($A$40,'2.2'!$4:$151,90,FALSE)</f>
        <v>1564.9842315399999</v>
      </c>
      <c r="N40" s="92">
        <f>VLOOKUP($A$40,'2.2'!$4:$151,98,FALSE)</f>
        <v>1568.3305076299998</v>
      </c>
    </row>
    <row r="41" spans="1:14" ht="20" customHeight="1" x14ac:dyDescent="0.2">
      <c r="A41" s="21">
        <v>11414</v>
      </c>
      <c r="B41" s="22" t="s">
        <v>448</v>
      </c>
      <c r="C41" s="23">
        <f>VLOOKUP($A$41,'2.2'!$4:$151,10,FALSE)</f>
        <v>26492.343292910002</v>
      </c>
      <c r="D41" s="23">
        <f>VLOOKUP($A$41,'2.2'!$4:$151,18,FALSE)</f>
        <v>31876.720654389999</v>
      </c>
      <c r="E41" s="23">
        <f>VLOOKUP($A$41,'2.2'!$4:$151,26,FALSE)</f>
        <v>30872.993608239998</v>
      </c>
      <c r="F41" s="23">
        <f>VLOOKUP($A$41,'2.2'!$4:$151,34,FALSE)</f>
        <v>29163.639564149998</v>
      </c>
      <c r="G41" s="23">
        <f>VLOOKUP($A$41,'2.2'!$4:$151,42,FALSE)</f>
        <v>29752.251089339999</v>
      </c>
      <c r="H41" s="23">
        <f>VLOOKUP($A$41,'2.2'!$4:$151,50,FALSE)</f>
        <v>34686.297131769999</v>
      </c>
      <c r="I41" s="23">
        <f>VLOOKUP($A$41,'2.2'!$4:$151,58,FALSE)</f>
        <v>33644.912689599994</v>
      </c>
      <c r="J41" s="23">
        <f>VLOOKUP($A$41,'2.2'!$4:$151,66,FALSE)</f>
        <v>34683.108284540001</v>
      </c>
      <c r="K41" s="23">
        <f>VLOOKUP($A$41,'2.2'!$4:$151,74,FALSE)</f>
        <v>36617.309872930004</v>
      </c>
      <c r="L41" s="23">
        <f>VLOOKUP($A$41,'2.2'!$4:$151,82,FALSE)</f>
        <v>40911.056323240002</v>
      </c>
      <c r="M41" s="23">
        <f>VLOOKUP($A$41,'2.2'!$4:$151,90,FALSE)</f>
        <v>21948.343638210001</v>
      </c>
      <c r="N41" s="23">
        <f>VLOOKUP($A$41,'2.2'!$4:$151,98,FALSE)</f>
        <v>49001.000787140001</v>
      </c>
    </row>
    <row r="42" spans="1:14" ht="20" customHeight="1" x14ac:dyDescent="0.2">
      <c r="A42" s="38">
        <v>1142</v>
      </c>
      <c r="B42" s="39" t="s">
        <v>449</v>
      </c>
      <c r="C42" s="91">
        <f>VLOOKUP($A$42,'2.2'!$4:$151,10,FALSE)</f>
        <v>7758.15145304</v>
      </c>
      <c r="D42" s="91">
        <f>VLOOKUP($A$42,'2.2'!$4:$151,18,FALSE)</f>
        <v>8958.5306436200008</v>
      </c>
      <c r="E42" s="91">
        <f>VLOOKUP($A$42,'2.2'!$4:$151,26,FALSE)</f>
        <v>2885.38746068</v>
      </c>
      <c r="F42" s="91">
        <f>VLOOKUP($A$42,'2.2'!$4:$151,34,FALSE)</f>
        <v>734.43951809000009</v>
      </c>
      <c r="G42" s="91">
        <f>VLOOKUP($A$42,'2.2'!$4:$151,42,FALSE)</f>
        <v>24.509379380000002</v>
      </c>
      <c r="H42" s="91">
        <f>VLOOKUP($A$42,'2.2'!$4:$151,50,FALSE)</f>
        <v>3271.1820444699997</v>
      </c>
      <c r="I42" s="91">
        <f>VLOOKUP($A$42,'2.2'!$4:$151,58,FALSE)</f>
        <v>6001.2390032499998</v>
      </c>
      <c r="J42" s="91">
        <f>VLOOKUP($A$42,'2.2'!$4:$151,66,FALSE)</f>
        <v>5821.3677786700009</v>
      </c>
      <c r="K42" s="91">
        <f>VLOOKUP($A$42,'2.2'!$4:$151,74,FALSE)</f>
        <v>3928.1305891700003</v>
      </c>
      <c r="L42" s="91">
        <f>VLOOKUP($A$42,'2.2'!$4:$151,82,FALSE)</f>
        <v>2775.674653</v>
      </c>
      <c r="M42" s="91">
        <f>VLOOKUP($A$42,'2.2'!$4:$151,90,FALSE)</f>
        <v>1985.5919123899998</v>
      </c>
      <c r="N42" s="91">
        <f>VLOOKUP($A$42,'2.2'!$4:$151,98,FALSE)</f>
        <v>1924.3182197200001</v>
      </c>
    </row>
    <row r="43" spans="1:14" ht="20" customHeight="1" x14ac:dyDescent="0.2">
      <c r="A43" s="38">
        <v>1143</v>
      </c>
      <c r="B43" s="39" t="s">
        <v>268</v>
      </c>
      <c r="C43" s="91">
        <f>VLOOKUP($A$43,'2.2'!$4:$151,10,FALSE)</f>
        <v>0</v>
      </c>
      <c r="D43" s="91">
        <f>VLOOKUP($A$43,'2.2'!$4:$151,18,FALSE)</f>
        <v>0</v>
      </c>
      <c r="E43" s="91">
        <f>VLOOKUP($A$43,'2.2'!$4:$151,26,FALSE)</f>
        <v>0</v>
      </c>
      <c r="F43" s="91">
        <f>VLOOKUP($A$43,'2.2'!$4:$151,34,FALSE)</f>
        <v>0</v>
      </c>
      <c r="G43" s="91">
        <f>VLOOKUP($A$43,'2.2'!$4:$151,42,FALSE)</f>
        <v>0</v>
      </c>
      <c r="H43" s="91">
        <f>VLOOKUP($A$43,'2.2'!$4:$151,50,FALSE)</f>
        <v>0</v>
      </c>
      <c r="I43" s="91">
        <f>VLOOKUP($A$43,'2.2'!$4:$151,58,FALSE)</f>
        <v>0</v>
      </c>
      <c r="J43" s="91">
        <f>VLOOKUP($A$43,'2.2'!$4:$151,66,FALSE)</f>
        <v>0</v>
      </c>
      <c r="K43" s="91">
        <f>VLOOKUP($A$43,'2.2'!$4:$151,74,FALSE)</f>
        <v>0</v>
      </c>
      <c r="L43" s="91">
        <f>VLOOKUP($A$43,'2.2'!$4:$151,82,FALSE)</f>
        <v>0</v>
      </c>
      <c r="M43" s="91">
        <f>VLOOKUP($A$43,'2.2'!$4:$151,90,FALSE)</f>
        <v>0</v>
      </c>
      <c r="N43" s="91">
        <f>VLOOKUP($A$43,'2.2'!$4:$151,98,FALSE)</f>
        <v>0</v>
      </c>
    </row>
    <row r="44" spans="1:14" ht="20" customHeight="1" x14ac:dyDescent="0.2">
      <c r="A44" s="38">
        <v>1144</v>
      </c>
      <c r="B44" s="39" t="s">
        <v>269</v>
      </c>
      <c r="C44" s="91">
        <f>VLOOKUP($A$44,'2.2'!$4:$151,10,FALSE)</f>
        <v>12740.440708220221</v>
      </c>
      <c r="D44" s="91">
        <f>VLOOKUP($A$44,'2.2'!$4:$151,18,FALSE)</f>
        <v>14147.71178310731</v>
      </c>
      <c r="E44" s="91">
        <f>VLOOKUP($A$44,'2.2'!$4:$151,26,FALSE)</f>
        <v>15743.766550441271</v>
      </c>
      <c r="F44" s="91">
        <f>VLOOKUP($A$44,'2.2'!$4:$151,34,FALSE)</f>
        <v>17876.04811336931</v>
      </c>
      <c r="G44" s="91">
        <f>VLOOKUP($A$44,'2.2'!$4:$151,42,FALSE)</f>
        <v>19469.063080771099</v>
      </c>
      <c r="H44" s="91">
        <f>VLOOKUP($A$44,'2.2'!$4:$151,50,FALSE)</f>
        <v>22012.450654807941</v>
      </c>
      <c r="I44" s="91">
        <f>VLOOKUP($A$44,'2.2'!$4:$151,58,FALSE)</f>
        <v>22162.179120228262</v>
      </c>
      <c r="J44" s="91">
        <f>VLOOKUP($A$44,'2.2'!$4:$151,66,FALSE)</f>
        <v>22084.362886376119</v>
      </c>
      <c r="K44" s="91">
        <f>VLOOKUP($A$44,'2.2'!$4:$151,74,FALSE)</f>
        <v>24257.751221035374</v>
      </c>
      <c r="L44" s="91">
        <f>VLOOKUP($A$44,'2.2'!$4:$151,82,FALSE)</f>
        <v>25513.684625430702</v>
      </c>
      <c r="M44" s="91">
        <f>VLOOKUP($A$44,'2.2'!$4:$151,90,FALSE)</f>
        <v>27731.623212533101</v>
      </c>
      <c r="N44" s="91">
        <f>VLOOKUP($A$44,'2.2'!$4:$151,98,FALSE)</f>
        <v>38778.165785959995</v>
      </c>
    </row>
    <row r="45" spans="1:14" s="48" customFormat="1" ht="20" customHeight="1" x14ac:dyDescent="0.2">
      <c r="A45" s="45" t="s">
        <v>450</v>
      </c>
      <c r="B45" s="56" t="s">
        <v>451</v>
      </c>
      <c r="C45" s="92">
        <f>VLOOKUP($A$45,'2.2'!$4:$151,10,FALSE)</f>
        <v>2979.3540740599997</v>
      </c>
      <c r="D45" s="92">
        <f>VLOOKUP($A$45,'2.2'!$4:$151,18,FALSE)</f>
        <v>3231.2995630200003</v>
      </c>
      <c r="E45" s="92">
        <f>VLOOKUP($A$45,'2.2'!$4:$151,26,FALSE)</f>
        <v>3566.2051752500001</v>
      </c>
      <c r="F45" s="92">
        <f>VLOOKUP($A$45,'2.2'!$4:$151,34,FALSE)</f>
        <v>3788.3780852700002</v>
      </c>
      <c r="G45" s="92">
        <f>VLOOKUP($A$45,'2.2'!$4:$151,42,FALSE)</f>
        <v>4488.7702146499996</v>
      </c>
      <c r="H45" s="92">
        <f>VLOOKUP($A$45,'2.2'!$4:$151,50,FALSE)</f>
        <v>5085.9176322700005</v>
      </c>
      <c r="I45" s="92">
        <f>VLOOKUP($A$45,'2.2'!$4:$151,58,FALSE)</f>
        <v>4254.2693331800001</v>
      </c>
      <c r="J45" s="92">
        <f>VLOOKUP($A$45,'2.2'!$4:$151,66,FALSE)</f>
        <v>4573.9082169399999</v>
      </c>
      <c r="K45" s="92">
        <f>VLOOKUP($A$45,'2.2'!$4:$151,74,FALSE)</f>
        <v>4568.7626060599996</v>
      </c>
      <c r="L45" s="92">
        <f>VLOOKUP($A$45,'2.2'!$4:$151,82,FALSE)</f>
        <v>2801.5941896899994</v>
      </c>
      <c r="M45" s="92">
        <f>VLOOKUP($A$45,'2.2'!$4:$151,90,FALSE)</f>
        <v>2903.38387543</v>
      </c>
      <c r="N45" s="92">
        <f>VLOOKUP($A$45,'2.2'!$4:$151,98,FALSE)</f>
        <v>3084.3356104099998</v>
      </c>
    </row>
    <row r="46" spans="1:14" s="48" customFormat="1" ht="20" customHeight="1" x14ac:dyDescent="0.2">
      <c r="A46" s="45" t="s">
        <v>452</v>
      </c>
      <c r="B46" s="56" t="s">
        <v>453</v>
      </c>
      <c r="C46" s="92">
        <f>VLOOKUP($A$46,'2.2'!$4:$151,10,FALSE)</f>
        <v>2830.4272911899998</v>
      </c>
      <c r="D46" s="92">
        <f>VLOOKUP($A$46,'2.2'!$4:$151,18,FALSE)</f>
        <v>3268.8632685100001</v>
      </c>
      <c r="E46" s="92">
        <f>VLOOKUP($A$46,'2.2'!$4:$151,26,FALSE)</f>
        <v>3518.1787408099999</v>
      </c>
      <c r="F46" s="92">
        <f>VLOOKUP($A$46,'2.2'!$4:$151,34,FALSE)</f>
        <v>3987.89484855</v>
      </c>
      <c r="G46" s="92">
        <f>VLOOKUP($A$46,'2.2'!$4:$151,42,FALSE)</f>
        <v>4145.1533194699996</v>
      </c>
      <c r="H46" s="92">
        <f>VLOOKUP($A$46,'2.2'!$4:$151,50,FALSE)</f>
        <v>4241.7013404400004</v>
      </c>
      <c r="I46" s="92">
        <f>VLOOKUP($A$46,'2.2'!$4:$151,58,FALSE)</f>
        <v>4242.8251201399999</v>
      </c>
      <c r="J46" s="92">
        <f>VLOOKUP($A$46,'2.2'!$4:$151,66,FALSE)</f>
        <v>3301.5177873600001</v>
      </c>
      <c r="K46" s="92">
        <f>VLOOKUP($A$46,'2.2'!$4:$151,74,FALSE)</f>
        <v>2312.2301149200002</v>
      </c>
      <c r="L46" s="92">
        <f>VLOOKUP($A$46,'2.2'!$4:$151,82,FALSE)</f>
        <v>1027.2310500900001</v>
      </c>
      <c r="M46" s="92">
        <f>VLOOKUP($A$46,'2.2'!$4:$151,90,FALSE)</f>
        <v>173.46849510999999</v>
      </c>
      <c r="N46" s="92">
        <f>VLOOKUP($A$46,'2.2'!$4:$151,98,FALSE)</f>
        <v>13.092182690000003</v>
      </c>
    </row>
    <row r="47" spans="1:14" s="48" customFormat="1" ht="20" customHeight="1" x14ac:dyDescent="0.2">
      <c r="A47" s="45" t="s">
        <v>454</v>
      </c>
      <c r="B47" s="56" t="s">
        <v>455</v>
      </c>
      <c r="C47" s="92">
        <f>VLOOKUP($A$47,'2.2'!$4:$151,10,FALSE)</f>
        <v>1211.4946177300001</v>
      </c>
      <c r="D47" s="92">
        <f>VLOOKUP($A$47,'2.2'!$4:$151,18,FALSE)</f>
        <v>1507.12108687</v>
      </c>
      <c r="E47" s="92">
        <f>VLOOKUP($A$47,'2.2'!$4:$151,26,FALSE)</f>
        <v>1962.4433087299999</v>
      </c>
      <c r="F47" s="92">
        <f>VLOOKUP($A$47,'2.2'!$4:$151,34,FALSE)</f>
        <v>2224.4062963400002</v>
      </c>
      <c r="G47" s="92">
        <f>VLOOKUP($A$47,'2.2'!$4:$151,42,FALSE)</f>
        <v>2498.7413802299998</v>
      </c>
      <c r="H47" s="92">
        <f>VLOOKUP($A$47,'2.2'!$4:$151,50,FALSE)</f>
        <v>2983.4264766800006</v>
      </c>
      <c r="I47" s="92">
        <f>VLOOKUP($A$47,'2.2'!$4:$151,58,FALSE)</f>
        <v>2939.9487687999999</v>
      </c>
      <c r="J47" s="92">
        <f>VLOOKUP($A$47,'2.2'!$4:$151,66,FALSE)</f>
        <v>3011.1797351300002</v>
      </c>
      <c r="K47" s="92">
        <f>VLOOKUP($A$47,'2.2'!$4:$151,74,FALSE)</f>
        <v>4096.9853441599998</v>
      </c>
      <c r="L47" s="92">
        <f>VLOOKUP($A$47,'2.2'!$4:$151,82,FALSE)</f>
        <v>5127.1525885300007</v>
      </c>
      <c r="M47" s="92">
        <f>VLOOKUP($A$47,'2.2'!$4:$151,90,FALSE)</f>
        <v>5899.6864005500001</v>
      </c>
      <c r="N47" s="92">
        <f>VLOOKUP($A$47,'2.2'!$4:$151,98,FALSE)</f>
        <v>7584.7490955899993</v>
      </c>
    </row>
    <row r="48" spans="1:14" s="48" customFormat="1" ht="20" customHeight="1" x14ac:dyDescent="0.2">
      <c r="A48" s="45" t="s">
        <v>456</v>
      </c>
      <c r="B48" s="56" t="s">
        <v>486</v>
      </c>
      <c r="C48" s="92">
        <f>VLOOKUP($A$48,'2.2'!$4:$151,10,FALSE)</f>
        <v>3200.8478127302201</v>
      </c>
      <c r="D48" s="92">
        <f>VLOOKUP($A$48,'2.2'!$4:$151,18,FALSE)</f>
        <v>3500.4799533573096</v>
      </c>
      <c r="E48" s="92">
        <f>VLOOKUP($A$48,'2.2'!$4:$151,26,FALSE)</f>
        <v>3615.7967323612697</v>
      </c>
      <c r="F48" s="92">
        <f>VLOOKUP($A$48,'2.2'!$4:$151,34,FALSE)</f>
        <v>4237.7309990293097</v>
      </c>
      <c r="G48" s="92">
        <f>VLOOKUP($A$48,'2.2'!$4:$151,42,FALSE)</f>
        <v>4857.9646242711005</v>
      </c>
      <c r="H48" s="92">
        <f>VLOOKUP($A$48,'2.2'!$4:$151,50,FALSE)</f>
        <v>6356.9696630279395</v>
      </c>
      <c r="I48" s="92">
        <f>VLOOKUP($A$48,'2.2'!$4:$151,58,FALSE)</f>
        <v>7636.2239392882593</v>
      </c>
      <c r="J48" s="92">
        <f>VLOOKUP($A$48,'2.2'!$4:$151,66,FALSE)</f>
        <v>8000.7680241961198</v>
      </c>
      <c r="K48" s="92">
        <f>VLOOKUP($A$48,'2.2'!$4:$151,74,FALSE)</f>
        <v>9207.9524425653708</v>
      </c>
      <c r="L48" s="92">
        <f>VLOOKUP($A$48,'2.2'!$4:$151,82,FALSE)</f>
        <v>10409.996900500701</v>
      </c>
      <c r="M48" s="92">
        <f>VLOOKUP($A$48,'2.2'!$4:$151,90,FALSE)</f>
        <v>10586.8121971531</v>
      </c>
      <c r="N48" s="92">
        <f>VLOOKUP($A$48,'2.2'!$4:$151,98,FALSE)</f>
        <v>11641.820405080001</v>
      </c>
    </row>
    <row r="49" spans="1:14" s="48" customFormat="1" ht="20" customHeight="1" x14ac:dyDescent="0.2">
      <c r="A49" s="45" t="s">
        <v>487</v>
      </c>
      <c r="B49" s="56" t="s">
        <v>457</v>
      </c>
      <c r="C49" s="92">
        <f>VLOOKUP($A$49,'2.2'!$4:$151,10,FALSE)</f>
        <v>2518.3169125100003</v>
      </c>
      <c r="D49" s="92">
        <f>VLOOKUP($A$49,'2.2'!$4:$151,18,FALSE)</f>
        <v>2639.9479113499997</v>
      </c>
      <c r="E49" s="92">
        <f>VLOOKUP($A$49,'2.2'!$4:$151,26,FALSE)</f>
        <v>3081.1425932900006</v>
      </c>
      <c r="F49" s="92">
        <f>VLOOKUP($A$49,'2.2'!$4:$151,34,FALSE)</f>
        <v>3637.6378841800001</v>
      </c>
      <c r="G49" s="92">
        <f>VLOOKUP($A$49,'2.2'!$4:$151,42,FALSE)</f>
        <v>3478.4335421500004</v>
      </c>
      <c r="H49" s="92">
        <f>VLOOKUP($A$49,'2.2'!$4:$151,50,FALSE)</f>
        <v>3341.6894561899999</v>
      </c>
      <c r="I49" s="92">
        <f>VLOOKUP($A$49,'2.2'!$4:$151,58,FALSE)</f>
        <v>3086.3955703700003</v>
      </c>
      <c r="J49" s="92">
        <f>VLOOKUP($A$49,'2.2'!$4:$151,66,FALSE)</f>
        <v>3194.1804600100004</v>
      </c>
      <c r="K49" s="92">
        <f>VLOOKUP($A$49,'2.2'!$4:$151,74,FALSE)</f>
        <v>4069.1702389900001</v>
      </c>
      <c r="L49" s="92">
        <f>VLOOKUP($A$49,'2.2'!$4:$151,82,FALSE)</f>
        <v>6145.7697410999999</v>
      </c>
      <c r="M49" s="92">
        <f>VLOOKUP($A$49,'2.2'!$4:$151,90,FALSE)</f>
        <v>8165.9324841400003</v>
      </c>
      <c r="N49" s="92">
        <f>VLOOKUP($A$49,'2.2'!$4:$151,98,FALSE)</f>
        <v>16450.363170619999</v>
      </c>
    </row>
    <row r="50" spans="1:14" ht="20" customHeight="1" x14ac:dyDescent="0.2">
      <c r="A50" s="38">
        <v>1145</v>
      </c>
      <c r="B50" s="39" t="s">
        <v>270</v>
      </c>
      <c r="C50" s="91">
        <f>VLOOKUP($A$50,'2.2'!$4:$151,10,FALSE)</f>
        <v>15167.060203533176</v>
      </c>
      <c r="D50" s="91">
        <f>VLOOKUP($A$50,'2.2'!$4:$151,18,FALSE)</f>
        <v>17611.961152805983</v>
      </c>
      <c r="E50" s="91">
        <f>VLOOKUP($A$50,'2.2'!$4:$151,26,FALSE)</f>
        <v>19099.7987103944</v>
      </c>
      <c r="F50" s="91">
        <f>VLOOKUP($A$50,'2.2'!$4:$151,34,FALSE)</f>
        <v>20459.999118885029</v>
      </c>
      <c r="G50" s="91">
        <f>VLOOKUP($A$50,'2.2'!$4:$151,42,FALSE)</f>
        <v>22330.791060048483</v>
      </c>
      <c r="H50" s="91">
        <f>VLOOKUP($A$50,'2.2'!$4:$151,50,FALSE)</f>
        <v>23263.381730427471</v>
      </c>
      <c r="I50" s="91">
        <f>VLOOKUP($A$50,'2.2'!$4:$151,58,FALSE)</f>
        <v>26348.83022118219</v>
      </c>
      <c r="J50" s="91">
        <f>VLOOKUP($A$50,'2.2'!$4:$151,66,FALSE)</f>
        <v>27782.461701485754</v>
      </c>
      <c r="K50" s="91">
        <f>VLOOKUP($A$50,'2.2'!$4:$151,74,FALSE)</f>
        <v>33596.882880879464</v>
      </c>
      <c r="L50" s="91">
        <f>VLOOKUP($A$50,'2.2'!$4:$151,82,FALSE)</f>
        <v>35021.202059525225</v>
      </c>
      <c r="M50" s="91">
        <f>VLOOKUP($A$50,'2.2'!$4:$151,90,FALSE)</f>
        <v>29048.345689053182</v>
      </c>
      <c r="N50" s="91">
        <f>VLOOKUP($A$50,'2.2'!$4:$151,98,FALSE)</f>
        <v>35665.196480029997</v>
      </c>
    </row>
    <row r="51" spans="1:14" ht="20" customHeight="1" x14ac:dyDescent="0.2">
      <c r="A51" s="21">
        <v>11451</v>
      </c>
      <c r="B51" s="22" t="s">
        <v>271</v>
      </c>
      <c r="C51" s="23">
        <f>VLOOKUP($A$51,'2.2'!$4:$151,10,FALSE)</f>
        <v>0</v>
      </c>
      <c r="D51" s="23">
        <f>VLOOKUP($A$51,'2.2'!$4:$151,18,FALSE)</f>
        <v>0</v>
      </c>
      <c r="E51" s="23">
        <f>VLOOKUP($A$51,'2.2'!$4:$151,26,FALSE)</f>
        <v>0</v>
      </c>
      <c r="F51" s="23">
        <f>VLOOKUP($A$51,'2.2'!$4:$151,34,FALSE)</f>
        <v>0</v>
      </c>
      <c r="G51" s="23">
        <f>VLOOKUP($A$51,'2.2'!$4:$151,42,FALSE)</f>
        <v>0</v>
      </c>
      <c r="H51" s="23">
        <f>VLOOKUP($A$51,'2.2'!$4:$151,50,FALSE)</f>
        <v>0</v>
      </c>
      <c r="I51" s="23">
        <f>VLOOKUP($A$51,'2.2'!$4:$151,58,FALSE)</f>
        <v>0</v>
      </c>
      <c r="J51" s="23">
        <f>VLOOKUP($A$51,'2.2'!$4:$151,66,FALSE)</f>
        <v>0</v>
      </c>
      <c r="K51" s="23">
        <f>VLOOKUP($A$51,'2.2'!$4:$151,74,FALSE)</f>
        <v>0</v>
      </c>
      <c r="L51" s="23">
        <f>VLOOKUP($A$51,'2.2'!$4:$151,82,FALSE)</f>
        <v>0</v>
      </c>
      <c r="M51" s="23">
        <f>VLOOKUP($A$51,'2.2'!$4:$151,90,FALSE)</f>
        <v>0</v>
      </c>
      <c r="N51" s="23">
        <f>VLOOKUP($A$51,'2.2'!$4:$151,98,FALSE)</f>
        <v>0</v>
      </c>
    </row>
    <row r="52" spans="1:14" ht="20" customHeight="1" x14ac:dyDescent="0.2">
      <c r="A52" s="21">
        <v>11452</v>
      </c>
      <c r="B52" s="22" t="s">
        <v>458</v>
      </c>
      <c r="C52" s="23">
        <f>VLOOKUP($A$52,'2.2'!$4:$151,10,FALSE)</f>
        <v>15167.060203533176</v>
      </c>
      <c r="D52" s="23">
        <f>VLOOKUP($A$52,'2.2'!$4:$151,18,FALSE)</f>
        <v>17611.961152805983</v>
      </c>
      <c r="E52" s="23">
        <f>VLOOKUP($A$52,'2.2'!$4:$151,26,FALSE)</f>
        <v>19099.7987103944</v>
      </c>
      <c r="F52" s="23">
        <f>VLOOKUP($A$52,'2.2'!$4:$151,34,FALSE)</f>
        <v>20459.999118885029</v>
      </c>
      <c r="G52" s="23">
        <f>VLOOKUP($A$52,'2.2'!$4:$151,42,FALSE)</f>
        <v>22330.791060048483</v>
      </c>
      <c r="H52" s="23">
        <f>VLOOKUP($A$52,'2.2'!$4:$151,50,FALSE)</f>
        <v>23263.381730427471</v>
      </c>
      <c r="I52" s="23">
        <f>VLOOKUP($A$52,'2.2'!$4:$151,58,FALSE)</f>
        <v>26348.83022118219</v>
      </c>
      <c r="J52" s="23">
        <f>VLOOKUP($A$52,'2.2'!$4:$151,66,FALSE)</f>
        <v>27782.461701485754</v>
      </c>
      <c r="K52" s="23">
        <f>VLOOKUP($A$52,'2.2'!$4:$151,74,FALSE)</f>
        <v>33596.882880879464</v>
      </c>
      <c r="L52" s="23">
        <f>VLOOKUP($A$52,'2.2'!$4:$151,82,FALSE)</f>
        <v>35021.202059525225</v>
      </c>
      <c r="M52" s="23">
        <f>VLOOKUP($A$52,'2.2'!$4:$151,90,FALSE)</f>
        <v>29048.345689053182</v>
      </c>
      <c r="N52" s="23">
        <f>VLOOKUP($A$52,'2.2'!$4:$151,98,FALSE)</f>
        <v>35665.196480029997</v>
      </c>
    </row>
    <row r="53" spans="1:14" s="41" customFormat="1" ht="20" customHeight="1" x14ac:dyDescent="0.2">
      <c r="A53" s="38">
        <v>1146</v>
      </c>
      <c r="B53" s="39" t="s">
        <v>272</v>
      </c>
      <c r="C53" s="91">
        <f>VLOOKUP($A$53,'2.2'!$4:$151,10,FALSE)</f>
        <v>52.141201770000002</v>
      </c>
      <c r="D53" s="91">
        <f>VLOOKUP($A$53,'2.2'!$4:$151,18,FALSE)</f>
        <v>55.494173869999997</v>
      </c>
      <c r="E53" s="91">
        <f>VLOOKUP($A$53,'2.2'!$4:$151,26,FALSE)</f>
        <v>908.63021419999995</v>
      </c>
      <c r="F53" s="91">
        <f>VLOOKUP($A$53,'2.2'!$4:$151,34,FALSE)</f>
        <v>1036.87011183</v>
      </c>
      <c r="G53" s="91">
        <f>VLOOKUP($A$53,'2.2'!$4:$151,42,FALSE)</f>
        <v>998.28025946000002</v>
      </c>
      <c r="H53" s="91">
        <f>VLOOKUP($A$53,'2.2'!$4:$151,50,FALSE)</f>
        <v>1061.9734350700001</v>
      </c>
      <c r="I53" s="91">
        <f>VLOOKUP($A$53,'2.2'!$4:$151,58,FALSE)</f>
        <v>1224.9716362500001</v>
      </c>
      <c r="J53" s="91">
        <f>VLOOKUP($A$53,'2.2'!$4:$151,66,FALSE)</f>
        <v>1133.3481563800001</v>
      </c>
      <c r="K53" s="91">
        <f>VLOOKUP($A$53,'2.2'!$4:$151,74,FALSE)</f>
        <v>1084.13307267</v>
      </c>
      <c r="L53" s="91">
        <f>VLOOKUP($A$53,'2.2'!$4:$151,82,FALSE)</f>
        <v>1061.3353174699998</v>
      </c>
      <c r="M53" s="91">
        <f>VLOOKUP($A$53,'2.2'!$4:$151,90,FALSE)</f>
        <v>885.14324380999994</v>
      </c>
      <c r="N53" s="91">
        <f>VLOOKUP($A$53,'2.2'!$4:$151,98,FALSE)</f>
        <v>974.26799020999988</v>
      </c>
    </row>
    <row r="54" spans="1:14" ht="20" customHeight="1" x14ac:dyDescent="0.2">
      <c r="A54" s="35">
        <v>115</v>
      </c>
      <c r="B54" s="36" t="s">
        <v>273</v>
      </c>
      <c r="C54" s="90">
        <f>VLOOKUP($A$54,'2.2'!$4:$151,10,FALSE)</f>
        <v>21082.992104879999</v>
      </c>
      <c r="D54" s="90">
        <f>VLOOKUP($A$54,'2.2'!$4:$151,18,FALSE)</f>
        <v>26653.026353739999</v>
      </c>
      <c r="E54" s="90">
        <f>VLOOKUP($A$54,'2.2'!$4:$151,26,FALSE)</f>
        <v>31128.93615275</v>
      </c>
      <c r="F54" s="90">
        <f>VLOOKUP($A$54,'2.2'!$4:$151,34,FALSE)</f>
        <v>36978.393835469993</v>
      </c>
      <c r="G54" s="90">
        <f>VLOOKUP($A$54,'2.2'!$4:$151,42,FALSE)</f>
        <v>36773.041650119994</v>
      </c>
      <c r="H54" s="90">
        <f>VLOOKUP($A$54,'2.2'!$4:$151,50,FALSE)</f>
        <v>38969.359133270002</v>
      </c>
      <c r="I54" s="90">
        <f>VLOOKUP($A$54,'2.2'!$4:$151,58,FALSE)</f>
        <v>31447.614282120001</v>
      </c>
      <c r="J54" s="90">
        <f>VLOOKUP($A$54,'2.2'!$4:$151,66,FALSE)</f>
        <v>32350.158855550002</v>
      </c>
      <c r="K54" s="90">
        <f>VLOOKUP($A$54,'2.2'!$4:$151,74,FALSE)</f>
        <v>40704.096041889999</v>
      </c>
      <c r="L54" s="90">
        <f>VLOOKUP($A$54,'2.2'!$4:$151,82,FALSE)</f>
        <v>42932.793020130004</v>
      </c>
      <c r="M54" s="90">
        <f>VLOOKUP($A$54,'2.2'!$4:$151,90,FALSE)</f>
        <v>45721.898153310001</v>
      </c>
      <c r="N54" s="90">
        <f>VLOOKUP($A$54,'2.2'!$4:$151,98,FALSE)</f>
        <v>62036.126001380006</v>
      </c>
    </row>
    <row r="55" spans="1:14" ht="20" customHeight="1" x14ac:dyDescent="0.2">
      <c r="A55" s="21">
        <v>1151</v>
      </c>
      <c r="B55" s="22" t="s">
        <v>459</v>
      </c>
      <c r="C55" s="23">
        <f>VLOOKUP($A$55,'2.2'!$4:$151,10,FALSE)</f>
        <v>21039.119675670001</v>
      </c>
      <c r="D55" s="23">
        <f>VLOOKUP($A$55,'2.2'!$4:$151,18,FALSE)</f>
        <v>26611.248115950002</v>
      </c>
      <c r="E55" s="23">
        <f>VLOOKUP($A$55,'2.2'!$4:$151,26,FALSE)</f>
        <v>31035.353728319998</v>
      </c>
      <c r="F55" s="23">
        <f>VLOOKUP($A$55,'2.2'!$4:$151,34,FALSE)</f>
        <v>36832.294909030003</v>
      </c>
      <c r="G55" s="23">
        <f>VLOOKUP($A$55,'2.2'!$4:$151,42,FALSE)</f>
        <v>36610.917483650002</v>
      </c>
      <c r="H55" s="23">
        <f>VLOOKUP($A$55,'2.2'!$4:$151,50,FALSE)</f>
        <v>38870.019038160004</v>
      </c>
      <c r="I55" s="23">
        <f>VLOOKUP($A$55,'2.2'!$4:$151,58,FALSE)</f>
        <v>31308.34529786</v>
      </c>
      <c r="J55" s="23">
        <f>VLOOKUP($A$55,'2.2'!$4:$151,66,FALSE)</f>
        <v>32284.34971454</v>
      </c>
      <c r="K55" s="23">
        <f>VLOOKUP($A$55,'2.2'!$4:$151,74,FALSE)</f>
        <v>40575.298790879999</v>
      </c>
      <c r="L55" s="23">
        <f>VLOOKUP($A$55,'2.2'!$4:$151,82,FALSE)</f>
        <v>42841.871125459998</v>
      </c>
      <c r="M55" s="23">
        <f>VLOOKUP($A$55,'2.2'!$4:$151,90,FALSE)</f>
        <v>45671.334344889998</v>
      </c>
      <c r="N55" s="23">
        <f>VLOOKUP($A$55,'2.2'!$4:$151,98,FALSE)</f>
        <v>61876.261727789999</v>
      </c>
    </row>
    <row r="56" spans="1:14" ht="20" customHeight="1" x14ac:dyDescent="0.2">
      <c r="A56" s="21">
        <v>1152</v>
      </c>
      <c r="B56" s="22" t="s">
        <v>460</v>
      </c>
      <c r="C56" s="23">
        <f>VLOOKUP($A$56,'2.2'!$4:$151,10,FALSE)</f>
        <v>43.872429210000007</v>
      </c>
      <c r="D56" s="23">
        <f>VLOOKUP($A$56,'2.2'!$4:$151,18,FALSE)</f>
        <v>41.778237789999999</v>
      </c>
      <c r="E56" s="23">
        <f>VLOOKUP($A$56,'2.2'!$4:$151,26,FALSE)</f>
        <v>93.582424430000003</v>
      </c>
      <c r="F56" s="23">
        <f>VLOOKUP($A$56,'2.2'!$4:$151,34,FALSE)</f>
        <v>146.09892644000001</v>
      </c>
      <c r="G56" s="23">
        <f>VLOOKUP($A$56,'2.2'!$4:$151,42,FALSE)</f>
        <v>162.12416647000001</v>
      </c>
      <c r="H56" s="23">
        <f>VLOOKUP($A$56,'2.2'!$4:$151,50,FALSE)</f>
        <v>99.340095109999993</v>
      </c>
      <c r="I56" s="23">
        <f>VLOOKUP($A$56,'2.2'!$4:$151,58,FALSE)</f>
        <v>139.26898426</v>
      </c>
      <c r="J56" s="23">
        <f>VLOOKUP($A$56,'2.2'!$4:$151,66,FALSE)</f>
        <v>65.809141009999991</v>
      </c>
      <c r="K56" s="23">
        <f>VLOOKUP($A$56,'2.2'!$4:$151,74,FALSE)</f>
        <v>128.79725101</v>
      </c>
      <c r="L56" s="23">
        <f>VLOOKUP($A$56,'2.2'!$4:$151,82,FALSE)</f>
        <v>90.92189467</v>
      </c>
      <c r="M56" s="23">
        <f>VLOOKUP($A$56,'2.2'!$4:$151,90,FALSE)</f>
        <v>50.563808420000001</v>
      </c>
      <c r="N56" s="23">
        <f>VLOOKUP($A$56,'2.2'!$4:$151,98,FALSE)</f>
        <v>159.86427358999998</v>
      </c>
    </row>
    <row r="57" spans="1:14" ht="20" customHeight="1" x14ac:dyDescent="0.2">
      <c r="A57" s="21">
        <v>1153</v>
      </c>
      <c r="B57" s="22" t="s">
        <v>274</v>
      </c>
      <c r="C57" s="23">
        <f>VLOOKUP($A$57,'2.2'!$4:$151,10,FALSE)</f>
        <v>0</v>
      </c>
      <c r="D57" s="23">
        <f>VLOOKUP($A$57,'2.2'!$4:$151,18,FALSE)</f>
        <v>0</v>
      </c>
      <c r="E57" s="23">
        <f>VLOOKUP($A$57,'2.2'!$4:$151,26,FALSE)</f>
        <v>0</v>
      </c>
      <c r="F57" s="23">
        <f>VLOOKUP($A$57,'2.2'!$4:$151,34,FALSE)</f>
        <v>0</v>
      </c>
      <c r="G57" s="23">
        <f>VLOOKUP($A$57,'2.2'!$4:$151,42,FALSE)</f>
        <v>0</v>
      </c>
      <c r="H57" s="23">
        <f>VLOOKUP($A$57,'2.2'!$4:$151,50,FALSE)</f>
        <v>0</v>
      </c>
      <c r="I57" s="23">
        <f>VLOOKUP($A$57,'2.2'!$4:$151,58,FALSE)</f>
        <v>0</v>
      </c>
      <c r="J57" s="23">
        <f>VLOOKUP($A$57,'2.2'!$4:$151,66,FALSE)</f>
        <v>0</v>
      </c>
      <c r="K57" s="23">
        <f>VLOOKUP($A$57,'2.2'!$4:$151,74,FALSE)</f>
        <v>0</v>
      </c>
      <c r="L57" s="23">
        <f>VLOOKUP($A$57,'2.2'!$4:$151,82,FALSE)</f>
        <v>0</v>
      </c>
      <c r="M57" s="23">
        <f>VLOOKUP($A$57,'2.2'!$4:$151,90,FALSE)</f>
        <v>0</v>
      </c>
      <c r="N57" s="23">
        <f>VLOOKUP($A$57,'2.2'!$4:$151,98,FALSE)</f>
        <v>0</v>
      </c>
    </row>
    <row r="58" spans="1:14" ht="20" customHeight="1" x14ac:dyDescent="0.2">
      <c r="A58" s="21">
        <v>1154</v>
      </c>
      <c r="B58" s="22" t="s">
        <v>275</v>
      </c>
      <c r="C58" s="23">
        <f>VLOOKUP($A$58,'2.2'!$4:$151,10,FALSE)</f>
        <v>0</v>
      </c>
      <c r="D58" s="23">
        <f>VLOOKUP($A$58,'2.2'!$4:$151,18,FALSE)</f>
        <v>0</v>
      </c>
      <c r="E58" s="23">
        <f>VLOOKUP($A$58,'2.2'!$4:$151,26,FALSE)</f>
        <v>0</v>
      </c>
      <c r="F58" s="23">
        <f>VLOOKUP($A$58,'2.2'!$4:$151,34,FALSE)</f>
        <v>0</v>
      </c>
      <c r="G58" s="23">
        <f>VLOOKUP($A$58,'2.2'!$4:$151,42,FALSE)</f>
        <v>0</v>
      </c>
      <c r="H58" s="23">
        <f>VLOOKUP($A$58,'2.2'!$4:$151,50,FALSE)</f>
        <v>0</v>
      </c>
      <c r="I58" s="23">
        <f>VLOOKUP($A$58,'2.2'!$4:$151,58,FALSE)</f>
        <v>0</v>
      </c>
      <c r="J58" s="23">
        <f>VLOOKUP($A$58,'2.2'!$4:$151,66,FALSE)</f>
        <v>0</v>
      </c>
      <c r="K58" s="23">
        <f>VLOOKUP($A$58,'2.2'!$4:$151,74,FALSE)</f>
        <v>0</v>
      </c>
      <c r="L58" s="23">
        <f>VLOOKUP($A$58,'2.2'!$4:$151,82,FALSE)</f>
        <v>0</v>
      </c>
      <c r="M58" s="23">
        <f>VLOOKUP($A$58,'2.2'!$4:$151,90,FALSE)</f>
        <v>0</v>
      </c>
      <c r="N58" s="23">
        <f>VLOOKUP($A$58,'2.2'!$4:$151,98,FALSE)</f>
        <v>0</v>
      </c>
    </row>
    <row r="59" spans="1:14" ht="20" customHeight="1" x14ac:dyDescent="0.2">
      <c r="A59" s="21">
        <v>1155</v>
      </c>
      <c r="B59" s="22" t="s">
        <v>276</v>
      </c>
      <c r="C59" s="23">
        <f>VLOOKUP($A$59,'2.2'!$4:$151,10,FALSE)</f>
        <v>0</v>
      </c>
      <c r="D59" s="23">
        <f>VLOOKUP($A$59,'2.2'!$4:$151,18,FALSE)</f>
        <v>0</v>
      </c>
      <c r="E59" s="23">
        <f>VLOOKUP($A$59,'2.2'!$4:$151,26,FALSE)</f>
        <v>0</v>
      </c>
      <c r="F59" s="23">
        <f>VLOOKUP($A$59,'2.2'!$4:$151,34,FALSE)</f>
        <v>0</v>
      </c>
      <c r="G59" s="23">
        <f>VLOOKUP($A$59,'2.2'!$4:$151,42,FALSE)</f>
        <v>0</v>
      </c>
      <c r="H59" s="23">
        <f>VLOOKUP($A$59,'2.2'!$4:$151,50,FALSE)</f>
        <v>0</v>
      </c>
      <c r="I59" s="23">
        <f>VLOOKUP($A$59,'2.2'!$4:$151,58,FALSE)</f>
        <v>0</v>
      </c>
      <c r="J59" s="23">
        <f>VLOOKUP($A$59,'2.2'!$4:$151,66,FALSE)</f>
        <v>0</v>
      </c>
      <c r="K59" s="23">
        <f>VLOOKUP($A$59,'2.2'!$4:$151,74,FALSE)</f>
        <v>0</v>
      </c>
      <c r="L59" s="23">
        <f>VLOOKUP($A$59,'2.2'!$4:$151,82,FALSE)</f>
        <v>0</v>
      </c>
      <c r="M59" s="23">
        <f>VLOOKUP($A$59,'2.2'!$4:$151,90,FALSE)</f>
        <v>0</v>
      </c>
      <c r="N59" s="23">
        <f>VLOOKUP($A$59,'2.2'!$4:$151,98,FALSE)</f>
        <v>0</v>
      </c>
    </row>
    <row r="60" spans="1:14" ht="20" customHeight="1" x14ac:dyDescent="0.2">
      <c r="A60" s="21">
        <v>1156</v>
      </c>
      <c r="B60" s="22" t="s">
        <v>277</v>
      </c>
      <c r="C60" s="23">
        <f>VLOOKUP($A$60,'2.2'!$4:$151,10,FALSE)</f>
        <v>0</v>
      </c>
      <c r="D60" s="23">
        <f>VLOOKUP($A$60,'2.2'!$4:$151,18,FALSE)</f>
        <v>0</v>
      </c>
      <c r="E60" s="23">
        <f>VLOOKUP($A$60,'2.2'!$4:$151,26,FALSE)</f>
        <v>0</v>
      </c>
      <c r="F60" s="23">
        <f>VLOOKUP($A$60,'2.2'!$4:$151,34,FALSE)</f>
        <v>0</v>
      </c>
      <c r="G60" s="23">
        <f>VLOOKUP($A$60,'2.2'!$4:$151,42,FALSE)</f>
        <v>0</v>
      </c>
      <c r="H60" s="23">
        <f>VLOOKUP($A$60,'2.2'!$4:$151,50,FALSE)</f>
        <v>0</v>
      </c>
      <c r="I60" s="23">
        <f>VLOOKUP($A$60,'2.2'!$4:$151,58,FALSE)</f>
        <v>0</v>
      </c>
      <c r="J60" s="23">
        <f>VLOOKUP($A$60,'2.2'!$4:$151,66,FALSE)</f>
        <v>0</v>
      </c>
      <c r="K60" s="23">
        <f>VLOOKUP($A$60,'2.2'!$4:$151,74,FALSE)</f>
        <v>0</v>
      </c>
      <c r="L60" s="23">
        <f>VLOOKUP($A$60,'2.2'!$4:$151,82,FALSE)</f>
        <v>0</v>
      </c>
      <c r="M60" s="23">
        <f>VLOOKUP($A$60,'2.2'!$4:$151,90,FALSE)</f>
        <v>0</v>
      </c>
      <c r="N60" s="23">
        <f>VLOOKUP($A$60,'2.2'!$4:$151,98,FALSE)</f>
        <v>0</v>
      </c>
    </row>
    <row r="61" spans="1:14" ht="20" customHeight="1" x14ac:dyDescent="0.2">
      <c r="A61" s="35">
        <v>116</v>
      </c>
      <c r="B61" s="36" t="s">
        <v>278</v>
      </c>
      <c r="C61" s="90">
        <f>VLOOKUP($A$61,'2.2'!$4:$151,10,FALSE)</f>
        <v>184.38503387000003</v>
      </c>
      <c r="D61" s="90">
        <f>VLOOKUP($A$61,'2.2'!$4:$151,18,FALSE)</f>
        <v>324.7703166099999</v>
      </c>
      <c r="E61" s="90">
        <f>VLOOKUP($A$61,'2.2'!$4:$151,26,FALSE)</f>
        <v>-480.31931691</v>
      </c>
      <c r="F61" s="90">
        <f>VLOOKUP($A$61,'2.2'!$4:$151,34,FALSE)</f>
        <v>579.19084889999999</v>
      </c>
      <c r="G61" s="90">
        <f>VLOOKUP($A$61,'2.2'!$4:$151,42,FALSE)</f>
        <v>-40.986652819999989</v>
      </c>
      <c r="H61" s="90">
        <f>VLOOKUP($A$61,'2.2'!$4:$151,50,FALSE)</f>
        <v>-490.40126334000001</v>
      </c>
      <c r="I61" s="90">
        <f>VLOOKUP($A$61,'2.2'!$4:$151,58,FALSE)</f>
        <v>0.93067109999999997</v>
      </c>
      <c r="J61" s="90">
        <f>VLOOKUP($A$61,'2.2'!$4:$151,66,FALSE)</f>
        <v>7.3120000000002905E-5</v>
      </c>
      <c r="K61" s="90">
        <f>VLOOKUP($A$61,'2.2'!$4:$151,74,FALSE)</f>
        <v>0.37652663000000003</v>
      </c>
      <c r="L61" s="90">
        <f>VLOOKUP($A$61,'2.2'!$4:$151,82,FALSE)</f>
        <v>5.045162999999999E-2</v>
      </c>
      <c r="M61" s="90">
        <f>VLOOKUP($A$61,'2.2'!$4:$151,90,FALSE)</f>
        <v>-7.9853253099999995</v>
      </c>
      <c r="N61" s="90">
        <f>VLOOKUP($A$61,'2.2'!$4:$151,98,FALSE)</f>
        <v>0.27253298000000004</v>
      </c>
    </row>
    <row r="62" spans="1:14" ht="20" customHeight="1" x14ac:dyDescent="0.2">
      <c r="A62" s="32">
        <v>12</v>
      </c>
      <c r="B62" s="33" t="s">
        <v>246</v>
      </c>
      <c r="C62" s="89">
        <f>VLOOKUP($A$62,'2.2'!$4:$151,10,FALSE)</f>
        <v>402022.69541555818</v>
      </c>
      <c r="D62" s="89">
        <f>VLOOKUP($A$62,'2.2'!$4:$151,18,FALSE)</f>
        <v>461180.73421934398</v>
      </c>
      <c r="E62" s="89">
        <f>VLOOKUP($A$62,'2.2'!$4:$151,26,FALSE)</f>
        <v>512326.27491061355</v>
      </c>
      <c r="F62" s="89">
        <f>VLOOKUP($A$62,'2.2'!$4:$151,34,FALSE)</f>
        <v>565109.65557808324</v>
      </c>
      <c r="G62" s="89">
        <f>VLOOKUP($A$62,'2.2'!$4:$151,42,FALSE)</f>
        <v>618387.02952754975</v>
      </c>
      <c r="H62" s="89">
        <f>VLOOKUP($A$62,'2.2'!$4:$151,50,FALSE)</f>
        <v>646953.72735595645</v>
      </c>
      <c r="I62" s="89">
        <f>VLOOKUP($A$62,'2.2'!$4:$151,58,FALSE)</f>
        <v>680471.48931043071</v>
      </c>
      <c r="J62" s="89">
        <f>VLOOKUP($A$62,'2.2'!$4:$151,66,FALSE)</f>
        <v>725498.84422947443</v>
      </c>
      <c r="K62" s="89">
        <f>VLOOKUP($A$62,'2.2'!$4:$151,74,FALSE)</f>
        <v>758160.43449624884</v>
      </c>
      <c r="L62" s="89">
        <f>VLOOKUP($A$62,'2.2'!$4:$151,82,FALSE)</f>
        <v>811035.53002725355</v>
      </c>
      <c r="M62" s="89">
        <f>VLOOKUP($A$62,'2.2'!$4:$151,90,FALSE)</f>
        <v>797842.99669098272</v>
      </c>
      <c r="N62" s="89">
        <f>VLOOKUP($A$62,'2.2'!$4:$151,98,FALSE)</f>
        <v>892532.01308081602</v>
      </c>
    </row>
    <row r="63" spans="1:14" ht="20" customHeight="1" x14ac:dyDescent="0.2">
      <c r="A63" s="35">
        <v>121</v>
      </c>
      <c r="B63" s="36" t="s">
        <v>279</v>
      </c>
      <c r="C63" s="90">
        <f>VLOOKUP($A$63,'2.2'!$4:$151,10,FALSE)</f>
        <v>274902.99391013</v>
      </c>
      <c r="D63" s="90">
        <f>VLOOKUP($A$63,'2.2'!$4:$151,18,FALSE)</f>
        <v>318722.74019723001</v>
      </c>
      <c r="E63" s="90">
        <f>VLOOKUP($A$63,'2.2'!$4:$151,26,FALSE)</f>
        <v>357912.54529926996</v>
      </c>
      <c r="F63" s="90">
        <f>VLOOKUP($A$63,'2.2'!$4:$151,34,FALSE)</f>
        <v>393327.11232944997</v>
      </c>
      <c r="G63" s="90">
        <f>VLOOKUP($A$63,'2.2'!$4:$151,42,FALSE)</f>
        <v>424305.14549557999</v>
      </c>
      <c r="H63" s="90">
        <f>VLOOKUP($A$63,'2.2'!$4:$151,50,FALSE)</f>
        <v>438983.34495872998</v>
      </c>
      <c r="I63" s="90">
        <f>VLOOKUP($A$63,'2.2'!$4:$151,58,FALSE)</f>
        <v>459274.68137975002</v>
      </c>
      <c r="J63" s="90">
        <f>VLOOKUP($A$63,'2.2'!$4:$151,66,FALSE)</f>
        <v>481899.15355838527</v>
      </c>
      <c r="K63" s="90">
        <f>VLOOKUP($A$63,'2.2'!$4:$151,74,FALSE)</f>
        <v>498999.93083364167</v>
      </c>
      <c r="L63" s="90">
        <f>VLOOKUP($A$63,'2.2'!$4:$151,82,FALSE)</f>
        <v>529978.90116065159</v>
      </c>
      <c r="M63" s="90">
        <f>VLOOKUP($A$63,'2.2'!$4:$151,90,FALSE)</f>
        <v>514944.91323998995</v>
      </c>
      <c r="N63" s="90">
        <f>VLOOKUP($A$63,'2.2'!$4:$151,98,FALSE)</f>
        <v>588036.77754427888</v>
      </c>
    </row>
    <row r="64" spans="1:14" ht="20" customHeight="1" x14ac:dyDescent="0.2">
      <c r="A64" s="21">
        <v>1211</v>
      </c>
      <c r="B64" s="22" t="s">
        <v>280</v>
      </c>
      <c r="C64" s="23">
        <f>VLOOKUP($A$64,'2.2'!$4:$151,10,FALSE)</f>
        <v>42405.40077516</v>
      </c>
      <c r="D64" s="23">
        <f>VLOOKUP($A$64,'2.2'!$4:$151,18,FALSE)</f>
        <v>48061.397079640003</v>
      </c>
      <c r="E64" s="23">
        <f>VLOOKUP($A$64,'2.2'!$4:$151,26,FALSE)</f>
        <v>53434.874689279997</v>
      </c>
      <c r="F64" s="23">
        <f>VLOOKUP($A$64,'2.2'!$4:$151,34,FALSE)</f>
        <v>55961.394123799997</v>
      </c>
      <c r="G64" s="23">
        <f>VLOOKUP($A$64,'2.2'!$4:$151,42,FALSE)</f>
        <v>60903.619086230014</v>
      </c>
      <c r="H64" s="23">
        <f>VLOOKUP($A$64,'2.2'!$4:$151,50,FALSE)</f>
        <v>60313.015204379997</v>
      </c>
      <c r="I64" s="23">
        <f>VLOOKUP($A$64,'2.2'!$4:$151,58,FALSE)</f>
        <v>63478.507770005119</v>
      </c>
      <c r="J64" s="23">
        <f>VLOOKUP($A$64,'2.2'!$4:$151,66,FALSE)</f>
        <v>66760.468470960564</v>
      </c>
      <c r="K64" s="23">
        <f>VLOOKUP($A$64,'2.2'!$4:$151,74,FALSE)</f>
        <v>70323.400033872604</v>
      </c>
      <c r="L64" s="23">
        <f>VLOOKUP($A$64,'2.2'!$4:$151,82,FALSE)</f>
        <v>74540.609736739862</v>
      </c>
      <c r="M64" s="23">
        <f>VLOOKUP($A$64,'2.2'!$4:$151,90,FALSE)</f>
        <v>72980.7143047274</v>
      </c>
      <c r="N64" s="23">
        <f>VLOOKUP($A$64,'2.2'!$4:$151,98,FALSE)</f>
        <v>83824.527551751904</v>
      </c>
    </row>
    <row r="65" spans="1:14" ht="20" customHeight="1" x14ac:dyDescent="0.2">
      <c r="A65" s="21">
        <v>1212</v>
      </c>
      <c r="B65" s="22" t="s">
        <v>281</v>
      </c>
      <c r="C65" s="23">
        <f>VLOOKUP($A$65,'2.2'!$4:$151,10,FALSE)</f>
        <v>226873.19615824</v>
      </c>
      <c r="D65" s="23">
        <f>VLOOKUP($A$65,'2.2'!$4:$151,18,FALSE)</f>
        <v>263097.03374801</v>
      </c>
      <c r="E65" s="23">
        <f>VLOOKUP($A$65,'2.2'!$4:$151,26,FALSE)</f>
        <v>295601.83849712997</v>
      </c>
      <c r="F65" s="23">
        <f>VLOOKUP($A$65,'2.2'!$4:$151,34,FALSE)</f>
        <v>326920.10581844999</v>
      </c>
      <c r="G65" s="23">
        <f>VLOOKUP($A$65,'2.2'!$4:$151,42,FALSE)</f>
        <v>352393.54149281001</v>
      </c>
      <c r="H65" s="23">
        <f>VLOOKUP($A$65,'2.2'!$4:$151,50,FALSE)</f>
        <v>366988.06916820002</v>
      </c>
      <c r="I65" s="23">
        <f>VLOOKUP($A$65,'2.2'!$4:$151,58,FALSE)</f>
        <v>385600.44313817966</v>
      </c>
      <c r="J65" s="23">
        <f>VLOOKUP($A$65,'2.2'!$4:$151,66,FALSE)</f>
        <v>404887.11156593857</v>
      </c>
      <c r="K65" s="23">
        <f>VLOOKUP($A$65,'2.2'!$4:$151,74,FALSE)</f>
        <v>418550.89527650271</v>
      </c>
      <c r="L65" s="23">
        <f>VLOOKUP($A$65,'2.2'!$4:$151,82,FALSE)</f>
        <v>444682.97264930239</v>
      </c>
      <c r="M65" s="23">
        <f>VLOOKUP($A$65,'2.2'!$4:$151,90,FALSE)</f>
        <v>431541.42211107386</v>
      </c>
      <c r="N65" s="23">
        <f>VLOOKUP($A$65,'2.2'!$4:$151,98,FALSE)</f>
        <v>491409.95558499784</v>
      </c>
    </row>
    <row r="66" spans="1:14" ht="20" customHeight="1" x14ac:dyDescent="0.2">
      <c r="A66" s="21">
        <v>1213</v>
      </c>
      <c r="B66" s="22" t="s">
        <v>282</v>
      </c>
      <c r="C66" s="23">
        <f>VLOOKUP($A$66,'2.2'!$4:$151,10,FALSE)</f>
        <v>3886.9762933700003</v>
      </c>
      <c r="D66" s="23">
        <f>VLOOKUP($A$66,'2.2'!$4:$151,18,FALSE)</f>
        <v>5564.1775021100002</v>
      </c>
      <c r="E66" s="23">
        <f>VLOOKUP($A$66,'2.2'!$4:$151,26,FALSE)</f>
        <v>6429.8228563399998</v>
      </c>
      <c r="F66" s="23">
        <f>VLOOKUP($A$66,'2.2'!$4:$151,34,FALSE)</f>
        <v>7614.5987761900014</v>
      </c>
      <c r="G66" s="23">
        <f>VLOOKUP($A$66,'2.2'!$4:$151,42,FALSE)</f>
        <v>8532.5429044000011</v>
      </c>
      <c r="H66" s="23">
        <f>VLOOKUP($A$66,'2.2'!$4:$151,50,FALSE)</f>
        <v>9135.8189678599992</v>
      </c>
      <c r="I66" s="23">
        <f>VLOOKUP($A$66,'2.2'!$4:$151,58,FALSE)</f>
        <v>7452.153312631167</v>
      </c>
      <c r="J66" s="23">
        <f>VLOOKUP($A$66,'2.2'!$4:$151,66,FALSE)</f>
        <v>7351.5230019046085</v>
      </c>
      <c r="K66" s="23">
        <f>VLOOKUP($A$66,'2.2'!$4:$151,74,FALSE)</f>
        <v>7070.8125497624569</v>
      </c>
      <c r="L66" s="23">
        <f>VLOOKUP($A$66,'2.2'!$4:$151,82,FALSE)</f>
        <v>7517.3017422545499</v>
      </c>
      <c r="M66" s="23">
        <f>VLOOKUP($A$66,'2.2'!$4:$151,90,FALSE)</f>
        <v>7252.5210832344237</v>
      </c>
      <c r="N66" s="23">
        <f>VLOOKUP($A$66,'2.2'!$4:$151,98,FALSE)</f>
        <v>9160.9873548999494</v>
      </c>
    </row>
    <row r="67" spans="1:14" ht="20" customHeight="1" x14ac:dyDescent="0.2">
      <c r="A67" s="21">
        <v>1214</v>
      </c>
      <c r="B67" s="22" t="s">
        <v>283</v>
      </c>
      <c r="C67" s="23">
        <f>VLOOKUP($A$67,'2.2'!$4:$151,10,FALSE)</f>
        <v>1737.4206833599999</v>
      </c>
      <c r="D67" s="23">
        <f>VLOOKUP($A$67,'2.2'!$4:$151,18,FALSE)</f>
        <v>2000.1318674700001</v>
      </c>
      <c r="E67" s="23">
        <f>VLOOKUP($A$67,'2.2'!$4:$151,26,FALSE)</f>
        <v>2446.0092565199998</v>
      </c>
      <c r="F67" s="23">
        <f>VLOOKUP($A$67,'2.2'!$4:$151,34,FALSE)</f>
        <v>2831.0136110100002</v>
      </c>
      <c r="G67" s="23">
        <f>VLOOKUP($A$67,'2.2'!$4:$151,42,FALSE)</f>
        <v>2475.4420121400003</v>
      </c>
      <c r="H67" s="23">
        <f>VLOOKUP($A$67,'2.2'!$4:$151,50,FALSE)</f>
        <v>2546.44161829</v>
      </c>
      <c r="I67" s="23">
        <f>VLOOKUP($A$67,'2.2'!$4:$151,58,FALSE)</f>
        <v>2743.5771589341061</v>
      </c>
      <c r="J67" s="23">
        <f>VLOOKUP($A$67,'2.2'!$4:$151,66,FALSE)</f>
        <v>2900.0505195815585</v>
      </c>
      <c r="K67" s="23">
        <f>VLOOKUP($A$67,'2.2'!$4:$151,74,FALSE)</f>
        <v>3054.822973503914</v>
      </c>
      <c r="L67" s="23">
        <f>VLOOKUP($A$67,'2.2'!$4:$151,82,FALSE)</f>
        <v>3238.0170323548409</v>
      </c>
      <c r="M67" s="23">
        <f>VLOOKUP($A$67,'2.2'!$4:$151,90,FALSE)</f>
        <v>3170.2557409542515</v>
      </c>
      <c r="N67" s="23">
        <f>VLOOKUP($A$67,'2.2'!$4:$151,98,FALSE)</f>
        <v>3641.3070526291813</v>
      </c>
    </row>
    <row r="68" spans="1:14" ht="20" customHeight="1" x14ac:dyDescent="0.2">
      <c r="A68" s="35">
        <v>122</v>
      </c>
      <c r="B68" s="36" t="s">
        <v>284</v>
      </c>
      <c r="C68" s="90">
        <f>VLOOKUP($A$68,'2.2'!$4:$151,10,FALSE)</f>
        <v>127119.70150542818</v>
      </c>
      <c r="D68" s="90">
        <f>VLOOKUP($A$68,'2.2'!$4:$151,18,FALSE)</f>
        <v>142457.99402211412</v>
      </c>
      <c r="E68" s="90">
        <f>VLOOKUP($A$68,'2.2'!$4:$151,26,FALSE)</f>
        <v>154413.72961134359</v>
      </c>
      <c r="F68" s="90">
        <f>VLOOKUP($A$68,'2.2'!$4:$151,34,FALSE)</f>
        <v>171782.54324863324</v>
      </c>
      <c r="G68" s="90">
        <f>VLOOKUP($A$68,'2.2'!$4:$151,42,FALSE)</f>
        <v>194081.88403196968</v>
      </c>
      <c r="H68" s="90">
        <f>VLOOKUP($A$68,'2.2'!$4:$151,50,FALSE)</f>
        <v>207970.38239722647</v>
      </c>
      <c r="I68" s="90">
        <f>VLOOKUP($A$68,'2.2'!$4:$151,58,FALSE)</f>
        <v>221196.8079306806</v>
      </c>
      <c r="J68" s="90">
        <f>VLOOKUP($A$68,'2.2'!$4:$151,66,FALSE)</f>
        <v>243599.69067108905</v>
      </c>
      <c r="K68" s="90">
        <f>VLOOKUP($A$68,'2.2'!$4:$151,74,FALSE)</f>
        <v>259160.50366260723</v>
      </c>
      <c r="L68" s="90">
        <f>VLOOKUP($A$68,'2.2'!$4:$151,82,FALSE)</f>
        <v>281056.62886660203</v>
      </c>
      <c r="M68" s="90">
        <f>VLOOKUP($A$68,'2.2'!$4:$151,90,FALSE)</f>
        <v>282898.08345099265</v>
      </c>
      <c r="N68" s="90">
        <f>VLOOKUP($A$68,'2.2'!$4:$151,98,FALSE)</f>
        <v>304495.23553653702</v>
      </c>
    </row>
    <row r="69" spans="1:14" ht="20" customHeight="1" x14ac:dyDescent="0.2">
      <c r="A69" s="21">
        <v>1221</v>
      </c>
      <c r="B69" s="22" t="s">
        <v>280</v>
      </c>
      <c r="C69" s="23">
        <f>VLOOKUP($A$69,'2.2'!$4:$151,10,FALSE)</f>
        <v>33275.420152279999</v>
      </c>
      <c r="D69" s="23">
        <f>VLOOKUP($A$69,'2.2'!$4:$151,18,FALSE)</f>
        <v>37381.182716798379</v>
      </c>
      <c r="E69" s="23">
        <f>VLOOKUP($A$69,'2.2'!$4:$151,26,FALSE)</f>
        <v>41230.636437376896</v>
      </c>
      <c r="F69" s="23">
        <f>VLOOKUP($A$69,'2.2'!$4:$151,34,FALSE)</f>
        <v>44603.789184887741</v>
      </c>
      <c r="G69" s="23">
        <f>VLOOKUP($A$69,'2.2'!$4:$151,42,FALSE)</f>
        <v>50144.522775243167</v>
      </c>
      <c r="H69" s="23">
        <f>VLOOKUP($A$69,'2.2'!$4:$151,50,FALSE)</f>
        <v>54827.404729411726</v>
      </c>
      <c r="I69" s="23">
        <f>VLOOKUP($A$69,'2.2'!$4:$151,58,FALSE)</f>
        <v>59105.357900608506</v>
      </c>
      <c r="J69" s="23">
        <f>VLOOKUP($A$69,'2.2'!$4:$151,66,FALSE)</f>
        <v>63481.556102168397</v>
      </c>
      <c r="K69" s="23">
        <f>VLOOKUP($A$69,'2.2'!$4:$151,74,FALSE)</f>
        <v>66428.131933878496</v>
      </c>
      <c r="L69" s="23">
        <f>VLOOKUP($A$69,'2.2'!$4:$151,82,FALSE)</f>
        <v>70022.765290480005</v>
      </c>
      <c r="M69" s="23">
        <f>VLOOKUP($A$69,'2.2'!$4:$151,90,FALSE)</f>
        <v>78180.233019970794</v>
      </c>
      <c r="N69" s="23" t="str">
        <f>VLOOKUP($A$69,'2.2'!$4:$151,98,FALSE)</f>
        <v>n.d.</v>
      </c>
    </row>
    <row r="70" spans="1:14" ht="20" customHeight="1" x14ac:dyDescent="0.2">
      <c r="A70" s="21">
        <v>1222</v>
      </c>
      <c r="B70" s="22" t="s">
        <v>281</v>
      </c>
      <c r="C70" s="23">
        <f>VLOOKUP($A$70,'2.2'!$4:$151,10,FALSE)</f>
        <v>43132.281353148181</v>
      </c>
      <c r="D70" s="23">
        <f>VLOOKUP($A$70,'2.2'!$4:$151,18,FALSE)</f>
        <v>50437.811305315729</v>
      </c>
      <c r="E70" s="23">
        <f>VLOOKUP($A$70,'2.2'!$4:$151,26,FALSE)</f>
        <v>55959.093173966685</v>
      </c>
      <c r="F70" s="23">
        <f>VLOOKUP($A$70,'2.2'!$4:$151,34,FALSE)</f>
        <v>64783.754063745495</v>
      </c>
      <c r="G70" s="23">
        <f>VLOOKUP($A$70,'2.2'!$4:$151,42,FALSE)</f>
        <v>74227.361256726508</v>
      </c>
      <c r="H70" s="23">
        <f>VLOOKUP($A$70,'2.2'!$4:$151,50,FALSE)</f>
        <v>79341.951699399797</v>
      </c>
      <c r="I70" s="23">
        <f>VLOOKUP($A$70,'2.2'!$4:$151,58,FALSE)</f>
        <v>83747.240030072091</v>
      </c>
      <c r="J70" s="23">
        <f>VLOOKUP($A$70,'2.2'!$4:$151,66,FALSE)</f>
        <v>90785.849540290568</v>
      </c>
      <c r="K70" s="23">
        <f>VLOOKUP($A$70,'2.2'!$4:$151,74,FALSE)</f>
        <v>95920.693279648694</v>
      </c>
      <c r="L70" s="23">
        <f>VLOOKUP($A$70,'2.2'!$4:$151,82,FALSE)</f>
        <v>105940.94752143201</v>
      </c>
      <c r="M70" s="23">
        <f>VLOOKUP($A$70,'2.2'!$4:$151,90,FALSE)</f>
        <v>106952.48051097189</v>
      </c>
      <c r="N70" s="23" t="str">
        <f>VLOOKUP($A$70,'2.2'!$4:$151,98,FALSE)</f>
        <v>n.d.</v>
      </c>
    </row>
    <row r="71" spans="1:14" s="48" customFormat="1" ht="20" customHeight="1" x14ac:dyDescent="0.2">
      <c r="A71" s="45" t="s">
        <v>461</v>
      </c>
      <c r="B71" s="56" t="s">
        <v>462</v>
      </c>
      <c r="C71" s="92">
        <f>VLOOKUP($A$71,'2.2'!$4:$151,10,FALSE)</f>
        <v>36808.281353148173</v>
      </c>
      <c r="D71" s="92">
        <f>VLOOKUP($A$71,'2.2'!$4:$151,18,FALSE)</f>
        <v>42923.811305315729</v>
      </c>
      <c r="E71" s="92">
        <f>VLOOKUP($A$71,'2.2'!$4:$151,26,FALSE)</f>
        <v>47617.093173966685</v>
      </c>
      <c r="F71" s="92">
        <f>VLOOKUP($A$71,'2.2'!$4:$151,34,FALSE)</f>
        <v>55534.754063745495</v>
      </c>
      <c r="G71" s="92">
        <f>VLOOKUP($A$71,'2.2'!$4:$151,42,FALSE)</f>
        <v>63918.016593760891</v>
      </c>
      <c r="H71" s="92">
        <f>VLOOKUP($A$71,'2.2'!$4:$151,50,FALSE)</f>
        <v>70526.154503628306</v>
      </c>
      <c r="I71" s="92">
        <f>VLOOKUP($A$71,'2.2'!$4:$151,58,FALSE)</f>
        <v>73863.141223082086</v>
      </c>
      <c r="J71" s="92">
        <f>VLOOKUP($A$71,'2.2'!$4:$151,66,FALSE)</f>
        <v>79212.05671658057</v>
      </c>
      <c r="K71" s="92">
        <f>VLOOKUP($A$71,'2.2'!$4:$151,74,FALSE)</f>
        <v>83648.795119658695</v>
      </c>
      <c r="L71" s="92">
        <f>VLOOKUP($A$71,'2.2'!$4:$151,82,FALSE)</f>
        <v>93314.849232392007</v>
      </c>
      <c r="M71" s="92">
        <f>VLOOKUP($A$71,'2.2'!$4:$151,90,FALSE)</f>
        <v>92266.234283321886</v>
      </c>
      <c r="N71" s="92" t="str">
        <f>VLOOKUP($A$71,'2.2'!$4:$151,98,FALSE)</f>
        <v>n.d.</v>
      </c>
    </row>
    <row r="72" spans="1:14" s="48" customFormat="1" ht="20" customHeight="1" x14ac:dyDescent="0.2">
      <c r="A72" s="45" t="s">
        <v>463</v>
      </c>
      <c r="B72" s="56" t="s">
        <v>606</v>
      </c>
      <c r="C72" s="92">
        <f>VLOOKUP($A$72,'2.2'!$4:$151,10,FALSE)</f>
        <v>6324</v>
      </c>
      <c r="D72" s="92">
        <f>VLOOKUP($A$72,'2.2'!$4:$151,18,FALSE)</f>
        <v>7513.9999999999982</v>
      </c>
      <c r="E72" s="92">
        <f>VLOOKUP($A$72,'2.2'!$4:$151,26,FALSE)</f>
        <v>8341.9999999999982</v>
      </c>
      <c r="F72" s="92">
        <f>VLOOKUP($A$72,'2.2'!$4:$151,34,FALSE)</f>
        <v>9249</v>
      </c>
      <c r="G72" s="92">
        <f>VLOOKUP($A$72,'2.2'!$4:$151,42,FALSE)</f>
        <v>10309.344662965605</v>
      </c>
      <c r="H72" s="92">
        <f>VLOOKUP($A$72,'2.2'!$4:$151,50,FALSE)</f>
        <v>8815.7971957714944</v>
      </c>
      <c r="I72" s="92">
        <f>VLOOKUP($A$72,'2.2'!$4:$151,58,FALSE)</f>
        <v>9884.0988069899995</v>
      </c>
      <c r="J72" s="92">
        <f>VLOOKUP($A$72,'2.2'!$4:$151,66,FALSE)</f>
        <v>11573.79282371</v>
      </c>
      <c r="K72" s="92">
        <f>VLOOKUP($A$72,'2.2'!$4:$151,74,FALSE)</f>
        <v>12271.898159989998</v>
      </c>
      <c r="L72" s="92">
        <f>VLOOKUP($A$72,'2.2'!$4:$151,82,FALSE)</f>
        <v>12626.098289039999</v>
      </c>
      <c r="M72" s="92">
        <f>VLOOKUP($A$72,'2.2'!$4:$151,90,FALSE)</f>
        <v>14686.246227649999</v>
      </c>
      <c r="N72" s="92" t="str">
        <f>VLOOKUP($A$72,'2.2'!$4:$151,98,FALSE)</f>
        <v>n.d.</v>
      </c>
    </row>
    <row r="73" spans="1:14" ht="20" customHeight="1" x14ac:dyDescent="0.2">
      <c r="A73" s="21">
        <v>1223</v>
      </c>
      <c r="B73" s="22" t="s">
        <v>827</v>
      </c>
      <c r="C73" s="23">
        <f>VLOOKUP($A$73,'2.2'!$4:$151,10,FALSE)</f>
        <v>50712</v>
      </c>
      <c r="D73" s="23">
        <f>VLOOKUP($A$73,'2.2'!$4:$151,18,FALSE)</f>
        <v>54639</v>
      </c>
      <c r="E73" s="23">
        <f>VLOOKUP($A$73,'2.2'!$4:$151,26,FALSE)</f>
        <v>57224</v>
      </c>
      <c r="F73" s="23">
        <f>VLOOKUP($A$73,'2.2'!$4:$151,34,FALSE)</f>
        <v>62395</v>
      </c>
      <c r="G73" s="23">
        <f>VLOOKUP($A$73,'2.2'!$4:$151,42,FALSE)</f>
        <v>69709.999999999985</v>
      </c>
      <c r="H73" s="23">
        <f>VLOOKUP($A$73,'2.2'!$4:$151,50,FALSE)</f>
        <v>73801.025968414964</v>
      </c>
      <c r="I73" s="23">
        <f>VLOOKUP($A$73,'2.2'!$4:$151,58,FALSE)</f>
        <v>78344.210000000006</v>
      </c>
      <c r="J73" s="23">
        <f>VLOOKUP($A$73,'2.2'!$4:$151,66,FALSE)</f>
        <v>89332.285028630096</v>
      </c>
      <c r="K73" s="23">
        <f>VLOOKUP($A$73,'2.2'!$4:$151,74,FALSE)</f>
        <v>96811.678449080006</v>
      </c>
      <c r="L73" s="23">
        <f>VLOOKUP($A$73,'2.2'!$4:$151,82,FALSE)</f>
        <v>105092.91605468999</v>
      </c>
      <c r="M73" s="23">
        <f>VLOOKUP($A$73,'2.2'!$4:$151,90,FALSE)</f>
        <v>97765.369920049998</v>
      </c>
      <c r="N73" s="23" t="str">
        <f>VLOOKUP($A$73,'2.2'!$4:$151,98,FALSE)</f>
        <v>n.d.</v>
      </c>
    </row>
    <row r="74" spans="1:14" s="41" customFormat="1" ht="20" customHeight="1" x14ac:dyDescent="0.2">
      <c r="A74" s="32">
        <v>13</v>
      </c>
      <c r="B74" s="33" t="s">
        <v>243</v>
      </c>
      <c r="C74" s="89">
        <f>VLOOKUP($A$74,'2.2'!$4:$151,10,FALSE)</f>
        <v>70.572699899959844</v>
      </c>
      <c r="D74" s="89">
        <f>VLOOKUP($A$74,'2.2'!$4:$151,18,FALSE)</f>
        <v>32.656837639980949</v>
      </c>
      <c r="E74" s="89">
        <f>VLOOKUP($A$74,'2.2'!$4:$151,26,FALSE)</f>
        <v>37.796681290026754</v>
      </c>
      <c r="F74" s="89">
        <f>VLOOKUP($A$74,'2.2'!$4:$151,34,FALSE)</f>
        <v>79.668856129981577</v>
      </c>
      <c r="G74" s="89">
        <f>VLOOKUP($A$74,'2.2'!$4:$151,42,FALSE)</f>
        <v>54.567004759912379</v>
      </c>
      <c r="H74" s="89">
        <f>VLOOKUP($A$74,'2.2'!$4:$151,50,FALSE)</f>
        <v>40.301625079999212</v>
      </c>
      <c r="I74" s="89">
        <f>VLOOKUP($A$74,'2.2'!$4:$151,58,FALSE)</f>
        <v>25.743523719953373</v>
      </c>
      <c r="J74" s="89">
        <f>VLOOKUP($A$74,'2.2'!$4:$151,66,FALSE)</f>
        <v>41.776628519990481</v>
      </c>
      <c r="K74" s="89">
        <f>VLOOKUP($A$74,'2.2'!$4:$151,74,FALSE)</f>
        <v>85.282215390005149</v>
      </c>
      <c r="L74" s="89">
        <f>VLOOKUP($A$74,'2.2'!$4:$151,82,FALSE)</f>
        <v>10.745847280020826</v>
      </c>
      <c r="M74" s="89">
        <f>VLOOKUP($A$74,'2.2'!$4:$151,90,FALSE)</f>
        <v>178.04693432000931</v>
      </c>
      <c r="N74" s="89">
        <f>VLOOKUP($A$74,'2.2'!$4:$151,98,FALSE)</f>
        <v>8.3379626600071788</v>
      </c>
    </row>
    <row r="75" spans="1:14" ht="20" customHeight="1" x14ac:dyDescent="0.2">
      <c r="A75" s="35">
        <v>131</v>
      </c>
      <c r="B75" s="36" t="s">
        <v>285</v>
      </c>
      <c r="C75" s="90">
        <f>VLOOKUP($A$75,'2.2'!$4:$151,10,FALSE)</f>
        <v>0</v>
      </c>
      <c r="D75" s="90">
        <f>VLOOKUP($A$75,'2.2'!$4:$151,18,FALSE)</f>
        <v>0</v>
      </c>
      <c r="E75" s="90">
        <f>VLOOKUP($A$75,'2.2'!$4:$151,26,FALSE)</f>
        <v>0</v>
      </c>
      <c r="F75" s="90">
        <f>VLOOKUP($A$75,'2.2'!$4:$151,34,FALSE)</f>
        <v>0</v>
      </c>
      <c r="G75" s="90">
        <f>VLOOKUP($A$75,'2.2'!$4:$151,42,FALSE)</f>
        <v>0</v>
      </c>
      <c r="H75" s="90">
        <f>VLOOKUP($A$75,'2.2'!$4:$151,50,FALSE)</f>
        <v>0</v>
      </c>
      <c r="I75" s="90">
        <f>VLOOKUP($A$75,'2.2'!$4:$151,58,FALSE)</f>
        <v>0</v>
      </c>
      <c r="J75" s="90">
        <f>VLOOKUP($A$75,'2.2'!$4:$151,66,FALSE)</f>
        <v>0</v>
      </c>
      <c r="K75" s="90">
        <f>VLOOKUP($A$75,'2.2'!$4:$151,74,FALSE)</f>
        <v>0</v>
      </c>
      <c r="L75" s="90">
        <f>VLOOKUP($A$75,'2.2'!$4:$151,82,FALSE)</f>
        <v>0</v>
      </c>
      <c r="M75" s="90">
        <f>VLOOKUP($A$75,'2.2'!$4:$151,90,FALSE)</f>
        <v>0</v>
      </c>
      <c r="N75" s="90" t="str">
        <f>VLOOKUP($A$75,'2.2'!$4:$151,98,FALSE)</f>
        <v>n.d.</v>
      </c>
    </row>
    <row r="76" spans="1:14" ht="20" customHeight="1" x14ac:dyDescent="0.2">
      <c r="A76" s="21">
        <v>1311</v>
      </c>
      <c r="B76" s="22" t="s">
        <v>286</v>
      </c>
      <c r="C76" s="23">
        <f>VLOOKUP($A$76,'2.2'!$4:$151,10,FALSE)</f>
        <v>0</v>
      </c>
      <c r="D76" s="23">
        <f>VLOOKUP($A$76,'2.2'!$4:$151,18,FALSE)</f>
        <v>0</v>
      </c>
      <c r="E76" s="23">
        <f>VLOOKUP($A$76,'2.2'!$4:$151,26,FALSE)</f>
        <v>0</v>
      </c>
      <c r="F76" s="23">
        <f>VLOOKUP($A$76,'2.2'!$4:$151,34,FALSE)</f>
        <v>0</v>
      </c>
      <c r="G76" s="23">
        <f>VLOOKUP($A$76,'2.2'!$4:$151,42,FALSE)</f>
        <v>0</v>
      </c>
      <c r="H76" s="23">
        <f>VLOOKUP($A$76,'2.2'!$4:$151,50,FALSE)</f>
        <v>0</v>
      </c>
      <c r="I76" s="23">
        <f>VLOOKUP($A$76,'2.2'!$4:$151,58,FALSE)</f>
        <v>0</v>
      </c>
      <c r="J76" s="23">
        <f>VLOOKUP($A$76,'2.2'!$4:$151,66,FALSE)</f>
        <v>0</v>
      </c>
      <c r="K76" s="23">
        <f>VLOOKUP($A$76,'2.2'!$4:$151,74,FALSE)</f>
        <v>0</v>
      </c>
      <c r="L76" s="23">
        <f>VLOOKUP($A$76,'2.2'!$4:$151,82,FALSE)</f>
        <v>0</v>
      </c>
      <c r="M76" s="23">
        <f>VLOOKUP($A$76,'2.2'!$4:$151,90,FALSE)</f>
        <v>0</v>
      </c>
      <c r="N76" s="23" t="str">
        <f>VLOOKUP($A$76,'2.2'!$4:$151,98,FALSE)</f>
        <v>n.d.</v>
      </c>
    </row>
    <row r="77" spans="1:14" ht="20" customHeight="1" x14ac:dyDescent="0.2">
      <c r="A77" s="21">
        <v>1312</v>
      </c>
      <c r="B77" s="22" t="s">
        <v>287</v>
      </c>
      <c r="C77" s="23">
        <f>VLOOKUP($A$77,'2.2'!$4:$151,10,FALSE)</f>
        <v>0</v>
      </c>
      <c r="D77" s="23">
        <f>VLOOKUP($A$77,'2.2'!$4:$151,18,FALSE)</f>
        <v>0</v>
      </c>
      <c r="E77" s="23">
        <f>VLOOKUP($A$77,'2.2'!$4:$151,26,FALSE)</f>
        <v>0</v>
      </c>
      <c r="F77" s="23">
        <f>VLOOKUP($A$77,'2.2'!$4:$151,34,FALSE)</f>
        <v>0</v>
      </c>
      <c r="G77" s="23">
        <f>VLOOKUP($A$77,'2.2'!$4:$151,42,FALSE)</f>
        <v>0</v>
      </c>
      <c r="H77" s="23">
        <f>VLOOKUP($A$77,'2.2'!$4:$151,50,FALSE)</f>
        <v>0</v>
      </c>
      <c r="I77" s="23">
        <f>VLOOKUP($A$77,'2.2'!$4:$151,58,FALSE)</f>
        <v>0</v>
      </c>
      <c r="J77" s="23">
        <f>VLOOKUP($A$77,'2.2'!$4:$151,66,FALSE)</f>
        <v>0</v>
      </c>
      <c r="K77" s="23">
        <f>VLOOKUP($A$77,'2.2'!$4:$151,74,FALSE)</f>
        <v>0</v>
      </c>
      <c r="L77" s="23">
        <f>VLOOKUP($A$77,'2.2'!$4:$151,82,FALSE)</f>
        <v>0</v>
      </c>
      <c r="M77" s="23">
        <f>VLOOKUP($A$77,'2.2'!$4:$151,90,FALSE)</f>
        <v>0</v>
      </c>
      <c r="N77" s="23" t="str">
        <f>VLOOKUP($A$77,'2.2'!$4:$151,98,FALSE)</f>
        <v>n.d.</v>
      </c>
    </row>
    <row r="78" spans="1:14" ht="20" customHeight="1" x14ac:dyDescent="0.2">
      <c r="A78" s="35">
        <v>132</v>
      </c>
      <c r="B78" s="36" t="s">
        <v>288</v>
      </c>
      <c r="C78" s="90">
        <f>VLOOKUP($A$78,'2.2'!$4:$151,10,FALSE)</f>
        <v>70.572699900000003</v>
      </c>
      <c r="D78" s="90">
        <f>VLOOKUP($A$78,'2.2'!$4:$151,18,FALSE)</f>
        <v>32.656837639999999</v>
      </c>
      <c r="E78" s="90">
        <f>VLOOKUP($A$78,'2.2'!$4:$151,26,FALSE)</f>
        <v>37.796681289999995</v>
      </c>
      <c r="F78" s="90">
        <f>VLOOKUP($A$78,'2.2'!$4:$151,34,FALSE)</f>
        <v>79.668856129999995</v>
      </c>
      <c r="G78" s="90">
        <f>VLOOKUP($A$78,'2.2'!$4:$151,42,FALSE)</f>
        <v>54.567004759999996</v>
      </c>
      <c r="H78" s="90">
        <f>VLOOKUP($A$78,'2.2'!$4:$151,50,FALSE)</f>
        <v>40.301625080000001</v>
      </c>
      <c r="I78" s="90">
        <f>VLOOKUP($A$78,'2.2'!$4:$151,58,FALSE)</f>
        <v>25.743523719999999</v>
      </c>
      <c r="J78" s="90">
        <f>VLOOKUP($A$78,'2.2'!$4:$151,66,FALSE)</f>
        <v>41.776628520000003</v>
      </c>
      <c r="K78" s="90">
        <f>VLOOKUP($A$78,'2.2'!$4:$151,74,FALSE)</f>
        <v>85.28221538999999</v>
      </c>
      <c r="L78" s="90">
        <f>VLOOKUP($A$78,'2.2'!$4:$151,82,FALSE)</f>
        <v>10.74584728</v>
      </c>
      <c r="M78" s="90">
        <f>VLOOKUP($A$78,'2.2'!$4:$151,90,FALSE)</f>
        <v>178.04693431999999</v>
      </c>
      <c r="N78" s="90" t="str">
        <f>VLOOKUP($A$78,'2.2'!$4:$151,98,FALSE)</f>
        <v>n.d.</v>
      </c>
    </row>
    <row r="79" spans="1:14" ht="20" customHeight="1" x14ac:dyDescent="0.2">
      <c r="A79" s="21">
        <v>1321</v>
      </c>
      <c r="B79" s="22" t="s">
        <v>286</v>
      </c>
      <c r="C79" s="23">
        <f>VLOOKUP($A$79,'2.2'!$4:$151,10,FALSE)</f>
        <v>43.860890749999996</v>
      </c>
      <c r="D79" s="23">
        <f>VLOOKUP($A$79,'2.2'!$4:$151,18,FALSE)</f>
        <v>20.96873686</v>
      </c>
      <c r="E79" s="23">
        <f>VLOOKUP($A$79,'2.2'!$4:$151,26,FALSE)</f>
        <v>21.230071449999997</v>
      </c>
      <c r="F79" s="23">
        <f>VLOOKUP($A$79,'2.2'!$4:$151,34,FALSE)</f>
        <v>24.22144381</v>
      </c>
      <c r="G79" s="23">
        <f>VLOOKUP($A$79,'2.2'!$4:$151,42,FALSE)</f>
        <v>38.905700869999997</v>
      </c>
      <c r="H79" s="23">
        <f>VLOOKUP($A$79,'2.2'!$4:$151,50,FALSE)</f>
        <v>14.932627320000002</v>
      </c>
      <c r="I79" s="23">
        <f>VLOOKUP($A$79,'2.2'!$4:$151,58,FALSE)</f>
        <v>12.269679130000002</v>
      </c>
      <c r="J79" s="23">
        <f>VLOOKUP($A$79,'2.2'!$4:$151,66,FALSE)</f>
        <v>13.351477979999999</v>
      </c>
      <c r="K79" s="23">
        <f>VLOOKUP($A$79,'2.2'!$4:$151,74,FALSE)</f>
        <v>65.015385359999996</v>
      </c>
      <c r="L79" s="23">
        <f>VLOOKUP($A$79,'2.2'!$4:$151,82,FALSE)</f>
        <v>5.4281238099999998</v>
      </c>
      <c r="M79" s="23">
        <f>VLOOKUP($A$79,'2.2'!$4:$151,90,FALSE)</f>
        <v>165.49491288000002</v>
      </c>
      <c r="N79" s="23" t="str">
        <f>VLOOKUP($A$79,'2.2'!$4:$151,98,FALSE)</f>
        <v>n.d.</v>
      </c>
    </row>
    <row r="80" spans="1:14" ht="20" customHeight="1" x14ac:dyDescent="0.2">
      <c r="A80" s="21">
        <v>1322</v>
      </c>
      <c r="B80" s="22" t="s">
        <v>287</v>
      </c>
      <c r="C80" s="23">
        <f>VLOOKUP($A$80,'2.2'!$4:$151,10,FALSE)</f>
        <v>26.711809150000001</v>
      </c>
      <c r="D80" s="23">
        <f>VLOOKUP($A$80,'2.2'!$4:$151,18,FALSE)</f>
        <v>11.688100779999999</v>
      </c>
      <c r="E80" s="23">
        <f>VLOOKUP($A$80,'2.2'!$4:$151,26,FALSE)</f>
        <v>16.566609839999998</v>
      </c>
      <c r="F80" s="23">
        <f>VLOOKUP($A$80,'2.2'!$4:$151,34,FALSE)</f>
        <v>55.447412319999998</v>
      </c>
      <c r="G80" s="23">
        <f>VLOOKUP($A$80,'2.2'!$4:$151,42,FALSE)</f>
        <v>15.661303889999999</v>
      </c>
      <c r="H80" s="23">
        <f>VLOOKUP($A$80,'2.2'!$4:$151,50,FALSE)</f>
        <v>25.368997760000003</v>
      </c>
      <c r="I80" s="23">
        <f>VLOOKUP($A$80,'2.2'!$4:$151,58,FALSE)</f>
        <v>13.473844589999999</v>
      </c>
      <c r="J80" s="23">
        <f>VLOOKUP($A$80,'2.2'!$4:$151,66,FALSE)</f>
        <v>28.425150540000001</v>
      </c>
      <c r="K80" s="23">
        <f>VLOOKUP($A$80,'2.2'!$4:$151,74,FALSE)</f>
        <v>20.266830029999998</v>
      </c>
      <c r="L80" s="23">
        <f>VLOOKUP($A$80,'2.2'!$4:$151,82,FALSE)</f>
        <v>5.3177234700000007</v>
      </c>
      <c r="M80" s="23">
        <f>VLOOKUP($A$80,'2.2'!$4:$151,90,FALSE)</f>
        <v>12.552021440000001</v>
      </c>
      <c r="N80" s="23" t="str">
        <f>VLOOKUP($A$80,'2.2'!$4:$151,98,FALSE)</f>
        <v>n.d.</v>
      </c>
    </row>
    <row r="81" spans="1:14" ht="20" customHeight="1" x14ac:dyDescent="0.2">
      <c r="A81" s="35">
        <v>133</v>
      </c>
      <c r="B81" s="36" t="s">
        <v>289</v>
      </c>
      <c r="C81" s="90">
        <f>VLOOKUP($A$81,'2.2'!$4:$151,10,FALSE)</f>
        <v>0</v>
      </c>
      <c r="D81" s="90">
        <f>VLOOKUP($A$81,'2.2'!$4:$151,18,FALSE)</f>
        <v>0</v>
      </c>
      <c r="E81" s="90">
        <f>VLOOKUP($A$81,'2.2'!$4:$151,26,FALSE)</f>
        <v>0</v>
      </c>
      <c r="F81" s="90">
        <f>VLOOKUP($A$81,'2.2'!$4:$151,34,FALSE)</f>
        <v>0</v>
      </c>
      <c r="G81" s="90">
        <f>VLOOKUP($A$81,'2.2'!$4:$151,42,FALSE)</f>
        <v>0</v>
      </c>
      <c r="H81" s="90">
        <f>VLOOKUP($A$81,'2.2'!$4:$151,50,FALSE)</f>
        <v>0</v>
      </c>
      <c r="I81" s="90">
        <f>VLOOKUP($A$81,'2.2'!$4:$151,58,FALSE)</f>
        <v>0</v>
      </c>
      <c r="J81" s="90">
        <f>VLOOKUP($A$81,'2.2'!$4:$151,66,FALSE)</f>
        <v>0</v>
      </c>
      <c r="K81" s="90">
        <f>VLOOKUP($A$81,'2.2'!$4:$151,74,FALSE)</f>
        <v>0</v>
      </c>
      <c r="L81" s="90">
        <f>VLOOKUP($A$81,'2.2'!$4:$151,82,FALSE)</f>
        <v>0</v>
      </c>
      <c r="M81" s="90">
        <f>VLOOKUP($A$81,'2.2'!$4:$151,90,FALSE)</f>
        <v>0</v>
      </c>
      <c r="N81" s="90">
        <f>VLOOKUP($A$81,'2.2'!$4:$151,98,FALSE)</f>
        <v>0</v>
      </c>
    </row>
    <row r="82" spans="1:14" ht="20" customHeight="1" x14ac:dyDescent="0.2">
      <c r="A82" s="21">
        <v>1331</v>
      </c>
      <c r="B82" s="22" t="s">
        <v>286</v>
      </c>
      <c r="C82" s="23">
        <f>VLOOKUP($A$82,'2.2'!$4:$151,10,FALSE)</f>
        <v>0</v>
      </c>
      <c r="D82" s="23">
        <f>VLOOKUP($A$82,'2.2'!$4:$151,18,FALSE)</f>
        <v>0</v>
      </c>
      <c r="E82" s="23">
        <f>VLOOKUP($A$82,'2.2'!$4:$151,26,FALSE)</f>
        <v>0</v>
      </c>
      <c r="F82" s="23">
        <f>VLOOKUP($A$82,'2.2'!$4:$151,34,FALSE)</f>
        <v>0</v>
      </c>
      <c r="G82" s="23">
        <f>VLOOKUP($A$82,'2.2'!$4:$151,42,FALSE)</f>
        <v>0</v>
      </c>
      <c r="H82" s="23">
        <f>VLOOKUP($A$82,'2.2'!$4:$151,50,FALSE)</f>
        <v>0</v>
      </c>
      <c r="I82" s="23">
        <f>VLOOKUP($A$82,'2.2'!$4:$151,58,FALSE)</f>
        <v>0</v>
      </c>
      <c r="J82" s="23">
        <f>VLOOKUP($A$82,'2.2'!$4:$151,66,FALSE)</f>
        <v>0</v>
      </c>
      <c r="K82" s="23">
        <f>VLOOKUP($A$82,'2.2'!$4:$151,74,FALSE)</f>
        <v>0</v>
      </c>
      <c r="L82" s="23">
        <f>VLOOKUP($A$82,'2.2'!$4:$151,82,FALSE)</f>
        <v>0</v>
      </c>
      <c r="M82" s="23">
        <f>VLOOKUP($A$82,'2.2'!$4:$151,90,FALSE)</f>
        <v>0</v>
      </c>
      <c r="N82" s="23" t="str">
        <f>VLOOKUP($A$82,'2.2'!$4:$151,98,FALSE)</f>
        <v>n.d.</v>
      </c>
    </row>
    <row r="83" spans="1:14" ht="20" customHeight="1" x14ac:dyDescent="0.2">
      <c r="A83" s="21">
        <v>1332</v>
      </c>
      <c r="B83" s="22" t="s">
        <v>287</v>
      </c>
      <c r="C83" s="23">
        <f>VLOOKUP($A$83,'2.2'!$4:$151,10,FALSE)</f>
        <v>0</v>
      </c>
      <c r="D83" s="23">
        <f>VLOOKUP($A$83,'2.2'!$4:$151,18,FALSE)</f>
        <v>0</v>
      </c>
      <c r="E83" s="23">
        <f>VLOOKUP($A$83,'2.2'!$4:$151,26,FALSE)</f>
        <v>0</v>
      </c>
      <c r="F83" s="23">
        <f>VLOOKUP($A$83,'2.2'!$4:$151,34,FALSE)</f>
        <v>0</v>
      </c>
      <c r="G83" s="23">
        <f>VLOOKUP($A$83,'2.2'!$4:$151,42,FALSE)</f>
        <v>0</v>
      </c>
      <c r="H83" s="23">
        <f>VLOOKUP($A$83,'2.2'!$4:$151,50,FALSE)</f>
        <v>0</v>
      </c>
      <c r="I83" s="23">
        <f>VLOOKUP($A$83,'2.2'!$4:$151,58,FALSE)</f>
        <v>0</v>
      </c>
      <c r="J83" s="23">
        <f>VLOOKUP($A$83,'2.2'!$4:$151,66,FALSE)</f>
        <v>0</v>
      </c>
      <c r="K83" s="23">
        <f>VLOOKUP($A$83,'2.2'!$4:$151,74,FALSE)</f>
        <v>0</v>
      </c>
      <c r="L83" s="23">
        <f>VLOOKUP($A$83,'2.2'!$4:$151,82,FALSE)</f>
        <v>0</v>
      </c>
      <c r="M83" s="23">
        <f>VLOOKUP($A$83,'2.2'!$4:$151,90,FALSE)</f>
        <v>0</v>
      </c>
      <c r="N83" s="23" t="str">
        <f>VLOOKUP($A$83,'2.2'!$4:$151,98,FALSE)</f>
        <v>n.d.</v>
      </c>
    </row>
    <row r="84" spans="1:14" s="41" customFormat="1" ht="20" customHeight="1" x14ac:dyDescent="0.2">
      <c r="A84" s="32">
        <v>14</v>
      </c>
      <c r="B84" s="33" t="s">
        <v>247</v>
      </c>
      <c r="C84" s="89">
        <f>VLOOKUP($A$84,'2.2'!$4:$151,10,FALSE)</f>
        <v>200193.92984656699</v>
      </c>
      <c r="D84" s="89">
        <f>VLOOKUP($A$84,'2.2'!$4:$151,18,FALSE)</f>
        <v>222571.95932459581</v>
      </c>
      <c r="E84" s="89">
        <f>VLOOKUP($A$84,'2.2'!$4:$151,26,FALSE)</f>
        <v>287204.73713840393</v>
      </c>
      <c r="F84" s="89">
        <f>VLOOKUP($A$84,'2.2'!$4:$151,34,FALSE)</f>
        <v>292788.40559102589</v>
      </c>
      <c r="G84" s="89">
        <f>VLOOKUP($A$84,'2.2'!$4:$151,42,FALSE)</f>
        <v>290608.87428278424</v>
      </c>
      <c r="H84" s="89">
        <f>VLOOKUP($A$84,'2.2'!$4:$151,50,FALSE)</f>
        <v>393602.71380128711</v>
      </c>
      <c r="I84" s="89">
        <f>VLOOKUP($A$84,'2.2'!$4:$151,58,FALSE)</f>
        <v>444593.10620136186</v>
      </c>
      <c r="J84" s="89">
        <f>VLOOKUP($A$84,'2.2'!$4:$151,66,FALSE)</f>
        <v>371503.71089239127</v>
      </c>
      <c r="K84" s="89">
        <f>VLOOKUP($A$84,'2.2'!$4:$151,74,FALSE)</f>
        <v>420356.34874084964</v>
      </c>
      <c r="L84" s="89">
        <f>VLOOKUP($A$84,'2.2'!$4:$151,82,FALSE)</f>
        <v>527277.88900458172</v>
      </c>
      <c r="M84" s="89">
        <f>VLOOKUP($A$84,'2.2'!$4:$151,90,FALSE)</f>
        <v>380831.15573034959</v>
      </c>
      <c r="N84" s="89">
        <f>VLOOKUP($A$84,'2.2'!$4:$151,98,FALSE)</f>
        <v>547440.20030357747</v>
      </c>
    </row>
    <row r="85" spans="1:14" ht="20" customHeight="1" x14ac:dyDescent="0.2">
      <c r="A85" s="35">
        <v>141</v>
      </c>
      <c r="B85" s="36" t="s">
        <v>290</v>
      </c>
      <c r="C85" s="90">
        <f>VLOOKUP($A$85,'2.2'!$4:$151,10,FALSE)</f>
        <v>135730.89092175488</v>
      </c>
      <c r="D85" s="90">
        <f>VLOOKUP($A$85,'2.2'!$4:$151,18,FALSE)</f>
        <v>149566.0548237841</v>
      </c>
      <c r="E85" s="90">
        <f>VLOOKUP($A$85,'2.2'!$4:$151,26,FALSE)</f>
        <v>184220.55920794423</v>
      </c>
      <c r="F85" s="90">
        <f>VLOOKUP($A$85,'2.2'!$4:$151,34,FALSE)</f>
        <v>185240.08655693574</v>
      </c>
      <c r="G85" s="90">
        <f>VLOOKUP($A$85,'2.2'!$4:$151,42,FALSE)</f>
        <v>189302.64231717965</v>
      </c>
      <c r="H85" s="90">
        <f>VLOOKUP($A$85,'2.2'!$4:$151,50,FALSE)</f>
        <v>256928.52033643133</v>
      </c>
      <c r="I85" s="90">
        <f>VLOOKUP($A$85,'2.2'!$4:$151,58,FALSE)</f>
        <v>299878.40373884491</v>
      </c>
      <c r="J85" s="90">
        <f>VLOOKUP($A$85,'2.2'!$4:$151,66,FALSE)</f>
        <v>249389.52070606267</v>
      </c>
      <c r="K85" s="90">
        <f>VLOOKUP($A$85,'2.2'!$4:$151,74,FALSE)</f>
        <v>284657.74483274075</v>
      </c>
      <c r="L85" s="90">
        <f>VLOOKUP($A$85,'2.2'!$4:$151,82,FALSE)</f>
        <v>361394.4741660867</v>
      </c>
      <c r="M85" s="90">
        <f>VLOOKUP($A$85,'2.2'!$4:$151,90,FALSE)</f>
        <v>205235.38233136261</v>
      </c>
      <c r="N85" s="90" t="str">
        <f>VLOOKUP($A$85,'2.2'!$4:$151,98,FALSE)</f>
        <v>n.d.</v>
      </c>
    </row>
    <row r="86" spans="1:14" ht="20" customHeight="1" x14ac:dyDescent="0.2">
      <c r="A86" s="21">
        <v>1411</v>
      </c>
      <c r="B86" s="22" t="s">
        <v>828</v>
      </c>
      <c r="C86" s="23">
        <f>VLOOKUP($A$86,'2.2'!$4:$151,10,FALSE)</f>
        <v>75746.955318154854</v>
      </c>
      <c r="D86" s="23">
        <f>VLOOKUP($A$86,'2.2'!$4:$151,18,FALSE)</f>
        <v>94842.562767964133</v>
      </c>
      <c r="E86" s="23">
        <f>VLOOKUP($A$86,'2.2'!$4:$151,26,FALSE)</f>
        <v>114227.98532789425</v>
      </c>
      <c r="F86" s="23">
        <f>VLOOKUP($A$86,'2.2'!$4:$151,34,FALSE)</f>
        <v>107666.00882220574</v>
      </c>
      <c r="G86" s="23">
        <f>VLOOKUP($A$86,'2.2'!$4:$151,42,FALSE)</f>
        <v>123599.2908184096</v>
      </c>
      <c r="H86" s="23">
        <f>VLOOKUP($A$86,'2.2'!$4:$151,50,FALSE)</f>
        <v>209593.19743264135</v>
      </c>
      <c r="I86" s="23">
        <f>VLOOKUP($A$86,'2.2'!$4:$151,58,FALSE)</f>
        <v>248890.30225023493</v>
      </c>
      <c r="J86" s="23">
        <f>VLOOKUP($A$86,'2.2'!$4:$151,66,FALSE)</f>
        <v>174531.50993398263</v>
      </c>
      <c r="K86" s="23">
        <f>VLOOKUP($A$86,'2.2'!$4:$151,74,FALSE)</f>
        <v>189510.70895370073</v>
      </c>
      <c r="L86" s="23">
        <f>VLOOKUP($A$86,'2.2'!$4:$151,82,FALSE)</f>
        <v>179272.64304675668</v>
      </c>
      <c r="M86" s="23">
        <f>VLOOKUP($A$86,'2.2'!$4:$151,90,FALSE)</f>
        <v>128698.33673543259</v>
      </c>
      <c r="N86" s="23">
        <f>VLOOKUP($A$86,'2.2'!$4:$151,98,FALSE)</f>
        <v>196859.30493963126</v>
      </c>
    </row>
    <row r="87" spans="1:14" ht="20" customHeight="1" x14ac:dyDescent="0.2">
      <c r="A87" s="21">
        <v>14111</v>
      </c>
      <c r="B87" s="22" t="s">
        <v>291</v>
      </c>
      <c r="C87" s="23">
        <f>VLOOKUP($A$87,'2.2'!$4:$151,10,FALSE)</f>
        <v>320.69327482601</v>
      </c>
      <c r="D87" s="23">
        <f>VLOOKUP($A$87,'2.2'!$4:$151,18,FALSE)</f>
        <v>0.72804427272727301</v>
      </c>
      <c r="E87" s="23">
        <f>VLOOKUP($A$87,'2.2'!$4:$151,26,FALSE)</f>
        <v>3.4116061719769588</v>
      </c>
      <c r="F87" s="23">
        <f>VLOOKUP($A$87,'2.2'!$4:$151,34,FALSE)</f>
        <v>15.902759812661001</v>
      </c>
      <c r="G87" s="23">
        <f>VLOOKUP($A$87,'2.2'!$4:$151,42,FALSE)</f>
        <v>3.8351134715520874E-2</v>
      </c>
      <c r="H87" s="23">
        <f>VLOOKUP($A$87,'2.2'!$4:$151,50,FALSE)</f>
        <v>4.312510897877931E-2</v>
      </c>
      <c r="I87" s="23">
        <f>VLOOKUP($A$87,'2.2'!$4:$151,58,FALSE)</f>
        <v>2.0258575000000001E-2</v>
      </c>
      <c r="J87" s="23">
        <f>VLOOKUP($A$87,'2.2'!$4:$151,66,FALSE)</f>
        <v>0.1305084838589205</v>
      </c>
      <c r="K87" s="23">
        <f>VLOOKUP($A$87,'2.2'!$4:$151,74,FALSE)</f>
        <v>2.8230962102270399E-2</v>
      </c>
      <c r="L87" s="23">
        <f>VLOOKUP($A$87,'2.2'!$4:$151,82,FALSE)</f>
        <v>0</v>
      </c>
      <c r="M87" s="23">
        <f>VLOOKUP($A$87,'2.2'!$4:$151,90,FALSE)</f>
        <v>0</v>
      </c>
      <c r="N87" s="23">
        <f>VLOOKUP($A$87,'2.2'!$4:$151,98,FALSE)</f>
        <v>0</v>
      </c>
    </row>
    <row r="88" spans="1:14" ht="20" customHeight="1" x14ac:dyDescent="0.2">
      <c r="A88" s="21">
        <v>14112</v>
      </c>
      <c r="B88" s="22" t="s">
        <v>292</v>
      </c>
      <c r="C88" s="23">
        <f>VLOOKUP($A$88,'2.2'!$4:$151,10,FALSE)</f>
        <v>75426.262043328854</v>
      </c>
      <c r="D88" s="23">
        <f>VLOOKUP($A$88,'2.2'!$4:$151,18,FALSE)</f>
        <v>94841.834723691427</v>
      </c>
      <c r="E88" s="23">
        <f>VLOOKUP($A$88,'2.2'!$4:$151,26,FALSE)</f>
        <v>114224.57372172229</v>
      </c>
      <c r="F88" s="23">
        <f>VLOOKUP($A$88,'2.2'!$4:$151,34,FALSE)</f>
        <v>107650.10606239307</v>
      </c>
      <c r="G88" s="23">
        <f>VLOOKUP($A$88,'2.2'!$4:$151,42,FALSE)</f>
        <v>123599.25246727493</v>
      </c>
      <c r="H88" s="23">
        <f>VLOOKUP($A$88,'2.2'!$4:$151,50,FALSE)</f>
        <v>209593.15430753242</v>
      </c>
      <c r="I88" s="23">
        <f>VLOOKUP($A$88,'2.2'!$4:$151,58,FALSE)</f>
        <v>248890.28199165995</v>
      </c>
      <c r="J88" s="23">
        <f>VLOOKUP($A$88,'2.2'!$4:$151,66,FALSE)</f>
        <v>174531.3794254988</v>
      </c>
      <c r="K88" s="23">
        <f>VLOOKUP($A$88,'2.2'!$4:$151,74,FALSE)</f>
        <v>189510.68072273862</v>
      </c>
      <c r="L88" s="23">
        <f>VLOOKUP($A$88,'2.2'!$4:$151,82,FALSE)</f>
        <v>179272.64304675665</v>
      </c>
      <c r="M88" s="23">
        <f>VLOOKUP($A$88,'2.2'!$4:$151,90,FALSE)</f>
        <v>128698.33673543262</v>
      </c>
      <c r="N88" s="23">
        <f>VLOOKUP($A$88,'2.2'!$4:$151,98,FALSE)</f>
        <v>196859.30493963126</v>
      </c>
    </row>
    <row r="89" spans="1:14" ht="20" customHeight="1" x14ac:dyDescent="0.2">
      <c r="A89" s="21">
        <v>14113</v>
      </c>
      <c r="B89" s="22" t="s">
        <v>293</v>
      </c>
      <c r="C89" s="23">
        <f>VLOOKUP($A$89,'2.2'!$4:$151,10,FALSE)</f>
        <v>0</v>
      </c>
      <c r="D89" s="23">
        <f>VLOOKUP($A$89,'2.2'!$4:$151,18,FALSE)</f>
        <v>0</v>
      </c>
      <c r="E89" s="23">
        <f>VLOOKUP($A$89,'2.2'!$4:$151,26,FALSE)</f>
        <v>0</v>
      </c>
      <c r="F89" s="23">
        <f>VLOOKUP($A$89,'2.2'!$4:$151,34,FALSE)</f>
        <v>0</v>
      </c>
      <c r="G89" s="23">
        <f>VLOOKUP($A$89,'2.2'!$4:$151,42,FALSE)</f>
        <v>0</v>
      </c>
      <c r="H89" s="23">
        <f>VLOOKUP($A$89,'2.2'!$4:$151,50,FALSE)</f>
        <v>0</v>
      </c>
      <c r="I89" s="23">
        <f>VLOOKUP($A$89,'2.2'!$4:$151,58,FALSE)</f>
        <v>0</v>
      </c>
      <c r="J89" s="23">
        <f>VLOOKUP($A$89,'2.2'!$4:$151,66,FALSE)</f>
        <v>0</v>
      </c>
      <c r="K89" s="23">
        <f>VLOOKUP($A$89,'2.2'!$4:$151,74,FALSE)</f>
        <v>0</v>
      </c>
      <c r="L89" s="23">
        <f>VLOOKUP($A$89,'2.2'!$4:$151,82,FALSE)</f>
        <v>0</v>
      </c>
      <c r="M89" s="23">
        <f>VLOOKUP($A$89,'2.2'!$4:$151,90,FALSE)</f>
        <v>0</v>
      </c>
      <c r="N89" s="23">
        <f>VLOOKUP($A$89,'2.2'!$4:$151,98,FALSE)</f>
        <v>0</v>
      </c>
    </row>
    <row r="90" spans="1:14" ht="20" customHeight="1" x14ac:dyDescent="0.2">
      <c r="A90" s="21">
        <v>1412</v>
      </c>
      <c r="B90" s="22" t="s">
        <v>294</v>
      </c>
      <c r="C90" s="23">
        <f>VLOOKUP($A$90,'2.2'!$4:$151,10,FALSE)</f>
        <v>24313.820278719999</v>
      </c>
      <c r="D90" s="23">
        <f>VLOOKUP($A$90,'2.2'!$4:$151,18,FALSE)</f>
        <v>21952.764136630001</v>
      </c>
      <c r="E90" s="23">
        <f>VLOOKUP($A$90,'2.2'!$4:$151,26,FALSE)</f>
        <v>30263.007252100004</v>
      </c>
      <c r="F90" s="23">
        <f>VLOOKUP($A$90,'2.2'!$4:$151,34,FALSE)</f>
        <v>19224.55475666</v>
      </c>
      <c r="G90" s="23">
        <f>VLOOKUP($A$90,'2.2'!$4:$151,42,FALSE)</f>
        <v>21623.561117089997</v>
      </c>
      <c r="H90" s="23">
        <f>VLOOKUP($A$90,'2.2'!$4:$151,50,FALSE)</f>
        <v>14117.987892570001</v>
      </c>
      <c r="I90" s="23">
        <f>VLOOKUP($A$90,'2.2'!$4:$151,58,FALSE)</f>
        <v>4365.6334993</v>
      </c>
      <c r="J90" s="23">
        <f>VLOOKUP($A$90,'2.2'!$4:$151,66,FALSE)</f>
        <v>7960.8793017599992</v>
      </c>
      <c r="K90" s="23">
        <f>VLOOKUP($A$90,'2.2'!$4:$151,74,FALSE)</f>
        <v>10506.666230840001</v>
      </c>
      <c r="L90" s="23">
        <f>VLOOKUP($A$90,'2.2'!$4:$151,82,FALSE)</f>
        <v>23391.353294820001</v>
      </c>
      <c r="M90" s="23">
        <f>VLOOKUP($A$90,'2.2'!$4:$151,90,FALSE)</f>
        <v>10228.446379999999</v>
      </c>
      <c r="N90" s="23" t="str">
        <f>VLOOKUP($A$90,'2.2'!$4:$151,98,FALSE)</f>
        <v>n.d.</v>
      </c>
    </row>
    <row r="91" spans="1:14" ht="20" customHeight="1" x14ac:dyDescent="0.2">
      <c r="A91" s="21">
        <v>1413</v>
      </c>
      <c r="B91" s="22" t="s">
        <v>295</v>
      </c>
      <c r="C91" s="23">
        <f>VLOOKUP($A$91,'2.2'!$4:$151,10,FALSE)</f>
        <v>0</v>
      </c>
      <c r="D91" s="23">
        <f>VLOOKUP($A$91,'2.2'!$4:$151,18,FALSE)</f>
        <v>0</v>
      </c>
      <c r="E91" s="23">
        <f>VLOOKUP($A$91,'2.2'!$4:$151,26,FALSE)</f>
        <v>0</v>
      </c>
      <c r="F91" s="23">
        <f>VLOOKUP($A$91,'2.2'!$4:$151,34,FALSE)</f>
        <v>0</v>
      </c>
      <c r="G91" s="23">
        <f>VLOOKUP($A$91,'2.2'!$4:$151,42,FALSE)</f>
        <v>0</v>
      </c>
      <c r="H91" s="23">
        <f>VLOOKUP($A$91,'2.2'!$4:$151,50,FALSE)</f>
        <v>0</v>
      </c>
      <c r="I91" s="23">
        <f>VLOOKUP($A$91,'2.2'!$4:$151,58,FALSE)</f>
        <v>0</v>
      </c>
      <c r="J91" s="23">
        <f>VLOOKUP($A$91,'2.2'!$4:$151,66,FALSE)</f>
        <v>0</v>
      </c>
      <c r="K91" s="23">
        <f>VLOOKUP($A$91,'2.2'!$4:$151,74,FALSE)</f>
        <v>0</v>
      </c>
      <c r="L91" s="23">
        <f>VLOOKUP($A$91,'2.2'!$4:$151,82,FALSE)</f>
        <v>0</v>
      </c>
      <c r="M91" s="23">
        <f>VLOOKUP($A$91,'2.2'!$4:$151,90,FALSE)</f>
        <v>0</v>
      </c>
      <c r="N91" s="23" t="str">
        <f>VLOOKUP($A$91,'2.2'!$4:$151,98,FALSE)</f>
        <v>n.d.</v>
      </c>
    </row>
    <row r="92" spans="1:14" ht="20" customHeight="1" x14ac:dyDescent="0.2">
      <c r="A92" s="21">
        <v>1414</v>
      </c>
      <c r="B92" s="22" t="s">
        <v>296</v>
      </c>
      <c r="C92" s="23">
        <f>VLOOKUP($A$92,'2.2'!$4:$151,10,FALSE)</f>
        <v>0</v>
      </c>
      <c r="D92" s="23">
        <f>VLOOKUP($A$92,'2.2'!$4:$151,18,FALSE)</f>
        <v>0</v>
      </c>
      <c r="E92" s="23">
        <f>VLOOKUP($A$92,'2.2'!$4:$151,26,FALSE)</f>
        <v>0</v>
      </c>
      <c r="F92" s="23">
        <f>VLOOKUP($A$92,'2.2'!$4:$151,34,FALSE)</f>
        <v>0</v>
      </c>
      <c r="G92" s="23">
        <f>VLOOKUP($A$92,'2.2'!$4:$151,42,FALSE)</f>
        <v>0</v>
      </c>
      <c r="H92" s="23">
        <f>VLOOKUP($A$92,'2.2'!$4:$151,50,FALSE)</f>
        <v>0</v>
      </c>
      <c r="I92" s="23">
        <f>VLOOKUP($A$92,'2.2'!$4:$151,58,FALSE)</f>
        <v>0</v>
      </c>
      <c r="J92" s="23">
        <f>VLOOKUP($A$92,'2.2'!$4:$151,66,FALSE)</f>
        <v>0</v>
      </c>
      <c r="K92" s="23">
        <f>VLOOKUP($A$92,'2.2'!$4:$151,74,FALSE)</f>
        <v>0</v>
      </c>
      <c r="L92" s="23">
        <f>VLOOKUP($A$92,'2.2'!$4:$151,82,FALSE)</f>
        <v>0</v>
      </c>
      <c r="M92" s="23">
        <f>VLOOKUP($A$92,'2.2'!$4:$151,90,FALSE)</f>
        <v>0</v>
      </c>
      <c r="N92" s="23" t="str">
        <f>VLOOKUP($A$92,'2.2'!$4:$151,98,FALSE)</f>
        <v>n.d.</v>
      </c>
    </row>
    <row r="93" spans="1:14" ht="20" customHeight="1" x14ac:dyDescent="0.2">
      <c r="A93" s="21">
        <v>1415</v>
      </c>
      <c r="B93" s="22" t="s">
        <v>466</v>
      </c>
      <c r="C93" s="23">
        <f>VLOOKUP($A$93,'2.2'!$4:$151,10,FALSE)</f>
        <v>35670.115324880004</v>
      </c>
      <c r="D93" s="23">
        <f>VLOOKUP($A$93,'2.2'!$4:$151,18,FALSE)</f>
        <v>32770.727919190002</v>
      </c>
      <c r="E93" s="23">
        <f>VLOOKUP($A$93,'2.2'!$4:$151,26,FALSE)</f>
        <v>39729.56662795</v>
      </c>
      <c r="F93" s="23">
        <f>VLOOKUP($A$93,'2.2'!$4:$151,34,FALSE)</f>
        <v>58349.522978069988</v>
      </c>
      <c r="G93" s="23">
        <f>VLOOKUP($A$93,'2.2'!$4:$151,42,FALSE)</f>
        <v>44079.790381680003</v>
      </c>
      <c r="H93" s="23">
        <f>VLOOKUP($A$93,'2.2'!$4:$151,50,FALSE)</f>
        <v>33217.335011219999</v>
      </c>
      <c r="I93" s="23">
        <f>VLOOKUP($A$93,'2.2'!$4:$151,58,FALSE)</f>
        <v>46622.467989310004</v>
      </c>
      <c r="J93" s="23">
        <f>VLOOKUP($A$93,'2.2'!$4:$151,66,FALSE)</f>
        <v>66897.13147031999</v>
      </c>
      <c r="K93" s="23">
        <f>VLOOKUP($A$93,'2.2'!$4:$151,74,FALSE)</f>
        <v>84640.369648200009</v>
      </c>
      <c r="L93" s="23">
        <f>VLOOKUP($A$93,'2.2'!$4:$151,82,FALSE)</f>
        <v>158730.47782451002</v>
      </c>
      <c r="M93" s="23">
        <f>VLOOKUP($A$93,'2.2'!$4:$151,90,FALSE)</f>
        <v>66308.599215930008</v>
      </c>
      <c r="N93" s="23" t="str">
        <f>VLOOKUP($A$93,'2.2'!$4:$151,98,FALSE)</f>
        <v>n.d.</v>
      </c>
    </row>
    <row r="94" spans="1:14" ht="20" customHeight="1" x14ac:dyDescent="0.2">
      <c r="A94" s="21">
        <v>1416</v>
      </c>
      <c r="B94" s="22" t="s">
        <v>297</v>
      </c>
      <c r="C94" s="23">
        <f>VLOOKUP($A$94,'2.2'!$4:$151,10,FALSE)</f>
        <v>0</v>
      </c>
      <c r="D94" s="23">
        <f>VLOOKUP($A$94,'2.2'!$4:$151,18,FALSE)</f>
        <v>0</v>
      </c>
      <c r="E94" s="23">
        <f>VLOOKUP($A$94,'2.2'!$4:$151,26,FALSE)</f>
        <v>0</v>
      </c>
      <c r="F94" s="23">
        <f>VLOOKUP($A$94,'2.2'!$4:$151,34,FALSE)</f>
        <v>0</v>
      </c>
      <c r="G94" s="23">
        <f>VLOOKUP($A$94,'2.2'!$4:$151,42,FALSE)</f>
        <v>0</v>
      </c>
      <c r="H94" s="23">
        <f>VLOOKUP($A$94,'2.2'!$4:$151,50,FALSE)</f>
        <v>0</v>
      </c>
      <c r="I94" s="23">
        <f>VLOOKUP($A$94,'2.2'!$4:$151,58,FALSE)</f>
        <v>0</v>
      </c>
      <c r="J94" s="23">
        <f>VLOOKUP($A$94,'2.2'!$4:$151,66,FALSE)</f>
        <v>0</v>
      </c>
      <c r="K94" s="23">
        <f>VLOOKUP($A$94,'2.2'!$4:$151,74,FALSE)</f>
        <v>0</v>
      </c>
      <c r="L94" s="23">
        <f>VLOOKUP($A$94,'2.2'!$4:$151,82,FALSE)</f>
        <v>0</v>
      </c>
      <c r="M94" s="23">
        <f>VLOOKUP($A$94,'2.2'!$4:$151,90,FALSE)</f>
        <v>0</v>
      </c>
      <c r="N94" s="23" t="str">
        <f>VLOOKUP($A$94,'2.2'!$4:$151,98,FALSE)</f>
        <v>n.d.</v>
      </c>
    </row>
    <row r="95" spans="1:14" ht="20" customHeight="1" x14ac:dyDescent="0.2">
      <c r="A95" s="35">
        <v>142</v>
      </c>
      <c r="B95" s="36" t="s">
        <v>298</v>
      </c>
      <c r="C95" s="90">
        <f>VLOOKUP($A$95,'2.2'!$4:$151,10,FALSE)</f>
        <v>27782.996741163552</v>
      </c>
      <c r="D95" s="90">
        <f>VLOOKUP($A$95,'2.2'!$4:$151,18,FALSE)</f>
        <v>31163.047724000811</v>
      </c>
      <c r="E95" s="90">
        <f>VLOOKUP($A$95,'2.2'!$4:$151,26,FALSE)</f>
        <v>32576.310836508226</v>
      </c>
      <c r="F95" s="90">
        <f>VLOOKUP($A$95,'2.2'!$4:$151,34,FALSE)</f>
        <v>37827.350695163797</v>
      </c>
      <c r="G95" s="90">
        <f>VLOOKUP($A$95,'2.2'!$4:$151,42,FALSE)</f>
        <v>39328.666954745306</v>
      </c>
      <c r="H95" s="90">
        <f>VLOOKUP($A$95,'2.2'!$4:$151,50,FALSE)</f>
        <v>42378.546736043427</v>
      </c>
      <c r="I95" s="90">
        <f>VLOOKUP($A$95,'2.2'!$4:$151,58,FALSE)</f>
        <v>44433.82519476689</v>
      </c>
      <c r="J95" s="90">
        <f>VLOOKUP($A$95,'2.2'!$4:$151,66,FALSE)</f>
        <v>45543.344257271761</v>
      </c>
      <c r="K95" s="90">
        <f>VLOOKUP($A$95,'2.2'!$4:$151,74,FALSE)</f>
        <v>51126.833457122804</v>
      </c>
      <c r="L95" s="90">
        <f>VLOOKUP($A$95,'2.2'!$4:$151,82,FALSE)</f>
        <v>53588.834980232677</v>
      </c>
      <c r="M95" s="90">
        <f>VLOOKUP($A$95,'2.2'!$4:$151,90,FALSE)</f>
        <v>52405.240526714158</v>
      </c>
      <c r="N95" s="90" t="str">
        <f>VLOOKUP($A$95,'2.2'!$4:$151,98,FALSE)</f>
        <v>n.d.</v>
      </c>
    </row>
    <row r="96" spans="1:14" ht="20" customHeight="1" x14ac:dyDescent="0.2">
      <c r="A96" s="21">
        <v>1421</v>
      </c>
      <c r="B96" s="22" t="s">
        <v>299</v>
      </c>
      <c r="C96" s="23">
        <f>VLOOKUP($A$96,'2.2'!$4:$151,10,FALSE)</f>
        <v>0</v>
      </c>
      <c r="D96" s="23">
        <f>VLOOKUP($A$96,'2.2'!$4:$151,18,FALSE)</f>
        <v>0</v>
      </c>
      <c r="E96" s="23">
        <f>VLOOKUP($A$96,'2.2'!$4:$151,26,FALSE)</f>
        <v>0</v>
      </c>
      <c r="F96" s="23">
        <f>VLOOKUP($A$96,'2.2'!$4:$151,34,FALSE)</f>
        <v>0</v>
      </c>
      <c r="G96" s="23">
        <f>VLOOKUP($A$96,'2.2'!$4:$151,42,FALSE)</f>
        <v>0</v>
      </c>
      <c r="H96" s="23">
        <f>VLOOKUP($A$96,'2.2'!$4:$151,50,FALSE)</f>
        <v>0</v>
      </c>
      <c r="I96" s="23">
        <f>VLOOKUP($A$96,'2.2'!$4:$151,58,FALSE)</f>
        <v>0</v>
      </c>
      <c r="J96" s="23">
        <f>VLOOKUP($A$96,'2.2'!$4:$151,66,FALSE)</f>
        <v>0</v>
      </c>
      <c r="K96" s="23">
        <f>VLOOKUP($A$96,'2.2'!$4:$151,74,FALSE)</f>
        <v>0</v>
      </c>
      <c r="L96" s="23">
        <f>VLOOKUP($A$96,'2.2'!$4:$151,82,FALSE)</f>
        <v>0</v>
      </c>
      <c r="M96" s="23">
        <f>VLOOKUP($A$96,'2.2'!$4:$151,90,FALSE)</f>
        <v>0</v>
      </c>
      <c r="N96" s="23" t="str">
        <f>VLOOKUP($A$96,'2.2'!$4:$151,98,FALSE)</f>
        <v>n.d.</v>
      </c>
    </row>
    <row r="97" spans="1:14" ht="20" customHeight="1" x14ac:dyDescent="0.2">
      <c r="A97" s="21">
        <v>1422</v>
      </c>
      <c r="B97" s="22" t="s">
        <v>300</v>
      </c>
      <c r="C97" s="23">
        <f>VLOOKUP($A$97,'2.2'!$4:$151,10,FALSE)</f>
        <v>6566.8048451040313</v>
      </c>
      <c r="D97" s="23">
        <f>VLOOKUP($A$97,'2.2'!$4:$151,18,FALSE)</f>
        <v>7612.6252205558794</v>
      </c>
      <c r="E97" s="23">
        <f>VLOOKUP($A$97,'2.2'!$4:$151,26,FALSE)</f>
        <v>8510.7832562152907</v>
      </c>
      <c r="F97" s="23">
        <f>VLOOKUP($A$97,'2.2'!$4:$151,34,FALSE)</f>
        <v>9460.4874030557985</v>
      </c>
      <c r="G97" s="23">
        <f>VLOOKUP($A$97,'2.2'!$4:$151,42,FALSE)</f>
        <v>10282.671443796409</v>
      </c>
      <c r="H97" s="23">
        <f>VLOOKUP($A$97,'2.2'!$4:$151,50,FALSE)</f>
        <v>10999.32903222763</v>
      </c>
      <c r="I97" s="23">
        <f>VLOOKUP($A$97,'2.2'!$4:$151,58,FALSE)</f>
        <v>11432.56020371689</v>
      </c>
      <c r="J97" s="23">
        <f>VLOOKUP($A$97,'2.2'!$4:$151,66,FALSE)</f>
        <v>12758.0554390786</v>
      </c>
      <c r="K97" s="23">
        <f>VLOOKUP($A$97,'2.2'!$4:$151,74,FALSE)</f>
        <v>14281.27910348247</v>
      </c>
      <c r="L97" s="23">
        <f>VLOOKUP($A$97,'2.2'!$4:$151,82,FALSE)</f>
        <v>14140.510707176079</v>
      </c>
      <c r="M97" s="23">
        <f>VLOOKUP($A$97,'2.2'!$4:$151,90,FALSE)</f>
        <v>15121.031967937361</v>
      </c>
      <c r="N97" s="23" t="str">
        <f>VLOOKUP($A$97,'2.2'!$4:$151,98,FALSE)</f>
        <v>n.d.</v>
      </c>
    </row>
    <row r="98" spans="1:14" ht="20" customHeight="1" x14ac:dyDescent="0.2">
      <c r="A98" s="21">
        <v>1423</v>
      </c>
      <c r="B98" s="22" t="s">
        <v>301</v>
      </c>
      <c r="C98" s="23">
        <f>VLOOKUP($A$98,'2.2'!$4:$151,10,FALSE)</f>
        <v>21216.191896059521</v>
      </c>
      <c r="D98" s="23">
        <f>VLOOKUP($A$98,'2.2'!$4:$151,18,FALSE)</f>
        <v>23550.42250344493</v>
      </c>
      <c r="E98" s="23">
        <f>VLOOKUP($A$98,'2.2'!$4:$151,26,FALSE)</f>
        <v>24065.527580292932</v>
      </c>
      <c r="F98" s="23">
        <f>VLOOKUP($A$98,'2.2'!$4:$151,34,FALSE)</f>
        <v>28366.863292108002</v>
      </c>
      <c r="G98" s="23">
        <f>VLOOKUP($A$98,'2.2'!$4:$151,42,FALSE)</f>
        <v>29045.995510948891</v>
      </c>
      <c r="H98" s="23">
        <f>VLOOKUP($A$98,'2.2'!$4:$151,50,FALSE)</f>
        <v>31379.217703815797</v>
      </c>
      <c r="I98" s="23">
        <f>VLOOKUP($A$98,'2.2'!$4:$151,58,FALSE)</f>
        <v>33001.264991050004</v>
      </c>
      <c r="J98" s="23">
        <f>VLOOKUP($A$98,'2.2'!$4:$151,66,FALSE)</f>
        <v>32785.28881819317</v>
      </c>
      <c r="K98" s="23">
        <f>VLOOKUP($A$98,'2.2'!$4:$151,74,FALSE)</f>
        <v>36845.554353640335</v>
      </c>
      <c r="L98" s="23">
        <f>VLOOKUP($A$98,'2.2'!$4:$151,82,FALSE)</f>
        <v>39448.324273056598</v>
      </c>
      <c r="M98" s="23">
        <f>VLOOKUP($A$98,'2.2'!$4:$151,90,FALSE)</f>
        <v>37284.208558776802</v>
      </c>
      <c r="N98" s="23" t="str">
        <f>VLOOKUP($A$98,'2.2'!$4:$151,98,FALSE)</f>
        <v>n.d.</v>
      </c>
    </row>
    <row r="99" spans="1:14" ht="20" customHeight="1" x14ac:dyDescent="0.2">
      <c r="A99" s="21">
        <v>1424</v>
      </c>
      <c r="B99" s="22" t="s">
        <v>302</v>
      </c>
      <c r="C99" s="23">
        <f>VLOOKUP($A$99,'2.2'!$4:$151,10,FALSE)</f>
        <v>0</v>
      </c>
      <c r="D99" s="23">
        <f>VLOOKUP($A$99,'2.2'!$4:$151,18,FALSE)</f>
        <v>0</v>
      </c>
      <c r="E99" s="23">
        <f>VLOOKUP($A$99,'2.2'!$4:$151,26,FALSE)</f>
        <v>0</v>
      </c>
      <c r="F99" s="23">
        <f>VLOOKUP($A$99,'2.2'!$4:$151,34,FALSE)</f>
        <v>0</v>
      </c>
      <c r="G99" s="23">
        <f>VLOOKUP($A$99,'2.2'!$4:$151,42,FALSE)</f>
        <v>0</v>
      </c>
      <c r="H99" s="23">
        <f>VLOOKUP($A$99,'2.2'!$4:$151,50,FALSE)</f>
        <v>0</v>
      </c>
      <c r="I99" s="23">
        <f>VLOOKUP($A$99,'2.2'!$4:$151,58,FALSE)</f>
        <v>0</v>
      </c>
      <c r="J99" s="23">
        <f>VLOOKUP($A$99,'2.2'!$4:$151,66,FALSE)</f>
        <v>0</v>
      </c>
      <c r="K99" s="23">
        <f>VLOOKUP($A$99,'2.2'!$4:$151,74,FALSE)</f>
        <v>0</v>
      </c>
      <c r="L99" s="23">
        <f>VLOOKUP($A$99,'2.2'!$4:$151,82,FALSE)</f>
        <v>0</v>
      </c>
      <c r="M99" s="23">
        <f>VLOOKUP($A$99,'2.2'!$4:$151,90,FALSE)</f>
        <v>0</v>
      </c>
      <c r="N99" s="23" t="str">
        <f>VLOOKUP($A$99,'2.2'!$4:$151,98,FALSE)</f>
        <v>n.d.</v>
      </c>
    </row>
    <row r="100" spans="1:14" ht="20" customHeight="1" x14ac:dyDescent="0.2">
      <c r="A100" s="35">
        <v>143</v>
      </c>
      <c r="B100" s="36" t="s">
        <v>303</v>
      </c>
      <c r="C100" s="90">
        <f>VLOOKUP($A$100,'2.2'!$4:$151,10,FALSE)</f>
        <v>20947.984894078338</v>
      </c>
      <c r="D100" s="90">
        <f>VLOOKUP($A$100,'2.2'!$4:$151,18,FALSE)</f>
        <v>24877.238945519373</v>
      </c>
      <c r="E100" s="90">
        <f>VLOOKUP($A$100,'2.2'!$4:$151,26,FALSE)</f>
        <v>40644.167202350662</v>
      </c>
      <c r="F100" s="90">
        <f>VLOOKUP($A$100,'2.2'!$4:$151,34,FALSE)</f>
        <v>41990.420229288815</v>
      </c>
      <c r="G100" s="90">
        <f>VLOOKUP($A$100,'2.2'!$4:$151,42,FALSE)</f>
        <v>36888.455425490036</v>
      </c>
      <c r="H100" s="90">
        <f>VLOOKUP($A$100,'2.2'!$4:$151,50,FALSE)</f>
        <v>36041.464007455768</v>
      </c>
      <c r="I100" s="90">
        <f>VLOOKUP($A$100,'2.2'!$4:$151,58,FALSE)</f>
        <v>62217.331724718766</v>
      </c>
      <c r="J100" s="90">
        <f>VLOOKUP($A$100,'2.2'!$4:$151,66,FALSE)</f>
        <v>65147.357506093424</v>
      </c>
      <c r="K100" s="90">
        <f>VLOOKUP($A$100,'2.2'!$4:$151,74,FALSE)</f>
        <v>56622.647747344236</v>
      </c>
      <c r="L100" s="90">
        <f>VLOOKUP($A$100,'2.2'!$4:$151,82,FALSE)</f>
        <v>52447.619822412926</v>
      </c>
      <c r="M100" s="90">
        <f>VLOOKUP($A$100,'2.2'!$4:$151,90,FALSE)</f>
        <v>46069.996480837886</v>
      </c>
      <c r="N100" s="90" t="str">
        <f>VLOOKUP($A$100,'2.2'!$4:$151,98,FALSE)</f>
        <v>n.d.</v>
      </c>
    </row>
    <row r="101" spans="1:14" ht="20" customHeight="1" x14ac:dyDescent="0.2">
      <c r="A101" s="35">
        <v>144</v>
      </c>
      <c r="B101" s="36" t="s">
        <v>304</v>
      </c>
      <c r="C101" s="90">
        <f>VLOOKUP($A$101,'2.2'!$4:$151,10,FALSE)</f>
        <v>15732.057289570163</v>
      </c>
      <c r="D101" s="90">
        <f>VLOOKUP($A$101,'2.2'!$4:$151,18,FALSE)</f>
        <v>16965.6178312915</v>
      </c>
      <c r="E101" s="90">
        <f>VLOOKUP($A$101,'2.2'!$4:$151,26,FALSE)</f>
        <v>29763.699891600871</v>
      </c>
      <c r="F101" s="90">
        <f>VLOOKUP($A$101,'2.2'!$4:$151,34,FALSE)</f>
        <v>27730.548109637504</v>
      </c>
      <c r="G101" s="90">
        <f>VLOOKUP($A$101,'2.2'!$4:$151,42,FALSE)</f>
        <v>25089.109585369246</v>
      </c>
      <c r="H101" s="90">
        <f>VLOOKUP($A$101,'2.2'!$4:$151,50,FALSE)</f>
        <v>58254.182721356505</v>
      </c>
      <c r="I101" s="90">
        <f>VLOOKUP($A$101,'2.2'!$4:$151,58,FALSE)</f>
        <v>38063.545543031345</v>
      </c>
      <c r="J101" s="90">
        <f>VLOOKUP($A$101,'2.2'!$4:$151,66,FALSE)</f>
        <v>11423.488422963423</v>
      </c>
      <c r="K101" s="90">
        <f>VLOOKUP($A$101,'2.2'!$4:$151,74,FALSE)</f>
        <v>27949.122703641893</v>
      </c>
      <c r="L101" s="90">
        <f>VLOOKUP($A$101,'2.2'!$4:$151,82,FALSE)</f>
        <v>59846.96003584945</v>
      </c>
      <c r="M101" s="90">
        <f>VLOOKUP($A$101,'2.2'!$4:$151,90,FALSE)</f>
        <v>77120.536391434856</v>
      </c>
      <c r="N101" s="90" t="str">
        <f>VLOOKUP($A$101,'2.2'!$4:$151,98,FALSE)</f>
        <v>n.d.</v>
      </c>
    </row>
    <row r="102" spans="1:14" ht="20" customHeight="1" x14ac:dyDescent="0.2">
      <c r="A102" s="21">
        <v>1441</v>
      </c>
      <c r="B102" s="22" t="s">
        <v>286</v>
      </c>
      <c r="C102" s="23">
        <f>VLOOKUP($A$102,'2.2'!$4:$151,10,FALSE)</f>
        <v>14822.429848340165</v>
      </c>
      <c r="D102" s="23">
        <f>VLOOKUP($A$102,'2.2'!$4:$151,18,FALSE)</f>
        <v>15921.994157981504</v>
      </c>
      <c r="E102" s="23">
        <f>VLOOKUP($A$102,'2.2'!$4:$151,26,FALSE)</f>
        <v>21141.092950040867</v>
      </c>
      <c r="F102" s="23">
        <f>VLOOKUP($A$102,'2.2'!$4:$151,34,FALSE)</f>
        <v>23453.187658747367</v>
      </c>
      <c r="G102" s="23">
        <f>VLOOKUP($A$102,'2.2'!$4:$151,42,FALSE)</f>
        <v>19017.222924152255</v>
      </c>
      <c r="H102" s="23">
        <f>VLOOKUP($A$102,'2.2'!$4:$151,50,FALSE)</f>
        <v>50441.048760975245</v>
      </c>
      <c r="I102" s="23">
        <f>VLOOKUP($A$102,'2.2'!$4:$151,58,FALSE)</f>
        <v>33615.781619229761</v>
      </c>
      <c r="J102" s="23">
        <f>VLOOKUP($A$102,'2.2'!$4:$151,66,FALSE)</f>
        <v>7649.004175483351</v>
      </c>
      <c r="K102" s="23">
        <f>VLOOKUP($A$102,'2.2'!$4:$151,74,FALSE)</f>
        <v>25167.05555312684</v>
      </c>
      <c r="L102" s="23">
        <f>VLOOKUP($A$102,'2.2'!$4:$151,82,FALSE)</f>
        <v>55113.003740580803</v>
      </c>
      <c r="M102" s="23">
        <f>VLOOKUP($A$102,'2.2'!$4:$151,90,FALSE)</f>
        <v>74675.93139143486</v>
      </c>
      <c r="N102" s="23" t="str">
        <f>VLOOKUP($A$102,'2.2'!$4:$151,98,FALSE)</f>
        <v>n.d.</v>
      </c>
    </row>
    <row r="103" spans="1:14" ht="20" customHeight="1" x14ac:dyDescent="0.2">
      <c r="A103" s="21">
        <v>1442</v>
      </c>
      <c r="B103" s="22" t="s">
        <v>287</v>
      </c>
      <c r="C103" s="23">
        <f>VLOOKUP($A$103,'2.2'!$4:$151,10,FALSE)</f>
        <v>909.62744123000004</v>
      </c>
      <c r="D103" s="23">
        <f>VLOOKUP($A$103,'2.2'!$4:$151,18,FALSE)</f>
        <v>1043.62367331</v>
      </c>
      <c r="E103" s="23">
        <f>VLOOKUP($A$103,'2.2'!$4:$151,26,FALSE)</f>
        <v>8622.6069415599995</v>
      </c>
      <c r="F103" s="23">
        <f>VLOOKUP($A$103,'2.2'!$4:$151,34,FALSE)</f>
        <v>4277.3604508901408</v>
      </c>
      <c r="G103" s="23">
        <f>VLOOKUP($A$103,'2.2'!$4:$151,42,FALSE)</f>
        <v>6071.8866612169913</v>
      </c>
      <c r="H103" s="23">
        <f>VLOOKUP($A$103,'2.2'!$4:$151,50,FALSE)</f>
        <v>7813.1339603812667</v>
      </c>
      <c r="I103" s="23">
        <f>VLOOKUP($A$103,'2.2'!$4:$151,58,FALSE)</f>
        <v>4447.7639238015836</v>
      </c>
      <c r="J103" s="23">
        <f>VLOOKUP($A$103,'2.2'!$4:$151,66,FALSE)</f>
        <v>3774.484247480073</v>
      </c>
      <c r="K103" s="23">
        <f>VLOOKUP($A$103,'2.2'!$4:$151,74,FALSE)</f>
        <v>2782.0671505150535</v>
      </c>
      <c r="L103" s="23">
        <f>VLOOKUP($A$103,'2.2'!$4:$151,82,FALSE)</f>
        <v>4733.956295268641</v>
      </c>
      <c r="M103" s="23">
        <f>VLOOKUP($A$103,'2.2'!$4:$151,90,FALSE)</f>
        <v>2444.6050000000005</v>
      </c>
      <c r="N103" s="23" t="str">
        <f>VLOOKUP($A$103,'2.2'!$4:$151,98,FALSE)</f>
        <v>n.d.</v>
      </c>
    </row>
    <row r="104" spans="1:14" ht="20" customHeight="1" x14ac:dyDescent="0.2">
      <c r="A104" s="35">
        <v>145</v>
      </c>
      <c r="B104" s="36" t="s">
        <v>305</v>
      </c>
      <c r="C104" s="90">
        <f>VLOOKUP($A$104,'2.2'!$4:$151,10,FALSE)</f>
        <v>0</v>
      </c>
      <c r="D104" s="90">
        <f>VLOOKUP($A$104,'2.2'!$4:$151,18,FALSE)</f>
        <v>0</v>
      </c>
      <c r="E104" s="90">
        <f>VLOOKUP($A$104,'2.2'!$4:$151,26,FALSE)</f>
        <v>0</v>
      </c>
      <c r="F104" s="90">
        <f>VLOOKUP($A$104,'2.2'!$4:$151,34,FALSE)</f>
        <v>0</v>
      </c>
      <c r="G104" s="90">
        <f>VLOOKUP($A$104,'2.2'!$4:$151,42,FALSE)</f>
        <v>0</v>
      </c>
      <c r="H104" s="90">
        <f>VLOOKUP($A$104,'2.2'!$4:$151,50,FALSE)</f>
        <v>0</v>
      </c>
      <c r="I104" s="90">
        <f>VLOOKUP($A$104,'2.2'!$4:$151,58,FALSE)</f>
        <v>0</v>
      </c>
      <c r="J104" s="90">
        <f>VLOOKUP($A$104,'2.2'!$4:$151,66,FALSE)</f>
        <v>0</v>
      </c>
      <c r="K104" s="90">
        <f>VLOOKUP($A$104,'2.2'!$4:$151,74,FALSE)</f>
        <v>0</v>
      </c>
      <c r="L104" s="90">
        <f>VLOOKUP($A$104,'2.2'!$4:$151,82,FALSE)</f>
        <v>0</v>
      </c>
      <c r="M104" s="90">
        <f>VLOOKUP($A$104,'2.2'!$4:$151,90,FALSE)</f>
        <v>0</v>
      </c>
      <c r="N104" s="90" t="str">
        <f>VLOOKUP($A$104,'2.2'!$4:$151,98,FALSE)</f>
        <v>n.d.</v>
      </c>
    </row>
    <row r="105" spans="1:14" ht="20" customHeight="1" x14ac:dyDescent="0.2">
      <c r="A105" s="102" t="s">
        <v>587</v>
      </c>
    </row>
    <row r="106" spans="1:14" ht="20" customHeight="1" x14ac:dyDescent="0.2">
      <c r="A106" s="102" t="s">
        <v>846</v>
      </c>
    </row>
    <row r="107" spans="1:14" ht="20" customHeight="1" x14ac:dyDescent="0.2">
      <c r="A107" s="102" t="s">
        <v>588</v>
      </c>
    </row>
    <row r="108" spans="1:14" ht="20" customHeight="1" x14ac:dyDescent="0.2">
      <c r="A108" s="102" t="s">
        <v>797</v>
      </c>
    </row>
    <row r="109" spans="1:14" ht="20" customHeight="1" x14ac:dyDescent="0.2">
      <c r="A109" s="102" t="s">
        <v>657</v>
      </c>
    </row>
    <row r="110" spans="1:14" ht="20" customHeight="1" x14ac:dyDescent="0.2">
      <c r="A110" s="102" t="s">
        <v>623</v>
      </c>
    </row>
    <row r="111" spans="1:14" ht="20" customHeight="1" x14ac:dyDescent="0.2">
      <c r="A111" s="102" t="s">
        <v>603</v>
      </c>
    </row>
    <row r="112" spans="1:14" ht="20" customHeight="1" x14ac:dyDescent="0.2">
      <c r="A112" s="102" t="s">
        <v>649</v>
      </c>
    </row>
  </sheetData>
  <mergeCells count="1">
    <mergeCell ref="A4:B4"/>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83"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6FD0B-2D5C-4B12-AE54-FBB739A1F91E}">
  <sheetPr codeName="Planilha19"/>
  <dimension ref="A1:N89"/>
  <sheetViews>
    <sheetView showGridLines="0" workbookViewId="0">
      <pane xSplit="2" ySplit="4" topLeftCell="C5" activePane="bottomRight" state="frozen"/>
      <selection activeCell="A54" sqref="A54"/>
      <selection pane="topRight" activeCell="A54" sqref="A54"/>
      <selection pane="bottomLeft" activeCell="A54" sqref="A54"/>
      <selection pane="bottomRight" activeCell="A3" sqref="A3"/>
    </sheetView>
  </sheetViews>
  <sheetFormatPr baseColWidth="10" defaultColWidth="9.1640625" defaultRowHeight="20" customHeight="1" x14ac:dyDescent="0.2"/>
  <cols>
    <col min="1" max="1" width="9.1640625" style="104"/>
    <col min="2" max="2" width="75.5" style="104" bestFit="1" customWidth="1"/>
    <col min="3" max="14" width="10.6640625" style="104" customWidth="1"/>
    <col min="15" max="16384" width="9.1640625" style="104"/>
  </cols>
  <sheetData>
    <row r="1" spans="1:14" ht="20" customHeight="1" x14ac:dyDescent="0.2">
      <c r="A1" s="96" t="s">
        <v>767</v>
      </c>
    </row>
    <row r="2" spans="1:14" ht="20" customHeight="1" x14ac:dyDescent="0.2">
      <c r="A2" s="96" t="s">
        <v>333</v>
      </c>
    </row>
    <row r="4" spans="1:14" s="113" customFormat="1" ht="20" customHeight="1" x14ac:dyDescent="0.2">
      <c r="A4" s="333" t="s">
        <v>658</v>
      </c>
      <c r="B4" s="333"/>
      <c r="C4" s="24">
        <v>2010</v>
      </c>
      <c r="D4" s="24">
        <v>2011</v>
      </c>
      <c r="E4" s="24">
        <v>2012</v>
      </c>
      <c r="F4" s="24">
        <v>2013</v>
      </c>
      <c r="G4" s="24">
        <v>2014</v>
      </c>
      <c r="H4" s="24">
        <v>2015</v>
      </c>
      <c r="I4" s="24">
        <v>2016</v>
      </c>
      <c r="J4" s="24">
        <v>2017</v>
      </c>
      <c r="K4" s="24">
        <v>2018</v>
      </c>
      <c r="L4" s="24">
        <v>2019</v>
      </c>
      <c r="M4" s="24">
        <v>2020</v>
      </c>
      <c r="N4" s="24">
        <v>2021</v>
      </c>
    </row>
    <row r="5" spans="1:14" ht="20" customHeight="1" x14ac:dyDescent="0.2">
      <c r="A5" s="57" t="s">
        <v>394</v>
      </c>
      <c r="B5" s="58" t="s">
        <v>829</v>
      </c>
      <c r="C5" s="59">
        <f>VLOOKUP($A$5,'2.3'!4:131,3,FALSE)</f>
        <v>1153931.3042782214</v>
      </c>
      <c r="D5" s="59">
        <f>VLOOKUP($A$5,'2.3'!4:131,11,FALSE)</f>
        <v>1311763.6274559968</v>
      </c>
      <c r="E5" s="59">
        <f>VLOOKUP($A$5,'2.3'!4:131,19,FALSE)</f>
        <v>1416344.4392411923</v>
      </c>
      <c r="F5" s="59">
        <f>VLOOKUP($A$5,'2.3'!4:131,27,FALSE)</f>
        <v>1571152.3740569756</v>
      </c>
      <c r="G5" s="59">
        <f>VLOOKUP($A$5,'2.3'!4:131,35,FALSE)</f>
        <v>1769939.1681248976</v>
      </c>
      <c r="H5" s="59">
        <f>VLOOKUP($A$5,'2.3'!4:131,43,FALSE)</f>
        <v>2103484.8302749582</v>
      </c>
      <c r="I5" s="59">
        <f>VLOOKUP($A$5,'2.3'!4:131,51,FALSE)</f>
        <v>2162503.1567499707</v>
      </c>
      <c r="J5" s="59">
        <f>VLOOKUP($A$5,'2.3'!4:131,59,FALSE)</f>
        <v>2202994.2432620795</v>
      </c>
      <c r="K5" s="59">
        <f>VLOOKUP($A$5,'2.3'!4:131,67,FALSE)</f>
        <v>2343220.8682516972</v>
      </c>
      <c r="L5" s="59">
        <f>VLOOKUP($A$5,'2.3'!4:131,75,FALSE)</f>
        <v>2386946.7690311503</v>
      </c>
      <c r="M5" s="59">
        <f>VLOOKUP($A$5,'2.3'!4:131,83,FALSE)</f>
        <v>2733740.483435797</v>
      </c>
      <c r="N5" s="59">
        <f>VLOOKUP($A$5,'2.3'!4:131,91,FALSE)</f>
        <v>2728184.4672573386</v>
      </c>
    </row>
    <row r="6" spans="1:14" ht="20" customHeight="1" x14ac:dyDescent="0.2">
      <c r="A6" s="18">
        <v>2</v>
      </c>
      <c r="B6" s="19" t="s">
        <v>488</v>
      </c>
      <c r="C6" s="20">
        <f>VLOOKUP($A$6,'2.3'!5:132,3,FALSE)</f>
        <v>1141060.0044449004</v>
      </c>
      <c r="D6" s="20">
        <f>VLOOKUP($A$6,'2.3'!5:132,11,FALSE)</f>
        <v>1309020.4394166246</v>
      </c>
      <c r="E6" s="20">
        <f>VLOOKUP($A$6,'2.3'!5:132,19,FALSE)</f>
        <v>1413782.5965797533</v>
      </c>
      <c r="F6" s="20">
        <f>VLOOKUP($A$6,'2.3'!5:132,27,FALSE)</f>
        <v>1563271.6825695117</v>
      </c>
      <c r="G6" s="20">
        <f>VLOOKUP($A$6,'2.3'!5:132,35,FALSE)</f>
        <v>1761916.6561613153</v>
      </c>
      <c r="H6" s="20">
        <f>VLOOKUP($A$6,'2.3'!5:132,43,FALSE)</f>
        <v>2109321.4753584322</v>
      </c>
      <c r="I6" s="20">
        <f>VLOOKUP($A$6,'2.3'!5:132,51,FALSE)</f>
        <v>2172623.7698402582</v>
      </c>
      <c r="J6" s="20">
        <f>VLOOKUP($A$6,'2.3'!5:132,59,FALSE)</f>
        <v>2220462.503438639</v>
      </c>
      <c r="K6" s="20">
        <f>VLOOKUP($A$6,'2.3'!5:132,67,FALSE)</f>
        <v>2354337.2445744346</v>
      </c>
      <c r="L6" s="20">
        <f>VLOOKUP($A$6,'2.3'!5:132,75,FALSE)</f>
        <v>2405784.2552221445</v>
      </c>
      <c r="M6" s="20">
        <f>VLOOKUP($A$6,'2.3'!5:132,83,FALSE)</f>
        <v>2754425.9593278924</v>
      </c>
      <c r="N6" s="20">
        <f>VLOOKUP($A$6,'2.3'!5:132,91,FALSE)</f>
        <v>2758292.4219109556</v>
      </c>
    </row>
    <row r="7" spans="1:14" ht="20" customHeight="1" x14ac:dyDescent="0.2">
      <c r="A7" s="32">
        <v>21</v>
      </c>
      <c r="B7" s="33" t="s">
        <v>244</v>
      </c>
      <c r="C7" s="34">
        <f>VLOOKUP($A$7,'2.3'!6:133,3,FALSE)</f>
        <v>162710.584553875</v>
      </c>
      <c r="D7" s="34">
        <f>VLOOKUP($A$7,'2.3'!6:133,11,FALSE)</f>
        <v>175125.553756301</v>
      </c>
      <c r="E7" s="34">
        <f>VLOOKUP($A$7,'2.3'!6:133,19,FALSE)</f>
        <v>182426.86901794991</v>
      </c>
      <c r="F7" s="34">
        <f>VLOOKUP($A$7,'2.3'!6:133,27,FALSE)</f>
        <v>200711.498969176</v>
      </c>
      <c r="G7" s="34">
        <f>VLOOKUP($A$7,'2.3'!6:133,35,FALSE)</f>
        <v>219310.07798870298</v>
      </c>
      <c r="H7" s="34">
        <f>VLOOKUP($A$7,'2.3'!6:133,43,FALSE)</f>
        <v>241689.57248271594</v>
      </c>
      <c r="I7" s="34">
        <f>VLOOKUP($A$7,'2.3'!6:133,51,FALSE)</f>
        <v>252084.17505839202</v>
      </c>
      <c r="J7" s="34">
        <f>VLOOKUP($A$7,'2.3'!6:133,59,FALSE)</f>
        <v>277318.01023760292</v>
      </c>
      <c r="K7" s="34">
        <f>VLOOKUP($A$7,'2.3'!6:133,67,FALSE)</f>
        <v>290953.16428965301</v>
      </c>
      <c r="L7" s="34">
        <f>VLOOKUP($A$7,'2.3'!6:133,75,FALSE)</f>
        <v>305740.33009716298</v>
      </c>
      <c r="M7" s="34">
        <f>VLOOKUP($A$7,'2.3'!6:133,83,FALSE)</f>
        <v>302044.79726499005</v>
      </c>
      <c r="N7" s="34">
        <f>VLOOKUP($A$7,'2.3'!6:133,91,FALSE)</f>
        <v>310394.85728776699</v>
      </c>
    </row>
    <row r="8" spans="1:14" ht="20" customHeight="1" x14ac:dyDescent="0.2">
      <c r="A8" s="35">
        <v>211</v>
      </c>
      <c r="B8" s="36" t="s">
        <v>306</v>
      </c>
      <c r="C8" s="37">
        <f>VLOOKUP($A$8,'2.3'!7:134,3,FALSE)</f>
        <v>97905.184762963007</v>
      </c>
      <c r="D8" s="37">
        <f>VLOOKUP($A$8,'2.3'!7:134,11,FALSE)</f>
        <v>105569.54845986598</v>
      </c>
      <c r="E8" s="37">
        <f>VLOOKUP($A$8,'2.3'!7:134,19,FALSE)</f>
        <v>109928.35456496796</v>
      </c>
      <c r="F8" s="37">
        <f>VLOOKUP($A$8,'2.3'!7:134,27,FALSE)</f>
        <v>121448.440875104</v>
      </c>
      <c r="G8" s="37">
        <f>VLOOKUP($A$8,'2.3'!7:134,35,FALSE)</f>
        <v>131272.62724240602</v>
      </c>
      <c r="H8" s="37">
        <f>VLOOKUP($A$8,'2.3'!7:134,43,FALSE)</f>
        <v>147769.38021375</v>
      </c>
      <c r="I8" s="37">
        <f>VLOOKUP($A$8,'2.3'!7:134,51,FALSE)</f>
        <v>152617.20242252902</v>
      </c>
      <c r="J8" s="37">
        <f>VLOOKUP($A$8,'2.3'!7:134,59,FALSE)</f>
        <v>164824.31258260278</v>
      </c>
      <c r="K8" s="37">
        <f>VLOOKUP($A$8,'2.3'!7:134,67,FALSE)</f>
        <v>170492.01054595201</v>
      </c>
      <c r="L8" s="37">
        <f>VLOOKUP($A$8,'2.3'!7:134,75,FALSE)</f>
        <v>176945.88152788402</v>
      </c>
      <c r="M8" s="37">
        <f>VLOOKUP($A$8,'2.3'!7:134,83,FALSE)</f>
        <v>177451.90505633</v>
      </c>
      <c r="N8" s="37">
        <f>VLOOKUP($A$8,'2.3'!7:134,91,FALSE)</f>
        <v>182268.034352997</v>
      </c>
    </row>
    <row r="9" spans="1:14" s="48" customFormat="1" ht="20" customHeight="1" x14ac:dyDescent="0.2">
      <c r="A9" s="45" t="s">
        <v>489</v>
      </c>
      <c r="B9" s="56" t="s">
        <v>490</v>
      </c>
      <c r="C9" s="47">
        <f>VLOOKUP($A$9,'2.3'!8:135,3,FALSE)</f>
        <v>72381.357878434006</v>
      </c>
      <c r="D9" s="47">
        <f>VLOOKUP($A$9,'2.3'!8:135,11,FALSE)</f>
        <v>76968.323099807982</v>
      </c>
      <c r="E9" s="47">
        <f>VLOOKUP($A$9,'2.3'!8:135,19,FALSE)</f>
        <v>80294.987960932864</v>
      </c>
      <c r="F9" s="47">
        <f>VLOOKUP($A$9,'2.3'!8:135,27,FALSE)</f>
        <v>89315.229853719997</v>
      </c>
      <c r="G9" s="47">
        <f>VLOOKUP($A$9,'2.3'!8:135,35,FALSE)</f>
        <v>96485.658599266011</v>
      </c>
      <c r="H9" s="47">
        <f>VLOOKUP($A$9,'2.3'!8:135,43,FALSE)</f>
        <v>107270.058919091</v>
      </c>
      <c r="I9" s="47">
        <f>VLOOKUP($A$9,'2.3'!8:135,51,FALSE)</f>
        <v>113584.41888149703</v>
      </c>
      <c r="J9" s="47">
        <f>VLOOKUP($A$9,'2.3'!8:135,59,FALSE)</f>
        <v>124080.97005722989</v>
      </c>
      <c r="K9" s="47">
        <f>VLOOKUP($A$9,'2.3'!8:135,67,FALSE)</f>
        <v>127081.73383332201</v>
      </c>
      <c r="L9" s="47">
        <f>VLOOKUP($A$9,'2.3'!8:135,75,FALSE)</f>
        <v>131509.71955816902</v>
      </c>
      <c r="M9" s="47">
        <f>VLOOKUP($A$9,'2.3'!8:135,83,FALSE)</f>
        <v>129360.78366600002</v>
      </c>
      <c r="N9" s="47">
        <f>VLOOKUP($A$9,'2.3'!8:135,91,FALSE)</f>
        <v>132433.89112019801</v>
      </c>
    </row>
    <row r="10" spans="1:14" s="48" customFormat="1" ht="20" customHeight="1" x14ac:dyDescent="0.2">
      <c r="A10" s="45" t="s">
        <v>491</v>
      </c>
      <c r="B10" s="56" t="s">
        <v>492</v>
      </c>
      <c r="C10" s="47">
        <f>VLOOKUP($A$10,'2.3'!9:136,3,FALSE)</f>
        <v>14969.657719574998</v>
      </c>
      <c r="D10" s="47">
        <f>VLOOKUP($A$10,'2.3'!9:136,11,FALSE)</f>
        <v>16152.151342675001</v>
      </c>
      <c r="E10" s="47">
        <f>VLOOKUP($A$10,'2.3'!9:136,19,FALSE)</f>
        <v>16431.764539767166</v>
      </c>
      <c r="F10" s="47">
        <f>VLOOKUP($A$10,'2.3'!9:136,27,FALSE)</f>
        <v>17899.392126284001</v>
      </c>
      <c r="G10" s="47">
        <f>VLOOKUP($A$10,'2.3'!9:136,35,FALSE)</f>
        <v>19534.457562322001</v>
      </c>
      <c r="H10" s="47">
        <f>VLOOKUP($A$10,'2.3'!9:136,43,FALSE)</f>
        <v>22137.047012093</v>
      </c>
      <c r="I10" s="47">
        <f>VLOOKUP($A$10,'2.3'!9:136,51,FALSE)</f>
        <v>22904.402555818</v>
      </c>
      <c r="J10" s="47">
        <f>VLOOKUP($A$10,'2.3'!9:136,59,FALSE)</f>
        <v>25029.427496297827</v>
      </c>
      <c r="K10" s="47">
        <f>VLOOKUP($A$10,'2.3'!9:136,67,FALSE)</f>
        <v>26880.453447547996</v>
      </c>
      <c r="L10" s="47">
        <f>VLOOKUP($A$10,'2.3'!9:136,75,FALSE)</f>
        <v>28509.815446569999</v>
      </c>
      <c r="M10" s="47">
        <f>VLOOKUP($A$10,'2.3'!9:136,83,FALSE)</f>
        <v>32207.508957348</v>
      </c>
      <c r="N10" s="47">
        <f>VLOOKUP($A$10,'2.3'!9:136,91,FALSE)</f>
        <v>32875.637808825006</v>
      </c>
    </row>
    <row r="11" spans="1:14" s="48" customFormat="1" ht="20" customHeight="1" x14ac:dyDescent="0.2">
      <c r="A11" s="45" t="s">
        <v>493</v>
      </c>
      <c r="B11" s="56" t="s">
        <v>494</v>
      </c>
      <c r="C11" s="47">
        <f>VLOOKUP($A$11,'2.3'!10:137,3,FALSE)</f>
        <v>10554.169164954001</v>
      </c>
      <c r="D11" s="47">
        <f>VLOOKUP($A$11,'2.3'!10:137,11,FALSE)</f>
        <v>12449.074017383</v>
      </c>
      <c r="E11" s="47">
        <f>VLOOKUP($A$11,'2.3'!10:137,19,FALSE)</f>
        <v>13201.60206426792</v>
      </c>
      <c r="F11" s="47">
        <f>VLOOKUP($A$11,'2.3'!10:137,27,FALSE)</f>
        <v>14233.818895100001</v>
      </c>
      <c r="G11" s="47">
        <f>VLOOKUP($A$11,'2.3'!10:137,35,FALSE)</f>
        <v>15252.511080818</v>
      </c>
      <c r="H11" s="47">
        <f>VLOOKUP($A$11,'2.3'!10:137,43,FALSE)</f>
        <v>18362.274282565999</v>
      </c>
      <c r="I11" s="47">
        <f>VLOOKUP($A$11,'2.3'!10:137,51,FALSE)</f>
        <v>16128.380985214</v>
      </c>
      <c r="J11" s="47">
        <f>VLOOKUP($A$11,'2.3'!10:137,59,FALSE)</f>
        <v>15713.915029075059</v>
      </c>
      <c r="K11" s="47">
        <f>VLOOKUP($A$11,'2.3'!10:137,67,FALSE)</f>
        <v>16529.823265082003</v>
      </c>
      <c r="L11" s="47">
        <f>VLOOKUP($A$11,'2.3'!10:137,75,FALSE)</f>
        <v>16926.346523144999</v>
      </c>
      <c r="M11" s="47">
        <f>VLOOKUP($A$11,'2.3'!10:137,83,FALSE)</f>
        <v>15883.612432982001</v>
      </c>
      <c r="N11" s="47">
        <f>VLOOKUP($A$11,'2.3'!10:137,91,FALSE)</f>
        <v>16958.505423973998</v>
      </c>
    </row>
    <row r="12" spans="1:14" ht="20" customHeight="1" x14ac:dyDescent="0.2">
      <c r="A12" s="35">
        <v>212</v>
      </c>
      <c r="B12" s="36" t="s">
        <v>246</v>
      </c>
      <c r="C12" s="37">
        <f>VLOOKUP($A$12,'2.3'!11:138,3,FALSE)</f>
        <v>64805.399790911993</v>
      </c>
      <c r="D12" s="37">
        <f>VLOOKUP($A$12,'2.3'!11:138,11,FALSE)</f>
        <v>69556.005296435003</v>
      </c>
      <c r="E12" s="37">
        <f>VLOOKUP($A$12,'2.3'!11:138,19,FALSE)</f>
        <v>72498.514452981952</v>
      </c>
      <c r="F12" s="37">
        <f>VLOOKUP($A$12,'2.3'!11:138,27,FALSE)</f>
        <v>79263.05809407201</v>
      </c>
      <c r="G12" s="37">
        <f>VLOOKUP($A$12,'2.3'!11:138,35,FALSE)</f>
        <v>88037.450746296992</v>
      </c>
      <c r="H12" s="37">
        <f>VLOOKUP($A$12,'2.3'!11:138,43,FALSE)</f>
        <v>93920.19226896597</v>
      </c>
      <c r="I12" s="37">
        <f>VLOOKUP($A$12,'2.3'!11:138,51,FALSE)</f>
        <v>99466.972635863014</v>
      </c>
      <c r="J12" s="37">
        <f>VLOOKUP($A$12,'2.3'!11:138,59,FALSE)</f>
        <v>112493.69765500016</v>
      </c>
      <c r="K12" s="37">
        <f>VLOOKUP($A$12,'2.3'!11:138,67,FALSE)</f>
        <v>120461.153743701</v>
      </c>
      <c r="L12" s="37">
        <f>VLOOKUP($A$12,'2.3'!11:138,75,FALSE)</f>
        <v>128794.44856927899</v>
      </c>
      <c r="M12" s="37">
        <f>VLOOKUP($A$12,'2.3'!11:138,83,FALSE)</f>
        <v>124592.89220865999</v>
      </c>
      <c r="N12" s="37">
        <f>VLOOKUP($A$12,'2.3'!11:138,91,FALSE)</f>
        <v>128126.82293477</v>
      </c>
    </row>
    <row r="13" spans="1:14" s="105" customFormat="1" ht="20" customHeight="1" x14ac:dyDescent="0.2">
      <c r="A13" s="105">
        <v>2121</v>
      </c>
      <c r="B13" s="105" t="s">
        <v>307</v>
      </c>
      <c r="C13" s="40">
        <f>VLOOKUP($A$13,'2.3'!12:139,3,FALSE)</f>
        <v>14093.399790912001</v>
      </c>
      <c r="D13" s="40">
        <f>VLOOKUP($A$13,'2.3'!12:139,11,FALSE)</f>
        <v>14917.005296435</v>
      </c>
      <c r="E13" s="40">
        <f>VLOOKUP($A$13,'2.3'!12:139,19,FALSE)</f>
        <v>15274.514452981941</v>
      </c>
      <c r="F13" s="40">
        <f>VLOOKUP($A$13,'2.3'!12:139,27,FALSE)</f>
        <v>16868.058094072003</v>
      </c>
      <c r="G13" s="40">
        <f>VLOOKUP($A$13,'2.3'!12:139,35,FALSE)</f>
        <v>18327.450746297</v>
      </c>
      <c r="H13" s="40">
        <f>VLOOKUP($A$13,'2.3'!12:139,43,FALSE)</f>
        <v>20119.166300550998</v>
      </c>
      <c r="I13" s="40">
        <f>VLOOKUP($A$13,'2.3'!12:139,51,FALSE)</f>
        <v>21122.762635863</v>
      </c>
      <c r="J13" s="40">
        <f>VLOOKUP($A$13,'2.3'!12:139,59,FALSE)</f>
        <v>23161.412626370053</v>
      </c>
      <c r="K13" s="40">
        <f>VLOOKUP($A$13,'2.3'!12:139,67,FALSE)</f>
        <v>23649.475294620999</v>
      </c>
      <c r="L13" s="40">
        <f>VLOOKUP($A$13,'2.3'!12:139,75,FALSE)</f>
        <v>23701.532514589002</v>
      </c>
      <c r="M13" s="40">
        <f>VLOOKUP($A$13,'2.3'!12:139,83,FALSE)</f>
        <v>26827.522288609998</v>
      </c>
      <c r="N13" s="40">
        <f>VLOOKUP($A$13,'2.3'!12:139,91,FALSE)</f>
        <v>27502.100934770002</v>
      </c>
    </row>
    <row r="14" spans="1:14" s="106" customFormat="1" ht="20" customHeight="1" x14ac:dyDescent="0.2">
      <c r="A14" s="60" t="s">
        <v>495</v>
      </c>
      <c r="B14" s="106" t="s">
        <v>496</v>
      </c>
      <c r="C14" s="47">
        <f>VLOOKUP($A$14,'2.3'!13:140,3,FALSE)</f>
        <v>171.88302623000001</v>
      </c>
      <c r="D14" s="47">
        <f>VLOOKUP($A$14,'2.3'!13:140,11,FALSE)</f>
        <v>185.45955932000001</v>
      </c>
      <c r="E14" s="47">
        <f>VLOOKUP($A$14,'2.3'!13:140,19,FALSE)</f>
        <v>230.82564012496749</v>
      </c>
      <c r="F14" s="47">
        <f>VLOOKUP($A$14,'2.3'!13:140,27,FALSE)</f>
        <v>371.91221980500006</v>
      </c>
      <c r="G14" s="47">
        <f>VLOOKUP($A$14,'2.3'!13:140,35,FALSE)</f>
        <v>302.64340408099997</v>
      </c>
      <c r="H14" s="47">
        <f>VLOOKUP($A$14,'2.3'!13:140,43,FALSE)</f>
        <v>355.97901425700002</v>
      </c>
      <c r="I14" s="47">
        <f>VLOOKUP($A$14,'2.3'!13:140,51,FALSE)</f>
        <v>412.09687472100006</v>
      </c>
      <c r="J14" s="47">
        <f>VLOOKUP($A$14,'2.3'!13:140,59,FALSE)</f>
        <v>496.73575467581168</v>
      </c>
      <c r="K14" s="47">
        <f>VLOOKUP($A$14,'2.3'!13:140,67,FALSE)</f>
        <v>663.77021807899996</v>
      </c>
      <c r="L14" s="47">
        <f>VLOOKUP($A$14,'2.3'!13:140,75,FALSE)</f>
        <v>1015.78764663</v>
      </c>
      <c r="M14" s="47">
        <f>VLOOKUP($A$14,'2.3'!13:140,83,FALSE)</f>
        <v>1072.43339019</v>
      </c>
      <c r="N14" s="47">
        <f>VLOOKUP($A$14,'2.3'!13:140,91,FALSE)</f>
        <v>1130.48739189</v>
      </c>
    </row>
    <row r="15" spans="1:14" s="106" customFormat="1" ht="20" customHeight="1" x14ac:dyDescent="0.2">
      <c r="A15" s="60" t="s">
        <v>497</v>
      </c>
      <c r="B15" s="106" t="s">
        <v>498</v>
      </c>
      <c r="C15" s="47">
        <f>VLOOKUP($A$15,'2.3'!14:141,3,FALSE)</f>
        <v>1131.5170547120001</v>
      </c>
      <c r="D15" s="47">
        <f>VLOOKUP($A$15,'2.3'!14:141,11,FALSE)</f>
        <v>1189.6793632570002</v>
      </c>
      <c r="E15" s="47">
        <f>VLOOKUP($A$15,'2.3'!14:141,19,FALSE)</f>
        <v>1276.7573353354396</v>
      </c>
      <c r="F15" s="47">
        <f>VLOOKUP($A$15,'2.3'!14:141,27,FALSE)</f>
        <v>1602.864062355</v>
      </c>
      <c r="G15" s="47">
        <f>VLOOKUP($A$15,'2.3'!14:141,35,FALSE)</f>
        <v>1755.2520503989999</v>
      </c>
      <c r="H15" s="47">
        <f>VLOOKUP($A$15,'2.3'!14:141,43,FALSE)</f>
        <v>1979.706089261</v>
      </c>
      <c r="I15" s="47">
        <f>VLOOKUP($A$15,'2.3'!14:141,51,FALSE)</f>
        <v>2259.735193425</v>
      </c>
      <c r="J15" s="47">
        <f>VLOOKUP($A$15,'2.3'!14:141,59,FALSE)</f>
        <v>2536.7136848331111</v>
      </c>
      <c r="K15" s="47">
        <f>VLOOKUP($A$15,'2.3'!14:141,67,FALSE)</f>
        <v>2786.6965349790003</v>
      </c>
      <c r="L15" s="47">
        <f>VLOOKUP($A$15,'2.3'!14:141,75,FALSE)</f>
        <v>2874.6042070589997</v>
      </c>
      <c r="M15" s="47">
        <f>VLOOKUP($A$15,'2.3'!14:141,83,FALSE)</f>
        <v>3129.624340246</v>
      </c>
      <c r="N15" s="47">
        <f>VLOOKUP($A$15,'2.3'!14:141,91,FALSE)</f>
        <v>3157.0550497410004</v>
      </c>
    </row>
    <row r="16" spans="1:14" s="106" customFormat="1" ht="20" customHeight="1" x14ac:dyDescent="0.2">
      <c r="A16" s="60" t="s">
        <v>499</v>
      </c>
      <c r="B16" s="106" t="s">
        <v>462</v>
      </c>
      <c r="C16" s="47">
        <f>VLOOKUP($A$16,'2.3'!15:142,3,FALSE)</f>
        <v>12365.679742132999</v>
      </c>
      <c r="D16" s="47">
        <f>VLOOKUP($A$16,'2.3'!15:142,11,FALSE)</f>
        <v>13126.533822792</v>
      </c>
      <c r="E16" s="47">
        <f>VLOOKUP($A$16,'2.3'!15:142,19,FALSE)</f>
        <v>13297.046005774473</v>
      </c>
      <c r="F16" s="47">
        <f>VLOOKUP($A$16,'2.3'!15:142,27,FALSE)</f>
        <v>14496.699947526002</v>
      </c>
      <c r="G16" s="47">
        <f>VLOOKUP($A$16,'2.3'!15:142,35,FALSE)</f>
        <v>15819.216179594001</v>
      </c>
      <c r="H16" s="47">
        <f>VLOOKUP($A$16,'2.3'!15:142,43,FALSE)</f>
        <v>17227.144457502</v>
      </c>
      <c r="I16" s="47">
        <f>VLOOKUP($A$16,'2.3'!15:142,51,FALSE)</f>
        <v>17796.168922432</v>
      </c>
      <c r="J16" s="47">
        <f>VLOOKUP($A$16,'2.3'!15:142,59,FALSE)</f>
        <v>19397.071788646172</v>
      </c>
      <c r="K16" s="47">
        <f>VLOOKUP($A$16,'2.3'!15:142,67,FALSE)</f>
        <v>19382.348010426002</v>
      </c>
      <c r="L16" s="47">
        <f>VLOOKUP($A$16,'2.3'!15:142,75,FALSE)</f>
        <v>18968.866783482001</v>
      </c>
      <c r="M16" s="47">
        <f>VLOOKUP($A$16,'2.3'!15:142,83,FALSE)</f>
        <v>21716.584065972998</v>
      </c>
      <c r="N16" s="47">
        <f>VLOOKUP($A$16,'2.3'!15:142,91,FALSE)</f>
        <v>22286.318530457</v>
      </c>
    </row>
    <row r="17" spans="1:14" s="106" customFormat="1" ht="20" customHeight="1" x14ac:dyDescent="0.2">
      <c r="A17" s="60" t="s">
        <v>500</v>
      </c>
      <c r="B17" s="106" t="s">
        <v>501</v>
      </c>
      <c r="C17" s="47">
        <f>VLOOKUP($A$17,'2.3'!16:143,3,FALSE)</f>
        <v>424.31996783699998</v>
      </c>
      <c r="D17" s="47">
        <f>VLOOKUP($A$17,'2.3'!16:143,11,FALSE)</f>
        <v>415.33255106600001</v>
      </c>
      <c r="E17" s="47">
        <f>VLOOKUP($A$17,'2.3'!16:143,19,FALSE)</f>
        <v>469.88547174706184</v>
      </c>
      <c r="F17" s="47">
        <f>VLOOKUP($A$17,'2.3'!16:143,27,FALSE)</f>
        <v>396.58186438600001</v>
      </c>
      <c r="G17" s="47">
        <f>VLOOKUP($A$17,'2.3'!16:143,35,FALSE)</f>
        <v>450.33911222300003</v>
      </c>
      <c r="H17" s="47">
        <f>VLOOKUP($A$17,'2.3'!16:143,43,FALSE)</f>
        <v>556.33673953100003</v>
      </c>
      <c r="I17" s="47">
        <f>VLOOKUP($A$17,'2.3'!16:143,51,FALSE)</f>
        <v>654.76164528499999</v>
      </c>
      <c r="J17" s="47">
        <f>VLOOKUP($A$17,'2.3'!16:143,59,FALSE)</f>
        <v>730.89139821495985</v>
      </c>
      <c r="K17" s="47">
        <f>VLOOKUP($A$17,'2.3'!16:143,67,FALSE)</f>
        <v>816.66053113700002</v>
      </c>
      <c r="L17" s="47">
        <f>VLOOKUP($A$17,'2.3'!16:143,75,FALSE)</f>
        <v>842.27387741799998</v>
      </c>
      <c r="M17" s="47">
        <f>VLOOKUP($A$17,'2.3'!16:143,83,FALSE)</f>
        <v>908.88049220099992</v>
      </c>
      <c r="N17" s="47">
        <f>VLOOKUP($A$17,'2.3'!16:143,91,FALSE)</f>
        <v>928.23996268199994</v>
      </c>
    </row>
    <row r="18" spans="1:14" s="105" customFormat="1" ht="20" customHeight="1" x14ac:dyDescent="0.2">
      <c r="A18" s="105">
        <v>2122</v>
      </c>
      <c r="B18" s="105" t="s">
        <v>830</v>
      </c>
      <c r="C18" s="40">
        <f>VLOOKUP($A$18,'2.3'!17:144,3,FALSE)</f>
        <v>50712</v>
      </c>
      <c r="D18" s="40">
        <f>VLOOKUP($A$18,'2.3'!17:144,11,FALSE)</f>
        <v>54639</v>
      </c>
      <c r="E18" s="40">
        <f>VLOOKUP($A$18,'2.3'!17:144,19,FALSE)</f>
        <v>57224</v>
      </c>
      <c r="F18" s="40">
        <f>VLOOKUP($A$18,'2.3'!17:144,27,FALSE)</f>
        <v>62395</v>
      </c>
      <c r="G18" s="40">
        <f>VLOOKUP($A$18,'2.3'!17:144,35,FALSE)</f>
        <v>69709.999999999985</v>
      </c>
      <c r="H18" s="40">
        <f>VLOOKUP($A$18,'2.3'!17:144,43,FALSE)</f>
        <v>73801.025968414964</v>
      </c>
      <c r="I18" s="40">
        <f>VLOOKUP($A$18,'2.3'!17:144,51,FALSE)</f>
        <v>78344.210000000006</v>
      </c>
      <c r="J18" s="40">
        <f>VLOOKUP($A$18,'2.3'!17:144,59,FALSE)</f>
        <v>89332.285028630096</v>
      </c>
      <c r="K18" s="40">
        <f>VLOOKUP($A$18,'2.3'!17:144,67,FALSE)</f>
        <v>96811.678449080006</v>
      </c>
      <c r="L18" s="40">
        <f>VLOOKUP($A$18,'2.3'!17:144,75,FALSE)</f>
        <v>105092.91605468999</v>
      </c>
      <c r="M18" s="40">
        <f>VLOOKUP($A$18,'2.3'!17:144,83,FALSE)</f>
        <v>97765.369920049998</v>
      </c>
      <c r="N18" s="40">
        <f>VLOOKUP($A$18,'2.3'!17:144,91,FALSE)</f>
        <v>100624.72199999999</v>
      </c>
    </row>
    <row r="19" spans="1:14" ht="20" customHeight="1" x14ac:dyDescent="0.2">
      <c r="A19" s="32">
        <v>22</v>
      </c>
      <c r="B19" s="33" t="s">
        <v>245</v>
      </c>
      <c r="C19" s="34">
        <f>VLOOKUP($A$19,'2.3'!18:145,3,FALSE)</f>
        <v>36457.360456195005</v>
      </c>
      <c r="D19" s="34">
        <f>VLOOKUP($A$19,'2.3'!18:145,11,FALSE)</f>
        <v>38167.59109401</v>
      </c>
      <c r="E19" s="34">
        <f>VLOOKUP($A$19,'2.3'!18:145,19,FALSE)</f>
        <v>41166.246517932304</v>
      </c>
      <c r="F19" s="34">
        <f>VLOOKUP($A$19,'2.3'!18:145,27,FALSE)</f>
        <v>46334.967187463</v>
      </c>
      <c r="G19" s="34">
        <f>VLOOKUP($A$19,'2.3'!18:145,35,FALSE)</f>
        <v>50449.171765881008</v>
      </c>
      <c r="H19" s="34">
        <f>VLOOKUP($A$19,'2.3'!18:145,43,FALSE)</f>
        <v>53117.455520017997</v>
      </c>
      <c r="I19" s="34">
        <f>VLOOKUP($A$19,'2.3'!18:145,51,FALSE)</f>
        <v>56419.753580008008</v>
      </c>
      <c r="J19" s="34">
        <f>VLOOKUP($A$19,'2.3'!18:145,59,FALSE)</f>
        <v>53512.752876463317</v>
      </c>
      <c r="K19" s="34">
        <f>VLOOKUP($A$19,'2.3'!18:145,67,FALSE)</f>
        <v>57452.709894808999</v>
      </c>
      <c r="L19" s="34">
        <f>VLOOKUP($A$19,'2.3'!18:145,75,FALSE)</f>
        <v>56993.039876144008</v>
      </c>
      <c r="M19" s="34">
        <f>VLOOKUP($A$19,'2.3'!18:145,83,FALSE)</f>
        <v>58872.894359097998</v>
      </c>
      <c r="N19" s="34">
        <f>VLOOKUP($A$19,'2.3'!18:145,91,FALSE)</f>
        <v>63031.254807299003</v>
      </c>
    </row>
    <row r="20" spans="1:14" ht="20" customHeight="1" x14ac:dyDescent="0.2">
      <c r="A20" s="32">
        <v>23</v>
      </c>
      <c r="B20" s="33" t="s">
        <v>831</v>
      </c>
      <c r="C20" s="34">
        <f>VLOOKUP($A$20,'2.3'!19:146,3,FALSE)</f>
        <v>18173</v>
      </c>
      <c r="D20" s="34">
        <f>VLOOKUP($A$20,'2.3'!19:146,11,FALSE)</f>
        <v>19754</v>
      </c>
      <c r="E20" s="34">
        <f>VLOOKUP($A$20,'2.3'!19:146,19,FALSE)</f>
        <v>20931</v>
      </c>
      <c r="F20" s="34">
        <f>VLOOKUP($A$20,'2.3'!19:146,27,FALSE)</f>
        <v>22237</v>
      </c>
      <c r="G20" s="34">
        <f>VLOOKUP($A$20,'2.3'!19:146,35,FALSE)</f>
        <v>24962.639596219655</v>
      </c>
      <c r="H20" s="34">
        <f>VLOOKUP($A$20,'2.3'!19:146,43,FALSE)</f>
        <v>27854</v>
      </c>
      <c r="I20" s="34">
        <f>VLOOKUP($A$20,'2.3'!19:146,51,FALSE)</f>
        <v>30232.028117264708</v>
      </c>
      <c r="J20" s="34">
        <f>VLOOKUP($A$20,'2.3'!19:146,59,FALSE)</f>
        <v>33202.763582790314</v>
      </c>
      <c r="K20" s="34">
        <f>VLOOKUP($A$20,'2.3'!19:146,67,FALSE)</f>
        <v>34102.515277262872</v>
      </c>
      <c r="L20" s="34">
        <f>VLOOKUP($A$20,'2.3'!19:146,75,FALSE)</f>
        <v>36873</v>
      </c>
      <c r="M20" s="34">
        <f>VLOOKUP($A$20,'2.3'!19:146,83,FALSE)</f>
        <v>37739.999999999993</v>
      </c>
      <c r="N20" s="34">
        <f>VLOOKUP($A$20,'2.3'!19:146,91,FALSE)</f>
        <v>43903.110892541226</v>
      </c>
    </row>
    <row r="21" spans="1:14" ht="20" customHeight="1" x14ac:dyDescent="0.2">
      <c r="A21" s="32">
        <v>24</v>
      </c>
      <c r="B21" s="33" t="s">
        <v>832</v>
      </c>
      <c r="C21" s="34">
        <f>VLOOKUP($A$21,'2.3'!20:147,3,FALSE)</f>
        <v>273807.33218452171</v>
      </c>
      <c r="D21" s="34">
        <f>VLOOKUP($A$21,'2.3'!20:147,11,FALSE)</f>
        <v>332233.35549302504</v>
      </c>
      <c r="E21" s="34">
        <f>VLOOKUP($A$21,'2.3'!20:147,19,FALSE)</f>
        <v>331572.55396520178</v>
      </c>
      <c r="F21" s="34">
        <f>VLOOKUP($A$21,'2.3'!20:147,27,FALSE)</f>
        <v>366255.61368030426</v>
      </c>
      <c r="G21" s="34">
        <f>VLOOKUP($A$21,'2.3'!20:147,35,FALSE)</f>
        <v>426152.30200848321</v>
      </c>
      <c r="H21" s="34">
        <f>VLOOKUP($A$21,'2.3'!20:147,43,FALSE)</f>
        <v>700466.92167925206</v>
      </c>
      <c r="I21" s="34">
        <f>VLOOKUP($A$21,'2.3'!20:147,51,FALSE)</f>
        <v>606953.20366744243</v>
      </c>
      <c r="J21" s="34">
        <f>VLOOKUP($A$21,'2.3'!20:147,59,FALSE)</f>
        <v>576824.51475755894</v>
      </c>
      <c r="K21" s="34">
        <f>VLOOKUP($A$21,'2.3'!20:147,67,FALSE)</f>
        <v>603109.17108211922</v>
      </c>
      <c r="L21" s="34">
        <f>VLOOKUP($A$21,'2.3'!20:147,75,FALSE)</f>
        <v>517545.24278403382</v>
      </c>
      <c r="M21" s="34">
        <f>VLOOKUP($A$21,'2.3'!20:147,83,FALSE)</f>
        <v>430625.7618398004</v>
      </c>
      <c r="N21" s="34">
        <f>VLOOKUP($A$21,'2.3'!20:147,91,FALSE)</f>
        <v>601818.00218515238</v>
      </c>
    </row>
    <row r="22" spans="1:14" ht="20" customHeight="1" x14ac:dyDescent="0.2">
      <c r="A22" s="35">
        <v>241</v>
      </c>
      <c r="B22" s="36" t="s">
        <v>308</v>
      </c>
      <c r="C22" s="37">
        <f>VLOOKUP($A$22,'2.3'!21:148,3,FALSE)</f>
        <v>22582.066137980073</v>
      </c>
      <c r="D22" s="37">
        <f>VLOOKUP($A$22,'2.3'!21:148,11,FALSE)</f>
        <v>30131.220949862232</v>
      </c>
      <c r="E22" s="37">
        <f>VLOOKUP($A$22,'2.3'!21:148,19,FALSE)</f>
        <v>32020.60344348547</v>
      </c>
      <c r="F22" s="37">
        <f>VLOOKUP($A$22,'2.3'!21:148,27,FALSE)</f>
        <v>38389.681759105217</v>
      </c>
      <c r="G22" s="37">
        <f>VLOOKUP($A$22,'2.3'!21:148,35,FALSE)</f>
        <v>50232.729431394284</v>
      </c>
      <c r="H22" s="37">
        <f>VLOOKUP($A$22,'2.3'!21:148,43,FALSE)</f>
        <v>63582.84263736289</v>
      </c>
      <c r="I22" s="37">
        <f>VLOOKUP($A$22,'2.3'!21:148,51,FALSE)</f>
        <v>63316.153110239618</v>
      </c>
      <c r="J22" s="37">
        <f>VLOOKUP($A$22,'2.3'!21:148,59,FALSE)</f>
        <v>55048.577828150337</v>
      </c>
      <c r="K22" s="37">
        <f>VLOOKUP($A$22,'2.3'!21:148,67,FALSE)</f>
        <v>52193.67284077013</v>
      </c>
      <c r="L22" s="37">
        <f>VLOOKUP($A$22,'2.3'!21:148,75,FALSE)</f>
        <v>55719.387044556999</v>
      </c>
      <c r="M22" s="37">
        <f>VLOOKUP($A$22,'2.3'!21:148,83,FALSE)</f>
        <v>45290.052236620671</v>
      </c>
      <c r="N22" s="37">
        <f>VLOOKUP($A$22,'2.3'!21:148,91,FALSE)</f>
        <v>49867.120037238594</v>
      </c>
    </row>
    <row r="23" spans="1:14" ht="20" customHeight="1" x14ac:dyDescent="0.2">
      <c r="A23" s="35">
        <v>242</v>
      </c>
      <c r="B23" s="36" t="s">
        <v>309</v>
      </c>
      <c r="C23" s="37">
        <f>VLOOKUP($A$23,'2.3'!22:149,3,FALSE)</f>
        <v>232721.82176582736</v>
      </c>
      <c r="D23" s="37">
        <f>VLOOKUP($A$23,'2.3'!22:149,11,FALSE)</f>
        <v>281129.85823481844</v>
      </c>
      <c r="E23" s="37">
        <f>VLOOKUP($A$23,'2.3'!22:149,19,FALSE)</f>
        <v>281725.64936408756</v>
      </c>
      <c r="F23" s="37">
        <f>VLOOKUP($A$23,'2.3'!22:149,27,FALSE)</f>
        <v>310400.21228265233</v>
      </c>
      <c r="G23" s="37">
        <f>VLOOKUP($A$23,'2.3'!22:149,35,FALSE)</f>
        <v>354708.20316814963</v>
      </c>
      <c r="H23" s="37">
        <f>VLOOKUP($A$23,'2.3'!22:149,43,FALSE)</f>
        <v>608319.19484764629</v>
      </c>
      <c r="I23" s="37">
        <f>VLOOKUP($A$23,'2.3'!22:149,51,FALSE)</f>
        <v>511807.32576806005</v>
      </c>
      <c r="J23" s="37">
        <f>VLOOKUP($A$23,'2.3'!22:149,59,FALSE)</f>
        <v>494193.58366053872</v>
      </c>
      <c r="K23" s="37">
        <f>VLOOKUP($A$23,'2.3'!22:149,67,FALSE)</f>
        <v>523556.12612738914</v>
      </c>
      <c r="L23" s="37">
        <f>VLOOKUP($A$23,'2.3'!22:149,75,FALSE)</f>
        <v>434603.38873947685</v>
      </c>
      <c r="M23" s="37">
        <f>VLOOKUP($A$23,'2.3'!22:149,83,FALSE)</f>
        <v>357276.28660317976</v>
      </c>
      <c r="N23" s="37">
        <f>VLOOKUP($A$23,'2.3'!22:149,91,FALSE)</f>
        <v>521276.5105716337</v>
      </c>
    </row>
    <row r="24" spans="1:14" ht="20" customHeight="1" x14ac:dyDescent="0.2">
      <c r="A24" s="35">
        <v>243</v>
      </c>
      <c r="B24" s="36" t="s">
        <v>310</v>
      </c>
      <c r="C24" s="37">
        <f>VLOOKUP($A$24,'2.3'!23:150,3,FALSE)</f>
        <v>18503.444280714259</v>
      </c>
      <c r="D24" s="37">
        <f>VLOOKUP($A$24,'2.3'!23:150,11,FALSE)</f>
        <v>20972.276308344331</v>
      </c>
      <c r="E24" s="37">
        <f>VLOOKUP($A$24,'2.3'!23:150,19,FALSE)</f>
        <v>17826.301157628794</v>
      </c>
      <c r="F24" s="37">
        <f>VLOOKUP($A$24,'2.3'!23:150,27,FALSE)</f>
        <v>17465.719638546783</v>
      </c>
      <c r="G24" s="37">
        <f>VLOOKUP($A$24,'2.3'!23:150,35,FALSE)</f>
        <v>21211.369408939332</v>
      </c>
      <c r="H24" s="37">
        <f>VLOOKUP($A$24,'2.3'!23:150,43,FALSE)</f>
        <v>28564.88419424283</v>
      </c>
      <c r="I24" s="37">
        <f>VLOOKUP($A$24,'2.3'!23:150,51,FALSE)</f>
        <v>31829.72478914267</v>
      </c>
      <c r="J24" s="37">
        <f>VLOOKUP($A$24,'2.3'!23:150,59,FALSE)</f>
        <v>27582.35326887</v>
      </c>
      <c r="K24" s="37">
        <f>VLOOKUP($A$24,'2.3'!23:150,67,FALSE)</f>
        <v>27359.372113960002</v>
      </c>
      <c r="L24" s="37">
        <f>VLOOKUP($A$24,'2.3'!23:150,75,FALSE)</f>
        <v>27222.467000000004</v>
      </c>
      <c r="M24" s="37">
        <f>VLOOKUP($A$24,'2.3'!23:150,83,FALSE)</f>
        <v>28059.422999999999</v>
      </c>
      <c r="N24" s="37">
        <f>VLOOKUP($A$24,'2.3'!23:150,91,FALSE)</f>
        <v>30674.371576279998</v>
      </c>
    </row>
    <row r="25" spans="1:14" ht="20" customHeight="1" x14ac:dyDescent="0.2">
      <c r="A25" s="32">
        <v>25</v>
      </c>
      <c r="B25" s="33" t="s">
        <v>248</v>
      </c>
      <c r="C25" s="34">
        <f>VLOOKUP($A$25,'2.3'!24:151,3,FALSE)</f>
        <v>6154.8543834105531</v>
      </c>
      <c r="D25" s="34">
        <f>VLOOKUP($A$25,'2.3'!24:151,11,FALSE)</f>
        <v>11891.813177599519</v>
      </c>
      <c r="E25" s="34">
        <f>VLOOKUP($A$25,'2.3'!24:151,19,FALSE)</f>
        <v>14418.922136570298</v>
      </c>
      <c r="F25" s="34">
        <f>VLOOKUP($A$25,'2.3'!24:151,27,FALSE)</f>
        <v>25017.518299863899</v>
      </c>
      <c r="G25" s="34">
        <f>VLOOKUP($A$25,'2.3'!24:151,35,FALSE)</f>
        <v>29775.225716592737</v>
      </c>
      <c r="H25" s="34">
        <f>VLOOKUP($A$25,'2.3'!24:151,43,FALSE)</f>
        <v>24649.053042339998</v>
      </c>
      <c r="I25" s="34">
        <f>VLOOKUP($A$25,'2.3'!24:151,51,FALSE)</f>
        <v>27187.651005809999</v>
      </c>
      <c r="J25" s="34">
        <f>VLOOKUP($A$25,'2.3'!24:151,59,FALSE)</f>
        <v>21951.57566848</v>
      </c>
      <c r="K25" s="34">
        <f>VLOOKUP($A$25,'2.3'!24:151,67,FALSE)</f>
        <v>23700.684161969999</v>
      </c>
      <c r="L25" s="34">
        <f>VLOOKUP($A$25,'2.3'!24:151,75,FALSE)</f>
        <v>16433.471633449997</v>
      </c>
      <c r="M25" s="34">
        <f>VLOOKUP($A$25,'2.3'!24:151,83,FALSE)</f>
        <v>11285.748110263999</v>
      </c>
      <c r="N25" s="34">
        <f>VLOOKUP($A$25,'2.3'!24:151,91,FALSE)</f>
        <v>12234.30812899</v>
      </c>
    </row>
    <row r="26" spans="1:14" ht="20" customHeight="1" x14ac:dyDescent="0.2">
      <c r="A26" s="35">
        <v>251</v>
      </c>
      <c r="B26" s="36" t="s">
        <v>311</v>
      </c>
      <c r="C26" s="37">
        <f>VLOOKUP($A$26,'2.3'!25:152,3,FALSE)</f>
        <v>0</v>
      </c>
      <c r="D26" s="37">
        <f>VLOOKUP($A$26,'2.3'!25:152,11,FALSE)</f>
        <v>0</v>
      </c>
      <c r="E26" s="37">
        <f>VLOOKUP($A$26,'2.3'!25:152,19,FALSE)</f>
        <v>0</v>
      </c>
      <c r="F26" s="37">
        <f>VLOOKUP($A$26,'2.3'!25:152,27,FALSE)</f>
        <v>0</v>
      </c>
      <c r="G26" s="37">
        <f>VLOOKUP($A$26,'2.3'!25:152,35,FALSE)</f>
        <v>0</v>
      </c>
      <c r="H26" s="37">
        <f>VLOOKUP($A$26,'2.3'!25:152,43,FALSE)</f>
        <v>0</v>
      </c>
      <c r="I26" s="37">
        <f>VLOOKUP($A$26,'2.3'!25:152,51,FALSE)</f>
        <v>0</v>
      </c>
      <c r="J26" s="37">
        <f>VLOOKUP($A$26,'2.3'!25:152,59,FALSE)</f>
        <v>0</v>
      </c>
      <c r="K26" s="37">
        <f>VLOOKUP($A$26,'2.3'!25:152,67,FALSE)</f>
        <v>0</v>
      </c>
      <c r="L26" s="37">
        <f>VLOOKUP($A$26,'2.3'!25:152,75,FALSE)</f>
        <v>0</v>
      </c>
      <c r="M26" s="37">
        <f>VLOOKUP($A$26,'2.3'!25:152,83,FALSE)</f>
        <v>0</v>
      </c>
      <c r="N26" s="37">
        <f>VLOOKUP($A$26,'2.3'!25:152,91,FALSE)</f>
        <v>0</v>
      </c>
    </row>
    <row r="27" spans="1:14" ht="20" customHeight="1" x14ac:dyDescent="0.2">
      <c r="A27" s="35">
        <v>252</v>
      </c>
      <c r="B27" s="36" t="s">
        <v>312</v>
      </c>
      <c r="C27" s="37">
        <f>VLOOKUP($A$27,'2.3'!26:153,3,FALSE)</f>
        <v>6154.8543834105531</v>
      </c>
      <c r="D27" s="37">
        <f>VLOOKUP($A$27,'2.3'!26:153,11,FALSE)</f>
        <v>11891.813177599519</v>
      </c>
      <c r="E27" s="37">
        <f>VLOOKUP($A$27,'2.3'!26:153,19,FALSE)</f>
        <v>14418.922136570298</v>
      </c>
      <c r="F27" s="37">
        <f>VLOOKUP($A$27,'2.3'!26:153,27,FALSE)</f>
        <v>25017.518299863899</v>
      </c>
      <c r="G27" s="37">
        <f>VLOOKUP($A$27,'2.3'!26:153,35,FALSE)</f>
        <v>29775.225716592737</v>
      </c>
      <c r="H27" s="37">
        <f>VLOOKUP($A$27,'2.3'!26:153,43,FALSE)</f>
        <v>24649.053042339998</v>
      </c>
      <c r="I27" s="37">
        <f>VLOOKUP($A$27,'2.3'!26:153,51,FALSE)</f>
        <v>27187.651005809999</v>
      </c>
      <c r="J27" s="37">
        <f>VLOOKUP($A$27,'2.3'!26:153,59,FALSE)</f>
        <v>21951.57566848</v>
      </c>
      <c r="K27" s="37">
        <f>VLOOKUP($A$27,'2.3'!26:153,67,FALSE)</f>
        <v>23700.684161969999</v>
      </c>
      <c r="L27" s="37">
        <f>VLOOKUP($A$27,'2.3'!26:153,75,FALSE)</f>
        <v>16433.471633449997</v>
      </c>
      <c r="M27" s="37">
        <f>VLOOKUP($A$27,'2.3'!26:153,83,FALSE)</f>
        <v>11285.748110263999</v>
      </c>
      <c r="N27" s="37">
        <f>VLOOKUP($A$27,'2.3'!26:153,91,FALSE)</f>
        <v>12234.30812899</v>
      </c>
    </row>
    <row r="28" spans="1:14" ht="20" customHeight="1" x14ac:dyDescent="0.2">
      <c r="A28" s="35">
        <v>253</v>
      </c>
      <c r="B28" s="36" t="s">
        <v>313</v>
      </c>
      <c r="C28" s="37">
        <f>VLOOKUP($A$28,'2.3'!27:154,3,FALSE)</f>
        <v>0</v>
      </c>
      <c r="D28" s="37">
        <f>VLOOKUP($A$28,'2.3'!27:154,11,FALSE)</f>
        <v>0</v>
      </c>
      <c r="E28" s="37">
        <f>VLOOKUP($A$28,'2.3'!27:154,19,FALSE)</f>
        <v>0</v>
      </c>
      <c r="F28" s="37">
        <f>VLOOKUP($A$28,'2.3'!27:154,27,FALSE)</f>
        <v>0</v>
      </c>
      <c r="G28" s="37">
        <f>VLOOKUP($A$28,'2.3'!27:154,35,FALSE)</f>
        <v>0</v>
      </c>
      <c r="H28" s="37">
        <f>VLOOKUP($A$28,'2.3'!27:154,43,FALSE)</f>
        <v>0</v>
      </c>
      <c r="I28" s="37">
        <f>VLOOKUP($A$28,'2.3'!27:154,51,FALSE)</f>
        <v>0</v>
      </c>
      <c r="J28" s="37">
        <f>VLOOKUP($A$28,'2.3'!27:154,59,FALSE)</f>
        <v>0</v>
      </c>
      <c r="K28" s="37">
        <f>VLOOKUP($A$28,'2.3'!27:154,67,FALSE)</f>
        <v>0</v>
      </c>
      <c r="L28" s="37">
        <f>VLOOKUP($A$28,'2.3'!27:154,75,FALSE)</f>
        <v>0</v>
      </c>
      <c r="M28" s="37">
        <f>VLOOKUP($A$28,'2.3'!27:154,83,FALSE)</f>
        <v>0</v>
      </c>
      <c r="N28" s="37">
        <f>VLOOKUP($A$28,'2.3'!27:154,91,FALSE)</f>
        <v>0</v>
      </c>
    </row>
    <row r="29" spans="1:14" ht="20" customHeight="1" x14ac:dyDescent="0.2">
      <c r="A29" s="32">
        <v>26</v>
      </c>
      <c r="B29" s="33" t="s">
        <v>243</v>
      </c>
      <c r="C29" s="34">
        <f>VLOOKUP($A$29,'2.3'!28:155,3,FALSE)</f>
        <v>240555.45481529494</v>
      </c>
      <c r="D29" s="34">
        <f>VLOOKUP($A$29,'2.3'!28:155,11,FALSE)</f>
        <v>276205.2917674277</v>
      </c>
      <c r="E29" s="34">
        <f>VLOOKUP($A$29,'2.3'!28:155,19,FALSE)</f>
        <v>306988.23702208168</v>
      </c>
      <c r="F29" s="34">
        <f>VLOOKUP($A$29,'2.3'!28:155,27,FALSE)</f>
        <v>319038.39589140977</v>
      </c>
      <c r="G29" s="34">
        <f>VLOOKUP($A$29,'2.3'!28:155,35,FALSE)</f>
        <v>353966.83338087657</v>
      </c>
      <c r="H29" s="34">
        <f>VLOOKUP($A$29,'2.3'!28:155,43,FALSE)</f>
        <v>361205.55529955064</v>
      </c>
      <c r="I29" s="34">
        <f>VLOOKUP($A$29,'2.3'!28:155,51,FALSE)</f>
        <v>405532.64480961079</v>
      </c>
      <c r="J29" s="34">
        <f>VLOOKUP($A$29,'2.3'!28:155,59,FALSE)</f>
        <v>403197.12030250666</v>
      </c>
      <c r="K29" s="34">
        <f>VLOOKUP($A$29,'2.3'!28:155,67,FALSE)</f>
        <v>447572.76575532055</v>
      </c>
      <c r="L29" s="34">
        <f>VLOOKUP($A$29,'2.3'!28:155,75,FALSE)</f>
        <v>481737.08518686879</v>
      </c>
      <c r="M29" s="34">
        <f>VLOOKUP($A$29,'2.3'!28:155,83,FALSE)</f>
        <v>586369.60323621507</v>
      </c>
      <c r="N29" s="34">
        <f>VLOOKUP($A$29,'2.3'!28:155,91,FALSE)</f>
        <v>595464.67980827705</v>
      </c>
    </row>
    <row r="30" spans="1:14" ht="20" customHeight="1" x14ac:dyDescent="0.2">
      <c r="A30" s="35">
        <v>261</v>
      </c>
      <c r="B30" s="36" t="s">
        <v>314</v>
      </c>
      <c r="C30" s="37">
        <f>VLOOKUP($A$30,'2.3'!29:156,3,FALSE)</f>
        <v>0</v>
      </c>
      <c r="D30" s="37">
        <f>VLOOKUP($A$30,'2.3'!29:156,11,FALSE)</f>
        <v>0</v>
      </c>
      <c r="E30" s="37">
        <f>VLOOKUP($A$30,'2.3'!29:156,19,FALSE)</f>
        <v>0</v>
      </c>
      <c r="F30" s="37">
        <f>VLOOKUP($A$30,'2.3'!29:156,27,FALSE)</f>
        <v>0</v>
      </c>
      <c r="G30" s="37">
        <f>VLOOKUP($A$30,'2.3'!29:156,35,FALSE)</f>
        <v>0</v>
      </c>
      <c r="H30" s="37">
        <f>VLOOKUP($A$30,'2.3'!29:156,43,FALSE)</f>
        <v>0</v>
      </c>
      <c r="I30" s="37">
        <f>VLOOKUP($A$30,'2.3'!29:156,51,FALSE)</f>
        <v>0</v>
      </c>
      <c r="J30" s="37">
        <f>VLOOKUP($A$30,'2.3'!29:156,59,FALSE)</f>
        <v>0</v>
      </c>
      <c r="K30" s="37">
        <f>VLOOKUP($A$30,'2.3'!29:156,67,FALSE)</f>
        <v>0</v>
      </c>
      <c r="L30" s="37">
        <f>VLOOKUP($A$30,'2.3'!29:156,75,FALSE)</f>
        <v>0</v>
      </c>
      <c r="M30" s="37">
        <f>VLOOKUP($A$30,'2.3'!29:156,83,FALSE)</f>
        <v>0</v>
      </c>
      <c r="N30" s="37">
        <f>VLOOKUP($A$30,'2.3'!29:156,91,FALSE)</f>
        <v>0</v>
      </c>
    </row>
    <row r="31" spans="1:14" ht="20" customHeight="1" x14ac:dyDescent="0.2">
      <c r="A31" s="104">
        <v>2611</v>
      </c>
      <c r="B31" s="104" t="s">
        <v>286</v>
      </c>
      <c r="C31" s="107">
        <f>VLOOKUP($A$31,'2.3'!30:157,3,FALSE)</f>
        <v>0</v>
      </c>
      <c r="D31" s="107">
        <f>VLOOKUP($A$31,'2.3'!30:157,11,FALSE)</f>
        <v>0</v>
      </c>
      <c r="E31" s="107">
        <f>VLOOKUP($A$31,'2.3'!30:157,19,FALSE)</f>
        <v>0</v>
      </c>
      <c r="F31" s="107">
        <f>VLOOKUP($A$31,'2.3'!30:157,27,FALSE)</f>
        <v>0</v>
      </c>
      <c r="G31" s="107">
        <f>VLOOKUP($A$31,'2.3'!30:157,35,FALSE)</f>
        <v>0</v>
      </c>
      <c r="H31" s="107">
        <f>VLOOKUP($A$31,'2.3'!30:157,43,FALSE)</f>
        <v>0</v>
      </c>
      <c r="I31" s="107">
        <f>VLOOKUP($A$31,'2.3'!30:157,51,FALSE)</f>
        <v>0</v>
      </c>
      <c r="J31" s="107">
        <f>VLOOKUP($A$31,'2.3'!30:157,59,FALSE)</f>
        <v>0</v>
      </c>
      <c r="K31" s="107">
        <f>VLOOKUP($A$31,'2.3'!30:157,67,FALSE)</f>
        <v>0</v>
      </c>
      <c r="L31" s="107">
        <f>VLOOKUP($A$31,'2.3'!30:157,75,FALSE)</f>
        <v>0</v>
      </c>
      <c r="M31" s="107">
        <f>VLOOKUP($A$31,'2.3'!30:157,83,FALSE)</f>
        <v>0</v>
      </c>
      <c r="N31" s="107">
        <f>VLOOKUP($A$31,'2.3'!30:157,91,FALSE)</f>
        <v>0</v>
      </c>
    </row>
    <row r="32" spans="1:14" ht="20" customHeight="1" x14ac:dyDescent="0.2">
      <c r="A32" s="104">
        <v>2612</v>
      </c>
      <c r="B32" s="104" t="s">
        <v>287</v>
      </c>
      <c r="C32" s="107">
        <f>VLOOKUP($A$32,'2.3'!31:158,3,FALSE)</f>
        <v>0</v>
      </c>
      <c r="D32" s="107">
        <f>VLOOKUP($A$32,'2.3'!31:158,11,FALSE)</f>
        <v>0</v>
      </c>
      <c r="E32" s="107">
        <f>VLOOKUP($A$32,'2.3'!31:158,19,FALSE)</f>
        <v>0</v>
      </c>
      <c r="F32" s="107">
        <f>VLOOKUP($A$32,'2.3'!31:158,27,FALSE)</f>
        <v>0</v>
      </c>
      <c r="G32" s="107">
        <f>VLOOKUP($A$32,'2.3'!31:158,35,FALSE)</f>
        <v>0</v>
      </c>
      <c r="H32" s="107">
        <f>VLOOKUP($A$32,'2.3'!31:158,43,FALSE)</f>
        <v>0</v>
      </c>
      <c r="I32" s="107">
        <f>VLOOKUP($A$32,'2.3'!31:158,51,FALSE)</f>
        <v>0</v>
      </c>
      <c r="J32" s="107">
        <f>VLOOKUP($A$32,'2.3'!31:158,59,FALSE)</f>
        <v>0</v>
      </c>
      <c r="K32" s="107">
        <f>VLOOKUP($A$32,'2.3'!31:158,67,FALSE)</f>
        <v>0</v>
      </c>
      <c r="L32" s="107">
        <f>VLOOKUP($A$32,'2.3'!31:158,75,FALSE)</f>
        <v>0</v>
      </c>
      <c r="M32" s="107">
        <f>VLOOKUP($A$32,'2.3'!31:158,83,FALSE)</f>
        <v>0</v>
      </c>
      <c r="N32" s="107">
        <f>VLOOKUP($A$32,'2.3'!31:158,91,FALSE)</f>
        <v>0</v>
      </c>
    </row>
    <row r="33" spans="1:14" ht="20" customHeight="1" x14ac:dyDescent="0.2">
      <c r="A33" s="35">
        <v>262</v>
      </c>
      <c r="B33" s="36" t="s">
        <v>315</v>
      </c>
      <c r="C33" s="37">
        <f>VLOOKUP($A$33,'2.3'!32:159,3,FALSE)</f>
        <v>1198.687303742</v>
      </c>
      <c r="D33" s="37">
        <f>VLOOKUP($A$33,'2.3'!32:159,11,FALSE)</f>
        <v>1103.804809792</v>
      </c>
      <c r="E33" s="37">
        <f>VLOOKUP($A$33,'2.3'!32:159,19,FALSE)</f>
        <v>1302.8920188613251</v>
      </c>
      <c r="F33" s="37">
        <f>VLOOKUP($A$33,'2.3'!32:159,27,FALSE)</f>
        <v>1881.4411883799999</v>
      </c>
      <c r="G33" s="37">
        <f>VLOOKUP($A$33,'2.3'!32:159,35,FALSE)</f>
        <v>3096.3982502209997</v>
      </c>
      <c r="H33" s="37">
        <f>VLOOKUP($A$33,'2.3'!32:159,43,FALSE)</f>
        <v>2712.741183004</v>
      </c>
      <c r="I33" s="37">
        <f>VLOOKUP($A$33,'2.3'!32:159,51,FALSE)</f>
        <v>4585.9516858389998</v>
      </c>
      <c r="J33" s="37">
        <f>VLOOKUP($A$33,'2.3'!32:159,59,FALSE)</f>
        <v>3591.6326297956266</v>
      </c>
      <c r="K33" s="37">
        <f>VLOOKUP($A$33,'2.3'!32:159,67,FALSE)</f>
        <v>3629.7129600400003</v>
      </c>
      <c r="L33" s="37">
        <f>VLOOKUP($A$33,'2.3'!32:159,75,FALSE)</f>
        <v>2447.0323699250002</v>
      </c>
      <c r="M33" s="37">
        <f>VLOOKUP($A$33,'2.3'!32:159,83,FALSE)</f>
        <v>3981.4721590589998</v>
      </c>
      <c r="N33" s="37">
        <f>VLOOKUP($A$33,'2.3'!32:159,91,FALSE)</f>
        <v>5125.2500471969997</v>
      </c>
    </row>
    <row r="34" spans="1:14" ht="20" customHeight="1" x14ac:dyDescent="0.2">
      <c r="A34" s="104">
        <v>2621</v>
      </c>
      <c r="B34" s="104" t="s">
        <v>286</v>
      </c>
      <c r="C34" s="107">
        <f>VLOOKUP($A$34,'2.3'!33:160,3,FALSE)</f>
        <v>1195.0824802120001</v>
      </c>
      <c r="D34" s="107">
        <f>VLOOKUP($A$34,'2.3'!33:160,11,FALSE)</f>
        <v>1075.0850727920001</v>
      </c>
      <c r="E34" s="107">
        <f>VLOOKUP($A$34,'2.3'!33:160,19,FALSE)</f>
        <v>1291.8327055413251</v>
      </c>
      <c r="F34" s="107">
        <f>VLOOKUP($A$34,'2.3'!33:160,27,FALSE)</f>
        <v>1843.5006023799999</v>
      </c>
      <c r="G34" s="107">
        <f>VLOOKUP($A$34,'2.3'!33:160,35,FALSE)</f>
        <v>3087.0410481409999</v>
      </c>
      <c r="H34" s="107">
        <f>VLOOKUP($A$34,'2.3'!33:160,43,FALSE)</f>
        <v>2706.5441830039999</v>
      </c>
      <c r="I34" s="107">
        <f>VLOOKUP($A$34,'2.3'!33:160,51,FALSE)</f>
        <v>4576.2299772890001</v>
      </c>
      <c r="J34" s="107">
        <f>VLOOKUP($A$34,'2.3'!33:160,59,FALSE)</f>
        <v>3588.8997317956268</v>
      </c>
      <c r="K34" s="107">
        <f>VLOOKUP($A$34,'2.3'!33:160,67,FALSE)</f>
        <v>3515.92095715</v>
      </c>
      <c r="L34" s="107">
        <f>VLOOKUP($A$34,'2.3'!33:160,75,FALSE)</f>
        <v>2447.0323699250002</v>
      </c>
      <c r="M34" s="107">
        <f>VLOOKUP($A$34,'2.3'!33:160,83,FALSE)</f>
        <v>3976.0714863889998</v>
      </c>
      <c r="N34" s="107">
        <f>VLOOKUP($A$34,'2.3'!33:160,91,FALSE)</f>
        <v>5116.0160873370005</v>
      </c>
    </row>
    <row r="35" spans="1:14" ht="20" customHeight="1" x14ac:dyDescent="0.2">
      <c r="A35" s="104">
        <v>2622</v>
      </c>
      <c r="B35" s="104" t="s">
        <v>287</v>
      </c>
      <c r="C35" s="107">
        <f>VLOOKUP($A$35,'2.3'!34:161,3,FALSE)</f>
        <v>3.60482353</v>
      </c>
      <c r="D35" s="107">
        <f>VLOOKUP($A$35,'2.3'!34:161,11,FALSE)</f>
        <v>28.719737000000002</v>
      </c>
      <c r="E35" s="107">
        <f>VLOOKUP($A$35,'2.3'!34:161,19,FALSE)</f>
        <v>11.059313319999999</v>
      </c>
      <c r="F35" s="107">
        <f>VLOOKUP($A$35,'2.3'!34:161,27,FALSE)</f>
        <v>37.940585999999996</v>
      </c>
      <c r="G35" s="107">
        <f>VLOOKUP($A$35,'2.3'!34:161,35,FALSE)</f>
        <v>9.3572020800000004</v>
      </c>
      <c r="H35" s="107">
        <f>VLOOKUP($A$35,'2.3'!34:161,43,FALSE)</f>
        <v>6.1970000000000001</v>
      </c>
      <c r="I35" s="107">
        <f>VLOOKUP($A$35,'2.3'!34:161,51,FALSE)</f>
        <v>9.7217085499999989</v>
      </c>
      <c r="J35" s="107">
        <f>VLOOKUP($A$35,'2.3'!34:161,59,FALSE)</f>
        <v>2.732898</v>
      </c>
      <c r="K35" s="107">
        <f>VLOOKUP($A$35,'2.3'!34:161,67,FALSE)</f>
        <v>113.79200289000001</v>
      </c>
      <c r="L35" s="107">
        <f>VLOOKUP($A$35,'2.3'!34:161,75,FALSE)</f>
        <v>0</v>
      </c>
      <c r="M35" s="107">
        <f>VLOOKUP($A$35,'2.3'!34:161,83,FALSE)</f>
        <v>5.4006726699999996</v>
      </c>
      <c r="N35" s="107">
        <f>VLOOKUP($A$35,'2.3'!34:161,91,FALSE)</f>
        <v>9.2339598600000006</v>
      </c>
    </row>
    <row r="36" spans="1:14" ht="20" customHeight="1" x14ac:dyDescent="0.2">
      <c r="A36" s="35">
        <v>263</v>
      </c>
      <c r="B36" s="36" t="s">
        <v>310</v>
      </c>
      <c r="C36" s="37">
        <f>VLOOKUP($A$36,'2.3'!35:162,3,FALSE)</f>
        <v>239356.76751155296</v>
      </c>
      <c r="D36" s="37">
        <f>VLOOKUP($A$36,'2.3'!35:162,11,FALSE)</f>
        <v>275101.48695763573</v>
      </c>
      <c r="E36" s="37">
        <f>VLOOKUP($A$36,'2.3'!35:162,19,FALSE)</f>
        <v>305685.34500322037</v>
      </c>
      <c r="F36" s="37">
        <f>VLOOKUP($A$36,'2.3'!35:162,27,FALSE)</f>
        <v>317156.95470302983</v>
      </c>
      <c r="G36" s="37">
        <f>VLOOKUP($A$36,'2.3'!35:162,35,FALSE)</f>
        <v>350870.43513065565</v>
      </c>
      <c r="H36" s="37">
        <f>VLOOKUP($A$36,'2.3'!35:162,43,FALSE)</f>
        <v>358492.81411654665</v>
      </c>
      <c r="I36" s="37">
        <f>VLOOKUP($A$36,'2.3'!35:162,51,FALSE)</f>
        <v>400946.69312377169</v>
      </c>
      <c r="J36" s="37">
        <f>VLOOKUP($A$36,'2.3'!35:162,59,FALSE)</f>
        <v>399605.48767271097</v>
      </c>
      <c r="K36" s="37">
        <f>VLOOKUP($A$36,'2.3'!35:162,67,FALSE)</f>
        <v>443943.05279528053</v>
      </c>
      <c r="L36" s="37">
        <f>VLOOKUP($A$36,'2.3'!35:162,75,FALSE)</f>
        <v>479290.05281694373</v>
      </c>
      <c r="M36" s="37">
        <f>VLOOKUP($A$36,'2.3'!35:162,83,FALSE)</f>
        <v>582388.13107715617</v>
      </c>
      <c r="N36" s="37">
        <f>VLOOKUP($A$36,'2.3'!35:162,91,FALSE)</f>
        <v>590339.42976108007</v>
      </c>
    </row>
    <row r="37" spans="1:14" ht="20" customHeight="1" x14ac:dyDescent="0.2">
      <c r="A37" s="104">
        <v>2631</v>
      </c>
      <c r="B37" s="104" t="s">
        <v>286</v>
      </c>
      <c r="C37" s="107">
        <f>VLOOKUP($A$37,'2.3'!36:163,3,FALSE)</f>
        <v>224375.10027633293</v>
      </c>
      <c r="D37" s="107">
        <f>VLOOKUP($A$37,'2.3'!36:163,11,FALSE)</f>
        <v>261320.71623595574</v>
      </c>
      <c r="E37" s="107">
        <f>VLOOKUP($A$37,'2.3'!36:163,19,FALSE)</f>
        <v>285486.69594309037</v>
      </c>
      <c r="F37" s="107">
        <f>VLOOKUP($A$37,'2.3'!36:163,27,FALSE)</f>
        <v>302675.00127362978</v>
      </c>
      <c r="G37" s="107">
        <f>VLOOKUP($A$37,'2.3'!36:163,35,FALSE)</f>
        <v>334105.84938019561</v>
      </c>
      <c r="H37" s="107">
        <f>VLOOKUP($A$37,'2.3'!36:163,43,FALSE)</f>
        <v>345247.27568829665</v>
      </c>
      <c r="I37" s="107">
        <f>VLOOKUP($A$37,'2.3'!36:163,51,FALSE)</f>
        <v>383030.26133439172</v>
      </c>
      <c r="J37" s="107">
        <f>VLOOKUP($A$37,'2.3'!36:163,59,FALSE)</f>
        <v>387549.62816433096</v>
      </c>
      <c r="K37" s="107">
        <f>VLOOKUP($A$37,'2.3'!36:163,67,FALSE)</f>
        <v>429211.07626374054</v>
      </c>
      <c r="L37" s="107">
        <f>VLOOKUP($A$37,'2.3'!36:163,75,FALSE)</f>
        <v>467466.59058920376</v>
      </c>
      <c r="M37" s="107">
        <f>VLOOKUP($A$37,'2.3'!36:163,83,FALSE)</f>
        <v>565230.05430808605</v>
      </c>
      <c r="N37" s="107">
        <f>VLOOKUP($A$37,'2.3'!36:163,91,FALSE)</f>
        <v>576935.97156642005</v>
      </c>
    </row>
    <row r="38" spans="1:14" ht="20" customHeight="1" x14ac:dyDescent="0.2">
      <c r="A38" s="104">
        <v>2632</v>
      </c>
      <c r="B38" s="104" t="s">
        <v>287</v>
      </c>
      <c r="C38" s="107">
        <f>VLOOKUP($A$38,'2.3'!37:164,3,FALSE)</f>
        <v>14981.66723522</v>
      </c>
      <c r="D38" s="107">
        <f>VLOOKUP($A$38,'2.3'!37:164,11,FALSE)</f>
        <v>13780.770721680001</v>
      </c>
      <c r="E38" s="107">
        <f>VLOOKUP($A$38,'2.3'!37:164,19,FALSE)</f>
        <v>20198.649060129999</v>
      </c>
      <c r="F38" s="107">
        <f>VLOOKUP($A$38,'2.3'!37:164,27,FALSE)</f>
        <v>14481.9534294</v>
      </c>
      <c r="G38" s="107">
        <f>VLOOKUP($A$38,'2.3'!37:164,35,FALSE)</f>
        <v>16764.585750459999</v>
      </c>
      <c r="H38" s="107">
        <f>VLOOKUP($A$38,'2.3'!37:164,43,FALSE)</f>
        <v>13245.538428249998</v>
      </c>
      <c r="I38" s="107">
        <f>VLOOKUP($A$38,'2.3'!37:164,51,FALSE)</f>
        <v>17916.431789379996</v>
      </c>
      <c r="J38" s="107">
        <f>VLOOKUP($A$38,'2.3'!37:164,59,FALSE)</f>
        <v>12055.859508380005</v>
      </c>
      <c r="K38" s="107">
        <f>VLOOKUP($A$38,'2.3'!37:164,67,FALSE)</f>
        <v>14731.976531540004</v>
      </c>
      <c r="L38" s="107">
        <f>VLOOKUP($A$38,'2.3'!37:164,75,FALSE)</f>
        <v>11823.462227740001</v>
      </c>
      <c r="M38" s="107">
        <f>VLOOKUP($A$38,'2.3'!37:164,83,FALSE)</f>
        <v>17158.076769069998</v>
      </c>
      <c r="N38" s="107">
        <f>VLOOKUP($A$38,'2.3'!37:164,91,FALSE)</f>
        <v>13403.458194660001</v>
      </c>
    </row>
    <row r="39" spans="1:14" ht="20" customHeight="1" x14ac:dyDescent="0.2">
      <c r="A39" s="32">
        <v>27</v>
      </c>
      <c r="B39" s="33" t="s">
        <v>578</v>
      </c>
      <c r="C39" s="34">
        <f>VLOOKUP($A$39,'2.3'!38:165,3,FALSE)</f>
        <v>392675.01943926699</v>
      </c>
      <c r="D39" s="34">
        <f>VLOOKUP($A$39,'2.3'!38:165,11,FALSE)</f>
        <v>435673.06507667003</v>
      </c>
      <c r="E39" s="34">
        <f>VLOOKUP($A$39,'2.3'!38:165,19,FALSE)</f>
        <v>490491.92871766957</v>
      </c>
      <c r="F39" s="34">
        <f>VLOOKUP($A$39,'2.3'!38:165,27,FALSE)</f>
        <v>551846.60736259096</v>
      </c>
      <c r="G39" s="34">
        <f>VLOOKUP($A$39,'2.3'!38:165,35,FALSE)</f>
        <v>619785.00932206796</v>
      </c>
      <c r="H39" s="34">
        <f>VLOOKUP($A$39,'2.3'!38:165,43,FALSE)</f>
        <v>667437.81786716694</v>
      </c>
      <c r="I39" s="34">
        <f>VLOOKUP($A$39,'2.3'!38:165,51,FALSE)</f>
        <v>760735.88865863695</v>
      </c>
      <c r="J39" s="34">
        <f>VLOOKUP($A$39,'2.3'!38:165,59,FALSE)</f>
        <v>828294.49306431226</v>
      </c>
      <c r="K39" s="34">
        <f>VLOOKUP($A$39,'2.3'!38:165,67,FALSE)</f>
        <v>864691.14484827907</v>
      </c>
      <c r="L39" s="34">
        <f>VLOOKUP($A$39,'2.3'!38:165,75,FALSE)</f>
        <v>922168.2281849971</v>
      </c>
      <c r="M39" s="34">
        <f>VLOOKUP($A$39,'2.3'!38:165,83,FALSE)</f>
        <v>1293359.992524785</v>
      </c>
      <c r="N39" s="34">
        <f>VLOOKUP($A$39,'2.3'!38:165,91,FALSE)</f>
        <v>1078028.8430679471</v>
      </c>
    </row>
    <row r="40" spans="1:14" ht="20" customHeight="1" x14ac:dyDescent="0.2">
      <c r="A40" s="35">
        <v>271</v>
      </c>
      <c r="B40" s="36" t="s">
        <v>316</v>
      </c>
      <c r="C40" s="37">
        <f>VLOOKUP($A$40,'2.3'!39:166,3,FALSE)</f>
        <v>283193.42965563806</v>
      </c>
      <c r="D40" s="37">
        <f>VLOOKUP($A$40,'2.3'!39:166,11,FALSE)</f>
        <v>315530.71203282999</v>
      </c>
      <c r="E40" s="37">
        <f>VLOOKUP($A$40,'2.3'!39:166,19,FALSE)</f>
        <v>357542.69159077725</v>
      </c>
      <c r="F40" s="37">
        <f>VLOOKUP($A$40,'2.3'!39:166,27,FALSE)</f>
        <v>402151.177224082</v>
      </c>
      <c r="G40" s="37">
        <f>VLOOKUP($A$40,'2.3'!39:166,35,FALSE)</f>
        <v>455188.01153532008</v>
      </c>
      <c r="H40" s="37">
        <f>VLOOKUP($A$40,'2.3'!39:166,43,FALSE)</f>
        <v>492311.29401984497</v>
      </c>
      <c r="I40" s="37">
        <f>VLOOKUP($A$40,'2.3'!39:166,51,FALSE)</f>
        <v>570863.416966349</v>
      </c>
      <c r="J40" s="37">
        <f>VLOOKUP($A$40,'2.3'!39:166,59,FALSE)</f>
        <v>621877.17517786042</v>
      </c>
      <c r="K40" s="37">
        <f>VLOOKUP($A$40,'2.3'!39:166,67,FALSE)</f>
        <v>648420.99338358699</v>
      </c>
      <c r="L40" s="37">
        <f>VLOOKUP($A$40,'2.3'!39:166,75,FALSE)</f>
        <v>689981.82109403599</v>
      </c>
      <c r="M40" s="37">
        <f>VLOOKUP($A$40,'2.3'!39:166,83,FALSE)</f>
        <v>741540.88622988109</v>
      </c>
      <c r="N40" s="37">
        <f>VLOOKUP($A$40,'2.3'!39:166,91,FALSE)</f>
        <v>769246.97085060005</v>
      </c>
    </row>
    <row r="41" spans="1:14" s="106" customFormat="1" ht="20" customHeight="1" x14ac:dyDescent="0.2">
      <c r="A41" s="60" t="s">
        <v>502</v>
      </c>
      <c r="B41" s="106" t="s">
        <v>503</v>
      </c>
      <c r="C41" s="47">
        <f>VLOOKUP($A$41,'2.3'!40:167,3,FALSE)</f>
        <v>225494.302706594</v>
      </c>
      <c r="D41" s="47">
        <f>VLOOKUP($A$41,'2.3'!40:167,11,FALSE)</f>
        <v>251161.99349261</v>
      </c>
      <c r="E41" s="47">
        <f>VLOOKUP($A$41,'2.3'!40:167,19,FALSE)</f>
        <v>286102.62407085585</v>
      </c>
      <c r="F41" s="47">
        <f>VLOOKUP($A$41,'2.3'!40:167,27,FALSE)</f>
        <v>319965.99573447002</v>
      </c>
      <c r="G41" s="47">
        <f>VLOOKUP($A$41,'2.3'!40:167,35,FALSE)</f>
        <v>360125.75807089999</v>
      </c>
      <c r="H41" s="47">
        <f>VLOOKUP($A$41,'2.3'!40:167,43,FALSE)</f>
        <v>393729.11223986396</v>
      </c>
      <c r="I41" s="47">
        <f>VLOOKUP($A$41,'2.3'!40:167,51,FALSE)</f>
        <v>452007.872758532</v>
      </c>
      <c r="J41" s="47">
        <f>VLOOKUP($A$41,'2.3'!40:167,59,FALSE)</f>
        <v>506036.59482987999</v>
      </c>
      <c r="K41" s="47">
        <f>VLOOKUP($A$41,'2.3'!40:167,67,FALSE)</f>
        <v>532414.49590467999</v>
      </c>
      <c r="L41" s="47">
        <f>VLOOKUP($A$41,'2.3'!40:167,75,FALSE)</f>
        <v>572738.65512484999</v>
      </c>
      <c r="M41" s="47">
        <f>VLOOKUP($A$41,'2.3'!40:167,83,FALSE)</f>
        <v>612594.8705089601</v>
      </c>
      <c r="N41" s="47">
        <f>VLOOKUP($A$41,'2.3'!40:167,91,FALSE)</f>
        <v>649294.58988571004</v>
      </c>
    </row>
    <row r="42" spans="1:14" s="106" customFormat="1" ht="20" customHeight="1" x14ac:dyDescent="0.2">
      <c r="A42" s="60" t="s">
        <v>504</v>
      </c>
      <c r="B42" s="106" t="s">
        <v>505</v>
      </c>
      <c r="C42" s="47">
        <f>VLOOKUP($A$42,'2.3'!41:168,3,FALSE)</f>
        <v>20717.380211379997</v>
      </c>
      <c r="D42" s="47">
        <f>VLOOKUP($A$42,'2.3'!41:168,11,FALSE)</f>
        <v>23794.052151439999</v>
      </c>
      <c r="E42" s="47">
        <f>VLOOKUP($A$42,'2.3'!41:168,19,FALSE)</f>
        <v>27313.592211000003</v>
      </c>
      <c r="F42" s="47">
        <f>VLOOKUP($A$42,'2.3'!41:168,27,FALSE)</f>
        <v>32202.170834839999</v>
      </c>
      <c r="G42" s="47">
        <f>VLOOKUP($A$42,'2.3'!41:168,35,FALSE)</f>
        <v>35186.491278039</v>
      </c>
      <c r="H42" s="47">
        <f>VLOOKUP($A$42,'2.3'!41:168,43,FALSE)</f>
        <v>38130.810483221001</v>
      </c>
      <c r="I42" s="47">
        <f>VLOOKUP($A$42,'2.3'!41:168,51,FALSE)</f>
        <v>37667.740469900004</v>
      </c>
      <c r="J42" s="47">
        <f>VLOOKUP($A$42,'2.3'!41:168,59,FALSE)</f>
        <v>38540.742640880395</v>
      </c>
      <c r="K42" s="47">
        <f>VLOOKUP($A$42,'2.3'!41:168,67,FALSE)</f>
        <v>36299.695903550004</v>
      </c>
      <c r="L42" s="47">
        <f>VLOOKUP($A$42,'2.3'!41:168,75,FALSE)</f>
        <v>37418.42684973</v>
      </c>
      <c r="M42" s="47">
        <f>VLOOKUP($A$42,'2.3'!41:168,83,FALSE)</f>
        <v>39991.073966803</v>
      </c>
      <c r="N42" s="47">
        <f>VLOOKUP($A$42,'2.3'!41:168,91,FALSE)</f>
        <v>35736.461243240003</v>
      </c>
    </row>
    <row r="43" spans="1:14" s="106" customFormat="1" ht="20" customHeight="1" x14ac:dyDescent="0.2">
      <c r="A43" s="60" t="s">
        <v>506</v>
      </c>
      <c r="B43" s="106" t="s">
        <v>507</v>
      </c>
      <c r="C43" s="47">
        <f>VLOOKUP($A$43,'2.3'!42:169,3,FALSE)</f>
        <v>8758.2032170000002</v>
      </c>
      <c r="D43" s="47">
        <f>VLOOKUP($A$43,'2.3'!42:169,11,FALSE)</f>
        <v>10379.396260000001</v>
      </c>
      <c r="E43" s="47">
        <f>VLOOKUP($A$43,'2.3'!42:169,19,FALSE)</f>
        <v>12266.499477140002</v>
      </c>
      <c r="F43" s="47">
        <f>VLOOKUP($A$43,'2.3'!42:169,27,FALSE)</f>
        <v>13472.876447959999</v>
      </c>
      <c r="G43" s="47">
        <f>VLOOKUP($A$43,'2.3'!42:169,35,FALSE)</f>
        <v>16683.304538199998</v>
      </c>
      <c r="H43" s="47">
        <f>VLOOKUP($A$43,'2.3'!42:169,43,FALSE)</f>
        <v>9180.8223547599991</v>
      </c>
      <c r="I43" s="47">
        <f>VLOOKUP($A$43,'2.3'!42:169,51,FALSE)</f>
        <v>18346.782028199996</v>
      </c>
      <c r="J43" s="47">
        <f>VLOOKUP($A$43,'2.3'!42:169,59,FALSE)</f>
        <v>16565.899077599999</v>
      </c>
      <c r="K43" s="47">
        <f>VLOOKUP($A$43,'2.3'!42:169,67,FALSE)</f>
        <v>17236.835199540001</v>
      </c>
      <c r="L43" s="47">
        <f>VLOOKUP($A$43,'2.3'!42:169,75,FALSE)</f>
        <v>17594.545935730002</v>
      </c>
      <c r="M43" s="47">
        <f>VLOOKUP($A$43,'2.3'!42:169,83,FALSE)</f>
        <v>19579.779094220001</v>
      </c>
      <c r="N43" s="47">
        <f>VLOOKUP($A$43,'2.3'!42:169,91,FALSE)</f>
        <v>10158.25448797</v>
      </c>
    </row>
    <row r="44" spans="1:14" s="106" customFormat="1" ht="20" customHeight="1" x14ac:dyDescent="0.2">
      <c r="A44" s="60" t="s">
        <v>508</v>
      </c>
      <c r="B44" s="106" t="s">
        <v>509</v>
      </c>
      <c r="C44" s="47">
        <f>VLOOKUP($A$44,'2.3'!43:170,3,FALSE)</f>
        <v>28223.543520663996</v>
      </c>
      <c r="D44" s="47">
        <f>VLOOKUP($A$44,'2.3'!43:170,11,FALSE)</f>
        <v>30195.270128780001</v>
      </c>
      <c r="E44" s="47">
        <f>VLOOKUP($A$44,'2.3'!43:170,19,FALSE)</f>
        <v>31859.975831781441</v>
      </c>
      <c r="F44" s="47">
        <f>VLOOKUP($A$44,'2.3'!43:170,27,FALSE)</f>
        <v>36510.134206811999</v>
      </c>
      <c r="G44" s="47">
        <f>VLOOKUP($A$44,'2.3'!43:170,35,FALSE)</f>
        <v>43192.457648181</v>
      </c>
      <c r="H44" s="47">
        <f>VLOOKUP($A$44,'2.3'!43:170,43,FALSE)</f>
        <v>51270.548941999994</v>
      </c>
      <c r="I44" s="47">
        <f>VLOOKUP($A$44,'2.3'!43:170,51,FALSE)</f>
        <v>62841.021709716995</v>
      </c>
      <c r="J44" s="47">
        <f>VLOOKUP($A$44,'2.3'!43:170,59,FALSE)</f>
        <v>60733.938629500008</v>
      </c>
      <c r="K44" s="47">
        <f>VLOOKUP($A$44,'2.3'!43:170,67,FALSE)</f>
        <v>62469.966375816999</v>
      </c>
      <c r="L44" s="47">
        <f>VLOOKUP($A$44,'2.3'!43:170,75,FALSE)</f>
        <v>62230.193183726005</v>
      </c>
      <c r="M44" s="47">
        <f>VLOOKUP($A$44,'2.3'!43:170,83,FALSE)</f>
        <v>69375.162659897993</v>
      </c>
      <c r="N44" s="47">
        <f>VLOOKUP($A$44,'2.3'!43:170,91,FALSE)</f>
        <v>74057.665233680003</v>
      </c>
    </row>
    <row r="45" spans="1:14" ht="20" customHeight="1" x14ac:dyDescent="0.2">
      <c r="A45" s="35">
        <v>272</v>
      </c>
      <c r="B45" s="36" t="s">
        <v>317</v>
      </c>
      <c r="C45" s="37">
        <f>VLOOKUP($A$45,'2.3'!44:171,3,FALSE)</f>
        <v>37632.086286726</v>
      </c>
      <c r="D45" s="37">
        <f>VLOOKUP($A$45,'2.3'!44:171,11,FALSE)</f>
        <v>43209.107803639999</v>
      </c>
      <c r="E45" s="37">
        <f>VLOOKUP($A$45,'2.3'!44:171,19,FALSE)</f>
        <v>52698.286807386175</v>
      </c>
      <c r="F45" s="37">
        <f>VLOOKUP($A$45,'2.3'!44:171,27,FALSE)</f>
        <v>62438.07654686</v>
      </c>
      <c r="G45" s="37">
        <f>VLOOKUP($A$45,'2.3'!44:171,35,FALSE)</f>
        <v>68936.674930067005</v>
      </c>
      <c r="H45" s="37">
        <f>VLOOKUP($A$45,'2.3'!44:171,43,FALSE)</f>
        <v>71500.824891700002</v>
      </c>
      <c r="I45" s="37">
        <f>VLOOKUP($A$45,'2.3'!44:171,51,FALSE)</f>
        <v>78248.034582606007</v>
      </c>
      <c r="J45" s="37">
        <f>VLOOKUP($A$45,'2.3'!44:171,59,FALSE)</f>
        <v>82911.060928440042</v>
      </c>
      <c r="K45" s="37">
        <f>VLOOKUP($A$45,'2.3'!44:171,67,FALSE)</f>
        <v>86273.909704050006</v>
      </c>
      <c r="L45" s="37">
        <f>VLOOKUP($A$45,'2.3'!44:171,75,FALSE)</f>
        <v>93271.166348949992</v>
      </c>
      <c r="M45" s="37">
        <f>VLOOKUP($A$45,'2.3'!44:171,83,FALSE)</f>
        <v>408690.65146891295</v>
      </c>
      <c r="N45" s="37">
        <f>VLOOKUP($A$45,'2.3'!44:171,91,FALSE)</f>
        <v>161861.036291778</v>
      </c>
    </row>
    <row r="46" spans="1:14" s="106" customFormat="1" ht="20" customHeight="1" x14ac:dyDescent="0.2">
      <c r="A46" s="60" t="s">
        <v>510</v>
      </c>
      <c r="B46" s="106" t="s">
        <v>511</v>
      </c>
      <c r="C46" s="47">
        <f>VLOOKUP($A$46,'2.3'!45:172,3,FALSE)</f>
        <v>22233.233412050002</v>
      </c>
      <c r="D46" s="47">
        <f>VLOOKUP($A$46,'2.3'!45:172,11,FALSE)</f>
        <v>25114.48351432</v>
      </c>
      <c r="E46" s="47">
        <f>VLOOKUP($A$46,'2.3'!45:172,19,FALSE)</f>
        <v>30321.52235662</v>
      </c>
      <c r="F46" s="47">
        <f>VLOOKUP($A$46,'2.3'!45:172,27,FALSE)</f>
        <v>33725.44399236</v>
      </c>
      <c r="G46" s="47">
        <f>VLOOKUP($A$46,'2.3'!45:172,35,FALSE)</f>
        <v>37511.239915190003</v>
      </c>
      <c r="H46" s="47">
        <f>VLOOKUP($A$46,'2.3'!45:172,43,FALSE)</f>
        <v>41793.480644869996</v>
      </c>
      <c r="I46" s="47">
        <f>VLOOKUP($A$46,'2.3'!45:172,51,FALSE)</f>
        <v>47966.477198330002</v>
      </c>
      <c r="J46" s="47">
        <f>VLOOKUP($A$46,'2.3'!45:172,59,FALSE)</f>
        <v>53119.695282630026</v>
      </c>
      <c r="K46" s="47">
        <f>VLOOKUP($A$46,'2.3'!45:172,67,FALSE)</f>
        <v>55176.642847030002</v>
      </c>
      <c r="L46" s="47">
        <f>VLOOKUP($A$46,'2.3'!45:172,75,FALSE)</f>
        <v>58494.657158889997</v>
      </c>
      <c r="M46" s="47">
        <f>VLOOKUP($A$46,'2.3'!45:172,83,FALSE)</f>
        <v>61644.781877319998</v>
      </c>
      <c r="N46" s="47">
        <f>VLOOKUP($A$46,'2.3'!45:172,91,FALSE)</f>
        <v>66147.810141430004</v>
      </c>
    </row>
    <row r="47" spans="1:14" s="106" customFormat="1" ht="20" customHeight="1" x14ac:dyDescent="0.2">
      <c r="A47" s="60" t="s">
        <v>512</v>
      </c>
      <c r="B47" s="106" t="s">
        <v>513</v>
      </c>
      <c r="C47" s="47">
        <f>VLOOKUP($A$47,'2.3'!46:173,3,FALSE)</f>
        <v>227.04621237999999</v>
      </c>
      <c r="D47" s="47">
        <f>VLOOKUP($A$47,'2.3'!46:173,11,FALSE)</f>
        <v>251.16615778000005</v>
      </c>
      <c r="E47" s="47">
        <f>VLOOKUP($A$47,'2.3'!46:173,19,FALSE)</f>
        <v>255.04183848999998</v>
      </c>
      <c r="F47" s="47">
        <f>VLOOKUP($A$47,'2.3'!46:173,27,FALSE)</f>
        <v>596.92194353000002</v>
      </c>
      <c r="G47" s="47">
        <f>VLOOKUP($A$47,'2.3'!46:173,35,FALSE)</f>
        <v>636.50163229999998</v>
      </c>
      <c r="H47" s="47">
        <f>VLOOKUP($A$47,'2.3'!46:173,43,FALSE)</f>
        <v>736.65115065999998</v>
      </c>
      <c r="I47" s="47">
        <f>VLOOKUP($A$47,'2.3'!46:173,51,FALSE)</f>
        <v>745.30388500999993</v>
      </c>
      <c r="J47" s="47">
        <f>VLOOKUP($A$47,'2.3'!46:173,59,FALSE)</f>
        <v>733.09776233000002</v>
      </c>
      <c r="K47" s="47">
        <f>VLOOKUP($A$47,'2.3'!46:173,67,FALSE)</f>
        <v>702.28841492000004</v>
      </c>
      <c r="L47" s="47">
        <f>VLOOKUP($A$47,'2.3'!46:173,75,FALSE)</f>
        <v>817.81901648000007</v>
      </c>
      <c r="M47" s="47">
        <f>VLOOKUP($A$47,'2.3'!46:173,83,FALSE)</f>
        <v>719.00890522999998</v>
      </c>
      <c r="N47" s="47">
        <f>VLOOKUP($A$47,'2.3'!46:173,91,FALSE)</f>
        <v>724.4733004499999</v>
      </c>
    </row>
    <row r="48" spans="1:14" s="106" customFormat="1" ht="20" customHeight="1" x14ac:dyDescent="0.2">
      <c r="A48" s="60" t="s">
        <v>514</v>
      </c>
      <c r="B48" s="106" t="s">
        <v>515</v>
      </c>
      <c r="C48" s="47">
        <f>VLOOKUP($A$48,'2.3'!47:174,3,FALSE)</f>
        <v>15171.806662295998</v>
      </c>
      <c r="D48" s="47">
        <f>VLOOKUP($A$48,'2.3'!47:174,11,FALSE)</f>
        <v>17843.458131539999</v>
      </c>
      <c r="E48" s="47">
        <f>VLOOKUP($A$48,'2.3'!47:174,19,FALSE)</f>
        <v>22121.722612276175</v>
      </c>
      <c r="F48" s="47">
        <f>VLOOKUP($A$48,'2.3'!47:174,27,FALSE)</f>
        <v>28115.710610970003</v>
      </c>
      <c r="G48" s="47">
        <f>VLOOKUP($A$48,'2.3'!47:174,35,FALSE)</f>
        <v>30788.933382577001</v>
      </c>
      <c r="H48" s="47">
        <f>VLOOKUP($A$48,'2.3'!47:174,43,FALSE)</f>
        <v>28970.693096169995</v>
      </c>
      <c r="I48" s="47">
        <f>VLOOKUP($A$48,'2.3'!47:174,51,FALSE)</f>
        <v>29536.253499266004</v>
      </c>
      <c r="J48" s="47">
        <f>VLOOKUP($A$48,'2.3'!47:174,59,FALSE)</f>
        <v>29058.26788348001</v>
      </c>
      <c r="K48" s="47">
        <f>VLOOKUP($A$48,'2.3'!47:174,67,FALSE)</f>
        <v>30394.9784421</v>
      </c>
      <c r="L48" s="47">
        <f>VLOOKUP($A$48,'2.3'!47:174,75,FALSE)</f>
        <v>33958.690173579998</v>
      </c>
      <c r="M48" s="47">
        <f>VLOOKUP($A$48,'2.3'!47:174,83,FALSE)</f>
        <v>346326.86068636301</v>
      </c>
      <c r="N48" s="47">
        <f>VLOOKUP($A$48,'2.3'!47:174,91,FALSE)</f>
        <v>94988.75284989801</v>
      </c>
    </row>
    <row r="49" spans="1:14" ht="20" customHeight="1" x14ac:dyDescent="0.2">
      <c r="A49" s="35">
        <v>273</v>
      </c>
      <c r="B49" s="36" t="s">
        <v>516</v>
      </c>
      <c r="C49" s="37">
        <f>VLOOKUP($A$49,'2.3'!48:175,3,FALSE)</f>
        <v>71849.503496902995</v>
      </c>
      <c r="D49" s="37">
        <f>VLOOKUP($A$49,'2.3'!48:175,11,FALSE)</f>
        <v>76933.245240200005</v>
      </c>
      <c r="E49" s="37">
        <f>VLOOKUP($A$49,'2.3'!48:175,19,FALSE)</f>
        <v>80250.950319506155</v>
      </c>
      <c r="F49" s="37">
        <f>VLOOKUP($A$49,'2.3'!48:175,27,FALSE)</f>
        <v>87257.353591648993</v>
      </c>
      <c r="G49" s="37">
        <f>VLOOKUP($A$49,'2.3'!48:175,35,FALSE)</f>
        <v>95660.322856680985</v>
      </c>
      <c r="H49" s="37">
        <f>VLOOKUP($A$49,'2.3'!48:175,43,FALSE)</f>
        <v>103625.69895562201</v>
      </c>
      <c r="I49" s="37">
        <f>VLOOKUP($A$49,'2.3'!48:175,51,FALSE)</f>
        <v>111624.437109682</v>
      </c>
      <c r="J49" s="37">
        <f>VLOOKUP($A$49,'2.3'!48:175,59,FALSE)</f>
        <v>123506.25695801177</v>
      </c>
      <c r="K49" s="37">
        <f>VLOOKUP($A$49,'2.3'!48:175,67,FALSE)</f>
        <v>129996.24176064198</v>
      </c>
      <c r="L49" s="37">
        <f>VLOOKUP($A$49,'2.3'!48:175,75,FALSE)</f>
        <v>138915.24074201102</v>
      </c>
      <c r="M49" s="37">
        <f>VLOOKUP($A$49,'2.3'!48:175,83,FALSE)</f>
        <v>143128.45482599101</v>
      </c>
      <c r="N49" s="37">
        <f>VLOOKUP($A$49,'2.3'!48:175,91,FALSE)</f>
        <v>146920.835925569</v>
      </c>
    </row>
    <row r="50" spans="1:14" s="106" customFormat="1" ht="20" customHeight="1" x14ac:dyDescent="0.2">
      <c r="A50" s="60" t="s">
        <v>517</v>
      </c>
      <c r="B50" s="106" t="s">
        <v>792</v>
      </c>
      <c r="C50" s="47">
        <f>VLOOKUP($A$50,'2.3'!49:176,3,FALSE)</f>
        <v>45829.136134749999</v>
      </c>
      <c r="D50" s="47">
        <f>VLOOKUP($A$50,'2.3'!49:176,11,FALSE)</f>
        <v>49496.255731360005</v>
      </c>
      <c r="E50" s="47">
        <f>VLOOKUP($A$50,'2.3'!49:176,19,FALSE)</f>
        <v>52496.75295614999</v>
      </c>
      <c r="F50" s="47">
        <f>VLOOKUP($A$50,'2.3'!49:176,27,FALSE)</f>
        <v>56650.82337274</v>
      </c>
      <c r="G50" s="47">
        <f>VLOOKUP($A$50,'2.3'!49:176,35,FALSE)</f>
        <v>61305.811190659995</v>
      </c>
      <c r="H50" s="47">
        <f>VLOOKUP($A$50,'2.3'!49:176,43,FALSE)</f>
        <v>66032.442350130004</v>
      </c>
      <c r="I50" s="47">
        <f>VLOOKUP($A$50,'2.3'!49:176,51,FALSE)</f>
        <v>71754.99452973</v>
      </c>
      <c r="J50" s="47">
        <f>VLOOKUP($A$50,'2.3'!49:176,59,FALSE)</f>
        <v>79276.60683157001</v>
      </c>
      <c r="K50" s="47">
        <f>VLOOKUP($A$50,'2.3'!49:176,67,FALSE)</f>
        <v>82179.719118609981</v>
      </c>
      <c r="L50" s="47">
        <f>VLOOKUP($A$50,'2.3'!49:176,75,FALSE)</f>
        <v>87717.587941709993</v>
      </c>
      <c r="M50" s="47">
        <f>VLOOKUP($A$50,'2.3'!49:176,83,FALSE)</f>
        <v>90066.999726949987</v>
      </c>
      <c r="N50" s="47">
        <f>VLOOKUP($A$50,'2.3'!49:176,91,FALSE)</f>
        <v>91089.360153829999</v>
      </c>
    </row>
    <row r="51" spans="1:14" s="106" customFormat="1" ht="20" customHeight="1" x14ac:dyDescent="0.2">
      <c r="A51" s="60" t="s">
        <v>518</v>
      </c>
      <c r="B51" s="106" t="s">
        <v>790</v>
      </c>
      <c r="C51" s="47">
        <f>VLOOKUP($A$51,'2.3'!50:177,3,FALSE)</f>
        <v>25629.649463820002</v>
      </c>
      <c r="D51" s="47">
        <f>VLOOKUP($A$51,'2.3'!50:177,11,FALSE)</f>
        <v>27003.760267030004</v>
      </c>
      <c r="E51" s="47">
        <f>VLOOKUP($A$51,'2.3'!50:177,19,FALSE)</f>
        <v>27290.394267040003</v>
      </c>
      <c r="F51" s="47">
        <f>VLOOKUP($A$51,'2.3'!50:177,27,FALSE)</f>
        <v>30088.713742090004</v>
      </c>
      <c r="G51" s="47">
        <f>VLOOKUP($A$51,'2.3'!50:177,35,FALSE)</f>
        <v>33483.914460510001</v>
      </c>
      <c r="H51" s="47">
        <f>VLOOKUP($A$51,'2.3'!50:177,43,FALSE)</f>
        <v>36862.642765469995</v>
      </c>
      <c r="I51" s="47">
        <f>VLOOKUP($A$51,'2.3'!50:177,51,FALSE)</f>
        <v>38634.123825710005</v>
      </c>
      <c r="J51" s="47">
        <f>VLOOKUP($A$51,'2.3'!50:177,59,FALSE)</f>
        <v>42851.214380910009</v>
      </c>
      <c r="K51" s="47">
        <f>VLOOKUP($A$51,'2.3'!50:177,67,FALSE)</f>
        <v>46439.493872409999</v>
      </c>
      <c r="L51" s="47">
        <f>VLOOKUP($A$51,'2.3'!50:177,75,FALSE)</f>
        <v>49885.03023525</v>
      </c>
      <c r="M51" s="47">
        <f>VLOOKUP($A$51,'2.3'!50:177,83,FALSE)</f>
        <v>51626.69425167</v>
      </c>
      <c r="N51" s="47">
        <f>VLOOKUP($A$51,'2.3'!50:177,91,FALSE)</f>
        <v>54311.84221064001</v>
      </c>
    </row>
    <row r="52" spans="1:14" s="106" customFormat="1" ht="20" customHeight="1" x14ac:dyDescent="0.2">
      <c r="A52" s="60" t="s">
        <v>793</v>
      </c>
      <c r="B52" s="106" t="s">
        <v>791</v>
      </c>
      <c r="C52" s="47">
        <f>VLOOKUP($A$52,'2.3'!51:178,3,FALSE)</f>
        <v>390.71789833300005</v>
      </c>
      <c r="D52" s="47">
        <f>VLOOKUP($A$52,'2.3'!51:178,11,FALSE)</f>
        <v>433.22924180999996</v>
      </c>
      <c r="E52" s="47">
        <f>VLOOKUP($A$52,'2.3'!51:178,19,FALSE)</f>
        <v>463.80309631617001</v>
      </c>
      <c r="F52" s="47">
        <f>VLOOKUP($A$52,'2.3'!51:178,27,FALSE)</f>
        <v>517.81647681899994</v>
      </c>
      <c r="G52" s="47">
        <f>VLOOKUP($A$52,'2.3'!51:178,35,FALSE)</f>
        <v>870.59720551100008</v>
      </c>
      <c r="H52" s="47">
        <f>VLOOKUP($A$52,'2.3'!51:178,43,FALSE)</f>
        <v>730.61384002199998</v>
      </c>
      <c r="I52" s="47">
        <f>VLOOKUP($A$52,'2.3'!51:178,51,FALSE)</f>
        <v>1235.3187542420001</v>
      </c>
      <c r="J52" s="47">
        <f>VLOOKUP($A$52,'2.3'!51:178,59,FALSE)</f>
        <v>1378.4357455317599</v>
      </c>
      <c r="K52" s="47">
        <f>VLOOKUP($A$52,'2.3'!51:178,67,FALSE)</f>
        <v>1377.028769622</v>
      </c>
      <c r="L52" s="47">
        <f>VLOOKUP($A$52,'2.3'!51:178,75,FALSE)</f>
        <v>1312.622565051</v>
      </c>
      <c r="M52" s="47">
        <f>VLOOKUP($A$52,'2.3'!51:178,83,FALSE)</f>
        <v>1434.760847371</v>
      </c>
      <c r="N52" s="47">
        <f>VLOOKUP($A$52,'2.3'!51:178,91,FALSE)</f>
        <v>1519.633561099</v>
      </c>
    </row>
    <row r="53" spans="1:14" ht="20" customHeight="1" x14ac:dyDescent="0.2">
      <c r="A53" s="32">
        <v>28</v>
      </c>
      <c r="B53" s="33" t="s">
        <v>396</v>
      </c>
      <c r="C53" s="34">
        <f>VLOOKUP($A$53,'2.3'!52:179,3,FALSE)</f>
        <v>10526.398612336268</v>
      </c>
      <c r="D53" s="34">
        <f>VLOOKUP($A$53,'2.3'!52:179,11,FALSE)</f>
        <v>19969.769051591433</v>
      </c>
      <c r="E53" s="34">
        <f>VLOOKUP($A$53,'2.3'!52:179,19,FALSE)</f>
        <v>25786.839202347772</v>
      </c>
      <c r="F53" s="34">
        <f>VLOOKUP($A$53,'2.3'!52:179,27,FALSE)</f>
        <v>31830.081178703702</v>
      </c>
      <c r="G53" s="34">
        <f>VLOOKUP($A$53,'2.3'!52:179,35,FALSE)</f>
        <v>37515.396382490828</v>
      </c>
      <c r="H53" s="34">
        <f>VLOOKUP($A$53,'2.3'!52:179,43,FALSE)</f>
        <v>32901.099467388645</v>
      </c>
      <c r="I53" s="34">
        <f>VLOOKUP($A$53,'2.3'!52:179,51,FALSE)</f>
        <v>33478.424943093574</v>
      </c>
      <c r="J53" s="34">
        <f>VLOOKUP($A$53,'2.3'!52:179,59,FALSE)</f>
        <v>26161.272948924372</v>
      </c>
      <c r="K53" s="34">
        <f>VLOOKUP($A$53,'2.3'!52:179,67,FALSE)</f>
        <v>32755.089265020797</v>
      </c>
      <c r="L53" s="34">
        <f>VLOOKUP($A$53,'2.3'!52:179,75,FALSE)</f>
        <v>68293.857459487655</v>
      </c>
      <c r="M53" s="34">
        <f>VLOOKUP($A$53,'2.3'!52:179,83,FALSE)</f>
        <v>34127.161992740366</v>
      </c>
      <c r="N53" s="34">
        <f>VLOOKUP($A$53,'2.3'!52:179,91,FALSE)</f>
        <v>53417.365732981765</v>
      </c>
    </row>
    <row r="54" spans="1:14" ht="20" customHeight="1" x14ac:dyDescent="0.2">
      <c r="A54" s="35">
        <v>281</v>
      </c>
      <c r="B54" s="36" t="s">
        <v>519</v>
      </c>
      <c r="C54" s="37">
        <f>VLOOKUP($A$54,'2.3'!53:180,3,FALSE)</f>
        <v>0</v>
      </c>
      <c r="D54" s="37">
        <f>VLOOKUP($A$54,'2.3'!53:180,11,FALSE)</f>
        <v>0</v>
      </c>
      <c r="E54" s="37">
        <f>VLOOKUP($A$54,'2.3'!53:180,19,FALSE)</f>
        <v>0</v>
      </c>
      <c r="F54" s="37">
        <f>VLOOKUP($A$54,'2.3'!53:180,27,FALSE)</f>
        <v>0</v>
      </c>
      <c r="G54" s="37">
        <f>VLOOKUP($A$54,'2.3'!53:180,35,FALSE)</f>
        <v>0</v>
      </c>
      <c r="H54" s="37">
        <f>VLOOKUP($A$54,'2.3'!53:180,43,FALSE)</f>
        <v>0</v>
      </c>
      <c r="I54" s="37">
        <f>VLOOKUP($A$54,'2.3'!53:180,51,FALSE)</f>
        <v>0</v>
      </c>
      <c r="J54" s="37">
        <f>VLOOKUP($A$54,'2.3'!53:180,59,FALSE)</f>
        <v>0</v>
      </c>
      <c r="K54" s="37">
        <f>VLOOKUP($A$54,'2.3'!53:180,67,FALSE)</f>
        <v>0</v>
      </c>
      <c r="L54" s="37">
        <f>VLOOKUP($A$54,'2.3'!53:180,75,FALSE)</f>
        <v>0</v>
      </c>
      <c r="M54" s="37">
        <f>VLOOKUP($A$54,'2.3'!53:180,83,FALSE)</f>
        <v>0</v>
      </c>
      <c r="N54" s="37">
        <f>VLOOKUP($A$54,'2.3'!53:180,91,FALSE)</f>
        <v>0</v>
      </c>
    </row>
    <row r="55" spans="1:14" ht="20" customHeight="1" x14ac:dyDescent="0.2">
      <c r="A55" s="35">
        <v>282</v>
      </c>
      <c r="B55" s="36" t="s">
        <v>520</v>
      </c>
      <c r="C55" s="37">
        <f>VLOOKUP($A$55,'2.3'!54:181,3,FALSE)</f>
        <v>10526.398612336268</v>
      </c>
      <c r="D55" s="37">
        <f>VLOOKUP($A$55,'2.3'!54:181,11,FALSE)</f>
        <v>19969.769051591433</v>
      </c>
      <c r="E55" s="37">
        <f>VLOOKUP($A$55,'2.3'!54:181,19,FALSE)</f>
        <v>25786.839202347772</v>
      </c>
      <c r="F55" s="37">
        <f>VLOOKUP($A$55,'2.3'!54:181,27,FALSE)</f>
        <v>31830.081178703702</v>
      </c>
      <c r="G55" s="37">
        <f>VLOOKUP($A$55,'2.3'!54:181,35,FALSE)</f>
        <v>37515.396382490828</v>
      </c>
      <c r="H55" s="37">
        <f>VLOOKUP($A$55,'2.3'!54:181,43,FALSE)</f>
        <v>32901.099467388645</v>
      </c>
      <c r="I55" s="37">
        <f>VLOOKUP($A$55,'2.3'!54:181,51,FALSE)</f>
        <v>33478.424943093574</v>
      </c>
      <c r="J55" s="37">
        <f>VLOOKUP($A$55,'2.3'!54:181,59,FALSE)</f>
        <v>26161.272948924372</v>
      </c>
      <c r="K55" s="37">
        <f>VLOOKUP($A$55,'2.3'!54:181,67,FALSE)</f>
        <v>32755.089265020797</v>
      </c>
      <c r="L55" s="37">
        <f>VLOOKUP($A$55,'2.3'!54:181,75,FALSE)</f>
        <v>68293.857459487655</v>
      </c>
      <c r="M55" s="37">
        <f>VLOOKUP($A$55,'2.3'!54:181,83,FALSE)</f>
        <v>34127.161992740366</v>
      </c>
      <c r="N55" s="37">
        <f>VLOOKUP($A$55,'2.3'!54:181,91,FALSE)</f>
        <v>53417.365732981765</v>
      </c>
    </row>
    <row r="56" spans="1:14" ht="20" customHeight="1" x14ac:dyDescent="0.2">
      <c r="A56" s="104">
        <v>2821</v>
      </c>
      <c r="B56" s="104" t="s">
        <v>286</v>
      </c>
      <c r="C56" s="52">
        <f>VLOOKUP($A$56,'2.3'!55:182,3,FALSE)</f>
        <v>8873.2969042320001</v>
      </c>
      <c r="D56" s="52">
        <f>VLOOKUP($A$56,'2.3'!55:182,11,FALSE)</f>
        <v>9940.5255888130014</v>
      </c>
      <c r="E56" s="52">
        <f>VLOOKUP($A$56,'2.3'!55:182,19,FALSE)</f>
        <v>12738.288253505798</v>
      </c>
      <c r="F56" s="52">
        <f>VLOOKUP($A$56,'2.3'!55:182,27,FALSE)</f>
        <v>15729.454904517002</v>
      </c>
      <c r="G56" s="52">
        <f>VLOOKUP($A$56,'2.3'!55:182,35,FALSE)</f>
        <v>16364.465501367002</v>
      </c>
      <c r="H56" s="52">
        <f>VLOOKUP($A$56,'2.3'!55:182,43,FALSE)</f>
        <v>20299.173460000002</v>
      </c>
      <c r="I56" s="52">
        <f>VLOOKUP($A$56,'2.3'!55:182,51,FALSE)</f>
        <v>22944.281768326</v>
      </c>
      <c r="J56" s="52">
        <f>VLOOKUP($A$56,'2.3'!55:182,59,FALSE)</f>
        <v>20086.465267903332</v>
      </c>
      <c r="K56" s="52">
        <f>VLOOKUP($A$56,'2.3'!55:182,67,FALSE)</f>
        <v>26600.777843131997</v>
      </c>
      <c r="L56" s="52">
        <f>VLOOKUP($A$56,'2.3'!55:182,75,FALSE)</f>
        <v>59399.927010972002</v>
      </c>
      <c r="M56" s="52">
        <f>VLOOKUP($A$56,'2.3'!55:182,83,FALSE)</f>
        <v>29043.181221858002</v>
      </c>
      <c r="N56" s="52">
        <f>VLOOKUP($A$56,'2.3'!55:182,91,FALSE)</f>
        <v>49244.993983138993</v>
      </c>
    </row>
    <row r="57" spans="1:14" ht="20" customHeight="1" x14ac:dyDescent="0.2">
      <c r="A57" s="104">
        <v>2822</v>
      </c>
      <c r="B57" s="104" t="s">
        <v>287</v>
      </c>
      <c r="C57" s="52">
        <f>VLOOKUP($A$57,'2.3'!56:183,3,FALSE)</f>
        <v>1653.101708104268</v>
      </c>
      <c r="D57" s="52">
        <f>VLOOKUP($A$57,'2.3'!56:183,11,FALSE)</f>
        <v>10029.243462778435</v>
      </c>
      <c r="E57" s="52">
        <f>VLOOKUP($A$57,'2.3'!56:183,19,FALSE)</f>
        <v>13048.550948841972</v>
      </c>
      <c r="F57" s="52">
        <f>VLOOKUP($A$57,'2.3'!56:183,27,FALSE)</f>
        <v>16100.626274186699</v>
      </c>
      <c r="G57" s="52">
        <f>VLOOKUP($A$57,'2.3'!56:183,35,FALSE)</f>
        <v>21150.930881123819</v>
      </c>
      <c r="H57" s="52">
        <f>VLOOKUP($A$57,'2.3'!56:183,43,FALSE)</f>
        <v>12601.92600738864</v>
      </c>
      <c r="I57" s="52">
        <f>VLOOKUP($A$57,'2.3'!56:183,51,FALSE)</f>
        <v>10534.143174767576</v>
      </c>
      <c r="J57" s="52">
        <f>VLOOKUP($A$57,'2.3'!56:183,59,FALSE)</f>
        <v>6074.8076810210414</v>
      </c>
      <c r="K57" s="52">
        <f>VLOOKUP($A$57,'2.3'!56:183,67,FALSE)</f>
        <v>6154.3114218887968</v>
      </c>
      <c r="L57" s="52">
        <f>VLOOKUP($A$57,'2.3'!56:183,75,FALSE)</f>
        <v>8893.9304485156536</v>
      </c>
      <c r="M57" s="52">
        <f>VLOOKUP($A$57,'2.3'!56:183,83,FALSE)</f>
        <v>5083.9807708823591</v>
      </c>
      <c r="N57" s="52">
        <f>VLOOKUP($A$57,'2.3'!56:183,91,FALSE)</f>
        <v>4172.3717498427759</v>
      </c>
    </row>
    <row r="58" spans="1:14" s="106" customFormat="1" ht="20" customHeight="1" x14ac:dyDescent="0.2">
      <c r="A58" s="60" t="s">
        <v>521</v>
      </c>
      <c r="B58" s="106" t="s">
        <v>522</v>
      </c>
      <c r="C58" s="47">
        <f>VLOOKUP($A$58,'2.3'!57:184,3,FALSE)</f>
        <v>1039.52559062</v>
      </c>
      <c r="D58" s="47">
        <f>VLOOKUP($A$58,'2.3'!57:184,11,FALSE)</f>
        <v>9477.0428814900006</v>
      </c>
      <c r="E58" s="47">
        <f>VLOOKUP($A$58,'2.3'!57:184,19,FALSE)</f>
        <v>12224.841419580001</v>
      </c>
      <c r="F58" s="47">
        <f>VLOOKUP($A$58,'2.3'!57:184,27,FALSE)</f>
        <v>14132.848501730001</v>
      </c>
      <c r="G58" s="47">
        <f>VLOOKUP($A$58,'2.3'!57:184,35,FALSE)</f>
        <v>19261.779356719999</v>
      </c>
      <c r="H58" s="47">
        <f>VLOOKUP($A$58,'2.3'!57:184,43,FALSE)</f>
        <v>9880.7822523999967</v>
      </c>
      <c r="I58" s="47">
        <f>VLOOKUP($A$58,'2.3'!57:184,51,FALSE)</f>
        <v>7949.5801470799997</v>
      </c>
      <c r="J58" s="47">
        <f>VLOOKUP($A$58,'2.3'!57:184,59,FALSE)</f>
        <v>3609.6322656799998</v>
      </c>
      <c r="K58" s="47">
        <f>VLOOKUP($A$58,'2.3'!57:184,67,FALSE)</f>
        <v>4555.6172460400003</v>
      </c>
      <c r="L58" s="47">
        <f>VLOOKUP($A$58,'2.3'!57:184,75,FALSE)</f>
        <v>4739.9171442700008</v>
      </c>
      <c r="M58" s="47">
        <f>VLOOKUP($A$58,'2.3'!57:184,83,FALSE)</f>
        <v>2580.0590717799996</v>
      </c>
      <c r="N58" s="47">
        <f>VLOOKUP($A$58,'2.3'!57:184,91,FALSE)</f>
        <v>1387.75788629</v>
      </c>
    </row>
    <row r="59" spans="1:14" s="106" customFormat="1" ht="20" customHeight="1" x14ac:dyDescent="0.2">
      <c r="A59" s="60" t="s">
        <v>523</v>
      </c>
      <c r="B59" s="106" t="s">
        <v>524</v>
      </c>
      <c r="C59" s="47">
        <f>VLOOKUP($A$59,'2.3'!58:185,3,FALSE)</f>
        <v>11.716317494268068</v>
      </c>
      <c r="D59" s="47">
        <f>VLOOKUP($A$59,'2.3'!58:185,11,FALSE)</f>
        <v>21.823982968432666</v>
      </c>
      <c r="E59" s="47">
        <f>VLOOKUP($A$59,'2.3'!58:185,19,FALSE)</f>
        <v>43.776211471971401</v>
      </c>
      <c r="F59" s="47">
        <f>VLOOKUP($A$59,'2.3'!58:185,27,FALSE)</f>
        <v>64.773994726699726</v>
      </c>
      <c r="G59" s="47">
        <f>VLOOKUP($A$59,'2.3'!58:185,35,FALSE)</f>
        <v>455.32260135382103</v>
      </c>
      <c r="H59" s="47">
        <f>VLOOKUP($A$59,'2.3'!58:185,43,FALSE)</f>
        <v>613.89091935864315</v>
      </c>
      <c r="I59" s="47">
        <f>VLOOKUP($A$59,'2.3'!58:185,51,FALSE)</f>
        <v>920.97130471757612</v>
      </c>
      <c r="J59" s="47">
        <f>VLOOKUP($A$59,'2.3'!58:185,59,FALSE)</f>
        <v>724.05575309104074</v>
      </c>
      <c r="K59" s="47">
        <f>VLOOKUP($A$59,'2.3'!58:185,67,FALSE)</f>
        <v>373.63210084879711</v>
      </c>
      <c r="L59" s="47">
        <f>VLOOKUP($A$59,'2.3'!58:185,75,FALSE)</f>
        <v>450.76289432565244</v>
      </c>
      <c r="M59" s="47">
        <f>VLOOKUP($A$59,'2.3'!58:185,83,FALSE)</f>
        <v>126.59861735235999</v>
      </c>
      <c r="N59" s="47">
        <f>VLOOKUP($A$59,'2.3'!58:185,91,FALSE)</f>
        <v>63.014304122775997</v>
      </c>
    </row>
    <row r="60" spans="1:14" s="106" customFormat="1" ht="20" customHeight="1" x14ac:dyDescent="0.2">
      <c r="A60" s="60" t="s">
        <v>525</v>
      </c>
      <c r="B60" s="106" t="s">
        <v>526</v>
      </c>
      <c r="C60" s="47">
        <f>VLOOKUP($A$60,'2.3'!59:186,3,FALSE)</f>
        <v>601.85979999000006</v>
      </c>
      <c r="D60" s="47">
        <f>VLOOKUP($A$60,'2.3'!59:186,11,FALSE)</f>
        <v>530.37659831999997</v>
      </c>
      <c r="E60" s="47">
        <f>VLOOKUP($A$60,'2.3'!59:186,19,FALSE)</f>
        <v>779.93331778999982</v>
      </c>
      <c r="F60" s="47">
        <f>VLOOKUP($A$60,'2.3'!59:186,27,FALSE)</f>
        <v>1903.0037777300001</v>
      </c>
      <c r="G60" s="47">
        <f>VLOOKUP($A$60,'2.3'!59:186,35,FALSE)</f>
        <v>1433.82892305</v>
      </c>
      <c r="H60" s="47">
        <f>VLOOKUP($A$60,'2.3'!59:186,43,FALSE)</f>
        <v>2107.2528356299999</v>
      </c>
      <c r="I60" s="47">
        <f>VLOOKUP($A$60,'2.3'!59:186,51,FALSE)</f>
        <v>1663.5917229700001</v>
      </c>
      <c r="J60" s="47">
        <f>VLOOKUP($A$60,'2.3'!59:186,59,FALSE)</f>
        <v>1741.1196622499999</v>
      </c>
      <c r="K60" s="47">
        <f>VLOOKUP($A$60,'2.3'!59:186,67,FALSE)</f>
        <v>1225.0620749999998</v>
      </c>
      <c r="L60" s="47">
        <f>VLOOKUP($A$60,'2.3'!59:186,75,FALSE)</f>
        <v>3703.2504099199996</v>
      </c>
      <c r="M60" s="47">
        <f>VLOOKUP($A$60,'2.3'!59:186,83,FALSE)</f>
        <v>2377.3230817500003</v>
      </c>
      <c r="N60" s="47">
        <f>VLOOKUP($A$60,'2.3'!59:186,91,FALSE)</f>
        <v>2721.5995594300002</v>
      </c>
    </row>
    <row r="61" spans="1:14" ht="20" customHeight="1" x14ac:dyDescent="0.2">
      <c r="A61" s="35">
        <v>283</v>
      </c>
      <c r="B61" s="36" t="s">
        <v>305</v>
      </c>
      <c r="C61" s="37">
        <f>VLOOKUP($A$61,'2.3'!60:187,3,FALSE)</f>
        <v>0</v>
      </c>
      <c r="D61" s="37">
        <f>VLOOKUP($A$61,'2.3'!60:187,11,FALSE)</f>
        <v>0</v>
      </c>
      <c r="E61" s="37">
        <f>VLOOKUP($A$61,'2.3'!60:187,19,FALSE)</f>
        <v>0</v>
      </c>
      <c r="F61" s="37">
        <f>VLOOKUP($A$61,'2.3'!60:187,27,FALSE)</f>
        <v>0</v>
      </c>
      <c r="G61" s="37">
        <f>VLOOKUP($A$61,'2.3'!60:187,35,FALSE)</f>
        <v>0</v>
      </c>
      <c r="H61" s="37">
        <f>VLOOKUP($A$61,'2.3'!60:187,43,FALSE)</f>
        <v>0</v>
      </c>
      <c r="I61" s="37">
        <f>VLOOKUP($A$61,'2.3'!60:187,51,FALSE)</f>
        <v>0</v>
      </c>
      <c r="J61" s="37">
        <f>VLOOKUP($A$61,'2.3'!60:187,59,FALSE)</f>
        <v>0</v>
      </c>
      <c r="K61" s="37">
        <f>VLOOKUP($A$61,'2.3'!60:187,67,FALSE)</f>
        <v>0</v>
      </c>
      <c r="L61" s="37">
        <f>VLOOKUP($A$61,'2.3'!60:187,75,FALSE)</f>
        <v>0</v>
      </c>
      <c r="M61" s="37">
        <f>VLOOKUP($A$61,'2.3'!60:187,83,FALSE)</f>
        <v>0</v>
      </c>
      <c r="N61" s="37">
        <f>VLOOKUP($A$61,'2.3'!60:187,91,FALSE)</f>
        <v>0</v>
      </c>
    </row>
    <row r="62" spans="1:14" ht="20" customHeight="1" x14ac:dyDescent="0.2">
      <c r="A62" s="18">
        <v>31</v>
      </c>
      <c r="B62" s="19" t="s">
        <v>833</v>
      </c>
      <c r="C62" s="20">
        <f>VLOOKUP($A$62,'2.3'!61:188,3,FALSE)</f>
        <v>12871.299833321</v>
      </c>
      <c r="D62" s="20">
        <f>VLOOKUP($A$62,'2.3'!61:188,11,FALSE)</f>
        <v>2743.1880393719994</v>
      </c>
      <c r="E62" s="20">
        <f>VLOOKUP($A$62,'2.3'!61:188,19,FALSE)</f>
        <v>2561.8426614392051</v>
      </c>
      <c r="F62" s="20">
        <f>VLOOKUP($A$62,'2.3'!61:188,27,FALSE)</f>
        <v>7880.6914874640015</v>
      </c>
      <c r="G62" s="20">
        <f>VLOOKUP($A$62,'2.3'!61:188,35,FALSE)</f>
        <v>8022.5119635823476</v>
      </c>
      <c r="H62" s="20">
        <f>VLOOKUP($A$62,'2.3'!61:188,43,FALSE)</f>
        <v>-5836.6450834740017</v>
      </c>
      <c r="I62" s="20">
        <f>VLOOKUP($A$62,'2.3'!61:188,51,FALSE)</f>
        <v>-10120.61309028771</v>
      </c>
      <c r="J62" s="20">
        <f>VLOOKUP($A$62,'2.3'!61:188,59,FALSE)</f>
        <v>-17468.260176559594</v>
      </c>
      <c r="K62" s="20">
        <f>VLOOKUP($A$62,'2.3'!61:188,67,FALSE)</f>
        <v>-11116.376322736869</v>
      </c>
      <c r="L62" s="20">
        <f>VLOOKUP($A$62,'2.3'!61:188,75,FALSE)</f>
        <v>-18837.486190994001</v>
      </c>
      <c r="M62" s="20">
        <f>VLOOKUP($A$62,'2.3'!61:188,83,FALSE)</f>
        <v>-20685.475892095998</v>
      </c>
      <c r="N62" s="20">
        <f>VLOOKUP($A$62,'2.3'!61:188,91,FALSE)</f>
        <v>-30107.954653617231</v>
      </c>
    </row>
    <row r="63" spans="1:14" ht="20" customHeight="1" x14ac:dyDescent="0.2">
      <c r="A63" s="35">
        <v>311</v>
      </c>
      <c r="B63" s="36" t="s">
        <v>834</v>
      </c>
      <c r="C63" s="37">
        <f>VLOOKUP($A$63,'2.3'!62:189,3,FALSE)</f>
        <v>11895.659376342001</v>
      </c>
      <c r="D63" s="37">
        <f>VLOOKUP($A$63,'2.3'!62:189,11,FALSE)</f>
        <v>5743.2606370719996</v>
      </c>
      <c r="E63" s="37">
        <f>VLOOKUP($A$63,'2.3'!62:189,19,FALSE)</f>
        <v>4253.8898826131899</v>
      </c>
      <c r="F63" s="37">
        <f>VLOOKUP($A$63,'2.3'!62:189,27,FALSE)</f>
        <v>10567.626783728001</v>
      </c>
      <c r="G63" s="37">
        <f>VLOOKUP($A$63,'2.3'!62:189,35,FALSE)</f>
        <v>14254.372875896348</v>
      </c>
      <c r="H63" s="37">
        <f>VLOOKUP($A$63,'2.3'!62:189,43,FALSE)</f>
        <v>-2641.1980937960016</v>
      </c>
      <c r="I63" s="37">
        <f>VLOOKUP($A$63,'2.3'!62:189,51,FALSE)</f>
        <v>-6863.4611583997103</v>
      </c>
      <c r="J63" s="37">
        <f>VLOOKUP($A$63,'2.3'!62:189,59,FALSE)</f>
        <v>-9869.4467981345551</v>
      </c>
      <c r="K63" s="37">
        <f>VLOOKUP($A$63,'2.3'!62:189,67,FALSE)</f>
        <v>-8812.939646339868</v>
      </c>
      <c r="L63" s="37">
        <f>VLOOKUP($A$63,'2.3'!62:189,75,FALSE)</f>
        <v>-12697.536738524999</v>
      </c>
      <c r="M63" s="37">
        <f>VLOOKUP($A$63,'2.3'!62:189,83,FALSE)</f>
        <v>-14591.304114369997</v>
      </c>
      <c r="N63" s="37">
        <f>VLOOKUP($A$63,'2.3'!62:189,91,FALSE)</f>
        <v>-23531.689969197228</v>
      </c>
    </row>
    <row r="64" spans="1:14" ht="20" customHeight="1" x14ac:dyDescent="0.2">
      <c r="A64" s="21">
        <v>3111</v>
      </c>
      <c r="B64" s="22" t="s">
        <v>319</v>
      </c>
      <c r="C64" s="52">
        <f>VLOOKUP($A$64,'2.3'!63:190,3,FALSE)</f>
        <v>8706.2363816075776</v>
      </c>
      <c r="D64" s="52">
        <f>VLOOKUP($A$64,'2.3'!63:190,11,FALSE)</f>
        <v>4323.6161431955124</v>
      </c>
      <c r="E64" s="52">
        <f>VLOOKUP($A$64,'2.3'!63:190,19,FALSE)</f>
        <v>2923.2545543541737</v>
      </c>
      <c r="F64" s="52">
        <f>VLOOKUP($A$64,'2.3'!63:190,27,FALSE)</f>
        <v>6869.169543403179</v>
      </c>
      <c r="G64" s="52">
        <f>VLOOKUP($A$64,'2.3'!63:190,35,FALSE)</f>
        <v>8671.5930084730571</v>
      </c>
      <c r="H64" s="52">
        <f>VLOOKUP($A$64,'2.3'!63:190,43,FALSE)</f>
        <v>-1746.1190904164632</v>
      </c>
      <c r="I64" s="52">
        <f>VLOOKUP($A$64,'2.3'!63:190,51,FALSE)</f>
        <v>-4752.2870830494157</v>
      </c>
      <c r="J64" s="52">
        <f>VLOOKUP($A$64,'2.3'!63:190,59,FALSE)</f>
        <v>-7329.684821314996</v>
      </c>
      <c r="K64" s="52">
        <f>VLOOKUP($A$64,'2.3'!63:190,67,FALSE)</f>
        <v>-6120.6994569689487</v>
      </c>
      <c r="L64" s="52">
        <f>VLOOKUP($A$64,'2.3'!63:190,75,FALSE)</f>
        <v>-7696.7191645836756</v>
      </c>
      <c r="M64" s="52">
        <f>VLOOKUP($A$64,'2.3'!63:190,83,FALSE)</f>
        <v>-9215.2967711696656</v>
      </c>
      <c r="N64" s="52">
        <f>VLOOKUP($A$64,'2.3'!63:190,91,FALSE)</f>
        <v>-13953.391379708002</v>
      </c>
    </row>
    <row r="65" spans="1:14" ht="20" customHeight="1" x14ac:dyDescent="0.2">
      <c r="A65" s="21">
        <v>3112</v>
      </c>
      <c r="B65" s="22" t="s">
        <v>320</v>
      </c>
      <c r="C65" s="52">
        <f>VLOOKUP($A$65,'2.3'!64:191,3,FALSE)</f>
        <v>2647.1085813735226</v>
      </c>
      <c r="D65" s="52">
        <f>VLOOKUP($A$65,'2.3'!64:191,11,FALSE)</f>
        <v>1121.4084293296492</v>
      </c>
      <c r="E65" s="52">
        <f>VLOOKUP($A$65,'2.3'!64:191,19,FALSE)</f>
        <v>1076.6248104078616</v>
      </c>
      <c r="F65" s="52">
        <f>VLOOKUP($A$65,'2.3'!64:191,27,FALSE)</f>
        <v>2797.748735073088</v>
      </c>
      <c r="G65" s="52">
        <f>VLOOKUP($A$65,'2.3'!64:191,35,FALSE)</f>
        <v>4053.2328760320438</v>
      </c>
      <c r="H65" s="52">
        <f>VLOOKUP($A$65,'2.3'!64:191,43,FALSE)</f>
        <v>-499.83447353427499</v>
      </c>
      <c r="I65" s="52">
        <f>VLOOKUP($A$65,'2.3'!64:191,51,FALSE)</f>
        <v>-1263.983738443269</v>
      </c>
      <c r="J65" s="52">
        <f>VLOOKUP($A$65,'2.3'!64:191,59,FALSE)</f>
        <v>-1471.749767862922</v>
      </c>
      <c r="K65" s="52">
        <f>VLOOKUP($A$65,'2.3'!64:191,67,FALSE)</f>
        <v>-1458.5356784874546</v>
      </c>
      <c r="L65" s="52">
        <f>VLOOKUP($A$65,'2.3'!64:191,75,FALSE)</f>
        <v>-3189.0408536924033</v>
      </c>
      <c r="M65" s="52">
        <f>VLOOKUP($A$65,'2.3'!64:191,83,FALSE)</f>
        <v>-3641.2309745888133</v>
      </c>
      <c r="N65" s="52">
        <f>VLOOKUP($A$65,'2.3'!64:191,91,FALSE)</f>
        <v>-6586.5627886314105</v>
      </c>
    </row>
    <row r="66" spans="1:14" ht="20" customHeight="1" x14ac:dyDescent="0.2">
      <c r="A66" s="21">
        <v>3113</v>
      </c>
      <c r="B66" s="22" t="s">
        <v>321</v>
      </c>
      <c r="C66" s="52">
        <f>VLOOKUP($A$66,'2.3'!65:192,3,FALSE)</f>
        <v>495.33838952481841</v>
      </c>
      <c r="D66" s="52">
        <f>VLOOKUP($A$66,'2.3'!65:192,11,FALSE)</f>
        <v>283.20440581473883</v>
      </c>
      <c r="E66" s="52">
        <f>VLOOKUP($A$66,'2.3'!65:192,19,FALSE)</f>
        <v>222.16992186608806</v>
      </c>
      <c r="F66" s="52">
        <f>VLOOKUP($A$66,'2.3'!65:192,27,FALSE)</f>
        <v>800.62357988231929</v>
      </c>
      <c r="G66" s="52">
        <f>VLOOKUP($A$66,'2.3'!65:192,35,FALSE)</f>
        <v>1359.4072921474922</v>
      </c>
      <c r="H66" s="52">
        <f>VLOOKUP($A$66,'2.3'!65:192,43,FALSE)</f>
        <v>-380.5985953680954</v>
      </c>
      <c r="I66" s="52">
        <f>VLOOKUP($A$66,'2.3'!65:192,51,FALSE)</f>
        <v>-853.14581960140504</v>
      </c>
      <c r="J66" s="52">
        <f>VLOOKUP($A$66,'2.3'!65:192,59,FALSE)</f>
        <v>-962.71759889822579</v>
      </c>
      <c r="K66" s="52">
        <f>VLOOKUP($A$66,'2.3'!65:192,67,FALSE)</f>
        <v>-1110.8394297025752</v>
      </c>
      <c r="L66" s="52">
        <f>VLOOKUP($A$66,'2.3'!65:192,75,FALSE)</f>
        <v>-1557.1968577742887</v>
      </c>
      <c r="M66" s="52">
        <f>VLOOKUP($A$66,'2.3'!65:192,83,FALSE)</f>
        <v>-1514.627741119858</v>
      </c>
      <c r="N66" s="52">
        <f>VLOOKUP($A$66,'2.3'!65:192,91,FALSE)</f>
        <v>-2502.0926320666499</v>
      </c>
    </row>
    <row r="67" spans="1:14" ht="20" customHeight="1" x14ac:dyDescent="0.2">
      <c r="A67" s="21">
        <v>3114</v>
      </c>
      <c r="B67" s="22" t="s">
        <v>322</v>
      </c>
      <c r="C67" s="52">
        <f>VLOOKUP($A$67,'2.3'!66:193,3,FALSE)</f>
        <v>46.976023836082078</v>
      </c>
      <c r="D67" s="52">
        <f>VLOOKUP($A$67,'2.3'!66:193,11,FALSE)</f>
        <v>15.031658732099219</v>
      </c>
      <c r="E67" s="52">
        <f>VLOOKUP($A$67,'2.3'!66:193,19,FALSE)</f>
        <v>31.840595985066322</v>
      </c>
      <c r="F67" s="52">
        <f>VLOOKUP($A$67,'2.3'!66:193,27,FALSE)</f>
        <v>100.08492536941506</v>
      </c>
      <c r="G67" s="52">
        <f>VLOOKUP($A$67,'2.3'!66:193,35,FALSE)</f>
        <v>170.13969924375527</v>
      </c>
      <c r="H67" s="52">
        <f>VLOOKUP($A$67,'2.3'!66:193,43,FALSE)</f>
        <v>-14.645934477167767</v>
      </c>
      <c r="I67" s="52">
        <f>VLOOKUP($A$67,'2.3'!66:193,51,FALSE)</f>
        <v>5.9554826943786594</v>
      </c>
      <c r="J67" s="52">
        <f>VLOOKUP($A$67,'2.3'!66:193,59,FALSE)</f>
        <v>-105.29461005841188</v>
      </c>
      <c r="K67" s="52">
        <f>VLOOKUP($A$67,'2.3'!66:193,67,FALSE)</f>
        <v>-122.86508118089014</v>
      </c>
      <c r="L67" s="52">
        <f>VLOOKUP($A$67,'2.3'!66:193,75,FALSE)</f>
        <v>-254.57986247463262</v>
      </c>
      <c r="M67" s="52">
        <f>VLOOKUP($A$67,'2.3'!66:193,83,FALSE)</f>
        <v>-220.14862749165962</v>
      </c>
      <c r="N67" s="52">
        <f>VLOOKUP($A$67,'2.3'!66:193,91,FALSE)</f>
        <v>-489.64316879117007</v>
      </c>
    </row>
    <row r="68" spans="1:14" ht="20" customHeight="1" x14ac:dyDescent="0.2">
      <c r="A68" s="35">
        <v>312</v>
      </c>
      <c r="B68" s="36" t="s">
        <v>252</v>
      </c>
      <c r="C68" s="37">
        <f>VLOOKUP($A$68,'2.3'!67:194,3,FALSE)</f>
        <v>1598.9244523199998</v>
      </c>
      <c r="D68" s="37">
        <f>VLOOKUP($A$68,'2.3'!67:194,11,FALSE)</f>
        <v>116.00402778499989</v>
      </c>
      <c r="E68" s="37">
        <f>VLOOKUP($A$68,'2.3'!67:194,19,FALSE)</f>
        <v>-215.86287179053494</v>
      </c>
      <c r="F68" s="37">
        <f>VLOOKUP($A$68,'2.3'!67:194,27,FALSE)</f>
        <v>373.55546032100006</v>
      </c>
      <c r="G68" s="37">
        <f>VLOOKUP($A$68,'2.3'!67:194,35,FALSE)</f>
        <v>892.83642937699994</v>
      </c>
      <c r="H68" s="37">
        <f>VLOOKUP($A$68,'2.3'!67:194,43,FALSE)</f>
        <v>1481.6682832629999</v>
      </c>
      <c r="I68" s="37">
        <f>VLOOKUP($A$68,'2.3'!67:194,51,FALSE)</f>
        <v>57.739035622000003</v>
      </c>
      <c r="J68" s="37">
        <f>VLOOKUP($A$68,'2.3'!67:194,59,FALSE)</f>
        <v>1080.80839256644</v>
      </c>
      <c r="K68" s="37">
        <f>VLOOKUP($A$68,'2.3'!67:194,67,FALSE)</f>
        <v>169.26911087600001</v>
      </c>
      <c r="L68" s="37">
        <f>VLOOKUP($A$68,'2.3'!67:194,75,FALSE)</f>
        <v>372.93666168300001</v>
      </c>
      <c r="M68" s="37">
        <f>VLOOKUP($A$68,'2.3'!67:194,83,FALSE)</f>
        <v>467.48759099699998</v>
      </c>
      <c r="N68" s="37">
        <f>VLOOKUP($A$68,'2.3'!67:194,91,FALSE)</f>
        <v>1247.8521479209999</v>
      </c>
    </row>
    <row r="69" spans="1:14" ht="20" customHeight="1" x14ac:dyDescent="0.2">
      <c r="A69" s="35">
        <v>313</v>
      </c>
      <c r="B69" s="36" t="s">
        <v>253</v>
      </c>
      <c r="C69" s="37">
        <f>VLOOKUP($A$69,'2.3'!68:195,3,FALSE)</f>
        <v>21.889799389</v>
      </c>
      <c r="D69" s="37">
        <f>VLOOKUP($A$69,'2.3'!68:195,11,FALSE)</f>
        <v>29.190576645</v>
      </c>
      <c r="E69" s="37">
        <f>VLOOKUP($A$69,'2.3'!68:195,19,FALSE)</f>
        <v>33.73809040655</v>
      </c>
      <c r="F69" s="37">
        <f>VLOOKUP($A$69,'2.3'!68:195,27,FALSE)</f>
        <v>70.263652704999998</v>
      </c>
      <c r="G69" s="37">
        <f>VLOOKUP($A$69,'2.3'!68:195,35,FALSE)</f>
        <v>84.787343828999994</v>
      </c>
      <c r="H69" s="37">
        <f>VLOOKUP($A$69,'2.3'!68:195,43,FALSE)</f>
        <v>67.103654409000001</v>
      </c>
      <c r="I69" s="37">
        <f>VLOOKUP($A$69,'2.3'!68:195,51,FALSE)</f>
        <v>48.239731489999997</v>
      </c>
      <c r="J69" s="37">
        <f>VLOOKUP($A$69,'2.3'!68:195,59,FALSE)</f>
        <v>50.866947638520003</v>
      </c>
      <c r="K69" s="37">
        <f>VLOOKUP($A$69,'2.3'!68:195,67,FALSE)</f>
        <v>52.023758947000005</v>
      </c>
      <c r="L69" s="37">
        <f>VLOOKUP($A$69,'2.3'!68:195,75,FALSE)</f>
        <v>43.792118318000007</v>
      </c>
      <c r="M69" s="37">
        <f>VLOOKUP($A$69,'2.3'!68:195,83,FALSE)</f>
        <v>31.323777777000004</v>
      </c>
      <c r="N69" s="37">
        <f>VLOOKUP($A$69,'2.3'!68:195,91,FALSE)</f>
        <v>27.793220199</v>
      </c>
    </row>
    <row r="70" spans="1:14" ht="20" customHeight="1" x14ac:dyDescent="0.2">
      <c r="A70" s="35">
        <v>314</v>
      </c>
      <c r="B70" s="36" t="s">
        <v>254</v>
      </c>
      <c r="C70" s="37">
        <f>VLOOKUP($A$70,'2.3'!69:196,3,FALSE)</f>
        <v>-645.17379472999994</v>
      </c>
      <c r="D70" s="37">
        <f>VLOOKUP($A$70,'2.3'!69:196,11,FALSE)</f>
        <v>-3145.26720213</v>
      </c>
      <c r="E70" s="37">
        <f>VLOOKUP($A$70,'2.3'!69:196,19,FALSE)</f>
        <v>-1509.92243979</v>
      </c>
      <c r="F70" s="37">
        <f>VLOOKUP($A$70,'2.3'!69:196,27,FALSE)</f>
        <v>-3130.7544092899998</v>
      </c>
      <c r="G70" s="37">
        <f>VLOOKUP($A$70,'2.3'!69:196,35,FALSE)</f>
        <v>-7209.4846855200012</v>
      </c>
      <c r="H70" s="37">
        <f>VLOOKUP($A$70,'2.3'!69:196,43,FALSE)</f>
        <v>-4744.2189273499998</v>
      </c>
      <c r="I70" s="37">
        <f>VLOOKUP($A$70,'2.3'!69:196,51,FALSE)</f>
        <v>-3363.1306990000003</v>
      </c>
      <c r="J70" s="37">
        <f>VLOOKUP($A$70,'2.3'!69:196,59,FALSE)</f>
        <v>-8730.4887186300002</v>
      </c>
      <c r="K70" s="37">
        <f>VLOOKUP($A$70,'2.3'!69:196,67,FALSE)</f>
        <v>-2524.7295462200004</v>
      </c>
      <c r="L70" s="37">
        <f>VLOOKUP($A$70,'2.3'!69:196,75,FALSE)</f>
        <v>-6556.6782324699998</v>
      </c>
      <c r="M70" s="37">
        <f>VLOOKUP($A$70,'2.3'!69:196,83,FALSE)</f>
        <v>-6592.9831465000034</v>
      </c>
      <c r="N70" s="37">
        <f>VLOOKUP($A$70,'2.3'!69:196,91,FALSE)</f>
        <v>-7851.910052539999</v>
      </c>
    </row>
    <row r="71" spans="1:14" ht="20" customHeight="1" x14ac:dyDescent="0.2">
      <c r="A71" s="21">
        <v>3141</v>
      </c>
      <c r="B71" s="22" t="s">
        <v>323</v>
      </c>
      <c r="C71" s="52">
        <f>VLOOKUP($A$71,'2.3'!70:197,3,FALSE)</f>
        <v>196.27395733</v>
      </c>
      <c r="D71" s="52">
        <f>VLOOKUP($A$71,'2.3'!70:197,11,FALSE)</f>
        <v>315.25202490999993</v>
      </c>
      <c r="E71" s="52">
        <f>VLOOKUP($A$71,'2.3'!70:197,19,FALSE)</f>
        <v>162.23386972999995</v>
      </c>
      <c r="F71" s="52">
        <f>VLOOKUP($A$71,'2.3'!70:197,27,FALSE)</f>
        <v>128.21075561000001</v>
      </c>
      <c r="G71" s="52">
        <f>VLOOKUP($A$71,'2.3'!70:197,35,FALSE)</f>
        <v>167.38892472000001</v>
      </c>
      <c r="H71" s="52">
        <f>VLOOKUP($A$71,'2.3'!70:197,43,FALSE)</f>
        <v>87.197543170000003</v>
      </c>
      <c r="I71" s="52">
        <f>VLOOKUP($A$71,'2.3'!70:197,51,FALSE)</f>
        <v>87.328024260000007</v>
      </c>
      <c r="J71" s="52">
        <f>VLOOKUP($A$71,'2.3'!70:197,59,FALSE)</f>
        <v>125.76931177999998</v>
      </c>
      <c r="K71" s="52">
        <f>VLOOKUP($A$71,'2.3'!70:197,67,FALSE)</f>
        <v>177.20701362000003</v>
      </c>
      <c r="L71" s="52">
        <f>VLOOKUP($A$71,'2.3'!70:197,75,FALSE)</f>
        <v>176.8003415</v>
      </c>
      <c r="M71" s="52">
        <f>VLOOKUP($A$71,'2.3'!70:197,83,FALSE)</f>
        <v>164.06541048</v>
      </c>
      <c r="N71" s="52">
        <f>VLOOKUP($A$71,'2.3'!70:197,91,FALSE)</f>
        <v>72.441808750000007</v>
      </c>
    </row>
    <row r="72" spans="1:14" ht="20" customHeight="1" x14ac:dyDescent="0.2">
      <c r="A72" s="21">
        <v>3142</v>
      </c>
      <c r="B72" s="22" t="s">
        <v>324</v>
      </c>
      <c r="C72" s="52">
        <f>VLOOKUP($A$72,'2.3'!71:198,3,FALSE)</f>
        <v>0</v>
      </c>
      <c r="D72" s="52">
        <f>VLOOKUP($A$72,'2.3'!71:198,11,FALSE)</f>
        <v>0</v>
      </c>
      <c r="E72" s="52">
        <f>VLOOKUP($A$72,'2.3'!71:198,19,FALSE)</f>
        <v>0</v>
      </c>
      <c r="F72" s="52">
        <f>VLOOKUP($A$72,'2.3'!71:198,27,FALSE)</f>
        <v>0</v>
      </c>
      <c r="G72" s="52">
        <f>VLOOKUP($A$72,'2.3'!71:198,35,FALSE)</f>
        <v>0</v>
      </c>
      <c r="H72" s="52">
        <f>VLOOKUP($A$72,'2.3'!71:198,43,FALSE)</f>
        <v>0</v>
      </c>
      <c r="I72" s="52">
        <f>VLOOKUP($A$72,'2.3'!71:198,51,FALSE)</f>
        <v>0</v>
      </c>
      <c r="J72" s="52">
        <f>VLOOKUP($A$72,'2.3'!71:198,59,FALSE)</f>
        <v>0</v>
      </c>
      <c r="K72" s="52">
        <f>VLOOKUP($A$72,'2.3'!71:198,67,FALSE)</f>
        <v>0</v>
      </c>
      <c r="L72" s="52">
        <f>VLOOKUP($A$72,'2.3'!71:198,75,FALSE)</f>
        <v>0</v>
      </c>
      <c r="M72" s="52">
        <f>VLOOKUP($A$72,'2.3'!71:198,83,FALSE)</f>
        <v>0</v>
      </c>
      <c r="N72" s="52">
        <f>VLOOKUP($A$72,'2.3'!71:198,91,FALSE)</f>
        <v>0</v>
      </c>
    </row>
    <row r="73" spans="1:14" ht="20" customHeight="1" x14ac:dyDescent="0.2">
      <c r="A73" s="21">
        <v>3143</v>
      </c>
      <c r="B73" s="22" t="s">
        <v>325</v>
      </c>
      <c r="C73" s="52">
        <f>VLOOKUP($A$73,'2.3'!72:199,3,FALSE)</f>
        <v>0</v>
      </c>
      <c r="D73" s="52">
        <f>VLOOKUP($A$73,'2.3'!72:199,11,FALSE)</f>
        <v>0</v>
      </c>
      <c r="E73" s="52">
        <f>VLOOKUP($A$73,'2.3'!72:199,19,FALSE)</f>
        <v>0</v>
      </c>
      <c r="F73" s="52">
        <f>VLOOKUP($A$73,'2.3'!72:199,27,FALSE)</f>
        <v>0</v>
      </c>
      <c r="G73" s="52">
        <f>VLOOKUP($A$73,'2.3'!72:199,35,FALSE)</f>
        <v>0</v>
      </c>
      <c r="H73" s="52">
        <f>VLOOKUP($A$73,'2.3'!72:199,43,FALSE)</f>
        <v>0</v>
      </c>
      <c r="I73" s="52">
        <f>VLOOKUP($A$73,'2.3'!72:199,51,FALSE)</f>
        <v>0</v>
      </c>
      <c r="J73" s="52">
        <f>VLOOKUP($A$73,'2.3'!72:199,59,FALSE)</f>
        <v>0</v>
      </c>
      <c r="K73" s="52">
        <f>VLOOKUP($A$73,'2.3'!72:199,67,FALSE)</f>
        <v>0</v>
      </c>
      <c r="L73" s="52">
        <f>VLOOKUP($A$73,'2.3'!72:199,75,FALSE)</f>
        <v>0</v>
      </c>
      <c r="M73" s="52">
        <f>VLOOKUP($A$73,'2.3'!72:199,83,FALSE)</f>
        <v>0</v>
      </c>
      <c r="N73" s="52">
        <f>VLOOKUP($A$73,'2.3'!72:199,91,FALSE)</f>
        <v>0</v>
      </c>
    </row>
    <row r="74" spans="1:14" ht="20" customHeight="1" x14ac:dyDescent="0.2">
      <c r="A74" s="21">
        <v>3144</v>
      </c>
      <c r="B74" s="22" t="s">
        <v>326</v>
      </c>
      <c r="C74" s="52">
        <f>VLOOKUP($A$74,'2.3'!73:200,3,FALSE)</f>
        <v>-841.44775205999997</v>
      </c>
      <c r="D74" s="52">
        <f>VLOOKUP($A$74,'2.3'!73:200,11,FALSE)</f>
        <v>-3460.5192270400003</v>
      </c>
      <c r="E74" s="52">
        <f>VLOOKUP($A$74,'2.3'!73:200,19,FALSE)</f>
        <v>-1672.1563095199999</v>
      </c>
      <c r="F74" s="52">
        <f>VLOOKUP($A$74,'2.3'!73:200,27,FALSE)</f>
        <v>-3258.9651649000002</v>
      </c>
      <c r="G74" s="52">
        <f>VLOOKUP($A$74,'2.3'!73:200,35,FALSE)</f>
        <v>-7376.8736102399998</v>
      </c>
      <c r="H74" s="52">
        <f>VLOOKUP($A$74,'2.3'!73:200,43,FALSE)</f>
        <v>-4831.416470520001</v>
      </c>
      <c r="I74" s="52">
        <f>VLOOKUP($A$74,'2.3'!73:200,51,FALSE)</f>
        <v>-3450.4587232600002</v>
      </c>
      <c r="J74" s="52">
        <f>VLOOKUP($A$74,'2.3'!73:200,59,FALSE)</f>
        <v>-8856.2580304099993</v>
      </c>
      <c r="K74" s="52">
        <f>VLOOKUP($A$74,'2.3'!73:200,67,FALSE)</f>
        <v>-2701.9365598400004</v>
      </c>
      <c r="L74" s="52">
        <f>VLOOKUP($A$74,'2.3'!73:200,75,FALSE)</f>
        <v>-6733.4785739699992</v>
      </c>
      <c r="M74" s="52">
        <f>VLOOKUP($A$74,'2.3'!73:200,83,FALSE)</f>
        <v>-6757.0485569800021</v>
      </c>
      <c r="N74" s="52">
        <f>VLOOKUP($A$74,'2.3'!73:200,91,FALSE)</f>
        <v>-7924.3518612899979</v>
      </c>
    </row>
    <row r="75" spans="1:14" ht="20" customHeight="1" x14ac:dyDescent="0.2">
      <c r="A75" s="108" t="s">
        <v>255</v>
      </c>
      <c r="B75" s="109"/>
      <c r="C75" s="110"/>
      <c r="D75" s="110"/>
      <c r="E75" s="110"/>
      <c r="F75" s="110"/>
      <c r="G75" s="110"/>
      <c r="H75" s="110"/>
      <c r="I75" s="110"/>
      <c r="J75" s="110"/>
      <c r="K75" s="110"/>
      <c r="L75" s="110"/>
      <c r="M75" s="110"/>
      <c r="N75" s="110"/>
    </row>
    <row r="76" spans="1:14" ht="20" customHeight="1" x14ac:dyDescent="0.2">
      <c r="A76" s="61" t="s">
        <v>334</v>
      </c>
      <c r="B76" s="62" t="s">
        <v>330</v>
      </c>
      <c r="C76" s="111">
        <f>VLOOKUP($A$76,'2.3'!75:202,3,FALSE)</f>
        <v>32681.918379041002</v>
      </c>
      <c r="D76" s="111">
        <f>VLOOKUP($A$76,'2.3'!75:202,11,FALSE)</f>
        <v>27896.242241731998</v>
      </c>
      <c r="E76" s="111">
        <f>VLOOKUP($A$76,'2.3'!75:202,19,FALSE)</f>
        <v>26983.606131239205</v>
      </c>
      <c r="F76" s="111">
        <f>VLOOKUP($A$76,'2.3'!75:202,27,FALSE)</f>
        <v>35111.967253914001</v>
      </c>
      <c r="G76" s="111">
        <f>VLOOKUP($A$76,'2.3'!75:202,35,FALSE)</f>
        <v>41467.234674632004</v>
      </c>
      <c r="H76" s="111">
        <f>VLOOKUP($A$76,'2.3'!75:202,43,FALSE)</f>
        <v>27493.907843715999</v>
      </c>
      <c r="I76" s="111">
        <f>VLOOKUP($A$76,'2.3'!75:202,51,FALSE)</f>
        <v>24794.624939966998</v>
      </c>
      <c r="J76" s="111">
        <f>VLOOKUP($A$76,'2.3'!75:202,59,FALSE)</f>
        <v>25329.256219090719</v>
      </c>
      <c r="K76" s="111">
        <f>VLOOKUP($A$76,'2.3'!75:202,67,FALSE)</f>
        <v>26695.806459396001</v>
      </c>
      <c r="L76" s="111">
        <f>VLOOKUP($A$76,'2.3'!75:202,75,FALSE)</f>
        <v>25396.705171485999</v>
      </c>
      <c r="M76" s="111">
        <f>VLOOKUP($A$76,'2.3'!75:202,83,FALSE)</f>
        <v>24530.506204874</v>
      </c>
      <c r="N76" s="111">
        <f>VLOOKUP($A$76,'2.3'!75:202,91,FALSE)</f>
        <v>22419.311216724</v>
      </c>
    </row>
    <row r="77" spans="1:14" ht="20" customHeight="1" x14ac:dyDescent="0.2">
      <c r="A77" s="61" t="s">
        <v>335</v>
      </c>
      <c r="B77" s="62" t="s">
        <v>527</v>
      </c>
      <c r="C77" s="111">
        <f>VLOOKUP($A$77,'2.3'!76:203,3,FALSE)</f>
        <v>1637.6185457199999</v>
      </c>
      <c r="D77" s="111">
        <f>VLOOKUP($A$77,'2.3'!76:203,11,FALSE)</f>
        <v>5399.0542023600001</v>
      </c>
      <c r="E77" s="111">
        <f>VLOOKUP($A$77,'2.3'!76:203,19,FALSE)</f>
        <v>3490.7634698000002</v>
      </c>
      <c r="F77" s="111">
        <f>VLOOKUP($A$77,'2.3'!76:203,27,FALSE)</f>
        <v>4994.2757664499995</v>
      </c>
      <c r="G77" s="111">
        <f>VLOOKUP($A$77,'2.3'!76:203,35,FALSE)</f>
        <v>8482.0831148300003</v>
      </c>
      <c r="H77" s="111">
        <f>VLOOKUP($A$77,'2.3'!76:203,43,FALSE)</f>
        <v>5476.5529271899995</v>
      </c>
      <c r="I77" s="111">
        <f>VLOOKUP($A$77,'2.3'!76:203,51,FALSE)</f>
        <v>4683.2099129899998</v>
      </c>
      <c r="J77" s="111">
        <f>VLOOKUP($A$77,'2.3'!76:203,59,FALSE)</f>
        <v>9594.7528128599988</v>
      </c>
      <c r="K77" s="111">
        <f>VLOOKUP($A$77,'2.3'!76:203,67,FALSE)</f>
        <v>3709.6675048699999</v>
      </c>
      <c r="L77" s="111">
        <f>VLOOKUP($A$77,'2.3'!76:203,75,FALSE)</f>
        <v>7361.19136248</v>
      </c>
      <c r="M77" s="111">
        <f>VLOOKUP($A$77,'2.3'!76:203,83,FALSE)</f>
        <v>7475.9820969700022</v>
      </c>
      <c r="N77" s="111">
        <f>VLOOKUP($A$77,'2.3'!76:203,91,FALSE)</f>
        <v>8624.154977799999</v>
      </c>
    </row>
    <row r="78" spans="1:14" ht="20" customHeight="1" x14ac:dyDescent="0.2">
      <c r="A78" s="63" t="s">
        <v>336</v>
      </c>
      <c r="B78" s="64" t="s">
        <v>835</v>
      </c>
      <c r="C78" s="112">
        <f>VLOOKUP($A$78,'2.3'!77:204,3,FALSE)</f>
        <v>18173</v>
      </c>
      <c r="D78" s="112">
        <f>VLOOKUP($A$78,'2.3'!77:204,11,FALSE)</f>
        <v>19754</v>
      </c>
      <c r="E78" s="112">
        <f>VLOOKUP($A$78,'2.3'!77:204,19,FALSE)</f>
        <v>20931</v>
      </c>
      <c r="F78" s="112">
        <f>VLOOKUP($A$78,'2.3'!77:204,27,FALSE)</f>
        <v>22237</v>
      </c>
      <c r="G78" s="112">
        <f>VLOOKUP($A$78,'2.3'!77:204,35,FALSE)</f>
        <v>24962.639596219655</v>
      </c>
      <c r="H78" s="112">
        <f>VLOOKUP($A$78,'2.3'!77:204,43,FALSE)</f>
        <v>27854</v>
      </c>
      <c r="I78" s="112">
        <f>VLOOKUP($A$78,'2.3'!77:204,51,FALSE)</f>
        <v>30232.028117264708</v>
      </c>
      <c r="J78" s="112">
        <f>VLOOKUP($A$78,'2.3'!77:204,59,FALSE)</f>
        <v>33202.763582790314</v>
      </c>
      <c r="K78" s="112">
        <f>VLOOKUP($A$78,'2.3'!77:204,67,FALSE)</f>
        <v>34102.515277262872</v>
      </c>
      <c r="L78" s="112">
        <f>VLOOKUP($A$78,'2.3'!77:204,75,FALSE)</f>
        <v>36873</v>
      </c>
      <c r="M78" s="112">
        <f>VLOOKUP($A$78,'2.3'!77:204,83,FALSE)</f>
        <v>37739.999999999993</v>
      </c>
      <c r="N78" s="112">
        <f>VLOOKUP($A$78,'2.3'!77:204,91,FALSE)</f>
        <v>43903.110892541226</v>
      </c>
    </row>
    <row r="79" spans="1:14" ht="20" customHeight="1" x14ac:dyDescent="0.2">
      <c r="A79" s="102" t="s">
        <v>587</v>
      </c>
    </row>
    <row r="80" spans="1:14" ht="20" customHeight="1" x14ac:dyDescent="0.2">
      <c r="A80" s="102" t="s">
        <v>846</v>
      </c>
    </row>
    <row r="81" spans="1:1" ht="20" customHeight="1" x14ac:dyDescent="0.2">
      <c r="A81" s="102" t="s">
        <v>588</v>
      </c>
    </row>
    <row r="82" spans="1:1" ht="20" customHeight="1" x14ac:dyDescent="0.2">
      <c r="A82" s="102" t="s">
        <v>797</v>
      </c>
    </row>
    <row r="83" spans="1:1" ht="20" customHeight="1" x14ac:dyDescent="0.2">
      <c r="A83" s="102" t="s">
        <v>590</v>
      </c>
    </row>
    <row r="84" spans="1:1" ht="20" customHeight="1" x14ac:dyDescent="0.2">
      <c r="A84" s="102" t="s">
        <v>659</v>
      </c>
    </row>
    <row r="85" spans="1:1" ht="20" customHeight="1" x14ac:dyDescent="0.2">
      <c r="A85" s="102" t="s">
        <v>603</v>
      </c>
    </row>
    <row r="86" spans="1:1" ht="20" customHeight="1" x14ac:dyDescent="0.2">
      <c r="A86" s="102" t="s">
        <v>660</v>
      </c>
    </row>
    <row r="87" spans="1:1" ht="20" customHeight="1" x14ac:dyDescent="0.2">
      <c r="A87" s="102" t="s">
        <v>850</v>
      </c>
    </row>
    <row r="88" spans="1:1" ht="20" customHeight="1" x14ac:dyDescent="0.2">
      <c r="A88" s="102" t="s">
        <v>611</v>
      </c>
    </row>
    <row r="89" spans="1:1" ht="20" customHeight="1" x14ac:dyDescent="0.2">
      <c r="A89" s="102" t="s">
        <v>662</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C3FD7-A0D2-4DD3-8B0D-9051B55056AF}">
  <sheetPr codeName="Planilha20"/>
  <dimension ref="A1:N89"/>
  <sheetViews>
    <sheetView showGridLines="0" workbookViewId="0">
      <pane xSplit="2" ySplit="4" topLeftCell="C5" activePane="bottomRight" state="frozen"/>
      <selection activeCell="A54" sqref="A54"/>
      <selection pane="topRight" activeCell="A54" sqref="A54"/>
      <selection pane="bottomLeft" activeCell="A54" sqref="A54"/>
      <selection pane="bottomRight" activeCell="M5" sqref="M5"/>
    </sheetView>
  </sheetViews>
  <sheetFormatPr baseColWidth="10" defaultColWidth="9.1640625" defaultRowHeight="20" customHeight="1" x14ac:dyDescent="0.2"/>
  <cols>
    <col min="1" max="1" width="9.1640625" style="104"/>
    <col min="2" max="2" width="75.5" style="104" bestFit="1" customWidth="1"/>
    <col min="3" max="14" width="10.6640625" style="104" customWidth="1"/>
    <col min="15" max="16384" width="9.1640625" style="104"/>
  </cols>
  <sheetData>
    <row r="1" spans="1:14" ht="20" customHeight="1" x14ac:dyDescent="0.2">
      <c r="A1" s="96" t="s">
        <v>768</v>
      </c>
    </row>
    <row r="2" spans="1:14" ht="20" customHeight="1" x14ac:dyDescent="0.2">
      <c r="A2" s="96" t="s">
        <v>333</v>
      </c>
    </row>
    <row r="4" spans="1:14" s="113" customFormat="1" ht="20" customHeight="1" x14ac:dyDescent="0.2">
      <c r="A4" s="333" t="s">
        <v>663</v>
      </c>
      <c r="B4" s="333"/>
      <c r="C4" s="24">
        <v>2010</v>
      </c>
      <c r="D4" s="24">
        <v>2011</v>
      </c>
      <c r="E4" s="24">
        <v>2012</v>
      </c>
      <c r="F4" s="24">
        <v>2013</v>
      </c>
      <c r="G4" s="24">
        <v>2014</v>
      </c>
      <c r="H4" s="24">
        <v>2015</v>
      </c>
      <c r="I4" s="24">
        <v>2016</v>
      </c>
      <c r="J4" s="24">
        <v>2017</v>
      </c>
      <c r="K4" s="24">
        <v>2018</v>
      </c>
      <c r="L4" s="24">
        <v>2019</v>
      </c>
      <c r="M4" s="24">
        <v>2020</v>
      </c>
      <c r="N4" s="24">
        <v>2021</v>
      </c>
    </row>
    <row r="5" spans="1:14" ht="20" customHeight="1" x14ac:dyDescent="0.2">
      <c r="A5" s="57" t="s">
        <v>394</v>
      </c>
      <c r="B5" s="58" t="s">
        <v>829</v>
      </c>
      <c r="C5" s="59">
        <f>VLOOKUP($A$5,'2.3'!4:131,6,FALSE)</f>
        <v>1205882.7934560713</v>
      </c>
      <c r="D5" s="59">
        <f>VLOOKUP($A$5,'2.3'!4:131,14,FALSE)</f>
        <v>1372834.0569691267</v>
      </c>
      <c r="E5" s="59">
        <f>VLOOKUP($A$5,'2.3'!4:131,22,FALSE)</f>
        <v>1485223.8018116925</v>
      </c>
      <c r="F5" s="59">
        <f>VLOOKUP($A$5,'2.3'!4:131,30,FALSE)</f>
        <v>1651956.7284674055</v>
      </c>
      <c r="G5" s="59">
        <f>VLOOKUP($A$5,'2.3'!4:131,38,FALSE)</f>
        <v>1861298.0333513676</v>
      </c>
      <c r="H5" s="59">
        <f>VLOOKUP($A$5,'2.3'!4:131,46,FALSE)</f>
        <v>2208072.9186422178</v>
      </c>
      <c r="I5" s="59">
        <f>VLOOKUP($A$5,'2.3'!4:131,54,FALSE)</f>
        <v>2277657.5541591006</v>
      </c>
      <c r="J5" s="59">
        <f>VLOOKUP($A$5,'2.3'!4:131,62,FALSE)</f>
        <v>2369613.3735984797</v>
      </c>
      <c r="K5" s="59">
        <f>VLOOKUP($A$5,'2.3'!4:131,70,FALSE)</f>
        <v>2472131.7663752274</v>
      </c>
      <c r="L5" s="59">
        <f>VLOOKUP($A$5,'2.3'!4:131,78,FALSE)</f>
        <v>2551652.9755452303</v>
      </c>
      <c r="M5" s="59">
        <f>VLOOKUP($A$5,'2.3'!4:131,86,FALSE)</f>
        <v>2907575.7994357971</v>
      </c>
      <c r="N5" s="59">
        <f>VLOOKUP($A$5,'2.3'!4:131,94,FALSE)</f>
        <v>2839410.8720113989</v>
      </c>
    </row>
    <row r="6" spans="1:14" ht="20" customHeight="1" x14ac:dyDescent="0.2">
      <c r="A6" s="18">
        <v>2</v>
      </c>
      <c r="B6" s="19" t="s">
        <v>488</v>
      </c>
      <c r="C6" s="20">
        <f>VLOOKUP($A$6,'2.3'!5:132,6,FALSE)</f>
        <v>1193011.4936227503</v>
      </c>
      <c r="D6" s="20">
        <f>VLOOKUP($A$6,'2.3'!5:132,14,FALSE)</f>
        <v>1370090.8689297545</v>
      </c>
      <c r="E6" s="20">
        <f>VLOOKUP($A$6,'2.3'!5:132,22,FALSE)</f>
        <v>1482661.9591502536</v>
      </c>
      <c r="F6" s="20">
        <f>VLOOKUP($A$6,'2.3'!5:132,30,FALSE)</f>
        <v>1644076.0369799419</v>
      </c>
      <c r="G6" s="20">
        <f>VLOOKUP($A$6,'2.3'!5:132,38,FALSE)</f>
        <v>1853275.5213877852</v>
      </c>
      <c r="H6" s="20">
        <f>VLOOKUP($A$6,'2.3'!5:132,46,FALSE)</f>
        <v>2213909.5637256918</v>
      </c>
      <c r="I6" s="20">
        <f>VLOOKUP($A$6,'2.3'!5:132,54,FALSE)</f>
        <v>2287778.1672493881</v>
      </c>
      <c r="J6" s="20">
        <f>VLOOKUP($A$6,'2.3'!5:132,62,FALSE)</f>
        <v>2387081.6337750386</v>
      </c>
      <c r="K6" s="20">
        <f>VLOOKUP($A$6,'2.3'!5:132,70,FALSE)</f>
        <v>2483248.1426979648</v>
      </c>
      <c r="L6" s="20">
        <f>VLOOKUP($A$6,'2.3'!5:132,78,FALSE)</f>
        <v>2570490.4617362246</v>
      </c>
      <c r="M6" s="20">
        <f>VLOOKUP($A$6,'2.3'!5:132,86,FALSE)</f>
        <v>2928261.2753278925</v>
      </c>
      <c r="N6" s="20">
        <f>VLOOKUP($A$6,'2.3'!5:132,94,FALSE)</f>
        <v>2869518.8266650159</v>
      </c>
    </row>
    <row r="7" spans="1:14" ht="20" customHeight="1" x14ac:dyDescent="0.2">
      <c r="A7" s="32">
        <v>21</v>
      </c>
      <c r="B7" s="33" t="s">
        <v>244</v>
      </c>
      <c r="C7" s="34">
        <f>VLOOKUP($A$7,'2.3'!6:133,6,FALSE)</f>
        <v>162710.584553875</v>
      </c>
      <c r="D7" s="34">
        <f>VLOOKUP($A$7,'2.3'!6:133,14,FALSE)</f>
        <v>175125.553756301</v>
      </c>
      <c r="E7" s="34">
        <f>VLOOKUP($A$7,'2.3'!6:133,22,FALSE)</f>
        <v>182426.86901794991</v>
      </c>
      <c r="F7" s="34">
        <f>VLOOKUP($A$7,'2.3'!6:133,30,FALSE)</f>
        <v>200711.498969176</v>
      </c>
      <c r="G7" s="34">
        <f>VLOOKUP($A$7,'2.3'!6:133,38,FALSE)</f>
        <v>219310.07798870298</v>
      </c>
      <c r="H7" s="34">
        <f>VLOOKUP($A$7,'2.3'!6:133,46,FALSE)</f>
        <v>241689.57248271594</v>
      </c>
      <c r="I7" s="34">
        <f>VLOOKUP($A$7,'2.3'!6:133,54,FALSE)</f>
        <v>252084.17505839202</v>
      </c>
      <c r="J7" s="34">
        <f>VLOOKUP($A$7,'2.3'!6:133,62,FALSE)</f>
        <v>277318.01023760292</v>
      </c>
      <c r="K7" s="34">
        <f>VLOOKUP($A$7,'2.3'!6:133,70,FALSE)</f>
        <v>290953.16428965301</v>
      </c>
      <c r="L7" s="34">
        <f>VLOOKUP($A$7,'2.3'!6:133,78,FALSE)</f>
        <v>305740.33009716298</v>
      </c>
      <c r="M7" s="34">
        <f>VLOOKUP($A$7,'2.3'!6:133,86,FALSE)</f>
        <v>302044.79726499005</v>
      </c>
      <c r="N7" s="34">
        <f>VLOOKUP($A$7,'2.3'!6:133,94,FALSE)</f>
        <v>310394.85728776699</v>
      </c>
    </row>
    <row r="8" spans="1:14" ht="20" customHeight="1" x14ac:dyDescent="0.2">
      <c r="A8" s="35">
        <v>211</v>
      </c>
      <c r="B8" s="36" t="s">
        <v>306</v>
      </c>
      <c r="C8" s="37">
        <f>VLOOKUP($A$8,'2.3'!7:134,6,FALSE)</f>
        <v>97905.184762963007</v>
      </c>
      <c r="D8" s="37">
        <f>VLOOKUP($A$8,'2.3'!7:134,14,FALSE)</f>
        <v>105569.54845986598</v>
      </c>
      <c r="E8" s="37">
        <f>VLOOKUP($A$8,'2.3'!7:134,22,FALSE)</f>
        <v>109928.35456496796</v>
      </c>
      <c r="F8" s="37">
        <f>VLOOKUP($A$8,'2.3'!7:134,30,FALSE)</f>
        <v>121448.440875104</v>
      </c>
      <c r="G8" s="37">
        <f>VLOOKUP($A$8,'2.3'!7:134,38,FALSE)</f>
        <v>131272.62724240602</v>
      </c>
      <c r="H8" s="37">
        <f>VLOOKUP($A$8,'2.3'!7:134,46,FALSE)</f>
        <v>147769.38021375</v>
      </c>
      <c r="I8" s="37">
        <f>VLOOKUP($A$8,'2.3'!7:134,54,FALSE)</f>
        <v>152617.20242252902</v>
      </c>
      <c r="J8" s="37">
        <f>VLOOKUP($A$8,'2.3'!7:134,62,FALSE)</f>
        <v>164824.31258260278</v>
      </c>
      <c r="K8" s="37">
        <f>VLOOKUP($A$8,'2.3'!7:134,70,FALSE)</f>
        <v>170492.01054595201</v>
      </c>
      <c r="L8" s="37">
        <f>VLOOKUP($A$8,'2.3'!7:134,78,FALSE)</f>
        <v>176945.88152788402</v>
      </c>
      <c r="M8" s="37">
        <f>VLOOKUP($A$8,'2.3'!7:134,86,FALSE)</f>
        <v>177451.90505633</v>
      </c>
      <c r="N8" s="37">
        <f>VLOOKUP($A$8,'2.3'!7:134,94,FALSE)</f>
        <v>182268.034352997</v>
      </c>
    </row>
    <row r="9" spans="1:14" s="48" customFormat="1" ht="20" customHeight="1" x14ac:dyDescent="0.2">
      <c r="A9" s="45" t="s">
        <v>489</v>
      </c>
      <c r="B9" s="56" t="s">
        <v>490</v>
      </c>
      <c r="C9" s="47">
        <f>VLOOKUP($A$9,'2.3'!8:135,6,FALSE)</f>
        <v>72381.357878434006</v>
      </c>
      <c r="D9" s="47">
        <f>VLOOKUP($A$9,'2.3'!8:135,14,FALSE)</f>
        <v>76968.323099807982</v>
      </c>
      <c r="E9" s="47">
        <f>VLOOKUP($A$9,'2.3'!8:135,22,FALSE)</f>
        <v>80294.987960932864</v>
      </c>
      <c r="F9" s="47">
        <f>VLOOKUP($A$9,'2.3'!8:135,30,FALSE)</f>
        <v>89315.229853719997</v>
      </c>
      <c r="G9" s="47">
        <f>VLOOKUP($A$9,'2.3'!8:135,38,FALSE)</f>
        <v>96485.658599266011</v>
      </c>
      <c r="H9" s="47">
        <f>VLOOKUP($A$9,'2.3'!8:135,46,FALSE)</f>
        <v>107270.058919091</v>
      </c>
      <c r="I9" s="47">
        <f>VLOOKUP($A$9,'2.3'!8:135,54,FALSE)</f>
        <v>113584.41888149703</v>
      </c>
      <c r="J9" s="47">
        <f>VLOOKUP($A$9,'2.3'!8:135,62,FALSE)</f>
        <v>124080.97005722989</v>
      </c>
      <c r="K9" s="47">
        <f>VLOOKUP($A$9,'2.3'!8:135,70,FALSE)</f>
        <v>127081.73383332201</v>
      </c>
      <c r="L9" s="47">
        <f>VLOOKUP($A$9,'2.3'!8:135,78,FALSE)</f>
        <v>131509.71955816902</v>
      </c>
      <c r="M9" s="47">
        <f>VLOOKUP($A$9,'2.3'!8:135,86,FALSE)</f>
        <v>129360.78366600002</v>
      </c>
      <c r="N9" s="47">
        <f>VLOOKUP($A$9,'2.3'!8:135,94,FALSE)</f>
        <v>132433.89112019801</v>
      </c>
    </row>
    <row r="10" spans="1:14" s="48" customFormat="1" ht="20" customHeight="1" x14ac:dyDescent="0.2">
      <c r="A10" s="45" t="s">
        <v>491</v>
      </c>
      <c r="B10" s="56" t="s">
        <v>492</v>
      </c>
      <c r="C10" s="47">
        <f>VLOOKUP($A$10,'2.3'!9:136,6,FALSE)</f>
        <v>14969.657719574998</v>
      </c>
      <c r="D10" s="47">
        <f>VLOOKUP($A$10,'2.3'!9:136,14,FALSE)</f>
        <v>16152.151342675001</v>
      </c>
      <c r="E10" s="47">
        <f>VLOOKUP($A$10,'2.3'!9:136,22,FALSE)</f>
        <v>16431.764539767166</v>
      </c>
      <c r="F10" s="47">
        <f>VLOOKUP($A$10,'2.3'!9:136,30,FALSE)</f>
        <v>17899.392126284001</v>
      </c>
      <c r="G10" s="47">
        <f>VLOOKUP($A$10,'2.3'!9:136,38,FALSE)</f>
        <v>19534.457562322001</v>
      </c>
      <c r="H10" s="47">
        <f>VLOOKUP($A$10,'2.3'!9:136,46,FALSE)</f>
        <v>22137.047012093</v>
      </c>
      <c r="I10" s="47">
        <f>VLOOKUP($A$10,'2.3'!9:136,54,FALSE)</f>
        <v>22904.402555818</v>
      </c>
      <c r="J10" s="47">
        <f>VLOOKUP($A$10,'2.3'!9:136,62,FALSE)</f>
        <v>25029.427496297827</v>
      </c>
      <c r="K10" s="47">
        <f>VLOOKUP($A$10,'2.3'!9:136,70,FALSE)</f>
        <v>26880.453447547996</v>
      </c>
      <c r="L10" s="47">
        <f>VLOOKUP($A$10,'2.3'!9:136,78,FALSE)</f>
        <v>28509.815446569999</v>
      </c>
      <c r="M10" s="47">
        <f>VLOOKUP($A$10,'2.3'!9:136,86,FALSE)</f>
        <v>32207.508957348</v>
      </c>
      <c r="N10" s="47">
        <f>VLOOKUP($A$10,'2.3'!9:136,94,FALSE)</f>
        <v>32875.637808825006</v>
      </c>
    </row>
    <row r="11" spans="1:14" s="48" customFormat="1" ht="20" customHeight="1" x14ac:dyDescent="0.2">
      <c r="A11" s="45" t="s">
        <v>493</v>
      </c>
      <c r="B11" s="56" t="s">
        <v>494</v>
      </c>
      <c r="C11" s="47">
        <f>VLOOKUP($A$11,'2.3'!10:137,6,FALSE)</f>
        <v>10554.169164954001</v>
      </c>
      <c r="D11" s="47">
        <f>VLOOKUP($A$11,'2.3'!10:137,14,FALSE)</f>
        <v>12449.074017383</v>
      </c>
      <c r="E11" s="47">
        <f>VLOOKUP($A$11,'2.3'!10:137,22,FALSE)</f>
        <v>13201.60206426792</v>
      </c>
      <c r="F11" s="47">
        <f>VLOOKUP($A$11,'2.3'!10:137,30,FALSE)</f>
        <v>14233.818895100001</v>
      </c>
      <c r="G11" s="47">
        <f>VLOOKUP($A$11,'2.3'!10:137,38,FALSE)</f>
        <v>15252.511080818</v>
      </c>
      <c r="H11" s="47">
        <f>VLOOKUP($A$11,'2.3'!10:137,46,FALSE)</f>
        <v>18362.274282565999</v>
      </c>
      <c r="I11" s="47">
        <f>VLOOKUP($A$11,'2.3'!10:137,54,FALSE)</f>
        <v>16128.380985214</v>
      </c>
      <c r="J11" s="47">
        <f>VLOOKUP($A$11,'2.3'!10:137,62,FALSE)</f>
        <v>15713.915029075059</v>
      </c>
      <c r="K11" s="47">
        <f>VLOOKUP($A$11,'2.3'!10:137,70,FALSE)</f>
        <v>16529.823265082003</v>
      </c>
      <c r="L11" s="47">
        <f>VLOOKUP($A$11,'2.3'!10:137,78,FALSE)</f>
        <v>16926.346523144999</v>
      </c>
      <c r="M11" s="47">
        <f>VLOOKUP($A$11,'2.3'!10:137,86,FALSE)</f>
        <v>15883.612432982001</v>
      </c>
      <c r="N11" s="47">
        <f>VLOOKUP($A$11,'2.3'!10:137,94,FALSE)</f>
        <v>16958.505423973998</v>
      </c>
    </row>
    <row r="12" spans="1:14" ht="20" customHeight="1" x14ac:dyDescent="0.2">
      <c r="A12" s="35">
        <v>212</v>
      </c>
      <c r="B12" s="36" t="s">
        <v>246</v>
      </c>
      <c r="C12" s="37">
        <f>VLOOKUP($A$12,'2.3'!11:138,6,FALSE)</f>
        <v>64805.399790911993</v>
      </c>
      <c r="D12" s="37">
        <f>VLOOKUP($A$12,'2.3'!11:138,14,FALSE)</f>
        <v>69556.005296435003</v>
      </c>
      <c r="E12" s="37">
        <f>VLOOKUP($A$12,'2.3'!11:138,22,FALSE)</f>
        <v>72498.514452981952</v>
      </c>
      <c r="F12" s="37">
        <f>VLOOKUP($A$12,'2.3'!11:138,30,FALSE)</f>
        <v>79263.05809407201</v>
      </c>
      <c r="G12" s="37">
        <f>VLOOKUP($A$12,'2.3'!11:138,38,FALSE)</f>
        <v>88037.450746296992</v>
      </c>
      <c r="H12" s="37">
        <f>VLOOKUP($A$12,'2.3'!11:138,46,FALSE)</f>
        <v>93920.19226896597</v>
      </c>
      <c r="I12" s="37">
        <f>VLOOKUP($A$12,'2.3'!11:138,54,FALSE)</f>
        <v>99466.972635863014</v>
      </c>
      <c r="J12" s="37">
        <f>VLOOKUP($A$12,'2.3'!11:138,62,FALSE)</f>
        <v>112493.69765500016</v>
      </c>
      <c r="K12" s="37">
        <f>VLOOKUP($A$12,'2.3'!11:138,70,FALSE)</f>
        <v>120461.153743701</v>
      </c>
      <c r="L12" s="37">
        <f>VLOOKUP($A$12,'2.3'!11:138,78,FALSE)</f>
        <v>128794.44856927899</v>
      </c>
      <c r="M12" s="37">
        <f>VLOOKUP($A$12,'2.3'!11:138,86,FALSE)</f>
        <v>124592.89220865999</v>
      </c>
      <c r="N12" s="37">
        <f>VLOOKUP($A$12,'2.3'!11:138,94,FALSE)</f>
        <v>128126.82293477</v>
      </c>
    </row>
    <row r="13" spans="1:14" s="105" customFormat="1" ht="20" customHeight="1" x14ac:dyDescent="0.2">
      <c r="A13" s="105">
        <v>2121</v>
      </c>
      <c r="B13" s="105" t="s">
        <v>307</v>
      </c>
      <c r="C13" s="40">
        <f>VLOOKUP($A$13,'2.3'!12:139,6,FALSE)</f>
        <v>14093.399790912001</v>
      </c>
      <c r="D13" s="40">
        <f>VLOOKUP($A$13,'2.3'!12:139,14,FALSE)</f>
        <v>14917.005296435</v>
      </c>
      <c r="E13" s="40">
        <f>VLOOKUP($A$13,'2.3'!12:139,22,FALSE)</f>
        <v>15274.514452981941</v>
      </c>
      <c r="F13" s="40">
        <f>VLOOKUP($A$13,'2.3'!12:139,30,FALSE)</f>
        <v>16868.058094072003</v>
      </c>
      <c r="G13" s="40">
        <f>VLOOKUP($A$13,'2.3'!12:139,38,FALSE)</f>
        <v>18327.450746297</v>
      </c>
      <c r="H13" s="40">
        <f>VLOOKUP($A$13,'2.3'!12:139,46,FALSE)</f>
        <v>20119.166300550998</v>
      </c>
      <c r="I13" s="40">
        <f>VLOOKUP($A$13,'2.3'!12:139,54,FALSE)</f>
        <v>21122.762635863</v>
      </c>
      <c r="J13" s="40">
        <f>VLOOKUP($A$13,'2.3'!12:139,62,FALSE)</f>
        <v>23161.412626370053</v>
      </c>
      <c r="K13" s="40">
        <f>VLOOKUP($A$13,'2.3'!12:139,70,FALSE)</f>
        <v>23649.475294620999</v>
      </c>
      <c r="L13" s="40">
        <f>VLOOKUP($A$13,'2.3'!12:139,78,FALSE)</f>
        <v>23701.532514589002</v>
      </c>
      <c r="M13" s="40">
        <f>VLOOKUP($A$13,'2.3'!12:139,86,FALSE)</f>
        <v>26827.522288609998</v>
      </c>
      <c r="N13" s="40">
        <f>VLOOKUP($A$13,'2.3'!12:139,94,FALSE)</f>
        <v>27502.100934770002</v>
      </c>
    </row>
    <row r="14" spans="1:14" s="106" customFormat="1" ht="20" customHeight="1" x14ac:dyDescent="0.2">
      <c r="A14" s="60" t="s">
        <v>495</v>
      </c>
      <c r="B14" s="106" t="s">
        <v>496</v>
      </c>
      <c r="C14" s="47">
        <f>VLOOKUP($A$14,'2.3'!13:140,6,FALSE)</f>
        <v>171.88302623000001</v>
      </c>
      <c r="D14" s="47">
        <f>VLOOKUP($A$14,'2.3'!13:140,14,FALSE)</f>
        <v>185.45955932000001</v>
      </c>
      <c r="E14" s="47">
        <f>VLOOKUP($A$14,'2.3'!13:140,22,FALSE)</f>
        <v>230.82564012496749</v>
      </c>
      <c r="F14" s="47">
        <f>VLOOKUP($A$14,'2.3'!13:140,30,FALSE)</f>
        <v>371.91221980500006</v>
      </c>
      <c r="G14" s="47">
        <f>VLOOKUP($A$14,'2.3'!13:140,38,FALSE)</f>
        <v>302.64340408099997</v>
      </c>
      <c r="H14" s="47">
        <f>VLOOKUP($A$14,'2.3'!13:140,46,FALSE)</f>
        <v>355.97901425700002</v>
      </c>
      <c r="I14" s="47">
        <f>VLOOKUP($A$14,'2.3'!13:140,54,FALSE)</f>
        <v>412.09687472100006</v>
      </c>
      <c r="J14" s="47">
        <f>VLOOKUP($A$14,'2.3'!13:140,62,FALSE)</f>
        <v>496.73575467581168</v>
      </c>
      <c r="K14" s="47">
        <f>VLOOKUP($A$14,'2.3'!13:140,70,FALSE)</f>
        <v>663.77021807899996</v>
      </c>
      <c r="L14" s="47">
        <f>VLOOKUP($A$14,'2.3'!13:140,78,FALSE)</f>
        <v>1015.78764663</v>
      </c>
      <c r="M14" s="47">
        <f>VLOOKUP($A$14,'2.3'!13:140,86,FALSE)</f>
        <v>1072.43339019</v>
      </c>
      <c r="N14" s="47">
        <f>VLOOKUP($A$14,'2.3'!13:140,94,FALSE)</f>
        <v>1130.48739189</v>
      </c>
    </row>
    <row r="15" spans="1:14" s="106" customFormat="1" ht="20" customHeight="1" x14ac:dyDescent="0.2">
      <c r="A15" s="60" t="s">
        <v>497</v>
      </c>
      <c r="B15" s="106" t="s">
        <v>498</v>
      </c>
      <c r="C15" s="47">
        <f>VLOOKUP($A$15,'2.3'!14:141,6,FALSE)</f>
        <v>1131.5170547120001</v>
      </c>
      <c r="D15" s="47">
        <f>VLOOKUP($A$15,'2.3'!14:141,14,FALSE)</f>
        <v>1189.6793632570002</v>
      </c>
      <c r="E15" s="47">
        <f>VLOOKUP($A$15,'2.3'!14:141,22,FALSE)</f>
        <v>1276.7573353354396</v>
      </c>
      <c r="F15" s="47">
        <f>VLOOKUP($A$15,'2.3'!14:141,30,FALSE)</f>
        <v>1602.864062355</v>
      </c>
      <c r="G15" s="47">
        <f>VLOOKUP($A$15,'2.3'!14:141,38,FALSE)</f>
        <v>1755.2520503989999</v>
      </c>
      <c r="H15" s="47">
        <f>VLOOKUP($A$15,'2.3'!14:141,46,FALSE)</f>
        <v>1979.706089261</v>
      </c>
      <c r="I15" s="47">
        <f>VLOOKUP($A$15,'2.3'!14:141,54,FALSE)</f>
        <v>2259.735193425</v>
      </c>
      <c r="J15" s="47">
        <f>VLOOKUP($A$15,'2.3'!14:141,62,FALSE)</f>
        <v>2536.7136848331111</v>
      </c>
      <c r="K15" s="47">
        <f>VLOOKUP($A$15,'2.3'!14:141,70,FALSE)</f>
        <v>2786.6965349790003</v>
      </c>
      <c r="L15" s="47">
        <f>VLOOKUP($A$15,'2.3'!14:141,78,FALSE)</f>
        <v>2874.6042070589997</v>
      </c>
      <c r="M15" s="47">
        <f>VLOOKUP($A$15,'2.3'!14:141,86,FALSE)</f>
        <v>3129.624340246</v>
      </c>
      <c r="N15" s="47">
        <f>VLOOKUP($A$15,'2.3'!14:141,94,FALSE)</f>
        <v>3157.0550497410004</v>
      </c>
    </row>
    <row r="16" spans="1:14" s="106" customFormat="1" ht="20" customHeight="1" x14ac:dyDescent="0.2">
      <c r="A16" s="60" t="s">
        <v>499</v>
      </c>
      <c r="B16" s="106" t="s">
        <v>462</v>
      </c>
      <c r="C16" s="47">
        <f>VLOOKUP($A$16,'2.3'!15:142,6,FALSE)</f>
        <v>12365.679742132999</v>
      </c>
      <c r="D16" s="47">
        <f>VLOOKUP($A$16,'2.3'!15:142,14,FALSE)</f>
        <v>13126.533822792</v>
      </c>
      <c r="E16" s="47">
        <f>VLOOKUP($A$16,'2.3'!15:142,22,FALSE)</f>
        <v>13297.046005774473</v>
      </c>
      <c r="F16" s="47">
        <f>VLOOKUP($A$16,'2.3'!15:142,30,FALSE)</f>
        <v>14496.699947526002</v>
      </c>
      <c r="G16" s="47">
        <f>VLOOKUP($A$16,'2.3'!15:142,38,FALSE)</f>
        <v>15819.216179594001</v>
      </c>
      <c r="H16" s="47">
        <f>VLOOKUP($A$16,'2.3'!15:142,46,FALSE)</f>
        <v>17227.144457502</v>
      </c>
      <c r="I16" s="47">
        <f>VLOOKUP($A$16,'2.3'!15:142,54,FALSE)</f>
        <v>17796.168922432</v>
      </c>
      <c r="J16" s="47">
        <f>VLOOKUP($A$16,'2.3'!15:142,62,FALSE)</f>
        <v>19397.071788646172</v>
      </c>
      <c r="K16" s="47">
        <f>VLOOKUP($A$16,'2.3'!15:142,70,FALSE)</f>
        <v>19382.348010426002</v>
      </c>
      <c r="L16" s="47">
        <f>VLOOKUP($A$16,'2.3'!15:142,78,FALSE)</f>
        <v>18968.866783482001</v>
      </c>
      <c r="M16" s="47">
        <f>VLOOKUP($A$16,'2.3'!15:142,86,FALSE)</f>
        <v>21716.584065972998</v>
      </c>
      <c r="N16" s="47">
        <f>VLOOKUP($A$16,'2.3'!15:142,94,FALSE)</f>
        <v>22286.318530457</v>
      </c>
    </row>
    <row r="17" spans="1:14" s="106" customFormat="1" ht="20" customHeight="1" x14ac:dyDescent="0.2">
      <c r="A17" s="60" t="s">
        <v>500</v>
      </c>
      <c r="B17" s="106" t="s">
        <v>501</v>
      </c>
      <c r="C17" s="47">
        <f>VLOOKUP($A$17,'2.3'!16:143,6,FALSE)</f>
        <v>424.31996783699998</v>
      </c>
      <c r="D17" s="47">
        <f>VLOOKUP($A$17,'2.3'!16:143,14,FALSE)</f>
        <v>415.33255106600001</v>
      </c>
      <c r="E17" s="47">
        <f>VLOOKUP($A$17,'2.3'!16:143,22,FALSE)</f>
        <v>469.88547174706184</v>
      </c>
      <c r="F17" s="47">
        <f>VLOOKUP($A$17,'2.3'!16:143,30,FALSE)</f>
        <v>396.58186438600001</v>
      </c>
      <c r="G17" s="47">
        <f>VLOOKUP($A$17,'2.3'!16:143,38,FALSE)</f>
        <v>450.33911222300003</v>
      </c>
      <c r="H17" s="47">
        <f>VLOOKUP($A$17,'2.3'!16:143,46,FALSE)</f>
        <v>556.33673953100003</v>
      </c>
      <c r="I17" s="47">
        <f>VLOOKUP($A$17,'2.3'!16:143,54,FALSE)</f>
        <v>654.76164528499999</v>
      </c>
      <c r="J17" s="47">
        <f>VLOOKUP($A$17,'2.3'!16:143,62,FALSE)</f>
        <v>730.89139821495985</v>
      </c>
      <c r="K17" s="47">
        <f>VLOOKUP($A$17,'2.3'!16:143,70,FALSE)</f>
        <v>816.66053113700002</v>
      </c>
      <c r="L17" s="47">
        <f>VLOOKUP($A$17,'2.3'!16:143,78,FALSE)</f>
        <v>842.27387741799998</v>
      </c>
      <c r="M17" s="47">
        <f>VLOOKUP($A$17,'2.3'!16:143,86,FALSE)</f>
        <v>908.88049220099992</v>
      </c>
      <c r="N17" s="47">
        <f>VLOOKUP($A$17,'2.3'!16:143,94,FALSE)</f>
        <v>928.23996268199994</v>
      </c>
    </row>
    <row r="18" spans="1:14" s="105" customFormat="1" ht="20" customHeight="1" x14ac:dyDescent="0.2">
      <c r="A18" s="105">
        <v>2122</v>
      </c>
      <c r="B18" s="105" t="s">
        <v>830</v>
      </c>
      <c r="C18" s="40">
        <f>VLOOKUP($A$18,'2.3'!17:144,6,FALSE)</f>
        <v>50712</v>
      </c>
      <c r="D18" s="40">
        <f>VLOOKUP($A$18,'2.3'!17:144,14,FALSE)</f>
        <v>54639</v>
      </c>
      <c r="E18" s="40">
        <f>VLOOKUP($A$18,'2.3'!17:144,22,FALSE)</f>
        <v>57224</v>
      </c>
      <c r="F18" s="40">
        <f>VLOOKUP($A$18,'2.3'!17:144,30,FALSE)</f>
        <v>62395</v>
      </c>
      <c r="G18" s="40">
        <f>VLOOKUP($A$18,'2.3'!17:144,38,FALSE)</f>
        <v>69709.999999999985</v>
      </c>
      <c r="H18" s="40">
        <f>VLOOKUP($A$18,'2.3'!17:144,46,FALSE)</f>
        <v>73801.025968414964</v>
      </c>
      <c r="I18" s="40">
        <f>VLOOKUP($A$18,'2.3'!17:144,54,FALSE)</f>
        <v>78344.210000000006</v>
      </c>
      <c r="J18" s="40">
        <f>VLOOKUP($A$18,'2.3'!17:144,62,FALSE)</f>
        <v>89332.285028630096</v>
      </c>
      <c r="K18" s="40">
        <f>VLOOKUP($A$18,'2.3'!17:144,70,FALSE)</f>
        <v>96811.678449080006</v>
      </c>
      <c r="L18" s="40">
        <f>VLOOKUP($A$18,'2.3'!17:144,78,FALSE)</f>
        <v>105092.91605468999</v>
      </c>
      <c r="M18" s="40">
        <f>VLOOKUP($A$18,'2.3'!17:144,86,FALSE)</f>
        <v>97765.369920049998</v>
      </c>
      <c r="N18" s="40">
        <f>VLOOKUP($A$18,'2.3'!17:144,94,FALSE)</f>
        <v>100624.72199999999</v>
      </c>
    </row>
    <row r="19" spans="1:14" ht="20" customHeight="1" x14ac:dyDescent="0.2">
      <c r="A19" s="32">
        <v>22</v>
      </c>
      <c r="B19" s="33" t="s">
        <v>245</v>
      </c>
      <c r="C19" s="34">
        <f>VLOOKUP($A$19,'2.3'!18:145,6,FALSE)</f>
        <v>39205.965129765005</v>
      </c>
      <c r="D19" s="34">
        <f>VLOOKUP($A$19,'2.3'!18:145,14,FALSE)</f>
        <v>41631.919230810003</v>
      </c>
      <c r="E19" s="34">
        <f>VLOOKUP($A$19,'2.3'!18:145,22,FALSE)</f>
        <v>44622.802221032303</v>
      </c>
      <c r="F19" s="34">
        <f>VLOOKUP($A$19,'2.3'!18:145,30,FALSE)</f>
        <v>50134.295635442999</v>
      </c>
      <c r="G19" s="34">
        <f>VLOOKUP($A$19,'2.3'!18:145,38,FALSE)</f>
        <v>54680.124366401011</v>
      </c>
      <c r="H19" s="34">
        <f>VLOOKUP($A$19,'2.3'!18:145,46,FALSE)</f>
        <v>57696.230744267996</v>
      </c>
      <c r="I19" s="34">
        <f>VLOOKUP($A$19,'2.3'!18:145,54,FALSE)</f>
        <v>61424.300646018004</v>
      </c>
      <c r="J19" s="34">
        <f>VLOOKUP($A$19,'2.3'!18:145,62,FALSE)</f>
        <v>58699.503358693313</v>
      </c>
      <c r="K19" s="34">
        <f>VLOOKUP($A$19,'2.3'!18:145,70,FALSE)</f>
        <v>63347.703639138999</v>
      </c>
      <c r="L19" s="34">
        <f>VLOOKUP($A$19,'2.3'!18:145,78,FALSE)</f>
        <v>63040.329937204006</v>
      </c>
      <c r="M19" s="34">
        <f>VLOOKUP($A$19,'2.3'!18:145,86,FALSE)</f>
        <v>62651.379359097999</v>
      </c>
      <c r="N19" s="34">
        <f>VLOOKUP($A$19,'2.3'!18:145,94,FALSE)</f>
        <v>65527.110310229</v>
      </c>
    </row>
    <row r="20" spans="1:14" ht="20" customHeight="1" x14ac:dyDescent="0.2">
      <c r="A20" s="32">
        <v>23</v>
      </c>
      <c r="B20" s="33" t="s">
        <v>831</v>
      </c>
      <c r="C20" s="34">
        <f>VLOOKUP($A$20,'2.3'!19:146,6,FALSE)</f>
        <v>18173</v>
      </c>
      <c r="D20" s="34">
        <f>VLOOKUP($A$20,'2.3'!19:146,14,FALSE)</f>
        <v>19754</v>
      </c>
      <c r="E20" s="34">
        <f>VLOOKUP($A$20,'2.3'!19:146,22,FALSE)</f>
        <v>20931</v>
      </c>
      <c r="F20" s="34">
        <f>VLOOKUP($A$20,'2.3'!19:146,30,FALSE)</f>
        <v>22237</v>
      </c>
      <c r="G20" s="34">
        <f>VLOOKUP($A$20,'2.3'!19:146,38,FALSE)</f>
        <v>24962.639596219655</v>
      </c>
      <c r="H20" s="34">
        <f>VLOOKUP($A$20,'2.3'!19:146,46,FALSE)</f>
        <v>27854</v>
      </c>
      <c r="I20" s="34">
        <f>VLOOKUP($A$20,'2.3'!19:146,54,FALSE)</f>
        <v>30232.028117264708</v>
      </c>
      <c r="J20" s="34">
        <f>VLOOKUP($A$20,'2.3'!19:146,62,FALSE)</f>
        <v>33202.763582790314</v>
      </c>
      <c r="K20" s="34">
        <f>VLOOKUP($A$20,'2.3'!19:146,70,FALSE)</f>
        <v>34102.515277262872</v>
      </c>
      <c r="L20" s="34">
        <f>VLOOKUP($A$20,'2.3'!19:146,78,FALSE)</f>
        <v>36873</v>
      </c>
      <c r="M20" s="34">
        <f>VLOOKUP($A$20,'2.3'!19:146,86,FALSE)</f>
        <v>37739.999999999993</v>
      </c>
      <c r="N20" s="34">
        <f>VLOOKUP($A$20,'2.3'!19:146,94,FALSE)</f>
        <v>43903.110892541226</v>
      </c>
    </row>
    <row r="21" spans="1:14" ht="20" customHeight="1" x14ac:dyDescent="0.2">
      <c r="A21" s="32">
        <v>24</v>
      </c>
      <c r="B21" s="33" t="s">
        <v>832</v>
      </c>
      <c r="C21" s="34">
        <f>VLOOKUP($A$21,'2.3'!20:147,6,FALSE)</f>
        <v>272272.36155195173</v>
      </c>
      <c r="D21" s="34">
        <f>VLOOKUP($A$21,'2.3'!20:147,14,FALSE)</f>
        <v>331325.49211136508</v>
      </c>
      <c r="E21" s="34">
        <f>VLOOKUP($A$21,'2.3'!20:147,22,FALSE)</f>
        <v>331064.48497235175</v>
      </c>
      <c r="F21" s="34">
        <f>VLOOKUP($A$21,'2.3'!20:147,30,FALSE)</f>
        <v>366718.53510887426</v>
      </c>
      <c r="G21" s="34">
        <f>VLOOKUP($A$21,'2.3'!20:147,38,FALSE)</f>
        <v>426054.02262289322</v>
      </c>
      <c r="H21" s="34">
        <f>VLOOKUP($A$21,'2.3'!20:147,46,FALSE)</f>
        <v>700214.59228312213</v>
      </c>
      <c r="I21" s="34">
        <f>VLOOKUP($A$21,'2.3'!20:147,54,FALSE)</f>
        <v>606915.99471408245</v>
      </c>
      <c r="J21" s="34">
        <f>VLOOKUP($A$21,'2.3'!20:147,62,FALSE)</f>
        <v>573634.42907709896</v>
      </c>
      <c r="K21" s="34">
        <f>VLOOKUP($A$21,'2.3'!20:147,70,FALSE)</f>
        <v>598126.9855462492</v>
      </c>
      <c r="L21" s="34">
        <f>VLOOKUP($A$21,'2.3'!20:147,78,FALSE)</f>
        <v>511686.54896299384</v>
      </c>
      <c r="M21" s="34">
        <f>VLOOKUP($A$21,'2.3'!20:147,86,FALSE)</f>
        <v>423749.90783980041</v>
      </c>
      <c r="N21" s="34">
        <f>VLOOKUP($A$21,'2.3'!20:147,94,FALSE)</f>
        <v>590810.41482112242</v>
      </c>
    </row>
    <row r="22" spans="1:14" ht="20" customHeight="1" x14ac:dyDescent="0.2">
      <c r="A22" s="35">
        <v>241</v>
      </c>
      <c r="B22" s="36" t="s">
        <v>308</v>
      </c>
      <c r="C22" s="37">
        <f>VLOOKUP($A$22,'2.3'!21:148,6,FALSE)</f>
        <v>22582.066137980073</v>
      </c>
      <c r="D22" s="37">
        <f>VLOOKUP($A$22,'2.3'!21:148,14,FALSE)</f>
        <v>30131.220949862232</v>
      </c>
      <c r="E22" s="37">
        <f>VLOOKUP($A$22,'2.3'!21:148,22,FALSE)</f>
        <v>32020.60344348547</v>
      </c>
      <c r="F22" s="37">
        <f>VLOOKUP($A$22,'2.3'!21:148,30,FALSE)</f>
        <v>38389.681759105217</v>
      </c>
      <c r="G22" s="37">
        <f>VLOOKUP($A$22,'2.3'!21:148,38,FALSE)</f>
        <v>50232.729431394284</v>
      </c>
      <c r="H22" s="37">
        <f>VLOOKUP($A$22,'2.3'!21:148,46,FALSE)</f>
        <v>63582.84263736289</v>
      </c>
      <c r="I22" s="37">
        <f>VLOOKUP($A$22,'2.3'!21:148,54,FALSE)</f>
        <v>63316.153110239618</v>
      </c>
      <c r="J22" s="37">
        <f>VLOOKUP($A$22,'2.3'!21:148,62,FALSE)</f>
        <v>55048.577828150337</v>
      </c>
      <c r="K22" s="37">
        <f>VLOOKUP($A$22,'2.3'!21:148,70,FALSE)</f>
        <v>52193.67284077013</v>
      </c>
      <c r="L22" s="37">
        <f>VLOOKUP($A$22,'2.3'!21:148,78,FALSE)</f>
        <v>55719.387044556999</v>
      </c>
      <c r="M22" s="37">
        <f>VLOOKUP($A$22,'2.3'!21:148,86,FALSE)</f>
        <v>45290.052236620671</v>
      </c>
      <c r="N22" s="37">
        <f>VLOOKUP($A$22,'2.3'!21:148,94,FALSE)</f>
        <v>49867.120037238594</v>
      </c>
    </row>
    <row r="23" spans="1:14" ht="20" customHeight="1" x14ac:dyDescent="0.2">
      <c r="A23" s="35">
        <v>242</v>
      </c>
      <c r="B23" s="36" t="s">
        <v>309</v>
      </c>
      <c r="C23" s="37">
        <f>VLOOKUP($A$23,'2.3'!22:149,6,FALSE)</f>
        <v>248996.87210775737</v>
      </c>
      <c r="D23" s="37">
        <f>VLOOKUP($A$23,'2.3'!22:149,14,FALSE)</f>
        <v>300821.27720800845</v>
      </c>
      <c r="E23" s="37">
        <f>VLOOKUP($A$23,'2.3'!22:149,22,FALSE)</f>
        <v>298859.60466424754</v>
      </c>
      <c r="F23" s="37">
        <f>VLOOKUP($A$23,'2.3'!22:149,30,FALSE)</f>
        <v>328215.90902519232</v>
      </c>
      <c r="G23" s="37">
        <f>VLOOKUP($A$23,'2.3'!22:149,38,FALSE)</f>
        <v>375764.30821091961</v>
      </c>
      <c r="H23" s="37">
        <f>VLOOKUP($A$23,'2.3'!22:149,46,FALSE)</f>
        <v>636558.5235841563</v>
      </c>
      <c r="I23" s="37">
        <f>VLOOKUP($A$23,'2.3'!22:149,54,FALSE)</f>
        <v>543599.26959690009</v>
      </c>
      <c r="J23" s="37">
        <f>VLOOKUP($A$23,'2.3'!22:149,62,FALSE)</f>
        <v>518585.85124894872</v>
      </c>
      <c r="K23" s="37">
        <f>VLOOKUP($A$23,'2.3'!22:149,70,FALSE)</f>
        <v>545933.3127054791</v>
      </c>
      <c r="L23" s="37">
        <f>VLOOKUP($A$23,'2.3'!22:149,78,FALSE)</f>
        <v>455967.16191843688</v>
      </c>
      <c r="M23" s="37">
        <f>VLOOKUP($A$23,'2.3'!22:149,86,FALSE)</f>
        <v>378459.85560317978</v>
      </c>
      <c r="N23" s="37">
        <f>VLOOKUP($A$23,'2.3'!22:149,94,FALSE)</f>
        <v>540943.29478388373</v>
      </c>
    </row>
    <row r="24" spans="1:14" ht="20" customHeight="1" x14ac:dyDescent="0.2">
      <c r="A24" s="35">
        <v>243</v>
      </c>
      <c r="B24" s="36" t="s">
        <v>310</v>
      </c>
      <c r="C24" s="37">
        <f>VLOOKUP($A$24,'2.3'!23:150,6,FALSE)</f>
        <v>693.42330621425936</v>
      </c>
      <c r="D24" s="37">
        <f>VLOOKUP($A$24,'2.3'!23:150,14,FALSE)</f>
        <v>372.99395349433325</v>
      </c>
      <c r="E24" s="37">
        <f>VLOOKUP($A$24,'2.3'!23:150,22,FALSE)</f>
        <v>184.27686461879421</v>
      </c>
      <c r="F24" s="37">
        <f>VLOOKUP($A$24,'2.3'!23:150,30,FALSE)</f>
        <v>112.9443245767834</v>
      </c>
      <c r="G24" s="37">
        <f>VLOOKUP($A$24,'2.3'!23:150,38,FALSE)</f>
        <v>56.984980579331022</v>
      </c>
      <c r="H24" s="37">
        <f>VLOOKUP($A$24,'2.3'!23:150,46,FALSE)</f>
        <v>73.226061602832488</v>
      </c>
      <c r="I24" s="37">
        <f>VLOOKUP($A$24,'2.3'!23:150,54,FALSE)</f>
        <v>0.57200694267521612</v>
      </c>
      <c r="J24" s="37">
        <f>VLOOKUP($A$24,'2.3'!23:150,62,FALSE)</f>
        <v>0</v>
      </c>
      <c r="K24" s="37">
        <f>VLOOKUP($A$24,'2.3'!23:150,70,FALSE)</f>
        <v>0</v>
      </c>
      <c r="L24" s="37">
        <f>VLOOKUP($A$24,'2.3'!23:150,78,FALSE)</f>
        <v>0</v>
      </c>
      <c r="M24" s="37">
        <f>VLOOKUP($A$24,'2.3'!23:150,86,FALSE)</f>
        <v>0</v>
      </c>
      <c r="N24" s="37">
        <f>VLOOKUP($A$24,'2.3'!23:150,94,FALSE)</f>
        <v>0</v>
      </c>
    </row>
    <row r="25" spans="1:14" ht="20" customHeight="1" x14ac:dyDescent="0.2">
      <c r="A25" s="32">
        <v>25</v>
      </c>
      <c r="B25" s="33" t="s">
        <v>248</v>
      </c>
      <c r="C25" s="34">
        <f>VLOOKUP($A$25,'2.3'!24:151,6,FALSE)</f>
        <v>6154.8543834105531</v>
      </c>
      <c r="D25" s="34">
        <f>VLOOKUP($A$25,'2.3'!24:151,14,FALSE)</f>
        <v>11891.813177599519</v>
      </c>
      <c r="E25" s="34">
        <f>VLOOKUP($A$25,'2.3'!24:151,22,FALSE)</f>
        <v>14418.922136570298</v>
      </c>
      <c r="F25" s="34">
        <f>VLOOKUP($A$25,'2.3'!24:151,30,FALSE)</f>
        <v>25017.518299863899</v>
      </c>
      <c r="G25" s="34">
        <f>VLOOKUP($A$25,'2.3'!24:151,38,FALSE)</f>
        <v>29775.225716592737</v>
      </c>
      <c r="H25" s="34">
        <f>VLOOKUP($A$25,'2.3'!24:151,46,FALSE)</f>
        <v>24649.053042339998</v>
      </c>
      <c r="I25" s="34">
        <f>VLOOKUP($A$25,'2.3'!24:151,54,FALSE)</f>
        <v>27187.651005809999</v>
      </c>
      <c r="J25" s="34">
        <f>VLOOKUP($A$25,'2.3'!24:151,62,FALSE)</f>
        <v>21951.57566848</v>
      </c>
      <c r="K25" s="34">
        <f>VLOOKUP($A$25,'2.3'!24:151,70,FALSE)</f>
        <v>23700.684161969999</v>
      </c>
      <c r="L25" s="34">
        <f>VLOOKUP($A$25,'2.3'!24:151,78,FALSE)</f>
        <v>16433.471633449997</v>
      </c>
      <c r="M25" s="34">
        <f>VLOOKUP($A$25,'2.3'!24:151,86,FALSE)</f>
        <v>11285.748110263999</v>
      </c>
      <c r="N25" s="34">
        <f>VLOOKUP($A$25,'2.3'!24:151,94,FALSE)</f>
        <v>12234.30812899</v>
      </c>
    </row>
    <row r="26" spans="1:14" ht="20" customHeight="1" x14ac:dyDescent="0.2">
      <c r="A26" s="35">
        <v>251</v>
      </c>
      <c r="B26" s="36" t="s">
        <v>311</v>
      </c>
      <c r="C26" s="37">
        <f>VLOOKUP($A$26,'2.3'!25:152,6,FALSE)</f>
        <v>0</v>
      </c>
      <c r="D26" s="37">
        <f>VLOOKUP($A$26,'2.3'!25:152,14,FALSE)</f>
        <v>0</v>
      </c>
      <c r="E26" s="37">
        <f>VLOOKUP($A$26,'2.3'!25:152,22,FALSE)</f>
        <v>0</v>
      </c>
      <c r="F26" s="37">
        <f>VLOOKUP($A$26,'2.3'!25:152,30,FALSE)</f>
        <v>0</v>
      </c>
      <c r="G26" s="37">
        <f>VLOOKUP($A$26,'2.3'!25:152,38,FALSE)</f>
        <v>0</v>
      </c>
      <c r="H26" s="37">
        <f>VLOOKUP($A$26,'2.3'!25:152,46,FALSE)</f>
        <v>0</v>
      </c>
      <c r="I26" s="37">
        <f>VLOOKUP($A$26,'2.3'!25:152,54,FALSE)</f>
        <v>0</v>
      </c>
      <c r="J26" s="37">
        <f>VLOOKUP($A$26,'2.3'!25:152,62,FALSE)</f>
        <v>0</v>
      </c>
      <c r="K26" s="37">
        <f>VLOOKUP($A$26,'2.3'!25:152,70,FALSE)</f>
        <v>0</v>
      </c>
      <c r="L26" s="37">
        <f>VLOOKUP($A$26,'2.3'!25:152,78,FALSE)</f>
        <v>0</v>
      </c>
      <c r="M26" s="37">
        <f>VLOOKUP($A$26,'2.3'!25:152,86,FALSE)</f>
        <v>0</v>
      </c>
      <c r="N26" s="37">
        <f>VLOOKUP($A$26,'2.3'!25:152,94,FALSE)</f>
        <v>0</v>
      </c>
    </row>
    <row r="27" spans="1:14" ht="20" customHeight="1" x14ac:dyDescent="0.2">
      <c r="A27" s="35">
        <v>252</v>
      </c>
      <c r="B27" s="36" t="s">
        <v>312</v>
      </c>
      <c r="C27" s="37">
        <f>VLOOKUP($A$27,'2.3'!26:153,6,FALSE)</f>
        <v>6154.8543834105531</v>
      </c>
      <c r="D27" s="37">
        <f>VLOOKUP($A$27,'2.3'!26:153,14,FALSE)</f>
        <v>11891.813177599519</v>
      </c>
      <c r="E27" s="37">
        <f>VLOOKUP($A$27,'2.3'!26:153,22,FALSE)</f>
        <v>14418.922136570298</v>
      </c>
      <c r="F27" s="37">
        <f>VLOOKUP($A$27,'2.3'!26:153,30,FALSE)</f>
        <v>25017.518299863899</v>
      </c>
      <c r="G27" s="37">
        <f>VLOOKUP($A$27,'2.3'!26:153,38,FALSE)</f>
        <v>29775.225716592737</v>
      </c>
      <c r="H27" s="37">
        <f>VLOOKUP($A$27,'2.3'!26:153,46,FALSE)</f>
        <v>24649.053042339998</v>
      </c>
      <c r="I27" s="37">
        <f>VLOOKUP($A$27,'2.3'!26:153,54,FALSE)</f>
        <v>27187.651005809999</v>
      </c>
      <c r="J27" s="37">
        <f>VLOOKUP($A$27,'2.3'!26:153,62,FALSE)</f>
        <v>21951.57566848</v>
      </c>
      <c r="K27" s="37">
        <f>VLOOKUP($A$27,'2.3'!26:153,70,FALSE)</f>
        <v>23700.684161969999</v>
      </c>
      <c r="L27" s="37">
        <f>VLOOKUP($A$27,'2.3'!26:153,78,FALSE)</f>
        <v>16433.471633449997</v>
      </c>
      <c r="M27" s="37">
        <f>VLOOKUP($A$27,'2.3'!26:153,86,FALSE)</f>
        <v>11285.748110263999</v>
      </c>
      <c r="N27" s="37">
        <f>VLOOKUP($A$27,'2.3'!26:153,94,FALSE)</f>
        <v>12234.30812899</v>
      </c>
    </row>
    <row r="28" spans="1:14" ht="20" customHeight="1" x14ac:dyDescent="0.2">
      <c r="A28" s="35">
        <v>253</v>
      </c>
      <c r="B28" s="36" t="s">
        <v>313</v>
      </c>
      <c r="C28" s="37">
        <f>VLOOKUP($A$28,'2.3'!27:154,6,FALSE)</f>
        <v>0</v>
      </c>
      <c r="D28" s="37">
        <f>VLOOKUP($A$28,'2.3'!27:154,14,FALSE)</f>
        <v>0</v>
      </c>
      <c r="E28" s="37">
        <f>VLOOKUP($A$28,'2.3'!27:154,22,FALSE)</f>
        <v>0</v>
      </c>
      <c r="F28" s="37">
        <f>VLOOKUP($A$28,'2.3'!27:154,30,FALSE)</f>
        <v>0</v>
      </c>
      <c r="G28" s="37">
        <f>VLOOKUP($A$28,'2.3'!27:154,38,FALSE)</f>
        <v>0</v>
      </c>
      <c r="H28" s="37">
        <f>VLOOKUP($A$28,'2.3'!27:154,46,FALSE)</f>
        <v>0</v>
      </c>
      <c r="I28" s="37">
        <f>VLOOKUP($A$28,'2.3'!27:154,54,FALSE)</f>
        <v>0</v>
      </c>
      <c r="J28" s="37">
        <f>VLOOKUP($A$28,'2.3'!27:154,62,FALSE)</f>
        <v>0</v>
      </c>
      <c r="K28" s="37">
        <f>VLOOKUP($A$28,'2.3'!27:154,70,FALSE)</f>
        <v>0</v>
      </c>
      <c r="L28" s="37">
        <f>VLOOKUP($A$28,'2.3'!27:154,78,FALSE)</f>
        <v>0</v>
      </c>
      <c r="M28" s="37">
        <f>VLOOKUP($A$28,'2.3'!27:154,86,FALSE)</f>
        <v>0</v>
      </c>
      <c r="N28" s="37">
        <f>VLOOKUP($A$28,'2.3'!27:154,94,FALSE)</f>
        <v>0</v>
      </c>
    </row>
    <row r="29" spans="1:14" ht="20" customHeight="1" x14ac:dyDescent="0.2">
      <c r="A29" s="32">
        <v>26</v>
      </c>
      <c r="B29" s="33" t="s">
        <v>243</v>
      </c>
      <c r="C29" s="34">
        <f>VLOOKUP($A$29,'2.3'!28:155,6,FALSE)</f>
        <v>240555.45481529494</v>
      </c>
      <c r="D29" s="34">
        <f>VLOOKUP($A$29,'2.3'!28:155,14,FALSE)</f>
        <v>276205.2917674277</v>
      </c>
      <c r="E29" s="34">
        <f>VLOOKUP($A$29,'2.3'!28:155,22,FALSE)</f>
        <v>306988.23702208168</v>
      </c>
      <c r="F29" s="34">
        <f>VLOOKUP($A$29,'2.3'!28:155,30,FALSE)</f>
        <v>319038.39589140977</v>
      </c>
      <c r="G29" s="34">
        <f>VLOOKUP($A$29,'2.3'!28:155,38,FALSE)</f>
        <v>353966.83338087657</v>
      </c>
      <c r="H29" s="34">
        <f>VLOOKUP($A$29,'2.3'!28:155,46,FALSE)</f>
        <v>361205.55529955064</v>
      </c>
      <c r="I29" s="34">
        <f>VLOOKUP($A$29,'2.3'!28:155,54,FALSE)</f>
        <v>405532.64480961079</v>
      </c>
      <c r="J29" s="34">
        <f>VLOOKUP($A$29,'2.3'!28:155,62,FALSE)</f>
        <v>403197.12030250666</v>
      </c>
      <c r="K29" s="34">
        <f>VLOOKUP($A$29,'2.3'!28:155,70,FALSE)</f>
        <v>447572.76575532055</v>
      </c>
      <c r="L29" s="34">
        <f>VLOOKUP($A$29,'2.3'!28:155,78,FALSE)</f>
        <v>481737.08518686879</v>
      </c>
      <c r="M29" s="34">
        <f>VLOOKUP($A$29,'2.3'!28:155,86,FALSE)</f>
        <v>586369.60323621507</v>
      </c>
      <c r="N29" s="34">
        <f>VLOOKUP($A$29,'2.3'!28:155,94,FALSE)</f>
        <v>595464.67980827705</v>
      </c>
    </row>
    <row r="30" spans="1:14" ht="20" customHeight="1" x14ac:dyDescent="0.2">
      <c r="A30" s="35">
        <v>261</v>
      </c>
      <c r="B30" s="36" t="s">
        <v>314</v>
      </c>
      <c r="C30" s="37">
        <f>VLOOKUP($A$30,'2.3'!29:156,6,FALSE)</f>
        <v>0</v>
      </c>
      <c r="D30" s="37">
        <f>VLOOKUP($A$30,'2.3'!29:156,14,FALSE)</f>
        <v>0</v>
      </c>
      <c r="E30" s="37">
        <f>VLOOKUP($A$30,'2.3'!29:156,22,FALSE)</f>
        <v>0</v>
      </c>
      <c r="F30" s="37">
        <f>VLOOKUP($A$30,'2.3'!29:156,30,FALSE)</f>
        <v>0</v>
      </c>
      <c r="G30" s="37">
        <f>VLOOKUP($A$30,'2.3'!29:156,38,FALSE)</f>
        <v>0</v>
      </c>
      <c r="H30" s="37">
        <f>VLOOKUP($A$30,'2.3'!29:156,46,FALSE)</f>
        <v>0</v>
      </c>
      <c r="I30" s="37">
        <f>VLOOKUP($A$30,'2.3'!29:156,54,FALSE)</f>
        <v>0</v>
      </c>
      <c r="J30" s="37">
        <f>VLOOKUP($A$30,'2.3'!29:156,62,FALSE)</f>
        <v>0</v>
      </c>
      <c r="K30" s="37">
        <f>VLOOKUP($A$30,'2.3'!29:156,70,FALSE)</f>
        <v>0</v>
      </c>
      <c r="L30" s="37">
        <f>VLOOKUP($A$30,'2.3'!29:156,78,FALSE)</f>
        <v>0</v>
      </c>
      <c r="M30" s="37">
        <f>VLOOKUP($A$30,'2.3'!29:156,86,FALSE)</f>
        <v>0</v>
      </c>
      <c r="N30" s="37">
        <f>VLOOKUP($A$30,'2.3'!29:156,94,FALSE)</f>
        <v>0</v>
      </c>
    </row>
    <row r="31" spans="1:14" ht="20" customHeight="1" x14ac:dyDescent="0.2">
      <c r="A31" s="104">
        <v>2611</v>
      </c>
      <c r="B31" s="104" t="s">
        <v>286</v>
      </c>
      <c r="C31" s="107">
        <f>VLOOKUP($A$31,'2.3'!30:157,6,FALSE)</f>
        <v>0</v>
      </c>
      <c r="D31" s="107">
        <f>VLOOKUP($A$31,'2.3'!30:157,14,FALSE)</f>
        <v>0</v>
      </c>
      <c r="E31" s="107">
        <f>VLOOKUP($A$31,'2.3'!30:157,22,FALSE)</f>
        <v>0</v>
      </c>
      <c r="F31" s="107">
        <f>VLOOKUP($A$31,'2.3'!30:157,30,FALSE)</f>
        <v>0</v>
      </c>
      <c r="G31" s="107">
        <f>VLOOKUP($A$31,'2.3'!30:157,38,FALSE)</f>
        <v>0</v>
      </c>
      <c r="H31" s="107">
        <f>VLOOKUP($A$31,'2.3'!30:157,46,FALSE)</f>
        <v>0</v>
      </c>
      <c r="I31" s="107">
        <f>VLOOKUP($A$31,'2.3'!30:157,54,FALSE)</f>
        <v>0</v>
      </c>
      <c r="J31" s="107">
        <f>VLOOKUP($A$31,'2.3'!30:157,62,FALSE)</f>
        <v>0</v>
      </c>
      <c r="K31" s="107">
        <f>VLOOKUP($A$31,'2.3'!30:157,70,FALSE)</f>
        <v>0</v>
      </c>
      <c r="L31" s="107">
        <f>VLOOKUP($A$31,'2.3'!30:157,78,FALSE)</f>
        <v>0</v>
      </c>
      <c r="M31" s="107">
        <f>VLOOKUP($A$31,'2.3'!30:157,86,FALSE)</f>
        <v>0</v>
      </c>
      <c r="N31" s="107">
        <f>VLOOKUP($A$31,'2.3'!30:157,94,FALSE)</f>
        <v>0</v>
      </c>
    </row>
    <row r="32" spans="1:14" ht="20" customHeight="1" x14ac:dyDescent="0.2">
      <c r="A32" s="104">
        <v>2612</v>
      </c>
      <c r="B32" s="104" t="s">
        <v>287</v>
      </c>
      <c r="C32" s="107">
        <f>VLOOKUP($A$32,'2.3'!31:158,6,FALSE)</f>
        <v>0</v>
      </c>
      <c r="D32" s="107">
        <f>VLOOKUP($A$32,'2.3'!31:158,14,FALSE)</f>
        <v>0</v>
      </c>
      <c r="E32" s="107">
        <f>VLOOKUP($A$32,'2.3'!31:158,22,FALSE)</f>
        <v>0</v>
      </c>
      <c r="F32" s="107">
        <f>VLOOKUP($A$32,'2.3'!31:158,30,FALSE)</f>
        <v>0</v>
      </c>
      <c r="G32" s="107">
        <f>VLOOKUP($A$32,'2.3'!31:158,38,FALSE)</f>
        <v>0</v>
      </c>
      <c r="H32" s="107">
        <f>VLOOKUP($A$32,'2.3'!31:158,46,FALSE)</f>
        <v>0</v>
      </c>
      <c r="I32" s="107">
        <f>VLOOKUP($A$32,'2.3'!31:158,54,FALSE)</f>
        <v>0</v>
      </c>
      <c r="J32" s="107">
        <f>VLOOKUP($A$32,'2.3'!31:158,62,FALSE)</f>
        <v>0</v>
      </c>
      <c r="K32" s="107">
        <f>VLOOKUP($A$32,'2.3'!31:158,70,FALSE)</f>
        <v>0</v>
      </c>
      <c r="L32" s="107">
        <f>VLOOKUP($A$32,'2.3'!31:158,78,FALSE)</f>
        <v>0</v>
      </c>
      <c r="M32" s="107">
        <f>VLOOKUP($A$32,'2.3'!31:158,86,FALSE)</f>
        <v>0</v>
      </c>
      <c r="N32" s="107">
        <f>VLOOKUP($A$32,'2.3'!31:158,94,FALSE)</f>
        <v>0</v>
      </c>
    </row>
    <row r="33" spans="1:14" ht="20" customHeight="1" x14ac:dyDescent="0.2">
      <c r="A33" s="35">
        <v>262</v>
      </c>
      <c r="B33" s="36" t="s">
        <v>315</v>
      </c>
      <c r="C33" s="37">
        <f>VLOOKUP($A$33,'2.3'!32:159,6,FALSE)</f>
        <v>1198.687303742</v>
      </c>
      <c r="D33" s="37">
        <f>VLOOKUP($A$33,'2.3'!32:159,14,FALSE)</f>
        <v>1103.804809792</v>
      </c>
      <c r="E33" s="37">
        <f>VLOOKUP($A$33,'2.3'!32:159,22,FALSE)</f>
        <v>1302.8920188613251</v>
      </c>
      <c r="F33" s="37">
        <f>VLOOKUP($A$33,'2.3'!32:159,30,FALSE)</f>
        <v>1881.4411883799999</v>
      </c>
      <c r="G33" s="37">
        <f>VLOOKUP($A$33,'2.3'!32:159,38,FALSE)</f>
        <v>3096.3982502209997</v>
      </c>
      <c r="H33" s="37">
        <f>VLOOKUP($A$33,'2.3'!32:159,46,FALSE)</f>
        <v>2712.741183004</v>
      </c>
      <c r="I33" s="37">
        <f>VLOOKUP($A$33,'2.3'!32:159,54,FALSE)</f>
        <v>4585.9516858389998</v>
      </c>
      <c r="J33" s="37">
        <f>VLOOKUP($A$33,'2.3'!32:159,62,FALSE)</f>
        <v>3591.6326297956266</v>
      </c>
      <c r="K33" s="37">
        <f>VLOOKUP($A$33,'2.3'!32:159,70,FALSE)</f>
        <v>3629.7129600400003</v>
      </c>
      <c r="L33" s="37">
        <f>VLOOKUP($A$33,'2.3'!32:159,78,FALSE)</f>
        <v>2447.0323699250002</v>
      </c>
      <c r="M33" s="37">
        <f>VLOOKUP($A$33,'2.3'!32:159,86,FALSE)</f>
        <v>3981.4721590589998</v>
      </c>
      <c r="N33" s="37">
        <f>VLOOKUP($A$33,'2.3'!32:159,94,FALSE)</f>
        <v>5125.2500471969997</v>
      </c>
    </row>
    <row r="34" spans="1:14" ht="20" customHeight="1" x14ac:dyDescent="0.2">
      <c r="A34" s="104">
        <v>2621</v>
      </c>
      <c r="B34" s="104" t="s">
        <v>286</v>
      </c>
      <c r="C34" s="107">
        <f>VLOOKUP($A$34,'2.3'!33:160,6,FALSE)</f>
        <v>1195.0824802120001</v>
      </c>
      <c r="D34" s="107">
        <f>VLOOKUP($A$34,'2.3'!33:160,14,FALSE)</f>
        <v>1075.0850727920001</v>
      </c>
      <c r="E34" s="107">
        <f>VLOOKUP($A$34,'2.3'!33:160,22,FALSE)</f>
        <v>1291.8327055413251</v>
      </c>
      <c r="F34" s="107">
        <f>VLOOKUP($A$34,'2.3'!33:160,30,FALSE)</f>
        <v>1843.5006023799999</v>
      </c>
      <c r="G34" s="107">
        <f>VLOOKUP($A$34,'2.3'!33:160,38,FALSE)</f>
        <v>3087.0410481409999</v>
      </c>
      <c r="H34" s="107">
        <f>VLOOKUP($A$34,'2.3'!33:160,46,FALSE)</f>
        <v>2706.5441830039999</v>
      </c>
      <c r="I34" s="107">
        <f>VLOOKUP($A$34,'2.3'!33:160,54,FALSE)</f>
        <v>4576.2299772890001</v>
      </c>
      <c r="J34" s="107">
        <f>VLOOKUP($A$34,'2.3'!33:160,62,FALSE)</f>
        <v>3588.8997317956268</v>
      </c>
      <c r="K34" s="107">
        <f>VLOOKUP($A$34,'2.3'!33:160,70,FALSE)</f>
        <v>3515.92095715</v>
      </c>
      <c r="L34" s="107">
        <f>VLOOKUP($A$34,'2.3'!33:160,78,FALSE)</f>
        <v>2447.0323699250002</v>
      </c>
      <c r="M34" s="107">
        <f>VLOOKUP($A$34,'2.3'!33:160,86,FALSE)</f>
        <v>3976.0714863889998</v>
      </c>
      <c r="N34" s="107">
        <f>VLOOKUP($A$34,'2.3'!33:160,94,FALSE)</f>
        <v>5116.0160873370005</v>
      </c>
    </row>
    <row r="35" spans="1:14" ht="20" customHeight="1" x14ac:dyDescent="0.2">
      <c r="A35" s="104">
        <v>2622</v>
      </c>
      <c r="B35" s="104" t="s">
        <v>287</v>
      </c>
      <c r="C35" s="107">
        <f>VLOOKUP($A$35,'2.3'!34:161,6,FALSE)</f>
        <v>3.60482353</v>
      </c>
      <c r="D35" s="107">
        <f>VLOOKUP($A$35,'2.3'!34:161,14,FALSE)</f>
        <v>28.719737000000002</v>
      </c>
      <c r="E35" s="107">
        <f>VLOOKUP($A$35,'2.3'!34:161,22,FALSE)</f>
        <v>11.059313319999999</v>
      </c>
      <c r="F35" s="107">
        <f>VLOOKUP($A$35,'2.3'!34:161,30,FALSE)</f>
        <v>37.940585999999996</v>
      </c>
      <c r="G35" s="107">
        <f>VLOOKUP($A$35,'2.3'!34:161,38,FALSE)</f>
        <v>9.3572020800000004</v>
      </c>
      <c r="H35" s="107">
        <f>VLOOKUP($A$35,'2.3'!34:161,46,FALSE)</f>
        <v>6.1970000000000001</v>
      </c>
      <c r="I35" s="107">
        <f>VLOOKUP($A$35,'2.3'!34:161,54,FALSE)</f>
        <v>9.7217085499999989</v>
      </c>
      <c r="J35" s="107">
        <f>VLOOKUP($A$35,'2.3'!34:161,62,FALSE)</f>
        <v>2.732898</v>
      </c>
      <c r="K35" s="107">
        <f>VLOOKUP($A$35,'2.3'!34:161,70,FALSE)</f>
        <v>113.79200289000001</v>
      </c>
      <c r="L35" s="107">
        <f>VLOOKUP($A$35,'2.3'!34:161,78,FALSE)</f>
        <v>0</v>
      </c>
      <c r="M35" s="107">
        <f>VLOOKUP($A$35,'2.3'!34:161,86,FALSE)</f>
        <v>5.4006726699999996</v>
      </c>
      <c r="N35" s="107">
        <f>VLOOKUP($A$35,'2.3'!34:161,94,FALSE)</f>
        <v>9.2339598600000006</v>
      </c>
    </row>
    <row r="36" spans="1:14" ht="20" customHeight="1" x14ac:dyDescent="0.2">
      <c r="A36" s="35">
        <v>263</v>
      </c>
      <c r="B36" s="36" t="s">
        <v>310</v>
      </c>
      <c r="C36" s="37">
        <f>VLOOKUP($A$36,'2.3'!35:162,6,FALSE)</f>
        <v>239356.76751155296</v>
      </c>
      <c r="D36" s="37">
        <f>VLOOKUP($A$36,'2.3'!35:162,14,FALSE)</f>
        <v>275101.48695763573</v>
      </c>
      <c r="E36" s="37">
        <f>VLOOKUP($A$36,'2.3'!35:162,22,FALSE)</f>
        <v>305685.34500322037</v>
      </c>
      <c r="F36" s="37">
        <f>VLOOKUP($A$36,'2.3'!35:162,30,FALSE)</f>
        <v>317156.95470302983</v>
      </c>
      <c r="G36" s="37">
        <f>VLOOKUP($A$36,'2.3'!35:162,38,FALSE)</f>
        <v>350870.43513065565</v>
      </c>
      <c r="H36" s="37">
        <f>VLOOKUP($A$36,'2.3'!35:162,46,FALSE)</f>
        <v>358492.81411654665</v>
      </c>
      <c r="I36" s="37">
        <f>VLOOKUP($A$36,'2.3'!35:162,54,FALSE)</f>
        <v>400946.69312377169</v>
      </c>
      <c r="J36" s="37">
        <f>VLOOKUP($A$36,'2.3'!35:162,62,FALSE)</f>
        <v>399605.48767271097</v>
      </c>
      <c r="K36" s="37">
        <f>VLOOKUP($A$36,'2.3'!35:162,70,FALSE)</f>
        <v>443943.05279528053</v>
      </c>
      <c r="L36" s="37">
        <f>VLOOKUP($A$36,'2.3'!35:162,78,FALSE)</f>
        <v>479290.05281694373</v>
      </c>
      <c r="M36" s="37">
        <f>VLOOKUP($A$36,'2.3'!35:162,86,FALSE)</f>
        <v>582388.13107715617</v>
      </c>
      <c r="N36" s="37">
        <f>VLOOKUP($A$36,'2.3'!35:162,94,FALSE)</f>
        <v>590339.42976108007</v>
      </c>
    </row>
    <row r="37" spans="1:14" ht="20" customHeight="1" x14ac:dyDescent="0.2">
      <c r="A37" s="104">
        <v>2631</v>
      </c>
      <c r="B37" s="104" t="s">
        <v>286</v>
      </c>
      <c r="C37" s="107">
        <f>VLOOKUP($A$37,'2.3'!36:163,6,FALSE)</f>
        <v>224375.10027633293</v>
      </c>
      <c r="D37" s="107">
        <f>VLOOKUP($A$37,'2.3'!36:163,14,FALSE)</f>
        <v>261320.71623595574</v>
      </c>
      <c r="E37" s="107">
        <f>VLOOKUP($A$37,'2.3'!36:163,22,FALSE)</f>
        <v>285486.69594309037</v>
      </c>
      <c r="F37" s="107">
        <f>VLOOKUP($A$37,'2.3'!36:163,30,FALSE)</f>
        <v>302675.00127362978</v>
      </c>
      <c r="G37" s="107">
        <f>VLOOKUP($A$37,'2.3'!36:163,38,FALSE)</f>
        <v>334105.84938019561</v>
      </c>
      <c r="H37" s="107">
        <f>VLOOKUP($A$37,'2.3'!36:163,46,FALSE)</f>
        <v>345247.27568829665</v>
      </c>
      <c r="I37" s="107">
        <f>VLOOKUP($A$37,'2.3'!36:163,54,FALSE)</f>
        <v>383030.26133439172</v>
      </c>
      <c r="J37" s="107">
        <f>VLOOKUP($A$37,'2.3'!36:163,62,FALSE)</f>
        <v>387549.62816433096</v>
      </c>
      <c r="K37" s="107">
        <f>VLOOKUP($A$37,'2.3'!36:163,70,FALSE)</f>
        <v>429211.07626374054</v>
      </c>
      <c r="L37" s="107">
        <f>VLOOKUP($A$37,'2.3'!36:163,78,FALSE)</f>
        <v>467466.59058920376</v>
      </c>
      <c r="M37" s="107">
        <f>VLOOKUP($A$37,'2.3'!36:163,86,FALSE)</f>
        <v>565230.05430808605</v>
      </c>
      <c r="N37" s="107">
        <f>VLOOKUP($A$37,'2.3'!36:163,94,FALSE)</f>
        <v>576935.97156642005</v>
      </c>
    </row>
    <row r="38" spans="1:14" ht="20" customHeight="1" x14ac:dyDescent="0.2">
      <c r="A38" s="104">
        <v>2632</v>
      </c>
      <c r="B38" s="104" t="s">
        <v>287</v>
      </c>
      <c r="C38" s="107">
        <f>VLOOKUP($A$38,'2.3'!37:164,6,FALSE)</f>
        <v>14981.66723522</v>
      </c>
      <c r="D38" s="107">
        <f>VLOOKUP($A$38,'2.3'!37:164,14,FALSE)</f>
        <v>13780.770721680001</v>
      </c>
      <c r="E38" s="107">
        <f>VLOOKUP($A$38,'2.3'!37:164,22,FALSE)</f>
        <v>20198.649060129999</v>
      </c>
      <c r="F38" s="107">
        <f>VLOOKUP($A$38,'2.3'!37:164,30,FALSE)</f>
        <v>14481.9534294</v>
      </c>
      <c r="G38" s="107">
        <f>VLOOKUP($A$38,'2.3'!37:164,38,FALSE)</f>
        <v>16764.585750459999</v>
      </c>
      <c r="H38" s="107">
        <f>VLOOKUP($A$38,'2.3'!37:164,46,FALSE)</f>
        <v>13245.538428249998</v>
      </c>
      <c r="I38" s="107">
        <f>VLOOKUP($A$38,'2.3'!37:164,54,FALSE)</f>
        <v>17916.431789379996</v>
      </c>
      <c r="J38" s="107">
        <f>VLOOKUP($A$38,'2.3'!37:164,62,FALSE)</f>
        <v>12055.859508380005</v>
      </c>
      <c r="K38" s="107">
        <f>VLOOKUP($A$38,'2.3'!37:164,70,FALSE)</f>
        <v>14731.976531540004</v>
      </c>
      <c r="L38" s="107">
        <f>VLOOKUP($A$38,'2.3'!37:164,78,FALSE)</f>
        <v>11823.462227740001</v>
      </c>
      <c r="M38" s="107">
        <f>VLOOKUP($A$38,'2.3'!37:164,86,FALSE)</f>
        <v>17158.076769069998</v>
      </c>
      <c r="N38" s="107">
        <f>VLOOKUP($A$38,'2.3'!37:164,94,FALSE)</f>
        <v>13403.458194660001</v>
      </c>
    </row>
    <row r="39" spans="1:14" ht="20" customHeight="1" x14ac:dyDescent="0.2">
      <c r="A39" s="32">
        <v>27</v>
      </c>
      <c r="B39" s="33" t="s">
        <v>578</v>
      </c>
      <c r="C39" s="34">
        <f>VLOOKUP($A$39,'2.3'!38:165,6,FALSE)</f>
        <v>443412.87457611703</v>
      </c>
      <c r="D39" s="34">
        <f>VLOOKUP($A$39,'2.3'!38:165,14,FALSE)</f>
        <v>494187.02983466</v>
      </c>
      <c r="E39" s="34">
        <f>VLOOKUP($A$39,'2.3'!38:165,22,FALSE)</f>
        <v>556422.80457791954</v>
      </c>
      <c r="F39" s="34">
        <f>VLOOKUP($A$39,'2.3'!38:165,30,FALSE)</f>
        <v>628388.71189647098</v>
      </c>
      <c r="G39" s="34">
        <f>VLOOKUP($A$39,'2.3'!38:165,38,FALSE)</f>
        <v>707011.20133360801</v>
      </c>
      <c r="H39" s="34">
        <f>VLOOKUP($A$39,'2.3'!38:165,46,FALSE)</f>
        <v>767699.4604063069</v>
      </c>
      <c r="I39" s="34">
        <f>VLOOKUP($A$39,'2.3'!38:165,54,FALSE)</f>
        <v>870922.94795511698</v>
      </c>
      <c r="J39" s="34">
        <f>VLOOKUP($A$39,'2.3'!38:165,62,FALSE)</f>
        <v>992916.95859894226</v>
      </c>
      <c r="K39" s="34">
        <f>VLOOKUP($A$39,'2.3'!38:165,70,FALSE)</f>
        <v>992689.23476334906</v>
      </c>
      <c r="L39" s="34">
        <f>VLOOKUP($A$39,'2.3'!38:165,78,FALSE)</f>
        <v>1086685.838459057</v>
      </c>
      <c r="M39" s="34">
        <f>VLOOKUP($A$39,'2.3'!38:165,86,FALSE)</f>
        <v>1470292.677524785</v>
      </c>
      <c r="N39" s="34">
        <f>VLOOKUP($A$39,'2.3'!38:165,94,FALSE)</f>
        <v>1197766.979683107</v>
      </c>
    </row>
    <row r="40" spans="1:14" ht="20" customHeight="1" x14ac:dyDescent="0.2">
      <c r="A40" s="35">
        <v>271</v>
      </c>
      <c r="B40" s="36" t="s">
        <v>316</v>
      </c>
      <c r="C40" s="37">
        <f>VLOOKUP($A$40,'2.3'!39:166,6,FALSE)</f>
        <v>333931.28479248809</v>
      </c>
      <c r="D40" s="37">
        <f>VLOOKUP($A$40,'2.3'!39:166,14,FALSE)</f>
        <v>374044.67679081997</v>
      </c>
      <c r="E40" s="37">
        <f>VLOOKUP($A$40,'2.3'!39:166,22,FALSE)</f>
        <v>423473.56745102722</v>
      </c>
      <c r="F40" s="37">
        <f>VLOOKUP($A$40,'2.3'!39:166,30,FALSE)</f>
        <v>478693.28175796196</v>
      </c>
      <c r="G40" s="37">
        <f>VLOOKUP($A$40,'2.3'!39:166,38,FALSE)</f>
        <v>542414.20354686002</v>
      </c>
      <c r="H40" s="37">
        <f>VLOOKUP($A$40,'2.3'!39:166,46,FALSE)</f>
        <v>592572.93655898492</v>
      </c>
      <c r="I40" s="37">
        <f>VLOOKUP($A$40,'2.3'!39:166,54,FALSE)</f>
        <v>681050.47626282903</v>
      </c>
      <c r="J40" s="37">
        <f>VLOOKUP($A$40,'2.3'!39:166,62,FALSE)</f>
        <v>786499.64071249054</v>
      </c>
      <c r="K40" s="37">
        <f>VLOOKUP($A$40,'2.3'!39:166,70,FALSE)</f>
        <v>776419.08329865697</v>
      </c>
      <c r="L40" s="37">
        <f>VLOOKUP($A$40,'2.3'!39:166,78,FALSE)</f>
        <v>854499.43136809603</v>
      </c>
      <c r="M40" s="37">
        <f>VLOOKUP($A$40,'2.3'!39:166,86,FALSE)</f>
        <v>918473.57122988114</v>
      </c>
      <c r="N40" s="37">
        <f>VLOOKUP($A$40,'2.3'!39:166,94,FALSE)</f>
        <v>888985.10746576008</v>
      </c>
    </row>
    <row r="41" spans="1:14" s="106" customFormat="1" ht="20" customHeight="1" x14ac:dyDescent="0.2">
      <c r="A41" s="60" t="s">
        <v>502</v>
      </c>
      <c r="B41" s="106" t="s">
        <v>503</v>
      </c>
      <c r="C41" s="47">
        <f>VLOOKUP($A$41,'2.3'!40:167,6,FALSE)</f>
        <v>225494.302706594</v>
      </c>
      <c r="D41" s="47">
        <f>VLOOKUP($A$41,'2.3'!40:167,14,FALSE)</f>
        <v>251161.99349261</v>
      </c>
      <c r="E41" s="47">
        <f>VLOOKUP($A$41,'2.3'!40:167,22,FALSE)</f>
        <v>286102.62407085585</v>
      </c>
      <c r="F41" s="47">
        <f>VLOOKUP($A$41,'2.3'!40:167,30,FALSE)</f>
        <v>319965.99573447002</v>
      </c>
      <c r="G41" s="47">
        <f>VLOOKUP($A$41,'2.3'!40:167,38,FALSE)</f>
        <v>360125.75807089999</v>
      </c>
      <c r="H41" s="47">
        <f>VLOOKUP($A$41,'2.3'!40:167,46,FALSE)</f>
        <v>393729.11223986396</v>
      </c>
      <c r="I41" s="47">
        <f>VLOOKUP($A$41,'2.3'!40:167,54,FALSE)</f>
        <v>452007.872758532</v>
      </c>
      <c r="J41" s="47">
        <f>VLOOKUP($A$41,'2.3'!40:167,62,FALSE)</f>
        <v>506036.59482987999</v>
      </c>
      <c r="K41" s="47">
        <f>VLOOKUP($A$41,'2.3'!40:167,70,FALSE)</f>
        <v>532414.49590467999</v>
      </c>
      <c r="L41" s="47">
        <f>VLOOKUP($A$41,'2.3'!40:167,78,FALSE)</f>
        <v>572738.65512484999</v>
      </c>
      <c r="M41" s="47">
        <f>VLOOKUP($A$41,'2.3'!40:167,86,FALSE)</f>
        <v>612594.8705089601</v>
      </c>
      <c r="N41" s="47">
        <f>VLOOKUP($A$41,'2.3'!40:167,94,FALSE)</f>
        <v>649294.58988571004</v>
      </c>
    </row>
    <row r="42" spans="1:14" s="106" customFormat="1" ht="20" customHeight="1" x14ac:dyDescent="0.2">
      <c r="A42" s="60" t="s">
        <v>504</v>
      </c>
      <c r="B42" s="106" t="s">
        <v>505</v>
      </c>
      <c r="C42" s="47">
        <f>VLOOKUP($A$42,'2.3'!41:168,6,FALSE)</f>
        <v>20717.380211379997</v>
      </c>
      <c r="D42" s="47">
        <f>VLOOKUP($A$42,'2.3'!41:168,14,FALSE)</f>
        <v>23794.052151439999</v>
      </c>
      <c r="E42" s="47">
        <f>VLOOKUP($A$42,'2.3'!41:168,22,FALSE)</f>
        <v>27313.592211000003</v>
      </c>
      <c r="F42" s="47">
        <f>VLOOKUP($A$42,'2.3'!41:168,30,FALSE)</f>
        <v>32202.170834839999</v>
      </c>
      <c r="G42" s="47">
        <f>VLOOKUP($A$42,'2.3'!41:168,38,FALSE)</f>
        <v>35186.491278039</v>
      </c>
      <c r="H42" s="47">
        <f>VLOOKUP($A$42,'2.3'!41:168,46,FALSE)</f>
        <v>38130.810483221001</v>
      </c>
      <c r="I42" s="47">
        <f>VLOOKUP($A$42,'2.3'!41:168,54,FALSE)</f>
        <v>37667.740469900004</v>
      </c>
      <c r="J42" s="47">
        <f>VLOOKUP($A$42,'2.3'!41:168,62,FALSE)</f>
        <v>38540.742640880395</v>
      </c>
      <c r="K42" s="47">
        <f>VLOOKUP($A$42,'2.3'!41:168,70,FALSE)</f>
        <v>36299.695903550004</v>
      </c>
      <c r="L42" s="47">
        <f>VLOOKUP($A$42,'2.3'!41:168,78,FALSE)</f>
        <v>37418.42684973</v>
      </c>
      <c r="M42" s="47">
        <f>VLOOKUP($A$42,'2.3'!41:168,86,FALSE)</f>
        <v>39991.073966803</v>
      </c>
      <c r="N42" s="47">
        <f>VLOOKUP($A$42,'2.3'!41:168,94,FALSE)</f>
        <v>35736.461243240003</v>
      </c>
    </row>
    <row r="43" spans="1:14" s="106" customFormat="1" ht="20" customHeight="1" x14ac:dyDescent="0.2">
      <c r="A43" s="60" t="s">
        <v>506</v>
      </c>
      <c r="B43" s="106" t="s">
        <v>507</v>
      </c>
      <c r="C43" s="47">
        <f>VLOOKUP($A$43,'2.3'!42:169,6,FALSE)</f>
        <v>8758.2032170000002</v>
      </c>
      <c r="D43" s="47">
        <f>VLOOKUP($A$43,'2.3'!42:169,14,FALSE)</f>
        <v>10379.396260000001</v>
      </c>
      <c r="E43" s="47">
        <f>VLOOKUP($A$43,'2.3'!42:169,22,FALSE)</f>
        <v>12266.499477140002</v>
      </c>
      <c r="F43" s="47">
        <f>VLOOKUP($A$43,'2.3'!42:169,30,FALSE)</f>
        <v>13472.876447959999</v>
      </c>
      <c r="G43" s="47">
        <f>VLOOKUP($A$43,'2.3'!42:169,38,FALSE)</f>
        <v>16683.304538199998</v>
      </c>
      <c r="H43" s="47">
        <f>VLOOKUP($A$43,'2.3'!42:169,46,FALSE)</f>
        <v>9180.8223547599991</v>
      </c>
      <c r="I43" s="47">
        <f>VLOOKUP($A$43,'2.3'!42:169,54,FALSE)</f>
        <v>18346.782028199996</v>
      </c>
      <c r="J43" s="47">
        <f>VLOOKUP($A$43,'2.3'!42:169,62,FALSE)</f>
        <v>16565.899077599999</v>
      </c>
      <c r="K43" s="47">
        <f>VLOOKUP($A$43,'2.3'!42:169,70,FALSE)</f>
        <v>17236.835199540001</v>
      </c>
      <c r="L43" s="47">
        <f>VLOOKUP($A$43,'2.3'!42:169,78,FALSE)</f>
        <v>17594.545935730002</v>
      </c>
      <c r="M43" s="47">
        <f>VLOOKUP($A$43,'2.3'!42:169,86,FALSE)</f>
        <v>19579.779094220001</v>
      </c>
      <c r="N43" s="47">
        <f>VLOOKUP($A$43,'2.3'!42:169,94,FALSE)</f>
        <v>10158.25448797</v>
      </c>
    </row>
    <row r="44" spans="1:14" s="106" customFormat="1" ht="20" customHeight="1" x14ac:dyDescent="0.2">
      <c r="A44" s="60" t="s">
        <v>508</v>
      </c>
      <c r="B44" s="106" t="s">
        <v>509</v>
      </c>
      <c r="C44" s="47">
        <f>VLOOKUP($A$44,'2.3'!43:170,6,FALSE)</f>
        <v>78961.398657514001</v>
      </c>
      <c r="D44" s="47">
        <f>VLOOKUP($A$44,'2.3'!43:170,14,FALSE)</f>
        <v>88709.234886770006</v>
      </c>
      <c r="E44" s="47">
        <f>VLOOKUP($A$44,'2.3'!43:170,22,FALSE)</f>
        <v>97790.851692031443</v>
      </c>
      <c r="F44" s="47">
        <f>VLOOKUP($A$44,'2.3'!43:170,30,FALSE)</f>
        <v>113052.23874069199</v>
      </c>
      <c r="G44" s="47">
        <f>VLOOKUP($A$44,'2.3'!43:170,38,FALSE)</f>
        <v>130418.64965972101</v>
      </c>
      <c r="H44" s="47">
        <f>VLOOKUP($A$44,'2.3'!43:170,46,FALSE)</f>
        <v>151532.19148113998</v>
      </c>
      <c r="I44" s="47">
        <f>VLOOKUP($A$44,'2.3'!43:170,54,FALSE)</f>
        <v>173028.081006197</v>
      </c>
      <c r="J44" s="47">
        <f>VLOOKUP($A$44,'2.3'!43:170,62,FALSE)</f>
        <v>225356.40416413007</v>
      </c>
      <c r="K44" s="47">
        <f>VLOOKUP($A$44,'2.3'!43:170,70,FALSE)</f>
        <v>190468.05629088698</v>
      </c>
      <c r="L44" s="47">
        <f>VLOOKUP($A$44,'2.3'!43:170,78,FALSE)</f>
        <v>226747.80345778598</v>
      </c>
      <c r="M44" s="47">
        <f>VLOOKUP($A$44,'2.3'!43:170,86,FALSE)</f>
        <v>246307.84765989802</v>
      </c>
      <c r="N44" s="47">
        <f>VLOOKUP($A$44,'2.3'!43:170,94,FALSE)</f>
        <v>193795.80184884003</v>
      </c>
    </row>
    <row r="45" spans="1:14" ht="20" customHeight="1" x14ac:dyDescent="0.2">
      <c r="A45" s="35">
        <v>272</v>
      </c>
      <c r="B45" s="36" t="s">
        <v>317</v>
      </c>
      <c r="C45" s="37">
        <f>VLOOKUP($A$45,'2.3'!44:171,6,FALSE)</f>
        <v>37632.086286726</v>
      </c>
      <c r="D45" s="37">
        <f>VLOOKUP($A$45,'2.3'!44:171,14,FALSE)</f>
        <v>43209.107803639999</v>
      </c>
      <c r="E45" s="37">
        <f>VLOOKUP($A$45,'2.3'!44:171,22,FALSE)</f>
        <v>52698.286807386175</v>
      </c>
      <c r="F45" s="37">
        <f>VLOOKUP($A$45,'2.3'!44:171,30,FALSE)</f>
        <v>62438.07654686</v>
      </c>
      <c r="G45" s="37">
        <f>VLOOKUP($A$45,'2.3'!44:171,38,FALSE)</f>
        <v>68936.674930067005</v>
      </c>
      <c r="H45" s="37">
        <f>VLOOKUP($A$45,'2.3'!44:171,46,FALSE)</f>
        <v>71500.824891700002</v>
      </c>
      <c r="I45" s="37">
        <f>VLOOKUP($A$45,'2.3'!44:171,54,FALSE)</f>
        <v>78248.034582606007</v>
      </c>
      <c r="J45" s="37">
        <f>VLOOKUP($A$45,'2.3'!44:171,62,FALSE)</f>
        <v>82911.060928440042</v>
      </c>
      <c r="K45" s="37">
        <f>VLOOKUP($A$45,'2.3'!44:171,70,FALSE)</f>
        <v>86273.909704050006</v>
      </c>
      <c r="L45" s="37">
        <f>VLOOKUP($A$45,'2.3'!44:171,78,FALSE)</f>
        <v>93271.166348949992</v>
      </c>
      <c r="M45" s="37">
        <f>VLOOKUP($A$45,'2.3'!44:171,86,FALSE)</f>
        <v>408690.65146891295</v>
      </c>
      <c r="N45" s="37">
        <f>VLOOKUP($A$45,'2.3'!44:171,94,FALSE)</f>
        <v>161861.036291778</v>
      </c>
    </row>
    <row r="46" spans="1:14" s="106" customFormat="1" ht="20" customHeight="1" x14ac:dyDescent="0.2">
      <c r="A46" s="60" t="s">
        <v>510</v>
      </c>
      <c r="B46" s="106" t="s">
        <v>511</v>
      </c>
      <c r="C46" s="47">
        <f>VLOOKUP($A$46,'2.3'!45:172,6,FALSE)</f>
        <v>22233.233412050002</v>
      </c>
      <c r="D46" s="47">
        <f>VLOOKUP($A$46,'2.3'!45:172,14,FALSE)</f>
        <v>25114.48351432</v>
      </c>
      <c r="E46" s="47">
        <f>VLOOKUP($A$46,'2.3'!45:172,22,FALSE)</f>
        <v>30321.52235662</v>
      </c>
      <c r="F46" s="47">
        <f>VLOOKUP($A$46,'2.3'!45:172,30,FALSE)</f>
        <v>33725.44399236</v>
      </c>
      <c r="G46" s="47">
        <f>VLOOKUP($A$46,'2.3'!45:172,38,FALSE)</f>
        <v>37511.239915190003</v>
      </c>
      <c r="H46" s="47">
        <f>VLOOKUP($A$46,'2.3'!45:172,46,FALSE)</f>
        <v>41793.480644869996</v>
      </c>
      <c r="I46" s="47">
        <f>VLOOKUP($A$46,'2.3'!45:172,54,FALSE)</f>
        <v>47966.477198330002</v>
      </c>
      <c r="J46" s="47">
        <f>VLOOKUP($A$46,'2.3'!45:172,62,FALSE)</f>
        <v>53119.695282630026</v>
      </c>
      <c r="K46" s="47">
        <f>VLOOKUP($A$46,'2.3'!45:172,70,FALSE)</f>
        <v>55176.642847030002</v>
      </c>
      <c r="L46" s="47">
        <f>VLOOKUP($A$46,'2.3'!45:172,78,FALSE)</f>
        <v>58494.657158889997</v>
      </c>
      <c r="M46" s="47">
        <f>VLOOKUP($A$46,'2.3'!45:172,86,FALSE)</f>
        <v>61644.781877319998</v>
      </c>
      <c r="N46" s="47">
        <f>VLOOKUP($A$46,'2.3'!45:172,94,FALSE)</f>
        <v>66147.810141430004</v>
      </c>
    </row>
    <row r="47" spans="1:14" s="106" customFormat="1" ht="20" customHeight="1" x14ac:dyDescent="0.2">
      <c r="A47" s="60" t="s">
        <v>512</v>
      </c>
      <c r="B47" s="106" t="s">
        <v>513</v>
      </c>
      <c r="C47" s="47">
        <f>VLOOKUP($A$47,'2.3'!46:173,6,FALSE)</f>
        <v>227.04621237999999</v>
      </c>
      <c r="D47" s="47">
        <f>VLOOKUP($A$47,'2.3'!46:173,14,FALSE)</f>
        <v>251.16615778000005</v>
      </c>
      <c r="E47" s="47">
        <f>VLOOKUP($A$47,'2.3'!46:173,22,FALSE)</f>
        <v>255.04183848999998</v>
      </c>
      <c r="F47" s="47">
        <f>VLOOKUP($A$47,'2.3'!46:173,30,FALSE)</f>
        <v>596.92194353000002</v>
      </c>
      <c r="G47" s="47">
        <f>VLOOKUP($A$47,'2.3'!46:173,38,FALSE)</f>
        <v>636.50163229999998</v>
      </c>
      <c r="H47" s="47">
        <f>VLOOKUP($A$47,'2.3'!46:173,46,FALSE)</f>
        <v>736.65115065999998</v>
      </c>
      <c r="I47" s="47">
        <f>VLOOKUP($A$47,'2.3'!46:173,54,FALSE)</f>
        <v>745.30388500999993</v>
      </c>
      <c r="J47" s="47">
        <f>VLOOKUP($A$47,'2.3'!46:173,62,FALSE)</f>
        <v>733.09776233000002</v>
      </c>
      <c r="K47" s="47">
        <f>VLOOKUP($A$47,'2.3'!46:173,70,FALSE)</f>
        <v>702.28841492000004</v>
      </c>
      <c r="L47" s="47">
        <f>VLOOKUP($A$47,'2.3'!46:173,78,FALSE)</f>
        <v>817.81901648000007</v>
      </c>
      <c r="M47" s="47">
        <f>VLOOKUP($A$47,'2.3'!46:173,86,FALSE)</f>
        <v>719.00890522999998</v>
      </c>
      <c r="N47" s="47">
        <f>VLOOKUP($A$47,'2.3'!46:173,94,FALSE)</f>
        <v>724.4733004499999</v>
      </c>
    </row>
    <row r="48" spans="1:14" s="106" customFormat="1" ht="20" customHeight="1" x14ac:dyDescent="0.2">
      <c r="A48" s="60" t="s">
        <v>514</v>
      </c>
      <c r="B48" s="106" t="s">
        <v>515</v>
      </c>
      <c r="C48" s="47">
        <f>VLOOKUP($A$48,'2.3'!47:174,6,FALSE)</f>
        <v>15171.806662295998</v>
      </c>
      <c r="D48" s="47">
        <f>VLOOKUP($A$48,'2.3'!47:174,14,FALSE)</f>
        <v>17843.458131539999</v>
      </c>
      <c r="E48" s="47">
        <f>VLOOKUP($A$48,'2.3'!47:174,22,FALSE)</f>
        <v>22121.722612276175</v>
      </c>
      <c r="F48" s="47">
        <f>VLOOKUP($A$48,'2.3'!47:174,30,FALSE)</f>
        <v>28115.710610970003</v>
      </c>
      <c r="G48" s="47">
        <f>VLOOKUP($A$48,'2.3'!47:174,38,FALSE)</f>
        <v>30788.933382577001</v>
      </c>
      <c r="H48" s="47">
        <f>VLOOKUP($A$48,'2.3'!47:174,46,FALSE)</f>
        <v>28970.693096169995</v>
      </c>
      <c r="I48" s="47">
        <f>VLOOKUP($A$48,'2.3'!47:174,54,FALSE)</f>
        <v>29536.253499266004</v>
      </c>
      <c r="J48" s="47">
        <f>VLOOKUP($A$48,'2.3'!47:174,62,FALSE)</f>
        <v>29058.26788348001</v>
      </c>
      <c r="K48" s="47">
        <f>VLOOKUP($A$48,'2.3'!47:174,70,FALSE)</f>
        <v>30394.9784421</v>
      </c>
      <c r="L48" s="47">
        <f>VLOOKUP($A$48,'2.3'!47:174,78,FALSE)</f>
        <v>33958.690173579998</v>
      </c>
      <c r="M48" s="47">
        <f>VLOOKUP($A$48,'2.3'!47:174,86,FALSE)</f>
        <v>346326.86068636301</v>
      </c>
      <c r="N48" s="47">
        <f>VLOOKUP($A$48,'2.3'!47:174,94,FALSE)</f>
        <v>94988.75284989801</v>
      </c>
    </row>
    <row r="49" spans="1:14" ht="20" customHeight="1" x14ac:dyDescent="0.2">
      <c r="A49" s="35">
        <v>273</v>
      </c>
      <c r="B49" s="36" t="s">
        <v>516</v>
      </c>
      <c r="C49" s="37">
        <f>VLOOKUP($A$49,'2.3'!48:175,6,FALSE)</f>
        <v>71849.503496902995</v>
      </c>
      <c r="D49" s="37">
        <f>VLOOKUP($A$49,'2.3'!48:175,14,FALSE)</f>
        <v>76933.245240200005</v>
      </c>
      <c r="E49" s="37">
        <f>VLOOKUP($A$49,'2.3'!48:175,22,FALSE)</f>
        <v>80250.950319506155</v>
      </c>
      <c r="F49" s="37">
        <f>VLOOKUP($A$49,'2.3'!48:175,30,FALSE)</f>
        <v>87257.353591648993</v>
      </c>
      <c r="G49" s="37">
        <f>VLOOKUP($A$49,'2.3'!48:175,38,FALSE)</f>
        <v>95660.322856680985</v>
      </c>
      <c r="H49" s="37">
        <f>VLOOKUP($A$49,'2.3'!48:175,46,FALSE)</f>
        <v>103625.69895562201</v>
      </c>
      <c r="I49" s="37">
        <f>VLOOKUP($A$49,'2.3'!48:175,54,FALSE)</f>
        <v>111624.437109682</v>
      </c>
      <c r="J49" s="37">
        <f>VLOOKUP($A$49,'2.3'!48:175,62,FALSE)</f>
        <v>123506.25695801177</v>
      </c>
      <c r="K49" s="37">
        <f>VLOOKUP($A$49,'2.3'!48:175,70,FALSE)</f>
        <v>129996.24176064198</v>
      </c>
      <c r="L49" s="37">
        <f>VLOOKUP($A$49,'2.3'!48:175,78,FALSE)</f>
        <v>138915.24074201102</v>
      </c>
      <c r="M49" s="37">
        <f>VLOOKUP($A$49,'2.3'!48:175,86,FALSE)</f>
        <v>143128.45482599101</v>
      </c>
      <c r="N49" s="37">
        <f>VLOOKUP($A$49,'2.3'!48:175,94,FALSE)</f>
        <v>146920.835925569</v>
      </c>
    </row>
    <row r="50" spans="1:14" s="106" customFormat="1" ht="20" customHeight="1" x14ac:dyDescent="0.2">
      <c r="A50" s="60" t="s">
        <v>517</v>
      </c>
      <c r="B50" s="106" t="s">
        <v>792</v>
      </c>
      <c r="C50" s="47">
        <f>VLOOKUP($A$50,'2.3'!49:176,6,FALSE)</f>
        <v>45829.136134749999</v>
      </c>
      <c r="D50" s="47">
        <f>VLOOKUP($A$50,'2.3'!49:176,14,FALSE)</f>
        <v>49496.255731360005</v>
      </c>
      <c r="E50" s="47">
        <f>VLOOKUP($A$50,'2.3'!49:176,22,FALSE)</f>
        <v>52496.75295614999</v>
      </c>
      <c r="F50" s="47">
        <f>VLOOKUP($A$50,'2.3'!49:176,30,FALSE)</f>
        <v>56650.82337274</v>
      </c>
      <c r="G50" s="47">
        <f>VLOOKUP($A$50,'2.3'!49:176,38,FALSE)</f>
        <v>61305.811190659995</v>
      </c>
      <c r="H50" s="47">
        <f>VLOOKUP($A$50,'2.3'!49:176,46,FALSE)</f>
        <v>66032.442350130004</v>
      </c>
      <c r="I50" s="47">
        <f>VLOOKUP($A$50,'2.3'!49:176,54,FALSE)</f>
        <v>71754.99452973</v>
      </c>
      <c r="J50" s="47">
        <f>VLOOKUP($A$50,'2.3'!49:176,62,FALSE)</f>
        <v>79276.60683157001</v>
      </c>
      <c r="K50" s="47">
        <f>VLOOKUP($A$50,'2.3'!49:176,70,FALSE)</f>
        <v>82179.719118609981</v>
      </c>
      <c r="L50" s="47">
        <f>VLOOKUP($A$50,'2.3'!49:176,78,FALSE)</f>
        <v>87717.587941709993</v>
      </c>
      <c r="M50" s="47">
        <f>VLOOKUP($A$50,'2.3'!49:176,86,FALSE)</f>
        <v>90066.999726949987</v>
      </c>
      <c r="N50" s="47">
        <f>VLOOKUP($A$50,'2.3'!49:176,94,FALSE)</f>
        <v>91089.360153829999</v>
      </c>
    </row>
    <row r="51" spans="1:14" s="106" customFormat="1" ht="20" customHeight="1" x14ac:dyDescent="0.2">
      <c r="A51" s="60" t="s">
        <v>518</v>
      </c>
      <c r="B51" s="106" t="s">
        <v>790</v>
      </c>
      <c r="C51" s="47">
        <f>VLOOKUP($A$51,'2.3'!50:177,6,FALSE)</f>
        <v>25629.649463820002</v>
      </c>
      <c r="D51" s="47">
        <f>VLOOKUP($A$51,'2.3'!50:177,14,FALSE)</f>
        <v>27003.760267030004</v>
      </c>
      <c r="E51" s="47">
        <f>VLOOKUP($A$51,'2.3'!50:177,22,FALSE)</f>
        <v>27290.394267040003</v>
      </c>
      <c r="F51" s="47">
        <f>VLOOKUP($A$51,'2.3'!50:177,30,FALSE)</f>
        <v>30088.713742090004</v>
      </c>
      <c r="G51" s="47">
        <f>VLOOKUP($A$51,'2.3'!50:177,38,FALSE)</f>
        <v>33483.914460510001</v>
      </c>
      <c r="H51" s="47">
        <f>VLOOKUP($A$51,'2.3'!50:177,46,FALSE)</f>
        <v>36862.642765469995</v>
      </c>
      <c r="I51" s="47">
        <f>VLOOKUP($A$51,'2.3'!50:177,54,FALSE)</f>
        <v>38634.123825710005</v>
      </c>
      <c r="J51" s="47">
        <f>VLOOKUP($A$51,'2.3'!50:177,62,FALSE)</f>
        <v>42851.214380910009</v>
      </c>
      <c r="K51" s="47">
        <f>VLOOKUP($A$51,'2.3'!50:177,70,FALSE)</f>
        <v>46439.493872409999</v>
      </c>
      <c r="L51" s="47">
        <f>VLOOKUP($A$51,'2.3'!50:177,78,FALSE)</f>
        <v>49885.03023525</v>
      </c>
      <c r="M51" s="47">
        <f>VLOOKUP($A$51,'2.3'!50:177,86,FALSE)</f>
        <v>51626.69425167</v>
      </c>
      <c r="N51" s="47">
        <f>VLOOKUP($A$51,'2.3'!50:177,94,FALSE)</f>
        <v>54311.84221064001</v>
      </c>
    </row>
    <row r="52" spans="1:14" s="106" customFormat="1" ht="20" customHeight="1" x14ac:dyDescent="0.2">
      <c r="A52" s="60" t="s">
        <v>793</v>
      </c>
      <c r="B52" s="106" t="s">
        <v>791</v>
      </c>
      <c r="C52" s="47">
        <f>VLOOKUP($A$52,'2.3'!51:178,6,FALSE)</f>
        <v>390.71789833300005</v>
      </c>
      <c r="D52" s="47">
        <f>VLOOKUP($A$52,'2.3'!51:178,14,FALSE)</f>
        <v>433.22924180999996</v>
      </c>
      <c r="E52" s="47">
        <f>VLOOKUP($A$52,'2.3'!51:178,22,FALSE)</f>
        <v>463.80309631617001</v>
      </c>
      <c r="F52" s="47">
        <f>VLOOKUP($A$52,'2.3'!51:178,30,FALSE)</f>
        <v>517.81647681899994</v>
      </c>
      <c r="G52" s="47">
        <f>VLOOKUP($A$52,'2.3'!51:178,38,FALSE)</f>
        <v>870.59720551100008</v>
      </c>
      <c r="H52" s="47">
        <f>VLOOKUP($A$52,'2.3'!51:178,46,FALSE)</f>
        <v>730.61384002199998</v>
      </c>
      <c r="I52" s="47">
        <f>VLOOKUP($A$52,'2.3'!51:178,54,FALSE)</f>
        <v>1235.3187542420001</v>
      </c>
      <c r="J52" s="47">
        <f>VLOOKUP($A$52,'2.3'!51:178,62,FALSE)</f>
        <v>1378.4357455317599</v>
      </c>
      <c r="K52" s="47">
        <f>VLOOKUP($A$52,'2.3'!51:178,70,FALSE)</f>
        <v>1377.028769622</v>
      </c>
      <c r="L52" s="47">
        <f>VLOOKUP($A$52,'2.3'!51:178,78,FALSE)</f>
        <v>1312.622565051</v>
      </c>
      <c r="M52" s="47">
        <f>VLOOKUP($A$52,'2.3'!51:178,86,FALSE)</f>
        <v>1434.760847371</v>
      </c>
      <c r="N52" s="47">
        <f>VLOOKUP($A$52,'2.3'!51:178,94,FALSE)</f>
        <v>1519.633561099</v>
      </c>
    </row>
    <row r="53" spans="1:14" ht="20" customHeight="1" x14ac:dyDescent="0.2">
      <c r="A53" s="32">
        <v>28</v>
      </c>
      <c r="B53" s="33" t="s">
        <v>396</v>
      </c>
      <c r="C53" s="34">
        <f>VLOOKUP($A$53,'2.3'!52:179,6,FALSE)</f>
        <v>10526.398612336268</v>
      </c>
      <c r="D53" s="34">
        <f>VLOOKUP($A$53,'2.3'!52:179,14,FALSE)</f>
        <v>19969.769051591433</v>
      </c>
      <c r="E53" s="34">
        <f>VLOOKUP($A$53,'2.3'!52:179,22,FALSE)</f>
        <v>25786.839202347772</v>
      </c>
      <c r="F53" s="34">
        <f>VLOOKUP($A$53,'2.3'!52:179,30,FALSE)</f>
        <v>31830.081178703702</v>
      </c>
      <c r="G53" s="34">
        <f>VLOOKUP($A$53,'2.3'!52:179,38,FALSE)</f>
        <v>37515.396382490828</v>
      </c>
      <c r="H53" s="34">
        <f>VLOOKUP($A$53,'2.3'!52:179,46,FALSE)</f>
        <v>32901.099467388645</v>
      </c>
      <c r="I53" s="34">
        <f>VLOOKUP($A$53,'2.3'!52:179,54,FALSE)</f>
        <v>33478.424943093574</v>
      </c>
      <c r="J53" s="34">
        <f>VLOOKUP($A$53,'2.3'!52:179,62,FALSE)</f>
        <v>26161.272948924372</v>
      </c>
      <c r="K53" s="34">
        <f>VLOOKUP($A$53,'2.3'!52:179,70,FALSE)</f>
        <v>32755.089265020797</v>
      </c>
      <c r="L53" s="34">
        <f>VLOOKUP($A$53,'2.3'!52:179,78,FALSE)</f>
        <v>68293.857459487655</v>
      </c>
      <c r="M53" s="34">
        <f>VLOOKUP($A$53,'2.3'!52:179,86,FALSE)</f>
        <v>34127.161992740366</v>
      </c>
      <c r="N53" s="34">
        <f>VLOOKUP($A$53,'2.3'!52:179,94,FALSE)</f>
        <v>53417.365732981765</v>
      </c>
    </row>
    <row r="54" spans="1:14" ht="20" customHeight="1" x14ac:dyDescent="0.2">
      <c r="A54" s="35">
        <v>281</v>
      </c>
      <c r="B54" s="36" t="s">
        <v>519</v>
      </c>
      <c r="C54" s="37">
        <f>VLOOKUP($A$54,'2.3'!53:180,6,FALSE)</f>
        <v>0</v>
      </c>
      <c r="D54" s="37">
        <f>VLOOKUP($A$54,'2.3'!53:180,14,FALSE)</f>
        <v>0</v>
      </c>
      <c r="E54" s="37">
        <f>VLOOKUP($A$54,'2.3'!53:180,22,FALSE)</f>
        <v>0</v>
      </c>
      <c r="F54" s="37">
        <f>VLOOKUP($A$54,'2.3'!53:180,30,FALSE)</f>
        <v>0</v>
      </c>
      <c r="G54" s="37">
        <f>VLOOKUP($A$54,'2.3'!53:180,38,FALSE)</f>
        <v>0</v>
      </c>
      <c r="H54" s="37">
        <f>VLOOKUP($A$54,'2.3'!53:180,46,FALSE)</f>
        <v>0</v>
      </c>
      <c r="I54" s="37">
        <f>VLOOKUP($A$54,'2.3'!53:180,54,FALSE)</f>
        <v>0</v>
      </c>
      <c r="J54" s="37">
        <f>VLOOKUP($A$54,'2.3'!53:180,62,FALSE)</f>
        <v>0</v>
      </c>
      <c r="K54" s="37">
        <f>VLOOKUP($A$54,'2.3'!53:180,70,FALSE)</f>
        <v>0</v>
      </c>
      <c r="L54" s="37">
        <f>VLOOKUP($A$54,'2.3'!53:180,78,FALSE)</f>
        <v>0</v>
      </c>
      <c r="M54" s="37">
        <f>VLOOKUP($A$54,'2.3'!53:180,86,FALSE)</f>
        <v>0</v>
      </c>
      <c r="N54" s="37">
        <f>VLOOKUP($A$54,'2.3'!53:180,94,FALSE)</f>
        <v>0</v>
      </c>
    </row>
    <row r="55" spans="1:14" ht="20" customHeight="1" x14ac:dyDescent="0.2">
      <c r="A55" s="35">
        <v>282</v>
      </c>
      <c r="B55" s="36" t="s">
        <v>520</v>
      </c>
      <c r="C55" s="37">
        <f>VLOOKUP($A$55,'2.3'!54:181,6,FALSE)</f>
        <v>10526.398612336268</v>
      </c>
      <c r="D55" s="37">
        <f>VLOOKUP($A$55,'2.3'!54:181,14,FALSE)</f>
        <v>19969.769051591433</v>
      </c>
      <c r="E55" s="37">
        <f>VLOOKUP($A$55,'2.3'!54:181,22,FALSE)</f>
        <v>25786.839202347772</v>
      </c>
      <c r="F55" s="37">
        <f>VLOOKUP($A$55,'2.3'!54:181,30,FALSE)</f>
        <v>31830.081178703702</v>
      </c>
      <c r="G55" s="37">
        <f>VLOOKUP($A$55,'2.3'!54:181,38,FALSE)</f>
        <v>37515.396382490828</v>
      </c>
      <c r="H55" s="37">
        <f>VLOOKUP($A$55,'2.3'!54:181,46,FALSE)</f>
        <v>32901.099467388645</v>
      </c>
      <c r="I55" s="37">
        <f>VLOOKUP($A$55,'2.3'!54:181,54,FALSE)</f>
        <v>33478.424943093574</v>
      </c>
      <c r="J55" s="37">
        <f>VLOOKUP($A$55,'2.3'!54:181,62,FALSE)</f>
        <v>26161.272948924372</v>
      </c>
      <c r="K55" s="37">
        <f>VLOOKUP($A$55,'2.3'!54:181,70,FALSE)</f>
        <v>32755.089265020797</v>
      </c>
      <c r="L55" s="37">
        <f>VLOOKUP($A$55,'2.3'!54:181,78,FALSE)</f>
        <v>68293.857459487655</v>
      </c>
      <c r="M55" s="37">
        <f>VLOOKUP($A$55,'2.3'!54:181,86,FALSE)</f>
        <v>34127.161992740366</v>
      </c>
      <c r="N55" s="37">
        <f>VLOOKUP($A$55,'2.3'!54:181,94,FALSE)</f>
        <v>53417.365732981765</v>
      </c>
    </row>
    <row r="56" spans="1:14" ht="20" customHeight="1" x14ac:dyDescent="0.2">
      <c r="A56" s="104">
        <v>2821</v>
      </c>
      <c r="B56" s="104" t="s">
        <v>286</v>
      </c>
      <c r="C56" s="52">
        <f>VLOOKUP($A$56,'2.3'!55:182,6,FALSE)</f>
        <v>8873.2969042320001</v>
      </c>
      <c r="D56" s="52">
        <f>VLOOKUP($A$56,'2.3'!55:182,14,FALSE)</f>
        <v>9940.5255888130014</v>
      </c>
      <c r="E56" s="52">
        <f>VLOOKUP($A$56,'2.3'!55:182,22,FALSE)</f>
        <v>12738.288253505798</v>
      </c>
      <c r="F56" s="52">
        <f>VLOOKUP($A$56,'2.3'!55:182,30,FALSE)</f>
        <v>15729.454904517002</v>
      </c>
      <c r="G56" s="52">
        <f>VLOOKUP($A$56,'2.3'!55:182,38,FALSE)</f>
        <v>16364.465501367002</v>
      </c>
      <c r="H56" s="52">
        <f>VLOOKUP($A$56,'2.3'!55:182,46,FALSE)</f>
        <v>20299.173460000002</v>
      </c>
      <c r="I56" s="52">
        <f>VLOOKUP($A$56,'2.3'!55:182,54,FALSE)</f>
        <v>22944.281768326</v>
      </c>
      <c r="J56" s="52">
        <f>VLOOKUP($A$56,'2.3'!55:182,62,FALSE)</f>
        <v>20086.465267903332</v>
      </c>
      <c r="K56" s="52">
        <f>VLOOKUP($A$56,'2.3'!55:182,70,FALSE)</f>
        <v>26600.777843131997</v>
      </c>
      <c r="L56" s="52">
        <f>VLOOKUP($A$56,'2.3'!55:182,78,FALSE)</f>
        <v>59399.927010972002</v>
      </c>
      <c r="M56" s="52">
        <f>VLOOKUP($A$56,'2.3'!55:182,86,FALSE)</f>
        <v>29043.181221858002</v>
      </c>
      <c r="N56" s="52">
        <f>VLOOKUP($A$56,'2.3'!55:182,94,FALSE)</f>
        <v>49244.993983138993</v>
      </c>
    </row>
    <row r="57" spans="1:14" ht="20" customHeight="1" x14ac:dyDescent="0.2">
      <c r="A57" s="104">
        <v>2822</v>
      </c>
      <c r="B57" s="104" t="s">
        <v>287</v>
      </c>
      <c r="C57" s="52">
        <f>VLOOKUP($A$57,'2.3'!56:183,6,FALSE)</f>
        <v>1653.101708104268</v>
      </c>
      <c r="D57" s="52">
        <f>VLOOKUP($A$57,'2.3'!56:183,14,FALSE)</f>
        <v>10029.243462778435</v>
      </c>
      <c r="E57" s="52">
        <f>VLOOKUP($A$57,'2.3'!56:183,22,FALSE)</f>
        <v>13048.550948841972</v>
      </c>
      <c r="F57" s="52">
        <f>VLOOKUP($A$57,'2.3'!56:183,30,FALSE)</f>
        <v>16100.626274186699</v>
      </c>
      <c r="G57" s="52">
        <f>VLOOKUP($A$57,'2.3'!56:183,38,FALSE)</f>
        <v>21150.930881123819</v>
      </c>
      <c r="H57" s="52">
        <f>VLOOKUP($A$57,'2.3'!56:183,46,FALSE)</f>
        <v>12601.92600738864</v>
      </c>
      <c r="I57" s="52">
        <f>VLOOKUP($A$57,'2.3'!56:183,54,FALSE)</f>
        <v>10534.143174767576</v>
      </c>
      <c r="J57" s="52">
        <f>VLOOKUP($A$57,'2.3'!56:183,62,FALSE)</f>
        <v>6074.8076810210414</v>
      </c>
      <c r="K57" s="52">
        <f>VLOOKUP($A$57,'2.3'!56:183,70,FALSE)</f>
        <v>6154.3114218887968</v>
      </c>
      <c r="L57" s="52">
        <f>VLOOKUP($A$57,'2.3'!56:183,78,FALSE)</f>
        <v>8893.9304485156536</v>
      </c>
      <c r="M57" s="52">
        <f>VLOOKUP($A$57,'2.3'!56:183,86,FALSE)</f>
        <v>5083.9807708823591</v>
      </c>
      <c r="N57" s="52">
        <f>VLOOKUP($A$57,'2.3'!56:183,94,FALSE)</f>
        <v>4172.3717498427759</v>
      </c>
    </row>
    <row r="58" spans="1:14" s="106" customFormat="1" ht="20" customHeight="1" x14ac:dyDescent="0.2">
      <c r="A58" s="60" t="s">
        <v>521</v>
      </c>
      <c r="B58" s="106" t="s">
        <v>522</v>
      </c>
      <c r="C58" s="47">
        <f>VLOOKUP($A$58,'2.3'!57:184,6,FALSE)</f>
        <v>1039.52559062</v>
      </c>
      <c r="D58" s="47">
        <f>VLOOKUP($A$58,'2.3'!57:184,14,FALSE)</f>
        <v>9477.0428814900006</v>
      </c>
      <c r="E58" s="47">
        <f>VLOOKUP($A$58,'2.3'!57:184,22,FALSE)</f>
        <v>12224.841419580001</v>
      </c>
      <c r="F58" s="47">
        <f>VLOOKUP($A$58,'2.3'!57:184,30,FALSE)</f>
        <v>14132.848501730001</v>
      </c>
      <c r="G58" s="47">
        <f>VLOOKUP($A$58,'2.3'!57:184,38,FALSE)</f>
        <v>19261.779356719999</v>
      </c>
      <c r="H58" s="47">
        <f>VLOOKUP($A$58,'2.3'!57:184,46,FALSE)</f>
        <v>9880.7822523999967</v>
      </c>
      <c r="I58" s="47">
        <f>VLOOKUP($A$58,'2.3'!57:184,54,FALSE)</f>
        <v>7949.5801470799997</v>
      </c>
      <c r="J58" s="47">
        <f>VLOOKUP($A$58,'2.3'!57:184,62,FALSE)</f>
        <v>3609.6322656799998</v>
      </c>
      <c r="K58" s="47">
        <f>VLOOKUP($A$58,'2.3'!57:184,70,FALSE)</f>
        <v>4555.6172460400003</v>
      </c>
      <c r="L58" s="47">
        <f>VLOOKUP($A$58,'2.3'!57:184,78,FALSE)</f>
        <v>4739.9171442700008</v>
      </c>
      <c r="M58" s="47">
        <f>VLOOKUP($A$58,'2.3'!57:184,86,FALSE)</f>
        <v>2580.0590717799996</v>
      </c>
      <c r="N58" s="47">
        <f>VLOOKUP($A$58,'2.3'!57:184,94,FALSE)</f>
        <v>1387.75788629</v>
      </c>
    </row>
    <row r="59" spans="1:14" s="106" customFormat="1" ht="20" customHeight="1" x14ac:dyDescent="0.2">
      <c r="A59" s="60" t="s">
        <v>523</v>
      </c>
      <c r="B59" s="106" t="s">
        <v>524</v>
      </c>
      <c r="C59" s="47">
        <f>VLOOKUP($A$59,'2.3'!58:185,6,FALSE)</f>
        <v>11.716317494268068</v>
      </c>
      <c r="D59" s="47">
        <f>VLOOKUP($A$59,'2.3'!58:185,14,FALSE)</f>
        <v>21.823982968432666</v>
      </c>
      <c r="E59" s="47">
        <f>VLOOKUP($A$59,'2.3'!58:185,22,FALSE)</f>
        <v>43.776211471971401</v>
      </c>
      <c r="F59" s="47">
        <f>VLOOKUP($A$59,'2.3'!58:185,30,FALSE)</f>
        <v>64.773994726699726</v>
      </c>
      <c r="G59" s="47">
        <f>VLOOKUP($A$59,'2.3'!58:185,38,FALSE)</f>
        <v>455.32260135382103</v>
      </c>
      <c r="H59" s="47">
        <f>VLOOKUP($A$59,'2.3'!58:185,46,FALSE)</f>
        <v>613.89091935864315</v>
      </c>
      <c r="I59" s="47">
        <f>VLOOKUP($A$59,'2.3'!58:185,54,FALSE)</f>
        <v>920.97130471757612</v>
      </c>
      <c r="J59" s="47">
        <f>VLOOKUP($A$59,'2.3'!58:185,62,FALSE)</f>
        <v>724.05575309104074</v>
      </c>
      <c r="K59" s="47">
        <f>VLOOKUP($A$59,'2.3'!58:185,70,FALSE)</f>
        <v>373.63210084879711</v>
      </c>
      <c r="L59" s="47">
        <f>VLOOKUP($A$59,'2.3'!58:185,78,FALSE)</f>
        <v>450.76289432565244</v>
      </c>
      <c r="M59" s="47">
        <f>VLOOKUP($A$59,'2.3'!58:185,86,FALSE)</f>
        <v>126.59861735235999</v>
      </c>
      <c r="N59" s="47">
        <f>VLOOKUP($A$59,'2.3'!58:185,94,FALSE)</f>
        <v>63.014304122775997</v>
      </c>
    </row>
    <row r="60" spans="1:14" s="106" customFormat="1" ht="20" customHeight="1" x14ac:dyDescent="0.2">
      <c r="A60" s="60" t="s">
        <v>525</v>
      </c>
      <c r="B60" s="106" t="s">
        <v>526</v>
      </c>
      <c r="C60" s="47">
        <f>VLOOKUP($A$60,'2.3'!59:186,6,FALSE)</f>
        <v>601.85979999000006</v>
      </c>
      <c r="D60" s="47">
        <f>VLOOKUP($A$60,'2.3'!59:186,14,FALSE)</f>
        <v>530.37659831999997</v>
      </c>
      <c r="E60" s="47">
        <f>VLOOKUP($A$60,'2.3'!59:186,22,FALSE)</f>
        <v>779.93331778999982</v>
      </c>
      <c r="F60" s="47">
        <f>VLOOKUP($A$60,'2.3'!59:186,30,FALSE)</f>
        <v>1903.0037777300001</v>
      </c>
      <c r="G60" s="47">
        <f>VLOOKUP($A$60,'2.3'!59:186,38,FALSE)</f>
        <v>1433.82892305</v>
      </c>
      <c r="H60" s="47">
        <f>VLOOKUP($A$60,'2.3'!59:186,46,FALSE)</f>
        <v>2107.2528356299999</v>
      </c>
      <c r="I60" s="47">
        <f>VLOOKUP($A$60,'2.3'!59:186,54,FALSE)</f>
        <v>1663.5917229700001</v>
      </c>
      <c r="J60" s="47">
        <f>VLOOKUP($A$60,'2.3'!59:186,62,FALSE)</f>
        <v>1741.1196622499999</v>
      </c>
      <c r="K60" s="47">
        <f>VLOOKUP($A$60,'2.3'!59:186,70,FALSE)</f>
        <v>1225.0620749999998</v>
      </c>
      <c r="L60" s="47">
        <f>VLOOKUP($A$60,'2.3'!59:186,78,FALSE)</f>
        <v>3703.2504099199996</v>
      </c>
      <c r="M60" s="47">
        <f>VLOOKUP($A$60,'2.3'!59:186,86,FALSE)</f>
        <v>2377.3230817500003</v>
      </c>
      <c r="N60" s="47">
        <f>VLOOKUP($A$60,'2.3'!59:186,94,FALSE)</f>
        <v>2721.5995594300002</v>
      </c>
    </row>
    <row r="61" spans="1:14" ht="20" customHeight="1" x14ac:dyDescent="0.2">
      <c r="A61" s="35">
        <v>283</v>
      </c>
      <c r="B61" s="36" t="s">
        <v>305</v>
      </c>
      <c r="C61" s="37">
        <f>VLOOKUP($A$61,'2.3'!60:187,6,FALSE)</f>
        <v>0</v>
      </c>
      <c r="D61" s="37">
        <f>VLOOKUP($A$61,'2.3'!60:187,14,FALSE)</f>
        <v>0</v>
      </c>
      <c r="E61" s="37">
        <f>VLOOKUP($A$61,'2.3'!60:187,22,FALSE)</f>
        <v>0</v>
      </c>
      <c r="F61" s="37">
        <f>VLOOKUP($A$61,'2.3'!60:187,30,FALSE)</f>
        <v>0</v>
      </c>
      <c r="G61" s="37">
        <f>VLOOKUP($A$61,'2.3'!60:187,38,FALSE)</f>
        <v>0</v>
      </c>
      <c r="H61" s="37">
        <f>VLOOKUP($A$61,'2.3'!60:187,46,FALSE)</f>
        <v>0</v>
      </c>
      <c r="I61" s="37">
        <f>VLOOKUP($A$61,'2.3'!60:187,54,FALSE)</f>
        <v>0</v>
      </c>
      <c r="J61" s="37">
        <f>VLOOKUP($A$61,'2.3'!60:187,62,FALSE)</f>
        <v>0</v>
      </c>
      <c r="K61" s="37">
        <f>VLOOKUP($A$61,'2.3'!60:187,70,FALSE)</f>
        <v>0</v>
      </c>
      <c r="L61" s="37">
        <f>VLOOKUP($A$61,'2.3'!60:187,78,FALSE)</f>
        <v>0</v>
      </c>
      <c r="M61" s="37">
        <f>VLOOKUP($A$61,'2.3'!60:187,86,FALSE)</f>
        <v>0</v>
      </c>
      <c r="N61" s="37">
        <f>VLOOKUP($A$61,'2.3'!60:187,94,FALSE)</f>
        <v>0</v>
      </c>
    </row>
    <row r="62" spans="1:14" ht="20" customHeight="1" x14ac:dyDescent="0.2">
      <c r="A62" s="18">
        <v>31</v>
      </c>
      <c r="B62" s="19" t="s">
        <v>833</v>
      </c>
      <c r="C62" s="20">
        <f>VLOOKUP($A$62,'2.3'!61:188,6,FALSE)</f>
        <v>12871.299833321</v>
      </c>
      <c r="D62" s="20">
        <f>VLOOKUP($A$62,'2.3'!61:188,14,FALSE)</f>
        <v>2743.1880393719994</v>
      </c>
      <c r="E62" s="20">
        <f>VLOOKUP($A$62,'2.3'!61:188,22,FALSE)</f>
        <v>2561.8426614392051</v>
      </c>
      <c r="F62" s="20">
        <f>VLOOKUP($A$62,'2.3'!61:188,30,FALSE)</f>
        <v>7880.6914874640015</v>
      </c>
      <c r="G62" s="20">
        <f>VLOOKUP($A$62,'2.3'!61:188,38,FALSE)</f>
        <v>8022.5119635823476</v>
      </c>
      <c r="H62" s="20">
        <f>VLOOKUP($A$62,'2.3'!61:188,46,FALSE)</f>
        <v>-5836.6450834740017</v>
      </c>
      <c r="I62" s="20">
        <f>VLOOKUP($A$62,'2.3'!61:188,54,FALSE)</f>
        <v>-10120.61309028771</v>
      </c>
      <c r="J62" s="20">
        <f>VLOOKUP($A$62,'2.3'!61:188,62,FALSE)</f>
        <v>-17468.260176559594</v>
      </c>
      <c r="K62" s="20">
        <f>VLOOKUP($A$62,'2.3'!61:188,70,FALSE)</f>
        <v>-11116.376322736869</v>
      </c>
      <c r="L62" s="20">
        <f>VLOOKUP($A$62,'2.3'!61:188,78,FALSE)</f>
        <v>-18837.486190994001</v>
      </c>
      <c r="M62" s="20">
        <f>VLOOKUP($A$62,'2.3'!61:188,86,FALSE)</f>
        <v>-20685.475892095998</v>
      </c>
      <c r="N62" s="20">
        <f>VLOOKUP($A$62,'2.3'!61:188,94,FALSE)</f>
        <v>-30107.954653617231</v>
      </c>
    </row>
    <row r="63" spans="1:14" ht="20" customHeight="1" x14ac:dyDescent="0.2">
      <c r="A63" s="35">
        <v>311</v>
      </c>
      <c r="B63" s="36" t="s">
        <v>834</v>
      </c>
      <c r="C63" s="37">
        <f>VLOOKUP($A$63,'2.3'!62:189,6,FALSE)</f>
        <v>11895.659376342001</v>
      </c>
      <c r="D63" s="37">
        <f>VLOOKUP($A$63,'2.3'!62:189,14,FALSE)</f>
        <v>5743.2606370719996</v>
      </c>
      <c r="E63" s="37">
        <f>VLOOKUP($A$63,'2.3'!62:189,22,FALSE)</f>
        <v>4253.8898826131899</v>
      </c>
      <c r="F63" s="37">
        <f>VLOOKUP($A$63,'2.3'!62:189,30,FALSE)</f>
        <v>10567.626783728001</v>
      </c>
      <c r="G63" s="37">
        <f>VLOOKUP($A$63,'2.3'!62:189,38,FALSE)</f>
        <v>14254.372875896348</v>
      </c>
      <c r="H63" s="37">
        <f>VLOOKUP($A$63,'2.3'!62:189,46,FALSE)</f>
        <v>-2641.1980937960016</v>
      </c>
      <c r="I63" s="37">
        <f>VLOOKUP($A$63,'2.3'!62:189,54,FALSE)</f>
        <v>-6863.4611583997103</v>
      </c>
      <c r="J63" s="37">
        <f>VLOOKUP($A$63,'2.3'!62:189,62,FALSE)</f>
        <v>-9869.4467981345551</v>
      </c>
      <c r="K63" s="37">
        <f>VLOOKUP($A$63,'2.3'!62:189,70,FALSE)</f>
        <v>-8812.939646339868</v>
      </c>
      <c r="L63" s="37">
        <f>VLOOKUP($A$63,'2.3'!62:189,78,FALSE)</f>
        <v>-12697.536738524999</v>
      </c>
      <c r="M63" s="37">
        <f>VLOOKUP($A$63,'2.3'!62:189,86,FALSE)</f>
        <v>-14591.304114369997</v>
      </c>
      <c r="N63" s="37">
        <f>VLOOKUP($A$63,'2.3'!62:189,94,FALSE)</f>
        <v>-23531.689969197228</v>
      </c>
    </row>
    <row r="64" spans="1:14" ht="20" customHeight="1" x14ac:dyDescent="0.2">
      <c r="A64" s="21">
        <v>3111</v>
      </c>
      <c r="B64" s="22" t="s">
        <v>319</v>
      </c>
      <c r="C64" s="52">
        <f>VLOOKUP($A$64,'2.3'!63:190,6,FALSE)</f>
        <v>8706.2363816075776</v>
      </c>
      <c r="D64" s="52">
        <f>VLOOKUP($A$64,'2.3'!63:190,14,FALSE)</f>
        <v>4323.6161431955124</v>
      </c>
      <c r="E64" s="52">
        <f>VLOOKUP($A$64,'2.3'!63:190,22,FALSE)</f>
        <v>2923.2545543541737</v>
      </c>
      <c r="F64" s="52">
        <f>VLOOKUP($A$64,'2.3'!63:190,30,FALSE)</f>
        <v>6869.169543403179</v>
      </c>
      <c r="G64" s="52">
        <f>VLOOKUP($A$64,'2.3'!63:190,38,FALSE)</f>
        <v>8671.5930084730571</v>
      </c>
      <c r="H64" s="52">
        <f>VLOOKUP($A$64,'2.3'!63:190,46,FALSE)</f>
        <v>-1746.1190904164632</v>
      </c>
      <c r="I64" s="52">
        <f>VLOOKUP($A$64,'2.3'!63:190,54,FALSE)</f>
        <v>-4752.2870830494157</v>
      </c>
      <c r="J64" s="52">
        <f>VLOOKUP($A$64,'2.3'!63:190,62,FALSE)</f>
        <v>-7329.684821314996</v>
      </c>
      <c r="K64" s="52">
        <f>VLOOKUP($A$64,'2.3'!63:190,70,FALSE)</f>
        <v>-6120.6994569689487</v>
      </c>
      <c r="L64" s="52">
        <f>VLOOKUP($A$64,'2.3'!63:190,78,FALSE)</f>
        <v>-7696.7191645836756</v>
      </c>
      <c r="M64" s="52">
        <f>VLOOKUP($A$64,'2.3'!63:190,86,FALSE)</f>
        <v>-9215.2967711696656</v>
      </c>
      <c r="N64" s="52">
        <f>VLOOKUP($A$64,'2.3'!63:190,94,FALSE)</f>
        <v>-13953.391379708002</v>
      </c>
    </row>
    <row r="65" spans="1:14" ht="20" customHeight="1" x14ac:dyDescent="0.2">
      <c r="A65" s="21">
        <v>3112</v>
      </c>
      <c r="B65" s="22" t="s">
        <v>320</v>
      </c>
      <c r="C65" s="52">
        <f>VLOOKUP($A$65,'2.3'!64:191,6,FALSE)</f>
        <v>2647.1085813735226</v>
      </c>
      <c r="D65" s="52">
        <f>VLOOKUP($A$65,'2.3'!64:191,14,FALSE)</f>
        <v>1121.4084293296492</v>
      </c>
      <c r="E65" s="52">
        <f>VLOOKUP($A$65,'2.3'!64:191,22,FALSE)</f>
        <v>1076.6248104078616</v>
      </c>
      <c r="F65" s="52">
        <f>VLOOKUP($A$65,'2.3'!64:191,30,FALSE)</f>
        <v>2797.748735073088</v>
      </c>
      <c r="G65" s="52">
        <f>VLOOKUP($A$65,'2.3'!64:191,38,FALSE)</f>
        <v>4053.2328760320438</v>
      </c>
      <c r="H65" s="52">
        <f>VLOOKUP($A$65,'2.3'!64:191,46,FALSE)</f>
        <v>-499.83447353427499</v>
      </c>
      <c r="I65" s="52">
        <f>VLOOKUP($A$65,'2.3'!64:191,54,FALSE)</f>
        <v>-1263.983738443269</v>
      </c>
      <c r="J65" s="52">
        <f>VLOOKUP($A$65,'2.3'!64:191,62,FALSE)</f>
        <v>-1471.749767862922</v>
      </c>
      <c r="K65" s="52">
        <f>VLOOKUP($A$65,'2.3'!64:191,70,FALSE)</f>
        <v>-1458.5356784874546</v>
      </c>
      <c r="L65" s="52">
        <f>VLOOKUP($A$65,'2.3'!64:191,78,FALSE)</f>
        <v>-3189.0408536924033</v>
      </c>
      <c r="M65" s="52">
        <f>VLOOKUP($A$65,'2.3'!64:191,86,FALSE)</f>
        <v>-3641.2309745888133</v>
      </c>
      <c r="N65" s="52">
        <f>VLOOKUP($A$65,'2.3'!64:191,94,FALSE)</f>
        <v>-6586.5627886314105</v>
      </c>
    </row>
    <row r="66" spans="1:14" ht="20" customHeight="1" x14ac:dyDescent="0.2">
      <c r="A66" s="21">
        <v>3113</v>
      </c>
      <c r="B66" s="22" t="s">
        <v>321</v>
      </c>
      <c r="C66" s="52">
        <f>VLOOKUP($A$66,'2.3'!65:192,6,FALSE)</f>
        <v>495.33838952481841</v>
      </c>
      <c r="D66" s="52">
        <f>VLOOKUP($A$66,'2.3'!65:192,14,FALSE)</f>
        <v>283.20440581473883</v>
      </c>
      <c r="E66" s="52">
        <f>VLOOKUP($A$66,'2.3'!65:192,22,FALSE)</f>
        <v>222.16992186608806</v>
      </c>
      <c r="F66" s="52">
        <f>VLOOKUP($A$66,'2.3'!65:192,30,FALSE)</f>
        <v>800.62357988231929</v>
      </c>
      <c r="G66" s="52">
        <f>VLOOKUP($A$66,'2.3'!65:192,38,FALSE)</f>
        <v>1359.4072921474922</v>
      </c>
      <c r="H66" s="52">
        <f>VLOOKUP($A$66,'2.3'!65:192,46,FALSE)</f>
        <v>-380.5985953680954</v>
      </c>
      <c r="I66" s="52">
        <f>VLOOKUP($A$66,'2.3'!65:192,54,FALSE)</f>
        <v>-853.14581960140504</v>
      </c>
      <c r="J66" s="52">
        <f>VLOOKUP($A$66,'2.3'!65:192,62,FALSE)</f>
        <v>-962.71759889822579</v>
      </c>
      <c r="K66" s="52">
        <f>VLOOKUP($A$66,'2.3'!65:192,70,FALSE)</f>
        <v>-1110.8394297025752</v>
      </c>
      <c r="L66" s="52">
        <f>VLOOKUP($A$66,'2.3'!65:192,78,FALSE)</f>
        <v>-1557.1968577742887</v>
      </c>
      <c r="M66" s="52">
        <f>VLOOKUP($A$66,'2.3'!65:192,86,FALSE)</f>
        <v>-1514.627741119858</v>
      </c>
      <c r="N66" s="52">
        <f>VLOOKUP($A$66,'2.3'!65:192,94,FALSE)</f>
        <v>-2502.0926320666499</v>
      </c>
    </row>
    <row r="67" spans="1:14" ht="20" customHeight="1" x14ac:dyDescent="0.2">
      <c r="A67" s="21">
        <v>3114</v>
      </c>
      <c r="B67" s="22" t="s">
        <v>322</v>
      </c>
      <c r="C67" s="52">
        <f>VLOOKUP($A$67,'2.3'!66:193,6,FALSE)</f>
        <v>46.976023836082078</v>
      </c>
      <c r="D67" s="52">
        <f>VLOOKUP($A$67,'2.3'!66:193,14,FALSE)</f>
        <v>15.031658732099219</v>
      </c>
      <c r="E67" s="52">
        <f>VLOOKUP($A$67,'2.3'!66:193,22,FALSE)</f>
        <v>31.840595985066322</v>
      </c>
      <c r="F67" s="52">
        <f>VLOOKUP($A$67,'2.3'!66:193,30,FALSE)</f>
        <v>100.08492536941506</v>
      </c>
      <c r="G67" s="52">
        <f>VLOOKUP($A$67,'2.3'!66:193,38,FALSE)</f>
        <v>170.13969924375527</v>
      </c>
      <c r="H67" s="52">
        <f>VLOOKUP($A$67,'2.3'!66:193,46,FALSE)</f>
        <v>-14.645934477167767</v>
      </c>
      <c r="I67" s="52">
        <f>VLOOKUP($A$67,'2.3'!66:193,54,FALSE)</f>
        <v>5.9554826943786594</v>
      </c>
      <c r="J67" s="52">
        <f>VLOOKUP($A$67,'2.3'!66:193,62,FALSE)</f>
        <v>-105.29461005841188</v>
      </c>
      <c r="K67" s="52">
        <f>VLOOKUP($A$67,'2.3'!66:193,70,FALSE)</f>
        <v>-122.86508118089014</v>
      </c>
      <c r="L67" s="52">
        <f>VLOOKUP($A$67,'2.3'!66:193,78,FALSE)</f>
        <v>-254.57986247463262</v>
      </c>
      <c r="M67" s="52">
        <f>VLOOKUP($A$67,'2.3'!66:193,86,FALSE)</f>
        <v>-220.14862749165962</v>
      </c>
      <c r="N67" s="52">
        <f>VLOOKUP($A$67,'2.3'!66:193,94,FALSE)</f>
        <v>-489.64316879117007</v>
      </c>
    </row>
    <row r="68" spans="1:14" ht="20" customHeight="1" x14ac:dyDescent="0.2">
      <c r="A68" s="35">
        <v>312</v>
      </c>
      <c r="B68" s="36" t="s">
        <v>252</v>
      </c>
      <c r="C68" s="37">
        <f>VLOOKUP($A$68,'2.3'!67:194,6,FALSE)</f>
        <v>1598.9244523199998</v>
      </c>
      <c r="D68" s="37">
        <f>VLOOKUP($A$68,'2.3'!67:194,14,FALSE)</f>
        <v>116.00402778499989</v>
      </c>
      <c r="E68" s="37">
        <f>VLOOKUP($A$68,'2.3'!67:194,22,FALSE)</f>
        <v>-215.86287179053494</v>
      </c>
      <c r="F68" s="37">
        <f>VLOOKUP($A$68,'2.3'!67:194,30,FALSE)</f>
        <v>373.55546032100006</v>
      </c>
      <c r="G68" s="37">
        <f>VLOOKUP($A$68,'2.3'!67:194,38,FALSE)</f>
        <v>892.83642937699994</v>
      </c>
      <c r="H68" s="37">
        <f>VLOOKUP($A$68,'2.3'!67:194,46,FALSE)</f>
        <v>1481.6682832629999</v>
      </c>
      <c r="I68" s="37">
        <f>VLOOKUP($A$68,'2.3'!67:194,54,FALSE)</f>
        <v>57.739035622000003</v>
      </c>
      <c r="J68" s="37">
        <f>VLOOKUP($A$68,'2.3'!67:194,62,FALSE)</f>
        <v>1080.80839256644</v>
      </c>
      <c r="K68" s="37">
        <f>VLOOKUP($A$68,'2.3'!67:194,70,FALSE)</f>
        <v>169.26911087600001</v>
      </c>
      <c r="L68" s="37">
        <f>VLOOKUP($A$68,'2.3'!67:194,78,FALSE)</f>
        <v>372.93666168300001</v>
      </c>
      <c r="M68" s="37">
        <f>VLOOKUP($A$68,'2.3'!67:194,86,FALSE)</f>
        <v>467.48759099699998</v>
      </c>
      <c r="N68" s="37">
        <f>VLOOKUP($A$68,'2.3'!67:194,94,FALSE)</f>
        <v>1247.8521479209999</v>
      </c>
    </row>
    <row r="69" spans="1:14" ht="20" customHeight="1" x14ac:dyDescent="0.2">
      <c r="A69" s="35">
        <v>313</v>
      </c>
      <c r="B69" s="36" t="s">
        <v>253</v>
      </c>
      <c r="C69" s="37">
        <f>VLOOKUP($A$69,'2.3'!68:195,6,FALSE)</f>
        <v>21.889799389</v>
      </c>
      <c r="D69" s="37">
        <f>VLOOKUP($A$69,'2.3'!68:195,14,FALSE)</f>
        <v>29.190576645</v>
      </c>
      <c r="E69" s="37">
        <f>VLOOKUP($A$69,'2.3'!68:195,22,FALSE)</f>
        <v>33.73809040655</v>
      </c>
      <c r="F69" s="37">
        <f>VLOOKUP($A$69,'2.3'!68:195,30,FALSE)</f>
        <v>70.263652704999998</v>
      </c>
      <c r="G69" s="37">
        <f>VLOOKUP($A$69,'2.3'!68:195,38,FALSE)</f>
        <v>84.787343828999994</v>
      </c>
      <c r="H69" s="37">
        <f>VLOOKUP($A$69,'2.3'!68:195,46,FALSE)</f>
        <v>67.103654409000001</v>
      </c>
      <c r="I69" s="37">
        <f>VLOOKUP($A$69,'2.3'!68:195,54,FALSE)</f>
        <v>48.239731489999997</v>
      </c>
      <c r="J69" s="37">
        <f>VLOOKUP($A$69,'2.3'!68:195,62,FALSE)</f>
        <v>50.866947638520003</v>
      </c>
      <c r="K69" s="37">
        <f>VLOOKUP($A$69,'2.3'!68:195,70,FALSE)</f>
        <v>52.023758947000005</v>
      </c>
      <c r="L69" s="37">
        <f>VLOOKUP($A$69,'2.3'!68:195,78,FALSE)</f>
        <v>43.792118318000007</v>
      </c>
      <c r="M69" s="37">
        <f>VLOOKUP($A$69,'2.3'!68:195,86,FALSE)</f>
        <v>31.323777777000004</v>
      </c>
      <c r="N69" s="37">
        <f>VLOOKUP($A$69,'2.3'!68:195,94,FALSE)</f>
        <v>27.793220199</v>
      </c>
    </row>
    <row r="70" spans="1:14" ht="20" customHeight="1" x14ac:dyDescent="0.2">
      <c r="A70" s="35">
        <v>314</v>
      </c>
      <c r="B70" s="36" t="s">
        <v>254</v>
      </c>
      <c r="C70" s="37">
        <f>VLOOKUP($A$70,'2.3'!69:196,6,FALSE)</f>
        <v>-645.17379472999994</v>
      </c>
      <c r="D70" s="37">
        <f>VLOOKUP($A$70,'2.3'!69:196,14,FALSE)</f>
        <v>-3145.26720213</v>
      </c>
      <c r="E70" s="37">
        <f>VLOOKUP($A$70,'2.3'!69:196,22,FALSE)</f>
        <v>-1509.92243979</v>
      </c>
      <c r="F70" s="37">
        <f>VLOOKUP($A$70,'2.3'!69:196,30,FALSE)</f>
        <v>-3130.7544092899998</v>
      </c>
      <c r="G70" s="37">
        <f>VLOOKUP($A$70,'2.3'!69:196,38,FALSE)</f>
        <v>-7209.4846855200012</v>
      </c>
      <c r="H70" s="37">
        <f>VLOOKUP($A$70,'2.3'!69:196,46,FALSE)</f>
        <v>-4744.2189273499998</v>
      </c>
      <c r="I70" s="37">
        <f>VLOOKUP($A$70,'2.3'!69:196,54,FALSE)</f>
        <v>-3363.1306990000003</v>
      </c>
      <c r="J70" s="37">
        <f>VLOOKUP($A$70,'2.3'!69:196,62,FALSE)</f>
        <v>-8730.4887186300002</v>
      </c>
      <c r="K70" s="37">
        <f>VLOOKUP($A$70,'2.3'!69:196,70,FALSE)</f>
        <v>-2524.7295462200004</v>
      </c>
      <c r="L70" s="37">
        <f>VLOOKUP($A$70,'2.3'!69:196,78,FALSE)</f>
        <v>-6556.6782324699998</v>
      </c>
      <c r="M70" s="37">
        <f>VLOOKUP($A$70,'2.3'!69:196,86,FALSE)</f>
        <v>-6592.9831465000034</v>
      </c>
      <c r="N70" s="37">
        <f>VLOOKUP($A$70,'2.3'!69:196,94,FALSE)</f>
        <v>-7851.910052539999</v>
      </c>
    </row>
    <row r="71" spans="1:14" ht="20" customHeight="1" x14ac:dyDescent="0.2">
      <c r="A71" s="21">
        <v>3141</v>
      </c>
      <c r="B71" s="22" t="s">
        <v>323</v>
      </c>
      <c r="C71" s="52">
        <f>VLOOKUP($A$71,'2.3'!70:197,6,FALSE)</f>
        <v>196.27395733</v>
      </c>
      <c r="D71" s="52">
        <f>VLOOKUP($A$71,'2.3'!70:197,14,FALSE)</f>
        <v>315.25202490999993</v>
      </c>
      <c r="E71" s="52">
        <f>VLOOKUP($A$71,'2.3'!70:197,22,FALSE)</f>
        <v>162.23386972999995</v>
      </c>
      <c r="F71" s="52">
        <f>VLOOKUP($A$71,'2.3'!70:197,30,FALSE)</f>
        <v>128.21075561000001</v>
      </c>
      <c r="G71" s="52">
        <f>VLOOKUP($A$71,'2.3'!70:197,38,FALSE)</f>
        <v>167.38892472000001</v>
      </c>
      <c r="H71" s="52">
        <f>VLOOKUP($A$71,'2.3'!70:197,46,FALSE)</f>
        <v>87.197543170000003</v>
      </c>
      <c r="I71" s="52">
        <f>VLOOKUP($A$71,'2.3'!70:197,54,FALSE)</f>
        <v>87.328024260000007</v>
      </c>
      <c r="J71" s="52">
        <f>VLOOKUP($A$71,'2.3'!70:197,62,FALSE)</f>
        <v>125.76931177999998</v>
      </c>
      <c r="K71" s="52">
        <f>VLOOKUP($A$71,'2.3'!70:197,70,FALSE)</f>
        <v>177.20701362000003</v>
      </c>
      <c r="L71" s="52">
        <f>VLOOKUP($A$71,'2.3'!70:197,78,FALSE)</f>
        <v>176.8003415</v>
      </c>
      <c r="M71" s="52">
        <f>VLOOKUP($A$71,'2.3'!70:197,86,FALSE)</f>
        <v>164.06541048</v>
      </c>
      <c r="N71" s="52">
        <f>VLOOKUP($A$71,'2.3'!70:197,94,FALSE)</f>
        <v>72.441808750000007</v>
      </c>
    </row>
    <row r="72" spans="1:14" ht="20" customHeight="1" x14ac:dyDescent="0.2">
      <c r="A72" s="21">
        <v>3142</v>
      </c>
      <c r="B72" s="22" t="s">
        <v>324</v>
      </c>
      <c r="C72" s="52">
        <f>VLOOKUP($A$72,'2.3'!71:198,6,FALSE)</f>
        <v>0</v>
      </c>
      <c r="D72" s="52">
        <f>VLOOKUP($A$72,'2.3'!71:198,14,FALSE)</f>
        <v>0</v>
      </c>
      <c r="E72" s="52">
        <f>VLOOKUP($A$72,'2.3'!71:198,22,FALSE)</f>
        <v>0</v>
      </c>
      <c r="F72" s="52">
        <f>VLOOKUP($A$72,'2.3'!71:198,30,FALSE)</f>
        <v>0</v>
      </c>
      <c r="G72" s="52">
        <f>VLOOKUP($A$72,'2.3'!71:198,38,FALSE)</f>
        <v>0</v>
      </c>
      <c r="H72" s="52">
        <f>VLOOKUP($A$72,'2.3'!71:198,46,FALSE)</f>
        <v>0</v>
      </c>
      <c r="I72" s="52">
        <f>VLOOKUP($A$72,'2.3'!71:198,54,FALSE)</f>
        <v>0</v>
      </c>
      <c r="J72" s="52">
        <f>VLOOKUP($A$72,'2.3'!71:198,62,FALSE)</f>
        <v>0</v>
      </c>
      <c r="K72" s="52">
        <f>VLOOKUP($A$72,'2.3'!71:198,70,FALSE)</f>
        <v>0</v>
      </c>
      <c r="L72" s="52">
        <f>VLOOKUP($A$72,'2.3'!71:198,78,FALSE)</f>
        <v>0</v>
      </c>
      <c r="M72" s="52">
        <f>VLOOKUP($A$72,'2.3'!71:198,86,FALSE)</f>
        <v>0</v>
      </c>
      <c r="N72" s="52">
        <f>VLOOKUP($A$72,'2.3'!71:198,94,FALSE)</f>
        <v>0</v>
      </c>
    </row>
    <row r="73" spans="1:14" ht="20" customHeight="1" x14ac:dyDescent="0.2">
      <c r="A73" s="21">
        <v>3143</v>
      </c>
      <c r="B73" s="22" t="s">
        <v>325</v>
      </c>
      <c r="C73" s="52">
        <f>VLOOKUP($A$73,'2.3'!72:199,6,FALSE)</f>
        <v>0</v>
      </c>
      <c r="D73" s="52">
        <f>VLOOKUP($A$73,'2.3'!72:199,14,FALSE)</f>
        <v>0</v>
      </c>
      <c r="E73" s="52">
        <f>VLOOKUP($A$73,'2.3'!72:199,22,FALSE)</f>
        <v>0</v>
      </c>
      <c r="F73" s="52">
        <f>VLOOKUP($A$73,'2.3'!72:199,30,FALSE)</f>
        <v>0</v>
      </c>
      <c r="G73" s="52">
        <f>VLOOKUP($A$73,'2.3'!72:199,38,FALSE)</f>
        <v>0</v>
      </c>
      <c r="H73" s="52">
        <f>VLOOKUP($A$73,'2.3'!72:199,46,FALSE)</f>
        <v>0</v>
      </c>
      <c r="I73" s="52">
        <f>VLOOKUP($A$73,'2.3'!72:199,54,FALSE)</f>
        <v>0</v>
      </c>
      <c r="J73" s="52">
        <f>VLOOKUP($A$73,'2.3'!72:199,62,FALSE)</f>
        <v>0</v>
      </c>
      <c r="K73" s="52">
        <f>VLOOKUP($A$73,'2.3'!72:199,70,FALSE)</f>
        <v>0</v>
      </c>
      <c r="L73" s="52">
        <f>VLOOKUP($A$73,'2.3'!72:199,78,FALSE)</f>
        <v>0</v>
      </c>
      <c r="M73" s="52">
        <f>VLOOKUP($A$73,'2.3'!72:199,86,FALSE)</f>
        <v>0</v>
      </c>
      <c r="N73" s="52">
        <f>VLOOKUP($A$73,'2.3'!72:199,94,FALSE)</f>
        <v>0</v>
      </c>
    </row>
    <row r="74" spans="1:14" ht="20" customHeight="1" x14ac:dyDescent="0.2">
      <c r="A74" s="21">
        <v>3144</v>
      </c>
      <c r="B74" s="22" t="s">
        <v>326</v>
      </c>
      <c r="C74" s="52">
        <f>VLOOKUP($A$74,'2.3'!73:200,6,FALSE)</f>
        <v>-841.44775205999997</v>
      </c>
      <c r="D74" s="52">
        <f>VLOOKUP($A$74,'2.3'!73:200,14,FALSE)</f>
        <v>-3460.5192270400003</v>
      </c>
      <c r="E74" s="52">
        <f>VLOOKUP($A$74,'2.3'!73:200,22,FALSE)</f>
        <v>-1672.1563095199999</v>
      </c>
      <c r="F74" s="52">
        <f>VLOOKUP($A$74,'2.3'!73:200,30,FALSE)</f>
        <v>-3258.9651649000002</v>
      </c>
      <c r="G74" s="52">
        <f>VLOOKUP($A$74,'2.3'!73:200,38,FALSE)</f>
        <v>-7376.8736102399998</v>
      </c>
      <c r="H74" s="52">
        <f>VLOOKUP($A$74,'2.3'!73:200,46,FALSE)</f>
        <v>-4831.416470520001</v>
      </c>
      <c r="I74" s="52">
        <f>VLOOKUP($A$74,'2.3'!73:200,54,FALSE)</f>
        <v>-3450.4587232600002</v>
      </c>
      <c r="J74" s="52">
        <f>VLOOKUP($A$74,'2.3'!73:200,62,FALSE)</f>
        <v>-8856.2580304099993</v>
      </c>
      <c r="K74" s="52">
        <f>VLOOKUP($A$74,'2.3'!73:200,70,FALSE)</f>
        <v>-2701.9365598400004</v>
      </c>
      <c r="L74" s="52">
        <f>VLOOKUP($A$74,'2.3'!73:200,78,FALSE)</f>
        <v>-6733.4785739699992</v>
      </c>
      <c r="M74" s="52">
        <f>VLOOKUP($A$74,'2.3'!73:200,86,FALSE)</f>
        <v>-6757.0485569800021</v>
      </c>
      <c r="N74" s="52">
        <f>VLOOKUP($A$74,'2.3'!73:200,94,FALSE)</f>
        <v>-7924.3518612899979</v>
      </c>
    </row>
    <row r="75" spans="1:14" ht="20" customHeight="1" x14ac:dyDescent="0.2">
      <c r="A75" s="108" t="s">
        <v>255</v>
      </c>
      <c r="B75" s="109"/>
      <c r="C75" s="110"/>
      <c r="D75" s="110"/>
      <c r="E75" s="110"/>
      <c r="F75" s="110"/>
      <c r="G75" s="110"/>
      <c r="H75" s="110"/>
      <c r="I75" s="110"/>
      <c r="J75" s="110"/>
      <c r="K75" s="110"/>
      <c r="L75" s="110"/>
      <c r="M75" s="110"/>
      <c r="N75" s="110"/>
    </row>
    <row r="76" spans="1:14" ht="20" customHeight="1" x14ac:dyDescent="0.2">
      <c r="A76" s="61" t="s">
        <v>334</v>
      </c>
      <c r="B76" s="62" t="s">
        <v>330</v>
      </c>
      <c r="C76" s="111">
        <f>VLOOKUP($A$76,'2.3'!75:202,6,FALSE)</f>
        <v>32681.918379041002</v>
      </c>
      <c r="D76" s="111">
        <f>VLOOKUP($A$76,'2.3'!75:202,14,FALSE)</f>
        <v>27896.242241731998</v>
      </c>
      <c r="E76" s="111">
        <f>VLOOKUP($A$76,'2.3'!75:202,22,FALSE)</f>
        <v>26983.606131239205</v>
      </c>
      <c r="F76" s="111">
        <f>VLOOKUP($A$76,'2.3'!75:202,30,FALSE)</f>
        <v>35111.967253914001</v>
      </c>
      <c r="G76" s="111">
        <f>VLOOKUP($A$76,'2.3'!75:202,38,FALSE)</f>
        <v>41467.234674632004</v>
      </c>
      <c r="H76" s="111">
        <f>VLOOKUP($A$76,'2.3'!75:202,46,FALSE)</f>
        <v>27493.907843715999</v>
      </c>
      <c r="I76" s="111">
        <f>VLOOKUP($A$76,'2.3'!75:202,54,FALSE)</f>
        <v>24794.624939966998</v>
      </c>
      <c r="J76" s="111">
        <f>VLOOKUP($A$76,'2.3'!75:202,62,FALSE)</f>
        <v>25329.256219090719</v>
      </c>
      <c r="K76" s="111">
        <f>VLOOKUP($A$76,'2.3'!75:202,70,FALSE)</f>
        <v>26695.806459396001</v>
      </c>
      <c r="L76" s="111">
        <f>VLOOKUP($A$76,'2.3'!75:202,78,FALSE)</f>
        <v>25396.705171485999</v>
      </c>
      <c r="M76" s="111">
        <f>VLOOKUP($A$76,'2.3'!75:202,86,FALSE)</f>
        <v>24530.506204874</v>
      </c>
      <c r="N76" s="111">
        <f>VLOOKUP($A$76,'2.3'!75:202,94,FALSE)</f>
        <v>22419.311216724</v>
      </c>
    </row>
    <row r="77" spans="1:14" ht="20" customHeight="1" x14ac:dyDescent="0.2">
      <c r="A77" s="61" t="s">
        <v>335</v>
      </c>
      <c r="B77" s="62" t="s">
        <v>527</v>
      </c>
      <c r="C77" s="111">
        <f>VLOOKUP($A$77,'2.3'!76:203,6,FALSE)</f>
        <v>1637.6185457199999</v>
      </c>
      <c r="D77" s="111">
        <f>VLOOKUP($A$77,'2.3'!76:203,14,FALSE)</f>
        <v>5399.0542023600001</v>
      </c>
      <c r="E77" s="111">
        <f>VLOOKUP($A$77,'2.3'!76:203,22,FALSE)</f>
        <v>3490.7634698000002</v>
      </c>
      <c r="F77" s="111">
        <f>VLOOKUP($A$77,'2.3'!76:203,30,FALSE)</f>
        <v>4994.2757664499995</v>
      </c>
      <c r="G77" s="111">
        <f>VLOOKUP($A$77,'2.3'!76:203,38,FALSE)</f>
        <v>8482.0831148300003</v>
      </c>
      <c r="H77" s="111">
        <f>VLOOKUP($A$77,'2.3'!76:203,46,FALSE)</f>
        <v>5476.5529271899995</v>
      </c>
      <c r="I77" s="111">
        <f>VLOOKUP($A$77,'2.3'!76:203,54,FALSE)</f>
        <v>4683.2099129899998</v>
      </c>
      <c r="J77" s="111">
        <f>VLOOKUP($A$77,'2.3'!76:203,62,FALSE)</f>
        <v>9594.7528128599988</v>
      </c>
      <c r="K77" s="111">
        <f>VLOOKUP($A$77,'2.3'!76:203,70,FALSE)</f>
        <v>3709.6675048699999</v>
      </c>
      <c r="L77" s="111">
        <f>VLOOKUP($A$77,'2.3'!76:203,78,FALSE)</f>
        <v>7361.19136248</v>
      </c>
      <c r="M77" s="111">
        <f>VLOOKUP($A$77,'2.3'!76:203,86,FALSE)</f>
        <v>7475.9820969700022</v>
      </c>
      <c r="N77" s="111">
        <f>VLOOKUP($A$77,'2.3'!76:203,94,FALSE)</f>
        <v>8624.154977799999</v>
      </c>
    </row>
    <row r="78" spans="1:14" ht="20" customHeight="1" x14ac:dyDescent="0.2">
      <c r="A78" s="63" t="s">
        <v>336</v>
      </c>
      <c r="B78" s="64" t="s">
        <v>835</v>
      </c>
      <c r="C78" s="112">
        <f>VLOOKUP($A$78,'2.3'!77:204,6,FALSE)</f>
        <v>18173</v>
      </c>
      <c r="D78" s="112">
        <f>VLOOKUP($A$78,'2.3'!77:204,14,FALSE)</f>
        <v>19754</v>
      </c>
      <c r="E78" s="112">
        <f>VLOOKUP($A$78,'2.3'!77:204,22,FALSE)</f>
        <v>20931</v>
      </c>
      <c r="F78" s="112">
        <f>VLOOKUP($A$78,'2.3'!77:204,30,FALSE)</f>
        <v>22237</v>
      </c>
      <c r="G78" s="112">
        <f>VLOOKUP($A$78,'2.3'!77:204,38,FALSE)</f>
        <v>24962.639596219655</v>
      </c>
      <c r="H78" s="112">
        <f>VLOOKUP($A$78,'2.3'!77:204,46,FALSE)</f>
        <v>27854</v>
      </c>
      <c r="I78" s="112">
        <f>VLOOKUP($A$78,'2.3'!77:204,54,FALSE)</f>
        <v>30232.028117264708</v>
      </c>
      <c r="J78" s="112">
        <f>VLOOKUP($A$78,'2.3'!77:204,62,FALSE)</f>
        <v>33202.763582790314</v>
      </c>
      <c r="K78" s="112">
        <f>VLOOKUP($A$78,'2.3'!77:204,70,FALSE)</f>
        <v>34102.515277262872</v>
      </c>
      <c r="L78" s="112">
        <f>VLOOKUP($A$78,'2.3'!77:204,78,FALSE)</f>
        <v>36873</v>
      </c>
      <c r="M78" s="112">
        <f>VLOOKUP($A$78,'2.3'!77:204,86,FALSE)</f>
        <v>37739.999999999993</v>
      </c>
      <c r="N78" s="112">
        <f>VLOOKUP($A$78,'2.3'!77:204,94,FALSE)</f>
        <v>43903.110892541226</v>
      </c>
    </row>
    <row r="79" spans="1:14" ht="20" customHeight="1" x14ac:dyDescent="0.2">
      <c r="A79" s="102" t="s">
        <v>587</v>
      </c>
    </row>
    <row r="80" spans="1:14" ht="20" customHeight="1" x14ac:dyDescent="0.2">
      <c r="A80" s="102" t="s">
        <v>846</v>
      </c>
    </row>
    <row r="81" spans="1:1" ht="20" customHeight="1" x14ac:dyDescent="0.2">
      <c r="A81" s="102" t="s">
        <v>588</v>
      </c>
    </row>
    <row r="82" spans="1:1" ht="20" customHeight="1" x14ac:dyDescent="0.2">
      <c r="A82" s="102" t="s">
        <v>797</v>
      </c>
    </row>
    <row r="83" spans="1:1" ht="20" customHeight="1" x14ac:dyDescent="0.2">
      <c r="A83" s="102" t="s">
        <v>651</v>
      </c>
    </row>
    <row r="84" spans="1:1" ht="20" customHeight="1" x14ac:dyDescent="0.2">
      <c r="A84" s="102" t="s">
        <v>659</v>
      </c>
    </row>
    <row r="85" spans="1:1" ht="20" customHeight="1" x14ac:dyDescent="0.2">
      <c r="A85" s="102" t="s">
        <v>603</v>
      </c>
    </row>
    <row r="86" spans="1:1" ht="20" customHeight="1" x14ac:dyDescent="0.2">
      <c r="A86" s="102" t="s">
        <v>660</v>
      </c>
    </row>
    <row r="87" spans="1:1" ht="20" customHeight="1" x14ac:dyDescent="0.2">
      <c r="A87" s="102" t="s">
        <v>661</v>
      </c>
    </row>
    <row r="88" spans="1:1" ht="20" customHeight="1" x14ac:dyDescent="0.2">
      <c r="A88" s="102" t="s">
        <v>611</v>
      </c>
    </row>
    <row r="89" spans="1:1" ht="20" customHeight="1" x14ac:dyDescent="0.2">
      <c r="A89" s="102" t="s">
        <v>662</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709B5-EF94-4396-89AA-041058D89CC6}">
  <sheetPr codeName="Planilha21"/>
  <dimension ref="A1:N89"/>
  <sheetViews>
    <sheetView showGridLines="0" workbookViewId="0">
      <pane xSplit="2" ySplit="4" topLeftCell="C5" activePane="bottomRight" state="frozen"/>
      <selection activeCell="A54" sqref="A54"/>
      <selection pane="topRight" activeCell="A54" sqref="A54"/>
      <selection pane="bottomLeft" activeCell="A54" sqref="A54"/>
      <selection pane="bottomRight" activeCell="O46" sqref="O46"/>
    </sheetView>
  </sheetViews>
  <sheetFormatPr baseColWidth="10" defaultColWidth="9.1640625" defaultRowHeight="20" customHeight="1" x14ac:dyDescent="0.2"/>
  <cols>
    <col min="1" max="1" width="9.1640625" style="104"/>
    <col min="2" max="2" width="75.5" style="104" bestFit="1" customWidth="1"/>
    <col min="3" max="14" width="10.6640625" style="104" customWidth="1"/>
    <col min="15" max="16384" width="9.1640625" style="104"/>
  </cols>
  <sheetData>
    <row r="1" spans="1:14" ht="20" customHeight="1" x14ac:dyDescent="0.2">
      <c r="A1" s="96" t="s">
        <v>769</v>
      </c>
    </row>
    <row r="2" spans="1:14" ht="20" customHeight="1" x14ac:dyDescent="0.2">
      <c r="A2" s="96" t="s">
        <v>333</v>
      </c>
    </row>
    <row r="4" spans="1:14" s="113" customFormat="1" ht="20" customHeight="1" x14ac:dyDescent="0.2">
      <c r="A4" s="333" t="s">
        <v>664</v>
      </c>
      <c r="B4" s="333"/>
      <c r="C4" s="24">
        <v>2010</v>
      </c>
      <c r="D4" s="24">
        <v>2011</v>
      </c>
      <c r="E4" s="24">
        <v>2012</v>
      </c>
      <c r="F4" s="24">
        <v>2013</v>
      </c>
      <c r="G4" s="24">
        <v>2014</v>
      </c>
      <c r="H4" s="24">
        <v>2015</v>
      </c>
      <c r="I4" s="24">
        <v>2016</v>
      </c>
      <c r="J4" s="24">
        <v>2017</v>
      </c>
      <c r="K4" s="24">
        <v>2018</v>
      </c>
      <c r="L4" s="24">
        <v>2019</v>
      </c>
      <c r="M4" s="24">
        <v>2020</v>
      </c>
      <c r="N4" s="24">
        <v>2021</v>
      </c>
    </row>
    <row r="5" spans="1:14" ht="20" customHeight="1" x14ac:dyDescent="0.2">
      <c r="A5" s="57" t="s">
        <v>394</v>
      </c>
      <c r="B5" s="58" t="s">
        <v>829</v>
      </c>
      <c r="C5" s="165">
        <f>VLOOKUP($A$5,'2.3'!4:131,7,FALSE)</f>
        <v>518937.99958870199</v>
      </c>
      <c r="D5" s="165">
        <f>VLOOKUP($A$5,'2.3'!4:131,15,FALSE)</f>
        <v>541108.82692164264</v>
      </c>
      <c r="E5" s="165">
        <f>VLOOKUP($A$5,'2.3'!4:131,23,FALSE)</f>
        <v>608922.47648585285</v>
      </c>
      <c r="F5" s="165">
        <f>VLOOKUP($A$5,'2.3'!4:131,31,FALSE)</f>
        <v>683376.51840313617</v>
      </c>
      <c r="G5" s="165">
        <f>VLOOKUP($A$5,'2.3'!4:131,39,FALSE)</f>
        <v>745869.37990487798</v>
      </c>
      <c r="H5" s="165">
        <f>VLOOKUP($A$5,'2.3'!4:131,47,FALSE)</f>
        <v>802903.98293548834</v>
      </c>
      <c r="I5" s="165">
        <f>VLOOKUP($A$5,'2.3'!4:131,55,FALSE)</f>
        <v>830799.08727221016</v>
      </c>
      <c r="J5" s="165">
        <f>VLOOKUP($A$5,'2.3'!4:131,63,FALSE)</f>
        <v>845274.20209917438</v>
      </c>
      <c r="K5" s="165">
        <f>VLOOKUP($A$5,'2.3'!4:131,71,FALSE)</f>
        <v>896794.18608327291</v>
      </c>
      <c r="L5" s="165">
        <f>VLOOKUP($A$5,'2.3'!4:131,79,FALSE)</f>
        <v>922449.34085819277</v>
      </c>
      <c r="M5" s="165">
        <f>VLOOKUP($A$5,'2.3'!4:131,87,FALSE)</f>
        <v>947008.1101037492</v>
      </c>
      <c r="N5" s="165">
        <f>VLOOKUP($A$5,'2.3'!4:131,95,FALSE)</f>
        <v>1087965.455482248</v>
      </c>
    </row>
    <row r="6" spans="1:14" ht="20" customHeight="1" x14ac:dyDescent="0.2">
      <c r="A6" s="18">
        <v>2</v>
      </c>
      <c r="B6" s="19" t="s">
        <v>488</v>
      </c>
      <c r="C6" s="88">
        <f>VLOOKUP($A$6,'2.3'!5:132,7,FALSE)</f>
        <v>494021.90717310947</v>
      </c>
      <c r="D6" s="88">
        <f>VLOOKUP($A$6,'2.3'!5:132,15,FALSE)</f>
        <v>527332.47280103259</v>
      </c>
      <c r="E6" s="88">
        <f>VLOOKUP($A$6,'2.3'!5:132,23,FALSE)</f>
        <v>596488.67168618203</v>
      </c>
      <c r="F6" s="88">
        <f>VLOOKUP($A$6,'2.3'!5:132,31,FALSE)</f>
        <v>659509.37341884617</v>
      </c>
      <c r="G6" s="88">
        <f>VLOOKUP($A$6,'2.3'!5:132,39,FALSE)</f>
        <v>717480.5178320274</v>
      </c>
      <c r="H6" s="88">
        <f>VLOOKUP($A$6,'2.3'!5:132,47,FALSE)</f>
        <v>800575.83567345829</v>
      </c>
      <c r="I6" s="88">
        <f>VLOOKUP($A$6,'2.3'!5:132,55,FALSE)</f>
        <v>835966.68707184179</v>
      </c>
      <c r="J6" s="88">
        <f>VLOOKUP($A$6,'2.3'!5:132,63,FALSE)</f>
        <v>848385.05017281289</v>
      </c>
      <c r="K6" s="88">
        <f>VLOOKUP($A$6,'2.3'!5:132,71,FALSE)</f>
        <v>899642.99664137501</v>
      </c>
      <c r="L6" s="88">
        <f>VLOOKUP($A$6,'2.3'!5:132,79,FALSE)</f>
        <v>936846.93369161279</v>
      </c>
      <c r="M6" s="88">
        <f>VLOOKUP($A$6,'2.3'!5:132,87,FALSE)</f>
        <v>960131.67782997922</v>
      </c>
      <c r="N6" s="88">
        <f>VLOOKUP($A$6,'2.3'!5:132,95,FALSE)</f>
        <v>1085058.26332284</v>
      </c>
    </row>
    <row r="7" spans="1:14" ht="20" customHeight="1" x14ac:dyDescent="0.2">
      <c r="A7" s="32">
        <v>21</v>
      </c>
      <c r="B7" s="33" t="s">
        <v>244</v>
      </c>
      <c r="C7" s="89">
        <f>VLOOKUP($A$7,'2.3'!6:133,7,FALSE)</f>
        <v>168818.39485868931</v>
      </c>
      <c r="D7" s="89">
        <f>VLOOKUP($A$7,'2.3'!6:133,15,FALSE)</f>
        <v>190004.05725496</v>
      </c>
      <c r="E7" s="89">
        <f>VLOOKUP($A$7,'2.3'!6:133,23,FALSE)</f>
        <v>213719.68622486613</v>
      </c>
      <c r="F7" s="89">
        <f>VLOOKUP($A$7,'2.3'!6:133,31,FALSE)</f>
        <v>242798.56121514004</v>
      </c>
      <c r="G7" s="89">
        <f>VLOOKUP($A$7,'2.3'!6:133,39,FALSE)</f>
        <v>266168.97006838</v>
      </c>
      <c r="H7" s="89">
        <f>VLOOKUP($A$7,'2.3'!6:133,47,FALSE)</f>
        <v>290726.23964139004</v>
      </c>
      <c r="I7" s="89">
        <f>VLOOKUP($A$7,'2.3'!6:133,55,FALSE)</f>
        <v>300760.40238315996</v>
      </c>
      <c r="J7" s="89">
        <f>VLOOKUP($A$7,'2.3'!6:133,63,FALSE)</f>
        <v>315103.92726328998</v>
      </c>
      <c r="K7" s="89">
        <f>VLOOKUP($A$7,'2.3'!6:133,71,FALSE)</f>
        <v>327545.82998933998</v>
      </c>
      <c r="L7" s="89">
        <f>VLOOKUP($A$7,'2.3'!6:133,79,FALSE)</f>
        <v>344416.02986711002</v>
      </c>
      <c r="M7" s="89">
        <f>VLOOKUP($A$7,'2.3'!6:133,87,FALSE)</f>
        <v>342499.14802681003</v>
      </c>
      <c r="N7" s="89">
        <f>VLOOKUP($A$7,'2.3'!6:133,95,FALSE)</f>
        <v>374021.80630437424</v>
      </c>
    </row>
    <row r="8" spans="1:14" ht="20" customHeight="1" x14ac:dyDescent="0.2">
      <c r="A8" s="35">
        <v>211</v>
      </c>
      <c r="B8" s="36" t="s">
        <v>306</v>
      </c>
      <c r="C8" s="90">
        <f>VLOOKUP($A$8,'2.3'!7:134,7,FALSE)</f>
        <v>142395.01478854954</v>
      </c>
      <c r="D8" s="90">
        <f>VLOOKUP($A$8,'2.3'!7:134,15,FALSE)</f>
        <v>159462.08402255</v>
      </c>
      <c r="E8" s="90">
        <f>VLOOKUP($A$8,'2.3'!7:134,23,FALSE)</f>
        <v>178559.74530886699</v>
      </c>
      <c r="F8" s="90">
        <f>VLOOKUP($A$8,'2.3'!7:134,31,FALSE)</f>
        <v>202751.28945830005</v>
      </c>
      <c r="G8" s="90">
        <f>VLOOKUP($A$8,'2.3'!7:134,39,FALSE)</f>
        <v>220140.22630120997</v>
      </c>
      <c r="H8" s="90">
        <f>VLOOKUP($A$8,'2.3'!7:134,47,FALSE)</f>
        <v>240410.49300241002</v>
      </c>
      <c r="I8" s="90">
        <f>VLOOKUP($A$8,'2.3'!7:134,55,FALSE)</f>
        <v>249026.57399747998</v>
      </c>
      <c r="J8" s="90">
        <f>VLOOKUP($A$8,'2.3'!7:134,63,FALSE)</f>
        <v>260485.95942439997</v>
      </c>
      <c r="K8" s="90">
        <f>VLOOKUP($A$8,'2.3'!7:134,71,FALSE)</f>
        <v>269331.37637076998</v>
      </c>
      <c r="L8" s="90">
        <f>VLOOKUP($A$8,'2.3'!7:134,79,FALSE)</f>
        <v>278563.40555050003</v>
      </c>
      <c r="M8" s="90">
        <f>VLOOKUP($A$8,'2.3'!7:134,87,FALSE)</f>
        <v>278395.62232148001</v>
      </c>
      <c r="N8" s="90">
        <f>VLOOKUP($A$8,'2.3'!7:134,95,FALSE)</f>
        <v>301881.95516313612</v>
      </c>
    </row>
    <row r="9" spans="1:14" s="48" customFormat="1" ht="20" customHeight="1" x14ac:dyDescent="0.2">
      <c r="A9" s="45" t="s">
        <v>489</v>
      </c>
      <c r="B9" s="56" t="s">
        <v>490</v>
      </c>
      <c r="C9" s="92">
        <f>VLOOKUP($A$9,'2.3'!8:135,7,FALSE)</f>
        <v>107952.78821790942</v>
      </c>
      <c r="D9" s="92">
        <f>VLOOKUP($A$9,'2.3'!8:135,15,FALSE)</f>
        <v>120567.06144476001</v>
      </c>
      <c r="E9" s="92">
        <f>VLOOKUP($A$9,'2.3'!8:135,23,FALSE)</f>
        <v>132909.33371787437</v>
      </c>
      <c r="F9" s="92">
        <f>VLOOKUP($A$9,'2.3'!8:135,31,FALSE)</f>
        <v>147383.18297140003</v>
      </c>
      <c r="G9" s="92">
        <f>VLOOKUP($A$9,'2.3'!8:135,39,FALSE)</f>
        <v>161156.26363009997</v>
      </c>
      <c r="H9" s="92">
        <f>VLOOKUP($A$9,'2.3'!8:135,47,FALSE)</f>
        <v>174888.42277294002</v>
      </c>
      <c r="I9" s="92">
        <f>VLOOKUP($A$9,'2.3'!8:135,55,FALSE)</f>
        <v>180980.08929305</v>
      </c>
      <c r="J9" s="92">
        <f>VLOOKUP($A$9,'2.3'!8:135,63,FALSE)</f>
        <v>186396.41809335997</v>
      </c>
      <c r="K9" s="92">
        <f>VLOOKUP($A$9,'2.3'!8:135,71,FALSE)</f>
        <v>190231.59546848998</v>
      </c>
      <c r="L9" s="92">
        <f>VLOOKUP($A$9,'2.3'!8:135,79,FALSE)</f>
        <v>193306.01326765001</v>
      </c>
      <c r="M9" s="92">
        <f>VLOOKUP($A$9,'2.3'!8:135,87,FALSE)</f>
        <v>198863.02374344002</v>
      </c>
      <c r="N9" s="92">
        <f>VLOOKUP($A$9,'2.3'!8:135,95,FALSE)</f>
        <v>214488.23694602455</v>
      </c>
    </row>
    <row r="10" spans="1:14" s="48" customFormat="1" ht="20" customHeight="1" x14ac:dyDescent="0.2">
      <c r="A10" s="45" t="s">
        <v>491</v>
      </c>
      <c r="B10" s="56" t="s">
        <v>492</v>
      </c>
      <c r="C10" s="92">
        <f>VLOOKUP($A$10,'2.3'!9:136,7,FALSE)</f>
        <v>18342.241040541576</v>
      </c>
      <c r="D10" s="92">
        <f>VLOOKUP($A$10,'2.3'!9:136,15,FALSE)</f>
        <v>20694.763925649997</v>
      </c>
      <c r="E10" s="92">
        <f>VLOOKUP($A$10,'2.3'!9:136,23,FALSE)</f>
        <v>24127.569124878268</v>
      </c>
      <c r="F10" s="92">
        <f>VLOOKUP($A$10,'2.3'!9:136,31,FALSE)</f>
        <v>26800.682183630001</v>
      </c>
      <c r="G10" s="92">
        <f>VLOOKUP($A$10,'2.3'!9:136,39,FALSE)</f>
        <v>30834.778389539999</v>
      </c>
      <c r="H10" s="92">
        <f>VLOOKUP($A$10,'2.3'!9:136,47,FALSE)</f>
        <v>33990.801654839997</v>
      </c>
      <c r="I10" s="92">
        <f>VLOOKUP($A$10,'2.3'!9:136,55,FALSE)</f>
        <v>35884.540769169995</v>
      </c>
      <c r="J10" s="92">
        <f>VLOOKUP($A$10,'2.3'!9:136,63,FALSE)</f>
        <v>37144.515874450008</v>
      </c>
      <c r="K10" s="92">
        <f>VLOOKUP($A$10,'2.3'!9:136,71,FALSE)</f>
        <v>39223.752014370002</v>
      </c>
      <c r="L10" s="92">
        <f>VLOOKUP($A$10,'2.3'!9:136,79,FALSE)</f>
        <v>41212.886079909993</v>
      </c>
      <c r="M10" s="92">
        <f>VLOOKUP($A$10,'2.3'!9:136,87,FALSE)</f>
        <v>41959.220154249997</v>
      </c>
      <c r="N10" s="92">
        <f>VLOOKUP($A$10,'2.3'!9:136,95,FALSE)</f>
        <v>43153.037185837442</v>
      </c>
    </row>
    <row r="11" spans="1:14" s="48" customFormat="1" ht="20" customHeight="1" x14ac:dyDescent="0.2">
      <c r="A11" s="45" t="s">
        <v>493</v>
      </c>
      <c r="B11" s="56" t="s">
        <v>494</v>
      </c>
      <c r="C11" s="92">
        <f>VLOOKUP($A$11,'2.3'!10:137,7,FALSE)</f>
        <v>16099.985530098549</v>
      </c>
      <c r="D11" s="92">
        <f>VLOOKUP($A$11,'2.3'!10:137,15,FALSE)</f>
        <v>18200.258652140004</v>
      </c>
      <c r="E11" s="92">
        <f>VLOOKUP($A$11,'2.3'!10:137,23,FALSE)</f>
        <v>21522.842466114354</v>
      </c>
      <c r="F11" s="92">
        <f>VLOOKUP($A$11,'2.3'!10:137,31,FALSE)</f>
        <v>28567.42430327</v>
      </c>
      <c r="G11" s="92">
        <f>VLOOKUP($A$11,'2.3'!10:137,39,FALSE)</f>
        <v>28149.18428157</v>
      </c>
      <c r="H11" s="92">
        <f>VLOOKUP($A$11,'2.3'!10:137,47,FALSE)</f>
        <v>31531.268574630001</v>
      </c>
      <c r="I11" s="92">
        <f>VLOOKUP($A$11,'2.3'!10:137,55,FALSE)</f>
        <v>32161.943935259991</v>
      </c>
      <c r="J11" s="92">
        <f>VLOOKUP($A$11,'2.3'!10:137,63,FALSE)</f>
        <v>36945.025456590003</v>
      </c>
      <c r="K11" s="92">
        <f>VLOOKUP($A$11,'2.3'!10:137,71,FALSE)</f>
        <v>39876.028887910004</v>
      </c>
      <c r="L11" s="92">
        <f>VLOOKUP($A$11,'2.3'!10:137,79,FALSE)</f>
        <v>44044.506202940007</v>
      </c>
      <c r="M11" s="92">
        <f>VLOOKUP($A$11,'2.3'!10:137,87,FALSE)</f>
        <v>37573.378423790004</v>
      </c>
      <c r="N11" s="92">
        <f>VLOOKUP($A$11,'2.3'!10:137,95,FALSE)</f>
        <v>44240.681031274136</v>
      </c>
    </row>
    <row r="12" spans="1:14" ht="20" customHeight="1" x14ac:dyDescent="0.2">
      <c r="A12" s="35">
        <v>212</v>
      </c>
      <c r="B12" s="36" t="s">
        <v>246</v>
      </c>
      <c r="C12" s="90">
        <f>VLOOKUP($A$12,'2.3'!11:138,7,FALSE)</f>
        <v>26423.380070139778</v>
      </c>
      <c r="D12" s="90">
        <f>VLOOKUP($A$12,'2.3'!11:138,15,FALSE)</f>
        <v>30541.973232410004</v>
      </c>
      <c r="E12" s="90">
        <f>VLOOKUP($A$12,'2.3'!11:138,23,FALSE)</f>
        <v>35159.940915999148</v>
      </c>
      <c r="F12" s="90">
        <f>VLOOKUP($A$12,'2.3'!11:138,31,FALSE)</f>
        <v>40047.271756839997</v>
      </c>
      <c r="G12" s="90">
        <f>VLOOKUP($A$12,'2.3'!11:138,39,FALSE)</f>
        <v>46028.743767170003</v>
      </c>
      <c r="H12" s="90">
        <f>VLOOKUP($A$12,'2.3'!11:138,47,FALSE)</f>
        <v>50315.746638980003</v>
      </c>
      <c r="I12" s="90">
        <f>VLOOKUP($A$12,'2.3'!11:138,55,FALSE)</f>
        <v>51733.828385679997</v>
      </c>
      <c r="J12" s="90">
        <f>VLOOKUP($A$12,'2.3'!11:138,63,FALSE)</f>
        <v>54617.967838890007</v>
      </c>
      <c r="K12" s="90">
        <f>VLOOKUP($A$12,'2.3'!11:138,71,FALSE)</f>
        <v>58214.453618569998</v>
      </c>
      <c r="L12" s="90">
        <f>VLOOKUP($A$12,'2.3'!11:138,79,FALSE)</f>
        <v>65852.624316610003</v>
      </c>
      <c r="M12" s="90">
        <f>VLOOKUP($A$12,'2.3'!11:138,87,FALSE)</f>
        <v>64103.525705330001</v>
      </c>
      <c r="N12" s="90">
        <f>VLOOKUP($A$12,'2.3'!11:138,95,FALSE)</f>
        <v>72139.851141238119</v>
      </c>
    </row>
    <row r="13" spans="1:14" s="105" customFormat="1" ht="20" customHeight="1" x14ac:dyDescent="0.2">
      <c r="A13" s="105">
        <v>2121</v>
      </c>
      <c r="B13" s="105" t="s">
        <v>307</v>
      </c>
      <c r="C13" s="91">
        <f>VLOOKUP($A$13,'2.3'!12:139,7,FALSE)</f>
        <v>26423.380070139778</v>
      </c>
      <c r="D13" s="91">
        <f>VLOOKUP($A$13,'2.3'!12:139,15,FALSE)</f>
        <v>30541.973232410004</v>
      </c>
      <c r="E13" s="91">
        <f>VLOOKUP($A$13,'2.3'!12:139,23,FALSE)</f>
        <v>35159.940915999148</v>
      </c>
      <c r="F13" s="91">
        <f>VLOOKUP($A$13,'2.3'!12:139,31,FALSE)</f>
        <v>40047.271756839997</v>
      </c>
      <c r="G13" s="91">
        <f>VLOOKUP($A$13,'2.3'!12:139,39,FALSE)</f>
        <v>46028.743767170003</v>
      </c>
      <c r="H13" s="91">
        <f>VLOOKUP($A$13,'2.3'!12:139,47,FALSE)</f>
        <v>50315.746638980003</v>
      </c>
      <c r="I13" s="91">
        <f>VLOOKUP($A$13,'2.3'!12:139,55,FALSE)</f>
        <v>51733.828385679997</v>
      </c>
      <c r="J13" s="91">
        <f>VLOOKUP($A$13,'2.3'!12:139,63,FALSE)</f>
        <v>54617.967838890007</v>
      </c>
      <c r="K13" s="91">
        <f>VLOOKUP($A$13,'2.3'!12:139,71,FALSE)</f>
        <v>58214.453618569998</v>
      </c>
      <c r="L13" s="91">
        <f>VLOOKUP($A$13,'2.3'!12:139,79,FALSE)</f>
        <v>65852.624316610003</v>
      </c>
      <c r="M13" s="91">
        <f>VLOOKUP($A$13,'2.3'!12:139,87,FALSE)</f>
        <v>64103.525705330001</v>
      </c>
      <c r="N13" s="91">
        <f>VLOOKUP($A$13,'2.3'!12:139,95,FALSE)</f>
        <v>72139.851141238119</v>
      </c>
    </row>
    <row r="14" spans="1:14" s="106" customFormat="1" ht="20" customHeight="1" x14ac:dyDescent="0.2">
      <c r="A14" s="60" t="s">
        <v>495</v>
      </c>
      <c r="B14" s="106" t="s">
        <v>496</v>
      </c>
      <c r="C14" s="92">
        <f>VLOOKUP($A$14,'2.3'!13:140,7,FALSE)</f>
        <v>24.64748631854069</v>
      </c>
      <c r="D14" s="92">
        <f>VLOOKUP($A$14,'2.3'!13:140,15,FALSE)</f>
        <v>40.853673510000007</v>
      </c>
      <c r="E14" s="92">
        <f>VLOOKUP($A$14,'2.3'!13:140,23,FALSE)</f>
        <v>36.394584209999998</v>
      </c>
      <c r="F14" s="92">
        <f>VLOOKUP($A$14,'2.3'!13:140,31,FALSE)</f>
        <v>76.349019469999732</v>
      </c>
      <c r="G14" s="92">
        <f>VLOOKUP($A$14,'2.3'!13:140,39,FALSE)</f>
        <v>135.46241411</v>
      </c>
      <c r="H14" s="92">
        <f>VLOOKUP($A$14,'2.3'!13:140,47,FALSE)</f>
        <v>129.14235401000002</v>
      </c>
      <c r="I14" s="92">
        <f>VLOOKUP($A$14,'2.3'!13:140,55,FALSE)</f>
        <v>132.92726418999999</v>
      </c>
      <c r="J14" s="92">
        <f>VLOOKUP($A$14,'2.3'!13:140,63,FALSE)</f>
        <v>140.98533807999999</v>
      </c>
      <c r="K14" s="92">
        <f>VLOOKUP($A$14,'2.3'!13:140,71,FALSE)</f>
        <v>165.04284822</v>
      </c>
      <c r="L14" s="92">
        <f>VLOOKUP($A$14,'2.3'!13:140,79,FALSE)</f>
        <v>208.78949382999997</v>
      </c>
      <c r="M14" s="92">
        <f>VLOOKUP($A$14,'2.3'!13:140,87,FALSE)</f>
        <v>106.50793453999999</v>
      </c>
      <c r="N14" s="92">
        <f>VLOOKUP($A$14,'2.3'!13:140,95,FALSE)</f>
        <v>221.31722720630745</v>
      </c>
    </row>
    <row r="15" spans="1:14" s="106" customFormat="1" ht="20" customHeight="1" x14ac:dyDescent="0.2">
      <c r="A15" s="60" t="s">
        <v>497</v>
      </c>
      <c r="B15" s="106" t="s">
        <v>498</v>
      </c>
      <c r="C15" s="92">
        <f>VLOOKUP($A$15,'2.3'!14:141,7,FALSE)</f>
        <v>1591.1563003656552</v>
      </c>
      <c r="D15" s="92">
        <f>VLOOKUP($A$15,'2.3'!14:141,15,FALSE)</f>
        <v>1940.3369058700002</v>
      </c>
      <c r="E15" s="92">
        <f>VLOOKUP($A$15,'2.3'!14:141,23,FALSE)</f>
        <v>2568.4646572400002</v>
      </c>
      <c r="F15" s="92">
        <f>VLOOKUP($A$15,'2.3'!14:141,31,FALSE)</f>
        <v>3732.8418725899996</v>
      </c>
      <c r="G15" s="92">
        <f>VLOOKUP($A$15,'2.3'!14:141,39,FALSE)</f>
        <v>4145.9682946399998</v>
      </c>
      <c r="H15" s="92">
        <f>VLOOKUP($A$15,'2.3'!14:141,47,FALSE)</f>
        <v>3982.7286777000004</v>
      </c>
      <c r="I15" s="92">
        <f>VLOOKUP($A$15,'2.3'!14:141,55,FALSE)</f>
        <v>3868.8567344000003</v>
      </c>
      <c r="J15" s="92">
        <f>VLOOKUP($A$15,'2.3'!14:141,63,FALSE)</f>
        <v>3877.71463644</v>
      </c>
      <c r="K15" s="92">
        <f>VLOOKUP($A$15,'2.3'!14:141,71,FALSE)</f>
        <v>4442.3888089399998</v>
      </c>
      <c r="L15" s="92">
        <f>VLOOKUP($A$15,'2.3'!14:141,79,FALSE)</f>
        <v>4253.1974282500005</v>
      </c>
      <c r="M15" s="92">
        <f>VLOOKUP($A$15,'2.3'!14:141,87,FALSE)</f>
        <v>3769.4327313100002</v>
      </c>
      <c r="N15" s="92">
        <f>VLOOKUP($A$15,'2.3'!14:141,95,FALSE)</f>
        <v>4461.251588443617</v>
      </c>
    </row>
    <row r="16" spans="1:14" s="106" customFormat="1" ht="20" customHeight="1" x14ac:dyDescent="0.2">
      <c r="A16" s="60" t="s">
        <v>499</v>
      </c>
      <c r="B16" s="106" t="s">
        <v>462</v>
      </c>
      <c r="C16" s="92">
        <f>VLOOKUP($A$16,'2.3'!15:142,7,FALSE)</f>
        <v>17328.844137135173</v>
      </c>
      <c r="D16" s="92">
        <f>VLOOKUP($A$16,'2.3'!15:142,15,FALSE)</f>
        <v>20023.777306750002</v>
      </c>
      <c r="E16" s="92">
        <f>VLOOKUP($A$16,'2.3'!15:142,23,FALSE)</f>
        <v>23338.219097790006</v>
      </c>
      <c r="F16" s="92">
        <f>VLOOKUP($A$16,'2.3'!15:142,31,FALSE)</f>
        <v>27470.545230739997</v>
      </c>
      <c r="G16" s="92">
        <f>VLOOKUP($A$16,'2.3'!15:142,39,FALSE)</f>
        <v>32589.052942159997</v>
      </c>
      <c r="H16" s="92">
        <f>VLOOKUP($A$16,'2.3'!15:142,47,FALSE)</f>
        <v>36424.169905580005</v>
      </c>
      <c r="I16" s="92">
        <f>VLOOKUP($A$16,'2.3'!15:142,55,FALSE)</f>
        <v>37513.408741299994</v>
      </c>
      <c r="J16" s="92">
        <f>VLOOKUP($A$16,'2.3'!15:142,63,FALSE)</f>
        <v>39716.157222240006</v>
      </c>
      <c r="K16" s="92">
        <f>VLOOKUP($A$16,'2.3'!15:142,71,FALSE)</f>
        <v>42566.77658577</v>
      </c>
      <c r="L16" s="92">
        <f>VLOOKUP($A$16,'2.3'!15:142,79,FALSE)</f>
        <v>50056.698347010002</v>
      </c>
      <c r="M16" s="92">
        <f>VLOOKUP($A$16,'2.3'!15:142,87,FALSE)</f>
        <v>46963.988957120004</v>
      </c>
      <c r="N16" s="92">
        <f>VLOOKUP($A$16,'2.3'!15:142,95,FALSE)</f>
        <v>52308.098276420002</v>
      </c>
    </row>
    <row r="17" spans="1:14" s="106" customFormat="1" ht="20" customHeight="1" x14ac:dyDescent="0.2">
      <c r="A17" s="60" t="s">
        <v>500</v>
      </c>
      <c r="B17" s="106" t="s">
        <v>501</v>
      </c>
      <c r="C17" s="92">
        <f>VLOOKUP($A$17,'2.3'!16:143,7,FALSE)</f>
        <v>7478.7321463204089</v>
      </c>
      <c r="D17" s="92">
        <f>VLOOKUP($A$17,'2.3'!16:143,15,FALSE)</f>
        <v>8537.0053462800024</v>
      </c>
      <c r="E17" s="92">
        <f>VLOOKUP($A$17,'2.3'!16:143,23,FALSE)</f>
        <v>9216.8625767591402</v>
      </c>
      <c r="F17" s="92">
        <f>VLOOKUP($A$17,'2.3'!16:143,31,FALSE)</f>
        <v>8767.5356340399994</v>
      </c>
      <c r="G17" s="92">
        <f>VLOOKUP($A$17,'2.3'!16:143,39,FALSE)</f>
        <v>9158.2601162600022</v>
      </c>
      <c r="H17" s="92">
        <f>VLOOKUP($A$17,'2.3'!16:143,47,FALSE)</f>
        <v>9779.705701689998</v>
      </c>
      <c r="I17" s="92">
        <f>VLOOKUP($A$17,'2.3'!16:143,55,FALSE)</f>
        <v>10218.63564579</v>
      </c>
      <c r="J17" s="92">
        <f>VLOOKUP($A$17,'2.3'!16:143,63,FALSE)</f>
        <v>10883.110642130003</v>
      </c>
      <c r="K17" s="92">
        <f>VLOOKUP($A$17,'2.3'!16:143,71,FALSE)</f>
        <v>11040.245375640001</v>
      </c>
      <c r="L17" s="92">
        <f>VLOOKUP($A$17,'2.3'!16:143,79,FALSE)</f>
        <v>11333.939047519998</v>
      </c>
      <c r="M17" s="92">
        <f>VLOOKUP($A$17,'2.3'!16:143,87,FALSE)</f>
        <v>13263.59608236</v>
      </c>
      <c r="N17" s="92">
        <f>VLOOKUP($A$17,'2.3'!16:143,95,FALSE)</f>
        <v>15149.184049168192</v>
      </c>
    </row>
    <row r="18" spans="1:14" s="105" customFormat="1" ht="20" customHeight="1" x14ac:dyDescent="0.2">
      <c r="A18" s="105">
        <v>2122</v>
      </c>
      <c r="B18" s="105" t="s">
        <v>830</v>
      </c>
      <c r="C18" s="91" t="str">
        <f>VLOOKUP($A$18,'2.3'!17:144,7,FALSE)</f>
        <v>n.d.</v>
      </c>
      <c r="D18" s="91" t="str">
        <f>VLOOKUP($A$18,'2.3'!17:144,15,FALSE)</f>
        <v>n.d.</v>
      </c>
      <c r="E18" s="91" t="str">
        <f>VLOOKUP($A$18,'2.3'!17:144,23,FALSE)</f>
        <v>n.d.</v>
      </c>
      <c r="F18" s="91" t="str">
        <f>VLOOKUP($A$18,'2.3'!17:144,31,FALSE)</f>
        <v>n.d.</v>
      </c>
      <c r="G18" s="91" t="str">
        <f>VLOOKUP($A$18,'2.3'!17:144,39,FALSE)</f>
        <v>n.d.</v>
      </c>
      <c r="H18" s="91" t="str">
        <f>VLOOKUP($A$18,'2.3'!17:144,47,FALSE)</f>
        <v>n.d.</v>
      </c>
      <c r="I18" s="91" t="str">
        <f>VLOOKUP($A$18,'2.3'!17:144,55,FALSE)</f>
        <v>n.d.</v>
      </c>
      <c r="J18" s="91" t="str">
        <f>VLOOKUP($A$18,'2.3'!17:144,63,FALSE)</f>
        <v>n.d.</v>
      </c>
      <c r="K18" s="91" t="str">
        <f>VLOOKUP($A$18,'2.3'!17:144,71,FALSE)</f>
        <v>n.d.</v>
      </c>
      <c r="L18" s="91" t="str">
        <f>VLOOKUP($A$18,'2.3'!17:144,79,FALSE)</f>
        <v>n.d.</v>
      </c>
      <c r="M18" s="91" t="str">
        <f>VLOOKUP($A$18,'2.3'!17:144,87,FALSE)</f>
        <v>n.d.</v>
      </c>
      <c r="N18" s="91" t="str">
        <f>VLOOKUP($A$18,'2.3'!17:144,95,FALSE)</f>
        <v>n.d.</v>
      </c>
    </row>
    <row r="19" spans="1:14" ht="20" customHeight="1" x14ac:dyDescent="0.2">
      <c r="A19" s="32">
        <v>22</v>
      </c>
      <c r="B19" s="33" t="s">
        <v>245</v>
      </c>
      <c r="C19" s="89">
        <f>VLOOKUP($A$19,'2.3'!18:145,7,FALSE)</f>
        <v>67388.933364975528</v>
      </c>
      <c r="D19" s="89">
        <f>VLOOKUP($A$19,'2.3'!18:145,15,FALSE)</f>
        <v>71707.614360570005</v>
      </c>
      <c r="E19" s="89">
        <f>VLOOKUP($A$19,'2.3'!18:145,23,FALSE)</f>
        <v>81271.325546860302</v>
      </c>
      <c r="F19" s="89">
        <f>VLOOKUP($A$19,'2.3'!18:145,31,FALSE)</f>
        <v>91803.44197941001</v>
      </c>
      <c r="G19" s="89">
        <f>VLOOKUP($A$19,'2.3'!18:145,39,FALSE)</f>
        <v>96746.139563239994</v>
      </c>
      <c r="H19" s="89">
        <f>VLOOKUP($A$19,'2.3'!18:145,47,FALSE)</f>
        <v>93121.418392209991</v>
      </c>
      <c r="I19" s="89">
        <f>VLOOKUP($A$19,'2.3'!18:145,55,FALSE)</f>
        <v>97827.826421050006</v>
      </c>
      <c r="J19" s="89">
        <f>VLOOKUP($A$19,'2.3'!18:145,63,FALSE)</f>
        <v>105306.10641061001</v>
      </c>
      <c r="K19" s="89">
        <f>VLOOKUP($A$19,'2.3'!18:145,71,FALSE)</f>
        <v>110382.42344392999</v>
      </c>
      <c r="L19" s="89">
        <f>VLOOKUP($A$19,'2.3'!18:145,79,FALSE)</f>
        <v>116154.62213043</v>
      </c>
      <c r="M19" s="89">
        <f>VLOOKUP($A$19,'2.3'!18:145,87,FALSE)</f>
        <v>118669.6967631</v>
      </c>
      <c r="N19" s="89">
        <f>VLOOKUP($A$19,'2.3'!18:145,95,FALSE)</f>
        <v>145758.14050184746</v>
      </c>
    </row>
    <row r="20" spans="1:14" ht="20" customHeight="1" x14ac:dyDescent="0.2">
      <c r="A20" s="32">
        <v>23</v>
      </c>
      <c r="B20" s="33" t="s">
        <v>831</v>
      </c>
      <c r="C20" s="89">
        <f>VLOOKUP($A$20,'2.3'!19:146,7,FALSE)</f>
        <v>17958</v>
      </c>
      <c r="D20" s="89">
        <f>VLOOKUP($A$20,'2.3'!19:146,15,FALSE)</f>
        <v>20040</v>
      </c>
      <c r="E20" s="89">
        <f>VLOOKUP($A$20,'2.3'!19:146,23,FALSE)</f>
        <v>21833</v>
      </c>
      <c r="F20" s="89">
        <f>VLOOKUP($A$20,'2.3'!19:146,31,FALSE)</f>
        <v>25551</v>
      </c>
      <c r="G20" s="89">
        <f>VLOOKUP($A$20,'2.3'!19:146,39,FALSE)</f>
        <v>28330.349966189475</v>
      </c>
      <c r="H20" s="89">
        <f>VLOOKUP($A$20,'2.3'!19:146,47,FALSE)</f>
        <v>32201</v>
      </c>
      <c r="I20" s="89">
        <f>VLOOKUP($A$20,'2.3'!19:146,55,FALSE)</f>
        <v>35125.577060561685</v>
      </c>
      <c r="J20" s="89">
        <f>VLOOKUP($A$20,'2.3'!19:146,63,FALSE)</f>
        <v>35661.626222298502</v>
      </c>
      <c r="K20" s="89">
        <f>VLOOKUP($A$20,'2.3'!19:146,71,FALSE)</f>
        <v>38304.810987162091</v>
      </c>
      <c r="L20" s="89">
        <f>VLOOKUP($A$20,'2.3'!19:146,79,FALSE)</f>
        <v>40535</v>
      </c>
      <c r="M20" s="89">
        <f>VLOOKUP($A$20,'2.3'!19:146,87,FALSE)</f>
        <v>42391</v>
      </c>
      <c r="N20" s="89">
        <f>VLOOKUP($A$20,'2.3'!19:146,95,FALSE)</f>
        <v>49313.640006510737</v>
      </c>
    </row>
    <row r="21" spans="1:14" ht="20" customHeight="1" x14ac:dyDescent="0.2">
      <c r="A21" s="32">
        <v>24</v>
      </c>
      <c r="B21" s="33" t="s">
        <v>832</v>
      </c>
      <c r="C21" s="89">
        <f>VLOOKUP($A$21,'2.3'!20:147,7,FALSE)</f>
        <v>61401.309036107785</v>
      </c>
      <c r="D21" s="89">
        <f>VLOOKUP($A$21,'2.3'!20:147,15,FALSE)</f>
        <v>48604.097855697612</v>
      </c>
      <c r="E21" s="89">
        <f>VLOOKUP($A$21,'2.3'!20:147,23,FALSE)</f>
        <v>56992.837396333169</v>
      </c>
      <c r="F21" s="89">
        <f>VLOOKUP($A$21,'2.3'!20:147,31,FALSE)</f>
        <v>54110.981012221091</v>
      </c>
      <c r="G21" s="89">
        <f>VLOOKUP($A$21,'2.3'!20:147,39,FALSE)</f>
        <v>53003.24955875556</v>
      </c>
      <c r="H21" s="89">
        <f>VLOOKUP($A$21,'2.3'!20:147,47,FALSE)</f>
        <v>89632.034141468379</v>
      </c>
      <c r="I21" s="89">
        <f>VLOOKUP($A$21,'2.3'!20:147,55,FALSE)</f>
        <v>80342.760845617682</v>
      </c>
      <c r="J21" s="89">
        <f>VLOOKUP($A$21,'2.3'!20:147,63,FALSE)</f>
        <v>54313.135840214476</v>
      </c>
      <c r="K21" s="89">
        <f>VLOOKUP($A$21,'2.3'!20:147,71,FALSE)</f>
        <v>60738.703145935426</v>
      </c>
      <c r="L21" s="89">
        <f>VLOOKUP($A$21,'2.3'!20:147,79,FALSE)</f>
        <v>49107.514649932826</v>
      </c>
      <c r="M21" s="89">
        <f>VLOOKUP($A$21,'2.3'!20:147,87,FALSE)</f>
        <v>36344.869447309218</v>
      </c>
      <c r="N21" s="89">
        <f>VLOOKUP($A$21,'2.3'!20:147,95,FALSE)</f>
        <v>36972.956301122722</v>
      </c>
    </row>
    <row r="22" spans="1:14" ht="20" customHeight="1" x14ac:dyDescent="0.2">
      <c r="A22" s="35">
        <v>241</v>
      </c>
      <c r="B22" s="36" t="s">
        <v>308</v>
      </c>
      <c r="C22" s="90">
        <f>VLOOKUP($A$22,'2.3'!21:148,7,FALSE)</f>
        <v>330.26740446069999</v>
      </c>
      <c r="D22" s="90">
        <f>VLOOKUP($A$22,'2.3'!21:148,15,FALSE)</f>
        <v>331.61631226302387</v>
      </c>
      <c r="E22" s="90">
        <f>VLOOKUP($A$22,'2.3'!21:148,23,FALSE)</f>
        <v>346.69840906773169</v>
      </c>
      <c r="F22" s="90">
        <f>VLOOKUP($A$22,'2.3'!21:148,31,FALSE)</f>
        <v>674.67068241720813</v>
      </c>
      <c r="G22" s="90">
        <f>VLOOKUP($A$22,'2.3'!21:148,39,FALSE)</f>
        <v>1060.3421137191626</v>
      </c>
      <c r="H22" s="90">
        <f>VLOOKUP($A$22,'2.3'!21:148,47,FALSE)</f>
        <v>1897.4385867703502</v>
      </c>
      <c r="I22" s="90">
        <f>VLOOKUP($A$22,'2.3'!21:148,55,FALSE)</f>
        <v>2083.1888810025566</v>
      </c>
      <c r="J22" s="90">
        <f>VLOOKUP($A$22,'2.3'!21:148,63,FALSE)</f>
        <v>2384.5683672674431</v>
      </c>
      <c r="K22" s="90">
        <f>VLOOKUP($A$22,'2.3'!21:148,71,FALSE)</f>
        <v>3537.4794824792839</v>
      </c>
      <c r="L22" s="90">
        <f>VLOOKUP($A$22,'2.3'!21:148,79,FALSE)</f>
        <v>3018.9644358877626</v>
      </c>
      <c r="M22" s="90">
        <f>VLOOKUP($A$22,'2.3'!21:148,87,FALSE)</f>
        <v>431.28625575169593</v>
      </c>
      <c r="N22" s="90">
        <f>VLOOKUP($A$22,'2.3'!21:148,95,FALSE)</f>
        <v>429.71765321733665</v>
      </c>
    </row>
    <row r="23" spans="1:14" ht="20" customHeight="1" x14ac:dyDescent="0.2">
      <c r="A23" s="35">
        <v>242</v>
      </c>
      <c r="B23" s="36" t="s">
        <v>309</v>
      </c>
      <c r="C23" s="90">
        <f>VLOOKUP($A$23,'2.3'!22:149,7,FALSE)</f>
        <v>1265.3954423947923</v>
      </c>
      <c r="D23" s="90">
        <f>VLOOKUP($A$23,'2.3'!22:149,15,FALSE)</f>
        <v>1762.6017220720714</v>
      </c>
      <c r="E23" s="90">
        <f>VLOOKUP($A$23,'2.3'!22:149,23,FALSE)</f>
        <v>1889.0430661664379</v>
      </c>
      <c r="F23" s="90">
        <f>VLOOKUP($A$23,'2.3'!22:149,31,FALSE)</f>
        <v>3380.202601785425</v>
      </c>
      <c r="G23" s="90">
        <f>VLOOKUP($A$23,'2.3'!22:149,39,FALSE)</f>
        <v>5856.4900444383329</v>
      </c>
      <c r="H23" s="90">
        <f>VLOOKUP($A$23,'2.3'!22:149,47,FALSE)</f>
        <v>10966.444579319061</v>
      </c>
      <c r="I23" s="90">
        <f>VLOOKUP($A$23,'2.3'!22:149,55,FALSE)</f>
        <v>12756.06087102781</v>
      </c>
      <c r="J23" s="90">
        <f>VLOOKUP($A$23,'2.3'!22:149,63,FALSE)</f>
        <v>10915.429285749728</v>
      </c>
      <c r="K23" s="90">
        <f>VLOOKUP($A$23,'2.3'!22:149,71,FALSE)</f>
        <v>9340.4956330228888</v>
      </c>
      <c r="L23" s="90">
        <f>VLOOKUP($A$23,'2.3'!22:149,79,FALSE)</f>
        <v>8868.1336191948103</v>
      </c>
      <c r="M23" s="90">
        <f>VLOOKUP($A$23,'2.3'!22:149,87,FALSE)</f>
        <v>6581.7446361843686</v>
      </c>
      <c r="N23" s="90">
        <f>VLOOKUP($A$23,'2.3'!22:149,95,FALSE)</f>
        <v>8037.2655068346312</v>
      </c>
    </row>
    <row r="24" spans="1:14" ht="20" customHeight="1" x14ac:dyDescent="0.2">
      <c r="A24" s="35">
        <v>243</v>
      </c>
      <c r="B24" s="36" t="s">
        <v>310</v>
      </c>
      <c r="C24" s="90">
        <f>VLOOKUP($A$24,'2.3'!23:150,7,FALSE)</f>
        <v>59805.646189252293</v>
      </c>
      <c r="D24" s="90">
        <f>VLOOKUP($A$24,'2.3'!23:150,15,FALSE)</f>
        <v>46509.87982136252</v>
      </c>
      <c r="E24" s="90">
        <f>VLOOKUP($A$24,'2.3'!23:150,23,FALSE)</f>
        <v>54757.095921098997</v>
      </c>
      <c r="F24" s="90">
        <f>VLOOKUP($A$24,'2.3'!23:150,31,FALSE)</f>
        <v>50056.107728018462</v>
      </c>
      <c r="G24" s="90">
        <f>VLOOKUP($A$24,'2.3'!23:150,39,FALSE)</f>
        <v>46086.417400598068</v>
      </c>
      <c r="H24" s="90">
        <f>VLOOKUP($A$24,'2.3'!23:150,47,FALSE)</f>
        <v>76768.150975378972</v>
      </c>
      <c r="I24" s="90">
        <f>VLOOKUP($A$24,'2.3'!23:150,55,FALSE)</f>
        <v>65503.511093587324</v>
      </c>
      <c r="J24" s="90">
        <f>VLOOKUP($A$24,'2.3'!23:150,63,FALSE)</f>
        <v>41013.138187197306</v>
      </c>
      <c r="K24" s="90">
        <f>VLOOKUP($A$24,'2.3'!23:150,71,FALSE)</f>
        <v>47860.728030433253</v>
      </c>
      <c r="L24" s="90">
        <f>VLOOKUP($A$24,'2.3'!23:150,79,FALSE)</f>
        <v>37220.416594850249</v>
      </c>
      <c r="M24" s="90">
        <f>VLOOKUP($A$24,'2.3'!23:150,87,FALSE)</f>
        <v>29331.838555373157</v>
      </c>
      <c r="N24" s="90">
        <f>VLOOKUP($A$24,'2.3'!23:150,95,FALSE)</f>
        <v>28505.973141070754</v>
      </c>
    </row>
    <row r="25" spans="1:14" ht="20" customHeight="1" x14ac:dyDescent="0.2">
      <c r="A25" s="32">
        <v>25</v>
      </c>
      <c r="B25" s="33" t="s">
        <v>248</v>
      </c>
      <c r="C25" s="89">
        <f>VLOOKUP($A$25,'2.3'!24:151,7,FALSE)</f>
        <v>409.74480873258278</v>
      </c>
      <c r="D25" s="89">
        <f>VLOOKUP($A$25,'2.3'!24:151,15,FALSE)</f>
        <v>421.56788624000001</v>
      </c>
      <c r="E25" s="89">
        <f>VLOOKUP($A$25,'2.3'!24:151,23,FALSE)</f>
        <v>439.47336308999996</v>
      </c>
      <c r="F25" s="89">
        <f>VLOOKUP($A$25,'2.3'!24:151,31,FALSE)</f>
        <v>689.79694511000002</v>
      </c>
      <c r="G25" s="89">
        <f>VLOOKUP($A$25,'2.3'!24:151,39,FALSE)</f>
        <v>613.81862039999999</v>
      </c>
      <c r="H25" s="89">
        <f>VLOOKUP($A$25,'2.3'!24:151,47,FALSE)</f>
        <v>631.42147889000012</v>
      </c>
      <c r="I25" s="89">
        <f>VLOOKUP($A$25,'2.3'!24:151,55,FALSE)</f>
        <v>1493.4339270799999</v>
      </c>
      <c r="J25" s="89">
        <f>VLOOKUP($A$25,'2.3'!24:151,63,FALSE)</f>
        <v>1679.71678191</v>
      </c>
      <c r="K25" s="89">
        <f>VLOOKUP($A$25,'2.3'!24:151,71,FALSE)</f>
        <v>1650.2175724799999</v>
      </c>
      <c r="L25" s="89">
        <f>VLOOKUP($A$25,'2.3'!24:151,79,FALSE)</f>
        <v>1482.2256081800001</v>
      </c>
      <c r="M25" s="89">
        <f>VLOOKUP($A$25,'2.3'!24:151,87,FALSE)</f>
        <v>1456.5609503199996</v>
      </c>
      <c r="N25" s="89">
        <f>VLOOKUP($A$25,'2.3'!24:151,95,FALSE)</f>
        <v>1054.8809267340575</v>
      </c>
    </row>
    <row r="26" spans="1:14" ht="20" customHeight="1" x14ac:dyDescent="0.2">
      <c r="A26" s="35">
        <v>251</v>
      </c>
      <c r="B26" s="36" t="s">
        <v>311</v>
      </c>
      <c r="C26" s="90">
        <f>VLOOKUP($A$26,'2.3'!25:152,7,FALSE)</f>
        <v>0</v>
      </c>
      <c r="D26" s="90">
        <f>VLOOKUP($A$26,'2.3'!25:152,15,FALSE)</f>
        <v>0</v>
      </c>
      <c r="E26" s="90">
        <f>VLOOKUP($A$26,'2.3'!25:152,23,FALSE)</f>
        <v>0</v>
      </c>
      <c r="F26" s="90">
        <f>VLOOKUP($A$26,'2.3'!25:152,31,FALSE)</f>
        <v>0</v>
      </c>
      <c r="G26" s="90">
        <f>VLOOKUP($A$26,'2.3'!25:152,39,FALSE)</f>
        <v>0</v>
      </c>
      <c r="H26" s="90">
        <f>VLOOKUP($A$26,'2.3'!25:152,47,FALSE)</f>
        <v>0</v>
      </c>
      <c r="I26" s="90">
        <f>VLOOKUP($A$26,'2.3'!25:152,55,FALSE)</f>
        <v>0</v>
      </c>
      <c r="J26" s="90">
        <f>VLOOKUP($A$26,'2.3'!25:152,63,FALSE)</f>
        <v>0</v>
      </c>
      <c r="K26" s="90">
        <f>VLOOKUP($A$26,'2.3'!25:152,71,FALSE)</f>
        <v>0</v>
      </c>
      <c r="L26" s="90">
        <f>VLOOKUP($A$26,'2.3'!25:152,79,FALSE)</f>
        <v>0</v>
      </c>
      <c r="M26" s="90">
        <f>VLOOKUP($A$26,'2.3'!25:152,87,FALSE)</f>
        <v>0</v>
      </c>
      <c r="N26" s="90">
        <f>VLOOKUP($A$26,'2.3'!25:152,95,FALSE)</f>
        <v>0</v>
      </c>
    </row>
    <row r="27" spans="1:14" ht="20" customHeight="1" x14ac:dyDescent="0.2">
      <c r="A27" s="35">
        <v>252</v>
      </c>
      <c r="B27" s="36" t="s">
        <v>312</v>
      </c>
      <c r="C27" s="90">
        <f>VLOOKUP($A$27,'2.3'!26:153,7,FALSE)</f>
        <v>409.74480873258278</v>
      </c>
      <c r="D27" s="90">
        <f>VLOOKUP($A$27,'2.3'!26:153,15,FALSE)</f>
        <v>421.56788624000001</v>
      </c>
      <c r="E27" s="90">
        <f>VLOOKUP($A$27,'2.3'!26:153,23,FALSE)</f>
        <v>439.47336308999996</v>
      </c>
      <c r="F27" s="90">
        <f>VLOOKUP($A$27,'2.3'!26:153,31,FALSE)</f>
        <v>689.79694511000002</v>
      </c>
      <c r="G27" s="90">
        <f>VLOOKUP($A$27,'2.3'!26:153,39,FALSE)</f>
        <v>613.81862039999999</v>
      </c>
      <c r="H27" s="90">
        <f>VLOOKUP($A$27,'2.3'!26:153,47,FALSE)</f>
        <v>631.42147889000012</v>
      </c>
      <c r="I27" s="90">
        <f>VLOOKUP($A$27,'2.3'!26:153,55,FALSE)</f>
        <v>1493.4339270799999</v>
      </c>
      <c r="J27" s="90">
        <f>VLOOKUP($A$27,'2.3'!26:153,63,FALSE)</f>
        <v>1679.71678191</v>
      </c>
      <c r="K27" s="90">
        <f>VLOOKUP($A$27,'2.3'!26:153,71,FALSE)</f>
        <v>1650.2175724799999</v>
      </c>
      <c r="L27" s="90">
        <f>VLOOKUP($A$27,'2.3'!26:153,79,FALSE)</f>
        <v>1482.2256081800001</v>
      </c>
      <c r="M27" s="90">
        <f>VLOOKUP($A$27,'2.3'!26:153,87,FALSE)</f>
        <v>1456.5609503199996</v>
      </c>
      <c r="N27" s="90">
        <f>VLOOKUP($A$27,'2.3'!26:153,95,FALSE)</f>
        <v>1054.8809267340575</v>
      </c>
    </row>
    <row r="28" spans="1:14" ht="20" customHeight="1" x14ac:dyDescent="0.2">
      <c r="A28" s="35">
        <v>253</v>
      </c>
      <c r="B28" s="36" t="s">
        <v>313</v>
      </c>
      <c r="C28" s="90">
        <f>VLOOKUP($A$28,'2.3'!27:154,7,FALSE)</f>
        <v>0</v>
      </c>
      <c r="D28" s="90">
        <f>VLOOKUP($A$28,'2.3'!27:154,15,FALSE)</f>
        <v>0</v>
      </c>
      <c r="E28" s="90">
        <f>VLOOKUP($A$28,'2.3'!27:154,23,FALSE)</f>
        <v>0</v>
      </c>
      <c r="F28" s="90">
        <f>VLOOKUP($A$28,'2.3'!27:154,31,FALSE)</f>
        <v>0</v>
      </c>
      <c r="G28" s="90">
        <f>VLOOKUP($A$28,'2.3'!27:154,39,FALSE)</f>
        <v>0</v>
      </c>
      <c r="H28" s="90">
        <f>VLOOKUP($A$28,'2.3'!27:154,47,FALSE)</f>
        <v>0</v>
      </c>
      <c r="I28" s="90">
        <f>VLOOKUP($A$28,'2.3'!27:154,55,FALSE)</f>
        <v>0</v>
      </c>
      <c r="J28" s="90">
        <f>VLOOKUP($A$28,'2.3'!27:154,63,FALSE)</f>
        <v>0</v>
      </c>
      <c r="K28" s="90">
        <f>VLOOKUP($A$28,'2.3'!27:154,71,FALSE)</f>
        <v>0</v>
      </c>
      <c r="L28" s="90">
        <f>VLOOKUP($A$28,'2.3'!27:154,79,FALSE)</f>
        <v>0</v>
      </c>
      <c r="M28" s="90">
        <f>VLOOKUP($A$28,'2.3'!27:154,87,FALSE)</f>
        <v>0</v>
      </c>
      <c r="N28" s="90">
        <f>VLOOKUP($A$28,'2.3'!27:154,95,FALSE)</f>
        <v>0</v>
      </c>
    </row>
    <row r="29" spans="1:14" ht="20" customHeight="1" x14ac:dyDescent="0.2">
      <c r="A29" s="32">
        <v>26</v>
      </c>
      <c r="B29" s="33" t="s">
        <v>243</v>
      </c>
      <c r="C29" s="89">
        <f>VLOOKUP($A$29,'2.3'!28:155,7,FALSE)</f>
        <v>88485.866299213812</v>
      </c>
      <c r="D29" s="89">
        <f>VLOOKUP($A$29,'2.3'!28:155,15,FALSE)</f>
        <v>95442.024399657501</v>
      </c>
      <c r="E29" s="89">
        <f>VLOOKUP($A$29,'2.3'!28:155,23,FALSE)</f>
        <v>106793.27248841879</v>
      </c>
      <c r="F29" s="89">
        <f>VLOOKUP($A$29,'2.3'!28:155,31,FALSE)</f>
        <v>114918.19568975753</v>
      </c>
      <c r="G29" s="89">
        <f>VLOOKUP($A$29,'2.3'!28:155,39,FALSE)</f>
        <v>126881.56092917999</v>
      </c>
      <c r="H29" s="89">
        <f>VLOOKUP($A$29,'2.3'!28:155,47,FALSE)</f>
        <v>129486.06649543</v>
      </c>
      <c r="I29" s="89">
        <f>VLOOKUP($A$29,'2.3'!28:155,55,FALSE)</f>
        <v>135798.92219209255</v>
      </c>
      <c r="J29" s="89">
        <f>VLOOKUP($A$29,'2.3'!28:155,63,FALSE)</f>
        <v>141581.10447334003</v>
      </c>
      <c r="K29" s="89">
        <f>VLOOKUP($A$29,'2.3'!28:155,71,FALSE)</f>
        <v>151974.44538508749</v>
      </c>
      <c r="L29" s="89">
        <f>VLOOKUP($A$29,'2.3'!28:155,79,FALSE)</f>
        <v>161475.60768342001</v>
      </c>
      <c r="M29" s="89">
        <f>VLOOKUP($A$29,'2.3'!28:155,87,FALSE)</f>
        <v>170930.38277410006</v>
      </c>
      <c r="N29" s="89">
        <f>VLOOKUP($A$29,'2.3'!28:155,95,FALSE)</f>
        <v>214068.77201755464</v>
      </c>
    </row>
    <row r="30" spans="1:14" ht="20" customHeight="1" x14ac:dyDescent="0.2">
      <c r="A30" s="35">
        <v>261</v>
      </c>
      <c r="B30" s="36" t="s">
        <v>314</v>
      </c>
      <c r="C30" s="90">
        <f>VLOOKUP($A$30,'2.3'!29:156,7,FALSE)</f>
        <v>0</v>
      </c>
      <c r="D30" s="90">
        <f>VLOOKUP($A$30,'2.3'!29:156,15,FALSE)</f>
        <v>0</v>
      </c>
      <c r="E30" s="90">
        <f>VLOOKUP($A$30,'2.3'!29:156,23,FALSE)</f>
        <v>0</v>
      </c>
      <c r="F30" s="90">
        <f>VLOOKUP($A$30,'2.3'!29:156,31,FALSE)</f>
        <v>0</v>
      </c>
      <c r="G30" s="90">
        <f>VLOOKUP($A$30,'2.3'!29:156,39,FALSE)</f>
        <v>0</v>
      </c>
      <c r="H30" s="90">
        <f>VLOOKUP($A$30,'2.3'!29:156,47,FALSE)</f>
        <v>0</v>
      </c>
      <c r="I30" s="90">
        <f>VLOOKUP($A$30,'2.3'!29:156,55,FALSE)</f>
        <v>0</v>
      </c>
      <c r="J30" s="90">
        <f>VLOOKUP($A$30,'2.3'!29:156,63,FALSE)</f>
        <v>0</v>
      </c>
      <c r="K30" s="90">
        <f>VLOOKUP($A$30,'2.3'!29:156,71,FALSE)</f>
        <v>0</v>
      </c>
      <c r="L30" s="90">
        <f>VLOOKUP($A$30,'2.3'!29:156,79,FALSE)</f>
        <v>0</v>
      </c>
      <c r="M30" s="90">
        <f>VLOOKUP($A$30,'2.3'!29:156,87,FALSE)</f>
        <v>0</v>
      </c>
      <c r="N30" s="90">
        <f>VLOOKUP($A$30,'2.3'!29:156,95,FALSE)</f>
        <v>0</v>
      </c>
    </row>
    <row r="31" spans="1:14" ht="20" customHeight="1" x14ac:dyDescent="0.2">
      <c r="A31" s="104">
        <v>2611</v>
      </c>
      <c r="B31" s="104" t="s">
        <v>286</v>
      </c>
      <c r="C31" s="166">
        <f>VLOOKUP($A$31,'2.3'!30:157,7,FALSE)</f>
        <v>0</v>
      </c>
      <c r="D31" s="166">
        <f>VLOOKUP($A$31,'2.3'!30:157,15,FALSE)</f>
        <v>0</v>
      </c>
      <c r="E31" s="166">
        <f>VLOOKUP($A$31,'2.3'!30:157,23,FALSE)</f>
        <v>0</v>
      </c>
      <c r="F31" s="166">
        <f>VLOOKUP($A$31,'2.3'!30:157,31,FALSE)</f>
        <v>0</v>
      </c>
      <c r="G31" s="166">
        <f>VLOOKUP($A$31,'2.3'!30:157,39,FALSE)</f>
        <v>0</v>
      </c>
      <c r="H31" s="166">
        <f>VLOOKUP($A$31,'2.3'!30:157,47,FALSE)</f>
        <v>0</v>
      </c>
      <c r="I31" s="166">
        <f>VLOOKUP($A$31,'2.3'!30:157,55,FALSE)</f>
        <v>0</v>
      </c>
      <c r="J31" s="166">
        <f>VLOOKUP($A$31,'2.3'!30:157,63,FALSE)</f>
        <v>0</v>
      </c>
      <c r="K31" s="166">
        <f>VLOOKUP($A$31,'2.3'!30:157,71,FALSE)</f>
        <v>0</v>
      </c>
      <c r="L31" s="166">
        <f>VLOOKUP($A$31,'2.3'!30:157,79,FALSE)</f>
        <v>0</v>
      </c>
      <c r="M31" s="166">
        <f>VLOOKUP($A$31,'2.3'!30:157,87,FALSE)</f>
        <v>0</v>
      </c>
      <c r="N31" s="166">
        <f>VLOOKUP($A$31,'2.3'!30:157,95,FALSE)</f>
        <v>0</v>
      </c>
    </row>
    <row r="32" spans="1:14" ht="20" customHeight="1" x14ac:dyDescent="0.2">
      <c r="A32" s="104">
        <v>2612</v>
      </c>
      <c r="B32" s="104" t="s">
        <v>287</v>
      </c>
      <c r="C32" s="166">
        <f>VLOOKUP($A$32,'2.3'!31:158,7,FALSE)</f>
        <v>0</v>
      </c>
      <c r="D32" s="166">
        <f>VLOOKUP($A$32,'2.3'!31:158,15,FALSE)</f>
        <v>0</v>
      </c>
      <c r="E32" s="166">
        <f>VLOOKUP($A$32,'2.3'!31:158,23,FALSE)</f>
        <v>0</v>
      </c>
      <c r="F32" s="166">
        <f>VLOOKUP($A$32,'2.3'!31:158,31,FALSE)</f>
        <v>0</v>
      </c>
      <c r="G32" s="166">
        <f>VLOOKUP($A$32,'2.3'!31:158,39,FALSE)</f>
        <v>0</v>
      </c>
      <c r="H32" s="166">
        <f>VLOOKUP($A$32,'2.3'!31:158,47,FALSE)</f>
        <v>0</v>
      </c>
      <c r="I32" s="166">
        <f>VLOOKUP($A$32,'2.3'!31:158,55,FALSE)</f>
        <v>0</v>
      </c>
      <c r="J32" s="166">
        <f>VLOOKUP($A$32,'2.3'!31:158,63,FALSE)</f>
        <v>0</v>
      </c>
      <c r="K32" s="166">
        <f>VLOOKUP($A$32,'2.3'!31:158,71,FALSE)</f>
        <v>0</v>
      </c>
      <c r="L32" s="166">
        <f>VLOOKUP($A$32,'2.3'!31:158,79,FALSE)</f>
        <v>0</v>
      </c>
      <c r="M32" s="166">
        <f>VLOOKUP($A$32,'2.3'!31:158,87,FALSE)</f>
        <v>0</v>
      </c>
      <c r="N32" s="166">
        <f>VLOOKUP($A$32,'2.3'!31:158,95,FALSE)</f>
        <v>0</v>
      </c>
    </row>
    <row r="33" spans="1:14" ht="20" customHeight="1" x14ac:dyDescent="0.2">
      <c r="A33" s="35">
        <v>262</v>
      </c>
      <c r="B33" s="36" t="s">
        <v>315</v>
      </c>
      <c r="C33" s="90">
        <f>VLOOKUP($A$33,'2.3'!32:159,7,FALSE)</f>
        <v>9.3242217799999985</v>
      </c>
      <c r="D33" s="90">
        <f>VLOOKUP($A$33,'2.3'!32:159,15,FALSE)</f>
        <v>8.1377869</v>
      </c>
      <c r="E33" s="90">
        <f>VLOOKUP($A$33,'2.3'!32:159,23,FALSE)</f>
        <v>13.31758598</v>
      </c>
      <c r="F33" s="90">
        <f>VLOOKUP($A$33,'2.3'!32:159,31,FALSE)</f>
        <v>12.418042970000002</v>
      </c>
      <c r="G33" s="90">
        <f>VLOOKUP($A$33,'2.3'!32:159,39,FALSE)</f>
        <v>4.8175355599999996</v>
      </c>
      <c r="H33" s="90">
        <f>VLOOKUP($A$33,'2.3'!32:159,47,FALSE)</f>
        <v>9.5164023699999998</v>
      </c>
      <c r="I33" s="90">
        <f>VLOOKUP($A$33,'2.3'!32:159,55,FALSE)</f>
        <v>12.93672185</v>
      </c>
      <c r="J33" s="90">
        <f>VLOOKUP($A$33,'2.3'!32:159,63,FALSE)</f>
        <v>23.447607039999998</v>
      </c>
      <c r="K33" s="90">
        <f>VLOOKUP($A$33,'2.3'!32:159,71,FALSE)</f>
        <v>22.236451049999999</v>
      </c>
      <c r="L33" s="90">
        <f>VLOOKUP($A$33,'2.3'!32:159,79,FALSE)</f>
        <v>9.89453636</v>
      </c>
      <c r="M33" s="90">
        <f>VLOOKUP($A$33,'2.3'!32:159,87,FALSE)</f>
        <v>28.86839625</v>
      </c>
      <c r="N33" s="90">
        <f>VLOOKUP($A$33,'2.3'!32:159,95,FALSE)</f>
        <v>58.122108370000007</v>
      </c>
    </row>
    <row r="34" spans="1:14" ht="20" customHeight="1" x14ac:dyDescent="0.2">
      <c r="A34" s="104">
        <v>2621</v>
      </c>
      <c r="B34" s="104" t="s">
        <v>286</v>
      </c>
      <c r="C34" s="166">
        <f>VLOOKUP($A$34,'2.3'!33:160,7,FALSE)</f>
        <v>9.3242217799999985</v>
      </c>
      <c r="D34" s="166">
        <f>VLOOKUP($A$34,'2.3'!33:160,15,FALSE)</f>
        <v>8.1377869</v>
      </c>
      <c r="E34" s="166">
        <f>VLOOKUP($A$34,'2.3'!33:160,23,FALSE)</f>
        <v>12.76070949</v>
      </c>
      <c r="F34" s="166">
        <f>VLOOKUP($A$34,'2.3'!33:160,31,FALSE)</f>
        <v>12.403799280000001</v>
      </c>
      <c r="G34" s="166">
        <f>VLOOKUP($A$34,'2.3'!33:160,39,FALSE)</f>
        <v>4.8037833399999998</v>
      </c>
      <c r="H34" s="166">
        <f>VLOOKUP($A$34,'2.3'!33:160,47,FALSE)</f>
        <v>9.5164023699999998</v>
      </c>
      <c r="I34" s="166">
        <f>VLOOKUP($A$34,'2.3'!33:160,55,FALSE)</f>
        <v>12.93672185</v>
      </c>
      <c r="J34" s="166">
        <f>VLOOKUP($A$34,'2.3'!33:160,63,FALSE)</f>
        <v>23.447607039999998</v>
      </c>
      <c r="K34" s="166">
        <f>VLOOKUP($A$34,'2.3'!33:160,71,FALSE)</f>
        <v>22.236451049999999</v>
      </c>
      <c r="L34" s="166">
        <f>VLOOKUP($A$34,'2.3'!33:160,79,FALSE)</f>
        <v>9.89453636</v>
      </c>
      <c r="M34" s="166">
        <f>VLOOKUP($A$34,'2.3'!33:160,87,FALSE)</f>
        <v>28.86839625</v>
      </c>
      <c r="N34" s="166">
        <f>VLOOKUP($A$34,'2.3'!33:160,95,FALSE)</f>
        <v>58.122108370000007</v>
      </c>
    </row>
    <row r="35" spans="1:14" ht="20" customHeight="1" x14ac:dyDescent="0.2">
      <c r="A35" s="104">
        <v>2622</v>
      </c>
      <c r="B35" s="104" t="s">
        <v>287</v>
      </c>
      <c r="C35" s="166">
        <f>VLOOKUP($A$35,'2.3'!34:161,7,FALSE)</f>
        <v>0</v>
      </c>
      <c r="D35" s="166">
        <f>VLOOKUP($A$35,'2.3'!34:161,15,FALSE)</f>
        <v>0</v>
      </c>
      <c r="E35" s="166">
        <f>VLOOKUP($A$35,'2.3'!34:161,23,FALSE)</f>
        <v>0.55687648999999995</v>
      </c>
      <c r="F35" s="166">
        <f>VLOOKUP($A$35,'2.3'!34:161,31,FALSE)</f>
        <v>1.424369E-2</v>
      </c>
      <c r="G35" s="166">
        <f>VLOOKUP($A$35,'2.3'!34:161,39,FALSE)</f>
        <v>1.3752219999999999E-2</v>
      </c>
      <c r="H35" s="166">
        <f>VLOOKUP($A$35,'2.3'!34:161,47,FALSE)</f>
        <v>0</v>
      </c>
      <c r="I35" s="166">
        <f>VLOOKUP($A$35,'2.3'!34:161,55,FALSE)</f>
        <v>0</v>
      </c>
      <c r="J35" s="166">
        <f>VLOOKUP($A$35,'2.3'!34:161,63,FALSE)</f>
        <v>0</v>
      </c>
      <c r="K35" s="166">
        <f>VLOOKUP($A$35,'2.3'!34:161,71,FALSE)</f>
        <v>0</v>
      </c>
      <c r="L35" s="166">
        <f>VLOOKUP($A$35,'2.3'!34:161,79,FALSE)</f>
        <v>0</v>
      </c>
      <c r="M35" s="166">
        <f>VLOOKUP($A$35,'2.3'!34:161,87,FALSE)</f>
        <v>0</v>
      </c>
      <c r="N35" s="166">
        <f>VLOOKUP($A$35,'2.3'!34:161,95,FALSE)</f>
        <v>0</v>
      </c>
    </row>
    <row r="36" spans="1:14" ht="20" customHeight="1" x14ac:dyDescent="0.2">
      <c r="A36" s="35">
        <v>263</v>
      </c>
      <c r="B36" s="36" t="s">
        <v>310</v>
      </c>
      <c r="C36" s="90">
        <f>VLOOKUP($A$36,'2.3'!35:162,7,FALSE)</f>
        <v>88476.542077433813</v>
      </c>
      <c r="D36" s="90">
        <f>VLOOKUP($A$36,'2.3'!35:162,15,FALSE)</f>
        <v>95433.886612757502</v>
      </c>
      <c r="E36" s="90">
        <f>VLOOKUP($A$36,'2.3'!35:162,23,FALSE)</f>
        <v>106779.9549024388</v>
      </c>
      <c r="F36" s="90">
        <f>VLOOKUP($A$36,'2.3'!35:162,31,FALSE)</f>
        <v>114905.77764678752</v>
      </c>
      <c r="G36" s="90">
        <f>VLOOKUP($A$36,'2.3'!35:162,39,FALSE)</f>
        <v>126876.74339362</v>
      </c>
      <c r="H36" s="90">
        <f>VLOOKUP($A$36,'2.3'!35:162,47,FALSE)</f>
        <v>129476.55009306</v>
      </c>
      <c r="I36" s="90">
        <f>VLOOKUP($A$36,'2.3'!35:162,55,FALSE)</f>
        <v>135785.98547024254</v>
      </c>
      <c r="J36" s="90">
        <f>VLOOKUP($A$36,'2.3'!35:162,63,FALSE)</f>
        <v>141557.65686630004</v>
      </c>
      <c r="K36" s="90">
        <f>VLOOKUP($A$36,'2.3'!35:162,71,FALSE)</f>
        <v>151952.20893403748</v>
      </c>
      <c r="L36" s="90">
        <f>VLOOKUP($A$36,'2.3'!35:162,79,FALSE)</f>
        <v>161465.71314706001</v>
      </c>
      <c r="M36" s="90">
        <f>VLOOKUP($A$36,'2.3'!35:162,87,FALSE)</f>
        <v>170901.51437785005</v>
      </c>
      <c r="N36" s="90">
        <f>VLOOKUP($A$36,'2.3'!35:162,95,FALSE)</f>
        <v>214010.64990918463</v>
      </c>
    </row>
    <row r="37" spans="1:14" ht="20" customHeight="1" x14ac:dyDescent="0.2">
      <c r="A37" s="104">
        <v>2631</v>
      </c>
      <c r="B37" s="104" t="s">
        <v>286</v>
      </c>
      <c r="C37" s="166">
        <f>VLOOKUP($A$37,'2.3'!36:163,7,FALSE)</f>
        <v>83530.699892596676</v>
      </c>
      <c r="D37" s="166">
        <f>VLOOKUP($A$37,'2.3'!36:163,15,FALSE)</f>
        <v>92854.041425517498</v>
      </c>
      <c r="E37" s="166">
        <f>VLOOKUP($A$37,'2.3'!36:163,23,FALSE)</f>
        <v>102465.7633732088</v>
      </c>
      <c r="F37" s="166">
        <f>VLOOKUP($A$37,'2.3'!36:163,31,FALSE)</f>
        <v>112197.70559975752</v>
      </c>
      <c r="G37" s="166">
        <f>VLOOKUP($A$37,'2.3'!36:163,39,FALSE)</f>
        <v>121317.63074744999</v>
      </c>
      <c r="H37" s="166">
        <f>VLOOKUP($A$37,'2.3'!36:163,47,FALSE)</f>
        <v>126811.60751033999</v>
      </c>
      <c r="I37" s="166">
        <f>VLOOKUP($A$37,'2.3'!36:163,55,FALSE)</f>
        <v>133029.21223176253</v>
      </c>
      <c r="J37" s="166">
        <f>VLOOKUP($A$37,'2.3'!36:163,63,FALSE)</f>
        <v>139419.36465465004</v>
      </c>
      <c r="K37" s="166">
        <f>VLOOKUP($A$37,'2.3'!36:163,71,FALSE)</f>
        <v>148090.53412982749</v>
      </c>
      <c r="L37" s="166">
        <f>VLOOKUP($A$37,'2.3'!36:163,79,FALSE)</f>
        <v>159109.33083848</v>
      </c>
      <c r="M37" s="166">
        <f>VLOOKUP($A$37,'2.3'!36:163,87,FALSE)</f>
        <v>166354.95755893004</v>
      </c>
      <c r="N37" s="166">
        <f>VLOOKUP($A$37,'2.3'!36:163,95,FALSE)</f>
        <v>206899.91256644233</v>
      </c>
    </row>
    <row r="38" spans="1:14" ht="20" customHeight="1" x14ac:dyDescent="0.2">
      <c r="A38" s="104">
        <v>2632</v>
      </c>
      <c r="B38" s="104" t="s">
        <v>287</v>
      </c>
      <c r="C38" s="166">
        <f>VLOOKUP($A$38,'2.3'!37:164,7,FALSE)</f>
        <v>4945.842184837139</v>
      </c>
      <c r="D38" s="166">
        <f>VLOOKUP($A$38,'2.3'!37:164,15,FALSE)</f>
        <v>2579.8451872400001</v>
      </c>
      <c r="E38" s="166">
        <f>VLOOKUP($A$38,'2.3'!37:164,23,FALSE)</f>
        <v>4314.1915292300009</v>
      </c>
      <c r="F38" s="166">
        <f>VLOOKUP($A$38,'2.3'!37:164,31,FALSE)</f>
        <v>2708.0720470299998</v>
      </c>
      <c r="G38" s="166">
        <f>VLOOKUP($A$38,'2.3'!37:164,39,FALSE)</f>
        <v>5559.1126461700014</v>
      </c>
      <c r="H38" s="166">
        <f>VLOOKUP($A$38,'2.3'!37:164,47,FALSE)</f>
        <v>2664.9425827200007</v>
      </c>
      <c r="I38" s="166">
        <f>VLOOKUP($A$38,'2.3'!37:164,55,FALSE)</f>
        <v>2756.7732384800001</v>
      </c>
      <c r="J38" s="166">
        <f>VLOOKUP($A$38,'2.3'!37:164,63,FALSE)</f>
        <v>2138.2922116499999</v>
      </c>
      <c r="K38" s="166">
        <f>VLOOKUP($A$38,'2.3'!37:164,71,FALSE)</f>
        <v>3861.6748042100012</v>
      </c>
      <c r="L38" s="166">
        <f>VLOOKUP($A$38,'2.3'!37:164,79,FALSE)</f>
        <v>2356.3823085800004</v>
      </c>
      <c r="M38" s="166">
        <f>VLOOKUP($A$38,'2.3'!37:164,87,FALSE)</f>
        <v>4546.5568189200003</v>
      </c>
      <c r="N38" s="166">
        <f>VLOOKUP($A$38,'2.3'!37:164,95,FALSE)</f>
        <v>7110.7373427423045</v>
      </c>
    </row>
    <row r="39" spans="1:14" ht="20" customHeight="1" x14ac:dyDescent="0.2">
      <c r="A39" s="32">
        <v>27</v>
      </c>
      <c r="B39" s="33" t="s">
        <v>578</v>
      </c>
      <c r="C39" s="89">
        <f>VLOOKUP($A$39,'2.3'!38:165,7,FALSE)</f>
        <v>70036.147365795201</v>
      </c>
      <c r="D39" s="89">
        <f>VLOOKUP($A$39,'2.3'!38:165,15,FALSE)</f>
        <v>79740.289079989976</v>
      </c>
      <c r="E39" s="89">
        <f>VLOOKUP($A$39,'2.3'!38:165,23,FALSE)</f>
        <v>92301.627832767714</v>
      </c>
      <c r="F39" s="89">
        <f>VLOOKUP($A$39,'2.3'!38:165,31,FALSE)</f>
        <v>104026.84019196</v>
      </c>
      <c r="G39" s="89">
        <f>VLOOKUP($A$39,'2.3'!38:165,39,FALSE)</f>
        <v>117291.33451885996</v>
      </c>
      <c r="H39" s="89">
        <f>VLOOKUP($A$39,'2.3'!38:165,47,FALSE)</f>
        <v>131966.86263749999</v>
      </c>
      <c r="I39" s="89">
        <f>VLOOKUP($A$39,'2.3'!38:165,55,FALSE)</f>
        <v>144794.67016118002</v>
      </c>
      <c r="J39" s="89">
        <f>VLOOKUP($A$39,'2.3'!38:165,63,FALSE)</f>
        <v>159574.19258060999</v>
      </c>
      <c r="K39" s="89">
        <f>VLOOKUP($A$39,'2.3'!38:165,71,FALSE)</f>
        <v>172930.86707599001</v>
      </c>
      <c r="L39" s="89">
        <f>VLOOKUP($A$39,'2.3'!38:165,79,FALSE)</f>
        <v>188064.66937660993</v>
      </c>
      <c r="M39" s="89">
        <f>VLOOKUP($A$39,'2.3'!38:165,87,FALSE)</f>
        <v>208558.44062476998</v>
      </c>
      <c r="N39" s="89">
        <f>VLOOKUP($A$39,'2.3'!38:165,95,FALSE)</f>
        <v>212505.1491629846</v>
      </c>
    </row>
    <row r="40" spans="1:14" ht="20" customHeight="1" x14ac:dyDescent="0.2">
      <c r="A40" s="35">
        <v>271</v>
      </c>
      <c r="B40" s="36" t="s">
        <v>316</v>
      </c>
      <c r="C40" s="90">
        <f>VLOOKUP($A$40,'2.3'!39:166,7,FALSE)</f>
        <v>0</v>
      </c>
      <c r="D40" s="90">
        <f>VLOOKUP($A$40,'2.3'!39:166,15,FALSE)</f>
        <v>0</v>
      </c>
      <c r="E40" s="90">
        <f>VLOOKUP($A$40,'2.3'!39:166,23,FALSE)</f>
        <v>0</v>
      </c>
      <c r="F40" s="90">
        <f>VLOOKUP($A$40,'2.3'!39:166,31,FALSE)</f>
        <v>0</v>
      </c>
      <c r="G40" s="90">
        <f>VLOOKUP($A$40,'2.3'!39:166,39,FALSE)</f>
        <v>0</v>
      </c>
      <c r="H40" s="90">
        <f>VLOOKUP($A$40,'2.3'!39:166,47,FALSE)</f>
        <v>0</v>
      </c>
      <c r="I40" s="90">
        <f>VLOOKUP($A$40,'2.3'!39:166,55,FALSE)</f>
        <v>0</v>
      </c>
      <c r="J40" s="90">
        <f>VLOOKUP($A$40,'2.3'!39:166,63,FALSE)</f>
        <v>0</v>
      </c>
      <c r="K40" s="90">
        <f>VLOOKUP($A$40,'2.3'!39:166,71,FALSE)</f>
        <v>0</v>
      </c>
      <c r="L40" s="90">
        <f>VLOOKUP($A$40,'2.3'!39:166,79,FALSE)</f>
        <v>0</v>
      </c>
      <c r="M40" s="90">
        <f>VLOOKUP($A$40,'2.3'!39:166,87,FALSE)</f>
        <v>0</v>
      </c>
      <c r="N40" s="90">
        <f>VLOOKUP($A$40,'2.3'!39:166,95,FALSE)</f>
        <v>0</v>
      </c>
    </row>
    <row r="41" spans="1:14" s="106" customFormat="1" ht="20" customHeight="1" x14ac:dyDescent="0.2">
      <c r="A41" s="60" t="s">
        <v>502</v>
      </c>
      <c r="B41" s="106" t="s">
        <v>503</v>
      </c>
      <c r="C41" s="92" t="str">
        <f>VLOOKUP($A$41,'2.3'!40:167,7,FALSE)</f>
        <v>0</v>
      </c>
      <c r="D41" s="92" t="str">
        <f>VLOOKUP($A$41,'2.3'!40:167,15,FALSE)</f>
        <v>0</v>
      </c>
      <c r="E41" s="92" t="str">
        <f>VLOOKUP($A$41,'2.3'!40:167,23,FALSE)</f>
        <v>0</v>
      </c>
      <c r="F41" s="92" t="str">
        <f>VLOOKUP($A$41,'2.3'!40:167,31,FALSE)</f>
        <v>0</v>
      </c>
      <c r="G41" s="92" t="str">
        <f>VLOOKUP($A$41,'2.3'!40:167,39,FALSE)</f>
        <v>0</v>
      </c>
      <c r="H41" s="92" t="str">
        <f>VLOOKUP($A$41,'2.3'!40:167,47,FALSE)</f>
        <v>0</v>
      </c>
      <c r="I41" s="92" t="str">
        <f>VLOOKUP($A$41,'2.3'!40:167,55,FALSE)</f>
        <v>0</v>
      </c>
      <c r="J41" s="92" t="str">
        <f>VLOOKUP($A$41,'2.3'!40:167,63,FALSE)</f>
        <v>0</v>
      </c>
      <c r="K41" s="92" t="str">
        <f>VLOOKUP($A$41,'2.3'!40:167,71,FALSE)</f>
        <v>0</v>
      </c>
      <c r="L41" s="92" t="str">
        <f>VLOOKUP($A$41,'2.3'!40:167,79,FALSE)</f>
        <v>0</v>
      </c>
      <c r="M41" s="92" t="str">
        <f>VLOOKUP($A$41,'2.3'!40:167,87,FALSE)</f>
        <v>0</v>
      </c>
      <c r="N41" s="92" t="str">
        <f>VLOOKUP($A$41,'2.3'!40:167,95,FALSE)</f>
        <v>0</v>
      </c>
    </row>
    <row r="42" spans="1:14" s="106" customFormat="1" ht="20" customHeight="1" x14ac:dyDescent="0.2">
      <c r="A42" s="60" t="s">
        <v>504</v>
      </c>
      <c r="B42" s="106" t="s">
        <v>505</v>
      </c>
      <c r="C42" s="92" t="str">
        <f>VLOOKUP($A$42,'2.3'!41:168,7,FALSE)</f>
        <v>0</v>
      </c>
      <c r="D42" s="92" t="str">
        <f>VLOOKUP($A$42,'2.3'!41:168,15,FALSE)</f>
        <v>0</v>
      </c>
      <c r="E42" s="92" t="str">
        <f>VLOOKUP($A$42,'2.3'!41:168,23,FALSE)</f>
        <v>0</v>
      </c>
      <c r="F42" s="92" t="str">
        <f>VLOOKUP($A$42,'2.3'!41:168,31,FALSE)</f>
        <v>0</v>
      </c>
      <c r="G42" s="92" t="str">
        <f>VLOOKUP($A$42,'2.3'!41:168,39,FALSE)</f>
        <v>0</v>
      </c>
      <c r="H42" s="92" t="str">
        <f>VLOOKUP($A$42,'2.3'!41:168,47,FALSE)</f>
        <v>0</v>
      </c>
      <c r="I42" s="92" t="str">
        <f>VLOOKUP($A$42,'2.3'!41:168,55,FALSE)</f>
        <v>0</v>
      </c>
      <c r="J42" s="92" t="str">
        <f>VLOOKUP($A$42,'2.3'!41:168,63,FALSE)</f>
        <v>0</v>
      </c>
      <c r="K42" s="92" t="str">
        <f>VLOOKUP($A$42,'2.3'!41:168,71,FALSE)</f>
        <v>0</v>
      </c>
      <c r="L42" s="92" t="str">
        <f>VLOOKUP($A$42,'2.3'!41:168,79,FALSE)</f>
        <v>0</v>
      </c>
      <c r="M42" s="92" t="str">
        <f>VLOOKUP($A$42,'2.3'!41:168,87,FALSE)</f>
        <v>0</v>
      </c>
      <c r="N42" s="92" t="str">
        <f>VLOOKUP($A$42,'2.3'!41:168,95,FALSE)</f>
        <v>0</v>
      </c>
    </row>
    <row r="43" spans="1:14" s="106" customFormat="1" ht="20" customHeight="1" x14ac:dyDescent="0.2">
      <c r="A43" s="60" t="s">
        <v>506</v>
      </c>
      <c r="B43" s="106" t="s">
        <v>507</v>
      </c>
      <c r="C43" s="92" t="str">
        <f>VLOOKUP($A$43,'2.3'!42:169,7,FALSE)</f>
        <v>0</v>
      </c>
      <c r="D43" s="92" t="str">
        <f>VLOOKUP($A$43,'2.3'!42:169,15,FALSE)</f>
        <v>0</v>
      </c>
      <c r="E43" s="92" t="str">
        <f>VLOOKUP($A$43,'2.3'!42:169,23,FALSE)</f>
        <v>0</v>
      </c>
      <c r="F43" s="92" t="str">
        <f>VLOOKUP($A$43,'2.3'!42:169,31,FALSE)</f>
        <v>0</v>
      </c>
      <c r="G43" s="92" t="str">
        <f>VLOOKUP($A$43,'2.3'!42:169,39,FALSE)</f>
        <v>0</v>
      </c>
      <c r="H43" s="92" t="str">
        <f>VLOOKUP($A$43,'2.3'!42:169,47,FALSE)</f>
        <v>0</v>
      </c>
      <c r="I43" s="92" t="str">
        <f>VLOOKUP($A$43,'2.3'!42:169,55,FALSE)</f>
        <v>0</v>
      </c>
      <c r="J43" s="92" t="str">
        <f>VLOOKUP($A$43,'2.3'!42:169,63,FALSE)</f>
        <v>0</v>
      </c>
      <c r="K43" s="92" t="str">
        <f>VLOOKUP($A$43,'2.3'!42:169,71,FALSE)</f>
        <v>0</v>
      </c>
      <c r="L43" s="92" t="str">
        <f>VLOOKUP($A$43,'2.3'!42:169,79,FALSE)</f>
        <v>0</v>
      </c>
      <c r="M43" s="92" t="str">
        <f>VLOOKUP($A$43,'2.3'!42:169,87,FALSE)</f>
        <v>0</v>
      </c>
      <c r="N43" s="92" t="str">
        <f>VLOOKUP($A$43,'2.3'!42:169,95,FALSE)</f>
        <v>0</v>
      </c>
    </row>
    <row r="44" spans="1:14" s="106" customFormat="1" ht="20" customHeight="1" x14ac:dyDescent="0.2">
      <c r="A44" s="60" t="s">
        <v>508</v>
      </c>
      <c r="B44" s="106" t="s">
        <v>509</v>
      </c>
      <c r="C44" s="92" t="str">
        <f>VLOOKUP($A$44,'2.3'!43:170,7,FALSE)</f>
        <v>0</v>
      </c>
      <c r="D44" s="92" t="str">
        <f>VLOOKUP($A$44,'2.3'!43:170,15,FALSE)</f>
        <v>0</v>
      </c>
      <c r="E44" s="92" t="str">
        <f>VLOOKUP($A$44,'2.3'!43:170,23,FALSE)</f>
        <v>0</v>
      </c>
      <c r="F44" s="92" t="str">
        <f>VLOOKUP($A$44,'2.3'!43:170,31,FALSE)</f>
        <v>0</v>
      </c>
      <c r="G44" s="92" t="str">
        <f>VLOOKUP($A$44,'2.3'!43:170,39,FALSE)</f>
        <v>0</v>
      </c>
      <c r="H44" s="92" t="str">
        <f>VLOOKUP($A$44,'2.3'!43:170,47,FALSE)</f>
        <v>0</v>
      </c>
      <c r="I44" s="92" t="str">
        <f>VLOOKUP($A$44,'2.3'!43:170,55,FALSE)</f>
        <v>0</v>
      </c>
      <c r="J44" s="92" t="str">
        <f>VLOOKUP($A$44,'2.3'!43:170,63,FALSE)</f>
        <v>0</v>
      </c>
      <c r="K44" s="92" t="str">
        <f>VLOOKUP($A$44,'2.3'!43:170,71,FALSE)</f>
        <v>0</v>
      </c>
      <c r="L44" s="92" t="str">
        <f>VLOOKUP($A$44,'2.3'!43:170,79,FALSE)</f>
        <v>0</v>
      </c>
      <c r="M44" s="92" t="str">
        <f>VLOOKUP($A$44,'2.3'!43:170,87,FALSE)</f>
        <v>0</v>
      </c>
      <c r="N44" s="92" t="str">
        <f>VLOOKUP($A$44,'2.3'!43:170,95,FALSE)</f>
        <v>0</v>
      </c>
    </row>
    <row r="45" spans="1:14" ht="20" customHeight="1" x14ac:dyDescent="0.2">
      <c r="A45" s="35">
        <v>272</v>
      </c>
      <c r="B45" s="36" t="s">
        <v>317</v>
      </c>
      <c r="C45" s="90">
        <f>VLOOKUP($A$45,'2.3'!44:171,7,FALSE)</f>
        <v>875.41648395858454</v>
      </c>
      <c r="D45" s="90">
        <f>VLOOKUP($A$45,'2.3'!44:171,15,FALSE)</f>
        <v>957.02566509000007</v>
      </c>
      <c r="E45" s="90">
        <f>VLOOKUP($A$45,'2.3'!44:171,23,FALSE)</f>
        <v>1433.7461947664528</v>
      </c>
      <c r="F45" s="90">
        <f>VLOOKUP($A$45,'2.3'!44:171,31,FALSE)</f>
        <v>1574.8787962599999</v>
      </c>
      <c r="G45" s="90">
        <f>VLOOKUP($A$45,'2.3'!44:171,39,FALSE)</f>
        <v>1875.7137974199998</v>
      </c>
      <c r="H45" s="90">
        <f>VLOOKUP($A$45,'2.3'!44:171,47,FALSE)</f>
        <v>2102.59038848</v>
      </c>
      <c r="I45" s="90">
        <f>VLOOKUP($A$45,'2.3'!44:171,55,FALSE)</f>
        <v>2049.8808208299997</v>
      </c>
      <c r="J45" s="90">
        <f>VLOOKUP($A$45,'2.3'!44:171,63,FALSE)</f>
        <v>1939.1063081000002</v>
      </c>
      <c r="K45" s="90">
        <f>VLOOKUP($A$45,'2.3'!44:171,71,FALSE)</f>
        <v>2056.7027267799999</v>
      </c>
      <c r="L45" s="90">
        <f>VLOOKUP($A$45,'2.3'!44:171,79,FALSE)</f>
        <v>2199.5909100500007</v>
      </c>
      <c r="M45" s="90">
        <f>VLOOKUP($A$45,'2.3'!44:171,87,FALSE)</f>
        <v>3351.7273762199993</v>
      </c>
      <c r="N45" s="90">
        <f>VLOOKUP($A$45,'2.3'!44:171,95,FALSE)</f>
        <v>6564.9945809425844</v>
      </c>
    </row>
    <row r="46" spans="1:14" s="106" customFormat="1" ht="20" customHeight="1" x14ac:dyDescent="0.2">
      <c r="A46" s="60" t="s">
        <v>510</v>
      </c>
      <c r="B46" s="106" t="s">
        <v>511</v>
      </c>
      <c r="C46" s="92">
        <f>VLOOKUP($A$46,'2.3'!45:172,7,FALSE)</f>
        <v>0</v>
      </c>
      <c r="D46" s="92">
        <f>VLOOKUP($A$46,'2.3'!45:172,15,FALSE)</f>
        <v>0</v>
      </c>
      <c r="E46" s="92">
        <f>VLOOKUP($A$46,'2.3'!45:172,23,FALSE)</f>
        <v>0</v>
      </c>
      <c r="F46" s="92">
        <f>VLOOKUP($A$46,'2.3'!45:172,31,FALSE)</f>
        <v>0</v>
      </c>
      <c r="G46" s="92">
        <f>VLOOKUP($A$46,'2.3'!45:172,39,FALSE)</f>
        <v>0</v>
      </c>
      <c r="H46" s="92">
        <f>VLOOKUP($A$46,'2.3'!45:172,47,FALSE)</f>
        <v>0</v>
      </c>
      <c r="I46" s="92">
        <f>VLOOKUP($A$46,'2.3'!45:172,55,FALSE)</f>
        <v>1.073001E-2</v>
      </c>
      <c r="J46" s="92">
        <f>VLOOKUP($A$46,'2.3'!45:172,63,FALSE)</f>
        <v>0</v>
      </c>
      <c r="K46" s="92">
        <f>VLOOKUP($A$46,'2.3'!45:172,71,FALSE)</f>
        <v>0</v>
      </c>
      <c r="L46" s="92">
        <f>VLOOKUP($A$46,'2.3'!45:172,79,FALSE)</f>
        <v>0</v>
      </c>
      <c r="M46" s="92">
        <f>VLOOKUP($A$46,'2.3'!45:172,87,FALSE)</f>
        <v>0</v>
      </c>
      <c r="N46" s="92">
        <f>VLOOKUP($A$46,'2.3'!45:172,95,FALSE)</f>
        <v>0</v>
      </c>
    </row>
    <row r="47" spans="1:14" s="106" customFormat="1" ht="20" customHeight="1" x14ac:dyDescent="0.2">
      <c r="A47" s="60" t="s">
        <v>512</v>
      </c>
      <c r="B47" s="106" t="s">
        <v>513</v>
      </c>
      <c r="C47" s="92">
        <f>VLOOKUP($A$47,'2.3'!46:173,7,FALSE)</f>
        <v>0</v>
      </c>
      <c r="D47" s="92">
        <f>VLOOKUP($A$47,'2.3'!46:173,15,FALSE)</f>
        <v>0</v>
      </c>
      <c r="E47" s="92">
        <f>VLOOKUP($A$47,'2.3'!46:173,23,FALSE)</f>
        <v>0</v>
      </c>
      <c r="F47" s="92">
        <f>VLOOKUP($A$47,'2.3'!46:173,31,FALSE)</f>
        <v>89.263922759999986</v>
      </c>
      <c r="G47" s="92">
        <f>VLOOKUP($A$47,'2.3'!46:173,39,FALSE)</f>
        <v>92.963048789999988</v>
      </c>
      <c r="H47" s="92">
        <f>VLOOKUP($A$47,'2.3'!46:173,47,FALSE)</f>
        <v>173.44815623</v>
      </c>
      <c r="I47" s="92">
        <f>VLOOKUP($A$47,'2.3'!46:173,55,FALSE)</f>
        <v>255.84780473000001</v>
      </c>
      <c r="J47" s="92">
        <f>VLOOKUP($A$47,'2.3'!46:173,63,FALSE)</f>
        <v>229.64990152999997</v>
      </c>
      <c r="K47" s="92">
        <f>VLOOKUP($A$47,'2.3'!46:173,71,FALSE)</f>
        <v>247.09173382</v>
      </c>
      <c r="L47" s="92">
        <f>VLOOKUP($A$47,'2.3'!46:173,79,FALSE)</f>
        <v>324.78571279000022</v>
      </c>
      <c r="M47" s="92">
        <f>VLOOKUP($A$47,'2.3'!46:173,87,FALSE)</f>
        <v>412.28693743999992</v>
      </c>
      <c r="N47" s="92">
        <f>VLOOKUP($A$47,'2.3'!46:173,95,FALSE)</f>
        <v>2156.4554872786343</v>
      </c>
    </row>
    <row r="48" spans="1:14" s="106" customFormat="1" ht="20" customHeight="1" x14ac:dyDescent="0.2">
      <c r="A48" s="60" t="s">
        <v>514</v>
      </c>
      <c r="B48" s="106" t="s">
        <v>515</v>
      </c>
      <c r="C48" s="92">
        <f>VLOOKUP($A$48,'2.3'!47:174,7,FALSE)</f>
        <v>875.41648395858454</v>
      </c>
      <c r="D48" s="92">
        <f>VLOOKUP($A$48,'2.3'!47:174,15,FALSE)</f>
        <v>957.02566509000007</v>
      </c>
      <c r="E48" s="92">
        <f>VLOOKUP($A$48,'2.3'!47:174,23,FALSE)</f>
        <v>1433.7461947664528</v>
      </c>
      <c r="F48" s="92">
        <f>VLOOKUP($A$48,'2.3'!47:174,31,FALSE)</f>
        <v>1485.6148734999999</v>
      </c>
      <c r="G48" s="92">
        <f>VLOOKUP($A$48,'2.3'!47:174,39,FALSE)</f>
        <v>1782.7507486299999</v>
      </c>
      <c r="H48" s="92">
        <f>VLOOKUP($A$48,'2.3'!47:174,47,FALSE)</f>
        <v>1929.1422322500002</v>
      </c>
      <c r="I48" s="92">
        <f>VLOOKUP($A$48,'2.3'!47:174,55,FALSE)</f>
        <v>1794.0222860899996</v>
      </c>
      <c r="J48" s="92">
        <f>VLOOKUP($A$48,'2.3'!47:174,63,FALSE)</f>
        <v>1709.4564065700004</v>
      </c>
      <c r="K48" s="92">
        <f>VLOOKUP($A$48,'2.3'!47:174,71,FALSE)</f>
        <v>1809.6109929599997</v>
      </c>
      <c r="L48" s="92">
        <f>VLOOKUP($A$48,'2.3'!47:174,79,FALSE)</f>
        <v>1874.8051972600003</v>
      </c>
      <c r="M48" s="92">
        <f>VLOOKUP($A$48,'2.3'!47:174,87,FALSE)</f>
        <v>2939.4404387799996</v>
      </c>
      <c r="N48" s="92">
        <f>VLOOKUP($A$48,'2.3'!47:174,95,FALSE)</f>
        <v>4408.5390936639496</v>
      </c>
    </row>
    <row r="49" spans="1:14" ht="20" customHeight="1" x14ac:dyDescent="0.2">
      <c r="A49" s="35">
        <v>273</v>
      </c>
      <c r="B49" s="36" t="s">
        <v>516</v>
      </c>
      <c r="C49" s="90">
        <f>VLOOKUP($A$49,'2.3'!48:175,7,FALSE)</f>
        <v>69160.730881836615</v>
      </c>
      <c r="D49" s="90">
        <f>VLOOKUP($A$49,'2.3'!48:175,15,FALSE)</f>
        <v>78783.263414899979</v>
      </c>
      <c r="E49" s="90">
        <f>VLOOKUP($A$49,'2.3'!48:175,23,FALSE)</f>
        <v>90867.881638001258</v>
      </c>
      <c r="F49" s="90">
        <f>VLOOKUP($A$49,'2.3'!48:175,31,FALSE)</f>
        <v>102451.9613957</v>
      </c>
      <c r="G49" s="90">
        <f>VLOOKUP($A$49,'2.3'!48:175,39,FALSE)</f>
        <v>115415.62072143996</v>
      </c>
      <c r="H49" s="90">
        <f>VLOOKUP($A$49,'2.3'!48:175,47,FALSE)</f>
        <v>129864.27224902</v>
      </c>
      <c r="I49" s="90">
        <f>VLOOKUP($A$49,'2.3'!48:175,55,FALSE)</f>
        <v>142744.78934035002</v>
      </c>
      <c r="J49" s="90">
        <f>VLOOKUP($A$49,'2.3'!48:175,63,FALSE)</f>
        <v>157635.08627251</v>
      </c>
      <c r="K49" s="90">
        <f>VLOOKUP($A$49,'2.3'!48:175,71,FALSE)</f>
        <v>170874.16434921001</v>
      </c>
      <c r="L49" s="90">
        <f>VLOOKUP($A$49,'2.3'!48:175,79,FALSE)</f>
        <v>185865.07846655993</v>
      </c>
      <c r="M49" s="90">
        <f>VLOOKUP($A$49,'2.3'!48:175,87,FALSE)</f>
        <v>205206.71324854999</v>
      </c>
      <c r="N49" s="90">
        <f>VLOOKUP($A$49,'2.3'!48:175,95,FALSE)</f>
        <v>205940.15458204201</v>
      </c>
    </row>
    <row r="50" spans="1:14" s="106" customFormat="1" ht="20" customHeight="1" x14ac:dyDescent="0.2">
      <c r="A50" s="60" t="s">
        <v>517</v>
      </c>
      <c r="B50" s="106" t="s">
        <v>792</v>
      </c>
      <c r="C50" s="92" t="str">
        <f>VLOOKUP($A$50,'2.3'!49:176,7,FALSE)</f>
        <v>n.d.</v>
      </c>
      <c r="D50" s="92" t="str">
        <f>VLOOKUP($A$50,'2.3'!49:176,15,FALSE)</f>
        <v>n.d.</v>
      </c>
      <c r="E50" s="92" t="str">
        <f>VLOOKUP($A$50,'2.3'!49:176,23,FALSE)</f>
        <v>n.d.</v>
      </c>
      <c r="F50" s="92" t="str">
        <f>VLOOKUP($A$50,'2.3'!49:176,31,FALSE)</f>
        <v>n.d.</v>
      </c>
      <c r="G50" s="92" t="str">
        <f>VLOOKUP($A$50,'2.3'!49:176,39,FALSE)</f>
        <v>n.d.</v>
      </c>
      <c r="H50" s="92" t="str">
        <f>VLOOKUP($A$50,'2.3'!49:176,47,FALSE)</f>
        <v>n.d.</v>
      </c>
      <c r="I50" s="92" t="str">
        <f>VLOOKUP($A$50,'2.3'!49:176,55,FALSE)</f>
        <v>n.d.</v>
      </c>
      <c r="J50" s="92" t="str">
        <f>VLOOKUP($A$50,'2.3'!49:176,63,FALSE)</f>
        <v>n.d.</v>
      </c>
      <c r="K50" s="92" t="str">
        <f>VLOOKUP($A$50,'2.3'!49:176,71,FALSE)</f>
        <v>n.d.</v>
      </c>
      <c r="L50" s="92">
        <f>VLOOKUP($A$50,'2.3'!49:176,79,FALSE)</f>
        <v>143859.57073311741</v>
      </c>
      <c r="M50" s="92">
        <f>VLOOKUP($A$50,'2.3'!49:176,87,FALSE)</f>
        <v>158062.92392990633</v>
      </c>
      <c r="N50" s="92">
        <f>VLOOKUP($A$50,'2.3'!49:176,95,FALSE)</f>
        <v>160058.5390521524</v>
      </c>
    </row>
    <row r="51" spans="1:14" s="106" customFormat="1" ht="20" customHeight="1" x14ac:dyDescent="0.2">
      <c r="A51" s="60" t="s">
        <v>518</v>
      </c>
      <c r="B51" s="106" t="s">
        <v>790</v>
      </c>
      <c r="C51" s="92" t="str">
        <f>VLOOKUP($A$51,'2.3'!50:177,7,FALSE)</f>
        <v>n.d.</v>
      </c>
      <c r="D51" s="92" t="str">
        <f>VLOOKUP($A$51,'2.3'!50:177,15,FALSE)</f>
        <v>n.d.</v>
      </c>
      <c r="E51" s="92" t="str">
        <f>VLOOKUP($A$51,'2.3'!50:177,23,FALSE)</f>
        <v>n.d.</v>
      </c>
      <c r="F51" s="92" t="str">
        <f>VLOOKUP($A$51,'2.3'!50:177,31,FALSE)</f>
        <v>n.d.</v>
      </c>
      <c r="G51" s="92" t="str">
        <f>VLOOKUP($A$51,'2.3'!50:177,39,FALSE)</f>
        <v>n.d.</v>
      </c>
      <c r="H51" s="92" t="str">
        <f>VLOOKUP($A$51,'2.3'!50:177,47,FALSE)</f>
        <v>n.d.</v>
      </c>
      <c r="I51" s="92" t="str">
        <f>VLOOKUP($A$51,'2.3'!50:177,55,FALSE)</f>
        <v>n.d.</v>
      </c>
      <c r="J51" s="92" t="str">
        <f>VLOOKUP($A$51,'2.3'!50:177,63,FALSE)</f>
        <v>n.d.</v>
      </c>
      <c r="K51" s="92" t="str">
        <f>VLOOKUP($A$51,'2.3'!50:177,71,FALSE)</f>
        <v>n.d.</v>
      </c>
      <c r="L51" s="92">
        <f>VLOOKUP($A$51,'2.3'!50:177,79,FALSE)</f>
        <v>39031.666477977582</v>
      </c>
      <c r="M51" s="92">
        <f>VLOOKUP($A$51,'2.3'!50:177,87,FALSE)</f>
        <v>45237.89425918644</v>
      </c>
      <c r="N51" s="92">
        <f>VLOOKUP($A$51,'2.3'!50:177,95,FALSE)</f>
        <v>43624.042927983122</v>
      </c>
    </row>
    <row r="52" spans="1:14" s="106" customFormat="1" ht="20" customHeight="1" x14ac:dyDescent="0.2">
      <c r="A52" s="60" t="s">
        <v>793</v>
      </c>
      <c r="B52" s="106" t="s">
        <v>791</v>
      </c>
      <c r="C52" s="92" t="str">
        <f>VLOOKUP($A$52,'2.3'!51:178,7,FALSE)</f>
        <v>n.d.</v>
      </c>
      <c r="D52" s="92" t="str">
        <f>VLOOKUP($A$52,'2.3'!51:178,15,FALSE)</f>
        <v>n.d.</v>
      </c>
      <c r="E52" s="92" t="str">
        <f>VLOOKUP($A$52,'2.3'!51:178,23,FALSE)</f>
        <v>n.d.</v>
      </c>
      <c r="F52" s="92" t="str">
        <f>VLOOKUP($A$52,'2.3'!51:178,31,FALSE)</f>
        <v>n.d.</v>
      </c>
      <c r="G52" s="92" t="str">
        <f>VLOOKUP($A$52,'2.3'!51:178,39,FALSE)</f>
        <v>n.d.</v>
      </c>
      <c r="H52" s="92" t="str">
        <f>VLOOKUP($A$52,'2.3'!51:178,47,FALSE)</f>
        <v>n.d.</v>
      </c>
      <c r="I52" s="92" t="str">
        <f>VLOOKUP($A$52,'2.3'!51:178,55,FALSE)</f>
        <v>n.d.</v>
      </c>
      <c r="J52" s="92" t="str">
        <f>VLOOKUP($A$52,'2.3'!51:178,63,FALSE)</f>
        <v>n.d.</v>
      </c>
      <c r="K52" s="92" t="str">
        <f>VLOOKUP($A$52,'2.3'!51:178,71,FALSE)</f>
        <v>n.d.</v>
      </c>
      <c r="L52" s="92">
        <f>VLOOKUP($A$52,'2.3'!51:178,79,FALSE)</f>
        <v>2973.841255464959</v>
      </c>
      <c r="M52" s="92">
        <f>VLOOKUP($A$52,'2.3'!51:178,87,FALSE)</f>
        <v>1905.8950594572284</v>
      </c>
      <c r="N52" s="92">
        <f>VLOOKUP($A$52,'2.3'!51:178,95,FALSE)</f>
        <v>2257.5726019064837</v>
      </c>
    </row>
    <row r="53" spans="1:14" ht="20" customHeight="1" x14ac:dyDescent="0.2">
      <c r="A53" s="32">
        <v>28</v>
      </c>
      <c r="B53" s="33" t="s">
        <v>396</v>
      </c>
      <c r="C53" s="89">
        <f>VLOOKUP($A$53,'2.3'!52:179,7,FALSE)</f>
        <v>19523.511439595233</v>
      </c>
      <c r="D53" s="89">
        <f>VLOOKUP($A$53,'2.3'!52:179,15,FALSE)</f>
        <v>21372.8219639175</v>
      </c>
      <c r="E53" s="89">
        <f>VLOOKUP($A$53,'2.3'!52:179,23,FALSE)</f>
        <v>23137.448833845941</v>
      </c>
      <c r="F53" s="89">
        <f>VLOOKUP($A$53,'2.3'!52:179,31,FALSE)</f>
        <v>25610.556385247492</v>
      </c>
      <c r="G53" s="89">
        <f>VLOOKUP($A$53,'2.3'!52:179,39,FALSE)</f>
        <v>28445.094607022493</v>
      </c>
      <c r="H53" s="89">
        <f>VLOOKUP($A$53,'2.3'!52:179,47,FALSE)</f>
        <v>32810.792886570009</v>
      </c>
      <c r="I53" s="89">
        <f>VLOOKUP($A$53,'2.3'!52:179,55,FALSE)</f>
        <v>39823.094081099996</v>
      </c>
      <c r="J53" s="89">
        <f>VLOOKUP($A$53,'2.3'!52:179,63,FALSE)</f>
        <v>35165.240600539997</v>
      </c>
      <c r="K53" s="89">
        <f>VLOOKUP($A$53,'2.3'!52:179,71,FALSE)</f>
        <v>36115.699041450003</v>
      </c>
      <c r="L53" s="89">
        <f>VLOOKUP($A$53,'2.3'!52:179,79,FALSE)</f>
        <v>35611.264375930004</v>
      </c>
      <c r="M53" s="89">
        <f>VLOOKUP($A$53,'2.3'!52:179,87,FALSE)</f>
        <v>39281.579243569999</v>
      </c>
      <c r="N53" s="89">
        <f>VLOOKUP($A$53,'2.3'!52:179,95,FALSE)</f>
        <v>51362.918101711468</v>
      </c>
    </row>
    <row r="54" spans="1:14" ht="20" customHeight="1" x14ac:dyDescent="0.2">
      <c r="A54" s="35">
        <v>281</v>
      </c>
      <c r="B54" s="36" t="s">
        <v>519</v>
      </c>
      <c r="C54" s="90">
        <f>VLOOKUP($A$54,'2.3'!53:180,7,FALSE)</f>
        <v>0</v>
      </c>
      <c r="D54" s="90">
        <f>VLOOKUP($A$54,'2.3'!53:180,15,FALSE)</f>
        <v>0</v>
      </c>
      <c r="E54" s="90">
        <f>VLOOKUP($A$54,'2.3'!53:180,23,FALSE)</f>
        <v>0</v>
      </c>
      <c r="F54" s="90">
        <f>VLOOKUP($A$54,'2.3'!53:180,31,FALSE)</f>
        <v>0</v>
      </c>
      <c r="G54" s="90">
        <f>VLOOKUP($A$54,'2.3'!53:180,39,FALSE)</f>
        <v>0</v>
      </c>
      <c r="H54" s="90">
        <f>VLOOKUP($A$54,'2.3'!53:180,47,FALSE)</f>
        <v>0</v>
      </c>
      <c r="I54" s="90">
        <f>VLOOKUP($A$54,'2.3'!53:180,55,FALSE)</f>
        <v>0</v>
      </c>
      <c r="J54" s="90">
        <f>VLOOKUP($A$54,'2.3'!53:180,63,FALSE)</f>
        <v>0</v>
      </c>
      <c r="K54" s="90">
        <f>VLOOKUP($A$54,'2.3'!53:180,71,FALSE)</f>
        <v>0</v>
      </c>
      <c r="L54" s="90">
        <f>VLOOKUP($A$54,'2.3'!53:180,79,FALSE)</f>
        <v>0</v>
      </c>
      <c r="M54" s="90">
        <f>VLOOKUP($A$54,'2.3'!53:180,87,FALSE)</f>
        <v>0</v>
      </c>
      <c r="N54" s="90">
        <f>VLOOKUP($A$54,'2.3'!53:180,95,FALSE)</f>
        <v>0</v>
      </c>
    </row>
    <row r="55" spans="1:14" ht="20" customHeight="1" x14ac:dyDescent="0.2">
      <c r="A55" s="35">
        <v>282</v>
      </c>
      <c r="B55" s="36" t="s">
        <v>520</v>
      </c>
      <c r="C55" s="90">
        <f>VLOOKUP($A$55,'2.3'!54:181,7,FALSE)</f>
        <v>19523.511439595233</v>
      </c>
      <c r="D55" s="90">
        <f>VLOOKUP($A$55,'2.3'!54:181,15,FALSE)</f>
        <v>21372.8219639175</v>
      </c>
      <c r="E55" s="90">
        <f>VLOOKUP($A$55,'2.3'!54:181,23,FALSE)</f>
        <v>23137.448833845941</v>
      </c>
      <c r="F55" s="90">
        <f>VLOOKUP($A$55,'2.3'!54:181,31,FALSE)</f>
        <v>25610.556385247492</v>
      </c>
      <c r="G55" s="90">
        <f>VLOOKUP($A$55,'2.3'!54:181,39,FALSE)</f>
        <v>28445.094607022493</v>
      </c>
      <c r="H55" s="90">
        <f>VLOOKUP($A$55,'2.3'!54:181,47,FALSE)</f>
        <v>32810.792886570009</v>
      </c>
      <c r="I55" s="90">
        <f>VLOOKUP($A$55,'2.3'!54:181,55,FALSE)</f>
        <v>39823.094081099996</v>
      </c>
      <c r="J55" s="90">
        <f>VLOOKUP($A$55,'2.3'!54:181,63,FALSE)</f>
        <v>35165.240600539997</v>
      </c>
      <c r="K55" s="90">
        <f>VLOOKUP($A$55,'2.3'!54:181,71,FALSE)</f>
        <v>36115.699041450003</v>
      </c>
      <c r="L55" s="90">
        <f>VLOOKUP($A$55,'2.3'!54:181,79,FALSE)</f>
        <v>35611.264375930004</v>
      </c>
      <c r="M55" s="90">
        <f>VLOOKUP($A$55,'2.3'!54:181,87,FALSE)</f>
        <v>39281.579243569999</v>
      </c>
      <c r="N55" s="90">
        <f>VLOOKUP($A$55,'2.3'!54:181,95,FALSE)</f>
        <v>51362.918101711468</v>
      </c>
    </row>
    <row r="56" spans="1:14" ht="20" customHeight="1" x14ac:dyDescent="0.2">
      <c r="A56" s="104">
        <v>2821</v>
      </c>
      <c r="B56" s="104" t="s">
        <v>286</v>
      </c>
      <c r="C56" s="23">
        <f>VLOOKUP($A$56,'2.3'!55:182,7,FALSE)</f>
        <v>17704.958650667937</v>
      </c>
      <c r="D56" s="23">
        <f>VLOOKUP($A$56,'2.3'!55:182,15,FALSE)</f>
        <v>19898.283639177502</v>
      </c>
      <c r="E56" s="23">
        <f>VLOOKUP($A$56,'2.3'!55:182,23,FALSE)</f>
        <v>21599.977880544368</v>
      </c>
      <c r="F56" s="23">
        <f>VLOOKUP($A$56,'2.3'!55:182,31,FALSE)</f>
        <v>24119.393818207493</v>
      </c>
      <c r="G56" s="23">
        <f>VLOOKUP($A$56,'2.3'!55:182,39,FALSE)</f>
        <v>26990.258776172494</v>
      </c>
      <c r="H56" s="23">
        <f>VLOOKUP($A$56,'2.3'!55:182,47,FALSE)</f>
        <v>31846.004538790006</v>
      </c>
      <c r="I56" s="23">
        <f>VLOOKUP($A$56,'2.3'!55:182,55,FALSE)</f>
        <v>38690.377990819994</v>
      </c>
      <c r="J56" s="23">
        <f>VLOOKUP($A$56,'2.3'!55:182,63,FALSE)</f>
        <v>33636.88136752</v>
      </c>
      <c r="K56" s="23">
        <f>VLOOKUP($A$56,'2.3'!55:182,71,FALSE)</f>
        <v>34711.646075480006</v>
      </c>
      <c r="L56" s="23">
        <f>VLOOKUP($A$56,'2.3'!55:182,79,FALSE)</f>
        <v>33976.998115150003</v>
      </c>
      <c r="M56" s="23">
        <f>VLOOKUP($A$56,'2.3'!55:182,87,FALSE)</f>
        <v>37769.40177022</v>
      </c>
      <c r="N56" s="23">
        <f>VLOOKUP($A$56,'2.3'!55:182,95,FALSE)</f>
        <v>48216.48409546147</v>
      </c>
    </row>
    <row r="57" spans="1:14" ht="20" customHeight="1" x14ac:dyDescent="0.2">
      <c r="A57" s="104">
        <v>2822</v>
      </c>
      <c r="B57" s="104" t="s">
        <v>287</v>
      </c>
      <c r="C57" s="23">
        <f>VLOOKUP($A$57,'2.3'!56:183,7,FALSE)</f>
        <v>1818.5527889272955</v>
      </c>
      <c r="D57" s="23">
        <f>VLOOKUP($A$57,'2.3'!56:183,15,FALSE)</f>
        <v>1474.5383247400002</v>
      </c>
      <c r="E57" s="23">
        <f>VLOOKUP($A$57,'2.3'!56:183,23,FALSE)</f>
        <v>1537.4709533015721</v>
      </c>
      <c r="F57" s="23">
        <f>VLOOKUP($A$57,'2.3'!56:183,31,FALSE)</f>
        <v>1491.1625670400001</v>
      </c>
      <c r="G57" s="23">
        <f>VLOOKUP($A$57,'2.3'!56:183,39,FALSE)</f>
        <v>1454.8358308500001</v>
      </c>
      <c r="H57" s="23">
        <f>VLOOKUP($A$57,'2.3'!56:183,47,FALSE)</f>
        <v>964.78834777999975</v>
      </c>
      <c r="I57" s="23">
        <f>VLOOKUP($A$57,'2.3'!56:183,55,FALSE)</f>
        <v>1132.7160902799999</v>
      </c>
      <c r="J57" s="23">
        <f>VLOOKUP($A$57,'2.3'!56:183,63,FALSE)</f>
        <v>1528.3592330199999</v>
      </c>
      <c r="K57" s="23">
        <f>VLOOKUP($A$57,'2.3'!56:183,71,FALSE)</f>
        <v>1404.0529659699998</v>
      </c>
      <c r="L57" s="23">
        <f>VLOOKUP($A$57,'2.3'!56:183,79,FALSE)</f>
        <v>1634.26626078</v>
      </c>
      <c r="M57" s="23">
        <f>VLOOKUP($A$57,'2.3'!56:183,87,FALSE)</f>
        <v>1512.1774733499999</v>
      </c>
      <c r="N57" s="23">
        <f>VLOOKUP($A$57,'2.3'!56:183,95,FALSE)</f>
        <v>3146.43400625</v>
      </c>
    </row>
    <row r="58" spans="1:14" s="106" customFormat="1" ht="20" customHeight="1" x14ac:dyDescent="0.2">
      <c r="A58" s="60" t="s">
        <v>521</v>
      </c>
      <c r="B58" s="106" t="s">
        <v>522</v>
      </c>
      <c r="C58" s="92" t="str">
        <f>VLOOKUP($A$58,'2.3'!57:184,7,FALSE)</f>
        <v>0</v>
      </c>
      <c r="D58" s="92" t="str">
        <f>VLOOKUP($A$58,'2.3'!57:184,15,FALSE)</f>
        <v>0</v>
      </c>
      <c r="E58" s="92" t="str">
        <f>VLOOKUP($A$58,'2.3'!57:184,23,FALSE)</f>
        <v>0</v>
      </c>
      <c r="F58" s="92" t="str">
        <f>VLOOKUP($A$58,'2.3'!57:184,31,FALSE)</f>
        <v>0</v>
      </c>
      <c r="G58" s="92" t="str">
        <f>VLOOKUP($A$58,'2.3'!57:184,39,FALSE)</f>
        <v>0</v>
      </c>
      <c r="H58" s="92" t="str">
        <f>VLOOKUP($A$58,'2.3'!57:184,47,FALSE)</f>
        <v>0</v>
      </c>
      <c r="I58" s="92" t="str">
        <f>VLOOKUP($A$58,'2.3'!57:184,55,FALSE)</f>
        <v>0</v>
      </c>
      <c r="J58" s="92" t="str">
        <f>VLOOKUP($A$58,'2.3'!57:184,63,FALSE)</f>
        <v>0</v>
      </c>
      <c r="K58" s="92" t="str">
        <f>VLOOKUP($A$58,'2.3'!57:184,71,FALSE)</f>
        <v>0</v>
      </c>
      <c r="L58" s="92" t="str">
        <f>VLOOKUP($A$58,'2.3'!57:184,79,FALSE)</f>
        <v>0</v>
      </c>
      <c r="M58" s="92" t="str">
        <f>VLOOKUP($A$58,'2.3'!57:184,87,FALSE)</f>
        <v>0</v>
      </c>
      <c r="N58" s="92" t="str">
        <f>VLOOKUP($A$58,'2.3'!57:184,95,FALSE)</f>
        <v>0</v>
      </c>
    </row>
    <row r="59" spans="1:14" s="106" customFormat="1" ht="20" customHeight="1" x14ac:dyDescent="0.2">
      <c r="A59" s="60" t="s">
        <v>523</v>
      </c>
      <c r="B59" s="106" t="s">
        <v>524</v>
      </c>
      <c r="C59" s="92" t="str">
        <f>VLOOKUP($A$59,'2.3'!58:185,7,FALSE)</f>
        <v>0</v>
      </c>
      <c r="D59" s="92" t="str">
        <f>VLOOKUP($A$59,'2.3'!58:185,15,FALSE)</f>
        <v>0</v>
      </c>
      <c r="E59" s="92" t="str">
        <f>VLOOKUP($A$59,'2.3'!58:185,23,FALSE)</f>
        <v>0</v>
      </c>
      <c r="F59" s="92" t="str">
        <f>VLOOKUP($A$59,'2.3'!58:185,31,FALSE)</f>
        <v>0</v>
      </c>
      <c r="G59" s="92" t="str">
        <f>VLOOKUP($A$59,'2.3'!58:185,39,FALSE)</f>
        <v>0</v>
      </c>
      <c r="H59" s="92" t="str">
        <f>VLOOKUP($A$59,'2.3'!58:185,47,FALSE)</f>
        <v>0</v>
      </c>
      <c r="I59" s="92" t="str">
        <f>VLOOKUP($A$59,'2.3'!58:185,55,FALSE)</f>
        <v>0</v>
      </c>
      <c r="J59" s="92" t="str">
        <f>VLOOKUP($A$59,'2.3'!58:185,63,FALSE)</f>
        <v>0</v>
      </c>
      <c r="K59" s="92" t="str">
        <f>VLOOKUP($A$59,'2.3'!58:185,71,FALSE)</f>
        <v>0</v>
      </c>
      <c r="L59" s="92" t="str">
        <f>VLOOKUP($A$59,'2.3'!58:185,79,FALSE)</f>
        <v>0</v>
      </c>
      <c r="M59" s="92" t="str">
        <f>VLOOKUP($A$59,'2.3'!58:185,87,FALSE)</f>
        <v>0</v>
      </c>
      <c r="N59" s="92" t="str">
        <f>VLOOKUP($A$59,'2.3'!58:185,95,FALSE)</f>
        <v>0</v>
      </c>
    </row>
    <row r="60" spans="1:14" s="106" customFormat="1" ht="20" customHeight="1" x14ac:dyDescent="0.2">
      <c r="A60" s="60" t="s">
        <v>525</v>
      </c>
      <c r="B60" s="106" t="s">
        <v>526</v>
      </c>
      <c r="C60" s="92">
        <f>VLOOKUP($A$60,'2.3'!59:186,7,FALSE)</f>
        <v>1818.5527889272955</v>
      </c>
      <c r="D60" s="92">
        <f>VLOOKUP($A$60,'2.3'!59:186,15,FALSE)</f>
        <v>1474.5383247400002</v>
      </c>
      <c r="E60" s="92">
        <f>VLOOKUP($A$60,'2.3'!59:186,23,FALSE)</f>
        <v>1537.4709533015721</v>
      </c>
      <c r="F60" s="92">
        <f>VLOOKUP($A$60,'2.3'!59:186,31,FALSE)</f>
        <v>1491.1625670400001</v>
      </c>
      <c r="G60" s="92">
        <f>VLOOKUP($A$60,'2.3'!59:186,39,FALSE)</f>
        <v>1454.8358308500001</v>
      </c>
      <c r="H60" s="92">
        <f>VLOOKUP($A$60,'2.3'!59:186,47,FALSE)</f>
        <v>964.78834777999975</v>
      </c>
      <c r="I60" s="92">
        <f>VLOOKUP($A$60,'2.3'!59:186,55,FALSE)</f>
        <v>1132.7160902799999</v>
      </c>
      <c r="J60" s="92">
        <f>VLOOKUP($A$60,'2.3'!59:186,63,FALSE)</f>
        <v>1528.3592330199999</v>
      </c>
      <c r="K60" s="92">
        <f>VLOOKUP($A$60,'2.3'!59:186,71,FALSE)</f>
        <v>1404.0529659699998</v>
      </c>
      <c r="L60" s="92">
        <f>VLOOKUP($A$60,'2.3'!59:186,79,FALSE)</f>
        <v>1634.26626078</v>
      </c>
      <c r="M60" s="92">
        <f>VLOOKUP($A$60,'2.3'!59:186,87,FALSE)</f>
        <v>1512.1774733499999</v>
      </c>
      <c r="N60" s="92">
        <f>VLOOKUP($A$60,'2.3'!59:186,95,FALSE)</f>
        <v>3146.43400625</v>
      </c>
    </row>
    <row r="61" spans="1:14" ht="20" customHeight="1" x14ac:dyDescent="0.2">
      <c r="A61" s="35">
        <v>283</v>
      </c>
      <c r="B61" s="36" t="s">
        <v>305</v>
      </c>
      <c r="C61" s="90">
        <f>VLOOKUP($A$61,'2.3'!60:187,7,FALSE)</f>
        <v>0</v>
      </c>
      <c r="D61" s="90">
        <f>VLOOKUP($A$61,'2.3'!60:187,15,FALSE)</f>
        <v>0</v>
      </c>
      <c r="E61" s="90">
        <f>VLOOKUP($A$61,'2.3'!60:187,23,FALSE)</f>
        <v>0</v>
      </c>
      <c r="F61" s="90">
        <f>VLOOKUP($A$61,'2.3'!60:187,31,FALSE)</f>
        <v>0</v>
      </c>
      <c r="G61" s="90">
        <f>VLOOKUP($A$61,'2.3'!60:187,39,FALSE)</f>
        <v>0</v>
      </c>
      <c r="H61" s="90">
        <f>VLOOKUP($A$61,'2.3'!60:187,47,FALSE)</f>
        <v>0</v>
      </c>
      <c r="I61" s="90">
        <f>VLOOKUP($A$61,'2.3'!60:187,55,FALSE)</f>
        <v>0</v>
      </c>
      <c r="J61" s="90">
        <f>VLOOKUP($A$61,'2.3'!60:187,63,FALSE)</f>
        <v>0</v>
      </c>
      <c r="K61" s="90">
        <f>VLOOKUP($A$61,'2.3'!60:187,71,FALSE)</f>
        <v>0</v>
      </c>
      <c r="L61" s="90">
        <f>VLOOKUP($A$61,'2.3'!60:187,79,FALSE)</f>
        <v>0</v>
      </c>
      <c r="M61" s="90">
        <f>VLOOKUP($A$61,'2.3'!60:187,87,FALSE)</f>
        <v>0</v>
      </c>
      <c r="N61" s="90">
        <f>VLOOKUP($A$61,'2.3'!60:187,95,FALSE)</f>
        <v>0</v>
      </c>
    </row>
    <row r="62" spans="1:14" ht="20" customHeight="1" x14ac:dyDescent="0.2">
      <c r="A62" s="18">
        <v>31</v>
      </c>
      <c r="B62" s="19" t="s">
        <v>833</v>
      </c>
      <c r="C62" s="88">
        <f>VLOOKUP($A$62,'2.3'!61:188,7,FALSE)</f>
        <v>24916.092415592495</v>
      </c>
      <c r="D62" s="88">
        <f>VLOOKUP($A$62,'2.3'!61:188,15,FALSE)</f>
        <v>13776.354120610002</v>
      </c>
      <c r="E62" s="88">
        <f>VLOOKUP($A$62,'2.3'!61:188,23,FALSE)</f>
        <v>12433.804799670805</v>
      </c>
      <c r="F62" s="88">
        <f>VLOOKUP($A$62,'2.3'!61:188,31,FALSE)</f>
        <v>23867.144984289993</v>
      </c>
      <c r="G62" s="88">
        <f>VLOOKUP($A$62,'2.3'!61:188,39,FALSE)</f>
        <v>28388.862072850527</v>
      </c>
      <c r="H62" s="88">
        <f>VLOOKUP($A$62,'2.3'!61:188,47,FALSE)</f>
        <v>2328.1472620299974</v>
      </c>
      <c r="I62" s="88">
        <f>VLOOKUP($A$62,'2.3'!61:188,55,FALSE)</f>
        <v>-5167.5997996316846</v>
      </c>
      <c r="J62" s="88">
        <f>VLOOKUP($A$62,'2.3'!61:188,63,FALSE)</f>
        <v>-3110.8480736385054</v>
      </c>
      <c r="K62" s="88">
        <f>VLOOKUP($A$62,'2.3'!61:188,71,FALSE)</f>
        <v>-2848.810558102085</v>
      </c>
      <c r="L62" s="88">
        <f>VLOOKUP($A$62,'2.3'!61:188,79,FALSE)</f>
        <v>-14397.59283342</v>
      </c>
      <c r="M62" s="88">
        <f>VLOOKUP($A$62,'2.3'!61:188,87,FALSE)</f>
        <v>-13123.567726229998</v>
      </c>
      <c r="N62" s="88">
        <f>VLOOKUP($A$62,'2.3'!61:188,95,FALSE)</f>
        <v>2907.1921594078945</v>
      </c>
    </row>
    <row r="63" spans="1:14" ht="20" customHeight="1" x14ac:dyDescent="0.2">
      <c r="A63" s="35">
        <v>311</v>
      </c>
      <c r="B63" s="36" t="s">
        <v>834</v>
      </c>
      <c r="C63" s="90">
        <f>VLOOKUP($A$63,'2.3'!62:189,7,FALSE)</f>
        <v>24809.740853351279</v>
      </c>
      <c r="D63" s="90">
        <f>VLOOKUP($A$63,'2.3'!62:189,15,FALSE)</f>
        <v>13662.559239080001</v>
      </c>
      <c r="E63" s="90">
        <f>VLOOKUP($A$63,'2.3'!62:189,23,FALSE)</f>
        <v>12309.498846350805</v>
      </c>
      <c r="F63" s="90">
        <f>VLOOKUP($A$63,'2.3'!62:189,31,FALSE)</f>
        <v>23730.657411569991</v>
      </c>
      <c r="G63" s="90">
        <f>VLOOKUP($A$63,'2.3'!62:189,39,FALSE)</f>
        <v>28167.631665510526</v>
      </c>
      <c r="H63" s="90">
        <f>VLOOKUP($A$63,'2.3'!62:189,47,FALSE)</f>
        <v>2276.2198806399974</v>
      </c>
      <c r="I63" s="90">
        <f>VLOOKUP($A$63,'2.3'!62:189,55,FALSE)</f>
        <v>-5224.0893593916844</v>
      </c>
      <c r="J63" s="90">
        <f>VLOOKUP($A$63,'2.3'!62:189,63,FALSE)</f>
        <v>-3193.8723241885054</v>
      </c>
      <c r="K63" s="90">
        <f>VLOOKUP($A$63,'2.3'!62:189,71,FALSE)</f>
        <v>-3000.5570577520848</v>
      </c>
      <c r="L63" s="90">
        <f>VLOOKUP($A$63,'2.3'!62:189,79,FALSE)</f>
        <v>-14420.637716609999</v>
      </c>
      <c r="M63" s="90">
        <f>VLOOKUP($A$63,'2.3'!62:189,87,FALSE)</f>
        <v>-13304.105563459998</v>
      </c>
      <c r="N63" s="90">
        <f>VLOOKUP($A$63,'2.3'!62:189,95,FALSE)</f>
        <v>2628.7086632516366</v>
      </c>
    </row>
    <row r="64" spans="1:14" ht="20" customHeight="1" x14ac:dyDescent="0.2">
      <c r="A64" s="21">
        <v>3111</v>
      </c>
      <c r="B64" s="22" t="s">
        <v>319</v>
      </c>
      <c r="C64" s="23">
        <f>VLOOKUP($A$64,'2.3'!63:190,7,FALSE)</f>
        <v>20402.00896821708</v>
      </c>
      <c r="D64" s="23">
        <f>VLOOKUP($A$64,'2.3'!63:190,15,FALSE)</f>
        <v>11160.944194693906</v>
      </c>
      <c r="E64" s="23">
        <f>VLOOKUP($A$64,'2.3'!63:190,23,FALSE)</f>
        <v>10064.995708240105</v>
      </c>
      <c r="F64" s="23">
        <f>VLOOKUP($A$64,'2.3'!63:190,31,FALSE)</f>
        <v>19507.009251170053</v>
      </c>
      <c r="G64" s="23">
        <f>VLOOKUP($A$64,'2.3'!63:190,39,FALSE)</f>
        <v>23688.739309467564</v>
      </c>
      <c r="H64" s="23">
        <f>VLOOKUP($A$64,'2.3'!63:190,47,FALSE)</f>
        <v>1905.5086334450425</v>
      </c>
      <c r="I64" s="23">
        <f>VLOOKUP($A$64,'2.3'!63:190,55,FALSE)</f>
        <v>-4509.6498320698993</v>
      </c>
      <c r="J64" s="23">
        <f>VLOOKUP($A$64,'2.3'!63:190,63,FALSE)</f>
        <v>-2610.042345953203</v>
      </c>
      <c r="K64" s="23">
        <f>VLOOKUP($A$64,'2.3'!63:190,71,FALSE)</f>
        <v>-2363.9261727626917</v>
      </c>
      <c r="L64" s="23">
        <f>VLOOKUP($A$64,'2.3'!63:190,79,FALSE)</f>
        <v>-11129.044884411331</v>
      </c>
      <c r="M64" s="23">
        <f>VLOOKUP($A$64,'2.3'!63:190,87,FALSE)</f>
        <v>-9425.0279117216978</v>
      </c>
      <c r="N64" s="23">
        <f>VLOOKUP($A$64,'2.3'!63:190,95,FALSE)</f>
        <v>1829.5140663547907</v>
      </c>
    </row>
    <row r="65" spans="1:14" ht="20" customHeight="1" x14ac:dyDescent="0.2">
      <c r="A65" s="21">
        <v>3112</v>
      </c>
      <c r="B65" s="22" t="s">
        <v>320</v>
      </c>
      <c r="C65" s="23">
        <f>VLOOKUP($A$65,'2.3'!64:191,7,FALSE)</f>
        <v>4329.1941686244627</v>
      </c>
      <c r="D65" s="23">
        <f>VLOOKUP($A$65,'2.3'!64:191,15,FALSE)</f>
        <v>2424.4922252323481</v>
      </c>
      <c r="E65" s="23">
        <f>VLOOKUP($A$65,'2.3'!64:191,23,FALSE)</f>
        <v>2175.6967484210463</v>
      </c>
      <c r="F65" s="23">
        <f>VLOOKUP($A$65,'2.3'!64:191,31,FALSE)</f>
        <v>4118.4148668204298</v>
      </c>
      <c r="G65" s="23">
        <f>VLOOKUP($A$65,'2.3'!64:191,39,FALSE)</f>
        <v>4366.3095721089621</v>
      </c>
      <c r="H65" s="23">
        <f>VLOOKUP($A$65,'2.3'!64:191,47,FALSE)</f>
        <v>360.77116134502648</v>
      </c>
      <c r="I65" s="23">
        <f>VLOOKUP($A$65,'2.3'!64:191,55,FALSE)</f>
        <v>-689.69307948809092</v>
      </c>
      <c r="J65" s="23">
        <f>VLOOKUP($A$65,'2.3'!64:191,63,FALSE)</f>
        <v>-558.33432763449218</v>
      </c>
      <c r="K65" s="23">
        <f>VLOOKUP($A$65,'2.3'!64:191,71,FALSE)</f>
        <v>-566.48609971826716</v>
      </c>
      <c r="L65" s="23">
        <f>VLOOKUP($A$65,'2.3'!64:191,79,FALSE)</f>
        <v>-2918.7398779426635</v>
      </c>
      <c r="M65" s="23">
        <f>VLOOKUP($A$65,'2.3'!64:191,87,FALSE)</f>
        <v>-2850.8301564045832</v>
      </c>
      <c r="N65" s="23">
        <f>VLOOKUP($A$65,'2.3'!64:191,95,FALSE)</f>
        <v>725.37977236730467</v>
      </c>
    </row>
    <row r="66" spans="1:14" ht="20" customHeight="1" x14ac:dyDescent="0.2">
      <c r="A66" s="21">
        <v>3113</v>
      </c>
      <c r="B66" s="22" t="s">
        <v>321</v>
      </c>
      <c r="C66" s="23">
        <f>VLOOKUP($A$66,'2.3'!65:192,7,FALSE)</f>
        <v>78.537716509737592</v>
      </c>
      <c r="D66" s="23">
        <f>VLOOKUP($A$66,'2.3'!65:192,15,FALSE)</f>
        <v>72.90889763342561</v>
      </c>
      <c r="E66" s="23">
        <f>VLOOKUP($A$66,'2.3'!65:192,23,FALSE)</f>
        <v>68.685971654840188</v>
      </c>
      <c r="F66" s="23">
        <f>VLOOKUP($A$66,'2.3'!65:192,31,FALSE)</f>
        <v>99.46564389126182</v>
      </c>
      <c r="G66" s="23">
        <f>VLOOKUP($A$66,'2.3'!65:192,39,FALSE)</f>
        <v>111.22926841683284</v>
      </c>
      <c r="H66" s="23">
        <f>VLOOKUP($A$66,'2.3'!65:192,47,FALSE)</f>
        <v>9.9400858499260494</v>
      </c>
      <c r="I66" s="23">
        <f>VLOOKUP($A$66,'2.3'!65:192,55,FALSE)</f>
        <v>-24.746447833695328</v>
      </c>
      <c r="J66" s="23">
        <f>VLOOKUP($A$66,'2.3'!65:192,63,FALSE)</f>
        <v>-25.457267992503716</v>
      </c>
      <c r="K66" s="23">
        <f>VLOOKUP($A$66,'2.3'!65:192,71,FALSE)</f>
        <v>-70.144785271126068</v>
      </c>
      <c r="L66" s="23">
        <f>VLOOKUP($A$66,'2.3'!65:192,79,FALSE)</f>
        <v>-372.852954256006</v>
      </c>
      <c r="M66" s="23">
        <f>VLOOKUP($A$66,'2.3'!65:192,87,FALSE)</f>
        <v>-977.004205594513</v>
      </c>
      <c r="N66" s="23">
        <f>VLOOKUP($A$66,'2.3'!65:192,95,FALSE)</f>
        <v>73.814824529541326</v>
      </c>
    </row>
    <row r="67" spans="1:14" ht="20" customHeight="1" x14ac:dyDescent="0.2">
      <c r="A67" s="21">
        <v>3114</v>
      </c>
      <c r="B67" s="22" t="s">
        <v>322</v>
      </c>
      <c r="C67" s="23">
        <f>VLOOKUP($A$67,'2.3'!66:193,7,FALSE)</f>
        <v>0</v>
      </c>
      <c r="D67" s="23">
        <f>VLOOKUP($A$67,'2.3'!66:193,15,FALSE)</f>
        <v>4.2139215203220592</v>
      </c>
      <c r="E67" s="23">
        <f>VLOOKUP($A$67,'2.3'!66:193,23,FALSE)</f>
        <v>0.12041803481295565</v>
      </c>
      <c r="F67" s="23">
        <f>VLOOKUP($A$67,'2.3'!66:193,31,FALSE)</f>
        <v>5.7676496882505486</v>
      </c>
      <c r="G67" s="23">
        <f>VLOOKUP($A$67,'2.3'!66:193,39,FALSE)</f>
        <v>1.3535155171668083</v>
      </c>
      <c r="H67" s="23">
        <f>VLOOKUP($A$67,'2.3'!66:193,47,FALSE)</f>
        <v>0</v>
      </c>
      <c r="I67" s="23">
        <f>VLOOKUP($A$67,'2.3'!66:193,55,FALSE)</f>
        <v>0</v>
      </c>
      <c r="J67" s="23">
        <f>VLOOKUP($A$67,'2.3'!66:193,63,FALSE)</f>
        <v>-3.8382608306810839E-2</v>
      </c>
      <c r="K67" s="23">
        <f>VLOOKUP($A$67,'2.3'!66:193,71,FALSE)</f>
        <v>0</v>
      </c>
      <c r="L67" s="23">
        <f>VLOOKUP($A$67,'2.3'!66:193,79,FALSE)</f>
        <v>0</v>
      </c>
      <c r="M67" s="23">
        <f>VLOOKUP($A$67,'2.3'!66:193,87,FALSE)</f>
        <v>-51.243289739203007</v>
      </c>
      <c r="N67" s="23">
        <f>VLOOKUP($A$67,'2.3'!66:193,95,FALSE)</f>
        <v>0</v>
      </c>
    </row>
    <row r="68" spans="1:14" ht="20" customHeight="1" x14ac:dyDescent="0.2">
      <c r="A68" s="35">
        <v>312</v>
      </c>
      <c r="B68" s="36" t="s">
        <v>252</v>
      </c>
      <c r="C68" s="90">
        <f>VLOOKUP($A$68,'2.3'!67:194,7,FALSE)</f>
        <v>106.34244924121698</v>
      </c>
      <c r="D68" s="90">
        <f>VLOOKUP($A$68,'2.3'!67:194,15,FALSE)</f>
        <v>113.79326643000002</v>
      </c>
      <c r="E68" s="90">
        <f>VLOOKUP($A$68,'2.3'!67:194,23,FALSE)</f>
        <v>124.30595332000001</v>
      </c>
      <c r="F68" s="90">
        <f>VLOOKUP($A$68,'2.3'!67:194,31,FALSE)</f>
        <v>136.33375008000002</v>
      </c>
      <c r="G68" s="90">
        <f>VLOOKUP($A$68,'2.3'!67:194,39,FALSE)</f>
        <v>221.23040733999997</v>
      </c>
      <c r="H68" s="90">
        <f>VLOOKUP($A$68,'2.3'!67:194,47,FALSE)</f>
        <v>51.927381390000001</v>
      </c>
      <c r="I68" s="90">
        <f>VLOOKUP($A$68,'2.3'!67:194,55,FALSE)</f>
        <v>56.482478889999996</v>
      </c>
      <c r="J68" s="90">
        <f>VLOOKUP($A$68,'2.3'!67:194,63,FALSE)</f>
        <v>83.024250549999977</v>
      </c>
      <c r="K68" s="90">
        <f>VLOOKUP($A$68,'2.3'!67:194,71,FALSE)</f>
        <v>151.74649965</v>
      </c>
      <c r="L68" s="90">
        <f>VLOOKUP($A$68,'2.3'!67:194,79,FALSE)</f>
        <v>69.044883190000007</v>
      </c>
      <c r="M68" s="90">
        <f>VLOOKUP($A$68,'2.3'!67:194,87,FALSE)</f>
        <v>180.46770753000001</v>
      </c>
      <c r="N68" s="90">
        <f>VLOOKUP($A$68,'2.3'!67:194,95,FALSE)</f>
        <v>278.48349615625784</v>
      </c>
    </row>
    <row r="69" spans="1:14" ht="20" customHeight="1" x14ac:dyDescent="0.2">
      <c r="A69" s="35">
        <v>313</v>
      </c>
      <c r="B69" s="36" t="s">
        <v>253</v>
      </c>
      <c r="C69" s="90">
        <f>VLOOKUP($A$69,'2.3'!68:195,7,FALSE)</f>
        <v>9.1129999999999996E-3</v>
      </c>
      <c r="D69" s="90">
        <f>VLOOKUP($A$69,'2.3'!68:195,15,FALSE)</f>
        <v>1.6151E-3</v>
      </c>
      <c r="E69" s="90">
        <f>VLOOKUP($A$69,'2.3'!68:195,23,FALSE)</f>
        <v>0</v>
      </c>
      <c r="F69" s="90">
        <f>VLOOKUP($A$69,'2.3'!68:195,31,FALSE)</f>
        <v>0.15382264000000001</v>
      </c>
      <c r="G69" s="90">
        <f>VLOOKUP($A$69,'2.3'!68:195,39,FALSE)</f>
        <v>0</v>
      </c>
      <c r="H69" s="90">
        <f>VLOOKUP($A$69,'2.3'!68:195,47,FALSE)</f>
        <v>0</v>
      </c>
      <c r="I69" s="90">
        <f>VLOOKUP($A$69,'2.3'!68:195,55,FALSE)</f>
        <v>7.0808700000000004E-3</v>
      </c>
      <c r="J69" s="90">
        <f>VLOOKUP($A$69,'2.3'!68:195,63,FALSE)</f>
        <v>0</v>
      </c>
      <c r="K69" s="90">
        <f>VLOOKUP($A$69,'2.3'!68:195,71,FALSE)</f>
        <v>0</v>
      </c>
      <c r="L69" s="90">
        <f>VLOOKUP($A$69,'2.3'!68:195,79,FALSE)</f>
        <v>0</v>
      </c>
      <c r="M69" s="90">
        <f>VLOOKUP($A$69,'2.3'!68:195,87,FALSE)</f>
        <v>7.0129700000000003E-2</v>
      </c>
      <c r="N69" s="90">
        <f>VLOOKUP($A$69,'2.3'!68:195,95,FALSE)</f>
        <v>0</v>
      </c>
    </row>
    <row r="70" spans="1:14" ht="20" customHeight="1" x14ac:dyDescent="0.2">
      <c r="A70" s="35">
        <v>314</v>
      </c>
      <c r="B70" s="36" t="s">
        <v>254</v>
      </c>
      <c r="C70" s="90">
        <f>VLOOKUP($A$70,'2.3'!69:196,7,FALSE)</f>
        <v>0</v>
      </c>
      <c r="D70" s="90">
        <f>VLOOKUP($A$70,'2.3'!69:196,15,FALSE)</f>
        <v>0</v>
      </c>
      <c r="E70" s="90">
        <f>VLOOKUP($A$70,'2.3'!69:196,23,FALSE)</f>
        <v>0</v>
      </c>
      <c r="F70" s="90">
        <f>VLOOKUP($A$70,'2.3'!69:196,31,FALSE)</f>
        <v>0</v>
      </c>
      <c r="G70" s="90">
        <f>VLOOKUP($A$70,'2.3'!69:196,39,FALSE)</f>
        <v>0</v>
      </c>
      <c r="H70" s="90">
        <f>VLOOKUP($A$70,'2.3'!69:196,47,FALSE)</f>
        <v>0</v>
      </c>
      <c r="I70" s="90">
        <f>VLOOKUP($A$70,'2.3'!69:196,55,FALSE)</f>
        <v>0</v>
      </c>
      <c r="J70" s="90">
        <f>VLOOKUP($A$70,'2.3'!69:196,63,FALSE)</f>
        <v>0</v>
      </c>
      <c r="K70" s="90">
        <f>VLOOKUP($A$70,'2.3'!69:196,71,FALSE)</f>
        <v>0</v>
      </c>
      <c r="L70" s="90">
        <f>VLOOKUP($A$70,'2.3'!69:196,79,FALSE)</f>
        <v>-46</v>
      </c>
      <c r="M70" s="90">
        <f>VLOOKUP($A$70,'2.3'!69:196,87,FALSE)</f>
        <v>0</v>
      </c>
      <c r="N70" s="90">
        <f>VLOOKUP($A$70,'2.3'!69:196,95,FALSE)</f>
        <v>0</v>
      </c>
    </row>
    <row r="71" spans="1:14" ht="20" customHeight="1" x14ac:dyDescent="0.2">
      <c r="A71" s="21">
        <v>3141</v>
      </c>
      <c r="B71" s="22" t="s">
        <v>323</v>
      </c>
      <c r="C71" s="23">
        <f>VLOOKUP($A$71,'2.3'!70:197,7,FALSE)</f>
        <v>0</v>
      </c>
      <c r="D71" s="23">
        <f>VLOOKUP($A$71,'2.3'!70:197,15,FALSE)</f>
        <v>0</v>
      </c>
      <c r="E71" s="23">
        <f>VLOOKUP($A$71,'2.3'!70:197,23,FALSE)</f>
        <v>0</v>
      </c>
      <c r="F71" s="23">
        <f>VLOOKUP($A$71,'2.3'!70:197,31,FALSE)</f>
        <v>0</v>
      </c>
      <c r="G71" s="23">
        <f>VLOOKUP($A$71,'2.3'!70:197,39,FALSE)</f>
        <v>0</v>
      </c>
      <c r="H71" s="23">
        <f>VLOOKUP($A$71,'2.3'!70:197,47,FALSE)</f>
        <v>0</v>
      </c>
      <c r="I71" s="23">
        <f>VLOOKUP($A$71,'2.3'!70:197,55,FALSE)</f>
        <v>0</v>
      </c>
      <c r="J71" s="23">
        <f>VLOOKUP($A$71,'2.3'!70:197,63,FALSE)</f>
        <v>0</v>
      </c>
      <c r="K71" s="23">
        <f>VLOOKUP($A$71,'2.3'!70:197,71,FALSE)</f>
        <v>0</v>
      </c>
      <c r="L71" s="23">
        <f>VLOOKUP($A$71,'2.3'!70:197,79,FALSE)</f>
        <v>0</v>
      </c>
      <c r="M71" s="23">
        <f>VLOOKUP($A$71,'2.3'!70:197,87,FALSE)</f>
        <v>0</v>
      </c>
      <c r="N71" s="23">
        <f>VLOOKUP($A$71,'2.3'!70:197,95,FALSE)</f>
        <v>0</v>
      </c>
    </row>
    <row r="72" spans="1:14" ht="20" customHeight="1" x14ac:dyDescent="0.2">
      <c r="A72" s="21">
        <v>3142</v>
      </c>
      <c r="B72" s="22" t="s">
        <v>324</v>
      </c>
      <c r="C72" s="23">
        <f>VLOOKUP($A$72,'2.3'!71:198,7,FALSE)</f>
        <v>0</v>
      </c>
      <c r="D72" s="23">
        <f>VLOOKUP($A$72,'2.3'!71:198,15,FALSE)</f>
        <v>0</v>
      </c>
      <c r="E72" s="23">
        <f>VLOOKUP($A$72,'2.3'!71:198,23,FALSE)</f>
        <v>0</v>
      </c>
      <c r="F72" s="23">
        <f>VLOOKUP($A$72,'2.3'!71:198,31,FALSE)</f>
        <v>0</v>
      </c>
      <c r="G72" s="23">
        <f>VLOOKUP($A$72,'2.3'!71:198,39,FALSE)</f>
        <v>0</v>
      </c>
      <c r="H72" s="23">
        <f>VLOOKUP($A$72,'2.3'!71:198,47,FALSE)</f>
        <v>0</v>
      </c>
      <c r="I72" s="23">
        <f>VLOOKUP($A$72,'2.3'!71:198,55,FALSE)</f>
        <v>0</v>
      </c>
      <c r="J72" s="23">
        <f>VLOOKUP($A$72,'2.3'!71:198,63,FALSE)</f>
        <v>0</v>
      </c>
      <c r="K72" s="23">
        <f>VLOOKUP($A$72,'2.3'!71:198,71,FALSE)</f>
        <v>0</v>
      </c>
      <c r="L72" s="23">
        <f>VLOOKUP($A$72,'2.3'!71:198,79,FALSE)</f>
        <v>0</v>
      </c>
      <c r="M72" s="23">
        <f>VLOOKUP($A$72,'2.3'!71:198,87,FALSE)</f>
        <v>0</v>
      </c>
      <c r="N72" s="23">
        <f>VLOOKUP($A$72,'2.3'!71:198,95,FALSE)</f>
        <v>0</v>
      </c>
    </row>
    <row r="73" spans="1:14" ht="20" customHeight="1" x14ac:dyDescent="0.2">
      <c r="A73" s="21">
        <v>3143</v>
      </c>
      <c r="B73" s="22" t="s">
        <v>325</v>
      </c>
      <c r="C73" s="23">
        <f>VLOOKUP($A$73,'2.3'!72:199,7,FALSE)</f>
        <v>0</v>
      </c>
      <c r="D73" s="23">
        <f>VLOOKUP($A$73,'2.3'!72:199,15,FALSE)</f>
        <v>0</v>
      </c>
      <c r="E73" s="23">
        <f>VLOOKUP($A$73,'2.3'!72:199,23,FALSE)</f>
        <v>0</v>
      </c>
      <c r="F73" s="23">
        <f>VLOOKUP($A$73,'2.3'!72:199,31,FALSE)</f>
        <v>0</v>
      </c>
      <c r="G73" s="23">
        <f>VLOOKUP($A$73,'2.3'!72:199,39,FALSE)</f>
        <v>0</v>
      </c>
      <c r="H73" s="23">
        <f>VLOOKUP($A$73,'2.3'!72:199,47,FALSE)</f>
        <v>0</v>
      </c>
      <c r="I73" s="23">
        <f>VLOOKUP($A$73,'2.3'!72:199,55,FALSE)</f>
        <v>0</v>
      </c>
      <c r="J73" s="23">
        <f>VLOOKUP($A$73,'2.3'!72:199,63,FALSE)</f>
        <v>0</v>
      </c>
      <c r="K73" s="23">
        <f>VLOOKUP($A$73,'2.3'!72:199,71,FALSE)</f>
        <v>0</v>
      </c>
      <c r="L73" s="23">
        <f>VLOOKUP($A$73,'2.3'!72:199,79,FALSE)</f>
        <v>0</v>
      </c>
      <c r="M73" s="23">
        <f>VLOOKUP($A$73,'2.3'!72:199,87,FALSE)</f>
        <v>0</v>
      </c>
      <c r="N73" s="23">
        <f>VLOOKUP($A$73,'2.3'!72:199,95,FALSE)</f>
        <v>0</v>
      </c>
    </row>
    <row r="74" spans="1:14" ht="20" customHeight="1" x14ac:dyDescent="0.2">
      <c r="A74" s="21">
        <v>3144</v>
      </c>
      <c r="B74" s="22" t="s">
        <v>326</v>
      </c>
      <c r="C74" s="23">
        <f>VLOOKUP($A$74,'2.3'!73:200,7,FALSE)</f>
        <v>0</v>
      </c>
      <c r="D74" s="23">
        <f>VLOOKUP($A$74,'2.3'!73:200,15,FALSE)</f>
        <v>0</v>
      </c>
      <c r="E74" s="23">
        <f>VLOOKUP($A$74,'2.3'!73:200,23,FALSE)</f>
        <v>0</v>
      </c>
      <c r="F74" s="23">
        <f>VLOOKUP($A$74,'2.3'!73:200,31,FALSE)</f>
        <v>0</v>
      </c>
      <c r="G74" s="23">
        <f>VLOOKUP($A$74,'2.3'!73:200,39,FALSE)</f>
        <v>0</v>
      </c>
      <c r="H74" s="23">
        <f>VLOOKUP($A$74,'2.3'!73:200,47,FALSE)</f>
        <v>0</v>
      </c>
      <c r="I74" s="23">
        <f>VLOOKUP($A$74,'2.3'!73:200,55,FALSE)</f>
        <v>0</v>
      </c>
      <c r="J74" s="23">
        <f>VLOOKUP($A$74,'2.3'!73:200,63,FALSE)</f>
        <v>0</v>
      </c>
      <c r="K74" s="23">
        <f>VLOOKUP($A$74,'2.3'!73:200,71,FALSE)</f>
        <v>0</v>
      </c>
      <c r="L74" s="23">
        <f>VLOOKUP($A$74,'2.3'!73:200,79,FALSE)</f>
        <v>-46</v>
      </c>
      <c r="M74" s="23">
        <f>VLOOKUP($A$74,'2.3'!73:200,87,FALSE)</f>
        <v>0</v>
      </c>
      <c r="N74" s="23">
        <f>VLOOKUP($A$74,'2.3'!73:200,95,FALSE)</f>
        <v>0</v>
      </c>
    </row>
    <row r="75" spans="1:14" ht="20" customHeight="1" x14ac:dyDescent="0.2">
      <c r="A75" s="108" t="s">
        <v>255</v>
      </c>
      <c r="B75" s="109"/>
      <c r="C75" s="202"/>
      <c r="D75" s="202"/>
      <c r="E75" s="202"/>
      <c r="F75" s="202"/>
      <c r="G75" s="202"/>
      <c r="H75" s="202"/>
      <c r="I75" s="202"/>
      <c r="J75" s="202"/>
      <c r="K75" s="202"/>
      <c r="L75" s="202"/>
      <c r="M75" s="202"/>
      <c r="N75" s="202"/>
    </row>
    <row r="76" spans="1:14" ht="20" customHeight="1" x14ac:dyDescent="0.2">
      <c r="A76" s="61" t="s">
        <v>334</v>
      </c>
      <c r="B76" s="62" t="s">
        <v>330</v>
      </c>
      <c r="C76" s="203">
        <f>VLOOKUP($A$76,'2.3'!75:202,7,FALSE)</f>
        <v>43288.396240762493</v>
      </c>
      <c r="D76" s="203">
        <f>VLOOKUP($A$76,'2.3'!75:202,15,FALSE)</f>
        <v>34565.347770979999</v>
      </c>
      <c r="E76" s="203">
        <f>VLOOKUP($A$76,'2.3'!75:202,23,FALSE)</f>
        <v>34642.146555210806</v>
      </c>
      <c r="F76" s="203">
        <f>VLOOKUP($A$76,'2.3'!75:202,31,FALSE)</f>
        <v>49825.215648569996</v>
      </c>
      <c r="G76" s="203">
        <f>VLOOKUP($A$76,'2.3'!75:202,39,FALSE)</f>
        <v>57152.829134300002</v>
      </c>
      <c r="H76" s="203">
        <f>VLOOKUP($A$76,'2.3'!75:202,47,FALSE)</f>
        <v>34796.473160789996</v>
      </c>
      <c r="I76" s="203">
        <f>VLOOKUP($A$76,'2.3'!75:202,55,FALSE)</f>
        <v>30349.594283909999</v>
      </c>
      <c r="J76" s="203">
        <f>VLOOKUP($A$76,'2.3'!75:202,63,FALSE)</f>
        <v>32947.609255949996</v>
      </c>
      <c r="K76" s="203">
        <f>VLOOKUP($A$76,'2.3'!75:202,71,FALSE)</f>
        <v>35938.690994390003</v>
      </c>
      <c r="L76" s="203">
        <f>VLOOKUP($A$76,'2.3'!75:202,79,FALSE)</f>
        <v>26632.966143039997</v>
      </c>
      <c r="M76" s="203">
        <f>VLOOKUP($A$76,'2.3'!75:202,87,FALSE)</f>
        <v>29544.94364329</v>
      </c>
      <c r="N76" s="203">
        <f>VLOOKUP($A$76,'2.3'!75:202,95,FALSE)</f>
        <v>52801.447661728635</v>
      </c>
    </row>
    <row r="77" spans="1:14" ht="20" customHeight="1" x14ac:dyDescent="0.2">
      <c r="A77" s="61" t="s">
        <v>335</v>
      </c>
      <c r="B77" s="62" t="s">
        <v>527</v>
      </c>
      <c r="C77" s="203">
        <f>VLOOKUP($A$77,'2.3'!76:203,7,FALSE)</f>
        <v>414.30382516999998</v>
      </c>
      <c r="D77" s="203">
        <f>VLOOKUP($A$77,'2.3'!76:203,15,FALSE)</f>
        <v>748.99365036999995</v>
      </c>
      <c r="E77" s="203">
        <f>VLOOKUP($A$77,'2.3'!76:203,23,FALSE)</f>
        <v>375.34175554000007</v>
      </c>
      <c r="F77" s="203">
        <f>VLOOKUP($A$77,'2.3'!76:203,31,FALSE)</f>
        <v>407.07066428000002</v>
      </c>
      <c r="G77" s="203">
        <f>VLOOKUP($A$77,'2.3'!76:203,39,FALSE)</f>
        <v>433.61709526000004</v>
      </c>
      <c r="H77" s="203">
        <f>VLOOKUP($A$77,'2.3'!76:203,47,FALSE)</f>
        <v>267.32589875999992</v>
      </c>
      <c r="I77" s="203">
        <f>VLOOKUP($A$77,'2.3'!76:203,55,FALSE)</f>
        <v>391.61702298</v>
      </c>
      <c r="J77" s="203">
        <f>VLOOKUP($A$77,'2.3'!76:203,63,FALSE)</f>
        <v>396.83110729000003</v>
      </c>
      <c r="K77" s="203">
        <f>VLOOKUP($A$77,'2.3'!76:203,71,FALSE)</f>
        <v>482.69056532999986</v>
      </c>
      <c r="L77" s="203">
        <f>VLOOKUP($A$77,'2.3'!76:203,79,FALSE)</f>
        <v>495.55897646000005</v>
      </c>
      <c r="M77" s="203">
        <f>VLOOKUP($A$77,'2.3'!76:203,87,FALSE)</f>
        <v>277.51136952000002</v>
      </c>
      <c r="N77" s="203">
        <f>VLOOKUP($A$77,'2.3'!76:203,95,FALSE)</f>
        <v>580.61549580999997</v>
      </c>
    </row>
    <row r="78" spans="1:14" ht="20" customHeight="1" x14ac:dyDescent="0.2">
      <c r="A78" s="63" t="s">
        <v>336</v>
      </c>
      <c r="B78" s="64" t="s">
        <v>835</v>
      </c>
      <c r="C78" s="204">
        <f>VLOOKUP($A$78,'2.3'!77:204,7,FALSE)</f>
        <v>17958</v>
      </c>
      <c r="D78" s="204">
        <f>VLOOKUP($A$78,'2.3'!77:204,15,FALSE)</f>
        <v>20040</v>
      </c>
      <c r="E78" s="204">
        <f>VLOOKUP($A$78,'2.3'!77:204,23,FALSE)</f>
        <v>21833</v>
      </c>
      <c r="F78" s="204">
        <f>VLOOKUP($A$78,'2.3'!77:204,31,FALSE)</f>
        <v>25551</v>
      </c>
      <c r="G78" s="204">
        <f>VLOOKUP($A$78,'2.3'!77:204,39,FALSE)</f>
        <v>28330.349966189475</v>
      </c>
      <c r="H78" s="204">
        <f>VLOOKUP($A$78,'2.3'!77:204,47,FALSE)</f>
        <v>32201</v>
      </c>
      <c r="I78" s="204">
        <f>VLOOKUP($A$78,'2.3'!77:204,55,FALSE)</f>
        <v>35125.577060561685</v>
      </c>
      <c r="J78" s="204">
        <f>VLOOKUP($A$78,'2.3'!77:204,63,FALSE)</f>
        <v>35661.626222298502</v>
      </c>
      <c r="K78" s="204">
        <f>VLOOKUP($A$78,'2.3'!77:204,71,FALSE)</f>
        <v>38304.810987162091</v>
      </c>
      <c r="L78" s="204">
        <f>VLOOKUP($A$78,'2.3'!77:204,79,FALSE)</f>
        <v>40535</v>
      </c>
      <c r="M78" s="204">
        <f>VLOOKUP($A$78,'2.3'!77:204,87,FALSE)</f>
        <v>42391</v>
      </c>
      <c r="N78" s="204">
        <f>VLOOKUP($A$78,'2.3'!77:204,95,FALSE)</f>
        <v>49313.640006510737</v>
      </c>
    </row>
    <row r="79" spans="1:14" ht="20" customHeight="1" x14ac:dyDescent="0.2">
      <c r="A79" s="102" t="s">
        <v>587</v>
      </c>
    </row>
    <row r="80" spans="1:14" ht="20" customHeight="1" x14ac:dyDescent="0.2">
      <c r="A80" s="102" t="s">
        <v>846</v>
      </c>
    </row>
    <row r="81" spans="1:1" ht="20" customHeight="1" x14ac:dyDescent="0.2">
      <c r="A81" s="102" t="s">
        <v>588</v>
      </c>
    </row>
    <row r="82" spans="1:1" ht="20" customHeight="1" x14ac:dyDescent="0.2">
      <c r="A82" s="102" t="s">
        <v>797</v>
      </c>
    </row>
    <row r="83" spans="1:1" ht="20" customHeight="1" x14ac:dyDescent="0.2">
      <c r="A83" s="102" t="s">
        <v>653</v>
      </c>
    </row>
    <row r="84" spans="1:1" ht="20" customHeight="1" x14ac:dyDescent="0.2">
      <c r="A84" s="102" t="s">
        <v>851</v>
      </c>
    </row>
    <row r="85" spans="1:1" ht="20" customHeight="1" x14ac:dyDescent="0.2">
      <c r="A85" s="102" t="s">
        <v>603</v>
      </c>
    </row>
    <row r="86" spans="1:1" ht="20" customHeight="1" x14ac:dyDescent="0.2">
      <c r="A86" s="102" t="s">
        <v>660</v>
      </c>
    </row>
    <row r="87" spans="1:1" ht="20" customHeight="1" x14ac:dyDescent="0.2">
      <c r="A87" s="102" t="s">
        <v>850</v>
      </c>
    </row>
    <row r="88" spans="1:1" ht="20" customHeight="1" x14ac:dyDescent="0.2">
      <c r="A88" s="102" t="s">
        <v>611</v>
      </c>
    </row>
    <row r="89" spans="1:1" ht="20" customHeight="1" x14ac:dyDescent="0.2">
      <c r="A89" s="102" t="s">
        <v>662</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ACA05-6178-42EB-A79C-733F27AEC2A5}">
  <sheetPr codeName="Planilha22"/>
  <dimension ref="A1:N89"/>
  <sheetViews>
    <sheetView showGridLines="0" workbookViewId="0">
      <pane xSplit="2" ySplit="4" topLeftCell="C5" activePane="bottomRight" state="frozen"/>
      <selection activeCell="A54" sqref="A54"/>
      <selection pane="topRight" activeCell="A54" sqref="A54"/>
      <selection pane="bottomLeft" activeCell="A54" sqref="A54"/>
      <selection pane="bottomRight" activeCell="A3" sqref="A3"/>
    </sheetView>
  </sheetViews>
  <sheetFormatPr baseColWidth="10" defaultColWidth="9.1640625" defaultRowHeight="20" customHeight="1" x14ac:dyDescent="0.2"/>
  <cols>
    <col min="1" max="1" width="9.1640625" style="104"/>
    <col min="2" max="2" width="75.5" style="104" bestFit="1" customWidth="1"/>
    <col min="3" max="14" width="10.6640625" style="104" customWidth="1"/>
    <col min="15" max="16384" width="9.1640625" style="104"/>
  </cols>
  <sheetData>
    <row r="1" spans="1:14" ht="20" customHeight="1" x14ac:dyDescent="0.2">
      <c r="A1" s="96" t="s">
        <v>770</v>
      </c>
    </row>
    <row r="2" spans="1:14" ht="20" customHeight="1" x14ac:dyDescent="0.2">
      <c r="A2" s="96" t="s">
        <v>333</v>
      </c>
    </row>
    <row r="4" spans="1:14" s="113" customFormat="1" ht="20" customHeight="1" x14ac:dyDescent="0.2">
      <c r="A4" s="333" t="s">
        <v>665</v>
      </c>
      <c r="B4" s="333"/>
      <c r="C4" s="24">
        <v>2010</v>
      </c>
      <c r="D4" s="24">
        <v>2011</v>
      </c>
      <c r="E4" s="24">
        <v>2012</v>
      </c>
      <c r="F4" s="24">
        <v>2013</v>
      </c>
      <c r="G4" s="24">
        <v>2014</v>
      </c>
      <c r="H4" s="24">
        <v>2015</v>
      </c>
      <c r="I4" s="24">
        <v>2016</v>
      </c>
      <c r="J4" s="24">
        <v>2017</v>
      </c>
      <c r="K4" s="24">
        <v>2018</v>
      </c>
      <c r="L4" s="24">
        <v>2019</v>
      </c>
      <c r="M4" s="24">
        <v>2020</v>
      </c>
      <c r="N4" s="24">
        <v>2021</v>
      </c>
    </row>
    <row r="5" spans="1:14" ht="20" customHeight="1" x14ac:dyDescent="0.2">
      <c r="A5" s="57" t="s">
        <v>394</v>
      </c>
      <c r="B5" s="58" t="s">
        <v>829</v>
      </c>
      <c r="C5" s="165">
        <f>VLOOKUP($A$5,'2.3'!4:131,8,FALSE)</f>
        <v>314125.31340252771</v>
      </c>
      <c r="D5" s="165">
        <f>VLOOKUP($A$5,'2.3'!4:131,16,FALSE)</f>
        <v>352266.60077757109</v>
      </c>
      <c r="E5" s="165">
        <f>VLOOKUP($A$5,'2.3'!4:131,24,FALSE)</f>
        <v>403845.01590525417</v>
      </c>
      <c r="F5" s="165">
        <f>VLOOKUP($A$5,'2.3'!4:131,32,FALSE)</f>
        <v>423939.55642020021</v>
      </c>
      <c r="G5" s="165">
        <f>VLOOKUP($A$5,'2.3'!4:131,40,FALSE)</f>
        <v>484741.46098512039</v>
      </c>
      <c r="H5" s="165">
        <f>VLOOKUP($A$5,'2.3'!4:131,48,FALSE)</f>
        <v>521581.35098619899</v>
      </c>
      <c r="I5" s="165">
        <f>VLOOKUP($A$5,'2.3'!4:131,56,FALSE)</f>
        <v>552541.0740781253</v>
      </c>
      <c r="J5" s="165">
        <f>VLOOKUP($A$5,'2.3'!4:131,64,FALSE)</f>
        <v>548335.35276713292</v>
      </c>
      <c r="K5" s="165">
        <f>VLOOKUP($A$5,'2.3'!4:131,72,FALSE)</f>
        <v>603508.50051098922</v>
      </c>
      <c r="L5" s="165">
        <f>VLOOKUP($A$5,'2.3'!4:131,80,FALSE)</f>
        <v>659645.02552097815</v>
      </c>
      <c r="M5" s="165">
        <f>VLOOKUP($A$5,'2.3'!4:131,88,FALSE)</f>
        <v>723335.4010195476</v>
      </c>
      <c r="N5" s="165">
        <f>VLOOKUP($A$5,'2.3'!4:131,96,FALSE)</f>
        <v>760521.67444364983</v>
      </c>
    </row>
    <row r="6" spans="1:14" ht="20" customHeight="1" x14ac:dyDescent="0.2">
      <c r="A6" s="18">
        <v>2</v>
      </c>
      <c r="B6" s="19" t="s">
        <v>488</v>
      </c>
      <c r="C6" s="88">
        <f>VLOOKUP($A$6,'2.3'!5:132,8,FALSE)</f>
        <v>294448.40224474203</v>
      </c>
      <c r="D6" s="88">
        <f>VLOOKUP($A$6,'2.3'!5:132,16,FALSE)</f>
        <v>332678.25793681724</v>
      </c>
      <c r="E6" s="88">
        <f>VLOOKUP($A$6,'2.3'!5:132,24,FALSE)</f>
        <v>379373.53123048262</v>
      </c>
      <c r="F6" s="88">
        <f>VLOOKUP($A$6,'2.3'!5:132,32,FALSE)</f>
        <v>412862.31778015458</v>
      </c>
      <c r="G6" s="88">
        <f>VLOOKUP($A$6,'2.3'!5:132,40,FALSE)</f>
        <v>467585.58283569518</v>
      </c>
      <c r="H6" s="88">
        <f>VLOOKUP($A$6,'2.3'!5:132,48,FALSE)</f>
        <v>509969.67708500451</v>
      </c>
      <c r="I6" s="88">
        <f>VLOOKUP($A$6,'2.3'!5:132,56,FALSE)</f>
        <v>543199.71373958769</v>
      </c>
      <c r="J6" s="88">
        <f>VLOOKUP($A$6,'2.3'!5:132,64,FALSE)</f>
        <v>556792.63982989651</v>
      </c>
      <c r="K6" s="88">
        <f>VLOOKUP($A$6,'2.3'!5:132,72,FALSE)</f>
        <v>605287.40017992142</v>
      </c>
      <c r="L6" s="88">
        <f>VLOOKUP($A$6,'2.3'!5:132,80,FALSE)</f>
        <v>656770.49415522499</v>
      </c>
      <c r="M6" s="88">
        <f>VLOOKUP($A$6,'2.3'!5:132,88,FALSE)</f>
        <v>705800.74232653819</v>
      </c>
      <c r="N6" s="88">
        <f>VLOOKUP($A$6,'2.3'!5:132,96,FALSE)</f>
        <v>761894.0248112696</v>
      </c>
    </row>
    <row r="7" spans="1:14" ht="20" customHeight="1" x14ac:dyDescent="0.2">
      <c r="A7" s="32">
        <v>21</v>
      </c>
      <c r="B7" s="33" t="s">
        <v>244</v>
      </c>
      <c r="C7" s="89">
        <f>VLOOKUP($A$7,'2.3'!6:133,8,FALSE)</f>
        <v>134511.4831410312</v>
      </c>
      <c r="D7" s="89">
        <f>VLOOKUP($A$7,'2.3'!6:133,16,FALSE)</f>
        <v>154535.15360010572</v>
      </c>
      <c r="E7" s="89">
        <f>VLOOKUP($A$7,'2.3'!6:133,24,FALSE)</f>
        <v>177364.25830040532</v>
      </c>
      <c r="F7" s="89">
        <f>VLOOKUP($A$7,'2.3'!6:133,32,FALSE)</f>
        <v>201332.87183178068</v>
      </c>
      <c r="G7" s="89">
        <f>VLOOKUP($A$7,'2.3'!6:133,40,FALSE)</f>
        <v>223293.29653628881</v>
      </c>
      <c r="H7" s="89">
        <f>VLOOKUP($A$7,'2.3'!6:133,48,FALSE)</f>
        <v>242167.71502228739</v>
      </c>
      <c r="I7" s="89">
        <f>VLOOKUP($A$7,'2.3'!6:133,56,FALSE)</f>
        <v>262112.55355900261</v>
      </c>
      <c r="J7" s="89">
        <f>VLOOKUP($A$7,'2.3'!6:133,64,FALSE)</f>
        <v>275524.94776366948</v>
      </c>
      <c r="K7" s="89">
        <f>VLOOKUP($A$7,'2.3'!6:133,72,FALSE)</f>
        <v>291959.29965001252</v>
      </c>
      <c r="L7" s="89">
        <f>VLOOKUP($A$7,'2.3'!6:133,80,FALSE)</f>
        <v>313771.96398928342</v>
      </c>
      <c r="M7" s="89">
        <f>VLOOKUP($A$7,'2.3'!6:133,88,FALSE)</f>
        <v>335511.71459207748</v>
      </c>
      <c r="N7" s="89">
        <f>VLOOKUP($A$7,'2.3'!6:133,96,FALSE)</f>
        <v>344311.34204200003</v>
      </c>
    </row>
    <row r="8" spans="1:14" ht="20" customHeight="1" x14ac:dyDescent="0.2">
      <c r="A8" s="35">
        <v>211</v>
      </c>
      <c r="B8" s="36" t="s">
        <v>306</v>
      </c>
      <c r="C8" s="90">
        <f>VLOOKUP($A$8,'2.3'!7:134,8,FALSE)</f>
        <v>113906.59969533399</v>
      </c>
      <c r="D8" s="90">
        <f>VLOOKUP($A$8,'2.3'!7:134,16,FALSE)</f>
        <v>129295.01615978399</v>
      </c>
      <c r="E8" s="90">
        <f>VLOOKUP($A$8,'2.3'!7:134,24,FALSE)</f>
        <v>149959.477612232</v>
      </c>
      <c r="F8" s="90">
        <f>VLOOKUP($A$8,'2.3'!7:134,32,FALSE)</f>
        <v>168350.00223959298</v>
      </c>
      <c r="G8" s="90">
        <f>VLOOKUP($A$8,'2.3'!7:134,40,FALSE)</f>
        <v>187457.28565452399</v>
      </c>
      <c r="H8" s="90">
        <f>VLOOKUP($A$8,'2.3'!7:134,48,FALSE)</f>
        <v>203097.012700572</v>
      </c>
      <c r="I8" s="90">
        <f>VLOOKUP($A$8,'2.3'!7:134,56,FALSE)</f>
        <v>221096.231625874</v>
      </c>
      <c r="J8" s="90">
        <f>VLOOKUP($A$8,'2.3'!7:134,64,FALSE)</f>
        <v>231081.65557586498</v>
      </c>
      <c r="K8" s="90">
        <f>VLOOKUP($A$8,'2.3'!7:134,72,FALSE)</f>
        <v>244361.38655656602</v>
      </c>
      <c r="L8" s="90">
        <f>VLOOKUP($A$8,'2.3'!7:134,80,FALSE)</f>
        <v>261778.29582017701</v>
      </c>
      <c r="M8" s="90">
        <f>VLOOKUP($A$8,'2.3'!7:134,88,FALSE)</f>
        <v>280182.32970871398</v>
      </c>
      <c r="N8" s="90">
        <f>VLOOKUP($A$8,'2.3'!7:134,96,FALSE)</f>
        <v>287558.70369900001</v>
      </c>
    </row>
    <row r="9" spans="1:14" s="48" customFormat="1" ht="20" customHeight="1" x14ac:dyDescent="0.2">
      <c r="A9" s="45" t="s">
        <v>489</v>
      </c>
      <c r="B9" s="56" t="s">
        <v>490</v>
      </c>
      <c r="C9" s="92">
        <f>VLOOKUP($A$9,'2.3'!8:135,8,FALSE)</f>
        <v>113906.59969533399</v>
      </c>
      <c r="D9" s="92">
        <f>VLOOKUP($A$9,'2.3'!8:135,16,FALSE)</f>
        <v>129295.01615978399</v>
      </c>
      <c r="E9" s="92">
        <f>VLOOKUP($A$9,'2.3'!8:135,24,FALSE)</f>
        <v>149959.477612232</v>
      </c>
      <c r="F9" s="92">
        <f>VLOOKUP($A$9,'2.3'!8:135,32,FALSE)</f>
        <v>168350.00223959298</v>
      </c>
      <c r="G9" s="92">
        <f>VLOOKUP($A$9,'2.3'!8:135,40,FALSE)</f>
        <v>187457.28565452399</v>
      </c>
      <c r="H9" s="92">
        <f>VLOOKUP($A$9,'2.3'!8:135,48,FALSE)</f>
        <v>203097.012700572</v>
      </c>
      <c r="I9" s="92">
        <f>VLOOKUP($A$9,'2.3'!8:135,56,FALSE)</f>
        <v>221096.231625874</v>
      </c>
      <c r="J9" s="92">
        <f>VLOOKUP($A$9,'2.3'!8:135,64,FALSE)</f>
        <v>231081.65557586498</v>
      </c>
      <c r="K9" s="92">
        <f>VLOOKUP($A$9,'2.3'!8:135,72,FALSE)</f>
        <v>244361.38655656602</v>
      </c>
      <c r="L9" s="92">
        <f>VLOOKUP($A$9,'2.3'!8:135,80,FALSE)</f>
        <v>261778.29582017701</v>
      </c>
      <c r="M9" s="92">
        <f>VLOOKUP($A$9,'2.3'!8:135,88,FALSE)</f>
        <v>280182.32970871398</v>
      </c>
      <c r="N9" s="92" t="str">
        <f>VLOOKUP($A$9,'2.3'!8:135,96,FALSE)</f>
        <v>n.d.</v>
      </c>
    </row>
    <row r="10" spans="1:14" s="48" customFormat="1" ht="20" customHeight="1" x14ac:dyDescent="0.2">
      <c r="A10" s="45" t="s">
        <v>491</v>
      </c>
      <c r="B10" s="56" t="s">
        <v>492</v>
      </c>
      <c r="C10" s="92" t="str">
        <f>VLOOKUP($A$10,'2.3'!9:136,8,FALSE)</f>
        <v>0</v>
      </c>
      <c r="D10" s="92" t="str">
        <f>VLOOKUP($A$10,'2.3'!9:136,16,FALSE)</f>
        <v>0</v>
      </c>
      <c r="E10" s="92" t="str">
        <f>VLOOKUP($A$10,'2.3'!9:136,24,FALSE)</f>
        <v>0</v>
      </c>
      <c r="F10" s="92" t="str">
        <f>VLOOKUP($A$10,'2.3'!9:136,32,FALSE)</f>
        <v>0</v>
      </c>
      <c r="G10" s="92" t="str">
        <f>VLOOKUP($A$10,'2.3'!9:136,40,FALSE)</f>
        <v>0</v>
      </c>
      <c r="H10" s="92" t="str">
        <f>VLOOKUP($A$10,'2.3'!9:136,48,FALSE)</f>
        <v>0</v>
      </c>
      <c r="I10" s="92" t="str">
        <f>VLOOKUP($A$10,'2.3'!9:136,56,FALSE)</f>
        <v>0</v>
      </c>
      <c r="J10" s="92" t="str">
        <f>VLOOKUP($A$10,'2.3'!9:136,64,FALSE)</f>
        <v>0</v>
      </c>
      <c r="K10" s="92" t="str">
        <f>VLOOKUP($A$10,'2.3'!9:136,72,FALSE)</f>
        <v>0</v>
      </c>
      <c r="L10" s="92" t="str">
        <f>VLOOKUP($A$10,'2.3'!9:136,80,FALSE)</f>
        <v>0</v>
      </c>
      <c r="M10" s="92" t="str">
        <f>VLOOKUP($A$10,'2.3'!9:136,88,FALSE)</f>
        <v>0</v>
      </c>
      <c r="N10" s="92" t="str">
        <f>VLOOKUP($A$10,'2.3'!9:136,96,FALSE)</f>
        <v>n.d.</v>
      </c>
    </row>
    <row r="11" spans="1:14" s="48" customFormat="1" ht="20" customHeight="1" x14ac:dyDescent="0.2">
      <c r="A11" s="45" t="s">
        <v>493</v>
      </c>
      <c r="B11" s="56" t="s">
        <v>494</v>
      </c>
      <c r="C11" s="92" t="str">
        <f>VLOOKUP($A$11,'2.3'!10:137,8,FALSE)</f>
        <v>0</v>
      </c>
      <c r="D11" s="92" t="str">
        <f>VLOOKUP($A$11,'2.3'!10:137,16,FALSE)</f>
        <v>0</v>
      </c>
      <c r="E11" s="92" t="str">
        <f>VLOOKUP($A$11,'2.3'!10:137,24,FALSE)</f>
        <v>0</v>
      </c>
      <c r="F11" s="92" t="str">
        <f>VLOOKUP($A$11,'2.3'!10:137,32,FALSE)</f>
        <v>0</v>
      </c>
      <c r="G11" s="92" t="str">
        <f>VLOOKUP($A$11,'2.3'!10:137,40,FALSE)</f>
        <v>0</v>
      </c>
      <c r="H11" s="92" t="str">
        <f>VLOOKUP($A$11,'2.3'!10:137,48,FALSE)</f>
        <v>0</v>
      </c>
      <c r="I11" s="92" t="str">
        <f>VLOOKUP($A$11,'2.3'!10:137,56,FALSE)</f>
        <v>0</v>
      </c>
      <c r="J11" s="92" t="str">
        <f>VLOOKUP($A$11,'2.3'!10:137,64,FALSE)</f>
        <v>0</v>
      </c>
      <c r="K11" s="92" t="str">
        <f>VLOOKUP($A$11,'2.3'!10:137,72,FALSE)</f>
        <v>0</v>
      </c>
      <c r="L11" s="92" t="str">
        <f>VLOOKUP($A$11,'2.3'!10:137,80,FALSE)</f>
        <v>0</v>
      </c>
      <c r="M11" s="92" t="str">
        <f>VLOOKUP($A$11,'2.3'!10:137,88,FALSE)</f>
        <v>0</v>
      </c>
      <c r="N11" s="92" t="str">
        <f>VLOOKUP($A$11,'2.3'!10:137,96,FALSE)</f>
        <v>n.d.</v>
      </c>
    </row>
    <row r="12" spans="1:14" ht="20" customHeight="1" x14ac:dyDescent="0.2">
      <c r="A12" s="35">
        <v>212</v>
      </c>
      <c r="B12" s="36" t="s">
        <v>246</v>
      </c>
      <c r="C12" s="90">
        <f>VLOOKUP($A$12,'2.3'!11:138,8,FALSE)</f>
        <v>20604.8834456972</v>
      </c>
      <c r="D12" s="90">
        <f>VLOOKUP($A$12,'2.3'!11:138,16,FALSE)</f>
        <v>25240.137440321731</v>
      </c>
      <c r="E12" s="90">
        <f>VLOOKUP($A$12,'2.3'!11:138,24,FALSE)</f>
        <v>27404.780688173301</v>
      </c>
      <c r="F12" s="90">
        <f>VLOOKUP($A$12,'2.3'!11:138,32,FALSE)</f>
        <v>32982.869592187701</v>
      </c>
      <c r="G12" s="90">
        <f>VLOOKUP($A$12,'2.3'!11:138,40,FALSE)</f>
        <v>35836.0108817648</v>
      </c>
      <c r="H12" s="90">
        <f>VLOOKUP($A$12,'2.3'!11:138,48,FALSE)</f>
        <v>39070.702321715398</v>
      </c>
      <c r="I12" s="90">
        <f>VLOOKUP($A$12,'2.3'!11:138,56,FALSE)</f>
        <v>41016.321933128602</v>
      </c>
      <c r="J12" s="90">
        <f>VLOOKUP($A$12,'2.3'!11:138,64,FALSE)</f>
        <v>44443.292187804502</v>
      </c>
      <c r="K12" s="90">
        <f>VLOOKUP($A$12,'2.3'!11:138,72,FALSE)</f>
        <v>47597.913093446499</v>
      </c>
      <c r="L12" s="90">
        <f>VLOOKUP($A$12,'2.3'!11:138,80,FALSE)</f>
        <v>51993.6681691064</v>
      </c>
      <c r="M12" s="90">
        <f>VLOOKUP($A$12,'2.3'!11:138,88,FALSE)</f>
        <v>55329.384883363498</v>
      </c>
      <c r="N12" s="90">
        <f>VLOOKUP($A$12,'2.3'!11:138,96,FALSE)</f>
        <v>56752.638342999999</v>
      </c>
    </row>
    <row r="13" spans="1:14" s="105" customFormat="1" ht="20" customHeight="1" x14ac:dyDescent="0.2">
      <c r="A13" s="105">
        <v>2121</v>
      </c>
      <c r="B13" s="105" t="s">
        <v>307</v>
      </c>
      <c r="C13" s="91">
        <f>VLOOKUP($A$13,'2.3'!12:139,8,FALSE)</f>
        <v>20604.8834456972</v>
      </c>
      <c r="D13" s="91">
        <f>VLOOKUP($A$13,'2.3'!12:139,16,FALSE)</f>
        <v>25240.137440321731</v>
      </c>
      <c r="E13" s="91">
        <f>VLOOKUP($A$13,'2.3'!12:139,24,FALSE)</f>
        <v>27404.780688173301</v>
      </c>
      <c r="F13" s="91">
        <f>VLOOKUP($A$13,'2.3'!12:139,32,FALSE)</f>
        <v>32982.869592187701</v>
      </c>
      <c r="G13" s="91">
        <f>VLOOKUP($A$13,'2.3'!12:139,40,FALSE)</f>
        <v>35836.0108817648</v>
      </c>
      <c r="H13" s="91">
        <f>VLOOKUP($A$13,'2.3'!12:139,48,FALSE)</f>
        <v>39070.702321715398</v>
      </c>
      <c r="I13" s="91">
        <f>VLOOKUP($A$13,'2.3'!12:139,56,FALSE)</f>
        <v>41016.321933128602</v>
      </c>
      <c r="J13" s="91">
        <f>VLOOKUP($A$13,'2.3'!12:139,64,FALSE)</f>
        <v>44443.292187804502</v>
      </c>
      <c r="K13" s="91">
        <f>VLOOKUP($A$13,'2.3'!12:139,72,FALSE)</f>
        <v>47597.913093446499</v>
      </c>
      <c r="L13" s="91">
        <f>VLOOKUP($A$13,'2.3'!12:139,80,FALSE)</f>
        <v>51993.6681691064</v>
      </c>
      <c r="M13" s="91">
        <f>VLOOKUP($A$13,'2.3'!12:139,88,FALSE)</f>
        <v>55329.384883363498</v>
      </c>
      <c r="N13" s="91" t="str">
        <f>VLOOKUP($A$13,'2.3'!12:139,96,FALSE)</f>
        <v>n.d.</v>
      </c>
    </row>
    <row r="14" spans="1:14" s="106" customFormat="1" ht="20" customHeight="1" x14ac:dyDescent="0.2">
      <c r="A14" s="60" t="s">
        <v>495</v>
      </c>
      <c r="B14" s="106" t="s">
        <v>496</v>
      </c>
      <c r="C14" s="92">
        <f>VLOOKUP($A$14,'2.3'!13:140,8,FALSE)</f>
        <v>9.5772582138172133</v>
      </c>
      <c r="D14" s="92">
        <f>VLOOKUP($A$14,'2.3'!13:140,16,FALSE)</f>
        <v>20.689776003664068</v>
      </c>
      <c r="E14" s="92">
        <f>VLOOKUP($A$14,'2.3'!13:140,24,FALSE)</f>
        <v>8.0928522137003505</v>
      </c>
      <c r="F14" s="92">
        <f>VLOOKUP($A$14,'2.3'!13:140,32,FALSE)</f>
        <v>263.78325139377466</v>
      </c>
      <c r="G14" s="92">
        <f>VLOOKUP($A$14,'2.3'!13:140,40,FALSE)</f>
        <v>53.255246006163738</v>
      </c>
      <c r="H14" s="92">
        <f>VLOOKUP($A$14,'2.3'!13:140,48,FALSE)</f>
        <v>238.87855416305541</v>
      </c>
      <c r="I14" s="92">
        <f>VLOOKUP($A$14,'2.3'!13:140,56,FALSE)</f>
        <v>15.65356980349102</v>
      </c>
      <c r="J14" s="92">
        <f>VLOOKUP($A$14,'2.3'!13:140,64,FALSE)</f>
        <v>42.207259959508889</v>
      </c>
      <c r="K14" s="92">
        <f>VLOOKUP($A$14,'2.3'!13:140,72,FALSE)</f>
        <v>17.261394671316946</v>
      </c>
      <c r="L14" s="92">
        <f>VLOOKUP($A$14,'2.3'!13:140,80,FALSE)</f>
        <v>128.25808443633386</v>
      </c>
      <c r="M14" s="92">
        <f>VLOOKUP($A$14,'2.3'!13:140,88,FALSE)</f>
        <v>1087.5778416894486</v>
      </c>
      <c r="N14" s="92" t="str">
        <f>VLOOKUP($A$14,'2.3'!13:140,96,FALSE)</f>
        <v>n.d.</v>
      </c>
    </row>
    <row r="15" spans="1:14" s="106" customFormat="1" ht="20" customHeight="1" x14ac:dyDescent="0.2">
      <c r="A15" s="60" t="s">
        <v>497</v>
      </c>
      <c r="B15" s="106" t="s">
        <v>498</v>
      </c>
      <c r="C15" s="92">
        <f>VLOOKUP($A$15,'2.3'!14:141,8,FALSE)</f>
        <v>5867.2561336680355</v>
      </c>
      <c r="D15" s="92">
        <f>VLOOKUP($A$15,'2.3'!14:141,16,FALSE)</f>
        <v>6684.0983269604567</v>
      </c>
      <c r="E15" s="92">
        <f>VLOOKUP($A$15,'2.3'!14:141,24,FALSE)</f>
        <v>6848.3076038106756</v>
      </c>
      <c r="F15" s="92">
        <f>VLOOKUP($A$15,'2.3'!14:141,32,FALSE)</f>
        <v>9026.7439753457074</v>
      </c>
      <c r="G15" s="92">
        <f>VLOOKUP($A$15,'2.3'!14:141,40,FALSE)</f>
        <v>9966.2499371760205</v>
      </c>
      <c r="H15" s="92">
        <f>VLOOKUP($A$15,'2.3'!14:141,48,FALSE)</f>
        <v>10532.724372199054</v>
      </c>
      <c r="I15" s="92">
        <f>VLOOKUP($A$15,'2.3'!14:141,56,FALSE)</f>
        <v>10912.850118150591</v>
      </c>
      <c r="J15" s="92">
        <f>VLOOKUP($A$15,'2.3'!14:141,64,FALSE)</f>
        <v>11556.935018387761</v>
      </c>
      <c r="K15" s="92">
        <f>VLOOKUP($A$15,'2.3'!14:141,72,FALSE)</f>
        <v>13146.406983885618</v>
      </c>
      <c r="L15" s="92">
        <f>VLOOKUP($A$15,'2.3'!14:141,80,FALSE)</f>
        <v>14959.785677971457</v>
      </c>
      <c r="M15" s="92">
        <f>VLOOKUP($A$15,'2.3'!14:141,88,FALSE)</f>
        <v>15800.308787331158</v>
      </c>
      <c r="N15" s="92" t="str">
        <f>VLOOKUP($A$15,'2.3'!14:141,96,FALSE)</f>
        <v>n.d.</v>
      </c>
    </row>
    <row r="16" spans="1:14" s="106" customFormat="1" ht="20" customHeight="1" x14ac:dyDescent="0.2">
      <c r="A16" s="60" t="s">
        <v>499</v>
      </c>
      <c r="B16" s="106" t="s">
        <v>462</v>
      </c>
      <c r="C16" s="92">
        <f>VLOOKUP($A$16,'2.3'!15:142,8,FALSE)</f>
        <v>7113.7574738800004</v>
      </c>
      <c r="D16" s="92">
        <f>VLOOKUP($A$16,'2.3'!15:142,16,FALSE)</f>
        <v>9773.50017577373</v>
      </c>
      <c r="E16" s="92">
        <f>VLOOKUP($A$16,'2.3'!15:142,24,FALSE)</f>
        <v>10981.8280704022</v>
      </c>
      <c r="F16" s="92">
        <f>VLOOKUP($A$16,'2.3'!15:142,32,FALSE)</f>
        <v>13567.508885479499</v>
      </c>
      <c r="G16" s="92">
        <f>VLOOKUP($A$16,'2.3'!15:142,40,FALSE)</f>
        <v>14775.1368164869</v>
      </c>
      <c r="H16" s="92">
        <f>VLOOKUP($A$16,'2.3'!15:142,48,FALSE)</f>
        <v>16874.840140546301</v>
      </c>
      <c r="I16" s="92">
        <f>VLOOKUP($A$16,'2.3'!15:142,56,FALSE)</f>
        <v>18553.593929860101</v>
      </c>
      <c r="J16" s="92">
        <f>VLOOKUP($A$16,'2.3'!15:142,64,FALSE)</f>
        <v>20096.4618867844</v>
      </c>
      <c r="K16" s="92">
        <f>VLOOKUP($A$16,'2.3'!15:142,72,FALSE)</f>
        <v>21699.670523462701</v>
      </c>
      <c r="L16" s="92">
        <f>VLOOKUP($A$16,'2.3'!15:142,80,FALSE)</f>
        <v>24289.284101900001</v>
      </c>
      <c r="M16" s="92">
        <f>VLOOKUP($A$16,'2.3'!15:142,88,FALSE)</f>
        <v>24868.4802885389</v>
      </c>
      <c r="N16" s="92" t="str">
        <f>VLOOKUP($A$16,'2.3'!15:142,96,FALSE)</f>
        <v>n.d.</v>
      </c>
    </row>
    <row r="17" spans="1:14" s="106" customFormat="1" ht="20" customHeight="1" x14ac:dyDescent="0.2">
      <c r="A17" s="60" t="s">
        <v>500</v>
      </c>
      <c r="B17" s="106" t="s">
        <v>501</v>
      </c>
      <c r="C17" s="92">
        <f>VLOOKUP($A$17,'2.3'!16:143,8,FALSE)</f>
        <v>7614.2925799353443</v>
      </c>
      <c r="D17" s="92">
        <f>VLOOKUP($A$17,'2.3'!16:143,16,FALSE)</f>
        <v>8761.8491615838793</v>
      </c>
      <c r="E17" s="92">
        <f>VLOOKUP($A$17,'2.3'!16:143,24,FALSE)</f>
        <v>9566.5521617467239</v>
      </c>
      <c r="F17" s="92">
        <f>VLOOKUP($A$17,'2.3'!16:143,32,FALSE)</f>
        <v>10124.833479968718</v>
      </c>
      <c r="G17" s="92">
        <f>VLOOKUP($A$17,'2.3'!16:143,40,FALSE)</f>
        <v>11041.368882095718</v>
      </c>
      <c r="H17" s="92">
        <f>VLOOKUP($A$17,'2.3'!16:143,48,FALSE)</f>
        <v>11424.259254806993</v>
      </c>
      <c r="I17" s="92">
        <f>VLOOKUP($A$17,'2.3'!16:143,56,FALSE)</f>
        <v>11534.224315314419</v>
      </c>
      <c r="J17" s="92">
        <f>VLOOKUP($A$17,'2.3'!16:143,64,FALSE)</f>
        <v>12747.68802267283</v>
      </c>
      <c r="K17" s="92">
        <f>VLOOKUP($A$17,'2.3'!16:143,72,FALSE)</f>
        <v>12734.574191426862</v>
      </c>
      <c r="L17" s="92">
        <f>VLOOKUP($A$17,'2.3'!16:143,80,FALSE)</f>
        <v>12616.340304798608</v>
      </c>
      <c r="M17" s="92">
        <f>VLOOKUP($A$17,'2.3'!16:143,88,FALSE)</f>
        <v>13573.017965803994</v>
      </c>
      <c r="N17" s="92" t="str">
        <f>VLOOKUP($A$17,'2.3'!16:143,96,FALSE)</f>
        <v>n.d.</v>
      </c>
    </row>
    <row r="18" spans="1:14" s="105" customFormat="1" ht="20" customHeight="1" x14ac:dyDescent="0.2">
      <c r="A18" s="105">
        <v>2122</v>
      </c>
      <c r="B18" s="105" t="s">
        <v>830</v>
      </c>
      <c r="C18" s="91" t="str">
        <f>VLOOKUP($A$18,'2.3'!17:144,8,FALSE)</f>
        <v>n.d.</v>
      </c>
      <c r="D18" s="91" t="str">
        <f>VLOOKUP($A$18,'2.3'!17:144,16,FALSE)</f>
        <v>n.d.</v>
      </c>
      <c r="E18" s="91" t="str">
        <f>VLOOKUP($A$18,'2.3'!17:144,24,FALSE)</f>
        <v>n.d.</v>
      </c>
      <c r="F18" s="91" t="str">
        <f>VLOOKUP($A$18,'2.3'!17:144,32,FALSE)</f>
        <v>n.d.</v>
      </c>
      <c r="G18" s="91" t="str">
        <f>VLOOKUP($A$18,'2.3'!17:144,40,FALSE)</f>
        <v>n.d.</v>
      </c>
      <c r="H18" s="91" t="str">
        <f>VLOOKUP($A$18,'2.3'!17:144,48,FALSE)</f>
        <v>n.d.</v>
      </c>
      <c r="I18" s="91" t="str">
        <f>VLOOKUP($A$18,'2.3'!17:144,56,FALSE)</f>
        <v>n.d.</v>
      </c>
      <c r="J18" s="91" t="str">
        <f>VLOOKUP($A$18,'2.3'!17:144,64,FALSE)</f>
        <v>n.d.</v>
      </c>
      <c r="K18" s="91" t="str">
        <f>VLOOKUP($A$18,'2.3'!17:144,72,FALSE)</f>
        <v>n.d.</v>
      </c>
      <c r="L18" s="91" t="str">
        <f>VLOOKUP($A$18,'2.3'!17:144,80,FALSE)</f>
        <v>n.d.</v>
      </c>
      <c r="M18" s="91" t="str">
        <f>VLOOKUP($A$18,'2.3'!17:144,88,FALSE)</f>
        <v>n.d.</v>
      </c>
      <c r="N18" s="91" t="str">
        <f>VLOOKUP($A$18,'2.3'!17:144,96,FALSE)</f>
        <v>n.d.</v>
      </c>
    </row>
    <row r="19" spans="1:14" ht="20" customHeight="1" x14ac:dyDescent="0.2">
      <c r="A19" s="32">
        <v>22</v>
      </c>
      <c r="B19" s="33" t="s">
        <v>245</v>
      </c>
      <c r="C19" s="89">
        <f>VLOOKUP($A$19,'2.3'!18:145,8,FALSE)</f>
        <v>102441.60225955701</v>
      </c>
      <c r="D19" s="89">
        <f>VLOOKUP($A$19,'2.3'!18:145,16,FALSE)</f>
        <v>115739.131518394</v>
      </c>
      <c r="E19" s="89">
        <f>VLOOKUP($A$19,'2.3'!18:145,24,FALSE)</f>
        <v>128095.521685492</v>
      </c>
      <c r="F19" s="89">
        <f>VLOOKUP($A$19,'2.3'!18:145,32,FALSE)</f>
        <v>131300.59738502299</v>
      </c>
      <c r="G19" s="89">
        <f>VLOOKUP($A$19,'2.3'!18:145,40,FALSE)</f>
        <v>152543.59839090399</v>
      </c>
      <c r="H19" s="89">
        <f>VLOOKUP($A$19,'2.3'!18:145,48,FALSE)</f>
        <v>153186.10222004299</v>
      </c>
      <c r="I19" s="89">
        <f>VLOOKUP($A$19,'2.3'!18:145,56,FALSE)</f>
        <v>165691.10000774398</v>
      </c>
      <c r="J19" s="89">
        <f>VLOOKUP($A$19,'2.3'!18:145,64,FALSE)</f>
        <v>162037.740913733</v>
      </c>
      <c r="K19" s="89">
        <f>VLOOKUP($A$19,'2.3'!18:145,72,FALSE)</f>
        <v>183036.36603354997</v>
      </c>
      <c r="L19" s="89">
        <f>VLOOKUP($A$19,'2.3'!18:145,80,FALSE)</f>
        <v>202989.528849961</v>
      </c>
      <c r="M19" s="89">
        <f>VLOOKUP($A$19,'2.3'!18:145,88,FALSE)</f>
        <v>210733.28331110597</v>
      </c>
      <c r="N19" s="89">
        <f>VLOOKUP($A$19,'2.3'!18:145,96,FALSE)</f>
        <v>238510.86350499999</v>
      </c>
    </row>
    <row r="20" spans="1:14" ht="20" customHeight="1" x14ac:dyDescent="0.2">
      <c r="A20" s="32">
        <v>23</v>
      </c>
      <c r="B20" s="33" t="s">
        <v>831</v>
      </c>
      <c r="C20" s="89">
        <f>VLOOKUP($A$20,'2.3'!19:146,8,FALSE)</f>
        <v>14528</v>
      </c>
      <c r="D20" s="89">
        <f>VLOOKUP($A$20,'2.3'!19:146,16,FALSE)</f>
        <v>17051.573219527221</v>
      </c>
      <c r="E20" s="89">
        <f>VLOOKUP($A$20,'2.3'!19:146,24,FALSE)</f>
        <v>20173</v>
      </c>
      <c r="F20" s="89">
        <f>VLOOKUP($A$20,'2.3'!19:146,32,FALSE)</f>
        <v>22305</v>
      </c>
      <c r="G20" s="89">
        <f>VLOOKUP($A$20,'2.3'!19:146,40,FALSE)</f>
        <v>24786.01043759087</v>
      </c>
      <c r="H20" s="89">
        <f>VLOOKUP($A$20,'2.3'!19:146,48,FALSE)</f>
        <v>27534</v>
      </c>
      <c r="I20" s="89">
        <f>VLOOKUP($A$20,'2.3'!19:146,56,FALSE)</f>
        <v>30840.39482217361</v>
      </c>
      <c r="J20" s="89">
        <f>VLOOKUP($A$20,'2.3'!19:146,64,FALSE)</f>
        <v>32538.610194911183</v>
      </c>
      <c r="K20" s="89">
        <f>VLOOKUP($A$20,'2.3'!19:146,72,FALSE)</f>
        <v>34303.67373557503</v>
      </c>
      <c r="L20" s="89">
        <f>VLOOKUP($A$20,'2.3'!19:146,80,FALSE)</f>
        <v>37632</v>
      </c>
      <c r="M20" s="89">
        <f>VLOOKUP($A$20,'2.3'!19:146,88,FALSE)</f>
        <v>41823</v>
      </c>
      <c r="N20" s="89">
        <f>VLOOKUP($A$20,'2.3'!19:146,96,FALSE)</f>
        <v>48652.883064619818</v>
      </c>
    </row>
    <row r="21" spans="1:14" ht="20" customHeight="1" x14ac:dyDescent="0.2">
      <c r="A21" s="32">
        <v>24</v>
      </c>
      <c r="B21" s="33" t="s">
        <v>832</v>
      </c>
      <c r="C21" s="89">
        <f>VLOOKUP($A$21,'2.3'!20:147,8,FALSE)</f>
        <v>10982.948527658276</v>
      </c>
      <c r="D21" s="89">
        <f>VLOOKUP($A$21,'2.3'!20:147,16,FALSE)</f>
        <v>9273.2862153880233</v>
      </c>
      <c r="E21" s="89">
        <f>VLOOKUP($A$21,'2.3'!20:147,24,FALSE)</f>
        <v>10809.659102890484</v>
      </c>
      <c r="F21" s="89">
        <f>VLOOKUP($A$21,'2.3'!20:147,32,FALSE)</f>
        <v>10796.035806707858</v>
      </c>
      <c r="G21" s="89">
        <f>VLOOKUP($A$21,'2.3'!20:147,40,FALSE)</f>
        <v>10765.437957342263</v>
      </c>
      <c r="H21" s="89">
        <f>VLOOKUP($A$21,'2.3'!20:147,48,FALSE)</f>
        <v>17100.437351353623</v>
      </c>
      <c r="I21" s="89">
        <f>VLOOKUP($A$21,'2.3'!20:147,56,FALSE)</f>
        <v>9441.5876859509226</v>
      </c>
      <c r="J21" s="89">
        <f>VLOOKUP($A$21,'2.3'!20:147,64,FALSE)</f>
        <v>5174.601273929452</v>
      </c>
      <c r="K21" s="89">
        <f>VLOOKUP($A$21,'2.3'!20:147,72,FALSE)</f>
        <v>5351.7259352631854</v>
      </c>
      <c r="L21" s="89">
        <f>VLOOKUP($A$21,'2.3'!20:147,80,FALSE)</f>
        <v>4858.8583803130996</v>
      </c>
      <c r="M21" s="89">
        <f>VLOOKUP($A$21,'2.3'!20:147,88,FALSE)</f>
        <v>5006.1788007540272</v>
      </c>
      <c r="N21" s="89">
        <f>VLOOKUP($A$21,'2.3'!20:147,96,FALSE)</f>
        <v>5123.877621649639</v>
      </c>
    </row>
    <row r="22" spans="1:14" ht="20" customHeight="1" x14ac:dyDescent="0.2">
      <c r="A22" s="35">
        <v>241</v>
      </c>
      <c r="B22" s="36" t="s">
        <v>308</v>
      </c>
      <c r="C22" s="90">
        <f>VLOOKUP($A$22,'2.3'!21:148,8,FALSE)</f>
        <v>58.050051643099998</v>
      </c>
      <c r="D22" s="90">
        <f>VLOOKUP($A$22,'2.3'!21:148,16,FALSE)</f>
        <v>53.57293495107011</v>
      </c>
      <c r="E22" s="90">
        <f>VLOOKUP($A$22,'2.3'!21:148,24,FALSE)</f>
        <v>65.943202020353056</v>
      </c>
      <c r="F22" s="90">
        <f>VLOOKUP($A$22,'2.3'!21:148,32,FALSE)</f>
        <v>130.32908366340394</v>
      </c>
      <c r="G22" s="90">
        <f>VLOOKUP($A$22,'2.3'!21:148,40,FALSE)</f>
        <v>155.74422482568514</v>
      </c>
      <c r="H22" s="90">
        <f>VLOOKUP($A$22,'2.3'!21:148,48,FALSE)</f>
        <v>248.98376682189289</v>
      </c>
      <c r="I22" s="90">
        <f>VLOOKUP($A$22,'2.3'!21:148,56,FALSE)</f>
        <v>299.54949983591018</v>
      </c>
      <c r="J22" s="90">
        <f>VLOOKUP($A$22,'2.3'!21:148,64,FALSE)</f>
        <v>293.55556645860332</v>
      </c>
      <c r="K22" s="90">
        <f>VLOOKUP($A$22,'2.3'!21:148,72,FALSE)</f>
        <v>464.79301982654431</v>
      </c>
      <c r="L22" s="90">
        <f>VLOOKUP($A$22,'2.3'!21:148,80,FALSE)</f>
        <v>390.0599461886008</v>
      </c>
      <c r="M22" s="90">
        <f>VLOOKUP($A$22,'2.3'!21:148,88,FALSE)</f>
        <v>676.54352709629029</v>
      </c>
      <c r="N22" s="90">
        <f>VLOOKUP($A$22,'2.3'!21:148,96,FALSE)</f>
        <v>525.27602756563294</v>
      </c>
    </row>
    <row r="23" spans="1:14" ht="20" customHeight="1" x14ac:dyDescent="0.2">
      <c r="A23" s="35">
        <v>242</v>
      </c>
      <c r="B23" s="36" t="s">
        <v>309</v>
      </c>
      <c r="C23" s="90">
        <f>VLOOKUP($A$23,'2.3'!22:149,8,FALSE)</f>
        <v>452.92750884895287</v>
      </c>
      <c r="D23" s="90">
        <f>VLOOKUP($A$23,'2.3'!22:149,16,FALSE)</f>
        <v>594.05158015839834</v>
      </c>
      <c r="E23" s="90">
        <f>VLOOKUP($A$23,'2.3'!22:149,24,FALSE)</f>
        <v>671.33247103473241</v>
      </c>
      <c r="F23" s="90">
        <f>VLOOKUP($A$23,'2.3'!22:149,32,FALSE)</f>
        <v>820.85301173671189</v>
      </c>
      <c r="G23" s="90">
        <f>VLOOKUP($A$23,'2.3'!22:149,40,FALSE)</f>
        <v>1044.4313082133533</v>
      </c>
      <c r="H23" s="90">
        <f>VLOOKUP($A$23,'2.3'!22:149,48,FALSE)</f>
        <v>1450.3537986879053</v>
      </c>
      <c r="I23" s="90">
        <f>VLOOKUP($A$23,'2.3'!22:149,56,FALSE)</f>
        <v>1894.3714193806927</v>
      </c>
      <c r="J23" s="90">
        <f>VLOOKUP($A$23,'2.3'!22:149,64,FALSE)</f>
        <v>1968.9348521611448</v>
      </c>
      <c r="K23" s="90">
        <f>VLOOKUP($A$23,'2.3'!22:149,72,FALSE)</f>
        <v>1938.4508031194655</v>
      </c>
      <c r="L23" s="90">
        <f>VLOOKUP($A$23,'2.3'!22:149,80,FALSE)</f>
        <v>2336.7335517749652</v>
      </c>
      <c r="M23" s="90">
        <f>VLOOKUP($A$23,'2.3'!22:149,88,FALSE)</f>
        <v>2454.5243629986553</v>
      </c>
      <c r="N23" s="90">
        <f>VLOOKUP($A$23,'2.3'!22:149,96,FALSE)</f>
        <v>3367.6922212938039</v>
      </c>
    </row>
    <row r="24" spans="1:14" ht="20" customHeight="1" x14ac:dyDescent="0.2">
      <c r="A24" s="35">
        <v>243</v>
      </c>
      <c r="B24" s="36" t="s">
        <v>310</v>
      </c>
      <c r="C24" s="90">
        <f>VLOOKUP($A$24,'2.3'!23:150,8,FALSE)</f>
        <v>10471.970967166224</v>
      </c>
      <c r="D24" s="90">
        <f>VLOOKUP($A$24,'2.3'!23:150,16,FALSE)</f>
        <v>8625.6617002785551</v>
      </c>
      <c r="E24" s="90">
        <f>VLOOKUP($A$24,'2.3'!23:150,24,FALSE)</f>
        <v>10072.3834298354</v>
      </c>
      <c r="F24" s="90">
        <f>VLOOKUP($A$24,'2.3'!23:150,32,FALSE)</f>
        <v>9844.8537113077418</v>
      </c>
      <c r="G24" s="90">
        <f>VLOOKUP($A$24,'2.3'!23:150,40,FALSE)</f>
        <v>9565.2624243032242</v>
      </c>
      <c r="H24" s="90">
        <f>VLOOKUP($A$24,'2.3'!23:150,48,FALSE)</f>
        <v>15401.099785843824</v>
      </c>
      <c r="I24" s="90">
        <f>VLOOKUP($A$24,'2.3'!23:150,56,FALSE)</f>
        <v>7247.6667667343208</v>
      </c>
      <c r="J24" s="90">
        <f>VLOOKUP($A$24,'2.3'!23:150,64,FALSE)</f>
        <v>2912.1108553097038</v>
      </c>
      <c r="K24" s="90">
        <f>VLOOKUP($A$24,'2.3'!23:150,72,FALSE)</f>
        <v>2948.4821123171755</v>
      </c>
      <c r="L24" s="90">
        <f>VLOOKUP($A$24,'2.3'!23:150,80,FALSE)</f>
        <v>2132.0648823495335</v>
      </c>
      <c r="M24" s="90">
        <f>VLOOKUP($A$24,'2.3'!23:150,88,FALSE)</f>
        <v>1875.1109106590816</v>
      </c>
      <c r="N24" s="90">
        <f>VLOOKUP($A$24,'2.3'!23:150,96,FALSE)</f>
        <v>1230.9093727902025</v>
      </c>
    </row>
    <row r="25" spans="1:14" ht="20" customHeight="1" x14ac:dyDescent="0.2">
      <c r="A25" s="32">
        <v>25</v>
      </c>
      <c r="B25" s="33" t="s">
        <v>248</v>
      </c>
      <c r="C25" s="89">
        <f>VLOOKUP($A$25,'2.3'!24:151,8,FALSE)</f>
        <v>143.12630871000002</v>
      </c>
      <c r="D25" s="89">
        <f>VLOOKUP($A$25,'2.3'!24:151,16,FALSE)</f>
        <v>169.47010046</v>
      </c>
      <c r="E25" s="89">
        <f>VLOOKUP($A$25,'2.3'!24:151,24,FALSE)</f>
        <v>158.10780433000002</v>
      </c>
      <c r="F25" s="89">
        <f>VLOOKUP($A$25,'2.3'!24:151,32,FALSE)</f>
        <v>249.36270463</v>
      </c>
      <c r="G25" s="89">
        <f>VLOOKUP($A$25,'2.3'!24:151,40,FALSE)</f>
        <v>264.05577391999998</v>
      </c>
      <c r="H25" s="89">
        <f>VLOOKUP($A$25,'2.3'!24:151,48,FALSE)</f>
        <v>240.79317621999999</v>
      </c>
      <c r="I25" s="89">
        <f>VLOOKUP($A$25,'2.3'!24:151,56,FALSE)</f>
        <v>335.19274765</v>
      </c>
      <c r="J25" s="89">
        <f>VLOOKUP($A$25,'2.3'!24:151,64,FALSE)</f>
        <v>339.58712033</v>
      </c>
      <c r="K25" s="89">
        <f>VLOOKUP($A$25,'2.3'!24:151,72,FALSE)</f>
        <v>366.76400351999996</v>
      </c>
      <c r="L25" s="89">
        <f>VLOOKUP($A$25,'2.3'!24:151,80,FALSE)</f>
        <v>393.29432987000001</v>
      </c>
      <c r="M25" s="89">
        <f>VLOOKUP($A$25,'2.3'!24:151,88,FALSE)</f>
        <v>928.81018807999999</v>
      </c>
      <c r="N25" s="89">
        <f>VLOOKUP($A$25,'2.3'!24:151,96,FALSE)</f>
        <v>1050.6410510000001</v>
      </c>
    </row>
    <row r="26" spans="1:14" ht="20" customHeight="1" x14ac:dyDescent="0.2">
      <c r="A26" s="35">
        <v>251</v>
      </c>
      <c r="B26" s="36" t="s">
        <v>311</v>
      </c>
      <c r="C26" s="90">
        <f>VLOOKUP($A$26,'2.3'!25:152,8,FALSE)</f>
        <v>0</v>
      </c>
      <c r="D26" s="90">
        <f>VLOOKUP($A$26,'2.3'!25:152,16,FALSE)</f>
        <v>0</v>
      </c>
      <c r="E26" s="90">
        <f>VLOOKUP($A$26,'2.3'!25:152,24,FALSE)</f>
        <v>0</v>
      </c>
      <c r="F26" s="90">
        <f>VLOOKUP($A$26,'2.3'!25:152,32,FALSE)</f>
        <v>0</v>
      </c>
      <c r="G26" s="90">
        <f>VLOOKUP($A$26,'2.3'!25:152,40,FALSE)</f>
        <v>0</v>
      </c>
      <c r="H26" s="90">
        <f>VLOOKUP($A$26,'2.3'!25:152,48,FALSE)</f>
        <v>0</v>
      </c>
      <c r="I26" s="90">
        <f>VLOOKUP($A$26,'2.3'!25:152,56,FALSE)</f>
        <v>0</v>
      </c>
      <c r="J26" s="90">
        <f>VLOOKUP($A$26,'2.3'!25:152,64,FALSE)</f>
        <v>0</v>
      </c>
      <c r="K26" s="90">
        <f>VLOOKUP($A$26,'2.3'!25:152,72,FALSE)</f>
        <v>0</v>
      </c>
      <c r="L26" s="90">
        <f>VLOOKUP($A$26,'2.3'!25:152,80,FALSE)</f>
        <v>0</v>
      </c>
      <c r="M26" s="90">
        <f>VLOOKUP($A$26,'2.3'!25:152,88,FALSE)</f>
        <v>0</v>
      </c>
      <c r="N26" s="90">
        <f>VLOOKUP($A$26,'2.3'!25:152,96,FALSE)</f>
        <v>0</v>
      </c>
    </row>
    <row r="27" spans="1:14" ht="20" customHeight="1" x14ac:dyDescent="0.2">
      <c r="A27" s="35">
        <v>252</v>
      </c>
      <c r="B27" s="36" t="s">
        <v>312</v>
      </c>
      <c r="C27" s="90">
        <f>VLOOKUP($A$27,'2.3'!26:153,8,FALSE)</f>
        <v>143.12630871000002</v>
      </c>
      <c r="D27" s="90">
        <f>VLOOKUP($A$27,'2.3'!26:153,16,FALSE)</f>
        <v>169.47010046</v>
      </c>
      <c r="E27" s="90">
        <f>VLOOKUP($A$27,'2.3'!26:153,24,FALSE)</f>
        <v>158.10780433000002</v>
      </c>
      <c r="F27" s="90">
        <f>VLOOKUP($A$27,'2.3'!26:153,32,FALSE)</f>
        <v>249.36270463</v>
      </c>
      <c r="G27" s="90">
        <f>VLOOKUP($A$27,'2.3'!26:153,40,FALSE)</f>
        <v>264.05577391999998</v>
      </c>
      <c r="H27" s="90">
        <f>VLOOKUP($A$27,'2.3'!26:153,48,FALSE)</f>
        <v>240.79317621999999</v>
      </c>
      <c r="I27" s="90">
        <f>VLOOKUP($A$27,'2.3'!26:153,56,FALSE)</f>
        <v>335.19274765</v>
      </c>
      <c r="J27" s="90">
        <f>VLOOKUP($A$27,'2.3'!26:153,64,FALSE)</f>
        <v>339.58712033</v>
      </c>
      <c r="K27" s="90">
        <f>VLOOKUP($A$27,'2.3'!26:153,72,FALSE)</f>
        <v>366.76400351999996</v>
      </c>
      <c r="L27" s="90">
        <f>VLOOKUP($A$27,'2.3'!26:153,80,FALSE)</f>
        <v>393.29432987000001</v>
      </c>
      <c r="M27" s="90">
        <f>VLOOKUP($A$27,'2.3'!26:153,88,FALSE)</f>
        <v>928.81018807999999</v>
      </c>
      <c r="N27" s="90">
        <f>VLOOKUP($A$27,'2.3'!26:153,96,FALSE)</f>
        <v>1050.6410510000001</v>
      </c>
    </row>
    <row r="28" spans="1:14" ht="20" customHeight="1" x14ac:dyDescent="0.2">
      <c r="A28" s="35">
        <v>253</v>
      </c>
      <c r="B28" s="36" t="s">
        <v>313</v>
      </c>
      <c r="C28" s="90">
        <f>VLOOKUP($A$28,'2.3'!27:154,8,FALSE)</f>
        <v>0</v>
      </c>
      <c r="D28" s="90">
        <f>VLOOKUP($A$28,'2.3'!27:154,16,FALSE)</f>
        <v>0</v>
      </c>
      <c r="E28" s="90">
        <f>VLOOKUP($A$28,'2.3'!27:154,24,FALSE)</f>
        <v>0</v>
      </c>
      <c r="F28" s="90">
        <f>VLOOKUP($A$28,'2.3'!27:154,32,FALSE)</f>
        <v>0</v>
      </c>
      <c r="G28" s="90">
        <f>VLOOKUP($A$28,'2.3'!27:154,40,FALSE)</f>
        <v>0</v>
      </c>
      <c r="H28" s="90">
        <f>VLOOKUP($A$28,'2.3'!27:154,48,FALSE)</f>
        <v>0</v>
      </c>
      <c r="I28" s="90">
        <f>VLOOKUP($A$28,'2.3'!27:154,56,FALSE)</f>
        <v>0</v>
      </c>
      <c r="J28" s="90">
        <f>VLOOKUP($A$28,'2.3'!27:154,64,FALSE)</f>
        <v>0</v>
      </c>
      <c r="K28" s="90">
        <f>VLOOKUP($A$28,'2.3'!27:154,72,FALSE)</f>
        <v>0</v>
      </c>
      <c r="L28" s="90">
        <f>VLOOKUP($A$28,'2.3'!27:154,80,FALSE)</f>
        <v>0</v>
      </c>
      <c r="M28" s="90">
        <f>VLOOKUP($A$28,'2.3'!27:154,88,FALSE)</f>
        <v>0</v>
      </c>
      <c r="N28" s="90">
        <f>VLOOKUP($A$28,'2.3'!27:154,96,FALSE)</f>
        <v>0</v>
      </c>
    </row>
    <row r="29" spans="1:14" ht="20" customHeight="1" x14ac:dyDescent="0.2">
      <c r="A29" s="32">
        <v>26</v>
      </c>
      <c r="B29" s="33" t="s">
        <v>243</v>
      </c>
      <c r="C29" s="89">
        <f>VLOOKUP($A$29,'2.3'!28:155,8,FALSE)</f>
        <v>1960.8098454172302</v>
      </c>
      <c r="D29" s="89">
        <f>VLOOKUP($A$29,'2.3'!28:155,16,FALSE)</f>
        <v>1598.1948787586002</v>
      </c>
      <c r="E29" s="89">
        <f>VLOOKUP($A$29,'2.3'!28:155,24,FALSE)</f>
        <v>1740.4164641638699</v>
      </c>
      <c r="F29" s="89">
        <f>VLOOKUP($A$29,'2.3'!28:155,32,FALSE)</f>
        <v>3038.9100057272699</v>
      </c>
      <c r="G29" s="89">
        <f>VLOOKUP($A$29,'2.3'!28:155,40,FALSE)</f>
        <v>3372.6047857408898</v>
      </c>
      <c r="H29" s="89">
        <f>VLOOKUP($A$29,'2.3'!28:155,48,FALSE)</f>
        <v>4425.7194305708899</v>
      </c>
      <c r="I29" s="89">
        <f>VLOOKUP($A$29,'2.3'!28:155,56,FALSE)</f>
        <v>5267.8010571648601</v>
      </c>
      <c r="J29" s="89">
        <f>VLOOKUP($A$29,'2.3'!28:155,64,FALSE)</f>
        <v>4993.1410950477502</v>
      </c>
      <c r="K29" s="89">
        <f>VLOOKUP($A$29,'2.3'!28:155,72,FALSE)</f>
        <v>5533.8368940926403</v>
      </c>
      <c r="L29" s="89">
        <f>VLOOKUP($A$29,'2.3'!28:155,80,FALSE)</f>
        <v>3348.1555795169502</v>
      </c>
      <c r="M29" s="89">
        <f>VLOOKUP($A$29,'2.3'!28:155,88,FALSE)</f>
        <v>4416.0471104365597</v>
      </c>
      <c r="N29" s="89">
        <f>VLOOKUP($A$29,'2.3'!28:155,96,FALSE)</f>
        <v>4925.7160499999991</v>
      </c>
    </row>
    <row r="30" spans="1:14" ht="20" customHeight="1" x14ac:dyDescent="0.2">
      <c r="A30" s="35">
        <v>261</v>
      </c>
      <c r="B30" s="36" t="s">
        <v>314</v>
      </c>
      <c r="C30" s="90">
        <f>VLOOKUP($A$30,'2.3'!29:156,8,FALSE)</f>
        <v>0</v>
      </c>
      <c r="D30" s="90">
        <f>VLOOKUP($A$30,'2.3'!29:156,16,FALSE)</f>
        <v>0</v>
      </c>
      <c r="E30" s="90">
        <f>VLOOKUP($A$30,'2.3'!29:156,24,FALSE)</f>
        <v>0</v>
      </c>
      <c r="F30" s="90">
        <f>VLOOKUP($A$30,'2.3'!29:156,32,FALSE)</f>
        <v>0</v>
      </c>
      <c r="G30" s="90">
        <f>VLOOKUP($A$30,'2.3'!29:156,40,FALSE)</f>
        <v>0</v>
      </c>
      <c r="H30" s="90">
        <f>VLOOKUP($A$30,'2.3'!29:156,48,FALSE)</f>
        <v>0</v>
      </c>
      <c r="I30" s="90">
        <f>VLOOKUP($A$30,'2.3'!29:156,56,FALSE)</f>
        <v>0</v>
      </c>
      <c r="J30" s="90">
        <f>VLOOKUP($A$30,'2.3'!29:156,64,FALSE)</f>
        <v>0</v>
      </c>
      <c r="K30" s="90">
        <f>VLOOKUP($A$30,'2.3'!29:156,72,FALSE)</f>
        <v>0</v>
      </c>
      <c r="L30" s="90">
        <f>VLOOKUP($A$30,'2.3'!29:156,80,FALSE)</f>
        <v>0</v>
      </c>
      <c r="M30" s="90">
        <f>VLOOKUP($A$30,'2.3'!29:156,88,FALSE)</f>
        <v>0</v>
      </c>
      <c r="N30" s="90" t="str">
        <f>VLOOKUP($A$30,'2.3'!29:156,96,FALSE)</f>
        <v>n.d.</v>
      </c>
    </row>
    <row r="31" spans="1:14" ht="20" customHeight="1" x14ac:dyDescent="0.2">
      <c r="A31" s="104">
        <v>2611</v>
      </c>
      <c r="B31" s="104" t="s">
        <v>286</v>
      </c>
      <c r="C31" s="166">
        <f>VLOOKUP($A$31,'2.3'!30:157,8,FALSE)</f>
        <v>0</v>
      </c>
      <c r="D31" s="166">
        <f>VLOOKUP($A$31,'2.3'!30:157,16,FALSE)</f>
        <v>0</v>
      </c>
      <c r="E31" s="166">
        <f>VLOOKUP($A$31,'2.3'!30:157,24,FALSE)</f>
        <v>0</v>
      </c>
      <c r="F31" s="166">
        <f>VLOOKUP($A$31,'2.3'!30:157,32,FALSE)</f>
        <v>0</v>
      </c>
      <c r="G31" s="166">
        <f>VLOOKUP($A$31,'2.3'!30:157,40,FALSE)</f>
        <v>0</v>
      </c>
      <c r="H31" s="166">
        <f>VLOOKUP($A$31,'2.3'!30:157,48,FALSE)</f>
        <v>0</v>
      </c>
      <c r="I31" s="166">
        <f>VLOOKUP($A$31,'2.3'!30:157,56,FALSE)</f>
        <v>0</v>
      </c>
      <c r="J31" s="166">
        <f>VLOOKUP($A$31,'2.3'!30:157,64,FALSE)</f>
        <v>0</v>
      </c>
      <c r="K31" s="166">
        <f>VLOOKUP($A$31,'2.3'!30:157,72,FALSE)</f>
        <v>0</v>
      </c>
      <c r="L31" s="166">
        <f>VLOOKUP($A$31,'2.3'!30:157,80,FALSE)</f>
        <v>0</v>
      </c>
      <c r="M31" s="166">
        <f>VLOOKUP($A$31,'2.3'!30:157,88,FALSE)</f>
        <v>0</v>
      </c>
      <c r="N31" s="166" t="str">
        <f>VLOOKUP($A$31,'2.3'!30:157,96,FALSE)</f>
        <v>n.d.</v>
      </c>
    </row>
    <row r="32" spans="1:14" ht="20" customHeight="1" x14ac:dyDescent="0.2">
      <c r="A32" s="104">
        <v>2612</v>
      </c>
      <c r="B32" s="104" t="s">
        <v>287</v>
      </c>
      <c r="C32" s="166">
        <f>VLOOKUP($A$32,'2.3'!31:158,8,FALSE)</f>
        <v>0</v>
      </c>
      <c r="D32" s="166">
        <f>VLOOKUP($A$32,'2.3'!31:158,16,FALSE)</f>
        <v>0</v>
      </c>
      <c r="E32" s="166">
        <f>VLOOKUP($A$32,'2.3'!31:158,24,FALSE)</f>
        <v>0</v>
      </c>
      <c r="F32" s="166">
        <f>VLOOKUP($A$32,'2.3'!31:158,32,FALSE)</f>
        <v>0</v>
      </c>
      <c r="G32" s="166">
        <f>VLOOKUP($A$32,'2.3'!31:158,40,FALSE)</f>
        <v>0</v>
      </c>
      <c r="H32" s="166">
        <f>VLOOKUP($A$32,'2.3'!31:158,48,FALSE)</f>
        <v>0</v>
      </c>
      <c r="I32" s="166">
        <f>VLOOKUP($A$32,'2.3'!31:158,56,FALSE)</f>
        <v>0</v>
      </c>
      <c r="J32" s="166">
        <f>VLOOKUP($A$32,'2.3'!31:158,64,FALSE)</f>
        <v>0</v>
      </c>
      <c r="K32" s="166">
        <f>VLOOKUP($A$32,'2.3'!31:158,72,FALSE)</f>
        <v>0</v>
      </c>
      <c r="L32" s="166">
        <f>VLOOKUP($A$32,'2.3'!31:158,80,FALSE)</f>
        <v>0</v>
      </c>
      <c r="M32" s="166">
        <f>VLOOKUP($A$32,'2.3'!31:158,88,FALSE)</f>
        <v>0</v>
      </c>
      <c r="N32" s="166" t="str">
        <f>VLOOKUP($A$32,'2.3'!31:158,96,FALSE)</f>
        <v>n.d.</v>
      </c>
    </row>
    <row r="33" spans="1:14" ht="20" customHeight="1" x14ac:dyDescent="0.2">
      <c r="A33" s="35">
        <v>262</v>
      </c>
      <c r="B33" s="36" t="s">
        <v>315</v>
      </c>
      <c r="C33" s="90">
        <f>VLOOKUP($A$33,'2.3'!32:159,8,FALSE)</f>
        <v>9.0517432800000002</v>
      </c>
      <c r="D33" s="90">
        <f>VLOOKUP($A$33,'2.3'!32:159,16,FALSE)</f>
        <v>3.4695766199999998</v>
      </c>
      <c r="E33" s="90">
        <f>VLOOKUP($A$33,'2.3'!32:159,24,FALSE)</f>
        <v>4.3121810800000002</v>
      </c>
      <c r="F33" s="90">
        <f>VLOOKUP($A$33,'2.3'!32:159,32,FALSE)</f>
        <v>4.9593211699999999</v>
      </c>
      <c r="G33" s="90">
        <f>VLOOKUP($A$33,'2.3'!32:159,40,FALSE)</f>
        <v>2.4485857900000001</v>
      </c>
      <c r="H33" s="90">
        <f>VLOOKUP($A$33,'2.3'!32:159,48,FALSE)</f>
        <v>0.17068122000000002</v>
      </c>
      <c r="I33" s="90">
        <f>VLOOKUP($A$33,'2.3'!32:159,56,FALSE)</f>
        <v>3.5290602199999999</v>
      </c>
      <c r="J33" s="90">
        <f>VLOOKUP($A$33,'2.3'!32:159,64,FALSE)</f>
        <v>1.47524977</v>
      </c>
      <c r="K33" s="90">
        <f>VLOOKUP($A$33,'2.3'!32:159,72,FALSE)</f>
        <v>2.1321554100000002</v>
      </c>
      <c r="L33" s="90">
        <f>VLOOKUP($A$33,'2.3'!32:159,80,FALSE)</f>
        <v>2.7069710300000005</v>
      </c>
      <c r="M33" s="90">
        <f>VLOOKUP($A$33,'2.3'!32:159,88,FALSE)</f>
        <v>1.7665102500000001</v>
      </c>
      <c r="N33" s="90" t="str">
        <f>VLOOKUP($A$33,'2.3'!32:159,96,FALSE)</f>
        <v>n.d.</v>
      </c>
    </row>
    <row r="34" spans="1:14" ht="20" customHeight="1" x14ac:dyDescent="0.2">
      <c r="A34" s="104">
        <v>2621</v>
      </c>
      <c r="B34" s="104" t="s">
        <v>286</v>
      </c>
      <c r="C34" s="166">
        <f>VLOOKUP($A$34,'2.3'!33:160,8,FALSE)</f>
        <v>8.2928854300000001</v>
      </c>
      <c r="D34" s="166">
        <f>VLOOKUP($A$34,'2.3'!33:160,16,FALSE)</f>
        <v>2.3471334399999999</v>
      </c>
      <c r="E34" s="166">
        <f>VLOOKUP($A$34,'2.3'!33:160,24,FALSE)</f>
        <v>0.36049046999999995</v>
      </c>
      <c r="F34" s="166">
        <f>VLOOKUP($A$34,'2.3'!33:160,32,FALSE)</f>
        <v>4.3139377699999999</v>
      </c>
      <c r="G34" s="166">
        <f>VLOOKUP($A$34,'2.3'!33:160,40,FALSE)</f>
        <v>0.30645793999999998</v>
      </c>
      <c r="H34" s="166">
        <f>VLOOKUP($A$34,'2.3'!33:160,48,FALSE)</f>
        <v>0.12758157000000001</v>
      </c>
      <c r="I34" s="166">
        <f>VLOOKUP($A$34,'2.3'!33:160,56,FALSE)</f>
        <v>0.40987365000000003</v>
      </c>
      <c r="J34" s="166">
        <f>VLOOKUP($A$34,'2.3'!33:160,64,FALSE)</f>
        <v>1.2293997700000001</v>
      </c>
      <c r="K34" s="166">
        <f>VLOOKUP($A$34,'2.3'!33:160,72,FALSE)</f>
        <v>1.0053171700000001</v>
      </c>
      <c r="L34" s="166">
        <f>VLOOKUP($A$34,'2.3'!33:160,80,FALSE)</f>
        <v>2.6852907000000004</v>
      </c>
      <c r="M34" s="166">
        <f>VLOOKUP($A$34,'2.3'!33:160,88,FALSE)</f>
        <v>1.270043</v>
      </c>
      <c r="N34" s="166" t="str">
        <f>VLOOKUP($A$34,'2.3'!33:160,96,FALSE)</f>
        <v>n.d.</v>
      </c>
    </row>
    <row r="35" spans="1:14" ht="20" customHeight="1" x14ac:dyDescent="0.2">
      <c r="A35" s="104">
        <v>2622</v>
      </c>
      <c r="B35" s="104" t="s">
        <v>287</v>
      </c>
      <c r="C35" s="166">
        <f>VLOOKUP($A$35,'2.3'!34:161,8,FALSE)</f>
        <v>0.75885784999999994</v>
      </c>
      <c r="D35" s="166">
        <f>VLOOKUP($A$35,'2.3'!34:161,16,FALSE)</f>
        <v>1.1224431799999999</v>
      </c>
      <c r="E35" s="166">
        <f>VLOOKUP($A$35,'2.3'!34:161,24,FALSE)</f>
        <v>3.95169061</v>
      </c>
      <c r="F35" s="166">
        <f>VLOOKUP($A$35,'2.3'!34:161,32,FALSE)</f>
        <v>0.64538340000000005</v>
      </c>
      <c r="G35" s="166">
        <f>VLOOKUP($A$35,'2.3'!34:161,40,FALSE)</f>
        <v>2.1421278500000001</v>
      </c>
      <c r="H35" s="166">
        <f>VLOOKUP($A$35,'2.3'!34:161,48,FALSE)</f>
        <v>4.3099650000000003E-2</v>
      </c>
      <c r="I35" s="166">
        <f>VLOOKUP($A$35,'2.3'!34:161,56,FALSE)</f>
        <v>3.1191865699999997</v>
      </c>
      <c r="J35" s="166">
        <f>VLOOKUP($A$35,'2.3'!34:161,64,FALSE)</f>
        <v>0.24585000000000001</v>
      </c>
      <c r="K35" s="166">
        <f>VLOOKUP($A$35,'2.3'!34:161,72,FALSE)</f>
        <v>1.1268382399999999</v>
      </c>
      <c r="L35" s="166">
        <f>VLOOKUP($A$35,'2.3'!34:161,80,FALSE)</f>
        <v>2.1680330000000001E-2</v>
      </c>
      <c r="M35" s="166">
        <f>VLOOKUP($A$35,'2.3'!34:161,88,FALSE)</f>
        <v>0.49646725000000003</v>
      </c>
      <c r="N35" s="166" t="str">
        <f>VLOOKUP($A$35,'2.3'!34:161,96,FALSE)</f>
        <v>n.d.</v>
      </c>
    </row>
    <row r="36" spans="1:14" ht="20" customHeight="1" x14ac:dyDescent="0.2">
      <c r="A36" s="35">
        <v>263</v>
      </c>
      <c r="B36" s="36" t="s">
        <v>310</v>
      </c>
      <c r="C36" s="90">
        <f>VLOOKUP($A$36,'2.3'!35:162,8,FALSE)</f>
        <v>1951.7581021372303</v>
      </c>
      <c r="D36" s="90">
        <f>VLOOKUP($A$36,'2.3'!35:162,16,FALSE)</f>
        <v>1594.7253021386002</v>
      </c>
      <c r="E36" s="90">
        <f>VLOOKUP($A$36,'2.3'!35:162,24,FALSE)</f>
        <v>1736.1042830838699</v>
      </c>
      <c r="F36" s="90">
        <f>VLOOKUP($A$36,'2.3'!35:162,32,FALSE)</f>
        <v>3033.9506845572701</v>
      </c>
      <c r="G36" s="90">
        <f>VLOOKUP($A$36,'2.3'!35:162,40,FALSE)</f>
        <v>3370.1561999508899</v>
      </c>
      <c r="H36" s="90">
        <f>VLOOKUP($A$36,'2.3'!35:162,48,FALSE)</f>
        <v>4425.5487493508899</v>
      </c>
      <c r="I36" s="90">
        <f>VLOOKUP($A$36,'2.3'!35:162,56,FALSE)</f>
        <v>5264.2719969448599</v>
      </c>
      <c r="J36" s="90">
        <f>VLOOKUP($A$36,'2.3'!35:162,64,FALSE)</f>
        <v>4991.6658452777501</v>
      </c>
      <c r="K36" s="90">
        <f>VLOOKUP($A$36,'2.3'!35:162,72,FALSE)</f>
        <v>5531.7047386826398</v>
      </c>
      <c r="L36" s="90">
        <f>VLOOKUP($A$36,'2.3'!35:162,80,FALSE)</f>
        <v>3345.44860848695</v>
      </c>
      <c r="M36" s="90">
        <f>VLOOKUP($A$36,'2.3'!35:162,88,FALSE)</f>
        <v>4414.2806001865602</v>
      </c>
      <c r="N36" s="90">
        <f>VLOOKUP($A$36,'2.3'!35:162,96,FALSE)</f>
        <v>4925.7160499999991</v>
      </c>
    </row>
    <row r="37" spans="1:14" ht="20" customHeight="1" x14ac:dyDescent="0.2">
      <c r="A37" s="104">
        <v>2631</v>
      </c>
      <c r="B37" s="104" t="s">
        <v>286</v>
      </c>
      <c r="C37" s="166">
        <f>VLOOKUP($A$37,'2.3'!36:163,8,FALSE)</f>
        <v>1211.4065959372301</v>
      </c>
      <c r="D37" s="166">
        <f>VLOOKUP($A$37,'2.3'!36:163,16,FALSE)</f>
        <v>1497.9924632086002</v>
      </c>
      <c r="E37" s="166">
        <f>VLOOKUP($A$37,'2.3'!36:163,24,FALSE)</f>
        <v>1628.08477274387</v>
      </c>
      <c r="F37" s="166">
        <f>VLOOKUP($A$37,'2.3'!36:163,32,FALSE)</f>
        <v>2717.1620422272699</v>
      </c>
      <c r="G37" s="166">
        <f>VLOOKUP($A$37,'2.3'!36:163,40,FALSE)</f>
        <v>3065.1915577108898</v>
      </c>
      <c r="H37" s="166">
        <f>VLOOKUP($A$37,'2.3'!36:163,48,FALSE)</f>
        <v>3996.9686102608898</v>
      </c>
      <c r="I37" s="166">
        <f>VLOOKUP($A$37,'2.3'!36:163,56,FALSE)</f>
        <v>4797.12369488486</v>
      </c>
      <c r="J37" s="166">
        <f>VLOOKUP($A$37,'2.3'!36:163,64,FALSE)</f>
        <v>4732.3818522477504</v>
      </c>
      <c r="K37" s="166">
        <f>VLOOKUP($A$37,'2.3'!36:163,72,FALSE)</f>
        <v>5170.3914517326402</v>
      </c>
      <c r="L37" s="166">
        <f>VLOOKUP($A$37,'2.3'!36:163,80,FALSE)</f>
        <v>3174.1384254469499</v>
      </c>
      <c r="M37" s="166">
        <f>VLOOKUP($A$37,'2.3'!36:163,88,FALSE)</f>
        <v>4189.2622530565604</v>
      </c>
      <c r="N37" s="166" t="str">
        <f>VLOOKUP($A$37,'2.3'!36:163,96,FALSE)</f>
        <v>n.d.</v>
      </c>
    </row>
    <row r="38" spans="1:14" ht="20" customHeight="1" x14ac:dyDescent="0.2">
      <c r="A38" s="104">
        <v>2632</v>
      </c>
      <c r="B38" s="104" t="s">
        <v>287</v>
      </c>
      <c r="C38" s="166">
        <f>VLOOKUP($A$38,'2.3'!37:164,8,FALSE)</f>
        <v>740.35150620000002</v>
      </c>
      <c r="D38" s="166">
        <f>VLOOKUP($A$38,'2.3'!37:164,16,FALSE)</f>
        <v>96.732838930000014</v>
      </c>
      <c r="E38" s="166">
        <f>VLOOKUP($A$38,'2.3'!37:164,24,FALSE)</f>
        <v>108.01951034</v>
      </c>
      <c r="F38" s="166">
        <f>VLOOKUP($A$38,'2.3'!37:164,32,FALSE)</f>
        <v>316.78864232999996</v>
      </c>
      <c r="G38" s="166">
        <f>VLOOKUP($A$38,'2.3'!37:164,40,FALSE)</f>
        <v>304.96464223999999</v>
      </c>
      <c r="H38" s="166">
        <f>VLOOKUP($A$38,'2.3'!37:164,48,FALSE)</f>
        <v>428.58013908999999</v>
      </c>
      <c r="I38" s="166">
        <f>VLOOKUP($A$38,'2.3'!37:164,56,FALSE)</f>
        <v>467.14830205999999</v>
      </c>
      <c r="J38" s="166">
        <f>VLOOKUP($A$38,'2.3'!37:164,64,FALSE)</f>
        <v>259.28399302999998</v>
      </c>
      <c r="K38" s="166">
        <f>VLOOKUP($A$38,'2.3'!37:164,72,FALSE)</f>
        <v>361.31328694999996</v>
      </c>
      <c r="L38" s="166">
        <f>VLOOKUP($A$38,'2.3'!37:164,80,FALSE)</f>
        <v>171.31018304</v>
      </c>
      <c r="M38" s="166">
        <f>VLOOKUP($A$38,'2.3'!37:164,88,FALSE)</f>
        <v>225.01834713</v>
      </c>
      <c r="N38" s="166" t="str">
        <f>VLOOKUP($A$38,'2.3'!37:164,96,FALSE)</f>
        <v>n.d.</v>
      </c>
    </row>
    <row r="39" spans="1:14" ht="20" customHeight="1" x14ac:dyDescent="0.2">
      <c r="A39" s="32">
        <v>27</v>
      </c>
      <c r="B39" s="33" t="s">
        <v>578</v>
      </c>
      <c r="C39" s="89">
        <f>VLOOKUP($A$39,'2.3'!38:165,8,FALSE)</f>
        <v>16098.289604957459</v>
      </c>
      <c r="D39" s="89">
        <f>VLOOKUP($A$39,'2.3'!38:165,16,FALSE)</f>
        <v>18352.65722774194</v>
      </c>
      <c r="E39" s="89">
        <f>VLOOKUP($A$39,'2.3'!38:165,24,FALSE)</f>
        <v>21518.675680958258</v>
      </c>
      <c r="F39" s="89">
        <f>VLOOKUP($A$39,'2.3'!38:165,32,FALSE)</f>
        <v>23849.299406337905</v>
      </c>
      <c r="G39" s="89">
        <f>VLOOKUP($A$39,'2.3'!38:165,40,FALSE)</f>
        <v>29461.13520107045</v>
      </c>
      <c r="H39" s="89">
        <f>VLOOKUP($A$39,'2.3'!38:165,48,FALSE)</f>
        <v>33340.612892122343</v>
      </c>
      <c r="I39" s="89">
        <f>VLOOKUP($A$39,'2.3'!38:165,56,FALSE)</f>
        <v>38782.673740651153</v>
      </c>
      <c r="J39" s="89">
        <f>VLOOKUP($A$39,'2.3'!38:165,64,FALSE)</f>
        <v>44298.26289301565</v>
      </c>
      <c r="K39" s="89">
        <f>VLOOKUP($A$39,'2.3'!38:165,72,FALSE)</f>
        <v>49599.488874361356</v>
      </c>
      <c r="L39" s="89">
        <f>VLOOKUP($A$39,'2.3'!38:165,80,FALSE)</f>
        <v>55936.855593643719</v>
      </c>
      <c r="M39" s="89">
        <f>VLOOKUP($A$39,'2.3'!38:165,88,FALSE)</f>
        <v>61287.219291717112</v>
      </c>
      <c r="N39" s="89">
        <f>VLOOKUP($A$39,'2.3'!38:165,96,FALSE)</f>
        <v>63251.671607000004</v>
      </c>
    </row>
    <row r="40" spans="1:14" ht="20" customHeight="1" x14ac:dyDescent="0.2">
      <c r="A40" s="35">
        <v>271</v>
      </c>
      <c r="B40" s="36" t="s">
        <v>316</v>
      </c>
      <c r="C40" s="90">
        <f>VLOOKUP($A$40,'2.3'!39:166,8,FALSE)</f>
        <v>0</v>
      </c>
      <c r="D40" s="90">
        <f>VLOOKUP($A$40,'2.3'!39:166,16,FALSE)</f>
        <v>0</v>
      </c>
      <c r="E40" s="90">
        <f>VLOOKUP($A$40,'2.3'!39:166,24,FALSE)</f>
        <v>0</v>
      </c>
      <c r="F40" s="90">
        <f>VLOOKUP($A$40,'2.3'!39:166,32,FALSE)</f>
        <v>0</v>
      </c>
      <c r="G40" s="90">
        <f>VLOOKUP($A$40,'2.3'!39:166,40,FALSE)</f>
        <v>0</v>
      </c>
      <c r="H40" s="90">
        <f>VLOOKUP($A$40,'2.3'!39:166,48,FALSE)</f>
        <v>0</v>
      </c>
      <c r="I40" s="90">
        <f>VLOOKUP($A$40,'2.3'!39:166,56,FALSE)</f>
        <v>0</v>
      </c>
      <c r="J40" s="90">
        <f>VLOOKUP($A$40,'2.3'!39:166,64,FALSE)</f>
        <v>0</v>
      </c>
      <c r="K40" s="90">
        <f>VLOOKUP($A$40,'2.3'!39:166,72,FALSE)</f>
        <v>0</v>
      </c>
      <c r="L40" s="90">
        <f>VLOOKUP($A$40,'2.3'!39:166,80,FALSE)</f>
        <v>0</v>
      </c>
      <c r="M40" s="90">
        <f>VLOOKUP($A$40,'2.3'!39:166,88,FALSE)</f>
        <v>0</v>
      </c>
      <c r="N40" s="90">
        <f>VLOOKUP($A$40,'2.3'!39:166,96,FALSE)</f>
        <v>0</v>
      </c>
    </row>
    <row r="41" spans="1:14" s="106" customFormat="1" ht="20" customHeight="1" x14ac:dyDescent="0.2">
      <c r="A41" s="60" t="s">
        <v>502</v>
      </c>
      <c r="B41" s="106" t="s">
        <v>503</v>
      </c>
      <c r="C41" s="92" t="str">
        <f>VLOOKUP($A$41,'2.3'!40:167,8,FALSE)</f>
        <v>0</v>
      </c>
      <c r="D41" s="92" t="str">
        <f>VLOOKUP($A$41,'2.3'!40:167,16,FALSE)</f>
        <v>0</v>
      </c>
      <c r="E41" s="92" t="str">
        <f>VLOOKUP($A$41,'2.3'!40:167,24,FALSE)</f>
        <v>0</v>
      </c>
      <c r="F41" s="92" t="str">
        <f>VLOOKUP($A$41,'2.3'!40:167,32,FALSE)</f>
        <v>0</v>
      </c>
      <c r="G41" s="92" t="str">
        <f>VLOOKUP($A$41,'2.3'!40:167,40,FALSE)</f>
        <v>0</v>
      </c>
      <c r="H41" s="92" t="str">
        <f>VLOOKUP($A$41,'2.3'!40:167,48,FALSE)</f>
        <v>0</v>
      </c>
      <c r="I41" s="92" t="str">
        <f>VLOOKUP($A$41,'2.3'!40:167,56,FALSE)</f>
        <v>0</v>
      </c>
      <c r="J41" s="92" t="str">
        <f>VLOOKUP($A$41,'2.3'!40:167,64,FALSE)</f>
        <v>0</v>
      </c>
      <c r="K41" s="92" t="str">
        <f>VLOOKUP($A$41,'2.3'!40:167,72,FALSE)</f>
        <v>0</v>
      </c>
      <c r="L41" s="92" t="str">
        <f>VLOOKUP($A$41,'2.3'!40:167,80,FALSE)</f>
        <v>0</v>
      </c>
      <c r="M41" s="92" t="str">
        <f>VLOOKUP($A$41,'2.3'!40:167,88,FALSE)</f>
        <v>0</v>
      </c>
      <c r="N41" s="92" t="str">
        <f>VLOOKUP($A$41,'2.3'!40:167,96,FALSE)</f>
        <v>0</v>
      </c>
    </row>
    <row r="42" spans="1:14" s="106" customFormat="1" ht="20" customHeight="1" x14ac:dyDescent="0.2">
      <c r="A42" s="60" t="s">
        <v>504</v>
      </c>
      <c r="B42" s="106" t="s">
        <v>505</v>
      </c>
      <c r="C42" s="92" t="str">
        <f>VLOOKUP($A$42,'2.3'!41:168,8,FALSE)</f>
        <v>0</v>
      </c>
      <c r="D42" s="92" t="str">
        <f>VLOOKUP($A$42,'2.3'!41:168,16,FALSE)</f>
        <v>0</v>
      </c>
      <c r="E42" s="92" t="str">
        <f>VLOOKUP($A$42,'2.3'!41:168,24,FALSE)</f>
        <v>0</v>
      </c>
      <c r="F42" s="92" t="str">
        <f>VLOOKUP($A$42,'2.3'!41:168,32,FALSE)</f>
        <v>0</v>
      </c>
      <c r="G42" s="92" t="str">
        <f>VLOOKUP($A$42,'2.3'!41:168,40,FALSE)</f>
        <v>0</v>
      </c>
      <c r="H42" s="92" t="str">
        <f>VLOOKUP($A$42,'2.3'!41:168,48,FALSE)</f>
        <v>0</v>
      </c>
      <c r="I42" s="92" t="str">
        <f>VLOOKUP($A$42,'2.3'!41:168,56,FALSE)</f>
        <v>0</v>
      </c>
      <c r="J42" s="92" t="str">
        <f>VLOOKUP($A$42,'2.3'!41:168,64,FALSE)</f>
        <v>0</v>
      </c>
      <c r="K42" s="92" t="str">
        <f>VLOOKUP($A$42,'2.3'!41:168,72,FALSE)</f>
        <v>0</v>
      </c>
      <c r="L42" s="92" t="str">
        <f>VLOOKUP($A$42,'2.3'!41:168,80,FALSE)</f>
        <v>0</v>
      </c>
      <c r="M42" s="92" t="str">
        <f>VLOOKUP($A$42,'2.3'!41:168,88,FALSE)</f>
        <v>0</v>
      </c>
      <c r="N42" s="92" t="str">
        <f>VLOOKUP($A$42,'2.3'!41:168,96,FALSE)</f>
        <v>0</v>
      </c>
    </row>
    <row r="43" spans="1:14" s="106" customFormat="1" ht="20" customHeight="1" x14ac:dyDescent="0.2">
      <c r="A43" s="60" t="s">
        <v>506</v>
      </c>
      <c r="B43" s="106" t="s">
        <v>507</v>
      </c>
      <c r="C43" s="92" t="str">
        <f>VLOOKUP($A$43,'2.3'!42:169,8,FALSE)</f>
        <v>0</v>
      </c>
      <c r="D43" s="92" t="str">
        <f>VLOOKUP($A$43,'2.3'!42:169,16,FALSE)</f>
        <v>0</v>
      </c>
      <c r="E43" s="92" t="str">
        <f>VLOOKUP($A$43,'2.3'!42:169,24,FALSE)</f>
        <v>0</v>
      </c>
      <c r="F43" s="92" t="str">
        <f>VLOOKUP($A$43,'2.3'!42:169,32,FALSE)</f>
        <v>0</v>
      </c>
      <c r="G43" s="92" t="str">
        <f>VLOOKUP($A$43,'2.3'!42:169,40,FALSE)</f>
        <v>0</v>
      </c>
      <c r="H43" s="92" t="str">
        <f>VLOOKUP($A$43,'2.3'!42:169,48,FALSE)</f>
        <v>0</v>
      </c>
      <c r="I43" s="92" t="str">
        <f>VLOOKUP($A$43,'2.3'!42:169,56,FALSE)</f>
        <v>0</v>
      </c>
      <c r="J43" s="92" t="str">
        <f>VLOOKUP($A$43,'2.3'!42:169,64,FALSE)</f>
        <v>0</v>
      </c>
      <c r="K43" s="92" t="str">
        <f>VLOOKUP($A$43,'2.3'!42:169,72,FALSE)</f>
        <v>0</v>
      </c>
      <c r="L43" s="92" t="str">
        <f>VLOOKUP($A$43,'2.3'!42:169,80,FALSE)</f>
        <v>0</v>
      </c>
      <c r="M43" s="92" t="str">
        <f>VLOOKUP($A$43,'2.3'!42:169,88,FALSE)</f>
        <v>0</v>
      </c>
      <c r="N43" s="92" t="str">
        <f>VLOOKUP($A$43,'2.3'!42:169,96,FALSE)</f>
        <v>0</v>
      </c>
    </row>
    <row r="44" spans="1:14" s="106" customFormat="1" ht="20" customHeight="1" x14ac:dyDescent="0.2">
      <c r="A44" s="60" t="s">
        <v>508</v>
      </c>
      <c r="B44" s="106" t="s">
        <v>509</v>
      </c>
      <c r="C44" s="92" t="str">
        <f>VLOOKUP($A$44,'2.3'!43:170,8,FALSE)</f>
        <v>0</v>
      </c>
      <c r="D44" s="92" t="str">
        <f>VLOOKUP($A$44,'2.3'!43:170,16,FALSE)</f>
        <v>0</v>
      </c>
      <c r="E44" s="92" t="str">
        <f>VLOOKUP($A$44,'2.3'!43:170,24,FALSE)</f>
        <v>0</v>
      </c>
      <c r="F44" s="92" t="str">
        <f>VLOOKUP($A$44,'2.3'!43:170,32,FALSE)</f>
        <v>0</v>
      </c>
      <c r="G44" s="92" t="str">
        <f>VLOOKUP($A$44,'2.3'!43:170,40,FALSE)</f>
        <v>0</v>
      </c>
      <c r="H44" s="92" t="str">
        <f>VLOOKUP($A$44,'2.3'!43:170,48,FALSE)</f>
        <v>0</v>
      </c>
      <c r="I44" s="92" t="str">
        <f>VLOOKUP($A$44,'2.3'!43:170,56,FALSE)</f>
        <v>0</v>
      </c>
      <c r="J44" s="92" t="str">
        <f>VLOOKUP($A$44,'2.3'!43:170,64,FALSE)</f>
        <v>0</v>
      </c>
      <c r="K44" s="92" t="str">
        <f>VLOOKUP($A$44,'2.3'!43:170,72,FALSE)</f>
        <v>0</v>
      </c>
      <c r="L44" s="92" t="str">
        <f>VLOOKUP($A$44,'2.3'!43:170,80,FALSE)</f>
        <v>0</v>
      </c>
      <c r="M44" s="92" t="str">
        <f>VLOOKUP($A$44,'2.3'!43:170,88,FALSE)</f>
        <v>0</v>
      </c>
      <c r="N44" s="92" t="str">
        <f>VLOOKUP($A$44,'2.3'!43:170,96,FALSE)</f>
        <v>0</v>
      </c>
    </row>
    <row r="45" spans="1:14" ht="20" customHeight="1" x14ac:dyDescent="0.2">
      <c r="A45" s="35">
        <v>272</v>
      </c>
      <c r="B45" s="36" t="s">
        <v>317</v>
      </c>
      <c r="C45" s="90">
        <f>VLOOKUP($A$45,'2.3'!44:171,8,FALSE)</f>
        <v>1181.9694742920599</v>
      </c>
      <c r="D45" s="90">
        <f>VLOOKUP($A$45,'2.3'!44:171,16,FALSE)</f>
        <v>1460.04448165964</v>
      </c>
      <c r="E45" s="90">
        <f>VLOOKUP($A$45,'2.3'!44:171,24,FALSE)</f>
        <v>1686.36243417586</v>
      </c>
      <c r="F45" s="90">
        <f>VLOOKUP($A$45,'2.3'!44:171,32,FALSE)</f>
        <v>1710.5089488245999</v>
      </c>
      <c r="G45" s="90">
        <f>VLOOKUP($A$45,'2.3'!44:171,40,FALSE)</f>
        <v>2304.9330329013501</v>
      </c>
      <c r="H45" s="90">
        <f>VLOOKUP($A$45,'2.3'!44:171,48,FALSE)</f>
        <v>2374.2992916214398</v>
      </c>
      <c r="I45" s="90">
        <f>VLOOKUP($A$45,'2.3'!44:171,56,FALSE)</f>
        <v>2415.6174908760499</v>
      </c>
      <c r="J45" s="90">
        <f>VLOOKUP($A$45,'2.3'!44:171,64,FALSE)</f>
        <v>2247.77264895495</v>
      </c>
      <c r="K45" s="90">
        <f>VLOOKUP($A$45,'2.3'!44:171,72,FALSE)</f>
        <v>2482.4513807899498</v>
      </c>
      <c r="L45" s="90">
        <f>VLOOKUP($A$45,'2.3'!44:171,80,FALSE)</f>
        <v>2408.0698711888199</v>
      </c>
      <c r="M45" s="90">
        <f>VLOOKUP($A$45,'2.3'!44:171,88,FALSE)</f>
        <v>3663.4341429508099</v>
      </c>
      <c r="N45" s="90">
        <f>VLOOKUP($A$45,'2.3'!44:171,96,FALSE)</f>
        <v>4144.6810370000003</v>
      </c>
    </row>
    <row r="46" spans="1:14" s="106" customFormat="1" ht="20" customHeight="1" x14ac:dyDescent="0.2">
      <c r="A46" s="60" t="s">
        <v>510</v>
      </c>
      <c r="B46" s="106" t="s">
        <v>511</v>
      </c>
      <c r="C46" s="92">
        <f>VLOOKUP($A$46,'2.3'!45:172,8,FALSE)</f>
        <v>0</v>
      </c>
      <c r="D46" s="92">
        <f>VLOOKUP($A$46,'2.3'!45:172,16,FALSE)</f>
        <v>0</v>
      </c>
      <c r="E46" s="92">
        <f>VLOOKUP($A$46,'2.3'!45:172,24,FALSE)</f>
        <v>0</v>
      </c>
      <c r="F46" s="92">
        <f>VLOOKUP($A$46,'2.3'!45:172,32,FALSE)</f>
        <v>0</v>
      </c>
      <c r="G46" s="92">
        <f>VLOOKUP($A$46,'2.3'!45:172,40,FALSE)</f>
        <v>0</v>
      </c>
      <c r="H46" s="92">
        <f>VLOOKUP($A$46,'2.3'!45:172,48,FALSE)</f>
        <v>0</v>
      </c>
      <c r="I46" s="92">
        <f>VLOOKUP($A$46,'2.3'!45:172,56,FALSE)</f>
        <v>0</v>
      </c>
      <c r="J46" s="92">
        <f>VLOOKUP($A$46,'2.3'!45:172,64,FALSE)</f>
        <v>0</v>
      </c>
      <c r="K46" s="92">
        <f>VLOOKUP($A$46,'2.3'!45:172,72,FALSE)</f>
        <v>0</v>
      </c>
      <c r="L46" s="92">
        <f>VLOOKUP($A$46,'2.3'!45:172,80,FALSE)</f>
        <v>0</v>
      </c>
      <c r="M46" s="92">
        <f>VLOOKUP($A$46,'2.3'!45:172,88,FALSE)</f>
        <v>0</v>
      </c>
      <c r="N46" s="92" t="str">
        <f>VLOOKUP($A$46,'2.3'!45:172,96,FALSE)</f>
        <v>n.d.</v>
      </c>
    </row>
    <row r="47" spans="1:14" s="106" customFormat="1" ht="20" customHeight="1" x14ac:dyDescent="0.2">
      <c r="A47" s="60" t="s">
        <v>512</v>
      </c>
      <c r="B47" s="106" t="s">
        <v>513</v>
      </c>
      <c r="C47" s="92">
        <f>VLOOKUP($A$47,'2.3'!46:173,8,FALSE)</f>
        <v>0</v>
      </c>
      <c r="D47" s="92">
        <f>VLOOKUP($A$47,'2.3'!46:173,16,FALSE)</f>
        <v>0</v>
      </c>
      <c r="E47" s="92">
        <f>VLOOKUP($A$47,'2.3'!46:173,24,FALSE)</f>
        <v>0</v>
      </c>
      <c r="F47" s="92">
        <f>VLOOKUP($A$47,'2.3'!46:173,32,FALSE)</f>
        <v>0</v>
      </c>
      <c r="G47" s="92">
        <f>VLOOKUP($A$47,'2.3'!46:173,40,FALSE)</f>
        <v>0</v>
      </c>
      <c r="H47" s="92">
        <f>VLOOKUP($A$47,'2.3'!46:173,48,FALSE)</f>
        <v>0</v>
      </c>
      <c r="I47" s="92">
        <f>VLOOKUP($A$47,'2.3'!46:173,56,FALSE)</f>
        <v>0</v>
      </c>
      <c r="J47" s="92">
        <f>VLOOKUP($A$47,'2.3'!46:173,64,FALSE)</f>
        <v>0</v>
      </c>
      <c r="K47" s="92">
        <f>VLOOKUP($A$47,'2.3'!46:173,72,FALSE)</f>
        <v>0</v>
      </c>
      <c r="L47" s="92">
        <f>VLOOKUP($A$47,'2.3'!46:173,80,FALSE)</f>
        <v>0</v>
      </c>
      <c r="M47" s="92">
        <f>VLOOKUP($A$47,'2.3'!46:173,88,FALSE)</f>
        <v>0</v>
      </c>
      <c r="N47" s="92" t="str">
        <f>VLOOKUP($A$47,'2.3'!46:173,96,FALSE)</f>
        <v>n.d.</v>
      </c>
    </row>
    <row r="48" spans="1:14" s="106" customFormat="1" ht="20" customHeight="1" x14ac:dyDescent="0.2">
      <c r="A48" s="60" t="s">
        <v>514</v>
      </c>
      <c r="B48" s="106" t="s">
        <v>515</v>
      </c>
      <c r="C48" s="92">
        <f>VLOOKUP($A$48,'2.3'!47:174,8,FALSE)</f>
        <v>1181.9694742920599</v>
      </c>
      <c r="D48" s="92">
        <f>VLOOKUP($A$48,'2.3'!47:174,16,FALSE)</f>
        <v>1460.04448165964</v>
      </c>
      <c r="E48" s="92">
        <f>VLOOKUP($A$48,'2.3'!47:174,24,FALSE)</f>
        <v>1686.36243417586</v>
      </c>
      <c r="F48" s="92">
        <f>VLOOKUP($A$48,'2.3'!47:174,32,FALSE)</f>
        <v>1710.5089488245999</v>
      </c>
      <c r="G48" s="92">
        <f>VLOOKUP($A$48,'2.3'!47:174,40,FALSE)</f>
        <v>2304.9330329013501</v>
      </c>
      <c r="H48" s="92">
        <f>VLOOKUP($A$48,'2.3'!47:174,48,FALSE)</f>
        <v>2374.2992916214398</v>
      </c>
      <c r="I48" s="92">
        <f>VLOOKUP($A$48,'2.3'!47:174,56,FALSE)</f>
        <v>2415.6174908760499</v>
      </c>
      <c r="J48" s="92">
        <f>VLOOKUP($A$48,'2.3'!47:174,64,FALSE)</f>
        <v>2247.77264895495</v>
      </c>
      <c r="K48" s="92">
        <f>VLOOKUP($A$48,'2.3'!47:174,72,FALSE)</f>
        <v>2482.4513807899498</v>
      </c>
      <c r="L48" s="92">
        <f>VLOOKUP($A$48,'2.3'!47:174,80,FALSE)</f>
        <v>2408.0698711888199</v>
      </c>
      <c r="M48" s="92">
        <f>VLOOKUP($A$48,'2.3'!47:174,88,FALSE)</f>
        <v>3663.4341429508099</v>
      </c>
      <c r="N48" s="92" t="str">
        <f>VLOOKUP($A$48,'2.3'!47:174,96,FALSE)</f>
        <v>n.d.</v>
      </c>
    </row>
    <row r="49" spans="1:14" ht="20" customHeight="1" x14ac:dyDescent="0.2">
      <c r="A49" s="35">
        <v>273</v>
      </c>
      <c r="B49" s="36" t="s">
        <v>516</v>
      </c>
      <c r="C49" s="90">
        <f>VLOOKUP($A$49,'2.3'!48:175,8,FALSE)</f>
        <v>14916.320130665399</v>
      </c>
      <c r="D49" s="90">
        <f>VLOOKUP($A$49,'2.3'!48:175,16,FALSE)</f>
        <v>16892.612746082301</v>
      </c>
      <c r="E49" s="90">
        <f>VLOOKUP($A$49,'2.3'!48:175,24,FALSE)</f>
        <v>19832.3132467824</v>
      </c>
      <c r="F49" s="90">
        <f>VLOOKUP($A$49,'2.3'!48:175,32,FALSE)</f>
        <v>22138.790457513303</v>
      </c>
      <c r="G49" s="90">
        <f>VLOOKUP($A$49,'2.3'!48:175,40,FALSE)</f>
        <v>27156.2021681691</v>
      </c>
      <c r="H49" s="90">
        <f>VLOOKUP($A$49,'2.3'!48:175,48,FALSE)</f>
        <v>30966.3136005009</v>
      </c>
      <c r="I49" s="90">
        <f>VLOOKUP($A$49,'2.3'!48:175,56,FALSE)</f>
        <v>36367.056249775102</v>
      </c>
      <c r="J49" s="90">
        <f>VLOOKUP($A$49,'2.3'!48:175,64,FALSE)</f>
        <v>42050.490244060697</v>
      </c>
      <c r="K49" s="90">
        <f>VLOOKUP($A$49,'2.3'!48:175,72,FALSE)</f>
        <v>47117.037493571406</v>
      </c>
      <c r="L49" s="90">
        <f>VLOOKUP($A$49,'2.3'!48:175,80,FALSE)</f>
        <v>53528.785722454901</v>
      </c>
      <c r="M49" s="90">
        <f>VLOOKUP($A$49,'2.3'!48:175,88,FALSE)</f>
        <v>57623.785148766299</v>
      </c>
      <c r="N49" s="90">
        <f>VLOOKUP($A$49,'2.3'!48:175,96,FALSE)</f>
        <v>59106.990570000009</v>
      </c>
    </row>
    <row r="50" spans="1:14" s="106" customFormat="1" ht="20" customHeight="1" x14ac:dyDescent="0.2">
      <c r="A50" s="60" t="s">
        <v>517</v>
      </c>
      <c r="B50" s="106" t="s">
        <v>792</v>
      </c>
      <c r="C50" s="92" t="str">
        <f>VLOOKUP($A$50,'2.3'!49:176,8,FALSE)</f>
        <v>n.d.</v>
      </c>
      <c r="D50" s="92" t="str">
        <f>VLOOKUP($A$50,'2.3'!49:176,16,FALSE)</f>
        <v>n.d.</v>
      </c>
      <c r="E50" s="92" t="str">
        <f>VLOOKUP($A$50,'2.3'!49:176,24,FALSE)</f>
        <v>n.d.</v>
      </c>
      <c r="F50" s="92" t="str">
        <f>VLOOKUP($A$50,'2.3'!49:176,32,FALSE)</f>
        <v>n.d.</v>
      </c>
      <c r="G50" s="92" t="str">
        <f>VLOOKUP($A$50,'2.3'!49:176,40,FALSE)</f>
        <v>n.d.</v>
      </c>
      <c r="H50" s="92" t="str">
        <f>VLOOKUP($A$50,'2.3'!49:176,48,FALSE)</f>
        <v>n.d.</v>
      </c>
      <c r="I50" s="92" t="str">
        <f>VLOOKUP($A$50,'2.3'!49:176,56,FALSE)</f>
        <v>n.d.</v>
      </c>
      <c r="J50" s="92" t="str">
        <f>VLOOKUP($A$50,'2.3'!49:176,64,FALSE)</f>
        <v>n.d.</v>
      </c>
      <c r="K50" s="92" t="str">
        <f>VLOOKUP($A$50,'2.3'!49:176,72,FALSE)</f>
        <v>n.d.</v>
      </c>
      <c r="L50" s="92" t="str">
        <f>VLOOKUP($A$50,'2.3'!49:176,80,FALSE)</f>
        <v>n.d.</v>
      </c>
      <c r="M50" s="92" t="str">
        <f>VLOOKUP($A$50,'2.3'!49:176,88,FALSE)</f>
        <v>n.d.</v>
      </c>
      <c r="N50" s="92" t="str">
        <f>VLOOKUP($A$50,'2.3'!49:176,96,FALSE)</f>
        <v>n.d.</v>
      </c>
    </row>
    <row r="51" spans="1:14" s="106" customFormat="1" ht="20" customHeight="1" x14ac:dyDescent="0.2">
      <c r="A51" s="60" t="s">
        <v>518</v>
      </c>
      <c r="B51" s="106" t="s">
        <v>790</v>
      </c>
      <c r="C51" s="92" t="str">
        <f>VLOOKUP($A$51,'2.3'!50:177,8,FALSE)</f>
        <v>n.d.</v>
      </c>
      <c r="D51" s="92" t="str">
        <f>VLOOKUP($A$51,'2.3'!50:177,16,FALSE)</f>
        <v>n.d.</v>
      </c>
      <c r="E51" s="92" t="str">
        <f>VLOOKUP($A$51,'2.3'!50:177,24,FALSE)</f>
        <v>n.d.</v>
      </c>
      <c r="F51" s="92" t="str">
        <f>VLOOKUP($A$51,'2.3'!50:177,32,FALSE)</f>
        <v>n.d.</v>
      </c>
      <c r="G51" s="92" t="str">
        <f>VLOOKUP($A$51,'2.3'!50:177,40,FALSE)</f>
        <v>n.d.</v>
      </c>
      <c r="H51" s="92" t="str">
        <f>VLOOKUP($A$51,'2.3'!50:177,48,FALSE)</f>
        <v>n.d.</v>
      </c>
      <c r="I51" s="92" t="str">
        <f>VLOOKUP($A$51,'2.3'!50:177,56,FALSE)</f>
        <v>n.d.</v>
      </c>
      <c r="J51" s="92" t="str">
        <f>VLOOKUP($A$51,'2.3'!50:177,64,FALSE)</f>
        <v>n.d.</v>
      </c>
      <c r="K51" s="92" t="str">
        <f>VLOOKUP($A$51,'2.3'!50:177,72,FALSE)</f>
        <v>n.d.</v>
      </c>
      <c r="L51" s="92" t="str">
        <f>VLOOKUP($A$51,'2.3'!50:177,80,FALSE)</f>
        <v>n.d.</v>
      </c>
      <c r="M51" s="92" t="str">
        <f>VLOOKUP($A$51,'2.3'!50:177,88,FALSE)</f>
        <v>n.d.</v>
      </c>
      <c r="N51" s="92" t="str">
        <f>VLOOKUP($A$51,'2.3'!50:177,96,FALSE)</f>
        <v>n.d.</v>
      </c>
    </row>
    <row r="52" spans="1:14" s="106" customFormat="1" ht="20" customHeight="1" x14ac:dyDescent="0.2">
      <c r="A52" s="60" t="s">
        <v>793</v>
      </c>
      <c r="B52" s="106" t="s">
        <v>791</v>
      </c>
      <c r="C52" s="92" t="str">
        <f>VLOOKUP($A$52,'2.3'!51:178,8,FALSE)</f>
        <v>n.d.</v>
      </c>
      <c r="D52" s="92" t="str">
        <f>VLOOKUP($A$52,'2.3'!51:178,16,FALSE)</f>
        <v>n.d.</v>
      </c>
      <c r="E52" s="92" t="str">
        <f>VLOOKUP($A$52,'2.3'!51:178,24,FALSE)</f>
        <v>n.d.</v>
      </c>
      <c r="F52" s="92" t="str">
        <f>VLOOKUP($A$52,'2.3'!51:178,32,FALSE)</f>
        <v>n.d.</v>
      </c>
      <c r="G52" s="92" t="str">
        <f>VLOOKUP($A$52,'2.3'!51:178,40,FALSE)</f>
        <v>n.d.</v>
      </c>
      <c r="H52" s="92" t="str">
        <f>VLOOKUP($A$52,'2.3'!51:178,48,FALSE)</f>
        <v>n.d.</v>
      </c>
      <c r="I52" s="92" t="str">
        <f>VLOOKUP($A$52,'2.3'!51:178,56,FALSE)</f>
        <v>n.d.</v>
      </c>
      <c r="J52" s="92" t="str">
        <f>VLOOKUP($A$52,'2.3'!51:178,64,FALSE)</f>
        <v>n.d.</v>
      </c>
      <c r="K52" s="92" t="str">
        <f>VLOOKUP($A$52,'2.3'!51:178,72,FALSE)</f>
        <v>n.d.</v>
      </c>
      <c r="L52" s="92" t="str">
        <f>VLOOKUP($A$52,'2.3'!51:178,80,FALSE)</f>
        <v>n.d.</v>
      </c>
      <c r="M52" s="92" t="str">
        <f>VLOOKUP($A$52,'2.3'!51:178,88,FALSE)</f>
        <v>n.d.</v>
      </c>
      <c r="N52" s="92" t="str">
        <f>VLOOKUP($A$52,'2.3'!51:178,96,FALSE)</f>
        <v>n.d.</v>
      </c>
    </row>
    <row r="53" spans="1:14" ht="20" customHeight="1" x14ac:dyDescent="0.2">
      <c r="A53" s="32">
        <v>28</v>
      </c>
      <c r="B53" s="33" t="s">
        <v>396</v>
      </c>
      <c r="C53" s="89">
        <f>VLOOKUP($A$53,'2.3'!52:179,8,FALSE)</f>
        <v>13782.142557410889</v>
      </c>
      <c r="D53" s="89">
        <f>VLOOKUP($A$53,'2.3'!52:179,16,FALSE)</f>
        <v>15958.791176441771</v>
      </c>
      <c r="E53" s="89">
        <f>VLOOKUP($A$53,'2.3'!52:179,24,FALSE)</f>
        <v>19513.892192242653</v>
      </c>
      <c r="F53" s="89">
        <f>VLOOKUP($A$53,'2.3'!52:179,32,FALSE)</f>
        <v>19990.2406399479</v>
      </c>
      <c r="G53" s="89">
        <f>VLOOKUP($A$53,'2.3'!52:179,40,FALSE)</f>
        <v>23099.443752837942</v>
      </c>
      <c r="H53" s="89">
        <f>VLOOKUP($A$53,'2.3'!52:179,48,FALSE)</f>
        <v>31974.296992407268</v>
      </c>
      <c r="I53" s="89">
        <f>VLOOKUP($A$53,'2.3'!52:179,56,FALSE)</f>
        <v>30728.41011925049</v>
      </c>
      <c r="J53" s="89">
        <f>VLOOKUP($A$53,'2.3'!52:179,64,FALSE)</f>
        <v>31885.748575259968</v>
      </c>
      <c r="K53" s="89">
        <f>VLOOKUP($A$53,'2.3'!52:179,72,FALSE)</f>
        <v>35136.245053546794</v>
      </c>
      <c r="L53" s="89">
        <f>VLOOKUP($A$53,'2.3'!52:179,80,FALSE)</f>
        <v>37839.837432636901</v>
      </c>
      <c r="M53" s="89">
        <f>VLOOKUP($A$53,'2.3'!52:179,88,FALSE)</f>
        <v>46094.489032366975</v>
      </c>
      <c r="N53" s="89">
        <f>VLOOKUP($A$53,'2.3'!52:179,96,FALSE)</f>
        <v>56067.029869999998</v>
      </c>
    </row>
    <row r="54" spans="1:14" ht="20" customHeight="1" x14ac:dyDescent="0.2">
      <c r="A54" s="35">
        <v>281</v>
      </c>
      <c r="B54" s="36" t="s">
        <v>519</v>
      </c>
      <c r="C54" s="90">
        <f>VLOOKUP($A$54,'2.3'!53:180,8,FALSE)</f>
        <v>2.73901729</v>
      </c>
      <c r="D54" s="90">
        <f>VLOOKUP($A$54,'2.3'!53:180,16,FALSE)</f>
        <v>10.15550814</v>
      </c>
      <c r="E54" s="90">
        <f>VLOOKUP($A$54,'2.3'!53:180,24,FALSE)</f>
        <v>8.0799747100000001</v>
      </c>
      <c r="F54" s="90">
        <f>VLOOKUP($A$54,'2.3'!53:180,32,FALSE)</f>
        <v>48.043976810000004</v>
      </c>
      <c r="G54" s="90">
        <f>VLOOKUP($A$54,'2.3'!53:180,40,FALSE)</f>
        <v>3.3456945600000001</v>
      </c>
      <c r="H54" s="90">
        <f>VLOOKUP($A$54,'2.3'!53:180,48,FALSE)</f>
        <v>66.077280939999994</v>
      </c>
      <c r="I54" s="90">
        <f>VLOOKUP($A$54,'2.3'!53:180,56,FALSE)</f>
        <v>0.87224906000000002</v>
      </c>
      <c r="J54" s="90">
        <f>VLOOKUP($A$54,'2.3'!53:180,64,FALSE)</f>
        <v>6.9680101799999994</v>
      </c>
      <c r="K54" s="90">
        <f>VLOOKUP($A$54,'2.3'!53:180,72,FALSE)</f>
        <v>7.5336740199999994</v>
      </c>
      <c r="L54" s="90">
        <f>VLOOKUP($A$54,'2.3'!53:180,80,FALSE)</f>
        <v>0.12744567000000001</v>
      </c>
      <c r="M54" s="90">
        <f>VLOOKUP($A$54,'2.3'!53:180,88,FALSE)</f>
        <v>0.28144131</v>
      </c>
      <c r="N54" s="90">
        <f>VLOOKUP($A$54,'2.3'!53:180,96,FALSE)</f>
        <v>0</v>
      </c>
    </row>
    <row r="55" spans="1:14" ht="20" customHeight="1" x14ac:dyDescent="0.2">
      <c r="A55" s="35">
        <v>282</v>
      </c>
      <c r="B55" s="36" t="s">
        <v>520</v>
      </c>
      <c r="C55" s="90">
        <f>VLOOKUP($A$55,'2.3'!54:181,8,FALSE)</f>
        <v>13779.403540120889</v>
      </c>
      <c r="D55" s="90">
        <f>VLOOKUP($A$55,'2.3'!54:181,16,FALSE)</f>
        <v>15948.635668301771</v>
      </c>
      <c r="E55" s="90">
        <f>VLOOKUP($A$55,'2.3'!54:181,24,FALSE)</f>
        <v>19505.812217532653</v>
      </c>
      <c r="F55" s="90">
        <f>VLOOKUP($A$55,'2.3'!54:181,32,FALSE)</f>
        <v>19942.1966631379</v>
      </c>
      <c r="G55" s="90">
        <f>VLOOKUP($A$55,'2.3'!54:181,40,FALSE)</f>
        <v>23096.098058277941</v>
      </c>
      <c r="H55" s="90">
        <f>VLOOKUP($A$55,'2.3'!54:181,48,FALSE)</f>
        <v>31908.219711467267</v>
      </c>
      <c r="I55" s="90">
        <f>VLOOKUP($A$55,'2.3'!54:181,56,FALSE)</f>
        <v>30727.537870190488</v>
      </c>
      <c r="J55" s="90">
        <f>VLOOKUP($A$55,'2.3'!54:181,64,FALSE)</f>
        <v>31878.780565079967</v>
      </c>
      <c r="K55" s="90">
        <f>VLOOKUP($A$55,'2.3'!54:181,72,FALSE)</f>
        <v>35128.711379526794</v>
      </c>
      <c r="L55" s="90">
        <f>VLOOKUP($A$55,'2.3'!54:181,80,FALSE)</f>
        <v>37839.709986966904</v>
      </c>
      <c r="M55" s="90">
        <f>VLOOKUP($A$55,'2.3'!54:181,88,FALSE)</f>
        <v>46094.207591056977</v>
      </c>
      <c r="N55" s="90">
        <f>VLOOKUP($A$55,'2.3'!54:181,96,FALSE)</f>
        <v>56067.029869999998</v>
      </c>
    </row>
    <row r="56" spans="1:14" ht="20" customHeight="1" x14ac:dyDescent="0.2">
      <c r="A56" s="104">
        <v>2821</v>
      </c>
      <c r="B56" s="104" t="s">
        <v>286</v>
      </c>
      <c r="C56" s="23">
        <f>VLOOKUP($A$56,'2.3'!55:182,8,FALSE)</f>
        <v>13599.56597779089</v>
      </c>
      <c r="D56" s="23">
        <f>VLOOKUP($A$56,'2.3'!55:182,16,FALSE)</f>
        <v>15768.635547051772</v>
      </c>
      <c r="E56" s="23">
        <f>VLOOKUP($A$56,'2.3'!55:182,24,FALSE)</f>
        <v>19333.208831502652</v>
      </c>
      <c r="F56" s="23">
        <f>VLOOKUP($A$56,'2.3'!55:182,32,FALSE)</f>
        <v>19705.179951357899</v>
      </c>
      <c r="G56" s="23">
        <f>VLOOKUP($A$56,'2.3'!55:182,40,FALSE)</f>
        <v>22798.74855378794</v>
      </c>
      <c r="H56" s="23">
        <f>VLOOKUP($A$56,'2.3'!55:182,48,FALSE)</f>
        <v>31614.858147787269</v>
      </c>
      <c r="I56" s="23">
        <f>VLOOKUP($A$56,'2.3'!55:182,56,FALSE)</f>
        <v>30468.734497140489</v>
      </c>
      <c r="J56" s="23">
        <f>VLOOKUP($A$56,'2.3'!55:182,64,FALSE)</f>
        <v>31733.529003459967</v>
      </c>
      <c r="K56" s="23">
        <f>VLOOKUP($A$56,'2.3'!55:182,72,FALSE)</f>
        <v>34774.453265936798</v>
      </c>
      <c r="L56" s="23">
        <f>VLOOKUP($A$56,'2.3'!55:182,80,FALSE)</f>
        <v>37365.222886776901</v>
      </c>
      <c r="M56" s="23">
        <f>VLOOKUP($A$56,'2.3'!55:182,88,FALSE)</f>
        <v>45159.194809856977</v>
      </c>
      <c r="N56" s="23" t="str">
        <f>VLOOKUP($A$56,'2.3'!55:182,96,FALSE)</f>
        <v>n.d.</v>
      </c>
    </row>
    <row r="57" spans="1:14" ht="20" customHeight="1" x14ac:dyDescent="0.2">
      <c r="A57" s="104">
        <v>2822</v>
      </c>
      <c r="B57" s="104" t="s">
        <v>287</v>
      </c>
      <c r="C57" s="23">
        <f>VLOOKUP($A$57,'2.3'!56:183,8,FALSE)</f>
        <v>179.83756233000003</v>
      </c>
      <c r="D57" s="23">
        <f>VLOOKUP($A$57,'2.3'!56:183,16,FALSE)</f>
        <v>180.00012125000001</v>
      </c>
      <c r="E57" s="23">
        <f>VLOOKUP($A$57,'2.3'!56:183,24,FALSE)</f>
        <v>172.60338603</v>
      </c>
      <c r="F57" s="23">
        <f>VLOOKUP($A$57,'2.3'!56:183,32,FALSE)</f>
        <v>237.01671178000001</v>
      </c>
      <c r="G57" s="23">
        <f>VLOOKUP($A$57,'2.3'!56:183,40,FALSE)</f>
        <v>297.34950449000002</v>
      </c>
      <c r="H57" s="23">
        <f>VLOOKUP($A$57,'2.3'!56:183,48,FALSE)</f>
        <v>293.36156368000002</v>
      </c>
      <c r="I57" s="23">
        <f>VLOOKUP($A$57,'2.3'!56:183,56,FALSE)</f>
        <v>258.80337305</v>
      </c>
      <c r="J57" s="23">
        <f>VLOOKUP($A$57,'2.3'!56:183,64,FALSE)</f>
        <v>145.25156162000002</v>
      </c>
      <c r="K57" s="23">
        <f>VLOOKUP($A$57,'2.3'!56:183,72,FALSE)</f>
        <v>354.25811358999999</v>
      </c>
      <c r="L57" s="23">
        <f>VLOOKUP($A$57,'2.3'!56:183,80,FALSE)</f>
        <v>474.48710018999998</v>
      </c>
      <c r="M57" s="23">
        <f>VLOOKUP($A$57,'2.3'!56:183,88,FALSE)</f>
        <v>935.01278120000006</v>
      </c>
      <c r="N57" s="23" t="str">
        <f>VLOOKUP($A$57,'2.3'!56:183,96,FALSE)</f>
        <v>n.d.</v>
      </c>
    </row>
    <row r="58" spans="1:14" s="106" customFormat="1" ht="20" customHeight="1" x14ac:dyDescent="0.2">
      <c r="A58" s="60" t="s">
        <v>521</v>
      </c>
      <c r="B58" s="106" t="s">
        <v>522</v>
      </c>
      <c r="C58" s="92" t="str">
        <f>VLOOKUP($A$58,'2.3'!57:184,8,FALSE)</f>
        <v>0</v>
      </c>
      <c r="D58" s="92" t="str">
        <f>VLOOKUP($A$58,'2.3'!57:184,16,FALSE)</f>
        <v>0</v>
      </c>
      <c r="E58" s="92" t="str">
        <f>VLOOKUP($A$58,'2.3'!57:184,24,FALSE)</f>
        <v>0</v>
      </c>
      <c r="F58" s="92" t="str">
        <f>VLOOKUP($A$58,'2.3'!57:184,32,FALSE)</f>
        <v>0</v>
      </c>
      <c r="G58" s="92" t="str">
        <f>VLOOKUP($A$58,'2.3'!57:184,40,FALSE)</f>
        <v>0</v>
      </c>
      <c r="H58" s="92" t="str">
        <f>VLOOKUP($A$58,'2.3'!57:184,48,FALSE)</f>
        <v>0</v>
      </c>
      <c r="I58" s="92" t="str">
        <f>VLOOKUP($A$58,'2.3'!57:184,56,FALSE)</f>
        <v>0</v>
      </c>
      <c r="J58" s="92" t="str">
        <f>VLOOKUP($A$58,'2.3'!57:184,64,FALSE)</f>
        <v>0</v>
      </c>
      <c r="K58" s="92" t="str">
        <f>VLOOKUP($A$58,'2.3'!57:184,72,FALSE)</f>
        <v>0</v>
      </c>
      <c r="L58" s="92" t="str">
        <f>VLOOKUP($A$58,'2.3'!57:184,80,FALSE)</f>
        <v>0</v>
      </c>
      <c r="M58" s="92" t="str">
        <f>VLOOKUP($A$58,'2.3'!57:184,88,FALSE)</f>
        <v>0</v>
      </c>
      <c r="N58" s="92" t="str">
        <f>VLOOKUP($A$58,'2.3'!57:184,96,FALSE)</f>
        <v>n.d.</v>
      </c>
    </row>
    <row r="59" spans="1:14" s="106" customFormat="1" ht="20" customHeight="1" x14ac:dyDescent="0.2">
      <c r="A59" s="60" t="s">
        <v>523</v>
      </c>
      <c r="B59" s="106" t="s">
        <v>524</v>
      </c>
      <c r="C59" s="92" t="str">
        <f>VLOOKUP($A$59,'2.3'!58:185,8,FALSE)</f>
        <v>0</v>
      </c>
      <c r="D59" s="92" t="str">
        <f>VLOOKUP($A$59,'2.3'!58:185,16,FALSE)</f>
        <v>0</v>
      </c>
      <c r="E59" s="92" t="str">
        <f>VLOOKUP($A$59,'2.3'!58:185,24,FALSE)</f>
        <v>0</v>
      </c>
      <c r="F59" s="92" t="str">
        <f>VLOOKUP($A$59,'2.3'!58:185,32,FALSE)</f>
        <v>0</v>
      </c>
      <c r="G59" s="92" t="str">
        <f>VLOOKUP($A$59,'2.3'!58:185,40,FALSE)</f>
        <v>0</v>
      </c>
      <c r="H59" s="92" t="str">
        <f>VLOOKUP($A$59,'2.3'!58:185,48,FALSE)</f>
        <v>0</v>
      </c>
      <c r="I59" s="92" t="str">
        <f>VLOOKUP($A$59,'2.3'!58:185,56,FALSE)</f>
        <v>0</v>
      </c>
      <c r="J59" s="92" t="str">
        <f>VLOOKUP($A$59,'2.3'!58:185,64,FALSE)</f>
        <v>0</v>
      </c>
      <c r="K59" s="92" t="str">
        <f>VLOOKUP($A$59,'2.3'!58:185,72,FALSE)</f>
        <v>0</v>
      </c>
      <c r="L59" s="92" t="str">
        <f>VLOOKUP($A$59,'2.3'!58:185,80,FALSE)</f>
        <v>0</v>
      </c>
      <c r="M59" s="92" t="str">
        <f>VLOOKUP($A$59,'2.3'!58:185,88,FALSE)</f>
        <v>0</v>
      </c>
      <c r="N59" s="92" t="str">
        <f>VLOOKUP($A$59,'2.3'!58:185,96,FALSE)</f>
        <v>n.d.</v>
      </c>
    </row>
    <row r="60" spans="1:14" s="106" customFormat="1" ht="20" customHeight="1" x14ac:dyDescent="0.2">
      <c r="A60" s="60" t="s">
        <v>525</v>
      </c>
      <c r="B60" s="106" t="s">
        <v>526</v>
      </c>
      <c r="C60" s="92" t="str">
        <f>VLOOKUP($A$60,'2.3'!59:186,8,FALSE)</f>
        <v>0</v>
      </c>
      <c r="D60" s="92" t="str">
        <f>VLOOKUP($A$60,'2.3'!59:186,16,FALSE)</f>
        <v>0</v>
      </c>
      <c r="E60" s="92" t="str">
        <f>VLOOKUP($A$60,'2.3'!59:186,24,FALSE)</f>
        <v>0</v>
      </c>
      <c r="F60" s="92" t="str">
        <f>VLOOKUP($A$60,'2.3'!59:186,32,FALSE)</f>
        <v>0</v>
      </c>
      <c r="G60" s="92" t="str">
        <f>VLOOKUP($A$60,'2.3'!59:186,40,FALSE)</f>
        <v>0</v>
      </c>
      <c r="H60" s="92" t="str">
        <f>VLOOKUP($A$60,'2.3'!59:186,48,FALSE)</f>
        <v>0</v>
      </c>
      <c r="I60" s="92" t="str">
        <f>VLOOKUP($A$60,'2.3'!59:186,56,FALSE)</f>
        <v>0</v>
      </c>
      <c r="J60" s="92" t="str">
        <f>VLOOKUP($A$60,'2.3'!59:186,64,FALSE)</f>
        <v>0</v>
      </c>
      <c r="K60" s="92" t="str">
        <f>VLOOKUP($A$60,'2.3'!59:186,72,FALSE)</f>
        <v>0</v>
      </c>
      <c r="L60" s="92" t="str">
        <f>VLOOKUP($A$60,'2.3'!59:186,80,FALSE)</f>
        <v>0</v>
      </c>
      <c r="M60" s="92">
        <f>VLOOKUP($A$60,'2.3'!59:186,88,FALSE)</f>
        <v>935.01278120000006</v>
      </c>
      <c r="N60" s="92" t="str">
        <f>VLOOKUP($A$60,'2.3'!59:186,96,FALSE)</f>
        <v>n.d.</v>
      </c>
    </row>
    <row r="61" spans="1:14" ht="20" customHeight="1" x14ac:dyDescent="0.2">
      <c r="A61" s="35">
        <v>283</v>
      </c>
      <c r="B61" s="36" t="s">
        <v>305</v>
      </c>
      <c r="C61" s="90">
        <f>VLOOKUP($A$61,'2.3'!60:187,8,FALSE)</f>
        <v>0</v>
      </c>
      <c r="D61" s="90">
        <f>VLOOKUP($A$61,'2.3'!60:187,16,FALSE)</f>
        <v>0</v>
      </c>
      <c r="E61" s="90">
        <f>VLOOKUP($A$61,'2.3'!60:187,24,FALSE)</f>
        <v>0</v>
      </c>
      <c r="F61" s="90">
        <f>VLOOKUP($A$61,'2.3'!60:187,32,FALSE)</f>
        <v>0</v>
      </c>
      <c r="G61" s="90">
        <f>VLOOKUP($A$61,'2.3'!60:187,40,FALSE)</f>
        <v>0</v>
      </c>
      <c r="H61" s="90">
        <f>VLOOKUP($A$61,'2.3'!60:187,48,FALSE)</f>
        <v>0</v>
      </c>
      <c r="I61" s="90">
        <f>VLOOKUP($A$61,'2.3'!60:187,56,FALSE)</f>
        <v>0</v>
      </c>
      <c r="J61" s="90">
        <f>VLOOKUP($A$61,'2.3'!60:187,64,FALSE)</f>
        <v>0</v>
      </c>
      <c r="K61" s="90">
        <f>VLOOKUP($A$61,'2.3'!60:187,72,FALSE)</f>
        <v>0</v>
      </c>
      <c r="L61" s="90">
        <f>VLOOKUP($A$61,'2.3'!60:187,80,FALSE)</f>
        <v>0</v>
      </c>
      <c r="M61" s="90">
        <f>VLOOKUP($A$61,'2.3'!60:187,88,FALSE)</f>
        <v>0</v>
      </c>
      <c r="N61" s="90">
        <f>VLOOKUP($A$61,'2.3'!60:187,96,FALSE)</f>
        <v>0</v>
      </c>
    </row>
    <row r="62" spans="1:14" ht="20" customHeight="1" x14ac:dyDescent="0.2">
      <c r="A62" s="18">
        <v>31</v>
      </c>
      <c r="B62" s="19" t="s">
        <v>833</v>
      </c>
      <c r="C62" s="88">
        <f>VLOOKUP($A$62,'2.3'!61:188,8,FALSE)</f>
        <v>19676.911157785653</v>
      </c>
      <c r="D62" s="88">
        <f>VLOOKUP($A$62,'2.3'!61:188,16,FALSE)</f>
        <v>19588.342840753867</v>
      </c>
      <c r="E62" s="88">
        <f>VLOOKUP($A$62,'2.3'!61:188,24,FALSE)</f>
        <v>24471.484674771571</v>
      </c>
      <c r="F62" s="88">
        <f>VLOOKUP($A$62,'2.3'!61:188,32,FALSE)</f>
        <v>11077.238640045631</v>
      </c>
      <c r="G62" s="88">
        <f>VLOOKUP($A$62,'2.3'!61:188,40,FALSE)</f>
        <v>17155.878149425174</v>
      </c>
      <c r="H62" s="88">
        <f>VLOOKUP($A$62,'2.3'!61:188,48,FALSE)</f>
        <v>11611.673901194496</v>
      </c>
      <c r="I62" s="88">
        <f>VLOOKUP($A$62,'2.3'!61:188,56,FALSE)</f>
        <v>9341.3603385376446</v>
      </c>
      <c r="J62" s="88">
        <f>VLOOKUP($A$62,'2.3'!61:188,64,FALSE)</f>
        <v>-8457.2870627635457</v>
      </c>
      <c r="K62" s="88">
        <f>VLOOKUP($A$62,'2.3'!61:188,72,FALSE)</f>
        <v>-1778.8996689321684</v>
      </c>
      <c r="L62" s="88">
        <f>VLOOKUP($A$62,'2.3'!61:188,80,FALSE)</f>
        <v>2874.5313657531005</v>
      </c>
      <c r="M62" s="88">
        <f>VLOOKUP($A$62,'2.3'!61:188,88,FALSE)</f>
        <v>17534.658693009405</v>
      </c>
      <c r="N62" s="88">
        <f>VLOOKUP($A$62,'2.3'!61:188,96,FALSE)</f>
        <v>-1372.3503676198234</v>
      </c>
    </row>
    <row r="63" spans="1:14" ht="20" customHeight="1" x14ac:dyDescent="0.2">
      <c r="A63" s="35">
        <v>311</v>
      </c>
      <c r="B63" s="36" t="s">
        <v>834</v>
      </c>
      <c r="C63" s="90">
        <f>VLOOKUP($A$63,'2.3'!62:189,8,FALSE)</f>
        <v>19415.238662825654</v>
      </c>
      <c r="D63" s="90">
        <f>VLOOKUP($A$63,'2.3'!62:189,16,FALSE)</f>
        <v>19319.482424513866</v>
      </c>
      <c r="E63" s="90">
        <f>VLOOKUP($A$63,'2.3'!62:189,24,FALSE)</f>
        <v>24246.255582221573</v>
      </c>
      <c r="F63" s="90">
        <f>VLOOKUP($A$63,'2.3'!62:189,32,FALSE)</f>
        <v>10807.493602395631</v>
      </c>
      <c r="G63" s="90">
        <f>VLOOKUP($A$63,'2.3'!62:189,40,FALSE)</f>
        <v>16885.855705235175</v>
      </c>
      <c r="H63" s="90">
        <f>VLOOKUP($A$63,'2.3'!62:189,48,FALSE)</f>
        <v>11347.258135954495</v>
      </c>
      <c r="I63" s="90">
        <f>VLOOKUP($A$63,'2.3'!62:189,56,FALSE)</f>
        <v>9034.5420928876447</v>
      </c>
      <c r="J63" s="90">
        <f>VLOOKUP($A$63,'2.3'!62:189,64,FALSE)</f>
        <v>-8653.254285713545</v>
      </c>
      <c r="K63" s="90">
        <f>VLOOKUP($A$63,'2.3'!62:189,72,FALSE)</f>
        <v>-2040.4815101821684</v>
      </c>
      <c r="L63" s="90">
        <f>VLOOKUP($A$63,'2.3'!62:189,80,FALSE)</f>
        <v>2414.7251838131006</v>
      </c>
      <c r="M63" s="90">
        <f>VLOOKUP($A$63,'2.3'!62:189,88,FALSE)</f>
        <v>16835.865631329405</v>
      </c>
      <c r="N63" s="90" t="str">
        <f>VLOOKUP($A$63,'2.3'!62:189,96,FALSE)</f>
        <v>n.d.</v>
      </c>
    </row>
    <row r="64" spans="1:14" ht="20" customHeight="1" x14ac:dyDescent="0.2">
      <c r="A64" s="21">
        <v>3111</v>
      </c>
      <c r="B64" s="22" t="s">
        <v>319</v>
      </c>
      <c r="C64" s="23">
        <f>VLOOKUP($A$64,'2.3'!63:190,8,FALSE)</f>
        <v>16274.519866960758</v>
      </c>
      <c r="D64" s="23">
        <f>VLOOKUP($A$64,'2.3'!63:190,16,FALSE)</f>
        <v>16300.155131530304</v>
      </c>
      <c r="E64" s="23">
        <f>VLOOKUP($A$64,'2.3'!63:190,24,FALSE)</f>
        <v>20960.960482233531</v>
      </c>
      <c r="F64" s="23">
        <f>VLOOKUP($A$64,'2.3'!63:190,32,FALSE)</f>
        <v>8970.4345511515185</v>
      </c>
      <c r="G64" s="23">
        <f>VLOOKUP($A$64,'2.3'!63:190,40,FALSE)</f>
        <v>14229.647900846714</v>
      </c>
      <c r="H64" s="23">
        <f>VLOOKUP($A$64,'2.3'!63:190,48,FALSE)</f>
        <v>9835.2683179031101</v>
      </c>
      <c r="I64" s="23">
        <f>VLOOKUP($A$64,'2.3'!63:190,56,FALSE)</f>
        <v>8005.2948201289264</v>
      </c>
      <c r="J64" s="23">
        <f>VLOOKUP($A$64,'2.3'!63:190,64,FALSE)</f>
        <v>-7041.8051121054186</v>
      </c>
      <c r="K64" s="23">
        <f>VLOOKUP($A$64,'2.3'!63:190,72,FALSE)</f>
        <v>-1536.7676608944007</v>
      </c>
      <c r="L64" s="23">
        <f>VLOOKUP($A$64,'2.3'!63:190,80,FALSE)</f>
        <v>1878.411782736998</v>
      </c>
      <c r="M64" s="23">
        <f>VLOOKUP($A$64,'2.3'!63:190,88,FALSE)</f>
        <v>13977.437414322896</v>
      </c>
      <c r="N64" s="23" t="str">
        <f>VLOOKUP($A$64,'2.3'!63:190,96,FALSE)</f>
        <v>n.d.</v>
      </c>
    </row>
    <row r="65" spans="1:14" ht="20" customHeight="1" x14ac:dyDescent="0.2">
      <c r="A65" s="21">
        <v>3112</v>
      </c>
      <c r="B65" s="22" t="s">
        <v>320</v>
      </c>
      <c r="C65" s="23">
        <f>VLOOKUP($A$65,'2.3'!64:191,8,FALSE)</f>
        <v>3139.1498871826257</v>
      </c>
      <c r="D65" s="23">
        <f>VLOOKUP($A$65,'2.3'!64:191,16,FALSE)</f>
        <v>3019.2276862540434</v>
      </c>
      <c r="E65" s="23">
        <f>VLOOKUP($A$65,'2.3'!64:191,24,FALSE)</f>
        <v>3284.8326097262366</v>
      </c>
      <c r="F65" s="23">
        <f>VLOOKUP($A$65,'2.3'!64:191,32,FALSE)</f>
        <v>1836.9772899321974</v>
      </c>
      <c r="G65" s="23">
        <f>VLOOKUP($A$65,'2.3'!64:191,40,FALSE)</f>
        <v>2655.9978713220376</v>
      </c>
      <c r="H65" s="23">
        <f>VLOOKUP($A$65,'2.3'!64:191,48,FALSE)</f>
        <v>1507.4892481739394</v>
      </c>
      <c r="I65" s="23">
        <f>VLOOKUP($A$65,'2.3'!64:191,56,FALSE)</f>
        <v>1029.1821530062648</v>
      </c>
      <c r="J65" s="23">
        <f>VLOOKUP($A$65,'2.3'!64:191,64,FALSE)</f>
        <v>-1611.3988306667986</v>
      </c>
      <c r="K65" s="23">
        <f>VLOOKUP($A$65,'2.3'!64:191,72,FALSE)</f>
        <v>-502.81639557958596</v>
      </c>
      <c r="L65" s="23">
        <f>VLOOKUP($A$65,'2.3'!64:191,80,FALSE)</f>
        <v>529.83168660180286</v>
      </c>
      <c r="M65" s="23">
        <f>VLOOKUP($A$65,'2.3'!64:191,88,FALSE)</f>
        <v>2797.1559735306942</v>
      </c>
      <c r="N65" s="23" t="str">
        <f>VLOOKUP($A$65,'2.3'!64:191,96,FALSE)</f>
        <v>n.d.</v>
      </c>
    </row>
    <row r="66" spans="1:14" ht="20" customHeight="1" x14ac:dyDescent="0.2">
      <c r="A66" s="21">
        <v>3113</v>
      </c>
      <c r="B66" s="22" t="s">
        <v>321</v>
      </c>
      <c r="C66" s="23">
        <f>VLOOKUP($A$66,'2.3'!65:192,8,FALSE)</f>
        <v>1.5689086822710567</v>
      </c>
      <c r="D66" s="23">
        <f>VLOOKUP($A$66,'2.3'!65:192,16,FALSE)</f>
        <v>9.9606729520427428E-2</v>
      </c>
      <c r="E66" s="23">
        <f>VLOOKUP($A$66,'2.3'!65:192,24,FALSE)</f>
        <v>0.46249026180441843</v>
      </c>
      <c r="F66" s="23">
        <f>VLOOKUP($A$66,'2.3'!65:192,32,FALSE)</f>
        <v>8.1761311916216564E-2</v>
      </c>
      <c r="G66" s="23">
        <f>VLOOKUP($A$66,'2.3'!65:192,40,FALSE)</f>
        <v>0.20993306642455989</v>
      </c>
      <c r="H66" s="23">
        <f>VLOOKUP($A$66,'2.3'!65:192,48,FALSE)</f>
        <v>4.5005698774451917</v>
      </c>
      <c r="I66" s="23">
        <f>VLOOKUP($A$66,'2.3'!65:192,56,FALSE)</f>
        <v>6.5119752454148805E-2</v>
      </c>
      <c r="J66" s="23">
        <f>VLOOKUP($A$66,'2.3'!65:192,64,FALSE)</f>
        <v>-5.0342941327226873E-2</v>
      </c>
      <c r="K66" s="23">
        <f>VLOOKUP($A$66,'2.3'!65:192,72,FALSE)</f>
        <v>-0.89745370818153103</v>
      </c>
      <c r="L66" s="23">
        <f>VLOOKUP($A$66,'2.3'!65:192,80,FALSE)</f>
        <v>6.4817144742995261</v>
      </c>
      <c r="M66" s="23">
        <f>VLOOKUP($A$66,'2.3'!65:192,88,FALSE)</f>
        <v>61.272243475813021</v>
      </c>
      <c r="N66" s="23" t="str">
        <f>VLOOKUP($A$66,'2.3'!65:192,96,FALSE)</f>
        <v>n.d.</v>
      </c>
    </row>
    <row r="67" spans="1:14" ht="20" customHeight="1" x14ac:dyDescent="0.2">
      <c r="A67" s="21">
        <v>3114</v>
      </c>
      <c r="B67" s="22" t="s">
        <v>322</v>
      </c>
      <c r="C67" s="23">
        <f>VLOOKUP($A$67,'2.3'!66:193,8,FALSE)</f>
        <v>0</v>
      </c>
      <c r="D67" s="23">
        <f>VLOOKUP($A$67,'2.3'!66:193,16,FALSE)</f>
        <v>0</v>
      </c>
      <c r="E67" s="23">
        <f>VLOOKUP($A$67,'2.3'!66:193,24,FALSE)</f>
        <v>0</v>
      </c>
      <c r="F67" s="23">
        <f>VLOOKUP($A$67,'2.3'!66:193,32,FALSE)</f>
        <v>0</v>
      </c>
      <c r="G67" s="23">
        <f>VLOOKUP($A$67,'2.3'!66:193,40,FALSE)</f>
        <v>0</v>
      </c>
      <c r="H67" s="23">
        <f>VLOOKUP($A$67,'2.3'!66:193,48,FALSE)</f>
        <v>0</v>
      </c>
      <c r="I67" s="23">
        <f>VLOOKUP($A$67,'2.3'!66:193,56,FALSE)</f>
        <v>0</v>
      </c>
      <c r="J67" s="23">
        <f>VLOOKUP($A$67,'2.3'!66:193,64,FALSE)</f>
        <v>0</v>
      </c>
      <c r="K67" s="23">
        <f>VLOOKUP($A$67,'2.3'!66:193,72,FALSE)</f>
        <v>0</v>
      </c>
      <c r="L67" s="23">
        <f>VLOOKUP($A$67,'2.3'!66:193,80,FALSE)</f>
        <v>0</v>
      </c>
      <c r="M67" s="23">
        <f>VLOOKUP($A$67,'2.3'!66:193,88,FALSE)</f>
        <v>0</v>
      </c>
      <c r="N67" s="23" t="str">
        <f>VLOOKUP($A$67,'2.3'!66:193,96,FALSE)</f>
        <v>n.d.</v>
      </c>
    </row>
    <row r="68" spans="1:14" ht="20" customHeight="1" x14ac:dyDescent="0.2">
      <c r="A68" s="35">
        <v>312</v>
      </c>
      <c r="B68" s="36" t="s">
        <v>252</v>
      </c>
      <c r="C68" s="90">
        <f>VLOOKUP($A$68,'2.3'!67:194,8,FALSE)</f>
        <v>261.67249495999999</v>
      </c>
      <c r="D68" s="90">
        <f>VLOOKUP($A$68,'2.3'!67:194,16,FALSE)</f>
        <v>268.86041624000001</v>
      </c>
      <c r="E68" s="90">
        <f>VLOOKUP($A$68,'2.3'!67:194,24,FALSE)</f>
        <v>225.22909255000002</v>
      </c>
      <c r="F68" s="90">
        <f>VLOOKUP($A$68,'2.3'!67:194,32,FALSE)</f>
        <v>269.74503764999997</v>
      </c>
      <c r="G68" s="90">
        <f>VLOOKUP($A$68,'2.3'!67:194,40,FALSE)</f>
        <v>270.02244418999999</v>
      </c>
      <c r="H68" s="90">
        <f>VLOOKUP($A$68,'2.3'!67:194,48,FALSE)</f>
        <v>264.41576523999998</v>
      </c>
      <c r="I68" s="90">
        <f>VLOOKUP($A$68,'2.3'!67:194,56,FALSE)</f>
        <v>306.81824564999999</v>
      </c>
      <c r="J68" s="90">
        <f>VLOOKUP($A$68,'2.3'!67:194,64,FALSE)</f>
        <v>195.96722294999998</v>
      </c>
      <c r="K68" s="90">
        <f>VLOOKUP($A$68,'2.3'!67:194,72,FALSE)</f>
        <v>261.58184125000002</v>
      </c>
      <c r="L68" s="90">
        <f>VLOOKUP($A$68,'2.3'!67:194,80,FALSE)</f>
        <v>459.80618193999999</v>
      </c>
      <c r="M68" s="90">
        <f>VLOOKUP($A$68,'2.3'!67:194,88,FALSE)</f>
        <v>698.79306167999994</v>
      </c>
      <c r="N68" s="90" t="str">
        <f>VLOOKUP($A$68,'2.3'!67:194,96,FALSE)</f>
        <v>n.d.</v>
      </c>
    </row>
    <row r="69" spans="1:14" ht="20" customHeight="1" x14ac:dyDescent="0.2">
      <c r="A69" s="35">
        <v>313</v>
      </c>
      <c r="B69" s="36" t="s">
        <v>253</v>
      </c>
      <c r="C69" s="90">
        <f>VLOOKUP($A$69,'2.3'!68:195,8,FALSE)</f>
        <v>0</v>
      </c>
      <c r="D69" s="90">
        <f>VLOOKUP($A$69,'2.3'!68:195,16,FALSE)</f>
        <v>0</v>
      </c>
      <c r="E69" s="90">
        <f>VLOOKUP($A$69,'2.3'!68:195,24,FALSE)</f>
        <v>0</v>
      </c>
      <c r="F69" s="90">
        <f>VLOOKUP($A$69,'2.3'!68:195,32,FALSE)</f>
        <v>0</v>
      </c>
      <c r="G69" s="90">
        <f>VLOOKUP($A$69,'2.3'!68:195,40,FALSE)</f>
        <v>0</v>
      </c>
      <c r="H69" s="90">
        <f>VLOOKUP($A$69,'2.3'!68:195,48,FALSE)</f>
        <v>0</v>
      </c>
      <c r="I69" s="90">
        <f>VLOOKUP($A$69,'2.3'!68:195,56,FALSE)</f>
        <v>0</v>
      </c>
      <c r="J69" s="90">
        <f>VLOOKUP($A$69,'2.3'!68:195,64,FALSE)</f>
        <v>0</v>
      </c>
      <c r="K69" s="90">
        <f>VLOOKUP($A$69,'2.3'!68:195,72,FALSE)</f>
        <v>0</v>
      </c>
      <c r="L69" s="90">
        <f>VLOOKUP($A$69,'2.3'!68:195,80,FALSE)</f>
        <v>0</v>
      </c>
      <c r="M69" s="90">
        <f>VLOOKUP($A$69,'2.3'!68:195,88,FALSE)</f>
        <v>0</v>
      </c>
      <c r="N69" s="90" t="str">
        <f>VLOOKUP($A$69,'2.3'!68:195,96,FALSE)</f>
        <v>n.d.</v>
      </c>
    </row>
    <row r="70" spans="1:14" ht="20" customHeight="1" x14ac:dyDescent="0.2">
      <c r="A70" s="35">
        <v>314</v>
      </c>
      <c r="B70" s="36" t="s">
        <v>254</v>
      </c>
      <c r="C70" s="90">
        <f>VLOOKUP($A$70,'2.3'!69:196,8,FALSE)</f>
        <v>0</v>
      </c>
      <c r="D70" s="90">
        <f>VLOOKUP($A$70,'2.3'!69:196,16,FALSE)</f>
        <v>0</v>
      </c>
      <c r="E70" s="90">
        <f>VLOOKUP($A$70,'2.3'!69:196,24,FALSE)</f>
        <v>0</v>
      </c>
      <c r="F70" s="90">
        <f>VLOOKUP($A$70,'2.3'!69:196,32,FALSE)</f>
        <v>0</v>
      </c>
      <c r="G70" s="90">
        <f>VLOOKUP($A$70,'2.3'!69:196,40,FALSE)</f>
        <v>0</v>
      </c>
      <c r="H70" s="90">
        <f>VLOOKUP($A$70,'2.3'!69:196,48,FALSE)</f>
        <v>0</v>
      </c>
      <c r="I70" s="90">
        <f>VLOOKUP($A$70,'2.3'!69:196,56,FALSE)</f>
        <v>0</v>
      </c>
      <c r="J70" s="90">
        <f>VLOOKUP($A$70,'2.3'!69:196,64,FALSE)</f>
        <v>0</v>
      </c>
      <c r="K70" s="90">
        <f>VLOOKUP($A$70,'2.3'!69:196,72,FALSE)</f>
        <v>0</v>
      </c>
      <c r="L70" s="90">
        <f>VLOOKUP($A$70,'2.3'!69:196,80,FALSE)</f>
        <v>0</v>
      </c>
      <c r="M70" s="90">
        <f>VLOOKUP($A$70,'2.3'!69:196,88,FALSE)</f>
        <v>0</v>
      </c>
      <c r="N70" s="90" t="str">
        <f>VLOOKUP($A$70,'2.3'!69:196,96,FALSE)</f>
        <v>n.d.</v>
      </c>
    </row>
    <row r="71" spans="1:14" ht="20" customHeight="1" x14ac:dyDescent="0.2">
      <c r="A71" s="21">
        <v>3141</v>
      </c>
      <c r="B71" s="22" t="s">
        <v>323</v>
      </c>
      <c r="C71" s="23">
        <f>VLOOKUP($A$71,'2.3'!70:197,8,FALSE)</f>
        <v>0</v>
      </c>
      <c r="D71" s="23">
        <f>VLOOKUP($A$71,'2.3'!70:197,16,FALSE)</f>
        <v>0</v>
      </c>
      <c r="E71" s="23">
        <f>VLOOKUP($A$71,'2.3'!70:197,24,FALSE)</f>
        <v>0</v>
      </c>
      <c r="F71" s="23">
        <f>VLOOKUP($A$71,'2.3'!70:197,32,FALSE)</f>
        <v>0</v>
      </c>
      <c r="G71" s="23">
        <f>VLOOKUP($A$71,'2.3'!70:197,40,FALSE)</f>
        <v>0</v>
      </c>
      <c r="H71" s="23">
        <f>VLOOKUP($A$71,'2.3'!70:197,48,FALSE)</f>
        <v>0</v>
      </c>
      <c r="I71" s="23">
        <f>VLOOKUP($A$71,'2.3'!70:197,56,FALSE)</f>
        <v>0</v>
      </c>
      <c r="J71" s="23">
        <f>VLOOKUP($A$71,'2.3'!70:197,64,FALSE)</f>
        <v>0</v>
      </c>
      <c r="K71" s="23">
        <f>VLOOKUP($A$71,'2.3'!70:197,72,FALSE)</f>
        <v>0</v>
      </c>
      <c r="L71" s="23">
        <f>VLOOKUP($A$71,'2.3'!70:197,80,FALSE)</f>
        <v>0</v>
      </c>
      <c r="M71" s="23">
        <f>VLOOKUP($A$71,'2.3'!70:197,88,FALSE)</f>
        <v>0</v>
      </c>
      <c r="N71" s="23" t="str">
        <f>VLOOKUP($A$71,'2.3'!70:197,96,FALSE)</f>
        <v>n.d.</v>
      </c>
    </row>
    <row r="72" spans="1:14" ht="20" customHeight="1" x14ac:dyDescent="0.2">
      <c r="A72" s="21">
        <v>3142</v>
      </c>
      <c r="B72" s="22" t="s">
        <v>324</v>
      </c>
      <c r="C72" s="23">
        <f>VLOOKUP($A$72,'2.3'!71:198,8,FALSE)</f>
        <v>0</v>
      </c>
      <c r="D72" s="23">
        <f>VLOOKUP($A$72,'2.3'!71:198,16,FALSE)</f>
        <v>0</v>
      </c>
      <c r="E72" s="23">
        <f>VLOOKUP($A$72,'2.3'!71:198,24,FALSE)</f>
        <v>0</v>
      </c>
      <c r="F72" s="23">
        <f>VLOOKUP($A$72,'2.3'!71:198,32,FALSE)</f>
        <v>0</v>
      </c>
      <c r="G72" s="23">
        <f>VLOOKUP($A$72,'2.3'!71:198,40,FALSE)</f>
        <v>0</v>
      </c>
      <c r="H72" s="23">
        <f>VLOOKUP($A$72,'2.3'!71:198,48,FALSE)</f>
        <v>0</v>
      </c>
      <c r="I72" s="23">
        <f>VLOOKUP($A$72,'2.3'!71:198,56,FALSE)</f>
        <v>0</v>
      </c>
      <c r="J72" s="23">
        <f>VLOOKUP($A$72,'2.3'!71:198,64,FALSE)</f>
        <v>0</v>
      </c>
      <c r="K72" s="23">
        <f>VLOOKUP($A$72,'2.3'!71:198,72,FALSE)</f>
        <v>0</v>
      </c>
      <c r="L72" s="23">
        <f>VLOOKUP($A$72,'2.3'!71:198,80,FALSE)</f>
        <v>0</v>
      </c>
      <c r="M72" s="23">
        <f>VLOOKUP($A$72,'2.3'!71:198,88,FALSE)</f>
        <v>0</v>
      </c>
      <c r="N72" s="23" t="str">
        <f>VLOOKUP($A$72,'2.3'!71:198,96,FALSE)</f>
        <v>n.d.</v>
      </c>
    </row>
    <row r="73" spans="1:14" ht="20" customHeight="1" x14ac:dyDescent="0.2">
      <c r="A73" s="21">
        <v>3143</v>
      </c>
      <c r="B73" s="22" t="s">
        <v>325</v>
      </c>
      <c r="C73" s="23">
        <f>VLOOKUP($A$73,'2.3'!72:199,8,FALSE)</f>
        <v>0</v>
      </c>
      <c r="D73" s="23">
        <f>VLOOKUP($A$73,'2.3'!72:199,16,FALSE)</f>
        <v>0</v>
      </c>
      <c r="E73" s="23">
        <f>VLOOKUP($A$73,'2.3'!72:199,24,FALSE)</f>
        <v>0</v>
      </c>
      <c r="F73" s="23">
        <f>VLOOKUP($A$73,'2.3'!72:199,32,FALSE)</f>
        <v>0</v>
      </c>
      <c r="G73" s="23">
        <f>VLOOKUP($A$73,'2.3'!72:199,40,FALSE)</f>
        <v>0</v>
      </c>
      <c r="H73" s="23">
        <f>VLOOKUP($A$73,'2.3'!72:199,48,FALSE)</f>
        <v>0</v>
      </c>
      <c r="I73" s="23">
        <f>VLOOKUP($A$73,'2.3'!72:199,56,FALSE)</f>
        <v>0</v>
      </c>
      <c r="J73" s="23">
        <f>VLOOKUP($A$73,'2.3'!72:199,64,FALSE)</f>
        <v>0</v>
      </c>
      <c r="K73" s="23">
        <f>VLOOKUP($A$73,'2.3'!72:199,72,FALSE)</f>
        <v>0</v>
      </c>
      <c r="L73" s="23">
        <f>VLOOKUP($A$73,'2.3'!72:199,80,FALSE)</f>
        <v>0</v>
      </c>
      <c r="M73" s="23">
        <f>VLOOKUP($A$73,'2.3'!72:199,88,FALSE)</f>
        <v>0</v>
      </c>
      <c r="N73" s="23" t="str">
        <f>VLOOKUP($A$73,'2.3'!72:199,96,FALSE)</f>
        <v>n.d.</v>
      </c>
    </row>
    <row r="74" spans="1:14" ht="20" customHeight="1" x14ac:dyDescent="0.2">
      <c r="A74" s="21">
        <v>3144</v>
      </c>
      <c r="B74" s="22" t="s">
        <v>326</v>
      </c>
      <c r="C74" s="23">
        <f>VLOOKUP($A$74,'2.3'!73:200,8,FALSE)</f>
        <v>0</v>
      </c>
      <c r="D74" s="23">
        <f>VLOOKUP($A$74,'2.3'!73:200,16,FALSE)</f>
        <v>0</v>
      </c>
      <c r="E74" s="23">
        <f>VLOOKUP($A$74,'2.3'!73:200,24,FALSE)</f>
        <v>0</v>
      </c>
      <c r="F74" s="23">
        <f>VLOOKUP($A$74,'2.3'!73:200,32,FALSE)</f>
        <v>0</v>
      </c>
      <c r="G74" s="23">
        <f>VLOOKUP($A$74,'2.3'!73:200,40,FALSE)</f>
        <v>0</v>
      </c>
      <c r="H74" s="23">
        <f>VLOOKUP($A$74,'2.3'!73:200,48,FALSE)</f>
        <v>0</v>
      </c>
      <c r="I74" s="23">
        <f>VLOOKUP($A$74,'2.3'!73:200,56,FALSE)</f>
        <v>0</v>
      </c>
      <c r="J74" s="23">
        <f>VLOOKUP($A$74,'2.3'!73:200,64,FALSE)</f>
        <v>0</v>
      </c>
      <c r="K74" s="23">
        <f>VLOOKUP($A$74,'2.3'!73:200,72,FALSE)</f>
        <v>0</v>
      </c>
      <c r="L74" s="23">
        <f>VLOOKUP($A$74,'2.3'!73:200,80,FALSE)</f>
        <v>0</v>
      </c>
      <c r="M74" s="23">
        <f>VLOOKUP($A$74,'2.3'!73:200,88,FALSE)</f>
        <v>0</v>
      </c>
      <c r="N74" s="23" t="str">
        <f>VLOOKUP($A$74,'2.3'!73:200,96,FALSE)</f>
        <v>n.d.</v>
      </c>
    </row>
    <row r="75" spans="1:14" ht="20" customHeight="1" x14ac:dyDescent="0.2">
      <c r="A75" s="108" t="s">
        <v>255</v>
      </c>
      <c r="B75" s="109"/>
      <c r="C75" s="202"/>
      <c r="D75" s="202"/>
      <c r="E75" s="202"/>
      <c r="F75" s="202"/>
      <c r="G75" s="202"/>
      <c r="H75" s="202"/>
      <c r="I75" s="202"/>
      <c r="J75" s="202"/>
      <c r="K75" s="202"/>
      <c r="L75" s="202"/>
      <c r="M75" s="202"/>
      <c r="N75" s="202"/>
    </row>
    <row r="76" spans="1:14" ht="20" customHeight="1" x14ac:dyDescent="0.2">
      <c r="A76" s="61" t="s">
        <v>334</v>
      </c>
      <c r="B76" s="62" t="s">
        <v>330</v>
      </c>
      <c r="C76" s="203">
        <f>VLOOKUP($A$76,'2.3'!75:202,8,FALSE)</f>
        <v>34699.091883375651</v>
      </c>
      <c r="D76" s="203">
        <f>VLOOKUP($A$76,'2.3'!75:202,16,FALSE)</f>
        <v>37318.482218221092</v>
      </c>
      <c r="E76" s="203">
        <f>VLOOKUP($A$76,'2.3'!75:202,24,FALSE)</f>
        <v>45372.695674581577</v>
      </c>
      <c r="F76" s="203">
        <f>VLOOKUP($A$76,'2.3'!75:202,32,FALSE)</f>
        <v>33866.980915595632</v>
      </c>
      <c r="G76" s="203">
        <f>VLOOKUP($A$76,'2.3'!75:202,40,FALSE)</f>
        <v>43178.335790656049</v>
      </c>
      <c r="H76" s="203">
        <f>VLOOKUP($A$76,'2.3'!75:202,48,FALSE)</f>
        <v>39925.243470094494</v>
      </c>
      <c r="I76" s="203">
        <f>VLOOKUP($A$76,'2.3'!75:202,56,FALSE)</f>
        <v>40890.507236131256</v>
      </c>
      <c r="J76" s="203">
        <f>VLOOKUP($A$76,'2.3'!75:202,64,FALSE)</f>
        <v>24578.58744110764</v>
      </c>
      <c r="K76" s="203">
        <f>VLOOKUP($A$76,'2.3'!75:202,72,FALSE)</f>
        <v>33216.621642682854</v>
      </c>
      <c r="L76" s="203">
        <f>VLOOKUP($A$76,'2.3'!75:202,80,FALSE)</f>
        <v>41278.549366913103</v>
      </c>
      <c r="M76" s="203">
        <f>VLOOKUP($A$76,'2.3'!75:202,88,FALSE)</f>
        <v>60326.162500019404</v>
      </c>
      <c r="N76" s="203">
        <f>VLOOKUP($A$76,'2.3'!75:202,96,FALSE)</f>
        <v>47934.370081999994</v>
      </c>
    </row>
    <row r="77" spans="1:14" ht="20" customHeight="1" x14ac:dyDescent="0.2">
      <c r="A77" s="61" t="s">
        <v>335</v>
      </c>
      <c r="B77" s="62" t="s">
        <v>527</v>
      </c>
      <c r="C77" s="203">
        <f>VLOOKUP($A$77,'2.3'!76:203,8,FALSE)</f>
        <v>494.18072559000007</v>
      </c>
      <c r="D77" s="203">
        <f>VLOOKUP($A$77,'2.3'!76:203,16,FALSE)</f>
        <v>678.56615794000004</v>
      </c>
      <c r="E77" s="203">
        <f>VLOOKUP($A$77,'2.3'!76:203,24,FALSE)</f>
        <v>728.21099980999998</v>
      </c>
      <c r="F77" s="203">
        <f>VLOOKUP($A$77,'2.3'!76:203,32,FALSE)</f>
        <v>484.74227554999999</v>
      </c>
      <c r="G77" s="203">
        <f>VLOOKUP($A$77,'2.3'!76:203,40,FALSE)</f>
        <v>1236.44720364</v>
      </c>
      <c r="H77" s="203">
        <f>VLOOKUP($A$77,'2.3'!76:203,48,FALSE)</f>
        <v>779.56956889999992</v>
      </c>
      <c r="I77" s="203">
        <f>VLOOKUP($A$77,'2.3'!76:203,56,FALSE)</f>
        <v>708.75207541999998</v>
      </c>
      <c r="J77" s="203">
        <f>VLOOKUP($A$77,'2.3'!76:203,64,FALSE)</f>
        <v>497.26430895999999</v>
      </c>
      <c r="K77" s="203">
        <f>VLOOKUP($A$77,'2.3'!76:203,72,FALSE)</f>
        <v>691.84757603999992</v>
      </c>
      <c r="L77" s="203">
        <f>VLOOKUP($A$77,'2.3'!76:203,80,FALSE)</f>
        <v>772.01800116000004</v>
      </c>
      <c r="M77" s="203">
        <f>VLOOKUP($A$77,'2.3'!76:203,88,FALSE)</f>
        <v>968.50380700999995</v>
      </c>
      <c r="N77" s="203">
        <f>VLOOKUP($A$77,'2.3'!76:203,96,FALSE)</f>
        <v>653.83738500000004</v>
      </c>
    </row>
    <row r="78" spans="1:14" ht="20" customHeight="1" x14ac:dyDescent="0.2">
      <c r="A78" s="63" t="s">
        <v>336</v>
      </c>
      <c r="B78" s="64" t="s">
        <v>835</v>
      </c>
      <c r="C78" s="204">
        <f>VLOOKUP($A$78,'2.3'!77:204,8,FALSE)</f>
        <v>14528</v>
      </c>
      <c r="D78" s="204">
        <f>VLOOKUP($A$78,'2.3'!77:204,16,FALSE)</f>
        <v>17051.573219527221</v>
      </c>
      <c r="E78" s="204">
        <f>VLOOKUP($A$78,'2.3'!77:204,24,FALSE)</f>
        <v>20173</v>
      </c>
      <c r="F78" s="204">
        <f>VLOOKUP($A$78,'2.3'!77:204,32,FALSE)</f>
        <v>22305</v>
      </c>
      <c r="G78" s="204">
        <f>VLOOKUP($A$78,'2.3'!77:204,40,FALSE)</f>
        <v>24786.01043759087</v>
      </c>
      <c r="H78" s="204">
        <f>VLOOKUP($A$78,'2.3'!77:204,48,FALSE)</f>
        <v>27534</v>
      </c>
      <c r="I78" s="204">
        <f>VLOOKUP($A$78,'2.3'!77:204,56,FALSE)</f>
        <v>30840.39482217361</v>
      </c>
      <c r="J78" s="204">
        <f>VLOOKUP($A$78,'2.3'!77:204,64,FALSE)</f>
        <v>32538.610194911183</v>
      </c>
      <c r="K78" s="204">
        <f>VLOOKUP($A$78,'2.3'!77:204,72,FALSE)</f>
        <v>34303.67373557503</v>
      </c>
      <c r="L78" s="204">
        <f>VLOOKUP($A$78,'2.3'!77:204,80,FALSE)</f>
        <v>37632</v>
      </c>
      <c r="M78" s="204">
        <f>VLOOKUP($A$78,'2.3'!77:204,88,FALSE)</f>
        <v>41823</v>
      </c>
      <c r="N78" s="204">
        <f>VLOOKUP($A$78,'2.3'!77:204,96,FALSE)</f>
        <v>48652.883064619818</v>
      </c>
    </row>
    <row r="79" spans="1:14" ht="20" customHeight="1" x14ac:dyDescent="0.2">
      <c r="A79" s="102" t="s">
        <v>587</v>
      </c>
    </row>
    <row r="80" spans="1:14" ht="20" customHeight="1" x14ac:dyDescent="0.2">
      <c r="A80" s="102" t="s">
        <v>846</v>
      </c>
    </row>
    <row r="81" spans="1:1" ht="20" customHeight="1" x14ac:dyDescent="0.2">
      <c r="A81" s="102" t="s">
        <v>588</v>
      </c>
    </row>
    <row r="82" spans="1:1" ht="20" customHeight="1" x14ac:dyDescent="0.2">
      <c r="A82" s="102" t="s">
        <v>797</v>
      </c>
    </row>
    <row r="83" spans="1:1" ht="20" customHeight="1" x14ac:dyDescent="0.2">
      <c r="A83" s="102" t="s">
        <v>655</v>
      </c>
    </row>
    <row r="84" spans="1:1" ht="20" customHeight="1" x14ac:dyDescent="0.2">
      <c r="A84" s="102" t="s">
        <v>852</v>
      </c>
    </row>
    <row r="85" spans="1:1" ht="20" customHeight="1" x14ac:dyDescent="0.2">
      <c r="A85" s="102" t="s">
        <v>603</v>
      </c>
    </row>
    <row r="86" spans="1:1" ht="20" customHeight="1" x14ac:dyDescent="0.2">
      <c r="A86" s="102" t="s">
        <v>660</v>
      </c>
    </row>
    <row r="87" spans="1:1" ht="20" customHeight="1" x14ac:dyDescent="0.2">
      <c r="A87" s="102" t="s">
        <v>850</v>
      </c>
    </row>
    <row r="88" spans="1:1" ht="20" customHeight="1" x14ac:dyDescent="0.2">
      <c r="A88" s="102" t="s">
        <v>611</v>
      </c>
    </row>
    <row r="89" spans="1:1" ht="20" customHeight="1" x14ac:dyDescent="0.2">
      <c r="A89" s="102" t="s">
        <v>662</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FB93F-11CB-4041-8A5C-3B7795FB6103}">
  <sheetPr codeName="Planilha23"/>
  <dimension ref="A1:N89"/>
  <sheetViews>
    <sheetView showGridLines="0" workbookViewId="0">
      <pane xSplit="2" ySplit="4" topLeftCell="C5" activePane="bottomRight" state="frozen"/>
      <selection activeCell="A54" sqref="A54"/>
      <selection pane="topRight" activeCell="A54" sqref="A54"/>
      <selection pane="bottomLeft" activeCell="A54" sqref="A54"/>
      <selection pane="bottomRight" activeCell="A3" sqref="A3"/>
    </sheetView>
  </sheetViews>
  <sheetFormatPr baseColWidth="10" defaultColWidth="9.1640625" defaultRowHeight="20" customHeight="1" x14ac:dyDescent="0.2"/>
  <cols>
    <col min="1" max="1" width="9.1640625" style="104"/>
    <col min="2" max="2" width="75.5" style="104" bestFit="1" customWidth="1"/>
    <col min="3" max="14" width="10.6640625" style="104" customWidth="1"/>
    <col min="15" max="16384" width="9.1640625" style="104"/>
  </cols>
  <sheetData>
    <row r="1" spans="1:14" ht="20" customHeight="1" x14ac:dyDescent="0.2">
      <c r="A1" s="96" t="s">
        <v>771</v>
      </c>
    </row>
    <row r="2" spans="1:14" ht="20" customHeight="1" x14ac:dyDescent="0.2">
      <c r="A2" s="96" t="s">
        <v>333</v>
      </c>
    </row>
    <row r="4" spans="1:14" s="113" customFormat="1" ht="20" customHeight="1" x14ac:dyDescent="0.2">
      <c r="A4" s="333" t="s">
        <v>666</v>
      </c>
      <c r="B4" s="333"/>
      <c r="C4" s="24">
        <v>2010</v>
      </c>
      <c r="D4" s="24">
        <v>2011</v>
      </c>
      <c r="E4" s="24">
        <v>2012</v>
      </c>
      <c r="F4" s="24">
        <v>2013</v>
      </c>
      <c r="G4" s="24">
        <v>2014</v>
      </c>
      <c r="H4" s="24">
        <v>2015</v>
      </c>
      <c r="I4" s="24">
        <v>2016</v>
      </c>
      <c r="J4" s="24">
        <v>2017</v>
      </c>
      <c r="K4" s="24">
        <v>2018</v>
      </c>
      <c r="L4" s="24">
        <v>2019</v>
      </c>
      <c r="M4" s="24">
        <v>2020</v>
      </c>
      <c r="N4" s="24">
        <v>2021</v>
      </c>
    </row>
    <row r="5" spans="1:14" ht="20" customHeight="1" x14ac:dyDescent="0.2">
      <c r="A5" s="57" t="s">
        <v>394</v>
      </c>
      <c r="B5" s="58" t="s">
        <v>829</v>
      </c>
      <c r="C5" s="165">
        <f>VLOOKUP($A$5,'2.3'!4:131,10,FALSE)</f>
        <v>1638189.9982935444</v>
      </c>
      <c r="D5" s="165">
        <f>VLOOKUP($A$5,'2.3'!4:131,18,FALSE)</f>
        <v>1838570.8503206733</v>
      </c>
      <c r="E5" s="165">
        <f>VLOOKUP($A$5,'2.3'!4:131,26,FALSE)</f>
        <v>2018776.1337985033</v>
      </c>
      <c r="F5" s="165">
        <f>VLOOKUP($A$5,'2.3'!4:131,34,FALSE)</f>
        <v>2264162.2144924644</v>
      </c>
      <c r="G5" s="165">
        <f>VLOOKUP($A$5,'2.3'!4:131,42,FALSE)</f>
        <v>2555082.8747116588</v>
      </c>
      <c r="H5" s="165">
        <f>VLOOKUP($A$5,'2.3'!4:131,50,FALSE)</f>
        <v>2947920.8627821216</v>
      </c>
      <c r="I5" s="165">
        <f>VLOOKUP($A$5,'2.3'!4:131,58,FALSE)</f>
        <v>3046249.0150512126</v>
      </c>
      <c r="J5" s="165">
        <f>VLOOKUP($A$5,'2.3'!4:131,66,FALSE)</f>
        <v>3173142.8690379914</v>
      </c>
      <c r="K5" s="165">
        <f>VLOOKUP($A$5,'2.3'!4:131,74,FALSE)</f>
        <v>3320198.2763587385</v>
      </c>
      <c r="L5" s="165">
        <f>VLOOKUP($A$5,'2.3'!4:131,82,FALSE)</f>
        <v>3450293.6458747103</v>
      </c>
      <c r="M5" s="165">
        <f>VLOOKUP($A$5,'2.3'!4:131,90,FALSE)</f>
        <v>3789008.435037869</v>
      </c>
      <c r="N5" s="165">
        <f>VLOOKUP($A$5,'2.3'!4:131,98,FALSE)</f>
        <v>3848581.7864323114</v>
      </c>
    </row>
    <row r="6" spans="1:14" ht="20" customHeight="1" x14ac:dyDescent="0.2">
      <c r="A6" s="18">
        <v>2</v>
      </c>
      <c r="B6" s="19" t="s">
        <v>488</v>
      </c>
      <c r="C6" s="88">
        <f>VLOOKUP($A$6,'2.3'!5:132,10,FALSE)</f>
        <v>1580725.6948868451</v>
      </c>
      <c r="D6" s="88">
        <f>VLOOKUP($A$6,'2.3'!5:132,18,FALSE)</f>
        <v>1802462.9653199369</v>
      </c>
      <c r="E6" s="88">
        <f>VLOOKUP($A$6,'2.3'!5:132,26,FALSE)</f>
        <v>1979309.0016626222</v>
      </c>
      <c r="F6" s="88">
        <f>VLOOKUP($A$6,'2.3'!5:132,34,FALSE)</f>
        <v>2221337.139380665</v>
      </c>
      <c r="G6" s="88">
        <f>VLOOKUP($A$6,'2.3'!5:132,42,FALSE)</f>
        <v>2501515.6225258005</v>
      </c>
      <c r="H6" s="88">
        <f>VLOOKUP($A$6,'2.3'!5:132,50,FALSE)</f>
        <v>2939817.6867023716</v>
      </c>
      <c r="I6" s="88">
        <f>VLOOKUP($A$6,'2.3'!5:132,58,FALSE)</f>
        <v>3052195.8676025937</v>
      </c>
      <c r="J6" s="88">
        <f>VLOOKUP($A$6,'2.3'!5:132,66,FALSE)</f>
        <v>3202179.2643509521</v>
      </c>
      <c r="K6" s="88">
        <f>VLOOKUP($A$6,'2.3'!5:132,74,FALSE)</f>
        <v>3335942.3629085105</v>
      </c>
      <c r="L6" s="88">
        <f>VLOOKUP($A$6,'2.3'!5:132,82,FALSE)</f>
        <v>3480654.1935333717</v>
      </c>
      <c r="M6" s="88">
        <f>VLOOKUP($A$6,'2.3'!5:132,90,FALSE)</f>
        <v>3805282.8199631851</v>
      </c>
      <c r="N6" s="88">
        <f>VLOOKUP($A$6,'2.3'!5:132,98,FALSE)</f>
        <v>3877154.8992941394</v>
      </c>
    </row>
    <row r="7" spans="1:14" ht="20" customHeight="1" x14ac:dyDescent="0.2">
      <c r="A7" s="32">
        <v>21</v>
      </c>
      <c r="B7" s="33" t="s">
        <v>244</v>
      </c>
      <c r="C7" s="89">
        <f>VLOOKUP($A$7,'2.3'!6:133,10,FALSE)</f>
        <v>466040.46255359554</v>
      </c>
      <c r="D7" s="89">
        <f>VLOOKUP($A$7,'2.3'!6:133,18,FALSE)</f>
        <v>519664.76461136673</v>
      </c>
      <c r="E7" s="89">
        <f>VLOOKUP($A$7,'2.3'!6:133,26,FALSE)</f>
        <v>573510.81354322133</v>
      </c>
      <c r="F7" s="89">
        <f>VLOOKUP($A$7,'2.3'!6:133,34,FALSE)</f>
        <v>644842.93201609666</v>
      </c>
      <c r="G7" s="89">
        <f>VLOOKUP($A$7,'2.3'!6:133,42,FALSE)</f>
        <v>708772.34459337173</v>
      </c>
      <c r="H7" s="89">
        <f>VLOOKUP($A$7,'2.3'!6:133,50,FALSE)</f>
        <v>774583.52714639343</v>
      </c>
      <c r="I7" s="89">
        <f>VLOOKUP($A$7,'2.3'!6:133,58,FALSE)</f>
        <v>814957.13100055454</v>
      </c>
      <c r="J7" s="89">
        <f>VLOOKUP($A$7,'2.3'!6:133,66,FALSE)</f>
        <v>867946.88526456244</v>
      </c>
      <c r="K7" s="89">
        <f>VLOOKUP($A$7,'2.3'!6:133,74,FALSE)</f>
        <v>910458.29392900551</v>
      </c>
      <c r="L7" s="89">
        <f>VLOOKUP($A$7,'2.3'!6:133,82,FALSE)</f>
        <v>963928.32395355636</v>
      </c>
      <c r="M7" s="89">
        <f>VLOOKUP($A$7,'2.3'!6:133,90,FALSE)</f>
        <v>980055.6598838775</v>
      </c>
      <c r="N7" s="89">
        <f>VLOOKUP($A$7,'2.3'!6:133,98,FALSE)</f>
        <v>1028728.0056341413</v>
      </c>
    </row>
    <row r="8" spans="1:14" ht="20" customHeight="1" x14ac:dyDescent="0.2">
      <c r="A8" s="35">
        <v>211</v>
      </c>
      <c r="B8" s="36" t="s">
        <v>306</v>
      </c>
      <c r="C8" s="90">
        <f>VLOOKUP($A$8,'2.3'!7:134,10,FALSE)</f>
        <v>354206.79924684652</v>
      </c>
      <c r="D8" s="90">
        <f>VLOOKUP($A$8,'2.3'!7:134,18,FALSE)</f>
        <v>394326.64864219999</v>
      </c>
      <c r="E8" s="90">
        <f>VLOOKUP($A$8,'2.3'!7:134,26,FALSE)</f>
        <v>438447.57748606696</v>
      </c>
      <c r="F8" s="90">
        <f>VLOOKUP($A$8,'2.3'!7:134,34,FALSE)</f>
        <v>492549.73257299699</v>
      </c>
      <c r="G8" s="90">
        <f>VLOOKUP($A$8,'2.3'!7:134,42,FALSE)</f>
        <v>538870.13919814001</v>
      </c>
      <c r="H8" s="90">
        <f>VLOOKUP($A$8,'2.3'!7:134,50,FALSE)</f>
        <v>591276.88591673202</v>
      </c>
      <c r="I8" s="90">
        <f>VLOOKUP($A$8,'2.3'!7:134,58,FALSE)</f>
        <v>622740.00804588292</v>
      </c>
      <c r="J8" s="90">
        <f>VLOOKUP($A$8,'2.3'!7:134,66,FALSE)</f>
        <v>656391.92758286768</v>
      </c>
      <c r="K8" s="90">
        <f>VLOOKUP($A$8,'2.3'!7:134,74,FALSE)</f>
        <v>684184.77347328805</v>
      </c>
      <c r="L8" s="90">
        <f>VLOOKUP($A$8,'2.3'!7:134,82,FALSE)</f>
        <v>717287.58289856114</v>
      </c>
      <c r="M8" s="90">
        <f>VLOOKUP($A$8,'2.3'!7:134,90,FALSE)</f>
        <v>736029.8570865239</v>
      </c>
      <c r="N8" s="90">
        <f>VLOOKUP($A$8,'2.3'!7:134,98,FALSE)</f>
        <v>771708.69321513316</v>
      </c>
    </row>
    <row r="9" spans="1:14" s="48" customFormat="1" ht="20" customHeight="1" x14ac:dyDescent="0.2">
      <c r="A9" s="45" t="s">
        <v>489</v>
      </c>
      <c r="B9" s="56" t="s">
        <v>490</v>
      </c>
      <c r="C9" s="92">
        <f>VLOOKUP($A$9,'2.3'!8:135,10,FALSE)</f>
        <v>294240.74579167739</v>
      </c>
      <c r="D9" s="92">
        <f>VLOOKUP($A$9,'2.3'!8:135,18,FALSE)</f>
        <v>326830.40070435195</v>
      </c>
      <c r="E9" s="92">
        <f>VLOOKUP($A$9,'2.3'!8:135,26,FALSE)</f>
        <v>363163.79929103923</v>
      </c>
      <c r="F9" s="92">
        <f>VLOOKUP($A$9,'2.3'!8:135,34,FALSE)</f>
        <v>405048.41506471299</v>
      </c>
      <c r="G9" s="92">
        <f>VLOOKUP($A$9,'2.3'!8:135,42,FALSE)</f>
        <v>445099.20788388996</v>
      </c>
      <c r="H9" s="92">
        <f>VLOOKUP($A$9,'2.3'!8:135,50,FALSE)</f>
        <v>485255.49439260305</v>
      </c>
      <c r="I9" s="92">
        <f>VLOOKUP($A$9,'2.3'!8:135,58,FALSE)</f>
        <v>515660.739800421</v>
      </c>
      <c r="J9" s="92">
        <f>VLOOKUP($A$9,'2.3'!8:135,66,FALSE)</f>
        <v>541559.04372645484</v>
      </c>
      <c r="K9" s="92">
        <f>VLOOKUP($A$9,'2.3'!8:135,74,FALSE)</f>
        <v>561674.71585837798</v>
      </c>
      <c r="L9" s="92">
        <f>VLOOKUP($A$9,'2.3'!8:135,82,FALSE)</f>
        <v>586594.028645996</v>
      </c>
      <c r="M9" s="92">
        <f>VLOOKUP($A$9,'2.3'!8:135,90,FALSE)</f>
        <v>608406.13711815397</v>
      </c>
      <c r="N9" s="92" t="str">
        <f>VLOOKUP($A$9,'2.3'!8:135,98,FALSE)</f>
        <v>n.d.</v>
      </c>
    </row>
    <row r="10" spans="1:14" s="48" customFormat="1" ht="20" customHeight="1" x14ac:dyDescent="0.2">
      <c r="A10" s="45" t="s">
        <v>491</v>
      </c>
      <c r="B10" s="56" t="s">
        <v>492</v>
      </c>
      <c r="C10" s="92">
        <f>VLOOKUP($A$10,'2.3'!9:136,10,FALSE)</f>
        <v>33311.898760116572</v>
      </c>
      <c r="D10" s="92">
        <f>VLOOKUP($A$10,'2.3'!9:136,18,FALSE)</f>
        <v>36846.915268324999</v>
      </c>
      <c r="E10" s="92">
        <f>VLOOKUP($A$10,'2.3'!9:136,26,FALSE)</f>
        <v>40559.333664645434</v>
      </c>
      <c r="F10" s="92">
        <f>VLOOKUP($A$10,'2.3'!9:136,34,FALSE)</f>
        <v>44700.074309914002</v>
      </c>
      <c r="G10" s="92">
        <f>VLOOKUP($A$10,'2.3'!9:136,42,FALSE)</f>
        <v>50369.235951862</v>
      </c>
      <c r="H10" s="92">
        <f>VLOOKUP($A$10,'2.3'!9:136,50,FALSE)</f>
        <v>56127.848666933001</v>
      </c>
      <c r="I10" s="92">
        <f>VLOOKUP($A$10,'2.3'!9:136,58,FALSE)</f>
        <v>58788.943324987995</v>
      </c>
      <c r="J10" s="92">
        <f>VLOOKUP($A$10,'2.3'!9:136,66,FALSE)</f>
        <v>62173.943370747831</v>
      </c>
      <c r="K10" s="92">
        <f>VLOOKUP($A$10,'2.3'!9:136,74,FALSE)</f>
        <v>66104.205461917998</v>
      </c>
      <c r="L10" s="92">
        <f>VLOOKUP($A$10,'2.3'!9:136,82,FALSE)</f>
        <v>69722.701526479999</v>
      </c>
      <c r="M10" s="92">
        <f>VLOOKUP($A$10,'2.3'!9:136,90,FALSE)</f>
        <v>74166.72911159799</v>
      </c>
      <c r="N10" s="92" t="str">
        <f>VLOOKUP($A$10,'2.3'!9:136,98,FALSE)</f>
        <v>n.d.</v>
      </c>
    </row>
    <row r="11" spans="1:14" s="48" customFormat="1" ht="20" customHeight="1" x14ac:dyDescent="0.2">
      <c r="A11" s="45" t="s">
        <v>493</v>
      </c>
      <c r="B11" s="56" t="s">
        <v>494</v>
      </c>
      <c r="C11" s="92">
        <f>VLOOKUP($A$11,'2.3'!10:137,10,FALSE)</f>
        <v>26654.154695052552</v>
      </c>
      <c r="D11" s="92">
        <f>VLOOKUP($A$11,'2.3'!10:137,18,FALSE)</f>
        <v>30649.332669523006</v>
      </c>
      <c r="E11" s="92">
        <f>VLOOKUP($A$11,'2.3'!10:137,26,FALSE)</f>
        <v>34724.444530382272</v>
      </c>
      <c r="F11" s="92">
        <f>VLOOKUP($A$11,'2.3'!10:137,34,FALSE)</f>
        <v>42801.243198370001</v>
      </c>
      <c r="G11" s="92">
        <f>VLOOKUP($A$11,'2.3'!10:137,42,FALSE)</f>
        <v>43401.695362387996</v>
      </c>
      <c r="H11" s="92">
        <f>VLOOKUP($A$11,'2.3'!10:137,50,FALSE)</f>
        <v>49893.542857196</v>
      </c>
      <c r="I11" s="92">
        <f>VLOOKUP($A$11,'2.3'!10:137,58,FALSE)</f>
        <v>48290.324920473991</v>
      </c>
      <c r="J11" s="92">
        <f>VLOOKUP($A$11,'2.3'!10:137,66,FALSE)</f>
        <v>52658.940485665065</v>
      </c>
      <c r="K11" s="92">
        <f>VLOOKUP($A$11,'2.3'!10:137,74,FALSE)</f>
        <v>56405.852152992011</v>
      </c>
      <c r="L11" s="92">
        <f>VLOOKUP($A$11,'2.3'!10:137,82,FALSE)</f>
        <v>60970.85272608501</v>
      </c>
      <c r="M11" s="92">
        <f>VLOOKUP($A$11,'2.3'!10:137,90,FALSE)</f>
        <v>53456.990856772005</v>
      </c>
      <c r="N11" s="92" t="str">
        <f>VLOOKUP($A$11,'2.3'!10:137,98,FALSE)</f>
        <v>n.d.</v>
      </c>
    </row>
    <row r="12" spans="1:14" ht="20" customHeight="1" x14ac:dyDescent="0.2">
      <c r="A12" s="35">
        <v>212</v>
      </c>
      <c r="B12" s="36" t="s">
        <v>246</v>
      </c>
      <c r="C12" s="90">
        <f>VLOOKUP($A$12,'2.3'!11:138,10,FALSE)</f>
        <v>111833.66330674896</v>
      </c>
      <c r="D12" s="90">
        <f>VLOOKUP($A$12,'2.3'!11:138,18,FALSE)</f>
        <v>125338.11596916674</v>
      </c>
      <c r="E12" s="90">
        <f>VLOOKUP($A$12,'2.3'!11:138,26,FALSE)</f>
        <v>135063.2360571544</v>
      </c>
      <c r="F12" s="90">
        <f>VLOOKUP($A$12,'2.3'!11:138,34,FALSE)</f>
        <v>152293.1994430997</v>
      </c>
      <c r="G12" s="90">
        <f>VLOOKUP($A$12,'2.3'!11:138,42,FALSE)</f>
        <v>169902.20539523178</v>
      </c>
      <c r="H12" s="90">
        <f>VLOOKUP($A$12,'2.3'!11:138,50,FALSE)</f>
        <v>183306.64122966136</v>
      </c>
      <c r="I12" s="90">
        <f>VLOOKUP($A$12,'2.3'!11:138,58,FALSE)</f>
        <v>192217.12295467162</v>
      </c>
      <c r="J12" s="90">
        <f>VLOOKUP($A$12,'2.3'!11:138,66,FALSE)</f>
        <v>211554.95768169468</v>
      </c>
      <c r="K12" s="90">
        <f>VLOOKUP($A$12,'2.3'!11:138,74,FALSE)</f>
        <v>226273.52045571749</v>
      </c>
      <c r="L12" s="90">
        <f>VLOOKUP($A$12,'2.3'!11:138,82,FALSE)</f>
        <v>246640.74105499539</v>
      </c>
      <c r="M12" s="90">
        <f>VLOOKUP($A$12,'2.3'!11:138,90,FALSE)</f>
        <v>244025.80279735348</v>
      </c>
      <c r="N12" s="90">
        <f>VLOOKUP($A$12,'2.3'!11:138,98,FALSE)</f>
        <v>257019.31241900811</v>
      </c>
    </row>
    <row r="13" spans="1:14" s="105" customFormat="1" ht="20" customHeight="1" x14ac:dyDescent="0.2">
      <c r="A13" s="105">
        <v>2121</v>
      </c>
      <c r="B13" s="105" t="s">
        <v>307</v>
      </c>
      <c r="C13" s="91">
        <f>VLOOKUP($A$13,'2.3'!12:139,10,FALSE)</f>
        <v>61121.663306748975</v>
      </c>
      <c r="D13" s="91">
        <f>VLOOKUP($A$13,'2.3'!12:139,18,FALSE)</f>
        <v>70699.115969166742</v>
      </c>
      <c r="E13" s="91">
        <f>VLOOKUP($A$13,'2.3'!12:139,26,FALSE)</f>
        <v>77839.236057154383</v>
      </c>
      <c r="F13" s="91">
        <f>VLOOKUP($A$13,'2.3'!12:139,34,FALSE)</f>
        <v>89898.1994430997</v>
      </c>
      <c r="G13" s="91">
        <f>VLOOKUP($A$13,'2.3'!12:139,42,FALSE)</f>
        <v>100192.20539523181</v>
      </c>
      <c r="H13" s="91">
        <f>VLOOKUP($A$13,'2.3'!12:139,50,FALSE)</f>
        <v>109505.61526124639</v>
      </c>
      <c r="I13" s="91">
        <f>VLOOKUP($A$13,'2.3'!12:139,58,FALSE)</f>
        <v>113872.9129546716</v>
      </c>
      <c r="J13" s="91">
        <f>VLOOKUP($A$13,'2.3'!12:139,66,FALSE)</f>
        <v>122222.67265306457</v>
      </c>
      <c r="K13" s="91">
        <f>VLOOKUP($A$13,'2.3'!12:139,74,FALSE)</f>
        <v>129461.84200663748</v>
      </c>
      <c r="L13" s="91">
        <f>VLOOKUP($A$13,'2.3'!12:139,82,FALSE)</f>
        <v>141547.82500030543</v>
      </c>
      <c r="M13" s="91">
        <f>VLOOKUP($A$13,'2.3'!12:139,90,FALSE)</f>
        <v>146260.43287730351</v>
      </c>
      <c r="N13" s="91" t="str">
        <f>VLOOKUP($A$13,'2.3'!12:139,98,FALSE)</f>
        <v>n.d.</v>
      </c>
    </row>
    <row r="14" spans="1:14" s="106" customFormat="1" ht="20" customHeight="1" x14ac:dyDescent="0.2">
      <c r="A14" s="60" t="s">
        <v>495</v>
      </c>
      <c r="B14" s="106" t="s">
        <v>496</v>
      </c>
      <c r="C14" s="92">
        <f>VLOOKUP($A$14,'2.3'!13:140,10,FALSE)</f>
        <v>206.10777076235792</v>
      </c>
      <c r="D14" s="92">
        <f>VLOOKUP($A$14,'2.3'!13:140,18,FALSE)</f>
        <v>247.00300883366407</v>
      </c>
      <c r="E14" s="92">
        <f>VLOOKUP($A$14,'2.3'!13:140,26,FALSE)</f>
        <v>275.31307654866782</v>
      </c>
      <c r="F14" s="92">
        <f>VLOOKUP($A$14,'2.3'!13:140,34,FALSE)</f>
        <v>712.04449066877442</v>
      </c>
      <c r="G14" s="92">
        <f>VLOOKUP($A$14,'2.3'!13:140,42,FALSE)</f>
        <v>491.36106419716373</v>
      </c>
      <c r="H14" s="92">
        <f>VLOOKUP($A$14,'2.3'!13:140,50,FALSE)</f>
        <v>723.99992243005545</v>
      </c>
      <c r="I14" s="92">
        <f>VLOOKUP($A$14,'2.3'!13:140,58,FALSE)</f>
        <v>560.67770871449102</v>
      </c>
      <c r="J14" s="92">
        <f>VLOOKUP($A$14,'2.3'!13:140,66,FALSE)</f>
        <v>679.92835271532056</v>
      </c>
      <c r="K14" s="92">
        <f>VLOOKUP($A$14,'2.3'!13:140,74,FALSE)</f>
        <v>846.07446097031686</v>
      </c>
      <c r="L14" s="92">
        <f>VLOOKUP($A$14,'2.3'!13:140,82,FALSE)</f>
        <v>1352.8352248963338</v>
      </c>
      <c r="M14" s="92">
        <f>VLOOKUP($A$14,'2.3'!13:140,90,FALSE)</f>
        <v>2266.5191664194485</v>
      </c>
      <c r="N14" s="92" t="str">
        <f>VLOOKUP($A$14,'2.3'!13:140,98,FALSE)</f>
        <v>n.d.</v>
      </c>
    </row>
    <row r="15" spans="1:14" s="106" customFormat="1" ht="20" customHeight="1" x14ac:dyDescent="0.2">
      <c r="A15" s="60" t="s">
        <v>497</v>
      </c>
      <c r="B15" s="106" t="s">
        <v>498</v>
      </c>
      <c r="C15" s="92">
        <f>VLOOKUP($A$15,'2.3'!14:141,10,FALSE)</f>
        <v>8589.9294887456908</v>
      </c>
      <c r="D15" s="92">
        <f>VLOOKUP($A$15,'2.3'!14:141,18,FALSE)</f>
        <v>9814.1145960874564</v>
      </c>
      <c r="E15" s="92">
        <f>VLOOKUP($A$15,'2.3'!14:141,26,FALSE)</f>
        <v>10693.529596386115</v>
      </c>
      <c r="F15" s="92">
        <f>VLOOKUP($A$15,'2.3'!14:141,34,FALSE)</f>
        <v>14362.449910290707</v>
      </c>
      <c r="G15" s="92">
        <f>VLOOKUP($A$15,'2.3'!14:141,42,FALSE)</f>
        <v>15867.470282215021</v>
      </c>
      <c r="H15" s="92">
        <f>VLOOKUP($A$15,'2.3'!14:141,50,FALSE)</f>
        <v>16495.159139160056</v>
      </c>
      <c r="I15" s="92">
        <f>VLOOKUP($A$15,'2.3'!14:141,58,FALSE)</f>
        <v>17041.442045975593</v>
      </c>
      <c r="J15" s="92">
        <f>VLOOKUP($A$15,'2.3'!14:141,66,FALSE)</f>
        <v>17971.363339660871</v>
      </c>
      <c r="K15" s="92">
        <f>VLOOKUP($A$15,'2.3'!14:141,74,FALSE)</f>
        <v>20375.492327804619</v>
      </c>
      <c r="L15" s="92">
        <f>VLOOKUP($A$15,'2.3'!14:141,82,FALSE)</f>
        <v>22087.587313280455</v>
      </c>
      <c r="M15" s="92">
        <f>VLOOKUP($A$15,'2.3'!14:141,90,FALSE)</f>
        <v>22699.365858887159</v>
      </c>
      <c r="N15" s="92" t="str">
        <f>VLOOKUP($A$15,'2.3'!14:141,98,FALSE)</f>
        <v>n.d.</v>
      </c>
    </row>
    <row r="16" spans="1:14" s="106" customFormat="1" ht="20" customHeight="1" x14ac:dyDescent="0.2">
      <c r="A16" s="60" t="s">
        <v>499</v>
      </c>
      <c r="B16" s="106" t="s">
        <v>462</v>
      </c>
      <c r="C16" s="92">
        <f>VLOOKUP($A$16,'2.3'!15:142,10,FALSE)</f>
        <v>36808.281353148173</v>
      </c>
      <c r="D16" s="92">
        <f>VLOOKUP($A$16,'2.3'!15:142,18,FALSE)</f>
        <v>42923.811305315729</v>
      </c>
      <c r="E16" s="92">
        <f>VLOOKUP($A$16,'2.3'!15:142,26,FALSE)</f>
        <v>47617.093173966685</v>
      </c>
      <c r="F16" s="92">
        <f>VLOOKUP($A$16,'2.3'!15:142,34,FALSE)</f>
        <v>55534.754063745495</v>
      </c>
      <c r="G16" s="92">
        <f>VLOOKUP($A$16,'2.3'!15:142,42,FALSE)</f>
        <v>63183.405938240896</v>
      </c>
      <c r="H16" s="92">
        <f>VLOOKUP($A$16,'2.3'!15:142,50,FALSE)</f>
        <v>70526.154503628306</v>
      </c>
      <c r="I16" s="92">
        <f>VLOOKUP($A$16,'2.3'!15:142,58,FALSE)</f>
        <v>73863.171593592095</v>
      </c>
      <c r="J16" s="92">
        <f>VLOOKUP($A$16,'2.3'!15:142,66,FALSE)</f>
        <v>79209.690897670574</v>
      </c>
      <c r="K16" s="92">
        <f>VLOOKUP($A$16,'2.3'!15:142,74,FALSE)</f>
        <v>83648.795119658695</v>
      </c>
      <c r="L16" s="92">
        <f>VLOOKUP($A$16,'2.3'!15:142,82,FALSE)</f>
        <v>93314.849232392007</v>
      </c>
      <c r="M16" s="92">
        <f>VLOOKUP($A$16,'2.3'!15:142,90,FALSE)</f>
        <v>93549.053311631898</v>
      </c>
      <c r="N16" s="92" t="str">
        <f>VLOOKUP($A$16,'2.3'!15:142,98,FALSE)</f>
        <v>n.d.</v>
      </c>
    </row>
    <row r="17" spans="1:14" s="106" customFormat="1" ht="20" customHeight="1" x14ac:dyDescent="0.2">
      <c r="A17" s="60" t="s">
        <v>500</v>
      </c>
      <c r="B17" s="106" t="s">
        <v>501</v>
      </c>
      <c r="C17" s="92">
        <f>VLOOKUP($A$17,'2.3'!16:143,10,FALSE)</f>
        <v>15517.344694092753</v>
      </c>
      <c r="D17" s="92">
        <f>VLOOKUP($A$17,'2.3'!16:143,18,FALSE)</f>
        <v>17714.187058929881</v>
      </c>
      <c r="E17" s="92">
        <f>VLOOKUP($A$17,'2.3'!16:143,26,FALSE)</f>
        <v>19253.300210252928</v>
      </c>
      <c r="F17" s="92">
        <f>VLOOKUP($A$17,'2.3'!16:143,34,FALSE)</f>
        <v>19288.950978394718</v>
      </c>
      <c r="G17" s="92">
        <f>VLOOKUP($A$17,'2.3'!16:143,42,FALSE)</f>
        <v>20649.96811057872</v>
      </c>
      <c r="H17" s="92">
        <f>VLOOKUP($A$17,'2.3'!16:143,50,FALSE)</f>
        <v>21760.301696027993</v>
      </c>
      <c r="I17" s="92">
        <f>VLOOKUP($A$17,'2.3'!16:143,58,FALSE)</f>
        <v>22407.621606389417</v>
      </c>
      <c r="J17" s="92">
        <f>VLOOKUP($A$17,'2.3'!16:143,66,FALSE)</f>
        <v>24361.690063017792</v>
      </c>
      <c r="K17" s="92">
        <f>VLOOKUP($A$17,'2.3'!16:143,74,FALSE)</f>
        <v>24591.480098203865</v>
      </c>
      <c r="L17" s="92">
        <f>VLOOKUP($A$17,'2.3'!16:143,82,FALSE)</f>
        <v>24792.553229736608</v>
      </c>
      <c r="M17" s="92">
        <f>VLOOKUP($A$17,'2.3'!16:143,90,FALSE)</f>
        <v>27745.494540364994</v>
      </c>
      <c r="N17" s="92" t="str">
        <f>VLOOKUP($A$17,'2.3'!16:143,98,FALSE)</f>
        <v>n.d.</v>
      </c>
    </row>
    <row r="18" spans="1:14" s="105" customFormat="1" ht="20" customHeight="1" x14ac:dyDescent="0.2">
      <c r="A18" s="105">
        <v>2122</v>
      </c>
      <c r="B18" s="105" t="s">
        <v>830</v>
      </c>
      <c r="C18" s="91">
        <f>VLOOKUP($A$18,'2.3'!17:144,10,FALSE)</f>
        <v>50712</v>
      </c>
      <c r="D18" s="91">
        <f>VLOOKUP($A$18,'2.3'!17:144,18,FALSE)</f>
        <v>54639</v>
      </c>
      <c r="E18" s="91">
        <f>VLOOKUP($A$18,'2.3'!17:144,26,FALSE)</f>
        <v>57224</v>
      </c>
      <c r="F18" s="91">
        <f>VLOOKUP($A$18,'2.3'!17:144,34,FALSE)</f>
        <v>62395</v>
      </c>
      <c r="G18" s="91">
        <f>VLOOKUP($A$18,'2.3'!17:144,42,FALSE)</f>
        <v>69709.999999999985</v>
      </c>
      <c r="H18" s="91">
        <f>VLOOKUP($A$18,'2.3'!17:144,50,FALSE)</f>
        <v>73801.025968414964</v>
      </c>
      <c r="I18" s="91">
        <f>VLOOKUP($A$18,'2.3'!17:144,58,FALSE)</f>
        <v>78344.210000000006</v>
      </c>
      <c r="J18" s="91">
        <f>VLOOKUP($A$18,'2.3'!17:144,66,FALSE)</f>
        <v>89332.285028630096</v>
      </c>
      <c r="K18" s="91">
        <f>VLOOKUP($A$18,'2.3'!17:144,74,FALSE)</f>
        <v>96811.678449080006</v>
      </c>
      <c r="L18" s="91">
        <f>VLOOKUP($A$18,'2.3'!17:144,82,FALSE)</f>
        <v>105092.91605468999</v>
      </c>
      <c r="M18" s="91">
        <f>VLOOKUP($A$18,'2.3'!17:144,90,FALSE)</f>
        <v>97765.369920049998</v>
      </c>
      <c r="N18" s="91" t="str">
        <f>VLOOKUP($A$18,'2.3'!17:144,98,FALSE)</f>
        <v>n.d.</v>
      </c>
    </row>
    <row r="19" spans="1:14" ht="20" customHeight="1" x14ac:dyDescent="0.2">
      <c r="A19" s="32">
        <v>22</v>
      </c>
      <c r="B19" s="33" t="s">
        <v>245</v>
      </c>
      <c r="C19" s="89">
        <f>VLOOKUP($A$19,'2.3'!18:145,10,FALSE)</f>
        <v>209036.50075429754</v>
      </c>
      <c r="D19" s="89">
        <f>VLOOKUP($A$19,'2.3'!18:145,18,FALSE)</f>
        <v>229078.66510977401</v>
      </c>
      <c r="E19" s="89">
        <f>VLOOKUP($A$19,'2.3'!18:145,26,FALSE)</f>
        <v>253989.64945338463</v>
      </c>
      <c r="F19" s="89">
        <f>VLOOKUP($A$19,'2.3'!18:145,34,FALSE)</f>
        <v>273238.33499987598</v>
      </c>
      <c r="G19" s="89">
        <f>VLOOKUP($A$19,'2.3'!18:145,42,FALSE)</f>
        <v>303969.86232054501</v>
      </c>
      <c r="H19" s="89">
        <f>VLOOKUP($A$19,'2.3'!18:145,50,FALSE)</f>
        <v>304003.75135652098</v>
      </c>
      <c r="I19" s="89">
        <f>VLOOKUP($A$19,'2.3'!18:145,58,FALSE)</f>
        <v>324943.22707481199</v>
      </c>
      <c r="J19" s="89">
        <f>VLOOKUP($A$19,'2.3'!18:145,66,FALSE)</f>
        <v>326043.35068303632</v>
      </c>
      <c r="K19" s="89">
        <f>VLOOKUP($A$19,'2.3'!18:145,74,FALSE)</f>
        <v>356766.49311661895</v>
      </c>
      <c r="L19" s="89">
        <f>VLOOKUP($A$19,'2.3'!18:145,82,FALSE)</f>
        <v>382184.48091759498</v>
      </c>
      <c r="M19" s="89">
        <f>VLOOKUP($A$19,'2.3'!18:145,90,FALSE)</f>
        <v>392054.35943330394</v>
      </c>
      <c r="N19" s="89">
        <f>VLOOKUP($A$19,'2.3'!18:145,98,FALSE)</f>
        <v>449796.11431707646</v>
      </c>
    </row>
    <row r="20" spans="1:14" ht="20" customHeight="1" x14ac:dyDescent="0.2">
      <c r="A20" s="32">
        <v>23</v>
      </c>
      <c r="B20" s="33" t="s">
        <v>831</v>
      </c>
      <c r="C20" s="89">
        <f>VLOOKUP($A$20,'2.3'!19:146,10,FALSE)</f>
        <v>50659</v>
      </c>
      <c r="D20" s="89">
        <f>VLOOKUP($A$20,'2.3'!19:146,18,FALSE)</f>
        <v>56845.573219527221</v>
      </c>
      <c r="E20" s="89">
        <f>VLOOKUP($A$20,'2.3'!19:146,26,FALSE)</f>
        <v>62937</v>
      </c>
      <c r="F20" s="89">
        <f>VLOOKUP($A$20,'2.3'!19:146,34,FALSE)</f>
        <v>70093</v>
      </c>
      <c r="G20" s="89">
        <f>VLOOKUP($A$20,'2.3'!19:146,42,FALSE)</f>
        <v>78079</v>
      </c>
      <c r="H20" s="89">
        <f>VLOOKUP($A$20,'2.3'!19:146,50,FALSE)</f>
        <v>87589</v>
      </c>
      <c r="I20" s="89">
        <f>VLOOKUP($A$20,'2.3'!19:146,58,FALSE)</f>
        <v>96198</v>
      </c>
      <c r="J20" s="89">
        <f>VLOOKUP($A$20,'2.3'!19:146,66,FALSE)</f>
        <v>101403</v>
      </c>
      <c r="K20" s="89">
        <f>VLOOKUP($A$20,'2.3'!19:146,74,FALSE)</f>
        <v>106711</v>
      </c>
      <c r="L20" s="89">
        <f>VLOOKUP($A$20,'2.3'!19:146,82,FALSE)</f>
        <v>115040</v>
      </c>
      <c r="M20" s="89">
        <f>VLOOKUP($A$20,'2.3'!19:146,90,FALSE)</f>
        <v>121954</v>
      </c>
      <c r="N20" s="89">
        <f>VLOOKUP($A$20,'2.3'!19:146,98,FALSE)</f>
        <v>141869.63396367177</v>
      </c>
    </row>
    <row r="21" spans="1:14" ht="20" customHeight="1" x14ac:dyDescent="0.2">
      <c r="A21" s="32">
        <v>24</v>
      </c>
      <c r="B21" s="33" t="s">
        <v>832</v>
      </c>
      <c r="C21" s="89">
        <f>VLOOKUP($A$21,'2.3'!20:147,10,FALSE)</f>
        <v>273685.57865308505</v>
      </c>
      <c r="D21" s="89">
        <f>VLOOKUP($A$21,'2.3'!20:147,18,FALSE)</f>
        <v>333694.34070731531</v>
      </c>
      <c r="E21" s="89">
        <f>VLOOKUP($A$21,'2.3'!20:147,26,FALSE)</f>
        <v>333853.22525602218</v>
      </c>
      <c r="F21" s="89">
        <f>VLOOKUP($A$21,'2.3'!20:147,34,FALSE)</f>
        <v>371611.64616390021</v>
      </c>
      <c r="G21" s="89">
        <f>VLOOKUP($A$21,'2.3'!20:147,42,FALSE)</f>
        <v>434114.04533351038</v>
      </c>
      <c r="H21" s="89">
        <f>VLOOKUP($A$21,'2.3'!20:147,50,FALSE)</f>
        <v>714704.58695311844</v>
      </c>
      <c r="I21" s="89">
        <f>VLOOKUP($A$21,'2.3'!20:147,58,FALSE)</f>
        <v>623948.59337838669</v>
      </c>
      <c r="J21" s="89">
        <f>VLOOKUP($A$21,'2.3'!20:147,66,FALSE)</f>
        <v>589196.91714873584</v>
      </c>
      <c r="K21" s="89">
        <f>VLOOKUP($A$21,'2.3'!20:147,74,FALSE)</f>
        <v>613408.20448469743</v>
      </c>
      <c r="L21" s="89">
        <f>VLOOKUP($A$21,'2.3'!20:147,82,FALSE)</f>
        <v>526300.44051603996</v>
      </c>
      <c r="M21" s="89">
        <f>VLOOKUP($A$21,'2.3'!20:147,90,FALSE)</f>
        <v>433894.00662183145</v>
      </c>
      <c r="N21" s="89">
        <f>VLOOKUP($A$21,'2.3'!20:147,98,FALSE)</f>
        <v>602866.82895917352</v>
      </c>
    </row>
    <row r="22" spans="1:14" ht="20" customHeight="1" x14ac:dyDescent="0.2">
      <c r="A22" s="35">
        <v>241</v>
      </c>
      <c r="B22" s="36" t="s">
        <v>308</v>
      </c>
      <c r="C22" s="90">
        <f>VLOOKUP($A$22,'2.3'!21:148,10,FALSE)</f>
        <v>22970.383594083873</v>
      </c>
      <c r="D22" s="90">
        <f>VLOOKUP($A$22,'2.3'!21:148,18,FALSE)</f>
        <v>30516.410197076326</v>
      </c>
      <c r="E22" s="90">
        <f>VLOOKUP($A$22,'2.3'!21:148,26,FALSE)</f>
        <v>32433.245054573556</v>
      </c>
      <c r="F22" s="90">
        <f>VLOOKUP($A$22,'2.3'!21:148,34,FALSE)</f>
        <v>39194.681525185828</v>
      </c>
      <c r="G22" s="90">
        <f>VLOOKUP($A$22,'2.3'!21:148,42,FALSE)</f>
        <v>51448.81576993913</v>
      </c>
      <c r="H22" s="90">
        <f>VLOOKUP($A$22,'2.3'!21:148,50,FALSE)</f>
        <v>65729.26499095514</v>
      </c>
      <c r="I22" s="90">
        <f>VLOOKUP($A$22,'2.3'!21:148,58,FALSE)</f>
        <v>65698.891491078088</v>
      </c>
      <c r="J22" s="90">
        <f>VLOOKUP($A$22,'2.3'!21:148,66,FALSE)</f>
        <v>57726.701761876386</v>
      </c>
      <c r="K22" s="90">
        <f>VLOOKUP($A$22,'2.3'!21:148,74,FALSE)</f>
        <v>56195.94534307596</v>
      </c>
      <c r="L22" s="90">
        <f>VLOOKUP($A$22,'2.3'!21:148,82,FALSE)</f>
        <v>59128.411426633364</v>
      </c>
      <c r="M22" s="90">
        <f>VLOOKUP($A$22,'2.3'!21:148,90,FALSE)</f>
        <v>46397.882019468656</v>
      </c>
      <c r="N22" s="90">
        <f>VLOOKUP($A$22,'2.3'!21:148,98,FALSE)</f>
        <v>50822.113718021566</v>
      </c>
    </row>
    <row r="23" spans="1:14" ht="20" customHeight="1" x14ac:dyDescent="0.2">
      <c r="A23" s="35">
        <v>242</v>
      </c>
      <c r="B23" s="36" t="s">
        <v>309</v>
      </c>
      <c r="C23" s="90">
        <f>VLOOKUP($A$23,'2.3'!22:149,10,FALSE)</f>
        <v>250715.19505900113</v>
      </c>
      <c r="D23" s="90">
        <f>VLOOKUP($A$23,'2.3'!22:149,18,FALSE)</f>
        <v>303177.93051023892</v>
      </c>
      <c r="E23" s="90">
        <f>VLOOKUP($A$23,'2.3'!22:149,26,FALSE)</f>
        <v>301419.98020144872</v>
      </c>
      <c r="F23" s="90">
        <f>VLOOKUP($A$23,'2.3'!22:149,34,FALSE)</f>
        <v>332416.96463871445</v>
      </c>
      <c r="G23" s="90">
        <f>VLOOKUP($A$23,'2.3'!22:149,42,FALSE)</f>
        <v>382665.22956357128</v>
      </c>
      <c r="H23" s="90">
        <f>VLOOKUP($A$23,'2.3'!22:149,50,FALSE)</f>
        <v>648975.32196216332</v>
      </c>
      <c r="I23" s="90">
        <f>VLOOKUP($A$23,'2.3'!22:149,58,FALSE)</f>
        <v>558249.7018873085</v>
      </c>
      <c r="J23" s="90">
        <f>VLOOKUP($A$23,'2.3'!22:149,66,FALSE)</f>
        <v>531470.21538685949</v>
      </c>
      <c r="K23" s="90">
        <f>VLOOKUP($A$23,'2.3'!22:149,74,FALSE)</f>
        <v>557212.25914162141</v>
      </c>
      <c r="L23" s="90">
        <f>VLOOKUP($A$23,'2.3'!22:149,82,FALSE)</f>
        <v>467172.02908940666</v>
      </c>
      <c r="M23" s="90">
        <f>VLOOKUP($A$23,'2.3'!22:149,90,FALSE)</f>
        <v>387496.1246023628</v>
      </c>
      <c r="N23" s="90">
        <f>VLOOKUP($A$23,'2.3'!22:149,98,FALSE)</f>
        <v>552348.25251201214</v>
      </c>
    </row>
    <row r="24" spans="1:14" ht="20" customHeight="1" x14ac:dyDescent="0.2">
      <c r="A24" s="35">
        <v>243</v>
      </c>
      <c r="B24" s="36" t="s">
        <v>310</v>
      </c>
      <c r="C24" s="90">
        <f>VLOOKUP($A$24,'2.3'!23:150,10,FALSE)</f>
        <v>0</v>
      </c>
      <c r="D24" s="90">
        <f>VLOOKUP($A$24,'2.3'!23:150,18,FALSE)</f>
        <v>0</v>
      </c>
      <c r="E24" s="90">
        <f>VLOOKUP($A$24,'2.3'!23:150,26,FALSE)</f>
        <v>0</v>
      </c>
      <c r="F24" s="90">
        <f>VLOOKUP($A$24,'2.3'!23:150,34,FALSE)</f>
        <v>0</v>
      </c>
      <c r="G24" s="90">
        <f>VLOOKUP($A$24,'2.3'!23:150,42,FALSE)</f>
        <v>0</v>
      </c>
      <c r="H24" s="90">
        <f>VLOOKUP($A$24,'2.3'!23:150,50,FALSE)</f>
        <v>0</v>
      </c>
      <c r="I24" s="90">
        <f>VLOOKUP($A$24,'2.3'!23:150,58,FALSE)</f>
        <v>0</v>
      </c>
      <c r="J24" s="90">
        <f>VLOOKUP($A$24,'2.3'!23:150,66,FALSE)</f>
        <v>0</v>
      </c>
      <c r="K24" s="90">
        <f>VLOOKUP($A$24,'2.3'!23:150,74,FALSE)</f>
        <v>0</v>
      </c>
      <c r="L24" s="90">
        <f>VLOOKUP($A$24,'2.3'!23:150,82,FALSE)</f>
        <v>0</v>
      </c>
      <c r="M24" s="90">
        <f>VLOOKUP($A$24,'2.3'!23:150,90,FALSE)</f>
        <v>0</v>
      </c>
      <c r="N24" s="90">
        <f>VLOOKUP($A$24,'2.3'!23:150,98,FALSE)</f>
        <v>-303.53727086021536</v>
      </c>
    </row>
    <row r="25" spans="1:14" ht="20" customHeight="1" x14ac:dyDescent="0.2">
      <c r="A25" s="32">
        <v>25</v>
      </c>
      <c r="B25" s="33" t="s">
        <v>248</v>
      </c>
      <c r="C25" s="89">
        <f>VLOOKUP($A$25,'2.3'!24:151,10,FALSE)</f>
        <v>6707.7255008531356</v>
      </c>
      <c r="D25" s="89">
        <f>VLOOKUP($A$25,'2.3'!24:151,18,FALSE)</f>
        <v>12482.851164299518</v>
      </c>
      <c r="E25" s="89">
        <f>VLOOKUP($A$25,'2.3'!24:151,26,FALSE)</f>
        <v>15016.503303990297</v>
      </c>
      <c r="F25" s="89">
        <f>VLOOKUP($A$25,'2.3'!24:151,34,FALSE)</f>
        <v>25956.677949603898</v>
      </c>
      <c r="G25" s="89">
        <f>VLOOKUP($A$25,'2.3'!24:151,42,FALSE)</f>
        <v>30653.100110912739</v>
      </c>
      <c r="H25" s="89">
        <f>VLOOKUP($A$25,'2.3'!24:151,50,FALSE)</f>
        <v>25521.267697449995</v>
      </c>
      <c r="I25" s="89">
        <f>VLOOKUP($A$25,'2.3'!24:151,58,FALSE)</f>
        <v>29016.277680539999</v>
      </c>
      <c r="J25" s="89">
        <f>VLOOKUP($A$25,'2.3'!24:151,66,FALSE)</f>
        <v>23970.879570720001</v>
      </c>
      <c r="K25" s="89">
        <f>VLOOKUP($A$25,'2.3'!24:151,74,FALSE)</f>
        <v>25717.665737969997</v>
      </c>
      <c r="L25" s="89">
        <f>VLOOKUP($A$25,'2.3'!24:151,82,FALSE)</f>
        <v>18308.991571499999</v>
      </c>
      <c r="M25" s="89">
        <f>VLOOKUP($A$25,'2.3'!24:151,90,FALSE)</f>
        <v>13671.119248663999</v>
      </c>
      <c r="N25" s="89">
        <f>VLOOKUP($A$25,'2.3'!24:151,98,FALSE)</f>
        <v>14339.830106724059</v>
      </c>
    </row>
    <row r="26" spans="1:14" ht="20" customHeight="1" x14ac:dyDescent="0.2">
      <c r="A26" s="35">
        <v>251</v>
      </c>
      <c r="B26" s="36" t="s">
        <v>311</v>
      </c>
      <c r="C26" s="90">
        <f>VLOOKUP($A$26,'2.3'!25:152,10,FALSE)</f>
        <v>0</v>
      </c>
      <c r="D26" s="90">
        <f>VLOOKUP($A$26,'2.3'!25:152,18,FALSE)</f>
        <v>0</v>
      </c>
      <c r="E26" s="90">
        <f>VLOOKUP($A$26,'2.3'!25:152,26,FALSE)</f>
        <v>0</v>
      </c>
      <c r="F26" s="90">
        <f>VLOOKUP($A$26,'2.3'!25:152,34,FALSE)</f>
        <v>0</v>
      </c>
      <c r="G26" s="90">
        <f>VLOOKUP($A$26,'2.3'!25:152,42,FALSE)</f>
        <v>0</v>
      </c>
      <c r="H26" s="90">
        <f>VLOOKUP($A$26,'2.3'!25:152,50,FALSE)</f>
        <v>0</v>
      </c>
      <c r="I26" s="90">
        <f>VLOOKUP($A$26,'2.3'!25:152,58,FALSE)</f>
        <v>0</v>
      </c>
      <c r="J26" s="90">
        <f>VLOOKUP($A$26,'2.3'!25:152,66,FALSE)</f>
        <v>0</v>
      </c>
      <c r="K26" s="90">
        <f>VLOOKUP($A$26,'2.3'!25:152,74,FALSE)</f>
        <v>0</v>
      </c>
      <c r="L26" s="90">
        <f>VLOOKUP($A$26,'2.3'!25:152,82,FALSE)</f>
        <v>0</v>
      </c>
      <c r="M26" s="90">
        <f>VLOOKUP($A$26,'2.3'!25:152,90,FALSE)</f>
        <v>0</v>
      </c>
      <c r="N26" s="90">
        <f>VLOOKUP($A$26,'2.3'!25:152,98,FALSE)</f>
        <v>0</v>
      </c>
    </row>
    <row r="27" spans="1:14" ht="20" customHeight="1" x14ac:dyDescent="0.2">
      <c r="A27" s="35">
        <v>252</v>
      </c>
      <c r="B27" s="36" t="s">
        <v>312</v>
      </c>
      <c r="C27" s="90">
        <f>VLOOKUP($A$27,'2.3'!26:153,10,FALSE)</f>
        <v>6707.7255008531356</v>
      </c>
      <c r="D27" s="90">
        <f>VLOOKUP($A$27,'2.3'!26:153,18,FALSE)</f>
        <v>12482.851164299518</v>
      </c>
      <c r="E27" s="90">
        <f>VLOOKUP($A$27,'2.3'!26:153,26,FALSE)</f>
        <v>15016.503303990297</v>
      </c>
      <c r="F27" s="90">
        <f>VLOOKUP($A$27,'2.3'!26:153,34,FALSE)</f>
        <v>25956.677949603898</v>
      </c>
      <c r="G27" s="90">
        <f>VLOOKUP($A$27,'2.3'!26:153,42,FALSE)</f>
        <v>30653.100110912739</v>
      </c>
      <c r="H27" s="90">
        <f>VLOOKUP($A$27,'2.3'!26:153,50,FALSE)</f>
        <v>25521.267697449995</v>
      </c>
      <c r="I27" s="90">
        <f>VLOOKUP($A$27,'2.3'!26:153,58,FALSE)</f>
        <v>29016.277680539999</v>
      </c>
      <c r="J27" s="90">
        <f>VLOOKUP($A$27,'2.3'!26:153,66,FALSE)</f>
        <v>23970.879570720001</v>
      </c>
      <c r="K27" s="90">
        <f>VLOOKUP($A$27,'2.3'!26:153,74,FALSE)</f>
        <v>25717.665737969997</v>
      </c>
      <c r="L27" s="90">
        <f>VLOOKUP($A$27,'2.3'!26:153,82,FALSE)</f>
        <v>18308.991571499999</v>
      </c>
      <c r="M27" s="90">
        <f>VLOOKUP($A$27,'2.3'!26:153,90,FALSE)</f>
        <v>13671.119248663999</v>
      </c>
      <c r="N27" s="90">
        <f>VLOOKUP($A$27,'2.3'!26:153,98,FALSE)</f>
        <v>14339.830106724059</v>
      </c>
    </row>
    <row r="28" spans="1:14" ht="20" customHeight="1" x14ac:dyDescent="0.2">
      <c r="A28" s="35">
        <v>253</v>
      </c>
      <c r="B28" s="36" t="s">
        <v>313</v>
      </c>
      <c r="C28" s="90">
        <f>VLOOKUP($A$28,'2.3'!27:154,10,FALSE)</f>
        <v>0</v>
      </c>
      <c r="D28" s="90">
        <f>VLOOKUP($A$28,'2.3'!27:154,18,FALSE)</f>
        <v>0</v>
      </c>
      <c r="E28" s="90">
        <f>VLOOKUP($A$28,'2.3'!27:154,26,FALSE)</f>
        <v>0</v>
      </c>
      <c r="F28" s="90">
        <f>VLOOKUP($A$28,'2.3'!27:154,34,FALSE)</f>
        <v>0</v>
      </c>
      <c r="G28" s="90">
        <f>VLOOKUP($A$28,'2.3'!27:154,42,FALSE)</f>
        <v>0</v>
      </c>
      <c r="H28" s="90">
        <f>VLOOKUP($A$28,'2.3'!27:154,50,FALSE)</f>
        <v>0</v>
      </c>
      <c r="I28" s="90">
        <f>VLOOKUP($A$28,'2.3'!27:154,58,FALSE)</f>
        <v>0</v>
      </c>
      <c r="J28" s="90">
        <f>VLOOKUP($A$28,'2.3'!27:154,66,FALSE)</f>
        <v>0</v>
      </c>
      <c r="K28" s="90">
        <f>VLOOKUP($A$28,'2.3'!27:154,74,FALSE)</f>
        <v>0</v>
      </c>
      <c r="L28" s="90">
        <f>VLOOKUP($A$28,'2.3'!27:154,82,FALSE)</f>
        <v>0</v>
      </c>
      <c r="M28" s="90">
        <f>VLOOKUP($A$28,'2.3'!27:154,90,FALSE)</f>
        <v>0</v>
      </c>
      <c r="N28" s="90">
        <f>VLOOKUP($A$28,'2.3'!27:154,98,FALSE)</f>
        <v>0</v>
      </c>
    </row>
    <row r="29" spans="1:14" ht="20" customHeight="1" x14ac:dyDescent="0.2">
      <c r="A29" s="32">
        <v>26</v>
      </c>
      <c r="B29" s="33" t="s">
        <v>243</v>
      </c>
      <c r="C29" s="89">
        <f>VLOOKUP($A$29,'2.3'!28:155,10,FALSE)</f>
        <v>1217.0632688020123</v>
      </c>
      <c r="D29" s="89">
        <f>VLOOKUP($A$29,'2.3'!28:155,18,FALSE)</f>
        <v>1115.4121733119246</v>
      </c>
      <c r="E29" s="89">
        <f>VLOOKUP($A$29,'2.3'!28:155,26,FALSE)</f>
        <v>1320.5217859213008</v>
      </c>
      <c r="F29" s="89">
        <f>VLOOKUP($A$29,'2.3'!28:155,34,FALSE)</f>
        <v>1898.8185525199515</v>
      </c>
      <c r="G29" s="89">
        <f>VLOOKUP($A$29,'2.3'!28:155,42,FALSE)</f>
        <v>3103.6643715709797</v>
      </c>
      <c r="H29" s="89">
        <f>VLOOKUP($A$29,'2.3'!28:155,50,FALSE)</f>
        <v>2722.42826659407</v>
      </c>
      <c r="I29" s="89">
        <f>VLOOKUP($A$29,'2.3'!28:155,58,FALSE)</f>
        <v>4602.4174679090502</v>
      </c>
      <c r="J29" s="89">
        <f>VLOOKUP($A$29,'2.3'!28:155,66,FALSE)</f>
        <v>3616.5554866057355</v>
      </c>
      <c r="K29" s="89">
        <f>VLOOKUP($A$29,'2.3'!28:155,74,FALSE)</f>
        <v>3654.0815665000118</v>
      </c>
      <c r="L29" s="89">
        <f>VLOOKUP($A$29,'2.3'!28:155,82,FALSE)</f>
        <v>2459.6338773149764</v>
      </c>
      <c r="M29" s="89">
        <f>VLOOKUP($A$29,'2.3'!28:155,90,FALSE)</f>
        <v>4012.107065559132</v>
      </c>
      <c r="N29" s="89">
        <f>VLOOKUP($A$29,'2.3'!28:155,98,FALSE)</f>
        <v>5183.372155567049</v>
      </c>
    </row>
    <row r="30" spans="1:14" ht="20" customHeight="1" x14ac:dyDescent="0.2">
      <c r="A30" s="35">
        <v>261</v>
      </c>
      <c r="B30" s="36" t="s">
        <v>314</v>
      </c>
      <c r="C30" s="90">
        <f>VLOOKUP($A$30,'2.3'!29:156,10,FALSE)</f>
        <v>0</v>
      </c>
      <c r="D30" s="90">
        <f>VLOOKUP($A$30,'2.3'!29:156,18,FALSE)</f>
        <v>0</v>
      </c>
      <c r="E30" s="90">
        <f>VLOOKUP($A$30,'2.3'!29:156,26,FALSE)</f>
        <v>0</v>
      </c>
      <c r="F30" s="90">
        <f>VLOOKUP($A$30,'2.3'!29:156,34,FALSE)</f>
        <v>0</v>
      </c>
      <c r="G30" s="90">
        <f>VLOOKUP($A$30,'2.3'!29:156,42,FALSE)</f>
        <v>0</v>
      </c>
      <c r="H30" s="90">
        <f>VLOOKUP($A$30,'2.3'!29:156,50,FALSE)</f>
        <v>0</v>
      </c>
      <c r="I30" s="90">
        <f>VLOOKUP($A$30,'2.3'!29:156,58,FALSE)</f>
        <v>0</v>
      </c>
      <c r="J30" s="90">
        <f>VLOOKUP($A$30,'2.3'!29:156,66,FALSE)</f>
        <v>0</v>
      </c>
      <c r="K30" s="90">
        <f>VLOOKUP($A$30,'2.3'!29:156,74,FALSE)</f>
        <v>0</v>
      </c>
      <c r="L30" s="90">
        <f>VLOOKUP($A$30,'2.3'!29:156,82,FALSE)</f>
        <v>0</v>
      </c>
      <c r="M30" s="90">
        <f>VLOOKUP($A$30,'2.3'!29:156,90,FALSE)</f>
        <v>0</v>
      </c>
      <c r="N30" s="90" t="str">
        <f>VLOOKUP($A$30,'2.3'!29:156,98,FALSE)</f>
        <v>n.d.</v>
      </c>
    </row>
    <row r="31" spans="1:14" ht="20" customHeight="1" x14ac:dyDescent="0.2">
      <c r="A31" s="104">
        <v>2611</v>
      </c>
      <c r="B31" s="104" t="s">
        <v>286</v>
      </c>
      <c r="C31" s="166">
        <f>VLOOKUP($A$31,'2.3'!30:157,10,FALSE)</f>
        <v>0</v>
      </c>
      <c r="D31" s="166">
        <f>VLOOKUP($A$31,'2.3'!30:157,18,FALSE)</f>
        <v>0</v>
      </c>
      <c r="E31" s="166">
        <f>VLOOKUP($A$31,'2.3'!30:157,26,FALSE)</f>
        <v>0</v>
      </c>
      <c r="F31" s="166">
        <f>VLOOKUP($A$31,'2.3'!30:157,34,FALSE)</f>
        <v>0</v>
      </c>
      <c r="G31" s="166">
        <f>VLOOKUP($A$31,'2.3'!30:157,42,FALSE)</f>
        <v>0</v>
      </c>
      <c r="H31" s="166">
        <f>VLOOKUP($A$31,'2.3'!30:157,50,FALSE)</f>
        <v>0</v>
      </c>
      <c r="I31" s="166">
        <f>VLOOKUP($A$31,'2.3'!30:157,58,FALSE)</f>
        <v>0</v>
      </c>
      <c r="J31" s="166">
        <f>VLOOKUP($A$31,'2.3'!30:157,66,FALSE)</f>
        <v>0</v>
      </c>
      <c r="K31" s="166">
        <f>VLOOKUP($A$31,'2.3'!30:157,74,FALSE)</f>
        <v>0</v>
      </c>
      <c r="L31" s="166">
        <f>VLOOKUP($A$31,'2.3'!30:157,82,FALSE)</f>
        <v>0</v>
      </c>
      <c r="M31" s="166">
        <f>VLOOKUP($A$31,'2.3'!30:157,90,FALSE)</f>
        <v>0</v>
      </c>
      <c r="N31" s="166" t="str">
        <f>VLOOKUP($A$31,'2.3'!30:157,98,FALSE)</f>
        <v>n.d.</v>
      </c>
    </row>
    <row r="32" spans="1:14" ht="20" customHeight="1" x14ac:dyDescent="0.2">
      <c r="A32" s="104">
        <v>2612</v>
      </c>
      <c r="B32" s="104" t="s">
        <v>287</v>
      </c>
      <c r="C32" s="166">
        <f>VLOOKUP($A$32,'2.3'!31:158,10,FALSE)</f>
        <v>0</v>
      </c>
      <c r="D32" s="166">
        <f>VLOOKUP($A$32,'2.3'!31:158,18,FALSE)</f>
        <v>0</v>
      </c>
      <c r="E32" s="166">
        <f>VLOOKUP($A$32,'2.3'!31:158,26,FALSE)</f>
        <v>0</v>
      </c>
      <c r="F32" s="166">
        <f>VLOOKUP($A$32,'2.3'!31:158,34,FALSE)</f>
        <v>0</v>
      </c>
      <c r="G32" s="166">
        <f>VLOOKUP($A$32,'2.3'!31:158,42,FALSE)</f>
        <v>0</v>
      </c>
      <c r="H32" s="166">
        <f>VLOOKUP($A$32,'2.3'!31:158,50,FALSE)</f>
        <v>0</v>
      </c>
      <c r="I32" s="166">
        <f>VLOOKUP($A$32,'2.3'!31:158,58,FALSE)</f>
        <v>0</v>
      </c>
      <c r="J32" s="166">
        <f>VLOOKUP($A$32,'2.3'!31:158,66,FALSE)</f>
        <v>0</v>
      </c>
      <c r="K32" s="166">
        <f>VLOOKUP($A$32,'2.3'!31:158,74,FALSE)</f>
        <v>0</v>
      </c>
      <c r="L32" s="166">
        <f>VLOOKUP($A$32,'2.3'!31:158,82,FALSE)</f>
        <v>0</v>
      </c>
      <c r="M32" s="166">
        <f>VLOOKUP($A$32,'2.3'!31:158,90,FALSE)</f>
        <v>0</v>
      </c>
      <c r="N32" s="166" t="str">
        <f>VLOOKUP($A$32,'2.3'!31:158,98,FALSE)</f>
        <v>n.d.</v>
      </c>
    </row>
    <row r="33" spans="1:14" ht="20" customHeight="1" x14ac:dyDescent="0.2">
      <c r="A33" s="35">
        <v>262</v>
      </c>
      <c r="B33" s="36" t="s">
        <v>315</v>
      </c>
      <c r="C33" s="90">
        <f>VLOOKUP($A$33,'2.3'!32:159,10,FALSE)</f>
        <v>1217.063268802</v>
      </c>
      <c r="D33" s="90">
        <f>VLOOKUP($A$33,'2.3'!32:159,18,FALSE)</f>
        <v>1115.412173312</v>
      </c>
      <c r="E33" s="90">
        <f>VLOOKUP($A$33,'2.3'!32:159,26,FALSE)</f>
        <v>1320.5217859213253</v>
      </c>
      <c r="F33" s="90">
        <f>VLOOKUP($A$33,'2.3'!32:159,34,FALSE)</f>
        <v>1898.8185525199999</v>
      </c>
      <c r="G33" s="90">
        <f>VLOOKUP($A$33,'2.3'!32:159,42,FALSE)</f>
        <v>3103.6643715709997</v>
      </c>
      <c r="H33" s="90">
        <f>VLOOKUP($A$33,'2.3'!32:159,50,FALSE)</f>
        <v>2722.428266594</v>
      </c>
      <c r="I33" s="90">
        <f>VLOOKUP($A$33,'2.3'!32:159,58,FALSE)</f>
        <v>4602.4174679090002</v>
      </c>
      <c r="J33" s="90">
        <f>VLOOKUP($A$33,'2.3'!32:159,66,FALSE)</f>
        <v>3616.5554866056268</v>
      </c>
      <c r="K33" s="90">
        <f>VLOOKUP($A$33,'2.3'!32:159,74,FALSE)</f>
        <v>3654.0815665000005</v>
      </c>
      <c r="L33" s="90">
        <f>VLOOKUP($A$33,'2.3'!32:159,82,FALSE)</f>
        <v>2459.6338773150005</v>
      </c>
      <c r="M33" s="90">
        <f>VLOOKUP($A$33,'2.3'!32:159,90,FALSE)</f>
        <v>4012.1070655589997</v>
      </c>
      <c r="N33" s="90" t="str">
        <f>VLOOKUP($A$33,'2.3'!32:159,98,FALSE)</f>
        <v>n.d.</v>
      </c>
    </row>
    <row r="34" spans="1:14" ht="20" customHeight="1" x14ac:dyDescent="0.2">
      <c r="A34" s="104">
        <v>2621</v>
      </c>
      <c r="B34" s="104" t="s">
        <v>286</v>
      </c>
      <c r="C34" s="166">
        <f>VLOOKUP($A$34,'2.3'!33:160,10,FALSE)</f>
        <v>1212.6995874220001</v>
      </c>
      <c r="D34" s="166">
        <f>VLOOKUP($A$34,'2.3'!33:160,18,FALSE)</f>
        <v>1085.5699931320003</v>
      </c>
      <c r="E34" s="166">
        <f>VLOOKUP($A$34,'2.3'!33:160,26,FALSE)</f>
        <v>1304.9539055013252</v>
      </c>
      <c r="F34" s="166">
        <f>VLOOKUP($A$34,'2.3'!33:160,34,FALSE)</f>
        <v>1860.2183394299998</v>
      </c>
      <c r="G34" s="166">
        <f>VLOOKUP($A$34,'2.3'!33:160,42,FALSE)</f>
        <v>3092.151289421</v>
      </c>
      <c r="H34" s="166">
        <f>VLOOKUP($A$34,'2.3'!33:160,50,FALSE)</f>
        <v>2716.1881669439999</v>
      </c>
      <c r="I34" s="166">
        <f>VLOOKUP($A$34,'2.3'!33:160,58,FALSE)</f>
        <v>4589.5765727890002</v>
      </c>
      <c r="J34" s="166">
        <f>VLOOKUP($A$34,'2.3'!33:160,66,FALSE)</f>
        <v>3613.5767386056268</v>
      </c>
      <c r="K34" s="166">
        <f>VLOOKUP($A$34,'2.3'!33:160,74,FALSE)</f>
        <v>3539.1627253700003</v>
      </c>
      <c r="L34" s="166">
        <f>VLOOKUP($A$34,'2.3'!33:160,82,FALSE)</f>
        <v>2459.6121969850005</v>
      </c>
      <c r="M34" s="166">
        <f>VLOOKUP($A$34,'2.3'!33:160,90,FALSE)</f>
        <v>4006.2099256389997</v>
      </c>
      <c r="N34" s="166" t="str">
        <f>VLOOKUP($A$34,'2.3'!33:160,98,FALSE)</f>
        <v>n.d.</v>
      </c>
    </row>
    <row r="35" spans="1:14" ht="20" customHeight="1" x14ac:dyDescent="0.2">
      <c r="A35" s="104">
        <v>2622</v>
      </c>
      <c r="B35" s="104" t="s">
        <v>287</v>
      </c>
      <c r="C35" s="166">
        <f>VLOOKUP($A$35,'2.3'!34:161,10,FALSE)</f>
        <v>4.3636813800000001</v>
      </c>
      <c r="D35" s="166">
        <f>VLOOKUP($A$35,'2.3'!34:161,18,FALSE)</f>
        <v>29.842180180000003</v>
      </c>
      <c r="E35" s="166">
        <f>VLOOKUP($A$35,'2.3'!34:161,26,FALSE)</f>
        <v>15.56788042</v>
      </c>
      <c r="F35" s="166">
        <f>VLOOKUP($A$35,'2.3'!34:161,34,FALSE)</f>
        <v>38.600213089999997</v>
      </c>
      <c r="G35" s="166">
        <f>VLOOKUP($A$35,'2.3'!34:161,42,FALSE)</f>
        <v>11.513082150000001</v>
      </c>
      <c r="H35" s="166">
        <f>VLOOKUP($A$35,'2.3'!34:161,50,FALSE)</f>
        <v>6.2400996500000003</v>
      </c>
      <c r="I35" s="166">
        <f>VLOOKUP($A$35,'2.3'!34:161,58,FALSE)</f>
        <v>12.840895119999999</v>
      </c>
      <c r="J35" s="166">
        <f>VLOOKUP($A$35,'2.3'!34:161,66,FALSE)</f>
        <v>2.978748</v>
      </c>
      <c r="K35" s="166">
        <f>VLOOKUP($A$35,'2.3'!34:161,74,FALSE)</f>
        <v>114.91884113</v>
      </c>
      <c r="L35" s="166">
        <f>VLOOKUP($A$35,'2.3'!34:161,82,FALSE)</f>
        <v>2.1680330000000001E-2</v>
      </c>
      <c r="M35" s="166">
        <f>VLOOKUP($A$35,'2.3'!34:161,90,FALSE)</f>
        <v>5.8971399199999999</v>
      </c>
      <c r="N35" s="166" t="str">
        <f>VLOOKUP($A$35,'2.3'!34:161,98,FALSE)</f>
        <v>n.d.</v>
      </c>
    </row>
    <row r="36" spans="1:14" ht="20" customHeight="1" x14ac:dyDescent="0.2">
      <c r="A36" s="35">
        <v>263</v>
      </c>
      <c r="B36" s="36" t="s">
        <v>310</v>
      </c>
      <c r="C36" s="90">
        <f>VLOOKUP($A$36,'2.3'!35:162,10,FALSE)</f>
        <v>0</v>
      </c>
      <c r="D36" s="90">
        <f>VLOOKUP($A$36,'2.3'!35:162,18,FALSE)</f>
        <v>0</v>
      </c>
      <c r="E36" s="90">
        <f>VLOOKUP($A$36,'2.3'!35:162,26,FALSE)</f>
        <v>0</v>
      </c>
      <c r="F36" s="90">
        <f>VLOOKUP($A$36,'2.3'!35:162,34,FALSE)</f>
        <v>0</v>
      </c>
      <c r="G36" s="90">
        <f>VLOOKUP($A$36,'2.3'!35:162,42,FALSE)</f>
        <v>0</v>
      </c>
      <c r="H36" s="90">
        <f>VLOOKUP($A$36,'2.3'!35:162,50,FALSE)</f>
        <v>0</v>
      </c>
      <c r="I36" s="90">
        <f>VLOOKUP($A$36,'2.3'!35:162,58,FALSE)</f>
        <v>0</v>
      </c>
      <c r="J36" s="90">
        <f>VLOOKUP($A$36,'2.3'!35:162,66,FALSE)</f>
        <v>0</v>
      </c>
      <c r="K36" s="90">
        <f>VLOOKUP($A$36,'2.3'!35:162,74,FALSE)</f>
        <v>0</v>
      </c>
      <c r="L36" s="90">
        <f>VLOOKUP($A$36,'2.3'!35:162,82,FALSE)</f>
        <v>0</v>
      </c>
      <c r="M36" s="90">
        <f>VLOOKUP($A$36,'2.3'!35:162,90,FALSE)</f>
        <v>0</v>
      </c>
      <c r="N36" s="90">
        <f>VLOOKUP($A$36,'2.3'!35:162,98,FALSE)</f>
        <v>0</v>
      </c>
    </row>
    <row r="37" spans="1:14" ht="20" customHeight="1" x14ac:dyDescent="0.2">
      <c r="A37" s="104">
        <v>2631</v>
      </c>
      <c r="B37" s="104" t="s">
        <v>286</v>
      </c>
      <c r="C37" s="166">
        <f>VLOOKUP($A$37,'2.3'!36:163,10,FALSE)</f>
        <v>0</v>
      </c>
      <c r="D37" s="166">
        <f>VLOOKUP($A$37,'2.3'!36:163,18,FALSE)</f>
        <v>0</v>
      </c>
      <c r="E37" s="166">
        <f>VLOOKUP($A$37,'2.3'!36:163,26,FALSE)</f>
        <v>0</v>
      </c>
      <c r="F37" s="166">
        <f>VLOOKUP($A$37,'2.3'!36:163,34,FALSE)</f>
        <v>0</v>
      </c>
      <c r="G37" s="166">
        <f>VLOOKUP($A$37,'2.3'!36:163,42,FALSE)</f>
        <v>0</v>
      </c>
      <c r="H37" s="166">
        <f>VLOOKUP($A$37,'2.3'!36:163,50,FALSE)</f>
        <v>0</v>
      </c>
      <c r="I37" s="166">
        <f>VLOOKUP($A$37,'2.3'!36:163,58,FALSE)</f>
        <v>0</v>
      </c>
      <c r="J37" s="166">
        <f>VLOOKUP($A$37,'2.3'!36:163,66,FALSE)</f>
        <v>0</v>
      </c>
      <c r="K37" s="166">
        <f>VLOOKUP($A$37,'2.3'!36:163,74,FALSE)</f>
        <v>0</v>
      </c>
      <c r="L37" s="166">
        <f>VLOOKUP($A$37,'2.3'!36:163,82,FALSE)</f>
        <v>0</v>
      </c>
      <c r="M37" s="166">
        <f>VLOOKUP($A$37,'2.3'!36:163,90,FALSE)</f>
        <v>0</v>
      </c>
      <c r="N37" s="166" t="str">
        <f>VLOOKUP($A$37,'2.3'!36:163,98,FALSE)</f>
        <v>n.d.</v>
      </c>
    </row>
    <row r="38" spans="1:14" ht="20" customHeight="1" x14ac:dyDescent="0.2">
      <c r="A38" s="104">
        <v>2632</v>
      </c>
      <c r="B38" s="104" t="s">
        <v>287</v>
      </c>
      <c r="C38" s="166">
        <f>VLOOKUP($A$38,'2.3'!37:164,10,FALSE)</f>
        <v>0</v>
      </c>
      <c r="D38" s="166">
        <f>VLOOKUP($A$38,'2.3'!37:164,18,FALSE)</f>
        <v>0</v>
      </c>
      <c r="E38" s="166">
        <f>VLOOKUP($A$38,'2.3'!37:164,26,FALSE)</f>
        <v>0</v>
      </c>
      <c r="F38" s="166">
        <f>VLOOKUP($A$38,'2.3'!37:164,34,FALSE)</f>
        <v>0</v>
      </c>
      <c r="G38" s="166">
        <f>VLOOKUP($A$38,'2.3'!37:164,42,FALSE)</f>
        <v>0</v>
      </c>
      <c r="H38" s="166">
        <f>VLOOKUP($A$38,'2.3'!37:164,50,FALSE)</f>
        <v>0</v>
      </c>
      <c r="I38" s="166">
        <f>VLOOKUP($A$38,'2.3'!37:164,58,FALSE)</f>
        <v>0</v>
      </c>
      <c r="J38" s="166">
        <f>VLOOKUP($A$38,'2.3'!37:164,66,FALSE)</f>
        <v>0</v>
      </c>
      <c r="K38" s="166">
        <f>VLOOKUP($A$38,'2.3'!37:164,74,FALSE)</f>
        <v>0</v>
      </c>
      <c r="L38" s="166">
        <f>VLOOKUP($A$38,'2.3'!37:164,82,FALSE)</f>
        <v>0</v>
      </c>
      <c r="M38" s="166">
        <f>VLOOKUP($A$38,'2.3'!37:164,90,FALSE)</f>
        <v>0</v>
      </c>
      <c r="N38" s="166" t="str">
        <f>VLOOKUP($A$38,'2.3'!37:164,98,FALSE)</f>
        <v>n.d.</v>
      </c>
    </row>
    <row r="39" spans="1:14" ht="20" customHeight="1" x14ac:dyDescent="0.2">
      <c r="A39" s="32">
        <v>27</v>
      </c>
      <c r="B39" s="33" t="s">
        <v>578</v>
      </c>
      <c r="C39" s="89">
        <f>VLOOKUP($A$39,'2.3'!38:165,10,FALSE)</f>
        <v>529547.31154686969</v>
      </c>
      <c r="D39" s="89">
        <f>VLOOKUP($A$39,'2.3'!38:165,18,FALSE)</f>
        <v>592279.97614239191</v>
      </c>
      <c r="E39" s="89">
        <f>VLOOKUP($A$39,'2.3'!38:165,26,FALSE)</f>
        <v>670243.10809164541</v>
      </c>
      <c r="F39" s="89">
        <f>VLOOKUP($A$39,'2.3'!38:165,34,FALSE)</f>
        <v>756264.85149476887</v>
      </c>
      <c r="G39" s="89">
        <f>VLOOKUP($A$39,'2.3'!38:165,42,FALSE)</f>
        <v>853763.67105353845</v>
      </c>
      <c r="H39" s="89">
        <f>VLOOKUP($A$39,'2.3'!38:165,50,FALSE)</f>
        <v>933006.9359359293</v>
      </c>
      <c r="I39" s="89">
        <f>VLOOKUP($A$39,'2.3'!38:165,58,FALSE)</f>
        <v>1054500.2918569483</v>
      </c>
      <c r="J39" s="89">
        <f>VLOOKUP($A$39,'2.3'!38:165,66,FALSE)</f>
        <v>1196789.4140725681</v>
      </c>
      <c r="K39" s="89">
        <f>VLOOKUP($A$39,'2.3'!38:165,74,FALSE)</f>
        <v>1215219.5907137005</v>
      </c>
      <c r="L39" s="89">
        <f>VLOOKUP($A$39,'2.3'!38:165,82,FALSE)</f>
        <v>1330687.3634293105</v>
      </c>
      <c r="M39" s="89">
        <f>VLOOKUP($A$39,'2.3'!38:165,90,FALSE)</f>
        <v>1740138.3374412721</v>
      </c>
      <c r="N39" s="89">
        <f>VLOOKUP($A$39,'2.3'!38:165,98,FALSE)</f>
        <v>1473523.8004530917</v>
      </c>
    </row>
    <row r="40" spans="1:14" ht="20" customHeight="1" x14ac:dyDescent="0.2">
      <c r="A40" s="35">
        <v>271</v>
      </c>
      <c r="B40" s="36" t="s">
        <v>316</v>
      </c>
      <c r="C40" s="90">
        <f>VLOOKUP($A$40,'2.3'!39:166,10,FALSE)</f>
        <v>333931.28479248809</v>
      </c>
      <c r="D40" s="90">
        <f>VLOOKUP($A$40,'2.3'!39:166,18,FALSE)</f>
        <v>374044.67679081997</v>
      </c>
      <c r="E40" s="90">
        <f>VLOOKUP($A$40,'2.3'!39:166,26,FALSE)</f>
        <v>423473.56745102722</v>
      </c>
      <c r="F40" s="90">
        <f>VLOOKUP($A$40,'2.3'!39:166,34,FALSE)</f>
        <v>478693.28175796196</v>
      </c>
      <c r="G40" s="90">
        <f>VLOOKUP($A$40,'2.3'!39:166,42,FALSE)</f>
        <v>542414.20354686002</v>
      </c>
      <c r="H40" s="90">
        <f>VLOOKUP($A$40,'2.3'!39:166,50,FALSE)</f>
        <v>592572.93655898492</v>
      </c>
      <c r="I40" s="90">
        <f>VLOOKUP($A$40,'2.3'!39:166,58,FALSE)</f>
        <v>681050.47626282903</v>
      </c>
      <c r="J40" s="90">
        <f>VLOOKUP($A$40,'2.3'!39:166,66,FALSE)</f>
        <v>786499.64071249054</v>
      </c>
      <c r="K40" s="90">
        <f>VLOOKUP($A$40,'2.3'!39:166,74,FALSE)</f>
        <v>776419.08329865697</v>
      </c>
      <c r="L40" s="90">
        <f>VLOOKUP($A$40,'2.3'!39:166,82,FALSE)</f>
        <v>854499.43136809603</v>
      </c>
      <c r="M40" s="90">
        <f>VLOOKUP($A$40,'2.3'!39:166,90,FALSE)</f>
        <v>918473.57122988114</v>
      </c>
      <c r="N40" s="90">
        <f>VLOOKUP($A$40,'2.3'!39:166,98,FALSE)</f>
        <v>888985.10746576008</v>
      </c>
    </row>
    <row r="41" spans="1:14" s="106" customFormat="1" ht="20" customHeight="1" x14ac:dyDescent="0.2">
      <c r="A41" s="60" t="s">
        <v>502</v>
      </c>
      <c r="B41" s="106" t="s">
        <v>503</v>
      </c>
      <c r="C41" s="92">
        <f>VLOOKUP($A$41,'2.3'!40:167,10,FALSE)</f>
        <v>225494.302706594</v>
      </c>
      <c r="D41" s="92">
        <f>VLOOKUP($A$41,'2.3'!40:167,18,FALSE)</f>
        <v>251161.99349261</v>
      </c>
      <c r="E41" s="92">
        <f>VLOOKUP($A$41,'2.3'!40:167,26,FALSE)</f>
        <v>286102.62407085585</v>
      </c>
      <c r="F41" s="92">
        <f>VLOOKUP($A$41,'2.3'!40:167,34,FALSE)</f>
        <v>319965.99573447002</v>
      </c>
      <c r="G41" s="92">
        <f>VLOOKUP($A$41,'2.3'!40:167,42,FALSE)</f>
        <v>360125.75807089999</v>
      </c>
      <c r="H41" s="92">
        <f>VLOOKUP($A$41,'2.3'!40:167,50,FALSE)</f>
        <v>393729.11223986396</v>
      </c>
      <c r="I41" s="92">
        <f>VLOOKUP($A$41,'2.3'!40:167,58,FALSE)</f>
        <v>452007.872758532</v>
      </c>
      <c r="J41" s="92">
        <f>VLOOKUP($A$41,'2.3'!40:167,66,FALSE)</f>
        <v>506036.59482987999</v>
      </c>
      <c r="K41" s="92">
        <f>VLOOKUP($A$41,'2.3'!40:167,74,FALSE)</f>
        <v>532414.49590467999</v>
      </c>
      <c r="L41" s="92">
        <f>VLOOKUP($A$41,'2.3'!40:167,82,FALSE)</f>
        <v>572738.65512484999</v>
      </c>
      <c r="M41" s="92">
        <f>VLOOKUP($A$41,'2.3'!40:167,90,FALSE)</f>
        <v>612594.8705089601</v>
      </c>
      <c r="N41" s="92">
        <f>VLOOKUP($A$41,'2.3'!40:167,98,FALSE)</f>
        <v>649294.58988571004</v>
      </c>
    </row>
    <row r="42" spans="1:14" s="106" customFormat="1" ht="20" customHeight="1" x14ac:dyDescent="0.2">
      <c r="A42" s="60" t="s">
        <v>504</v>
      </c>
      <c r="B42" s="106" t="s">
        <v>505</v>
      </c>
      <c r="C42" s="92">
        <f>VLOOKUP($A$42,'2.3'!41:168,10,FALSE)</f>
        <v>20717.380211379997</v>
      </c>
      <c r="D42" s="92">
        <f>VLOOKUP($A$42,'2.3'!41:168,18,FALSE)</f>
        <v>23794.052151439999</v>
      </c>
      <c r="E42" s="92">
        <f>VLOOKUP($A$42,'2.3'!41:168,26,FALSE)</f>
        <v>27313.592211000003</v>
      </c>
      <c r="F42" s="92">
        <f>VLOOKUP($A$42,'2.3'!41:168,34,FALSE)</f>
        <v>32202.170834839999</v>
      </c>
      <c r="G42" s="92">
        <f>VLOOKUP($A$42,'2.3'!41:168,42,FALSE)</f>
        <v>35186.491278039</v>
      </c>
      <c r="H42" s="92">
        <f>VLOOKUP($A$42,'2.3'!41:168,50,FALSE)</f>
        <v>38130.810483221001</v>
      </c>
      <c r="I42" s="92">
        <f>VLOOKUP($A$42,'2.3'!41:168,58,FALSE)</f>
        <v>37667.740469900004</v>
      </c>
      <c r="J42" s="92">
        <f>VLOOKUP($A$42,'2.3'!41:168,66,FALSE)</f>
        <v>38540.742640880395</v>
      </c>
      <c r="K42" s="92">
        <f>VLOOKUP($A$42,'2.3'!41:168,74,FALSE)</f>
        <v>36299.695903550004</v>
      </c>
      <c r="L42" s="92">
        <f>VLOOKUP($A$42,'2.3'!41:168,82,FALSE)</f>
        <v>37418.42684973</v>
      </c>
      <c r="M42" s="92">
        <f>VLOOKUP($A$42,'2.3'!41:168,90,FALSE)</f>
        <v>39991.073966803</v>
      </c>
      <c r="N42" s="92">
        <f>VLOOKUP($A$42,'2.3'!41:168,98,FALSE)</f>
        <v>35736.461243240003</v>
      </c>
    </row>
    <row r="43" spans="1:14" s="106" customFormat="1" ht="20" customHeight="1" x14ac:dyDescent="0.2">
      <c r="A43" s="60" t="s">
        <v>506</v>
      </c>
      <c r="B43" s="106" t="s">
        <v>507</v>
      </c>
      <c r="C43" s="92">
        <f>VLOOKUP($A$43,'2.3'!42:169,10,FALSE)</f>
        <v>8758.2032170000002</v>
      </c>
      <c r="D43" s="92">
        <f>VLOOKUP($A$43,'2.3'!42:169,18,FALSE)</f>
        <v>10379.396260000001</v>
      </c>
      <c r="E43" s="92">
        <f>VLOOKUP($A$43,'2.3'!42:169,26,FALSE)</f>
        <v>12266.499477140002</v>
      </c>
      <c r="F43" s="92">
        <f>VLOOKUP($A$43,'2.3'!42:169,34,FALSE)</f>
        <v>13472.876447959999</v>
      </c>
      <c r="G43" s="92">
        <f>VLOOKUP($A$43,'2.3'!42:169,42,FALSE)</f>
        <v>16683.304538199998</v>
      </c>
      <c r="H43" s="92">
        <f>VLOOKUP($A$43,'2.3'!42:169,50,FALSE)</f>
        <v>9180.8223547599991</v>
      </c>
      <c r="I43" s="92">
        <f>VLOOKUP($A$43,'2.3'!42:169,58,FALSE)</f>
        <v>18346.782028199996</v>
      </c>
      <c r="J43" s="92">
        <f>VLOOKUP($A$43,'2.3'!42:169,66,FALSE)</f>
        <v>16565.899077599999</v>
      </c>
      <c r="K43" s="92">
        <f>VLOOKUP($A$43,'2.3'!42:169,74,FALSE)</f>
        <v>17236.835199540001</v>
      </c>
      <c r="L43" s="92">
        <f>VLOOKUP($A$43,'2.3'!42:169,82,FALSE)</f>
        <v>17594.545935730002</v>
      </c>
      <c r="M43" s="92">
        <f>VLOOKUP($A$43,'2.3'!42:169,90,FALSE)</f>
        <v>19579.779094220001</v>
      </c>
      <c r="N43" s="92">
        <f>VLOOKUP($A$43,'2.3'!42:169,98,FALSE)</f>
        <v>10158.25448797</v>
      </c>
    </row>
    <row r="44" spans="1:14" s="106" customFormat="1" ht="20" customHeight="1" x14ac:dyDescent="0.2">
      <c r="A44" s="60" t="s">
        <v>508</v>
      </c>
      <c r="B44" s="106" t="s">
        <v>509</v>
      </c>
      <c r="C44" s="92">
        <f>VLOOKUP($A$44,'2.3'!43:170,10,FALSE)</f>
        <v>78961.398657514001</v>
      </c>
      <c r="D44" s="92">
        <f>VLOOKUP($A$44,'2.3'!43:170,18,FALSE)</f>
        <v>88709.234886770006</v>
      </c>
      <c r="E44" s="92">
        <f>VLOOKUP($A$44,'2.3'!43:170,26,FALSE)</f>
        <v>97790.851692031443</v>
      </c>
      <c r="F44" s="92">
        <f>VLOOKUP($A$44,'2.3'!43:170,34,FALSE)</f>
        <v>113052.23874069199</v>
      </c>
      <c r="G44" s="92">
        <f>VLOOKUP($A$44,'2.3'!43:170,42,FALSE)</f>
        <v>130418.64965972101</v>
      </c>
      <c r="H44" s="92">
        <f>VLOOKUP($A$44,'2.3'!43:170,50,FALSE)</f>
        <v>151532.19148113998</v>
      </c>
      <c r="I44" s="92">
        <f>VLOOKUP($A$44,'2.3'!43:170,58,FALSE)</f>
        <v>173028.081006197</v>
      </c>
      <c r="J44" s="92">
        <f>VLOOKUP($A$44,'2.3'!43:170,66,FALSE)</f>
        <v>225356.40416413007</v>
      </c>
      <c r="K44" s="92">
        <f>VLOOKUP($A$44,'2.3'!43:170,74,FALSE)</f>
        <v>190468.05629088698</v>
      </c>
      <c r="L44" s="92">
        <f>VLOOKUP($A$44,'2.3'!43:170,82,FALSE)</f>
        <v>226747.80345778598</v>
      </c>
      <c r="M44" s="92">
        <f>VLOOKUP($A$44,'2.3'!43:170,90,FALSE)</f>
        <v>246307.84765989802</v>
      </c>
      <c r="N44" s="92">
        <f>VLOOKUP($A$44,'2.3'!43:170,98,FALSE)</f>
        <v>193795.80184884003</v>
      </c>
    </row>
    <row r="45" spans="1:14" ht="20" customHeight="1" x14ac:dyDescent="0.2">
      <c r="A45" s="35">
        <v>272</v>
      </c>
      <c r="B45" s="36" t="s">
        <v>317</v>
      </c>
      <c r="C45" s="90">
        <f>VLOOKUP($A$45,'2.3'!44:171,10,FALSE)</f>
        <v>39689.472244976649</v>
      </c>
      <c r="D45" s="90">
        <f>VLOOKUP($A$45,'2.3'!44:171,18,FALSE)</f>
        <v>45626.17795038964</v>
      </c>
      <c r="E45" s="90">
        <f>VLOOKUP($A$45,'2.3'!44:171,26,FALSE)</f>
        <v>55818.395436328494</v>
      </c>
      <c r="F45" s="90">
        <f>VLOOKUP($A$45,'2.3'!44:171,34,FALSE)</f>
        <v>65723.464291944605</v>
      </c>
      <c r="G45" s="90">
        <f>VLOOKUP($A$45,'2.3'!44:171,42,FALSE)</f>
        <v>73117.321760388353</v>
      </c>
      <c r="H45" s="90">
        <f>VLOOKUP($A$45,'2.3'!44:171,50,FALSE)</f>
        <v>75977.714571801451</v>
      </c>
      <c r="I45" s="90">
        <f>VLOOKUP($A$45,'2.3'!44:171,58,FALSE)</f>
        <v>82713.532894312055</v>
      </c>
      <c r="J45" s="90">
        <f>VLOOKUP($A$45,'2.3'!44:171,66,FALSE)</f>
        <v>87097.939885494998</v>
      </c>
      <c r="K45" s="90">
        <f>VLOOKUP($A$45,'2.3'!44:171,74,FALSE)</f>
        <v>90813.063811619955</v>
      </c>
      <c r="L45" s="90">
        <f>VLOOKUP($A$45,'2.3'!44:171,82,FALSE)</f>
        <v>97878.827130188816</v>
      </c>
      <c r="M45" s="90">
        <f>VLOOKUP($A$45,'2.3'!44:171,90,FALSE)</f>
        <v>415705.81298808375</v>
      </c>
      <c r="N45" s="90">
        <f>VLOOKUP($A$45,'2.3'!44:171,98,FALSE)</f>
        <v>172570.71190972059</v>
      </c>
    </row>
    <row r="46" spans="1:14" s="106" customFormat="1" ht="20" customHeight="1" x14ac:dyDescent="0.2">
      <c r="A46" s="60" t="s">
        <v>510</v>
      </c>
      <c r="B46" s="106" t="s">
        <v>511</v>
      </c>
      <c r="C46" s="92">
        <f>VLOOKUP($A$46,'2.3'!45:172,10,FALSE)</f>
        <v>22233.233412050002</v>
      </c>
      <c r="D46" s="92">
        <f>VLOOKUP($A$46,'2.3'!45:172,18,FALSE)</f>
        <v>25114.48351432</v>
      </c>
      <c r="E46" s="92">
        <f>VLOOKUP($A$46,'2.3'!45:172,26,FALSE)</f>
        <v>30321.52235662</v>
      </c>
      <c r="F46" s="92">
        <f>VLOOKUP($A$46,'2.3'!45:172,34,FALSE)</f>
        <v>33725.44399236</v>
      </c>
      <c r="G46" s="92">
        <f>VLOOKUP($A$46,'2.3'!45:172,42,FALSE)</f>
        <v>37511.239915190003</v>
      </c>
      <c r="H46" s="92">
        <f>VLOOKUP($A$46,'2.3'!45:172,50,FALSE)</f>
        <v>41793.480644869996</v>
      </c>
      <c r="I46" s="92">
        <f>VLOOKUP($A$46,'2.3'!45:172,58,FALSE)</f>
        <v>47966.487928340001</v>
      </c>
      <c r="J46" s="92">
        <f>VLOOKUP($A$46,'2.3'!45:172,66,FALSE)</f>
        <v>53119.695282630026</v>
      </c>
      <c r="K46" s="92">
        <f>VLOOKUP($A$46,'2.3'!45:172,74,FALSE)</f>
        <v>55176.642847030002</v>
      </c>
      <c r="L46" s="92">
        <f>VLOOKUP($A$46,'2.3'!45:172,82,FALSE)</f>
        <v>58494.657158889997</v>
      </c>
      <c r="M46" s="92">
        <f>VLOOKUP($A$46,'2.3'!45:172,90,FALSE)</f>
        <v>61644.781877319998</v>
      </c>
      <c r="N46" s="92" t="str">
        <f>VLOOKUP($A$46,'2.3'!45:172,98,FALSE)</f>
        <v>n.d.</v>
      </c>
    </row>
    <row r="47" spans="1:14" s="106" customFormat="1" ht="20" customHeight="1" x14ac:dyDescent="0.2">
      <c r="A47" s="60" t="s">
        <v>512</v>
      </c>
      <c r="B47" s="106" t="s">
        <v>513</v>
      </c>
      <c r="C47" s="92">
        <f>VLOOKUP($A$47,'2.3'!46:173,10,FALSE)</f>
        <v>227.04621237999999</v>
      </c>
      <c r="D47" s="92">
        <f>VLOOKUP($A$47,'2.3'!46:173,18,FALSE)</f>
        <v>251.16615778000005</v>
      </c>
      <c r="E47" s="92">
        <f>VLOOKUP($A$47,'2.3'!46:173,26,FALSE)</f>
        <v>255.04183848999998</v>
      </c>
      <c r="F47" s="92">
        <f>VLOOKUP($A$47,'2.3'!46:173,34,FALSE)</f>
        <v>686.18586629000004</v>
      </c>
      <c r="G47" s="92">
        <f>VLOOKUP($A$47,'2.3'!46:173,42,FALSE)</f>
        <v>729.46468109</v>
      </c>
      <c r="H47" s="92">
        <f>VLOOKUP($A$47,'2.3'!46:173,50,FALSE)</f>
        <v>910.09930688999998</v>
      </c>
      <c r="I47" s="92">
        <f>VLOOKUP($A$47,'2.3'!46:173,58,FALSE)</f>
        <v>1001.1516897399999</v>
      </c>
      <c r="J47" s="92">
        <f>VLOOKUP($A$47,'2.3'!46:173,66,FALSE)</f>
        <v>962.74766385999999</v>
      </c>
      <c r="K47" s="92">
        <f>VLOOKUP($A$47,'2.3'!46:173,74,FALSE)</f>
        <v>949.3801487400001</v>
      </c>
      <c r="L47" s="92">
        <f>VLOOKUP($A$47,'2.3'!46:173,82,FALSE)</f>
        <v>1142.6047292700002</v>
      </c>
      <c r="M47" s="92">
        <f>VLOOKUP($A$47,'2.3'!46:173,90,FALSE)</f>
        <v>1131.29584267</v>
      </c>
      <c r="N47" s="92" t="str">
        <f>VLOOKUP($A$47,'2.3'!46:173,98,FALSE)</f>
        <v>n.d.</v>
      </c>
    </row>
    <row r="48" spans="1:14" s="106" customFormat="1" ht="20" customHeight="1" x14ac:dyDescent="0.2">
      <c r="A48" s="60" t="s">
        <v>514</v>
      </c>
      <c r="B48" s="106" t="s">
        <v>515</v>
      </c>
      <c r="C48" s="92">
        <f>VLOOKUP($A$48,'2.3'!47:174,10,FALSE)</f>
        <v>17229.192620546641</v>
      </c>
      <c r="D48" s="92">
        <f>VLOOKUP($A$48,'2.3'!47:174,18,FALSE)</f>
        <v>20260.528278289639</v>
      </c>
      <c r="E48" s="92">
        <f>VLOOKUP($A$48,'2.3'!47:174,26,FALSE)</f>
        <v>25241.831241218486</v>
      </c>
      <c r="F48" s="92">
        <f>VLOOKUP($A$48,'2.3'!47:174,34,FALSE)</f>
        <v>31311.834433294604</v>
      </c>
      <c r="G48" s="92">
        <f>VLOOKUP($A$48,'2.3'!47:174,42,FALSE)</f>
        <v>34876.617164108349</v>
      </c>
      <c r="H48" s="92">
        <f>VLOOKUP($A$48,'2.3'!47:174,50,FALSE)</f>
        <v>33274.134620041434</v>
      </c>
      <c r="I48" s="92">
        <f>VLOOKUP($A$48,'2.3'!47:174,58,FALSE)</f>
        <v>33745.893276232055</v>
      </c>
      <c r="J48" s="92">
        <f>VLOOKUP($A$48,'2.3'!47:174,66,FALSE)</f>
        <v>33015.496939004959</v>
      </c>
      <c r="K48" s="92">
        <f>VLOOKUP($A$48,'2.3'!47:174,74,FALSE)</f>
        <v>34687.040815849949</v>
      </c>
      <c r="L48" s="92">
        <f>VLOOKUP($A$48,'2.3'!47:174,82,FALSE)</f>
        <v>38241.565242028817</v>
      </c>
      <c r="M48" s="92">
        <f>VLOOKUP($A$48,'2.3'!47:174,90,FALSE)</f>
        <v>352929.73526809382</v>
      </c>
      <c r="N48" s="92" t="str">
        <f>VLOOKUP($A$48,'2.3'!47:174,98,FALSE)</f>
        <v>n.d.</v>
      </c>
    </row>
    <row r="49" spans="1:14" ht="20" customHeight="1" x14ac:dyDescent="0.2">
      <c r="A49" s="35">
        <v>273</v>
      </c>
      <c r="B49" s="36" t="s">
        <v>516</v>
      </c>
      <c r="C49" s="90">
        <f>VLOOKUP($A$49,'2.3'!48:175,10,FALSE)</f>
        <v>155926.55450940502</v>
      </c>
      <c r="D49" s="90">
        <f>VLOOKUP($A$49,'2.3'!48:175,18,FALSE)</f>
        <v>172609.12140118229</v>
      </c>
      <c r="E49" s="90">
        <f>VLOOKUP($A$49,'2.3'!48:175,26,FALSE)</f>
        <v>190951.14520428982</v>
      </c>
      <c r="F49" s="90">
        <f>VLOOKUP($A$49,'2.3'!48:175,34,FALSE)</f>
        <v>211848.10544486227</v>
      </c>
      <c r="G49" s="90">
        <f>VLOOKUP($A$49,'2.3'!48:175,42,FALSE)</f>
        <v>238232.14574629007</v>
      </c>
      <c r="H49" s="90">
        <f>VLOOKUP($A$49,'2.3'!48:175,50,FALSE)</f>
        <v>264456.2848051429</v>
      </c>
      <c r="I49" s="90">
        <f>VLOOKUP($A$49,'2.3'!48:175,58,FALSE)</f>
        <v>290736.28269980714</v>
      </c>
      <c r="J49" s="90">
        <f>VLOOKUP($A$49,'2.3'!48:175,66,FALSE)</f>
        <v>323191.83347458247</v>
      </c>
      <c r="K49" s="90">
        <f>VLOOKUP($A$49,'2.3'!48:175,74,FALSE)</f>
        <v>347987.44360342342</v>
      </c>
      <c r="L49" s="90">
        <f>VLOOKUP($A$49,'2.3'!48:175,82,FALSE)</f>
        <v>378309.10493102588</v>
      </c>
      <c r="M49" s="90">
        <f>VLOOKUP($A$49,'2.3'!48:175,90,FALSE)</f>
        <v>405958.95322330733</v>
      </c>
      <c r="N49" s="90">
        <f>VLOOKUP($A$49,'2.3'!48:175,98,FALSE)</f>
        <v>411967.98107761104</v>
      </c>
    </row>
    <row r="50" spans="1:14" s="106" customFormat="1" ht="20" customHeight="1" x14ac:dyDescent="0.2">
      <c r="A50" s="60" t="s">
        <v>517</v>
      </c>
      <c r="B50" s="106" t="s">
        <v>792</v>
      </c>
      <c r="C50" s="92" t="str">
        <f>VLOOKUP($A$50,'2.3'!49:176,10,FALSE)</f>
        <v>n.d.</v>
      </c>
      <c r="D50" s="92" t="str">
        <f>VLOOKUP($A$50,'2.3'!49:176,18,FALSE)</f>
        <v>n.d.</v>
      </c>
      <c r="E50" s="92" t="str">
        <f>VLOOKUP($A$50,'2.3'!49:176,26,FALSE)</f>
        <v>n.d.</v>
      </c>
      <c r="F50" s="92" t="str">
        <f>VLOOKUP($A$50,'2.3'!49:176,34,FALSE)</f>
        <v>n.d.</v>
      </c>
      <c r="G50" s="92" t="str">
        <f>VLOOKUP($A$50,'2.3'!49:176,42,FALSE)</f>
        <v>n.d.</v>
      </c>
      <c r="H50" s="92" t="str">
        <f>VLOOKUP($A$50,'2.3'!49:176,50,FALSE)</f>
        <v>n.d.</v>
      </c>
      <c r="I50" s="92" t="str">
        <f>VLOOKUP($A$50,'2.3'!49:176,58,FALSE)</f>
        <v>n.d.</v>
      </c>
      <c r="J50" s="92" t="str">
        <f>VLOOKUP($A$50,'2.3'!49:176,66,FALSE)</f>
        <v>n.d.</v>
      </c>
      <c r="K50" s="92" t="str">
        <f>VLOOKUP($A$50,'2.3'!49:176,74,FALSE)</f>
        <v>n.d.</v>
      </c>
      <c r="L50" s="92" t="str">
        <f>VLOOKUP($A$50,'2.3'!49:176,82,FALSE)</f>
        <v>n.d.</v>
      </c>
      <c r="M50" s="92" t="str">
        <f>VLOOKUP($A$50,'2.3'!49:176,90,FALSE)</f>
        <v>n.d.</v>
      </c>
      <c r="N50" s="92" t="str">
        <f>VLOOKUP($A$50,'2.3'!49:176,98,FALSE)</f>
        <v>n.d.</v>
      </c>
    </row>
    <row r="51" spans="1:14" s="106" customFormat="1" ht="20" customHeight="1" x14ac:dyDescent="0.2">
      <c r="A51" s="60" t="s">
        <v>518</v>
      </c>
      <c r="B51" s="106" t="s">
        <v>790</v>
      </c>
      <c r="C51" s="92" t="str">
        <f>VLOOKUP($A$51,'2.3'!50:177,10,FALSE)</f>
        <v>n.d.</v>
      </c>
      <c r="D51" s="92" t="str">
        <f>VLOOKUP($A$51,'2.3'!50:177,18,FALSE)</f>
        <v>n.d.</v>
      </c>
      <c r="E51" s="92" t="str">
        <f>VLOOKUP($A$51,'2.3'!50:177,26,FALSE)</f>
        <v>n.d.</v>
      </c>
      <c r="F51" s="92" t="str">
        <f>VLOOKUP($A$51,'2.3'!50:177,34,FALSE)</f>
        <v>n.d.</v>
      </c>
      <c r="G51" s="92" t="str">
        <f>VLOOKUP($A$51,'2.3'!50:177,42,FALSE)</f>
        <v>n.d.</v>
      </c>
      <c r="H51" s="92" t="str">
        <f>VLOOKUP($A$51,'2.3'!50:177,50,FALSE)</f>
        <v>n.d.</v>
      </c>
      <c r="I51" s="92" t="str">
        <f>VLOOKUP($A$51,'2.3'!50:177,58,FALSE)</f>
        <v>n.d.</v>
      </c>
      <c r="J51" s="92" t="str">
        <f>VLOOKUP($A$51,'2.3'!50:177,66,FALSE)</f>
        <v>n.d.</v>
      </c>
      <c r="K51" s="92" t="str">
        <f>VLOOKUP($A$51,'2.3'!50:177,74,FALSE)</f>
        <v>n.d.</v>
      </c>
      <c r="L51" s="92" t="str">
        <f>VLOOKUP($A$51,'2.3'!50:177,82,FALSE)</f>
        <v>n.d.</v>
      </c>
      <c r="M51" s="92" t="str">
        <f>VLOOKUP($A$51,'2.3'!50:177,90,FALSE)</f>
        <v>n.d.</v>
      </c>
      <c r="N51" s="92" t="str">
        <f>VLOOKUP($A$51,'2.3'!50:177,98,FALSE)</f>
        <v>n.d.</v>
      </c>
    </row>
    <row r="52" spans="1:14" s="106" customFormat="1" ht="20" customHeight="1" x14ac:dyDescent="0.2">
      <c r="A52" s="60" t="s">
        <v>793</v>
      </c>
      <c r="B52" s="106" t="s">
        <v>791</v>
      </c>
      <c r="C52" s="92" t="str">
        <f>VLOOKUP($A$52,'2.3'!51:178,10,FALSE)</f>
        <v>n.d.</v>
      </c>
      <c r="D52" s="92" t="str">
        <f>VLOOKUP($A$52,'2.3'!51:178,18,FALSE)</f>
        <v>n.d.</v>
      </c>
      <c r="E52" s="92" t="str">
        <f>VLOOKUP($A$52,'2.3'!51:178,26,FALSE)</f>
        <v>n.d.</v>
      </c>
      <c r="F52" s="92" t="str">
        <f>VLOOKUP($A$52,'2.3'!51:178,34,FALSE)</f>
        <v>n.d.</v>
      </c>
      <c r="G52" s="92" t="str">
        <f>VLOOKUP($A$52,'2.3'!51:178,42,FALSE)</f>
        <v>n.d.</v>
      </c>
      <c r="H52" s="92" t="str">
        <f>VLOOKUP($A$52,'2.3'!51:178,50,FALSE)</f>
        <v>n.d.</v>
      </c>
      <c r="I52" s="92" t="str">
        <f>VLOOKUP($A$52,'2.3'!51:178,58,FALSE)</f>
        <v>n.d.</v>
      </c>
      <c r="J52" s="92" t="str">
        <f>VLOOKUP($A$52,'2.3'!51:178,66,FALSE)</f>
        <v>n.d.</v>
      </c>
      <c r="K52" s="92" t="str">
        <f>VLOOKUP($A$52,'2.3'!51:178,74,FALSE)</f>
        <v>n.d.</v>
      </c>
      <c r="L52" s="92" t="str">
        <f>VLOOKUP($A$52,'2.3'!51:178,82,FALSE)</f>
        <v>n.d.</v>
      </c>
      <c r="M52" s="92" t="str">
        <f>VLOOKUP($A$52,'2.3'!51:178,90,FALSE)</f>
        <v>n.d.</v>
      </c>
      <c r="N52" s="92" t="str">
        <f>VLOOKUP($A$52,'2.3'!51:178,98,FALSE)</f>
        <v>n.d.</v>
      </c>
    </row>
    <row r="53" spans="1:14" ht="20" customHeight="1" x14ac:dyDescent="0.2">
      <c r="A53" s="32">
        <v>28</v>
      </c>
      <c r="B53" s="33" t="s">
        <v>396</v>
      </c>
      <c r="C53" s="89">
        <f>VLOOKUP($A$53,'2.3'!52:179,10,FALSE)</f>
        <v>43832.05260934239</v>
      </c>
      <c r="D53" s="89">
        <f>VLOOKUP($A$53,'2.3'!52:179,18,FALSE)</f>
        <v>57301.38219195071</v>
      </c>
      <c r="E53" s="89">
        <f>VLOOKUP($A$53,'2.3'!52:179,26,FALSE)</f>
        <v>68438.180228436366</v>
      </c>
      <c r="F53" s="89">
        <f>VLOOKUP($A$53,'2.3'!52:179,34,FALSE)</f>
        <v>77430.878203899105</v>
      </c>
      <c r="G53" s="89">
        <f>VLOOKUP($A$53,'2.3'!52:179,42,FALSE)</f>
        <v>89059.934742351266</v>
      </c>
      <c r="H53" s="89">
        <f>VLOOKUP($A$53,'2.3'!52:179,50,FALSE)</f>
        <v>97686.189346365922</v>
      </c>
      <c r="I53" s="89">
        <f>VLOOKUP($A$53,'2.3'!52:179,58,FALSE)</f>
        <v>104029.92914344407</v>
      </c>
      <c r="J53" s="89">
        <f>VLOOKUP($A$53,'2.3'!52:179,66,FALSE)</f>
        <v>93212.262124724337</v>
      </c>
      <c r="K53" s="89">
        <f>VLOOKUP($A$53,'2.3'!52:179,74,FALSE)</f>
        <v>104007.03336001759</v>
      </c>
      <c r="L53" s="89">
        <f>VLOOKUP($A$53,'2.3'!52:179,82,FALSE)</f>
        <v>141744.95926805458</v>
      </c>
      <c r="M53" s="89">
        <f>VLOOKUP($A$53,'2.3'!52:179,90,FALSE)</f>
        <v>119503.23026867735</v>
      </c>
      <c r="N53" s="89">
        <f>VLOOKUP($A$53,'2.3'!52:179,98,FALSE)</f>
        <v>160847.31370469322</v>
      </c>
    </row>
    <row r="54" spans="1:14" ht="20" customHeight="1" x14ac:dyDescent="0.2">
      <c r="A54" s="35">
        <v>281</v>
      </c>
      <c r="B54" s="36" t="s">
        <v>519</v>
      </c>
      <c r="C54" s="90">
        <f>VLOOKUP($A$54,'2.3'!53:180,10,FALSE)</f>
        <v>2.73901729</v>
      </c>
      <c r="D54" s="90">
        <f>VLOOKUP($A$54,'2.3'!53:180,18,FALSE)</f>
        <v>10.15550814</v>
      </c>
      <c r="E54" s="90">
        <f>VLOOKUP($A$54,'2.3'!53:180,26,FALSE)</f>
        <v>8.0799747100000001</v>
      </c>
      <c r="F54" s="90">
        <f>VLOOKUP($A$54,'2.3'!53:180,34,FALSE)</f>
        <v>48.043976810000004</v>
      </c>
      <c r="G54" s="90">
        <f>VLOOKUP($A$54,'2.3'!53:180,42,FALSE)</f>
        <v>3.3456945600000001</v>
      </c>
      <c r="H54" s="90">
        <f>VLOOKUP($A$54,'2.3'!53:180,50,FALSE)</f>
        <v>66.077280939999994</v>
      </c>
      <c r="I54" s="90">
        <f>VLOOKUP($A$54,'2.3'!53:180,58,FALSE)</f>
        <v>0.87224906000000002</v>
      </c>
      <c r="J54" s="90">
        <f>VLOOKUP($A$54,'2.3'!53:180,66,FALSE)</f>
        <v>6.9680101799999994</v>
      </c>
      <c r="K54" s="90">
        <f>VLOOKUP($A$54,'2.3'!53:180,74,FALSE)</f>
        <v>7.5336740199999994</v>
      </c>
      <c r="L54" s="90">
        <f>VLOOKUP($A$54,'2.3'!53:180,82,FALSE)</f>
        <v>0.12744567000000001</v>
      </c>
      <c r="M54" s="90">
        <f>VLOOKUP($A$54,'2.3'!53:180,90,FALSE)</f>
        <v>0.28144131</v>
      </c>
      <c r="N54" s="90">
        <f>VLOOKUP($A$54,'2.3'!53:180,98,FALSE)</f>
        <v>0</v>
      </c>
    </row>
    <row r="55" spans="1:14" ht="20" customHeight="1" x14ac:dyDescent="0.2">
      <c r="A55" s="35">
        <v>282</v>
      </c>
      <c r="B55" s="36" t="s">
        <v>520</v>
      </c>
      <c r="C55" s="90">
        <f>VLOOKUP($A$55,'2.3'!54:181,10,FALSE)</f>
        <v>43829.313592052393</v>
      </c>
      <c r="D55" s="90">
        <f>VLOOKUP($A$55,'2.3'!54:181,18,FALSE)</f>
        <v>57291.22668381071</v>
      </c>
      <c r="E55" s="90">
        <f>VLOOKUP($A$55,'2.3'!54:181,26,FALSE)</f>
        <v>68430.10025372637</v>
      </c>
      <c r="F55" s="90">
        <f>VLOOKUP($A$55,'2.3'!54:181,34,FALSE)</f>
        <v>77382.834227089101</v>
      </c>
      <c r="G55" s="90">
        <f>VLOOKUP($A$55,'2.3'!54:181,42,FALSE)</f>
        <v>89056.589047791262</v>
      </c>
      <c r="H55" s="90">
        <f>VLOOKUP($A$55,'2.3'!54:181,50,FALSE)</f>
        <v>97620.112065425928</v>
      </c>
      <c r="I55" s="90">
        <f>VLOOKUP($A$55,'2.3'!54:181,58,FALSE)</f>
        <v>104029.05689438406</v>
      </c>
      <c r="J55" s="90">
        <f>VLOOKUP($A$55,'2.3'!54:181,66,FALSE)</f>
        <v>93205.294114544333</v>
      </c>
      <c r="K55" s="90">
        <f>VLOOKUP($A$55,'2.3'!54:181,74,FALSE)</f>
        <v>103999.49968599759</v>
      </c>
      <c r="L55" s="90">
        <f>VLOOKUP($A$55,'2.3'!54:181,82,FALSE)</f>
        <v>141744.83182238456</v>
      </c>
      <c r="M55" s="90">
        <f>VLOOKUP($A$55,'2.3'!54:181,90,FALSE)</f>
        <v>119502.94882736733</v>
      </c>
      <c r="N55" s="90">
        <f>VLOOKUP($A$55,'2.3'!54:181,98,FALSE)</f>
        <v>160847.31370469322</v>
      </c>
    </row>
    <row r="56" spans="1:14" ht="20" customHeight="1" x14ac:dyDescent="0.2">
      <c r="A56" s="104">
        <v>2821</v>
      </c>
      <c r="B56" s="104" t="s">
        <v>286</v>
      </c>
      <c r="C56" s="23">
        <f>VLOOKUP($A$56,'2.3'!55:182,10,FALSE)</f>
        <v>40177.821532690825</v>
      </c>
      <c r="D56" s="23">
        <f>VLOOKUP($A$56,'2.3'!55:182,18,FALSE)</f>
        <v>45607.444775042277</v>
      </c>
      <c r="E56" s="23">
        <f>VLOOKUP($A$56,'2.3'!55:182,26,FALSE)</f>
        <v>53671.474965552814</v>
      </c>
      <c r="F56" s="23">
        <f>VLOOKUP($A$56,'2.3'!55:182,34,FALSE)</f>
        <v>59554.028674082394</v>
      </c>
      <c r="G56" s="23">
        <f>VLOOKUP($A$56,'2.3'!55:182,42,FALSE)</f>
        <v>66153.472831327439</v>
      </c>
      <c r="H56" s="23">
        <f>VLOOKUP($A$56,'2.3'!55:182,50,FALSE)</f>
        <v>83760.036146577273</v>
      </c>
      <c r="I56" s="23">
        <f>VLOOKUP($A$56,'2.3'!55:182,58,FALSE)</f>
        <v>92103.394256286483</v>
      </c>
      <c r="J56" s="23">
        <f>VLOOKUP($A$56,'2.3'!55:182,66,FALSE)</f>
        <v>85456.875638883299</v>
      </c>
      <c r="K56" s="23">
        <f>VLOOKUP($A$56,'2.3'!55:182,74,FALSE)</f>
        <v>96086.877184548794</v>
      </c>
      <c r="L56" s="23">
        <f>VLOOKUP($A$56,'2.3'!55:182,82,FALSE)</f>
        <v>130742.14801289891</v>
      </c>
      <c r="M56" s="23">
        <f>VLOOKUP($A$56,'2.3'!55:182,90,FALSE)</f>
        <v>111971.77780193498</v>
      </c>
      <c r="N56" s="23" t="str">
        <f>VLOOKUP($A$56,'2.3'!55:182,98,FALSE)</f>
        <v>n.d.</v>
      </c>
    </row>
    <row r="57" spans="1:14" ht="20" customHeight="1" x14ac:dyDescent="0.2">
      <c r="A57" s="104">
        <v>2822</v>
      </c>
      <c r="B57" s="104" t="s">
        <v>287</v>
      </c>
      <c r="C57" s="23">
        <f>VLOOKUP($A$57,'2.3'!56:183,10,FALSE)</f>
        <v>3651.4920593615634</v>
      </c>
      <c r="D57" s="23">
        <f>VLOOKUP($A$57,'2.3'!56:183,18,FALSE)</f>
        <v>11683.781908768435</v>
      </c>
      <c r="E57" s="23">
        <f>VLOOKUP($A$57,'2.3'!56:183,26,FALSE)</f>
        <v>14758.625288173544</v>
      </c>
      <c r="F57" s="23">
        <f>VLOOKUP($A$57,'2.3'!56:183,34,FALSE)</f>
        <v>17828.805553006699</v>
      </c>
      <c r="G57" s="23">
        <f>VLOOKUP($A$57,'2.3'!56:183,42,FALSE)</f>
        <v>22903.116216463819</v>
      </c>
      <c r="H57" s="23">
        <f>VLOOKUP($A$57,'2.3'!56:183,50,FALSE)</f>
        <v>13860.075918848641</v>
      </c>
      <c r="I57" s="23">
        <f>VLOOKUP($A$57,'2.3'!56:183,58,FALSE)</f>
        <v>11925.662638097576</v>
      </c>
      <c r="J57" s="23">
        <f>VLOOKUP($A$57,'2.3'!56:183,66,FALSE)</f>
        <v>7748.4184756610412</v>
      </c>
      <c r="K57" s="23">
        <f>VLOOKUP($A$57,'2.3'!56:183,74,FALSE)</f>
        <v>7912.6225014487964</v>
      </c>
      <c r="L57" s="23">
        <f>VLOOKUP($A$57,'2.3'!56:183,82,FALSE)</f>
        <v>11002.683809485652</v>
      </c>
      <c r="M57" s="23">
        <f>VLOOKUP($A$57,'2.3'!56:183,90,FALSE)</f>
        <v>7531.1710254323589</v>
      </c>
      <c r="N57" s="23" t="str">
        <f>VLOOKUP($A$57,'2.3'!56:183,98,FALSE)</f>
        <v>n.d.</v>
      </c>
    </row>
    <row r="58" spans="1:14" s="106" customFormat="1" ht="20" customHeight="1" x14ac:dyDescent="0.2">
      <c r="A58" s="60" t="s">
        <v>521</v>
      </c>
      <c r="B58" s="106" t="s">
        <v>522</v>
      </c>
      <c r="C58" s="92">
        <f>VLOOKUP($A$58,'2.3'!57:184,10,FALSE)</f>
        <v>1039.52559062</v>
      </c>
      <c r="D58" s="92">
        <f>VLOOKUP($A$58,'2.3'!57:184,18,FALSE)</f>
        <v>9477.0428814900006</v>
      </c>
      <c r="E58" s="92">
        <f>VLOOKUP($A$58,'2.3'!57:184,26,FALSE)</f>
        <v>12224.841419580001</v>
      </c>
      <c r="F58" s="92">
        <f>VLOOKUP($A$58,'2.3'!57:184,34,FALSE)</f>
        <v>14132.848501730001</v>
      </c>
      <c r="G58" s="92">
        <f>VLOOKUP($A$58,'2.3'!57:184,42,FALSE)</f>
        <v>19261.779356719999</v>
      </c>
      <c r="H58" s="92">
        <f>VLOOKUP($A$58,'2.3'!57:184,50,FALSE)</f>
        <v>9880.7822523999967</v>
      </c>
      <c r="I58" s="92">
        <f>VLOOKUP($A$58,'2.3'!57:184,58,FALSE)</f>
        <v>7949.5801470799997</v>
      </c>
      <c r="J58" s="92">
        <f>VLOOKUP($A$58,'2.3'!57:184,66,FALSE)</f>
        <v>3609.6322656799998</v>
      </c>
      <c r="K58" s="92">
        <f>VLOOKUP($A$58,'2.3'!57:184,74,FALSE)</f>
        <v>4555.6172460400003</v>
      </c>
      <c r="L58" s="92">
        <f>VLOOKUP($A$58,'2.3'!57:184,82,FALSE)</f>
        <v>4739.9171442700008</v>
      </c>
      <c r="M58" s="92">
        <f>VLOOKUP($A$58,'2.3'!57:184,90,FALSE)</f>
        <v>2580.0590717799996</v>
      </c>
      <c r="N58" s="92" t="str">
        <f>VLOOKUP($A$58,'2.3'!57:184,98,FALSE)</f>
        <v>n.d.</v>
      </c>
    </row>
    <row r="59" spans="1:14" s="106" customFormat="1" ht="20" customHeight="1" x14ac:dyDescent="0.2">
      <c r="A59" s="60" t="s">
        <v>523</v>
      </c>
      <c r="B59" s="106" t="s">
        <v>524</v>
      </c>
      <c r="C59" s="92">
        <f>VLOOKUP($A$59,'2.3'!58:185,10,FALSE)</f>
        <v>11.716317494268068</v>
      </c>
      <c r="D59" s="92">
        <f>VLOOKUP($A$59,'2.3'!58:185,18,FALSE)</f>
        <v>21.823982968432666</v>
      </c>
      <c r="E59" s="92">
        <f>VLOOKUP($A$59,'2.3'!58:185,26,FALSE)</f>
        <v>43.776211471971401</v>
      </c>
      <c r="F59" s="92">
        <f>VLOOKUP($A$59,'2.3'!58:185,34,FALSE)</f>
        <v>64.773994726699726</v>
      </c>
      <c r="G59" s="92">
        <f>VLOOKUP($A$59,'2.3'!58:185,42,FALSE)</f>
        <v>455.32260135382103</v>
      </c>
      <c r="H59" s="92">
        <f>VLOOKUP($A$59,'2.3'!58:185,50,FALSE)</f>
        <v>613.89091935864315</v>
      </c>
      <c r="I59" s="92">
        <f>VLOOKUP($A$59,'2.3'!58:185,58,FALSE)</f>
        <v>920.97130471757612</v>
      </c>
      <c r="J59" s="92">
        <f>VLOOKUP($A$59,'2.3'!58:185,66,FALSE)</f>
        <v>724.05575309104074</v>
      </c>
      <c r="K59" s="92">
        <f>VLOOKUP($A$59,'2.3'!58:185,74,FALSE)</f>
        <v>373.63210084879711</v>
      </c>
      <c r="L59" s="92">
        <f>VLOOKUP($A$59,'2.3'!58:185,82,FALSE)</f>
        <v>450.76289432565244</v>
      </c>
      <c r="M59" s="92">
        <f>VLOOKUP($A$59,'2.3'!58:185,90,FALSE)</f>
        <v>126.59861735235999</v>
      </c>
      <c r="N59" s="92" t="str">
        <f>VLOOKUP($A$59,'2.3'!58:185,98,FALSE)</f>
        <v>n.d.</v>
      </c>
    </row>
    <row r="60" spans="1:14" s="106" customFormat="1" ht="20" customHeight="1" x14ac:dyDescent="0.2">
      <c r="A60" s="60" t="s">
        <v>525</v>
      </c>
      <c r="B60" s="106" t="s">
        <v>526</v>
      </c>
      <c r="C60" s="92">
        <f>VLOOKUP($A$60,'2.3'!59:186,10,FALSE)</f>
        <v>2420.4125889172956</v>
      </c>
      <c r="D60" s="92">
        <f>VLOOKUP($A$60,'2.3'!59:186,18,FALSE)</f>
        <v>2004.9149230600001</v>
      </c>
      <c r="E60" s="92">
        <f>VLOOKUP($A$60,'2.3'!59:186,26,FALSE)</f>
        <v>2317.4042710915719</v>
      </c>
      <c r="F60" s="92">
        <f>VLOOKUP($A$60,'2.3'!59:186,34,FALSE)</f>
        <v>3394.1663447700003</v>
      </c>
      <c r="G60" s="92">
        <f>VLOOKUP($A$60,'2.3'!59:186,42,FALSE)</f>
        <v>2888.6647539000001</v>
      </c>
      <c r="H60" s="92">
        <f>VLOOKUP($A$60,'2.3'!59:186,50,FALSE)</f>
        <v>3072.0411834099996</v>
      </c>
      <c r="I60" s="92">
        <f>VLOOKUP($A$60,'2.3'!59:186,58,FALSE)</f>
        <v>2796.30781325</v>
      </c>
      <c r="J60" s="92">
        <f>VLOOKUP($A$60,'2.3'!59:186,66,FALSE)</f>
        <v>3269.4788952700001</v>
      </c>
      <c r="K60" s="92">
        <f>VLOOKUP($A$60,'2.3'!59:186,74,FALSE)</f>
        <v>2629.1150409699994</v>
      </c>
      <c r="L60" s="92">
        <f>VLOOKUP($A$60,'2.3'!59:186,82,FALSE)</f>
        <v>5337.5166706999998</v>
      </c>
      <c r="M60" s="92">
        <f>VLOOKUP($A$60,'2.3'!59:186,90,FALSE)</f>
        <v>4824.5133363000004</v>
      </c>
      <c r="N60" s="92" t="str">
        <f>VLOOKUP($A$60,'2.3'!59:186,98,FALSE)</f>
        <v>n.d.</v>
      </c>
    </row>
    <row r="61" spans="1:14" ht="20" customHeight="1" x14ac:dyDescent="0.2">
      <c r="A61" s="35">
        <v>283</v>
      </c>
      <c r="B61" s="36" t="s">
        <v>305</v>
      </c>
      <c r="C61" s="90">
        <f>VLOOKUP($A$61,'2.3'!60:187,10,FALSE)</f>
        <v>0</v>
      </c>
      <c r="D61" s="90">
        <f>VLOOKUP($A$61,'2.3'!60:187,18,FALSE)</f>
        <v>0</v>
      </c>
      <c r="E61" s="90">
        <f>VLOOKUP($A$61,'2.3'!60:187,26,FALSE)</f>
        <v>0</v>
      </c>
      <c r="F61" s="90">
        <f>VLOOKUP($A$61,'2.3'!60:187,34,FALSE)</f>
        <v>0</v>
      </c>
      <c r="G61" s="90">
        <f>VLOOKUP($A$61,'2.3'!60:187,42,FALSE)</f>
        <v>0</v>
      </c>
      <c r="H61" s="90">
        <f>VLOOKUP($A$61,'2.3'!60:187,50,FALSE)</f>
        <v>0</v>
      </c>
      <c r="I61" s="90">
        <f>VLOOKUP($A$61,'2.3'!60:187,58,FALSE)</f>
        <v>0</v>
      </c>
      <c r="J61" s="90">
        <f>VLOOKUP($A$61,'2.3'!60:187,66,FALSE)</f>
        <v>0</v>
      </c>
      <c r="K61" s="90">
        <f>VLOOKUP($A$61,'2.3'!60:187,74,FALSE)</f>
        <v>0</v>
      </c>
      <c r="L61" s="90">
        <f>VLOOKUP($A$61,'2.3'!60:187,82,FALSE)</f>
        <v>0</v>
      </c>
      <c r="M61" s="90">
        <f>VLOOKUP($A$61,'2.3'!60:187,90,FALSE)</f>
        <v>0</v>
      </c>
      <c r="N61" s="90">
        <f>VLOOKUP($A$61,'2.3'!60:187,98,FALSE)</f>
        <v>0</v>
      </c>
    </row>
    <row r="62" spans="1:14" ht="20" customHeight="1" x14ac:dyDescent="0.2">
      <c r="A62" s="18">
        <v>31</v>
      </c>
      <c r="B62" s="19" t="s">
        <v>833</v>
      </c>
      <c r="C62" s="88">
        <f>VLOOKUP($A$62,'2.3'!61:188,10,FALSE)</f>
        <v>57464.303406699146</v>
      </c>
      <c r="D62" s="88">
        <f>VLOOKUP($A$62,'2.3'!61:188,18,FALSE)</f>
        <v>36107.885000735871</v>
      </c>
      <c r="E62" s="88">
        <f>VLOOKUP($A$62,'2.3'!61:188,26,FALSE)</f>
        <v>39467.132135881577</v>
      </c>
      <c r="F62" s="88">
        <f>VLOOKUP($A$62,'2.3'!61:188,34,FALSE)</f>
        <v>42825.075111799626</v>
      </c>
      <c r="G62" s="88">
        <f>VLOOKUP($A$62,'2.3'!61:188,42,FALSE)</f>
        <v>53567.252185858051</v>
      </c>
      <c r="H62" s="88">
        <f>VLOOKUP($A$62,'2.3'!61:188,50,FALSE)</f>
        <v>8103.1760797504912</v>
      </c>
      <c r="I62" s="88">
        <f>VLOOKUP($A$62,'2.3'!61:188,58,FALSE)</f>
        <v>-5946.8525513817513</v>
      </c>
      <c r="J62" s="88">
        <f>VLOOKUP($A$62,'2.3'!61:188,66,FALSE)</f>
        <v>-29036.395312961646</v>
      </c>
      <c r="K62" s="88">
        <f>VLOOKUP($A$62,'2.3'!61:188,74,FALSE)</f>
        <v>-15744.086549771122</v>
      </c>
      <c r="L62" s="88">
        <f>VLOOKUP($A$62,'2.3'!61:188,82,FALSE)</f>
        <v>-30360.5476586609</v>
      </c>
      <c r="M62" s="88">
        <f>VLOOKUP($A$62,'2.3'!61:188,90,FALSE)</f>
        <v>-16274.38492531659</v>
      </c>
      <c r="N62" s="88">
        <f>VLOOKUP($A$62,'2.3'!61:188,98,FALSE)</f>
        <v>-28573.112861829159</v>
      </c>
    </row>
    <row r="63" spans="1:14" ht="20" customHeight="1" x14ac:dyDescent="0.2">
      <c r="A63" s="35">
        <v>311</v>
      </c>
      <c r="B63" s="36" t="s">
        <v>834</v>
      </c>
      <c r="C63" s="90">
        <f>VLOOKUP($A$63,'2.3'!62:189,10,FALSE)</f>
        <v>56120.638892518939</v>
      </c>
      <c r="D63" s="90">
        <f>VLOOKUP($A$63,'2.3'!62:189,18,FALSE)</f>
        <v>38725.302300665862</v>
      </c>
      <c r="E63" s="90">
        <f>VLOOKUP($A$63,'2.3'!62:189,26,FALSE)</f>
        <v>40809.64431118557</v>
      </c>
      <c r="F63" s="90">
        <f>VLOOKUP($A$63,'2.3'!62:189,34,FALSE)</f>
        <v>45105.777797693627</v>
      </c>
      <c r="G63" s="90">
        <f>VLOOKUP($A$63,'2.3'!62:189,42,FALSE)</f>
        <v>59307.860246642049</v>
      </c>
      <c r="H63" s="90">
        <f>VLOOKUP($A$63,'2.3'!62:189,50,FALSE)</f>
        <v>10982.279922798491</v>
      </c>
      <c r="I63" s="90">
        <f>VLOOKUP($A$63,'2.3'!62:189,58,FALSE)</f>
        <v>-3053.00842490375</v>
      </c>
      <c r="J63" s="90">
        <f>VLOOKUP($A$63,'2.3'!62:189,66,FALSE)</f>
        <v>-21716.573408036606</v>
      </c>
      <c r="K63" s="90">
        <f>VLOOKUP($A$63,'2.3'!62:189,74,FALSE)</f>
        <v>-13853.978214274121</v>
      </c>
      <c r="L63" s="90">
        <f>VLOOKUP($A$63,'2.3'!62:189,82,FALSE)</f>
        <v>-24703.449271321897</v>
      </c>
      <c r="M63" s="90">
        <f>VLOOKUP($A$63,'2.3'!62:189,90,FALSE)</f>
        <v>-11059.544046500589</v>
      </c>
      <c r="N63" s="90" t="str">
        <f>VLOOKUP($A$63,'2.3'!62:189,98,FALSE)</f>
        <v>n.d.</v>
      </c>
    </row>
    <row r="64" spans="1:14" ht="20" customHeight="1" x14ac:dyDescent="0.2">
      <c r="A64" s="21">
        <v>3111</v>
      </c>
      <c r="B64" s="22" t="s">
        <v>319</v>
      </c>
      <c r="C64" s="23">
        <f>VLOOKUP($A$64,'2.3'!63:190,10,FALSE)</f>
        <v>45382.765216785418</v>
      </c>
      <c r="D64" s="23">
        <f>VLOOKUP($A$64,'2.3'!63:190,18,FALSE)</f>
        <v>31784.715469419723</v>
      </c>
      <c r="E64" s="23">
        <f>VLOOKUP($A$64,'2.3'!63:190,26,FALSE)</f>
        <v>33949.210744827811</v>
      </c>
      <c r="F64" s="23">
        <f>VLOOKUP($A$64,'2.3'!63:190,34,FALSE)</f>
        <v>35346.613345724749</v>
      </c>
      <c r="G64" s="23">
        <f>VLOOKUP($A$64,'2.3'!63:190,42,FALSE)</f>
        <v>46589.980218787336</v>
      </c>
      <c r="H64" s="23">
        <f>VLOOKUP($A$64,'2.3'!63:190,50,FALSE)</f>
        <v>9994.6578609316894</v>
      </c>
      <c r="I64" s="23">
        <f>VLOOKUP($A$64,'2.3'!63:190,58,FALSE)</f>
        <v>-1256.6420949903886</v>
      </c>
      <c r="J64" s="23">
        <f>VLOOKUP($A$64,'2.3'!63:190,66,FALSE)</f>
        <v>-16981.53227937362</v>
      </c>
      <c r="K64" s="23">
        <f>VLOOKUP($A$64,'2.3'!63:190,74,FALSE)</f>
        <v>-10021.39329062604</v>
      </c>
      <c r="L64" s="23">
        <f>VLOOKUP($A$64,'2.3'!63:190,82,FALSE)</f>
        <v>-16947.352266258007</v>
      </c>
      <c r="M64" s="23">
        <f>VLOOKUP($A$64,'2.3'!63:190,90,FALSE)</f>
        <v>-4662.8872685684655</v>
      </c>
      <c r="N64" s="23" t="str">
        <f>VLOOKUP($A$64,'2.3'!63:190,98,FALSE)</f>
        <v>n.d.</v>
      </c>
    </row>
    <row r="65" spans="1:14" ht="20" customHeight="1" x14ac:dyDescent="0.2">
      <c r="A65" s="21">
        <v>3112</v>
      </c>
      <c r="B65" s="22" t="s">
        <v>320</v>
      </c>
      <c r="C65" s="23">
        <f>VLOOKUP($A$65,'2.3'!64:191,10,FALSE)</f>
        <v>10115.452637180611</v>
      </c>
      <c r="D65" s="23">
        <f>VLOOKUP($A$65,'2.3'!64:191,18,FALSE)</f>
        <v>6565.1283408160407</v>
      </c>
      <c r="E65" s="23">
        <f>VLOOKUP($A$65,'2.3'!64:191,26,FALSE)</f>
        <v>6537.1541685551438</v>
      </c>
      <c r="F65" s="23">
        <f>VLOOKUP($A$65,'2.3'!64:191,34,FALSE)</f>
        <v>8753.1408918257148</v>
      </c>
      <c r="G65" s="23">
        <f>VLOOKUP($A$65,'2.3'!64:191,42,FALSE)</f>
        <v>11075.540319463043</v>
      </c>
      <c r="H65" s="23">
        <f>VLOOKUP($A$65,'2.3'!64:191,50,FALSE)</f>
        <v>1368.4259359846908</v>
      </c>
      <c r="I65" s="23">
        <f>VLOOKUP($A$65,'2.3'!64:191,58,FALSE)</f>
        <v>-924.49466492509509</v>
      </c>
      <c r="J65" s="23">
        <f>VLOOKUP($A$65,'2.3'!64:191,66,FALSE)</f>
        <v>-3641.4829261642126</v>
      </c>
      <c r="K65" s="23">
        <f>VLOOKUP($A$65,'2.3'!64:191,74,FALSE)</f>
        <v>-2527.8381737853074</v>
      </c>
      <c r="L65" s="23">
        <f>VLOOKUP($A$65,'2.3'!64:191,82,FALSE)</f>
        <v>-5577.9490450332632</v>
      </c>
      <c r="M65" s="23">
        <f>VLOOKUP($A$65,'2.3'!64:191,90,FALSE)</f>
        <v>-3694.9051574627024</v>
      </c>
      <c r="N65" s="23" t="str">
        <f>VLOOKUP($A$65,'2.3'!64:191,98,FALSE)</f>
        <v>n.d.</v>
      </c>
    </row>
    <row r="66" spans="1:14" ht="20" customHeight="1" x14ac:dyDescent="0.2">
      <c r="A66" s="21">
        <v>3113</v>
      </c>
      <c r="B66" s="22" t="s">
        <v>321</v>
      </c>
      <c r="C66" s="23">
        <f>VLOOKUP($A$66,'2.3'!65:192,10,FALSE)</f>
        <v>575.44501471682702</v>
      </c>
      <c r="D66" s="23">
        <f>VLOOKUP($A$66,'2.3'!65:192,18,FALSE)</f>
        <v>356.21291017768488</v>
      </c>
      <c r="E66" s="23">
        <f>VLOOKUP($A$66,'2.3'!65:192,26,FALSE)</f>
        <v>291.31838378273267</v>
      </c>
      <c r="F66" s="23">
        <f>VLOOKUP($A$66,'2.3'!65:192,34,FALSE)</f>
        <v>900.17098508549736</v>
      </c>
      <c r="G66" s="23">
        <f>VLOOKUP($A$66,'2.3'!65:192,42,FALSE)</f>
        <v>1470.8464936307496</v>
      </c>
      <c r="H66" s="23">
        <f>VLOOKUP($A$66,'2.3'!65:192,50,FALSE)</f>
        <v>-366.15793964072418</v>
      </c>
      <c r="I66" s="23">
        <f>VLOOKUP($A$66,'2.3'!65:192,58,FALSE)</f>
        <v>-877.82714768264623</v>
      </c>
      <c r="J66" s="23">
        <f>VLOOKUP($A$66,'2.3'!65:192,66,FALSE)</f>
        <v>-988.22520983205675</v>
      </c>
      <c r="K66" s="23">
        <f>VLOOKUP($A$66,'2.3'!65:192,74,FALSE)</f>
        <v>-1181.8816686818827</v>
      </c>
      <c r="L66" s="23">
        <f>VLOOKUP($A$66,'2.3'!65:192,82,FALSE)</f>
        <v>-1923.5680975559951</v>
      </c>
      <c r="M66" s="23">
        <f>VLOOKUP($A$66,'2.3'!65:192,90,FALSE)</f>
        <v>-2430.3597032385583</v>
      </c>
      <c r="N66" s="23" t="str">
        <f>VLOOKUP($A$66,'2.3'!65:192,98,FALSE)</f>
        <v>n.d.</v>
      </c>
    </row>
    <row r="67" spans="1:14" ht="20" customHeight="1" x14ac:dyDescent="0.2">
      <c r="A67" s="21">
        <v>3114</v>
      </c>
      <c r="B67" s="22" t="s">
        <v>322</v>
      </c>
      <c r="C67" s="23">
        <f>VLOOKUP($A$67,'2.3'!66:193,10,FALSE)</f>
        <v>46.976023836082078</v>
      </c>
      <c r="D67" s="23">
        <f>VLOOKUP($A$67,'2.3'!66:193,18,FALSE)</f>
        <v>19.245580252421277</v>
      </c>
      <c r="E67" s="23">
        <f>VLOOKUP($A$67,'2.3'!66:193,26,FALSE)</f>
        <v>31.961014019879279</v>
      </c>
      <c r="F67" s="23">
        <f>VLOOKUP($A$67,'2.3'!66:193,34,FALSE)</f>
        <v>105.8525750576656</v>
      </c>
      <c r="G67" s="23">
        <f>VLOOKUP($A$67,'2.3'!66:193,42,FALSE)</f>
        <v>171.49321476092209</v>
      </c>
      <c r="H67" s="23">
        <f>VLOOKUP($A$67,'2.3'!66:193,50,FALSE)</f>
        <v>-14.645934477167767</v>
      </c>
      <c r="I67" s="23">
        <f>VLOOKUP($A$67,'2.3'!66:193,58,FALSE)</f>
        <v>5.9554826943786594</v>
      </c>
      <c r="J67" s="23">
        <f>VLOOKUP($A$67,'2.3'!66:193,66,FALSE)</f>
        <v>-105.33299266671868</v>
      </c>
      <c r="K67" s="23">
        <f>VLOOKUP($A$67,'2.3'!66:193,74,FALSE)</f>
        <v>-122.86508118089014</v>
      </c>
      <c r="L67" s="23">
        <f>VLOOKUP($A$67,'2.3'!66:193,82,FALSE)</f>
        <v>-254.57986247463262</v>
      </c>
      <c r="M67" s="23">
        <f>VLOOKUP($A$67,'2.3'!66:193,90,FALSE)</f>
        <v>-271.39191723086265</v>
      </c>
      <c r="N67" s="23" t="str">
        <f>VLOOKUP($A$67,'2.3'!66:193,98,FALSE)</f>
        <v>n.d.</v>
      </c>
    </row>
    <row r="68" spans="1:14" ht="20" customHeight="1" x14ac:dyDescent="0.2">
      <c r="A68" s="35">
        <v>312</v>
      </c>
      <c r="B68" s="36" t="s">
        <v>252</v>
      </c>
      <c r="C68" s="90">
        <f>VLOOKUP($A$68,'2.3'!67:194,10,FALSE)</f>
        <v>1966.9393965212168</v>
      </c>
      <c r="D68" s="90">
        <f>VLOOKUP($A$68,'2.3'!67:194,18,FALSE)</f>
        <v>498.65771045499991</v>
      </c>
      <c r="E68" s="90">
        <f>VLOOKUP($A$68,'2.3'!67:194,26,FALSE)</f>
        <v>133.67217407946509</v>
      </c>
      <c r="F68" s="90">
        <f>VLOOKUP($A$68,'2.3'!67:194,34,FALSE)</f>
        <v>779.63424805099999</v>
      </c>
      <c r="G68" s="90">
        <f>VLOOKUP($A$68,'2.3'!67:194,42,FALSE)</f>
        <v>1384.0892809069999</v>
      </c>
      <c r="H68" s="90">
        <f>VLOOKUP($A$68,'2.3'!67:194,50,FALSE)</f>
        <v>1798.0114298929998</v>
      </c>
      <c r="I68" s="90">
        <f>VLOOKUP($A$68,'2.3'!67:194,58,FALSE)</f>
        <v>421.03976016199999</v>
      </c>
      <c r="J68" s="90">
        <f>VLOOKUP($A$68,'2.3'!67:194,66,FALSE)</f>
        <v>1359.79986606644</v>
      </c>
      <c r="K68" s="90">
        <f>VLOOKUP($A$68,'2.3'!67:194,74,FALSE)</f>
        <v>582.59745177600007</v>
      </c>
      <c r="L68" s="90">
        <f>VLOOKUP($A$68,'2.3'!67:194,82,FALSE)</f>
        <v>901.78772681300006</v>
      </c>
      <c r="M68" s="90">
        <f>VLOOKUP($A$68,'2.3'!67:194,90,FALSE)</f>
        <v>1346.7483602069999</v>
      </c>
      <c r="N68" s="90" t="str">
        <f>VLOOKUP($A$68,'2.3'!67:194,98,FALSE)</f>
        <v>n.d.</v>
      </c>
    </row>
    <row r="69" spans="1:14" ht="20" customHeight="1" x14ac:dyDescent="0.2">
      <c r="A69" s="35">
        <v>313</v>
      </c>
      <c r="B69" s="36" t="s">
        <v>253</v>
      </c>
      <c r="C69" s="90">
        <f>VLOOKUP($A$69,'2.3'!68:195,10,FALSE)</f>
        <v>21.898912388999999</v>
      </c>
      <c r="D69" s="90">
        <f>VLOOKUP($A$69,'2.3'!68:195,18,FALSE)</f>
        <v>29.192191744999999</v>
      </c>
      <c r="E69" s="90">
        <f>VLOOKUP($A$69,'2.3'!68:195,26,FALSE)</f>
        <v>33.73809040655</v>
      </c>
      <c r="F69" s="90">
        <f>VLOOKUP($A$69,'2.3'!68:195,34,FALSE)</f>
        <v>70.417475345</v>
      </c>
      <c r="G69" s="90">
        <f>VLOOKUP($A$69,'2.3'!68:195,42,FALSE)</f>
        <v>84.787343828999994</v>
      </c>
      <c r="H69" s="90">
        <f>VLOOKUP($A$69,'2.3'!68:195,50,FALSE)</f>
        <v>67.103654409000001</v>
      </c>
      <c r="I69" s="90">
        <f>VLOOKUP($A$69,'2.3'!68:195,58,FALSE)</f>
        <v>48.24681236</v>
      </c>
      <c r="J69" s="90">
        <f>VLOOKUP($A$69,'2.3'!68:195,66,FALSE)</f>
        <v>50.866947638520003</v>
      </c>
      <c r="K69" s="90">
        <f>VLOOKUP($A$69,'2.3'!68:195,74,FALSE)</f>
        <v>52.023758947000005</v>
      </c>
      <c r="L69" s="90">
        <f>VLOOKUP($A$69,'2.3'!68:195,82,FALSE)</f>
        <v>43.792118318000007</v>
      </c>
      <c r="M69" s="90">
        <f>VLOOKUP($A$69,'2.3'!68:195,90,FALSE)</f>
        <v>31.393907477000003</v>
      </c>
      <c r="N69" s="90" t="str">
        <f>VLOOKUP($A$69,'2.3'!68:195,98,FALSE)</f>
        <v>n.d.</v>
      </c>
    </row>
    <row r="70" spans="1:14" ht="20" customHeight="1" x14ac:dyDescent="0.2">
      <c r="A70" s="35">
        <v>314</v>
      </c>
      <c r="B70" s="36" t="s">
        <v>254</v>
      </c>
      <c r="C70" s="90">
        <f>VLOOKUP($A$70,'2.3'!69:196,10,FALSE)</f>
        <v>-645.17379472999994</v>
      </c>
      <c r="D70" s="90">
        <f>VLOOKUP($A$70,'2.3'!69:196,18,FALSE)</f>
        <v>-3145.26720213</v>
      </c>
      <c r="E70" s="90">
        <f>VLOOKUP($A$70,'2.3'!69:196,26,FALSE)</f>
        <v>-1509.92243979</v>
      </c>
      <c r="F70" s="90">
        <f>VLOOKUP($A$70,'2.3'!69:196,34,FALSE)</f>
        <v>-3130.7544092899998</v>
      </c>
      <c r="G70" s="90">
        <f>VLOOKUP($A$70,'2.3'!69:196,42,FALSE)</f>
        <v>-7209.4846855200012</v>
      </c>
      <c r="H70" s="90">
        <f>VLOOKUP($A$70,'2.3'!69:196,50,FALSE)</f>
        <v>-4744.2189273499998</v>
      </c>
      <c r="I70" s="90">
        <f>VLOOKUP($A$70,'2.3'!69:196,58,FALSE)</f>
        <v>-3363.1306990000003</v>
      </c>
      <c r="J70" s="90">
        <f>VLOOKUP($A$70,'2.3'!69:196,66,FALSE)</f>
        <v>-8730.4887186300002</v>
      </c>
      <c r="K70" s="90">
        <f>VLOOKUP($A$70,'2.3'!69:196,74,FALSE)</f>
        <v>-2524.7295462200004</v>
      </c>
      <c r="L70" s="90">
        <f>VLOOKUP($A$70,'2.3'!69:196,82,FALSE)</f>
        <v>-6602.6782324699998</v>
      </c>
      <c r="M70" s="90">
        <f>VLOOKUP($A$70,'2.3'!69:196,90,FALSE)</f>
        <v>-6592.9831465000034</v>
      </c>
      <c r="N70" s="90" t="str">
        <f>VLOOKUP($A$70,'2.3'!69:196,98,FALSE)</f>
        <v>n.d.</v>
      </c>
    </row>
    <row r="71" spans="1:14" ht="20" customHeight="1" x14ac:dyDescent="0.2">
      <c r="A71" s="21">
        <v>3141</v>
      </c>
      <c r="B71" s="22" t="s">
        <v>323</v>
      </c>
      <c r="C71" s="23">
        <f>VLOOKUP($A$71,'2.3'!70:197,10,FALSE)</f>
        <v>196.27395733</v>
      </c>
      <c r="D71" s="23">
        <f>VLOOKUP($A$71,'2.3'!70:197,18,FALSE)</f>
        <v>315.25202490999993</v>
      </c>
      <c r="E71" s="23">
        <f>VLOOKUP($A$71,'2.3'!70:197,26,FALSE)</f>
        <v>162.23386972999995</v>
      </c>
      <c r="F71" s="23">
        <f>VLOOKUP($A$71,'2.3'!70:197,34,FALSE)</f>
        <v>128.21075561000001</v>
      </c>
      <c r="G71" s="23">
        <f>VLOOKUP($A$71,'2.3'!70:197,42,FALSE)</f>
        <v>167.38892472000001</v>
      </c>
      <c r="H71" s="23">
        <f>VLOOKUP($A$71,'2.3'!70:197,50,FALSE)</f>
        <v>87.197543170000003</v>
      </c>
      <c r="I71" s="23">
        <f>VLOOKUP($A$71,'2.3'!70:197,58,FALSE)</f>
        <v>87.328024260000007</v>
      </c>
      <c r="J71" s="23">
        <f>VLOOKUP($A$71,'2.3'!70:197,66,FALSE)</f>
        <v>125.76931177999998</v>
      </c>
      <c r="K71" s="23">
        <f>VLOOKUP($A$71,'2.3'!70:197,74,FALSE)</f>
        <v>177.20701362000003</v>
      </c>
      <c r="L71" s="23">
        <f>VLOOKUP($A$71,'2.3'!70:197,82,FALSE)</f>
        <v>176.8003415</v>
      </c>
      <c r="M71" s="23">
        <f>VLOOKUP($A$71,'2.3'!70:197,90,FALSE)</f>
        <v>164.06541048</v>
      </c>
      <c r="N71" s="23" t="str">
        <f>VLOOKUP($A$71,'2.3'!70:197,98,FALSE)</f>
        <v>n.d.</v>
      </c>
    </row>
    <row r="72" spans="1:14" ht="20" customHeight="1" x14ac:dyDescent="0.2">
      <c r="A72" s="21">
        <v>3142</v>
      </c>
      <c r="B72" s="22" t="s">
        <v>324</v>
      </c>
      <c r="C72" s="23">
        <f>VLOOKUP($A$72,'2.3'!71:198,10,FALSE)</f>
        <v>0</v>
      </c>
      <c r="D72" s="23">
        <f>VLOOKUP($A$72,'2.3'!71:198,18,FALSE)</f>
        <v>0</v>
      </c>
      <c r="E72" s="23">
        <f>VLOOKUP($A$72,'2.3'!71:198,26,FALSE)</f>
        <v>0</v>
      </c>
      <c r="F72" s="23">
        <f>VLOOKUP($A$72,'2.3'!71:198,34,FALSE)</f>
        <v>0</v>
      </c>
      <c r="G72" s="23">
        <f>VLOOKUP($A$72,'2.3'!71:198,42,FALSE)</f>
        <v>0</v>
      </c>
      <c r="H72" s="23">
        <f>VLOOKUP($A$72,'2.3'!71:198,50,FALSE)</f>
        <v>0</v>
      </c>
      <c r="I72" s="23">
        <f>VLOOKUP($A$72,'2.3'!71:198,58,FALSE)</f>
        <v>0</v>
      </c>
      <c r="J72" s="23">
        <f>VLOOKUP($A$72,'2.3'!71:198,66,FALSE)</f>
        <v>0</v>
      </c>
      <c r="K72" s="23">
        <f>VLOOKUP($A$72,'2.3'!71:198,74,FALSE)</f>
        <v>0</v>
      </c>
      <c r="L72" s="23">
        <f>VLOOKUP($A$72,'2.3'!71:198,82,FALSE)</f>
        <v>0</v>
      </c>
      <c r="M72" s="23">
        <f>VLOOKUP($A$72,'2.3'!71:198,90,FALSE)</f>
        <v>0</v>
      </c>
      <c r="N72" s="23" t="str">
        <f>VLOOKUP($A$72,'2.3'!71:198,98,FALSE)</f>
        <v>n.d.</v>
      </c>
    </row>
    <row r="73" spans="1:14" ht="20" customHeight="1" x14ac:dyDescent="0.2">
      <c r="A73" s="21">
        <v>3143</v>
      </c>
      <c r="B73" s="22" t="s">
        <v>325</v>
      </c>
      <c r="C73" s="23">
        <f>VLOOKUP($A$73,'2.3'!72:199,10,FALSE)</f>
        <v>0</v>
      </c>
      <c r="D73" s="23">
        <f>VLOOKUP($A$73,'2.3'!72:199,18,FALSE)</f>
        <v>0</v>
      </c>
      <c r="E73" s="23">
        <f>VLOOKUP($A$73,'2.3'!72:199,26,FALSE)</f>
        <v>0</v>
      </c>
      <c r="F73" s="23">
        <f>VLOOKUP($A$73,'2.3'!72:199,34,FALSE)</f>
        <v>0</v>
      </c>
      <c r="G73" s="23">
        <f>VLOOKUP($A$73,'2.3'!72:199,42,FALSE)</f>
        <v>0</v>
      </c>
      <c r="H73" s="23">
        <f>VLOOKUP($A$73,'2.3'!72:199,50,FALSE)</f>
        <v>0</v>
      </c>
      <c r="I73" s="23">
        <f>VLOOKUP($A$73,'2.3'!72:199,58,FALSE)</f>
        <v>0</v>
      </c>
      <c r="J73" s="23">
        <f>VLOOKUP($A$73,'2.3'!72:199,66,FALSE)</f>
        <v>0</v>
      </c>
      <c r="K73" s="23">
        <f>VLOOKUP($A$73,'2.3'!72:199,74,FALSE)</f>
        <v>0</v>
      </c>
      <c r="L73" s="23">
        <f>VLOOKUP($A$73,'2.3'!72:199,82,FALSE)</f>
        <v>0</v>
      </c>
      <c r="M73" s="23">
        <f>VLOOKUP($A$73,'2.3'!72:199,90,FALSE)</f>
        <v>0</v>
      </c>
      <c r="N73" s="23" t="str">
        <f>VLOOKUP($A$73,'2.3'!72:199,98,FALSE)</f>
        <v>n.d.</v>
      </c>
    </row>
    <row r="74" spans="1:14" ht="20" customHeight="1" x14ac:dyDescent="0.2">
      <c r="A74" s="21">
        <v>3144</v>
      </c>
      <c r="B74" s="22" t="s">
        <v>326</v>
      </c>
      <c r="C74" s="23">
        <f>VLOOKUP($A$74,'2.3'!73:200,10,FALSE)</f>
        <v>-841.44775205999997</v>
      </c>
      <c r="D74" s="23">
        <f>VLOOKUP($A$74,'2.3'!73:200,18,FALSE)</f>
        <v>-3460.5192270400003</v>
      </c>
      <c r="E74" s="23">
        <f>VLOOKUP($A$74,'2.3'!73:200,26,FALSE)</f>
        <v>-1672.1563095199999</v>
      </c>
      <c r="F74" s="23">
        <f>VLOOKUP($A$74,'2.3'!73:200,34,FALSE)</f>
        <v>-3258.9651649000002</v>
      </c>
      <c r="G74" s="23">
        <f>VLOOKUP($A$74,'2.3'!73:200,42,FALSE)</f>
        <v>-7376.8736102399998</v>
      </c>
      <c r="H74" s="23">
        <f>VLOOKUP($A$74,'2.3'!73:200,50,FALSE)</f>
        <v>-4831.416470520001</v>
      </c>
      <c r="I74" s="23">
        <f>VLOOKUP($A$74,'2.3'!73:200,58,FALSE)</f>
        <v>-3450.4587232600002</v>
      </c>
      <c r="J74" s="23">
        <f>VLOOKUP($A$74,'2.3'!73:200,66,FALSE)</f>
        <v>-8856.2580304099993</v>
      </c>
      <c r="K74" s="23">
        <f>VLOOKUP($A$74,'2.3'!73:200,74,FALSE)</f>
        <v>-2701.9365598400004</v>
      </c>
      <c r="L74" s="23">
        <f>VLOOKUP($A$74,'2.3'!73:200,82,FALSE)</f>
        <v>-6779.4785739699992</v>
      </c>
      <c r="M74" s="23">
        <f>VLOOKUP($A$74,'2.3'!73:200,90,FALSE)</f>
        <v>-6757.0485569800021</v>
      </c>
      <c r="N74" s="23" t="str">
        <f>VLOOKUP($A$74,'2.3'!73:200,98,FALSE)</f>
        <v>n.d.</v>
      </c>
    </row>
    <row r="75" spans="1:14" ht="20" customHeight="1" x14ac:dyDescent="0.2">
      <c r="A75" s="108" t="s">
        <v>255</v>
      </c>
      <c r="B75" s="109"/>
      <c r="C75" s="202"/>
      <c r="D75" s="202"/>
      <c r="E75" s="202"/>
      <c r="F75" s="202"/>
      <c r="G75" s="202"/>
      <c r="H75" s="202"/>
      <c r="I75" s="202"/>
      <c r="J75" s="202"/>
      <c r="K75" s="202"/>
      <c r="L75" s="202"/>
      <c r="M75" s="202"/>
      <c r="N75" s="202"/>
    </row>
    <row r="76" spans="1:14" ht="20" customHeight="1" x14ac:dyDescent="0.2">
      <c r="A76" s="61" t="s">
        <v>334</v>
      </c>
      <c r="B76" s="62" t="s">
        <v>330</v>
      </c>
      <c r="C76" s="203">
        <f>VLOOKUP($A$76,'2.3'!75:202,10,FALSE)</f>
        <v>110669.40650317914</v>
      </c>
      <c r="D76" s="203">
        <f>VLOOKUP($A$76,'2.3'!75:202,18,FALSE)</f>
        <v>99780.072230933089</v>
      </c>
      <c r="E76" s="203">
        <f>VLOOKUP($A$76,'2.3'!75:202,26,FALSE)</f>
        <v>106998.44836103159</v>
      </c>
      <c r="F76" s="203">
        <f>VLOOKUP($A$76,'2.3'!75:202,34,FALSE)</f>
        <v>118804.16381807963</v>
      </c>
      <c r="G76" s="203">
        <f>VLOOKUP($A$76,'2.3'!75:202,42,FALSE)</f>
        <v>141798.39959958804</v>
      </c>
      <c r="H76" s="203">
        <f>VLOOKUP($A$76,'2.3'!75:202,50,FALSE)</f>
        <v>102215.62447460048</v>
      </c>
      <c r="I76" s="203">
        <f>VLOOKUP($A$76,'2.3'!75:202,58,FALSE)</f>
        <v>96034.726460008242</v>
      </c>
      <c r="J76" s="203">
        <f>VLOOKUP($A$76,'2.3'!75:202,66,FALSE)</f>
        <v>82855.452916148352</v>
      </c>
      <c r="K76" s="203">
        <f>VLOOKUP($A$76,'2.3'!75:202,74,FALSE)</f>
        <v>95851.119096468858</v>
      </c>
      <c r="L76" s="203">
        <f>VLOOKUP($A$76,'2.3'!75:202,82,FALSE)</f>
        <v>93308.220681439096</v>
      </c>
      <c r="M76" s="203">
        <f>VLOOKUP($A$76,'2.3'!75:202,90,FALSE)</f>
        <v>114401.61234818341</v>
      </c>
      <c r="N76" s="203">
        <f>VLOOKUP($A$76,'2.3'!75:202,98,FALSE)</f>
        <v>123155.12896045262</v>
      </c>
    </row>
    <row r="77" spans="1:14" ht="20" customHeight="1" x14ac:dyDescent="0.2">
      <c r="A77" s="61" t="s">
        <v>335</v>
      </c>
      <c r="B77" s="62" t="s">
        <v>527</v>
      </c>
      <c r="C77" s="203">
        <f>VLOOKUP($A$77,'2.3'!76:203,10,FALSE)</f>
        <v>2546.1030964800002</v>
      </c>
      <c r="D77" s="203">
        <f>VLOOKUP($A$77,'2.3'!76:203,18,FALSE)</f>
        <v>6826.6140106700004</v>
      </c>
      <c r="E77" s="203">
        <f>VLOOKUP($A$77,'2.3'!76:203,26,FALSE)</f>
        <v>4594.3162251499998</v>
      </c>
      <c r="F77" s="203">
        <f>VLOOKUP($A$77,'2.3'!76:203,34,FALSE)</f>
        <v>5886.0887062799993</v>
      </c>
      <c r="G77" s="203">
        <f>VLOOKUP($A$77,'2.3'!76:203,42,FALSE)</f>
        <v>10152.147413730001</v>
      </c>
      <c r="H77" s="203">
        <f>VLOOKUP($A$77,'2.3'!76:203,50,FALSE)</f>
        <v>6523.4483948500001</v>
      </c>
      <c r="I77" s="203">
        <f>VLOOKUP($A$77,'2.3'!76:203,58,FALSE)</f>
        <v>5783.5790113900002</v>
      </c>
      <c r="J77" s="203">
        <f>VLOOKUP($A$77,'2.3'!76:203,66,FALSE)</f>
        <v>10488.848229109999</v>
      </c>
      <c r="K77" s="203">
        <f>VLOOKUP($A$77,'2.3'!76:203,74,FALSE)</f>
        <v>4884.2056462399996</v>
      </c>
      <c r="L77" s="203">
        <f>VLOOKUP($A$77,'2.3'!76:203,82,FALSE)</f>
        <v>8628.7683400999995</v>
      </c>
      <c r="M77" s="203">
        <f>VLOOKUP($A$77,'2.3'!76:203,90,FALSE)</f>
        <v>8721.997273500001</v>
      </c>
      <c r="N77" s="203">
        <f>VLOOKUP($A$77,'2.3'!76:203,98,FALSE)</f>
        <v>9858.6078586099993</v>
      </c>
    </row>
    <row r="78" spans="1:14" ht="20" customHeight="1" x14ac:dyDescent="0.2">
      <c r="A78" s="63" t="s">
        <v>336</v>
      </c>
      <c r="B78" s="64" t="s">
        <v>835</v>
      </c>
      <c r="C78" s="204">
        <f>VLOOKUP($A$78,'2.3'!77:204,10,FALSE)</f>
        <v>50659</v>
      </c>
      <c r="D78" s="204">
        <f>VLOOKUP($A$78,'2.3'!77:204,18,FALSE)</f>
        <v>56845.573219527221</v>
      </c>
      <c r="E78" s="204">
        <f>VLOOKUP($A$78,'2.3'!77:204,26,FALSE)</f>
        <v>62937</v>
      </c>
      <c r="F78" s="204">
        <f>VLOOKUP($A$78,'2.3'!77:204,34,FALSE)</f>
        <v>70093</v>
      </c>
      <c r="G78" s="204">
        <f>VLOOKUP($A$78,'2.3'!77:204,42,FALSE)</f>
        <v>78079</v>
      </c>
      <c r="H78" s="204">
        <f>VLOOKUP($A$78,'2.3'!77:204,50,FALSE)</f>
        <v>87589</v>
      </c>
      <c r="I78" s="204">
        <f>VLOOKUP($A$78,'2.3'!77:204,58,FALSE)</f>
        <v>96198</v>
      </c>
      <c r="J78" s="204">
        <f>VLOOKUP($A$78,'2.3'!77:204,66,FALSE)</f>
        <v>101403</v>
      </c>
      <c r="K78" s="204">
        <f>VLOOKUP($A$78,'2.3'!77:204,74,FALSE)</f>
        <v>106711</v>
      </c>
      <c r="L78" s="204">
        <f>VLOOKUP($A$78,'2.3'!77:204,82,FALSE)</f>
        <v>115040</v>
      </c>
      <c r="M78" s="204">
        <f>VLOOKUP($A$78,'2.3'!77:204,90,FALSE)</f>
        <v>121954</v>
      </c>
      <c r="N78" s="204">
        <f>VLOOKUP($A$78,'2.3'!77:204,98,FALSE)</f>
        <v>141869.63396367177</v>
      </c>
    </row>
    <row r="79" spans="1:14" ht="20" customHeight="1" x14ac:dyDescent="0.2">
      <c r="A79" s="102" t="s">
        <v>587</v>
      </c>
    </row>
    <row r="80" spans="1:14" ht="20" customHeight="1" x14ac:dyDescent="0.2">
      <c r="A80" s="102" t="s">
        <v>846</v>
      </c>
    </row>
    <row r="81" spans="1:1" ht="20" customHeight="1" x14ac:dyDescent="0.2">
      <c r="A81" s="102" t="s">
        <v>588</v>
      </c>
    </row>
    <row r="82" spans="1:1" ht="20" customHeight="1" x14ac:dyDescent="0.2">
      <c r="A82" s="102" t="s">
        <v>797</v>
      </c>
    </row>
    <row r="83" spans="1:1" ht="20" customHeight="1" x14ac:dyDescent="0.2">
      <c r="A83" s="102" t="s">
        <v>657</v>
      </c>
    </row>
    <row r="84" spans="1:1" ht="20" customHeight="1" x14ac:dyDescent="0.2">
      <c r="A84" s="102" t="s">
        <v>659</v>
      </c>
    </row>
    <row r="85" spans="1:1" ht="20" customHeight="1" x14ac:dyDescent="0.2">
      <c r="A85" s="102" t="s">
        <v>603</v>
      </c>
    </row>
    <row r="86" spans="1:1" ht="20" customHeight="1" x14ac:dyDescent="0.2">
      <c r="A86" s="102" t="s">
        <v>660</v>
      </c>
    </row>
    <row r="87" spans="1:1" ht="20" customHeight="1" x14ac:dyDescent="0.2">
      <c r="A87" s="102" t="s">
        <v>661</v>
      </c>
    </row>
    <row r="88" spans="1:1" ht="20" customHeight="1" x14ac:dyDescent="0.2">
      <c r="A88" s="102" t="s">
        <v>611</v>
      </c>
    </row>
    <row r="89" spans="1:1" ht="20" customHeight="1" x14ac:dyDescent="0.2">
      <c r="A89" s="102" t="s">
        <v>662</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FD3F3-0BAB-41EA-972D-012097C05D3E}">
  <sheetPr codeName="Planilha24"/>
  <dimension ref="A1:N170"/>
  <sheetViews>
    <sheetView showGridLines="0" zoomScaleNormal="100" workbookViewId="0">
      <pane xSplit="2" topLeftCell="C1" activePane="topRight" state="frozen"/>
      <selection activeCell="A54" sqref="A54"/>
      <selection pane="topRight" activeCell="A3" sqref="A3"/>
    </sheetView>
  </sheetViews>
  <sheetFormatPr baseColWidth="10" defaultColWidth="9.1640625" defaultRowHeight="20" customHeight="1" x14ac:dyDescent="0.2"/>
  <cols>
    <col min="1" max="1" width="9.1640625" style="114"/>
    <col min="2" max="2" width="77.6640625" style="114" bestFit="1" customWidth="1"/>
    <col min="3" max="14" width="12.6640625" style="114" customWidth="1"/>
    <col min="15" max="16384" width="9.1640625" style="114"/>
  </cols>
  <sheetData>
    <row r="1" spans="1:14" ht="20" customHeight="1" x14ac:dyDescent="0.2">
      <c r="A1" s="96" t="s">
        <v>772</v>
      </c>
    </row>
    <row r="2" spans="1:14" ht="20" customHeight="1" x14ac:dyDescent="0.2">
      <c r="A2" s="96" t="s">
        <v>333</v>
      </c>
    </row>
    <row r="4" spans="1:14" s="133" customFormat="1" ht="20" customHeight="1" x14ac:dyDescent="0.2">
      <c r="A4" s="333" t="s">
        <v>579</v>
      </c>
      <c r="B4" s="333"/>
      <c r="C4" s="24">
        <v>2010</v>
      </c>
      <c r="D4" s="24">
        <v>2011</v>
      </c>
      <c r="E4" s="24">
        <v>2012</v>
      </c>
      <c r="F4" s="24">
        <v>2013</v>
      </c>
      <c r="G4" s="24">
        <v>2014</v>
      </c>
      <c r="H4" s="24">
        <v>2015</v>
      </c>
      <c r="I4" s="24">
        <v>2016</v>
      </c>
      <c r="J4" s="24">
        <v>2017</v>
      </c>
      <c r="K4" s="24">
        <v>2018</v>
      </c>
      <c r="L4" s="24">
        <v>2019</v>
      </c>
      <c r="M4" s="24">
        <v>2020</v>
      </c>
      <c r="N4" s="24">
        <v>2021</v>
      </c>
    </row>
    <row r="5" spans="1:14" ht="20" customHeight="1" x14ac:dyDescent="0.2">
      <c r="A5" s="18" t="s">
        <v>399</v>
      </c>
      <c r="B5" s="19" t="s">
        <v>819</v>
      </c>
      <c r="C5" s="20">
        <f>'2.4'!C7</f>
        <v>922377.42001327546</v>
      </c>
      <c r="D5" s="20">
        <f>'2.4'!K7</f>
        <v>1051140.378161568</v>
      </c>
      <c r="E5" s="20">
        <f>'2.4'!S7</f>
        <v>1169619.1933918549</v>
      </c>
      <c r="F5" s="20">
        <f>'2.4'!AA7</f>
        <v>1271635.2262673173</v>
      </c>
      <c r="G5" s="20">
        <f>'2.4'!AI7</f>
        <v>1308617.9812950869</v>
      </c>
      <c r="H5" s="20">
        <f>'2.4'!AQ7</f>
        <v>1396392.7353280606</v>
      </c>
      <c r="I5" s="20">
        <f>'2.4'!AY7</f>
        <v>1486779.4263950656</v>
      </c>
      <c r="J5" s="20">
        <f>'2.4'!BG7</f>
        <v>1469477.5971097411</v>
      </c>
      <c r="K5" s="20">
        <f>'2.4'!BO7</f>
        <v>1639572.3567960705</v>
      </c>
      <c r="L5" s="20">
        <f>'2.4'!BW7</f>
        <v>1790562.5496028785</v>
      </c>
      <c r="M5" s="20">
        <f>'2.4'!CE7</f>
        <v>1592947.7252890603</v>
      </c>
      <c r="N5" s="20">
        <f>'2.4'!CM7</f>
        <v>2086484.8453982202</v>
      </c>
    </row>
    <row r="6" spans="1:14" ht="20" customHeight="1" x14ac:dyDescent="0.2">
      <c r="A6" s="134" t="s">
        <v>400</v>
      </c>
      <c r="B6" s="115" t="s">
        <v>242</v>
      </c>
      <c r="C6" s="116">
        <f>'2.4'!C8</f>
        <v>553716.71982104285</v>
      </c>
      <c r="D6" s="116">
        <f>'2.4'!K8</f>
        <v>649949.56671377574</v>
      </c>
      <c r="E6" s="116">
        <f>'2.4'!S8</f>
        <v>690071.19620685035</v>
      </c>
      <c r="F6" s="116">
        <f>'2.4'!AA8</f>
        <v>753107.48480328987</v>
      </c>
      <c r="G6" s="116">
        <f>'2.4'!AI8</f>
        <v>779585.06610758998</v>
      </c>
      <c r="H6" s="116">
        <f>'2.4'!AQ8</f>
        <v>817203.54563929525</v>
      </c>
      <c r="I6" s="116">
        <f>'2.4'!AY8</f>
        <v>859551.88845051173</v>
      </c>
      <c r="J6" s="116">
        <f>'2.4'!BG8</f>
        <v>895969.46677090111</v>
      </c>
      <c r="K6" s="116">
        <f>'2.4'!BO8</f>
        <v>976384.81941775046</v>
      </c>
      <c r="L6" s="116">
        <f>'2.4'!BW8</f>
        <v>1013466.5292259437</v>
      </c>
      <c r="M6" s="116">
        <f>'2.4'!CE8</f>
        <v>967894.15679971606</v>
      </c>
      <c r="N6" s="116">
        <f>'2.4'!CM8</f>
        <v>1271902.7666776301</v>
      </c>
    </row>
    <row r="7" spans="1:14" ht="20" customHeight="1" x14ac:dyDescent="0.2">
      <c r="A7" s="21" t="s">
        <v>401</v>
      </c>
      <c r="B7" s="22" t="s">
        <v>256</v>
      </c>
      <c r="C7" s="23">
        <f>'2.4'!C9</f>
        <v>258484.60642948296</v>
      </c>
      <c r="D7" s="23">
        <f>'2.4'!K9</f>
        <v>313998.09774882573</v>
      </c>
      <c r="E7" s="23">
        <f>'2.4'!S9</f>
        <v>324935.45475145034</v>
      </c>
      <c r="F7" s="23">
        <f>'2.4'!AA9</f>
        <v>360760.04600128985</v>
      </c>
      <c r="G7" s="23">
        <f>'2.4'!AI9</f>
        <v>382153.06850910559</v>
      </c>
      <c r="H7" s="23">
        <f>'2.4'!AQ9</f>
        <v>401121.48603406671</v>
      </c>
      <c r="I7" s="23">
        <f>'2.4'!AY9</f>
        <v>453196.67914045183</v>
      </c>
      <c r="J7" s="23">
        <f>'2.4'!BG9</f>
        <v>458681.47723513097</v>
      </c>
      <c r="K7" s="23">
        <f>'2.4'!BO9</f>
        <v>490739.86327233049</v>
      </c>
      <c r="L7" s="23">
        <f>'2.4'!BW9</f>
        <v>535577.11833230383</v>
      </c>
      <c r="M7" s="23">
        <f>'2.4'!CE9</f>
        <v>526575.94080424611</v>
      </c>
      <c r="N7" s="23">
        <f>'2.4'!CM9</f>
        <v>696006.99290541001</v>
      </c>
    </row>
    <row r="8" spans="1:14" ht="20" customHeight="1" x14ac:dyDescent="0.2">
      <c r="A8" s="21" t="s">
        <v>402</v>
      </c>
      <c r="B8" s="22" t="s">
        <v>257</v>
      </c>
      <c r="C8" s="23">
        <f>'2.4'!C10</f>
        <v>12531.03227256</v>
      </c>
      <c r="D8" s="23">
        <f>'2.4'!K10</f>
        <v>14844.60652343</v>
      </c>
      <c r="E8" s="23">
        <f>'2.4'!S10</f>
        <v>16687.596646900001</v>
      </c>
      <c r="F8" s="23">
        <f>'2.4'!AA10</f>
        <v>18725.35589553</v>
      </c>
      <c r="G8" s="23">
        <f>'2.4'!AI10</f>
        <v>20719.317173770003</v>
      </c>
      <c r="H8" s="23">
        <f>'2.4'!AQ10</f>
        <v>21587.140463770003</v>
      </c>
      <c r="I8" s="23">
        <f>'2.4'!AY10</f>
        <v>22190.159168029997</v>
      </c>
      <c r="J8" s="23">
        <f>'2.4'!BG10</f>
        <v>22732.264374940001</v>
      </c>
      <c r="K8" s="23">
        <f>'2.4'!BO10</f>
        <v>24405.276907609998</v>
      </c>
      <c r="L8" s="23">
        <f>'2.4'!BW10</f>
        <v>24238.585104130001</v>
      </c>
      <c r="M8" s="23">
        <f>'2.4'!CE10</f>
        <v>23268.994979359995</v>
      </c>
      <c r="N8" s="23">
        <f>'2.4'!CM10</f>
        <v>26221.746296469995</v>
      </c>
    </row>
    <row r="9" spans="1:14" ht="20" customHeight="1" x14ac:dyDescent="0.2">
      <c r="A9" s="21" t="s">
        <v>403</v>
      </c>
      <c r="B9" s="22" t="s">
        <v>258</v>
      </c>
      <c r="C9" s="23">
        <f>'2.4'!C11</f>
        <v>527.82469415000003</v>
      </c>
      <c r="D9" s="23">
        <f>'2.4'!K11</f>
        <v>602.34528718000001</v>
      </c>
      <c r="E9" s="23">
        <f>'2.4'!S11</f>
        <v>687.56450962999998</v>
      </c>
      <c r="F9" s="23">
        <f>'2.4'!AA11</f>
        <v>782.25335335</v>
      </c>
      <c r="G9" s="23">
        <f>'2.4'!AI11</f>
        <v>928.81097771000009</v>
      </c>
      <c r="H9" s="23">
        <f>'2.4'!AQ11</f>
        <v>1130.60566991</v>
      </c>
      <c r="I9" s="23">
        <f>'2.4'!AY11</f>
        <v>1159.7189124200002</v>
      </c>
      <c r="J9" s="23">
        <f>'2.4'!BG11</f>
        <v>1313.18884697</v>
      </c>
      <c r="K9" s="23">
        <f>'2.4'!BO11</f>
        <v>1444.66980681</v>
      </c>
      <c r="L9" s="23">
        <f>'2.4'!BW11</f>
        <v>26.341681979999997</v>
      </c>
      <c r="M9" s="23">
        <f>'2.4'!CE11</f>
        <v>1784.9454140899998</v>
      </c>
      <c r="N9" s="23">
        <f>'2.4'!CM11</f>
        <v>2186.76382122</v>
      </c>
    </row>
    <row r="10" spans="1:14" ht="20" customHeight="1" x14ac:dyDescent="0.2">
      <c r="A10" s="21" t="s">
        <v>404</v>
      </c>
      <c r="B10" s="22" t="s">
        <v>264</v>
      </c>
      <c r="C10" s="23">
        <f>'2.4'!C12</f>
        <v>260905.87928610001</v>
      </c>
      <c r="D10" s="23">
        <f>'2.4'!K12</f>
        <v>293526.72048399004</v>
      </c>
      <c r="E10" s="23">
        <f>'2.4'!S12</f>
        <v>317111.96346302994</v>
      </c>
      <c r="F10" s="23">
        <f>'2.4'!AA12</f>
        <v>335282.24486874999</v>
      </c>
      <c r="G10" s="23">
        <f>'2.4'!AI12</f>
        <v>339051.81444970443</v>
      </c>
      <c r="H10" s="23">
        <f>'2.4'!AQ12</f>
        <v>354885.35560161847</v>
      </c>
      <c r="I10" s="23">
        <f>'2.4'!AY12</f>
        <v>351556.78627638996</v>
      </c>
      <c r="J10" s="23">
        <f>'2.4'!BG12</f>
        <v>380892.37738518999</v>
      </c>
      <c r="K10" s="23">
        <f>'2.4'!BO12</f>
        <v>419090.53686247999</v>
      </c>
      <c r="L10" s="23">
        <f>'2.4'!BW12</f>
        <v>410691.64063576999</v>
      </c>
      <c r="M10" s="23">
        <f>'2.4'!CE12</f>
        <v>370550.36277401994</v>
      </c>
      <c r="N10" s="23">
        <f>'2.4'!CM12</f>
        <v>485450.86512017</v>
      </c>
    </row>
    <row r="11" spans="1:14" ht="20" customHeight="1" x14ac:dyDescent="0.2">
      <c r="A11" s="21" t="s">
        <v>405</v>
      </c>
      <c r="B11" s="22" t="s">
        <v>273</v>
      </c>
      <c r="C11" s="23">
        <f>'2.4'!C13</f>
        <v>21082.992104879999</v>
      </c>
      <c r="D11" s="23">
        <f>'2.4'!K13</f>
        <v>26653.026353739999</v>
      </c>
      <c r="E11" s="23">
        <f>'2.4'!S13</f>
        <v>31128.93615275</v>
      </c>
      <c r="F11" s="23">
        <f>'2.4'!AA13</f>
        <v>36978.393835469993</v>
      </c>
      <c r="G11" s="23">
        <f>'2.4'!AI13</f>
        <v>36773.041650119994</v>
      </c>
      <c r="H11" s="23">
        <f>'2.4'!AQ13</f>
        <v>38969.359133270002</v>
      </c>
      <c r="I11" s="23">
        <f>'2.4'!AY13</f>
        <v>31447.614282120001</v>
      </c>
      <c r="J11" s="23">
        <f>'2.4'!BG13</f>
        <v>32350.158855550002</v>
      </c>
      <c r="K11" s="23">
        <f>'2.4'!BO13</f>
        <v>40704.096041889999</v>
      </c>
      <c r="L11" s="23">
        <f>'2.4'!BW13</f>
        <v>42932.793020130004</v>
      </c>
      <c r="M11" s="23">
        <f>'2.4'!CE13</f>
        <v>45721.898153310001</v>
      </c>
      <c r="N11" s="23">
        <f>'2.4'!CM13</f>
        <v>62036.126001380006</v>
      </c>
    </row>
    <row r="12" spans="1:14" ht="20" customHeight="1" x14ac:dyDescent="0.2">
      <c r="A12" s="21" t="s">
        <v>406</v>
      </c>
      <c r="B12" s="22" t="s">
        <v>278</v>
      </c>
      <c r="C12" s="23">
        <f>'2.4'!C14</f>
        <v>184.38503387000003</v>
      </c>
      <c r="D12" s="23">
        <f>'2.4'!K14</f>
        <v>324.7703166099999</v>
      </c>
      <c r="E12" s="23">
        <f>'2.4'!S14</f>
        <v>-480.31931691</v>
      </c>
      <c r="F12" s="23">
        <f>'2.4'!AA14</f>
        <v>579.19084889999999</v>
      </c>
      <c r="G12" s="23">
        <f>'2.4'!AI14</f>
        <v>-40.986652819999989</v>
      </c>
      <c r="H12" s="23">
        <f>'2.4'!AQ14</f>
        <v>-490.40126334000001</v>
      </c>
      <c r="I12" s="23">
        <f>'2.4'!AY14</f>
        <v>0.93067109999999997</v>
      </c>
      <c r="J12" s="23">
        <f>'2.4'!BG14</f>
        <v>7.3120000000002905E-5</v>
      </c>
      <c r="K12" s="23">
        <f>'2.4'!BO14</f>
        <v>0.37652663000000003</v>
      </c>
      <c r="L12" s="23">
        <f>'2.4'!BW14</f>
        <v>5.045162999999999E-2</v>
      </c>
      <c r="M12" s="23">
        <f>'2.4'!CE14</f>
        <v>-7.9853253099999995</v>
      </c>
      <c r="N12" s="23">
        <f>'2.4'!CM14</f>
        <v>0.27253298000000004</v>
      </c>
    </row>
    <row r="13" spans="1:14" ht="20" customHeight="1" x14ac:dyDescent="0.2">
      <c r="A13" s="134" t="s">
        <v>407</v>
      </c>
      <c r="B13" s="115" t="s">
        <v>246</v>
      </c>
      <c r="C13" s="116">
        <f>'2.4'!C15</f>
        <v>240726.54443423299</v>
      </c>
      <c r="D13" s="116">
        <f>'2.4'!K15</f>
        <v>276563.613451012</v>
      </c>
      <c r="E13" s="116">
        <f>'2.4'!S15</f>
        <v>305881.16011896444</v>
      </c>
      <c r="F13" s="116">
        <f>'2.4'!AA15</f>
        <v>332326.84478842601</v>
      </c>
      <c r="G13" s="116">
        <f>'2.4'!AI15</f>
        <v>355969.18583985965</v>
      </c>
      <c r="H13" s="116">
        <f>'2.4'!AQ15</f>
        <v>362373.81706130353</v>
      </c>
      <c r="I13" s="116">
        <f>'2.4'!AY15</f>
        <v>379471.35890025203</v>
      </c>
      <c r="J13" s="116">
        <f>'2.4'!BG15</f>
        <v>403017.46140067151</v>
      </c>
      <c r="K13" s="116">
        <f>'2.4'!BO15</f>
        <v>424310.82087323768</v>
      </c>
      <c r="L13" s="116">
        <f>'2.4'!BW15</f>
        <v>446786.06646210357</v>
      </c>
      <c r="M13" s="116">
        <f>'2.4'!CE15</f>
        <v>450084.51108743297</v>
      </c>
      <c r="N13" s="116">
        <f>'2.4'!CM15</f>
        <v>518870.19937622588</v>
      </c>
    </row>
    <row r="14" spans="1:14" ht="20" customHeight="1" x14ac:dyDescent="0.2">
      <c r="A14" s="134" t="s">
        <v>408</v>
      </c>
      <c r="B14" s="115" t="s">
        <v>243</v>
      </c>
      <c r="C14" s="116">
        <f>'2.4'!C16</f>
        <v>292.64048880000001</v>
      </c>
      <c r="D14" s="116">
        <f>'2.4'!K16</f>
        <v>473.53590505</v>
      </c>
      <c r="E14" s="116">
        <f>'2.4'!S16</f>
        <v>646.86694855999997</v>
      </c>
      <c r="F14" s="116">
        <f>'2.4'!AA16</f>
        <v>417.54594571000001</v>
      </c>
      <c r="G14" s="116">
        <f>'2.4'!AI16</f>
        <v>512.70628489000001</v>
      </c>
      <c r="H14" s="116">
        <f>'2.4'!AQ16</f>
        <v>558.63674392000007</v>
      </c>
      <c r="I14" s="116">
        <f>'2.4'!AY16</f>
        <v>641.62508351000008</v>
      </c>
      <c r="J14" s="116">
        <f>'2.4'!BG16</f>
        <v>1218.5220490699999</v>
      </c>
      <c r="K14" s="116">
        <f>'2.4'!BO16</f>
        <v>916.51741507999986</v>
      </c>
      <c r="L14" s="116">
        <f>'2.4'!BW16</f>
        <v>1054.8906389399999</v>
      </c>
      <c r="M14" s="116">
        <f>'2.4'!CE16</f>
        <v>679.88753472999997</v>
      </c>
      <c r="N14" s="116">
        <f>'2.4'!CM16</f>
        <v>616.82814955000003</v>
      </c>
    </row>
    <row r="15" spans="1:14" ht="20" customHeight="1" x14ac:dyDescent="0.2">
      <c r="A15" s="134" t="s">
        <v>409</v>
      </c>
      <c r="B15" s="115" t="s">
        <v>247</v>
      </c>
      <c r="C15" s="116">
        <f>'2.4'!C17</f>
        <v>127641.51526919952</v>
      </c>
      <c r="D15" s="116">
        <f>'2.4'!K17</f>
        <v>124153.66209173025</v>
      </c>
      <c r="E15" s="116">
        <f>'2.4'!S17</f>
        <v>173019.97011748003</v>
      </c>
      <c r="F15" s="116">
        <f>'2.4'!AA17</f>
        <v>185783.35072989133</v>
      </c>
      <c r="G15" s="116">
        <f>'2.4'!AI17</f>
        <v>172551.0230627475</v>
      </c>
      <c r="H15" s="116">
        <f>'2.4'!AQ17</f>
        <v>216256.73588354187</v>
      </c>
      <c r="I15" s="116">
        <f>'2.4'!AY17</f>
        <v>247114.55396079193</v>
      </c>
      <c r="J15" s="116">
        <f>'2.4'!BG17</f>
        <v>169272.14688909857</v>
      </c>
      <c r="K15" s="116">
        <f>'2.4'!BO17</f>
        <v>237960.19909000222</v>
      </c>
      <c r="L15" s="116">
        <f>'2.4'!BW17</f>
        <v>329255.06327589107</v>
      </c>
      <c r="M15" s="116">
        <f>'2.4'!CE17</f>
        <v>174289.16986718128</v>
      </c>
      <c r="N15" s="116">
        <f>'2.4'!CM17</f>
        <v>295095.0511948145</v>
      </c>
    </row>
    <row r="16" spans="1:14" ht="20" customHeight="1" x14ac:dyDescent="0.2">
      <c r="A16" s="120" t="s">
        <v>410</v>
      </c>
      <c r="B16" s="118" t="s">
        <v>820</v>
      </c>
      <c r="C16" s="119">
        <f>'2.4'!C18</f>
        <v>47200.726179029516</v>
      </c>
      <c r="D16" s="119">
        <f>'2.4'!K18</f>
        <v>44095.301580590232</v>
      </c>
      <c r="E16" s="119">
        <f>'2.4'!S18</f>
        <v>55107.554447050032</v>
      </c>
      <c r="F16" s="119">
        <f>'2.4'!AA18</f>
        <v>63205.318934331321</v>
      </c>
      <c r="G16" s="119">
        <f>'2.4'!AI18</f>
        <v>71076.370246517487</v>
      </c>
      <c r="H16" s="119">
        <f>'2.4'!AQ18</f>
        <v>120421.15484659186</v>
      </c>
      <c r="I16" s="119">
        <f>'2.4'!AY18</f>
        <v>128982.44081175192</v>
      </c>
      <c r="J16" s="119">
        <f>'2.4'!BG18</f>
        <v>54618.281186248612</v>
      </c>
      <c r="K16" s="119">
        <f>'2.4'!BO18</f>
        <v>86222.054341662195</v>
      </c>
      <c r="L16" s="119">
        <f>'2.4'!BW18</f>
        <v>95302.218669031077</v>
      </c>
      <c r="M16" s="119">
        <f>'2.4'!CE18</f>
        <v>48797.244499631277</v>
      </c>
      <c r="N16" s="119">
        <f>'2.4'!CM18</f>
        <v>76565.375645774446</v>
      </c>
    </row>
    <row r="17" spans="1:14" ht="20" customHeight="1" x14ac:dyDescent="0.2">
      <c r="A17" s="120" t="s">
        <v>411</v>
      </c>
      <c r="B17" s="118" t="s">
        <v>393</v>
      </c>
      <c r="C17" s="119">
        <f>'2.4'!C19</f>
        <v>80440.789090170001</v>
      </c>
      <c r="D17" s="119">
        <f>'2.4'!K19</f>
        <v>80058.360511139996</v>
      </c>
      <c r="E17" s="119">
        <f>'2.4'!S19</f>
        <v>117912.41567043001</v>
      </c>
      <c r="F17" s="119">
        <f>'2.4'!AA19</f>
        <v>122578.03179556</v>
      </c>
      <c r="G17" s="119">
        <f>'2.4'!AI19</f>
        <v>101474.65281623001</v>
      </c>
      <c r="H17" s="119">
        <f>'2.4'!AQ19</f>
        <v>95835.581036949996</v>
      </c>
      <c r="I17" s="119">
        <f>'2.4'!AY19</f>
        <v>118132.11314904001</v>
      </c>
      <c r="J17" s="119">
        <f>'2.4'!BG19</f>
        <v>114653.86570284999</v>
      </c>
      <c r="K17" s="119">
        <f>'2.4'!BO19</f>
        <v>151738.14474834001</v>
      </c>
      <c r="L17" s="119">
        <f>'2.4'!BW19</f>
        <v>233952.84460685999</v>
      </c>
      <c r="M17" s="119">
        <f>'2.4'!CE19</f>
        <v>125491.92536755001</v>
      </c>
      <c r="N17" s="119">
        <f>'2.4'!CM19</f>
        <v>218529.67554904002</v>
      </c>
    </row>
    <row r="18" spans="1:14" ht="20" customHeight="1" x14ac:dyDescent="0.2">
      <c r="A18" s="18" t="s">
        <v>412</v>
      </c>
      <c r="B18" s="19" t="s">
        <v>821</v>
      </c>
      <c r="C18" s="20">
        <f>'2.4'!C20</f>
        <v>911061.47970724129</v>
      </c>
      <c r="D18" s="20">
        <f>'2.4'!K20</f>
        <v>1041984.8185957056</v>
      </c>
      <c r="E18" s="20">
        <f>'2.4'!S20</f>
        <v>1117149.7173162987</v>
      </c>
      <c r="F18" s="20">
        <f>'2.4'!AA20</f>
        <v>1265543.6461704352</v>
      </c>
      <c r="G18" s="20">
        <f>'2.4'!AI20</f>
        <v>1430177.6836737441</v>
      </c>
      <c r="H18" s="20">
        <f>'2.4'!AQ20</f>
        <v>1721274.1543282461</v>
      </c>
      <c r="I18" s="20">
        <f>'2.4'!AY20</f>
        <v>1710288.46243648</v>
      </c>
      <c r="J18" s="20">
        <f>'2.4'!BG20</f>
        <v>1735435.4560199508</v>
      </c>
      <c r="K18" s="20">
        <f>'2.4'!BO20</f>
        <v>1845215.0455815876</v>
      </c>
      <c r="L18" s="20">
        <f>'2.4'!BW20</f>
        <v>1898867.0390783553</v>
      </c>
      <c r="M18" s="20">
        <f>'2.4'!CE20</f>
        <v>2280560.3804305885</v>
      </c>
      <c r="N18" s="20">
        <f>'2.4'!CM20</f>
        <v>2131474.6053869724</v>
      </c>
    </row>
    <row r="19" spans="1:14" ht="20" customHeight="1" x14ac:dyDescent="0.2">
      <c r="A19" s="134" t="s">
        <v>413</v>
      </c>
      <c r="B19" s="115" t="s">
        <v>725</v>
      </c>
      <c r="C19" s="116">
        <f>'2.4'!C21</f>
        <v>881352.28052049712</v>
      </c>
      <c r="D19" s="116">
        <f>'2.4'!K21</f>
        <v>1018103.3967700347</v>
      </c>
      <c r="E19" s="116">
        <f>'2.4'!S21</f>
        <v>1093586.052938425</v>
      </c>
      <c r="F19" s="116">
        <f>'2.4'!AA21</f>
        <v>1237467.5842443462</v>
      </c>
      <c r="G19" s="116">
        <f>'2.4'!AI21</f>
        <v>1397814.9757178591</v>
      </c>
      <c r="H19" s="116">
        <f>'2.4'!AQ21</f>
        <v>1701435.7944418509</v>
      </c>
      <c r="I19" s="116">
        <f>'2.4'!AY21</f>
        <v>1685587.459133157</v>
      </c>
      <c r="J19" s="116">
        <f>'2.4'!BG21</f>
        <v>1719521.719596135</v>
      </c>
      <c r="K19" s="116">
        <f>'2.4'!BO21</f>
        <v>1822541.0755395745</v>
      </c>
      <c r="L19" s="116">
        <f>'2.4'!BW21</f>
        <v>1880532.2082601003</v>
      </c>
      <c r="M19" s="116">
        <f>'2.4'!CE21</f>
        <v>2263605.6827900456</v>
      </c>
      <c r="N19" s="116">
        <f>'2.4'!CM21</f>
        <v>2117943.3857612358</v>
      </c>
    </row>
    <row r="20" spans="1:14" ht="20" customHeight="1" x14ac:dyDescent="0.2">
      <c r="A20" s="122" t="s">
        <v>415</v>
      </c>
      <c r="B20" s="121" t="s">
        <v>244</v>
      </c>
      <c r="C20" s="117">
        <f>'2.4'!C22</f>
        <v>111899.22677479702</v>
      </c>
      <c r="D20" s="117">
        <f>'2.4'!K22</f>
        <v>120519.78178017298</v>
      </c>
      <c r="E20" s="117">
        <f>'2.4'!S22</f>
        <v>125026.09478714285</v>
      </c>
      <c r="F20" s="117">
        <f>'2.4'!AA22</f>
        <v>137794.722672387</v>
      </c>
      <c r="G20" s="117">
        <f>'2.4'!AI22</f>
        <v>149702.75043172901</v>
      </c>
      <c r="H20" s="117">
        <f>'2.4'!AQ22</f>
        <v>167823.18956673</v>
      </c>
      <c r="I20" s="117">
        <f>'2.4'!AY22</f>
        <v>174123.57177630201</v>
      </c>
      <c r="J20" s="117">
        <f>'2.4'!BG22</f>
        <v>187899.39784749117</v>
      </c>
      <c r="K20" s="117">
        <f>'2.4'!BO22</f>
        <v>185157.07714377501</v>
      </c>
      <c r="L20" s="117">
        <f>'2.4'!BW22</f>
        <v>200480.35478770698</v>
      </c>
      <c r="M20" s="117">
        <f>'2.4'!CE22</f>
        <v>203757.17539950198</v>
      </c>
      <c r="N20" s="117">
        <f>'2.4'!CM22</f>
        <v>209905.80906177999</v>
      </c>
    </row>
    <row r="21" spans="1:14" ht="20" customHeight="1" x14ac:dyDescent="0.2">
      <c r="A21" s="122" t="s">
        <v>416</v>
      </c>
      <c r="B21" s="121" t="s">
        <v>245</v>
      </c>
      <c r="C21" s="117">
        <f>'2.4'!C23</f>
        <v>36083.909233196995</v>
      </c>
      <c r="D21" s="117">
        <f>'2.4'!K23</f>
        <v>38223.438900804002</v>
      </c>
      <c r="E21" s="117">
        <f>'2.4'!S23</f>
        <v>40862.188781716628</v>
      </c>
      <c r="F21" s="117">
        <f>'2.4'!AA23</f>
        <v>45494.619554151992</v>
      </c>
      <c r="G21" s="117">
        <f>'2.4'!AI23</f>
        <v>50807.551140628006</v>
      </c>
      <c r="H21" s="117">
        <f>'2.4'!AQ23</f>
        <v>50741.196691259</v>
      </c>
      <c r="I21" s="117">
        <f>'2.4'!AY23</f>
        <v>59349.749486482004</v>
      </c>
      <c r="J21" s="117">
        <f>'2.4'!BG23</f>
        <v>53496.625524543007</v>
      </c>
      <c r="K21" s="117">
        <f>'2.4'!BO23</f>
        <v>57207.550087417992</v>
      </c>
      <c r="L21" s="117">
        <f>'2.4'!BW23</f>
        <v>57013.205239657997</v>
      </c>
      <c r="M21" s="117">
        <f>'2.4'!CE23</f>
        <v>58946.235680778991</v>
      </c>
      <c r="N21" s="117">
        <f>'2.4'!CM23</f>
        <v>62399.222312035992</v>
      </c>
    </row>
    <row r="22" spans="1:14" ht="20" customHeight="1" x14ac:dyDescent="0.2">
      <c r="A22" s="122" t="s">
        <v>417</v>
      </c>
      <c r="B22" s="121" t="s">
        <v>822</v>
      </c>
      <c r="C22" s="117">
        <f>'2.4'!C24</f>
        <v>85354.624432928918</v>
      </c>
      <c r="D22" s="117">
        <f>'2.4'!K24</f>
        <v>123090.11125038841</v>
      </c>
      <c r="E22" s="117">
        <f>'2.4'!S24</f>
        <v>99283.110233826592</v>
      </c>
      <c r="F22" s="117">
        <f>'2.4'!AA24</f>
        <v>137473.89884430874</v>
      </c>
      <c r="G22" s="117">
        <f>'2.4'!AI24</f>
        <v>177032.1401220148</v>
      </c>
      <c r="H22" s="117">
        <f>'2.4'!AQ24</f>
        <v>361720.9054494357</v>
      </c>
      <c r="I22" s="117">
        <f>'2.4'!AY24</f>
        <v>212231.06807733292</v>
      </c>
      <c r="J22" s="117">
        <f>'2.4'!BG24</f>
        <v>202528.50805045955</v>
      </c>
      <c r="K22" s="117">
        <f>'2.4'!BO24</f>
        <v>235448.04254604122</v>
      </c>
      <c r="L22" s="117">
        <f>'2.4'!BW24</f>
        <v>137399.68546359998</v>
      </c>
      <c r="M22" s="117">
        <f>'2.4'!CE24</f>
        <v>79539.244822890978</v>
      </c>
      <c r="N22" s="117">
        <f>'2.4'!CM24</f>
        <v>110652.28448081603</v>
      </c>
    </row>
    <row r="23" spans="1:14" ht="20" customHeight="1" x14ac:dyDescent="0.2">
      <c r="A23" s="122" t="s">
        <v>418</v>
      </c>
      <c r="B23" s="121" t="s">
        <v>248</v>
      </c>
      <c r="C23" s="117">
        <f>'2.4'!C25</f>
        <v>4336.0893529700006</v>
      </c>
      <c r="D23" s="117">
        <f>'2.4'!K25</f>
        <v>7408.4522051799995</v>
      </c>
      <c r="E23" s="117">
        <f>'2.4'!S25</f>
        <v>9461.5252711800003</v>
      </c>
      <c r="F23" s="117">
        <f>'2.4'!AA25</f>
        <v>15883.722092195001</v>
      </c>
      <c r="G23" s="117">
        <f>'2.4'!AI25</f>
        <v>18208.716499652</v>
      </c>
      <c r="H23" s="117">
        <f>'2.4'!AQ25</f>
        <v>55883.726043530005</v>
      </c>
      <c r="I23" s="117">
        <f>'2.4'!AY25</f>
        <v>27791.31833568</v>
      </c>
      <c r="J23" s="117">
        <f>'2.4'!BG25</f>
        <v>22001.646501279996</v>
      </c>
      <c r="K23" s="117">
        <f>'2.4'!BO25</f>
        <v>23699.733352480001</v>
      </c>
      <c r="L23" s="117">
        <f>'2.4'!BW25</f>
        <v>16436.800096580002</v>
      </c>
      <c r="M23" s="117">
        <f>'2.4'!CE25</f>
        <v>11283.434536364</v>
      </c>
      <c r="N23" s="117">
        <f>'2.4'!CM25</f>
        <v>12230.673766110001</v>
      </c>
    </row>
    <row r="24" spans="1:14" ht="20" customHeight="1" x14ac:dyDescent="0.2">
      <c r="A24" s="122" t="s">
        <v>419</v>
      </c>
      <c r="B24" s="121" t="s">
        <v>243</v>
      </c>
      <c r="C24" s="117">
        <f>'2.4'!C26</f>
        <v>240558.32193919492</v>
      </c>
      <c r="D24" s="117">
        <f>'2.4'!K26</f>
        <v>276215.70737738768</v>
      </c>
      <c r="E24" s="117">
        <f>'2.4'!S26</f>
        <v>306984.44942744169</v>
      </c>
      <c r="F24" s="117">
        <f>'2.4'!AA26</f>
        <v>319039.12197140977</v>
      </c>
      <c r="G24" s="117">
        <f>'2.4'!AI26</f>
        <v>353969.8455442366</v>
      </c>
      <c r="H24" s="117">
        <f>'2.4'!AQ26</f>
        <v>361198.84194275067</v>
      </c>
      <c r="I24" s="117">
        <f>'2.4'!AY26</f>
        <v>405536.93552509078</v>
      </c>
      <c r="J24" s="117">
        <f>'2.4'!BG26</f>
        <v>403190.74692992499</v>
      </c>
      <c r="K24" s="117">
        <f>'2.4'!BO26</f>
        <v>447572.51100284047</v>
      </c>
      <c r="L24" s="117">
        <f>'2.4'!BW26</f>
        <v>481737.27673082874</v>
      </c>
      <c r="M24" s="117">
        <f>'2.4'!CE26</f>
        <v>586366.93646523508</v>
      </c>
      <c r="N24" s="117">
        <f>'2.4'!CM26</f>
        <v>595467.18692811707</v>
      </c>
    </row>
    <row r="25" spans="1:14" ht="20" customHeight="1" x14ac:dyDescent="0.2">
      <c r="A25" s="122" t="s">
        <v>420</v>
      </c>
      <c r="B25" s="121" t="s">
        <v>578</v>
      </c>
      <c r="C25" s="117">
        <f>'2.4'!C27</f>
        <v>392977.323160347</v>
      </c>
      <c r="D25" s="117">
        <f>'2.4'!K27</f>
        <v>435083.74726754997</v>
      </c>
      <c r="E25" s="117">
        <f>'2.4'!S27</f>
        <v>487854.1116069695</v>
      </c>
      <c r="F25" s="117">
        <f>'2.4'!AA27</f>
        <v>551304.40499378101</v>
      </c>
      <c r="G25" s="117">
        <f>'2.4'!AI27</f>
        <v>612712.45275011798</v>
      </c>
      <c r="H25" s="117">
        <f>'2.4'!AQ27</f>
        <v>663790.00175962702</v>
      </c>
      <c r="I25" s="117">
        <f>'2.4'!AY27</f>
        <v>772461.80559888599</v>
      </c>
      <c r="J25" s="117">
        <f>'2.4'!BG27</f>
        <v>824264.50018530304</v>
      </c>
      <c r="K25" s="117">
        <f>'2.4'!BO27</f>
        <v>840538.00234063994</v>
      </c>
      <c r="L25" s="117">
        <f>'2.4'!BW27</f>
        <v>919686.77649891702</v>
      </c>
      <c r="M25" s="117">
        <f>'2.4'!CE27</f>
        <v>1289603.0626632341</v>
      </c>
      <c r="N25" s="117">
        <f>'2.4'!CM27</f>
        <v>1074144.5358729169</v>
      </c>
    </row>
    <row r="26" spans="1:14" ht="20" customHeight="1" x14ac:dyDescent="0.2">
      <c r="A26" s="122" t="s">
        <v>421</v>
      </c>
      <c r="B26" s="121" t="s">
        <v>396</v>
      </c>
      <c r="C26" s="117">
        <f>'2.4'!C28</f>
        <v>10142.785627062269</v>
      </c>
      <c r="D26" s="117">
        <f>'2.4'!K28</f>
        <v>17562.157988551433</v>
      </c>
      <c r="E26" s="117">
        <f>'2.4'!S28</f>
        <v>24114.572830147776</v>
      </c>
      <c r="F26" s="117">
        <f>'2.4'!AA28</f>
        <v>30477.094116112705</v>
      </c>
      <c r="G26" s="117">
        <f>'2.4'!AI28</f>
        <v>35381.519229480822</v>
      </c>
      <c r="H26" s="117">
        <f>'2.4'!AQ28</f>
        <v>40277.932988518645</v>
      </c>
      <c r="I26" s="117">
        <f>'2.4'!AY28</f>
        <v>34093.010333383572</v>
      </c>
      <c r="J26" s="117">
        <f>'2.4'!BG28</f>
        <v>26140.294557133042</v>
      </c>
      <c r="K26" s="117">
        <f>'2.4'!BO28</f>
        <v>32918.159066379798</v>
      </c>
      <c r="L26" s="117">
        <f>'2.4'!BW28</f>
        <v>67778.109442809655</v>
      </c>
      <c r="M26" s="117">
        <f>'2.4'!CE28</f>
        <v>34109.593222040363</v>
      </c>
      <c r="N26" s="117">
        <f>'2.4'!CM28</f>
        <v>53143.673339459769</v>
      </c>
    </row>
    <row r="27" spans="1:14" ht="20" customHeight="1" x14ac:dyDescent="0.2">
      <c r="A27" s="134" t="s">
        <v>422</v>
      </c>
      <c r="B27" s="115" t="s">
        <v>823</v>
      </c>
      <c r="C27" s="116">
        <f>'2.4'!C29</f>
        <v>29709.199186743997</v>
      </c>
      <c r="D27" s="116">
        <f>'2.4'!K29</f>
        <v>23881.421825671001</v>
      </c>
      <c r="E27" s="116">
        <f>'2.4'!S29</f>
        <v>23563.664377873523</v>
      </c>
      <c r="F27" s="116">
        <f>'2.4'!AA29</f>
        <v>28076.061926089002</v>
      </c>
      <c r="G27" s="116">
        <f>'2.4'!AI29</f>
        <v>32362.707955885002</v>
      </c>
      <c r="H27" s="116">
        <f>'2.4'!AQ29</f>
        <v>19838.359886394999</v>
      </c>
      <c r="I27" s="116">
        <f>'2.4'!AY29</f>
        <v>24701.003303322999</v>
      </c>
      <c r="J27" s="116">
        <f>'2.4'!BG29</f>
        <v>15913.736423816001</v>
      </c>
      <c r="K27" s="116">
        <f>'2.4'!BO29</f>
        <v>22673.970042013003</v>
      </c>
      <c r="L27" s="116">
        <f>'2.4'!BW29</f>
        <v>18334.830818255003</v>
      </c>
      <c r="M27" s="116">
        <f>'2.4'!CE29</f>
        <v>16954.697640543</v>
      </c>
      <c r="N27" s="116">
        <f>'2.4'!CM29</f>
        <v>13531.219625737</v>
      </c>
    </row>
    <row r="28" spans="1:14" ht="20" customHeight="1" x14ac:dyDescent="0.2">
      <c r="A28" s="122" t="s">
        <v>423</v>
      </c>
      <c r="B28" s="121" t="s">
        <v>318</v>
      </c>
      <c r="C28" s="117">
        <f>'2.4'!C30</f>
        <v>28583.01261894</v>
      </c>
      <c r="D28" s="117">
        <f>'2.4'!K30</f>
        <v>26911.051104153001</v>
      </c>
      <c r="E28" s="117">
        <f>'2.4'!S30</f>
        <v>25177.293575966039</v>
      </c>
      <c r="F28" s="117">
        <f>'2.4'!AA30</f>
        <v>31104.546311868002</v>
      </c>
      <c r="G28" s="117">
        <f>'2.4'!AI30</f>
        <v>38253.018616624999</v>
      </c>
      <c r="H28" s="117">
        <f>'2.4'!AQ30</f>
        <v>23209.886023883999</v>
      </c>
      <c r="I28" s="117">
        <f>'2.4'!AY30</f>
        <v>27807.564254996996</v>
      </c>
      <c r="J28" s="117">
        <f>'2.4'!BG30</f>
        <v>23485.952834033</v>
      </c>
      <c r="K28" s="117">
        <f>'2.4'!BO30</f>
        <v>24965.631506260004</v>
      </c>
      <c r="L28" s="117">
        <f>'2.4'!BW30</f>
        <v>24515.278614284001</v>
      </c>
      <c r="M28" s="117">
        <f>'2.4'!CE30</f>
        <v>23010.572200749</v>
      </c>
      <c r="N28" s="117">
        <f>'2.4'!CM30</f>
        <v>20139.410938426001</v>
      </c>
    </row>
    <row r="29" spans="1:14" ht="20" customHeight="1" x14ac:dyDescent="0.2">
      <c r="A29" s="122" t="s">
        <v>424</v>
      </c>
      <c r="B29" s="121" t="s">
        <v>252</v>
      </c>
      <c r="C29" s="117">
        <f>'2.4'!C31</f>
        <v>1756.9327999450002</v>
      </c>
      <c r="D29" s="117">
        <f>'2.4'!K31</f>
        <v>85.789568073000169</v>
      </c>
      <c r="E29" s="117">
        <f>'2.4'!S31</f>
        <v>-145.29737003906516</v>
      </c>
      <c r="F29" s="117">
        <f>'2.4'!AA31</f>
        <v>46.392058005999985</v>
      </c>
      <c r="G29" s="117">
        <f>'2.4'!AI31</f>
        <v>1226.6038502610002</v>
      </c>
      <c r="H29" s="117">
        <f>'2.4'!AQ31</f>
        <v>1324.212708952</v>
      </c>
      <c r="I29" s="117">
        <f>'2.4'!AY31</f>
        <v>182.98042365600026</v>
      </c>
      <c r="J29" s="117">
        <f>'2.4'!BG31</f>
        <v>1114.185489534</v>
      </c>
      <c r="K29" s="117">
        <f>'2.4'!BO31</f>
        <v>177.71699270600007</v>
      </c>
      <c r="L29" s="117">
        <f>'2.4'!BW31</f>
        <v>332.99679921299997</v>
      </c>
      <c r="M29" s="117">
        <f>'2.4'!CE31</f>
        <v>508.49873896700007</v>
      </c>
      <c r="N29" s="117">
        <f>'2.4'!CM31</f>
        <v>1212.676025452</v>
      </c>
    </row>
    <row r="30" spans="1:14" ht="20" customHeight="1" x14ac:dyDescent="0.2">
      <c r="A30" s="122" t="s">
        <v>425</v>
      </c>
      <c r="B30" s="121" t="s">
        <v>253</v>
      </c>
      <c r="C30" s="117">
        <f>'2.4'!C32</f>
        <v>19.986206949</v>
      </c>
      <c r="D30" s="117">
        <f>'2.4'!K32</f>
        <v>27.338113925000002</v>
      </c>
      <c r="E30" s="117">
        <f>'2.4'!S32</f>
        <v>31.86822030655</v>
      </c>
      <c r="F30" s="117">
        <f>'2.4'!AA32</f>
        <v>68.993723735000003</v>
      </c>
      <c r="G30" s="117">
        <f>'2.4'!AI32</f>
        <v>85.380291299000007</v>
      </c>
      <c r="H30" s="117">
        <f>'2.4'!AQ32</f>
        <v>60.757997848999999</v>
      </c>
      <c r="I30" s="117">
        <f>'2.4'!AY32</f>
        <v>57.373181969999997</v>
      </c>
      <c r="J30" s="117">
        <f>'2.4'!BG32</f>
        <v>49.966510808999999</v>
      </c>
      <c r="K30" s="117">
        <f>'2.4'!BO32</f>
        <v>51.786938026999998</v>
      </c>
      <c r="L30" s="117">
        <f>'2.4'!BW32</f>
        <v>44.595453658000004</v>
      </c>
      <c r="M30" s="117">
        <f>'2.4'!CE32</f>
        <v>29.193606227</v>
      </c>
      <c r="N30" s="117">
        <f>'2.4'!CM32</f>
        <v>30.488846668999997</v>
      </c>
    </row>
    <row r="31" spans="1:14" ht="20" customHeight="1" x14ac:dyDescent="0.2">
      <c r="A31" s="122" t="s">
        <v>426</v>
      </c>
      <c r="B31" s="121" t="s">
        <v>254</v>
      </c>
      <c r="C31" s="117">
        <f>'2.4'!C33</f>
        <v>-650.73243908999996</v>
      </c>
      <c r="D31" s="117">
        <f>'2.4'!K33</f>
        <v>-3142.7569604800001</v>
      </c>
      <c r="E31" s="117">
        <f>'2.4'!S33</f>
        <v>-1500.2000483600002</v>
      </c>
      <c r="F31" s="117">
        <f>'2.4'!AA33</f>
        <v>-3143.8701675199995</v>
      </c>
      <c r="G31" s="117">
        <f>'2.4'!AI33</f>
        <v>-7202.2948023000008</v>
      </c>
      <c r="H31" s="117">
        <f>'2.4'!AQ33</f>
        <v>-4756.4968442899999</v>
      </c>
      <c r="I31" s="117">
        <f>'2.4'!AY33</f>
        <v>-3346.9145573000005</v>
      </c>
      <c r="J31" s="117">
        <f>'2.4'!BG33</f>
        <v>-8736.3684105599987</v>
      </c>
      <c r="K31" s="117">
        <f>'2.4'!BO33</f>
        <v>-2521.1653949799997</v>
      </c>
      <c r="L31" s="117">
        <f>'2.4'!BW33</f>
        <v>-6558.0400489000003</v>
      </c>
      <c r="M31" s="117">
        <f>'2.4'!CE33</f>
        <v>-6593.5669054000018</v>
      </c>
      <c r="N31" s="117">
        <f>'2.4'!CM33</f>
        <v>-7851.3561848099989</v>
      </c>
    </row>
    <row r="32" spans="1:14" ht="20" customHeight="1" x14ac:dyDescent="0.2">
      <c r="A32" s="123"/>
      <c r="B32" s="123" t="s">
        <v>427</v>
      </c>
      <c r="C32" s="124">
        <f>'2.4'!C34</f>
        <v>11315.94030603431</v>
      </c>
      <c r="D32" s="124">
        <f>'2.4'!K34</f>
        <v>9155.5595658623788</v>
      </c>
      <c r="E32" s="124">
        <f>'2.4'!S34</f>
        <v>52469.476075556217</v>
      </c>
      <c r="F32" s="124">
        <f>'2.4'!AA34</f>
        <v>6091.5800968820113</v>
      </c>
      <c r="G32" s="124">
        <f>'2.4'!AI34</f>
        <v>-121559.70237865715</v>
      </c>
      <c r="H32" s="124">
        <f>'2.4'!AQ34</f>
        <v>-324881.41900018544</v>
      </c>
      <c r="I32" s="124">
        <f>'2.4'!AY34</f>
        <v>-223509.03604141437</v>
      </c>
      <c r="J32" s="124">
        <f>'2.4'!BG34</f>
        <v>-265957.85891020973</v>
      </c>
      <c r="K32" s="124">
        <f>'2.4'!BO34</f>
        <v>-205642.68878551712</v>
      </c>
      <c r="L32" s="124">
        <f>'2.4'!BW34</f>
        <v>-108304.48947547698</v>
      </c>
      <c r="M32" s="124">
        <f>'2.4'!CE34</f>
        <v>-687612.65514152811</v>
      </c>
      <c r="N32" s="124">
        <f>'2.4'!CM34</f>
        <v>-44989.759988752368</v>
      </c>
    </row>
    <row r="33" spans="1:14" ht="20" customHeight="1" x14ac:dyDescent="0.2">
      <c r="A33" s="123"/>
      <c r="B33" s="123" t="s">
        <v>428</v>
      </c>
      <c r="C33" s="124">
        <f>'2.4'!C35</f>
        <v>49469.838559933734</v>
      </c>
      <c r="D33" s="124">
        <f>'2.4'!K35</f>
        <v>88150.369235660561</v>
      </c>
      <c r="E33" s="124">
        <f>'2.4'!S35</f>
        <v>96645.031862332748</v>
      </c>
      <c r="F33" s="124">
        <f>'2.4'!AA35</f>
        <v>80360.160006859427</v>
      </c>
      <c r="G33" s="124">
        <f>'2.4'!AI35</f>
        <v>-15603.932503159856</v>
      </c>
      <c r="H33" s="124">
        <f>'2.4'!AQ35</f>
        <v>-83581.668397341637</v>
      </c>
      <c r="I33" s="124">
        <f>'2.4'!AY35</f>
        <v>-140260.40877583341</v>
      </c>
      <c r="J33" s="124">
        <f>'2.4'!BG35</f>
        <v>-118047.63204599875</v>
      </c>
      <c r="K33" s="124">
        <f>'2.4'!BO35</f>
        <v>-56416.700581138139</v>
      </c>
      <c r="L33" s="124">
        <f>'2.4'!BW35</f>
        <v>-66207.022680908063</v>
      </c>
      <c r="M33" s="124">
        <f>'2.4'!CE35</f>
        <v>-656870.65481826838</v>
      </c>
      <c r="N33" s="124">
        <f>'2.4'!CM35</f>
        <v>-10902.85115371077</v>
      </c>
    </row>
    <row r="35" spans="1:14" s="133" customFormat="1" ht="20" customHeight="1" x14ac:dyDescent="0.2">
      <c r="A35" s="333" t="s">
        <v>619</v>
      </c>
      <c r="B35" s="333"/>
      <c r="C35" s="24">
        <v>2010</v>
      </c>
      <c r="D35" s="24">
        <v>2011</v>
      </c>
      <c r="E35" s="24">
        <v>2012</v>
      </c>
      <c r="F35" s="24">
        <v>2013</v>
      </c>
      <c r="G35" s="24">
        <v>2014</v>
      </c>
      <c r="H35" s="24">
        <v>2015</v>
      </c>
      <c r="I35" s="24">
        <v>2016</v>
      </c>
      <c r="J35" s="24">
        <v>2017</v>
      </c>
      <c r="K35" s="24">
        <v>2018</v>
      </c>
      <c r="L35" s="24">
        <v>2019</v>
      </c>
      <c r="M35" s="24">
        <v>2020</v>
      </c>
      <c r="N35" s="24">
        <f>N4</f>
        <v>2021</v>
      </c>
    </row>
    <row r="36" spans="1:14" ht="20" customHeight="1" x14ac:dyDescent="0.2">
      <c r="A36" s="18" t="s">
        <v>399</v>
      </c>
      <c r="B36" s="19" t="s">
        <v>819</v>
      </c>
      <c r="C36" s="20">
        <f>'2.4'!F7</f>
        <v>988451.64801327547</v>
      </c>
      <c r="D36" s="20">
        <f>'2.4'!N7</f>
        <v>1127907.138161568</v>
      </c>
      <c r="E36" s="20">
        <f>'2.4'!V7</f>
        <v>1257797.7503918549</v>
      </c>
      <c r="F36" s="20">
        <f>'2.4'!AD7</f>
        <v>1373033.0877673172</v>
      </c>
      <c r="G36" s="20">
        <f>'2.4'!AL7</f>
        <v>1421854.3507950869</v>
      </c>
      <c r="H36" s="20">
        <f>'2.4'!AT7</f>
        <v>1528464.5643280605</v>
      </c>
      <c r="I36" s="20">
        <f>'2.4'!BB7</f>
        <v>1625496.2398950658</v>
      </c>
      <c r="J36" s="20">
        <f>'2.4'!BJ7</f>
        <v>1622041.3501739569</v>
      </c>
      <c r="K36" s="20">
        <f>'2.4'!BR7</f>
        <v>1771406.6546570694</v>
      </c>
      <c r="L36" s="20">
        <f>'2.4'!BZ7</f>
        <v>1944961.7138373272</v>
      </c>
      <c r="M36" s="20">
        <f>'2.4'!CH7</f>
        <v>1722004.4162890604</v>
      </c>
      <c r="N36" s="20">
        <f>'2.4'!CP7</f>
        <v>2223712.1537463302</v>
      </c>
    </row>
    <row r="37" spans="1:14" ht="20" customHeight="1" x14ac:dyDescent="0.2">
      <c r="A37" s="134" t="s">
        <v>400</v>
      </c>
      <c r="B37" s="115" t="s">
        <v>242</v>
      </c>
      <c r="C37" s="116">
        <f>'2.4'!F8</f>
        <v>553716.71982104285</v>
      </c>
      <c r="D37" s="116">
        <f>'2.4'!N8</f>
        <v>649949.56671377574</v>
      </c>
      <c r="E37" s="116">
        <f>'2.4'!V8</f>
        <v>690071.19620685035</v>
      </c>
      <c r="F37" s="116">
        <f>'2.4'!AD8</f>
        <v>753107.48480328987</v>
      </c>
      <c r="G37" s="116">
        <f>'2.4'!AL8</f>
        <v>779585.06610758998</v>
      </c>
      <c r="H37" s="116">
        <f>'2.4'!AT8</f>
        <v>817203.54563929525</v>
      </c>
      <c r="I37" s="116">
        <f>'2.4'!BB8</f>
        <v>859551.88845051173</v>
      </c>
      <c r="J37" s="116">
        <f>'2.4'!BJ8</f>
        <v>895969.46677090111</v>
      </c>
      <c r="K37" s="116">
        <f>'2.4'!BR8</f>
        <v>976384.81941775046</v>
      </c>
      <c r="L37" s="116">
        <f>'2.4'!BZ8</f>
        <v>1013466.5292259437</v>
      </c>
      <c r="M37" s="116">
        <f>'2.4'!CH8</f>
        <v>967894.15679971606</v>
      </c>
      <c r="N37" s="116">
        <f>'2.4'!CP8</f>
        <v>1271902.7666776301</v>
      </c>
    </row>
    <row r="38" spans="1:14" ht="20" customHeight="1" x14ac:dyDescent="0.2">
      <c r="A38" s="21" t="s">
        <v>401</v>
      </c>
      <c r="B38" s="22" t="s">
        <v>256</v>
      </c>
      <c r="C38" s="23">
        <f>'2.4'!F9</f>
        <v>258484.60642948296</v>
      </c>
      <c r="D38" s="23">
        <f>'2.4'!N9</f>
        <v>313998.09774882573</v>
      </c>
      <c r="E38" s="23">
        <f>'2.4'!V9</f>
        <v>324935.45475145034</v>
      </c>
      <c r="F38" s="23">
        <f>'2.4'!AD9</f>
        <v>360760.04600128985</v>
      </c>
      <c r="G38" s="23">
        <f>'2.4'!AL9</f>
        <v>382153.06850910559</v>
      </c>
      <c r="H38" s="23">
        <f>'2.4'!AT9</f>
        <v>401121.48603406671</v>
      </c>
      <c r="I38" s="23">
        <f>'2.4'!BB9</f>
        <v>453196.67914045183</v>
      </c>
      <c r="J38" s="23">
        <f>'2.4'!BJ9</f>
        <v>458681.47723513097</v>
      </c>
      <c r="K38" s="23">
        <f>'2.4'!BR9</f>
        <v>490739.86327233049</v>
      </c>
      <c r="L38" s="23">
        <f>'2.4'!BZ9</f>
        <v>535577.11833230383</v>
      </c>
      <c r="M38" s="23">
        <f>'2.4'!CH9</f>
        <v>526575.94080424611</v>
      </c>
      <c r="N38" s="23">
        <f>'2.4'!CP9</f>
        <v>696006.99290541001</v>
      </c>
    </row>
    <row r="39" spans="1:14" ht="20" customHeight="1" x14ac:dyDescent="0.2">
      <c r="A39" s="21" t="s">
        <v>402</v>
      </c>
      <c r="B39" s="22" t="s">
        <v>257</v>
      </c>
      <c r="C39" s="23">
        <f>'2.4'!F10</f>
        <v>12531.03227256</v>
      </c>
      <c r="D39" s="23">
        <f>'2.4'!N10</f>
        <v>14844.60652343</v>
      </c>
      <c r="E39" s="23">
        <f>'2.4'!V10</f>
        <v>16687.596646900001</v>
      </c>
      <c r="F39" s="23">
        <f>'2.4'!AD10</f>
        <v>18725.35589553</v>
      </c>
      <c r="G39" s="23">
        <f>'2.4'!AL10</f>
        <v>20719.317173770003</v>
      </c>
      <c r="H39" s="23">
        <f>'2.4'!AT10</f>
        <v>21587.140463770003</v>
      </c>
      <c r="I39" s="23">
        <f>'2.4'!BB10</f>
        <v>22190.159168029997</v>
      </c>
      <c r="J39" s="23">
        <f>'2.4'!BJ10</f>
        <v>22732.264374940001</v>
      </c>
      <c r="K39" s="23">
        <f>'2.4'!BR10</f>
        <v>24405.276907609998</v>
      </c>
      <c r="L39" s="23">
        <f>'2.4'!BZ10</f>
        <v>24238.585104130001</v>
      </c>
      <c r="M39" s="23">
        <f>'2.4'!CH10</f>
        <v>23268.994979359995</v>
      </c>
      <c r="N39" s="23">
        <f>'2.4'!CP10</f>
        <v>26221.746296469995</v>
      </c>
    </row>
    <row r="40" spans="1:14" ht="20" customHeight="1" x14ac:dyDescent="0.2">
      <c r="A40" s="21" t="s">
        <v>403</v>
      </c>
      <c r="B40" s="22" t="s">
        <v>258</v>
      </c>
      <c r="C40" s="23">
        <f>'2.4'!F11</f>
        <v>527.82469415000003</v>
      </c>
      <c r="D40" s="23">
        <f>'2.4'!N11</f>
        <v>602.34528718000001</v>
      </c>
      <c r="E40" s="23">
        <f>'2.4'!V11</f>
        <v>687.56450962999998</v>
      </c>
      <c r="F40" s="23">
        <f>'2.4'!AD11</f>
        <v>782.25335335</v>
      </c>
      <c r="G40" s="23">
        <f>'2.4'!AL11</f>
        <v>928.81097771000009</v>
      </c>
      <c r="H40" s="23">
        <f>'2.4'!AT11</f>
        <v>1130.60566991</v>
      </c>
      <c r="I40" s="23">
        <f>'2.4'!BB11</f>
        <v>1159.7189124200002</v>
      </c>
      <c r="J40" s="23">
        <f>'2.4'!BJ11</f>
        <v>1313.18884697</v>
      </c>
      <c r="K40" s="23">
        <f>'2.4'!BR11</f>
        <v>1444.66980681</v>
      </c>
      <c r="L40" s="23">
        <f>'2.4'!BZ11</f>
        <v>26.341681979999997</v>
      </c>
      <c r="M40" s="23">
        <f>'2.4'!CH11</f>
        <v>1784.9454140899998</v>
      </c>
      <c r="N40" s="23">
        <f>'2.4'!CP11</f>
        <v>2186.76382122</v>
      </c>
    </row>
    <row r="41" spans="1:14" ht="20" customHeight="1" x14ac:dyDescent="0.2">
      <c r="A41" s="21" t="s">
        <v>404</v>
      </c>
      <c r="B41" s="22" t="s">
        <v>264</v>
      </c>
      <c r="C41" s="23">
        <f>'2.4'!F12</f>
        <v>260905.87928610001</v>
      </c>
      <c r="D41" s="23">
        <f>'2.4'!N12</f>
        <v>293526.72048399004</v>
      </c>
      <c r="E41" s="23">
        <f>'2.4'!V12</f>
        <v>317111.96346302994</v>
      </c>
      <c r="F41" s="23">
        <f>'2.4'!AD12</f>
        <v>335282.24486874999</v>
      </c>
      <c r="G41" s="23">
        <f>'2.4'!AL12</f>
        <v>339051.81444970443</v>
      </c>
      <c r="H41" s="23">
        <f>'2.4'!AT12</f>
        <v>354885.35560161847</v>
      </c>
      <c r="I41" s="23">
        <f>'2.4'!BB12</f>
        <v>351556.78627638996</v>
      </c>
      <c r="J41" s="23">
        <f>'2.4'!BJ12</f>
        <v>380892.37738518999</v>
      </c>
      <c r="K41" s="23">
        <f>'2.4'!BR12</f>
        <v>419090.53686247999</v>
      </c>
      <c r="L41" s="23">
        <f>'2.4'!BZ12</f>
        <v>410691.64063576999</v>
      </c>
      <c r="M41" s="23">
        <f>'2.4'!CH12</f>
        <v>370550.36277401994</v>
      </c>
      <c r="N41" s="23">
        <f>'2.4'!CP12</f>
        <v>485450.86512017</v>
      </c>
    </row>
    <row r="42" spans="1:14" ht="20" customHeight="1" x14ac:dyDescent="0.2">
      <c r="A42" s="21" t="s">
        <v>405</v>
      </c>
      <c r="B42" s="22" t="s">
        <v>273</v>
      </c>
      <c r="C42" s="23">
        <f>'2.4'!F13</f>
        <v>21082.992104879999</v>
      </c>
      <c r="D42" s="23">
        <f>'2.4'!N13</f>
        <v>26653.026353739999</v>
      </c>
      <c r="E42" s="23">
        <f>'2.4'!V13</f>
        <v>31128.93615275</v>
      </c>
      <c r="F42" s="23">
        <f>'2.4'!AD13</f>
        <v>36978.393835469993</v>
      </c>
      <c r="G42" s="23">
        <f>'2.4'!AL13</f>
        <v>36773.041650119994</v>
      </c>
      <c r="H42" s="23">
        <f>'2.4'!AT13</f>
        <v>38969.359133270002</v>
      </c>
      <c r="I42" s="23">
        <f>'2.4'!BB13</f>
        <v>31447.614282120001</v>
      </c>
      <c r="J42" s="23">
        <f>'2.4'!BJ13</f>
        <v>32350.158855550002</v>
      </c>
      <c r="K42" s="23">
        <f>'2.4'!BR13</f>
        <v>40704.096041889999</v>
      </c>
      <c r="L42" s="23">
        <f>'2.4'!BZ13</f>
        <v>42932.793020130004</v>
      </c>
      <c r="M42" s="23">
        <f>'2.4'!CH13</f>
        <v>45721.898153310001</v>
      </c>
      <c r="N42" s="23">
        <f>'2.4'!CP13</f>
        <v>62036.126001380006</v>
      </c>
    </row>
    <row r="43" spans="1:14" ht="20" customHeight="1" x14ac:dyDescent="0.2">
      <c r="A43" s="21" t="s">
        <v>406</v>
      </c>
      <c r="B43" s="22" t="s">
        <v>278</v>
      </c>
      <c r="C43" s="23">
        <f>'2.4'!F14</f>
        <v>184.38503387000003</v>
      </c>
      <c r="D43" s="23">
        <f>'2.4'!N14</f>
        <v>324.7703166099999</v>
      </c>
      <c r="E43" s="23">
        <f>'2.4'!V14</f>
        <v>-480.31931691</v>
      </c>
      <c r="F43" s="23">
        <f>'2.4'!AD14</f>
        <v>579.19084889999999</v>
      </c>
      <c r="G43" s="23">
        <f>'2.4'!AL14</f>
        <v>-40.986652819999989</v>
      </c>
      <c r="H43" s="23">
        <f>'2.4'!AT14</f>
        <v>-490.40126334000001</v>
      </c>
      <c r="I43" s="23">
        <f>'2.4'!BB14</f>
        <v>0.93067109999999997</v>
      </c>
      <c r="J43" s="23">
        <f>'2.4'!BJ14</f>
        <v>7.3120000000002905E-5</v>
      </c>
      <c r="K43" s="23">
        <f>'2.4'!BR14</f>
        <v>0.37652663000000003</v>
      </c>
      <c r="L43" s="23">
        <f>'2.4'!BZ14</f>
        <v>5.045162999999999E-2</v>
      </c>
      <c r="M43" s="23">
        <f>'2.4'!CH14</f>
        <v>-7.9853253099999995</v>
      </c>
      <c r="N43" s="23">
        <f>'2.4'!CP14</f>
        <v>0.27253298000000004</v>
      </c>
    </row>
    <row r="44" spans="1:14" ht="20" customHeight="1" x14ac:dyDescent="0.2">
      <c r="A44" s="134" t="s">
        <v>407</v>
      </c>
      <c r="B44" s="115" t="s">
        <v>246</v>
      </c>
      <c r="C44" s="116">
        <f>'2.4'!F15</f>
        <v>305177.17543423298</v>
      </c>
      <c r="D44" s="116">
        <f>'2.4'!N15</f>
        <v>351667.82245101198</v>
      </c>
      <c r="E44" s="116">
        <f>'2.4'!V15</f>
        <v>392138.66511896445</v>
      </c>
      <c r="F44" s="116">
        <f>'2.4'!AD15</f>
        <v>430625.47378842602</v>
      </c>
      <c r="G44" s="116">
        <f>'2.4'!AL15</f>
        <v>464886.74083985965</v>
      </c>
      <c r="H44" s="116">
        <f>'2.4'!AT15</f>
        <v>484329.46606130351</v>
      </c>
      <c r="I44" s="116">
        <f>'2.4'!BB15</f>
        <v>507660.80990025203</v>
      </c>
      <c r="J44" s="116">
        <f>'2.4'!BJ15</f>
        <v>549427.2724006715</v>
      </c>
      <c r="K44" s="116">
        <f>'2.4'!BR15</f>
        <v>552769.15287323762</v>
      </c>
      <c r="L44" s="116">
        <f>'2.4'!BZ15</f>
        <v>581434.01146210358</v>
      </c>
      <c r="M44" s="116">
        <f>'2.4'!CH15</f>
        <v>577403.84108743293</v>
      </c>
      <c r="N44" s="116">
        <f>'2.4'!CP15</f>
        <v>656097.50772433588</v>
      </c>
    </row>
    <row r="45" spans="1:14" ht="20" customHeight="1" x14ac:dyDescent="0.2">
      <c r="A45" s="134" t="s">
        <v>408</v>
      </c>
      <c r="B45" s="115" t="s">
        <v>243</v>
      </c>
      <c r="C45" s="116">
        <f>'2.4'!F16</f>
        <v>292.64048880000001</v>
      </c>
      <c r="D45" s="116">
        <f>'2.4'!N16</f>
        <v>473.53590505</v>
      </c>
      <c r="E45" s="116">
        <f>'2.4'!V16</f>
        <v>646.86694855999997</v>
      </c>
      <c r="F45" s="116">
        <f>'2.4'!AD16</f>
        <v>417.54594571000001</v>
      </c>
      <c r="G45" s="116">
        <f>'2.4'!AL16</f>
        <v>512.70628489000001</v>
      </c>
      <c r="H45" s="116">
        <f>'2.4'!AT16</f>
        <v>558.63674392000007</v>
      </c>
      <c r="I45" s="116">
        <f>'2.4'!BB16</f>
        <v>641.62508351000008</v>
      </c>
      <c r="J45" s="116">
        <f>'2.4'!BJ16</f>
        <v>1218.5220490699999</v>
      </c>
      <c r="K45" s="116">
        <f>'2.4'!BR16</f>
        <v>916.51741507999986</v>
      </c>
      <c r="L45" s="116">
        <f>'2.4'!BZ16</f>
        <v>1054.8906389399999</v>
      </c>
      <c r="M45" s="116">
        <f>'2.4'!CH16</f>
        <v>679.88753472999997</v>
      </c>
      <c r="N45" s="116">
        <f>'2.4'!CP16</f>
        <v>616.82814955000003</v>
      </c>
    </row>
    <row r="46" spans="1:14" ht="20" customHeight="1" x14ac:dyDescent="0.2">
      <c r="A46" s="134" t="s">
        <v>409</v>
      </c>
      <c r="B46" s="115" t="s">
        <v>247</v>
      </c>
      <c r="C46" s="116">
        <f>'2.4'!F17</f>
        <v>129265.11226919951</v>
      </c>
      <c r="D46" s="116">
        <f>'2.4'!N17</f>
        <v>125816.21309173024</v>
      </c>
      <c r="E46" s="116">
        <f>'2.4'!V17</f>
        <v>174941.02211748002</v>
      </c>
      <c r="F46" s="116">
        <f>'2.4'!AD17</f>
        <v>188882.58322989132</v>
      </c>
      <c r="G46" s="116">
        <f>'2.4'!AL17</f>
        <v>176869.8375627475</v>
      </c>
      <c r="H46" s="116">
        <f>'2.4'!AT17</f>
        <v>226372.91588354186</v>
      </c>
      <c r="I46" s="116">
        <f>'2.4'!BB17</f>
        <v>257641.91646079195</v>
      </c>
      <c r="J46" s="116">
        <f>'2.4'!BJ17</f>
        <v>175426.08895331447</v>
      </c>
      <c r="K46" s="116">
        <f>'2.4'!BR17</f>
        <v>241336.164951001</v>
      </c>
      <c r="L46" s="116">
        <f>'2.4'!BZ17</f>
        <v>349006.28251033975</v>
      </c>
      <c r="M46" s="116">
        <f>'2.4'!CH17</f>
        <v>176026.53086718128</v>
      </c>
      <c r="N46" s="116">
        <f>'2.4'!CP17</f>
        <v>295095.0511948145</v>
      </c>
    </row>
    <row r="47" spans="1:14" ht="20" customHeight="1" x14ac:dyDescent="0.2">
      <c r="A47" s="120" t="s">
        <v>410</v>
      </c>
      <c r="B47" s="118" t="s">
        <v>820</v>
      </c>
      <c r="C47" s="119">
        <f>'2.4'!F18</f>
        <v>48824.320179029521</v>
      </c>
      <c r="D47" s="119">
        <f>'2.4'!N18</f>
        <v>45757.847580590234</v>
      </c>
      <c r="E47" s="119">
        <f>'2.4'!V18</f>
        <v>57028.533447050031</v>
      </c>
      <c r="F47" s="119">
        <f>'2.4'!AD18</f>
        <v>66304.548434331315</v>
      </c>
      <c r="G47" s="119">
        <f>'2.4'!AL18</f>
        <v>75395.18474651748</v>
      </c>
      <c r="H47" s="119">
        <f>'2.4'!AT18</f>
        <v>130448.75684659186</v>
      </c>
      <c r="I47" s="119">
        <f>'2.4'!BB18</f>
        <v>139366.16631175193</v>
      </c>
      <c r="J47" s="119">
        <f>'2.4'!BJ18</f>
        <v>60504.025250464525</v>
      </c>
      <c r="K47" s="119">
        <f>'2.4'!BR18</f>
        <v>89542.635202660982</v>
      </c>
      <c r="L47" s="119">
        <f>'2.4'!BZ18</f>
        <v>98481.265903479725</v>
      </c>
      <c r="M47" s="119">
        <f>'2.4'!CH18</f>
        <v>49768.335499631285</v>
      </c>
      <c r="N47" s="119">
        <f>'2.4'!CP18</f>
        <v>76565.375645774446</v>
      </c>
    </row>
    <row r="48" spans="1:14" ht="20" customHeight="1" x14ac:dyDescent="0.2">
      <c r="A48" s="120" t="s">
        <v>411</v>
      </c>
      <c r="B48" s="118" t="s">
        <v>393</v>
      </c>
      <c r="C48" s="119">
        <f>'2.4'!F19</f>
        <v>80440.792090169998</v>
      </c>
      <c r="D48" s="119">
        <f>'2.4'!N19</f>
        <v>80058.36551114</v>
      </c>
      <c r="E48" s="119">
        <f>'2.4'!V19</f>
        <v>117912.48867043002</v>
      </c>
      <c r="F48" s="119">
        <f>'2.4'!AD19</f>
        <v>122578.03479556</v>
      </c>
      <c r="G48" s="119">
        <f>'2.4'!AL19</f>
        <v>101474.65281623001</v>
      </c>
      <c r="H48" s="119">
        <f>'2.4'!AT19</f>
        <v>95924.15903694999</v>
      </c>
      <c r="I48" s="119">
        <f>'2.4'!BB19</f>
        <v>118275.75014904002</v>
      </c>
      <c r="J48" s="119">
        <f>'2.4'!BJ19</f>
        <v>114922.06370284999</v>
      </c>
      <c r="K48" s="119">
        <f>'2.4'!BR19</f>
        <v>151793.52974834002</v>
      </c>
      <c r="L48" s="119">
        <f>'2.4'!BZ19</f>
        <v>250525.01660685998</v>
      </c>
      <c r="M48" s="119">
        <f>'2.4'!CH19</f>
        <v>126258.19536755001</v>
      </c>
      <c r="N48" s="119">
        <f>'2.4'!CP19</f>
        <v>218529.67554904002</v>
      </c>
    </row>
    <row r="49" spans="1:14" ht="20" customHeight="1" x14ac:dyDescent="0.2">
      <c r="A49" s="18" t="s">
        <v>412</v>
      </c>
      <c r="B49" s="19" t="s">
        <v>821</v>
      </c>
      <c r="C49" s="20">
        <f>'2.4'!F20</f>
        <v>963362.40170724131</v>
      </c>
      <c r="D49" s="20">
        <f>'2.4'!N20</f>
        <v>1103974.6285957056</v>
      </c>
      <c r="E49" s="20">
        <f>'2.4'!V20</f>
        <v>1187137.0773162988</v>
      </c>
      <c r="F49" s="20">
        <f>'2.4'!AD20</f>
        <v>1348420.7566704352</v>
      </c>
      <c r="G49" s="20">
        <f>'2.4'!AL20</f>
        <v>1521662.7056737442</v>
      </c>
      <c r="H49" s="20">
        <f>'2.4'!AT20</f>
        <v>1837071.4673282462</v>
      </c>
      <c r="I49" s="20">
        <f>'2.4'!BB20</f>
        <v>1822027.8159364802</v>
      </c>
      <c r="J49" s="20">
        <f>'2.4'!BJ20</f>
        <v>1912451.7872743988</v>
      </c>
      <c r="K49" s="20">
        <f>'2.4'!BR20</f>
        <v>1971643.3966290124</v>
      </c>
      <c r="L49" s="20">
        <f>'2.4'!BZ20</f>
        <v>2062016.0455794879</v>
      </c>
      <c r="M49" s="20">
        <f>'2.4'!CH20</f>
        <v>2455770.6174305887</v>
      </c>
      <c r="N49" s="20">
        <f>'2.4'!CP20</f>
        <v>2251212.7420021323</v>
      </c>
    </row>
    <row r="50" spans="1:14" ht="20" customHeight="1" x14ac:dyDescent="0.2">
      <c r="A50" s="134" t="s">
        <v>413</v>
      </c>
      <c r="B50" s="115" t="s">
        <v>725</v>
      </c>
      <c r="C50" s="116">
        <f>'2.4'!F21</f>
        <v>933653.20252049714</v>
      </c>
      <c r="D50" s="116">
        <f>'2.4'!N21</f>
        <v>1080093.2067700347</v>
      </c>
      <c r="E50" s="116">
        <f>'2.4'!V21</f>
        <v>1163573.4129384251</v>
      </c>
      <c r="F50" s="116">
        <f>'2.4'!AD21</f>
        <v>1320344.6947443462</v>
      </c>
      <c r="G50" s="116">
        <f>'2.4'!AL21</f>
        <v>1489299.9977178592</v>
      </c>
      <c r="H50" s="116">
        <f>'2.4'!AT21</f>
        <v>1817233.1074418509</v>
      </c>
      <c r="I50" s="116">
        <f>'2.4'!BB21</f>
        <v>1797326.8126331572</v>
      </c>
      <c r="J50" s="116">
        <f>'2.4'!BJ21</f>
        <v>1896538.050850583</v>
      </c>
      <c r="K50" s="116">
        <f>'2.4'!BR21</f>
        <v>1948969.4265869993</v>
      </c>
      <c r="L50" s="116">
        <f>'2.4'!BZ21</f>
        <v>2043681.214761233</v>
      </c>
      <c r="M50" s="116">
        <f>'2.4'!CH21</f>
        <v>2438815.9197900458</v>
      </c>
      <c r="N50" s="116">
        <f>'2.4'!CP21</f>
        <v>2237681.5223763958</v>
      </c>
    </row>
    <row r="51" spans="1:14" ht="20" customHeight="1" x14ac:dyDescent="0.2">
      <c r="A51" s="122" t="s">
        <v>415</v>
      </c>
      <c r="B51" s="121" t="s">
        <v>244</v>
      </c>
      <c r="C51" s="117">
        <f>'2.4'!F22</f>
        <v>111899.22677479702</v>
      </c>
      <c r="D51" s="117">
        <f>'2.4'!N22</f>
        <v>120519.78178017298</v>
      </c>
      <c r="E51" s="117">
        <f>'2.4'!V22</f>
        <v>125026.09478714285</v>
      </c>
      <c r="F51" s="117">
        <f>'2.4'!AD22</f>
        <v>137794.722672387</v>
      </c>
      <c r="G51" s="117">
        <f>'2.4'!AL22</f>
        <v>149702.75043172901</v>
      </c>
      <c r="H51" s="117">
        <f>'2.4'!AT22</f>
        <v>167823.18956673</v>
      </c>
      <c r="I51" s="117">
        <f>'2.4'!BB22</f>
        <v>174123.57177630201</v>
      </c>
      <c r="J51" s="117">
        <f>'2.4'!BJ22</f>
        <v>187899.39784749117</v>
      </c>
      <c r="K51" s="117">
        <f>'2.4'!BR22</f>
        <v>185157.07714377501</v>
      </c>
      <c r="L51" s="117">
        <f>'2.4'!BZ22</f>
        <v>200480.35478770698</v>
      </c>
      <c r="M51" s="117">
        <f>'2.4'!CH22</f>
        <v>203757.17539950198</v>
      </c>
      <c r="N51" s="117">
        <f>'2.4'!CP22</f>
        <v>209905.80906177999</v>
      </c>
    </row>
    <row r="52" spans="1:14" ht="20" customHeight="1" x14ac:dyDescent="0.2">
      <c r="A52" s="122" t="s">
        <v>416</v>
      </c>
      <c r="B52" s="121" t="s">
        <v>245</v>
      </c>
      <c r="C52" s="117">
        <f>'2.4'!F23</f>
        <v>41447.668733196995</v>
      </c>
      <c r="D52" s="117">
        <f>'2.4'!N23</f>
        <v>45204.744900803998</v>
      </c>
      <c r="E52" s="117">
        <f>'2.4'!V23</f>
        <v>48022.516281716627</v>
      </c>
      <c r="F52" s="117">
        <f>'2.4'!AD23</f>
        <v>54338.373054151991</v>
      </c>
      <c r="G52" s="117">
        <f>'2.4'!AL23</f>
        <v>59985.244140628012</v>
      </c>
      <c r="H52" s="117">
        <f>'2.4'!AT23</f>
        <v>60031.597191259003</v>
      </c>
      <c r="I52" s="117">
        <f>'2.4'!BB23</f>
        <v>68242.518486482004</v>
      </c>
      <c r="J52" s="117">
        <f>'2.4'!BJ23</f>
        <v>58680.913742761099</v>
      </c>
      <c r="K52" s="117">
        <f>'2.4'!BR23</f>
        <v>63109.73176302205</v>
      </c>
      <c r="L52" s="117">
        <f>'2.4'!BZ23</f>
        <v>62770.221667211976</v>
      </c>
      <c r="M52" s="117">
        <f>'2.4'!CH23</f>
        <v>61917.64268077899</v>
      </c>
      <c r="N52" s="117">
        <f>'2.4'!CP23</f>
        <v>62399.222312035992</v>
      </c>
    </row>
    <row r="53" spans="1:14" ht="20" customHeight="1" x14ac:dyDescent="0.2">
      <c r="A53" s="122" t="s">
        <v>417</v>
      </c>
      <c r="B53" s="121" t="s">
        <v>822</v>
      </c>
      <c r="C53" s="117">
        <f>'2.4'!F24</f>
        <v>82722.595432928923</v>
      </c>
      <c r="D53" s="117">
        <f>'2.4'!N24</f>
        <v>121364.5987503884</v>
      </c>
      <c r="E53" s="117">
        <f>'2.4'!V24</f>
        <v>96780.816733826592</v>
      </c>
      <c r="F53" s="117">
        <f>'2.4'!AD24</f>
        <v>134716.86234430873</v>
      </c>
      <c r="G53" s="117">
        <f>'2.4'!AL24</f>
        <v>172888.25712201479</v>
      </c>
      <c r="H53" s="117">
        <f>'2.4'!AT24</f>
        <v>356946.24644943571</v>
      </c>
      <c r="I53" s="117">
        <f>'2.4'!BB24</f>
        <v>206335.49257733292</v>
      </c>
      <c r="J53" s="117">
        <f>'2.4'!BJ24</f>
        <v>196712.31472975947</v>
      </c>
      <c r="K53" s="117">
        <f>'2.4'!BR24</f>
        <v>229555.23526390403</v>
      </c>
      <c r="L53" s="117">
        <f>'2.4'!BZ24</f>
        <v>132323.66043176467</v>
      </c>
      <c r="M53" s="117">
        <f>'2.4'!CH24</f>
        <v>74845.389822890982</v>
      </c>
      <c r="N53" s="117">
        <f>'2.4'!CP24</f>
        <v>110652.28448081603</v>
      </c>
    </row>
    <row r="54" spans="1:14" ht="20" customHeight="1" x14ac:dyDescent="0.2">
      <c r="A54" s="122" t="s">
        <v>418</v>
      </c>
      <c r="B54" s="121" t="s">
        <v>248</v>
      </c>
      <c r="C54" s="117">
        <f>'2.4'!F25</f>
        <v>4336.0893529700006</v>
      </c>
      <c r="D54" s="117">
        <f>'2.4'!N25</f>
        <v>7408.4522051799995</v>
      </c>
      <c r="E54" s="117">
        <f>'2.4'!V25</f>
        <v>9461.5252711800003</v>
      </c>
      <c r="F54" s="117">
        <f>'2.4'!AD25</f>
        <v>15883.722092195001</v>
      </c>
      <c r="G54" s="117">
        <f>'2.4'!AL25</f>
        <v>18208.716499652</v>
      </c>
      <c r="H54" s="117">
        <f>'2.4'!AT25</f>
        <v>55883.726043530005</v>
      </c>
      <c r="I54" s="117">
        <f>'2.4'!BB25</f>
        <v>27791.31833568</v>
      </c>
      <c r="J54" s="117">
        <f>'2.4'!BJ25</f>
        <v>22001.646501279996</v>
      </c>
      <c r="K54" s="117">
        <f>'2.4'!BR25</f>
        <v>23699.733352480001</v>
      </c>
      <c r="L54" s="117">
        <f>'2.4'!BZ25</f>
        <v>16436.800096580002</v>
      </c>
      <c r="M54" s="117">
        <f>'2.4'!CH25</f>
        <v>11283.434536364</v>
      </c>
      <c r="N54" s="117">
        <f>'2.4'!CP25</f>
        <v>12230.673766110001</v>
      </c>
    </row>
    <row r="55" spans="1:14" ht="20" customHeight="1" x14ac:dyDescent="0.2">
      <c r="A55" s="122" t="s">
        <v>419</v>
      </c>
      <c r="B55" s="121" t="s">
        <v>243</v>
      </c>
      <c r="C55" s="117">
        <f>'2.4'!F26</f>
        <v>240558.32193919492</v>
      </c>
      <c r="D55" s="117">
        <f>'2.4'!N26</f>
        <v>276215.70737738768</v>
      </c>
      <c r="E55" s="117">
        <f>'2.4'!V26</f>
        <v>306984.44942744169</v>
      </c>
      <c r="F55" s="117">
        <f>'2.4'!AD26</f>
        <v>319039.12197140977</v>
      </c>
      <c r="G55" s="117">
        <f>'2.4'!AL26</f>
        <v>353969.8455442366</v>
      </c>
      <c r="H55" s="117">
        <f>'2.4'!AT26</f>
        <v>361198.84194275067</v>
      </c>
      <c r="I55" s="117">
        <f>'2.4'!BB26</f>
        <v>405536.93552509078</v>
      </c>
      <c r="J55" s="117">
        <f>'2.4'!BJ26</f>
        <v>403190.74692992499</v>
      </c>
      <c r="K55" s="117">
        <f>'2.4'!BR26</f>
        <v>447572.51100284047</v>
      </c>
      <c r="L55" s="117">
        <f>'2.4'!BZ26</f>
        <v>481737.27673082874</v>
      </c>
      <c r="M55" s="117">
        <f>'2.4'!CH26</f>
        <v>586366.93646523508</v>
      </c>
      <c r="N55" s="117">
        <f>'2.4'!CP26</f>
        <v>595467.18692811707</v>
      </c>
    </row>
    <row r="56" spans="1:14" ht="20" customHeight="1" x14ac:dyDescent="0.2">
      <c r="A56" s="122" t="s">
        <v>420</v>
      </c>
      <c r="B56" s="121" t="s">
        <v>578</v>
      </c>
      <c r="C56" s="117">
        <f>'2.4'!F27</f>
        <v>442546.51466034702</v>
      </c>
      <c r="D56" s="117">
        <f>'2.4'!N27</f>
        <v>491817.76376755</v>
      </c>
      <c r="E56" s="117">
        <f>'2.4'!V27</f>
        <v>553183.4376069695</v>
      </c>
      <c r="F56" s="117">
        <f>'2.4'!AD27</f>
        <v>628094.79849378101</v>
      </c>
      <c r="G56" s="117">
        <f>'2.4'!AL27</f>
        <v>699163.66475011804</v>
      </c>
      <c r="H56" s="117">
        <f>'2.4'!AT27</f>
        <v>775071.57325962698</v>
      </c>
      <c r="I56" s="117">
        <f>'2.4'!BB27</f>
        <v>881203.96559888602</v>
      </c>
      <c r="J56" s="117">
        <f>'2.4'!BJ27</f>
        <v>1001912.736542233</v>
      </c>
      <c r="K56" s="117">
        <f>'2.4'!BR27</f>
        <v>966956.97899459791</v>
      </c>
      <c r="L56" s="117">
        <f>'2.4'!BZ27</f>
        <v>1082154.791604331</v>
      </c>
      <c r="M56" s="117">
        <f>'2.4'!CH27</f>
        <v>1466535.7476632341</v>
      </c>
      <c r="N56" s="117">
        <f>'2.4'!CP27</f>
        <v>1193882.6724880768</v>
      </c>
    </row>
    <row r="57" spans="1:14" ht="20" customHeight="1" x14ac:dyDescent="0.2">
      <c r="A57" s="122" t="s">
        <v>421</v>
      </c>
      <c r="B57" s="121" t="s">
        <v>396</v>
      </c>
      <c r="C57" s="117">
        <f>'2.4'!F28</f>
        <v>10142.785627062269</v>
      </c>
      <c r="D57" s="117">
        <f>'2.4'!N28</f>
        <v>17562.157988551433</v>
      </c>
      <c r="E57" s="117">
        <f>'2.4'!V28</f>
        <v>24114.572830147776</v>
      </c>
      <c r="F57" s="117">
        <f>'2.4'!AD28</f>
        <v>30477.094116112705</v>
      </c>
      <c r="G57" s="117">
        <f>'2.4'!AL28</f>
        <v>35381.519229480822</v>
      </c>
      <c r="H57" s="117">
        <f>'2.4'!AT28</f>
        <v>40277.932988518645</v>
      </c>
      <c r="I57" s="117">
        <f>'2.4'!BB28</f>
        <v>34093.010333383572</v>
      </c>
      <c r="J57" s="117">
        <f>'2.4'!BJ28</f>
        <v>26140.294557133042</v>
      </c>
      <c r="K57" s="117">
        <f>'2.4'!BR28</f>
        <v>32918.159066379798</v>
      </c>
      <c r="L57" s="117">
        <f>'2.4'!BZ28</f>
        <v>67778.109442809655</v>
      </c>
      <c r="M57" s="117">
        <f>'2.4'!CH28</f>
        <v>34109.593222040363</v>
      </c>
      <c r="N57" s="117">
        <f>'2.4'!CP28</f>
        <v>53143.673339459769</v>
      </c>
    </row>
    <row r="58" spans="1:14" ht="20" customHeight="1" x14ac:dyDescent="0.2">
      <c r="A58" s="134" t="s">
        <v>422</v>
      </c>
      <c r="B58" s="115" t="s">
        <v>823</v>
      </c>
      <c r="C58" s="116">
        <f>'2.4'!F29</f>
        <v>29709.199186743997</v>
      </c>
      <c r="D58" s="116">
        <f>'2.4'!N29</f>
        <v>23881.421825671001</v>
      </c>
      <c r="E58" s="116">
        <f>'2.4'!V29</f>
        <v>23563.664377873523</v>
      </c>
      <c r="F58" s="116">
        <f>'2.4'!AD29</f>
        <v>28076.061926089002</v>
      </c>
      <c r="G58" s="116">
        <f>'2.4'!AL29</f>
        <v>32362.707955885002</v>
      </c>
      <c r="H58" s="116">
        <f>'2.4'!AT29</f>
        <v>19838.359886394999</v>
      </c>
      <c r="I58" s="116">
        <f>'2.4'!BB29</f>
        <v>24701.003303322999</v>
      </c>
      <c r="J58" s="116">
        <f>'2.4'!BJ29</f>
        <v>15913.736423816001</v>
      </c>
      <c r="K58" s="116">
        <f>'2.4'!BR29</f>
        <v>22673.970042013003</v>
      </c>
      <c r="L58" s="116">
        <f>'2.4'!BZ29</f>
        <v>18334.830818255003</v>
      </c>
      <c r="M58" s="116">
        <f>'2.4'!CH29</f>
        <v>16954.697640543</v>
      </c>
      <c r="N58" s="116">
        <f>'2.4'!CP29</f>
        <v>13531.219625737</v>
      </c>
    </row>
    <row r="59" spans="1:14" ht="20" customHeight="1" x14ac:dyDescent="0.2">
      <c r="A59" s="122" t="s">
        <v>423</v>
      </c>
      <c r="B59" s="121" t="s">
        <v>318</v>
      </c>
      <c r="C59" s="117">
        <f>'2.4'!F30</f>
        <v>28583.01261894</v>
      </c>
      <c r="D59" s="117">
        <f>'2.4'!N30</f>
        <v>26911.051104153001</v>
      </c>
      <c r="E59" s="117">
        <f>'2.4'!V30</f>
        <v>25177.293575966039</v>
      </c>
      <c r="F59" s="117">
        <f>'2.4'!AD30</f>
        <v>31104.546311868002</v>
      </c>
      <c r="G59" s="117">
        <f>'2.4'!AL30</f>
        <v>38253.018616624999</v>
      </c>
      <c r="H59" s="117">
        <f>'2.4'!AT30</f>
        <v>23209.886023883999</v>
      </c>
      <c r="I59" s="117">
        <f>'2.4'!BB30</f>
        <v>27807.564254996996</v>
      </c>
      <c r="J59" s="117">
        <f>'2.4'!BJ30</f>
        <v>23485.952834033</v>
      </c>
      <c r="K59" s="117">
        <f>'2.4'!BR30</f>
        <v>24965.631506260004</v>
      </c>
      <c r="L59" s="117">
        <f>'2.4'!BZ30</f>
        <v>24515.278614284001</v>
      </c>
      <c r="M59" s="117">
        <f>'2.4'!CH30</f>
        <v>23010.572200749</v>
      </c>
      <c r="N59" s="117">
        <f>'2.4'!CP30</f>
        <v>20139.410938426001</v>
      </c>
    </row>
    <row r="60" spans="1:14" ht="20" customHeight="1" x14ac:dyDescent="0.2">
      <c r="A60" s="122" t="s">
        <v>424</v>
      </c>
      <c r="B60" s="121" t="s">
        <v>252</v>
      </c>
      <c r="C60" s="117">
        <f>'2.4'!F31</f>
        <v>1756.9327999450002</v>
      </c>
      <c r="D60" s="117">
        <f>'2.4'!N31</f>
        <v>85.789568073000169</v>
      </c>
      <c r="E60" s="117">
        <f>'2.4'!V31</f>
        <v>-145.29737003906516</v>
      </c>
      <c r="F60" s="117">
        <f>'2.4'!AD31</f>
        <v>46.392058005999985</v>
      </c>
      <c r="G60" s="117">
        <f>'2.4'!AL31</f>
        <v>1226.6038502610002</v>
      </c>
      <c r="H60" s="117">
        <f>'2.4'!AT31</f>
        <v>1324.212708952</v>
      </c>
      <c r="I60" s="117">
        <f>'2.4'!BB31</f>
        <v>182.98042365600026</v>
      </c>
      <c r="J60" s="117">
        <f>'2.4'!BJ31</f>
        <v>1114.185489534</v>
      </c>
      <c r="K60" s="117">
        <f>'2.4'!BR31</f>
        <v>177.71699270600007</v>
      </c>
      <c r="L60" s="117">
        <f>'2.4'!BZ31</f>
        <v>332.99679921299997</v>
      </c>
      <c r="M60" s="117">
        <f>'2.4'!CH31</f>
        <v>508.49873896700007</v>
      </c>
      <c r="N60" s="117">
        <f>'2.4'!CP31</f>
        <v>1212.676025452</v>
      </c>
    </row>
    <row r="61" spans="1:14" ht="20" customHeight="1" x14ac:dyDescent="0.2">
      <c r="A61" s="122" t="s">
        <v>425</v>
      </c>
      <c r="B61" s="121" t="s">
        <v>253</v>
      </c>
      <c r="C61" s="117">
        <f>'2.4'!F32</f>
        <v>19.986206949</v>
      </c>
      <c r="D61" s="117">
        <f>'2.4'!N32</f>
        <v>27.338113925000002</v>
      </c>
      <c r="E61" s="117">
        <f>'2.4'!V32</f>
        <v>31.86822030655</v>
      </c>
      <c r="F61" s="117">
        <f>'2.4'!AD32</f>
        <v>68.993723735000003</v>
      </c>
      <c r="G61" s="117">
        <f>'2.4'!AL32</f>
        <v>85.380291299000007</v>
      </c>
      <c r="H61" s="117">
        <f>'2.4'!AT32</f>
        <v>60.757997848999999</v>
      </c>
      <c r="I61" s="117">
        <f>'2.4'!BB32</f>
        <v>57.373181969999997</v>
      </c>
      <c r="J61" s="117">
        <f>'2.4'!BJ32</f>
        <v>49.966510808999999</v>
      </c>
      <c r="K61" s="117">
        <f>'2.4'!BR32</f>
        <v>51.786938026999998</v>
      </c>
      <c r="L61" s="117">
        <f>'2.4'!BZ32</f>
        <v>44.595453658000004</v>
      </c>
      <c r="M61" s="117">
        <f>'2.4'!CH32</f>
        <v>29.193606227</v>
      </c>
      <c r="N61" s="117">
        <f>'2.4'!CP32</f>
        <v>30.488846668999997</v>
      </c>
    </row>
    <row r="62" spans="1:14" ht="20" customHeight="1" x14ac:dyDescent="0.2">
      <c r="A62" s="122" t="s">
        <v>426</v>
      </c>
      <c r="B62" s="121" t="s">
        <v>254</v>
      </c>
      <c r="C62" s="117">
        <f>'2.4'!F33</f>
        <v>-650.73243908999996</v>
      </c>
      <c r="D62" s="117">
        <f>'2.4'!N33</f>
        <v>-3142.7569604800001</v>
      </c>
      <c r="E62" s="117">
        <f>'2.4'!V33</f>
        <v>-1500.2000483600002</v>
      </c>
      <c r="F62" s="117">
        <f>'2.4'!AD33</f>
        <v>-3143.8701675199995</v>
      </c>
      <c r="G62" s="117">
        <f>'2.4'!AL33</f>
        <v>-7202.2948023000008</v>
      </c>
      <c r="H62" s="117">
        <f>'2.4'!AT33</f>
        <v>-4756.4968442899999</v>
      </c>
      <c r="I62" s="117">
        <f>'2.4'!BB33</f>
        <v>-3346.9145573000005</v>
      </c>
      <c r="J62" s="117">
        <f>'2.4'!BJ33</f>
        <v>-8736.3684105599987</v>
      </c>
      <c r="K62" s="117">
        <f>'2.4'!BR33</f>
        <v>-2521.1653949799997</v>
      </c>
      <c r="L62" s="117">
        <f>'2.4'!BZ33</f>
        <v>-6558.0400489000003</v>
      </c>
      <c r="M62" s="117">
        <f>'2.4'!CH33</f>
        <v>-6593.5669054000018</v>
      </c>
      <c r="N62" s="117">
        <f>'2.4'!CP33</f>
        <v>-7851.3561848099989</v>
      </c>
    </row>
    <row r="63" spans="1:14" ht="20" customHeight="1" x14ac:dyDescent="0.2">
      <c r="A63" s="123"/>
      <c r="B63" s="123" t="s">
        <v>427</v>
      </c>
      <c r="C63" s="124">
        <f>'2.4'!F34</f>
        <v>25089.246306034314</v>
      </c>
      <c r="D63" s="124">
        <f>'2.4'!N34</f>
        <v>23932.509565862369</v>
      </c>
      <c r="E63" s="124">
        <f>'2.4'!V34</f>
        <v>70660.673075556231</v>
      </c>
      <c r="F63" s="124">
        <f>'2.4'!AD34</f>
        <v>24612.331096882015</v>
      </c>
      <c r="G63" s="124">
        <f>'2.4'!AL34</f>
        <v>-99808.354878657177</v>
      </c>
      <c r="H63" s="124">
        <f>'2.4'!AT34</f>
        <v>-308606.90300018544</v>
      </c>
      <c r="I63" s="124">
        <f>'2.4'!BB34</f>
        <v>-196531.5760414144</v>
      </c>
      <c r="J63" s="124">
        <f>'2.4'!BJ34</f>
        <v>-290410.43710044189</v>
      </c>
      <c r="K63" s="124">
        <f>'2.4'!BR34</f>
        <v>-200236.74197194318</v>
      </c>
      <c r="L63" s="124">
        <f>'2.4'!BZ34</f>
        <v>-117054.33174216091</v>
      </c>
      <c r="M63" s="124">
        <f>'2.4'!CH34</f>
        <v>-733766.20114152809</v>
      </c>
      <c r="N63" s="124">
        <f>'2.4'!CP34</f>
        <v>-27500.588255802373</v>
      </c>
    </row>
    <row r="64" spans="1:14" ht="20" customHeight="1" x14ac:dyDescent="0.2">
      <c r="A64" s="123"/>
      <c r="B64" s="123" t="s">
        <v>428</v>
      </c>
      <c r="C64" s="124">
        <f>'2.4'!F35</f>
        <v>58987.521559933739</v>
      </c>
      <c r="D64" s="124">
        <f>'2.4'!N35</f>
        <v>99539.260735660559</v>
      </c>
      <c r="E64" s="124">
        <f>'2.4'!V35</f>
        <v>110412.95636233276</v>
      </c>
      <c r="F64" s="124">
        <f>'2.4'!AD35</f>
        <v>93024.645006859442</v>
      </c>
      <c r="G64" s="124">
        <f>'2.4'!AL35</f>
        <v>-2315.2825031598768</v>
      </c>
      <c r="H64" s="124">
        <f>'2.4'!AT35</f>
        <v>-82109.413397341646</v>
      </c>
      <c r="I64" s="124">
        <f>'2.4'!BB35</f>
        <v>-129562.24977583344</v>
      </c>
      <c r="J64" s="124">
        <f>'2.4'!BJ35</f>
        <v>-154202.14762114687</v>
      </c>
      <c r="K64" s="124">
        <f>'2.4'!BR35</f>
        <v>-60224.141910700171</v>
      </c>
      <c r="L64" s="124">
        <f>'2.4'!BZ35</f>
        <v>-83211.937213875965</v>
      </c>
      <c r="M64" s="124">
        <f>'2.4'!CH35</f>
        <v>-708689.14681826835</v>
      </c>
      <c r="N64" s="124">
        <f>'2.4'!CP35</f>
        <v>6586.3205792392255</v>
      </c>
    </row>
    <row r="66" spans="1:14" s="133" customFormat="1" ht="20" customHeight="1" x14ac:dyDescent="0.2">
      <c r="A66" s="333" t="s">
        <v>620</v>
      </c>
      <c r="B66" s="333"/>
      <c r="C66" s="24">
        <v>2010</v>
      </c>
      <c r="D66" s="24">
        <v>2011</v>
      </c>
      <c r="E66" s="24">
        <v>2012</v>
      </c>
      <c r="F66" s="24">
        <v>2013</v>
      </c>
      <c r="G66" s="24">
        <v>2014</v>
      </c>
      <c r="H66" s="24">
        <v>2015</v>
      </c>
      <c r="I66" s="24">
        <v>2016</v>
      </c>
      <c r="J66" s="24">
        <v>2017</v>
      </c>
      <c r="K66" s="24">
        <v>2018</v>
      </c>
      <c r="L66" s="24">
        <v>2019</v>
      </c>
      <c r="M66" s="24">
        <v>2020</v>
      </c>
      <c r="N66" s="24">
        <f>N35</f>
        <v>2021</v>
      </c>
    </row>
    <row r="67" spans="1:14" ht="20" customHeight="1" x14ac:dyDescent="0.2">
      <c r="A67" s="18" t="s">
        <v>399</v>
      </c>
      <c r="B67" s="19" t="s">
        <v>819</v>
      </c>
      <c r="C67" s="20">
        <f>'2.4'!G7</f>
        <v>474992.43433117721</v>
      </c>
      <c r="D67" s="20">
        <f>'2.4'!O7</f>
        <v>527118.05545038462</v>
      </c>
      <c r="E67" s="20">
        <f>'2.4'!W7</f>
        <v>579062.746579792</v>
      </c>
      <c r="F67" s="20">
        <f>'2.4'!AE7</f>
        <v>640269.98021225876</v>
      </c>
      <c r="G67" s="20">
        <f>'2.4'!AM7</f>
        <v>690751.39671975316</v>
      </c>
      <c r="H67" s="20">
        <f>'2.4'!AU7</f>
        <v>728298.45067533292</v>
      </c>
      <c r="I67" s="20">
        <f>'2.4'!BC7</f>
        <v>762148.94247264171</v>
      </c>
      <c r="J67" s="20">
        <f>'2.4'!BK7</f>
        <v>797626.12680896861</v>
      </c>
      <c r="K67" s="20">
        <f>'2.4'!BS7</f>
        <v>854066.05694266956</v>
      </c>
      <c r="L67" s="20">
        <f>'2.4'!CA7</f>
        <v>920537.42311434622</v>
      </c>
      <c r="M67" s="20">
        <f>'2.4'!CI7</f>
        <v>975731.35118495917</v>
      </c>
      <c r="N67" s="20">
        <f>'2.4'!CQ7</f>
        <v>1158183.8503341689</v>
      </c>
    </row>
    <row r="68" spans="1:14" ht="20" customHeight="1" x14ac:dyDescent="0.2">
      <c r="A68" s="134" t="s">
        <v>400</v>
      </c>
      <c r="B68" s="115" t="s">
        <v>242</v>
      </c>
      <c r="C68" s="116">
        <f>'2.4'!G8</f>
        <v>301491.60436117457</v>
      </c>
      <c r="D68" s="116">
        <f>'2.4'!O8</f>
        <v>335046.94850113714</v>
      </c>
      <c r="E68" s="116">
        <f>'2.4'!W8</f>
        <v>369416.34502937802</v>
      </c>
      <c r="F68" s="116">
        <f>'2.4'!AE8</f>
        <v>410819.18750085804</v>
      </c>
      <c r="G68" s="116">
        <f>'2.4'!AM8</f>
        <v>437511.78207352973</v>
      </c>
      <c r="H68" s="116">
        <f>'2.4'!AU8</f>
        <v>456343.73739994079</v>
      </c>
      <c r="I68" s="116">
        <f>'2.4'!BC8</f>
        <v>478446.41818897997</v>
      </c>
      <c r="J68" s="116">
        <f>'2.4'!BK8</f>
        <v>511519.2755538199</v>
      </c>
      <c r="K68" s="116">
        <f>'2.4'!BS8</f>
        <v>551544.99687047</v>
      </c>
      <c r="L68" s="116">
        <f>'2.4'!CA8</f>
        <v>588747.16627590009</v>
      </c>
      <c r="M68" s="116">
        <f>'2.4'!CI8</f>
        <v>602213.33048877004</v>
      </c>
      <c r="N68" s="116">
        <f>'2.4'!CQ8</f>
        <v>751185.31221405999</v>
      </c>
    </row>
    <row r="69" spans="1:14" ht="20" customHeight="1" x14ac:dyDescent="0.2">
      <c r="A69" s="21" t="s">
        <v>401</v>
      </c>
      <c r="B69" s="22" t="s">
        <v>256</v>
      </c>
      <c r="C69" s="23">
        <f>'2.4'!G9</f>
        <v>0</v>
      </c>
      <c r="D69" s="23">
        <f>'2.4'!O9</f>
        <v>0</v>
      </c>
      <c r="E69" s="23">
        <f>'2.4'!W9</f>
        <v>0</v>
      </c>
      <c r="F69" s="23">
        <f>'2.4'!AE9</f>
        <v>0</v>
      </c>
      <c r="G69" s="23">
        <f>'2.4'!AM9</f>
        <v>0</v>
      </c>
      <c r="H69" s="23">
        <f>'2.4'!AU9</f>
        <v>0</v>
      </c>
      <c r="I69" s="23">
        <f>'2.4'!BC9</f>
        <v>0</v>
      </c>
      <c r="J69" s="23">
        <f>'2.4'!BK9</f>
        <v>0</v>
      </c>
      <c r="K69" s="23">
        <f>'2.4'!BS9</f>
        <v>0</v>
      </c>
      <c r="L69" s="23">
        <f>'2.4'!CA9</f>
        <v>0</v>
      </c>
      <c r="M69" s="23">
        <f>'2.4'!CI9</f>
        <v>0</v>
      </c>
      <c r="N69" s="23">
        <f>'2.4'!CQ9</f>
        <v>0</v>
      </c>
    </row>
    <row r="70" spans="1:14" ht="20" customHeight="1" x14ac:dyDescent="0.2">
      <c r="A70" s="21" t="s">
        <v>402</v>
      </c>
      <c r="B70" s="22" t="s">
        <v>257</v>
      </c>
      <c r="C70" s="23">
        <f>'2.4'!G10</f>
        <v>0</v>
      </c>
      <c r="D70" s="23">
        <f>'2.4'!O10</f>
        <v>0</v>
      </c>
      <c r="E70" s="23">
        <f>'2.4'!W10</f>
        <v>0</v>
      </c>
      <c r="F70" s="23">
        <f>'2.4'!AE10</f>
        <v>0</v>
      </c>
      <c r="G70" s="23">
        <f>'2.4'!AM10</f>
        <v>0</v>
      </c>
      <c r="H70" s="23">
        <f>'2.4'!AU10</f>
        <v>0</v>
      </c>
      <c r="I70" s="23">
        <f>'2.4'!BC10</f>
        <v>0</v>
      </c>
      <c r="J70" s="23">
        <f>'2.4'!BK10</f>
        <v>0</v>
      </c>
      <c r="K70" s="23">
        <f>'2.4'!BS10</f>
        <v>0</v>
      </c>
      <c r="L70" s="23">
        <f>'2.4'!CA10</f>
        <v>0</v>
      </c>
      <c r="M70" s="23">
        <f>'2.4'!CI10</f>
        <v>0</v>
      </c>
      <c r="N70" s="23">
        <f>'2.4'!CQ10</f>
        <v>0</v>
      </c>
    </row>
    <row r="71" spans="1:14" ht="20" customHeight="1" x14ac:dyDescent="0.2">
      <c r="A71" s="21" t="s">
        <v>403</v>
      </c>
      <c r="B71" s="22" t="s">
        <v>258</v>
      </c>
      <c r="C71" s="23">
        <f>'2.4'!G11</f>
        <v>24532.25728749</v>
      </c>
      <c r="D71" s="23">
        <f>'2.4'!O11</f>
        <v>27591.838566789997</v>
      </c>
      <c r="E71" s="23">
        <f>'2.4'!W11</f>
        <v>31255.36692393</v>
      </c>
      <c r="F71" s="23">
        <f>'2.4'!AE11</f>
        <v>34325.365311840003</v>
      </c>
      <c r="G71" s="23">
        <f>'2.4'!AM11</f>
        <v>38083.899756660001</v>
      </c>
      <c r="H71" s="23">
        <f>'2.4'!AU11</f>
        <v>43677.312915319999</v>
      </c>
      <c r="I71" s="23">
        <f>'2.4'!BC11</f>
        <v>47477.806618260001</v>
      </c>
      <c r="J71" s="23">
        <f>'2.4'!BK11</f>
        <v>48780.447392030001</v>
      </c>
      <c r="K71" s="23">
        <f>'2.4'!BS11</f>
        <v>51790.814237670013</v>
      </c>
      <c r="L71" s="23">
        <f>'2.4'!CA11</f>
        <v>56205.619104750003</v>
      </c>
      <c r="M71" s="23">
        <f>'2.4'!CI11</f>
        <v>58332.375194679989</v>
      </c>
      <c r="N71" s="23">
        <f>'2.4'!CQ11</f>
        <v>66251.382000190002</v>
      </c>
    </row>
    <row r="72" spans="1:14" ht="20" customHeight="1" x14ac:dyDescent="0.2">
      <c r="A72" s="21" t="s">
        <v>404</v>
      </c>
      <c r="B72" s="22" t="s">
        <v>264</v>
      </c>
      <c r="C72" s="23">
        <f>'2.4'!G12</f>
        <v>276959.34707368456</v>
      </c>
      <c r="D72" s="23">
        <f>'2.4'!O12</f>
        <v>307455.10993434716</v>
      </c>
      <c r="E72" s="23">
        <f>'2.4'!W12</f>
        <v>338160.97810544801</v>
      </c>
      <c r="F72" s="23">
        <f>'2.4'!AE12</f>
        <v>376493.82218901801</v>
      </c>
      <c r="G72" s="23">
        <f>'2.4'!AM12</f>
        <v>399427.88231686974</v>
      </c>
      <c r="H72" s="23">
        <f>'2.4'!AU12</f>
        <v>412666.4244846208</v>
      </c>
      <c r="I72" s="23">
        <f>'2.4'!BC12</f>
        <v>430968.61157071998</v>
      </c>
      <c r="J72" s="23">
        <f>'2.4'!BK12</f>
        <v>462738.82816178992</v>
      </c>
      <c r="K72" s="23">
        <f>'2.4'!BS12</f>
        <v>499754.18263279996</v>
      </c>
      <c r="L72" s="23">
        <f>'2.4'!CA12</f>
        <v>532541.5471711501</v>
      </c>
      <c r="M72" s="23">
        <f>'2.4'!CI12</f>
        <v>543880.95529409009</v>
      </c>
      <c r="N72" s="23">
        <f>'2.4'!CQ12</f>
        <v>684933.93021387001</v>
      </c>
    </row>
    <row r="73" spans="1:14" ht="20" customHeight="1" x14ac:dyDescent="0.2">
      <c r="A73" s="21" t="s">
        <v>405</v>
      </c>
      <c r="B73" s="22" t="s">
        <v>273</v>
      </c>
      <c r="C73" s="23">
        <f>'2.4'!G13</f>
        <v>0</v>
      </c>
      <c r="D73" s="23">
        <f>'2.4'!O13</f>
        <v>0</v>
      </c>
      <c r="E73" s="23">
        <f>'2.4'!W13</f>
        <v>0</v>
      </c>
      <c r="F73" s="23">
        <f>'2.4'!AE13</f>
        <v>0</v>
      </c>
      <c r="G73" s="23">
        <f>'2.4'!AM13</f>
        <v>0</v>
      </c>
      <c r="H73" s="23">
        <f>'2.4'!AU13</f>
        <v>0</v>
      </c>
      <c r="I73" s="23">
        <f>'2.4'!BC13</f>
        <v>0</v>
      </c>
      <c r="J73" s="23">
        <f>'2.4'!BK13</f>
        <v>0</v>
      </c>
      <c r="K73" s="23">
        <f>'2.4'!BS13</f>
        <v>0</v>
      </c>
      <c r="L73" s="23">
        <f>'2.4'!CA13</f>
        <v>0</v>
      </c>
      <c r="M73" s="23">
        <f>'2.4'!CI13</f>
        <v>0</v>
      </c>
      <c r="N73" s="23">
        <f>'2.4'!CQ13</f>
        <v>0</v>
      </c>
    </row>
    <row r="74" spans="1:14" ht="20" customHeight="1" x14ac:dyDescent="0.2">
      <c r="A74" s="21" t="s">
        <v>406</v>
      </c>
      <c r="B74" s="22" t="s">
        <v>278</v>
      </c>
      <c r="C74" s="23">
        <f>'2.4'!G14</f>
        <v>0</v>
      </c>
      <c r="D74" s="23">
        <f>'2.4'!O14</f>
        <v>0</v>
      </c>
      <c r="E74" s="23">
        <f>'2.4'!W14</f>
        <v>0</v>
      </c>
      <c r="F74" s="23">
        <f>'2.4'!AE14</f>
        <v>0</v>
      </c>
      <c r="G74" s="23">
        <f>'2.4'!AM14</f>
        <v>0</v>
      </c>
      <c r="H74" s="23">
        <f>'2.4'!AU14</f>
        <v>0</v>
      </c>
      <c r="I74" s="23">
        <f>'2.4'!BC14</f>
        <v>0</v>
      </c>
      <c r="J74" s="23">
        <f>'2.4'!BK14</f>
        <v>0</v>
      </c>
      <c r="K74" s="23">
        <f>'2.4'!BS14</f>
        <v>0</v>
      </c>
      <c r="L74" s="23">
        <f>'2.4'!CA14</f>
        <v>0</v>
      </c>
      <c r="M74" s="23">
        <f>'2.4'!CI14</f>
        <v>0</v>
      </c>
      <c r="N74" s="23">
        <f>'2.4'!CQ14</f>
        <v>0</v>
      </c>
    </row>
    <row r="75" spans="1:14" ht="20" customHeight="1" x14ac:dyDescent="0.2">
      <c r="A75" s="134" t="s">
        <v>407</v>
      </c>
      <c r="B75" s="115" t="s">
        <v>246</v>
      </c>
      <c r="C75" s="116">
        <f>'2.4'!G15</f>
        <v>34121.979197001026</v>
      </c>
      <c r="D75" s="116">
        <f>'2.4'!O15</f>
        <v>38524.97670022001</v>
      </c>
      <c r="E75" s="116">
        <f>'2.4'!W15</f>
        <v>45109.180264476556</v>
      </c>
      <c r="F75" s="116">
        <f>'2.4'!AE15</f>
        <v>50864.157763359995</v>
      </c>
      <c r="G75" s="116">
        <f>'2.4'!AM15</f>
        <v>59832.086405109992</v>
      </c>
      <c r="H75" s="116">
        <f>'2.4'!AU15</f>
        <v>63923.857148850009</v>
      </c>
      <c r="I75" s="116">
        <f>'2.4'!BC15</f>
        <v>67734.841267029988</v>
      </c>
      <c r="J75" s="116">
        <f>'2.4'!BK15</f>
        <v>71481.285248400003</v>
      </c>
      <c r="K75" s="116">
        <f>'2.4'!BS15</f>
        <v>74722.89388660001</v>
      </c>
      <c r="L75" s="116">
        <f>'2.4'!CA15</f>
        <v>83337.056205369998</v>
      </c>
      <c r="M75" s="116">
        <f>'2.4'!CI15</f>
        <v>82990.005161599998</v>
      </c>
      <c r="N75" s="116">
        <f>'2.4'!CQ15</f>
        <v>91356.475049289991</v>
      </c>
    </row>
    <row r="76" spans="1:14" ht="20" customHeight="1" x14ac:dyDescent="0.2">
      <c r="A76" s="134" t="s">
        <v>408</v>
      </c>
      <c r="B76" s="115" t="s">
        <v>243</v>
      </c>
      <c r="C76" s="116">
        <f>'2.4'!G16</f>
        <v>110035.67539129083</v>
      </c>
      <c r="D76" s="116">
        <f>'2.4'!O16</f>
        <v>121551.05184028274</v>
      </c>
      <c r="E76" s="116">
        <f>'2.4'!W16</f>
        <v>130762.73634489912</v>
      </c>
      <c r="F76" s="116">
        <f>'2.4'!AE16</f>
        <v>135796.42387654091</v>
      </c>
      <c r="G76" s="116">
        <f>'2.4'!AM16</f>
        <v>150444.45261418677</v>
      </c>
      <c r="H76" s="116">
        <f>'2.4'!AU16</f>
        <v>148133.38972967741</v>
      </c>
      <c r="I76" s="116">
        <f>'2.4'!BC16</f>
        <v>164462.77157517971</v>
      </c>
      <c r="J76" s="116">
        <f>'2.4'!BK16</f>
        <v>159478.36842369707</v>
      </c>
      <c r="K76" s="116">
        <f>'2.4'!BS16</f>
        <v>178803.68317629804</v>
      </c>
      <c r="L76" s="116">
        <f>'2.4'!CA16</f>
        <v>191794.47548150056</v>
      </c>
      <c r="M76" s="116">
        <f>'2.4'!CI16</f>
        <v>236754.00566008434</v>
      </c>
      <c r="N76" s="116">
        <f>'2.4'!CQ16</f>
        <v>226705.11789631206</v>
      </c>
    </row>
    <row r="77" spans="1:14" ht="20" customHeight="1" x14ac:dyDescent="0.2">
      <c r="A77" s="134" t="s">
        <v>409</v>
      </c>
      <c r="B77" s="115" t="s">
        <v>247</v>
      </c>
      <c r="C77" s="116">
        <f>'2.4'!G17</f>
        <v>29343.175381710818</v>
      </c>
      <c r="D77" s="116">
        <f>'2.4'!O17</f>
        <v>31995.07840874475</v>
      </c>
      <c r="E77" s="116">
        <f>'2.4'!W17</f>
        <v>33774.484941038281</v>
      </c>
      <c r="F77" s="116">
        <f>'2.4'!AE17</f>
        <v>42790.211071499703</v>
      </c>
      <c r="G77" s="116">
        <f>'2.4'!AM17</f>
        <v>42963.075626926591</v>
      </c>
      <c r="H77" s="116">
        <f>'2.4'!AU17</f>
        <v>59897.466396864722</v>
      </c>
      <c r="I77" s="116">
        <f>'2.4'!BC17</f>
        <v>51504.91144145203</v>
      </c>
      <c r="J77" s="116">
        <f>'2.4'!BK17</f>
        <v>55147.19758305158</v>
      </c>
      <c r="K77" s="116">
        <f>'2.4'!BS17</f>
        <v>48994.48300930149</v>
      </c>
      <c r="L77" s="116">
        <f>'2.4'!CA17</f>
        <v>56658.725151575512</v>
      </c>
      <c r="M77" s="116">
        <f>'2.4'!CI17</f>
        <v>53774.009874504918</v>
      </c>
      <c r="N77" s="116">
        <f>'2.4'!CQ17</f>
        <v>88936.945174506778</v>
      </c>
    </row>
    <row r="78" spans="1:14" ht="20" customHeight="1" x14ac:dyDescent="0.2">
      <c r="A78" s="120" t="s">
        <v>410</v>
      </c>
      <c r="B78" s="118" t="s">
        <v>820</v>
      </c>
      <c r="C78" s="119">
        <f>'2.4'!G18</f>
        <v>1864.5701140961683</v>
      </c>
      <c r="D78" s="119">
        <f>'2.4'!O18</f>
        <v>2000.0550917947548</v>
      </c>
      <c r="E78" s="119">
        <f>'2.4'!W18</f>
        <v>2626.5629349154078</v>
      </c>
      <c r="F78" s="119">
        <f>'2.4'!AE18</f>
        <v>2512.9919159135961</v>
      </c>
      <c r="G78" s="119">
        <f>'2.4'!AM18</f>
        <v>4083.7883222906471</v>
      </c>
      <c r="H78" s="119">
        <f>'2.4'!AU18</f>
        <v>4355.8863269928361</v>
      </c>
      <c r="I78" s="119">
        <f>'2.4'!BC18</f>
        <v>3166.9726927317552</v>
      </c>
      <c r="J78" s="119">
        <f>'2.4'!BK18</f>
        <v>2727.0700491781677</v>
      </c>
      <c r="K78" s="119">
        <f>'2.4'!BS18</f>
        <v>2043.3049713695893</v>
      </c>
      <c r="L78" s="119">
        <f>'2.4'!CA18</f>
        <v>1696.4509909760579</v>
      </c>
      <c r="M78" s="119">
        <f>'2.4'!CI18</f>
        <v>472.90464728920301</v>
      </c>
      <c r="N78" s="119">
        <f>'2.4'!CQ18</f>
        <v>1047.8066680734287</v>
      </c>
    </row>
    <row r="79" spans="1:14" ht="20" customHeight="1" x14ac:dyDescent="0.2">
      <c r="A79" s="120" t="s">
        <v>411</v>
      </c>
      <c r="B79" s="118" t="s">
        <v>393</v>
      </c>
      <c r="C79" s="119">
        <f>'2.4'!G19</f>
        <v>27478.60526761465</v>
      </c>
      <c r="D79" s="119">
        <f>'2.4'!O19</f>
        <v>29995.023316949995</v>
      </c>
      <c r="E79" s="119">
        <f>'2.4'!W19</f>
        <v>31147.922006122873</v>
      </c>
      <c r="F79" s="119">
        <f>'2.4'!AE19</f>
        <v>40277.219155586106</v>
      </c>
      <c r="G79" s="119">
        <f>'2.4'!AM19</f>
        <v>38879.287304635945</v>
      </c>
      <c r="H79" s="119">
        <f>'2.4'!AU19</f>
        <v>55541.580069871889</v>
      </c>
      <c r="I79" s="119">
        <f>'2.4'!BC19</f>
        <v>48337.938748720277</v>
      </c>
      <c r="J79" s="119">
        <f>'2.4'!BK19</f>
        <v>52420.127533873412</v>
      </c>
      <c r="K79" s="119">
        <f>'2.4'!BS19</f>
        <v>46951.178037931903</v>
      </c>
      <c r="L79" s="119">
        <f>'2.4'!CA19</f>
        <v>54962.274160599452</v>
      </c>
      <c r="M79" s="119">
        <f>'2.4'!CI19</f>
        <v>53301.105227215718</v>
      </c>
      <c r="N79" s="119">
        <f>'2.4'!CQ19</f>
        <v>87889.138506433344</v>
      </c>
    </row>
    <row r="80" spans="1:14" ht="20" customHeight="1" x14ac:dyDescent="0.2">
      <c r="A80" s="18" t="s">
        <v>412</v>
      </c>
      <c r="B80" s="19" t="s">
        <v>821</v>
      </c>
      <c r="C80" s="20">
        <f>'2.4'!G20</f>
        <v>472411.18613335164</v>
      </c>
      <c r="D80" s="20">
        <f>'2.4'!O20</f>
        <v>505211.17705679155</v>
      </c>
      <c r="E80" s="20">
        <f>'2.4'!W20</f>
        <v>569952.78170176712</v>
      </c>
      <c r="F80" s="20">
        <f>'2.4'!AE20</f>
        <v>644398.39204755938</v>
      </c>
      <c r="G80" s="20">
        <f>'2.4'!AM20</f>
        <v>714934.95812873146</v>
      </c>
      <c r="H80" s="20">
        <f>'2.4'!AU20</f>
        <v>736712.96904944617</v>
      </c>
      <c r="I80" s="20">
        <f>'2.4'!BC20</f>
        <v>759251.85086669191</v>
      </c>
      <c r="J80" s="20">
        <f>'2.4'!BK20</f>
        <v>795678.63535592868</v>
      </c>
      <c r="K80" s="20">
        <f>'2.4'!BS20</f>
        <v>850487.38584847772</v>
      </c>
      <c r="L80" s="20">
        <f>'2.4'!CA20</f>
        <v>890461.29837437242</v>
      </c>
      <c r="M80" s="20">
        <f>'2.4'!CI20</f>
        <v>888214.49173912324</v>
      </c>
      <c r="N80" s="20">
        <f>'2.4'!CQ20</f>
        <v>1037240.401560635</v>
      </c>
    </row>
    <row r="81" spans="1:14" ht="20" customHeight="1" x14ac:dyDescent="0.2">
      <c r="A81" s="134" t="s">
        <v>413</v>
      </c>
      <c r="B81" s="115" t="s">
        <v>725</v>
      </c>
      <c r="C81" s="116">
        <f>'2.4'!G21</f>
        <v>432350.0185192572</v>
      </c>
      <c r="D81" s="116">
        <f>'2.4'!O21</f>
        <v>475551.51556319155</v>
      </c>
      <c r="E81" s="116">
        <f>'2.4'!W21</f>
        <v>537575.10618492216</v>
      </c>
      <c r="F81" s="116">
        <f>'2.4'!AE21</f>
        <v>598935.89552690939</v>
      </c>
      <c r="G81" s="116">
        <f>'2.4'!AM21</f>
        <v>657352.11938280147</v>
      </c>
      <c r="H81" s="116">
        <f>'2.4'!AU21</f>
        <v>702328.32243990619</v>
      </c>
      <c r="I81" s="116">
        <f>'2.4'!BC21</f>
        <v>729318.67077666195</v>
      </c>
      <c r="J81" s="116">
        <f>'2.4'!BK21</f>
        <v>765176.3835236287</v>
      </c>
      <c r="K81" s="116">
        <f>'2.4'!BS21</f>
        <v>815407.83205569768</v>
      </c>
      <c r="L81" s="116">
        <f>'2.4'!CA21</f>
        <v>865042.0380668724</v>
      </c>
      <c r="M81" s="116">
        <f>'2.4'!CI21</f>
        <v>859449.46688171325</v>
      </c>
      <c r="N81" s="116">
        <f>'2.4'!CQ21</f>
        <v>992107.32776294346</v>
      </c>
    </row>
    <row r="82" spans="1:14" ht="20" customHeight="1" x14ac:dyDescent="0.2">
      <c r="A82" s="122" t="s">
        <v>415</v>
      </c>
      <c r="B82" s="121" t="s">
        <v>244</v>
      </c>
      <c r="C82" s="117">
        <f>'2.4'!G22</f>
        <v>166004.59410865931</v>
      </c>
      <c r="D82" s="117">
        <f>'2.4'!O22</f>
        <v>185793.08544314004</v>
      </c>
      <c r="E82" s="117">
        <f>'2.4'!W22</f>
        <v>210469.02782809801</v>
      </c>
      <c r="F82" s="117">
        <f>'2.4'!AE22</f>
        <v>238545.80062284</v>
      </c>
      <c r="G82" s="117">
        <f>'2.4'!AM22</f>
        <v>265354.60263938003</v>
      </c>
      <c r="H82" s="117">
        <f>'2.4'!AU22</f>
        <v>284447.13869549008</v>
      </c>
      <c r="I82" s="117">
        <f>'2.4'!BC22</f>
        <v>296537.42403977999</v>
      </c>
      <c r="J82" s="117">
        <f>'2.4'!BK22</f>
        <v>311544.66278288001</v>
      </c>
      <c r="K82" s="117">
        <f>'2.4'!BS22</f>
        <v>325001.76650840993</v>
      </c>
      <c r="L82" s="117">
        <f>'2.4'!CA22</f>
        <v>343401.54893034004</v>
      </c>
      <c r="M82" s="117">
        <f>'2.4'!CI22</f>
        <v>339765.77200391993</v>
      </c>
      <c r="N82" s="117">
        <f>'2.4'!CQ22</f>
        <v>371713.07550062734</v>
      </c>
    </row>
    <row r="83" spans="1:14" ht="20" customHeight="1" x14ac:dyDescent="0.2">
      <c r="A83" s="122" t="s">
        <v>416</v>
      </c>
      <c r="B83" s="121" t="s">
        <v>245</v>
      </c>
      <c r="C83" s="117">
        <f>'2.4'!G23</f>
        <v>64718.624180532766</v>
      </c>
      <c r="D83" s="117">
        <f>'2.4'!O23</f>
        <v>69026.953157039999</v>
      </c>
      <c r="E83" s="117">
        <f>'2.4'!W23</f>
        <v>78979.815549406339</v>
      </c>
      <c r="F83" s="117">
        <f>'2.4'!AE23</f>
        <v>89562.426857879967</v>
      </c>
      <c r="G83" s="117">
        <f>'2.4'!AM23</f>
        <v>96710.964528779979</v>
      </c>
      <c r="H83" s="117">
        <f>'2.4'!AU23</f>
        <v>90000.839003070025</v>
      </c>
      <c r="I83" s="117">
        <f>'2.4'!BC23</f>
        <v>96099.37096831997</v>
      </c>
      <c r="J83" s="117">
        <f>'2.4'!BK23</f>
        <v>101253.76459825</v>
      </c>
      <c r="K83" s="117">
        <f>'2.4'!BS23</f>
        <v>109315.73946239</v>
      </c>
      <c r="L83" s="117">
        <f>'2.4'!CA23</f>
        <v>114770.87783625002</v>
      </c>
      <c r="M83" s="117">
        <f>'2.4'!CI23</f>
        <v>115492.06394109999</v>
      </c>
      <c r="N83" s="117">
        <f>'2.4'!CQ23</f>
        <v>142050.50214493103</v>
      </c>
    </row>
    <row r="84" spans="1:14" ht="20" customHeight="1" x14ac:dyDescent="0.2">
      <c r="A84" s="122" t="s">
        <v>417</v>
      </c>
      <c r="B84" s="121" t="s">
        <v>822</v>
      </c>
      <c r="C84" s="117">
        <f>'2.4'!G24</f>
        <v>22318.905389958054</v>
      </c>
      <c r="D84" s="117">
        <f>'2.4'!O24</f>
        <v>24338.354667116451</v>
      </c>
      <c r="E84" s="117">
        <f>'2.4'!W24</f>
        <v>25865.902839874074</v>
      </c>
      <c r="F84" s="117">
        <f>'2.4'!AE24</f>
        <v>28762.735931724452</v>
      </c>
      <c r="G84" s="117">
        <f>'2.4'!AM24</f>
        <v>23059.321394398925</v>
      </c>
      <c r="H84" s="117">
        <f>'2.4'!AU24</f>
        <v>36393.553413676113</v>
      </c>
      <c r="I84" s="117">
        <f>'2.4'!BC24</f>
        <v>17714.840666309377</v>
      </c>
      <c r="J84" s="117">
        <f>'2.4'!BK24</f>
        <v>19758.202331518543</v>
      </c>
      <c r="K84" s="117">
        <f>'2.4'!BS24</f>
        <v>21125.115963890341</v>
      </c>
      <c r="L84" s="117">
        <f>'2.4'!CA24</f>
        <v>21734.964712422261</v>
      </c>
      <c r="M84" s="117">
        <f>'2.4'!CI24</f>
        <v>5581.216795831323</v>
      </c>
      <c r="N84" s="117">
        <f>'2.4'!CQ24</f>
        <v>16148.269610210729</v>
      </c>
    </row>
    <row r="85" spans="1:14" ht="20" customHeight="1" x14ac:dyDescent="0.2">
      <c r="A85" s="122" t="s">
        <v>418</v>
      </c>
      <c r="B85" s="121" t="s">
        <v>248</v>
      </c>
      <c r="C85" s="117">
        <f>'2.4'!G25</f>
        <v>407.31430095402658</v>
      </c>
      <c r="D85" s="117">
        <f>'2.4'!O25</f>
        <v>417.74684724000002</v>
      </c>
      <c r="E85" s="117">
        <f>'2.4'!W25</f>
        <v>443.31838206999993</v>
      </c>
      <c r="F85" s="117">
        <f>'2.4'!AE25</f>
        <v>662.10908955000002</v>
      </c>
      <c r="G85" s="117">
        <f>'2.4'!AM25</f>
        <v>616.94507773999987</v>
      </c>
      <c r="H85" s="117">
        <f>'2.4'!AU25</f>
        <v>636.76914756000008</v>
      </c>
      <c r="I85" s="117">
        <f>'2.4'!BC25</f>
        <v>1458.2909002600002</v>
      </c>
      <c r="J85" s="117">
        <f>'2.4'!BK25</f>
        <v>1697.93532181</v>
      </c>
      <c r="K85" s="117">
        <f>'2.4'!BS25</f>
        <v>1626.8567531400001</v>
      </c>
      <c r="L85" s="117">
        <f>'2.4'!CA25</f>
        <v>1491.43533703</v>
      </c>
      <c r="M85" s="117">
        <f>'2.4'!CI25</f>
        <v>1134.5593141999998</v>
      </c>
      <c r="N85" s="117">
        <f>'2.4'!CQ25</f>
        <v>1125.9154563185868</v>
      </c>
    </row>
    <row r="86" spans="1:14" ht="20" customHeight="1" x14ac:dyDescent="0.2">
      <c r="A86" s="122" t="s">
        <v>419</v>
      </c>
      <c r="B86" s="121" t="s">
        <v>243</v>
      </c>
      <c r="C86" s="117">
        <f>'2.4'!G26</f>
        <v>88487.100894437419</v>
      </c>
      <c r="D86" s="117">
        <f>'2.4'!O26</f>
        <v>95437.821423797504</v>
      </c>
      <c r="E86" s="117">
        <f>'2.4'!W26</f>
        <v>106796.3754642788</v>
      </c>
      <c r="F86" s="117">
        <f>'2.4'!AE26</f>
        <v>114918.94561496752</v>
      </c>
      <c r="G86" s="117">
        <f>'2.4'!AM26</f>
        <v>126882.06092917999</v>
      </c>
      <c r="H86" s="117">
        <f>'2.4'!AU26</f>
        <v>129486.06649543</v>
      </c>
      <c r="I86" s="117">
        <f>'2.4'!BC26</f>
        <v>135798.92219209255</v>
      </c>
      <c r="J86" s="117">
        <f>'2.4'!BK26</f>
        <v>141579.80447334005</v>
      </c>
      <c r="K86" s="117">
        <f>'2.4'!BS26</f>
        <v>151975.63237916748</v>
      </c>
      <c r="L86" s="117">
        <f>'2.4'!CA26</f>
        <v>161475.32142684</v>
      </c>
      <c r="M86" s="117">
        <f>'2.4'!CI26</f>
        <v>170930.18447335006</v>
      </c>
      <c r="N86" s="117">
        <f>'2.4'!CQ26</f>
        <v>214068.77201755464</v>
      </c>
    </row>
    <row r="87" spans="1:14" ht="20" customHeight="1" x14ac:dyDescent="0.2">
      <c r="A87" s="122" t="s">
        <v>420</v>
      </c>
      <c r="B87" s="121" t="s">
        <v>578</v>
      </c>
      <c r="C87" s="117">
        <f>'2.4'!G27</f>
        <v>70633.251593935143</v>
      </c>
      <c r="D87" s="117">
        <f>'2.4'!O27</f>
        <v>79475.897714189996</v>
      </c>
      <c r="E87" s="117">
        <f>'2.4'!W27</f>
        <v>91936.453724298059</v>
      </c>
      <c r="F87" s="117">
        <f>'2.4'!AE27</f>
        <v>101035.60889355</v>
      </c>
      <c r="G87" s="117">
        <f>'2.4'!AM27</f>
        <v>116555.87118018998</v>
      </c>
      <c r="H87" s="117">
        <f>'2.4'!AU27</f>
        <v>128998.28353349998</v>
      </c>
      <c r="I87" s="117">
        <f>'2.4'!BC27</f>
        <v>144539.18493980003</v>
      </c>
      <c r="J87" s="117">
        <f>'2.4'!BK27</f>
        <v>155507.92008678999</v>
      </c>
      <c r="K87" s="117">
        <f>'2.4'!BS27</f>
        <v>170879.29232693001</v>
      </c>
      <c r="L87" s="117">
        <f>'2.4'!CA27</f>
        <v>184086.20445773003</v>
      </c>
      <c r="M87" s="117">
        <f>'2.4'!CI27</f>
        <v>187096.86709711191</v>
      </c>
      <c r="N87" s="117">
        <f>'2.4'!CQ27</f>
        <v>195202.19107572909</v>
      </c>
    </row>
    <row r="88" spans="1:14" ht="20" customHeight="1" x14ac:dyDescent="0.2">
      <c r="A88" s="122" t="s">
        <v>421</v>
      </c>
      <c r="B88" s="121" t="s">
        <v>396</v>
      </c>
      <c r="C88" s="117">
        <f>'2.4'!G28</f>
        <v>19780.228050780464</v>
      </c>
      <c r="D88" s="117">
        <f>'2.4'!O28</f>
        <v>21061.656310667502</v>
      </c>
      <c r="E88" s="117">
        <f>'2.4'!W28</f>
        <v>23084.212396896964</v>
      </c>
      <c r="F88" s="117">
        <f>'2.4'!AE28</f>
        <v>25448.268516397493</v>
      </c>
      <c r="G88" s="117">
        <f>'2.4'!AM28</f>
        <v>28172.353633132498</v>
      </c>
      <c r="H88" s="117">
        <f>'2.4'!AU28</f>
        <v>32365.672151179999</v>
      </c>
      <c r="I88" s="117">
        <f>'2.4'!BC28</f>
        <v>37170.637070099998</v>
      </c>
      <c r="J88" s="117">
        <f>'2.4'!BK28</f>
        <v>33834.093929039998</v>
      </c>
      <c r="K88" s="117">
        <f>'2.4'!BS28</f>
        <v>35483.428661770005</v>
      </c>
      <c r="L88" s="117">
        <f>'2.4'!CA28</f>
        <v>38081.685366260004</v>
      </c>
      <c r="M88" s="117">
        <f>'2.4'!CI28</f>
        <v>39448.803256200001</v>
      </c>
      <c r="N88" s="117">
        <f>'2.4'!CQ28</f>
        <v>51798.601957572151</v>
      </c>
    </row>
    <row r="89" spans="1:14" ht="20" customHeight="1" x14ac:dyDescent="0.2">
      <c r="A89" s="134" t="s">
        <v>422</v>
      </c>
      <c r="B89" s="115" t="s">
        <v>823</v>
      </c>
      <c r="C89" s="116">
        <f>'2.4'!G29</f>
        <v>40061.167614094455</v>
      </c>
      <c r="D89" s="116">
        <f>'2.4'!O29</f>
        <v>29659.661493599993</v>
      </c>
      <c r="E89" s="116">
        <f>'2.4'!W29</f>
        <v>32377.675516844934</v>
      </c>
      <c r="F89" s="116">
        <f>'2.4'!AE29</f>
        <v>45462.496520649976</v>
      </c>
      <c r="G89" s="116">
        <f>'2.4'!AM29</f>
        <v>57582.838745929985</v>
      </c>
      <c r="H89" s="116">
        <f>'2.4'!AU29</f>
        <v>34384.646609540003</v>
      </c>
      <c r="I89" s="116">
        <f>'2.4'!BC29</f>
        <v>29933.18009003</v>
      </c>
      <c r="J89" s="116">
        <f>'2.4'!BK29</f>
        <v>30502.2518323</v>
      </c>
      <c r="K89" s="116">
        <f>'2.4'!BS29</f>
        <v>35079.553792780003</v>
      </c>
      <c r="L89" s="116">
        <f>'2.4'!CA29</f>
        <v>25419.260307499993</v>
      </c>
      <c r="M89" s="116">
        <f>'2.4'!CI29</f>
        <v>28765.024857410004</v>
      </c>
      <c r="N89" s="116">
        <f>'2.4'!CQ29</f>
        <v>45133.073797691461</v>
      </c>
    </row>
    <row r="90" spans="1:14" ht="20" customHeight="1" x14ac:dyDescent="0.2">
      <c r="A90" s="122" t="s">
        <v>423</v>
      </c>
      <c r="B90" s="121" t="s">
        <v>318</v>
      </c>
      <c r="C90" s="117">
        <f>'2.4'!G30</f>
        <v>39954.72367002508</v>
      </c>
      <c r="D90" s="117">
        <f>'2.4'!O30</f>
        <v>29591.598608429995</v>
      </c>
      <c r="E90" s="117">
        <f>'2.4'!W30</f>
        <v>32212.044163484934</v>
      </c>
      <c r="F90" s="117">
        <f>'2.4'!AE30</f>
        <v>45324.470759429976</v>
      </c>
      <c r="G90" s="117">
        <f>'2.4'!AM30</f>
        <v>57355.528953849986</v>
      </c>
      <c r="H90" s="117">
        <f>'2.4'!AU30</f>
        <v>34331.55535332</v>
      </c>
      <c r="I90" s="117">
        <f>'2.4'!BC30</f>
        <v>29876.010587590001</v>
      </c>
      <c r="J90" s="117">
        <f>'2.4'!BK30</f>
        <v>30420.806463150002</v>
      </c>
      <c r="K90" s="117">
        <f>'2.4'!BS30</f>
        <v>34946.269999900003</v>
      </c>
      <c r="L90" s="117">
        <f>'2.4'!CA30</f>
        <v>25391.159636919994</v>
      </c>
      <c r="M90" s="117">
        <f>'2.4'!CI30</f>
        <v>28584.411950700003</v>
      </c>
      <c r="N90" s="117">
        <f>'2.4'!CQ30</f>
        <v>44858.722997963123</v>
      </c>
    </row>
    <row r="91" spans="1:14" ht="20" customHeight="1" x14ac:dyDescent="0.2">
      <c r="A91" s="122" t="s">
        <v>424</v>
      </c>
      <c r="B91" s="121" t="s">
        <v>252</v>
      </c>
      <c r="C91" s="117">
        <f>'2.4'!G31</f>
        <v>106.43483106937724</v>
      </c>
      <c r="D91" s="117">
        <f>'2.4'!O31</f>
        <v>68.061270069999992</v>
      </c>
      <c r="E91" s="117">
        <f>'2.4'!W31</f>
        <v>165.63135335999999</v>
      </c>
      <c r="F91" s="117">
        <f>'2.4'!AE31</f>
        <v>137.87193857999998</v>
      </c>
      <c r="G91" s="117">
        <f>'2.4'!AM31</f>
        <v>227.30979207999997</v>
      </c>
      <c r="H91" s="117">
        <f>'2.4'!AU31</f>
        <v>53.091256219999998</v>
      </c>
      <c r="I91" s="117">
        <f>'2.4'!BC31</f>
        <v>57.162421569999999</v>
      </c>
      <c r="J91" s="117">
        <f>'2.4'!BK31</f>
        <v>81.445369149999991</v>
      </c>
      <c r="K91" s="117">
        <f>'2.4'!BS31</f>
        <v>133.28379288000002</v>
      </c>
      <c r="L91" s="117">
        <f>'2.4'!CA31</f>
        <v>74.100670579999999</v>
      </c>
      <c r="M91" s="117">
        <f>'2.4'!CI31</f>
        <v>180.41214794999999</v>
      </c>
      <c r="N91" s="117">
        <f>'2.4'!CQ31</f>
        <v>274.35079972833461</v>
      </c>
    </row>
    <row r="92" spans="1:14" ht="20" customHeight="1" x14ac:dyDescent="0.2">
      <c r="A92" s="122" t="s">
        <v>425</v>
      </c>
      <c r="B92" s="121" t="s">
        <v>253</v>
      </c>
      <c r="C92" s="117">
        <f>'2.4'!G32</f>
        <v>9.1129999999999996E-3</v>
      </c>
      <c r="D92" s="117">
        <f>'2.4'!O32</f>
        <v>1.6151E-3</v>
      </c>
      <c r="E92" s="117">
        <f>'2.4'!W32</f>
        <v>0</v>
      </c>
      <c r="F92" s="117">
        <f>'2.4'!AE32</f>
        <v>0.15382264000000001</v>
      </c>
      <c r="G92" s="117">
        <f>'2.4'!AM32</f>
        <v>0</v>
      </c>
      <c r="H92" s="117">
        <f>'2.4'!AU32</f>
        <v>0</v>
      </c>
      <c r="I92" s="117">
        <f>'2.4'!BC32</f>
        <v>7.0808700000000004E-3</v>
      </c>
      <c r="J92" s="117">
        <f>'2.4'!BK32</f>
        <v>0</v>
      </c>
      <c r="K92" s="117">
        <f>'2.4'!BS32</f>
        <v>0</v>
      </c>
      <c r="L92" s="117">
        <f>'2.4'!CA32</f>
        <v>0</v>
      </c>
      <c r="M92" s="117">
        <f>'2.4'!CI32</f>
        <v>0.20075875999999998</v>
      </c>
      <c r="N92" s="117">
        <f>'2.4'!CQ32</f>
        <v>0</v>
      </c>
    </row>
    <row r="93" spans="1:14" ht="20" customHeight="1" x14ac:dyDescent="0.2">
      <c r="A93" s="122" t="s">
        <v>426</v>
      </c>
      <c r="B93" s="121" t="s">
        <v>254</v>
      </c>
      <c r="C93" s="117">
        <f>'2.4'!G33</f>
        <v>0</v>
      </c>
      <c r="D93" s="117">
        <f>'2.4'!O33</f>
        <v>0</v>
      </c>
      <c r="E93" s="117">
        <f>'2.4'!W33</f>
        <v>0</v>
      </c>
      <c r="F93" s="117">
        <f>'2.4'!AE33</f>
        <v>0</v>
      </c>
      <c r="G93" s="117">
        <f>'2.4'!AM33</f>
        <v>0</v>
      </c>
      <c r="H93" s="117">
        <f>'2.4'!AU33</f>
        <v>0</v>
      </c>
      <c r="I93" s="117">
        <f>'2.4'!BC33</f>
        <v>0</v>
      </c>
      <c r="J93" s="117">
        <f>'2.4'!BK33</f>
        <v>0</v>
      </c>
      <c r="K93" s="117">
        <f>'2.4'!BS33</f>
        <v>0</v>
      </c>
      <c r="L93" s="117">
        <f>'2.4'!CA33</f>
        <v>-46</v>
      </c>
      <c r="M93" s="117">
        <f>'2.4'!CI33</f>
        <v>0</v>
      </c>
      <c r="N93" s="117">
        <f>'2.4'!CQ33</f>
        <v>0</v>
      </c>
    </row>
    <row r="94" spans="1:14" ht="20" customHeight="1" x14ac:dyDescent="0.2">
      <c r="A94" s="123"/>
      <c r="B94" s="123" t="s">
        <v>427</v>
      </c>
      <c r="C94" s="124">
        <f>'2.4'!G34</f>
        <v>2581.2481978255673</v>
      </c>
      <c r="D94" s="124">
        <f>'2.4'!O34</f>
        <v>21906.87839359307</v>
      </c>
      <c r="E94" s="124">
        <f>'2.4'!W34</f>
        <v>9109.9648780248826</v>
      </c>
      <c r="F94" s="124">
        <f>'2.4'!AE34</f>
        <v>-4128.4118353006197</v>
      </c>
      <c r="G94" s="124">
        <f>'2.4'!AM34</f>
        <v>-24183.561408978305</v>
      </c>
      <c r="H94" s="124">
        <f>'2.4'!AU34</f>
        <v>-8414.5183741132496</v>
      </c>
      <c r="I94" s="124">
        <f>'2.4'!BC34</f>
        <v>2897.0916059497977</v>
      </c>
      <c r="J94" s="124">
        <f>'2.4'!BK34</f>
        <v>1947.4914530399255</v>
      </c>
      <c r="K94" s="124">
        <f>'2.4'!BS34</f>
        <v>3578.6710941918427</v>
      </c>
      <c r="L94" s="124">
        <f>'2.4'!CA34</f>
        <v>30076.124739973806</v>
      </c>
      <c r="M94" s="124">
        <f>'2.4'!CI34</f>
        <v>87516.859445835929</v>
      </c>
      <c r="N94" s="124">
        <f>'2.4'!CQ34</f>
        <v>120943.44877353392</v>
      </c>
    </row>
    <row r="95" spans="1:14" ht="20" customHeight="1" x14ac:dyDescent="0.2">
      <c r="A95" s="123"/>
      <c r="B95" s="123" t="s">
        <v>428</v>
      </c>
      <c r="C95" s="124">
        <f>'2.4'!G35</f>
        <v>23035.583473687468</v>
      </c>
      <c r="D95" s="124">
        <f>'2.4'!O35</f>
        <v>44245.177968914853</v>
      </c>
      <c r="E95" s="124">
        <f>'2.4'!W35</f>
        <v>32349.304782983498</v>
      </c>
      <c r="F95" s="124">
        <f>'2.4'!AE35</f>
        <v>22121.332180510159</v>
      </c>
      <c r="G95" s="124">
        <f>'2.4'!AM35</f>
        <v>-5208.0283368700184</v>
      </c>
      <c r="H95" s="124">
        <f>'2.4'!AU35</f>
        <v>23623.148712569964</v>
      </c>
      <c r="I95" s="124">
        <f>'2.4'!BC35</f>
        <v>17444.959579527378</v>
      </c>
      <c r="J95" s="124">
        <f>'2.4'!BK35</f>
        <v>18978.623735380243</v>
      </c>
      <c r="K95" s="124">
        <f>'2.4'!BS35</f>
        <v>22660.482086712611</v>
      </c>
      <c r="L95" s="124">
        <f>'2.4'!CA35</f>
        <v>50114.638461419963</v>
      </c>
      <c r="M95" s="124">
        <f>'2.4'!CI35</f>
        <v>92625.171594378073</v>
      </c>
      <c r="N95" s="124">
        <f>'2.4'!CQ35</f>
        <v>136043.91171567119</v>
      </c>
    </row>
    <row r="97" spans="1:14" s="133" customFormat="1" ht="20" customHeight="1" x14ac:dyDescent="0.2">
      <c r="A97" s="333" t="s">
        <v>621</v>
      </c>
      <c r="B97" s="333"/>
      <c r="C97" s="24">
        <v>2010</v>
      </c>
      <c r="D97" s="24">
        <v>2011</v>
      </c>
      <c r="E97" s="24">
        <v>2012</v>
      </c>
      <c r="F97" s="24">
        <v>2013</v>
      </c>
      <c r="G97" s="24">
        <v>2014</v>
      </c>
      <c r="H97" s="24">
        <v>2015</v>
      </c>
      <c r="I97" s="24">
        <v>2016</v>
      </c>
      <c r="J97" s="24">
        <v>2017</v>
      </c>
      <c r="K97" s="24">
        <v>2018</v>
      </c>
      <c r="L97" s="24">
        <v>2019</v>
      </c>
      <c r="M97" s="24">
        <v>2020</v>
      </c>
      <c r="N97" s="24">
        <f>N66</f>
        <v>2021</v>
      </c>
    </row>
    <row r="98" spans="1:14" ht="20" customHeight="1" x14ac:dyDescent="0.2">
      <c r="A98" s="18" t="s">
        <v>399</v>
      </c>
      <c r="B98" s="19" t="s">
        <v>819</v>
      </c>
      <c r="C98" s="20">
        <f>'2.4'!H7</f>
        <v>314095.59095604689</v>
      </c>
      <c r="D98" s="20">
        <f>'2.4'!P7</f>
        <v>361412.43180983863</v>
      </c>
      <c r="E98" s="20">
        <f>'2.4'!X7</f>
        <v>407446.70741365408</v>
      </c>
      <c r="F98" s="20">
        <f>'2.4'!AF7</f>
        <v>433629.04900856793</v>
      </c>
      <c r="G98" s="20">
        <f>'2.4'!AN7</f>
        <v>484075.4144565537</v>
      </c>
      <c r="H98" s="20">
        <f>'2.4'!AV7</f>
        <v>515533.29385866941</v>
      </c>
      <c r="I98" s="20">
        <f>'2.4'!BD7</f>
        <v>557897.01188637037</v>
      </c>
      <c r="J98" s="20">
        <f>'2.4'!BL7</f>
        <v>575295.28033970064</v>
      </c>
      <c r="K98" s="20">
        <f>'2.4'!BT7</f>
        <v>627769.15784349595</v>
      </c>
      <c r="L98" s="20">
        <f>'2.4'!CB7</f>
        <v>690333.9081779503</v>
      </c>
      <c r="M98" s="20">
        <f>'2.4'!CJ7</f>
        <v>751331.41017420148</v>
      </c>
      <c r="N98" s="20">
        <f>'2.4'!CR7</f>
        <v>861354.5504677</v>
      </c>
    </row>
    <row r="99" spans="1:14" ht="20" customHeight="1" x14ac:dyDescent="0.2">
      <c r="A99" s="134" t="s">
        <v>400</v>
      </c>
      <c r="B99" s="115" t="s">
        <v>242</v>
      </c>
      <c r="C99" s="116">
        <f>'2.4'!H8</f>
        <v>60206.914689216341</v>
      </c>
      <c r="D99" s="116">
        <f>'2.4'!P8</f>
        <v>69923.546474135743</v>
      </c>
      <c r="E99" s="116">
        <f>'2.4'!X8</f>
        <v>79035.861455604187</v>
      </c>
      <c r="F99" s="116">
        <f>'2.4'!AF8</f>
        <v>87770.232116992935</v>
      </c>
      <c r="G99" s="116">
        <f>'2.4'!AN8</f>
        <v>97706.705744835359</v>
      </c>
      <c r="H99" s="116">
        <f>'2.4'!AV8</f>
        <v>105097.61719697739</v>
      </c>
      <c r="I99" s="116">
        <f>'2.4'!BD8</f>
        <v>107934.90566242571</v>
      </c>
      <c r="J99" s="116">
        <f>'2.4'!BL8</f>
        <v>115921.07112340091</v>
      </c>
      <c r="K99" s="116">
        <f>'2.4'!BT8</f>
        <v>130213.02339550504</v>
      </c>
      <c r="L99" s="116">
        <f>'2.4'!CB8</f>
        <v>144729.52390447454</v>
      </c>
      <c r="M99" s="116">
        <f>'2.4'!CJ8</f>
        <v>146429.53422499428</v>
      </c>
      <c r="N99" s="116">
        <f>'2.4'!CR8</f>
        <v>178330.15150499999</v>
      </c>
    </row>
    <row r="100" spans="1:14" ht="20" customHeight="1" x14ac:dyDescent="0.2">
      <c r="A100" s="21" t="s">
        <v>401</v>
      </c>
      <c r="B100" s="22" t="s">
        <v>256</v>
      </c>
      <c r="C100" s="23">
        <f>'2.4'!H9</f>
        <v>0</v>
      </c>
      <c r="D100" s="23">
        <f>'2.4'!P9</f>
        <v>0</v>
      </c>
      <c r="E100" s="23">
        <f>'2.4'!X9</f>
        <v>0</v>
      </c>
      <c r="F100" s="23">
        <f>'2.4'!AF9</f>
        <v>0</v>
      </c>
      <c r="G100" s="23">
        <f>'2.4'!AN9</f>
        <v>0</v>
      </c>
      <c r="H100" s="23">
        <f>'2.4'!AV9</f>
        <v>0</v>
      </c>
      <c r="I100" s="23">
        <f>'2.4'!BD9</f>
        <v>0</v>
      </c>
      <c r="J100" s="23">
        <f>'2.4'!BL9</f>
        <v>0</v>
      </c>
      <c r="K100" s="23">
        <f>'2.4'!BT9</f>
        <v>0</v>
      </c>
      <c r="L100" s="23">
        <f>'2.4'!CB9</f>
        <v>0</v>
      </c>
      <c r="M100" s="23">
        <f>'2.4'!CJ9</f>
        <v>0</v>
      </c>
      <c r="N100" s="23">
        <f>'2.4'!CR9</f>
        <v>0</v>
      </c>
    </row>
    <row r="101" spans="1:14" ht="20" customHeight="1" x14ac:dyDescent="0.2">
      <c r="A101" s="21" t="s">
        <v>402</v>
      </c>
      <c r="B101" s="22" t="s">
        <v>257</v>
      </c>
      <c r="C101" s="23">
        <f>'2.4'!H10</f>
        <v>0</v>
      </c>
      <c r="D101" s="23">
        <f>'2.4'!P10</f>
        <v>0</v>
      </c>
      <c r="E101" s="23">
        <f>'2.4'!X10</f>
        <v>0</v>
      </c>
      <c r="F101" s="23">
        <f>'2.4'!AF10</f>
        <v>0</v>
      </c>
      <c r="G101" s="23">
        <f>'2.4'!AN10</f>
        <v>0</v>
      </c>
      <c r="H101" s="23">
        <f>'2.4'!AV10</f>
        <v>0</v>
      </c>
      <c r="I101" s="23">
        <f>'2.4'!BD10</f>
        <v>0</v>
      </c>
      <c r="J101" s="23">
        <f>'2.4'!BL10</f>
        <v>0</v>
      </c>
      <c r="K101" s="23">
        <f>'2.4'!BT10</f>
        <v>0</v>
      </c>
      <c r="L101" s="23">
        <f>'2.4'!CB10</f>
        <v>0</v>
      </c>
      <c r="M101" s="23">
        <f>'2.4'!CJ10</f>
        <v>0</v>
      </c>
      <c r="N101" s="23">
        <f>'2.4'!CR10</f>
        <v>0</v>
      </c>
    </row>
    <row r="102" spans="1:14" ht="20" customHeight="1" x14ac:dyDescent="0.2">
      <c r="A102" s="21" t="s">
        <v>403</v>
      </c>
      <c r="B102" s="22" t="s">
        <v>258</v>
      </c>
      <c r="C102" s="23">
        <f>'2.4'!H11</f>
        <v>24018.808145557734</v>
      </c>
      <c r="D102" s="23">
        <f>'2.4'!P11</f>
        <v>27836.023984268882</v>
      </c>
      <c r="E102" s="23">
        <f>'2.4'!X11</f>
        <v>30771.72434430055</v>
      </c>
      <c r="F102" s="23">
        <f>'2.4'!AF11</f>
        <v>35065.038114958028</v>
      </c>
      <c r="G102" s="23">
        <f>'2.4'!AN11</f>
        <v>38429.01447270788</v>
      </c>
      <c r="H102" s="23">
        <f>'2.4'!AV11</f>
        <v>41764.599037119551</v>
      </c>
      <c r="I102" s="23">
        <f>'2.4'!BD11</f>
        <v>44045.048067038515</v>
      </c>
      <c r="J102" s="23">
        <f>'2.4'!BL11</f>
        <v>48664.136289889044</v>
      </c>
      <c r="K102" s="23">
        <f>'2.4'!BT11</f>
        <v>54865.980086082505</v>
      </c>
      <c r="L102" s="23">
        <f>'2.4'!CB11</f>
        <v>59983.356729817897</v>
      </c>
      <c r="M102" s="23">
        <f>'2.4'!CJ11</f>
        <v>61604.922584438405</v>
      </c>
      <c r="N102" s="23">
        <f>'2.4'!CR11</f>
        <v>75015.811717999997</v>
      </c>
    </row>
    <row r="103" spans="1:14" ht="20" customHeight="1" x14ac:dyDescent="0.2">
      <c r="A103" s="21" t="s">
        <v>404</v>
      </c>
      <c r="B103" s="22" t="s">
        <v>264</v>
      </c>
      <c r="C103" s="23">
        <f>'2.4'!H12</f>
        <v>36188.106543658607</v>
      </c>
      <c r="D103" s="23">
        <f>'2.4'!P12</f>
        <v>42087.522489866868</v>
      </c>
      <c r="E103" s="23">
        <f>'2.4'!X12</f>
        <v>48264.137111303637</v>
      </c>
      <c r="F103" s="23">
        <f>'2.4'!AF12</f>
        <v>52705.194002034899</v>
      </c>
      <c r="G103" s="23">
        <f>'2.4'!AN12</f>
        <v>59277.691272127478</v>
      </c>
      <c r="H103" s="23">
        <f>'2.4'!AV12</f>
        <v>63333.018159857835</v>
      </c>
      <c r="I103" s="23">
        <f>'2.4'!BD12</f>
        <v>63889.857595387184</v>
      </c>
      <c r="J103" s="23">
        <f>'2.4'!BL12</f>
        <v>67256.93483351187</v>
      </c>
      <c r="K103" s="23">
        <f>'2.4'!BT12</f>
        <v>75347.04330942253</v>
      </c>
      <c r="L103" s="23">
        <f>'2.4'!CB12</f>
        <v>84746.167174656643</v>
      </c>
      <c r="M103" s="23">
        <f>'2.4'!CJ12</f>
        <v>84824.611640555871</v>
      </c>
      <c r="N103" s="23">
        <f>'2.4'!CR12</f>
        <v>103314.339787</v>
      </c>
    </row>
    <row r="104" spans="1:14" ht="20" customHeight="1" x14ac:dyDescent="0.2">
      <c r="A104" s="21" t="s">
        <v>405</v>
      </c>
      <c r="B104" s="22" t="s">
        <v>273</v>
      </c>
      <c r="C104" s="23">
        <f>'2.4'!H13</f>
        <v>0</v>
      </c>
      <c r="D104" s="23">
        <f>'2.4'!P13</f>
        <v>0</v>
      </c>
      <c r="E104" s="23">
        <f>'2.4'!X13</f>
        <v>0</v>
      </c>
      <c r="F104" s="23">
        <f>'2.4'!AF13</f>
        <v>0</v>
      </c>
      <c r="G104" s="23">
        <f>'2.4'!AN13</f>
        <v>0</v>
      </c>
      <c r="H104" s="23">
        <f>'2.4'!AV13</f>
        <v>0</v>
      </c>
      <c r="I104" s="23">
        <f>'2.4'!BD13</f>
        <v>0</v>
      </c>
      <c r="J104" s="23">
        <f>'2.4'!BL13</f>
        <v>0</v>
      </c>
      <c r="K104" s="23">
        <f>'2.4'!BT13</f>
        <v>0</v>
      </c>
      <c r="L104" s="23">
        <f>'2.4'!CB13</f>
        <v>0</v>
      </c>
      <c r="M104" s="23">
        <f>'2.4'!CJ13</f>
        <v>0</v>
      </c>
      <c r="N104" s="23">
        <f>'2.4'!CR13</f>
        <v>0</v>
      </c>
    </row>
    <row r="105" spans="1:14" ht="20" customHeight="1" x14ac:dyDescent="0.2">
      <c r="A105" s="21" t="s">
        <v>406</v>
      </c>
      <c r="B105" s="22" t="s">
        <v>278</v>
      </c>
      <c r="C105" s="23">
        <f>'2.4'!H14</f>
        <v>0</v>
      </c>
      <c r="D105" s="23">
        <f>'2.4'!P14</f>
        <v>0</v>
      </c>
      <c r="E105" s="23">
        <f>'2.4'!X14</f>
        <v>0</v>
      </c>
      <c r="F105" s="23">
        <f>'2.4'!AF14</f>
        <v>0</v>
      </c>
      <c r="G105" s="23">
        <f>'2.4'!AN14</f>
        <v>0</v>
      </c>
      <c r="H105" s="23">
        <f>'2.4'!AV14</f>
        <v>0</v>
      </c>
      <c r="I105" s="23">
        <f>'2.4'!BD14</f>
        <v>0</v>
      </c>
      <c r="J105" s="23">
        <f>'2.4'!BL14</f>
        <v>0</v>
      </c>
      <c r="K105" s="23">
        <f>'2.4'!BT14</f>
        <v>0</v>
      </c>
      <c r="L105" s="23">
        <f>'2.4'!CB14</f>
        <v>0</v>
      </c>
      <c r="M105" s="23">
        <f>'2.4'!CJ14</f>
        <v>0</v>
      </c>
      <c r="N105" s="23">
        <f>'2.4'!CR14</f>
        <v>0</v>
      </c>
    </row>
    <row r="106" spans="1:14" ht="20" customHeight="1" x14ac:dyDescent="0.2">
      <c r="A106" s="134" t="s">
        <v>407</v>
      </c>
      <c r="B106" s="115" t="s">
        <v>246</v>
      </c>
      <c r="C106" s="116">
        <f>'2.4'!H15</f>
        <v>12096.349539880001</v>
      </c>
      <c r="D106" s="116">
        <f>'2.4'!P15</f>
        <v>15573.247032282101</v>
      </c>
      <c r="E106" s="116">
        <f>'2.4'!X15</f>
        <v>17432.034984529091</v>
      </c>
      <c r="F106" s="116">
        <f>'2.4'!AF15</f>
        <v>20556.136567897243</v>
      </c>
      <c r="G106" s="116">
        <f>'2.4'!AN15</f>
        <v>22914.696216170069</v>
      </c>
      <c r="H106" s="116">
        <f>'2.4'!AV15</f>
        <v>25624.530631938018</v>
      </c>
      <c r="I106" s="116">
        <f>'2.4'!BD15</f>
        <v>28694.531449598602</v>
      </c>
      <c r="J106" s="116">
        <f>'2.4'!BL15</f>
        <v>31010.644954572897</v>
      </c>
      <c r="K106" s="116">
        <f>'2.4'!BT15</f>
        <v>33411.9682372112</v>
      </c>
      <c r="L106" s="116">
        <f>'2.4'!CB15</f>
        <v>37963.313593320003</v>
      </c>
      <c r="M106" s="116">
        <f>'2.4'!CJ15</f>
        <v>39334.300527299696</v>
      </c>
      <c r="N106" s="116">
        <f>'2.4'!CR15</f>
        <v>42658.550716999998</v>
      </c>
    </row>
    <row r="107" spans="1:14" ht="20" customHeight="1" x14ac:dyDescent="0.2">
      <c r="A107" s="134" t="s">
        <v>408</v>
      </c>
      <c r="B107" s="115" t="s">
        <v>243</v>
      </c>
      <c r="C107" s="116">
        <f>'2.4'!H16</f>
        <v>219527.32451093313</v>
      </c>
      <c r="D107" s="116">
        <f>'2.4'!P16</f>
        <v>250138.16796483909</v>
      </c>
      <c r="E107" s="116">
        <f>'2.4'!X16</f>
        <v>282829.5975765739</v>
      </c>
      <c r="F107" s="116">
        <f>'2.4'!AF16</f>
        <v>298962.3820682537</v>
      </c>
      <c r="G107" s="116">
        <f>'2.4'!AN16</f>
        <v>330214.74282990966</v>
      </c>
      <c r="H107" s="116">
        <f>'2.4'!AV16</f>
        <v>343743.18811044015</v>
      </c>
      <c r="I107" s="116">
        <f>'2.4'!BD16</f>
        <v>376918.29745598935</v>
      </c>
      <c r="J107" s="116">
        <f>'2.4'!BL16</f>
        <v>385499.69654004159</v>
      </c>
      <c r="K107" s="116">
        <f>'2.4'!BT16</f>
        <v>421792.04809201264</v>
      </c>
      <c r="L107" s="116">
        <f>'2.4'!CB16</f>
        <v>451262.5942993302</v>
      </c>
      <c r="M107" s="116">
        <f>'2.4'!CJ16</f>
        <v>520448.07979469822</v>
      </c>
      <c r="N107" s="116">
        <f>'2.4'!CR16</f>
        <v>581962.18763706263</v>
      </c>
    </row>
    <row r="108" spans="1:14" ht="20" customHeight="1" x14ac:dyDescent="0.2">
      <c r="A108" s="134" t="s">
        <v>409</v>
      </c>
      <c r="B108" s="115" t="s">
        <v>247</v>
      </c>
      <c r="C108" s="116">
        <f>'2.4'!H17</f>
        <v>22265.002216017401</v>
      </c>
      <c r="D108" s="116">
        <f>'2.4'!P17</f>
        <v>25777.47033858169</v>
      </c>
      <c r="E108" s="116">
        <f>'2.4'!X17</f>
        <v>28149.213396946885</v>
      </c>
      <c r="F108" s="116">
        <f>'2.4'!AF17</f>
        <v>26340.298255424022</v>
      </c>
      <c r="G108" s="116">
        <f>'2.4'!AN17</f>
        <v>33239.269665638625</v>
      </c>
      <c r="H108" s="116">
        <f>'2.4'!AV17</f>
        <v>41067.957919313856</v>
      </c>
      <c r="I108" s="116">
        <f>'2.4'!BD17</f>
        <v>44349.277318356704</v>
      </c>
      <c r="J108" s="116">
        <f>'2.4'!BL17</f>
        <v>42863.867721685223</v>
      </c>
      <c r="K108" s="116">
        <f>'2.4'!BT17</f>
        <v>42352.118118767045</v>
      </c>
      <c r="L108" s="116">
        <f>'2.4'!CB17</f>
        <v>56378.476380825596</v>
      </c>
      <c r="M108" s="116">
        <f>'2.4'!CJ17</f>
        <v>45119.495627209282</v>
      </c>
      <c r="N108" s="116">
        <f>'2.4'!CR17</f>
        <v>58403.660608637401</v>
      </c>
    </row>
    <row r="109" spans="1:14" ht="20" customHeight="1" x14ac:dyDescent="0.2">
      <c r="A109" s="120" t="s">
        <v>410</v>
      </c>
      <c r="B109" s="118" t="s">
        <v>820</v>
      </c>
      <c r="C109" s="119">
        <f>'2.4'!H18</f>
        <v>6630</v>
      </c>
      <c r="D109" s="119">
        <f>'2.4'!P18</f>
        <v>9107</v>
      </c>
      <c r="E109" s="119">
        <f>'2.4'!X18</f>
        <v>12695</v>
      </c>
      <c r="F109" s="119">
        <f>'2.4'!AF18</f>
        <v>6630</v>
      </c>
      <c r="G109" s="119">
        <f>'2.4'!AN18</f>
        <v>11663.745177599994</v>
      </c>
      <c r="H109" s="119">
        <f>'2.4'!AV18</f>
        <v>13902.438940210031</v>
      </c>
      <c r="I109" s="119">
        <f>'2.4'!BD18</f>
        <v>17623.389260929987</v>
      </c>
      <c r="J109" s="119">
        <f>'2.4'!BL18</f>
        <v>15236</v>
      </c>
      <c r="K109" s="119">
        <f>'2.4'!BT18</f>
        <v>12945.417129340014</v>
      </c>
      <c r="L109" s="119">
        <f>'2.4'!CB18</f>
        <v>16206.892190459994</v>
      </c>
      <c r="M109" s="119">
        <f>'2.4'!CJ18</f>
        <v>10703.780227058098</v>
      </c>
      <c r="N109" s="119">
        <f>'2.4'!CR18</f>
        <v>12042.712470699993</v>
      </c>
    </row>
    <row r="110" spans="1:14" ht="20" customHeight="1" x14ac:dyDescent="0.2">
      <c r="A110" s="120" t="s">
        <v>411</v>
      </c>
      <c r="B110" s="118" t="s">
        <v>393</v>
      </c>
      <c r="C110" s="119">
        <f>'2.4'!H19</f>
        <v>15635.002216017401</v>
      </c>
      <c r="D110" s="119">
        <f>'2.4'!P19</f>
        <v>16670.47033858169</v>
      </c>
      <c r="E110" s="119">
        <f>'2.4'!X19</f>
        <v>15454.213396946885</v>
      </c>
      <c r="F110" s="119">
        <f>'2.4'!AF19</f>
        <v>19710.298255424022</v>
      </c>
      <c r="G110" s="119">
        <f>'2.4'!AN19</f>
        <v>21575.524488038631</v>
      </c>
      <c r="H110" s="119">
        <f>'2.4'!AV19</f>
        <v>27165.518979103825</v>
      </c>
      <c r="I110" s="119">
        <f>'2.4'!BD19</f>
        <v>26725.888057426717</v>
      </c>
      <c r="J110" s="119">
        <f>'2.4'!BL19</f>
        <v>27627.867721685223</v>
      </c>
      <c r="K110" s="119">
        <f>'2.4'!BT19</f>
        <v>29406.70098942703</v>
      </c>
      <c r="L110" s="119">
        <f>'2.4'!CB19</f>
        <v>40171.584190365604</v>
      </c>
      <c r="M110" s="119">
        <f>'2.4'!CJ19</f>
        <v>34415.715400151181</v>
      </c>
      <c r="N110" s="119">
        <f>'2.4'!CR19</f>
        <v>46360.948137937405</v>
      </c>
    </row>
    <row r="111" spans="1:14" ht="20" customHeight="1" x14ac:dyDescent="0.2">
      <c r="A111" s="18" t="s">
        <v>412</v>
      </c>
      <c r="B111" s="19" t="s">
        <v>821</v>
      </c>
      <c r="C111" s="20">
        <f>'2.4'!H20</f>
        <v>306082.60556703166</v>
      </c>
      <c r="D111" s="20">
        <f>'2.4'!P20</f>
        <v>346974.29502620432</v>
      </c>
      <c r="E111" s="20">
        <f>'2.4'!X20</f>
        <v>394607.71614416002</v>
      </c>
      <c r="F111" s="20">
        <f>'2.4'!AF20</f>
        <v>413005.34736165695</v>
      </c>
      <c r="G111" s="20">
        <f>'2.4'!AN20</f>
        <v>470837.56489104568</v>
      </c>
      <c r="H111" s="20">
        <f>'2.4'!AV20</f>
        <v>501033.37689893669</v>
      </c>
      <c r="I111" s="20">
        <f>'2.4'!BD20</f>
        <v>544830.86055043072</v>
      </c>
      <c r="J111" s="20">
        <f>'2.4'!BL20</f>
        <v>540400.99707916414</v>
      </c>
      <c r="K111" s="20">
        <f>'2.4'!BT20</f>
        <v>596156.1956284456</v>
      </c>
      <c r="L111" s="20">
        <f>'2.4'!CB20</f>
        <v>653530.47627928888</v>
      </c>
      <c r="M111" s="20">
        <f>'2.4'!CJ20</f>
        <v>721809.30704868841</v>
      </c>
      <c r="N111" s="20">
        <f>'2.4'!CR20</f>
        <v>751768.79327154055</v>
      </c>
    </row>
    <row r="112" spans="1:14" ht="20" customHeight="1" x14ac:dyDescent="0.2">
      <c r="A112" s="134" t="s">
        <v>413</v>
      </c>
      <c r="B112" s="115" t="s">
        <v>725</v>
      </c>
      <c r="C112" s="116">
        <f>'2.4'!H21</f>
        <v>271877.69440924603</v>
      </c>
      <c r="D112" s="116">
        <f>'2.4'!P21</f>
        <v>310044.73362406326</v>
      </c>
      <c r="E112" s="116">
        <f>'2.4'!X21</f>
        <v>349671.82800330844</v>
      </c>
      <c r="F112" s="116">
        <f>'2.4'!AF21</f>
        <v>379442.16373669129</v>
      </c>
      <c r="G112" s="116">
        <f>'2.4'!AN21</f>
        <v>429439.09098766965</v>
      </c>
      <c r="H112" s="116">
        <f>'2.4'!AV21</f>
        <v>462132.60331331223</v>
      </c>
      <c r="I112" s="116">
        <f>'2.4'!BD21</f>
        <v>503684.25923330948</v>
      </c>
      <c r="J112" s="116">
        <f>'2.4'!BL21</f>
        <v>516325.55191754649</v>
      </c>
      <c r="K112" s="116">
        <f>'2.4'!BT21</f>
        <v>563922.17873896274</v>
      </c>
      <c r="L112" s="116">
        <f>'2.4'!CB21</f>
        <v>613413.86345923576</v>
      </c>
      <c r="M112" s="116">
        <f>'2.4'!CJ21</f>
        <v>662292.89331567904</v>
      </c>
      <c r="N112" s="116">
        <f>'2.4'!CR21</f>
        <v>705373.7503175406</v>
      </c>
    </row>
    <row r="113" spans="1:14" ht="20" customHeight="1" x14ac:dyDescent="0.2">
      <c r="A113" s="122" t="s">
        <v>415</v>
      </c>
      <c r="B113" s="121" t="s">
        <v>244</v>
      </c>
      <c r="C113" s="117">
        <f>'2.4'!H22</f>
        <v>134511.48314103117</v>
      </c>
      <c r="D113" s="117">
        <f>'2.4'!P22</f>
        <v>154650.93846795574</v>
      </c>
      <c r="E113" s="117">
        <f>'2.4'!X22</f>
        <v>176038.99739275529</v>
      </c>
      <c r="F113" s="117">
        <f>'2.4'!AF22</f>
        <v>199866.97923451071</v>
      </c>
      <c r="G113" s="117">
        <f>'2.4'!AN22</f>
        <v>221408.31789976879</v>
      </c>
      <c r="H113" s="117">
        <f>'2.4'!AV22</f>
        <v>239339.2468648174</v>
      </c>
      <c r="I113" s="117">
        <f>'2.4'!BD22</f>
        <v>259472.9761328926</v>
      </c>
      <c r="J113" s="117">
        <f>'2.4'!BL22</f>
        <v>273548.33354200958</v>
      </c>
      <c r="K113" s="117">
        <f>'2.4'!BT22</f>
        <v>289544.55420007248</v>
      </c>
      <c r="L113" s="117">
        <f>'2.4'!CB22</f>
        <v>312205.40103124338</v>
      </c>
      <c r="M113" s="117">
        <f>'2.4'!CJ22</f>
        <v>334341.72129373747</v>
      </c>
      <c r="N113" s="117">
        <f>'2.4'!CR22</f>
        <v>340079.97100999998</v>
      </c>
    </row>
    <row r="114" spans="1:14" ht="20" customHeight="1" x14ac:dyDescent="0.2">
      <c r="A114" s="122" t="s">
        <v>416</v>
      </c>
      <c r="B114" s="121" t="s">
        <v>245</v>
      </c>
      <c r="C114" s="117">
        <f>'2.4'!H23</f>
        <v>102441.60225955701</v>
      </c>
      <c r="D114" s="117">
        <f>'2.4'!P23</f>
        <v>116187.151316134</v>
      </c>
      <c r="E114" s="117">
        <f>'2.4'!X23</f>
        <v>127987.716705802</v>
      </c>
      <c r="F114" s="117">
        <f>'2.4'!AF23</f>
        <v>129833.162209203</v>
      </c>
      <c r="G114" s="117">
        <f>'2.4'!AN23</f>
        <v>149898.83714917401</v>
      </c>
      <c r="H114" s="117">
        <f>'2.4'!AV23</f>
        <v>151168.14863324302</v>
      </c>
      <c r="I114" s="117">
        <f>'2.4'!BD23</f>
        <v>167360.365533784</v>
      </c>
      <c r="J114" s="117">
        <f>'2.4'!BL23</f>
        <v>160191.43128165303</v>
      </c>
      <c r="K114" s="117">
        <f>'2.4'!BT23</f>
        <v>181878.40442126998</v>
      </c>
      <c r="L114" s="117">
        <f>'2.4'!CB23</f>
        <v>202056.56940799099</v>
      </c>
      <c r="M114" s="117">
        <f>'2.4'!CJ23</f>
        <v>214464.890395936</v>
      </c>
      <c r="N114" s="117">
        <f>'2.4'!CR23</f>
        <v>239363.67783499998</v>
      </c>
    </row>
    <row r="115" spans="1:14" ht="20" customHeight="1" x14ac:dyDescent="0.2">
      <c r="A115" s="122" t="s">
        <v>417</v>
      </c>
      <c r="B115" s="121" t="s">
        <v>822</v>
      </c>
      <c r="C115" s="117">
        <f>'2.4'!H24</f>
        <v>2940.240692162266</v>
      </c>
      <c r="D115" s="117">
        <f>'2.4'!P24</f>
        <v>3015.1042575812139</v>
      </c>
      <c r="E115" s="117">
        <f>'2.4'!X24</f>
        <v>2681.6493087064196</v>
      </c>
      <c r="F115" s="117">
        <f>'2.4'!AF24</f>
        <v>2709.2861131744871</v>
      </c>
      <c r="G115" s="117">
        <f>'2.4'!AN24</f>
        <v>2279.7382154575726</v>
      </c>
      <c r="H115" s="117">
        <f>'2.4'!AV24</f>
        <v>2077.2695301413742</v>
      </c>
      <c r="I115" s="117">
        <f>'2.4'!BD24</f>
        <v>1844.1773866864073</v>
      </c>
      <c r="J115" s="117">
        <f>'2.4'!BL24</f>
        <v>1647.5444896805504</v>
      </c>
      <c r="K115" s="117">
        <f>'2.4'!BT24</f>
        <v>2103.8236783094799</v>
      </c>
      <c r="L115" s="117">
        <f>'2.4'!CB24</f>
        <v>2285.3175111037963</v>
      </c>
      <c r="M115" s="117">
        <f>'2.4'!CJ24</f>
        <v>982.40577774467317</v>
      </c>
      <c r="N115" s="117">
        <f>'2.4'!CR24</f>
        <v>2573.6905345406039</v>
      </c>
    </row>
    <row r="116" spans="1:14" ht="20" customHeight="1" x14ac:dyDescent="0.2">
      <c r="A116" s="122" t="s">
        <v>418</v>
      </c>
      <c r="B116" s="121" t="s">
        <v>248</v>
      </c>
      <c r="C116" s="117">
        <f>'2.4'!H25</f>
        <v>143.12630871000002</v>
      </c>
      <c r="D116" s="117">
        <f>'2.4'!P25</f>
        <v>166.04665469999998</v>
      </c>
      <c r="E116" s="117">
        <f>'2.4'!X25</f>
        <v>161.58218930000001</v>
      </c>
      <c r="F116" s="117">
        <f>'2.4'!AF25</f>
        <v>244.78848966999999</v>
      </c>
      <c r="G116" s="117">
        <f>'2.4'!AN25</f>
        <v>266.11535593999997</v>
      </c>
      <c r="H116" s="117">
        <f>'2.4'!AV25</f>
        <v>230.92999913999998</v>
      </c>
      <c r="I116" s="117">
        <f>'2.4'!BD25</f>
        <v>349.24804723</v>
      </c>
      <c r="J116" s="117">
        <f>'2.4'!BL25</f>
        <v>330.08870200000001</v>
      </c>
      <c r="K116" s="117">
        <f>'2.4'!BT25</f>
        <v>360.61070258999996</v>
      </c>
      <c r="L116" s="117">
        <f>'2.4'!CB25</f>
        <v>383.45660082000001</v>
      </c>
      <c r="M116" s="117">
        <f>'2.4'!CJ25</f>
        <v>927.32854232</v>
      </c>
      <c r="N116" s="117">
        <f>'2.4'!CR25</f>
        <v>1034.0315499999999</v>
      </c>
    </row>
    <row r="117" spans="1:14" ht="20" customHeight="1" x14ac:dyDescent="0.2">
      <c r="A117" s="122" t="s">
        <v>419</v>
      </c>
      <c r="B117" s="121" t="s">
        <v>243</v>
      </c>
      <c r="C117" s="117">
        <f>'2.4'!H26</f>
        <v>1960.8098454172302</v>
      </c>
      <c r="D117" s="117">
        <f>'2.4'!P26</f>
        <v>1598.1922148286003</v>
      </c>
      <c r="E117" s="117">
        <f>'2.4'!X26</f>
        <v>1739.4882192738698</v>
      </c>
      <c r="F117" s="117">
        <f>'2.4'!AF26</f>
        <v>3039.1059563772701</v>
      </c>
      <c r="G117" s="117">
        <f>'2.4'!AN26</f>
        <v>3372.6671880808899</v>
      </c>
      <c r="H117" s="117">
        <f>'2.4'!AV26</f>
        <v>4425.7168623108901</v>
      </c>
      <c r="I117" s="117">
        <f>'2.4'!BD26</f>
        <v>5267.8074537848597</v>
      </c>
      <c r="J117" s="117">
        <f>'2.4'!BL26</f>
        <v>4993.1708014677497</v>
      </c>
      <c r="K117" s="117">
        <f>'2.4'!BT26</f>
        <v>5533.7015906526394</v>
      </c>
      <c r="L117" s="117">
        <f>'2.4'!CB26</f>
        <v>3348.30827653695</v>
      </c>
      <c r="M117" s="117">
        <f>'2.4'!CJ26</f>
        <v>4416.0281858265598</v>
      </c>
      <c r="N117" s="117">
        <f>'2.4'!CR26</f>
        <v>4925.7160499999991</v>
      </c>
    </row>
    <row r="118" spans="1:14" ht="20" customHeight="1" x14ac:dyDescent="0.2">
      <c r="A118" s="122" t="s">
        <v>420</v>
      </c>
      <c r="B118" s="121" t="s">
        <v>578</v>
      </c>
      <c r="C118" s="117">
        <f>'2.4'!H27</f>
        <v>16098.289604957459</v>
      </c>
      <c r="D118" s="117">
        <f>'2.4'!P27</f>
        <v>18461.506634911937</v>
      </c>
      <c r="E118" s="117">
        <f>'2.4'!X27</f>
        <v>21462.03570355826</v>
      </c>
      <c r="F118" s="117">
        <f>'2.4'!AF27</f>
        <v>23758.3261758679</v>
      </c>
      <c r="G118" s="117">
        <f>'2.4'!AN27</f>
        <v>29335.522681140454</v>
      </c>
      <c r="H118" s="117">
        <f>'2.4'!AV27</f>
        <v>33103.835906862339</v>
      </c>
      <c r="I118" s="117">
        <f>'2.4'!BD27</f>
        <v>38497.279330371151</v>
      </c>
      <c r="J118" s="117">
        <f>'2.4'!BL27</f>
        <v>43945.572235105654</v>
      </c>
      <c r="K118" s="117">
        <f>'2.4'!BT27</f>
        <v>49421.902830931351</v>
      </c>
      <c r="L118" s="117">
        <f>'2.4'!CB27</f>
        <v>55607.550169133719</v>
      </c>
      <c r="M118" s="117">
        <f>'2.4'!CJ27</f>
        <v>60943.252405407118</v>
      </c>
      <c r="N118" s="117">
        <f>'2.4'!CR27</f>
        <v>62322.604355000003</v>
      </c>
    </row>
    <row r="119" spans="1:14" ht="20" customHeight="1" x14ac:dyDescent="0.2">
      <c r="A119" s="122" t="s">
        <v>421</v>
      </c>
      <c r="B119" s="121" t="s">
        <v>396</v>
      </c>
      <c r="C119" s="117">
        <f>'2.4'!H28</f>
        <v>13782.142557410889</v>
      </c>
      <c r="D119" s="117">
        <f>'2.4'!P28</f>
        <v>15965.79407795177</v>
      </c>
      <c r="E119" s="117">
        <f>'2.4'!X28</f>
        <v>19600.358483912649</v>
      </c>
      <c r="F119" s="117">
        <f>'2.4'!AF28</f>
        <v>19990.515557887898</v>
      </c>
      <c r="G119" s="117">
        <f>'2.4'!AN28</f>
        <v>22877.89249810794</v>
      </c>
      <c r="H119" s="117">
        <f>'2.4'!AV28</f>
        <v>31787.455516797272</v>
      </c>
      <c r="I119" s="117">
        <f>'2.4'!BD28</f>
        <v>30892.405348560489</v>
      </c>
      <c r="J119" s="117">
        <f>'2.4'!BL28</f>
        <v>31669.410865629969</v>
      </c>
      <c r="K119" s="117">
        <f>'2.4'!BT28</f>
        <v>35079.181315136811</v>
      </c>
      <c r="L119" s="117">
        <f>'2.4'!CB28</f>
        <v>37527.260462406899</v>
      </c>
      <c r="M119" s="117">
        <f>'2.4'!CJ28</f>
        <v>46217.266714706981</v>
      </c>
      <c r="N119" s="117">
        <f>'2.4'!CR28</f>
        <v>55074.058983000003</v>
      </c>
    </row>
    <row r="120" spans="1:14" ht="20" customHeight="1" x14ac:dyDescent="0.2">
      <c r="A120" s="134" t="s">
        <v>422</v>
      </c>
      <c r="B120" s="115" t="s">
        <v>823</v>
      </c>
      <c r="C120" s="116">
        <f>'2.4'!H29</f>
        <v>34204.911157785653</v>
      </c>
      <c r="D120" s="116">
        <f>'2.4'!P29</f>
        <v>36929.561402141087</v>
      </c>
      <c r="E120" s="116">
        <f>'2.4'!X29</f>
        <v>44935.888140851574</v>
      </c>
      <c r="F120" s="116">
        <f>'2.4'!AF29</f>
        <v>33563.183624965641</v>
      </c>
      <c r="G120" s="116">
        <f>'2.4'!AN29</f>
        <v>41398.473903376056</v>
      </c>
      <c r="H120" s="116">
        <f>'2.4'!AV29</f>
        <v>38900.773585624498</v>
      </c>
      <c r="I120" s="116">
        <f>'2.4'!BD29</f>
        <v>41146.601317121262</v>
      </c>
      <c r="J120" s="116">
        <f>'2.4'!BL29</f>
        <v>24075.445161617641</v>
      </c>
      <c r="K120" s="116">
        <f>'2.4'!BT29</f>
        <v>32234.01688948286</v>
      </c>
      <c r="L120" s="116">
        <f>'2.4'!CB29</f>
        <v>40116.612820053087</v>
      </c>
      <c r="M120" s="116">
        <f>'2.4'!CJ29</f>
        <v>59516.413733009409</v>
      </c>
      <c r="N120" s="116">
        <f>'2.4'!CR29</f>
        <v>46395.042953999997</v>
      </c>
    </row>
    <row r="121" spans="1:14" ht="20" customHeight="1" x14ac:dyDescent="0.2">
      <c r="A121" s="122" t="s">
        <v>423</v>
      </c>
      <c r="B121" s="121" t="s">
        <v>318</v>
      </c>
      <c r="C121" s="117">
        <f>'2.4'!H30</f>
        <v>33943.23866282565</v>
      </c>
      <c r="D121" s="117">
        <f>'2.4'!P30</f>
        <v>36712.638488851087</v>
      </c>
      <c r="E121" s="117">
        <f>'2.4'!X30</f>
        <v>44726.958028321576</v>
      </c>
      <c r="F121" s="117">
        <f>'2.4'!AF30</f>
        <v>33325.87725217564</v>
      </c>
      <c r="G121" s="117">
        <f>'2.4'!AN30</f>
        <v>41175.878196796053</v>
      </c>
      <c r="H121" s="117">
        <f>'2.4'!AV30</f>
        <v>38683.257110584498</v>
      </c>
      <c r="I121" s="117">
        <f>'2.4'!BD30</f>
        <v>40853.730657841261</v>
      </c>
      <c r="J121" s="117">
        <f>'2.4'!BL30</f>
        <v>23917.40426820764</v>
      </c>
      <c r="K121" s="117">
        <f>'2.4'!BT30</f>
        <v>31980.806027622861</v>
      </c>
      <c r="L121" s="117">
        <f>'2.4'!CB30</f>
        <v>39675.904538803086</v>
      </c>
      <c r="M121" s="139">
        <f>'2.4'!CJ30</f>
        <v>58822.844652349406</v>
      </c>
      <c r="N121" s="139" t="str">
        <f>'2.4'!CR30</f>
        <v>n.d.</v>
      </c>
    </row>
    <row r="122" spans="1:14" ht="20" customHeight="1" x14ac:dyDescent="0.2">
      <c r="A122" s="122" t="s">
        <v>424</v>
      </c>
      <c r="B122" s="121" t="s">
        <v>252</v>
      </c>
      <c r="C122" s="117">
        <f>'2.4'!H31</f>
        <v>261.67249495999999</v>
      </c>
      <c r="D122" s="117">
        <f>'2.4'!P31</f>
        <v>216.92291329</v>
      </c>
      <c r="E122" s="117">
        <f>'2.4'!X31</f>
        <v>208.93011253</v>
      </c>
      <c r="F122" s="117">
        <f>'2.4'!AF31</f>
        <v>237.30637278999998</v>
      </c>
      <c r="G122" s="117">
        <f>'2.4'!AN31</f>
        <v>222.59570658000001</v>
      </c>
      <c r="H122" s="117">
        <f>'2.4'!AV31</f>
        <v>217.51647503999999</v>
      </c>
      <c r="I122" s="117">
        <f>'2.4'!BD31</f>
        <v>292.87065927999998</v>
      </c>
      <c r="J122" s="117">
        <f>'2.4'!BL31</f>
        <v>158.04089341</v>
      </c>
      <c r="K122" s="117">
        <f>'2.4'!BT31</f>
        <v>253.21086186000002</v>
      </c>
      <c r="L122" s="117">
        <f>'2.4'!CB31</f>
        <v>440.70828125000003</v>
      </c>
      <c r="M122" s="139">
        <f>'2.4'!CJ31</f>
        <v>693.56908065999994</v>
      </c>
      <c r="N122" s="139" t="str">
        <f>'2.4'!CR31</f>
        <v>n.d.</v>
      </c>
    </row>
    <row r="123" spans="1:14" ht="20" customHeight="1" x14ac:dyDescent="0.2">
      <c r="A123" s="122" t="s">
        <v>425</v>
      </c>
      <c r="B123" s="121" t="s">
        <v>253</v>
      </c>
      <c r="C123" s="117">
        <f>'2.4'!H32</f>
        <v>0</v>
      </c>
      <c r="D123" s="117">
        <f>'2.4'!P32</f>
        <v>0</v>
      </c>
      <c r="E123" s="117">
        <f>'2.4'!X32</f>
        <v>0</v>
      </c>
      <c r="F123" s="117">
        <f>'2.4'!AF32</f>
        <v>0</v>
      </c>
      <c r="G123" s="117">
        <f>'2.4'!AN32</f>
        <v>0</v>
      </c>
      <c r="H123" s="117">
        <f>'2.4'!AV32</f>
        <v>0</v>
      </c>
      <c r="I123" s="117">
        <f>'2.4'!BD32</f>
        <v>0</v>
      </c>
      <c r="J123" s="117">
        <f>'2.4'!BL32</f>
        <v>0</v>
      </c>
      <c r="K123" s="117">
        <f>'2.4'!BT32</f>
        <v>0</v>
      </c>
      <c r="L123" s="117">
        <f>'2.4'!CB32</f>
        <v>0</v>
      </c>
      <c r="M123" s="139">
        <f>'2.4'!CJ32</f>
        <v>0</v>
      </c>
      <c r="N123" s="139" t="str">
        <f>'2.4'!CR32</f>
        <v>n.d.</v>
      </c>
    </row>
    <row r="124" spans="1:14" ht="20" customHeight="1" x14ac:dyDescent="0.2">
      <c r="A124" s="122" t="s">
        <v>426</v>
      </c>
      <c r="B124" s="121" t="s">
        <v>254</v>
      </c>
      <c r="C124" s="117">
        <f>'2.4'!H33</f>
        <v>0</v>
      </c>
      <c r="D124" s="117">
        <f>'2.4'!P33</f>
        <v>0</v>
      </c>
      <c r="E124" s="117">
        <f>'2.4'!X33</f>
        <v>0</v>
      </c>
      <c r="F124" s="117">
        <f>'2.4'!AF33</f>
        <v>0</v>
      </c>
      <c r="G124" s="117">
        <f>'2.4'!AN33</f>
        <v>0</v>
      </c>
      <c r="H124" s="117">
        <f>'2.4'!AV33</f>
        <v>0</v>
      </c>
      <c r="I124" s="117">
        <f>'2.4'!BD33</f>
        <v>0</v>
      </c>
      <c r="J124" s="117">
        <f>'2.4'!BL33</f>
        <v>0</v>
      </c>
      <c r="K124" s="117">
        <f>'2.4'!BT33</f>
        <v>0</v>
      </c>
      <c r="L124" s="117">
        <f>'2.4'!CB33</f>
        <v>0</v>
      </c>
      <c r="M124" s="139">
        <f>'2.4'!CJ33</f>
        <v>0</v>
      </c>
      <c r="N124" s="139" t="str">
        <f>'2.4'!CR33</f>
        <v>n.d.</v>
      </c>
    </row>
    <row r="125" spans="1:14" ht="20" customHeight="1" x14ac:dyDescent="0.2">
      <c r="A125" s="123"/>
      <c r="B125" s="123" t="s">
        <v>427</v>
      </c>
      <c r="C125" s="124">
        <f>'2.4'!H34</f>
        <v>8012.9853890152299</v>
      </c>
      <c r="D125" s="124">
        <f>'2.4'!P34</f>
        <v>14438.136783634312</v>
      </c>
      <c r="E125" s="124">
        <f>'2.4'!X34</f>
        <v>12838.991269494058</v>
      </c>
      <c r="F125" s="124">
        <f>'2.4'!AF34</f>
        <v>20623.70164691098</v>
      </c>
      <c r="G125" s="124">
        <f>'2.4'!AN34</f>
        <v>13237.849565508019</v>
      </c>
      <c r="H125" s="124">
        <f>'2.4'!AV34</f>
        <v>14499.916959732713</v>
      </c>
      <c r="I125" s="124">
        <f>'2.4'!BD34</f>
        <v>13066.151335939649</v>
      </c>
      <c r="J125" s="124">
        <f>'2.4'!BL34</f>
        <v>34894.283260536497</v>
      </c>
      <c r="K125" s="124">
        <f>'2.4'!BT34</f>
        <v>31612.962215050356</v>
      </c>
      <c r="L125" s="124">
        <f>'2.4'!CB34</f>
        <v>36803.431898661423</v>
      </c>
      <c r="M125" s="124">
        <f>'2.4'!CJ34</f>
        <v>29522.103125513066</v>
      </c>
      <c r="N125" s="124">
        <f>'2.4'!CR34</f>
        <v>109585.75719615945</v>
      </c>
    </row>
    <row r="126" spans="1:14" ht="20" customHeight="1" x14ac:dyDescent="0.2">
      <c r="A126" s="123"/>
      <c r="B126" s="123" t="s">
        <v>428</v>
      </c>
      <c r="C126" s="124">
        <f>'2.4'!H35</f>
        <v>4323.2260811774759</v>
      </c>
      <c r="D126" s="124">
        <f>'2.4'!P35</f>
        <v>8346.2410412155441</v>
      </c>
      <c r="E126" s="124">
        <f>'2.4'!X35</f>
        <v>2825.6405782004585</v>
      </c>
      <c r="F126" s="124">
        <f>'2.4'!AF35</f>
        <v>16702.987760085496</v>
      </c>
      <c r="G126" s="124">
        <f>'2.4'!AN35</f>
        <v>3853.8426033655996</v>
      </c>
      <c r="H126" s="124">
        <f>'2.4'!AV35</f>
        <v>2674.7475496640545</v>
      </c>
      <c r="I126" s="124">
        <f>'2.4'!BD35</f>
        <v>-2713.0605383039219</v>
      </c>
      <c r="J126" s="124">
        <f>'2.4'!BL35</f>
        <v>21305.827750217053</v>
      </c>
      <c r="K126" s="124">
        <f>'2.4'!BT35</f>
        <v>20771.368764019804</v>
      </c>
      <c r="L126" s="124">
        <f>'2.4'!CB35</f>
        <v>22881.857219305239</v>
      </c>
      <c r="M126" s="124">
        <f>'2.4'!CJ35</f>
        <v>19800.72867619968</v>
      </c>
      <c r="N126" s="124">
        <f>'2.4'!CR35</f>
        <v>100116.73525999999</v>
      </c>
    </row>
    <row r="128" spans="1:14" s="133" customFormat="1" ht="20" customHeight="1" x14ac:dyDescent="0.2">
      <c r="A128" s="333" t="s">
        <v>622</v>
      </c>
      <c r="B128" s="333"/>
      <c r="C128" s="24">
        <v>2010</v>
      </c>
      <c r="D128" s="24">
        <v>2011</v>
      </c>
      <c r="E128" s="24">
        <v>2012</v>
      </c>
      <c r="F128" s="24">
        <v>2013</v>
      </c>
      <c r="G128" s="24">
        <v>2014</v>
      </c>
      <c r="H128" s="24">
        <v>2015</v>
      </c>
      <c r="I128" s="24">
        <v>2016</v>
      </c>
      <c r="J128" s="24">
        <v>2017</v>
      </c>
      <c r="K128" s="24">
        <v>2018</v>
      </c>
      <c r="L128" s="24">
        <v>2019</v>
      </c>
      <c r="M128" s="24">
        <v>2020</v>
      </c>
      <c r="N128" s="24">
        <f>N97</f>
        <v>2021</v>
      </c>
    </row>
    <row r="129" spans="1:14" ht="20" customHeight="1" x14ac:dyDescent="0.2">
      <c r="A129" s="18" t="s">
        <v>399</v>
      </c>
      <c r="B129" s="19" t="s">
        <v>819</v>
      </c>
      <c r="C129" s="20">
        <f>'2.4'!J7</f>
        <v>1422298.3334245291</v>
      </c>
      <c r="D129" s="20">
        <f>'2.4'!R7</f>
        <v>1617637.014673532</v>
      </c>
      <c r="E129" s="20">
        <f>'2.4'!Z7</f>
        <v>1802332.1108073937</v>
      </c>
      <c r="F129" s="20">
        <f>'2.4'!AH7</f>
        <v>1981514.0784487519</v>
      </c>
      <c r="G129" s="20">
        <f>'2.4'!AP7</f>
        <v>2091607.6390878148</v>
      </c>
      <c r="H129" s="20">
        <f>'2.4'!AX7</f>
        <v>2247337.0875114007</v>
      </c>
      <c r="I129" s="20">
        <f>'2.4'!BF7</f>
        <v>2393723.363528152</v>
      </c>
      <c r="J129" s="20">
        <f>'2.4'!BN7</f>
        <v>2436878.4173776917</v>
      </c>
      <c r="K129" s="20">
        <f>'2.4'!BV7</f>
        <v>2637074.1316592637</v>
      </c>
      <c r="L129" s="20">
        <f>'2.4'!CD7</f>
        <v>2898588.3159547257</v>
      </c>
      <c r="M129" s="20">
        <f>'2.4'!CL7</f>
        <v>2688636.5669310139</v>
      </c>
      <c r="N129" s="20">
        <f>'2.4'!CT7</f>
        <v>3423185.794668945</v>
      </c>
    </row>
    <row r="130" spans="1:14" ht="20" customHeight="1" x14ac:dyDescent="0.2">
      <c r="A130" s="134" t="s">
        <v>400</v>
      </c>
      <c r="B130" s="115" t="s">
        <v>242</v>
      </c>
      <c r="C130" s="116">
        <f>'2.4'!J8</f>
        <v>915415.23887143377</v>
      </c>
      <c r="D130" s="116">
        <f>'2.4'!R8</f>
        <v>1054920.0616890485</v>
      </c>
      <c r="E130" s="116">
        <f>'2.4'!Z8</f>
        <v>1138523.4026918325</v>
      </c>
      <c r="F130" s="116">
        <f>'2.4'!AH8</f>
        <v>1251696.9044211409</v>
      </c>
      <c r="G130" s="116">
        <f>'2.4'!AP8</f>
        <v>1314803.553925955</v>
      </c>
      <c r="H130" s="116">
        <f>'2.4'!AX8</f>
        <v>1378644.9002362133</v>
      </c>
      <c r="I130" s="116">
        <f>'2.4'!BF8</f>
        <v>1445933.2123019174</v>
      </c>
      <c r="J130" s="116">
        <f>'2.4'!BN8</f>
        <v>1523409.813448122</v>
      </c>
      <c r="K130" s="116">
        <f>'2.4'!BV8</f>
        <v>1658142.8396837255</v>
      </c>
      <c r="L130" s="116">
        <f>'2.4'!CD8</f>
        <v>1746943.2194063184</v>
      </c>
      <c r="M130" s="116">
        <f>'2.4'!CL8</f>
        <v>1716537.0215134805</v>
      </c>
      <c r="N130" s="116">
        <f>'2.4'!CT8</f>
        <v>2201418.2303966903</v>
      </c>
    </row>
    <row r="131" spans="1:14" ht="20" customHeight="1" x14ac:dyDescent="0.2">
      <c r="A131" s="21" t="s">
        <v>401</v>
      </c>
      <c r="B131" s="22" t="s">
        <v>256</v>
      </c>
      <c r="C131" s="23">
        <f>'2.4'!J9</f>
        <v>258484.60642948296</v>
      </c>
      <c r="D131" s="23">
        <f>'2.4'!R9</f>
        <v>313998.09774882573</v>
      </c>
      <c r="E131" s="23">
        <f>'2.4'!Z9</f>
        <v>324935.45475145034</v>
      </c>
      <c r="F131" s="23">
        <f>'2.4'!AH9</f>
        <v>360760.04600128985</v>
      </c>
      <c r="G131" s="23">
        <f>'2.4'!AP9</f>
        <v>382153.06850910559</v>
      </c>
      <c r="H131" s="23">
        <f>'2.4'!AX9</f>
        <v>401121.48603406671</v>
      </c>
      <c r="I131" s="23">
        <f>'2.4'!BF9</f>
        <v>453196.67914045183</v>
      </c>
      <c r="J131" s="23">
        <f>'2.4'!BN9</f>
        <v>458681.47723513097</v>
      </c>
      <c r="K131" s="23">
        <f>'2.4'!BV9</f>
        <v>490739.86327233049</v>
      </c>
      <c r="L131" s="23">
        <f>'2.4'!CD9</f>
        <v>535577.11833230383</v>
      </c>
      <c r="M131" s="23">
        <f>'2.4'!CL9</f>
        <v>526575.94080424611</v>
      </c>
      <c r="N131" s="23">
        <f>'2.4'!CT9</f>
        <v>696006.99290541001</v>
      </c>
    </row>
    <row r="132" spans="1:14" ht="20" customHeight="1" x14ac:dyDescent="0.2">
      <c r="A132" s="21" t="s">
        <v>402</v>
      </c>
      <c r="B132" s="22" t="s">
        <v>257</v>
      </c>
      <c r="C132" s="23">
        <f>'2.4'!J10</f>
        <v>12531.03227256</v>
      </c>
      <c r="D132" s="23">
        <f>'2.4'!R10</f>
        <v>14844.60652343</v>
      </c>
      <c r="E132" s="23">
        <f>'2.4'!Z10</f>
        <v>16687.596646900001</v>
      </c>
      <c r="F132" s="23">
        <f>'2.4'!AH10</f>
        <v>18725.35589553</v>
      </c>
      <c r="G132" s="23">
        <f>'2.4'!AP10</f>
        <v>20719.317173770003</v>
      </c>
      <c r="H132" s="23">
        <f>'2.4'!AX10</f>
        <v>21587.140463770003</v>
      </c>
      <c r="I132" s="23">
        <f>'2.4'!BF10</f>
        <v>22190.159168029997</v>
      </c>
      <c r="J132" s="23">
        <f>'2.4'!BN10</f>
        <v>22732.264374940001</v>
      </c>
      <c r="K132" s="23">
        <f>'2.4'!BV10</f>
        <v>24405.276907609998</v>
      </c>
      <c r="L132" s="23">
        <f>'2.4'!CD10</f>
        <v>24238.585104130001</v>
      </c>
      <c r="M132" s="23">
        <f>'2.4'!CL10</f>
        <v>23268.994979359995</v>
      </c>
      <c r="N132" s="23">
        <f>'2.4'!CT10</f>
        <v>26221.746296469995</v>
      </c>
    </row>
    <row r="133" spans="1:14" ht="20" customHeight="1" x14ac:dyDescent="0.2">
      <c r="A133" s="21" t="s">
        <v>403</v>
      </c>
      <c r="B133" s="22" t="s">
        <v>258</v>
      </c>
      <c r="C133" s="23">
        <f>'2.4'!J11</f>
        <v>49078.890127197737</v>
      </c>
      <c r="D133" s="23">
        <f>'2.4'!R11</f>
        <v>56030.207838238879</v>
      </c>
      <c r="E133" s="23">
        <f>'2.4'!Z11</f>
        <v>62714.655777860549</v>
      </c>
      <c r="F133" s="23">
        <f>'2.4'!AH11</f>
        <v>70172.656780148041</v>
      </c>
      <c r="G133" s="23">
        <f>'2.4'!AP11</f>
        <v>77441.725207077892</v>
      </c>
      <c r="H133" s="23">
        <f>'2.4'!AX11</f>
        <v>86572.517622349551</v>
      </c>
      <c r="I133" s="23">
        <f>'2.4'!BF11</f>
        <v>92682.573597718525</v>
      </c>
      <c r="J133" s="23">
        <f>'2.4'!BN11</f>
        <v>98757.772528889036</v>
      </c>
      <c r="K133" s="23">
        <f>'2.4'!BV11</f>
        <v>108101.46413056253</v>
      </c>
      <c r="L133" s="23">
        <f>'2.4'!CD11</f>
        <v>116215.31751654789</v>
      </c>
      <c r="M133" s="23">
        <f>'2.4'!CL11</f>
        <v>121722.24319320839</v>
      </c>
      <c r="N133" s="23">
        <f>'2.4'!CT11</f>
        <v>143453.95753940998</v>
      </c>
    </row>
    <row r="134" spans="1:14" ht="20" customHeight="1" x14ac:dyDescent="0.2">
      <c r="A134" s="21" t="s">
        <v>404</v>
      </c>
      <c r="B134" s="22" t="s">
        <v>264</v>
      </c>
      <c r="C134" s="23">
        <f>'2.4'!J12</f>
        <v>574053.33290344325</v>
      </c>
      <c r="D134" s="23">
        <f>'2.4'!R12</f>
        <v>643069.35290820396</v>
      </c>
      <c r="E134" s="23">
        <f>'2.4'!Z12</f>
        <v>703537.07867978164</v>
      </c>
      <c r="F134" s="23">
        <f>'2.4'!AH12</f>
        <v>764481.26105980296</v>
      </c>
      <c r="G134" s="23">
        <f>'2.4'!AP12</f>
        <v>797757.38803870161</v>
      </c>
      <c r="H134" s="23">
        <f>'2.4'!AX12</f>
        <v>830884.79824609717</v>
      </c>
      <c r="I134" s="23">
        <f>'2.4'!BF12</f>
        <v>846415.25544249709</v>
      </c>
      <c r="J134" s="23">
        <f>'2.4'!BN12</f>
        <v>910888.14038049174</v>
      </c>
      <c r="K134" s="23">
        <f>'2.4'!BV12</f>
        <v>994191.76280470251</v>
      </c>
      <c r="L134" s="23">
        <f>'2.4'!CD12</f>
        <v>1027979.3549815768</v>
      </c>
      <c r="M134" s="23">
        <f>'2.4'!CL12</f>
        <v>999255.92970866594</v>
      </c>
      <c r="N134" s="23">
        <f>'2.4'!CT12</f>
        <v>1273699.13512104</v>
      </c>
    </row>
    <row r="135" spans="1:14" ht="20" customHeight="1" x14ac:dyDescent="0.2">
      <c r="A135" s="21" t="s">
        <v>405</v>
      </c>
      <c r="B135" s="22" t="s">
        <v>273</v>
      </c>
      <c r="C135" s="23">
        <f>'2.4'!J13</f>
        <v>21082.992104879999</v>
      </c>
      <c r="D135" s="23">
        <f>'2.4'!R13</f>
        <v>26653.026353739999</v>
      </c>
      <c r="E135" s="23">
        <f>'2.4'!Z13</f>
        <v>31128.93615275</v>
      </c>
      <c r="F135" s="23">
        <f>'2.4'!AH13</f>
        <v>36978.393835469993</v>
      </c>
      <c r="G135" s="23">
        <f>'2.4'!AP13</f>
        <v>36773.041650119994</v>
      </c>
      <c r="H135" s="23">
        <f>'2.4'!AX13</f>
        <v>38969.359133270002</v>
      </c>
      <c r="I135" s="23">
        <f>'2.4'!BF13</f>
        <v>31447.614282120001</v>
      </c>
      <c r="J135" s="23">
        <f>'2.4'!BN13</f>
        <v>32350.158855550002</v>
      </c>
      <c r="K135" s="23">
        <f>'2.4'!BV13</f>
        <v>40704.096041889999</v>
      </c>
      <c r="L135" s="23">
        <f>'2.4'!CD13</f>
        <v>42932.793020130004</v>
      </c>
      <c r="M135" s="23">
        <f>'2.4'!CL13</f>
        <v>45721.898153310001</v>
      </c>
      <c r="N135" s="23">
        <f>'2.4'!CT13</f>
        <v>62036.126001380006</v>
      </c>
    </row>
    <row r="136" spans="1:14" ht="20" customHeight="1" x14ac:dyDescent="0.2">
      <c r="A136" s="21" t="s">
        <v>406</v>
      </c>
      <c r="B136" s="22" t="s">
        <v>278</v>
      </c>
      <c r="C136" s="23">
        <f>'2.4'!J14</f>
        <v>184.38503387000003</v>
      </c>
      <c r="D136" s="23">
        <f>'2.4'!R14</f>
        <v>324.7703166099999</v>
      </c>
      <c r="E136" s="23">
        <f>'2.4'!Z14</f>
        <v>-480.31931691</v>
      </c>
      <c r="F136" s="23">
        <f>'2.4'!AH14</f>
        <v>579.19084889999999</v>
      </c>
      <c r="G136" s="23">
        <f>'2.4'!AP14</f>
        <v>-40.986652819999989</v>
      </c>
      <c r="H136" s="23">
        <f>'2.4'!AX14</f>
        <v>-490.40126334000001</v>
      </c>
      <c r="I136" s="23">
        <f>'2.4'!BF14</f>
        <v>0.93067109999999997</v>
      </c>
      <c r="J136" s="23">
        <f>'2.4'!BN14</f>
        <v>7.3120000000002905E-5</v>
      </c>
      <c r="K136" s="23">
        <f>'2.4'!BV14</f>
        <v>0.37652663000000003</v>
      </c>
      <c r="L136" s="23">
        <f>'2.4'!CD14</f>
        <v>5.045162999999999E-2</v>
      </c>
      <c r="M136" s="23">
        <f>'2.4'!CL14</f>
        <v>-7.9853253099999995</v>
      </c>
      <c r="N136" s="23">
        <f>'2.4'!CT14</f>
        <v>0.27253298000000004</v>
      </c>
    </row>
    <row r="137" spans="1:14" ht="20" customHeight="1" x14ac:dyDescent="0.2">
      <c r="A137" s="134" t="s">
        <v>407</v>
      </c>
      <c r="B137" s="115" t="s">
        <v>246</v>
      </c>
      <c r="C137" s="116">
        <f>'2.4'!J15</f>
        <v>351395.50417111401</v>
      </c>
      <c r="D137" s="116">
        <f>'2.4'!R15</f>
        <v>405766.04618351412</v>
      </c>
      <c r="E137" s="116">
        <f>'2.4'!Z15</f>
        <v>454679.88036797009</v>
      </c>
      <c r="F137" s="116">
        <f>'2.4'!AH15</f>
        <v>502045.76811968326</v>
      </c>
      <c r="G137" s="116">
        <f>'2.4'!AP15</f>
        <v>547633.52346113976</v>
      </c>
      <c r="H137" s="116">
        <f>'2.4'!AX15</f>
        <v>573877.85384209151</v>
      </c>
      <c r="I137" s="116">
        <f>'2.4'!BF15</f>
        <v>604090.18261688063</v>
      </c>
      <c r="J137" s="116">
        <f>'2.4'!BN15</f>
        <v>651919.20260364446</v>
      </c>
      <c r="K137" s="116">
        <f>'2.4'!BV15</f>
        <v>660904.01499704889</v>
      </c>
      <c r="L137" s="116">
        <f>'2.4'!CD15</f>
        <v>702734.38126079354</v>
      </c>
      <c r="M137" s="116">
        <f>'2.4'!CL15</f>
        <v>699728.14677633252</v>
      </c>
      <c r="N137" s="116">
        <f>'2.4'!CT15</f>
        <v>790112.53349062591</v>
      </c>
    </row>
    <row r="138" spans="1:14" ht="20" customHeight="1" x14ac:dyDescent="0.2">
      <c r="A138" s="134" t="s">
        <v>408</v>
      </c>
      <c r="B138" s="115" t="s">
        <v>243</v>
      </c>
      <c r="C138" s="116">
        <f>'2.4'!J16</f>
        <v>70.572699899959844</v>
      </c>
      <c r="D138" s="116">
        <f>'2.4'!R16</f>
        <v>32.656837639980949</v>
      </c>
      <c r="E138" s="116">
        <f>'2.4'!Z16</f>
        <v>37.796681290026754</v>
      </c>
      <c r="F138" s="116">
        <f>'2.4'!AH16</f>
        <v>79.668856129981577</v>
      </c>
      <c r="G138" s="116">
        <f>'2.4'!AP16</f>
        <v>54.567004759912379</v>
      </c>
      <c r="H138" s="116">
        <f>'2.4'!AX16</f>
        <v>40.301625079999212</v>
      </c>
      <c r="I138" s="116">
        <f>'2.4'!BF16</f>
        <v>25.743523719953373</v>
      </c>
      <c r="J138" s="116">
        <f>'2.4'!BN16</f>
        <v>41.776628519990481</v>
      </c>
      <c r="K138" s="116">
        <f>'2.4'!BV16</f>
        <v>85.282215390005149</v>
      </c>
      <c r="L138" s="116">
        <f>'2.4'!CD16</f>
        <v>10.745847280020826</v>
      </c>
      <c r="M138" s="116">
        <f>'2.4'!CL16</f>
        <v>178.04693431942724</v>
      </c>
      <c r="N138" s="116">
        <f>'2.4'!CT16</f>
        <v>8.3379626600071788</v>
      </c>
    </row>
    <row r="139" spans="1:14" ht="20" customHeight="1" x14ac:dyDescent="0.2">
      <c r="A139" s="134" t="s">
        <v>409</v>
      </c>
      <c r="B139" s="115" t="s">
        <v>247</v>
      </c>
      <c r="C139" s="116">
        <f>'2.4'!J17</f>
        <v>155417.01768208106</v>
      </c>
      <c r="D139" s="116">
        <f>'2.4'!R17</f>
        <v>156918.24996332952</v>
      </c>
      <c r="E139" s="116">
        <f>'2.4'!Z17</f>
        <v>209091.03106630061</v>
      </c>
      <c r="F139" s="116">
        <f>'2.4'!AH17</f>
        <v>227691.73705179765</v>
      </c>
      <c r="G139" s="116">
        <f>'2.4'!AP17</f>
        <v>229115.99469595993</v>
      </c>
      <c r="H139" s="116">
        <f>'2.4'!AX17</f>
        <v>294774.03180801601</v>
      </c>
      <c r="I139" s="116">
        <f>'2.4'!BF17</f>
        <v>343674.22508563352</v>
      </c>
      <c r="J139" s="116">
        <f>'2.4'!BN17</f>
        <v>261507.62469740535</v>
      </c>
      <c r="K139" s="116">
        <f>'2.4'!BV17</f>
        <v>317941.99476309889</v>
      </c>
      <c r="L139" s="116">
        <f>'2.4'!CD17</f>
        <v>448899.96944033372</v>
      </c>
      <c r="M139" s="116">
        <f>'2.4'!CL17</f>
        <v>272193.3517068816</v>
      </c>
      <c r="N139" s="116">
        <f>'2.4'!CT17</f>
        <v>431646.69281896891</v>
      </c>
    </row>
    <row r="140" spans="1:14" ht="20" customHeight="1" x14ac:dyDescent="0.2">
      <c r="A140" s="120" t="s">
        <v>410</v>
      </c>
      <c r="B140" s="118" t="s">
        <v>820</v>
      </c>
      <c r="C140" s="119">
        <f>'2.4'!J18</f>
        <v>31862.618108279039</v>
      </c>
      <c r="D140" s="119">
        <f>'2.4'!R18</f>
        <v>30194.390796657848</v>
      </c>
      <c r="E140" s="119">
        <f>'2.4'!Z18</f>
        <v>44576.406992800868</v>
      </c>
      <c r="F140" s="119">
        <f>'2.4'!AH18</f>
        <v>45126.184845227515</v>
      </c>
      <c r="G140" s="119">
        <f>'2.4'!AP18</f>
        <v>67186.530087055362</v>
      </c>
      <c r="H140" s="119">
        <f>'2.4'!AX18</f>
        <v>116142.77372209029</v>
      </c>
      <c r="I140" s="119">
        <f>'2.4'!BF18</f>
        <v>150334.64813044647</v>
      </c>
      <c r="J140" s="119">
        <f>'2.4'!BN18</f>
        <v>66537.565738996796</v>
      </c>
      <c r="K140" s="119">
        <f>'2.4'!BV18</f>
        <v>89790.585987399929</v>
      </c>
      <c r="L140" s="119">
        <f>'2.4'!CD18</f>
        <v>103241.09448250859</v>
      </c>
      <c r="M140" s="119">
        <f>'2.4'!CL18</f>
        <v>58218.33571196477</v>
      </c>
      <c r="N140" s="119">
        <f>'2.4'!CT18</f>
        <v>78866.930625558161</v>
      </c>
    </row>
    <row r="141" spans="1:14" ht="20" customHeight="1" x14ac:dyDescent="0.2">
      <c r="A141" s="120" t="s">
        <v>411</v>
      </c>
      <c r="B141" s="118" t="s">
        <v>393</v>
      </c>
      <c r="C141" s="119">
        <f>'2.4'!J19</f>
        <v>123554.39957380205</v>
      </c>
      <c r="D141" s="119">
        <f>'2.4'!R19</f>
        <v>126723.8591666717</v>
      </c>
      <c r="E141" s="119">
        <f>'2.4'!Z19</f>
        <v>164514.62407349976</v>
      </c>
      <c r="F141" s="119">
        <f>'2.4'!AH19</f>
        <v>182565.55220657011</v>
      </c>
      <c r="G141" s="119">
        <f>'2.4'!AP19</f>
        <v>161929.46460890456</v>
      </c>
      <c r="H141" s="119">
        <f>'2.4'!AX19</f>
        <v>178631.25808592571</v>
      </c>
      <c r="I141" s="119">
        <f>'2.4'!BF19</f>
        <v>193339.57695518702</v>
      </c>
      <c r="J141" s="119">
        <f>'2.4'!BN19</f>
        <v>194970.0589584086</v>
      </c>
      <c r="K141" s="119">
        <f>'2.4'!BV19</f>
        <v>228151.40877569898</v>
      </c>
      <c r="L141" s="119">
        <f>'2.4'!CD19</f>
        <v>345658.87495782506</v>
      </c>
      <c r="M141" s="119">
        <f>'2.4'!CL19</f>
        <v>213975.0159949169</v>
      </c>
      <c r="N141" s="119">
        <f>'2.4'!CT19</f>
        <v>352779.76219341077</v>
      </c>
    </row>
    <row r="142" spans="1:14" ht="20" customHeight="1" x14ac:dyDescent="0.2">
      <c r="A142" s="18" t="s">
        <v>412</v>
      </c>
      <c r="B142" s="19" t="s">
        <v>821</v>
      </c>
      <c r="C142" s="20">
        <f>'2.4'!J20</f>
        <v>1386614.853531654</v>
      </c>
      <c r="D142" s="20">
        <f>'2.4'!R20</f>
        <v>1557359.4899304425</v>
      </c>
      <c r="E142" s="20">
        <f>'2.4'!Z20</f>
        <v>1709722.4815843182</v>
      </c>
      <c r="F142" s="20">
        <f>'2.4'!AH20</f>
        <v>1940406.4575402597</v>
      </c>
      <c r="G142" s="20">
        <f>'2.4'!AP20</f>
        <v>2202361.7058099424</v>
      </c>
      <c r="H142" s="20">
        <f>'2.4'!AX20</f>
        <v>2549858.591925967</v>
      </c>
      <c r="I142" s="20">
        <f>'2.4'!BF20</f>
        <v>2574291.696627676</v>
      </c>
      <c r="J142" s="20">
        <f>'2.4'!BN20</f>
        <v>2690447.0797645575</v>
      </c>
      <c r="K142" s="20">
        <f>'2.4'!BV20</f>
        <v>2802119.2403219645</v>
      </c>
      <c r="L142" s="20">
        <f>'2.4'!CD20</f>
        <v>2948763.0910582514</v>
      </c>
      <c r="M142" s="20">
        <f>'2.4'!CL20</f>
        <v>3305363.8055011937</v>
      </c>
      <c r="N142" s="20">
        <f>'2.4'!CT20</f>
        <v>3220157.1769550536</v>
      </c>
    </row>
    <row r="143" spans="1:14" ht="20" customHeight="1" x14ac:dyDescent="0.2">
      <c r="A143" s="134" t="s">
        <v>413</v>
      </c>
      <c r="B143" s="115" t="s">
        <v>725</v>
      </c>
      <c r="C143" s="116">
        <f>'2.4'!J21</f>
        <v>1282639.5755730299</v>
      </c>
      <c r="D143" s="116">
        <f>'2.4'!R21</f>
        <v>1466888.8452090304</v>
      </c>
      <c r="E143" s="116">
        <f>'2.4'!Z21</f>
        <v>1608845.2535487481</v>
      </c>
      <c r="F143" s="116">
        <f>'2.4'!AH21</f>
        <v>1833304.7154685548</v>
      </c>
      <c r="G143" s="116">
        <f>'2.4'!AP21</f>
        <v>2071017.6852047513</v>
      </c>
      <c r="H143" s="116">
        <f>'2.4'!AX21</f>
        <v>2456734.8118444076</v>
      </c>
      <c r="I143" s="116">
        <f>'2.4'!BF21</f>
        <v>2478510.9119172022</v>
      </c>
      <c r="J143" s="116">
        <f>'2.4'!BN21</f>
        <v>2619955.6463468238</v>
      </c>
      <c r="K143" s="116">
        <f>'2.4'!BV21</f>
        <v>2712131.6995976884</v>
      </c>
      <c r="L143" s="116">
        <f>'2.4'!CD21</f>
        <v>2864892.3871124433</v>
      </c>
      <c r="M143" s="116">
        <f>'2.4'!CL21</f>
        <v>3200127.6692702319</v>
      </c>
      <c r="N143" s="116">
        <f>'2.4'!CT21</f>
        <v>3115097.8405776257</v>
      </c>
    </row>
    <row r="144" spans="1:14" ht="20" customHeight="1" x14ac:dyDescent="0.2">
      <c r="A144" s="122" t="s">
        <v>415</v>
      </c>
      <c r="B144" s="121" t="s">
        <v>244</v>
      </c>
      <c r="C144" s="117">
        <f>'2.4'!J22</f>
        <v>412415.3040244875</v>
      </c>
      <c r="D144" s="117">
        <f>'2.4'!R22</f>
        <v>460963.80569126876</v>
      </c>
      <c r="E144" s="117">
        <f>'2.4'!Z22</f>
        <v>511534.12000799616</v>
      </c>
      <c r="F144" s="117">
        <f>'2.4'!AH22</f>
        <v>576207.50252973766</v>
      </c>
      <c r="G144" s="117">
        <f>'2.4'!AP22</f>
        <v>636465.67097087787</v>
      </c>
      <c r="H144" s="117">
        <f>'2.4'!AX22</f>
        <v>691609.57512703747</v>
      </c>
      <c r="I144" s="117">
        <f>'2.4'!BF22</f>
        <v>730133.97194897453</v>
      </c>
      <c r="J144" s="117">
        <f>'2.4'!BN22</f>
        <v>772992.39417238079</v>
      </c>
      <c r="K144" s="117">
        <f>'2.4'!BV22</f>
        <v>799703.39785225736</v>
      </c>
      <c r="L144" s="117">
        <f>'2.4'!CD22</f>
        <v>856087.30474929046</v>
      </c>
      <c r="M144" s="117">
        <f>'2.4'!CL22</f>
        <v>877864.66869715927</v>
      </c>
      <c r="N144" s="117">
        <f>'2.4'!CT22</f>
        <v>921698.85557240737</v>
      </c>
    </row>
    <row r="145" spans="1:14" ht="20" customHeight="1" x14ac:dyDescent="0.2">
      <c r="A145" s="122" t="s">
        <v>416</v>
      </c>
      <c r="B145" s="121" t="s">
        <v>245</v>
      </c>
      <c r="C145" s="117">
        <f>'2.4'!J23</f>
        <v>208607.89517328679</v>
      </c>
      <c r="D145" s="117">
        <f>'2.4'!R23</f>
        <v>230418.84937397798</v>
      </c>
      <c r="E145" s="117">
        <f>'2.4'!Z23</f>
        <v>254990.04853692497</v>
      </c>
      <c r="F145" s="117">
        <f>'2.4'!AH23</f>
        <v>273733.96212123497</v>
      </c>
      <c r="G145" s="117">
        <f>'2.4'!AP23</f>
        <v>306595.045818582</v>
      </c>
      <c r="H145" s="117">
        <f>'2.4'!AX23</f>
        <v>301200.58482757205</v>
      </c>
      <c r="I145" s="117">
        <f>'2.4'!BF23</f>
        <v>331702.25498858595</v>
      </c>
      <c r="J145" s="117">
        <f>'2.4'!BN23</f>
        <v>320126.10962266417</v>
      </c>
      <c r="K145" s="117">
        <f>'2.4'!BV23</f>
        <v>354303.87564668199</v>
      </c>
      <c r="L145" s="117">
        <f>'2.4'!CD23</f>
        <v>379597.66891145299</v>
      </c>
      <c r="M145" s="117">
        <f>'2.4'!CL23</f>
        <v>391874.59701781499</v>
      </c>
      <c r="N145" s="117">
        <f>'2.4'!CT23</f>
        <v>443813.40229196701</v>
      </c>
    </row>
    <row r="146" spans="1:14" ht="20" customHeight="1" x14ac:dyDescent="0.2">
      <c r="A146" s="122" t="s">
        <v>417</v>
      </c>
      <c r="B146" s="121" t="s">
        <v>822</v>
      </c>
      <c r="C146" s="117">
        <f>'2.4'!J24</f>
        <v>82525.469330202584</v>
      </c>
      <c r="D146" s="117">
        <f>'2.4'!R24</f>
        <v>122047.54579935891</v>
      </c>
      <c r="E146" s="117">
        <f>'2.4'!Z24</f>
        <v>97554.679493242496</v>
      </c>
      <c r="F146" s="117">
        <f>'2.4'!AH24</f>
        <v>135867.52888419028</v>
      </c>
      <c r="G146" s="117">
        <f>'2.4'!AP24</f>
        <v>174271.1285725185</v>
      </c>
      <c r="H146" s="117">
        <f>'2.4'!AX24</f>
        <v>362852.76100154873</v>
      </c>
      <c r="I146" s="117">
        <f>'2.4'!BF24</f>
        <v>216072.63049536149</v>
      </c>
      <c r="J146" s="117">
        <f>'2.4'!BN24</f>
        <v>206188.53199031268</v>
      </c>
      <c r="K146" s="117">
        <f>'2.4'!BV24</f>
        <v>238043.40359013318</v>
      </c>
      <c r="L146" s="117">
        <f>'2.4'!CD24</f>
        <v>143200.42805288354</v>
      </c>
      <c r="M146" s="117">
        <f>'2.4'!CL24</f>
        <v>78682.327734453167</v>
      </c>
      <c r="N146" s="117">
        <f>'2.4'!CT24</f>
        <v>118585.28046657765</v>
      </c>
    </row>
    <row r="147" spans="1:14" ht="20" customHeight="1" x14ac:dyDescent="0.2">
      <c r="A147" s="122" t="s">
        <v>418</v>
      </c>
      <c r="B147" s="121" t="s">
        <v>248</v>
      </c>
      <c r="C147" s="117">
        <f>'2.4'!J25</f>
        <v>4886.5299626340266</v>
      </c>
      <c r="D147" s="117">
        <f>'2.4'!R25</f>
        <v>7992.2457071199988</v>
      </c>
      <c r="E147" s="117">
        <f>'2.4'!Z25</f>
        <v>10066.425842549999</v>
      </c>
      <c r="F147" s="117">
        <f>'2.4'!AH25</f>
        <v>16790.619671415003</v>
      </c>
      <c r="G147" s="117">
        <f>'2.4'!AP25</f>
        <v>19091.776933332003</v>
      </c>
      <c r="H147" s="117">
        <f>'2.4'!AX25</f>
        <v>56751.425190230002</v>
      </c>
      <c r="I147" s="117">
        <f>'2.4'!BF25</f>
        <v>29598.85728317</v>
      </c>
      <c r="J147" s="117">
        <f>'2.4'!BN25</f>
        <v>24029.670525089998</v>
      </c>
      <c r="K147" s="117">
        <f>'2.4'!BV25</f>
        <v>25687.20080821</v>
      </c>
      <c r="L147" s="117">
        <f>'2.4'!CD25</f>
        <v>18311.692034430005</v>
      </c>
      <c r="M147" s="117">
        <f>'2.4'!CL25</f>
        <v>13345.322392884</v>
      </c>
      <c r="N147" s="117">
        <f>'2.4'!CT25</f>
        <v>14390.620772428589</v>
      </c>
    </row>
    <row r="148" spans="1:14" ht="20" customHeight="1" x14ac:dyDescent="0.2">
      <c r="A148" s="122" t="s">
        <v>419</v>
      </c>
      <c r="B148" s="121" t="s">
        <v>243</v>
      </c>
      <c r="C148" s="117">
        <f>'2.4'!J26</f>
        <v>1221.1649879255565</v>
      </c>
      <c r="D148" s="117">
        <f>'2.4'!R26</f>
        <v>1121.6221434819745</v>
      </c>
      <c r="E148" s="117">
        <f>'2.4'!Z26</f>
        <v>1318.9089222513139</v>
      </c>
      <c r="F148" s="117">
        <f>'2.4'!AH26</f>
        <v>1900.4905083799385</v>
      </c>
      <c r="G148" s="117">
        <f>'2.4'!AP26</f>
        <v>3107.2389372710022</v>
      </c>
      <c r="H148" s="117">
        <f>'2.4'!AX26</f>
        <v>2715.7123415340902</v>
      </c>
      <c r="I148" s="117">
        <f>'2.4'!BF26</f>
        <v>4606.7145800089929</v>
      </c>
      <c r="J148" s="117">
        <f>'2.4'!BN26</f>
        <v>3608.9118204440456</v>
      </c>
      <c r="K148" s="117">
        <f>'2.4'!BV26</f>
        <v>3654.8785046599805</v>
      </c>
      <c r="L148" s="117">
        <f>'2.4'!CD26</f>
        <v>2459.6918617149349</v>
      </c>
      <c r="M148" s="117">
        <f>'2.4'!CL26</f>
        <v>4009.2230692191515</v>
      </c>
      <c r="N148" s="117">
        <f>'2.4'!CT26</f>
        <v>5185.87927540706</v>
      </c>
    </row>
    <row r="149" spans="1:14" ht="20" customHeight="1" x14ac:dyDescent="0.2">
      <c r="A149" s="122" t="s">
        <v>420</v>
      </c>
      <c r="B149" s="121" t="s">
        <v>578</v>
      </c>
      <c r="C149" s="117">
        <f>'2.4'!J27</f>
        <v>529278.05585923966</v>
      </c>
      <c r="D149" s="117">
        <f>'2.4'!R27</f>
        <v>589755.16811665194</v>
      </c>
      <c r="E149" s="117">
        <f>'2.4'!Z27</f>
        <v>666581.92703482579</v>
      </c>
      <c r="F149" s="117">
        <f>'2.4'!AH27</f>
        <v>752888.73356319894</v>
      </c>
      <c r="G149" s="117">
        <f>'2.4'!AP27</f>
        <v>845055.0586114485</v>
      </c>
      <c r="H149" s="117">
        <f>'2.4'!AX27</f>
        <v>937173.6926999893</v>
      </c>
      <c r="I149" s="117">
        <f>'2.4'!BF27</f>
        <v>1064240.4298690571</v>
      </c>
      <c r="J149" s="117">
        <f>'2.4'!BN27</f>
        <v>1201366.2288641287</v>
      </c>
      <c r="K149" s="117">
        <f>'2.4'!BV27</f>
        <v>1187258.1741524593</v>
      </c>
      <c r="L149" s="117">
        <f>'2.4'!CD27</f>
        <v>1321848.5462311949</v>
      </c>
      <c r="M149" s="117">
        <f>'2.4'!CL27</f>
        <v>1714575.8671657532</v>
      </c>
      <c r="N149" s="117">
        <f>'2.4'!CT27</f>
        <v>1451407.4679188058</v>
      </c>
    </row>
    <row r="150" spans="1:14" ht="20" customHeight="1" x14ac:dyDescent="0.2">
      <c r="A150" s="122" t="s">
        <v>421</v>
      </c>
      <c r="B150" s="121" t="s">
        <v>396</v>
      </c>
      <c r="C150" s="117">
        <f>'2.4'!J28</f>
        <v>43705.15623525362</v>
      </c>
      <c r="D150" s="117">
        <f>'2.4'!R28</f>
        <v>54589.608377170705</v>
      </c>
      <c r="E150" s="117">
        <f>'2.4'!Z28</f>
        <v>66799.143710957389</v>
      </c>
      <c r="F150" s="117">
        <f>'2.4'!AH28</f>
        <v>75915.8781903981</v>
      </c>
      <c r="G150" s="117">
        <f>'2.4'!AP28</f>
        <v>86431.765360721271</v>
      </c>
      <c r="H150" s="117">
        <f>'2.4'!AX28</f>
        <v>104431.06065649592</v>
      </c>
      <c r="I150" s="117">
        <f>'2.4'!BF28</f>
        <v>102156.05275204405</v>
      </c>
      <c r="J150" s="117">
        <f>'2.4'!BN28</f>
        <v>91643.799351803013</v>
      </c>
      <c r="K150" s="117">
        <f>'2.4'!BV28</f>
        <v>103480.76904328662</v>
      </c>
      <c r="L150" s="117">
        <f>'2.4'!CD28</f>
        <v>143387.05527147657</v>
      </c>
      <c r="M150" s="117">
        <f>'2.4'!CL28</f>
        <v>119775.66319294734</v>
      </c>
      <c r="N150" s="117">
        <f>'2.4'!CT28</f>
        <v>160016.33428003191</v>
      </c>
    </row>
    <row r="151" spans="1:14" ht="20" customHeight="1" x14ac:dyDescent="0.2">
      <c r="A151" s="134" t="s">
        <v>422</v>
      </c>
      <c r="B151" s="115" t="s">
        <v>823</v>
      </c>
      <c r="C151" s="116">
        <f>'2.4'!J29</f>
        <v>103975.27795862411</v>
      </c>
      <c r="D151" s="116">
        <f>'2.4'!R29</f>
        <v>90470.644721412085</v>
      </c>
      <c r="E151" s="116">
        <f>'2.4'!Z29</f>
        <v>100877.22803557003</v>
      </c>
      <c r="F151" s="116">
        <f>'2.4'!AH29</f>
        <v>107101.74207170462</v>
      </c>
      <c r="G151" s="116">
        <f>'2.4'!AP29</f>
        <v>131344.02060519104</v>
      </c>
      <c r="H151" s="116">
        <f>'2.4'!AX29</f>
        <v>93123.780081559496</v>
      </c>
      <c r="I151" s="116">
        <f>'2.4'!BF29</f>
        <v>95780.784710474254</v>
      </c>
      <c r="J151" s="116">
        <f>'2.4'!BN29</f>
        <v>70491.433417733642</v>
      </c>
      <c r="K151" s="116">
        <f>'2.4'!BV29</f>
        <v>89987.540724275867</v>
      </c>
      <c r="L151" s="116">
        <f>'2.4'!CD29</f>
        <v>83870.703945808084</v>
      </c>
      <c r="M151" s="116">
        <f>'2.4'!CL29</f>
        <v>105236.13623096241</v>
      </c>
      <c r="N151" s="116">
        <f>'2.4'!CT29</f>
        <v>105059.33637742847</v>
      </c>
    </row>
    <row r="152" spans="1:14" ht="20" customHeight="1" x14ac:dyDescent="0.2">
      <c r="A152" s="122" t="s">
        <v>423</v>
      </c>
      <c r="B152" s="121" t="s">
        <v>318</v>
      </c>
      <c r="C152" s="117">
        <f>'2.4'!J30</f>
        <v>102480.97495179073</v>
      </c>
      <c r="D152" s="117">
        <f>'2.4'!R30</f>
        <v>93215.288201434072</v>
      </c>
      <c r="E152" s="117">
        <f>'2.4'!Z30</f>
        <v>102116.29576777255</v>
      </c>
      <c r="F152" s="117">
        <f>'2.4'!AH30</f>
        <v>109754.89432347362</v>
      </c>
      <c r="G152" s="117">
        <f>'2.4'!AP30</f>
        <v>136784.42576727102</v>
      </c>
      <c r="H152" s="117">
        <f>'2.4'!AX30</f>
        <v>96224.698487788497</v>
      </c>
      <c r="I152" s="117">
        <f>'2.4'!BF30</f>
        <v>98537.305500428251</v>
      </c>
      <c r="J152" s="117">
        <f>'2.4'!BN30</f>
        <v>77824.163565390641</v>
      </c>
      <c r="K152" s="117">
        <f>'2.4'!BV30</f>
        <v>91892.707533782872</v>
      </c>
      <c r="L152" s="117">
        <f>'2.4'!CD30</f>
        <v>89582.342790007082</v>
      </c>
      <c r="M152" s="139">
        <f>'2.4'!CL30</f>
        <v>110417.82880379842</v>
      </c>
      <c r="N152" s="139" t="str">
        <f>'2.4'!CT30</f>
        <v>n.d.</v>
      </c>
    </row>
    <row r="153" spans="1:14" ht="20" customHeight="1" x14ac:dyDescent="0.2">
      <c r="A153" s="122" t="s">
        <v>424</v>
      </c>
      <c r="B153" s="121" t="s">
        <v>252</v>
      </c>
      <c r="C153" s="117">
        <f>'2.4'!J31</f>
        <v>2125.0401259743776</v>
      </c>
      <c r="D153" s="117">
        <f>'2.4'!R31</f>
        <v>370.77375143300014</v>
      </c>
      <c r="E153" s="117">
        <f>'2.4'!Z31</f>
        <v>229.26409585093484</v>
      </c>
      <c r="F153" s="117">
        <f>'2.4'!AH31</f>
        <v>421.57036937599992</v>
      </c>
      <c r="G153" s="117">
        <f>'2.4'!AP31</f>
        <v>1676.5093489210001</v>
      </c>
      <c r="H153" s="117">
        <f>'2.4'!AX31</f>
        <v>1594.820440212</v>
      </c>
      <c r="I153" s="117">
        <f>'2.4'!BF31</f>
        <v>533.01350450600023</v>
      </c>
      <c r="J153" s="117">
        <f>'2.4'!BN31</f>
        <v>1353.6717520940001</v>
      </c>
      <c r="K153" s="117">
        <f>'2.4'!BV31</f>
        <v>564.21164744600014</v>
      </c>
      <c r="L153" s="117">
        <f>'2.4'!CD31</f>
        <v>847.80575104299999</v>
      </c>
      <c r="M153" s="139">
        <f>'2.4'!CL31</f>
        <v>1382.479967577</v>
      </c>
      <c r="N153" s="139" t="str">
        <f>'2.4'!CT31</f>
        <v>n.d.</v>
      </c>
    </row>
    <row r="154" spans="1:14" ht="20" customHeight="1" x14ac:dyDescent="0.2">
      <c r="A154" s="122" t="s">
        <v>425</v>
      </c>
      <c r="B154" s="121" t="s">
        <v>253</v>
      </c>
      <c r="C154" s="117">
        <f>'2.4'!J32</f>
        <v>19.995319948999999</v>
      </c>
      <c r="D154" s="117">
        <f>'2.4'!R32</f>
        <v>27.339729025</v>
      </c>
      <c r="E154" s="117">
        <f>'2.4'!Z32</f>
        <v>31.86822030655</v>
      </c>
      <c r="F154" s="117">
        <f>'2.4'!AH32</f>
        <v>69.147546375000005</v>
      </c>
      <c r="G154" s="117">
        <f>'2.4'!AP32</f>
        <v>85.380291299000007</v>
      </c>
      <c r="H154" s="117">
        <f>'2.4'!AX32</f>
        <v>60.757997848999999</v>
      </c>
      <c r="I154" s="117">
        <f>'2.4'!BF32</f>
        <v>57.38026284</v>
      </c>
      <c r="J154" s="117">
        <f>'2.4'!BN32</f>
        <v>49.966510808999999</v>
      </c>
      <c r="K154" s="117">
        <f>'2.4'!BV32</f>
        <v>51.786938026999998</v>
      </c>
      <c r="L154" s="117">
        <f>'2.4'!CD32</f>
        <v>44.595453658000004</v>
      </c>
      <c r="M154" s="139">
        <f>'2.4'!CL32</f>
        <v>29.394364986999999</v>
      </c>
      <c r="N154" s="139" t="str">
        <f>'2.4'!CT32</f>
        <v>n.d.</v>
      </c>
    </row>
    <row r="155" spans="1:14" ht="20" customHeight="1" x14ac:dyDescent="0.2">
      <c r="A155" s="122" t="s">
        <v>426</v>
      </c>
      <c r="B155" s="121" t="s">
        <v>254</v>
      </c>
      <c r="C155" s="117">
        <f>'2.4'!J33</f>
        <v>-650.73243908999996</v>
      </c>
      <c r="D155" s="117">
        <f>'2.4'!R33</f>
        <v>-3142.7569604800001</v>
      </c>
      <c r="E155" s="117">
        <f>'2.4'!Z33</f>
        <v>-1500.2000483600002</v>
      </c>
      <c r="F155" s="117">
        <f>'2.4'!AH33</f>
        <v>-3143.8701675199995</v>
      </c>
      <c r="G155" s="117">
        <f>'2.4'!AP33</f>
        <v>-7202.2948023000008</v>
      </c>
      <c r="H155" s="117">
        <f>'2.4'!AX33</f>
        <v>-4756.4968442899999</v>
      </c>
      <c r="I155" s="117">
        <f>'2.4'!BF33</f>
        <v>-3346.9145573000005</v>
      </c>
      <c r="J155" s="117">
        <f>'2.4'!BN33</f>
        <v>-8736.3684105599987</v>
      </c>
      <c r="K155" s="117">
        <f>'2.4'!BV33</f>
        <v>-2521.1653949799997</v>
      </c>
      <c r="L155" s="117">
        <f>'2.4'!CD33</f>
        <v>-6604.0400489000003</v>
      </c>
      <c r="M155" s="139">
        <f>'2.4'!CL33</f>
        <v>-6593.5669054000018</v>
      </c>
      <c r="N155" s="139" t="str">
        <f>'2.4'!CT33</f>
        <v>n.d.</v>
      </c>
    </row>
    <row r="156" spans="1:14" ht="20" customHeight="1" x14ac:dyDescent="0.2">
      <c r="A156" s="123"/>
      <c r="B156" s="123" t="s">
        <v>427</v>
      </c>
      <c r="C156" s="124">
        <f>'2.4'!J34</f>
        <v>35683.479892875068</v>
      </c>
      <c r="D156" s="124">
        <f>'2.4'!R34</f>
        <v>60277.524743089452</v>
      </c>
      <c r="E156" s="124">
        <f>'2.4'!Z34</f>
        <v>92609.629223075463</v>
      </c>
      <c r="F156" s="124">
        <f>'2.4'!AH34</f>
        <v>41107.620908492245</v>
      </c>
      <c r="G156" s="124">
        <f>'2.4'!AP34</f>
        <v>-110754.06672212761</v>
      </c>
      <c r="H156" s="124">
        <f>'2.4'!AX34</f>
        <v>-302521.50441456633</v>
      </c>
      <c r="I156" s="124">
        <f>'2.4'!BF34</f>
        <v>-180568.33309952402</v>
      </c>
      <c r="J156" s="124">
        <f>'2.4'!BN34</f>
        <v>-253568.66238686582</v>
      </c>
      <c r="K156" s="124">
        <f>'2.4'!BV34</f>
        <v>-165045.10866270075</v>
      </c>
      <c r="L156" s="124">
        <f>'2.4'!CD34</f>
        <v>-50174.775103525724</v>
      </c>
      <c r="M156" s="124">
        <f>'2.4'!CL34</f>
        <v>-616727.23857017979</v>
      </c>
      <c r="N156" s="124">
        <f>'2.4'!CT34</f>
        <v>203028.61771389144</v>
      </c>
    </row>
    <row r="157" spans="1:14" ht="20" customHeight="1" x14ac:dyDescent="0.2">
      <c r="A157" s="123"/>
      <c r="B157" s="123" t="s">
        <v>428</v>
      </c>
      <c r="C157" s="124">
        <f>'2.4'!J35</f>
        <v>86346.331114798551</v>
      </c>
      <c r="D157" s="124">
        <f>'2.4'!R35</f>
        <v>152130.67974579055</v>
      </c>
      <c r="E157" s="124">
        <f>'2.4'!Z35</f>
        <v>145587.9017235171</v>
      </c>
      <c r="F157" s="124">
        <f>'2.4'!AH35</f>
        <v>131848.9649474551</v>
      </c>
      <c r="G157" s="124">
        <f>'2.4'!AP35</f>
        <v>-3669.4682366645429</v>
      </c>
      <c r="H157" s="124">
        <f>'2.4'!AX35</f>
        <v>-55811.51713510789</v>
      </c>
      <c r="I157" s="124">
        <f>'2.4'!BF35</f>
        <v>-114830.35073460918</v>
      </c>
      <c r="J157" s="124">
        <f>'2.4'!BN35</f>
        <v>-113917.69613555027</v>
      </c>
      <c r="K157" s="124">
        <f>'2.4'!BV35</f>
        <v>-16792.291059967596</v>
      </c>
      <c r="L157" s="124">
        <f>'2.4'!CD35</f>
        <v>-10215.441533150617</v>
      </c>
      <c r="M157" s="124">
        <f>'2.4'!CL35</f>
        <v>-596263.24654769152</v>
      </c>
      <c r="N157" s="124">
        <f>'2.4'!CT35</f>
        <v>242746.96755491057</v>
      </c>
    </row>
    <row r="158" spans="1:14" ht="20" customHeight="1" x14ac:dyDescent="0.2">
      <c r="A158" s="102" t="s">
        <v>587</v>
      </c>
    </row>
    <row r="159" spans="1:14" ht="20" customHeight="1" x14ac:dyDescent="0.2">
      <c r="A159" s="102" t="s">
        <v>846</v>
      </c>
    </row>
    <row r="160" spans="1:14" ht="20" customHeight="1" x14ac:dyDescent="0.2">
      <c r="A160" s="102" t="s">
        <v>588</v>
      </c>
    </row>
    <row r="161" spans="1:1" ht="20" customHeight="1" x14ac:dyDescent="0.2">
      <c r="A161" s="102" t="s">
        <v>797</v>
      </c>
    </row>
    <row r="162" spans="1:1" ht="20" customHeight="1" x14ac:dyDescent="0.2">
      <c r="A162" s="102" t="s">
        <v>590</v>
      </c>
    </row>
    <row r="163" spans="1:1" ht="20" customHeight="1" x14ac:dyDescent="0.2">
      <c r="A163" s="102" t="s">
        <v>847</v>
      </c>
    </row>
    <row r="164" spans="1:1" ht="20" customHeight="1" x14ac:dyDescent="0.2">
      <c r="A164" s="102" t="s">
        <v>624</v>
      </c>
    </row>
    <row r="165" spans="1:1" ht="20" customHeight="1" x14ac:dyDescent="0.2">
      <c r="A165" s="102" t="s">
        <v>625</v>
      </c>
    </row>
    <row r="166" spans="1:1" ht="20" customHeight="1" x14ac:dyDescent="0.2">
      <c r="A166" s="102" t="s">
        <v>626</v>
      </c>
    </row>
    <row r="167" spans="1:1" ht="20" customHeight="1" x14ac:dyDescent="0.2">
      <c r="A167" s="102" t="s">
        <v>627</v>
      </c>
    </row>
    <row r="168" spans="1:1" ht="20" customHeight="1" x14ac:dyDescent="0.2">
      <c r="A168" s="102" t="s">
        <v>617</v>
      </c>
    </row>
    <row r="169" spans="1:1" ht="20" customHeight="1" x14ac:dyDescent="0.2">
      <c r="A169" s="102" t="s">
        <v>628</v>
      </c>
    </row>
    <row r="170" spans="1:1" ht="20" customHeight="1" x14ac:dyDescent="0.2">
      <c r="A170" s="102" t="s">
        <v>629</v>
      </c>
    </row>
  </sheetData>
  <mergeCells count="5">
    <mergeCell ref="A4:B4"/>
    <mergeCell ref="A35:B35"/>
    <mergeCell ref="A66:B66"/>
    <mergeCell ref="A97:B97"/>
    <mergeCell ref="A128:B128"/>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8D2F8-991B-4547-BA9C-7A52FA33FF8F}">
  <sheetPr codeName="Planilha43"/>
  <dimension ref="A1:AI53"/>
  <sheetViews>
    <sheetView showGridLines="0" zoomScaleNormal="100" workbookViewId="0">
      <pane xSplit="2" topLeftCell="AA1" activePane="topRight" state="frozen"/>
      <selection activeCell="A54" sqref="A54"/>
      <selection pane="topRight" activeCell="AH8" sqref="AH8"/>
    </sheetView>
  </sheetViews>
  <sheetFormatPr baseColWidth="10" defaultColWidth="9.1640625" defaultRowHeight="20" customHeight="1" x14ac:dyDescent="0.2"/>
  <cols>
    <col min="1" max="1" width="9.1640625" style="114"/>
    <col min="2" max="2" width="77.6640625" style="114" bestFit="1" customWidth="1"/>
    <col min="3" max="13" width="12.6640625" style="114" customWidth="1"/>
    <col min="14" max="14" width="13.1640625" style="114" customWidth="1"/>
    <col min="15" max="46" width="12.6640625" style="114" customWidth="1"/>
    <col min="47" max="16384" width="9.1640625" style="114"/>
  </cols>
  <sheetData>
    <row r="1" spans="1:35" ht="20" customHeight="1" x14ac:dyDescent="0.2">
      <c r="A1" s="96" t="s">
        <v>884</v>
      </c>
    </row>
    <row r="2" spans="1:35" ht="20" customHeight="1" x14ac:dyDescent="0.2">
      <c r="A2" s="96" t="s">
        <v>333</v>
      </c>
    </row>
    <row r="4" spans="1:35" s="133" customFormat="1" ht="20" customHeight="1" x14ac:dyDescent="0.2">
      <c r="A4" s="334" t="s">
        <v>886</v>
      </c>
      <c r="B4" s="335"/>
      <c r="C4" s="340">
        <v>2010</v>
      </c>
      <c r="D4" s="341"/>
      <c r="E4" s="343"/>
      <c r="F4" s="340">
        <v>2011</v>
      </c>
      <c r="G4" s="341"/>
      <c r="H4" s="343"/>
      <c r="I4" s="340">
        <v>2012</v>
      </c>
      <c r="J4" s="341"/>
      <c r="K4" s="343"/>
      <c r="L4" s="340">
        <v>2013</v>
      </c>
      <c r="M4" s="341"/>
      <c r="N4" s="343"/>
      <c r="O4" s="340">
        <v>2014</v>
      </c>
      <c r="P4" s="341"/>
      <c r="Q4" s="343"/>
      <c r="R4" s="340">
        <v>2015</v>
      </c>
      <c r="S4" s="341"/>
      <c r="T4" s="343"/>
      <c r="U4" s="340">
        <v>2016</v>
      </c>
      <c r="V4" s="341"/>
      <c r="W4" s="343"/>
      <c r="X4" s="340">
        <v>2017</v>
      </c>
      <c r="Y4" s="341"/>
      <c r="Z4" s="343"/>
      <c r="AA4" s="340">
        <v>2018</v>
      </c>
      <c r="AB4" s="341"/>
      <c r="AC4" s="343"/>
      <c r="AD4" s="340">
        <v>2019</v>
      </c>
      <c r="AE4" s="341"/>
      <c r="AF4" s="343"/>
      <c r="AG4" s="340">
        <v>2020</v>
      </c>
      <c r="AH4" s="341"/>
      <c r="AI4" s="343"/>
    </row>
    <row r="5" spans="1:35" s="133" customFormat="1" ht="36" customHeight="1" x14ac:dyDescent="0.2">
      <c r="A5" s="338"/>
      <c r="B5" s="339"/>
      <c r="C5" s="25" t="s">
        <v>880</v>
      </c>
      <c r="D5" s="25" t="s">
        <v>881</v>
      </c>
      <c r="E5" s="25" t="s">
        <v>882</v>
      </c>
      <c r="F5" s="25" t="s">
        <v>880</v>
      </c>
      <c r="G5" s="25" t="s">
        <v>881</v>
      </c>
      <c r="H5" s="25" t="s">
        <v>882</v>
      </c>
      <c r="I5" s="25" t="s">
        <v>880</v>
      </c>
      <c r="J5" s="25" t="s">
        <v>881</v>
      </c>
      <c r="K5" s="25" t="s">
        <v>882</v>
      </c>
      <c r="L5" s="25" t="s">
        <v>880</v>
      </c>
      <c r="M5" s="25" t="s">
        <v>881</v>
      </c>
      <c r="N5" s="25" t="s">
        <v>882</v>
      </c>
      <c r="O5" s="25" t="s">
        <v>880</v>
      </c>
      <c r="P5" s="25" t="s">
        <v>881</v>
      </c>
      <c r="Q5" s="25" t="s">
        <v>882</v>
      </c>
      <c r="R5" s="25" t="s">
        <v>880</v>
      </c>
      <c r="S5" s="25" t="s">
        <v>881</v>
      </c>
      <c r="T5" s="25" t="s">
        <v>882</v>
      </c>
      <c r="U5" s="25" t="s">
        <v>880</v>
      </c>
      <c r="V5" s="25" t="s">
        <v>881</v>
      </c>
      <c r="W5" s="25" t="s">
        <v>882</v>
      </c>
      <c r="X5" s="25" t="s">
        <v>880</v>
      </c>
      <c r="Y5" s="25" t="s">
        <v>881</v>
      </c>
      <c r="Z5" s="25" t="s">
        <v>882</v>
      </c>
      <c r="AA5" s="25" t="s">
        <v>880</v>
      </c>
      <c r="AB5" s="25" t="s">
        <v>881</v>
      </c>
      <c r="AC5" s="25" t="s">
        <v>882</v>
      </c>
      <c r="AD5" s="25" t="s">
        <v>880</v>
      </c>
      <c r="AE5" s="25" t="s">
        <v>881</v>
      </c>
      <c r="AF5" s="25" t="s">
        <v>882</v>
      </c>
      <c r="AG5" s="25" t="s">
        <v>880</v>
      </c>
      <c r="AH5" s="25" t="s">
        <v>881</v>
      </c>
      <c r="AI5" s="25" t="s">
        <v>882</v>
      </c>
    </row>
    <row r="6" spans="1:35" ht="20" customHeight="1" x14ac:dyDescent="0.2">
      <c r="A6" s="284">
        <v>1</v>
      </c>
      <c r="B6" s="285" t="s">
        <v>887</v>
      </c>
      <c r="C6" s="286">
        <v>477313.13365009509</v>
      </c>
      <c r="D6" s="286">
        <f>E6-C6</f>
        <v>0</v>
      </c>
      <c r="E6" s="286">
        <v>477313.13365009509</v>
      </c>
      <c r="F6" s="286">
        <v>530863.00234927109</v>
      </c>
      <c r="G6" s="286">
        <f>H6-F6</f>
        <v>0</v>
      </c>
      <c r="H6" s="286">
        <v>530863.00234927109</v>
      </c>
      <c r="I6" s="286">
        <v>580546.06226756144</v>
      </c>
      <c r="J6" s="286">
        <f>K6-I6</f>
        <v>0</v>
      </c>
      <c r="K6" s="286">
        <v>580546.06226756144</v>
      </c>
      <c r="L6" s="286">
        <v>642817.17859187105</v>
      </c>
      <c r="M6" s="286">
        <f>N6-L6</f>
        <v>0</v>
      </c>
      <c r="N6" s="286">
        <v>642817.17859187117</v>
      </c>
      <c r="O6" s="286">
        <v>693836.2734205313</v>
      </c>
      <c r="P6" s="286">
        <f>Q6-O6</f>
        <v>0</v>
      </c>
      <c r="Q6" s="286">
        <v>693836.27342053119</v>
      </c>
      <c r="R6" s="286">
        <v>732955.15265465423</v>
      </c>
      <c r="S6" s="286">
        <f>T6-R6</f>
        <v>0</v>
      </c>
      <c r="T6" s="286">
        <v>732955.15265465435</v>
      </c>
      <c r="U6" s="286">
        <v>766102.31678764813</v>
      </c>
      <c r="V6" s="286">
        <f>W6-U6</f>
        <v>0</v>
      </c>
      <c r="W6" s="286">
        <v>766102.31678764825</v>
      </c>
      <c r="X6" s="286">
        <v>800611.11955284502</v>
      </c>
      <c r="Y6" s="286">
        <f>Z6-X6</f>
        <v>0</v>
      </c>
      <c r="Z6" s="286">
        <v>800611.11955284502</v>
      </c>
      <c r="AA6" s="286">
        <v>857541.66257094592</v>
      </c>
      <c r="AB6" s="286">
        <f>AC6-AA6</f>
        <v>0</v>
      </c>
      <c r="AC6" s="286">
        <v>857541.66257094592</v>
      </c>
      <c r="AD6" s="286">
        <v>924248.79294115026</v>
      </c>
      <c r="AE6" s="286">
        <f>AF6-AD6</f>
        <v>0</v>
      </c>
      <c r="AF6" s="286">
        <v>924248.79294115037</v>
      </c>
      <c r="AG6" s="286">
        <v>975177.21406926087</v>
      </c>
      <c r="AH6" s="286">
        <f>AI6-AG6</f>
        <v>0</v>
      </c>
      <c r="AI6" s="286">
        <v>975177.21406926087</v>
      </c>
    </row>
    <row r="7" spans="1:35" ht="20" customHeight="1" x14ac:dyDescent="0.2">
      <c r="A7" s="18">
        <v>11</v>
      </c>
      <c r="B7" s="123" t="s">
        <v>242</v>
      </c>
      <c r="C7" s="124">
        <v>301491.60436117457</v>
      </c>
      <c r="D7" s="124">
        <f t="shared" ref="D7:D23" si="0">E7-C7</f>
        <v>0</v>
      </c>
      <c r="E7" s="124">
        <v>301491.60436117457</v>
      </c>
      <c r="F7" s="124">
        <v>335046.94850113714</v>
      </c>
      <c r="G7" s="124">
        <f t="shared" ref="G7:G23" si="1">H7-F7</f>
        <v>0</v>
      </c>
      <c r="H7" s="124">
        <v>335046.94850113714</v>
      </c>
      <c r="I7" s="124">
        <v>369416.34502937802</v>
      </c>
      <c r="J7" s="124">
        <f t="shared" ref="J7:J23" si="2">K7-I7</f>
        <v>0</v>
      </c>
      <c r="K7" s="124">
        <v>369416.34502937802</v>
      </c>
      <c r="L7" s="124">
        <v>410819.18750085804</v>
      </c>
      <c r="M7" s="124">
        <f t="shared" ref="M7:M23" si="3">N7-L7</f>
        <v>0</v>
      </c>
      <c r="N7" s="124">
        <v>410819.18750085804</v>
      </c>
      <c r="O7" s="124">
        <v>437511.78207352973</v>
      </c>
      <c r="P7" s="124">
        <f t="shared" ref="P7:P23" si="4">Q7-O7</f>
        <v>0</v>
      </c>
      <c r="Q7" s="124">
        <v>437511.78207352973</v>
      </c>
      <c r="R7" s="124">
        <v>456343.73739994079</v>
      </c>
      <c r="S7" s="124">
        <f t="shared" ref="S7:S23" si="5">T7-R7</f>
        <v>0</v>
      </c>
      <c r="T7" s="124">
        <v>456343.73739994079</v>
      </c>
      <c r="U7" s="124">
        <v>478446.41818897997</v>
      </c>
      <c r="V7" s="124">
        <f t="shared" ref="V7:V23" si="6">W7-U7</f>
        <v>0</v>
      </c>
      <c r="W7" s="124">
        <v>478446.41818897997</v>
      </c>
      <c r="X7" s="124">
        <v>511519.2755538199</v>
      </c>
      <c r="Y7" s="124">
        <f t="shared" ref="Y7:Y23" si="7">Z7-X7</f>
        <v>0</v>
      </c>
      <c r="Z7" s="124">
        <v>511519.2755538199</v>
      </c>
      <c r="AA7" s="124">
        <v>551544.99687047</v>
      </c>
      <c r="AB7" s="124">
        <f t="shared" ref="AB7:AB23" si="8">AC7-AA7</f>
        <v>0</v>
      </c>
      <c r="AC7" s="124">
        <v>551544.99687047</v>
      </c>
      <c r="AD7" s="124">
        <v>588747.16627590009</v>
      </c>
      <c r="AE7" s="124">
        <f t="shared" ref="AE7:AE23" si="9">AF7-AD7</f>
        <v>0</v>
      </c>
      <c r="AF7" s="124">
        <v>588747.16627590009</v>
      </c>
      <c r="AG7" s="124">
        <v>602213.33048877004</v>
      </c>
      <c r="AH7" s="124">
        <f t="shared" ref="AH7:AH23" si="10">AI7-AG7</f>
        <v>0</v>
      </c>
      <c r="AI7" s="124">
        <v>602213.33048877004</v>
      </c>
    </row>
    <row r="8" spans="1:35" ht="20" customHeight="1" x14ac:dyDescent="0.2">
      <c r="A8" s="18">
        <v>12</v>
      </c>
      <c r="B8" s="123" t="s">
        <v>246</v>
      </c>
      <c r="C8" s="124">
        <v>34308.791725675175</v>
      </c>
      <c r="D8" s="124">
        <f t="shared" si="0"/>
        <v>0</v>
      </c>
      <c r="E8" s="124">
        <v>34308.791725675175</v>
      </c>
      <c r="F8" s="124">
        <v>39322.746709410007</v>
      </c>
      <c r="G8" s="124">
        <f t="shared" si="1"/>
        <v>0</v>
      </c>
      <c r="H8" s="124">
        <v>39322.746709410007</v>
      </c>
      <c r="I8" s="124">
        <v>45281.327728610006</v>
      </c>
      <c r="J8" s="124">
        <f t="shared" si="2"/>
        <v>0</v>
      </c>
      <c r="K8" s="124">
        <v>45281.327728610006</v>
      </c>
      <c r="L8" s="124">
        <v>51331.100656359995</v>
      </c>
      <c r="M8" s="124">
        <f t="shared" si="3"/>
        <v>0</v>
      </c>
      <c r="N8" s="124">
        <v>51331.100656359995</v>
      </c>
      <c r="O8" s="124">
        <v>60465.766560789998</v>
      </c>
      <c r="P8" s="124">
        <f t="shared" si="4"/>
        <v>0</v>
      </c>
      <c r="Q8" s="124">
        <v>60465.766560789998</v>
      </c>
      <c r="R8" s="124">
        <v>65639.750807700009</v>
      </c>
      <c r="S8" s="124">
        <f t="shared" si="5"/>
        <v>0</v>
      </c>
      <c r="T8" s="124">
        <v>65639.750807700009</v>
      </c>
      <c r="U8" s="124">
        <v>68704.022754759993</v>
      </c>
      <c r="V8" s="124">
        <f t="shared" si="6"/>
        <v>0</v>
      </c>
      <c r="W8" s="124">
        <v>68704.022754759993</v>
      </c>
      <c r="X8" s="124">
        <v>72388.461617809997</v>
      </c>
      <c r="Y8" s="124">
        <f t="shared" si="7"/>
        <v>0</v>
      </c>
      <c r="Z8" s="124">
        <v>72388.461617809997</v>
      </c>
      <c r="AA8" s="124">
        <v>77157.598089030012</v>
      </c>
      <c r="AB8" s="124">
        <f t="shared" si="8"/>
        <v>0</v>
      </c>
      <c r="AC8" s="124">
        <v>77157.598089030012</v>
      </c>
      <c r="AD8" s="124">
        <v>86228.150142500002</v>
      </c>
      <c r="AE8" s="124">
        <f t="shared" si="9"/>
        <v>0</v>
      </c>
      <c r="AF8" s="124">
        <v>86228.150142500002</v>
      </c>
      <c r="AG8" s="124">
        <v>81600.515275089987</v>
      </c>
      <c r="AH8" s="124">
        <f t="shared" si="10"/>
        <v>0</v>
      </c>
      <c r="AI8" s="124">
        <v>81600.515275089987</v>
      </c>
    </row>
    <row r="9" spans="1:35" ht="20" customHeight="1" x14ac:dyDescent="0.2">
      <c r="A9" s="18">
        <v>13</v>
      </c>
      <c r="B9" s="287" t="s">
        <v>243</v>
      </c>
      <c r="C9" s="124">
        <v>106928.04517595998</v>
      </c>
      <c r="D9" s="124">
        <f t="shared" si="0"/>
        <v>3107.6302153308498</v>
      </c>
      <c r="E9" s="124">
        <v>110035.67539129083</v>
      </c>
      <c r="F9" s="124">
        <v>118658.23952043</v>
      </c>
      <c r="G9" s="124">
        <f t="shared" si="1"/>
        <v>2892.8123198527464</v>
      </c>
      <c r="H9" s="124">
        <v>121551.05184028274</v>
      </c>
      <c r="I9" s="124">
        <v>126675.42024212</v>
      </c>
      <c r="J9" s="124">
        <f t="shared" si="2"/>
        <v>4087.3161027791211</v>
      </c>
      <c r="K9" s="124">
        <v>130762.73634489912</v>
      </c>
      <c r="L9" s="124">
        <v>133142.99484287499</v>
      </c>
      <c r="M9" s="124">
        <f t="shared" si="3"/>
        <v>2653.4290336659178</v>
      </c>
      <c r="N9" s="124">
        <v>135796.42387654091</v>
      </c>
      <c r="O9" s="124">
        <v>147889.55519922249</v>
      </c>
      <c r="P9" s="124">
        <f t="shared" si="4"/>
        <v>2554.8974149642745</v>
      </c>
      <c r="Q9" s="124">
        <v>150444.45261418677</v>
      </c>
      <c r="R9" s="124">
        <v>145575.99825920005</v>
      </c>
      <c r="S9" s="124">
        <f t="shared" si="5"/>
        <v>2557.3914704773633</v>
      </c>
      <c r="T9" s="124">
        <v>148133.38972967741</v>
      </c>
      <c r="U9" s="124">
        <v>160512.9104168</v>
      </c>
      <c r="V9" s="124">
        <f t="shared" si="6"/>
        <v>3949.8611583797028</v>
      </c>
      <c r="W9" s="124">
        <v>164462.77157517971</v>
      </c>
      <c r="X9" s="124">
        <v>155808.69132578047</v>
      </c>
      <c r="Y9" s="124">
        <f t="shared" si="7"/>
        <v>3669.6770979166031</v>
      </c>
      <c r="Z9" s="124">
        <v>159478.36842369707</v>
      </c>
      <c r="AA9" s="124">
        <v>175684.79630976997</v>
      </c>
      <c r="AB9" s="124">
        <f t="shared" si="8"/>
        <v>3118.8868665280752</v>
      </c>
      <c r="AC9" s="124">
        <v>178803.68317629804</v>
      </c>
      <c r="AD9" s="124">
        <v>190286.78190616998</v>
      </c>
      <c r="AE9" s="124">
        <f t="shared" si="9"/>
        <v>1507.6935753305734</v>
      </c>
      <c r="AF9" s="124">
        <v>191794.47548150056</v>
      </c>
      <c r="AG9" s="124">
        <v>234136.28827125003</v>
      </c>
      <c r="AH9" s="124">
        <f t="shared" si="10"/>
        <v>2617.7173888343095</v>
      </c>
      <c r="AI9" s="124">
        <v>236754.00566008434</v>
      </c>
    </row>
    <row r="10" spans="1:35" ht="20" customHeight="1" x14ac:dyDescent="0.2">
      <c r="A10" s="35">
        <v>131</v>
      </c>
      <c r="B10" s="36" t="s">
        <v>285</v>
      </c>
      <c r="C10" s="116">
        <v>0</v>
      </c>
      <c r="D10" s="116">
        <f t="shared" si="0"/>
        <v>0</v>
      </c>
      <c r="E10" s="116">
        <v>0</v>
      </c>
      <c r="F10" s="116">
        <v>0</v>
      </c>
      <c r="G10" s="116">
        <f t="shared" si="1"/>
        <v>0</v>
      </c>
      <c r="H10" s="116">
        <v>0</v>
      </c>
      <c r="I10" s="116">
        <v>0</v>
      </c>
      <c r="J10" s="116">
        <f t="shared" si="2"/>
        <v>0</v>
      </c>
      <c r="K10" s="116">
        <v>0</v>
      </c>
      <c r="L10" s="116">
        <v>0</v>
      </c>
      <c r="M10" s="116">
        <f t="shared" si="3"/>
        <v>0</v>
      </c>
      <c r="N10" s="116">
        <v>0</v>
      </c>
      <c r="O10" s="116">
        <v>0</v>
      </c>
      <c r="P10" s="116">
        <f t="shared" si="4"/>
        <v>0</v>
      </c>
      <c r="Q10" s="116">
        <v>0</v>
      </c>
      <c r="R10" s="116">
        <v>0</v>
      </c>
      <c r="S10" s="116">
        <f t="shared" si="5"/>
        <v>0</v>
      </c>
      <c r="T10" s="116">
        <v>0</v>
      </c>
      <c r="U10" s="116">
        <v>0</v>
      </c>
      <c r="V10" s="116">
        <f t="shared" si="6"/>
        <v>0</v>
      </c>
      <c r="W10" s="116">
        <v>0</v>
      </c>
      <c r="X10" s="116">
        <v>0</v>
      </c>
      <c r="Y10" s="116">
        <f t="shared" si="7"/>
        <v>0</v>
      </c>
      <c r="Z10" s="116">
        <v>0</v>
      </c>
      <c r="AA10" s="116">
        <v>0</v>
      </c>
      <c r="AB10" s="116">
        <f t="shared" si="8"/>
        <v>0</v>
      </c>
      <c r="AC10" s="116">
        <v>0</v>
      </c>
      <c r="AD10" s="116">
        <v>0</v>
      </c>
      <c r="AE10" s="116">
        <f t="shared" si="9"/>
        <v>0</v>
      </c>
      <c r="AF10" s="116">
        <v>0</v>
      </c>
      <c r="AG10" s="116">
        <v>0</v>
      </c>
      <c r="AH10" s="116">
        <f t="shared" si="10"/>
        <v>0</v>
      </c>
      <c r="AI10" s="116">
        <v>0</v>
      </c>
    </row>
    <row r="11" spans="1:35" ht="20" customHeight="1" x14ac:dyDescent="0.2">
      <c r="A11" s="35">
        <v>132</v>
      </c>
      <c r="B11" s="36" t="s">
        <v>288</v>
      </c>
      <c r="C11" s="116">
        <v>40.87293287</v>
      </c>
      <c r="D11" s="116">
        <f t="shared" si="0"/>
        <v>0</v>
      </c>
      <c r="E11" s="116">
        <v>40.87293287</v>
      </c>
      <c r="F11" s="116">
        <v>12.13145529</v>
      </c>
      <c r="G11" s="116">
        <f t="shared" si="1"/>
        <v>0</v>
      </c>
      <c r="H11" s="116">
        <v>12.13145529</v>
      </c>
      <c r="I11" s="116">
        <v>12.019798259999998</v>
      </c>
      <c r="J11" s="116">
        <f t="shared" si="2"/>
        <v>0</v>
      </c>
      <c r="K11" s="116">
        <v>12.019798259999998</v>
      </c>
      <c r="L11" s="116">
        <v>15.64341582</v>
      </c>
      <c r="M11" s="116">
        <f t="shared" si="3"/>
        <v>0</v>
      </c>
      <c r="N11" s="116">
        <v>15.64341582</v>
      </c>
      <c r="O11" s="116">
        <v>11.75010277</v>
      </c>
      <c r="P11" s="116">
        <f t="shared" si="4"/>
        <v>0</v>
      </c>
      <c r="Q11" s="116">
        <v>11.75010277</v>
      </c>
      <c r="R11" s="116">
        <v>14.854106860000002</v>
      </c>
      <c r="S11" s="116">
        <f t="shared" si="5"/>
        <v>0</v>
      </c>
      <c r="T11" s="116">
        <v>14.854106860000002</v>
      </c>
      <c r="U11" s="116">
        <v>8.7088099700000008</v>
      </c>
      <c r="V11" s="116">
        <f t="shared" si="6"/>
        <v>0</v>
      </c>
      <c r="W11" s="116">
        <v>8.7088099700000008</v>
      </c>
      <c r="X11" s="116">
        <v>8.0739861399999988</v>
      </c>
      <c r="Y11" s="116">
        <f t="shared" si="7"/>
        <v>0</v>
      </c>
      <c r="Z11" s="116">
        <v>8.0739861399999988</v>
      </c>
      <c r="AA11" s="116">
        <v>1.7964266799999999</v>
      </c>
      <c r="AB11" s="116">
        <f t="shared" si="8"/>
        <v>0</v>
      </c>
      <c r="AC11" s="116">
        <v>1.7964266799999999</v>
      </c>
      <c r="AD11" s="116">
        <v>4.8774843099999998</v>
      </c>
      <c r="AE11" s="116">
        <f t="shared" si="9"/>
        <v>0</v>
      </c>
      <c r="AF11" s="116">
        <v>4.8774843099999998</v>
      </c>
      <c r="AG11" s="116">
        <v>5.66610528</v>
      </c>
      <c r="AH11" s="116">
        <f t="shared" si="10"/>
        <v>0</v>
      </c>
      <c r="AI11" s="116">
        <v>5.66610528</v>
      </c>
    </row>
    <row r="12" spans="1:35" ht="20" customHeight="1" x14ac:dyDescent="0.2">
      <c r="A12" s="35">
        <v>133</v>
      </c>
      <c r="B12" s="36" t="s">
        <v>289</v>
      </c>
      <c r="C12" s="116">
        <v>106887.17224308998</v>
      </c>
      <c r="D12" s="116">
        <f t="shared" si="0"/>
        <v>3107.6302153308498</v>
      </c>
      <c r="E12" s="116">
        <v>109994.80245842083</v>
      </c>
      <c r="F12" s="116">
        <v>118646.10806514</v>
      </c>
      <c r="G12" s="116">
        <f t="shared" si="1"/>
        <v>2892.8123198527464</v>
      </c>
      <c r="H12" s="116">
        <v>121538.92038499274</v>
      </c>
      <c r="I12" s="116">
        <v>126663.40044386001</v>
      </c>
      <c r="J12" s="116">
        <f t="shared" si="2"/>
        <v>4087.3161027791211</v>
      </c>
      <c r="K12" s="116">
        <v>130750.71654663913</v>
      </c>
      <c r="L12" s="116">
        <v>133127.35142705499</v>
      </c>
      <c r="M12" s="116">
        <f t="shared" si="3"/>
        <v>2653.4290336659178</v>
      </c>
      <c r="N12" s="116">
        <v>135780.78046072091</v>
      </c>
      <c r="O12" s="116">
        <v>147877.8050964525</v>
      </c>
      <c r="P12" s="116">
        <f t="shared" si="4"/>
        <v>2554.8974149642745</v>
      </c>
      <c r="Q12" s="116">
        <v>150432.70251141678</v>
      </c>
      <c r="R12" s="116">
        <v>145561.14415234004</v>
      </c>
      <c r="S12" s="116">
        <f t="shared" si="5"/>
        <v>2557.3914704773633</v>
      </c>
      <c r="T12" s="116">
        <v>148118.53562281741</v>
      </c>
      <c r="U12" s="116">
        <v>160504.20160683</v>
      </c>
      <c r="V12" s="116">
        <f t="shared" si="6"/>
        <v>3949.8611583797028</v>
      </c>
      <c r="W12" s="116">
        <v>164454.0627652097</v>
      </c>
      <c r="X12" s="116">
        <v>155800.61733964048</v>
      </c>
      <c r="Y12" s="116">
        <f t="shared" si="7"/>
        <v>3669.6770979166031</v>
      </c>
      <c r="Z12" s="116">
        <v>159470.29443755708</v>
      </c>
      <c r="AA12" s="116">
        <v>175682.99988308997</v>
      </c>
      <c r="AB12" s="116">
        <f t="shared" si="8"/>
        <v>3118.8868665280752</v>
      </c>
      <c r="AC12" s="116">
        <v>178801.88674961805</v>
      </c>
      <c r="AD12" s="116">
        <v>190281.90442185997</v>
      </c>
      <c r="AE12" s="116">
        <f t="shared" si="9"/>
        <v>1507.6935753305734</v>
      </c>
      <c r="AF12" s="116">
        <v>191789.59799719055</v>
      </c>
      <c r="AG12" s="116">
        <v>234130.62216597004</v>
      </c>
      <c r="AH12" s="116">
        <f t="shared" si="10"/>
        <v>2617.7173888343095</v>
      </c>
      <c r="AI12" s="116">
        <v>236748.33955480435</v>
      </c>
    </row>
    <row r="13" spans="1:35" ht="20" customHeight="1" x14ac:dyDescent="0.2">
      <c r="A13" s="21">
        <v>1331</v>
      </c>
      <c r="B13" s="22" t="s">
        <v>286</v>
      </c>
      <c r="C13" s="117">
        <v>100667.50149902998</v>
      </c>
      <c r="D13" s="117">
        <f t="shared" si="0"/>
        <v>1472.7589696222276</v>
      </c>
      <c r="E13" s="117">
        <v>102140.26046865221</v>
      </c>
      <c r="F13" s="117">
        <v>113359.42900680999</v>
      </c>
      <c r="G13" s="117">
        <f t="shared" si="1"/>
        <v>1988.9846947841288</v>
      </c>
      <c r="H13" s="117">
        <v>115348.41370159412</v>
      </c>
      <c r="I13" s="117">
        <v>120690.09140263</v>
      </c>
      <c r="J13" s="117">
        <f t="shared" si="2"/>
        <v>2670.8237548763718</v>
      </c>
      <c r="K13" s="117">
        <v>123360.91515750637</v>
      </c>
      <c r="L13" s="117">
        <v>126060.29002831501</v>
      </c>
      <c r="M13" s="117">
        <f t="shared" si="3"/>
        <v>2473.9197668026318</v>
      </c>
      <c r="N13" s="117">
        <v>128534.20979511764</v>
      </c>
      <c r="O13" s="117">
        <v>140645.51283578249</v>
      </c>
      <c r="P13" s="117">
        <f t="shared" si="4"/>
        <v>1881.0579728212906</v>
      </c>
      <c r="Q13" s="117">
        <v>142526.57080860378</v>
      </c>
      <c r="R13" s="117">
        <v>142517.85560002003</v>
      </c>
      <c r="S13" s="117">
        <f t="shared" si="5"/>
        <v>2009.7369082586374</v>
      </c>
      <c r="T13" s="117">
        <v>144527.59250827867</v>
      </c>
      <c r="U13" s="117">
        <v>156070.78182676999</v>
      </c>
      <c r="V13" s="117">
        <f t="shared" si="6"/>
        <v>2686.5417159112985</v>
      </c>
      <c r="W13" s="117">
        <v>158757.32354268129</v>
      </c>
      <c r="X13" s="117">
        <v>152144.81800789048</v>
      </c>
      <c r="Y13" s="117">
        <f t="shared" si="7"/>
        <v>2704.9449411766545</v>
      </c>
      <c r="Z13" s="117">
        <v>154849.76294906714</v>
      </c>
      <c r="AA13" s="117">
        <v>172185.34244638996</v>
      </c>
      <c r="AB13" s="117">
        <f t="shared" si="8"/>
        <v>2517.5763836031547</v>
      </c>
      <c r="AC13" s="117">
        <v>174702.91882999311</v>
      </c>
      <c r="AD13" s="117">
        <v>187493.84574110998</v>
      </c>
      <c r="AE13" s="117">
        <f t="shared" si="9"/>
        <v>1087.5218407228822</v>
      </c>
      <c r="AF13" s="117">
        <v>188581.36758183286</v>
      </c>
      <c r="AG13" s="117">
        <v>230306.00083291004</v>
      </c>
      <c r="AH13" s="117">
        <f t="shared" si="10"/>
        <v>1658.2910630350234</v>
      </c>
      <c r="AI13" s="117">
        <v>231964.29189594506</v>
      </c>
    </row>
    <row r="14" spans="1:35" ht="20" customHeight="1" x14ac:dyDescent="0.2">
      <c r="A14" s="21">
        <v>1332</v>
      </c>
      <c r="B14" s="22" t="s">
        <v>287</v>
      </c>
      <c r="C14" s="117">
        <v>6219.6707440600003</v>
      </c>
      <c r="D14" s="117">
        <f t="shared" si="0"/>
        <v>1634.8712457086203</v>
      </c>
      <c r="E14" s="117">
        <v>7854.5419897686206</v>
      </c>
      <c r="F14" s="117">
        <v>5286.6790583300008</v>
      </c>
      <c r="G14" s="117">
        <f t="shared" si="1"/>
        <v>903.82762506862036</v>
      </c>
      <c r="H14" s="117">
        <v>6190.5066833986211</v>
      </c>
      <c r="I14" s="117">
        <v>5973.3090412300007</v>
      </c>
      <c r="J14" s="117">
        <f t="shared" si="2"/>
        <v>1416.492347902753</v>
      </c>
      <c r="K14" s="117">
        <v>7389.8013891327537</v>
      </c>
      <c r="L14" s="117">
        <v>7067.0613987399984</v>
      </c>
      <c r="M14" s="117">
        <f t="shared" si="3"/>
        <v>179.50926686326056</v>
      </c>
      <c r="N14" s="117">
        <v>7246.5706656032589</v>
      </c>
      <c r="O14" s="117">
        <v>7232.2922606700022</v>
      </c>
      <c r="P14" s="117">
        <f t="shared" si="4"/>
        <v>673.83944214300845</v>
      </c>
      <c r="Q14" s="117">
        <v>7906.1317028130106</v>
      </c>
      <c r="R14" s="117">
        <v>3043.2885523199998</v>
      </c>
      <c r="S14" s="117">
        <f t="shared" si="5"/>
        <v>547.65456221873319</v>
      </c>
      <c r="T14" s="117">
        <v>3590.943114538733</v>
      </c>
      <c r="U14" s="117">
        <v>4433.4197800600004</v>
      </c>
      <c r="V14" s="117">
        <f t="shared" si="6"/>
        <v>1263.3194424684161</v>
      </c>
      <c r="W14" s="117">
        <v>5696.7392225284166</v>
      </c>
      <c r="X14" s="117">
        <v>3655.7993317500009</v>
      </c>
      <c r="Y14" s="117">
        <f t="shared" si="7"/>
        <v>964.73215673992718</v>
      </c>
      <c r="Z14" s="117">
        <v>4620.5314884899281</v>
      </c>
      <c r="AA14" s="117">
        <v>3497.6574367000003</v>
      </c>
      <c r="AB14" s="117">
        <f t="shared" si="8"/>
        <v>601.31048292494688</v>
      </c>
      <c r="AC14" s="117">
        <v>4098.9679196249472</v>
      </c>
      <c r="AD14" s="117">
        <v>2788.0586807499994</v>
      </c>
      <c r="AE14" s="117">
        <f t="shared" si="9"/>
        <v>420.17173460767162</v>
      </c>
      <c r="AF14" s="117">
        <v>3208.2304153576711</v>
      </c>
      <c r="AG14" s="117">
        <v>3824.6213330599999</v>
      </c>
      <c r="AH14" s="117">
        <f t="shared" si="10"/>
        <v>959.42632579927567</v>
      </c>
      <c r="AI14" s="117">
        <v>4784.0476588592755</v>
      </c>
    </row>
    <row r="15" spans="1:35" ht="20" customHeight="1" x14ac:dyDescent="0.2">
      <c r="A15" s="18">
        <v>14</v>
      </c>
      <c r="B15" s="123" t="s">
        <v>247</v>
      </c>
      <c r="C15" s="124">
        <v>34584.692387285366</v>
      </c>
      <c r="D15" s="124">
        <f t="shared" si="0"/>
        <v>-3107.6302153308425</v>
      </c>
      <c r="E15" s="124">
        <v>31477.062171954523</v>
      </c>
      <c r="F15" s="124">
        <v>37835.067618293993</v>
      </c>
      <c r="G15" s="124">
        <f t="shared" si="1"/>
        <v>-2892.8123198527537</v>
      </c>
      <c r="H15" s="124">
        <v>34942.25529844124</v>
      </c>
      <c r="I15" s="124">
        <v>39172.969267453387</v>
      </c>
      <c r="J15" s="124">
        <f t="shared" si="2"/>
        <v>-4087.3161027791357</v>
      </c>
      <c r="K15" s="124">
        <v>35085.653164674251</v>
      </c>
      <c r="L15" s="124">
        <v>47523.895591778142</v>
      </c>
      <c r="M15" s="124">
        <f t="shared" si="3"/>
        <v>-2653.429033665896</v>
      </c>
      <c r="N15" s="124">
        <v>44870.466558112246</v>
      </c>
      <c r="O15" s="124">
        <v>47969.169586989054</v>
      </c>
      <c r="P15" s="124">
        <f t="shared" si="4"/>
        <v>-2554.8974149643036</v>
      </c>
      <c r="Q15" s="124">
        <v>45414.27217202475</v>
      </c>
      <c r="R15" s="124">
        <v>65395.666187813411</v>
      </c>
      <c r="S15" s="124">
        <f t="shared" si="5"/>
        <v>-2557.3914704773706</v>
      </c>
      <c r="T15" s="124">
        <v>62838.27471733604</v>
      </c>
      <c r="U15" s="124">
        <v>58438.965427108262</v>
      </c>
      <c r="V15" s="124">
        <f t="shared" si="6"/>
        <v>-3949.8611583797247</v>
      </c>
      <c r="W15" s="124">
        <v>54489.104268728537</v>
      </c>
      <c r="X15" s="124">
        <v>60894.691055434632</v>
      </c>
      <c r="Y15" s="124">
        <f t="shared" si="7"/>
        <v>-3669.6770979165813</v>
      </c>
      <c r="Z15" s="124">
        <v>57225.013957518051</v>
      </c>
      <c r="AA15" s="124">
        <v>53154.271301675981</v>
      </c>
      <c r="AB15" s="124">
        <f t="shared" si="8"/>
        <v>-3118.8868665281043</v>
      </c>
      <c r="AC15" s="124">
        <v>50035.384435147877</v>
      </c>
      <c r="AD15" s="124">
        <v>58986.694616580266</v>
      </c>
      <c r="AE15" s="124">
        <f t="shared" si="9"/>
        <v>-1507.6935753305443</v>
      </c>
      <c r="AF15" s="124">
        <v>57479.001041249721</v>
      </c>
      <c r="AG15" s="124">
        <v>57227.080034150844</v>
      </c>
      <c r="AH15" s="124">
        <f t="shared" si="10"/>
        <v>-2617.717388834295</v>
      </c>
      <c r="AI15" s="124">
        <v>54609.362645316549</v>
      </c>
    </row>
    <row r="16" spans="1:35" ht="20" customHeight="1" x14ac:dyDescent="0.2">
      <c r="A16" s="35">
        <v>141</v>
      </c>
      <c r="B16" s="36" t="s">
        <v>290</v>
      </c>
      <c r="C16" s="116">
        <v>8674.1407045898686</v>
      </c>
      <c r="D16" s="116">
        <f t="shared" si="0"/>
        <v>0</v>
      </c>
      <c r="E16" s="116">
        <v>8674.1407045898704</v>
      </c>
      <c r="F16" s="116">
        <v>8134.3571798712455</v>
      </c>
      <c r="G16" s="116">
        <f t="shared" si="1"/>
        <v>0</v>
      </c>
      <c r="H16" s="116">
        <v>8134.3571798712455</v>
      </c>
      <c r="I16" s="116">
        <v>7276.362754201381</v>
      </c>
      <c r="J16" s="116">
        <f t="shared" si="2"/>
        <v>0</v>
      </c>
      <c r="K16" s="116">
        <v>7276.3627542013801</v>
      </c>
      <c r="L16" s="116">
        <v>7976.6882828761381</v>
      </c>
      <c r="M16" s="116">
        <f t="shared" si="3"/>
        <v>0</v>
      </c>
      <c r="N16" s="116">
        <v>7976.6882828761381</v>
      </c>
      <c r="O16" s="116">
        <v>10324.488795678802</v>
      </c>
      <c r="P16" s="116">
        <f t="shared" si="4"/>
        <v>0</v>
      </c>
      <c r="Q16" s="116">
        <v>10324.488795678804</v>
      </c>
      <c r="R16" s="116">
        <v>8673.9695284541613</v>
      </c>
      <c r="S16" s="116">
        <f t="shared" si="5"/>
        <v>0</v>
      </c>
      <c r="T16" s="116">
        <v>8673.9695284541613</v>
      </c>
      <c r="U16" s="116">
        <v>8525.5313803482586</v>
      </c>
      <c r="V16" s="116">
        <f t="shared" si="6"/>
        <v>0</v>
      </c>
      <c r="W16" s="116">
        <v>8525.5313803482586</v>
      </c>
      <c r="X16" s="116">
        <v>9809.6173942246387</v>
      </c>
      <c r="Y16" s="116">
        <f t="shared" si="7"/>
        <v>0</v>
      </c>
      <c r="Z16" s="116">
        <v>9809.6173942246387</v>
      </c>
      <c r="AA16" s="116">
        <v>7398.5060298659755</v>
      </c>
      <c r="AB16" s="116">
        <f t="shared" si="8"/>
        <v>0</v>
      </c>
      <c r="AC16" s="116">
        <v>7398.5060298659755</v>
      </c>
      <c r="AD16" s="116">
        <v>6809.3235503702717</v>
      </c>
      <c r="AE16" s="116">
        <f t="shared" si="9"/>
        <v>0</v>
      </c>
      <c r="AF16" s="116">
        <v>6809.3235503702717</v>
      </c>
      <c r="AG16" s="116">
        <v>6083.7928130508371</v>
      </c>
      <c r="AH16" s="116">
        <f t="shared" si="10"/>
        <v>0</v>
      </c>
      <c r="AI16" s="116">
        <v>6083.7928130508371</v>
      </c>
    </row>
    <row r="17" spans="1:35" ht="20" customHeight="1" x14ac:dyDescent="0.2">
      <c r="A17" s="35">
        <v>142</v>
      </c>
      <c r="B17" s="36" t="s">
        <v>298</v>
      </c>
      <c r="C17" s="116">
        <v>10140.4326527755</v>
      </c>
      <c r="D17" s="116">
        <f t="shared" si="0"/>
        <v>0</v>
      </c>
      <c r="E17" s="116">
        <v>10140.4326527755</v>
      </c>
      <c r="F17" s="116">
        <v>11145.35215044275</v>
      </c>
      <c r="G17" s="116">
        <f t="shared" si="1"/>
        <v>0</v>
      </c>
      <c r="H17" s="116">
        <v>11145.35215044275</v>
      </c>
      <c r="I17" s="116">
        <v>12255.967875802002</v>
      </c>
      <c r="J17" s="116">
        <f t="shared" si="2"/>
        <v>0</v>
      </c>
      <c r="K17" s="116">
        <v>12255.967875802002</v>
      </c>
      <c r="L17" s="116">
        <v>13343.914281242</v>
      </c>
      <c r="M17" s="116">
        <f t="shared" si="3"/>
        <v>0</v>
      </c>
      <c r="N17" s="116">
        <v>13343.914281242</v>
      </c>
      <c r="O17" s="116">
        <v>14431.42539566025</v>
      </c>
      <c r="P17" s="116">
        <f t="shared" si="4"/>
        <v>0</v>
      </c>
      <c r="Q17" s="116">
        <v>14431.42539566025</v>
      </c>
      <c r="R17" s="116">
        <v>15698.700910119249</v>
      </c>
      <c r="S17" s="116">
        <f t="shared" si="5"/>
        <v>0</v>
      </c>
      <c r="T17" s="116">
        <v>15698.700910119249</v>
      </c>
      <c r="U17" s="116">
        <v>16398.842973700001</v>
      </c>
      <c r="V17" s="116">
        <f t="shared" si="6"/>
        <v>0</v>
      </c>
      <c r="W17" s="116">
        <v>16398.842973700001</v>
      </c>
      <c r="X17" s="116">
        <v>17760.517986209998</v>
      </c>
      <c r="Y17" s="116">
        <f t="shared" si="7"/>
        <v>0</v>
      </c>
      <c r="Z17" s="116">
        <v>17760.517986209998</v>
      </c>
      <c r="AA17" s="116">
        <v>19563.969504910001</v>
      </c>
      <c r="AB17" s="116">
        <f t="shared" si="8"/>
        <v>0</v>
      </c>
      <c r="AC17" s="116">
        <v>19563.969504910001</v>
      </c>
      <c r="AD17" s="116">
        <v>19649.30929483</v>
      </c>
      <c r="AE17" s="116">
        <f t="shared" si="9"/>
        <v>0</v>
      </c>
      <c r="AF17" s="116">
        <v>19649.30929483</v>
      </c>
      <c r="AG17" s="116">
        <v>22710.790386970002</v>
      </c>
      <c r="AH17" s="116">
        <f t="shared" si="10"/>
        <v>0</v>
      </c>
      <c r="AI17" s="116">
        <v>22710.790386970002</v>
      </c>
    </row>
    <row r="18" spans="1:35" ht="20" customHeight="1" x14ac:dyDescent="0.2">
      <c r="A18" s="21">
        <v>1422</v>
      </c>
      <c r="B18" s="22" t="s">
        <v>300</v>
      </c>
      <c r="C18" s="117">
        <v>2650.8383676255007</v>
      </c>
      <c r="D18" s="117">
        <f t="shared" si="0"/>
        <v>0</v>
      </c>
      <c r="E18" s="117">
        <v>2650.8383676255007</v>
      </c>
      <c r="F18" s="117">
        <v>3004.34807915275</v>
      </c>
      <c r="G18" s="117">
        <f t="shared" si="1"/>
        <v>0</v>
      </c>
      <c r="H18" s="117">
        <v>3004.34807915275</v>
      </c>
      <c r="I18" s="117">
        <v>3373.6264669120001</v>
      </c>
      <c r="J18" s="117">
        <f t="shared" si="2"/>
        <v>0</v>
      </c>
      <c r="K18" s="117">
        <v>3373.6264669120001</v>
      </c>
      <c r="L18" s="117">
        <v>3851.872747762</v>
      </c>
      <c r="M18" s="117">
        <f t="shared" si="3"/>
        <v>0</v>
      </c>
      <c r="N18" s="117">
        <v>3851.872747762</v>
      </c>
      <c r="O18" s="117">
        <v>4138.8143040302493</v>
      </c>
      <c r="P18" s="117">
        <f t="shared" si="4"/>
        <v>0</v>
      </c>
      <c r="Q18" s="117">
        <v>4138.8143040302493</v>
      </c>
      <c r="R18" s="117">
        <v>4333.0709631092504</v>
      </c>
      <c r="S18" s="117">
        <f t="shared" si="5"/>
        <v>0</v>
      </c>
      <c r="T18" s="117">
        <v>4333.0709631092504</v>
      </c>
      <c r="U18" s="117">
        <v>4999.76438573</v>
      </c>
      <c r="V18" s="117">
        <f t="shared" si="6"/>
        <v>0</v>
      </c>
      <c r="W18" s="117">
        <v>4999.76438573</v>
      </c>
      <c r="X18" s="117">
        <v>5612.7844512499996</v>
      </c>
      <c r="Y18" s="117">
        <f t="shared" si="7"/>
        <v>0</v>
      </c>
      <c r="Z18" s="117">
        <v>5612.7844512499996</v>
      </c>
      <c r="AA18" s="117">
        <v>5712.5158353199986</v>
      </c>
      <c r="AB18" s="117">
        <f t="shared" si="8"/>
        <v>0</v>
      </c>
      <c r="AC18" s="117">
        <v>5712.5158353199986</v>
      </c>
      <c r="AD18" s="117">
        <v>4889.5114796899998</v>
      </c>
      <c r="AE18" s="117">
        <f t="shared" si="9"/>
        <v>0</v>
      </c>
      <c r="AF18" s="117">
        <v>4889.5114796899998</v>
      </c>
      <c r="AG18" s="117">
        <v>6437.8948277900008</v>
      </c>
      <c r="AH18" s="117">
        <f t="shared" si="10"/>
        <v>0</v>
      </c>
      <c r="AI18" s="117">
        <v>6437.8948277900008</v>
      </c>
    </row>
    <row r="19" spans="1:35" ht="20" customHeight="1" x14ac:dyDescent="0.2">
      <c r="A19" s="21">
        <v>1423</v>
      </c>
      <c r="B19" s="22" t="s">
        <v>301</v>
      </c>
      <c r="C19" s="117">
        <v>7489.5942851500004</v>
      </c>
      <c r="D19" s="117">
        <f t="shared" si="0"/>
        <v>0</v>
      </c>
      <c r="E19" s="117">
        <v>7489.5942851500004</v>
      </c>
      <c r="F19" s="117">
        <v>8141.00407129</v>
      </c>
      <c r="G19" s="117">
        <f t="shared" si="1"/>
        <v>0</v>
      </c>
      <c r="H19" s="117">
        <v>8141.00407129</v>
      </c>
      <c r="I19" s="117">
        <v>8882.3414088900008</v>
      </c>
      <c r="J19" s="117">
        <f t="shared" si="2"/>
        <v>0</v>
      </c>
      <c r="K19" s="117">
        <v>8882.3414088900008</v>
      </c>
      <c r="L19" s="117">
        <v>9492.04153348</v>
      </c>
      <c r="M19" s="117">
        <f t="shared" si="3"/>
        <v>0</v>
      </c>
      <c r="N19" s="117">
        <v>9492.04153348</v>
      </c>
      <c r="O19" s="117">
        <v>10292.61109163</v>
      </c>
      <c r="P19" s="117">
        <f t="shared" si="4"/>
        <v>0</v>
      </c>
      <c r="Q19" s="117">
        <v>10292.61109163</v>
      </c>
      <c r="R19" s="117">
        <v>11365.629947009998</v>
      </c>
      <c r="S19" s="117">
        <f t="shared" si="5"/>
        <v>0</v>
      </c>
      <c r="T19" s="117">
        <v>11365.629947009998</v>
      </c>
      <c r="U19" s="117">
        <v>11399.078587970002</v>
      </c>
      <c r="V19" s="117">
        <f t="shared" si="6"/>
        <v>0</v>
      </c>
      <c r="W19" s="117">
        <v>11399.078587970002</v>
      </c>
      <c r="X19" s="117">
        <v>12147.73353496</v>
      </c>
      <c r="Y19" s="117">
        <f t="shared" si="7"/>
        <v>0</v>
      </c>
      <c r="Z19" s="117">
        <v>12147.73353496</v>
      </c>
      <c r="AA19" s="117">
        <v>13851.453669590002</v>
      </c>
      <c r="AB19" s="117">
        <f t="shared" si="8"/>
        <v>0</v>
      </c>
      <c r="AC19" s="117">
        <v>13851.453669590002</v>
      </c>
      <c r="AD19" s="117">
        <v>14759.79781514</v>
      </c>
      <c r="AE19" s="117">
        <f t="shared" si="9"/>
        <v>0</v>
      </c>
      <c r="AF19" s="117">
        <v>14759.79781514</v>
      </c>
      <c r="AG19" s="117">
        <v>16272.89555918</v>
      </c>
      <c r="AH19" s="117">
        <f t="shared" si="10"/>
        <v>0</v>
      </c>
      <c r="AI19" s="117">
        <v>16272.89555918</v>
      </c>
    </row>
    <row r="20" spans="1:35" ht="20" customHeight="1" x14ac:dyDescent="0.2">
      <c r="A20" s="35">
        <v>143</v>
      </c>
      <c r="B20" s="36" t="s">
        <v>303</v>
      </c>
      <c r="C20" s="116">
        <v>5818.1844423299999</v>
      </c>
      <c r="D20" s="116">
        <f t="shared" si="0"/>
        <v>0</v>
      </c>
      <c r="E20" s="116">
        <v>5818.1844423299999</v>
      </c>
      <c r="F20" s="116">
        <v>6269.0366383400005</v>
      </c>
      <c r="G20" s="116">
        <f t="shared" si="1"/>
        <v>0</v>
      </c>
      <c r="H20" s="116">
        <v>6269.0366383400005</v>
      </c>
      <c r="I20" s="116">
        <v>6899.3967396100006</v>
      </c>
      <c r="J20" s="116">
        <f t="shared" si="2"/>
        <v>0</v>
      </c>
      <c r="K20" s="116">
        <v>6899.3967396100006</v>
      </c>
      <c r="L20" s="116">
        <v>10149.705747849999</v>
      </c>
      <c r="M20" s="116">
        <f t="shared" si="3"/>
        <v>0</v>
      </c>
      <c r="N20" s="116">
        <v>10149.705747849999</v>
      </c>
      <c r="O20" s="116">
        <v>8306.9484559000011</v>
      </c>
      <c r="P20" s="116">
        <f t="shared" si="4"/>
        <v>0</v>
      </c>
      <c r="Q20" s="116">
        <v>8306.9484559000011</v>
      </c>
      <c r="R20" s="116">
        <v>8709.836722019998</v>
      </c>
      <c r="S20" s="116">
        <f t="shared" si="5"/>
        <v>0</v>
      </c>
      <c r="T20" s="116">
        <v>8709.836722019998</v>
      </c>
      <c r="U20" s="116">
        <v>8687.0257964399989</v>
      </c>
      <c r="V20" s="116">
        <f t="shared" si="6"/>
        <v>0</v>
      </c>
      <c r="W20" s="116">
        <v>8687.0257964399989</v>
      </c>
      <c r="X20" s="116">
        <v>10484.999938499997</v>
      </c>
      <c r="Y20" s="116">
        <f t="shared" si="7"/>
        <v>0</v>
      </c>
      <c r="Z20" s="116">
        <v>10484.999938499997</v>
      </c>
      <c r="AA20" s="116">
        <v>11237.629492230002</v>
      </c>
      <c r="AB20" s="116">
        <f t="shared" si="8"/>
        <v>0</v>
      </c>
      <c r="AC20" s="116">
        <v>11237.629492230002</v>
      </c>
      <c r="AD20" s="116">
        <v>13758.599849159998</v>
      </c>
      <c r="AE20" s="116">
        <f t="shared" si="9"/>
        <v>0</v>
      </c>
      <c r="AF20" s="116">
        <v>13758.599849159998</v>
      </c>
      <c r="AG20" s="116">
        <v>10344.90057084</v>
      </c>
      <c r="AH20" s="116">
        <f t="shared" si="10"/>
        <v>0</v>
      </c>
      <c r="AI20" s="116">
        <v>10344.90057084</v>
      </c>
    </row>
    <row r="21" spans="1:35" ht="20" customHeight="1" x14ac:dyDescent="0.2">
      <c r="A21" s="35">
        <v>144</v>
      </c>
      <c r="B21" s="36" t="s">
        <v>304</v>
      </c>
      <c r="C21" s="116">
        <v>9951.9345875899999</v>
      </c>
      <c r="D21" s="116">
        <f t="shared" si="0"/>
        <v>-3107.6302153308479</v>
      </c>
      <c r="E21" s="116">
        <v>6844.3043722591519</v>
      </c>
      <c r="F21" s="116">
        <v>12286.321649640002</v>
      </c>
      <c r="G21" s="116">
        <f t="shared" si="1"/>
        <v>-2892.8123198527574</v>
      </c>
      <c r="H21" s="116">
        <v>9393.5093297872445</v>
      </c>
      <c r="I21" s="116">
        <v>12741.241897839998</v>
      </c>
      <c r="J21" s="116">
        <f t="shared" si="2"/>
        <v>-4087.3161027791284</v>
      </c>
      <c r="K21" s="116">
        <v>8653.9257950608699</v>
      </c>
      <c r="L21" s="116">
        <v>16053.587279810003</v>
      </c>
      <c r="M21" s="116">
        <f t="shared" si="3"/>
        <v>-2653.4290336658942</v>
      </c>
      <c r="N21" s="116">
        <v>13400.158246144108</v>
      </c>
      <c r="O21" s="116">
        <v>14906.30693975</v>
      </c>
      <c r="P21" s="116">
        <f t="shared" si="4"/>
        <v>-2554.8974149643072</v>
      </c>
      <c r="Q21" s="116">
        <v>12351.409524785693</v>
      </c>
      <c r="R21" s="116">
        <v>32313.159027220005</v>
      </c>
      <c r="S21" s="116">
        <f t="shared" si="5"/>
        <v>-2557.3914704773706</v>
      </c>
      <c r="T21" s="116">
        <v>29755.767556742634</v>
      </c>
      <c r="U21" s="116">
        <v>24827.56527662</v>
      </c>
      <c r="V21" s="116">
        <f t="shared" si="6"/>
        <v>-3949.8611583797283</v>
      </c>
      <c r="W21" s="116">
        <v>20877.704118240272</v>
      </c>
      <c r="X21" s="116">
        <v>22839.555736499999</v>
      </c>
      <c r="Y21" s="116">
        <f t="shared" si="7"/>
        <v>-3669.6770979165813</v>
      </c>
      <c r="Z21" s="116">
        <v>19169.878638583417</v>
      </c>
      <c r="AA21" s="116">
        <v>14954.166274670002</v>
      </c>
      <c r="AB21" s="116">
        <f t="shared" si="8"/>
        <v>-3118.8868665281079</v>
      </c>
      <c r="AC21" s="116">
        <v>11835.279408141894</v>
      </c>
      <c r="AD21" s="116">
        <v>18769.461922219998</v>
      </c>
      <c r="AE21" s="116">
        <f t="shared" si="9"/>
        <v>-1507.6935753305443</v>
      </c>
      <c r="AF21" s="116">
        <v>17261.768346889454</v>
      </c>
      <c r="AG21" s="116">
        <v>18087.596263290001</v>
      </c>
      <c r="AH21" s="116">
        <f t="shared" si="10"/>
        <v>-2617.7173888342913</v>
      </c>
      <c r="AI21" s="116">
        <v>15469.87887445571</v>
      </c>
    </row>
    <row r="22" spans="1:35" ht="20" customHeight="1" x14ac:dyDescent="0.2">
      <c r="A22" s="21">
        <v>1441</v>
      </c>
      <c r="B22" s="22" t="s">
        <v>286</v>
      </c>
      <c r="C22" s="117">
        <v>8439.2544796099992</v>
      </c>
      <c r="D22" s="117">
        <f t="shared" si="0"/>
        <v>-1594.9501073508472</v>
      </c>
      <c r="E22" s="117">
        <v>6844.3043722591519</v>
      </c>
      <c r="F22" s="117">
        <v>11430.741151670001</v>
      </c>
      <c r="G22" s="117">
        <f t="shared" si="1"/>
        <v>-2037.2318218827568</v>
      </c>
      <c r="H22" s="117">
        <v>9393.5093297872445</v>
      </c>
      <c r="I22" s="117">
        <v>11644.996245619999</v>
      </c>
      <c r="J22" s="117">
        <f t="shared" si="2"/>
        <v>-2991.0704505591293</v>
      </c>
      <c r="K22" s="117">
        <v>8653.9257950608699</v>
      </c>
      <c r="L22" s="117">
        <v>14341.296111410002</v>
      </c>
      <c r="M22" s="117">
        <f t="shared" si="3"/>
        <v>-2473.9197668026336</v>
      </c>
      <c r="N22" s="117">
        <v>11867.376344607368</v>
      </c>
      <c r="O22" s="117">
        <v>13300.38577542</v>
      </c>
      <c r="P22" s="117">
        <f t="shared" si="4"/>
        <v>-1881.0579728212979</v>
      </c>
      <c r="Q22" s="117">
        <v>11419.327802598702</v>
      </c>
      <c r="R22" s="117">
        <v>29444.060190330005</v>
      </c>
      <c r="S22" s="117">
        <f t="shared" si="5"/>
        <v>-2009.7369082586374</v>
      </c>
      <c r="T22" s="117">
        <v>27434.323282071367</v>
      </c>
      <c r="U22" s="117">
        <v>21655.259811209999</v>
      </c>
      <c r="V22" s="117">
        <f t="shared" si="6"/>
        <v>-2686.5417159113094</v>
      </c>
      <c r="W22" s="117">
        <v>18968.718095298689</v>
      </c>
      <c r="X22" s="117">
        <v>20371.678858359999</v>
      </c>
      <c r="Y22" s="117">
        <f t="shared" si="7"/>
        <v>-2704.9449411766545</v>
      </c>
      <c r="Z22" s="117">
        <v>17666.733917183345</v>
      </c>
      <c r="AA22" s="117">
        <v>14320.404652680003</v>
      </c>
      <c r="AB22" s="117">
        <f t="shared" si="8"/>
        <v>-2517.576383603162</v>
      </c>
      <c r="AC22" s="117">
        <v>11802.828269076841</v>
      </c>
      <c r="AD22" s="117">
        <v>18659.134941849999</v>
      </c>
      <c r="AE22" s="117">
        <f t="shared" si="9"/>
        <v>-1397.3665949605456</v>
      </c>
      <c r="AF22" s="117">
        <v>17261.768346889454</v>
      </c>
      <c r="AG22" s="117">
        <v>17655.75420345</v>
      </c>
      <c r="AH22" s="117">
        <f t="shared" si="10"/>
        <v>-2185.8753289942906</v>
      </c>
      <c r="AI22" s="117">
        <v>15469.87887445571</v>
      </c>
    </row>
    <row r="23" spans="1:35" ht="20" customHeight="1" x14ac:dyDescent="0.2">
      <c r="A23" s="21">
        <v>1442</v>
      </c>
      <c r="B23" s="22" t="s">
        <v>287</v>
      </c>
      <c r="C23" s="117">
        <v>1512.68010798</v>
      </c>
      <c r="D23" s="117">
        <f t="shared" si="0"/>
        <v>-1512.68010798</v>
      </c>
      <c r="E23" s="117">
        <v>0</v>
      </c>
      <c r="F23" s="117">
        <v>855.58049797000012</v>
      </c>
      <c r="G23" s="117">
        <f t="shared" si="1"/>
        <v>-855.58049797000012</v>
      </c>
      <c r="H23" s="117">
        <v>0</v>
      </c>
      <c r="I23" s="117">
        <v>1096.24565222</v>
      </c>
      <c r="J23" s="117">
        <f t="shared" si="2"/>
        <v>-1096.24565222</v>
      </c>
      <c r="K23" s="117">
        <v>0</v>
      </c>
      <c r="L23" s="117">
        <v>1712.2911684000001</v>
      </c>
      <c r="M23" s="117">
        <f t="shared" si="3"/>
        <v>-179.50926686326011</v>
      </c>
      <c r="N23" s="117">
        <v>1532.78190153674</v>
      </c>
      <c r="O23" s="117">
        <v>1605.9211643300002</v>
      </c>
      <c r="P23" s="117">
        <f t="shared" si="4"/>
        <v>-673.83944214300868</v>
      </c>
      <c r="Q23" s="117">
        <v>932.08172218699156</v>
      </c>
      <c r="R23" s="117">
        <v>2869.0988368900003</v>
      </c>
      <c r="S23" s="117">
        <f t="shared" si="5"/>
        <v>-547.65456221873319</v>
      </c>
      <c r="T23" s="117">
        <v>2321.4442746712671</v>
      </c>
      <c r="U23" s="117">
        <v>3172.3054654100001</v>
      </c>
      <c r="V23" s="117">
        <f t="shared" si="6"/>
        <v>-1263.3194424684166</v>
      </c>
      <c r="W23" s="117">
        <v>1908.9860229415835</v>
      </c>
      <c r="X23" s="117">
        <v>2467.8768781399999</v>
      </c>
      <c r="Y23" s="117">
        <f t="shared" si="7"/>
        <v>-964.73215673992718</v>
      </c>
      <c r="Z23" s="117">
        <v>1503.1447214000727</v>
      </c>
      <c r="AA23" s="117">
        <v>633.76162198999998</v>
      </c>
      <c r="AB23" s="117">
        <f t="shared" si="8"/>
        <v>-601.31048292494643</v>
      </c>
      <c r="AC23" s="117">
        <v>32.451139065053553</v>
      </c>
      <c r="AD23" s="117">
        <v>110.32698037</v>
      </c>
      <c r="AE23" s="117">
        <f t="shared" si="9"/>
        <v>-110.32698037</v>
      </c>
      <c r="AF23" s="117">
        <v>0</v>
      </c>
      <c r="AG23" s="117">
        <v>431.84205983999999</v>
      </c>
      <c r="AH23" s="117">
        <f t="shared" si="10"/>
        <v>-431.84205983999999</v>
      </c>
      <c r="AI23" s="117">
        <v>0</v>
      </c>
    </row>
    <row r="25" spans="1:35" customFormat="1" ht="20" customHeight="1" x14ac:dyDescent="0.2">
      <c r="A25" s="334" t="s">
        <v>888</v>
      </c>
      <c r="B25" s="335"/>
      <c r="C25" s="340">
        <v>2010</v>
      </c>
      <c r="D25" s="341"/>
      <c r="E25" s="343"/>
      <c r="F25" s="340">
        <v>2011</v>
      </c>
      <c r="G25" s="341"/>
      <c r="H25" s="343"/>
      <c r="I25" s="340">
        <v>2012</v>
      </c>
      <c r="J25" s="341"/>
      <c r="K25" s="343"/>
      <c r="L25" s="340">
        <v>2013</v>
      </c>
      <c r="M25" s="341"/>
      <c r="N25" s="343"/>
      <c r="O25" s="340">
        <v>2014</v>
      </c>
      <c r="P25" s="341"/>
      <c r="Q25" s="343"/>
      <c r="R25" s="340">
        <v>2015</v>
      </c>
      <c r="S25" s="341"/>
      <c r="T25" s="343"/>
      <c r="U25" s="340">
        <v>2016</v>
      </c>
      <c r="V25" s="341"/>
      <c r="W25" s="343"/>
      <c r="X25" s="340">
        <v>2017</v>
      </c>
      <c r="Y25" s="341"/>
      <c r="Z25" s="343"/>
      <c r="AA25" s="340">
        <v>2018</v>
      </c>
      <c r="AB25" s="341"/>
      <c r="AC25" s="343"/>
      <c r="AD25" s="340">
        <v>2019</v>
      </c>
      <c r="AE25" s="341"/>
      <c r="AF25" s="343"/>
      <c r="AG25" s="340">
        <v>2020</v>
      </c>
      <c r="AH25" s="341"/>
      <c r="AI25" s="343"/>
    </row>
    <row r="26" spans="1:35" customFormat="1" ht="36" customHeight="1" x14ac:dyDescent="0.2">
      <c r="A26" s="338"/>
      <c r="B26" s="339"/>
      <c r="C26" s="25" t="s">
        <v>880</v>
      </c>
      <c r="D26" s="25" t="s">
        <v>881</v>
      </c>
      <c r="E26" s="25" t="s">
        <v>882</v>
      </c>
      <c r="F26" s="25" t="s">
        <v>880</v>
      </c>
      <c r="G26" s="25" t="s">
        <v>881</v>
      </c>
      <c r="H26" s="25" t="s">
        <v>882</v>
      </c>
      <c r="I26" s="25" t="s">
        <v>880</v>
      </c>
      <c r="J26" s="25" t="s">
        <v>881</v>
      </c>
      <c r="K26" s="25" t="s">
        <v>882</v>
      </c>
      <c r="L26" s="25" t="s">
        <v>880</v>
      </c>
      <c r="M26" s="25" t="s">
        <v>881</v>
      </c>
      <c r="N26" s="25" t="s">
        <v>882</v>
      </c>
      <c r="O26" s="25" t="s">
        <v>880</v>
      </c>
      <c r="P26" s="25" t="s">
        <v>881</v>
      </c>
      <c r="Q26" s="25" t="s">
        <v>882</v>
      </c>
      <c r="R26" s="25" t="s">
        <v>880</v>
      </c>
      <c r="S26" s="25" t="s">
        <v>881</v>
      </c>
      <c r="T26" s="25" t="s">
        <v>882</v>
      </c>
      <c r="U26" s="25" t="s">
        <v>880</v>
      </c>
      <c r="V26" s="25" t="s">
        <v>881</v>
      </c>
      <c r="W26" s="25" t="s">
        <v>882</v>
      </c>
      <c r="X26" s="25" t="s">
        <v>880</v>
      </c>
      <c r="Y26" s="25" t="s">
        <v>881</v>
      </c>
      <c r="Z26" s="25" t="s">
        <v>882</v>
      </c>
      <c r="AA26" s="25" t="s">
        <v>880</v>
      </c>
      <c r="AB26" s="25" t="s">
        <v>881</v>
      </c>
      <c r="AC26" s="25" t="s">
        <v>882</v>
      </c>
      <c r="AD26" s="25" t="s">
        <v>880</v>
      </c>
      <c r="AE26" s="25" t="s">
        <v>881</v>
      </c>
      <c r="AF26" s="25" t="s">
        <v>882</v>
      </c>
      <c r="AG26" s="25" t="s">
        <v>880</v>
      </c>
      <c r="AH26" s="25" t="s">
        <v>881</v>
      </c>
      <c r="AI26" s="25" t="s">
        <v>882</v>
      </c>
    </row>
    <row r="27" spans="1:35" customFormat="1" ht="20" customHeight="1" x14ac:dyDescent="0.2">
      <c r="A27" s="284">
        <v>1</v>
      </c>
      <c r="B27" s="285" t="s">
        <v>887</v>
      </c>
      <c r="C27" s="286">
        <v>314095.59095604689</v>
      </c>
      <c r="D27" s="286">
        <f>E27-C27</f>
        <v>0</v>
      </c>
      <c r="E27" s="286">
        <v>314095.59095604689</v>
      </c>
      <c r="F27" s="286">
        <v>361445.20131219865</v>
      </c>
      <c r="G27" s="286">
        <f>H27-F27</f>
        <v>0</v>
      </c>
      <c r="H27" s="286">
        <v>361445.20131219865</v>
      </c>
      <c r="I27" s="286">
        <v>407765.32080007403</v>
      </c>
      <c r="J27" s="286">
        <f>K27-I27</f>
        <v>0</v>
      </c>
      <c r="K27" s="286">
        <v>407765.32080007409</v>
      </c>
      <c r="L27" s="286">
        <v>433981.82193986786</v>
      </c>
      <c r="M27" s="286">
        <f>N27-L27</f>
        <v>0</v>
      </c>
      <c r="N27" s="286">
        <v>433981.82193986792</v>
      </c>
      <c r="O27" s="286">
        <v>484544.08366376377</v>
      </c>
      <c r="P27" s="286">
        <f>Q27-O27</f>
        <v>0</v>
      </c>
      <c r="Q27" s="286">
        <v>484544.08366376371</v>
      </c>
      <c r="R27" s="286">
        <v>516511.7101988694</v>
      </c>
      <c r="S27" s="286">
        <f>T27-R27</f>
        <v>0</v>
      </c>
      <c r="T27" s="286">
        <v>516511.7101988694</v>
      </c>
      <c r="U27" s="286">
        <v>558912.09297719039</v>
      </c>
      <c r="V27" s="286">
        <f>W27-U27</f>
        <v>0</v>
      </c>
      <c r="W27" s="286">
        <v>558912.09297719039</v>
      </c>
      <c r="X27" s="286">
        <v>576312.82188254048</v>
      </c>
      <c r="Y27" s="286">
        <f>Z27-X27</f>
        <v>0</v>
      </c>
      <c r="Z27" s="286">
        <v>576312.82188254048</v>
      </c>
      <c r="AA27" s="286">
        <v>628537.31808323588</v>
      </c>
      <c r="AB27" s="286">
        <f>AC27-AA27</f>
        <v>0</v>
      </c>
      <c r="AC27" s="286">
        <v>628537.31808323588</v>
      </c>
      <c r="AD27" s="286">
        <v>690976.8211888104</v>
      </c>
      <c r="AE27" s="286">
        <f>AF27-AD27</f>
        <v>0</v>
      </c>
      <c r="AF27" s="286">
        <v>690976.8211888104</v>
      </c>
      <c r="AG27" s="286">
        <v>752850.29505531141</v>
      </c>
      <c r="AH27" s="286">
        <f>AI27-AG27</f>
        <v>0</v>
      </c>
      <c r="AI27" s="286">
        <v>752850.29505531152</v>
      </c>
    </row>
    <row r="28" spans="1:35" customFormat="1" ht="20" customHeight="1" x14ac:dyDescent="0.2">
      <c r="A28" s="18">
        <v>11</v>
      </c>
      <c r="B28" s="123" t="s">
        <v>242</v>
      </c>
      <c r="C28" s="124">
        <v>60206.914689216341</v>
      </c>
      <c r="D28" s="124">
        <f t="shared" ref="D28:D44" si="11">E28-C28</f>
        <v>0</v>
      </c>
      <c r="E28" s="124">
        <v>60206.914689216341</v>
      </c>
      <c r="F28" s="124">
        <v>69923.546474135743</v>
      </c>
      <c r="G28" s="124">
        <f t="shared" ref="G28:G44" si="12">H28-F28</f>
        <v>0</v>
      </c>
      <c r="H28" s="124">
        <v>69923.546474135743</v>
      </c>
      <c r="I28" s="124">
        <v>79035.861455604187</v>
      </c>
      <c r="J28" s="124">
        <f t="shared" ref="J28:J44" si="13">K28-I28</f>
        <v>0</v>
      </c>
      <c r="K28" s="124">
        <v>79035.861455604187</v>
      </c>
      <c r="L28" s="124">
        <v>87770.232116992935</v>
      </c>
      <c r="M28" s="124">
        <f t="shared" ref="M28:M44" si="14">N28-L28</f>
        <v>0</v>
      </c>
      <c r="N28" s="124">
        <v>87770.232116992935</v>
      </c>
      <c r="O28" s="124">
        <v>97706.705744835359</v>
      </c>
      <c r="P28" s="124">
        <f t="shared" ref="P28:P44" si="15">Q28-O28</f>
        <v>0</v>
      </c>
      <c r="Q28" s="124">
        <v>97706.705744835359</v>
      </c>
      <c r="R28" s="124">
        <v>105097.61719697739</v>
      </c>
      <c r="S28" s="124">
        <f t="shared" ref="S28:S44" si="16">T28-R28</f>
        <v>0</v>
      </c>
      <c r="T28" s="124">
        <v>105097.61719697739</v>
      </c>
      <c r="U28" s="124">
        <v>107934.90566242571</v>
      </c>
      <c r="V28" s="124">
        <f t="shared" ref="V28:V44" si="17">W28-U28</f>
        <v>0</v>
      </c>
      <c r="W28" s="124">
        <v>107934.90566242571</v>
      </c>
      <c r="X28" s="124">
        <v>115921.07112340091</v>
      </c>
      <c r="Y28" s="124">
        <f t="shared" ref="Y28:Y44" si="18">Z28-X28</f>
        <v>0</v>
      </c>
      <c r="Z28" s="124">
        <v>115921.07112340091</v>
      </c>
      <c r="AA28" s="124">
        <v>130213.02339550504</v>
      </c>
      <c r="AB28" s="124">
        <f t="shared" ref="AB28:AB44" si="19">AC28-AA28</f>
        <v>0</v>
      </c>
      <c r="AC28" s="124">
        <v>130213.02339550504</v>
      </c>
      <c r="AD28" s="124">
        <v>144729.52390447454</v>
      </c>
      <c r="AE28" s="124">
        <f t="shared" ref="AE28:AE44" si="20">AF28-AD28</f>
        <v>0</v>
      </c>
      <c r="AF28" s="124">
        <v>144729.52390447454</v>
      </c>
      <c r="AG28" s="124">
        <v>146429.53422499428</v>
      </c>
      <c r="AH28" s="124">
        <f t="shared" ref="AH28:AH44" si="21">AI28-AG28</f>
        <v>0</v>
      </c>
      <c r="AI28" s="124">
        <v>146429.53422499428</v>
      </c>
    </row>
    <row r="29" spans="1:35" customFormat="1" ht="20" customHeight="1" x14ac:dyDescent="0.2">
      <c r="A29" s="18">
        <v>12</v>
      </c>
      <c r="B29" s="123" t="s">
        <v>246</v>
      </c>
      <c r="C29" s="124">
        <v>12096.349539880001</v>
      </c>
      <c r="D29" s="124">
        <f t="shared" si="11"/>
        <v>0</v>
      </c>
      <c r="E29" s="124">
        <v>12096.349539880001</v>
      </c>
      <c r="F29" s="124">
        <v>15606.0165346421</v>
      </c>
      <c r="G29" s="124">
        <f t="shared" si="12"/>
        <v>0</v>
      </c>
      <c r="H29" s="124">
        <v>15606.0165346421</v>
      </c>
      <c r="I29" s="124">
        <v>17750.648370949089</v>
      </c>
      <c r="J29" s="124">
        <f t="shared" si="13"/>
        <v>0</v>
      </c>
      <c r="K29" s="124">
        <v>17750.648370949089</v>
      </c>
      <c r="L29" s="124">
        <v>20908.909499197238</v>
      </c>
      <c r="M29" s="124">
        <f t="shared" si="14"/>
        <v>0</v>
      </c>
      <c r="N29" s="124">
        <v>20908.909499197238</v>
      </c>
      <c r="O29" s="124">
        <v>23383.36542338007</v>
      </c>
      <c r="P29" s="124">
        <f t="shared" si="15"/>
        <v>0</v>
      </c>
      <c r="Q29" s="124">
        <v>23383.36542338007</v>
      </c>
      <c r="R29" s="124">
        <v>26602.946972138023</v>
      </c>
      <c r="S29" s="124">
        <f t="shared" si="16"/>
        <v>0</v>
      </c>
      <c r="T29" s="124">
        <v>26602.946972138023</v>
      </c>
      <c r="U29" s="124">
        <v>29709.612540418602</v>
      </c>
      <c r="V29" s="124">
        <f t="shared" si="17"/>
        <v>0</v>
      </c>
      <c r="W29" s="124">
        <v>29709.612540418602</v>
      </c>
      <c r="X29" s="124">
        <v>32028.186497412797</v>
      </c>
      <c r="Y29" s="124">
        <f t="shared" si="18"/>
        <v>0</v>
      </c>
      <c r="Z29" s="124">
        <v>32028.186497412797</v>
      </c>
      <c r="AA29" s="124">
        <v>34180.128476951199</v>
      </c>
      <c r="AB29" s="124">
        <f t="shared" si="19"/>
        <v>0</v>
      </c>
      <c r="AC29" s="124">
        <v>34180.128476951199</v>
      </c>
      <c r="AD29" s="124">
        <v>38606.226604180003</v>
      </c>
      <c r="AE29" s="124">
        <f t="shared" si="20"/>
        <v>0</v>
      </c>
      <c r="AF29" s="124">
        <v>38606.226604180003</v>
      </c>
      <c r="AG29" s="124">
        <v>40853.185408409699</v>
      </c>
      <c r="AH29" s="124">
        <f t="shared" si="21"/>
        <v>0</v>
      </c>
      <c r="AI29" s="124">
        <v>40853.185408409699</v>
      </c>
    </row>
    <row r="30" spans="1:35" customFormat="1" ht="20" customHeight="1" x14ac:dyDescent="0.2">
      <c r="A30" s="18">
        <v>13</v>
      </c>
      <c r="B30" s="287" t="s">
        <v>243</v>
      </c>
      <c r="C30" s="124">
        <v>213030.59586843522</v>
      </c>
      <c r="D30" s="124">
        <f t="shared" si="11"/>
        <v>6496.7286424979102</v>
      </c>
      <c r="E30" s="124">
        <v>219527.32451093313</v>
      </c>
      <c r="F30" s="124">
        <v>243402.00858520239</v>
      </c>
      <c r="G30" s="124">
        <f t="shared" si="12"/>
        <v>6736.1593796366942</v>
      </c>
      <c r="H30" s="124">
        <v>250138.16796483909</v>
      </c>
      <c r="I30" s="124">
        <v>271929.09535590297</v>
      </c>
      <c r="J30" s="124">
        <f t="shared" si="13"/>
        <v>10900.502220670925</v>
      </c>
      <c r="K30" s="124">
        <v>282829.5975765739</v>
      </c>
      <c r="L30" s="124">
        <v>291277.99370929069</v>
      </c>
      <c r="M30" s="124">
        <f t="shared" si="14"/>
        <v>7684.3883589630132</v>
      </c>
      <c r="N30" s="124">
        <v>298962.3820682537</v>
      </c>
      <c r="O30" s="124">
        <v>323309.56771805172</v>
      </c>
      <c r="P30" s="124">
        <f t="shared" si="15"/>
        <v>6905.1751118579414</v>
      </c>
      <c r="Q30" s="124">
        <v>330214.74282990966</v>
      </c>
      <c r="R30" s="124">
        <v>335700.85439522122</v>
      </c>
      <c r="S30" s="124">
        <f t="shared" si="16"/>
        <v>8042.3337152189342</v>
      </c>
      <c r="T30" s="124">
        <v>343743.18811044015</v>
      </c>
      <c r="U30" s="124">
        <v>365398.37237800116</v>
      </c>
      <c r="V30" s="124">
        <f t="shared" si="17"/>
        <v>11519.925077988184</v>
      </c>
      <c r="W30" s="124">
        <v>376918.29745598935</v>
      </c>
      <c r="X30" s="124">
        <v>373937.67883404915</v>
      </c>
      <c r="Y30" s="124">
        <f t="shared" si="18"/>
        <v>11562.017705992446</v>
      </c>
      <c r="Z30" s="124">
        <v>385499.69654004159</v>
      </c>
      <c r="AA30" s="124">
        <v>411265.73716074362</v>
      </c>
      <c r="AB30" s="124">
        <f t="shared" si="19"/>
        <v>10526.310931269021</v>
      </c>
      <c r="AC30" s="124">
        <v>421792.04809201264</v>
      </c>
      <c r="AD30" s="124">
        <v>446240.81596593169</v>
      </c>
      <c r="AE30" s="124">
        <f t="shared" si="20"/>
        <v>5021.7783333985135</v>
      </c>
      <c r="AF30" s="124">
        <v>451262.5942993302</v>
      </c>
      <c r="AG30" s="124">
        <v>512189.99099900917</v>
      </c>
      <c r="AH30" s="124">
        <f t="shared" si="21"/>
        <v>8258.088795689051</v>
      </c>
      <c r="AI30" s="124">
        <v>520448.07979469822</v>
      </c>
    </row>
    <row r="31" spans="1:35" customFormat="1" ht="20" customHeight="1" x14ac:dyDescent="0.2">
      <c r="A31" s="35">
        <v>131</v>
      </c>
      <c r="B31" s="36" t="s">
        <v>285</v>
      </c>
      <c r="C31" s="116">
        <v>0</v>
      </c>
      <c r="D31" s="116">
        <f t="shared" si="11"/>
        <v>0</v>
      </c>
      <c r="E31" s="116">
        <v>0</v>
      </c>
      <c r="F31" s="116">
        <v>0</v>
      </c>
      <c r="G31" s="116">
        <f t="shared" si="12"/>
        <v>0</v>
      </c>
      <c r="H31" s="116">
        <v>0</v>
      </c>
      <c r="I31" s="116">
        <v>0</v>
      </c>
      <c r="J31" s="116">
        <f t="shared" si="13"/>
        <v>0</v>
      </c>
      <c r="K31" s="116">
        <v>0</v>
      </c>
      <c r="L31" s="116">
        <v>0</v>
      </c>
      <c r="M31" s="116">
        <f t="shared" si="14"/>
        <v>0</v>
      </c>
      <c r="N31" s="116">
        <v>0</v>
      </c>
      <c r="O31" s="116">
        <v>0</v>
      </c>
      <c r="P31" s="116">
        <f t="shared" si="15"/>
        <v>0</v>
      </c>
      <c r="Q31" s="116">
        <v>0</v>
      </c>
      <c r="R31" s="116">
        <v>0</v>
      </c>
      <c r="S31" s="116">
        <f t="shared" si="16"/>
        <v>0</v>
      </c>
      <c r="T31" s="116">
        <v>0</v>
      </c>
      <c r="U31" s="116">
        <v>0</v>
      </c>
      <c r="V31" s="116">
        <f t="shared" si="17"/>
        <v>0</v>
      </c>
      <c r="W31" s="116">
        <v>0</v>
      </c>
      <c r="X31" s="116">
        <v>0</v>
      </c>
      <c r="Y31" s="116">
        <f t="shared" si="18"/>
        <v>0</v>
      </c>
      <c r="Z31" s="116">
        <v>0</v>
      </c>
      <c r="AA31" s="116">
        <v>0</v>
      </c>
      <c r="AB31" s="116">
        <f t="shared" si="19"/>
        <v>0</v>
      </c>
      <c r="AC31" s="116">
        <v>0</v>
      </c>
      <c r="AD31" s="116">
        <v>0</v>
      </c>
      <c r="AE31" s="116">
        <f t="shared" si="20"/>
        <v>0</v>
      </c>
      <c r="AF31" s="116">
        <v>0</v>
      </c>
      <c r="AG31" s="116">
        <v>0</v>
      </c>
      <c r="AH31" s="116">
        <f t="shared" si="21"/>
        <v>0</v>
      </c>
      <c r="AI31" s="116">
        <v>0</v>
      </c>
    </row>
    <row r="32" spans="1:35" customFormat="1" ht="20" customHeight="1" x14ac:dyDescent="0.2">
      <c r="A32" s="35">
        <v>132</v>
      </c>
      <c r="B32" s="36" t="s">
        <v>288</v>
      </c>
      <c r="C32" s="116">
        <v>9.7294624699999996</v>
      </c>
      <c r="D32" s="116">
        <f t="shared" si="11"/>
        <v>0</v>
      </c>
      <c r="E32" s="116">
        <v>9.7294624699999996</v>
      </c>
      <c r="F32" s="116">
        <v>6.8199625699999995</v>
      </c>
      <c r="G32" s="116">
        <f t="shared" si="12"/>
        <v>0</v>
      </c>
      <c r="H32" s="116">
        <v>6.8199625699999995</v>
      </c>
      <c r="I32" s="116">
        <v>16.096625599999999</v>
      </c>
      <c r="J32" s="116">
        <f t="shared" si="13"/>
        <v>0</v>
      </c>
      <c r="K32" s="116">
        <v>16.096625599999999</v>
      </c>
      <c r="L32" s="116">
        <v>61.181044879999995</v>
      </c>
      <c r="M32" s="116">
        <f t="shared" si="14"/>
        <v>0</v>
      </c>
      <c r="N32" s="116">
        <v>61.181044879999995</v>
      </c>
      <c r="O32" s="116">
        <v>15.403674039999999</v>
      </c>
      <c r="P32" s="116">
        <f t="shared" si="15"/>
        <v>0</v>
      </c>
      <c r="Q32" s="116">
        <v>15.403674039999999</v>
      </c>
      <c r="R32" s="116">
        <v>6.1318999700000001</v>
      </c>
      <c r="S32" s="116">
        <f t="shared" si="16"/>
        <v>0</v>
      </c>
      <c r="T32" s="116">
        <v>6.1318999700000001</v>
      </c>
      <c r="U32" s="116">
        <v>4.0340379899999999</v>
      </c>
      <c r="V32" s="116">
        <f t="shared" si="17"/>
        <v>0</v>
      </c>
      <c r="W32" s="116">
        <v>4.0340379899999999</v>
      </c>
      <c r="X32" s="116">
        <v>4.3226348899999998</v>
      </c>
      <c r="Y32" s="116">
        <f t="shared" si="18"/>
        <v>0</v>
      </c>
      <c r="Z32" s="116">
        <v>4.3226348899999998</v>
      </c>
      <c r="AA32" s="116">
        <v>63.444564009999993</v>
      </c>
      <c r="AB32" s="116">
        <f t="shared" si="19"/>
        <v>0</v>
      </c>
      <c r="AC32" s="116">
        <v>63.444564009999993</v>
      </c>
      <c r="AD32" s="116">
        <v>2.9347625499999999</v>
      </c>
      <c r="AE32" s="116">
        <f t="shared" si="20"/>
        <v>0</v>
      </c>
      <c r="AF32" s="116">
        <v>2.9347625499999999</v>
      </c>
      <c r="AG32" s="116">
        <v>160.99810915</v>
      </c>
      <c r="AH32" s="116">
        <f t="shared" si="21"/>
        <v>0</v>
      </c>
      <c r="AI32" s="116">
        <v>160.99810915</v>
      </c>
    </row>
    <row r="33" spans="1:35" customFormat="1" ht="20" customHeight="1" x14ac:dyDescent="0.2">
      <c r="A33" s="35">
        <v>133</v>
      </c>
      <c r="B33" s="36" t="s">
        <v>289</v>
      </c>
      <c r="C33" s="116">
        <v>213020.86640596524</v>
      </c>
      <c r="D33" s="116">
        <f t="shared" si="11"/>
        <v>6496.7286424979102</v>
      </c>
      <c r="E33" s="116">
        <v>219517.59504846315</v>
      </c>
      <c r="F33" s="116">
        <v>243395.18862263238</v>
      </c>
      <c r="G33" s="116">
        <f t="shared" si="12"/>
        <v>6736.1593796366942</v>
      </c>
      <c r="H33" s="116">
        <v>250131.34800226908</v>
      </c>
      <c r="I33" s="116">
        <v>271912.99873030296</v>
      </c>
      <c r="J33" s="116">
        <f t="shared" si="13"/>
        <v>10900.502220670925</v>
      </c>
      <c r="K33" s="116">
        <v>282813.50095097389</v>
      </c>
      <c r="L33" s="116">
        <v>291216.81266441068</v>
      </c>
      <c r="M33" s="116">
        <f t="shared" si="14"/>
        <v>7684.3883589630132</v>
      </c>
      <c r="N33" s="116">
        <v>298901.20102337369</v>
      </c>
      <c r="O33" s="116">
        <v>323294.16404401173</v>
      </c>
      <c r="P33" s="116">
        <f t="shared" si="15"/>
        <v>6905.1751118579414</v>
      </c>
      <c r="Q33" s="116">
        <v>330199.33915586967</v>
      </c>
      <c r="R33" s="116">
        <v>335694.72249525122</v>
      </c>
      <c r="S33" s="116">
        <f t="shared" si="16"/>
        <v>8042.3337152189342</v>
      </c>
      <c r="T33" s="116">
        <v>343737.05621047015</v>
      </c>
      <c r="U33" s="116">
        <v>365394.33834001119</v>
      </c>
      <c r="V33" s="116">
        <f t="shared" si="17"/>
        <v>11519.925077988184</v>
      </c>
      <c r="W33" s="116">
        <v>376914.26341799938</v>
      </c>
      <c r="X33" s="116">
        <v>373933.35619915917</v>
      </c>
      <c r="Y33" s="116">
        <f t="shared" si="18"/>
        <v>11562.017705992446</v>
      </c>
      <c r="Z33" s="116">
        <v>385495.37390515162</v>
      </c>
      <c r="AA33" s="116">
        <v>411202.29259673361</v>
      </c>
      <c r="AB33" s="116">
        <f t="shared" si="19"/>
        <v>10526.310931269021</v>
      </c>
      <c r="AC33" s="116">
        <v>421728.60352800263</v>
      </c>
      <c r="AD33" s="116">
        <v>446237.88120338169</v>
      </c>
      <c r="AE33" s="116">
        <f t="shared" si="20"/>
        <v>5021.7783333985135</v>
      </c>
      <c r="AF33" s="116">
        <v>451259.65953678021</v>
      </c>
      <c r="AG33" s="116">
        <v>512028.99288985919</v>
      </c>
      <c r="AH33" s="116">
        <f t="shared" si="21"/>
        <v>8258.088795689051</v>
      </c>
      <c r="AI33" s="116">
        <v>520287.08168554824</v>
      </c>
    </row>
    <row r="34" spans="1:35" customFormat="1" ht="20" customHeight="1" x14ac:dyDescent="0.2">
      <c r="A34" s="21">
        <v>1331</v>
      </c>
      <c r="B34" s="22" t="s">
        <v>286</v>
      </c>
      <c r="C34" s="117">
        <v>202975.94244013925</v>
      </c>
      <c r="D34" s="117">
        <f t="shared" si="11"/>
        <v>3812.695721515367</v>
      </c>
      <c r="E34" s="117">
        <v>206788.63816165461</v>
      </c>
      <c r="F34" s="117">
        <v>234730.64994552455</v>
      </c>
      <c r="G34" s="117">
        <f t="shared" si="12"/>
        <v>5207.3611845331616</v>
      </c>
      <c r="H34" s="117">
        <v>239938.01113005771</v>
      </c>
      <c r="I34" s="117">
        <v>258125.63445141417</v>
      </c>
      <c r="J34" s="117">
        <f t="shared" si="13"/>
        <v>7516.2650143524515</v>
      </c>
      <c r="K34" s="117">
        <v>265641.89946576662</v>
      </c>
      <c r="L34" s="117">
        <v>281280.57421849656</v>
      </c>
      <c r="M34" s="117">
        <f t="shared" si="14"/>
        <v>7423.1478049303987</v>
      </c>
      <c r="N34" s="117">
        <v>288703.72202342696</v>
      </c>
      <c r="O34" s="117">
        <v>309909.24733932101</v>
      </c>
      <c r="P34" s="117">
        <f t="shared" si="15"/>
        <v>5633.236627981707</v>
      </c>
      <c r="Q34" s="117">
        <v>315542.48396730272</v>
      </c>
      <c r="R34" s="117">
        <v>324978.1420510367</v>
      </c>
      <c r="S34" s="117">
        <f t="shared" si="16"/>
        <v>6089.4146096321638</v>
      </c>
      <c r="T34" s="117">
        <v>331067.55666066887</v>
      </c>
      <c r="U34" s="117">
        <v>353432.77096894616</v>
      </c>
      <c r="V34" s="117">
        <f t="shared" si="17"/>
        <v>8059.3463264216552</v>
      </c>
      <c r="W34" s="117">
        <v>361492.11729536782</v>
      </c>
      <c r="X34" s="117">
        <v>366200.9719194494</v>
      </c>
      <c r="Y34" s="117">
        <f t="shared" si="18"/>
        <v>9482.9558501021238</v>
      </c>
      <c r="Z34" s="117">
        <v>375683.92776955152</v>
      </c>
      <c r="AA34" s="117">
        <v>398583.08956438629</v>
      </c>
      <c r="AB34" s="117">
        <f t="shared" si="19"/>
        <v>8296.4526333912509</v>
      </c>
      <c r="AC34" s="117">
        <v>406879.54219777754</v>
      </c>
      <c r="AD34" s="117">
        <v>436629.55323446071</v>
      </c>
      <c r="AE34" s="117">
        <f t="shared" si="20"/>
        <v>3508.2046058871783</v>
      </c>
      <c r="AF34" s="117">
        <v>440137.75784034788</v>
      </c>
      <c r="AG34" s="117">
        <v>498382.94723065791</v>
      </c>
      <c r="AH34" s="117">
        <f t="shared" si="21"/>
        <v>4759.0338346395874</v>
      </c>
      <c r="AI34" s="117">
        <v>503141.9810652975</v>
      </c>
    </row>
    <row r="35" spans="1:35" customFormat="1" ht="20" customHeight="1" x14ac:dyDescent="0.2">
      <c r="A35" s="21">
        <v>1332</v>
      </c>
      <c r="B35" s="22" t="s">
        <v>287</v>
      </c>
      <c r="C35" s="117">
        <v>10044.923965825999</v>
      </c>
      <c r="D35" s="117">
        <f t="shared" si="11"/>
        <v>2684.0329209825213</v>
      </c>
      <c r="E35" s="117">
        <v>12728.956886808521</v>
      </c>
      <c r="F35" s="117">
        <v>8664.5386771078302</v>
      </c>
      <c r="G35" s="117">
        <f t="shared" si="12"/>
        <v>1528.798195103549</v>
      </c>
      <c r="H35" s="117">
        <v>10193.336872211379</v>
      </c>
      <c r="I35" s="117">
        <v>13787.364278888799</v>
      </c>
      <c r="J35" s="117">
        <f t="shared" si="13"/>
        <v>3384.2372063184448</v>
      </c>
      <c r="K35" s="117">
        <v>17171.601485207244</v>
      </c>
      <c r="L35" s="117">
        <v>9936.2384459141285</v>
      </c>
      <c r="M35" s="117">
        <f t="shared" si="14"/>
        <v>261.24055403261445</v>
      </c>
      <c r="N35" s="117">
        <v>10197.478999946743</v>
      </c>
      <c r="O35" s="117">
        <v>13384.9167046907</v>
      </c>
      <c r="P35" s="117">
        <f t="shared" si="15"/>
        <v>1271.9384838762871</v>
      </c>
      <c r="Q35" s="117">
        <v>14656.855188566988</v>
      </c>
      <c r="R35" s="117">
        <v>10716.5804442145</v>
      </c>
      <c r="S35" s="117">
        <f t="shared" si="16"/>
        <v>1952.919105586765</v>
      </c>
      <c r="T35" s="117">
        <v>12669.499549801265</v>
      </c>
      <c r="U35" s="117">
        <v>11961.567371065001</v>
      </c>
      <c r="V35" s="117">
        <f t="shared" si="17"/>
        <v>3460.5787515665797</v>
      </c>
      <c r="W35" s="117">
        <v>15422.146122631581</v>
      </c>
      <c r="X35" s="117">
        <v>7732.3842797097996</v>
      </c>
      <c r="Y35" s="117">
        <f t="shared" si="18"/>
        <v>2079.0618558902779</v>
      </c>
      <c r="Z35" s="117">
        <v>9811.4461356000775</v>
      </c>
      <c r="AA35" s="117">
        <v>12619.203032347299</v>
      </c>
      <c r="AB35" s="117">
        <f t="shared" si="19"/>
        <v>2229.8582978777613</v>
      </c>
      <c r="AC35" s="117">
        <v>14849.06133022506</v>
      </c>
      <c r="AD35" s="117">
        <v>9608.3279689209703</v>
      </c>
      <c r="AE35" s="117">
        <f t="shared" si="20"/>
        <v>1513.5737275113588</v>
      </c>
      <c r="AF35" s="117">
        <v>11121.901696432329</v>
      </c>
      <c r="AG35" s="117">
        <v>13646.0456592013</v>
      </c>
      <c r="AH35" s="117">
        <f t="shared" si="21"/>
        <v>3499.0549610494236</v>
      </c>
      <c r="AI35" s="117">
        <v>17145.100620250723</v>
      </c>
    </row>
    <row r="36" spans="1:35" customFormat="1" ht="20" customHeight="1" x14ac:dyDescent="0.2">
      <c r="A36" s="18">
        <v>14</v>
      </c>
      <c r="B36" s="123" t="s">
        <v>247</v>
      </c>
      <c r="C36" s="124">
        <v>28761.73085851529</v>
      </c>
      <c r="D36" s="124">
        <f t="shared" si="11"/>
        <v>-6496.7286424978884</v>
      </c>
      <c r="E36" s="124">
        <v>22265.002216017401</v>
      </c>
      <c r="F36" s="124">
        <v>32513.629718218392</v>
      </c>
      <c r="G36" s="124">
        <f t="shared" si="12"/>
        <v>-6736.1593796367015</v>
      </c>
      <c r="H36" s="124">
        <v>25777.47033858169</v>
      </c>
      <c r="I36" s="124">
        <v>39049.715617617789</v>
      </c>
      <c r="J36" s="124">
        <f t="shared" si="13"/>
        <v>-10900.502220670904</v>
      </c>
      <c r="K36" s="124">
        <v>28149.213396946885</v>
      </c>
      <c r="L36" s="124">
        <v>34024.686614387036</v>
      </c>
      <c r="M36" s="124">
        <f t="shared" si="14"/>
        <v>-7684.3883589630132</v>
      </c>
      <c r="N36" s="124">
        <v>26340.298255424022</v>
      </c>
      <c r="O36" s="124">
        <v>40144.44477749661</v>
      </c>
      <c r="P36" s="124">
        <f t="shared" si="15"/>
        <v>-6905.175111857985</v>
      </c>
      <c r="Q36" s="124">
        <v>33239.269665638625</v>
      </c>
      <c r="R36" s="124">
        <v>49110.291634532783</v>
      </c>
      <c r="S36" s="124">
        <f t="shared" si="16"/>
        <v>-8042.333715218927</v>
      </c>
      <c r="T36" s="124">
        <v>41067.957919313856</v>
      </c>
      <c r="U36" s="124">
        <v>55869.202396344932</v>
      </c>
      <c r="V36" s="124">
        <f t="shared" si="17"/>
        <v>-11519.925077988228</v>
      </c>
      <c r="W36" s="124">
        <v>44349.277318356704</v>
      </c>
      <c r="X36" s="124">
        <v>54425.885427677655</v>
      </c>
      <c r="Y36" s="124">
        <f t="shared" si="18"/>
        <v>-11562.017705992432</v>
      </c>
      <c r="Z36" s="124">
        <v>42863.867721685223</v>
      </c>
      <c r="AA36" s="124">
        <v>52878.429050036051</v>
      </c>
      <c r="AB36" s="124">
        <f t="shared" si="19"/>
        <v>-10526.310931269007</v>
      </c>
      <c r="AC36" s="124">
        <v>42352.118118767045</v>
      </c>
      <c r="AD36" s="124">
        <v>61400.254714224138</v>
      </c>
      <c r="AE36" s="124">
        <f t="shared" si="20"/>
        <v>-5021.7783333985426</v>
      </c>
      <c r="AF36" s="124">
        <v>56378.476380825596</v>
      </c>
      <c r="AG36" s="124">
        <v>53377.584422898297</v>
      </c>
      <c r="AH36" s="124">
        <f t="shared" si="21"/>
        <v>-8258.0887956890147</v>
      </c>
      <c r="AI36" s="124">
        <v>45119.495627209282</v>
      </c>
    </row>
    <row r="37" spans="1:35" customFormat="1" ht="20" customHeight="1" x14ac:dyDescent="0.2">
      <c r="A37" s="35">
        <v>141</v>
      </c>
      <c r="B37" s="36" t="s">
        <v>290</v>
      </c>
      <c r="C37" s="116">
        <v>7347.4945854300004</v>
      </c>
      <c r="D37" s="116">
        <f t="shared" si="11"/>
        <v>0</v>
      </c>
      <c r="E37" s="116">
        <v>7347.4945854300004</v>
      </c>
      <c r="F37" s="116">
        <v>10054.193724749999</v>
      </c>
      <c r="G37" s="116">
        <f t="shared" si="12"/>
        <v>0</v>
      </c>
      <c r="H37" s="116">
        <v>10054.193724749999</v>
      </c>
      <c r="I37" s="116">
        <v>14155.59924093</v>
      </c>
      <c r="J37" s="116">
        <f t="shared" si="13"/>
        <v>0</v>
      </c>
      <c r="K37" s="116">
        <v>14155.59924093</v>
      </c>
      <c r="L37" s="116">
        <v>7960.2572532900003</v>
      </c>
      <c r="M37" s="116">
        <f t="shared" si="14"/>
        <v>0</v>
      </c>
      <c r="N37" s="116">
        <v>7960.2572532900003</v>
      </c>
      <c r="O37" s="116">
        <v>13277.782698739995</v>
      </c>
      <c r="P37" s="116">
        <f t="shared" si="15"/>
        <v>0</v>
      </c>
      <c r="Q37" s="116">
        <v>13277.782698739995</v>
      </c>
      <c r="R37" s="116">
        <v>16477.289017120031</v>
      </c>
      <c r="S37" s="116">
        <f t="shared" si="16"/>
        <v>0</v>
      </c>
      <c r="T37" s="116">
        <v>16477.289017120031</v>
      </c>
      <c r="U37" s="116">
        <v>19485.099816399987</v>
      </c>
      <c r="V37" s="116">
        <f t="shared" si="17"/>
        <v>0</v>
      </c>
      <c r="W37" s="116">
        <v>19485.099816399987</v>
      </c>
      <c r="X37" s="116">
        <v>17680.414365880002</v>
      </c>
      <c r="Y37" s="116">
        <f t="shared" si="18"/>
        <v>0</v>
      </c>
      <c r="Z37" s="116">
        <v>17680.414365880002</v>
      </c>
      <c r="AA37" s="116">
        <v>14792.520203110014</v>
      </c>
      <c r="AB37" s="116">
        <f t="shared" si="19"/>
        <v>0</v>
      </c>
      <c r="AC37" s="116">
        <v>14792.520203110014</v>
      </c>
      <c r="AD37" s="116">
        <v>19233.601201529993</v>
      </c>
      <c r="AE37" s="116">
        <f t="shared" si="20"/>
        <v>0</v>
      </c>
      <c r="AF37" s="116">
        <v>19233.601201529993</v>
      </c>
      <c r="AG37" s="116">
        <v>14251.6724954581</v>
      </c>
      <c r="AH37" s="116">
        <f t="shared" si="21"/>
        <v>0</v>
      </c>
      <c r="AI37" s="116">
        <v>14251.6724954581</v>
      </c>
    </row>
    <row r="38" spans="1:35" customFormat="1" ht="20" customHeight="1" x14ac:dyDescent="0.2">
      <c r="A38" s="35">
        <v>142</v>
      </c>
      <c r="B38" s="36" t="s">
        <v>298</v>
      </c>
      <c r="C38" s="116">
        <v>10319.805757188051</v>
      </c>
      <c r="D38" s="116">
        <f t="shared" si="11"/>
        <v>0</v>
      </c>
      <c r="E38" s="116">
        <v>10319.805757188051</v>
      </c>
      <c r="F38" s="116">
        <v>11186.78734854806</v>
      </c>
      <c r="G38" s="116">
        <f t="shared" si="12"/>
        <v>0</v>
      </c>
      <c r="H38" s="116">
        <v>11186.78734854806</v>
      </c>
      <c r="I38" s="116">
        <v>11983.19518319993</v>
      </c>
      <c r="J38" s="116">
        <f t="shared" si="13"/>
        <v>-2914.2080738137065</v>
      </c>
      <c r="K38" s="116">
        <v>9068.9871093862239</v>
      </c>
      <c r="L38" s="116">
        <v>12637.546951001801</v>
      </c>
      <c r="M38" s="116">
        <f t="shared" si="14"/>
        <v>0</v>
      </c>
      <c r="N38" s="116">
        <v>12637.546951001801</v>
      </c>
      <c r="O38" s="116">
        <v>13403.947369095051</v>
      </c>
      <c r="P38" s="116">
        <f t="shared" si="15"/>
        <v>0</v>
      </c>
      <c r="Q38" s="116">
        <v>13403.947369095051</v>
      </c>
      <c r="R38" s="116">
        <v>14425.20995957418</v>
      </c>
      <c r="S38" s="116">
        <f t="shared" si="16"/>
        <v>0</v>
      </c>
      <c r="T38" s="116">
        <v>14425.20995957418</v>
      </c>
      <c r="U38" s="116">
        <v>16020.796364916892</v>
      </c>
      <c r="V38" s="116">
        <f t="shared" si="17"/>
        <v>0</v>
      </c>
      <c r="W38" s="116">
        <v>16020.796364916892</v>
      </c>
      <c r="X38" s="116">
        <v>17138.037515820797</v>
      </c>
      <c r="Y38" s="116">
        <f t="shared" si="18"/>
        <v>-371.20614961902902</v>
      </c>
      <c r="Z38" s="116">
        <v>16766.831366201768</v>
      </c>
      <c r="AA38" s="116">
        <v>19390.78985103967</v>
      </c>
      <c r="AB38" s="116">
        <f t="shared" si="19"/>
        <v>-672.82077481686429</v>
      </c>
      <c r="AC38" s="116">
        <v>18717.969076222806</v>
      </c>
      <c r="AD38" s="116">
        <v>21029.876232852679</v>
      </c>
      <c r="AE38" s="116">
        <f t="shared" si="20"/>
        <v>0</v>
      </c>
      <c r="AF38" s="116">
        <v>21029.876232852679</v>
      </c>
      <c r="AG38" s="116">
        <v>19880.931615314159</v>
      </c>
      <c r="AH38" s="116">
        <f t="shared" si="21"/>
        <v>0</v>
      </c>
      <c r="AI38" s="116">
        <v>19880.931615314159</v>
      </c>
    </row>
    <row r="39" spans="1:35" customFormat="1" ht="20" customHeight="1" x14ac:dyDescent="0.2">
      <c r="A39" s="21">
        <v>1422</v>
      </c>
      <c r="B39" s="22" t="s">
        <v>300</v>
      </c>
      <c r="C39" s="117">
        <v>2676.7941389485304</v>
      </c>
      <c r="D39" s="117">
        <f t="shared" si="11"/>
        <v>0</v>
      </c>
      <c r="E39" s="117">
        <v>2676.7941389485304</v>
      </c>
      <c r="F39" s="117">
        <v>2954.0378093731297</v>
      </c>
      <c r="G39" s="117">
        <f t="shared" si="12"/>
        <v>0</v>
      </c>
      <c r="H39" s="117">
        <v>2954.0378093731297</v>
      </c>
      <c r="I39" s="117">
        <v>3251.6854549632903</v>
      </c>
      <c r="J39" s="117">
        <f t="shared" si="13"/>
        <v>0</v>
      </c>
      <c r="K39" s="117">
        <v>3251.6854549632903</v>
      </c>
      <c r="L39" s="117">
        <v>3592.0682320937999</v>
      </c>
      <c r="M39" s="117">
        <f t="shared" si="14"/>
        <v>0</v>
      </c>
      <c r="N39" s="117">
        <v>3592.0682320937999</v>
      </c>
      <c r="O39" s="117">
        <v>4009.3187499061601</v>
      </c>
      <c r="P39" s="117">
        <f t="shared" si="15"/>
        <v>0</v>
      </c>
      <c r="Q39" s="117">
        <v>4009.3187499061601</v>
      </c>
      <c r="R39" s="117">
        <v>4398.4723282383802</v>
      </c>
      <c r="S39" s="117">
        <f t="shared" si="16"/>
        <v>0</v>
      </c>
      <c r="T39" s="117">
        <v>4398.4723282383802</v>
      </c>
      <c r="U39" s="117">
        <v>4859.0106543768898</v>
      </c>
      <c r="V39" s="117">
        <f t="shared" si="17"/>
        <v>0</v>
      </c>
      <c r="W39" s="117">
        <v>4859.0106543768898</v>
      </c>
      <c r="X39" s="117">
        <v>5445.5568676486</v>
      </c>
      <c r="Y39" s="117">
        <f t="shared" si="18"/>
        <v>0</v>
      </c>
      <c r="Z39" s="117">
        <v>5445.5568676486</v>
      </c>
      <c r="AA39" s="117">
        <v>6613.2222894224697</v>
      </c>
      <c r="AB39" s="117">
        <f t="shared" si="19"/>
        <v>0</v>
      </c>
      <c r="AC39" s="117">
        <v>6613.2222894224697</v>
      </c>
      <c r="AD39" s="117">
        <v>7279.8029344860797</v>
      </c>
      <c r="AE39" s="117">
        <f t="shared" si="20"/>
        <v>0</v>
      </c>
      <c r="AF39" s="117">
        <v>7279.8029344860797</v>
      </c>
      <c r="AG39" s="117">
        <v>7091.5807318573598</v>
      </c>
      <c r="AH39" s="117">
        <f t="shared" si="21"/>
        <v>0</v>
      </c>
      <c r="AI39" s="117">
        <v>7091.5807318573598</v>
      </c>
    </row>
    <row r="40" spans="1:35" customFormat="1" ht="20" customHeight="1" x14ac:dyDescent="0.2">
      <c r="A40" s="21">
        <v>1423</v>
      </c>
      <c r="B40" s="22" t="s">
        <v>301</v>
      </c>
      <c r="C40" s="117">
        <v>7643.0116182395204</v>
      </c>
      <c r="D40" s="117">
        <f t="shared" si="11"/>
        <v>0</v>
      </c>
      <c r="E40" s="117">
        <v>7643.0116182395204</v>
      </c>
      <c r="F40" s="117">
        <v>8232.7495391749289</v>
      </c>
      <c r="G40" s="117">
        <f t="shared" si="12"/>
        <v>0</v>
      </c>
      <c r="H40" s="117">
        <v>8232.7495391749289</v>
      </c>
      <c r="I40" s="117">
        <v>8731.5097282366405</v>
      </c>
      <c r="J40" s="117">
        <f t="shared" si="13"/>
        <v>-2914.2080738137074</v>
      </c>
      <c r="K40" s="117">
        <v>5817.3016544229331</v>
      </c>
      <c r="L40" s="117">
        <v>9045.4787189080016</v>
      </c>
      <c r="M40" s="117">
        <f t="shared" si="14"/>
        <v>0</v>
      </c>
      <c r="N40" s="117">
        <v>9045.4787189080016</v>
      </c>
      <c r="O40" s="117">
        <v>9394.6286191888903</v>
      </c>
      <c r="P40" s="117">
        <f t="shared" si="15"/>
        <v>0</v>
      </c>
      <c r="Q40" s="117">
        <v>9394.6286191888903</v>
      </c>
      <c r="R40" s="117">
        <v>10026.7376313358</v>
      </c>
      <c r="S40" s="117">
        <f t="shared" si="16"/>
        <v>0</v>
      </c>
      <c r="T40" s="117">
        <v>10026.7376313358</v>
      </c>
      <c r="U40" s="117">
        <v>11161.785710540002</v>
      </c>
      <c r="V40" s="117">
        <f t="shared" si="17"/>
        <v>0</v>
      </c>
      <c r="W40" s="117">
        <v>11161.785710540002</v>
      </c>
      <c r="X40" s="117">
        <v>11692.480648172199</v>
      </c>
      <c r="Y40" s="117">
        <f t="shared" si="18"/>
        <v>-371.20614961902902</v>
      </c>
      <c r="Z40" s="117">
        <v>11321.27449855317</v>
      </c>
      <c r="AA40" s="117">
        <v>12777.567561617201</v>
      </c>
      <c r="AB40" s="117">
        <f t="shared" si="19"/>
        <v>-672.82077481686611</v>
      </c>
      <c r="AC40" s="117">
        <v>12104.746786800335</v>
      </c>
      <c r="AD40" s="117">
        <v>13750.0732983666</v>
      </c>
      <c r="AE40" s="117">
        <f t="shared" si="20"/>
        <v>0</v>
      </c>
      <c r="AF40" s="117">
        <v>13750.0732983666</v>
      </c>
      <c r="AG40" s="117">
        <v>12789.3508834568</v>
      </c>
      <c r="AH40" s="117">
        <f t="shared" si="21"/>
        <v>0</v>
      </c>
      <c r="AI40" s="117">
        <v>12789.3508834568</v>
      </c>
    </row>
    <row r="41" spans="1:35" customFormat="1" ht="20" customHeight="1" x14ac:dyDescent="0.2">
      <c r="A41" s="35">
        <v>143</v>
      </c>
      <c r="B41" s="36" t="s">
        <v>303</v>
      </c>
      <c r="C41" s="116">
        <v>3622.0140329283399</v>
      </c>
      <c r="D41" s="116">
        <f t="shared" si="11"/>
        <v>0</v>
      </c>
      <c r="E41" s="116">
        <v>3622.0140329283399</v>
      </c>
      <c r="F41" s="116">
        <v>4300.8912702793705</v>
      </c>
      <c r="G41" s="116">
        <f t="shared" si="12"/>
        <v>0</v>
      </c>
      <c r="H41" s="116">
        <v>4300.8912702793705</v>
      </c>
      <c r="I41" s="116">
        <v>4924.6270466306596</v>
      </c>
      <c r="J41" s="116">
        <f t="shared" si="13"/>
        <v>0</v>
      </c>
      <c r="K41" s="116">
        <v>4924.6270466306596</v>
      </c>
      <c r="L41" s="116">
        <v>5586.2506193388208</v>
      </c>
      <c r="M41" s="116">
        <f t="shared" si="14"/>
        <v>0</v>
      </c>
      <c r="N41" s="116">
        <v>5586.2506193388208</v>
      </c>
      <c r="O41" s="116">
        <v>5554.0217285000299</v>
      </c>
      <c r="P41" s="116">
        <f t="shared" si="15"/>
        <v>0</v>
      </c>
      <c r="Q41" s="116">
        <v>5554.0217285000299</v>
      </c>
      <c r="R41" s="116">
        <v>6007.4199531657696</v>
      </c>
      <c r="S41" s="116">
        <f t="shared" si="16"/>
        <v>0</v>
      </c>
      <c r="T41" s="116">
        <v>6007.4199531657696</v>
      </c>
      <c r="U41" s="116">
        <v>6808.5264145987503</v>
      </c>
      <c r="V41" s="116">
        <f t="shared" si="17"/>
        <v>0</v>
      </c>
      <c r="W41" s="116">
        <v>6808.5264145987503</v>
      </c>
      <c r="X41" s="116">
        <v>8416.621989603449</v>
      </c>
      <c r="Y41" s="116">
        <f t="shared" si="18"/>
        <v>0</v>
      </c>
      <c r="Z41" s="116">
        <v>8416.621989603449</v>
      </c>
      <c r="AA41" s="116">
        <v>8841.62883943423</v>
      </c>
      <c r="AB41" s="116">
        <f t="shared" si="19"/>
        <v>0</v>
      </c>
      <c r="AC41" s="116">
        <v>8841.62883943423</v>
      </c>
      <c r="AD41" s="116">
        <v>8745.5285750829298</v>
      </c>
      <c r="AE41" s="116">
        <f t="shared" si="20"/>
        <v>0</v>
      </c>
      <c r="AF41" s="116">
        <v>8745.5285750829298</v>
      </c>
      <c r="AG41" s="116">
        <v>7307.1541862778795</v>
      </c>
      <c r="AH41" s="116">
        <f t="shared" si="21"/>
        <v>0</v>
      </c>
      <c r="AI41" s="116">
        <v>7307.1541862778795</v>
      </c>
    </row>
    <row r="42" spans="1:35" customFormat="1" ht="20" customHeight="1" x14ac:dyDescent="0.2">
      <c r="A42" s="35">
        <v>144</v>
      </c>
      <c r="B42" s="36" t="s">
        <v>304</v>
      </c>
      <c r="C42" s="116">
        <v>7472.4164829688998</v>
      </c>
      <c r="D42" s="116">
        <f t="shared" si="11"/>
        <v>-6496.7286424978893</v>
      </c>
      <c r="E42" s="116">
        <v>975.68784047101053</v>
      </c>
      <c r="F42" s="116">
        <v>6971.7573746409598</v>
      </c>
      <c r="G42" s="116">
        <f t="shared" si="12"/>
        <v>-6736.1593796367015</v>
      </c>
      <c r="H42" s="116">
        <v>235.59799500425834</v>
      </c>
      <c r="I42" s="116">
        <v>7986.2941468571998</v>
      </c>
      <c r="J42" s="116">
        <f t="shared" si="13"/>
        <v>-7986.2941468571998</v>
      </c>
      <c r="K42" s="116">
        <v>0</v>
      </c>
      <c r="L42" s="116">
        <v>7840.6317907564098</v>
      </c>
      <c r="M42" s="116">
        <f t="shared" si="14"/>
        <v>-7684.3883589630095</v>
      </c>
      <c r="N42" s="116">
        <v>156.24343179339985</v>
      </c>
      <c r="O42" s="116">
        <v>7908.69298116154</v>
      </c>
      <c r="P42" s="116">
        <f t="shared" si="15"/>
        <v>-6905.1751118579887</v>
      </c>
      <c r="Q42" s="116">
        <v>1003.5178693035514</v>
      </c>
      <c r="R42" s="116">
        <v>12200.372704672802</v>
      </c>
      <c r="S42" s="116">
        <f t="shared" si="16"/>
        <v>-8042.333715218927</v>
      </c>
      <c r="T42" s="116">
        <v>4158.0389894538748</v>
      </c>
      <c r="U42" s="116">
        <v>13554.7798004293</v>
      </c>
      <c r="V42" s="116">
        <f t="shared" si="17"/>
        <v>-11519.925077988226</v>
      </c>
      <c r="W42" s="116">
        <v>2034.854722441074</v>
      </c>
      <c r="X42" s="116">
        <v>11190.811556373401</v>
      </c>
      <c r="Y42" s="116">
        <f t="shared" si="18"/>
        <v>-11190.811556373401</v>
      </c>
      <c r="Z42" s="116">
        <v>0</v>
      </c>
      <c r="AA42" s="116">
        <v>9853.4901564521388</v>
      </c>
      <c r="AB42" s="116">
        <f t="shared" si="19"/>
        <v>-9853.4901564521388</v>
      </c>
      <c r="AC42" s="116">
        <v>0</v>
      </c>
      <c r="AD42" s="116">
        <v>12391.248704758538</v>
      </c>
      <c r="AE42" s="116">
        <f t="shared" si="20"/>
        <v>-5021.7783333985444</v>
      </c>
      <c r="AF42" s="116">
        <v>7369.4703713599938</v>
      </c>
      <c r="AG42" s="116">
        <v>11937.82612584816</v>
      </c>
      <c r="AH42" s="116">
        <f t="shared" si="21"/>
        <v>-8258.0887956890183</v>
      </c>
      <c r="AI42" s="116">
        <v>3679.7373301591415</v>
      </c>
    </row>
    <row r="43" spans="1:35" customFormat="1" ht="20" customHeight="1" x14ac:dyDescent="0.2">
      <c r="A43" s="21">
        <v>1441</v>
      </c>
      <c r="B43" s="22" t="s">
        <v>286</v>
      </c>
      <c r="C43" s="117">
        <v>5453.2597580389001</v>
      </c>
      <c r="D43" s="117">
        <f t="shared" si="11"/>
        <v>-4477.5719175678896</v>
      </c>
      <c r="E43" s="117">
        <v>975.68784047101053</v>
      </c>
      <c r="F43" s="117">
        <v>6181.3133963609598</v>
      </c>
      <c r="G43" s="117">
        <f t="shared" si="12"/>
        <v>-5945.7154013567015</v>
      </c>
      <c r="H43" s="117">
        <v>235.59799500425834</v>
      </c>
      <c r="I43" s="117">
        <v>7116.1546170771999</v>
      </c>
      <c r="J43" s="117">
        <f t="shared" si="13"/>
        <v>-7116.1546170771999</v>
      </c>
      <c r="K43" s="117">
        <v>0</v>
      </c>
      <c r="L43" s="117">
        <v>6711.91159841641</v>
      </c>
      <c r="M43" s="117">
        <f t="shared" si="14"/>
        <v>-6711.91159841641</v>
      </c>
      <c r="N43" s="117">
        <v>0</v>
      </c>
      <c r="O43" s="117">
        <v>7149.6847398715399</v>
      </c>
      <c r="P43" s="117">
        <f t="shared" si="15"/>
        <v>-6146.1668705679886</v>
      </c>
      <c r="Q43" s="117">
        <v>1003.5178693035514</v>
      </c>
      <c r="R43" s="117">
        <v>10927.687517952801</v>
      </c>
      <c r="S43" s="117">
        <f t="shared" si="16"/>
        <v>-6769.6485284989267</v>
      </c>
      <c r="T43" s="117">
        <v>4158.0389894538748</v>
      </c>
      <c r="U43" s="117">
        <v>11825.9598456393</v>
      </c>
      <c r="V43" s="117">
        <f t="shared" si="17"/>
        <v>-9791.1051231982256</v>
      </c>
      <c r="W43" s="117">
        <v>2034.854722441074</v>
      </c>
      <c r="X43" s="117">
        <v>10354.2622070834</v>
      </c>
      <c r="Y43" s="117">
        <f t="shared" si="18"/>
        <v>-10354.2622070834</v>
      </c>
      <c r="Z43" s="117">
        <v>0</v>
      </c>
      <c r="AA43" s="117">
        <v>8373.2640059821388</v>
      </c>
      <c r="AB43" s="117">
        <f t="shared" si="19"/>
        <v>-8373.2640059821388</v>
      </c>
      <c r="AC43" s="117">
        <v>0</v>
      </c>
      <c r="AD43" s="117">
        <v>8768.4355223585389</v>
      </c>
      <c r="AE43" s="117">
        <f t="shared" si="20"/>
        <v>-3508.2046058871865</v>
      </c>
      <c r="AF43" s="117">
        <v>5260.2309164713524</v>
      </c>
      <c r="AG43" s="117">
        <v>9945.6008899881599</v>
      </c>
      <c r="AH43" s="117">
        <f t="shared" si="21"/>
        <v>-6265.8635598290184</v>
      </c>
      <c r="AI43" s="117">
        <v>3679.7373301591415</v>
      </c>
    </row>
    <row r="44" spans="1:35" customFormat="1" ht="20" customHeight="1" x14ac:dyDescent="0.2">
      <c r="A44" s="21">
        <v>1442</v>
      </c>
      <c r="B44" s="22" t="s">
        <v>287</v>
      </c>
      <c r="C44" s="117">
        <v>2019.1567249300001</v>
      </c>
      <c r="D44" s="117">
        <f t="shared" si="11"/>
        <v>-2019.1567249300001</v>
      </c>
      <c r="E44" s="117">
        <v>0</v>
      </c>
      <c r="F44" s="117">
        <v>790.44397828000001</v>
      </c>
      <c r="G44" s="117">
        <f t="shared" si="12"/>
        <v>-790.44397828000001</v>
      </c>
      <c r="H44" s="117">
        <v>0</v>
      </c>
      <c r="I44" s="117">
        <v>870.13952977999998</v>
      </c>
      <c r="J44" s="117">
        <f t="shared" si="13"/>
        <v>-870.13952977999998</v>
      </c>
      <c r="K44" s="117">
        <v>0</v>
      </c>
      <c r="L44" s="117">
        <v>1128.7201923399998</v>
      </c>
      <c r="M44" s="117">
        <f t="shared" si="14"/>
        <v>-972.47676054659996</v>
      </c>
      <c r="N44" s="117">
        <v>156.24343179339985</v>
      </c>
      <c r="O44" s="117">
        <v>759.00824129</v>
      </c>
      <c r="P44" s="117">
        <f t="shared" si="15"/>
        <v>-759.00824129</v>
      </c>
      <c r="Q44" s="117">
        <v>0</v>
      </c>
      <c r="R44" s="117">
        <v>1272.68518672</v>
      </c>
      <c r="S44" s="117">
        <f t="shared" si="16"/>
        <v>-1272.68518672</v>
      </c>
      <c r="T44" s="117">
        <v>0</v>
      </c>
      <c r="U44" s="117">
        <v>1728.8199547899999</v>
      </c>
      <c r="V44" s="117">
        <f t="shared" si="17"/>
        <v>-1728.8199547899999</v>
      </c>
      <c r="W44" s="117">
        <v>0</v>
      </c>
      <c r="X44" s="117">
        <v>836.54934929000001</v>
      </c>
      <c r="Y44" s="117">
        <f t="shared" si="18"/>
        <v>-836.54934929000001</v>
      </c>
      <c r="Z44" s="117">
        <v>0</v>
      </c>
      <c r="AA44" s="117">
        <v>1480.22615047</v>
      </c>
      <c r="AB44" s="117">
        <f t="shared" si="19"/>
        <v>-1480.22615047</v>
      </c>
      <c r="AC44" s="117">
        <v>0</v>
      </c>
      <c r="AD44" s="117">
        <v>3622.8131824000002</v>
      </c>
      <c r="AE44" s="117">
        <f t="shared" si="20"/>
        <v>-1513.5737275113588</v>
      </c>
      <c r="AF44" s="117">
        <v>2109.2394548886414</v>
      </c>
      <c r="AG44" s="117">
        <v>1992.2252358599999</v>
      </c>
      <c r="AH44" s="117">
        <f t="shared" si="21"/>
        <v>-1992.2252358599999</v>
      </c>
      <c r="AI44" s="117">
        <v>0</v>
      </c>
    </row>
    <row r="45" spans="1:35" customFormat="1" ht="20" customHeight="1" x14ac:dyDescent="0.2"/>
    <row r="46" spans="1:35" ht="20" customHeight="1" x14ac:dyDescent="0.2">
      <c r="A46" s="102" t="s">
        <v>587</v>
      </c>
    </row>
    <row r="47" spans="1:35" ht="20" customHeight="1" x14ac:dyDescent="0.2">
      <c r="A47" s="102" t="s">
        <v>846</v>
      </c>
    </row>
    <row r="48" spans="1:35" ht="20" customHeight="1" x14ac:dyDescent="0.2">
      <c r="A48" s="102" t="s">
        <v>588</v>
      </c>
    </row>
    <row r="49" spans="1:1" ht="20" customHeight="1" x14ac:dyDescent="0.2">
      <c r="A49" s="102" t="s">
        <v>797</v>
      </c>
    </row>
    <row r="50" spans="1:1" ht="20" customHeight="1" x14ac:dyDescent="0.2">
      <c r="A50" s="102" t="s">
        <v>885</v>
      </c>
    </row>
    <row r="51" spans="1:1" ht="20" customHeight="1" x14ac:dyDescent="0.2">
      <c r="A51" s="102" t="s">
        <v>889</v>
      </c>
    </row>
    <row r="52" spans="1:1" ht="20" customHeight="1" x14ac:dyDescent="0.2">
      <c r="A52" s="102" t="s">
        <v>890</v>
      </c>
    </row>
    <row r="53" spans="1:1" ht="20" customHeight="1" x14ac:dyDescent="0.2">
      <c r="A53" s="79" t="s">
        <v>891</v>
      </c>
    </row>
  </sheetData>
  <mergeCells count="24">
    <mergeCell ref="A4:B5"/>
    <mergeCell ref="C4:E4"/>
    <mergeCell ref="F4:H4"/>
    <mergeCell ref="I4:K4"/>
    <mergeCell ref="L4:N4"/>
    <mergeCell ref="A25:B26"/>
    <mergeCell ref="C25:E25"/>
    <mergeCell ref="F25:H25"/>
    <mergeCell ref="I25:K25"/>
    <mergeCell ref="L25:N25"/>
    <mergeCell ref="AG4:AI4"/>
    <mergeCell ref="AG25:AI25"/>
    <mergeCell ref="O25:Q25"/>
    <mergeCell ref="R25:T25"/>
    <mergeCell ref="U25:W25"/>
    <mergeCell ref="X25:Z25"/>
    <mergeCell ref="AA25:AC25"/>
    <mergeCell ref="AD25:AF25"/>
    <mergeCell ref="R4:T4"/>
    <mergeCell ref="U4:W4"/>
    <mergeCell ref="X4:Z4"/>
    <mergeCell ref="AA4:AC4"/>
    <mergeCell ref="AD4:AF4"/>
    <mergeCell ref="O4:Q4"/>
  </mergeCells>
  <pageMargins left="0.511811024" right="0.511811024" top="0.78740157499999996" bottom="0.78740157499999996" header="0.31496062000000002" footer="0.31496062000000002"/>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73EAC-8D71-4BD3-B5D3-56B05F8E0851}">
  <sheetPr codeName="Planilha25"/>
  <dimension ref="A1:CT55"/>
  <sheetViews>
    <sheetView showGridLines="0" zoomScaleNormal="100" workbookViewId="0">
      <pane xSplit="2" ySplit="6" topLeftCell="CL7" activePane="bottomRight" state="frozen"/>
      <selection activeCell="A54" sqref="A54"/>
      <selection pane="topRight" activeCell="A54" sqref="A54"/>
      <selection pane="bottomLeft" activeCell="A54" sqref="A54"/>
      <selection pane="bottomRight" activeCell="CQ44" sqref="CQ44"/>
    </sheetView>
  </sheetViews>
  <sheetFormatPr baseColWidth="10" defaultColWidth="9.1640625" defaultRowHeight="20" customHeight="1" x14ac:dyDescent="0.2"/>
  <cols>
    <col min="1" max="1" width="9.1640625" style="114"/>
    <col min="2" max="2" width="77.6640625" style="114" bestFit="1" customWidth="1"/>
    <col min="3" max="3" width="15.6640625" style="114" customWidth="1"/>
    <col min="4" max="4" width="15" style="114" customWidth="1"/>
    <col min="5" max="11" width="15.6640625" style="114" customWidth="1"/>
    <col min="12" max="12" width="15" style="114" customWidth="1"/>
    <col min="13" max="19" width="15.6640625" style="114" customWidth="1"/>
    <col min="20" max="20" width="15" style="114" customWidth="1"/>
    <col min="21" max="27" width="15.6640625" style="114" customWidth="1"/>
    <col min="28" max="28" width="15" style="114" customWidth="1"/>
    <col min="29" max="35" width="15.6640625" style="114" customWidth="1"/>
    <col min="36" max="36" width="15" style="114" customWidth="1"/>
    <col min="37" max="43" width="15.6640625" style="114" customWidth="1"/>
    <col min="44" max="44" width="15" style="114" customWidth="1"/>
    <col min="45" max="51" width="15.6640625" style="114" customWidth="1"/>
    <col min="52" max="52" width="15" style="114" customWidth="1"/>
    <col min="53" max="59" width="15.6640625" style="114" customWidth="1"/>
    <col min="60" max="60" width="15" style="114" customWidth="1"/>
    <col min="61" max="67" width="15.6640625" style="114" customWidth="1"/>
    <col min="68" max="68" width="15" style="114" customWidth="1"/>
    <col min="69" max="75" width="15.6640625" style="114" customWidth="1"/>
    <col min="76" max="76" width="15" style="114" customWidth="1"/>
    <col min="77" max="83" width="15.6640625" style="114" customWidth="1"/>
    <col min="84" max="84" width="15" style="114" customWidth="1"/>
    <col min="85" max="91" width="15.6640625" style="114" customWidth="1"/>
    <col min="92" max="92" width="15" style="114" customWidth="1"/>
    <col min="93" max="98" width="15.6640625" style="114" customWidth="1"/>
    <col min="99" max="16384" width="9.1640625" style="114"/>
  </cols>
  <sheetData>
    <row r="1" spans="1:98" ht="20" customHeight="1" x14ac:dyDescent="0.2">
      <c r="A1" s="96" t="s">
        <v>773</v>
      </c>
    </row>
    <row r="2" spans="1:98" ht="20" customHeight="1" x14ac:dyDescent="0.2">
      <c r="A2" s="96" t="s">
        <v>668</v>
      </c>
    </row>
    <row r="4" spans="1:98" s="133" customFormat="1" ht="20" customHeight="1" x14ac:dyDescent="0.2">
      <c r="A4" s="334" t="s">
        <v>429</v>
      </c>
      <c r="B4" s="335"/>
      <c r="C4" s="340">
        <v>2010</v>
      </c>
      <c r="D4" s="341"/>
      <c r="E4" s="341"/>
      <c r="F4" s="341"/>
      <c r="G4" s="341"/>
      <c r="H4" s="341"/>
      <c r="I4" s="341"/>
      <c r="J4" s="341"/>
      <c r="K4" s="359">
        <v>2011</v>
      </c>
      <c r="L4" s="341"/>
      <c r="M4" s="341"/>
      <c r="N4" s="341"/>
      <c r="O4" s="341"/>
      <c r="P4" s="341"/>
      <c r="Q4" s="341"/>
      <c r="R4" s="342"/>
      <c r="S4" s="341">
        <v>2012</v>
      </c>
      <c r="T4" s="341"/>
      <c r="U4" s="341"/>
      <c r="V4" s="341"/>
      <c r="W4" s="341"/>
      <c r="X4" s="341"/>
      <c r="Y4" s="341"/>
      <c r="Z4" s="341"/>
      <c r="AA4" s="359">
        <v>2013</v>
      </c>
      <c r="AB4" s="341"/>
      <c r="AC4" s="341"/>
      <c r="AD4" s="341"/>
      <c r="AE4" s="341"/>
      <c r="AF4" s="341"/>
      <c r="AG4" s="341"/>
      <c r="AH4" s="342"/>
      <c r="AI4" s="341">
        <v>2014</v>
      </c>
      <c r="AJ4" s="341"/>
      <c r="AK4" s="341"/>
      <c r="AL4" s="341"/>
      <c r="AM4" s="341"/>
      <c r="AN4" s="341"/>
      <c r="AO4" s="341"/>
      <c r="AP4" s="341"/>
      <c r="AQ4" s="359">
        <v>2015</v>
      </c>
      <c r="AR4" s="341"/>
      <c r="AS4" s="341"/>
      <c r="AT4" s="341"/>
      <c r="AU4" s="341"/>
      <c r="AV4" s="341"/>
      <c r="AW4" s="341"/>
      <c r="AX4" s="342"/>
      <c r="AY4" s="341">
        <v>2016</v>
      </c>
      <c r="AZ4" s="341"/>
      <c r="BA4" s="341"/>
      <c r="BB4" s="341"/>
      <c r="BC4" s="341"/>
      <c r="BD4" s="341"/>
      <c r="BE4" s="341"/>
      <c r="BF4" s="341"/>
      <c r="BG4" s="359">
        <v>2017</v>
      </c>
      <c r="BH4" s="341"/>
      <c r="BI4" s="341"/>
      <c r="BJ4" s="341"/>
      <c r="BK4" s="341"/>
      <c r="BL4" s="341"/>
      <c r="BM4" s="341"/>
      <c r="BN4" s="342"/>
      <c r="BO4" s="341">
        <v>2018</v>
      </c>
      <c r="BP4" s="341"/>
      <c r="BQ4" s="341"/>
      <c r="BR4" s="341"/>
      <c r="BS4" s="341"/>
      <c r="BT4" s="341"/>
      <c r="BU4" s="341"/>
      <c r="BV4" s="341"/>
      <c r="BW4" s="359">
        <v>2019</v>
      </c>
      <c r="BX4" s="341"/>
      <c r="BY4" s="341"/>
      <c r="BZ4" s="341"/>
      <c r="CA4" s="341"/>
      <c r="CB4" s="341"/>
      <c r="CC4" s="341"/>
      <c r="CD4" s="341"/>
      <c r="CE4" s="359">
        <v>2020</v>
      </c>
      <c r="CF4" s="341"/>
      <c r="CG4" s="341"/>
      <c r="CH4" s="341"/>
      <c r="CI4" s="341"/>
      <c r="CJ4" s="341"/>
      <c r="CK4" s="341"/>
      <c r="CL4" s="341"/>
      <c r="CM4" s="359">
        <v>2021</v>
      </c>
      <c r="CN4" s="341"/>
      <c r="CO4" s="341"/>
      <c r="CP4" s="341"/>
      <c r="CQ4" s="341"/>
      <c r="CR4" s="341"/>
      <c r="CS4" s="341"/>
      <c r="CT4" s="341"/>
    </row>
    <row r="5" spans="1:98" s="133" customFormat="1" ht="20" customHeight="1" x14ac:dyDescent="0.2">
      <c r="A5" s="336"/>
      <c r="B5" s="337"/>
      <c r="C5" s="340" t="s">
        <v>241</v>
      </c>
      <c r="D5" s="341"/>
      <c r="E5" s="341"/>
      <c r="F5" s="343"/>
      <c r="G5" s="344" t="s">
        <v>580</v>
      </c>
      <c r="H5" s="344" t="s">
        <v>581</v>
      </c>
      <c r="I5" s="344" t="s">
        <v>582</v>
      </c>
      <c r="J5" s="346" t="s">
        <v>583</v>
      </c>
      <c r="K5" s="359" t="s">
        <v>241</v>
      </c>
      <c r="L5" s="341"/>
      <c r="M5" s="341"/>
      <c r="N5" s="343"/>
      <c r="O5" s="344" t="s">
        <v>580</v>
      </c>
      <c r="P5" s="344" t="s">
        <v>581</v>
      </c>
      <c r="Q5" s="344" t="s">
        <v>582</v>
      </c>
      <c r="R5" s="360" t="s">
        <v>583</v>
      </c>
      <c r="S5" s="341" t="s">
        <v>241</v>
      </c>
      <c r="T5" s="341"/>
      <c r="U5" s="341"/>
      <c r="V5" s="343"/>
      <c r="W5" s="344" t="s">
        <v>580</v>
      </c>
      <c r="X5" s="344" t="s">
        <v>581</v>
      </c>
      <c r="Y5" s="344" t="s">
        <v>582</v>
      </c>
      <c r="Z5" s="346" t="s">
        <v>583</v>
      </c>
      <c r="AA5" s="359" t="s">
        <v>241</v>
      </c>
      <c r="AB5" s="341"/>
      <c r="AC5" s="341"/>
      <c r="AD5" s="343"/>
      <c r="AE5" s="344" t="s">
        <v>580</v>
      </c>
      <c r="AF5" s="344" t="s">
        <v>581</v>
      </c>
      <c r="AG5" s="344" t="s">
        <v>582</v>
      </c>
      <c r="AH5" s="360" t="s">
        <v>583</v>
      </c>
      <c r="AI5" s="341" t="s">
        <v>241</v>
      </c>
      <c r="AJ5" s="341"/>
      <c r="AK5" s="341"/>
      <c r="AL5" s="343"/>
      <c r="AM5" s="344" t="s">
        <v>580</v>
      </c>
      <c r="AN5" s="344" t="s">
        <v>581</v>
      </c>
      <c r="AO5" s="344" t="s">
        <v>582</v>
      </c>
      <c r="AP5" s="346" t="s">
        <v>583</v>
      </c>
      <c r="AQ5" s="359" t="s">
        <v>241</v>
      </c>
      <c r="AR5" s="341"/>
      <c r="AS5" s="341"/>
      <c r="AT5" s="343"/>
      <c r="AU5" s="344" t="s">
        <v>580</v>
      </c>
      <c r="AV5" s="344" t="s">
        <v>581</v>
      </c>
      <c r="AW5" s="344" t="s">
        <v>582</v>
      </c>
      <c r="AX5" s="360" t="s">
        <v>583</v>
      </c>
      <c r="AY5" s="341" t="s">
        <v>241</v>
      </c>
      <c r="AZ5" s="341"/>
      <c r="BA5" s="341"/>
      <c r="BB5" s="343"/>
      <c r="BC5" s="344" t="s">
        <v>580</v>
      </c>
      <c r="BD5" s="344" t="s">
        <v>581</v>
      </c>
      <c r="BE5" s="344" t="s">
        <v>582</v>
      </c>
      <c r="BF5" s="346" t="s">
        <v>583</v>
      </c>
      <c r="BG5" s="359" t="s">
        <v>241</v>
      </c>
      <c r="BH5" s="341"/>
      <c r="BI5" s="341"/>
      <c r="BJ5" s="343"/>
      <c r="BK5" s="344" t="s">
        <v>580</v>
      </c>
      <c r="BL5" s="344" t="s">
        <v>581</v>
      </c>
      <c r="BM5" s="344" t="s">
        <v>582</v>
      </c>
      <c r="BN5" s="360" t="s">
        <v>583</v>
      </c>
      <c r="BO5" s="341" t="s">
        <v>241</v>
      </c>
      <c r="BP5" s="341"/>
      <c r="BQ5" s="341"/>
      <c r="BR5" s="343"/>
      <c r="BS5" s="344" t="s">
        <v>580</v>
      </c>
      <c r="BT5" s="344" t="s">
        <v>581</v>
      </c>
      <c r="BU5" s="344" t="s">
        <v>582</v>
      </c>
      <c r="BV5" s="346" t="s">
        <v>583</v>
      </c>
      <c r="BW5" s="359" t="s">
        <v>241</v>
      </c>
      <c r="BX5" s="341"/>
      <c r="BY5" s="341"/>
      <c r="BZ5" s="343"/>
      <c r="CA5" s="344" t="s">
        <v>580</v>
      </c>
      <c r="CB5" s="344" t="s">
        <v>581</v>
      </c>
      <c r="CC5" s="344" t="s">
        <v>582</v>
      </c>
      <c r="CD5" s="346" t="s">
        <v>583</v>
      </c>
      <c r="CE5" s="359" t="s">
        <v>241</v>
      </c>
      <c r="CF5" s="341"/>
      <c r="CG5" s="341"/>
      <c r="CH5" s="343"/>
      <c r="CI5" s="344" t="s">
        <v>580</v>
      </c>
      <c r="CJ5" s="344" t="s">
        <v>581</v>
      </c>
      <c r="CK5" s="344" t="s">
        <v>582</v>
      </c>
      <c r="CL5" s="346" t="s">
        <v>583</v>
      </c>
      <c r="CM5" s="359" t="s">
        <v>241</v>
      </c>
      <c r="CN5" s="341"/>
      <c r="CO5" s="341"/>
      <c r="CP5" s="343"/>
      <c r="CQ5" s="344" t="s">
        <v>580</v>
      </c>
      <c r="CR5" s="344" t="s">
        <v>581</v>
      </c>
      <c r="CS5" s="344" t="s">
        <v>582</v>
      </c>
      <c r="CT5" s="346" t="s">
        <v>583</v>
      </c>
    </row>
    <row r="6" spans="1:98" s="133" customFormat="1" ht="32.25" customHeight="1" x14ac:dyDescent="0.2">
      <c r="A6" s="338"/>
      <c r="B6" s="339"/>
      <c r="C6" s="24" t="s">
        <v>584</v>
      </c>
      <c r="D6" s="25" t="s">
        <v>585</v>
      </c>
      <c r="E6" s="25" t="s">
        <v>582</v>
      </c>
      <c r="F6" s="25" t="s">
        <v>241</v>
      </c>
      <c r="G6" s="345"/>
      <c r="H6" s="345"/>
      <c r="I6" s="345"/>
      <c r="J6" s="347"/>
      <c r="K6" s="28" t="s">
        <v>584</v>
      </c>
      <c r="L6" s="25" t="s">
        <v>585</v>
      </c>
      <c r="M6" s="25" t="s">
        <v>582</v>
      </c>
      <c r="N6" s="25" t="s">
        <v>241</v>
      </c>
      <c r="O6" s="345"/>
      <c r="P6" s="345"/>
      <c r="Q6" s="345"/>
      <c r="R6" s="361"/>
      <c r="S6" s="167" t="s">
        <v>584</v>
      </c>
      <c r="T6" s="25" t="s">
        <v>585</v>
      </c>
      <c r="U6" s="25" t="s">
        <v>582</v>
      </c>
      <c r="V6" s="25" t="s">
        <v>241</v>
      </c>
      <c r="W6" s="345"/>
      <c r="X6" s="345"/>
      <c r="Y6" s="345"/>
      <c r="Z6" s="347"/>
      <c r="AA6" s="28" t="s">
        <v>584</v>
      </c>
      <c r="AB6" s="25" t="s">
        <v>585</v>
      </c>
      <c r="AC6" s="25" t="s">
        <v>582</v>
      </c>
      <c r="AD6" s="25" t="s">
        <v>241</v>
      </c>
      <c r="AE6" s="345"/>
      <c r="AF6" s="345"/>
      <c r="AG6" s="345"/>
      <c r="AH6" s="361"/>
      <c r="AI6" s="167" t="s">
        <v>584</v>
      </c>
      <c r="AJ6" s="25" t="s">
        <v>585</v>
      </c>
      <c r="AK6" s="25" t="s">
        <v>582</v>
      </c>
      <c r="AL6" s="25" t="s">
        <v>241</v>
      </c>
      <c r="AM6" s="345"/>
      <c r="AN6" s="345"/>
      <c r="AO6" s="345"/>
      <c r="AP6" s="347"/>
      <c r="AQ6" s="28" t="s">
        <v>584</v>
      </c>
      <c r="AR6" s="25" t="s">
        <v>585</v>
      </c>
      <c r="AS6" s="25" t="s">
        <v>582</v>
      </c>
      <c r="AT6" s="25" t="s">
        <v>241</v>
      </c>
      <c r="AU6" s="345"/>
      <c r="AV6" s="345"/>
      <c r="AW6" s="345"/>
      <c r="AX6" s="361"/>
      <c r="AY6" s="167" t="s">
        <v>584</v>
      </c>
      <c r="AZ6" s="25" t="s">
        <v>585</v>
      </c>
      <c r="BA6" s="25" t="s">
        <v>582</v>
      </c>
      <c r="BB6" s="25" t="s">
        <v>241</v>
      </c>
      <c r="BC6" s="345"/>
      <c r="BD6" s="345"/>
      <c r="BE6" s="345"/>
      <c r="BF6" s="347"/>
      <c r="BG6" s="28" t="s">
        <v>584</v>
      </c>
      <c r="BH6" s="25" t="s">
        <v>585</v>
      </c>
      <c r="BI6" s="25" t="s">
        <v>582</v>
      </c>
      <c r="BJ6" s="25" t="s">
        <v>241</v>
      </c>
      <c r="BK6" s="345"/>
      <c r="BL6" s="345"/>
      <c r="BM6" s="345"/>
      <c r="BN6" s="361"/>
      <c r="BO6" s="167" t="s">
        <v>584</v>
      </c>
      <c r="BP6" s="25" t="s">
        <v>585</v>
      </c>
      <c r="BQ6" s="25" t="s">
        <v>582</v>
      </c>
      <c r="BR6" s="25" t="s">
        <v>241</v>
      </c>
      <c r="BS6" s="345"/>
      <c r="BT6" s="345"/>
      <c r="BU6" s="345"/>
      <c r="BV6" s="347"/>
      <c r="BW6" s="28" t="s">
        <v>584</v>
      </c>
      <c r="BX6" s="25" t="s">
        <v>585</v>
      </c>
      <c r="BY6" s="25" t="s">
        <v>582</v>
      </c>
      <c r="BZ6" s="25" t="s">
        <v>241</v>
      </c>
      <c r="CA6" s="345"/>
      <c r="CB6" s="345"/>
      <c r="CC6" s="345"/>
      <c r="CD6" s="347"/>
      <c r="CE6" s="28" t="s">
        <v>584</v>
      </c>
      <c r="CF6" s="25" t="s">
        <v>585</v>
      </c>
      <c r="CG6" s="25" t="s">
        <v>582</v>
      </c>
      <c r="CH6" s="25" t="s">
        <v>241</v>
      </c>
      <c r="CI6" s="345"/>
      <c r="CJ6" s="345"/>
      <c r="CK6" s="345"/>
      <c r="CL6" s="347"/>
      <c r="CM6" s="28" t="s">
        <v>584</v>
      </c>
      <c r="CN6" s="25" t="s">
        <v>585</v>
      </c>
      <c r="CO6" s="25" t="s">
        <v>582</v>
      </c>
      <c r="CP6" s="25" t="s">
        <v>241</v>
      </c>
      <c r="CQ6" s="345"/>
      <c r="CR6" s="345"/>
      <c r="CS6" s="345"/>
      <c r="CT6" s="347"/>
    </row>
    <row r="7" spans="1:98" ht="20" customHeight="1" x14ac:dyDescent="0.2">
      <c r="A7" s="18">
        <v>1</v>
      </c>
      <c r="B7" s="19" t="s">
        <v>794</v>
      </c>
      <c r="C7" s="216">
        <f>'2.1'!C7/'3.1.a'!$C$183</f>
        <v>0.27213958682020772</v>
      </c>
      <c r="D7" s="93">
        <f>'2.1'!D7/'3.1.a'!$C$183</f>
        <v>2.2483397912740774E-2</v>
      </c>
      <c r="E7" s="93">
        <f>'2.1'!E7/'3.1.a'!$C$183</f>
        <v>-4.5833047401248684E-3</v>
      </c>
      <c r="F7" s="93">
        <f>'2.1'!F7/'3.1.a'!$C$183</f>
        <v>0.2900396799928236</v>
      </c>
      <c r="G7" s="93">
        <f>'2.1'!G7/'3.1.a'!$C$183</f>
        <v>0.12283374349275591</v>
      </c>
      <c r="H7" s="93">
        <f>'2.1'!H7/'3.1.a'!$C$183</f>
        <v>8.0830663419338658E-2</v>
      </c>
      <c r="I7" s="93">
        <f>'2.1'!I7/'3.1.a'!$C$183</f>
        <v>-0.10313224070678974</v>
      </c>
      <c r="J7" s="217">
        <f>'2.1'!J7/'3.1.a'!$C$183</f>
        <v>0.3905718461981284</v>
      </c>
      <c r="K7" s="216">
        <f>'2.1'!K7/'3.1.a'!$D$183</f>
        <v>0.27256759843907735</v>
      </c>
      <c r="L7" s="93">
        <f>'2.1'!L7/'3.1.a'!$D$183</f>
        <v>2.3255555278234395E-2</v>
      </c>
      <c r="M7" s="93">
        <f>'2.1'!M7/'3.1.a'!$D$183</f>
        <v>-4.7069205464353881E-3</v>
      </c>
      <c r="N7" s="93">
        <f>'2.1'!N7/'3.1.a'!$D$183</f>
        <v>0.29111623317087637</v>
      </c>
      <c r="O7" s="93">
        <f>'2.1'!O7/'3.1.a'!$D$183</f>
        <v>0.12130179731780066</v>
      </c>
      <c r="P7" s="93">
        <f>'2.1'!P7/'3.1.a'!$D$183</f>
        <v>8.2589957026648647E-2</v>
      </c>
      <c r="Q7" s="93">
        <f>'2.1'!Q7/'3.1.a'!$D$183</f>
        <v>-9.7715106758886061E-2</v>
      </c>
      <c r="R7" s="217">
        <f>'2.1'!R7/'3.1.a'!$D$183</f>
        <v>0.39729288075643965</v>
      </c>
      <c r="S7" s="216">
        <f>'2.1'!S7/'3.1.a'!$E$183</f>
        <v>0.27573333712077253</v>
      </c>
      <c r="T7" s="93">
        <f>'2.1'!T7/'3.1.a'!$E$183</f>
        <v>2.4725670815616978E-2</v>
      </c>
      <c r="U7" s="93">
        <f>'2.1'!U7/'3.1.a'!$E$183</f>
        <v>-3.6641544527681543E-3</v>
      </c>
      <c r="V7" s="93">
        <f>'2.1'!V7/'3.1.a'!$E$183</f>
        <v>0.29679485348362139</v>
      </c>
      <c r="W7" s="93">
        <f>'2.1'!W7/'3.1.a'!$E$183</f>
        <v>0.12057632410910646</v>
      </c>
      <c r="X7" s="93">
        <f>'2.1'!X7/'3.1.a'!$E$183</f>
        <v>8.469068464473288E-2</v>
      </c>
      <c r="Y7" s="93">
        <f>'2.1'!Y7/'3.1.a'!$E$183</f>
        <v>-9.9530435661236732E-2</v>
      </c>
      <c r="Z7" s="217">
        <f>'2.1'!Z7/'3.1.a'!$E$183</f>
        <v>0.40253142657622398</v>
      </c>
      <c r="AA7" s="216">
        <f>'2.1'!AA7/'3.1.a'!$F$183</f>
        <v>0.26618825782587768</v>
      </c>
      <c r="AB7" s="93">
        <f>'2.1'!AB7/'3.1.a'!$F$183</f>
        <v>2.3655971108501938E-2</v>
      </c>
      <c r="AC7" s="93">
        <f>'2.1'!AC7/'3.1.a'!$F$183</f>
        <v>-3.2546915512848911E-3</v>
      </c>
      <c r="AD7" s="93">
        <f>'2.1'!AD7/'3.1.a'!$F$183</f>
        <v>0.28658953738309473</v>
      </c>
      <c r="AE7" s="93">
        <f>'2.1'!AE7/'3.1.a'!$F$183</f>
        <v>0.1205669757332381</v>
      </c>
      <c r="AF7" s="93">
        <f>'2.1'!AF7/'3.1.a'!$F$183</f>
        <v>8.1397755904888916E-2</v>
      </c>
      <c r="AG7" s="93">
        <f>'2.1'!AG7/'3.1.a'!$F$183</f>
        <v>-9.2863085077586671E-2</v>
      </c>
      <c r="AH7" s="217">
        <f>'2.1'!AH7/'3.1.a'!$F$183</f>
        <v>0.39569118394363506</v>
      </c>
      <c r="AI7" s="216">
        <f>'2.1'!AI7/'3.1.a'!$G$183</f>
        <v>0.25256206454633412</v>
      </c>
      <c r="AJ7" s="93">
        <f>'2.1'!AJ7/'3.1.a'!$G$183</f>
        <v>2.4902391664820601E-2</v>
      </c>
      <c r="AK7" s="93">
        <f>'2.1'!AK7/'3.1.a'!$G$183</f>
        <v>-3.6605911881200629E-3</v>
      </c>
      <c r="AL7" s="93">
        <f>'2.1'!AL7/'3.1.a'!$G$183</f>
        <v>0.27380386502303466</v>
      </c>
      <c r="AM7" s="93">
        <f>'2.1'!AM7/'3.1.a'!$G$183</f>
        <v>0.12006262612285153</v>
      </c>
      <c r="AN7" s="93">
        <f>'2.1'!AN7/'3.1.a'!$G$183</f>
        <v>8.3846344426709074E-2</v>
      </c>
      <c r="AO7" s="93">
        <f>'2.1'!AO7/'3.1.a'!$G$183</f>
        <v>-9.2893297372328015E-2</v>
      </c>
      <c r="AP7" s="217">
        <f>'2.1'!AP7/'3.1.a'!$G$183</f>
        <v>0.38481953820026721</v>
      </c>
      <c r="AQ7" s="216">
        <f>'2.1'!AQ7/'3.1.a'!$H$183</f>
        <v>0.2705252375081047</v>
      </c>
      <c r="AR7" s="93">
        <f>'2.1'!AR7/'3.1.a'!$H$183</f>
        <v>2.6834196387635185E-2</v>
      </c>
      <c r="AS7" s="93">
        <f>'2.1'!AS7/'3.1.a'!$H$183</f>
        <v>-4.7519463471000552E-3</v>
      </c>
      <c r="AT7" s="93">
        <f>'2.1'!AT7/'3.1.a'!$H$183</f>
        <v>0.2926074875486398</v>
      </c>
      <c r="AU7" s="93">
        <f>'2.1'!AU7/'3.1.a'!$H$183</f>
        <v>0.12224502849328275</v>
      </c>
      <c r="AV7" s="93">
        <f>'2.1'!AV7/'3.1.a'!$H$183</f>
        <v>8.6145773723928051E-2</v>
      </c>
      <c r="AW7" s="93">
        <f>'2.1'!AW7/'3.1.a'!$H$183</f>
        <v>-9.7508031853330193E-2</v>
      </c>
      <c r="AX7" s="217">
        <f>'2.1'!AX7/'3.1.a'!$H$183</f>
        <v>0.40349025791252047</v>
      </c>
      <c r="AY7" s="216">
        <f>'2.1'!AY7/'3.1.a'!$I$183</f>
        <v>0.27433102607183341</v>
      </c>
      <c r="AZ7" s="93">
        <f>'2.1'!AZ7/'3.1.a'!$I$183</f>
        <v>2.7549334121956932E-2</v>
      </c>
      <c r="BA7" s="93">
        <f>'2.1'!BA7/'3.1.a'!$I$183</f>
        <v>-5.0769640354117688E-3</v>
      </c>
      <c r="BB7" s="93">
        <f>'2.1'!BB7/'3.1.a'!$I$183</f>
        <v>0.29680339615837859</v>
      </c>
      <c r="BC7" s="93">
        <f>'2.1'!BC7/'3.1.a'!$I$183</f>
        <v>0.12219847434807179</v>
      </c>
      <c r="BD7" s="93">
        <f>'2.1'!BD7/'3.1.a'!$I$183</f>
        <v>8.9150239543566767E-2</v>
      </c>
      <c r="BE7" s="93">
        <f>'2.1'!BE7/'3.1.a'!$I$183</f>
        <v>-9.80565541407665E-2</v>
      </c>
      <c r="BF7" s="217">
        <f>'2.1'!BF7/'3.1.a'!$I$183</f>
        <v>0.41009555590925068</v>
      </c>
      <c r="BG7" s="216">
        <f>'2.1'!BG7/'3.1.a'!$J$183</f>
        <v>0.25735999228289247</v>
      </c>
      <c r="BH7" s="93">
        <f>'2.1'!BH7/'3.1.a'!$J$183</f>
        <v>2.5260697337223345E-2</v>
      </c>
      <c r="BI7" s="93">
        <f>'2.1'!BI7/'3.1.a'!$J$183</f>
        <v>-4.1883594600893937E-3</v>
      </c>
      <c r="BJ7" s="93">
        <f>'2.1'!BJ7/'3.1.a'!$J$183</f>
        <v>0.27843233016002639</v>
      </c>
      <c r="BK7" s="93">
        <f>'2.1'!BK7/'3.1.a'!$J$183</f>
        <v>0.12157219232691294</v>
      </c>
      <c r="BL7" s="93">
        <f>'2.1'!BL7/'3.1.a'!$J$183</f>
        <v>8.7512665651586066E-2</v>
      </c>
      <c r="BM7" s="93">
        <f>'2.1'!BM7/'3.1.a'!$J$183</f>
        <v>-8.9603210248912282E-2</v>
      </c>
      <c r="BN7" s="217">
        <f>'2.1'!BN7/'3.1.a'!$J$183</f>
        <v>0.39791397788961308</v>
      </c>
      <c r="BO7" s="216">
        <f>'2.1'!BO7/'3.1.a'!$K$183</f>
        <v>0.26667730197305473</v>
      </c>
      <c r="BP7" s="93">
        <f>'2.1'!BP7/'3.1.a'!$K$183</f>
        <v>2.3188574971276278E-2</v>
      </c>
      <c r="BQ7" s="93">
        <f>'2.1'!BQ7/'3.1.a'!$K$183</f>
        <v>-3.9061709514357297E-3</v>
      </c>
      <c r="BR7" s="93">
        <f>'2.1'!BR7/'3.1.a'!$K$183</f>
        <v>0.28595970599289522</v>
      </c>
      <c r="BS7" s="93">
        <f>'2.1'!BS7/'3.1.a'!$K$183</f>
        <v>0.12243352362137569</v>
      </c>
      <c r="BT7" s="93">
        <f>'2.1'!BT7/'3.1.a'!$K$183</f>
        <v>8.9737959027843081E-2</v>
      </c>
      <c r="BU7" s="93">
        <f>'2.1'!BU7/'3.1.a'!$K$183</f>
        <v>-9.3121508634784925E-2</v>
      </c>
      <c r="BV7" s="217">
        <f>'2.1'!BV7/'3.1.a'!$K$183</f>
        <v>0.40500968000732912</v>
      </c>
      <c r="BW7" s="216">
        <f>'2.1'!BW7/'3.1.a'!$L$183</f>
        <v>0.26996579915243529</v>
      </c>
      <c r="BX7" s="93">
        <f>'2.1'!BX7/'3.1.a'!$L$183</f>
        <v>2.5379847285693001E-2</v>
      </c>
      <c r="BY7" s="93">
        <f>'2.1'!BY7/'3.1.a'!$L$183</f>
        <v>-3.6841229367837714E-3</v>
      </c>
      <c r="BZ7" s="93">
        <f>'2.1'!BZ7/'3.1.a'!$L$183</f>
        <v>0.2916615235013445</v>
      </c>
      <c r="CA7" s="93">
        <f>'2.1'!CA7/'3.1.a'!$L$183</f>
        <v>0.12508220424582409</v>
      </c>
      <c r="CB7" s="93">
        <f>'2.1'!CB7/'3.1.a'!$L$183</f>
        <v>9.3512595891020261E-2</v>
      </c>
      <c r="CC7" s="93">
        <f>'2.1'!CC7/'3.1.a'!$L$183</f>
        <v>-9.2494461940069897E-2</v>
      </c>
      <c r="CD7" s="217">
        <f>'2.1'!CD7/'3.1.a'!$L$183</f>
        <v>0.41776186169811891</v>
      </c>
      <c r="CE7" s="216">
        <f>'2.1'!CE7/'3.1.a'!$M$183</f>
        <v>0.23935154895716837</v>
      </c>
      <c r="CF7" s="93">
        <f>'2.1'!CF7/'3.1.a'!$M$183</f>
        <v>2.6373452969924133E-2</v>
      </c>
      <c r="CG7" s="93">
        <f>'2.1'!CG7/'3.1.a'!$M$183</f>
        <v>-3.7574812038381729E-3</v>
      </c>
      <c r="CH7" s="93">
        <f>'2.1'!CH7/'3.1.a'!$M$183</f>
        <v>0.26196752072325435</v>
      </c>
      <c r="CI7" s="93">
        <f>'2.1'!CI7/'3.1.a'!$M$183</f>
        <v>0.13058750539084579</v>
      </c>
      <c r="CJ7" s="93">
        <f>'2.1'!CJ7/'3.1.a'!$M$183</f>
        <v>0.10081536006547091</v>
      </c>
      <c r="CK7" s="93">
        <f>'2.1'!CK7/'3.1.a'!$M$183</f>
        <v>-0.10564428877509416</v>
      </c>
      <c r="CL7" s="269">
        <f>'2.1'!CL7/'3.1.a'!$M$183</f>
        <v>0.38772609740447689</v>
      </c>
      <c r="CM7" s="216">
        <f>'2.1'!CM7/'3.1.a'!$N$183</f>
        <v>0.26722112187157193</v>
      </c>
      <c r="CN7" s="93">
        <f>'2.1'!CN7/'3.1.a'!$N$183</f>
        <v>1.9651243866040519E-2</v>
      </c>
      <c r="CO7" s="93">
        <f>'2.1'!CO7/'3.1.a'!$N$183</f>
        <v>-3.5341214260607478E-3</v>
      </c>
      <c r="CP7" s="93">
        <f>'2.1'!CP7/'3.1.a'!$N$183</f>
        <v>0.28333824431155169</v>
      </c>
      <c r="CQ7" s="93">
        <f>'2.1'!CQ7/'3.1.a'!$N$183</f>
        <v>0.13343277937302295</v>
      </c>
      <c r="CR7" s="93">
        <f>'2.1'!CR7/'3.1.a'!$N$183</f>
        <v>9.947071370422686E-2</v>
      </c>
      <c r="CS7" s="93">
        <f>'2.1'!CS7/'3.1.a'!$N$183</f>
        <v>-9.6701098279390371E-2</v>
      </c>
      <c r="CT7" s="269">
        <f>'2.1'!CT7/'3.1.a'!$N$183</f>
        <v>0.41954063910941114</v>
      </c>
    </row>
    <row r="8" spans="1:98" ht="20" customHeight="1" x14ac:dyDescent="0.2">
      <c r="A8" s="115">
        <v>11</v>
      </c>
      <c r="B8" s="115" t="s">
        <v>242</v>
      </c>
      <c r="C8" s="218">
        <f>'2.1'!C8/'3.1.a'!$C$183</f>
        <v>0.14249575956568616</v>
      </c>
      <c r="D8" s="143">
        <f>'2.1'!D8/'3.1.a'!$C$183</f>
        <v>0</v>
      </c>
      <c r="E8" s="143">
        <f>'2.1'!E8/'3.1.a'!$C$183</f>
        <v>0</v>
      </c>
      <c r="F8" s="143">
        <f>'2.1'!F8/'3.1.a'!$C$183</f>
        <v>0.14249575956568616</v>
      </c>
      <c r="G8" s="143">
        <f>'2.1'!G8/'3.1.a'!$C$183</f>
        <v>7.7587101180559753E-2</v>
      </c>
      <c r="H8" s="143">
        <f>'2.1'!H8/'3.1.a'!$C$183</f>
        <v>1.5493897389479396E-2</v>
      </c>
      <c r="I8" s="143">
        <f>'2.1'!I8/'3.1.a'!$C$183</f>
        <v>0</v>
      </c>
      <c r="J8" s="219">
        <f>'2.1'!J8/'3.1.a'!$C$183</f>
        <v>0.23557675813572532</v>
      </c>
      <c r="K8" s="218">
        <f>'2.1'!K8/'3.1.a'!$D$183</f>
        <v>0.14851298783190675</v>
      </c>
      <c r="L8" s="143">
        <f>'2.1'!L8/'3.1.a'!$D$183</f>
        <v>0</v>
      </c>
      <c r="M8" s="143">
        <f>'2.1'!M8/'3.1.a'!$D$183</f>
        <v>0</v>
      </c>
      <c r="N8" s="143">
        <f>'2.1'!N8/'3.1.a'!$D$183</f>
        <v>0.14851298783190675</v>
      </c>
      <c r="O8" s="143">
        <f>'2.1'!O8/'3.1.a'!$D$183</f>
        <v>7.6557976086442436E-2</v>
      </c>
      <c r="P8" s="143">
        <f>'2.1'!P8/'3.1.a'!$D$183</f>
        <v>1.5977477851370318E-2</v>
      </c>
      <c r="Q8" s="143">
        <f>'2.1'!Q8/'3.1.a'!$D$183</f>
        <v>0</v>
      </c>
      <c r="R8" s="219">
        <f>'2.1'!R8/'3.1.a'!$D$183</f>
        <v>0.24104844176971948</v>
      </c>
      <c r="S8" s="218">
        <f>'2.1'!S8/'3.1.a'!$E$183</f>
        <v>0.14332411090206995</v>
      </c>
      <c r="T8" s="143">
        <f>'2.1'!T8/'3.1.a'!$E$183</f>
        <v>0</v>
      </c>
      <c r="U8" s="143">
        <f>'2.1'!U8/'3.1.a'!$E$183</f>
        <v>0</v>
      </c>
      <c r="V8" s="143">
        <f>'2.1'!V8/'3.1.a'!$E$183</f>
        <v>0.14332411090206995</v>
      </c>
      <c r="W8" s="143">
        <f>'2.1'!W8/'3.1.a'!$E$183</f>
        <v>7.6725806692208548E-2</v>
      </c>
      <c r="X8" s="143">
        <f>'2.1'!X8/'3.1.a'!$E$183</f>
        <v>1.6415327338352107E-2</v>
      </c>
      <c r="Y8" s="143">
        <f>'2.1'!Y8/'3.1.a'!$E$183</f>
        <v>0</v>
      </c>
      <c r="Z8" s="219">
        <f>'2.1'!Z8/'3.1.a'!$E$183</f>
        <v>0.2364652449326306</v>
      </c>
      <c r="AA8" s="218">
        <f>'2.1'!AA8/'3.1.a'!$F$183</f>
        <v>0.14125305743026459</v>
      </c>
      <c r="AB8" s="143">
        <f>'2.1'!AB8/'3.1.a'!$F$183</f>
        <v>0</v>
      </c>
      <c r="AC8" s="143">
        <f>'2.1'!AC8/'3.1.a'!$F$183</f>
        <v>0</v>
      </c>
      <c r="AD8" s="143">
        <f>'2.1'!AD8/'3.1.a'!$F$183</f>
        <v>0.14125305743026459</v>
      </c>
      <c r="AE8" s="143">
        <f>'2.1'!AE8/'3.1.a'!$F$183</f>
        <v>7.7053365497583015E-2</v>
      </c>
      <c r="AF8" s="143">
        <f>'2.1'!AF8/'3.1.a'!$F$183</f>
        <v>1.6462210093593135E-2</v>
      </c>
      <c r="AG8" s="143">
        <f>'2.1'!AG8/'3.1.a'!$F$183</f>
        <v>0</v>
      </c>
      <c r="AH8" s="219">
        <f>'2.1'!AH8/'3.1.a'!$F$183</f>
        <v>0.23476863302144074</v>
      </c>
      <c r="AI8" s="218">
        <f>'2.1'!AI8/'3.1.a'!$G$183</f>
        <v>0.13490074518820105</v>
      </c>
      <c r="AJ8" s="143">
        <f>'2.1'!AJ8/'3.1.a'!$G$183</f>
        <v>0</v>
      </c>
      <c r="AK8" s="143">
        <f>'2.1'!AK8/'3.1.a'!$G$183</f>
        <v>0</v>
      </c>
      <c r="AL8" s="143">
        <f>'2.1'!AL8/'3.1.a'!$G$183</f>
        <v>0.13490074518820105</v>
      </c>
      <c r="AM8" s="143">
        <f>'2.1'!AM8/'3.1.a'!$G$183</f>
        <v>7.5707793794746167E-2</v>
      </c>
      <c r="AN8" s="143">
        <f>'2.1'!AN8/'3.1.a'!$G$183</f>
        <v>1.6907336976929102E-2</v>
      </c>
      <c r="AO8" s="143">
        <f>'2.1'!AO8/'3.1.a'!$G$183</f>
        <v>0</v>
      </c>
      <c r="AP8" s="219">
        <f>'2.1'!AP8/'3.1.a'!$G$183</f>
        <v>0.2275158759598763</v>
      </c>
      <c r="AQ8" s="218">
        <f>'2.1'!AQ8/'3.1.a'!$H$183</f>
        <v>0.13629629365407664</v>
      </c>
      <c r="AR8" s="143">
        <f>'2.1'!AR8/'3.1.a'!$H$183</f>
        <v>0</v>
      </c>
      <c r="AS8" s="143">
        <f>'2.1'!AS8/'3.1.a'!$H$183</f>
        <v>0</v>
      </c>
      <c r="AT8" s="143">
        <f>'2.1'!AT8/'3.1.a'!$H$183</f>
        <v>0.13629629365407664</v>
      </c>
      <c r="AU8" s="143">
        <f>'2.1'!AU8/'3.1.a'!$H$183</f>
        <v>7.6110731985632715E-2</v>
      </c>
      <c r="AV8" s="143">
        <f>'2.1'!AV8/'3.1.a'!$H$183</f>
        <v>1.7528577515675155E-2</v>
      </c>
      <c r="AW8" s="143">
        <f>'2.1'!AW8/'3.1.a'!$H$183</f>
        <v>0</v>
      </c>
      <c r="AX8" s="219">
        <f>'2.1'!AX8/'3.1.a'!$H$183</f>
        <v>0.2299356031553845</v>
      </c>
      <c r="AY8" s="218">
        <f>'2.1'!AY8/'3.1.a'!$I$183</f>
        <v>0.13710430981606189</v>
      </c>
      <c r="AZ8" s="143">
        <f>'2.1'!AZ8/'3.1.a'!$I$183</f>
        <v>0</v>
      </c>
      <c r="BA8" s="143">
        <f>'2.1'!BA8/'3.1.a'!$I$183</f>
        <v>0</v>
      </c>
      <c r="BB8" s="143">
        <f>'2.1'!BB8/'3.1.a'!$I$183</f>
        <v>0.13710430981606189</v>
      </c>
      <c r="BC8" s="143">
        <f>'2.1'!BC8/'3.1.a'!$I$183</f>
        <v>7.631542299094575E-2</v>
      </c>
      <c r="BD8" s="143">
        <f>'2.1'!BD8/'3.1.a'!$I$183</f>
        <v>1.7216343707399853E-2</v>
      </c>
      <c r="BE8" s="143">
        <f>'2.1'!BE8/'3.1.a'!$I$183</f>
        <v>0</v>
      </c>
      <c r="BF8" s="219">
        <f>'2.1'!BF8/'3.1.a'!$I$183</f>
        <v>0.23063607651440751</v>
      </c>
      <c r="BG8" s="218">
        <f>'2.1'!BG8/'3.1.a'!$J$183</f>
        <v>0.13605228515205994</v>
      </c>
      <c r="BH8" s="143">
        <f>'2.1'!BH8/'3.1.a'!$J$183</f>
        <v>0</v>
      </c>
      <c r="BI8" s="143">
        <f>'2.1'!BI8/'3.1.a'!$J$183</f>
        <v>0</v>
      </c>
      <c r="BJ8" s="143">
        <f>'2.1'!BJ8/'3.1.a'!$J$183</f>
        <v>0.13605228515205994</v>
      </c>
      <c r="BK8" s="143">
        <f>'2.1'!BK8/'3.1.a'!$J$183</f>
        <v>7.7673814699556504E-2</v>
      </c>
      <c r="BL8" s="143">
        <f>'2.1'!BL8/'3.1.a'!$J$183</f>
        <v>1.7602526881249046E-2</v>
      </c>
      <c r="BM8" s="143">
        <f>'2.1'!BM8/'3.1.a'!$J$183</f>
        <v>0</v>
      </c>
      <c r="BN8" s="219">
        <f>'2.1'!BN8/'3.1.a'!$J$183</f>
        <v>0.2313286267328655</v>
      </c>
      <c r="BO8" s="218">
        <f>'2.1'!BO8/'3.1.a'!$K$183</f>
        <v>0.13940107993510559</v>
      </c>
      <c r="BP8" s="143">
        <f>'2.1'!BP8/'3.1.a'!$K$183</f>
        <v>0</v>
      </c>
      <c r="BQ8" s="143">
        <f>'2.1'!BQ8/'3.1.a'!$K$183</f>
        <v>0</v>
      </c>
      <c r="BR8" s="143">
        <f>'2.1'!BR8/'3.1.a'!$K$183</f>
        <v>0.13940107993510559</v>
      </c>
      <c r="BS8" s="143">
        <f>'2.1'!BS8/'3.1.a'!$K$183</f>
        <v>7.8745558787361641E-2</v>
      </c>
      <c r="BT8" s="143">
        <f>'2.1'!BT8/'3.1.a'!$K$183</f>
        <v>1.859086266188888E-2</v>
      </c>
      <c r="BU8" s="143">
        <f>'2.1'!BU8/'3.1.a'!$K$183</f>
        <v>0</v>
      </c>
      <c r="BV8" s="219">
        <f>'2.1'!BV8/'3.1.a'!$K$183</f>
        <v>0.23673750138435612</v>
      </c>
      <c r="BW8" s="218">
        <f>'2.1'!BW8/'3.1.a'!$L$183</f>
        <v>0.13737694836264153</v>
      </c>
      <c r="BX8" s="143">
        <f>'2.1'!BX8/'3.1.a'!$L$183</f>
        <v>0</v>
      </c>
      <c r="BY8" s="143">
        <f>'2.1'!BY8/'3.1.a'!$L$183</f>
        <v>0</v>
      </c>
      <c r="BZ8" s="143">
        <f>'2.1'!BZ8/'3.1.a'!$L$183</f>
        <v>0.13737694836264153</v>
      </c>
      <c r="CA8" s="143">
        <f>'2.1'!CA8/'3.1.a'!$L$183</f>
        <v>7.9677456831649091E-2</v>
      </c>
      <c r="CB8" s="143">
        <f>'2.1'!CB8/'3.1.a'!$L$183</f>
        <v>1.9586812563544283E-2</v>
      </c>
      <c r="CC8" s="143">
        <f>'2.1'!CC8/'3.1.a'!$L$183</f>
        <v>0</v>
      </c>
      <c r="CD8" s="219">
        <f>'2.1'!CD8/'3.1.a'!$L$183</f>
        <v>0.23664121775783489</v>
      </c>
      <c r="CE8" s="218">
        <f>'2.1'!CE8/'3.1.a'!$M$183</f>
        <v>0.12961221980508048</v>
      </c>
      <c r="CF8" s="143">
        <f>'2.1'!CF8/'3.1.a'!$M$183</f>
        <v>0</v>
      </c>
      <c r="CG8" s="143">
        <f>'2.1'!CG8/'3.1.a'!$M$183</f>
        <v>0</v>
      </c>
      <c r="CH8" s="143">
        <f>'2.1'!CH8/'3.1.a'!$M$183</f>
        <v>0.12961221980508048</v>
      </c>
      <c r="CI8" s="143">
        <f>'2.1'!CI8/'3.1.a'!$M$183</f>
        <v>8.0643328624838057E-2</v>
      </c>
      <c r="CJ8" s="143">
        <f>'2.1'!CJ8/'3.1.a'!$M$183</f>
        <v>1.9608607865428826E-2</v>
      </c>
      <c r="CK8" s="143">
        <f>'2.1'!CK8/'3.1.a'!$M$183</f>
        <v>0</v>
      </c>
      <c r="CL8" s="271">
        <f>'2.1'!CL8/'3.1.a'!$M$183</f>
        <v>0.22986415629534737</v>
      </c>
      <c r="CM8" s="218">
        <f>'2.1'!CM8/'3.1.a'!$N$183</f>
        <v>0.14654118694504287</v>
      </c>
      <c r="CN8" s="143">
        <f>'2.1'!CN8/'3.1.a'!$N$183</f>
        <v>0</v>
      </c>
      <c r="CO8" s="143">
        <f>'2.1'!CO8/'3.1.a'!$N$183</f>
        <v>0</v>
      </c>
      <c r="CP8" s="143">
        <f>'2.1'!CP8/'3.1.a'!$N$183</f>
        <v>0.14654118694504287</v>
      </c>
      <c r="CQ8" s="143">
        <f>'2.1'!CQ8/'3.1.a'!$N$183</f>
        <v>8.6547171805493178E-2</v>
      </c>
      <c r="CR8" s="143">
        <f>'2.1'!CR8/'3.1.a'!$N$183</f>
        <v>2.0546155535060239E-2</v>
      </c>
      <c r="CS8" s="143">
        <f>'2.1'!CS8/'3.1.a'!$N$183</f>
        <v>0</v>
      </c>
      <c r="CT8" s="271">
        <f>'2.1'!CT8/'3.1.a'!$N$183</f>
        <v>0.2536345142855963</v>
      </c>
    </row>
    <row r="9" spans="1:98" ht="20" customHeight="1" x14ac:dyDescent="0.2">
      <c r="A9" s="21">
        <v>111</v>
      </c>
      <c r="B9" s="22" t="s">
        <v>256</v>
      </c>
      <c r="C9" s="220">
        <f>'2.1'!C9/'3.1.a'!$C$183</f>
        <v>6.6519501779015736E-2</v>
      </c>
      <c r="D9" s="144">
        <f>'2.1'!D9/'3.1.a'!$C$183</f>
        <v>0</v>
      </c>
      <c r="E9" s="144">
        <f>'2.1'!E9/'3.1.a'!$C$183</f>
        <v>0</v>
      </c>
      <c r="F9" s="144">
        <f>'2.1'!F9/'3.1.a'!$C$183</f>
        <v>6.6519501779015736E-2</v>
      </c>
      <c r="G9" s="144">
        <f>'2.1'!G9/'3.1.a'!$C$183</f>
        <v>0</v>
      </c>
      <c r="H9" s="144">
        <f>'2.1'!H9/'3.1.a'!$C$183</f>
        <v>0</v>
      </c>
      <c r="I9" s="144">
        <f>'2.1'!I9/'3.1.a'!$C$183</f>
        <v>0</v>
      </c>
      <c r="J9" s="221">
        <f>'2.1'!J9/'3.1.a'!$C$183</f>
        <v>6.6519501779015736E-2</v>
      </c>
      <c r="K9" s="220">
        <f>'2.1'!K9/'3.1.a'!$D$183</f>
        <v>7.1748329498847616E-2</v>
      </c>
      <c r="L9" s="144">
        <f>'2.1'!L9/'3.1.a'!$D$183</f>
        <v>0</v>
      </c>
      <c r="M9" s="144">
        <f>'2.1'!M9/'3.1.a'!$D$183</f>
        <v>0</v>
      </c>
      <c r="N9" s="144">
        <f>'2.1'!N9/'3.1.a'!$D$183</f>
        <v>7.1748329498847616E-2</v>
      </c>
      <c r="O9" s="144">
        <f>'2.1'!O9/'3.1.a'!$D$183</f>
        <v>0</v>
      </c>
      <c r="P9" s="144">
        <f>'2.1'!P9/'3.1.a'!$D$183</f>
        <v>0</v>
      </c>
      <c r="Q9" s="144">
        <f>'2.1'!Q9/'3.1.a'!$D$183</f>
        <v>0</v>
      </c>
      <c r="R9" s="221">
        <f>'2.1'!R9/'3.1.a'!$D$183</f>
        <v>7.1748329498847616E-2</v>
      </c>
      <c r="S9" s="220">
        <f>'2.1'!S9/'3.1.a'!$E$183</f>
        <v>6.7487362766046555E-2</v>
      </c>
      <c r="T9" s="144">
        <f>'2.1'!T9/'3.1.a'!$E$183</f>
        <v>0</v>
      </c>
      <c r="U9" s="144">
        <f>'2.1'!U9/'3.1.a'!$E$183</f>
        <v>0</v>
      </c>
      <c r="V9" s="144">
        <f>'2.1'!V9/'3.1.a'!$E$183</f>
        <v>6.7487362766046555E-2</v>
      </c>
      <c r="W9" s="144">
        <f>'2.1'!W9/'3.1.a'!$E$183</f>
        <v>0</v>
      </c>
      <c r="X9" s="144">
        <f>'2.1'!X9/'3.1.a'!$E$183</f>
        <v>0</v>
      </c>
      <c r="Y9" s="144">
        <f>'2.1'!Y9/'3.1.a'!$E$183</f>
        <v>0</v>
      </c>
      <c r="Z9" s="221">
        <f>'2.1'!Z9/'3.1.a'!$E$183</f>
        <v>6.7487362766046555E-2</v>
      </c>
      <c r="AA9" s="220">
        <f>'2.1'!AA9/'3.1.a'!$F$183</f>
        <v>6.7664258455319079E-2</v>
      </c>
      <c r="AB9" s="144">
        <f>'2.1'!AB9/'3.1.a'!$F$183</f>
        <v>0</v>
      </c>
      <c r="AC9" s="144">
        <f>'2.1'!AC9/'3.1.a'!$F$183</f>
        <v>0</v>
      </c>
      <c r="AD9" s="144">
        <f>'2.1'!AD9/'3.1.a'!$F$183</f>
        <v>6.7664258455319079E-2</v>
      </c>
      <c r="AE9" s="144">
        <f>'2.1'!AE9/'3.1.a'!$F$183</f>
        <v>0</v>
      </c>
      <c r="AF9" s="144">
        <f>'2.1'!AF9/'3.1.a'!$F$183</f>
        <v>0</v>
      </c>
      <c r="AG9" s="144">
        <f>'2.1'!AG9/'3.1.a'!$F$183</f>
        <v>0</v>
      </c>
      <c r="AH9" s="221">
        <f>'2.1'!AH9/'3.1.a'!$F$183</f>
        <v>6.7664258455319079E-2</v>
      </c>
      <c r="AI9" s="220">
        <f>'2.1'!AI9/'3.1.a'!$G$183</f>
        <v>6.6128426465677362E-2</v>
      </c>
      <c r="AJ9" s="144">
        <f>'2.1'!AJ9/'3.1.a'!$G$183</f>
        <v>0</v>
      </c>
      <c r="AK9" s="144">
        <f>'2.1'!AK9/'3.1.a'!$G$183</f>
        <v>0</v>
      </c>
      <c r="AL9" s="144">
        <f>'2.1'!AL9/'3.1.a'!$G$183</f>
        <v>6.6128426465677362E-2</v>
      </c>
      <c r="AM9" s="144">
        <f>'2.1'!AM9/'3.1.a'!$G$183</f>
        <v>0</v>
      </c>
      <c r="AN9" s="144">
        <f>'2.1'!AN9/'3.1.a'!$G$183</f>
        <v>0</v>
      </c>
      <c r="AO9" s="144">
        <f>'2.1'!AO9/'3.1.a'!$G$183</f>
        <v>0</v>
      </c>
      <c r="AP9" s="221">
        <f>'2.1'!AP9/'3.1.a'!$G$183</f>
        <v>6.6128426465677362E-2</v>
      </c>
      <c r="AQ9" s="220">
        <f>'2.1'!AQ9/'3.1.a'!$H$183</f>
        <v>6.6900556346325635E-2</v>
      </c>
      <c r="AR9" s="144">
        <f>'2.1'!AR9/'3.1.a'!$H$183</f>
        <v>0</v>
      </c>
      <c r="AS9" s="144">
        <f>'2.1'!AS9/'3.1.a'!$H$183</f>
        <v>0</v>
      </c>
      <c r="AT9" s="144">
        <f>'2.1'!AT9/'3.1.a'!$H$183</f>
        <v>6.6900556346325635E-2</v>
      </c>
      <c r="AU9" s="144">
        <f>'2.1'!AU9/'3.1.a'!$H$183</f>
        <v>0</v>
      </c>
      <c r="AV9" s="144">
        <f>'2.1'!AV9/'3.1.a'!$H$183</f>
        <v>0</v>
      </c>
      <c r="AW9" s="144">
        <f>'2.1'!AW9/'3.1.a'!$H$183</f>
        <v>0</v>
      </c>
      <c r="AX9" s="221">
        <f>'2.1'!AX9/'3.1.a'!$H$183</f>
        <v>6.6900556346325635E-2</v>
      </c>
      <c r="AY9" s="220">
        <f>'2.1'!AY9/'3.1.a'!$I$183</f>
        <v>7.2287919716507387E-2</v>
      </c>
      <c r="AZ9" s="144">
        <f>'2.1'!AZ9/'3.1.a'!$I$183</f>
        <v>0</v>
      </c>
      <c r="BA9" s="144">
        <f>'2.1'!BA9/'3.1.a'!$I$183</f>
        <v>0</v>
      </c>
      <c r="BB9" s="144">
        <f>'2.1'!BB9/'3.1.a'!$I$183</f>
        <v>7.2287919716507387E-2</v>
      </c>
      <c r="BC9" s="144">
        <f>'2.1'!BC9/'3.1.a'!$I$183</f>
        <v>0</v>
      </c>
      <c r="BD9" s="144">
        <f>'2.1'!BD9/'3.1.a'!$I$183</f>
        <v>0</v>
      </c>
      <c r="BE9" s="144">
        <f>'2.1'!BE9/'3.1.a'!$I$183</f>
        <v>0</v>
      </c>
      <c r="BF9" s="221">
        <f>'2.1'!BF9/'3.1.a'!$I$183</f>
        <v>7.2287919716507387E-2</v>
      </c>
      <c r="BG9" s="220">
        <f>'2.1'!BG9/'3.1.a'!$J$183</f>
        <v>6.9650435030638114E-2</v>
      </c>
      <c r="BH9" s="144">
        <f>'2.1'!BH9/'3.1.a'!$J$183</f>
        <v>0</v>
      </c>
      <c r="BI9" s="144">
        <f>'2.1'!BI9/'3.1.a'!$J$183</f>
        <v>0</v>
      </c>
      <c r="BJ9" s="144">
        <f>'2.1'!BJ9/'3.1.a'!$J$183</f>
        <v>6.9650435030638114E-2</v>
      </c>
      <c r="BK9" s="144">
        <f>'2.1'!BK9/'3.1.a'!$J$183</f>
        <v>0</v>
      </c>
      <c r="BL9" s="144">
        <f>'2.1'!BL9/'3.1.a'!$J$183</f>
        <v>0</v>
      </c>
      <c r="BM9" s="144">
        <f>'2.1'!BM9/'3.1.a'!$J$183</f>
        <v>0</v>
      </c>
      <c r="BN9" s="221">
        <f>'2.1'!BN9/'3.1.a'!$J$183</f>
        <v>6.9650435030638114E-2</v>
      </c>
      <c r="BO9" s="220">
        <f>'2.1'!BO9/'3.1.a'!$K$183</f>
        <v>7.0064246746650377E-2</v>
      </c>
      <c r="BP9" s="144">
        <f>'2.1'!BP9/'3.1.a'!$K$183</f>
        <v>0</v>
      </c>
      <c r="BQ9" s="144">
        <f>'2.1'!BQ9/'3.1.a'!$K$183</f>
        <v>0</v>
      </c>
      <c r="BR9" s="144">
        <f>'2.1'!BR9/'3.1.a'!$K$183</f>
        <v>7.0064246746650377E-2</v>
      </c>
      <c r="BS9" s="144">
        <f>'2.1'!BS9/'3.1.a'!$K$183</f>
        <v>0</v>
      </c>
      <c r="BT9" s="144">
        <f>'2.1'!BT9/'3.1.a'!$K$183</f>
        <v>0</v>
      </c>
      <c r="BU9" s="144">
        <f>'2.1'!BU9/'3.1.a'!$K$183</f>
        <v>0</v>
      </c>
      <c r="BV9" s="221">
        <f>'2.1'!BV9/'3.1.a'!$K$183</f>
        <v>7.0064246746650377E-2</v>
      </c>
      <c r="BW9" s="220">
        <f>'2.1'!BW9/'3.1.a'!$L$183</f>
        <v>7.2481746274670703E-2</v>
      </c>
      <c r="BX9" s="144">
        <f>'2.1'!BX9/'3.1.a'!$L$183</f>
        <v>0</v>
      </c>
      <c r="BY9" s="144">
        <f>'2.1'!BY9/'3.1.a'!$L$183</f>
        <v>0</v>
      </c>
      <c r="BZ9" s="144">
        <f>'2.1'!BZ9/'3.1.a'!$L$183</f>
        <v>7.2481746274670703E-2</v>
      </c>
      <c r="CA9" s="144">
        <f>'2.1'!CA9/'3.1.a'!$L$183</f>
        <v>0</v>
      </c>
      <c r="CB9" s="144">
        <f>'2.1'!CB9/'3.1.a'!$L$183</f>
        <v>0</v>
      </c>
      <c r="CC9" s="144">
        <f>'2.1'!CC9/'3.1.a'!$L$183</f>
        <v>0</v>
      </c>
      <c r="CD9" s="221">
        <f>'2.1'!CD9/'3.1.a'!$L$183</f>
        <v>7.2481746274670703E-2</v>
      </c>
      <c r="CE9" s="220">
        <f>'2.1'!CE9/'3.1.a'!$M$183</f>
        <v>7.0514607515819464E-2</v>
      </c>
      <c r="CF9" s="144">
        <f>'2.1'!CF9/'3.1.a'!$M$183</f>
        <v>0</v>
      </c>
      <c r="CG9" s="144">
        <f>'2.1'!CG9/'3.1.a'!$M$183</f>
        <v>0</v>
      </c>
      <c r="CH9" s="144">
        <f>'2.1'!CH9/'3.1.a'!$M$183</f>
        <v>7.0514607515819464E-2</v>
      </c>
      <c r="CI9" s="144">
        <f>'2.1'!CI9/'3.1.a'!$M$183</f>
        <v>0</v>
      </c>
      <c r="CJ9" s="144">
        <f>'2.1'!CJ9/'3.1.a'!$M$183</f>
        <v>0</v>
      </c>
      <c r="CK9" s="144">
        <f>'2.1'!CK9/'3.1.a'!$M$183</f>
        <v>0</v>
      </c>
      <c r="CL9" s="275">
        <f>'2.1'!CL9/'3.1.a'!$M$183</f>
        <v>7.0514607515819464E-2</v>
      </c>
      <c r="CM9" s="220">
        <f>'2.1'!CM9/'3.1.a'!$N$183</f>
        <v>8.0189849047053452E-2</v>
      </c>
      <c r="CN9" s="144">
        <f>'2.1'!CN9/'3.1.a'!$N$183</f>
        <v>0</v>
      </c>
      <c r="CO9" s="144">
        <f>'2.1'!CO9/'3.1.a'!$N$183</f>
        <v>0</v>
      </c>
      <c r="CP9" s="144">
        <f>'2.1'!CP9/'3.1.a'!$N$183</f>
        <v>8.0189849047053452E-2</v>
      </c>
      <c r="CQ9" s="144">
        <f>'2.1'!CQ9/'3.1.a'!$N$183</f>
        <v>0</v>
      </c>
      <c r="CR9" s="144">
        <f>'2.1'!CR9/'3.1.a'!$N$183</f>
        <v>0</v>
      </c>
      <c r="CS9" s="144">
        <f>'2.1'!CS9/'3.1.a'!$N$183</f>
        <v>0</v>
      </c>
      <c r="CT9" s="275">
        <f>'2.1'!CT9/'3.1.a'!$N$183</f>
        <v>8.0189849047053452E-2</v>
      </c>
    </row>
    <row r="10" spans="1:98" ht="20" customHeight="1" x14ac:dyDescent="0.2">
      <c r="A10" s="21">
        <v>112</v>
      </c>
      <c r="B10" s="22" t="s">
        <v>257</v>
      </c>
      <c r="C10" s="220">
        <f>'2.1'!C10/'3.1.a'!$C$183</f>
        <v>3.2247878705878022E-3</v>
      </c>
      <c r="D10" s="144">
        <f>'2.1'!D10/'3.1.a'!$C$183</f>
        <v>0</v>
      </c>
      <c r="E10" s="144">
        <f>'2.1'!E10/'3.1.a'!$C$183</f>
        <v>0</v>
      </c>
      <c r="F10" s="144">
        <f>'2.1'!F10/'3.1.a'!$C$183</f>
        <v>3.2247878705878022E-3</v>
      </c>
      <c r="G10" s="144">
        <f>'2.1'!G10/'3.1.a'!$C$183</f>
        <v>0</v>
      </c>
      <c r="H10" s="144">
        <f>'2.1'!H10/'3.1.a'!$C$183</f>
        <v>0</v>
      </c>
      <c r="I10" s="144">
        <f>'2.1'!I10/'3.1.a'!$C$183</f>
        <v>0</v>
      </c>
      <c r="J10" s="221">
        <f>'2.1'!J10/'3.1.a'!$C$183</f>
        <v>3.2247878705878022E-3</v>
      </c>
      <c r="K10" s="220">
        <f>'2.1'!K10/'3.1.a'!$D$183</f>
        <v>3.3919814411607582E-3</v>
      </c>
      <c r="L10" s="144">
        <f>'2.1'!L10/'3.1.a'!$D$183</f>
        <v>0</v>
      </c>
      <c r="M10" s="144">
        <f>'2.1'!M10/'3.1.a'!$D$183</f>
        <v>0</v>
      </c>
      <c r="N10" s="144">
        <f>'2.1'!N10/'3.1.a'!$D$183</f>
        <v>3.3919814411607582E-3</v>
      </c>
      <c r="O10" s="144">
        <f>'2.1'!O10/'3.1.a'!$D$183</f>
        <v>0</v>
      </c>
      <c r="P10" s="144">
        <f>'2.1'!P10/'3.1.a'!$D$183</f>
        <v>0</v>
      </c>
      <c r="Q10" s="144">
        <f>'2.1'!Q10/'3.1.a'!$D$183</f>
        <v>0</v>
      </c>
      <c r="R10" s="221">
        <f>'2.1'!R10/'3.1.a'!$D$183</f>
        <v>3.3919814411607582E-3</v>
      </c>
      <c r="S10" s="220">
        <f>'2.1'!S10/'3.1.a'!$E$183</f>
        <v>3.465924915655194E-3</v>
      </c>
      <c r="T10" s="144">
        <f>'2.1'!T10/'3.1.a'!$E$183</f>
        <v>0</v>
      </c>
      <c r="U10" s="144">
        <f>'2.1'!U10/'3.1.a'!$E$183</f>
        <v>0</v>
      </c>
      <c r="V10" s="144">
        <f>'2.1'!V10/'3.1.a'!$E$183</f>
        <v>3.465924915655194E-3</v>
      </c>
      <c r="W10" s="144">
        <f>'2.1'!W10/'3.1.a'!$E$183</f>
        <v>0</v>
      </c>
      <c r="X10" s="144">
        <f>'2.1'!X10/'3.1.a'!$E$183</f>
        <v>0</v>
      </c>
      <c r="Y10" s="144">
        <f>'2.1'!Y10/'3.1.a'!$E$183</f>
        <v>0</v>
      </c>
      <c r="Z10" s="221">
        <f>'2.1'!Z10/'3.1.a'!$E$183</f>
        <v>3.465924915655194E-3</v>
      </c>
      <c r="AA10" s="220">
        <f>'2.1'!AA10/'3.1.a'!$F$183</f>
        <v>3.5121331617150439E-3</v>
      </c>
      <c r="AB10" s="144">
        <f>'2.1'!AB10/'3.1.a'!$F$183</f>
        <v>0</v>
      </c>
      <c r="AC10" s="144">
        <f>'2.1'!AC10/'3.1.a'!$F$183</f>
        <v>0</v>
      </c>
      <c r="AD10" s="144">
        <f>'2.1'!AD10/'3.1.a'!$F$183</f>
        <v>3.5121331617150439E-3</v>
      </c>
      <c r="AE10" s="144">
        <f>'2.1'!AE10/'3.1.a'!$F$183</f>
        <v>0</v>
      </c>
      <c r="AF10" s="144">
        <f>'2.1'!AF10/'3.1.a'!$F$183</f>
        <v>0</v>
      </c>
      <c r="AG10" s="144">
        <f>'2.1'!AG10/'3.1.a'!$F$183</f>
        <v>0</v>
      </c>
      <c r="AH10" s="221">
        <f>'2.1'!AH10/'3.1.a'!$F$183</f>
        <v>3.5121331617150439E-3</v>
      </c>
      <c r="AI10" s="220">
        <f>'2.1'!AI10/'3.1.a'!$G$183</f>
        <v>3.5853063995796475E-3</v>
      </c>
      <c r="AJ10" s="144">
        <f>'2.1'!AJ10/'3.1.a'!$G$183</f>
        <v>0</v>
      </c>
      <c r="AK10" s="144">
        <f>'2.1'!AK10/'3.1.a'!$G$183</f>
        <v>0</v>
      </c>
      <c r="AL10" s="144">
        <f>'2.1'!AL10/'3.1.a'!$G$183</f>
        <v>3.5853063995796475E-3</v>
      </c>
      <c r="AM10" s="144">
        <f>'2.1'!AM10/'3.1.a'!$G$183</f>
        <v>0</v>
      </c>
      <c r="AN10" s="144">
        <f>'2.1'!AN10/'3.1.a'!$G$183</f>
        <v>0</v>
      </c>
      <c r="AO10" s="144">
        <f>'2.1'!AO10/'3.1.a'!$G$183</f>
        <v>0</v>
      </c>
      <c r="AP10" s="221">
        <f>'2.1'!AP10/'3.1.a'!$G$183</f>
        <v>3.5853063995796475E-3</v>
      </c>
      <c r="AQ10" s="220">
        <f>'2.1'!AQ10/'3.1.a'!$H$183</f>
        <v>3.600384814165347E-3</v>
      </c>
      <c r="AR10" s="144">
        <f>'2.1'!AR10/'3.1.a'!$H$183</f>
        <v>0</v>
      </c>
      <c r="AS10" s="144">
        <f>'2.1'!AS10/'3.1.a'!$H$183</f>
        <v>0</v>
      </c>
      <c r="AT10" s="144">
        <f>'2.1'!AT10/'3.1.a'!$H$183</f>
        <v>3.600384814165347E-3</v>
      </c>
      <c r="AU10" s="144">
        <f>'2.1'!AU10/'3.1.a'!$H$183</f>
        <v>0</v>
      </c>
      <c r="AV10" s="144">
        <f>'2.1'!AV10/'3.1.a'!$H$183</f>
        <v>0</v>
      </c>
      <c r="AW10" s="144">
        <f>'2.1'!AW10/'3.1.a'!$H$183</f>
        <v>0</v>
      </c>
      <c r="AX10" s="221">
        <f>'2.1'!AX10/'3.1.a'!$H$183</f>
        <v>3.600384814165347E-3</v>
      </c>
      <c r="AY10" s="220">
        <f>'2.1'!AY10/'3.1.a'!$I$183</f>
        <v>3.5394796967123106E-3</v>
      </c>
      <c r="AZ10" s="144">
        <f>'2.1'!AZ10/'3.1.a'!$I$183</f>
        <v>0</v>
      </c>
      <c r="BA10" s="144">
        <f>'2.1'!BA10/'3.1.a'!$I$183</f>
        <v>0</v>
      </c>
      <c r="BB10" s="144">
        <f>'2.1'!BB10/'3.1.a'!$I$183</f>
        <v>3.5394796967123106E-3</v>
      </c>
      <c r="BC10" s="144">
        <f>'2.1'!BC10/'3.1.a'!$I$183</f>
        <v>0</v>
      </c>
      <c r="BD10" s="144">
        <f>'2.1'!BD10/'3.1.a'!$I$183</f>
        <v>0</v>
      </c>
      <c r="BE10" s="144">
        <f>'2.1'!BE10/'3.1.a'!$I$183</f>
        <v>0</v>
      </c>
      <c r="BF10" s="221">
        <f>'2.1'!BF10/'3.1.a'!$I$183</f>
        <v>3.5394796967123106E-3</v>
      </c>
      <c r="BG10" s="220">
        <f>'2.1'!BG10/'3.1.a'!$J$183</f>
        <v>3.4518771337574742E-3</v>
      </c>
      <c r="BH10" s="144">
        <f>'2.1'!BH10/'3.1.a'!$J$183</f>
        <v>0</v>
      </c>
      <c r="BI10" s="144">
        <f>'2.1'!BI10/'3.1.a'!$J$183</f>
        <v>0</v>
      </c>
      <c r="BJ10" s="144">
        <f>'2.1'!BJ10/'3.1.a'!$J$183</f>
        <v>3.4518771337574742E-3</v>
      </c>
      <c r="BK10" s="144">
        <f>'2.1'!BK10/'3.1.a'!$J$183</f>
        <v>0</v>
      </c>
      <c r="BL10" s="144">
        <f>'2.1'!BL10/'3.1.a'!$J$183</f>
        <v>0</v>
      </c>
      <c r="BM10" s="144">
        <f>'2.1'!BM10/'3.1.a'!$J$183</f>
        <v>0</v>
      </c>
      <c r="BN10" s="221">
        <f>'2.1'!BN10/'3.1.a'!$J$183</f>
        <v>3.4518771337574742E-3</v>
      </c>
      <c r="BO10" s="220">
        <f>'2.1'!BO10/'3.1.a'!$K$183</f>
        <v>3.4844068541181562E-3</v>
      </c>
      <c r="BP10" s="144">
        <f>'2.1'!BP10/'3.1.a'!$K$183</f>
        <v>0</v>
      </c>
      <c r="BQ10" s="144">
        <f>'2.1'!BQ10/'3.1.a'!$K$183</f>
        <v>0</v>
      </c>
      <c r="BR10" s="144">
        <f>'2.1'!BR10/'3.1.a'!$K$183</f>
        <v>3.4844068541181562E-3</v>
      </c>
      <c r="BS10" s="144">
        <f>'2.1'!BS10/'3.1.a'!$K$183</f>
        <v>0</v>
      </c>
      <c r="BT10" s="144">
        <f>'2.1'!BT10/'3.1.a'!$K$183</f>
        <v>0</v>
      </c>
      <c r="BU10" s="144">
        <f>'2.1'!BU10/'3.1.a'!$K$183</f>
        <v>0</v>
      </c>
      <c r="BV10" s="221">
        <f>'2.1'!BV10/'3.1.a'!$K$183</f>
        <v>3.4844068541181562E-3</v>
      </c>
      <c r="BW10" s="220">
        <f>'2.1'!BW10/'3.1.a'!$L$183</f>
        <v>3.2803025286911279E-3</v>
      </c>
      <c r="BX10" s="144">
        <f>'2.1'!BX10/'3.1.a'!$L$183</f>
        <v>0</v>
      </c>
      <c r="BY10" s="144">
        <f>'2.1'!BY10/'3.1.a'!$L$183</f>
        <v>0</v>
      </c>
      <c r="BZ10" s="144">
        <f>'2.1'!BZ10/'3.1.a'!$L$183</f>
        <v>3.2803025286911279E-3</v>
      </c>
      <c r="CA10" s="144">
        <f>'2.1'!CA10/'3.1.a'!$L$183</f>
        <v>0</v>
      </c>
      <c r="CB10" s="144">
        <f>'2.1'!CB10/'3.1.a'!$L$183</f>
        <v>0</v>
      </c>
      <c r="CC10" s="144">
        <f>'2.1'!CC10/'3.1.a'!$L$183</f>
        <v>0</v>
      </c>
      <c r="CD10" s="221">
        <f>'2.1'!CD10/'3.1.a'!$L$183</f>
        <v>3.2803025286911279E-3</v>
      </c>
      <c r="CE10" s="220">
        <f>'2.1'!CE10/'3.1.a'!$M$183</f>
        <v>3.1159874979307311E-3</v>
      </c>
      <c r="CF10" s="144">
        <f>'2.1'!CF10/'3.1.a'!$M$183</f>
        <v>0</v>
      </c>
      <c r="CG10" s="144">
        <f>'2.1'!CG10/'3.1.a'!$M$183</f>
        <v>0</v>
      </c>
      <c r="CH10" s="144">
        <f>'2.1'!CH10/'3.1.a'!$M$183</f>
        <v>3.1159874979307311E-3</v>
      </c>
      <c r="CI10" s="144">
        <f>'2.1'!CI10/'3.1.a'!$M$183</f>
        <v>0</v>
      </c>
      <c r="CJ10" s="144">
        <f>'2.1'!CJ10/'3.1.a'!$M$183</f>
        <v>0</v>
      </c>
      <c r="CK10" s="144">
        <f>'2.1'!CK10/'3.1.a'!$M$183</f>
        <v>0</v>
      </c>
      <c r="CL10" s="275">
        <f>'2.1'!CL10/'3.1.a'!$M$183</f>
        <v>3.1159874979307311E-3</v>
      </c>
      <c r="CM10" s="220">
        <f>'2.1'!CM10/'3.1.a'!$N$183</f>
        <v>3.0211160213872009E-3</v>
      </c>
      <c r="CN10" s="144">
        <f>'2.1'!CN10/'3.1.a'!$N$183</f>
        <v>0</v>
      </c>
      <c r="CO10" s="144">
        <f>'2.1'!CO10/'3.1.a'!$N$183</f>
        <v>0</v>
      </c>
      <c r="CP10" s="144">
        <f>'2.1'!CP10/'3.1.a'!$N$183</f>
        <v>3.0211160213872009E-3</v>
      </c>
      <c r="CQ10" s="144">
        <f>'2.1'!CQ10/'3.1.a'!$N$183</f>
        <v>0</v>
      </c>
      <c r="CR10" s="144">
        <f>'2.1'!CR10/'3.1.a'!$N$183</f>
        <v>0</v>
      </c>
      <c r="CS10" s="144">
        <f>'2.1'!CS10/'3.1.a'!$N$183</f>
        <v>0</v>
      </c>
      <c r="CT10" s="275">
        <f>'2.1'!CT10/'3.1.a'!$N$183</f>
        <v>3.0211160213872009E-3</v>
      </c>
    </row>
    <row r="11" spans="1:98" ht="20" customHeight="1" x14ac:dyDescent="0.2">
      <c r="A11" s="21">
        <v>113</v>
      </c>
      <c r="B11" s="22" t="s">
        <v>258</v>
      </c>
      <c r="C11" s="220">
        <f>'2.1'!C11/'3.1.a'!$C$183</f>
        <v>1.3583259818258415E-4</v>
      </c>
      <c r="D11" s="144">
        <f>'2.1'!D11/'3.1.a'!$C$183</f>
        <v>0</v>
      </c>
      <c r="E11" s="144">
        <f>'2.1'!E11/'3.1.a'!$C$183</f>
        <v>0</v>
      </c>
      <c r="F11" s="144">
        <f>'2.1'!F11/'3.1.a'!$C$183</f>
        <v>1.3583259818258415E-4</v>
      </c>
      <c r="G11" s="144">
        <f>'2.1'!G11/'3.1.a'!$C$183</f>
        <v>6.3132329418759923E-3</v>
      </c>
      <c r="H11" s="144">
        <f>'2.1'!H11/'3.1.a'!$C$183</f>
        <v>6.1810998079846512E-3</v>
      </c>
      <c r="I11" s="144">
        <f>'2.1'!I11/'3.1.a'!$C$183</f>
        <v>0</v>
      </c>
      <c r="J11" s="221">
        <f>'2.1'!J11/'3.1.a'!$C$183</f>
        <v>1.2630165348043228E-2</v>
      </c>
      <c r="K11" s="220">
        <f>'2.1'!K11/'3.1.a'!$D$183</f>
        <v>1.3763544571291993E-4</v>
      </c>
      <c r="L11" s="144">
        <f>'2.1'!L11/'3.1.a'!$D$183</f>
        <v>0</v>
      </c>
      <c r="M11" s="144">
        <f>'2.1'!M11/'3.1.a'!$D$183</f>
        <v>0</v>
      </c>
      <c r="N11" s="144">
        <f>'2.1'!N11/'3.1.a'!$D$183</f>
        <v>1.3763544571291993E-4</v>
      </c>
      <c r="O11" s="144">
        <f>'2.1'!O11/'3.1.a'!$D$183</f>
        <v>6.3047143889153178E-3</v>
      </c>
      <c r="P11" s="144">
        <f>'2.1'!P11/'3.1.a'!$D$183</f>
        <v>6.3605105734071852E-3</v>
      </c>
      <c r="Q11" s="144">
        <f>'2.1'!Q11/'3.1.a'!$D$183</f>
        <v>0</v>
      </c>
      <c r="R11" s="221">
        <f>'2.1'!R11/'3.1.a'!$D$183</f>
        <v>1.2802860408035422E-2</v>
      </c>
      <c r="S11" s="220">
        <f>'2.1'!S11/'3.1.a'!$E$183</f>
        <v>1.4280348545514209E-4</v>
      </c>
      <c r="T11" s="144">
        <f>'2.1'!T11/'3.1.a'!$E$183</f>
        <v>0</v>
      </c>
      <c r="U11" s="144">
        <f>'2.1'!U11/'3.1.a'!$E$183</f>
        <v>0</v>
      </c>
      <c r="V11" s="144">
        <f>'2.1'!V11/'3.1.a'!$E$183</f>
        <v>1.4280348545514209E-4</v>
      </c>
      <c r="W11" s="144">
        <f>'2.1'!W11/'3.1.a'!$E$183</f>
        <v>6.4915731882648356E-3</v>
      </c>
      <c r="X11" s="144">
        <f>'2.1'!X11/'3.1.a'!$E$183</f>
        <v>6.3911232012188665E-3</v>
      </c>
      <c r="Y11" s="144">
        <f>'2.1'!Y11/'3.1.a'!$E$183</f>
        <v>0</v>
      </c>
      <c r="Z11" s="221">
        <f>'2.1'!Z11/'3.1.a'!$E$183</f>
        <v>1.3025499874938845E-2</v>
      </c>
      <c r="AA11" s="220">
        <f>'2.1'!AA11/'3.1.a'!$F$183</f>
        <v>1.4671966495542911E-4</v>
      </c>
      <c r="AB11" s="144">
        <f>'2.1'!AB11/'3.1.a'!$F$183</f>
        <v>0</v>
      </c>
      <c r="AC11" s="144">
        <f>'2.1'!AC11/'3.1.a'!$F$183</f>
        <v>0</v>
      </c>
      <c r="AD11" s="144">
        <f>'2.1'!AD11/'3.1.a'!$F$183</f>
        <v>1.4671966495542911E-4</v>
      </c>
      <c r="AE11" s="144">
        <f>'2.1'!AE11/'3.1.a'!$F$183</f>
        <v>6.4380754348425879E-3</v>
      </c>
      <c r="AF11" s="144">
        <f>'2.1'!AF11/'3.1.a'!$F$183</f>
        <v>6.5768086794945457E-3</v>
      </c>
      <c r="AG11" s="144">
        <f>'2.1'!AG11/'3.1.a'!$F$183</f>
        <v>0</v>
      </c>
      <c r="AH11" s="221">
        <f>'2.1'!AH11/'3.1.a'!$F$183</f>
        <v>1.3161603779292564E-2</v>
      </c>
      <c r="AI11" s="220">
        <f>'2.1'!AI11/'3.1.a'!$G$183</f>
        <v>1.6072305445467372E-4</v>
      </c>
      <c r="AJ11" s="144">
        <f>'2.1'!AJ11/'3.1.a'!$G$183</f>
        <v>0</v>
      </c>
      <c r="AK11" s="144">
        <f>'2.1'!AK11/'3.1.a'!$G$183</f>
        <v>0</v>
      </c>
      <c r="AL11" s="144">
        <f>'2.1'!AL11/'3.1.a'!$G$183</f>
        <v>1.6072305445467372E-4</v>
      </c>
      <c r="AM11" s="144">
        <f>'2.1'!AM11/'3.1.a'!$G$183</f>
        <v>6.5901037362061949E-3</v>
      </c>
      <c r="AN11" s="144">
        <f>'2.1'!AN11/'3.1.a'!$G$183</f>
        <v>6.649822982243995E-3</v>
      </c>
      <c r="AO11" s="144">
        <f>'2.1'!AO11/'3.1.a'!$G$183</f>
        <v>0</v>
      </c>
      <c r="AP11" s="221">
        <f>'2.1'!AP11/'3.1.a'!$G$183</f>
        <v>1.3400649772904866E-2</v>
      </c>
      <c r="AQ11" s="220">
        <f>'2.1'!AQ11/'3.1.a'!$H$183</f>
        <v>1.8856668355797163E-4</v>
      </c>
      <c r="AR11" s="144">
        <f>'2.1'!AR11/'3.1.a'!$H$183</f>
        <v>0</v>
      </c>
      <c r="AS11" s="144">
        <f>'2.1'!AS11/'3.1.a'!$H$183</f>
        <v>0</v>
      </c>
      <c r="AT11" s="144">
        <f>'2.1'!AT11/'3.1.a'!$H$183</f>
        <v>1.8856668355797163E-4</v>
      </c>
      <c r="AU11" s="144">
        <f>'2.1'!AU11/'3.1.a'!$H$183</f>
        <v>7.2846672030410682E-3</v>
      </c>
      <c r="AV11" s="144">
        <f>'2.1'!AV11/'3.1.a'!$H$183</f>
        <v>6.9656575587357505E-3</v>
      </c>
      <c r="AW11" s="144">
        <f>'2.1'!AW11/'3.1.a'!$H$183</f>
        <v>0</v>
      </c>
      <c r="AX11" s="221">
        <f>'2.1'!AX11/'3.1.a'!$H$183</f>
        <v>1.443889144533479E-2</v>
      </c>
      <c r="AY11" s="220">
        <f>'2.1'!AY11/'3.1.a'!$I$183</f>
        <v>1.8498296985259029E-4</v>
      </c>
      <c r="AZ11" s="144">
        <f>'2.1'!AZ11/'3.1.a'!$I$183</f>
        <v>0</v>
      </c>
      <c r="BA11" s="144">
        <f>'2.1'!BA11/'3.1.a'!$I$183</f>
        <v>0</v>
      </c>
      <c r="BB11" s="144">
        <f>'2.1'!BB11/'3.1.a'!$I$183</f>
        <v>1.8498296985259029E-4</v>
      </c>
      <c r="BC11" s="144">
        <f>'2.1'!BC11/'3.1.a'!$I$183</f>
        <v>7.5730296162938035E-3</v>
      </c>
      <c r="BD11" s="144">
        <f>'2.1'!BD11/'3.1.a'!$I$183</f>
        <v>7.025481529605488E-3</v>
      </c>
      <c r="BE11" s="144">
        <f>'2.1'!BE11/'3.1.a'!$I$183</f>
        <v>0</v>
      </c>
      <c r="BF11" s="221">
        <f>'2.1'!BF11/'3.1.a'!$I$183</f>
        <v>1.4783494115751883E-2</v>
      </c>
      <c r="BG11" s="220">
        <f>'2.1'!BG11/'3.1.a'!$J$183</f>
        <v>1.9940673214051736E-4</v>
      </c>
      <c r="BH11" s="144">
        <f>'2.1'!BH11/'3.1.a'!$J$183</f>
        <v>0</v>
      </c>
      <c r="BI11" s="144">
        <f>'2.1'!BI11/'3.1.a'!$J$183</f>
        <v>0</v>
      </c>
      <c r="BJ11" s="144">
        <f>'2.1'!BJ11/'3.1.a'!$J$183</f>
        <v>1.9940673214051736E-4</v>
      </c>
      <c r="BK11" s="144">
        <f>'2.1'!BK11/'3.1.a'!$J$183</f>
        <v>7.4072740027004988E-3</v>
      </c>
      <c r="BL11" s="144">
        <f>'2.1'!BL11/'3.1.a'!$J$183</f>
        <v>7.3896122499045426E-3</v>
      </c>
      <c r="BM11" s="144">
        <f>'2.1'!BM11/'3.1.a'!$J$183</f>
        <v>0</v>
      </c>
      <c r="BN11" s="221">
        <f>'2.1'!BN11/'3.1.a'!$J$183</f>
        <v>1.4996292984745557E-2</v>
      </c>
      <c r="BO11" s="220">
        <f>'2.1'!BO11/'3.1.a'!$K$183</f>
        <v>2.0625938381451772E-4</v>
      </c>
      <c r="BP11" s="144">
        <f>'2.1'!BP11/'3.1.a'!$K$183</f>
        <v>0</v>
      </c>
      <c r="BQ11" s="144">
        <f>'2.1'!BQ11/'3.1.a'!$K$183</f>
        <v>0</v>
      </c>
      <c r="BR11" s="144">
        <f>'2.1'!BR11/'3.1.a'!$K$183</f>
        <v>2.0625938381451772E-4</v>
      </c>
      <c r="BS11" s="144">
        <f>'2.1'!BS11/'3.1.a'!$K$183</f>
        <v>7.3943134836477464E-3</v>
      </c>
      <c r="BT11" s="144">
        <f>'2.1'!BT11/'3.1.a'!$K$183</f>
        <v>7.8333631613187842E-3</v>
      </c>
      <c r="BU11" s="144">
        <f>'2.1'!BU11/'3.1.a'!$K$183</f>
        <v>0</v>
      </c>
      <c r="BV11" s="221">
        <f>'2.1'!BV11/'3.1.a'!$K$183</f>
        <v>1.5433936028781049E-2</v>
      </c>
      <c r="BW11" s="220">
        <f>'2.1'!BW11/'3.1.a'!$L$183</f>
        <v>2.2412382292721567E-4</v>
      </c>
      <c r="BX11" s="144">
        <f>'2.1'!BX11/'3.1.a'!$L$183</f>
        <v>0</v>
      </c>
      <c r="BY11" s="144">
        <f>'2.1'!BY11/'3.1.a'!$L$183</f>
        <v>0</v>
      </c>
      <c r="BZ11" s="144">
        <f>'2.1'!BZ11/'3.1.a'!$L$183</f>
        <v>2.2412382292721567E-4</v>
      </c>
      <c r="CA11" s="144">
        <f>'2.1'!CA11/'3.1.a'!$L$183</f>
        <v>7.6065262755187317E-3</v>
      </c>
      <c r="CB11" s="144">
        <f>'2.1'!CB11/'3.1.a'!$L$183</f>
        <v>8.1177822845227531E-3</v>
      </c>
      <c r="CC11" s="144">
        <f>'2.1'!CC11/'3.1.a'!$L$183</f>
        <v>0</v>
      </c>
      <c r="CD11" s="221">
        <f>'2.1'!CD11/'3.1.a'!$L$183</f>
        <v>1.59484323829687E-2</v>
      </c>
      <c r="CE11" s="220">
        <f>'2.1'!CE11/'3.1.a'!$M$183</f>
        <v>2.3902483109935365E-4</v>
      </c>
      <c r="CF11" s="144">
        <f>'2.1'!CF11/'3.1.a'!$M$183</f>
        <v>0</v>
      </c>
      <c r="CG11" s="144">
        <f>'2.1'!CG11/'3.1.a'!$M$183</f>
        <v>0</v>
      </c>
      <c r="CH11" s="144">
        <f>'2.1'!CH11/'3.1.a'!$M$183</f>
        <v>2.3902483109935365E-4</v>
      </c>
      <c r="CI11" s="144">
        <f>'2.1'!CI11/'3.1.a'!$M$183</f>
        <v>7.8113795629099776E-3</v>
      </c>
      <c r="CJ11" s="144">
        <f>'2.1'!CJ11/'3.1.a'!$M$183</f>
        <v>8.2496115003837783E-3</v>
      </c>
      <c r="CK11" s="144">
        <f>'2.1'!CK11/'3.1.a'!$M$183</f>
        <v>0</v>
      </c>
      <c r="CL11" s="275">
        <f>'2.1'!CL11/'3.1.a'!$M$183</f>
        <v>1.6300015894393109E-2</v>
      </c>
      <c r="CM11" s="220">
        <f>'2.1'!CM11/'3.1.a'!$N$183</f>
        <v>2.5194611909455509E-4</v>
      </c>
      <c r="CN11" s="144">
        <f>'2.1'!CN11/'3.1.a'!$N$183</f>
        <v>0</v>
      </c>
      <c r="CO11" s="144">
        <f>'2.1'!CO11/'3.1.a'!$N$183</f>
        <v>0</v>
      </c>
      <c r="CP11" s="144">
        <f>'2.1'!CP11/'3.1.a'!$N$183</f>
        <v>2.5194611909455509E-4</v>
      </c>
      <c r="CQ11" s="144">
        <f>'2.1'!CQ11/'3.1.a'!$N$183</f>
        <v>7.6330961842446966E-3</v>
      </c>
      <c r="CR11" s="144">
        <f>'2.1'!CR11/'3.1.a'!$N$183</f>
        <v>8.6428824410190001E-3</v>
      </c>
      <c r="CS11" s="144">
        <f>'2.1'!CS11/'3.1.a'!$N$183</f>
        <v>0</v>
      </c>
      <c r="CT11" s="275">
        <f>'2.1'!CT11/'3.1.a'!$N$183</f>
        <v>1.6527924744358248E-2</v>
      </c>
    </row>
    <row r="12" spans="1:98" ht="20" customHeight="1" x14ac:dyDescent="0.2">
      <c r="A12" s="21">
        <v>114</v>
      </c>
      <c r="B12" s="22" t="s">
        <v>264</v>
      </c>
      <c r="C12" s="220">
        <f>'2.1'!C12/'3.1.a'!$C$183</f>
        <v>6.7142602188428935E-2</v>
      </c>
      <c r="D12" s="144">
        <f>'2.1'!D12/'3.1.a'!$C$183</f>
        <v>0</v>
      </c>
      <c r="E12" s="144">
        <f>'2.1'!E12/'3.1.a'!$C$183</f>
        <v>0</v>
      </c>
      <c r="F12" s="144">
        <f>'2.1'!F12/'3.1.a'!$C$183</f>
        <v>6.7142602188428935E-2</v>
      </c>
      <c r="G12" s="144">
        <f>'2.1'!G12/'3.1.a'!$C$183</f>
        <v>7.1273868238683757E-2</v>
      </c>
      <c r="H12" s="144">
        <f>'2.1'!H12/'3.1.a'!$C$183</f>
        <v>9.3127975814947441E-3</v>
      </c>
      <c r="I12" s="144">
        <f>'2.1'!I12/'3.1.a'!$C$183</f>
        <v>0</v>
      </c>
      <c r="J12" s="221">
        <f>'2.1'!J12/'3.1.a'!$C$183</f>
        <v>0.14772926800860745</v>
      </c>
      <c r="K12" s="220">
        <f>'2.1'!K12/'3.1.a'!$D$183</f>
        <v>6.7070635169413917E-2</v>
      </c>
      <c r="L12" s="144">
        <f>'2.1'!L12/'3.1.a'!$D$183</f>
        <v>0</v>
      </c>
      <c r="M12" s="144">
        <f>'2.1'!M12/'3.1.a'!$D$183</f>
        <v>0</v>
      </c>
      <c r="N12" s="144">
        <f>'2.1'!N12/'3.1.a'!$D$183</f>
        <v>6.7070635169413917E-2</v>
      </c>
      <c r="O12" s="144">
        <f>'2.1'!O12/'3.1.a'!$D$183</f>
        <v>7.0253261697527131E-2</v>
      </c>
      <c r="P12" s="144">
        <f>'2.1'!P12/'3.1.a'!$D$183</f>
        <v>9.6169672779631357E-3</v>
      </c>
      <c r="Q12" s="144">
        <f>'2.1'!Q12/'3.1.a'!$D$183</f>
        <v>0</v>
      </c>
      <c r="R12" s="221">
        <f>'2.1'!R12/'3.1.a'!$D$183</f>
        <v>0.14694086414490415</v>
      </c>
      <c r="S12" s="220">
        <f>'2.1'!S12/'3.1.a'!$E$183</f>
        <v>6.5862465307311255E-2</v>
      </c>
      <c r="T12" s="144">
        <f>'2.1'!T12/'3.1.a'!$E$183</f>
        <v>0</v>
      </c>
      <c r="U12" s="144">
        <f>'2.1'!U12/'3.1.a'!$E$183</f>
        <v>0</v>
      </c>
      <c r="V12" s="144">
        <f>'2.1'!V12/'3.1.a'!$E$183</f>
        <v>6.5862465307311255E-2</v>
      </c>
      <c r="W12" s="144">
        <f>'2.1'!W12/'3.1.a'!$E$183</f>
        <v>7.0234233503943713E-2</v>
      </c>
      <c r="X12" s="144">
        <f>'2.1'!X12/'3.1.a'!$E$183</f>
        <v>1.0024204137133239E-2</v>
      </c>
      <c r="Y12" s="144">
        <f>'2.1'!Y12/'3.1.a'!$E$183</f>
        <v>0</v>
      </c>
      <c r="Z12" s="221">
        <f>'2.1'!Z12/'3.1.a'!$E$183</f>
        <v>0.14612090294838823</v>
      </c>
      <c r="AA12" s="220">
        <f>'2.1'!AA12/'3.1.a'!$F$183</f>
        <v>6.288563471409904E-2</v>
      </c>
      <c r="AB12" s="144">
        <f>'2.1'!AB12/'3.1.a'!$F$183</f>
        <v>0</v>
      </c>
      <c r="AC12" s="144">
        <f>'2.1'!AC12/'3.1.a'!$F$183</f>
        <v>0</v>
      </c>
      <c r="AD12" s="144">
        <f>'2.1'!AD12/'3.1.a'!$F$183</f>
        <v>6.288563471409904E-2</v>
      </c>
      <c r="AE12" s="144">
        <f>'2.1'!AE12/'3.1.a'!$F$183</f>
        <v>7.0615290062740421E-2</v>
      </c>
      <c r="AF12" s="144">
        <f>'2.1'!AF12/'3.1.a'!$F$183</f>
        <v>9.8854014140985873E-3</v>
      </c>
      <c r="AG12" s="144">
        <f>'2.1'!AG12/'3.1.a'!$F$183</f>
        <v>0</v>
      </c>
      <c r="AH12" s="221">
        <f>'2.1'!AH12/'3.1.a'!$F$183</f>
        <v>0.14338632619093805</v>
      </c>
      <c r="AI12" s="220">
        <f>'2.1'!AI12/'3.1.a'!$G$183</f>
        <v>5.8670111082354266E-2</v>
      </c>
      <c r="AJ12" s="144">
        <f>'2.1'!AJ12/'3.1.a'!$G$183</f>
        <v>0</v>
      </c>
      <c r="AK12" s="144">
        <f>'2.1'!AK12/'3.1.a'!$G$183</f>
        <v>0</v>
      </c>
      <c r="AL12" s="144">
        <f>'2.1'!AL12/'3.1.a'!$G$183</f>
        <v>5.8670111082354266E-2</v>
      </c>
      <c r="AM12" s="144">
        <f>'2.1'!AM12/'3.1.a'!$G$183</f>
        <v>6.9117690058539974E-2</v>
      </c>
      <c r="AN12" s="144">
        <f>'2.1'!AN12/'3.1.a'!$G$183</f>
        <v>1.0257513994685106E-2</v>
      </c>
      <c r="AO12" s="144">
        <f>'2.1'!AO12/'3.1.a'!$G$183</f>
        <v>0</v>
      </c>
      <c r="AP12" s="221">
        <f>'2.1'!AP12/'3.1.a'!$G$183</f>
        <v>0.13804531513557933</v>
      </c>
      <c r="AQ12" s="220">
        <f>'2.1'!AQ12/'3.1.a'!$H$183</f>
        <v>5.9189119893955283E-2</v>
      </c>
      <c r="AR12" s="144">
        <f>'2.1'!AR12/'3.1.a'!$H$183</f>
        <v>0</v>
      </c>
      <c r="AS12" s="144">
        <f>'2.1'!AS12/'3.1.a'!$H$183</f>
        <v>0</v>
      </c>
      <c r="AT12" s="144">
        <f>'2.1'!AT12/'3.1.a'!$H$183</f>
        <v>5.9189119893955283E-2</v>
      </c>
      <c r="AU12" s="144">
        <f>'2.1'!AU12/'3.1.a'!$H$183</f>
        <v>6.8826064782591637E-2</v>
      </c>
      <c r="AV12" s="144">
        <f>'2.1'!AV12/'3.1.a'!$H$183</f>
        <v>1.0562919956939403E-2</v>
      </c>
      <c r="AW12" s="144">
        <f>'2.1'!AW12/'3.1.a'!$H$183</f>
        <v>0</v>
      </c>
      <c r="AX12" s="221">
        <f>'2.1'!AX12/'3.1.a'!$H$183</f>
        <v>0.13857810463348635</v>
      </c>
      <c r="AY12" s="220">
        <f>'2.1'!AY12/'3.1.a'!$I$183</f>
        <v>5.607567290727012E-2</v>
      </c>
      <c r="AZ12" s="144">
        <f>'2.1'!AZ12/'3.1.a'!$I$183</f>
        <v>0</v>
      </c>
      <c r="BA12" s="144">
        <f>'2.1'!BA12/'3.1.a'!$I$183</f>
        <v>0</v>
      </c>
      <c r="BB12" s="144">
        <f>'2.1'!BB12/'3.1.a'!$I$183</f>
        <v>5.607567290727012E-2</v>
      </c>
      <c r="BC12" s="144">
        <f>'2.1'!BC12/'3.1.a'!$I$183</f>
        <v>6.8742393374651947E-2</v>
      </c>
      <c r="BD12" s="144">
        <f>'2.1'!BD12/'3.1.a'!$I$183</f>
        <v>1.0190862177794364E-2</v>
      </c>
      <c r="BE12" s="144">
        <f>'2.1'!BE12/'3.1.a'!$I$183</f>
        <v>0</v>
      </c>
      <c r="BF12" s="221">
        <f>'2.1'!BF12/'3.1.a'!$I$183</f>
        <v>0.13500892845971643</v>
      </c>
      <c r="BG12" s="220">
        <f>'2.1'!BG12/'3.1.a'!$J$183</f>
        <v>5.7838219115904949E-2</v>
      </c>
      <c r="BH12" s="144">
        <f>'2.1'!BH12/'3.1.a'!$J$183</f>
        <v>0</v>
      </c>
      <c r="BI12" s="144">
        <f>'2.1'!BI12/'3.1.a'!$J$183</f>
        <v>0</v>
      </c>
      <c r="BJ12" s="144">
        <f>'2.1'!BJ12/'3.1.a'!$J$183</f>
        <v>5.7838219115904949E-2</v>
      </c>
      <c r="BK12" s="144">
        <f>'2.1'!BK12/'3.1.a'!$J$183</f>
        <v>7.026654069685602E-2</v>
      </c>
      <c r="BL12" s="144">
        <f>'2.1'!BL12/'3.1.a'!$J$183</f>
        <v>1.0212914631344504E-2</v>
      </c>
      <c r="BM12" s="144">
        <f>'2.1'!BM12/'3.1.a'!$J$183</f>
        <v>0</v>
      </c>
      <c r="BN12" s="221">
        <f>'2.1'!BN12/'3.1.a'!$J$183</f>
        <v>0.13831767444410545</v>
      </c>
      <c r="BO12" s="220">
        <f>'2.1'!BO12/'3.1.a'!$K$183</f>
        <v>5.9834680207391598E-2</v>
      </c>
      <c r="BP12" s="144">
        <f>'2.1'!BP12/'3.1.a'!$K$183</f>
        <v>0</v>
      </c>
      <c r="BQ12" s="144">
        <f>'2.1'!BQ12/'3.1.a'!$K$183</f>
        <v>0</v>
      </c>
      <c r="BR12" s="144">
        <f>'2.1'!BR12/'3.1.a'!$K$183</f>
        <v>5.9834680207391598E-2</v>
      </c>
      <c r="BS12" s="144">
        <f>'2.1'!BS12/'3.1.a'!$K$183</f>
        <v>7.1351245303713895E-2</v>
      </c>
      <c r="BT12" s="144">
        <f>'2.1'!BT12/'3.1.a'!$K$183</f>
        <v>1.0757499500570096E-2</v>
      </c>
      <c r="BU12" s="144">
        <f>'2.1'!BU12/'3.1.a'!$K$183</f>
        <v>0</v>
      </c>
      <c r="BV12" s="221">
        <f>'2.1'!BV12/'3.1.a'!$K$183</f>
        <v>0.14194342501167559</v>
      </c>
      <c r="BW12" s="220">
        <f>'2.1'!BW12/'3.1.a'!$L$183</f>
        <v>5.5580506102242605E-2</v>
      </c>
      <c r="BX12" s="144">
        <f>'2.1'!BX12/'3.1.a'!$L$183</f>
        <v>0</v>
      </c>
      <c r="BY12" s="144">
        <f>'2.1'!BY12/'3.1.a'!$L$183</f>
        <v>0</v>
      </c>
      <c r="BZ12" s="144">
        <f>'2.1'!BZ12/'3.1.a'!$L$183</f>
        <v>5.5580506102242605E-2</v>
      </c>
      <c r="CA12" s="144">
        <f>'2.1'!CA12/'3.1.a'!$L$183</f>
        <v>7.2070930556130369E-2</v>
      </c>
      <c r="CB12" s="144">
        <f>'2.1'!CB12/'3.1.a'!$L$183</f>
        <v>1.1469030279021531E-2</v>
      </c>
      <c r="CC12" s="144">
        <f>'2.1'!CC12/'3.1.a'!$L$183</f>
        <v>0</v>
      </c>
      <c r="CD12" s="221">
        <f>'2.1'!CD12/'3.1.a'!$L$183</f>
        <v>0.13912046693739449</v>
      </c>
      <c r="CE12" s="220">
        <f>'2.1'!CE12/'3.1.a'!$M$183</f>
        <v>4.9620978421359423E-2</v>
      </c>
      <c r="CF12" s="144">
        <f>'2.1'!CF12/'3.1.a'!$M$183</f>
        <v>0</v>
      </c>
      <c r="CG12" s="144">
        <f>'2.1'!CG12/'3.1.a'!$M$183</f>
        <v>0</v>
      </c>
      <c r="CH12" s="144">
        <f>'2.1'!CH12/'3.1.a'!$M$183</f>
        <v>4.9620978421359423E-2</v>
      </c>
      <c r="CI12" s="144">
        <f>'2.1'!CI12/'3.1.a'!$M$183</f>
        <v>7.2831949061928081E-2</v>
      </c>
      <c r="CJ12" s="144">
        <f>'2.1'!CJ12/'3.1.a'!$M$183</f>
        <v>1.1358996365045048E-2</v>
      </c>
      <c r="CK12" s="144">
        <f>'2.1'!CK12/'3.1.a'!$M$183</f>
        <v>0</v>
      </c>
      <c r="CL12" s="275">
        <f>'2.1'!CL12/'3.1.a'!$M$183</f>
        <v>0.13381192384833257</v>
      </c>
      <c r="CM12" s="220">
        <f>'2.1'!CM12/'3.1.a'!$N$183</f>
        <v>5.5930805280053321E-2</v>
      </c>
      <c r="CN12" s="144">
        <f>'2.1'!CN12/'3.1.a'!$N$183</f>
        <v>0</v>
      </c>
      <c r="CO12" s="144">
        <f>'2.1'!CO12/'3.1.a'!$N$183</f>
        <v>0</v>
      </c>
      <c r="CP12" s="144">
        <f>'2.1'!CP12/'3.1.a'!$N$183</f>
        <v>5.5930805280053321E-2</v>
      </c>
      <c r="CQ12" s="144">
        <f>'2.1'!CQ12/'3.1.a'!$N$183</f>
        <v>7.8914075621248483E-2</v>
      </c>
      <c r="CR12" s="144">
        <f>'2.1'!CR12/'3.1.a'!$N$183</f>
        <v>1.1903273094041241E-2</v>
      </c>
      <c r="CS12" s="144">
        <f>'2.1'!CS12/'3.1.a'!$N$183</f>
        <v>0</v>
      </c>
      <c r="CT12" s="275">
        <f>'2.1'!CT12/'3.1.a'!$N$183</f>
        <v>0.14674815399534305</v>
      </c>
    </row>
    <row r="13" spans="1:98" ht="20" customHeight="1" x14ac:dyDescent="0.2">
      <c r="A13" s="21">
        <v>115</v>
      </c>
      <c r="B13" s="22" t="s">
        <v>273</v>
      </c>
      <c r="C13" s="220">
        <f>'2.1'!C13/'3.1.a'!$C$183</f>
        <v>5.4255847193366074E-3</v>
      </c>
      <c r="D13" s="144">
        <f>'2.1'!D13/'3.1.a'!$C$183</f>
        <v>0</v>
      </c>
      <c r="E13" s="144">
        <f>'2.1'!E13/'3.1.a'!$C$183</f>
        <v>0</v>
      </c>
      <c r="F13" s="144">
        <f>'2.1'!F13/'3.1.a'!$C$183</f>
        <v>5.4255847193366074E-3</v>
      </c>
      <c r="G13" s="144">
        <f>'2.1'!G13/'3.1.a'!$C$183</f>
        <v>0</v>
      </c>
      <c r="H13" s="144">
        <f>'2.1'!H13/'3.1.a'!$C$183</f>
        <v>0</v>
      </c>
      <c r="I13" s="144">
        <f>'2.1'!I13/'3.1.a'!$C$183</f>
        <v>0</v>
      </c>
      <c r="J13" s="221">
        <f>'2.1'!J13/'3.1.a'!$C$183</f>
        <v>5.4255847193366074E-3</v>
      </c>
      <c r="K13" s="220">
        <f>'2.1'!K13/'3.1.a'!$D$183</f>
        <v>6.0901965033536834E-3</v>
      </c>
      <c r="L13" s="144">
        <f>'2.1'!L13/'3.1.a'!$D$183</f>
        <v>0</v>
      </c>
      <c r="M13" s="144">
        <f>'2.1'!M13/'3.1.a'!$D$183</f>
        <v>0</v>
      </c>
      <c r="N13" s="144">
        <f>'2.1'!N13/'3.1.a'!$D$183</f>
        <v>6.0901965033536834E-3</v>
      </c>
      <c r="O13" s="144">
        <f>'2.1'!O13/'3.1.a'!$D$183</f>
        <v>0</v>
      </c>
      <c r="P13" s="144">
        <f>'2.1'!P13/'3.1.a'!$D$183</f>
        <v>0</v>
      </c>
      <c r="Q13" s="144">
        <f>'2.1'!Q13/'3.1.a'!$D$183</f>
        <v>0</v>
      </c>
      <c r="R13" s="221">
        <f>'2.1'!R13/'3.1.a'!$D$183</f>
        <v>6.0901965033536834E-3</v>
      </c>
      <c r="S13" s="220">
        <f>'2.1'!S13/'3.1.a'!$E$183</f>
        <v>6.4653141906865557E-3</v>
      </c>
      <c r="T13" s="144">
        <f>'2.1'!T13/'3.1.a'!$E$183</f>
        <v>0</v>
      </c>
      <c r="U13" s="144">
        <f>'2.1'!U13/'3.1.a'!$E$183</f>
        <v>0</v>
      </c>
      <c r="V13" s="144">
        <f>'2.1'!V13/'3.1.a'!$E$183</f>
        <v>6.4653141906865557E-3</v>
      </c>
      <c r="W13" s="144">
        <f>'2.1'!W13/'3.1.a'!$E$183</f>
        <v>0</v>
      </c>
      <c r="X13" s="144">
        <f>'2.1'!X13/'3.1.a'!$E$183</f>
        <v>0</v>
      </c>
      <c r="Y13" s="144">
        <f>'2.1'!Y13/'3.1.a'!$E$183</f>
        <v>0</v>
      </c>
      <c r="Z13" s="221">
        <f>'2.1'!Z13/'3.1.a'!$E$183</f>
        <v>6.4653141906865557E-3</v>
      </c>
      <c r="AA13" s="220">
        <f>'2.1'!AA13/'3.1.a'!$F$183</f>
        <v>6.9356782312220725E-3</v>
      </c>
      <c r="AB13" s="144">
        <f>'2.1'!AB13/'3.1.a'!$F$183</f>
        <v>0</v>
      </c>
      <c r="AC13" s="144">
        <f>'2.1'!AC13/'3.1.a'!$F$183</f>
        <v>0</v>
      </c>
      <c r="AD13" s="144">
        <f>'2.1'!AD13/'3.1.a'!$F$183</f>
        <v>6.9356782312220725E-3</v>
      </c>
      <c r="AE13" s="144">
        <f>'2.1'!AE13/'3.1.a'!$F$183</f>
        <v>0</v>
      </c>
      <c r="AF13" s="144">
        <f>'2.1'!AF13/'3.1.a'!$F$183</f>
        <v>0</v>
      </c>
      <c r="AG13" s="144">
        <f>'2.1'!AG13/'3.1.a'!$F$183</f>
        <v>0</v>
      </c>
      <c r="AH13" s="221">
        <f>'2.1'!AH13/'3.1.a'!$F$183</f>
        <v>6.9356782312220725E-3</v>
      </c>
      <c r="AI13" s="220">
        <f>'2.1'!AI13/'3.1.a'!$G$183</f>
        <v>6.363270587270738E-3</v>
      </c>
      <c r="AJ13" s="144">
        <f>'2.1'!AJ13/'3.1.a'!$G$183</f>
        <v>0</v>
      </c>
      <c r="AK13" s="144">
        <f>'2.1'!AK13/'3.1.a'!$G$183</f>
        <v>0</v>
      </c>
      <c r="AL13" s="144">
        <f>'2.1'!AL13/'3.1.a'!$G$183</f>
        <v>6.363270587270738E-3</v>
      </c>
      <c r="AM13" s="144">
        <f>'2.1'!AM13/'3.1.a'!$G$183</f>
        <v>0</v>
      </c>
      <c r="AN13" s="144">
        <f>'2.1'!AN13/'3.1.a'!$G$183</f>
        <v>0</v>
      </c>
      <c r="AO13" s="144">
        <f>'2.1'!AO13/'3.1.a'!$G$183</f>
        <v>0</v>
      </c>
      <c r="AP13" s="221">
        <f>'2.1'!AP13/'3.1.a'!$G$183</f>
        <v>6.363270587270738E-3</v>
      </c>
      <c r="AQ13" s="220">
        <f>'2.1'!AQ13/'3.1.a'!$H$183</f>
        <v>6.4994568908585317E-3</v>
      </c>
      <c r="AR13" s="144">
        <f>'2.1'!AR13/'3.1.a'!$H$183</f>
        <v>0</v>
      </c>
      <c r="AS13" s="144">
        <f>'2.1'!AS13/'3.1.a'!$H$183</f>
        <v>0</v>
      </c>
      <c r="AT13" s="144">
        <f>'2.1'!AT13/'3.1.a'!$H$183</f>
        <v>6.4994568908585317E-3</v>
      </c>
      <c r="AU13" s="144">
        <f>'2.1'!AU13/'3.1.a'!$H$183</f>
        <v>0</v>
      </c>
      <c r="AV13" s="144">
        <f>'2.1'!AV13/'3.1.a'!$H$183</f>
        <v>0</v>
      </c>
      <c r="AW13" s="144">
        <f>'2.1'!AW13/'3.1.a'!$H$183</f>
        <v>0</v>
      </c>
      <c r="AX13" s="221">
        <f>'2.1'!AX13/'3.1.a'!$H$183</f>
        <v>6.4994568908585317E-3</v>
      </c>
      <c r="AY13" s="220">
        <f>'2.1'!AY13/'3.1.a'!$I$183</f>
        <v>5.0161060774169099E-3</v>
      </c>
      <c r="AZ13" s="144">
        <f>'2.1'!AZ13/'3.1.a'!$I$183</f>
        <v>0</v>
      </c>
      <c r="BA13" s="144">
        <f>'2.1'!BA13/'3.1.a'!$I$183</f>
        <v>0</v>
      </c>
      <c r="BB13" s="144">
        <f>'2.1'!BB13/'3.1.a'!$I$183</f>
        <v>5.0161060774169099E-3</v>
      </c>
      <c r="BC13" s="144">
        <f>'2.1'!BC13/'3.1.a'!$I$183</f>
        <v>0</v>
      </c>
      <c r="BD13" s="144">
        <f>'2.1'!BD13/'3.1.a'!$I$183</f>
        <v>0</v>
      </c>
      <c r="BE13" s="144">
        <f>'2.1'!BE13/'3.1.a'!$I$183</f>
        <v>0</v>
      </c>
      <c r="BF13" s="221">
        <f>'2.1'!BF13/'3.1.a'!$I$183</f>
        <v>5.0161060774169099E-3</v>
      </c>
      <c r="BG13" s="220">
        <f>'2.1'!BG13/'3.1.a'!$J$183</f>
        <v>4.9123471285156409E-3</v>
      </c>
      <c r="BH13" s="144">
        <f>'2.1'!BH13/'3.1.a'!$J$183</f>
        <v>0</v>
      </c>
      <c r="BI13" s="144">
        <f>'2.1'!BI13/'3.1.a'!$J$183</f>
        <v>0</v>
      </c>
      <c r="BJ13" s="144">
        <f>'2.1'!BJ13/'3.1.a'!$J$183</f>
        <v>4.9123471285156409E-3</v>
      </c>
      <c r="BK13" s="144">
        <f>'2.1'!BK13/'3.1.a'!$J$183</f>
        <v>0</v>
      </c>
      <c r="BL13" s="144">
        <f>'2.1'!BL13/'3.1.a'!$J$183</f>
        <v>0</v>
      </c>
      <c r="BM13" s="144">
        <f>'2.1'!BM13/'3.1.a'!$J$183</f>
        <v>0</v>
      </c>
      <c r="BN13" s="221">
        <f>'2.1'!BN13/'3.1.a'!$J$183</f>
        <v>4.9123471285156409E-3</v>
      </c>
      <c r="BO13" s="220">
        <f>'2.1'!BO13/'3.1.a'!$K$183</f>
        <v>5.8114329854139146E-3</v>
      </c>
      <c r="BP13" s="144">
        <f>'2.1'!BP13/'3.1.a'!$K$183</f>
        <v>0</v>
      </c>
      <c r="BQ13" s="144">
        <f>'2.1'!BQ13/'3.1.a'!$K$183</f>
        <v>0</v>
      </c>
      <c r="BR13" s="144">
        <f>'2.1'!BR13/'3.1.a'!$K$183</f>
        <v>5.8114329854139146E-3</v>
      </c>
      <c r="BS13" s="144">
        <f>'2.1'!BS13/'3.1.a'!$K$183</f>
        <v>0</v>
      </c>
      <c r="BT13" s="144">
        <f>'2.1'!BT13/'3.1.a'!$K$183</f>
        <v>0</v>
      </c>
      <c r="BU13" s="144">
        <f>'2.1'!BU13/'3.1.a'!$K$183</f>
        <v>0</v>
      </c>
      <c r="BV13" s="221">
        <f>'2.1'!BV13/'3.1.a'!$K$183</f>
        <v>5.8114329854139146E-3</v>
      </c>
      <c r="BW13" s="220">
        <f>'2.1'!BW13/'3.1.a'!$L$183</f>
        <v>5.8102628062934609E-3</v>
      </c>
      <c r="BX13" s="144">
        <f>'2.1'!BX13/'3.1.a'!$L$183</f>
        <v>0</v>
      </c>
      <c r="BY13" s="144">
        <f>'2.1'!BY13/'3.1.a'!$L$183</f>
        <v>0</v>
      </c>
      <c r="BZ13" s="144">
        <f>'2.1'!BZ13/'3.1.a'!$L$183</f>
        <v>5.8102628062934609E-3</v>
      </c>
      <c r="CA13" s="144">
        <f>'2.1'!CA13/'3.1.a'!$L$183</f>
        <v>0</v>
      </c>
      <c r="CB13" s="144">
        <f>'2.1'!CB13/'3.1.a'!$L$183</f>
        <v>0</v>
      </c>
      <c r="CC13" s="144">
        <f>'2.1'!CC13/'3.1.a'!$L$183</f>
        <v>0</v>
      </c>
      <c r="CD13" s="221">
        <f>'2.1'!CD13/'3.1.a'!$L$183</f>
        <v>5.8102628062934609E-3</v>
      </c>
      <c r="CE13" s="220">
        <f>'2.1'!CE13/'3.1.a'!$M$183</f>
        <v>6.1226908662685474E-3</v>
      </c>
      <c r="CF13" s="144">
        <f>'2.1'!CF13/'3.1.a'!$M$183</f>
        <v>0</v>
      </c>
      <c r="CG13" s="144">
        <f>'2.1'!CG13/'3.1.a'!$M$183</f>
        <v>0</v>
      </c>
      <c r="CH13" s="144">
        <f>'2.1'!CH13/'3.1.a'!$M$183</f>
        <v>6.1226908662685474E-3</v>
      </c>
      <c r="CI13" s="144">
        <f>'2.1'!CI13/'3.1.a'!$M$183</f>
        <v>0</v>
      </c>
      <c r="CJ13" s="144">
        <f>'2.1'!CJ13/'3.1.a'!$M$183</f>
        <v>0</v>
      </c>
      <c r="CK13" s="144">
        <f>'2.1'!CK13/'3.1.a'!$M$183</f>
        <v>0</v>
      </c>
      <c r="CL13" s="275">
        <f>'2.1'!CL13/'3.1.a'!$M$183</f>
        <v>6.1226908662685474E-3</v>
      </c>
      <c r="CM13" s="220">
        <f>'2.1'!CM13/'3.1.a'!$N$183</f>
        <v>7.147439077800655E-3</v>
      </c>
      <c r="CN13" s="144">
        <f>'2.1'!CN13/'3.1.a'!$N$183</f>
        <v>0</v>
      </c>
      <c r="CO13" s="144">
        <f>'2.1'!CO13/'3.1.a'!$N$183</f>
        <v>0</v>
      </c>
      <c r="CP13" s="144">
        <f>'2.1'!CP13/'3.1.a'!$N$183</f>
        <v>7.147439077800655E-3</v>
      </c>
      <c r="CQ13" s="144">
        <f>'2.1'!CQ13/'3.1.a'!$N$183</f>
        <v>0</v>
      </c>
      <c r="CR13" s="144">
        <f>'2.1'!CR13/'3.1.a'!$N$183</f>
        <v>0</v>
      </c>
      <c r="CS13" s="144">
        <f>'2.1'!CS13/'3.1.a'!$N$183</f>
        <v>0</v>
      </c>
      <c r="CT13" s="275">
        <f>'2.1'!CT13/'3.1.a'!$N$183</f>
        <v>7.147439077800655E-3</v>
      </c>
    </row>
    <row r="14" spans="1:98" ht="20" customHeight="1" x14ac:dyDescent="0.2">
      <c r="A14" s="21">
        <v>116</v>
      </c>
      <c r="B14" s="22" t="s">
        <v>278</v>
      </c>
      <c r="C14" s="220">
        <f>'2.1'!C14/'3.1.a'!$C$183</f>
        <v>4.7450410134521513E-5</v>
      </c>
      <c r="D14" s="144">
        <f>'2.1'!D14/'3.1.a'!$C$183</f>
        <v>0</v>
      </c>
      <c r="E14" s="144">
        <f>'2.1'!E14/'3.1.a'!$C$183</f>
        <v>0</v>
      </c>
      <c r="F14" s="144">
        <f>'2.1'!F14/'3.1.a'!$C$183</f>
        <v>4.7450410134521513E-5</v>
      </c>
      <c r="G14" s="144">
        <f>'2.1'!G14/'3.1.a'!$C$183</f>
        <v>0</v>
      </c>
      <c r="H14" s="144">
        <f>'2.1'!H14/'3.1.a'!$C$183</f>
        <v>0</v>
      </c>
      <c r="I14" s="144">
        <f>'2.1'!I14/'3.1.a'!$C$183</f>
        <v>0</v>
      </c>
      <c r="J14" s="221">
        <f>'2.1'!J14/'3.1.a'!$C$183</f>
        <v>4.7450410134521513E-5</v>
      </c>
      <c r="K14" s="220">
        <f>'2.1'!K14/'3.1.a'!$D$183</f>
        <v>7.4209773417859752E-5</v>
      </c>
      <c r="L14" s="144">
        <f>'2.1'!L14/'3.1.a'!$D$183</f>
        <v>0</v>
      </c>
      <c r="M14" s="144">
        <f>'2.1'!M14/'3.1.a'!$D$183</f>
        <v>0</v>
      </c>
      <c r="N14" s="144">
        <f>'2.1'!N14/'3.1.a'!$D$183</f>
        <v>7.4209773417859752E-5</v>
      </c>
      <c r="O14" s="144">
        <f>'2.1'!O14/'3.1.a'!$D$183</f>
        <v>0</v>
      </c>
      <c r="P14" s="144">
        <f>'2.1'!P14/'3.1.a'!$D$183</f>
        <v>0</v>
      </c>
      <c r="Q14" s="144">
        <f>'2.1'!Q14/'3.1.a'!$D$183</f>
        <v>0</v>
      </c>
      <c r="R14" s="221">
        <f>'2.1'!R14/'3.1.a'!$D$183</f>
        <v>7.4209773417859752E-5</v>
      </c>
      <c r="S14" s="220">
        <f>'2.1'!S14/'3.1.a'!$E$183</f>
        <v>-9.9759763084764354E-5</v>
      </c>
      <c r="T14" s="144">
        <f>'2.1'!T14/'3.1.a'!$E$183</f>
        <v>0</v>
      </c>
      <c r="U14" s="144">
        <f>'2.1'!U14/'3.1.a'!$E$183</f>
        <v>0</v>
      </c>
      <c r="V14" s="144">
        <f>'2.1'!V14/'3.1.a'!$E$183</f>
        <v>-9.9759763084764354E-5</v>
      </c>
      <c r="W14" s="144">
        <f>'2.1'!W14/'3.1.a'!$E$183</f>
        <v>0</v>
      </c>
      <c r="X14" s="144">
        <f>'2.1'!X14/'3.1.a'!$E$183</f>
        <v>0</v>
      </c>
      <c r="Y14" s="144">
        <f>'2.1'!Y14/'3.1.a'!$E$183</f>
        <v>0</v>
      </c>
      <c r="Z14" s="221">
        <f>'2.1'!Z14/'3.1.a'!$E$183</f>
        <v>-9.9759763084764354E-5</v>
      </c>
      <c r="AA14" s="220">
        <f>'2.1'!AA14/'3.1.a'!$F$183</f>
        <v>1.086332029539245E-4</v>
      </c>
      <c r="AB14" s="144">
        <f>'2.1'!AB14/'3.1.a'!$F$183</f>
        <v>0</v>
      </c>
      <c r="AC14" s="144">
        <f>'2.1'!AC14/'3.1.a'!$F$183</f>
        <v>0</v>
      </c>
      <c r="AD14" s="144">
        <f>'2.1'!AD14/'3.1.a'!$F$183</f>
        <v>1.086332029539245E-4</v>
      </c>
      <c r="AE14" s="144">
        <f>'2.1'!AE14/'3.1.a'!$F$183</f>
        <v>0</v>
      </c>
      <c r="AF14" s="144">
        <f>'2.1'!AF14/'3.1.a'!$F$183</f>
        <v>0</v>
      </c>
      <c r="AG14" s="144">
        <f>'2.1'!AG14/'3.1.a'!$F$183</f>
        <v>0</v>
      </c>
      <c r="AH14" s="221">
        <f>'2.1'!AH14/'3.1.a'!$F$183</f>
        <v>1.086332029539245E-4</v>
      </c>
      <c r="AI14" s="220">
        <f>'2.1'!AI14/'3.1.a'!$G$183</f>
        <v>-7.0924011356382356E-6</v>
      </c>
      <c r="AJ14" s="144">
        <f>'2.1'!AJ14/'3.1.a'!$G$183</f>
        <v>0</v>
      </c>
      <c r="AK14" s="144">
        <f>'2.1'!AK14/'3.1.a'!$G$183</f>
        <v>0</v>
      </c>
      <c r="AL14" s="144">
        <f>'2.1'!AL14/'3.1.a'!$G$183</f>
        <v>-7.0924011356382356E-6</v>
      </c>
      <c r="AM14" s="144">
        <f>'2.1'!AM14/'3.1.a'!$G$183</f>
        <v>0</v>
      </c>
      <c r="AN14" s="144">
        <f>'2.1'!AN14/'3.1.a'!$G$183</f>
        <v>0</v>
      </c>
      <c r="AO14" s="144">
        <f>'2.1'!AO14/'3.1.a'!$G$183</f>
        <v>0</v>
      </c>
      <c r="AP14" s="221">
        <f>'2.1'!AP14/'3.1.a'!$G$183</f>
        <v>-7.0924011356382356E-6</v>
      </c>
      <c r="AQ14" s="220">
        <f>'2.1'!AQ14/'3.1.a'!$H$183</f>
        <v>-8.1790974786129E-5</v>
      </c>
      <c r="AR14" s="144">
        <f>'2.1'!AR14/'3.1.a'!$H$183</f>
        <v>0</v>
      </c>
      <c r="AS14" s="144">
        <f>'2.1'!AS14/'3.1.a'!$H$183</f>
        <v>0</v>
      </c>
      <c r="AT14" s="144">
        <f>'2.1'!AT14/'3.1.a'!$H$183</f>
        <v>-8.1790974786129E-5</v>
      </c>
      <c r="AU14" s="144">
        <f>'2.1'!AU14/'3.1.a'!$H$183</f>
        <v>0</v>
      </c>
      <c r="AV14" s="144">
        <f>'2.1'!AV14/'3.1.a'!$H$183</f>
        <v>0</v>
      </c>
      <c r="AW14" s="144">
        <f>'2.1'!AW14/'3.1.a'!$H$183</f>
        <v>0</v>
      </c>
      <c r="AX14" s="221">
        <f>'2.1'!AX14/'3.1.a'!$H$183</f>
        <v>-8.1790974786129E-5</v>
      </c>
      <c r="AY14" s="220">
        <f>'2.1'!AY14/'3.1.a'!$I$183</f>
        <v>1.4844830259319659E-7</v>
      </c>
      <c r="AZ14" s="144">
        <f>'2.1'!AZ14/'3.1.a'!$I$183</f>
        <v>0</v>
      </c>
      <c r="BA14" s="144">
        <f>'2.1'!BA14/'3.1.a'!$I$183</f>
        <v>0</v>
      </c>
      <c r="BB14" s="144">
        <f>'2.1'!BB14/'3.1.a'!$I$183</f>
        <v>1.4844830259319659E-7</v>
      </c>
      <c r="BC14" s="144">
        <f>'2.1'!BC14/'3.1.a'!$I$183</f>
        <v>0</v>
      </c>
      <c r="BD14" s="144">
        <f>'2.1'!BD14/'3.1.a'!$I$183</f>
        <v>0</v>
      </c>
      <c r="BE14" s="144">
        <f>'2.1'!BE14/'3.1.a'!$I$183</f>
        <v>0</v>
      </c>
      <c r="BF14" s="221">
        <f>'2.1'!BF14/'3.1.a'!$I$183</f>
        <v>1.4844830259319659E-7</v>
      </c>
      <c r="BG14" s="220">
        <f>'2.1'!BG14/'3.1.a'!$J$183</f>
        <v>1.1103216637696821E-11</v>
      </c>
      <c r="BH14" s="144">
        <f>'2.1'!BH14/'3.1.a'!$J$183</f>
        <v>0</v>
      </c>
      <c r="BI14" s="144">
        <f>'2.1'!BI14/'3.1.a'!$J$183</f>
        <v>0</v>
      </c>
      <c r="BJ14" s="144">
        <f>'2.1'!BJ14/'3.1.a'!$J$183</f>
        <v>1.1103216637696821E-11</v>
      </c>
      <c r="BK14" s="144">
        <f>'2.1'!BK14/'3.1.a'!$J$183</f>
        <v>0</v>
      </c>
      <c r="BL14" s="144">
        <f>'2.1'!BL14/'3.1.a'!$J$183</f>
        <v>0</v>
      </c>
      <c r="BM14" s="144">
        <f>'2.1'!BM14/'3.1.a'!$J$183</f>
        <v>0</v>
      </c>
      <c r="BN14" s="221">
        <f>'2.1'!BN14/'3.1.a'!$J$183</f>
        <v>1.1103216637696821E-11</v>
      </c>
      <c r="BO14" s="220">
        <f>'2.1'!BO14/'3.1.a'!$K$183</f>
        <v>5.3757717041961327E-8</v>
      </c>
      <c r="BP14" s="144">
        <f>'2.1'!BP14/'3.1.a'!$K$183</f>
        <v>0</v>
      </c>
      <c r="BQ14" s="144">
        <f>'2.1'!BQ14/'3.1.a'!$K$183</f>
        <v>0</v>
      </c>
      <c r="BR14" s="144">
        <f>'2.1'!BR14/'3.1.a'!$K$183</f>
        <v>5.3757717041961327E-8</v>
      </c>
      <c r="BS14" s="144">
        <f>'2.1'!BS14/'3.1.a'!$K$183</f>
        <v>0</v>
      </c>
      <c r="BT14" s="144">
        <f>'2.1'!BT14/'3.1.a'!$K$183</f>
        <v>0</v>
      </c>
      <c r="BU14" s="144">
        <f>'2.1'!BU14/'3.1.a'!$K$183</f>
        <v>0</v>
      </c>
      <c r="BV14" s="221">
        <f>'2.1'!BV14/'3.1.a'!$K$183</f>
        <v>5.3757717041961327E-8</v>
      </c>
      <c r="BW14" s="220">
        <f>'2.1'!BW14/'3.1.a'!$L$183</f>
        <v>6.8278164238798839E-9</v>
      </c>
      <c r="BX14" s="144">
        <f>'2.1'!BX14/'3.1.a'!$L$183</f>
        <v>0</v>
      </c>
      <c r="BY14" s="144">
        <f>'2.1'!BY14/'3.1.a'!$L$183</f>
        <v>0</v>
      </c>
      <c r="BZ14" s="144">
        <f>'2.1'!BZ14/'3.1.a'!$L$183</f>
        <v>6.8278164238798839E-9</v>
      </c>
      <c r="CA14" s="144">
        <f>'2.1'!CA14/'3.1.a'!$L$183</f>
        <v>0</v>
      </c>
      <c r="CB14" s="144">
        <f>'2.1'!CB14/'3.1.a'!$L$183</f>
        <v>0</v>
      </c>
      <c r="CC14" s="144">
        <f>'2.1'!CC14/'3.1.a'!$L$183</f>
        <v>0</v>
      </c>
      <c r="CD14" s="221">
        <f>'2.1'!CD14/'3.1.a'!$L$183</f>
        <v>6.8278164238798839E-9</v>
      </c>
      <c r="CE14" s="220">
        <f>'2.1'!CE14/'3.1.a'!$M$183</f>
        <v>-1.0693273970337249E-6</v>
      </c>
      <c r="CF14" s="144">
        <f>'2.1'!CF14/'3.1.a'!$M$183</f>
        <v>0</v>
      </c>
      <c r="CG14" s="144">
        <f>'2.1'!CG14/'3.1.a'!$M$183</f>
        <v>0</v>
      </c>
      <c r="CH14" s="144">
        <f>'2.1'!CH14/'3.1.a'!$M$183</f>
        <v>-1.0693273970337249E-6</v>
      </c>
      <c r="CI14" s="144">
        <f>'2.1'!CI14/'3.1.a'!$M$183</f>
        <v>0</v>
      </c>
      <c r="CJ14" s="144">
        <f>'2.1'!CJ14/'3.1.a'!$M$183</f>
        <v>0</v>
      </c>
      <c r="CK14" s="144">
        <f>'2.1'!CK14/'3.1.a'!$M$183</f>
        <v>0</v>
      </c>
      <c r="CL14" s="275">
        <f>'2.1'!CL14/'3.1.a'!$M$183</f>
        <v>-1.0693273970337249E-6</v>
      </c>
      <c r="CM14" s="220">
        <f>'2.1'!CM14/'3.1.a'!$N$183</f>
        <v>3.1399653666286845E-8</v>
      </c>
      <c r="CN14" s="144">
        <f>'2.1'!CN14/'3.1.a'!$N$183</f>
        <v>0</v>
      </c>
      <c r="CO14" s="144">
        <f>'2.1'!CO14/'3.1.a'!$N$183</f>
        <v>0</v>
      </c>
      <c r="CP14" s="144">
        <f>'2.1'!CP14/'3.1.a'!$N$183</f>
        <v>3.1399653666286845E-8</v>
      </c>
      <c r="CQ14" s="144">
        <f>'2.1'!CQ14/'3.1.a'!$N$183</f>
        <v>0</v>
      </c>
      <c r="CR14" s="144">
        <f>'2.1'!CR14/'3.1.a'!$N$183</f>
        <v>0</v>
      </c>
      <c r="CS14" s="144">
        <f>'2.1'!CS14/'3.1.a'!$N$183</f>
        <v>0</v>
      </c>
      <c r="CT14" s="275">
        <f>'2.1'!CT14/'3.1.a'!$N$183</f>
        <v>3.1399653666286845E-8</v>
      </c>
    </row>
    <row r="15" spans="1:98" ht="20" customHeight="1" x14ac:dyDescent="0.2">
      <c r="A15" s="115">
        <v>12</v>
      </c>
      <c r="B15" s="115" t="s">
        <v>246</v>
      </c>
      <c r="C15" s="218">
        <f>'2.1'!C15/'3.1.a'!$C$183</f>
        <v>7.5000005001286202E-2</v>
      </c>
      <c r="D15" s="143">
        <f>'2.1'!D15/'3.1.a'!$C$183</f>
        <v>1.6516092814711954E-2</v>
      </c>
      <c r="E15" s="143">
        <f>'2.1'!E15/'3.1.a'!$C$183</f>
        <v>0</v>
      </c>
      <c r="F15" s="143">
        <f>'2.1'!F15/'3.1.a'!$C$183</f>
        <v>9.1516097815998163E-2</v>
      </c>
      <c r="G15" s="143">
        <f>'2.1'!G15/'3.1.a'!$C$183</f>
        <v>8.8291669038114921E-3</v>
      </c>
      <c r="H15" s="143">
        <f>'2.1'!H15/'3.1.a'!$C$183</f>
        <v>3.1129248114709612E-3</v>
      </c>
      <c r="I15" s="143">
        <f>'2.1'!I15/'3.1.a'!$C$183</f>
        <v>0</v>
      </c>
      <c r="J15" s="219">
        <f>'2.1'!J15/'3.1.a'!$C$183</f>
        <v>0.10345818953128061</v>
      </c>
      <c r="K15" s="218">
        <f>'2.1'!K15/'3.1.a'!$D$183</f>
        <v>7.5679548414880587E-2</v>
      </c>
      <c r="L15" s="143">
        <f>'2.1'!L15/'3.1.a'!$D$183</f>
        <v>1.7148721826449335E-2</v>
      </c>
      <c r="M15" s="143">
        <f>'2.1'!M15/'3.1.a'!$D$183</f>
        <v>0</v>
      </c>
      <c r="N15" s="143">
        <f>'2.1'!N15/'3.1.a'!$D$183</f>
        <v>9.2828270241329919E-2</v>
      </c>
      <c r="O15" s="143">
        <f>'2.1'!O15/'3.1.a'!$D$183</f>
        <v>8.9852180886883289E-3</v>
      </c>
      <c r="P15" s="143">
        <f>'2.1'!P15/'3.1.a'!$D$183</f>
        <v>3.565963056845152E-3</v>
      </c>
      <c r="Q15" s="143">
        <f>'2.1'!Q15/'3.1.a'!$D$183</f>
        <v>0</v>
      </c>
      <c r="R15" s="219">
        <f>'2.1'!R15/'3.1.a'!$D$183</f>
        <v>0.10537945138686339</v>
      </c>
      <c r="S15" s="218">
        <f>'2.1'!S15/'3.1.a'!$E$183</f>
        <v>7.5415007210943935E-2</v>
      </c>
      <c r="T15" s="143">
        <f>'2.1'!T15/'3.1.a'!$E$183</f>
        <v>1.790102490925612E-2</v>
      </c>
      <c r="U15" s="143">
        <f>'2.1'!U15/'3.1.a'!$E$183</f>
        <v>0</v>
      </c>
      <c r="V15" s="143">
        <f>'2.1'!V15/'3.1.a'!$E$183</f>
        <v>9.3316032120200065E-2</v>
      </c>
      <c r="W15" s="143">
        <f>'2.1'!W15/'3.1.a'!$E$183</f>
        <v>9.404690520111076E-3</v>
      </c>
      <c r="X15" s="143">
        <f>'2.1'!X15/'3.1.a'!$E$183</f>
        <v>3.6867150950305083E-3</v>
      </c>
      <c r="Y15" s="143">
        <f>'2.1'!Y15/'3.1.a'!$E$183</f>
        <v>0</v>
      </c>
      <c r="Z15" s="219">
        <f>'2.1'!Z15/'3.1.a'!$E$183</f>
        <v>0.10640743773534164</v>
      </c>
      <c r="AA15" s="218">
        <f>'2.1'!AA15/'3.1.a'!$F$183</f>
        <v>7.4034143247750081E-2</v>
      </c>
      <c r="AB15" s="143">
        <f>'2.1'!AB15/'3.1.a'!$F$183</f>
        <v>1.8408629842848859E-2</v>
      </c>
      <c r="AC15" s="143">
        <f>'2.1'!AC15/'3.1.a'!$F$183</f>
        <v>0</v>
      </c>
      <c r="AD15" s="143">
        <f>'2.1'!AD15/'3.1.a'!$F$183</f>
        <v>9.2442773090598937E-2</v>
      </c>
      <c r="AE15" s="143">
        <f>'2.1'!AE15/'3.1.a'!$F$183</f>
        <v>9.6276760691939908E-3</v>
      </c>
      <c r="AF15" s="143">
        <f>'2.1'!AF15/'3.1.a'!$F$183</f>
        <v>3.9216811064701432E-3</v>
      </c>
      <c r="AG15" s="143">
        <f>'2.1'!AG15/'3.1.a'!$F$183</f>
        <v>0</v>
      </c>
      <c r="AH15" s="219">
        <f>'2.1'!AH15/'3.1.a'!$F$183</f>
        <v>0.10599213026626307</v>
      </c>
      <c r="AI15" s="218">
        <f>'2.1'!AI15/'3.1.a'!$G$183</f>
        <v>7.3660260922672263E-2</v>
      </c>
      <c r="AJ15" s="143">
        <f>'2.1'!AJ15/'3.1.a'!$G$183</f>
        <v>1.8837099333308297E-2</v>
      </c>
      <c r="AK15" s="143">
        <f>'2.1'!AK15/'3.1.a'!$G$183</f>
        <v>0</v>
      </c>
      <c r="AL15" s="143">
        <f>'2.1'!AL15/'3.1.a'!$G$183</f>
        <v>9.2497360255980571E-2</v>
      </c>
      <c r="AM15" s="143">
        <f>'2.1'!AM15/'3.1.a'!$G$183</f>
        <v>1.0463100592925743E-2</v>
      </c>
      <c r="AN15" s="143">
        <f>'2.1'!AN15/'3.1.a'!$G$183</f>
        <v>4.0462979061051492E-3</v>
      </c>
      <c r="AO15" s="143">
        <f>'2.1'!AO15/'3.1.a'!$G$183</f>
        <v>0</v>
      </c>
      <c r="AP15" s="219">
        <f>'2.1'!AP15/'3.1.a'!$G$183</f>
        <v>0.10700675875501146</v>
      </c>
      <c r="AQ15" s="218">
        <f>'2.1'!AQ15/'3.1.a'!$H$183</f>
        <v>7.274688761120407E-2</v>
      </c>
      <c r="AR15" s="143">
        <f>'2.1'!AR15/'3.1.a'!$H$183</f>
        <v>1.9769912864883291E-2</v>
      </c>
      <c r="AS15" s="143">
        <f>'2.1'!AS15/'3.1.a'!$H$183</f>
        <v>0</v>
      </c>
      <c r="AT15" s="143">
        <f>'2.1'!AT15/'3.1.a'!$H$183</f>
        <v>9.2516800476087374E-2</v>
      </c>
      <c r="AU15" s="143">
        <f>'2.1'!AU15/'3.1.a'!$H$183</f>
        <v>1.0947645539726479E-2</v>
      </c>
      <c r="AV15" s="143">
        <f>'2.1'!AV15/'3.1.a'!$H$183</f>
        <v>4.4369399667029573E-3</v>
      </c>
      <c r="AW15" s="143">
        <f>'2.1'!AW15/'3.1.a'!$H$183</f>
        <v>0</v>
      </c>
      <c r="AX15" s="219">
        <f>'2.1'!AX15/'3.1.a'!$H$183</f>
        <v>0.10790138598251679</v>
      </c>
      <c r="AY15" s="218">
        <f>'2.1'!AY15/'3.1.a'!$I$183</f>
        <v>7.3024663712004223E-2</v>
      </c>
      <c r="AZ15" s="143">
        <f>'2.1'!AZ15/'3.1.a'!$I$183</f>
        <v>1.9817480456438077E-2</v>
      </c>
      <c r="BA15" s="143">
        <f>'2.1'!BA15/'3.1.a'!$I$183</f>
        <v>0</v>
      </c>
      <c r="BB15" s="143">
        <f>'2.1'!BB15/'3.1.a'!$I$183</f>
        <v>9.2842144168442303E-2</v>
      </c>
      <c r="BC15" s="143">
        <f>'2.1'!BC15/'3.1.a'!$I$183</f>
        <v>1.0958753913459305E-2</v>
      </c>
      <c r="BD15" s="143">
        <f>'2.1'!BD15/'3.1.a'!$I$183</f>
        <v>4.7388831052416784E-3</v>
      </c>
      <c r="BE15" s="143">
        <f>'2.1'!BE15/'3.1.a'!$I$183</f>
        <v>0</v>
      </c>
      <c r="BF15" s="219">
        <f>'2.1'!BF15/'3.1.a'!$I$183</f>
        <v>0.1085397811871433</v>
      </c>
      <c r="BG15" s="218">
        <f>'2.1'!BG15/'3.1.a'!$J$183</f>
        <v>7.476293621607516E-2</v>
      </c>
      <c r="BH15" s="143">
        <f>'2.1'!BH15/'3.1.a'!$J$183</f>
        <v>1.9547925015773373E-2</v>
      </c>
      <c r="BI15" s="143">
        <f>'2.1'!BI15/'3.1.a'!$J$183</f>
        <v>0</v>
      </c>
      <c r="BJ15" s="143">
        <f>'2.1'!BJ15/'3.1.a'!$J$183</f>
        <v>9.4310861231848522E-2</v>
      </c>
      <c r="BK15" s="143">
        <f>'2.1'!BK15/'3.1.a'!$J$183</f>
        <v>1.0992133088240067E-2</v>
      </c>
      <c r="BL15" s="143">
        <f>'2.1'!BL15/'3.1.a'!$J$183</f>
        <v>4.863455869711656E-3</v>
      </c>
      <c r="BM15" s="143">
        <f>'2.1'!BM15/'3.1.a'!$J$183</f>
        <v>0</v>
      </c>
      <c r="BN15" s="219">
        <f>'2.1'!BN15/'3.1.a'!$J$183</f>
        <v>0.11016645018980024</v>
      </c>
      <c r="BO15" s="218">
        <f>'2.1'!BO15/'3.1.a'!$K$183</f>
        <v>7.4402057200492921E-2</v>
      </c>
      <c r="BP15" s="143">
        <f>'2.1'!BP15/'3.1.a'!$K$183</f>
        <v>1.7946555988514506E-2</v>
      </c>
      <c r="BQ15" s="143">
        <f>'2.1'!BQ15/'3.1.a'!$K$183</f>
        <v>0</v>
      </c>
      <c r="BR15" s="143">
        <f>'2.1'!BR15/'3.1.a'!$K$183</f>
        <v>9.2348613189007431E-2</v>
      </c>
      <c r="BS15" s="143">
        <f>'2.1'!BS15/'3.1.a'!$K$183</f>
        <v>1.1015997263480277E-2</v>
      </c>
      <c r="BT15" s="143">
        <f>'2.1'!BT15/'3.1.a'!$K$183</f>
        <v>4.8799886348591783E-3</v>
      </c>
      <c r="BU15" s="143">
        <f>'2.1'!BU15/'3.1.a'!$K$183</f>
        <v>0</v>
      </c>
      <c r="BV15" s="219">
        <f>'2.1'!BV15/'3.1.a'!$K$183</f>
        <v>0.10824459908734688</v>
      </c>
      <c r="BW15" s="218">
        <f>'2.1'!BW15/'3.1.a'!$L$183</f>
        <v>7.4687941317699402E-2</v>
      </c>
      <c r="BX15" s="143">
        <f>'2.1'!BX15/'3.1.a'!$L$183</f>
        <v>1.8178344755801462E-2</v>
      </c>
      <c r="BY15" s="143">
        <f>'2.1'!BY15/'3.1.a'!$L$183</f>
        <v>0</v>
      </c>
      <c r="BZ15" s="143">
        <f>'2.1'!BZ15/'3.1.a'!$L$183</f>
        <v>9.2866286073500864E-2</v>
      </c>
      <c r="CA15" s="143">
        <f>'2.1'!CA15/'3.1.a'!$L$183</f>
        <v>1.1669592830672511E-2</v>
      </c>
      <c r="CB15" s="143">
        <f>'2.1'!CB15/'3.1.a'!$L$183</f>
        <v>5.2247316503361493E-3</v>
      </c>
      <c r="CC15" s="143">
        <f>'2.1'!CC15/'3.1.a'!$L$183</f>
        <v>0</v>
      </c>
      <c r="CD15" s="219">
        <f>'2.1'!CD15/'3.1.a'!$L$183</f>
        <v>0.10976061055450953</v>
      </c>
      <c r="CE15" s="218">
        <f>'2.1'!CE15/'3.1.a'!$M$183</f>
        <v>7.3363434109482484E-2</v>
      </c>
      <c r="CF15" s="143">
        <f>'2.1'!CF15/'3.1.a'!$M$183</f>
        <v>1.7079002465981437E-2</v>
      </c>
      <c r="CG15" s="143">
        <f>'2.1'!CG15/'3.1.a'!$M$183</f>
        <v>0</v>
      </c>
      <c r="CH15" s="143">
        <f>'2.1'!CH15/'3.1.a'!$M$183</f>
        <v>9.0442436575463928E-2</v>
      </c>
      <c r="CI15" s="143">
        <f>'2.1'!CI15/'3.1.a'!$M$183</f>
        <v>1.0927252579985711E-2</v>
      </c>
      <c r="CJ15" s="143">
        <f>'2.1'!CJ15/'3.1.a'!$M$183</f>
        <v>5.4707139305400316E-3</v>
      </c>
      <c r="CK15" s="143">
        <f>'2.1'!CK15/'3.1.a'!$M$183</f>
        <v>0</v>
      </c>
      <c r="CL15" s="271">
        <f>'2.1'!CL15/'3.1.a'!$M$183</f>
        <v>0.10684040308598966</v>
      </c>
      <c r="CM15" s="218">
        <f>'2.1'!CM15/'3.1.a'!$N$183</f>
        <v>7.1374576314532978E-2</v>
      </c>
      <c r="CN15" s="143">
        <f>'2.1'!CN15/'3.1.a'!$N$183</f>
        <v>1.5810526695475197E-2</v>
      </c>
      <c r="CO15" s="143">
        <f>'2.1'!CO15/'3.1.a'!$N$183</f>
        <v>0</v>
      </c>
      <c r="CP15" s="143">
        <f>'2.1'!CP15/'3.1.a'!$N$183</f>
        <v>8.7185103010008189E-2</v>
      </c>
      <c r="CQ15" s="143">
        <f>'2.1'!CQ15/'3.1.a'!$N$183</f>
        <v>1.0519177849790715E-2</v>
      </c>
      <c r="CR15" s="143">
        <f>'2.1'!CR15/'3.1.a'!$N$183</f>
        <v>5.1280299189238078E-3</v>
      </c>
      <c r="CS15" s="143">
        <f>'2.1'!CS15/'3.1.a'!$N$183</f>
        <v>0</v>
      </c>
      <c r="CT15" s="271">
        <f>'2.1'!CT15/'3.1.a'!$N$183</f>
        <v>0.10283231077872272</v>
      </c>
    </row>
    <row r="16" spans="1:98" ht="20" customHeight="1" x14ac:dyDescent="0.2">
      <c r="A16" s="115">
        <v>13</v>
      </c>
      <c r="B16" s="115" t="s">
        <v>243</v>
      </c>
      <c r="C16" s="218">
        <f>'2.1'!C16/'3.1.a'!$C$183</f>
        <v>7.5309318354531207E-5</v>
      </c>
      <c r="D16" s="143">
        <f>'2.1'!D16/'3.1.a'!$C$183</f>
        <v>0</v>
      </c>
      <c r="E16" s="143">
        <f>'2.1'!E16/'3.1.a'!$C$183</f>
        <v>0</v>
      </c>
      <c r="F16" s="143">
        <f>'2.1'!F16/'3.1.a'!$C$183</f>
        <v>7.5309318354531207E-5</v>
      </c>
      <c r="G16" s="143">
        <f>'2.1'!G16/'3.1.a'!$C$183</f>
        <v>2.8317037544527829E-2</v>
      </c>
      <c r="H16" s="143">
        <f>'2.1'!H16/'3.1.a'!$C$183</f>
        <v>5.6494073109654895E-2</v>
      </c>
      <c r="I16" s="143">
        <f>'2.1'!I16/'3.1.a'!$C$183</f>
        <v>-8.4868258500945606E-2</v>
      </c>
      <c r="J16" s="219">
        <f>'2.1'!J16/'3.1.a'!$C$183</f>
        <v>1.8161471591640082E-5</v>
      </c>
      <c r="K16" s="218">
        <f>'2.1'!K16/'3.1.a'!$D$183</f>
        <v>1.0820259864198327E-4</v>
      </c>
      <c r="L16" s="143">
        <f>'2.1'!L16/'3.1.a'!$D$183</f>
        <v>0</v>
      </c>
      <c r="M16" s="143">
        <f>'2.1'!M16/'3.1.a'!$D$183</f>
        <v>0</v>
      </c>
      <c r="N16" s="143">
        <f>'2.1'!N16/'3.1.a'!$D$183</f>
        <v>1.0820259864198327E-4</v>
      </c>
      <c r="O16" s="143">
        <f>'2.1'!O16/'3.1.a'!$D$183</f>
        <v>2.7774324051301449E-2</v>
      </c>
      <c r="P16" s="143">
        <f>'2.1'!P16/'3.1.a'!$D$183</f>
        <v>5.7156383506933146E-2</v>
      </c>
      <c r="Q16" s="143">
        <f>'2.1'!Q16/'3.1.a'!$D$183</f>
        <v>-8.5031448094003648E-2</v>
      </c>
      <c r="R16" s="219">
        <f>'2.1'!R16/'3.1.a'!$D$183</f>
        <v>7.4620628729349839E-6</v>
      </c>
      <c r="S16" s="218">
        <f>'2.1'!S16/'3.1.a'!$E$183</f>
        <v>1.343508188487069E-4</v>
      </c>
      <c r="T16" s="143">
        <f>'2.1'!T16/'3.1.a'!$E$183</f>
        <v>0</v>
      </c>
      <c r="U16" s="143">
        <f>'2.1'!U16/'3.1.a'!$E$183</f>
        <v>0</v>
      </c>
      <c r="V16" s="143">
        <f>'2.1'!V16/'3.1.a'!$E$183</f>
        <v>1.343508188487069E-4</v>
      </c>
      <c r="W16" s="143">
        <f>'2.1'!W16/'3.1.a'!$E$183</f>
        <v>2.7158723663256137E-2</v>
      </c>
      <c r="X16" s="143">
        <f>'2.1'!X16/'3.1.a'!$E$183</f>
        <v>5.8742200561725591E-2</v>
      </c>
      <c r="Y16" s="143">
        <f>'2.1'!Y16/'3.1.a'!$E$183</f>
        <v>-8.6027424874499034E-2</v>
      </c>
      <c r="Z16" s="219">
        <f>'2.1'!Z16/'3.1.a'!$E$183</f>
        <v>7.8501693313948678E-6</v>
      </c>
      <c r="AA16" s="218">
        <f>'2.1'!AA16/'3.1.a'!$F$183</f>
        <v>7.8315038210719865E-5</v>
      </c>
      <c r="AB16" s="143">
        <f>'2.1'!AB16/'3.1.a'!$F$183</f>
        <v>0</v>
      </c>
      <c r="AC16" s="143">
        <f>'2.1'!AC16/'3.1.a'!$F$183</f>
        <v>0</v>
      </c>
      <c r="AD16" s="143">
        <f>'2.1'!AD16/'3.1.a'!$F$183</f>
        <v>7.8315038210719865E-5</v>
      </c>
      <c r="AE16" s="143">
        <f>'2.1'!AE16/'3.1.a'!$F$183</f>
        <v>2.5470016495278622E-2</v>
      </c>
      <c r="AF16" s="143">
        <f>'2.1'!AF16/'3.1.a'!$F$183</f>
        <v>5.6073470754053077E-2</v>
      </c>
      <c r="AG16" s="143">
        <f>'2.1'!AG16/'3.1.a'!$F$183</f>
        <v>-8.1606859573869511E-2</v>
      </c>
      <c r="AH16" s="219">
        <f>'2.1'!AH16/'3.1.a'!$F$183</f>
        <v>1.4942713672897778E-5</v>
      </c>
      <c r="AI16" s="218">
        <f>'2.1'!AI16/'3.1.a'!$G$183</f>
        <v>8.871958032709385E-5</v>
      </c>
      <c r="AJ16" s="143">
        <f>'2.1'!AJ16/'3.1.a'!$G$183</f>
        <v>0</v>
      </c>
      <c r="AK16" s="143">
        <f>'2.1'!AK16/'3.1.a'!$G$183</f>
        <v>0</v>
      </c>
      <c r="AL16" s="143">
        <f>'2.1'!AL16/'3.1.a'!$G$183</f>
        <v>8.871958032709385E-5</v>
      </c>
      <c r="AM16" s="143">
        <f>'2.1'!AM16/'3.1.a'!$G$183</f>
        <v>2.6033167706016429E-2</v>
      </c>
      <c r="AN16" s="143">
        <f>'2.1'!AN16/'3.1.a'!$G$183</f>
        <v>5.7140928958915163E-2</v>
      </c>
      <c r="AO16" s="143">
        <f>'2.1'!AO16/'3.1.a'!$G$183</f>
        <v>-8.3253373876587419E-2</v>
      </c>
      <c r="AP16" s="219">
        <f>'2.1'!AP16/'3.1.a'!$G$183</f>
        <v>9.4423686712649121E-6</v>
      </c>
      <c r="AQ16" s="218">
        <f>'2.1'!AQ16/'3.1.a'!$H$183</f>
        <v>9.3171545940507909E-5</v>
      </c>
      <c r="AR16" s="143">
        <f>'2.1'!AR16/'3.1.a'!$H$183</f>
        <v>0</v>
      </c>
      <c r="AS16" s="143">
        <f>'2.1'!AS16/'3.1.a'!$H$183</f>
        <v>0</v>
      </c>
      <c r="AT16" s="143">
        <f>'2.1'!AT16/'3.1.a'!$H$183</f>
        <v>9.3171545940507909E-5</v>
      </c>
      <c r="AU16" s="143">
        <f>'2.1'!AU16/'3.1.a'!$H$183</f>
        <v>2.4706246190813217E-2</v>
      </c>
      <c r="AV16" s="143">
        <f>'2.1'!AV16/'3.1.a'!$H$183</f>
        <v>5.7330787119429051E-2</v>
      </c>
      <c r="AW16" s="143">
        <f>'2.1'!AW16/'3.1.a'!$H$183</f>
        <v>-8.2123483198945788E-2</v>
      </c>
      <c r="AX16" s="219">
        <f>'2.1'!AX16/'3.1.a'!$H$183</f>
        <v>6.7216572369897748E-6</v>
      </c>
      <c r="AY16" s="218">
        <f>'2.1'!AY16/'3.1.a'!$I$183</f>
        <v>1.0234351807881165E-4</v>
      </c>
      <c r="AZ16" s="143">
        <f>'2.1'!AZ16/'3.1.a'!$I$183</f>
        <v>0</v>
      </c>
      <c r="BA16" s="143">
        <f>'2.1'!BA16/'3.1.a'!$I$183</f>
        <v>0</v>
      </c>
      <c r="BB16" s="143">
        <f>'2.1'!BB16/'3.1.a'!$I$183</f>
        <v>1.0234351807881165E-4</v>
      </c>
      <c r="BC16" s="143">
        <f>'2.1'!BC16/'3.1.a'!$I$183</f>
        <v>2.6232918675682577E-2</v>
      </c>
      <c r="BD16" s="143">
        <f>'2.1'!BD16/'3.1.a'!$I$183</f>
        <v>6.0121004588687868E-2</v>
      </c>
      <c r="BE16" s="143">
        <f>'2.1'!BE16/'3.1.a'!$I$183</f>
        <v>-8.645216051719723E-2</v>
      </c>
      <c r="BF16" s="219">
        <f>'2.1'!BF16/'3.1.a'!$I$183</f>
        <v>4.1062652520259545E-6</v>
      </c>
      <c r="BG16" s="218">
        <f>'2.1'!BG16/'3.1.a'!$J$183</f>
        <v>1.8503165055571536E-4</v>
      </c>
      <c r="BH16" s="143">
        <f>'2.1'!BH16/'3.1.a'!$J$183</f>
        <v>0</v>
      </c>
      <c r="BI16" s="143">
        <f>'2.1'!BI16/'3.1.a'!$J$183</f>
        <v>0</v>
      </c>
      <c r="BJ16" s="143">
        <f>'2.1'!BJ16/'3.1.a'!$J$183</f>
        <v>1.8503165055571536E-4</v>
      </c>
      <c r="BK16" s="143">
        <f>'2.1'!BK16/'3.1.a'!$J$183</f>
        <v>2.4216669497191826E-2</v>
      </c>
      <c r="BL16" s="143">
        <f>'2.1'!BL16/'3.1.a'!$J$183</f>
        <v>5.8537837041169244E-2</v>
      </c>
      <c r="BM16" s="143">
        <f>'2.1'!BM16/'3.1.a'!$J$183</f>
        <v>-8.2933194439506905E-2</v>
      </c>
      <c r="BN16" s="219">
        <f>'2.1'!BN16/'3.1.a'!$J$183</f>
        <v>6.3437494098744445E-6</v>
      </c>
      <c r="BO16" s="218">
        <f>'2.1'!BO16/'3.1.a'!$K$183</f>
        <v>1.3085365001646882E-4</v>
      </c>
      <c r="BP16" s="143">
        <f>'2.1'!BP16/'3.1.a'!$K$183</f>
        <v>0</v>
      </c>
      <c r="BQ16" s="143">
        <f>'2.1'!BQ16/'3.1.a'!$K$183</f>
        <v>0</v>
      </c>
      <c r="BR16" s="143">
        <f>'2.1'!BR16/'3.1.a'!$K$183</f>
        <v>1.3085365001646882E-4</v>
      </c>
      <c r="BS16" s="143">
        <f>'2.1'!BS16/'3.1.a'!$K$183</f>
        <v>2.5528281508938506E-2</v>
      </c>
      <c r="BT16" s="143">
        <f>'2.1'!BT16/'3.1.a'!$K$183</f>
        <v>6.0220382212752804E-2</v>
      </c>
      <c r="BU16" s="143">
        <f>'2.1'!BU16/'3.1.a'!$K$183</f>
        <v>-8.5867341401036995E-2</v>
      </c>
      <c r="BV16" s="219">
        <f>'2.1'!BV16/'3.1.a'!$K$183</f>
        <v>1.2175970670779636E-5</v>
      </c>
      <c r="BW16" s="218">
        <f>'2.1'!BW16/'3.1.a'!$L$183</f>
        <v>1.4276247625600357E-4</v>
      </c>
      <c r="BX16" s="143">
        <f>'2.1'!BX16/'3.1.a'!$L$183</f>
        <v>0</v>
      </c>
      <c r="BY16" s="143">
        <f>'2.1'!BY16/'3.1.a'!$L$183</f>
        <v>0</v>
      </c>
      <c r="BZ16" s="143">
        <f>'2.1'!BZ16/'3.1.a'!$L$183</f>
        <v>1.4276247625600357E-4</v>
      </c>
      <c r="CA16" s="143">
        <f>'2.1'!CA16/'3.1.a'!$L$183</f>
        <v>2.5956296549824405E-2</v>
      </c>
      <c r="CB16" s="143">
        <f>'2.1'!CB16/'3.1.a'!$L$183</f>
        <v>6.1071131950337622E-2</v>
      </c>
      <c r="CC16" s="143">
        <f>'2.1'!CC16/'3.1.a'!$L$183</f>
        <v>-8.7168736698874441E-2</v>
      </c>
      <c r="CD16" s="219">
        <f>'2.1'!CD16/'3.1.a'!$L$183</f>
        <v>1.4542775436002996E-6</v>
      </c>
      <c r="CE16" s="218">
        <f>'2.1'!CE16/'3.1.a'!$M$183</f>
        <v>9.1044802755632154E-5</v>
      </c>
      <c r="CF16" s="143">
        <f>'2.1'!CF16/'3.1.a'!$M$183</f>
        <v>0</v>
      </c>
      <c r="CG16" s="143">
        <f>'2.1'!CG16/'3.1.a'!$M$183</f>
        <v>0</v>
      </c>
      <c r="CH16" s="143">
        <f>'2.1'!CH16/'3.1.a'!$M$183</f>
        <v>9.1044802755632154E-5</v>
      </c>
      <c r="CI16" s="143">
        <f>'2.1'!CI16/'3.1.a'!$M$183</f>
        <v>3.1704099054394787E-2</v>
      </c>
      <c r="CJ16" s="143">
        <f>'2.1'!CJ16/'3.1.a'!$M$183</f>
        <v>6.9694016067338535E-2</v>
      </c>
      <c r="CK16" s="143">
        <f>'2.1'!CK16/'3.1.a'!$M$183</f>
        <v>-0.10146531738114413</v>
      </c>
      <c r="CL16" s="271">
        <f>'2.1'!CL16/'3.1.a'!$M$183</f>
        <v>2.3842543344830889E-5</v>
      </c>
      <c r="CM16" s="218">
        <f>'2.1'!CM16/'3.1.a'!$N$183</f>
        <v>7.1067326484620645E-5</v>
      </c>
      <c r="CN16" s="143">
        <f>'2.1'!CN16/'3.1.a'!$N$183</f>
        <v>0</v>
      </c>
      <c r="CO16" s="143">
        <f>'2.1'!CO16/'3.1.a'!$N$183</f>
        <v>0</v>
      </c>
      <c r="CP16" s="143">
        <f>'2.1'!CP16/'3.1.a'!$N$183</f>
        <v>7.1067326484620645E-5</v>
      </c>
      <c r="CQ16" s="143">
        <f>'2.1'!CQ16/'3.1.a'!$N$183</f>
        <v>2.6119635819191227E-2</v>
      </c>
      <c r="CR16" s="143">
        <f>'2.1'!CR16/'3.1.a'!$N$183</f>
        <v>6.7050274571093763E-2</v>
      </c>
      <c r="CS16" s="143">
        <f>'2.1'!CS16/'3.1.a'!$N$183</f>
        <v>-9.3240017065549324E-2</v>
      </c>
      <c r="CT16" s="271">
        <f>'2.1'!CT16/'3.1.a'!$N$183</f>
        <v>9.6065122029142025E-7</v>
      </c>
    </row>
    <row r="17" spans="1:98" ht="20" customHeight="1" x14ac:dyDescent="0.2">
      <c r="A17" s="115">
        <v>14</v>
      </c>
      <c r="B17" s="115" t="s">
        <v>247</v>
      </c>
      <c r="C17" s="218">
        <f>'2.1'!C17/'3.1.a'!$C$183</f>
        <v>5.4568512934880811E-2</v>
      </c>
      <c r="D17" s="143">
        <f>'2.1'!D17/'3.1.a'!$C$183</f>
        <v>5.9673050980288203E-3</v>
      </c>
      <c r="E17" s="143">
        <f>'2.1'!E17/'3.1.a'!$C$183</f>
        <v>-4.5833047401248684E-3</v>
      </c>
      <c r="F17" s="143">
        <f>'2.1'!F17/'3.1.a'!$C$183</f>
        <v>5.5952513292784771E-2</v>
      </c>
      <c r="G17" s="143">
        <f>'2.1'!G17/'3.1.a'!$C$183</f>
        <v>8.100437863856844E-3</v>
      </c>
      <c r="H17" s="143">
        <f>'2.1'!H17/'3.1.a'!$C$183</f>
        <v>5.7297681087334117E-3</v>
      </c>
      <c r="I17" s="143">
        <f>'2.1'!I17/'3.1.a'!$C$183</f>
        <v>-1.8263982205844125E-2</v>
      </c>
      <c r="J17" s="219">
        <f>'2.1'!J17/'3.1.a'!$C$183</f>
        <v>5.1518737059530903E-2</v>
      </c>
      <c r="K17" s="218">
        <f>'2.1'!K17/'3.1.a'!$D$183</f>
        <v>4.826685959364798E-2</v>
      </c>
      <c r="L17" s="143">
        <f>'2.1'!L17/'3.1.a'!$D$183</f>
        <v>6.1068334517850589E-3</v>
      </c>
      <c r="M17" s="143">
        <f>'2.1'!M17/'3.1.a'!$D$183</f>
        <v>-4.7069205464353881E-3</v>
      </c>
      <c r="N17" s="143">
        <f>'2.1'!N17/'3.1.a'!$D$183</f>
        <v>4.9666772498997647E-2</v>
      </c>
      <c r="O17" s="143">
        <f>'2.1'!O17/'3.1.a'!$D$183</f>
        <v>7.9842790913684496E-3</v>
      </c>
      <c r="P17" s="143">
        <f>'2.1'!P17/'3.1.a'!$D$183</f>
        <v>5.8901326115000218E-3</v>
      </c>
      <c r="Q17" s="143">
        <f>'2.1'!Q17/'3.1.a'!$D$183</f>
        <v>-1.2683658664882412E-2</v>
      </c>
      <c r="R17" s="219">
        <f>'2.1'!R17/'3.1.a'!$D$183</f>
        <v>5.0857525536983701E-2</v>
      </c>
      <c r="S17" s="218">
        <f>'2.1'!S17/'3.1.a'!$E$183</f>
        <v>5.6859868188909944E-2</v>
      </c>
      <c r="T17" s="143">
        <f>'2.1'!T17/'3.1.a'!$E$183</f>
        <v>6.8246459063608577E-3</v>
      </c>
      <c r="U17" s="143">
        <f>'2.1'!U17/'3.1.a'!$E$183</f>
        <v>-3.6641544527681543E-3</v>
      </c>
      <c r="V17" s="143">
        <f>'2.1'!V17/'3.1.a'!$E$183</f>
        <v>6.0020359642502637E-2</v>
      </c>
      <c r="W17" s="143">
        <f>'2.1'!W17/'3.1.a'!$E$183</f>
        <v>7.2871032335306953E-3</v>
      </c>
      <c r="X17" s="143">
        <f>'2.1'!X17/'3.1.a'!$E$183</f>
        <v>5.8464416496246717E-3</v>
      </c>
      <c r="Y17" s="143">
        <f>'2.1'!Y17/'3.1.a'!$E$183</f>
        <v>-1.35030107867377E-2</v>
      </c>
      <c r="Z17" s="219">
        <f>'2.1'!Z17/'3.1.a'!$E$183</f>
        <v>5.9650893738920303E-2</v>
      </c>
      <c r="AA17" s="218">
        <f>'2.1'!AA17/'3.1.a'!$F$183</f>
        <v>5.0822742109652361E-2</v>
      </c>
      <c r="AB17" s="143">
        <f>'2.1'!AB17/'3.1.a'!$F$183</f>
        <v>5.2473412656530785E-3</v>
      </c>
      <c r="AC17" s="143">
        <f>'2.1'!AC17/'3.1.a'!$F$183</f>
        <v>-3.2546915512848911E-3</v>
      </c>
      <c r="AD17" s="143">
        <f>'2.1'!AD17/'3.1.a'!$F$183</f>
        <v>5.2815391824020549E-2</v>
      </c>
      <c r="AE17" s="143">
        <f>'2.1'!AE17/'3.1.a'!$F$183</f>
        <v>8.4159176711824761E-3</v>
      </c>
      <c r="AF17" s="143">
        <f>'2.1'!AF17/'3.1.a'!$F$183</f>
        <v>4.9403939507725557E-3</v>
      </c>
      <c r="AG17" s="143">
        <f>'2.1'!AG17/'3.1.a'!$F$183</f>
        <v>-1.1256225503717163E-2</v>
      </c>
      <c r="AH17" s="219">
        <f>'2.1'!AH17/'3.1.a'!$F$183</f>
        <v>5.4915477942258421E-2</v>
      </c>
      <c r="AI17" s="218">
        <f>'2.1'!AI17/'3.1.a'!$G$183</f>
        <v>4.3912338855133702E-2</v>
      </c>
      <c r="AJ17" s="143">
        <f>'2.1'!AJ17/'3.1.a'!$G$183</f>
        <v>6.0652923315122993E-3</v>
      </c>
      <c r="AK17" s="143">
        <f>'2.1'!AK17/'3.1.a'!$G$183</f>
        <v>-3.6605911881200629E-3</v>
      </c>
      <c r="AL17" s="143">
        <f>'2.1'!AL17/'3.1.a'!$G$183</f>
        <v>4.631703999852594E-2</v>
      </c>
      <c r="AM17" s="143">
        <f>'2.1'!AM17/'3.1.a'!$G$183</f>
        <v>7.8585640291631981E-3</v>
      </c>
      <c r="AN17" s="143">
        <f>'2.1'!AN17/'3.1.a'!$G$183</f>
        <v>5.7517805847596658E-3</v>
      </c>
      <c r="AO17" s="143">
        <f>'2.1'!AO17/'3.1.a'!$G$183</f>
        <v>-9.6399234957405978E-3</v>
      </c>
      <c r="AP17" s="219">
        <f>'2.1'!AP17/'3.1.a'!$G$183</f>
        <v>5.0287461116708204E-2</v>
      </c>
      <c r="AQ17" s="218">
        <f>'2.1'!AQ17/'3.1.a'!$H$183</f>
        <v>6.1388884696883458E-2</v>
      </c>
      <c r="AR17" s="143">
        <f>'2.1'!AR17/'3.1.a'!$H$183</f>
        <v>7.0642835227518932E-3</v>
      </c>
      <c r="AS17" s="143">
        <f>'2.1'!AS17/'3.1.a'!$H$183</f>
        <v>-4.7519463471000552E-3</v>
      </c>
      <c r="AT17" s="143">
        <f>'2.1'!AT17/'3.1.a'!$H$183</f>
        <v>6.3701221872535296E-2</v>
      </c>
      <c r="AU17" s="143">
        <f>'2.1'!AU17/'3.1.a'!$H$183</f>
        <v>1.0480404777110335E-2</v>
      </c>
      <c r="AV17" s="143">
        <f>'2.1'!AV17/'3.1.a'!$H$183</f>
        <v>6.8494691221208919E-3</v>
      </c>
      <c r="AW17" s="143">
        <f>'2.1'!AW17/'3.1.a'!$H$183</f>
        <v>-1.5384548654384423E-2</v>
      </c>
      <c r="AX17" s="219">
        <f>'2.1'!AX17/'3.1.a'!$H$183</f>
        <v>6.5646547117382104E-2</v>
      </c>
      <c r="AY17" s="218">
        <f>'2.1'!AY17/'3.1.a'!$I$183</f>
        <v>6.4099709025688401E-2</v>
      </c>
      <c r="AZ17" s="143">
        <f>'2.1'!AZ17/'3.1.a'!$I$183</f>
        <v>7.7318536655188556E-3</v>
      </c>
      <c r="BA17" s="143">
        <f>'2.1'!BA17/'3.1.a'!$I$183</f>
        <v>-5.0769640354117688E-3</v>
      </c>
      <c r="BB17" s="143">
        <f>'2.1'!BB17/'3.1.a'!$I$183</f>
        <v>6.6754598655795486E-2</v>
      </c>
      <c r="BC17" s="143">
        <f>'2.1'!BC17/'3.1.a'!$I$183</f>
        <v>8.6913787679841498E-3</v>
      </c>
      <c r="BD17" s="143">
        <f>'2.1'!BD17/'3.1.a'!$I$183</f>
        <v>7.0740081422373665E-3</v>
      </c>
      <c r="BE17" s="143">
        <f>'2.1'!BE17/'3.1.a'!$I$183</f>
        <v>-1.1604393623569272E-2</v>
      </c>
      <c r="BF17" s="219">
        <f>'2.1'!BF17/'3.1.a'!$I$183</f>
        <v>7.0915591942447717E-2</v>
      </c>
      <c r="BG17" s="218">
        <f>'2.1'!BG17/'3.1.a'!$J$183</f>
        <v>4.6359739264201665E-2</v>
      </c>
      <c r="BH17" s="143">
        <f>'2.1'!BH17/'3.1.a'!$J$183</f>
        <v>5.7127723214499748E-3</v>
      </c>
      <c r="BI17" s="143">
        <f>'2.1'!BI17/'3.1.a'!$J$183</f>
        <v>-4.1883594600893937E-3</v>
      </c>
      <c r="BJ17" s="143">
        <f>'2.1'!BJ17/'3.1.a'!$J$183</f>
        <v>4.7884152125562247E-2</v>
      </c>
      <c r="BK17" s="143">
        <f>'2.1'!BK17/'3.1.a'!$J$183</f>
        <v>8.6895750419245348E-3</v>
      </c>
      <c r="BL17" s="143">
        <f>'2.1'!BL17/'3.1.a'!$J$183</f>
        <v>6.5088458594561287E-3</v>
      </c>
      <c r="BM17" s="143">
        <f>'2.1'!BM17/'3.1.a'!$J$183</f>
        <v>-6.6700158094053722E-3</v>
      </c>
      <c r="BN17" s="219">
        <f>'2.1'!BN17/'3.1.a'!$J$183</f>
        <v>5.6412557217537532E-2</v>
      </c>
      <c r="BO17" s="218">
        <f>'2.1'!BO17/'3.1.a'!$K$183</f>
        <v>5.2743311187439711E-2</v>
      </c>
      <c r="BP17" s="143">
        <f>'2.1'!BP17/'3.1.a'!$K$183</f>
        <v>5.2420189827617689E-3</v>
      </c>
      <c r="BQ17" s="143">
        <f>'2.1'!BQ17/'3.1.a'!$K$183</f>
        <v>-3.9061709514357297E-3</v>
      </c>
      <c r="BR17" s="143">
        <f>'2.1'!BR17/'3.1.a'!$K$183</f>
        <v>5.407915921876575E-2</v>
      </c>
      <c r="BS17" s="143">
        <f>'2.1'!BS17/'3.1.a'!$K$183</f>
        <v>7.1436860615952591E-3</v>
      </c>
      <c r="BT17" s="143">
        <f>'2.1'!BT17/'3.1.a'!$K$183</f>
        <v>6.046725518342227E-3</v>
      </c>
      <c r="BU17" s="143">
        <f>'2.1'!BU17/'3.1.a'!$K$183</f>
        <v>-7.2541672337479253E-3</v>
      </c>
      <c r="BV17" s="219">
        <f>'2.1'!BV17/'3.1.a'!$K$183</f>
        <v>6.0015403564955307E-2</v>
      </c>
      <c r="BW17" s="218">
        <f>'2.1'!BW17/'3.1.a'!$L$183</f>
        <v>5.7758146995838373E-2</v>
      </c>
      <c r="BX17" s="143">
        <f>'2.1'!BX17/'3.1.a'!$L$183</f>
        <v>7.2015025298915389E-3</v>
      </c>
      <c r="BY17" s="143">
        <f>'2.1'!BY17/'3.1.a'!$L$183</f>
        <v>-3.6841229367837714E-3</v>
      </c>
      <c r="BZ17" s="143">
        <f>'2.1'!BZ17/'3.1.a'!$L$183</f>
        <v>6.1275526588946146E-2</v>
      </c>
      <c r="CA17" s="143">
        <f>'2.1'!CA17/'3.1.a'!$L$183</f>
        <v>7.7788580336780764E-3</v>
      </c>
      <c r="CB17" s="143">
        <f>'2.1'!CB17/'3.1.a'!$L$183</f>
        <v>7.6299197268021902E-3</v>
      </c>
      <c r="CC17" s="143">
        <f>'2.1'!CC17/'3.1.a'!$L$183</f>
        <v>-5.3257252411954507E-3</v>
      </c>
      <c r="CD17" s="219">
        <f>'2.1'!CD17/'3.1.a'!$L$183</f>
        <v>7.1358579108230957E-2</v>
      </c>
      <c r="CE17" s="218">
        <f>'2.1'!CE17/'3.1.a'!$M$183</f>
        <v>3.6284850239849793E-2</v>
      </c>
      <c r="CF17" s="143">
        <f>'2.1'!CF17/'3.1.a'!$M$183</f>
        <v>9.2944505039426906E-3</v>
      </c>
      <c r="CG17" s="143">
        <f>'2.1'!CG17/'3.1.a'!$M$183</f>
        <v>-3.7574812038381729E-3</v>
      </c>
      <c r="CH17" s="143">
        <f>'2.1'!CH17/'3.1.a'!$M$183</f>
        <v>4.1821819539954314E-2</v>
      </c>
      <c r="CI17" s="143">
        <f>'2.1'!CI17/'3.1.a'!$M$183</f>
        <v>7.3128251316272397E-3</v>
      </c>
      <c r="CJ17" s="143">
        <f>'2.1'!CJ17/'3.1.a'!$M$183</f>
        <v>6.0420222021635127E-3</v>
      </c>
      <c r="CK17" s="143">
        <f>'2.1'!CK17/'3.1.a'!$M$183</f>
        <v>-4.1789713939500411E-3</v>
      </c>
      <c r="CL17" s="271">
        <f>'2.1'!CL17/'3.1.a'!$M$183</f>
        <v>5.0997695479795033E-2</v>
      </c>
      <c r="CM17" s="218">
        <f>'2.1'!CM17/'3.1.a'!$N$183</f>
        <v>4.9234291285511531E-2</v>
      </c>
      <c r="CN17" s="143">
        <f>'2.1'!CN17/'3.1.a'!$N$183</f>
        <v>3.840717170565321E-3</v>
      </c>
      <c r="CO17" s="143">
        <f>'2.1'!CO17/'3.1.a'!$N$183</f>
        <v>-3.5341214260607478E-3</v>
      </c>
      <c r="CP17" s="143">
        <f>'2.1'!CP17/'3.1.a'!$N$183</f>
        <v>4.9540887030016106E-2</v>
      </c>
      <c r="CQ17" s="143">
        <f>'2.1'!CQ17/'3.1.a'!$N$183</f>
        <v>1.0246793898547815E-2</v>
      </c>
      <c r="CR17" s="143">
        <f>'2.1'!CR17/'3.1.a'!$N$183</f>
        <v>6.7462536791490519E-3</v>
      </c>
      <c r="CS17" s="143">
        <f>'2.1'!CS17/'3.1.a'!$N$183</f>
        <v>-3.4610812138410403E-3</v>
      </c>
      <c r="CT17" s="271">
        <f>'2.1'!CT17/'3.1.a'!$N$183</f>
        <v>6.3072853393871933E-2</v>
      </c>
    </row>
    <row r="18" spans="1:98" ht="20" customHeight="1" x14ac:dyDescent="0.2">
      <c r="A18" s="118">
        <v>1411</v>
      </c>
      <c r="B18" s="118" t="s">
        <v>805</v>
      </c>
      <c r="C18" s="222">
        <f>'2.1'!C18/'3.1.a'!$C$183</f>
        <v>3.3867546301307741E-2</v>
      </c>
      <c r="D18" s="145">
        <f>'2.1'!D18/'3.1.a'!$C$183</f>
        <v>5.7376053814393617E-3</v>
      </c>
      <c r="E18" s="145">
        <f>'2.1'!E18/'3.1.a'!$C$183</f>
        <v>-4.5833047401248684E-3</v>
      </c>
      <c r="F18" s="145">
        <f>'2.1'!F18/'3.1.a'!$C$183</f>
        <v>3.5021846942622233E-2</v>
      </c>
      <c r="G18" s="145">
        <f>'2.1'!G18/'3.1.a'!$C$183</f>
        <v>1.0289795003096797E-3</v>
      </c>
      <c r="H18" s="145">
        <f>'2.1'!H18/'3.1.a'!$C$183</f>
        <v>1.7061917260252398E-3</v>
      </c>
      <c r="I18" s="145">
        <f>'2.1'!I18/'3.1.a'!$C$183</f>
        <v>-1.8263982205844125E-2</v>
      </c>
      <c r="J18" s="223">
        <f>'2.1'!J18/'3.1.a'!$C$183</f>
        <v>1.9493035963113022E-2</v>
      </c>
      <c r="K18" s="222">
        <f>'2.1'!K18/'3.1.a'!$D$183</f>
        <v>2.9973584346848225E-2</v>
      </c>
      <c r="L18" s="145">
        <f>'2.1'!L18/'3.1.a'!$D$183</f>
        <v>5.8770677709189924E-3</v>
      </c>
      <c r="M18" s="145">
        <f>'2.1'!M18/'3.1.a'!$D$183</f>
        <v>-4.7069205464353881E-3</v>
      </c>
      <c r="N18" s="145">
        <f>'2.1'!N18/'3.1.a'!$D$183</f>
        <v>3.1143731571331826E-2</v>
      </c>
      <c r="O18" s="145">
        <f>'2.1'!O18/'3.1.a'!$D$183</f>
        <v>1.1304387920184401E-3</v>
      </c>
      <c r="P18" s="145">
        <f>'2.1'!P18/'3.1.a'!$D$183</f>
        <v>2.0809426599414766E-3</v>
      </c>
      <c r="Q18" s="145">
        <f>'2.1'!Q18/'3.1.a'!$D$183</f>
        <v>-1.2683658664882412E-2</v>
      </c>
      <c r="R18" s="223">
        <f>'2.1'!R18/'3.1.a'!$D$183</f>
        <v>2.167145435840933E-2</v>
      </c>
      <c r="S18" s="222">
        <f>'2.1'!S18/'3.1.a'!$E$183</f>
        <v>3.2370087666011613E-2</v>
      </c>
      <c r="T18" s="145">
        <f>'2.1'!T18/'3.1.a'!$E$183</f>
        <v>5.0670918980593007E-3</v>
      </c>
      <c r="U18" s="145">
        <f>'2.1'!U18/'3.1.a'!$E$183</f>
        <v>-3.6641544527681543E-3</v>
      </c>
      <c r="V18" s="145">
        <f>'2.1'!V18/'3.1.a'!$E$183</f>
        <v>3.3773025111302757E-2</v>
      </c>
      <c r="W18" s="145">
        <f>'2.1'!W18/'3.1.a'!$E$183</f>
        <v>8.1784578225111554E-4</v>
      </c>
      <c r="X18" s="145">
        <f>'2.1'!X18/'3.1.a'!$E$183</f>
        <v>2.6366838637855261E-3</v>
      </c>
      <c r="Y18" s="145">
        <f>'2.1'!Y18/'3.1.a'!$E$183</f>
        <v>-1.35030107867377E-2</v>
      </c>
      <c r="Z18" s="223">
        <f>'2.1'!Z18/'3.1.a'!$E$183</f>
        <v>2.37245439706017E-2</v>
      </c>
      <c r="AA18" s="222">
        <f>'2.1'!AA18/'3.1.a'!$F$183</f>
        <v>2.7831971052013012E-2</v>
      </c>
      <c r="AB18" s="145">
        <f>'2.1'!AB18/'3.1.a'!$F$183</f>
        <v>4.767778198177702E-3</v>
      </c>
      <c r="AC18" s="145">
        <f>'2.1'!AC18/'3.1.a'!$F$183</f>
        <v>-3.2546915512848911E-3</v>
      </c>
      <c r="AD18" s="145">
        <f>'2.1'!AD18/'3.1.a'!$F$183</f>
        <v>2.9345057698905826E-2</v>
      </c>
      <c r="AE18" s="145">
        <f>'2.1'!AE18/'3.1.a'!$F$183</f>
        <v>8.6151080985459355E-4</v>
      </c>
      <c r="AF18" s="145">
        <f>'2.1'!AF18/'3.1.a'!$F$183</f>
        <v>1.2435247154757307E-3</v>
      </c>
      <c r="AG18" s="145">
        <f>'2.1'!AG18/'3.1.a'!$F$183</f>
        <v>-1.1256225503717163E-2</v>
      </c>
      <c r="AH18" s="223">
        <f>'2.1'!AH18/'3.1.a'!$F$183</f>
        <v>2.0193867720518989E-2</v>
      </c>
      <c r="AI18" s="222">
        <f>'2.1'!AI18/'3.1.a'!$G$183</f>
        <v>2.63529898145324E-2</v>
      </c>
      <c r="AJ18" s="145">
        <f>'2.1'!AJ18/'3.1.a'!$G$183</f>
        <v>5.1862197978768815E-3</v>
      </c>
      <c r="AK18" s="145">
        <f>'2.1'!AK18/'3.1.a'!$G$183</f>
        <v>-3.6605911881200629E-3</v>
      </c>
      <c r="AL18" s="145">
        <f>'2.1'!AL18/'3.1.a'!$G$183</f>
        <v>2.7878618424289216E-2</v>
      </c>
      <c r="AM18" s="145">
        <f>'2.1'!AM18/'3.1.a'!$G$183</f>
        <v>1.1308250590355731E-3</v>
      </c>
      <c r="AN18" s="145">
        <f>'2.1'!AN18/'3.1.a'!$G$183</f>
        <v>2.0183145939411508E-3</v>
      </c>
      <c r="AO18" s="145">
        <f>'2.1'!AO18/'3.1.a'!$G$183</f>
        <v>-9.6399234957405978E-3</v>
      </c>
      <c r="AP18" s="223">
        <f>'2.1'!AP18/'3.1.a'!$G$183</f>
        <v>2.138783458152534E-2</v>
      </c>
      <c r="AQ18" s="222">
        <f>'2.1'!AQ18/'3.1.a'!$H$183</f>
        <v>4.5405064551679836E-2</v>
      </c>
      <c r="AR18" s="145">
        <f>'2.1'!AR18/'3.1.a'!$H$183</f>
        <v>6.1525039210549E-3</v>
      </c>
      <c r="AS18" s="145">
        <f>'2.1'!AS18/'3.1.a'!$H$183</f>
        <v>-4.7519463471000552E-3</v>
      </c>
      <c r="AT18" s="145">
        <f>'2.1'!AT18/'3.1.a'!$H$183</f>
        <v>4.6805622125634681E-2</v>
      </c>
      <c r="AU18" s="145">
        <f>'2.1'!AU18/'3.1.a'!$H$183</f>
        <v>1.2169702905497079E-3</v>
      </c>
      <c r="AV18" s="145">
        <f>'2.1'!AV18/'3.1.a'!$H$183</f>
        <v>2.3187012714444379E-3</v>
      </c>
      <c r="AW18" s="145">
        <f>'2.1'!AW18/'3.1.a'!$H$183</f>
        <v>-1.5384548654384423E-2</v>
      </c>
      <c r="AX18" s="223">
        <f>'2.1'!AX18/'3.1.a'!$H$183</f>
        <v>3.4956745033244398E-2</v>
      </c>
      <c r="AY18" s="222">
        <f>'2.1'!AY18/'3.1.a'!$I$183</f>
        <v>4.5256842110918592E-2</v>
      </c>
      <c r="AZ18" s="145">
        <f>'2.1'!AZ18/'3.1.a'!$I$183</f>
        <v>7.3319919904015216E-3</v>
      </c>
      <c r="BA18" s="145">
        <f>'2.1'!BA18/'3.1.a'!$I$183</f>
        <v>-5.0769640354117688E-3</v>
      </c>
      <c r="BB18" s="145">
        <f>'2.1'!BB18/'3.1.a'!$I$183</f>
        <v>4.7511870065908339E-2</v>
      </c>
      <c r="BC18" s="145">
        <f>'2.1'!BC18/'3.1.a'!$I$183</f>
        <v>9.8115228936949202E-4</v>
      </c>
      <c r="BD18" s="145">
        <f>'2.1'!BD18/'3.1.a'!$I$183</f>
        <v>2.8110491684164535E-3</v>
      </c>
      <c r="BE18" s="145">
        <f>'2.1'!BE18/'3.1.a'!$I$183</f>
        <v>-1.1604393623569272E-2</v>
      </c>
      <c r="BF18" s="223">
        <f>'2.1'!BF18/'3.1.a'!$I$183</f>
        <v>3.9699677900125012E-2</v>
      </c>
      <c r="BG18" s="222">
        <f>'2.1'!BG18/'3.1.a'!$J$183</f>
        <v>2.8949636566607425E-2</v>
      </c>
      <c r="BH18" s="145">
        <f>'2.1'!BH18/'3.1.a'!$J$183</f>
        <v>5.368022911422245E-3</v>
      </c>
      <c r="BI18" s="145">
        <f>'2.1'!BI18/'3.1.a'!$J$183</f>
        <v>-4.1883594600893937E-3</v>
      </c>
      <c r="BJ18" s="145">
        <f>'2.1'!BJ18/'3.1.a'!$J$183</f>
        <v>3.0129300017940279E-2</v>
      </c>
      <c r="BK18" s="145">
        <f>'2.1'!BK18/'3.1.a'!$J$183</f>
        <v>7.296183654438267E-4</v>
      </c>
      <c r="BL18" s="145">
        <f>'2.1'!BL18/'3.1.a'!$J$183</f>
        <v>2.3135750641676972E-3</v>
      </c>
      <c r="BM18" s="145">
        <f>'2.1'!BM18/'3.1.a'!$J$183</f>
        <v>-6.6700158094053722E-3</v>
      </c>
      <c r="BN18" s="223">
        <f>'2.1'!BN18/'3.1.a'!$J$183</f>
        <v>2.6502477638146428E-2</v>
      </c>
      <c r="BO18" s="222">
        <f>'2.1'!BO18/'3.1.a'!$K$183</f>
        <v>3.1079249206343095E-2</v>
      </c>
      <c r="BP18" s="145">
        <f>'2.1'!BP18/'3.1.a'!$K$183</f>
        <v>4.8494489286395005E-3</v>
      </c>
      <c r="BQ18" s="145">
        <f>'2.1'!BQ18/'3.1.a'!$K$183</f>
        <v>-3.9061709514357297E-3</v>
      </c>
      <c r="BR18" s="145">
        <f>'2.1'!BR18/'3.1.a'!$K$183</f>
        <v>3.2022527183546867E-2</v>
      </c>
      <c r="BS18" s="145">
        <f>'2.1'!BS18/'3.1.a'!$K$183</f>
        <v>4.403404210760428E-4</v>
      </c>
      <c r="BT18" s="145">
        <f>'2.1'!BT18/'3.1.a'!$K$183</f>
        <v>1.8482519311561567E-3</v>
      </c>
      <c r="BU18" s="145">
        <f>'2.1'!BU18/'3.1.a'!$K$183</f>
        <v>-7.2541672337479253E-3</v>
      </c>
      <c r="BV18" s="223">
        <f>'2.1'!BV18/'3.1.a'!$K$183</f>
        <v>2.7056952302031145E-2</v>
      </c>
      <c r="BW18" s="222">
        <f>'2.1'!BW18/'3.1.a'!$L$183</f>
        <v>2.6096393454473361E-2</v>
      </c>
      <c r="BX18" s="145">
        <f>'2.1'!BX18/'3.1.a'!$L$183</f>
        <v>4.6411821079095769E-3</v>
      </c>
      <c r="BY18" s="145">
        <f>'2.1'!BY18/'3.1.a'!$L$183</f>
        <v>-3.6841229367837714E-3</v>
      </c>
      <c r="BZ18" s="145">
        <f>'2.1'!BZ18/'3.1.a'!$L$183</f>
        <v>2.7053452625599168E-2</v>
      </c>
      <c r="CA18" s="145">
        <f>'2.1'!CA18/'3.1.a'!$L$183</f>
        <v>3.4059849265769839E-4</v>
      </c>
      <c r="CB18" s="145">
        <f>'2.1'!CB18/'3.1.a'!$L$183</f>
        <v>2.1933421116041921E-3</v>
      </c>
      <c r="CC18" s="145">
        <f>'2.1'!CC18/'3.1.a'!$L$183</f>
        <v>-5.3257252411954507E-3</v>
      </c>
      <c r="CD18" s="223">
        <f>'2.1'!CD18/'3.1.a'!$L$183</f>
        <v>2.4261667988665605E-2</v>
      </c>
      <c r="CE18" s="222">
        <f>'2.1'!CE18/'3.1.a'!$M$183</f>
        <v>1.9480030311726824E-2</v>
      </c>
      <c r="CF18" s="145">
        <f>'2.1'!CF18/'3.1.a'!$M$183</f>
        <v>4.0820670321113231E-3</v>
      </c>
      <c r="CG18" s="145">
        <f>'2.1'!CG18/'3.1.a'!$M$183</f>
        <v>-3.7574812038381729E-3</v>
      </c>
      <c r="CH18" s="145">
        <f>'2.1'!CH18/'3.1.a'!$M$183</f>
        <v>1.9804616139999971E-2</v>
      </c>
      <c r="CI18" s="145">
        <f>'2.1'!CI18/'3.1.a'!$M$183</f>
        <v>1.7519079627174627E-4</v>
      </c>
      <c r="CJ18" s="145">
        <f>'2.1'!CJ18/'3.1.a'!$M$183</f>
        <v>1.4333599451843862E-3</v>
      </c>
      <c r="CK18" s="145">
        <f>'2.1'!CK18/'3.1.a'!$M$183</f>
        <v>-4.1789713939500411E-3</v>
      </c>
      <c r="CL18" s="273">
        <f>'2.1'!CL18/'3.1.a'!$M$183</f>
        <v>1.7234195487506064E-2</v>
      </c>
      <c r="CM18" s="222">
        <f>'2.1'!CM18/'3.1.a'!$N$183</f>
        <v>2.40565820480978E-2</v>
      </c>
      <c r="CN18" s="145">
        <f>'2.1'!CN18/'3.1.a'!$N$183</f>
        <v>3.6517989575481969E-3</v>
      </c>
      <c r="CO18" s="145">
        <f>'2.1'!CO18/'3.1.a'!$N$183</f>
        <v>-3.5341214260607478E-3</v>
      </c>
      <c r="CP18" s="145">
        <f>'2.1'!CP18/'3.1.a'!$N$183</f>
        <v>2.4174259579585248E-2</v>
      </c>
      <c r="CQ18" s="145">
        <f>'2.1'!CQ18/'3.1.a'!$N$183</f>
        <v>5.803069045805777E-4</v>
      </c>
      <c r="CR18" s="145">
        <f>'2.1'!CR18/'3.1.a'!$N$183</f>
        <v>1.3874907938945713E-3</v>
      </c>
      <c r="CS18" s="145">
        <f>'2.1'!CS18/'3.1.a'!$N$183</f>
        <v>-3.4610812138410403E-3</v>
      </c>
      <c r="CT18" s="273">
        <f>'2.1'!CT18/'3.1.a'!$N$183</f>
        <v>2.2680976064219354E-2</v>
      </c>
    </row>
    <row r="19" spans="1:98" ht="20" customHeight="1" x14ac:dyDescent="0.2">
      <c r="A19" s="120" t="s">
        <v>392</v>
      </c>
      <c r="B19" s="118" t="s">
        <v>393</v>
      </c>
      <c r="C19" s="222">
        <f>'2.1'!C19/'3.1.a'!$C$183</f>
        <v>2.0700966633573074E-2</v>
      </c>
      <c r="D19" s="145">
        <f>'2.1'!D19/'3.1.a'!$C$183</f>
        <v>2.2969971658945874E-4</v>
      </c>
      <c r="E19" s="145">
        <f>'2.1'!E19/'3.1.a'!$C$183</f>
        <v>0</v>
      </c>
      <c r="F19" s="145">
        <f>'2.1'!F19/'3.1.a'!$C$183</f>
        <v>2.0930666350162538E-2</v>
      </c>
      <c r="G19" s="145">
        <f>'2.1'!G19/'3.1.a'!$C$183</f>
        <v>7.0714583635471629E-3</v>
      </c>
      <c r="H19" s="145">
        <f>'2.1'!H19/'3.1.a'!$C$183</f>
        <v>4.0235763827081716E-3</v>
      </c>
      <c r="I19" s="145">
        <f>'2.1'!I19/'3.1.a'!$C$183</f>
        <v>0</v>
      </c>
      <c r="J19" s="223">
        <f>'2.1'!J19/'3.1.a'!$C$183</f>
        <v>3.2025701096417877E-2</v>
      </c>
      <c r="K19" s="222">
        <f>'2.1'!K19/'3.1.a'!$D$183</f>
        <v>1.8293275246799752E-2</v>
      </c>
      <c r="L19" s="145">
        <f>'2.1'!L19/'3.1.a'!$D$183</f>
        <v>2.2976568086606678E-4</v>
      </c>
      <c r="M19" s="145">
        <f>'2.1'!M19/'3.1.a'!$D$183</f>
        <v>0</v>
      </c>
      <c r="N19" s="145">
        <f>'2.1'!N19/'3.1.a'!$D$183</f>
        <v>1.852304092766582E-2</v>
      </c>
      <c r="O19" s="145">
        <f>'2.1'!O19/'3.1.a'!$D$183</f>
        <v>6.85384029935001E-3</v>
      </c>
      <c r="P19" s="145">
        <f>'2.1'!P19/'3.1.a'!$D$183</f>
        <v>3.8091899515585452E-3</v>
      </c>
      <c r="Q19" s="145">
        <f>'2.1'!Q19/'3.1.a'!$D$183</f>
        <v>0</v>
      </c>
      <c r="R19" s="223">
        <f>'2.1'!R19/'3.1.a'!$D$183</f>
        <v>2.9186071178574375E-2</v>
      </c>
      <c r="S19" s="222">
        <f>'2.1'!S19/'3.1.a'!$E$183</f>
        <v>2.4489780522898331E-2</v>
      </c>
      <c r="T19" s="145">
        <f>'2.1'!T19/'3.1.a'!$E$183</f>
        <v>1.7575540083015569E-3</v>
      </c>
      <c r="U19" s="145">
        <f>'2.1'!U19/'3.1.a'!$E$183</f>
        <v>0</v>
      </c>
      <c r="V19" s="145">
        <f>'2.1'!V19/'3.1.a'!$E$183</f>
        <v>2.624733453119988E-2</v>
      </c>
      <c r="W19" s="145">
        <f>'2.1'!W19/'3.1.a'!$E$183</f>
        <v>6.4692574512795796E-3</v>
      </c>
      <c r="X19" s="145">
        <f>'2.1'!X19/'3.1.a'!$E$183</f>
        <v>3.2097577858391456E-3</v>
      </c>
      <c r="Y19" s="145">
        <f>'2.1'!Y19/'3.1.a'!$E$183</f>
        <v>0</v>
      </c>
      <c r="Z19" s="223">
        <f>'2.1'!Z19/'3.1.a'!$E$183</f>
        <v>3.5926349768318606E-2</v>
      </c>
      <c r="AA19" s="222">
        <f>'2.1'!AA19/'3.1.a'!$F$183</f>
        <v>2.2990771057639345E-2</v>
      </c>
      <c r="AB19" s="145">
        <f>'2.1'!AB19/'3.1.a'!$F$183</f>
        <v>4.7956306747537681E-4</v>
      </c>
      <c r="AC19" s="145">
        <f>'2.1'!AC19/'3.1.a'!$F$183</f>
        <v>0</v>
      </c>
      <c r="AD19" s="145">
        <f>'2.1'!AD19/'3.1.a'!$F$183</f>
        <v>2.3470334125114727E-2</v>
      </c>
      <c r="AE19" s="145">
        <f>'2.1'!AE19/'3.1.a'!$F$183</f>
        <v>7.5544068613278828E-3</v>
      </c>
      <c r="AF19" s="145">
        <f>'2.1'!AF19/'3.1.a'!$F$183</f>
        <v>3.6968692352968248E-3</v>
      </c>
      <c r="AG19" s="145">
        <f>'2.1'!AG19/'3.1.a'!$F$183</f>
        <v>0</v>
      </c>
      <c r="AH19" s="223">
        <f>'2.1'!AH19/'3.1.a'!$F$183</f>
        <v>3.4721610221739425E-2</v>
      </c>
      <c r="AI19" s="222">
        <f>'2.1'!AI19/'3.1.a'!$G$183</f>
        <v>1.7559349040601299E-2</v>
      </c>
      <c r="AJ19" s="145">
        <f>'2.1'!AJ19/'3.1.a'!$G$183</f>
        <v>8.7907253363541781E-4</v>
      </c>
      <c r="AK19" s="145">
        <f>'2.1'!AK19/'3.1.a'!$G$183</f>
        <v>0</v>
      </c>
      <c r="AL19" s="145">
        <f>'2.1'!AL19/'3.1.a'!$G$183</f>
        <v>1.8438421574236721E-2</v>
      </c>
      <c r="AM19" s="145">
        <f>'2.1'!AM19/'3.1.a'!$G$183</f>
        <v>6.7277389701276245E-3</v>
      </c>
      <c r="AN19" s="145">
        <f>'2.1'!AN19/'3.1.a'!$G$183</f>
        <v>3.7334659908185154E-3</v>
      </c>
      <c r="AO19" s="145">
        <f>'2.1'!AO19/'3.1.a'!$G$183</f>
        <v>0</v>
      </c>
      <c r="AP19" s="223">
        <f>'2.1'!AP19/'3.1.a'!$G$183</f>
        <v>2.8899626535182868E-2</v>
      </c>
      <c r="AQ19" s="222">
        <f>'2.1'!AQ19/'3.1.a'!$H$183</f>
        <v>1.5983820145203623E-2</v>
      </c>
      <c r="AR19" s="145">
        <f>'2.1'!AR19/'3.1.a'!$H$183</f>
        <v>9.1177960169699338E-4</v>
      </c>
      <c r="AS19" s="145">
        <f>'2.1'!AS19/'3.1.a'!$H$183</f>
        <v>0</v>
      </c>
      <c r="AT19" s="145">
        <f>'2.1'!AT19/'3.1.a'!$H$183</f>
        <v>1.6895599746900618E-2</v>
      </c>
      <c r="AU19" s="145">
        <f>'2.1'!AU19/'3.1.a'!$H$183</f>
        <v>9.2634344865606261E-3</v>
      </c>
      <c r="AV19" s="145">
        <f>'2.1'!AV19/'3.1.a'!$H$183</f>
        <v>4.5307678506764544E-3</v>
      </c>
      <c r="AW19" s="145">
        <f>'2.1'!AW19/'3.1.a'!$H$183</f>
        <v>0</v>
      </c>
      <c r="AX19" s="223">
        <f>'2.1'!AX19/'3.1.a'!$H$183</f>
        <v>3.0689802084137706E-2</v>
      </c>
      <c r="AY19" s="222">
        <f>'2.1'!AY19/'3.1.a'!$I$183</f>
        <v>1.8842866914769808E-2</v>
      </c>
      <c r="AZ19" s="145">
        <f>'2.1'!AZ19/'3.1.a'!$I$183</f>
        <v>3.998616751173347E-4</v>
      </c>
      <c r="BA19" s="145">
        <f>'2.1'!BA19/'3.1.a'!$I$183</f>
        <v>0</v>
      </c>
      <c r="BB19" s="145">
        <f>'2.1'!BB19/'3.1.a'!$I$183</f>
        <v>1.9242728589887143E-2</v>
      </c>
      <c r="BC19" s="145">
        <f>'2.1'!BC19/'3.1.a'!$I$183</f>
        <v>7.710226478614658E-3</v>
      </c>
      <c r="BD19" s="145">
        <f>'2.1'!BD19/'3.1.a'!$I$183</f>
        <v>4.2629589738209126E-3</v>
      </c>
      <c r="BE19" s="145">
        <f>'2.1'!BE19/'3.1.a'!$I$183</f>
        <v>0</v>
      </c>
      <c r="BF19" s="223">
        <f>'2.1'!BF19/'3.1.a'!$I$183</f>
        <v>3.1215914042322705E-2</v>
      </c>
      <c r="BG19" s="222">
        <f>'2.1'!BG19/'3.1.a'!$J$183</f>
        <v>1.7410102697594236E-2</v>
      </c>
      <c r="BH19" s="145">
        <f>'2.1'!BH19/'3.1.a'!$J$183</f>
        <v>3.4474941002772921E-4</v>
      </c>
      <c r="BI19" s="145">
        <f>'2.1'!BI19/'3.1.a'!$J$183</f>
        <v>0</v>
      </c>
      <c r="BJ19" s="145">
        <f>'2.1'!BJ19/'3.1.a'!$J$183</f>
        <v>1.7754852107621968E-2</v>
      </c>
      <c r="BK19" s="145">
        <f>'2.1'!BK19/'3.1.a'!$J$183</f>
        <v>7.9599566764807072E-3</v>
      </c>
      <c r="BL19" s="145">
        <f>'2.1'!BL19/'3.1.a'!$J$183</f>
        <v>4.1952707952884315E-3</v>
      </c>
      <c r="BM19" s="145">
        <f>'2.1'!BM19/'3.1.a'!$J$183</f>
        <v>0</v>
      </c>
      <c r="BN19" s="223">
        <f>'2.1'!BN19/'3.1.a'!$J$183</f>
        <v>2.9910079579391104E-2</v>
      </c>
      <c r="BO19" s="222">
        <f>'2.1'!BO19/'3.1.a'!$K$183</f>
        <v>2.1664061981096612E-2</v>
      </c>
      <c r="BP19" s="145">
        <f>'2.1'!BP19/'3.1.a'!$K$183</f>
        <v>3.9257005412226772E-4</v>
      </c>
      <c r="BQ19" s="145">
        <f>'2.1'!BQ19/'3.1.a'!$K$183</f>
        <v>0</v>
      </c>
      <c r="BR19" s="145">
        <f>'2.1'!BR19/'3.1.a'!$K$183</f>
        <v>2.2056632035218883E-2</v>
      </c>
      <c r="BS19" s="145">
        <f>'2.1'!BS19/'3.1.a'!$K$183</f>
        <v>6.7033456405192161E-3</v>
      </c>
      <c r="BT19" s="145">
        <f>'2.1'!BT19/'3.1.a'!$K$183</f>
        <v>4.19847358718607E-3</v>
      </c>
      <c r="BU19" s="145">
        <f>'2.1'!BU19/'3.1.a'!$K$183</f>
        <v>0</v>
      </c>
      <c r="BV19" s="223">
        <f>'2.1'!BV19/'3.1.a'!$K$183</f>
        <v>3.2958451262924161E-2</v>
      </c>
      <c r="BW19" s="222">
        <f>'2.1'!BW19/'3.1.a'!$L$183</f>
        <v>3.1661753541365016E-2</v>
      </c>
      <c r="BX19" s="145">
        <f>'2.1'!BX19/'3.1.a'!$L$183</f>
        <v>2.560320421981962E-3</v>
      </c>
      <c r="BY19" s="145">
        <f>'2.1'!BY19/'3.1.a'!$L$183</f>
        <v>0</v>
      </c>
      <c r="BZ19" s="145">
        <f>'2.1'!BZ19/'3.1.a'!$L$183</f>
        <v>3.4222073963346977E-2</v>
      </c>
      <c r="CA19" s="145">
        <f>'2.1'!CA19/'3.1.a'!$L$183</f>
        <v>7.4382595410203787E-3</v>
      </c>
      <c r="CB19" s="145">
        <f>'2.1'!CB19/'3.1.a'!$L$183</f>
        <v>5.436577615197999E-3</v>
      </c>
      <c r="CC19" s="145">
        <f>'2.1'!CC19/'3.1.a'!$L$183</f>
        <v>0</v>
      </c>
      <c r="CD19" s="223">
        <f>'2.1'!CD19/'3.1.a'!$L$183</f>
        <v>4.7096911119565349E-2</v>
      </c>
      <c r="CE19" s="222">
        <f>'2.1'!CE19/'3.1.a'!$M$183</f>
        <v>1.6804819928122966E-2</v>
      </c>
      <c r="CF19" s="145">
        <f>'2.1'!CF19/'3.1.a'!$M$183</f>
        <v>5.2123834718313684E-3</v>
      </c>
      <c r="CG19" s="145">
        <f>'2.1'!CG19/'3.1.a'!$M$183</f>
        <v>0</v>
      </c>
      <c r="CH19" s="145">
        <f>'2.1'!CH19/'3.1.a'!$M$183</f>
        <v>2.201720339995434E-2</v>
      </c>
      <c r="CI19" s="145">
        <f>'2.1'!CI19/'3.1.a'!$M$183</f>
        <v>7.1376343353554928E-3</v>
      </c>
      <c r="CJ19" s="145">
        <f>'2.1'!CJ19/'3.1.a'!$M$183</f>
        <v>4.6086622569791267E-3</v>
      </c>
      <c r="CK19" s="145">
        <f>'2.1'!CK19/'3.1.a'!$M$183</f>
        <v>0</v>
      </c>
      <c r="CL19" s="273">
        <f>'2.1'!CL19/'3.1.a'!$M$183</f>
        <v>3.3763499992288969E-2</v>
      </c>
      <c r="CM19" s="222">
        <f>'2.1'!CM19/'3.1.a'!$N$183</f>
        <v>2.5177709237413727E-2</v>
      </c>
      <c r="CN19" s="145">
        <f>'2.1'!CN19/'3.1.a'!$N$183</f>
        <v>1.8891821301712396E-4</v>
      </c>
      <c r="CO19" s="145">
        <f>'2.1'!CO19/'3.1.a'!$N$183</f>
        <v>0</v>
      </c>
      <c r="CP19" s="145">
        <f>'2.1'!CP19/'3.1.a'!$N$183</f>
        <v>2.5366627450430859E-2</v>
      </c>
      <c r="CQ19" s="145">
        <f>'2.1'!CQ19/'3.1.a'!$N$183</f>
        <v>9.6664869939672368E-3</v>
      </c>
      <c r="CR19" s="145">
        <f>'2.1'!CR19/'3.1.a'!$N$183</f>
        <v>5.3587628852544813E-3</v>
      </c>
      <c r="CS19" s="145">
        <f>'2.1'!CS19/'3.1.a'!$N$183</f>
        <v>0</v>
      </c>
      <c r="CT19" s="273">
        <f>'2.1'!CT19/'3.1.a'!$N$183</f>
        <v>4.0391877329652576E-2</v>
      </c>
    </row>
    <row r="20" spans="1:98" ht="20" customHeight="1" x14ac:dyDescent="0.2">
      <c r="A20" s="18" t="s">
        <v>394</v>
      </c>
      <c r="B20" s="19" t="s">
        <v>806</v>
      </c>
      <c r="C20" s="216">
        <f>'2.1'!C20/'3.1.a'!$C$183</f>
        <v>0.29695747266380312</v>
      </c>
      <c r="D20" s="93">
        <f>'2.1'!D20/'3.1.a'!$C$183</f>
        <v>1.7952716654142584E-2</v>
      </c>
      <c r="E20" s="93">
        <f>'2.1'!E20/'3.1.a'!$C$183</f>
        <v>-4.5833047401248684E-3</v>
      </c>
      <c r="F20" s="93">
        <f>'2.1'!F20/'3.1.a'!$C$183</f>
        <v>0.31032688457782082</v>
      </c>
      <c r="G20" s="93">
        <f>'2.1'!G20/'3.1.a'!$C$183</f>
        <v>0.13354565930894913</v>
      </c>
      <c r="H20" s="93">
        <f>'2.1'!H20/'3.1.a'!$C$183</f>
        <v>8.0838312317115857E-2</v>
      </c>
      <c r="I20" s="93">
        <f>'2.1'!I20/'3.1.a'!$C$183</f>
        <v>-0.10313224070678974</v>
      </c>
      <c r="J20" s="217">
        <f>'2.1'!J20/'3.1.a'!$C$183</f>
        <v>0.42157861549709608</v>
      </c>
      <c r="K20" s="216">
        <f>'2.1'!K20/'3.1.a'!$D$183</f>
        <v>0.2997370036381643</v>
      </c>
      <c r="L20" s="93">
        <f>'2.1'!L20/'3.1.a'!$D$183</f>
        <v>1.8661467821588701E-2</v>
      </c>
      <c r="M20" s="93">
        <f>'2.1'!M20/'3.1.a'!$D$183</f>
        <v>-4.7069205464353881E-3</v>
      </c>
      <c r="N20" s="93">
        <f>'2.1'!N20/'3.1.a'!$D$183</f>
        <v>0.31369155091331757</v>
      </c>
      <c r="O20" s="93">
        <f>'2.1'!O20/'3.1.a'!$D$183</f>
        <v>0.12364296053718406</v>
      </c>
      <c r="P20" s="93">
        <f>'2.1'!P20/'3.1.a'!$D$183</f>
        <v>8.0492653698322286E-2</v>
      </c>
      <c r="Q20" s="93">
        <f>'2.1'!Q20/'3.1.a'!$D$183</f>
        <v>-9.7715106758886061E-2</v>
      </c>
      <c r="R20" s="217">
        <f>'2.1'!R20/'3.1.a'!$D$183</f>
        <v>0.42011205838993793</v>
      </c>
      <c r="S20" s="216">
        <f>'2.1'!S20/'3.1.a'!$E$183</f>
        <v>0.29416719405353375</v>
      </c>
      <c r="T20" s="93">
        <f>'2.1'!T20/'3.1.a'!$E$183</f>
        <v>1.7970031084313654E-2</v>
      </c>
      <c r="U20" s="93">
        <f>'2.1'!U20/'3.1.a'!$E$183</f>
        <v>-3.6641544527681543E-3</v>
      </c>
      <c r="V20" s="93">
        <f>'2.1'!V20/'3.1.a'!$E$183</f>
        <v>0.30847307068507934</v>
      </c>
      <c r="W20" s="93">
        <f>'2.1'!W20/'3.1.a'!$E$183</f>
        <v>0.12646995415884754</v>
      </c>
      <c r="X20" s="93">
        <f>'2.1'!X20/'3.1.a'!$E$183</f>
        <v>8.3876458204615423E-2</v>
      </c>
      <c r="Y20" s="93">
        <f>'2.1'!Y20/'3.1.a'!$E$183</f>
        <v>-9.9530435661236746E-2</v>
      </c>
      <c r="Z20" s="217">
        <f>'2.1'!Z20/'3.1.a'!$E$183</f>
        <v>0.41928904738730555</v>
      </c>
      <c r="AA20" s="216">
        <f>'2.1'!AA20/'3.1.a'!$F$183</f>
        <v>0.29468579320033478</v>
      </c>
      <c r="AB20" s="93">
        <f>'2.1'!AB20/'3.1.a'!$F$183</f>
        <v>1.8410379609720799E-2</v>
      </c>
      <c r="AC20" s="93">
        <f>'2.1'!AC20/'3.1.a'!$F$183</f>
        <v>-3.2546915512848911E-3</v>
      </c>
      <c r="AD20" s="93">
        <f>'2.1'!AD20/'3.1.a'!$F$183</f>
        <v>0.30984148125877065</v>
      </c>
      <c r="AE20" s="93">
        <f>'2.1'!AE20/'3.1.a'!$F$183</f>
        <v>0.1281742972262527</v>
      </c>
      <c r="AF20" s="93">
        <f>'2.1'!AF20/'3.1.a'!$F$183</f>
        <v>7.9514225682705428E-2</v>
      </c>
      <c r="AG20" s="93">
        <f>'2.1'!AG20/'3.1.a'!$F$183</f>
        <v>-9.2863085077586671E-2</v>
      </c>
      <c r="AH20" s="217">
        <f>'2.1'!AH20/'3.1.a'!$F$183</f>
        <v>0.42466691909014209</v>
      </c>
      <c r="AI20" s="216">
        <f>'2.1'!AI20/'3.1.a'!$G$183</f>
        <v>0.30627332807948043</v>
      </c>
      <c r="AJ20" s="93">
        <f>'2.1'!AJ20/'3.1.a'!$G$183</f>
        <v>1.9469486887128171E-2</v>
      </c>
      <c r="AK20" s="93">
        <f>'2.1'!AK20/'3.1.a'!$G$183</f>
        <v>-3.6605911881200629E-3</v>
      </c>
      <c r="AL20" s="93">
        <f>'2.1'!AL20/'3.1.a'!$G$183</f>
        <v>0.3220822237784885</v>
      </c>
      <c r="AM20" s="93">
        <f>'2.1'!AM20/'3.1.a'!$G$183</f>
        <v>0.12906652466370258</v>
      </c>
      <c r="AN20" s="93">
        <f>'2.1'!AN20/'3.1.a'!$G$183</f>
        <v>8.3880498939015488E-2</v>
      </c>
      <c r="AO20" s="93">
        <f>'2.1'!AO20/'3.1.a'!$G$183</f>
        <v>-9.2893297372328015E-2</v>
      </c>
      <c r="AP20" s="217">
        <f>'2.1'!AP20/'3.1.a'!$G$183</f>
        <v>0.44213595000887856</v>
      </c>
      <c r="AQ20" s="216">
        <f>'2.1'!AQ20/'3.1.a'!$H$183</f>
        <v>0.35082714417222594</v>
      </c>
      <c r="AR20" s="93">
        <f>'2.1'!AR20/'3.1.a'!$H$183</f>
        <v>2.2195542720230055E-2</v>
      </c>
      <c r="AS20" s="93">
        <f>'2.1'!AS20/'3.1.a'!$H$183</f>
        <v>-4.7519463471000552E-3</v>
      </c>
      <c r="AT20" s="93">
        <f>'2.1'!AT20/'3.1.a'!$H$183</f>
        <v>0.36827074054535591</v>
      </c>
      <c r="AU20" s="93">
        <f>'2.1'!AU20/'3.1.a'!$H$183</f>
        <v>0.13391135858153205</v>
      </c>
      <c r="AV20" s="93">
        <f>'2.1'!AV20/'3.1.a'!$H$183</f>
        <v>8.6991307560825459E-2</v>
      </c>
      <c r="AW20" s="93">
        <f>'2.1'!AW20/'3.1.a'!$H$183</f>
        <v>-9.7508031853330193E-2</v>
      </c>
      <c r="AX20" s="217">
        <f>'2.1'!AX20/'3.1.a'!$H$183</f>
        <v>0.49166537483438316</v>
      </c>
      <c r="AY20" s="216">
        <f>'2.1'!AY20/'3.1.a'!$I$183</f>
        <v>0.34493380418921626</v>
      </c>
      <c r="AZ20" s="93">
        <f>'2.1'!AZ20/'3.1.a'!$I$183</f>
        <v>2.3444865253712997E-2</v>
      </c>
      <c r="BA20" s="93">
        <f>'2.1'!BA20/'3.1.a'!$I$183</f>
        <v>-5.0769640354117688E-3</v>
      </c>
      <c r="BB20" s="93">
        <f>'2.1'!BB20/'3.1.a'!$I$183</f>
        <v>0.36330170540751744</v>
      </c>
      <c r="BC20" s="93">
        <f>'2.1'!BC20/'3.1.a'!$I$183</f>
        <v>0.1325180445611093</v>
      </c>
      <c r="BD20" s="93">
        <f>'2.1'!BD20/'3.1.a'!$I$183</f>
        <v>8.8134019160925267E-2</v>
      </c>
      <c r="BE20" s="93">
        <f>'2.1'!BE20/'3.1.a'!$I$183</f>
        <v>-9.8056554140766514E-2</v>
      </c>
      <c r="BF20" s="217">
        <f>'2.1'!BF20/'3.1.a'!$I$183</f>
        <v>0.48589721498878552</v>
      </c>
      <c r="BG20" s="216">
        <f>'2.1'!BG20/'3.1.a'!$J$183</f>
        <v>0.33452300785745165</v>
      </c>
      <c r="BH20" s="93">
        <f>'2.1'!BH20/'3.1.a'!$J$183</f>
        <v>2.9489348247146538E-2</v>
      </c>
      <c r="BI20" s="93">
        <f>'2.1'!BI20/'3.1.a'!$J$183</f>
        <v>-4.1883594600893937E-3</v>
      </c>
      <c r="BJ20" s="93">
        <f>'2.1'!BJ20/'3.1.a'!$J$183</f>
        <v>0.35982399664450881</v>
      </c>
      <c r="BK20" s="93">
        <f>'2.1'!BK20/'3.1.a'!$J$183</f>
        <v>0.12835424759522818</v>
      </c>
      <c r="BL20" s="93">
        <f>'2.1'!BL20/'3.1.a'!$J$183</f>
        <v>8.3264308149359187E-2</v>
      </c>
      <c r="BM20" s="93">
        <f>'2.1'!BM20/'3.1.a'!$J$183</f>
        <v>-8.9603210248912282E-2</v>
      </c>
      <c r="BN20" s="217">
        <f>'2.1'!BN20/'3.1.a'!$J$183</f>
        <v>0.48183934214018392</v>
      </c>
      <c r="BO20" s="216">
        <f>'2.1'!BO20/'3.1.a'!$K$183</f>
        <v>0.3345479293251945</v>
      </c>
      <c r="BP20" s="93">
        <f>'2.1'!BP20/'3.1.a'!$K$183</f>
        <v>2.2311125695140918E-2</v>
      </c>
      <c r="BQ20" s="93">
        <f>'2.1'!BQ20/'3.1.a'!$K$183</f>
        <v>-3.9061709514357297E-3</v>
      </c>
      <c r="BR20" s="93">
        <f>'2.1'!BR20/'3.1.a'!$K$183</f>
        <v>0.35295288406889974</v>
      </c>
      <c r="BS20" s="93">
        <f>'2.1'!BS20/'3.1.a'!$K$183</f>
        <v>0.12803771170273026</v>
      </c>
      <c r="BT20" s="93">
        <f>'2.1'!BT20/'3.1.a'!$K$183</f>
        <v>8.6164527600313762E-2</v>
      </c>
      <c r="BU20" s="93">
        <f>'2.1'!BU20/'3.1.a'!$K$183</f>
        <v>-9.3121508634784925E-2</v>
      </c>
      <c r="BV20" s="217">
        <f>'2.1'!BV20/'3.1.a'!$K$183</f>
        <v>0.47403361473715883</v>
      </c>
      <c r="BW20" s="216">
        <f>'2.1'!BW20/'3.1.a'!$L$183</f>
        <v>0.32303484253170639</v>
      </c>
      <c r="BX20" s="93">
        <f>'2.1'!BX20/'3.1.a'!$L$183</f>
        <v>2.5974458094474167E-2</v>
      </c>
      <c r="BY20" s="93">
        <f>'2.1'!BY20/'3.1.a'!$L$183</f>
        <v>-3.6841229367837714E-3</v>
      </c>
      <c r="BZ20" s="93">
        <f>'2.1'!BZ20/'3.1.a'!$L$183</f>
        <v>0.3453251776893968</v>
      </c>
      <c r="CA20" s="93">
        <f>'2.1'!CA20/'3.1.a'!$L$183</f>
        <v>0.12483867735707931</v>
      </c>
      <c r="CB20" s="93">
        <f>'2.1'!CB20/'3.1.a'!$L$183</f>
        <v>8.9272341432433414E-2</v>
      </c>
      <c r="CC20" s="93">
        <f>'2.1'!CC20/'3.1.a'!$L$183</f>
        <v>-9.2494461940069897E-2</v>
      </c>
      <c r="CD20" s="217">
        <f>'2.1'!CD20/'3.1.a'!$L$183</f>
        <v>0.46694173453883958</v>
      </c>
      <c r="CE20" s="216">
        <f>'2.1'!CE20/'3.1.a'!$M$183</f>
        <v>0.36607946224273707</v>
      </c>
      <c r="CF20" s="93">
        <f>'2.1'!CF20/'3.1.a'!$M$183</f>
        <v>2.703604015472142E-2</v>
      </c>
      <c r="CG20" s="93">
        <f>'2.1'!CG20/'3.1.a'!$M$183</f>
        <v>-3.7574812038381729E-3</v>
      </c>
      <c r="CH20" s="93">
        <f>'2.1'!CH20/'3.1.a'!$M$183</f>
        <v>0.38935802119362034</v>
      </c>
      <c r="CI20" s="93">
        <f>'2.1'!CI20/'3.1.a'!$M$183</f>
        <v>0.12681533663743366</v>
      </c>
      <c r="CJ20" s="93">
        <f>'2.1'!CJ20/'3.1.a'!$M$183</f>
        <v>9.686297445965647E-2</v>
      </c>
      <c r="CK20" s="93">
        <f>'2.1'!CK20/'3.1.a'!$M$183</f>
        <v>-0.10564428877509416</v>
      </c>
      <c r="CL20" s="269">
        <f>'2.1'!CL20/'3.1.a'!$M$183</f>
        <v>0.50739204351561629</v>
      </c>
      <c r="CM20" s="216">
        <f>'2.1'!CM20/'3.1.a'!$N$183</f>
        <v>0.31432543470380614</v>
      </c>
      <c r="CN20" s="93">
        <f>'2.1'!CN20/'3.1.a'!$N$183</f>
        <v>1.6348976302794291E-2</v>
      </c>
      <c r="CO20" s="93">
        <f>'2.1'!CO20/'3.1.a'!$N$183</f>
        <v>-3.5341214260607478E-3</v>
      </c>
      <c r="CP20" s="93">
        <f>'2.1'!CP20/'3.1.a'!$N$183</f>
        <v>0.32714028958053976</v>
      </c>
      <c r="CQ20" s="93">
        <f>'2.1'!CQ20/'3.1.a'!$N$183</f>
        <v>0.12534900731290063</v>
      </c>
      <c r="CR20" s="93">
        <f>'2.1'!CR20/'3.1.a'!$N$183</f>
        <v>8.7622852776332458E-2</v>
      </c>
      <c r="CS20" s="93">
        <f>'2.1'!CS20/'3.1.a'!$N$183</f>
        <v>-9.6701098279390371E-2</v>
      </c>
      <c r="CT20" s="269">
        <f>'2.1'!CT20/'3.1.a'!$N$183</f>
        <v>0.44341105139038256</v>
      </c>
    </row>
    <row r="21" spans="1:98" ht="20" customHeight="1" x14ac:dyDescent="0.2">
      <c r="A21" s="115">
        <v>2</v>
      </c>
      <c r="B21" s="115" t="s">
        <v>586</v>
      </c>
      <c r="C21" s="218">
        <f>'2.1'!C21/'3.1.a'!$C$183</f>
        <v>0.2936451189264272</v>
      </c>
      <c r="D21" s="143">
        <f>'2.1'!D21/'3.1.a'!$C$183</f>
        <v>1.7952716654142584E-2</v>
      </c>
      <c r="E21" s="143">
        <f>'2.1'!E21/'3.1.a'!$C$183</f>
        <v>-4.5833047401248684E-3</v>
      </c>
      <c r="F21" s="143">
        <f>'2.1'!F21/'3.1.a'!$C$183</f>
        <v>0.30701453084044489</v>
      </c>
      <c r="G21" s="143">
        <f>'2.1'!G21/'3.1.a'!$C$183</f>
        <v>0.12713364864162421</v>
      </c>
      <c r="H21" s="143">
        <f>'2.1'!H21/'3.1.a'!$C$183</f>
        <v>7.5774574306384693E-2</v>
      </c>
      <c r="I21" s="143">
        <f>'2.1'!I21/'3.1.a'!$C$183</f>
        <v>-0.10313224070678974</v>
      </c>
      <c r="J21" s="219">
        <f>'2.1'!J21/'3.1.a'!$C$183</f>
        <v>0.40679051308166408</v>
      </c>
      <c r="K21" s="218">
        <f>'2.1'!K21/'3.1.a'!$D$183</f>
        <v>0.29911018723151328</v>
      </c>
      <c r="L21" s="143">
        <f>'2.1'!L21/'3.1.a'!$D$183</f>
        <v>1.8661467821588701E-2</v>
      </c>
      <c r="M21" s="143">
        <f>'2.1'!M21/'3.1.a'!$D$183</f>
        <v>-4.7069205464353881E-3</v>
      </c>
      <c r="N21" s="143">
        <f>'2.1'!N21/'3.1.a'!$D$183</f>
        <v>0.31306473450666655</v>
      </c>
      <c r="O21" s="143">
        <f>'2.1'!O21/'3.1.a'!$D$183</f>
        <v>0.12049507396772781</v>
      </c>
      <c r="P21" s="143">
        <f>'2.1'!P21/'3.1.a'!$D$183</f>
        <v>7.6016732071564425E-2</v>
      </c>
      <c r="Q21" s="143">
        <f>'2.1'!Q21/'3.1.a'!$D$183</f>
        <v>-9.7715106758886061E-2</v>
      </c>
      <c r="R21" s="219">
        <f>'2.1'!R21/'3.1.a'!$D$183</f>
        <v>0.41186143378707274</v>
      </c>
      <c r="S21" s="218">
        <f>'2.1'!S21/'3.1.a'!$E$183</f>
        <v>0.29363511298169653</v>
      </c>
      <c r="T21" s="143">
        <f>'2.1'!T21/'3.1.a'!$E$183</f>
        <v>1.7970031084313654E-2</v>
      </c>
      <c r="U21" s="143">
        <f>'2.1'!U21/'3.1.a'!$E$183</f>
        <v>-3.6641544527681543E-3</v>
      </c>
      <c r="V21" s="143">
        <f>'2.1'!V21/'3.1.a'!$E$183</f>
        <v>0.30794098961324212</v>
      </c>
      <c r="W21" s="143">
        <f>'2.1'!W21/'3.1.a'!$E$183</f>
        <v>0.12388751914657886</v>
      </c>
      <c r="X21" s="143">
        <f>'2.1'!X21/'3.1.a'!$E$183</f>
        <v>7.8793861216443314E-2</v>
      </c>
      <c r="Y21" s="143">
        <f>'2.1'!Y21/'3.1.a'!$E$183</f>
        <v>-9.9530435661236746E-2</v>
      </c>
      <c r="Z21" s="219">
        <f>'2.1'!Z21/'3.1.a'!$E$183</f>
        <v>0.41109193431502761</v>
      </c>
      <c r="AA21" s="218">
        <f>'2.1'!AA21/'3.1.a'!$F$183</f>
        <v>0.29320768842813255</v>
      </c>
      <c r="AB21" s="143">
        <f>'2.1'!AB21/'3.1.a'!$F$183</f>
        <v>1.8410379609720799E-2</v>
      </c>
      <c r="AC21" s="143">
        <f>'2.1'!AC21/'3.1.a'!$F$183</f>
        <v>-3.2546915512848911E-3</v>
      </c>
      <c r="AD21" s="143">
        <f>'2.1'!AD21/'3.1.a'!$F$183</f>
        <v>0.30836337648656853</v>
      </c>
      <c r="AE21" s="143">
        <f>'2.1'!AE21/'3.1.a'!$F$183</f>
        <v>0.12369776861753365</v>
      </c>
      <c r="AF21" s="143">
        <f>'2.1'!AF21/'3.1.a'!$F$183</f>
        <v>7.7436575603049396E-2</v>
      </c>
      <c r="AG21" s="143">
        <f>'2.1'!AG21/'3.1.a'!$F$183</f>
        <v>-9.2863085077586671E-2</v>
      </c>
      <c r="AH21" s="219">
        <f>'2.1'!AH21/'3.1.a'!$F$183</f>
        <v>0.41663463562956488</v>
      </c>
      <c r="AI21" s="218">
        <f>'2.1'!AI21/'3.1.a'!$G$183</f>
        <v>0.30488509876465775</v>
      </c>
      <c r="AJ21" s="143">
        <f>'2.1'!AJ21/'3.1.a'!$G$183</f>
        <v>1.9469486887128171E-2</v>
      </c>
      <c r="AK21" s="143">
        <f>'2.1'!AK21/'3.1.a'!$G$183</f>
        <v>-3.6605911881200629E-3</v>
      </c>
      <c r="AL21" s="143">
        <f>'2.1'!AL21/'3.1.a'!$G$183</f>
        <v>0.32069399446366587</v>
      </c>
      <c r="AM21" s="143">
        <f>'2.1'!AM21/'3.1.a'!$G$183</f>
        <v>0.12415406697926552</v>
      </c>
      <c r="AN21" s="143">
        <f>'2.1'!AN21/'3.1.a'!$G$183</f>
        <v>8.0911816177722015E-2</v>
      </c>
      <c r="AO21" s="143">
        <f>'2.1'!AO21/'3.1.a'!$G$183</f>
        <v>-9.2893297372328015E-2</v>
      </c>
      <c r="AP21" s="219">
        <f>'2.1'!AP21/'3.1.a'!$G$183</f>
        <v>0.43286658024832536</v>
      </c>
      <c r="AQ21" s="218">
        <f>'2.1'!AQ21/'3.1.a'!$H$183</f>
        <v>0.3518006018823604</v>
      </c>
      <c r="AR21" s="143">
        <f>'2.1'!AR21/'3.1.a'!$H$183</f>
        <v>2.2195542720230055E-2</v>
      </c>
      <c r="AS21" s="143">
        <f>'2.1'!AS21/'3.1.a'!$H$183</f>
        <v>-4.7519463471000552E-3</v>
      </c>
      <c r="AT21" s="143">
        <f>'2.1'!AT21/'3.1.a'!$H$183</f>
        <v>0.36924419825549037</v>
      </c>
      <c r="AU21" s="143">
        <f>'2.1'!AU21/'3.1.a'!$H$183</f>
        <v>0.13352306138851469</v>
      </c>
      <c r="AV21" s="143">
        <f>'2.1'!AV21/'3.1.a'!$H$183</f>
        <v>8.5054668734063518E-2</v>
      </c>
      <c r="AW21" s="143">
        <f>'2.1'!AW21/'3.1.a'!$H$183</f>
        <v>-9.7508031853330193E-2</v>
      </c>
      <c r="AX21" s="219">
        <f>'2.1'!AX21/'3.1.a'!$H$183</f>
        <v>0.49031389652473839</v>
      </c>
      <c r="AY21" s="218">
        <f>'2.1'!AY21/'3.1.a'!$I$183</f>
        <v>0.34654811007499658</v>
      </c>
      <c r="AZ21" s="143">
        <f>'2.1'!AZ21/'3.1.a'!$I$183</f>
        <v>2.3444865253712997E-2</v>
      </c>
      <c r="BA21" s="143">
        <f>'2.1'!BA21/'3.1.a'!$I$183</f>
        <v>-5.0769640354117688E-3</v>
      </c>
      <c r="BB21" s="143">
        <f>'2.1'!BB21/'3.1.a'!$I$183</f>
        <v>0.36491601129329782</v>
      </c>
      <c r="BC21" s="143">
        <f>'2.1'!BC21/'3.1.a'!$I$183</f>
        <v>0.13334231150002709</v>
      </c>
      <c r="BD21" s="143">
        <f>'2.1'!BD21/'3.1.a'!$I$183</f>
        <v>8.6644009332353916E-2</v>
      </c>
      <c r="BE21" s="143">
        <f>'2.1'!BE21/'3.1.a'!$I$183</f>
        <v>-9.8056554140766514E-2</v>
      </c>
      <c r="BF21" s="219">
        <f>'2.1'!BF21/'3.1.a'!$I$183</f>
        <v>0.48684577798491224</v>
      </c>
      <c r="BG21" s="218">
        <f>'2.1'!BG21/'3.1.a'!$J$183</f>
        <v>0.3371755499392895</v>
      </c>
      <c r="BH21" s="143">
        <f>'2.1'!BH21/'3.1.a'!$J$183</f>
        <v>2.9489348247146538E-2</v>
      </c>
      <c r="BI21" s="143">
        <f>'2.1'!BI21/'3.1.a'!$J$183</f>
        <v>-4.1883594600893937E-3</v>
      </c>
      <c r="BJ21" s="143">
        <f>'2.1'!BJ21/'3.1.a'!$J$183</f>
        <v>0.36247653872634661</v>
      </c>
      <c r="BK21" s="143">
        <f>'2.1'!BK21/'3.1.a'!$J$183</f>
        <v>0.12882662751985302</v>
      </c>
      <c r="BL21" s="143">
        <f>'2.1'!BL21/'3.1.a'!$J$183</f>
        <v>8.4548540786463275E-2</v>
      </c>
      <c r="BM21" s="143">
        <f>'2.1'!BM21/'3.1.a'!$J$183</f>
        <v>-8.9603210248912282E-2</v>
      </c>
      <c r="BN21" s="219">
        <f>'2.1'!BN21/'3.1.a'!$J$183</f>
        <v>0.48624849678375059</v>
      </c>
      <c r="BO21" s="218">
        <f>'2.1'!BO21/'3.1.a'!$K$183</f>
        <v>0.33613504419377543</v>
      </c>
      <c r="BP21" s="143">
        <f>'2.1'!BP21/'3.1.a'!$K$183</f>
        <v>2.2311125695140918E-2</v>
      </c>
      <c r="BQ21" s="143">
        <f>'2.1'!BQ21/'3.1.a'!$K$183</f>
        <v>-3.9061709514357297E-3</v>
      </c>
      <c r="BR21" s="143">
        <f>'2.1'!BR21/'3.1.a'!$K$183</f>
        <v>0.35453999893748067</v>
      </c>
      <c r="BS21" s="143">
        <f>'2.1'!BS21/'3.1.a'!$K$183</f>
        <v>0.12844444402837907</v>
      </c>
      <c r="BT21" s="143">
        <f>'2.1'!BT21/'3.1.a'!$K$183</f>
        <v>8.6418505878154278E-2</v>
      </c>
      <c r="BU21" s="143">
        <f>'2.1'!BU21/'3.1.a'!$K$183</f>
        <v>-9.3121508634784925E-2</v>
      </c>
      <c r="BV21" s="219">
        <f>'2.1'!BV21/'3.1.a'!$K$183</f>
        <v>0.47628144020922913</v>
      </c>
      <c r="BW21" s="218">
        <f>'2.1'!BW21/'3.1.a'!$L$183</f>
        <v>0.32558419321868087</v>
      </c>
      <c r="BX21" s="143">
        <f>'2.1'!BX21/'3.1.a'!$L$183</f>
        <v>2.5974458094474167E-2</v>
      </c>
      <c r="BY21" s="143">
        <f>'2.1'!BY21/'3.1.a'!$L$183</f>
        <v>-3.6841229367837714E-3</v>
      </c>
      <c r="BZ21" s="143">
        <f>'2.1'!BZ21/'3.1.a'!$L$183</f>
        <v>0.34787452837637128</v>
      </c>
      <c r="CA21" s="143">
        <f>'2.1'!CA21/'3.1.a'!$L$183</f>
        <v>0.12678715990982062</v>
      </c>
      <c r="CB21" s="143">
        <f>'2.1'!CB21/'3.1.a'!$L$183</f>
        <v>8.8883319859294013E-2</v>
      </c>
      <c r="CC21" s="143">
        <f>'2.1'!CC21/'3.1.a'!$L$183</f>
        <v>-9.2494461940069897E-2</v>
      </c>
      <c r="CD21" s="219">
        <f>'2.1'!CD21/'3.1.a'!$L$183</f>
        <v>0.47105054620541598</v>
      </c>
      <c r="CE21" s="218">
        <f>'2.1'!CE21/'3.1.a'!$M$183</f>
        <v>0.36884948666045214</v>
      </c>
      <c r="CF21" s="143">
        <f>'2.1'!CF21/'3.1.a'!$M$183</f>
        <v>2.703604015472142E-2</v>
      </c>
      <c r="CG21" s="143">
        <f>'2.1'!CG21/'3.1.a'!$M$183</f>
        <v>-3.7574812038381729E-3</v>
      </c>
      <c r="CH21" s="143">
        <f>'2.1'!CH21/'3.1.a'!$M$183</f>
        <v>0.39212804561133541</v>
      </c>
      <c r="CI21" s="143">
        <f>'2.1'!CI21/'3.1.a'!$M$183</f>
        <v>0.12857273410988371</v>
      </c>
      <c r="CJ21" s="143">
        <f>'2.1'!CJ21/'3.1.a'!$M$183</f>
        <v>9.4514880899261439E-2</v>
      </c>
      <c r="CK21" s="143">
        <f>'2.1'!CK21/'3.1.a'!$M$183</f>
        <v>-0.10564428877509416</v>
      </c>
      <c r="CL21" s="271">
        <f>'2.1'!CL21/'3.1.a'!$M$183</f>
        <v>0.50957137184538637</v>
      </c>
      <c r="CM21" s="218">
        <f>'2.1'!CM21/'3.1.a'!$N$183</f>
        <v>0.31779429688967387</v>
      </c>
      <c r="CN21" s="143">
        <f>'2.1'!CN21/'3.1.a'!$N$183</f>
        <v>1.6348976302794291E-2</v>
      </c>
      <c r="CO21" s="143">
        <f>'2.1'!CO21/'3.1.a'!$N$183</f>
        <v>-3.5341214260607478E-3</v>
      </c>
      <c r="CP21" s="143">
        <f>'2.1'!CP21/'3.1.a'!$N$183</f>
        <v>0.33060915176640748</v>
      </c>
      <c r="CQ21" s="143">
        <f>'2.1'!CQ21/'3.1.a'!$N$183</f>
        <v>0.12501405766039708</v>
      </c>
      <c r="CR21" s="143">
        <f>'2.1'!CR21/'3.1.a'!$N$183</f>
        <v>8.7780966947513001E-2</v>
      </c>
      <c r="CS21" s="143">
        <f>'2.1'!CS21/'3.1.a'!$N$183</f>
        <v>-9.6701098279390371E-2</v>
      </c>
      <c r="CT21" s="271">
        <f>'2.1'!CT21/'3.1.a'!$N$183</f>
        <v>0.44670307809492715</v>
      </c>
    </row>
    <row r="22" spans="1:98" ht="20" customHeight="1" x14ac:dyDescent="0.2">
      <c r="A22" s="121">
        <v>21</v>
      </c>
      <c r="B22" s="121" t="s">
        <v>244</v>
      </c>
      <c r="C22" s="220">
        <f>'2.1'!C22/'3.1.a'!$C$183</f>
        <v>4.1872617360867531E-2</v>
      </c>
      <c r="D22" s="144">
        <f>'2.1'!D22/'3.1.a'!$C$183</f>
        <v>0</v>
      </c>
      <c r="E22" s="144">
        <f>'2.1'!E22/'3.1.a'!$C$183</f>
        <v>0</v>
      </c>
      <c r="F22" s="144">
        <f>'2.1'!F22/'3.1.a'!$C$183</f>
        <v>4.1872617360867531E-2</v>
      </c>
      <c r="G22" s="144">
        <f>'2.1'!G22/'3.1.a'!$C$183</f>
        <v>4.3444426622738702E-2</v>
      </c>
      <c r="H22" s="144">
        <f>'2.1'!H22/'3.1.a'!$C$183</f>
        <v>3.4615743527995624E-2</v>
      </c>
      <c r="I22" s="144">
        <f>'2.1'!I22/'3.1.a'!$C$183</f>
        <v>0</v>
      </c>
      <c r="J22" s="221">
        <f>'2.1'!J22/'3.1.a'!$C$183</f>
        <v>0.11993278751160186</v>
      </c>
      <c r="K22" s="220">
        <f>'2.1'!K22/'3.1.a'!$D$183</f>
        <v>4.0016057500533775E-2</v>
      </c>
      <c r="L22" s="144">
        <f>'2.1'!L22/'3.1.a'!$D$183</f>
        <v>0</v>
      </c>
      <c r="M22" s="144">
        <f>'2.1'!M22/'3.1.a'!$D$183</f>
        <v>0</v>
      </c>
      <c r="N22" s="144">
        <f>'2.1'!N22/'3.1.a'!$D$183</f>
        <v>4.0016057500533775E-2</v>
      </c>
      <c r="O22" s="144">
        <f>'2.1'!O22/'3.1.a'!$D$183</f>
        <v>4.3415784375075123E-2</v>
      </c>
      <c r="P22" s="144">
        <f>'2.1'!P22/'3.1.a'!$D$183</f>
        <v>3.5311166529819776E-2</v>
      </c>
      <c r="Q22" s="144">
        <f>'2.1'!Q22/'3.1.a'!$D$183</f>
        <v>0</v>
      </c>
      <c r="R22" s="221">
        <f>'2.1'!R22/'3.1.a'!$D$183</f>
        <v>0.11874300840542867</v>
      </c>
      <c r="S22" s="220">
        <f>'2.1'!S22/'3.1.a'!$E$183</f>
        <v>3.7889088764123217E-2</v>
      </c>
      <c r="T22" s="144">
        <f>'2.1'!T22/'3.1.a'!$E$183</f>
        <v>0</v>
      </c>
      <c r="U22" s="144">
        <f>'2.1'!U22/'3.1.a'!$E$183</f>
        <v>0</v>
      </c>
      <c r="V22" s="144">
        <f>'2.1'!V22/'3.1.a'!$E$183</f>
        <v>3.7889088764123217E-2</v>
      </c>
      <c r="W22" s="144">
        <f>'2.1'!W22/'3.1.a'!$E$183</f>
        <v>4.4388440176637282E-2</v>
      </c>
      <c r="X22" s="144">
        <f>'2.1'!X22/'3.1.a'!$E$183</f>
        <v>3.6837611490584225E-2</v>
      </c>
      <c r="Y22" s="144">
        <f>'2.1'!Y22/'3.1.a'!$E$183</f>
        <v>0</v>
      </c>
      <c r="Z22" s="221">
        <f>'2.1'!Z22/'3.1.a'!$E$183</f>
        <v>0.11911514043134473</v>
      </c>
      <c r="AA22" s="220">
        <f>'2.1'!AA22/'3.1.a'!$F$183</f>
        <v>3.7645506734291401E-2</v>
      </c>
      <c r="AB22" s="144">
        <f>'2.1'!AB22/'3.1.a'!$F$183</f>
        <v>0</v>
      </c>
      <c r="AC22" s="144">
        <f>'2.1'!AC22/'3.1.a'!$F$183</f>
        <v>0</v>
      </c>
      <c r="AD22" s="144">
        <f>'2.1'!AD22/'3.1.a'!$F$183</f>
        <v>3.7645506734291401E-2</v>
      </c>
      <c r="AE22" s="144">
        <f>'2.1'!AE22/'3.1.a'!$F$183</f>
        <v>4.5539368288533E-2</v>
      </c>
      <c r="AF22" s="144">
        <f>'2.1'!AF22/'3.1.a'!$F$183</f>
        <v>3.7762051607922599E-2</v>
      </c>
      <c r="AG22" s="144">
        <f>'2.1'!AG22/'3.1.a'!$F$183</f>
        <v>0</v>
      </c>
      <c r="AH22" s="221">
        <f>'2.1'!AH22/'3.1.a'!$F$183</f>
        <v>0.12094692663074699</v>
      </c>
      <c r="AI22" s="220">
        <f>'2.1'!AI22/'3.1.a'!$G$183</f>
        <v>3.7949794363910376E-2</v>
      </c>
      <c r="AJ22" s="144">
        <f>'2.1'!AJ22/'3.1.a'!$G$183</f>
        <v>0</v>
      </c>
      <c r="AK22" s="144">
        <f>'2.1'!AK22/'3.1.a'!$G$183</f>
        <v>0</v>
      </c>
      <c r="AL22" s="144">
        <f>'2.1'!AL22/'3.1.a'!$G$183</f>
        <v>3.7949794363910376E-2</v>
      </c>
      <c r="AM22" s="144">
        <f>'2.1'!AM22/'3.1.a'!$G$183</f>
        <v>4.60583379149095E-2</v>
      </c>
      <c r="AN22" s="144">
        <f>'2.1'!AN22/'3.1.a'!$G$183</f>
        <v>3.8639057375321931E-2</v>
      </c>
      <c r="AO22" s="144">
        <f>'2.1'!AO22/'3.1.a'!$G$183</f>
        <v>0</v>
      </c>
      <c r="AP22" s="221">
        <f>'2.1'!AP22/'3.1.a'!$G$183</f>
        <v>0.1226471896541418</v>
      </c>
      <c r="AQ22" s="220">
        <f>'2.1'!AQ22/'3.1.a'!$H$183</f>
        <v>4.030989968167914E-2</v>
      </c>
      <c r="AR22" s="144">
        <f>'2.1'!AR22/'3.1.a'!$H$183</f>
        <v>0</v>
      </c>
      <c r="AS22" s="144">
        <f>'2.1'!AS22/'3.1.a'!$H$183</f>
        <v>0</v>
      </c>
      <c r="AT22" s="144">
        <f>'2.1'!AT22/'3.1.a'!$H$183</f>
        <v>4.030989968167914E-2</v>
      </c>
      <c r="AU22" s="144">
        <f>'2.1'!AU22/'3.1.a'!$H$183</f>
        <v>4.8488420225967006E-2</v>
      </c>
      <c r="AV22" s="144">
        <f>'2.1'!AV22/'3.1.a'!$H$183</f>
        <v>4.0389646100217932E-2</v>
      </c>
      <c r="AW22" s="144">
        <f>'2.1'!AW22/'3.1.a'!$H$183</f>
        <v>0</v>
      </c>
      <c r="AX22" s="221">
        <f>'2.1'!AX22/'3.1.a'!$H$183</f>
        <v>0.12918796600786409</v>
      </c>
      <c r="AY22" s="220">
        <f>'2.1'!AY22/'3.1.a'!$I$183</f>
        <v>4.0209122103420342E-2</v>
      </c>
      <c r="AZ22" s="144">
        <f>'2.1'!AZ22/'3.1.a'!$I$183</f>
        <v>0</v>
      </c>
      <c r="BA22" s="144">
        <f>'2.1'!BA22/'3.1.a'!$I$183</f>
        <v>0</v>
      </c>
      <c r="BB22" s="144">
        <f>'2.1'!BB22/'3.1.a'!$I$183</f>
        <v>4.0209122103420342E-2</v>
      </c>
      <c r="BC22" s="144">
        <f>'2.1'!BC22/'3.1.a'!$I$183</f>
        <v>4.7973307886133881E-2</v>
      </c>
      <c r="BD22" s="144">
        <f>'2.1'!BD22/'3.1.a'!$I$183</f>
        <v>4.1808715951534618E-2</v>
      </c>
      <c r="BE22" s="144">
        <f>'2.1'!BE22/'3.1.a'!$I$183</f>
        <v>0</v>
      </c>
      <c r="BF22" s="221">
        <f>'2.1'!BF22/'3.1.a'!$I$183</f>
        <v>0.12999114594108882</v>
      </c>
      <c r="BG22" s="220">
        <f>'2.1'!BG22/'3.1.a'!$J$183</f>
        <v>4.211052988516148E-2</v>
      </c>
      <c r="BH22" s="144">
        <f>'2.1'!BH22/'3.1.a'!$J$183</f>
        <v>0</v>
      </c>
      <c r="BI22" s="144">
        <f>'2.1'!BI22/'3.1.a'!$J$183</f>
        <v>0</v>
      </c>
      <c r="BJ22" s="144">
        <f>'2.1'!BJ22/'3.1.a'!$J$183</f>
        <v>4.211052988516148E-2</v>
      </c>
      <c r="BK22" s="144">
        <f>'2.1'!BK22/'3.1.a'!$J$183</f>
        <v>4.7848292776165632E-2</v>
      </c>
      <c r="BL22" s="144">
        <f>'2.1'!BL22/'3.1.a'!$J$183</f>
        <v>4.1838254706099573E-2</v>
      </c>
      <c r="BM22" s="144">
        <f>'2.1'!BM22/'3.1.a'!$J$183</f>
        <v>0</v>
      </c>
      <c r="BN22" s="221">
        <f>'2.1'!BN22/'3.1.a'!$J$183</f>
        <v>0.13179707736742668</v>
      </c>
      <c r="BO22" s="220">
        <f>'2.1'!BO22/'3.1.a'!$K$183</f>
        <v>4.1540163781633326E-2</v>
      </c>
      <c r="BP22" s="144">
        <f>'2.1'!BP22/'3.1.a'!$K$183</f>
        <v>0</v>
      </c>
      <c r="BQ22" s="144">
        <f>'2.1'!BQ22/'3.1.a'!$K$183</f>
        <v>0</v>
      </c>
      <c r="BR22" s="144">
        <f>'2.1'!BR22/'3.1.a'!$K$183</f>
        <v>4.1540163781633326E-2</v>
      </c>
      <c r="BS22" s="144">
        <f>'2.1'!BS22/'3.1.a'!$K$183</f>
        <v>4.6764596827696639E-2</v>
      </c>
      <c r="BT22" s="144">
        <f>'2.1'!BT22/'3.1.a'!$K$183</f>
        <v>4.1683812426108004E-2</v>
      </c>
      <c r="BU22" s="144">
        <f>'2.1'!BU22/'3.1.a'!$K$183</f>
        <v>0</v>
      </c>
      <c r="BV22" s="221">
        <f>'2.1'!BV22/'3.1.a'!$K$183</f>
        <v>0.12998857303543795</v>
      </c>
      <c r="BW22" s="220">
        <f>'2.1'!BW22/'3.1.a'!$L$183</f>
        <v>4.1377034741590449E-2</v>
      </c>
      <c r="BX22" s="144">
        <f>'2.1'!BX22/'3.1.a'!$L$183</f>
        <v>0</v>
      </c>
      <c r="BY22" s="144">
        <f>'2.1'!BY22/'3.1.a'!$L$183</f>
        <v>0</v>
      </c>
      <c r="BZ22" s="144">
        <f>'2.1'!BZ22/'3.1.a'!$L$183</f>
        <v>4.1377034741590449E-2</v>
      </c>
      <c r="CA22" s="144">
        <f>'2.1'!CA22/'3.1.a'!$L$183</f>
        <v>4.6611168467186471E-2</v>
      </c>
      <c r="CB22" s="144">
        <f>'2.1'!CB22/'3.1.a'!$L$183</f>
        <v>4.246398717106023E-2</v>
      </c>
      <c r="CC22" s="144">
        <f>'2.1'!CC22/'3.1.a'!$L$183</f>
        <v>0</v>
      </c>
      <c r="CD22" s="221">
        <f>'2.1'!CD22/'3.1.a'!$L$183</f>
        <v>0.13045219037983713</v>
      </c>
      <c r="CE22" s="220">
        <f>'2.1'!CE22/'3.1.a'!$M$183</f>
        <v>4.0447291038034239E-2</v>
      </c>
      <c r="CF22" s="144">
        <f>'2.1'!CF22/'3.1.a'!$M$183</f>
        <v>0</v>
      </c>
      <c r="CG22" s="144">
        <f>'2.1'!CG22/'3.1.a'!$M$183</f>
        <v>0</v>
      </c>
      <c r="CH22" s="144">
        <f>'2.1'!CH22/'3.1.a'!$M$183</f>
        <v>4.0447291038034239E-2</v>
      </c>
      <c r="CI22" s="144">
        <f>'2.1'!CI22/'3.1.a'!$M$183</f>
        <v>4.5864596397485677E-2</v>
      </c>
      <c r="CJ22" s="144">
        <f>'2.1'!CJ22/'3.1.a'!$M$183</f>
        <v>4.4928898261637415E-2</v>
      </c>
      <c r="CK22" s="144">
        <f>'2.1'!CK22/'3.1.a'!$M$183</f>
        <v>0</v>
      </c>
      <c r="CL22" s="275">
        <f>'2.1'!CL22/'3.1.a'!$M$183</f>
        <v>0.13124078569715733</v>
      </c>
      <c r="CM22" s="220">
        <f>'2.1'!CM22/'3.1.a'!$N$183</f>
        <v>3.5761877401525546E-2</v>
      </c>
      <c r="CN22" s="144">
        <f>'2.1'!CN22/'3.1.a'!$N$183</f>
        <v>0</v>
      </c>
      <c r="CO22" s="144">
        <f>'2.1'!CO22/'3.1.a'!$N$183</f>
        <v>0</v>
      </c>
      <c r="CP22" s="144">
        <f>'2.1'!CP22/'3.1.a'!$N$183</f>
        <v>3.5761877401525546E-2</v>
      </c>
      <c r="CQ22" s="144">
        <f>'2.1'!CQ22/'3.1.a'!$N$183</f>
        <v>4.3092601789318757E-2</v>
      </c>
      <c r="CR22" s="144">
        <f>'2.1'!CR22/'3.1.a'!$N$183</f>
        <v>3.9669536118135978E-2</v>
      </c>
      <c r="CS22" s="144">
        <f>'2.1'!CS22/'3.1.a'!$N$183</f>
        <v>0</v>
      </c>
      <c r="CT22" s="275">
        <f>'2.1'!CT22/'3.1.a'!$N$183</f>
        <v>0.11852401530898028</v>
      </c>
    </row>
    <row r="23" spans="1:98" ht="20" customHeight="1" x14ac:dyDescent="0.2">
      <c r="A23" s="121">
        <v>22</v>
      </c>
      <c r="B23" s="121" t="s">
        <v>245</v>
      </c>
      <c r="C23" s="220">
        <f>'2.1'!C23/'3.1.a'!$C$183</f>
        <v>9.3820885012186554E-3</v>
      </c>
      <c r="D23" s="144">
        <f>'2.1'!D23/'3.1.a'!$C$183</f>
        <v>7.0733733818392752E-4</v>
      </c>
      <c r="E23" s="144">
        <f>'2.1'!E23/'3.1.a'!$C$183</f>
        <v>0</v>
      </c>
      <c r="F23" s="144">
        <f>'2.1'!F23/'3.1.a'!$C$183</f>
        <v>1.0089425839402581E-2</v>
      </c>
      <c r="G23" s="144">
        <f>'2.1'!G23/'3.1.a'!$C$183</f>
        <v>1.7342147893361609E-2</v>
      </c>
      <c r="H23" s="144">
        <f>'2.1'!H23/'3.1.a'!$C$183</f>
        <v>2.6362747236202817E-2</v>
      </c>
      <c r="I23" s="144">
        <f>'2.1'!I23/'3.1.a'!$C$183</f>
        <v>0</v>
      </c>
      <c r="J23" s="221">
        <f>'2.1'!J23/'3.1.a'!$C$183</f>
        <v>5.3794320968967003E-2</v>
      </c>
      <c r="K23" s="220">
        <f>'2.1'!K23/'3.1.a'!$D$183</f>
        <v>8.7212658981802773E-3</v>
      </c>
      <c r="L23" s="144">
        <f>'2.1'!L23/'3.1.a'!$D$183</f>
        <v>7.9159637728150778E-4</v>
      </c>
      <c r="M23" s="144">
        <f>'2.1'!M23/'3.1.a'!$D$183</f>
        <v>0</v>
      </c>
      <c r="N23" s="144">
        <f>'2.1'!N23/'3.1.a'!$D$183</f>
        <v>9.5128622754617857E-3</v>
      </c>
      <c r="O23" s="144">
        <f>'2.1'!O23/'3.1.a'!$D$183</f>
        <v>1.6385136023448137E-2</v>
      </c>
      <c r="P23" s="144">
        <f>'2.1'!P23/'3.1.a'!$D$183</f>
        <v>2.6446304622949734E-2</v>
      </c>
      <c r="Q23" s="144">
        <f>'2.1'!Q23/'3.1.a'!$D$183</f>
        <v>0</v>
      </c>
      <c r="R23" s="221">
        <f>'2.1'!R23/'3.1.a'!$D$183</f>
        <v>5.234430292185966E-2</v>
      </c>
      <c r="S23" s="220">
        <f>'2.1'!S23/'3.1.a'!$E$183</f>
        <v>8.5500100769160467E-3</v>
      </c>
      <c r="T23" s="144">
        <f>'2.1'!T23/'3.1.a'!$E$183</f>
        <v>7.1790820375262736E-4</v>
      </c>
      <c r="U23" s="144">
        <f>'2.1'!U23/'3.1.a'!$E$183</f>
        <v>0</v>
      </c>
      <c r="V23" s="144">
        <f>'2.1'!V23/'3.1.a'!$E$183</f>
        <v>9.2679182806686741E-3</v>
      </c>
      <c r="W23" s="144">
        <f>'2.1'!W23/'3.1.a'!$E$183</f>
        <v>1.6879621320036783E-2</v>
      </c>
      <c r="X23" s="144">
        <f>'2.1'!X23/'3.1.a'!$E$183</f>
        <v>2.6604757388840151E-2</v>
      </c>
      <c r="Y23" s="144">
        <f>'2.1'!Y23/'3.1.a'!$E$183</f>
        <v>0</v>
      </c>
      <c r="Z23" s="221">
        <f>'2.1'!Z23/'3.1.a'!$E$183</f>
        <v>5.2752296989545609E-2</v>
      </c>
      <c r="AA23" s="220">
        <f>'2.1'!AA23/'3.1.a'!$F$183</f>
        <v>8.6905998323329181E-3</v>
      </c>
      <c r="AB23" s="144">
        <f>'2.1'!AB23/'3.1.a'!$F$183</f>
        <v>7.1260314136850362E-4</v>
      </c>
      <c r="AC23" s="144">
        <f>'2.1'!AC23/'3.1.a'!$F$183</f>
        <v>0</v>
      </c>
      <c r="AD23" s="144">
        <f>'2.1'!AD23/'3.1.a'!$F$183</f>
        <v>9.403202973701421E-3</v>
      </c>
      <c r="AE23" s="144">
        <f>'2.1'!AE23/'3.1.a'!$F$183</f>
        <v>1.7218680100624221E-2</v>
      </c>
      <c r="AF23" s="144">
        <f>'2.1'!AF23/'3.1.a'!$F$183</f>
        <v>2.462677797963864E-2</v>
      </c>
      <c r="AG23" s="144">
        <f>'2.1'!AG23/'3.1.a'!$F$183</f>
        <v>0</v>
      </c>
      <c r="AH23" s="221">
        <f>'2.1'!AH23/'3.1.a'!$F$183</f>
        <v>5.1248661053964278E-2</v>
      </c>
      <c r="AI23" s="220">
        <f>'2.1'!AI23/'3.1.a'!$G$183</f>
        <v>8.7298117437329924E-3</v>
      </c>
      <c r="AJ23" s="144">
        <f>'2.1'!AJ23/'3.1.a'!$G$183</f>
        <v>7.3213133945197349E-4</v>
      </c>
      <c r="AK23" s="144">
        <f>'2.1'!AK23/'3.1.a'!$G$183</f>
        <v>0</v>
      </c>
      <c r="AL23" s="144">
        <f>'2.1'!AL23/'3.1.a'!$G$183</f>
        <v>9.4619430831849663E-3</v>
      </c>
      <c r="AM23" s="144">
        <f>'2.1'!AM23/'3.1.a'!$G$183</f>
        <v>1.6741118947193375E-2</v>
      </c>
      <c r="AN23" s="144">
        <f>'2.1'!AN23/'3.1.a'!$G$183</f>
        <v>2.6396407513766592E-2</v>
      </c>
      <c r="AO23" s="144">
        <f>'2.1'!AO23/'3.1.a'!$G$183</f>
        <v>0</v>
      </c>
      <c r="AP23" s="221">
        <f>'2.1'!AP23/'3.1.a'!$G$183</f>
        <v>5.2599469544144933E-2</v>
      </c>
      <c r="AQ23" s="220">
        <f>'2.1'!AQ23/'3.1.a'!$H$183</f>
        <v>8.8591298390049544E-3</v>
      </c>
      <c r="AR23" s="144">
        <f>'2.1'!AR23/'3.1.a'!$H$183</f>
        <v>7.6366542444719935E-4</v>
      </c>
      <c r="AS23" s="144">
        <f>'2.1'!AS23/'3.1.a'!$H$183</f>
        <v>0</v>
      </c>
      <c r="AT23" s="144">
        <f>'2.1'!AT23/'3.1.a'!$H$183</f>
        <v>9.6227952634521524E-3</v>
      </c>
      <c r="AU23" s="144">
        <f>'2.1'!AU23/'3.1.a'!$H$183</f>
        <v>1.5531141848803167E-2</v>
      </c>
      <c r="AV23" s="144">
        <f>'2.1'!AV23/'3.1.a'!$H$183</f>
        <v>2.5548956662410287E-2</v>
      </c>
      <c r="AW23" s="144">
        <f>'2.1'!AW23/'3.1.a'!$H$183</f>
        <v>0</v>
      </c>
      <c r="AX23" s="221">
        <f>'2.1'!AX23/'3.1.a'!$H$183</f>
        <v>5.0702893774665608E-2</v>
      </c>
      <c r="AY23" s="220">
        <f>'2.1'!AY23/'3.1.a'!$I$183</f>
        <v>8.9993303237616545E-3</v>
      </c>
      <c r="AZ23" s="144">
        <f>'2.1'!AZ23/'3.1.a'!$I$183</f>
        <v>7.982589307833312E-4</v>
      </c>
      <c r="BA23" s="144">
        <f>'2.1'!BA23/'3.1.a'!$I$183</f>
        <v>0</v>
      </c>
      <c r="BB23" s="144">
        <f>'2.1'!BB23/'3.1.a'!$I$183</f>
        <v>9.7975892545449847E-3</v>
      </c>
      <c r="BC23" s="144">
        <f>'2.1'!BC23/'3.1.a'!$I$183</f>
        <v>1.560419656158523E-2</v>
      </c>
      <c r="BD23" s="144">
        <f>'2.1'!BD23/'3.1.a'!$I$183</f>
        <v>2.6428845325646381E-2</v>
      </c>
      <c r="BE23" s="144">
        <f>'2.1'!BE23/'3.1.a'!$I$183</f>
        <v>0</v>
      </c>
      <c r="BF23" s="221">
        <f>'2.1'!BF23/'3.1.a'!$I$183</f>
        <v>5.1830631141776599E-2</v>
      </c>
      <c r="BG23" s="220">
        <f>'2.1'!BG23/'3.1.a'!$J$183</f>
        <v>8.1258710074792427E-3</v>
      </c>
      <c r="BH23" s="144">
        <f>'2.1'!BH23/'3.1.a'!$J$183</f>
        <v>7.8760413361427591E-4</v>
      </c>
      <c r="BI23" s="144">
        <f>'2.1'!BI23/'3.1.a'!$J$183</f>
        <v>0</v>
      </c>
      <c r="BJ23" s="144">
        <f>'2.1'!BJ23/'3.1.a'!$J$183</f>
        <v>8.9134751410935194E-3</v>
      </c>
      <c r="BK23" s="144">
        <f>'2.1'!BK23/'3.1.a'!$J$183</f>
        <v>1.5990652526659058E-2</v>
      </c>
      <c r="BL23" s="144">
        <f>'2.1'!BL23/'3.1.a'!$J$183</f>
        <v>2.4605308271992553E-2</v>
      </c>
      <c r="BM23" s="144">
        <f>'2.1'!BM23/'3.1.a'!$J$183</f>
        <v>0</v>
      </c>
      <c r="BN23" s="221">
        <f>'2.1'!BN23/'3.1.a'!$J$183</f>
        <v>4.9509435939745133E-2</v>
      </c>
      <c r="BO23" s="220">
        <f>'2.1'!BO23/'3.1.a'!$K$183</f>
        <v>8.2026775153168675E-3</v>
      </c>
      <c r="BP23" s="144">
        <f>'2.1'!BP23/'3.1.a'!$K$183</f>
        <v>8.4164407089034894E-4</v>
      </c>
      <c r="BQ23" s="144">
        <f>'2.1'!BQ23/'3.1.a'!$K$183</f>
        <v>0</v>
      </c>
      <c r="BR23" s="144">
        <f>'2.1'!BR23/'3.1.a'!$K$183</f>
        <v>9.0443215862072157E-3</v>
      </c>
      <c r="BS23" s="144">
        <f>'2.1'!BS23/'3.1.a'!$K$183</f>
        <v>1.5759594708891496E-2</v>
      </c>
      <c r="BT23" s="144">
        <f>'2.1'!BT23/'3.1.a'!$K$183</f>
        <v>2.613259299513673E-2</v>
      </c>
      <c r="BU23" s="144">
        <f>'2.1'!BU23/'3.1.a'!$K$183</f>
        <v>0</v>
      </c>
      <c r="BV23" s="221">
        <f>'2.1'!BV23/'3.1.a'!$K$183</f>
        <v>5.0936509290235438E-2</v>
      </c>
      <c r="BW23" s="220">
        <f>'2.1'!BW23/'3.1.a'!$L$183</f>
        <v>7.713091008420883E-3</v>
      </c>
      <c r="BX23" s="144">
        <f>'2.1'!BX23/'3.1.a'!$L$183</f>
        <v>8.1840341727058288E-4</v>
      </c>
      <c r="BY23" s="144">
        <f>'2.1'!BY23/'3.1.a'!$L$183</f>
        <v>0</v>
      </c>
      <c r="BZ23" s="144">
        <f>'2.1'!BZ23/'3.1.a'!$L$183</f>
        <v>8.5314944256914653E-3</v>
      </c>
      <c r="CA23" s="144">
        <f>'2.1'!CA23/'3.1.a'!$L$183</f>
        <v>1.5719659338889781E-2</v>
      </c>
      <c r="CB23" s="144">
        <f>'2.1'!CB23/'3.1.a'!$L$183</f>
        <v>2.7471366910393251E-2</v>
      </c>
      <c r="CC23" s="144">
        <f>'2.1'!CC23/'3.1.a'!$L$183</f>
        <v>0</v>
      </c>
      <c r="CD23" s="221">
        <f>'2.1'!CD23/'3.1.a'!$L$183</f>
        <v>5.1722520674974494E-2</v>
      </c>
      <c r="CE23" s="220">
        <f>'2.1'!CE23/'3.1.a'!$M$183</f>
        <v>7.8837613292996496E-3</v>
      </c>
      <c r="CF23" s="144">
        <f>'2.1'!CF23/'3.1.a'!$M$183</f>
        <v>5.0598283387667949E-4</v>
      </c>
      <c r="CG23" s="144">
        <f>'2.1'!CG23/'3.1.a'!$M$183</f>
        <v>0</v>
      </c>
      <c r="CH23" s="144">
        <f>'2.1'!CH23/'3.1.a'!$M$183</f>
        <v>8.3897441631763277E-3</v>
      </c>
      <c r="CI23" s="144">
        <f>'2.1'!CI23/'3.1.a'!$M$183</f>
        <v>1.5891244629389706E-2</v>
      </c>
      <c r="CJ23" s="144">
        <f>'2.1'!CJ23/'3.1.a'!$M$183</f>
        <v>2.8219623442170758E-2</v>
      </c>
      <c r="CK23" s="144">
        <f>'2.1'!CK23/'3.1.a'!$M$183</f>
        <v>0</v>
      </c>
      <c r="CL23" s="275">
        <f>'2.1'!CL23/'3.1.a'!$M$183</f>
        <v>5.2500612234736788E-2</v>
      </c>
      <c r="CM23" s="220">
        <f>'2.1'!CM23/'3.1.a'!$N$183</f>
        <v>7.2620919901168158E-3</v>
      </c>
      <c r="CN23" s="144">
        <f>'2.1'!CN23/'3.1.a'!$N$183</f>
        <v>2.8755785223901403E-4</v>
      </c>
      <c r="CO23" s="144">
        <f>'2.1'!CO23/'3.1.a'!$N$183</f>
        <v>0</v>
      </c>
      <c r="CP23" s="144">
        <f>'2.1'!CP23/'3.1.a'!$N$183</f>
        <v>7.5496498423558295E-3</v>
      </c>
      <c r="CQ23" s="144">
        <f>'2.1'!CQ23/'3.1.a'!$N$183</f>
        <v>1.679339920915255E-2</v>
      </c>
      <c r="CR23" s="144">
        <f>'2.1'!CR23/'3.1.a'!$N$183</f>
        <v>2.7479824679215021E-2</v>
      </c>
      <c r="CS23" s="144">
        <f>'2.1'!CS23/'3.1.a'!$N$183</f>
        <v>0</v>
      </c>
      <c r="CT23" s="275">
        <f>'2.1'!CT23/'3.1.a'!$N$183</f>
        <v>5.1822873730723404E-2</v>
      </c>
    </row>
    <row r="24" spans="1:98" ht="20" customHeight="1" x14ac:dyDescent="0.2">
      <c r="A24" s="121">
        <v>23</v>
      </c>
      <c r="B24" s="121" t="s">
        <v>807</v>
      </c>
      <c r="C24" s="220">
        <f>'2.1'!C24/'3.1.a'!$C$183</f>
        <v>4.6767152695409778E-3</v>
      </c>
      <c r="D24" s="144">
        <f>'2.1'!D24/'3.1.a'!$C$183</f>
        <v>0</v>
      </c>
      <c r="E24" s="144">
        <f>'2.1'!E24/'3.1.a'!$C$183</f>
        <v>0</v>
      </c>
      <c r="F24" s="144">
        <f>'2.1'!F24/'3.1.a'!$C$183</f>
        <v>4.6767152695409778E-3</v>
      </c>
      <c r="G24" s="144">
        <f>'2.1'!G24/'3.1.a'!$C$183</f>
        <v>4.621386276917233E-3</v>
      </c>
      <c r="H24" s="144">
        <f>'2.1'!H24/'3.1.a'!$C$183</f>
        <v>3.7386958364547035E-3</v>
      </c>
      <c r="I24" s="144">
        <f>'2.1'!I24/'3.1.a'!$C$183</f>
        <v>0</v>
      </c>
      <c r="J24" s="221">
        <f>'2.1'!J24/'3.1.a'!$C$183</f>
        <v>1.3036797382912914E-2</v>
      </c>
      <c r="K24" s="220">
        <f>'2.1'!K24/'3.1.a'!$D$183</f>
        <v>4.5137741632243255E-3</v>
      </c>
      <c r="L24" s="144">
        <f>'2.1'!L24/'3.1.a'!$D$183</f>
        <v>0</v>
      </c>
      <c r="M24" s="144">
        <f>'2.1'!M24/'3.1.a'!$D$183</f>
        <v>0</v>
      </c>
      <c r="N24" s="144">
        <f>'2.1'!N24/'3.1.a'!$D$183</f>
        <v>4.5137741632243255E-3</v>
      </c>
      <c r="O24" s="144">
        <f>'2.1'!O24/'3.1.a'!$D$183</f>
        <v>4.5791249484162947E-3</v>
      </c>
      <c r="P24" s="144">
        <f>'2.1'!P24/'3.1.a'!$D$183</f>
        <v>3.8962716736169788E-3</v>
      </c>
      <c r="Q24" s="144">
        <f>'2.1'!Q24/'3.1.a'!$D$183</f>
        <v>0</v>
      </c>
      <c r="R24" s="221">
        <f>'2.1'!R24/'3.1.a'!$D$183</f>
        <v>1.2989170785257598E-2</v>
      </c>
      <c r="S24" s="220">
        <f>'2.1'!S24/'3.1.a'!$E$183</f>
        <v>4.3472571841587119E-3</v>
      </c>
      <c r="T24" s="144">
        <f>'2.1'!T24/'3.1.a'!$E$183</f>
        <v>0</v>
      </c>
      <c r="U24" s="144">
        <f>'2.1'!U24/'3.1.a'!$E$183</f>
        <v>0</v>
      </c>
      <c r="V24" s="144">
        <f>'2.1'!V24/'3.1.a'!$E$183</f>
        <v>4.3472571841587119E-3</v>
      </c>
      <c r="W24" s="144">
        <f>'2.1'!W24/'3.1.a'!$E$183</f>
        <v>4.5345977784977858E-3</v>
      </c>
      <c r="X24" s="144">
        <f>'2.1'!X24/'3.1.a'!$E$183</f>
        <v>4.1898246226187803E-3</v>
      </c>
      <c r="Y24" s="144">
        <f>'2.1'!Y24/'3.1.a'!$E$183</f>
        <v>0</v>
      </c>
      <c r="Z24" s="221">
        <f>'2.1'!Z24/'3.1.a'!$E$183</f>
        <v>1.3071679585275279E-2</v>
      </c>
      <c r="AA24" s="220">
        <f>'2.1'!AA24/'3.1.a'!$F$183</f>
        <v>4.1707781444998227E-3</v>
      </c>
      <c r="AB24" s="144">
        <f>'2.1'!AB24/'3.1.a'!$F$183</f>
        <v>0</v>
      </c>
      <c r="AC24" s="144">
        <f>'2.1'!AC24/'3.1.a'!$F$183</f>
        <v>0</v>
      </c>
      <c r="AD24" s="144">
        <f>'2.1'!AD24/'3.1.a'!$F$183</f>
        <v>4.1707781444998227E-3</v>
      </c>
      <c r="AE24" s="144">
        <f>'2.1'!AE24/'3.1.a'!$F$183</f>
        <v>4.7923529419487774E-3</v>
      </c>
      <c r="AF24" s="144">
        <f>'2.1'!AF24/'3.1.a'!$F$183</f>
        <v>4.1835322441457273E-3</v>
      </c>
      <c r="AG24" s="144">
        <f>'2.1'!AG24/'3.1.a'!$F$183</f>
        <v>0</v>
      </c>
      <c r="AH24" s="221">
        <f>'2.1'!AH24/'3.1.a'!$F$183</f>
        <v>1.3146663330594327E-2</v>
      </c>
      <c r="AI24" s="220">
        <f>'2.1'!AI24/'3.1.a'!$G$183</f>
        <v>4.3195782343652313E-3</v>
      </c>
      <c r="AJ24" s="144">
        <f>'2.1'!AJ24/'3.1.a'!$G$183</f>
        <v>0</v>
      </c>
      <c r="AK24" s="144">
        <f>'2.1'!AK24/'3.1.a'!$G$183</f>
        <v>0</v>
      </c>
      <c r="AL24" s="144">
        <f>'2.1'!AL24/'3.1.a'!$G$183</f>
        <v>4.3195782343652313E-3</v>
      </c>
      <c r="AM24" s="144">
        <f>'2.1'!AM24/'3.1.a'!$G$183</f>
        <v>4.9023326485246503E-3</v>
      </c>
      <c r="AN24" s="144">
        <f>'2.1'!AN24/'3.1.a'!$G$183</f>
        <v>4.2890140199428632E-3</v>
      </c>
      <c r="AO24" s="144">
        <f>'2.1'!AO24/'3.1.a'!$G$183</f>
        <v>0</v>
      </c>
      <c r="AP24" s="221">
        <f>'2.1'!AP24/'3.1.a'!$G$183</f>
        <v>1.3510924902832745E-2</v>
      </c>
      <c r="AQ24" s="220">
        <f>'2.1'!AQ24/'3.1.a'!$H$183</f>
        <v>4.6455953155107076E-3</v>
      </c>
      <c r="AR24" s="144">
        <f>'2.1'!AR24/'3.1.a'!$H$183</f>
        <v>0</v>
      </c>
      <c r="AS24" s="144">
        <f>'2.1'!AS24/'3.1.a'!$H$183</f>
        <v>0</v>
      </c>
      <c r="AT24" s="144">
        <f>'2.1'!AT24/'3.1.a'!$H$183</f>
        <v>4.6455953155107076E-3</v>
      </c>
      <c r="AU24" s="144">
        <f>'2.1'!AU24/'3.1.a'!$H$183</f>
        <v>5.3706043927177535E-3</v>
      </c>
      <c r="AV24" s="144">
        <f>'2.1'!AV24/'3.1.a'!$H$183</f>
        <v>4.5922245069746469E-3</v>
      </c>
      <c r="AW24" s="144">
        <f>'2.1'!AW24/'3.1.a'!$H$183</f>
        <v>0</v>
      </c>
      <c r="AX24" s="221">
        <f>'2.1'!AX24/'3.1.a'!$H$183</f>
        <v>1.4608424215203109E-2</v>
      </c>
      <c r="AY24" s="220">
        <f>'2.1'!AY24/'3.1.a'!$I$183</f>
        <v>4.8222119048907169E-3</v>
      </c>
      <c r="AZ24" s="144">
        <f>'2.1'!AZ24/'3.1.a'!$I$183</f>
        <v>0</v>
      </c>
      <c r="BA24" s="144">
        <f>'2.1'!BA24/'3.1.a'!$I$183</f>
        <v>0</v>
      </c>
      <c r="BB24" s="144">
        <f>'2.1'!BB24/'3.1.a'!$I$183</f>
        <v>4.8222119048907169E-3</v>
      </c>
      <c r="BC24" s="144">
        <f>'2.1'!BC24/'3.1.a'!$I$183</f>
        <v>5.6027658882358182E-3</v>
      </c>
      <c r="BD24" s="144">
        <f>'2.1'!BD24/'3.1.a'!$I$183</f>
        <v>4.919250487799268E-3</v>
      </c>
      <c r="BE24" s="144">
        <f>'2.1'!BE24/'3.1.a'!$I$183</f>
        <v>0</v>
      </c>
      <c r="BF24" s="221">
        <f>'2.1'!BF24/'3.1.a'!$I$183</f>
        <v>1.5344228280925803E-2</v>
      </c>
      <c r="BG24" s="220">
        <f>'2.1'!BG24/'3.1.a'!$J$183</f>
        <v>5.0418145108032941E-3</v>
      </c>
      <c r="BH24" s="144">
        <f>'2.1'!BH24/'3.1.a'!$J$183</f>
        <v>0</v>
      </c>
      <c r="BI24" s="144">
        <f>'2.1'!BI24/'3.1.a'!$J$183</f>
        <v>0</v>
      </c>
      <c r="BJ24" s="144">
        <f>'2.1'!BJ24/'3.1.a'!$J$183</f>
        <v>5.0418145108032941E-3</v>
      </c>
      <c r="BK24" s="144">
        <f>'2.1'!BK24/'3.1.a'!$J$183</f>
        <v>5.4151909409017257E-3</v>
      </c>
      <c r="BL24" s="144">
        <f>'2.1'!BL24/'3.1.a'!$J$183</f>
        <v>4.9409633217130039E-3</v>
      </c>
      <c r="BM24" s="144">
        <f>'2.1'!BM24/'3.1.a'!$J$183</f>
        <v>0</v>
      </c>
      <c r="BN24" s="221">
        <f>'2.1'!BN24/'3.1.a'!$J$183</f>
        <v>1.5397968773418024E-2</v>
      </c>
      <c r="BO24" s="220">
        <f>'2.1'!BO24/'3.1.a'!$K$183</f>
        <v>4.8689075901331615E-3</v>
      </c>
      <c r="BP24" s="144">
        <f>'2.1'!BP24/'3.1.a'!$K$183</f>
        <v>0</v>
      </c>
      <c r="BQ24" s="144">
        <f>'2.1'!BQ24/'3.1.a'!$K$183</f>
        <v>0</v>
      </c>
      <c r="BR24" s="144">
        <f>'2.1'!BR24/'3.1.a'!$K$183</f>
        <v>4.8689075901331615E-3</v>
      </c>
      <c r="BS24" s="144">
        <f>'2.1'!BS24/'3.1.a'!$K$183</f>
        <v>5.4688806217867529E-3</v>
      </c>
      <c r="BT24" s="144">
        <f>'2.1'!BT24/'3.1.a'!$K$183</f>
        <v>4.897627522857554E-3</v>
      </c>
      <c r="BU24" s="144">
        <f>'2.1'!BU24/'3.1.a'!$K$183</f>
        <v>0</v>
      </c>
      <c r="BV24" s="221">
        <f>'2.1'!BV24/'3.1.a'!$K$183</f>
        <v>1.523541573477747E-2</v>
      </c>
      <c r="BW24" s="220">
        <f>'2.1'!BW24/'3.1.a'!$L$183</f>
        <v>4.9901673146679898E-3</v>
      </c>
      <c r="BX24" s="144">
        <f>'2.1'!BX24/'3.1.a'!$L$183</f>
        <v>0</v>
      </c>
      <c r="BY24" s="144">
        <f>'2.1'!BY24/'3.1.a'!$L$183</f>
        <v>0</v>
      </c>
      <c r="BZ24" s="144">
        <f>'2.1'!BZ24/'3.1.a'!$L$183</f>
        <v>4.9901673146679898E-3</v>
      </c>
      <c r="CA24" s="144">
        <f>'2.1'!CA24/'3.1.a'!$L$183</f>
        <v>5.4857600981766327E-3</v>
      </c>
      <c r="CB24" s="144">
        <f>'2.1'!CB24/'3.1.a'!$L$183</f>
        <v>5.0928857534126813E-3</v>
      </c>
      <c r="CC24" s="144">
        <f>'2.1'!CC24/'3.1.a'!$L$183</f>
        <v>0</v>
      </c>
      <c r="CD24" s="221">
        <f>'2.1'!CD24/'3.1.a'!$L$183</f>
        <v>1.5568813166257304E-2</v>
      </c>
      <c r="CE24" s="220">
        <f>'2.1'!CE24/'3.1.a'!$M$183</f>
        <v>5.0538224051454167E-3</v>
      </c>
      <c r="CF24" s="144">
        <f>'2.1'!CF24/'3.1.a'!$M$183</f>
        <v>0</v>
      </c>
      <c r="CG24" s="144">
        <f>'2.1'!CG24/'3.1.a'!$M$183</f>
        <v>0</v>
      </c>
      <c r="CH24" s="144">
        <f>'2.1'!CH24/'3.1.a'!$M$183</f>
        <v>5.0538224051454167E-3</v>
      </c>
      <c r="CI24" s="144">
        <f>'2.1'!CI24/'3.1.a'!$M$183</f>
        <v>5.6766450868182142E-3</v>
      </c>
      <c r="CJ24" s="144">
        <f>'2.1'!CJ24/'3.1.a'!$M$183</f>
        <v>5.6005833187704511E-3</v>
      </c>
      <c r="CK24" s="144">
        <f>'2.1'!CK24/'3.1.a'!$M$183</f>
        <v>0</v>
      </c>
      <c r="CL24" s="275">
        <f>'2.1'!CL24/'3.1.a'!$M$183</f>
        <v>1.6331050810734084E-2</v>
      </c>
      <c r="CM24" s="220">
        <f>'2.1'!CM24/'3.1.a'!$N$183</f>
        <v>5.0582592862646568E-3</v>
      </c>
      <c r="CN24" s="144">
        <f>'2.1'!CN24/'3.1.a'!$N$183</f>
        <v>0</v>
      </c>
      <c r="CO24" s="144">
        <f>'2.1'!CO24/'3.1.a'!$N$183</f>
        <v>0</v>
      </c>
      <c r="CP24" s="144">
        <f>'2.1'!CP24/'3.1.a'!$N$183</f>
        <v>5.0582592862646568E-3</v>
      </c>
      <c r="CQ24" s="144">
        <f>'2.1'!CQ24/'3.1.a'!$N$183</f>
        <v>5.6816287600435899E-3</v>
      </c>
      <c r="CR24" s="144">
        <f>'2.1'!CR24/'3.1.a'!$N$183</f>
        <v>5.605500215406645E-3</v>
      </c>
      <c r="CS24" s="144">
        <f>'2.1'!CS24/'3.1.a'!$N$183</f>
        <v>0</v>
      </c>
      <c r="CT24" s="275">
        <f>'2.1'!CT24/'3.1.a'!$N$183</f>
        <v>1.6345388261714892E-2</v>
      </c>
    </row>
    <row r="25" spans="1:98" ht="20" customHeight="1" x14ac:dyDescent="0.2">
      <c r="A25" s="121">
        <v>24</v>
      </c>
      <c r="B25" s="121" t="s">
        <v>808</v>
      </c>
      <c r="C25" s="220">
        <f>'2.1'!C25/'3.1.a'!$C$183</f>
        <v>7.0462715640765505E-2</v>
      </c>
      <c r="D25" s="144">
        <f>'2.1'!D25/'3.1.a'!$C$183</f>
        <v>4.1882890247428679E-3</v>
      </c>
      <c r="E25" s="144">
        <f>'2.1'!E25/'3.1.a'!$C$183</f>
        <v>-4.5833047401248684E-3</v>
      </c>
      <c r="F25" s="144">
        <f>'2.1'!F25/'3.1.a'!$C$183</f>
        <v>7.0067699925383503E-2</v>
      </c>
      <c r="G25" s="144">
        <f>'2.1'!G25/'3.1.a'!$C$183</f>
        <v>1.5801267789521251E-2</v>
      </c>
      <c r="H25" s="144">
        <f>'2.1'!H25/'3.1.a'!$C$183</f>
        <v>2.826397572436145E-3</v>
      </c>
      <c r="I25" s="144">
        <f>'2.1'!I25/'3.1.a'!$C$183</f>
        <v>-1.8263982205844125E-2</v>
      </c>
      <c r="J25" s="221">
        <f>'2.1'!J25/'3.1.a'!$C$183</f>
        <v>7.0431383081496782E-2</v>
      </c>
      <c r="K25" s="220">
        <f>'2.1'!K25/'3.1.a'!$D$183</f>
        <v>7.5915072197313915E-2</v>
      </c>
      <c r="L25" s="144">
        <f>'2.1'!L25/'3.1.a'!$D$183</f>
        <v>4.4994744456014115E-3</v>
      </c>
      <c r="M25" s="144">
        <f>'2.1'!M25/'3.1.a'!$D$183</f>
        <v>-4.7069205464353881E-3</v>
      </c>
      <c r="N25" s="144">
        <f>'2.1'!N25/'3.1.a'!$D$183</f>
        <v>7.5707626096479935E-2</v>
      </c>
      <c r="O25" s="144">
        <f>'2.1'!O25/'3.1.a'!$D$183</f>
        <v>1.1105999854605381E-2</v>
      </c>
      <c r="P25" s="144">
        <f>'2.1'!P25/'3.1.a'!$D$183</f>
        <v>2.1189389352638832E-3</v>
      </c>
      <c r="Q25" s="144">
        <f>'2.1'!Q25/'3.1.a'!$D$183</f>
        <v>-1.2683658664882412E-2</v>
      </c>
      <c r="R25" s="221">
        <f>'2.1'!R25/'3.1.a'!$D$183</f>
        <v>7.6248906221466795E-2</v>
      </c>
      <c r="S25" s="220">
        <f>'2.1'!S25/'3.1.a'!$E$183</f>
        <v>6.8865852911713515E-2</v>
      </c>
      <c r="T25" s="144">
        <f>'2.1'!T25/'3.1.a'!$E$183</f>
        <v>3.5586312298349241E-3</v>
      </c>
      <c r="U25" s="144">
        <f>'2.1'!U25/'3.1.a'!$E$183</f>
        <v>-3.6641544527681543E-3</v>
      </c>
      <c r="V25" s="144">
        <f>'2.1'!V25/'3.1.a'!$E$183</f>
        <v>6.8760329688780278E-2</v>
      </c>
      <c r="W25" s="144">
        <f>'2.1'!W25/'3.1.a'!$E$183</f>
        <v>1.1837108681706496E-2</v>
      </c>
      <c r="X25" s="144">
        <f>'2.1'!X25/'3.1.a'!$E$183</f>
        <v>2.2451086041444402E-3</v>
      </c>
      <c r="Y25" s="144">
        <f>'2.1'!Y25/'3.1.a'!$E$183</f>
        <v>-1.35030107867377E-2</v>
      </c>
      <c r="Z25" s="221">
        <f>'2.1'!Z25/'3.1.a'!$E$183</f>
        <v>6.9339536187893513E-2</v>
      </c>
      <c r="AA25" s="220">
        <f>'2.1'!AA25/'3.1.a'!$F$183</f>
        <v>6.8695008716921496E-2</v>
      </c>
      <c r="AB25" s="144">
        <f>'2.1'!AB25/'3.1.a'!$F$183</f>
        <v>3.34151722817028E-3</v>
      </c>
      <c r="AC25" s="144">
        <f>'2.1'!AC25/'3.1.a'!$F$183</f>
        <v>-3.2546915512848911E-3</v>
      </c>
      <c r="AD25" s="144">
        <f>'2.1'!AD25/'3.1.a'!$F$183</f>
        <v>6.878183439380689E-2</v>
      </c>
      <c r="AE25" s="144">
        <f>'2.1'!AE25/'3.1.a'!$F$183</f>
        <v>1.0149071231875551E-2</v>
      </c>
      <c r="AF25" s="144">
        <f>'2.1'!AF25/'3.1.a'!$F$183</f>
        <v>2.0249075949927888E-3</v>
      </c>
      <c r="AG25" s="144">
        <f>'2.1'!AG25/'3.1.a'!$F$183</f>
        <v>-1.1256225503717163E-2</v>
      </c>
      <c r="AH25" s="221">
        <f>'2.1'!AH25/'3.1.a'!$F$183</f>
        <v>6.9699587716958056E-2</v>
      </c>
      <c r="AI25" s="220">
        <f>'2.1'!AI25/'3.1.a'!$G$183</f>
        <v>7.374212976095898E-2</v>
      </c>
      <c r="AJ25" s="144">
        <f>'2.1'!AJ25/'3.1.a'!$G$183</f>
        <v>3.6435847536344383E-3</v>
      </c>
      <c r="AK25" s="144">
        <f>'2.1'!AK25/'3.1.a'!$G$183</f>
        <v>-3.6605911881200629E-3</v>
      </c>
      <c r="AL25" s="144">
        <f>'2.1'!AL25/'3.1.a'!$G$183</f>
        <v>7.3725123326473366E-2</v>
      </c>
      <c r="AM25" s="144">
        <f>'2.1'!AM25/'3.1.a'!$G$183</f>
        <v>9.1717737726462831E-3</v>
      </c>
      <c r="AN25" s="144">
        <f>'2.1'!AN25/'3.1.a'!$G$183</f>
        <v>1.862869962317095E-3</v>
      </c>
      <c r="AO25" s="144">
        <f>'2.1'!AO25/'3.1.a'!$G$183</f>
        <v>-9.6399234957405995E-3</v>
      </c>
      <c r="AP25" s="221">
        <f>'2.1'!AP25/'3.1.a'!$G$183</f>
        <v>7.5119843565696134E-2</v>
      </c>
      <c r="AQ25" s="220">
        <f>'2.1'!AQ25/'3.1.a'!$H$183</f>
        <v>0.11682651863370931</v>
      </c>
      <c r="AR25" s="144">
        <f>'2.1'!AR25/'3.1.a'!$H$183</f>
        <v>4.709861897447324E-3</v>
      </c>
      <c r="AS25" s="144">
        <f>'2.1'!AS25/'3.1.a'!$H$183</f>
        <v>-4.7519463471000552E-3</v>
      </c>
      <c r="AT25" s="144">
        <f>'2.1'!AT25/'3.1.a'!$H$183</f>
        <v>0.1167844341840566</v>
      </c>
      <c r="AU25" s="144">
        <f>'2.1'!AU25/'3.1.a'!$H$183</f>
        <v>1.4949169165193557E-2</v>
      </c>
      <c r="AV25" s="144">
        <f>'2.1'!AV25/'3.1.a'!$H$183</f>
        <v>2.8520755242562191E-3</v>
      </c>
      <c r="AW25" s="144">
        <f>'2.1'!AW25/'3.1.a'!$H$183</f>
        <v>-1.5384548654384425E-2</v>
      </c>
      <c r="AX25" s="221">
        <f>'2.1'!AX25/'3.1.a'!$H$183</f>
        <v>0.11920113021912193</v>
      </c>
      <c r="AY25" s="220">
        <f>'2.1'!AY25/'3.1.a'!$I$183</f>
        <v>9.6813119949609019E-2</v>
      </c>
      <c r="AZ25" s="144">
        <f>'2.1'!AZ25/'3.1.a'!$I$183</f>
        <v>5.0710289569855013E-3</v>
      </c>
      <c r="BA25" s="144">
        <f>'2.1'!BA25/'3.1.a'!$I$183</f>
        <v>-5.0769640354117688E-3</v>
      </c>
      <c r="BB25" s="144">
        <f>'2.1'!BB25/'3.1.a'!$I$183</f>
        <v>9.6807184871182755E-2</v>
      </c>
      <c r="BC25" s="144">
        <f>'2.1'!BC25/'3.1.a'!$I$183</f>
        <v>1.2815210951734808E-2</v>
      </c>
      <c r="BD25" s="144">
        <f>'2.1'!BD25/'3.1.a'!$I$183</f>
        <v>1.5059967648767018E-3</v>
      </c>
      <c r="BE25" s="144">
        <f>'2.1'!BE25/'3.1.a'!$I$183</f>
        <v>-1.1604393623569274E-2</v>
      </c>
      <c r="BF25" s="221">
        <f>'2.1'!BF25/'3.1.a'!$I$183</f>
        <v>9.952399896422498E-2</v>
      </c>
      <c r="BG25" s="220">
        <f>'2.1'!BG25/'3.1.a'!$J$183</f>
        <v>8.7590365827232897E-2</v>
      </c>
      <c r="BH25" s="144">
        <f>'2.1'!BH25/'3.1.a'!$J$183</f>
        <v>3.7039473648629116E-3</v>
      </c>
      <c r="BI25" s="144">
        <f>'2.1'!BI25/'3.1.a'!$J$183</f>
        <v>-4.1883594600893937E-3</v>
      </c>
      <c r="BJ25" s="144">
        <f>'2.1'!BJ25/'3.1.a'!$J$183</f>
        <v>8.7105953732006414E-2</v>
      </c>
      <c r="BK25" s="144">
        <f>'2.1'!BK25/'3.1.a'!$J$183</f>
        <v>8.2474085545204169E-3</v>
      </c>
      <c r="BL25" s="144">
        <f>'2.1'!BL25/'3.1.a'!$J$183</f>
        <v>7.857592855325269E-4</v>
      </c>
      <c r="BM25" s="144">
        <f>'2.1'!BM25/'3.1.a'!$J$183</f>
        <v>-6.6700158094053722E-3</v>
      </c>
      <c r="BN25" s="221">
        <f>'2.1'!BN25/'3.1.a'!$J$183</f>
        <v>8.9469105762653975E-2</v>
      </c>
      <c r="BO25" s="220">
        <f>'2.1'!BO25/'3.1.a'!$K$183</f>
        <v>8.6107514266505952E-2</v>
      </c>
      <c r="BP25" s="144">
        <f>'2.1'!BP25/'3.1.a'!$K$183</f>
        <v>3.1948509571823303E-3</v>
      </c>
      <c r="BQ25" s="144">
        <f>'2.1'!BQ25/'3.1.a'!$K$183</f>
        <v>-3.9061709514357297E-3</v>
      </c>
      <c r="BR25" s="144">
        <f>'2.1'!BR25/'3.1.a'!$K$183</f>
        <v>8.5396194272252549E-2</v>
      </c>
      <c r="BS25" s="144">
        <f>'2.1'!BS25/'3.1.a'!$K$183</f>
        <v>8.6718275868426162E-3</v>
      </c>
      <c r="BT25" s="144">
        <f>'2.1'!BT25/'3.1.a'!$K$183</f>
        <v>7.640802684102427E-4</v>
      </c>
      <c r="BU25" s="144">
        <f>'2.1'!BU25/'3.1.a'!$K$183</f>
        <v>-7.2541672337479253E-3</v>
      </c>
      <c r="BV25" s="221">
        <f>'2.1'!BV25/'3.1.a'!$K$183</f>
        <v>8.7577934893757481E-2</v>
      </c>
      <c r="BW25" s="220">
        <f>'2.1'!BW25/'3.1.a'!$L$183</f>
        <v>7.0041422027033201E-2</v>
      </c>
      <c r="BX25" s="144">
        <f>'2.1'!BX25/'3.1.a'!$L$183</f>
        <v>2.891242986348463E-3</v>
      </c>
      <c r="BY25" s="144">
        <f>'2.1'!BY25/'3.1.a'!$L$183</f>
        <v>-3.6841229367837714E-3</v>
      </c>
      <c r="BZ25" s="144">
        <f>'2.1'!BZ25/'3.1.a'!$L$183</f>
        <v>6.9248542076597891E-2</v>
      </c>
      <c r="CA25" s="144">
        <f>'2.1'!CA25/'3.1.a'!$L$183</f>
        <v>6.6459120361965201E-3</v>
      </c>
      <c r="CB25" s="144">
        <f>'2.1'!CB25/'3.1.a'!$L$183</f>
        <v>6.5756830949581209E-4</v>
      </c>
      <c r="CC25" s="144">
        <f>'2.1'!CC25/'3.1.a'!$L$183</f>
        <v>-5.3257252411954507E-3</v>
      </c>
      <c r="CD25" s="221">
        <f>'2.1'!CD25/'3.1.a'!$L$183</f>
        <v>7.1226297181094772E-2</v>
      </c>
      <c r="CE25" s="220">
        <f>'2.1'!CE25/'3.1.a'!$M$183</f>
        <v>5.7665769036004184E-2</v>
      </c>
      <c r="CF25" s="144">
        <f>'2.1'!CF25/'3.1.a'!$M$183</f>
        <v>2.8367248445454142E-3</v>
      </c>
      <c r="CG25" s="144">
        <f>'2.1'!CG25/'3.1.a'!$M$183</f>
        <v>-3.7574812038381729E-3</v>
      </c>
      <c r="CH25" s="144">
        <f>'2.1'!CH25/'3.1.a'!$M$183</f>
        <v>5.6745012676711427E-2</v>
      </c>
      <c r="CI25" s="144">
        <f>'2.1'!CI25/'3.1.a'!$M$183</f>
        <v>4.8669982915976809E-3</v>
      </c>
      <c r="CJ25" s="144">
        <f>'2.1'!CJ25/'3.1.a'!$M$183</f>
        <v>6.7038523019116909E-4</v>
      </c>
      <c r="CK25" s="144">
        <f>'2.1'!CK25/'3.1.a'!$M$183</f>
        <v>-4.1789713939500411E-3</v>
      </c>
      <c r="CL25" s="275">
        <f>'2.1'!CL25/'3.1.a'!$M$183</f>
        <v>5.810342480455024E-2</v>
      </c>
      <c r="CM25" s="220">
        <f>'2.1'!CM25/'3.1.a'!$N$183</f>
        <v>6.9337945223181596E-2</v>
      </c>
      <c r="CN25" s="144">
        <f>'2.1'!CN25/'3.1.a'!$N$183</f>
        <v>2.2658916839871923E-3</v>
      </c>
      <c r="CO25" s="144">
        <f>'2.1'!CO25/'3.1.a'!$N$183</f>
        <v>-3.5341214260607478E-3</v>
      </c>
      <c r="CP25" s="144">
        <f>'2.1'!CP25/'3.1.a'!$N$183</f>
        <v>6.8069715481108045E-2</v>
      </c>
      <c r="CQ25" s="144">
        <f>'2.1'!CQ25/'3.1.a'!$N$183</f>
        <v>4.2598074657753766E-3</v>
      </c>
      <c r="CR25" s="144">
        <f>'2.1'!CR25/'3.1.a'!$N$183</f>
        <v>5.9034316781857448E-4</v>
      </c>
      <c r="CS25" s="144">
        <f>'2.1'!CS25/'3.1.a'!$N$183</f>
        <v>-3.4610812138410403E-3</v>
      </c>
      <c r="CT25" s="275">
        <f>'2.1'!CT25/'3.1.a'!$N$183</f>
        <v>6.9458784900860937E-2</v>
      </c>
    </row>
    <row r="26" spans="1:98" ht="20" customHeight="1" x14ac:dyDescent="0.2">
      <c r="A26" s="121">
        <v>25</v>
      </c>
      <c r="B26" s="121" t="s">
        <v>248</v>
      </c>
      <c r="C26" s="220">
        <f>'2.1'!C26/'3.1.a'!$C$183</f>
        <v>1.5839157803718348E-3</v>
      </c>
      <c r="D26" s="144">
        <f>'2.1'!D26/'3.1.a'!$C$183</f>
        <v>0</v>
      </c>
      <c r="E26" s="144">
        <f>'2.1'!E26/'3.1.a'!$C$183</f>
        <v>0</v>
      </c>
      <c r="F26" s="144">
        <f>'2.1'!F26/'3.1.a'!$C$183</f>
        <v>1.5839157803718348E-3</v>
      </c>
      <c r="G26" s="144">
        <f>'2.1'!G26/'3.1.a'!$C$183</f>
        <v>1.054454302324777E-4</v>
      </c>
      <c r="H26" s="144">
        <f>'2.1'!H26/'3.1.a'!$C$183</f>
        <v>3.6832718506415724E-5</v>
      </c>
      <c r="I26" s="144">
        <f>'2.1'!I26/'3.1.a'!$C$183</f>
        <v>0</v>
      </c>
      <c r="J26" s="221">
        <f>'2.1'!J26/'3.1.a'!$C$183</f>
        <v>1.7261939291107282E-3</v>
      </c>
      <c r="K26" s="220">
        <f>'2.1'!K26/'3.1.a'!$D$183</f>
        <v>2.7172703794137529E-3</v>
      </c>
      <c r="L26" s="144">
        <f>'2.1'!L26/'3.1.a'!$D$183</f>
        <v>0</v>
      </c>
      <c r="M26" s="144">
        <f>'2.1'!M26/'3.1.a'!$D$183</f>
        <v>0</v>
      </c>
      <c r="N26" s="144">
        <f>'2.1'!N26/'3.1.a'!$D$183</f>
        <v>2.7172703794137529E-3</v>
      </c>
      <c r="O26" s="144">
        <f>'2.1'!O26/'3.1.a'!$D$183</f>
        <v>9.6327945375883548E-5</v>
      </c>
      <c r="P26" s="144">
        <f>'2.1'!P26/'3.1.a'!$D$183</f>
        <v>3.8723790670010064E-5</v>
      </c>
      <c r="Q26" s="144">
        <f>'2.1'!Q26/'3.1.a'!$D$183</f>
        <v>0</v>
      </c>
      <c r="R26" s="221">
        <f>'2.1'!R26/'3.1.a'!$D$183</f>
        <v>2.8523221154596462E-3</v>
      </c>
      <c r="S26" s="220">
        <f>'2.1'!S26/'3.1.a'!$E$183</f>
        <v>2.9947333068668629E-3</v>
      </c>
      <c r="T26" s="144">
        <f>'2.1'!T26/'3.1.a'!$E$183</f>
        <v>0</v>
      </c>
      <c r="U26" s="144">
        <f>'2.1'!U26/'3.1.a'!$E$183</f>
        <v>0</v>
      </c>
      <c r="V26" s="144">
        <f>'2.1'!V26/'3.1.a'!$E$183</f>
        <v>2.9947333068668629E-3</v>
      </c>
      <c r="W26" s="144">
        <f>'2.1'!W26/'3.1.a'!$E$183</f>
        <v>9.1276276094758612E-5</v>
      </c>
      <c r="X26" s="144">
        <f>'2.1'!X26/'3.1.a'!$E$183</f>
        <v>3.2838148595153244E-5</v>
      </c>
      <c r="Y26" s="144">
        <f>'2.1'!Y26/'3.1.a'!$E$183</f>
        <v>0</v>
      </c>
      <c r="Z26" s="221">
        <f>'2.1'!Z26/'3.1.a'!$E$183</f>
        <v>3.1188477315567749E-3</v>
      </c>
      <c r="AA26" s="220">
        <f>'2.1'!AA26/'3.1.a'!$F$183</f>
        <v>4.6922929601428574E-3</v>
      </c>
      <c r="AB26" s="144">
        <f>'2.1'!AB26/'3.1.a'!$F$183</f>
        <v>0</v>
      </c>
      <c r="AC26" s="144">
        <f>'2.1'!AC26/'3.1.a'!$F$183</f>
        <v>0</v>
      </c>
      <c r="AD26" s="144">
        <f>'2.1'!AD26/'3.1.a'!$F$183</f>
        <v>4.6922929601428574E-3</v>
      </c>
      <c r="AE26" s="144">
        <f>'2.1'!AE26/'3.1.a'!$F$183</f>
        <v>1.2937851431431993E-4</v>
      </c>
      <c r="AF26" s="144">
        <f>'2.1'!AF26/'3.1.a'!$F$183</f>
        <v>4.677054092387322E-5</v>
      </c>
      <c r="AG26" s="144">
        <f>'2.1'!AG26/'3.1.a'!$F$183</f>
        <v>0</v>
      </c>
      <c r="AH26" s="221">
        <f>'2.1'!AH26/'3.1.a'!$F$183</f>
        <v>4.8684420153810503E-3</v>
      </c>
      <c r="AI26" s="220">
        <f>'2.1'!AI26/'3.1.a'!$G$183</f>
        <v>5.1523564418317191E-3</v>
      </c>
      <c r="AJ26" s="144">
        <f>'2.1'!AJ26/'3.1.a'!$G$183</f>
        <v>0</v>
      </c>
      <c r="AK26" s="144">
        <f>'2.1'!AK26/'3.1.a'!$G$183</f>
        <v>0</v>
      </c>
      <c r="AL26" s="144">
        <f>'2.1'!AL26/'3.1.a'!$G$183</f>
        <v>5.1523564418317191E-3</v>
      </c>
      <c r="AM26" s="144">
        <f>'2.1'!AM26/'3.1.a'!$G$183</f>
        <v>1.0621623335576531E-4</v>
      </c>
      <c r="AN26" s="144">
        <f>'2.1'!AN26/'3.1.a'!$G$183</f>
        <v>4.5692666806599739E-5</v>
      </c>
      <c r="AO26" s="144">
        <f>'2.1'!AO26/'3.1.a'!$G$183</f>
        <v>0</v>
      </c>
      <c r="AP26" s="221">
        <f>'2.1'!AP26/'3.1.a'!$G$183</f>
        <v>5.3042653419940839E-3</v>
      </c>
      <c r="AQ26" s="220">
        <f>'2.1'!AQ26/'3.1.a'!$H$183</f>
        <v>4.1110621578685164E-3</v>
      </c>
      <c r="AR26" s="144">
        <f>'2.1'!AR26/'3.1.a'!$H$183</f>
        <v>0</v>
      </c>
      <c r="AS26" s="144">
        <f>'2.1'!AS26/'3.1.a'!$H$183</f>
        <v>0</v>
      </c>
      <c r="AT26" s="144">
        <f>'2.1'!AT26/'3.1.a'!$H$183</f>
        <v>4.1110621578685164E-3</v>
      </c>
      <c r="AU26" s="144">
        <f>'2.1'!AU26/'3.1.a'!$H$183</f>
        <v>1.0531085892310719E-4</v>
      </c>
      <c r="AV26" s="144">
        <f>'2.1'!AV26/'3.1.a'!$H$183</f>
        <v>4.0160395327585854E-5</v>
      </c>
      <c r="AW26" s="144">
        <f>'2.1'!AW26/'3.1.a'!$H$183</f>
        <v>0</v>
      </c>
      <c r="AX26" s="221">
        <f>'2.1'!AX26/'3.1.a'!$H$183</f>
        <v>4.2565334121192093E-3</v>
      </c>
      <c r="AY26" s="220">
        <f>'2.1'!AY26/'3.1.a'!$I$183</f>
        <v>4.3366132711209239E-3</v>
      </c>
      <c r="AZ26" s="144">
        <f>'2.1'!AZ26/'3.1.a'!$I$183</f>
        <v>0</v>
      </c>
      <c r="BA26" s="144">
        <f>'2.1'!BA26/'3.1.a'!$I$183</f>
        <v>0</v>
      </c>
      <c r="BB26" s="144">
        <f>'2.1'!BB26/'3.1.a'!$I$183</f>
        <v>4.3366132711209239E-3</v>
      </c>
      <c r="BC26" s="144">
        <f>'2.1'!BC26/'3.1.a'!$I$183</f>
        <v>2.3821276013633356E-4</v>
      </c>
      <c r="BD26" s="144">
        <f>'2.1'!BD26/'3.1.a'!$I$183</f>
        <v>5.3465498638769581E-5</v>
      </c>
      <c r="BE26" s="144">
        <f>'2.1'!BE26/'3.1.a'!$I$183</f>
        <v>0</v>
      </c>
      <c r="BF26" s="221">
        <f>'2.1'!BF26/'3.1.a'!$I$183</f>
        <v>4.6282915298960269E-3</v>
      </c>
      <c r="BG26" s="220">
        <f>'2.1'!BG26/'3.1.a'!$J$183</f>
        <v>3.3333301447745919E-3</v>
      </c>
      <c r="BH26" s="144">
        <f>'2.1'!BH26/'3.1.a'!$J$183</f>
        <v>0</v>
      </c>
      <c r="BI26" s="144">
        <f>'2.1'!BI26/'3.1.a'!$J$183</f>
        <v>0</v>
      </c>
      <c r="BJ26" s="144">
        <f>'2.1'!BJ26/'3.1.a'!$J$183</f>
        <v>3.3333301447745919E-3</v>
      </c>
      <c r="BK26" s="144">
        <f>'2.1'!BK26/'3.1.a'!$J$183</f>
        <v>2.5506372154705868E-4</v>
      </c>
      <c r="BL26" s="144">
        <f>'2.1'!BL26/'3.1.a'!$J$183</f>
        <v>5.1566047106064804E-5</v>
      </c>
      <c r="BM26" s="144">
        <f>'2.1'!BM26/'3.1.a'!$J$183</f>
        <v>0</v>
      </c>
      <c r="BN26" s="221">
        <f>'2.1'!BN26/'3.1.a'!$J$183</f>
        <v>3.6399599134277153E-3</v>
      </c>
      <c r="BO26" s="220">
        <f>'2.1'!BO26/'3.1.a'!$K$183</f>
        <v>3.3838102576704263E-3</v>
      </c>
      <c r="BP26" s="144">
        <f>'2.1'!BP26/'3.1.a'!$K$183</f>
        <v>0</v>
      </c>
      <c r="BQ26" s="144">
        <f>'2.1'!BQ26/'3.1.a'!$K$183</f>
        <v>0</v>
      </c>
      <c r="BR26" s="144">
        <f>'2.1'!BR26/'3.1.a'!$K$183</f>
        <v>3.3838102576704263E-3</v>
      </c>
      <c r="BS26" s="144">
        <f>'2.1'!BS26/'3.1.a'!$K$183</f>
        <v>2.3560598972522111E-4</v>
      </c>
      <c r="BT26" s="144">
        <f>'2.1'!BT26/'3.1.a'!$K$183</f>
        <v>5.2363880670020775E-5</v>
      </c>
      <c r="BU26" s="144">
        <f>'2.1'!BU26/'3.1.a'!$K$183</f>
        <v>0</v>
      </c>
      <c r="BV26" s="221">
        <f>'2.1'!BV26/'3.1.a'!$K$183</f>
        <v>3.6717801280656682E-3</v>
      </c>
      <c r="BW26" s="220">
        <f>'2.1'!BW26/'3.1.a'!$L$183</f>
        <v>2.2240059938645014E-3</v>
      </c>
      <c r="BX26" s="144">
        <f>'2.1'!BX26/'3.1.a'!$L$183</f>
        <v>0</v>
      </c>
      <c r="BY26" s="144">
        <f>'2.1'!BY26/'3.1.a'!$L$183</f>
        <v>0</v>
      </c>
      <c r="BZ26" s="144">
        <f>'2.1'!BZ26/'3.1.a'!$L$183</f>
        <v>2.2240059938645014E-3</v>
      </c>
      <c r="CA26" s="144">
        <f>'2.1'!CA26/'3.1.a'!$L$183</f>
        <v>2.0059538911679873E-4</v>
      </c>
      <c r="CB26" s="144">
        <f>'2.1'!CB26/'3.1.a'!$L$183</f>
        <v>5.3226059988650903E-5</v>
      </c>
      <c r="CC26" s="144">
        <f>'2.1'!CC26/'3.1.a'!$L$183</f>
        <v>0</v>
      </c>
      <c r="CD26" s="221">
        <f>'2.1'!CD26/'3.1.a'!$L$183</f>
        <v>2.4778274429699512E-3</v>
      </c>
      <c r="CE26" s="220">
        <f>'2.1'!CE26/'3.1.a'!$M$183</f>
        <v>1.5112921743105395E-3</v>
      </c>
      <c r="CF26" s="144">
        <f>'2.1'!CF26/'3.1.a'!$M$183</f>
        <v>0</v>
      </c>
      <c r="CG26" s="144">
        <f>'2.1'!CG26/'3.1.a'!$M$183</f>
        <v>0</v>
      </c>
      <c r="CH26" s="144">
        <f>'2.1'!CH26/'3.1.a'!$M$183</f>
        <v>1.5112921743105395E-3</v>
      </c>
      <c r="CI26" s="144">
        <f>'2.1'!CI26/'3.1.a'!$M$183</f>
        <v>1.9505035413850335E-4</v>
      </c>
      <c r="CJ26" s="144">
        <f>'2.1'!CJ26/'3.1.a'!$M$183</f>
        <v>1.2437842444743067E-4</v>
      </c>
      <c r="CK26" s="144">
        <f>'2.1'!CK26/'3.1.a'!$M$183</f>
        <v>0</v>
      </c>
      <c r="CL26" s="275">
        <f>'2.1'!CL26/'3.1.a'!$M$183</f>
        <v>1.8307209528964736E-3</v>
      </c>
      <c r="CM26" s="220">
        <f>'2.1'!CM26/'3.1.a'!$N$183</f>
        <v>1.4095653234222287E-3</v>
      </c>
      <c r="CN26" s="144">
        <f>'2.1'!CN26/'3.1.a'!$N$183</f>
        <v>0</v>
      </c>
      <c r="CO26" s="144">
        <f>'2.1'!CO26/'3.1.a'!$N$183</f>
        <v>0</v>
      </c>
      <c r="CP26" s="144">
        <f>'2.1'!CP26/'3.1.a'!$N$183</f>
        <v>1.4095653234222287E-3</v>
      </c>
      <c r="CQ26" s="144">
        <f>'2.1'!CQ26/'3.1.a'!$N$183</f>
        <v>1.2153720169434581E-4</v>
      </c>
      <c r="CR26" s="144">
        <f>'2.1'!CR26/'3.1.a'!$N$183</f>
        <v>1.2104870804621009E-4</v>
      </c>
      <c r="CS26" s="144">
        <f>'2.1'!CS26/'3.1.a'!$N$183</f>
        <v>0</v>
      </c>
      <c r="CT26" s="275">
        <f>'2.1'!CT26/'3.1.a'!$N$183</f>
        <v>1.6521512331627848E-3</v>
      </c>
    </row>
    <row r="27" spans="1:98" ht="20" customHeight="1" x14ac:dyDescent="0.2">
      <c r="A27" s="121">
        <v>26</v>
      </c>
      <c r="B27" s="121" t="s">
        <v>243</v>
      </c>
      <c r="C27" s="220">
        <f>'2.1'!C27/'3.1.a'!$C$183</f>
        <v>6.1905539465474307E-2</v>
      </c>
      <c r="D27" s="144">
        <f>'2.1'!D27/'3.1.a'!$C$183</f>
        <v>0</v>
      </c>
      <c r="E27" s="144">
        <f>'2.1'!E27/'3.1.a'!$C$183</f>
        <v>0</v>
      </c>
      <c r="F27" s="144">
        <f>'2.1'!F27/'3.1.a'!$C$183</f>
        <v>6.1905539465474307E-2</v>
      </c>
      <c r="G27" s="144">
        <f>'2.1'!G27/'3.1.a'!$C$183</f>
        <v>2.2771320203603954E-2</v>
      </c>
      <c r="H27" s="144">
        <f>'2.1'!H27/'3.1.a'!$C$183</f>
        <v>5.0460294638909615E-4</v>
      </c>
      <c r="I27" s="144">
        <f>'2.1'!I27/'3.1.a'!$C$183</f>
        <v>-8.4868258500945606E-2</v>
      </c>
      <c r="J27" s="221">
        <f>'2.1'!J27/'3.1.a'!$C$183</f>
        <v>3.132041145217535E-4</v>
      </c>
      <c r="K27" s="220">
        <f>'2.1'!K27/'3.1.a'!$D$183</f>
        <v>6.3112701717406683E-2</v>
      </c>
      <c r="L27" s="144">
        <f>'2.1'!L27/'3.1.a'!$D$183</f>
        <v>0</v>
      </c>
      <c r="M27" s="144">
        <f>'2.1'!M27/'3.1.a'!$D$183</f>
        <v>0</v>
      </c>
      <c r="N27" s="144">
        <f>'2.1'!N27/'3.1.a'!$D$183</f>
        <v>6.3112701717406683E-2</v>
      </c>
      <c r="O27" s="144">
        <f>'2.1'!O27/'3.1.a'!$D$183</f>
        <v>2.1808430891009402E-2</v>
      </c>
      <c r="P27" s="144">
        <f>'2.1'!P27/'3.1.a'!$D$183</f>
        <v>3.6518632942887533E-4</v>
      </c>
      <c r="Q27" s="144">
        <f>'2.1'!Q27/'3.1.a'!$D$183</f>
        <v>-8.5031448094003648E-2</v>
      </c>
      <c r="R27" s="221">
        <f>'2.1'!R27/'3.1.a'!$D$183</f>
        <v>2.5487084384131104E-4</v>
      </c>
      <c r="S27" s="220">
        <f>'2.1'!S27/'3.1.a'!$E$183</f>
        <v>6.3759821262551336E-2</v>
      </c>
      <c r="T27" s="144">
        <f>'2.1'!T27/'3.1.a'!$E$183</f>
        <v>0</v>
      </c>
      <c r="U27" s="144">
        <f>'2.1'!U27/'3.1.a'!$E$183</f>
        <v>0</v>
      </c>
      <c r="V27" s="144">
        <f>'2.1'!V27/'3.1.a'!$E$183</f>
        <v>6.3759821262551336E-2</v>
      </c>
      <c r="W27" s="144">
        <f>'2.1'!W27/'3.1.a'!$E$183</f>
        <v>2.2180393724384764E-2</v>
      </c>
      <c r="X27" s="144">
        <f>'2.1'!X27/'3.1.a'!$E$183</f>
        <v>3.6147522704431162E-4</v>
      </c>
      <c r="Y27" s="144">
        <f>'2.1'!Y27/'3.1.a'!$E$183</f>
        <v>-8.6027424874499048E-2</v>
      </c>
      <c r="Z27" s="221">
        <f>'2.1'!Z27/'3.1.a'!$E$183</f>
        <v>2.7426533948136581E-4</v>
      </c>
      <c r="AA27" s="220">
        <f>'2.1'!AA27/'3.1.a'!$F$183</f>
        <v>5.9838933706892743E-2</v>
      </c>
      <c r="AB27" s="144">
        <f>'2.1'!AB27/'3.1.a'!$F$183</f>
        <v>0</v>
      </c>
      <c r="AC27" s="144">
        <f>'2.1'!AC27/'3.1.a'!$F$183</f>
        <v>0</v>
      </c>
      <c r="AD27" s="144">
        <f>'2.1'!AD27/'3.1.a'!$F$183</f>
        <v>5.9838933706892743E-2</v>
      </c>
      <c r="AE27" s="144">
        <f>'2.1'!AE27/'3.1.a'!$F$183</f>
        <v>2.1554089984628971E-2</v>
      </c>
      <c r="AF27" s="144">
        <f>'2.1'!AF27/'3.1.a'!$F$183</f>
        <v>5.6997883864681059E-4</v>
      </c>
      <c r="AG27" s="144">
        <f>'2.1'!AG27/'3.1.a'!$F$183</f>
        <v>-8.1606859573869511E-2</v>
      </c>
      <c r="AH27" s="221">
        <f>'2.1'!AH27/'3.1.a'!$F$183</f>
        <v>3.5614295629900628E-4</v>
      </c>
      <c r="AI27" s="220">
        <f>'2.1'!AI27/'3.1.a'!$G$183</f>
        <v>6.1251031697415879E-2</v>
      </c>
      <c r="AJ27" s="144">
        <f>'2.1'!AJ27/'3.1.a'!$G$183</f>
        <v>0</v>
      </c>
      <c r="AK27" s="144">
        <f>'2.1'!AK27/'3.1.a'!$G$183</f>
        <v>0</v>
      </c>
      <c r="AL27" s="144">
        <f>'2.1'!AL27/'3.1.a'!$G$183</f>
        <v>6.1251031697415879E-2</v>
      </c>
      <c r="AM27" s="144">
        <f>'2.1'!AM27/'3.1.a'!$G$183</f>
        <v>2.1955804265786551E-2</v>
      </c>
      <c r="AN27" s="144">
        <f>'2.1'!AN27/'3.1.a'!$G$183</f>
        <v>5.83601352310858E-4</v>
      </c>
      <c r="AO27" s="144">
        <f>'2.1'!AO27/'3.1.a'!$G$183</f>
        <v>-8.3253373876587419E-2</v>
      </c>
      <c r="AP27" s="221">
        <f>'2.1'!AP27/'3.1.a'!$G$183</f>
        <v>5.3706343892587108E-4</v>
      </c>
      <c r="AQ27" s="220">
        <f>'2.1'!AQ27/'3.1.a'!$H$183</f>
        <v>6.02432266689178E-2</v>
      </c>
      <c r="AR27" s="144">
        <f>'2.1'!AR27/'3.1.a'!$H$183</f>
        <v>0</v>
      </c>
      <c r="AS27" s="144">
        <f>'2.1'!AS27/'3.1.a'!$H$183</f>
        <v>0</v>
      </c>
      <c r="AT27" s="144">
        <f>'2.1'!AT27/'3.1.a'!$H$183</f>
        <v>6.02432266689178E-2</v>
      </c>
      <c r="AU27" s="144">
        <f>'2.1'!AU27/'3.1.a'!$H$183</f>
        <v>2.1596175196922439E-2</v>
      </c>
      <c r="AV27" s="144">
        <f>'2.1'!AV27/'3.1.a'!$H$183</f>
        <v>7.3813820113537891E-4</v>
      </c>
      <c r="AW27" s="144">
        <f>'2.1'!AW27/'3.1.a'!$H$183</f>
        <v>-8.2123483198945774E-2</v>
      </c>
      <c r="AX27" s="221">
        <f>'2.1'!AX27/'3.1.a'!$H$183</f>
        <v>4.5405686802984661E-4</v>
      </c>
      <c r="AY27" s="220">
        <f>'2.1'!AY27/'3.1.a'!$I$183</f>
        <v>6.4685185526999187E-2</v>
      </c>
      <c r="AZ27" s="144">
        <f>'2.1'!AZ27/'3.1.a'!$I$183</f>
        <v>0</v>
      </c>
      <c r="BA27" s="144">
        <f>'2.1'!BA27/'3.1.a'!$I$183</f>
        <v>0</v>
      </c>
      <c r="BB27" s="144">
        <f>'2.1'!BB27/'3.1.a'!$I$183</f>
        <v>6.4685185526999187E-2</v>
      </c>
      <c r="BC27" s="144">
        <f>'2.1'!BC27/'3.1.a'!$I$183</f>
        <v>2.1660841830590544E-2</v>
      </c>
      <c r="BD27" s="144">
        <f>'2.1'!BD27/'3.1.a'!$I$183</f>
        <v>8.4024971371171836E-4</v>
      </c>
      <c r="BE27" s="144">
        <f>'2.1'!BE27/'3.1.a'!$I$183</f>
        <v>-8.6452160517197243E-2</v>
      </c>
      <c r="BF27" s="221">
        <f>'2.1'!BF27/'3.1.a'!$I$183</f>
        <v>7.3411655410421188E-4</v>
      </c>
      <c r="BG27" s="220">
        <f>'2.1'!BG27/'3.1.a'!$J$183</f>
        <v>6.1225177440017237E-2</v>
      </c>
      <c r="BH27" s="144">
        <f>'2.1'!BH27/'3.1.a'!$J$183</f>
        <v>0</v>
      </c>
      <c r="BI27" s="144">
        <f>'2.1'!BI27/'3.1.a'!$J$183</f>
        <v>0</v>
      </c>
      <c r="BJ27" s="144">
        <f>'2.1'!BJ27/'3.1.a'!$J$183</f>
        <v>6.1225177440017237E-2</v>
      </c>
      <c r="BK27" s="144">
        <f>'2.1'!BK27/'3.1.a'!$J$183</f>
        <v>2.1498983517120054E-2</v>
      </c>
      <c r="BL27" s="144">
        <f>'2.1'!BL27/'3.1.a'!$J$183</f>
        <v>7.5820469476066323E-4</v>
      </c>
      <c r="BM27" s="144">
        <f>'2.1'!BM27/'3.1.a'!$J$183</f>
        <v>-8.2933194439506905E-2</v>
      </c>
      <c r="BN27" s="221">
        <f>'2.1'!BN27/'3.1.a'!$J$183</f>
        <v>5.4917121239104116E-4</v>
      </c>
      <c r="BO27" s="220">
        <f>'2.1'!BO27/'3.1.a'!$K$183</f>
        <v>6.3901164433343149E-2</v>
      </c>
      <c r="BP27" s="144">
        <f>'2.1'!BP27/'3.1.a'!$K$183</f>
        <v>0</v>
      </c>
      <c r="BQ27" s="144">
        <f>'2.1'!BQ27/'3.1.a'!$K$183</f>
        <v>0</v>
      </c>
      <c r="BR27" s="144">
        <f>'2.1'!BR27/'3.1.a'!$K$183</f>
        <v>6.3901164433343149E-2</v>
      </c>
      <c r="BS27" s="144">
        <f>'2.1'!BS27/'3.1.a'!$K$183</f>
        <v>2.1697799256909234E-2</v>
      </c>
      <c r="BT27" s="144">
        <f>'2.1'!BT27/'3.1.a'!$K$183</f>
        <v>7.9008073853633731E-4</v>
      </c>
      <c r="BU27" s="144">
        <f>'2.1'!BU27/'3.1.a'!$K$183</f>
        <v>-8.5867341401036995E-2</v>
      </c>
      <c r="BV27" s="221">
        <f>'2.1'!BV27/'3.1.a'!$K$183</f>
        <v>5.2170302775172745E-4</v>
      </c>
      <c r="BW27" s="220">
        <f>'2.1'!BW27/'3.1.a'!$L$183</f>
        <v>6.5195363999754341E-2</v>
      </c>
      <c r="BX27" s="144">
        <f>'2.1'!BX27/'3.1.a'!$L$183</f>
        <v>0</v>
      </c>
      <c r="BY27" s="144">
        <f>'2.1'!BY27/'3.1.a'!$L$183</f>
        <v>0</v>
      </c>
      <c r="BZ27" s="144">
        <f>'2.1'!BZ27/'3.1.a'!$L$183</f>
        <v>6.5195363999754341E-2</v>
      </c>
      <c r="CA27" s="144">
        <f>'2.1'!CA27/'3.1.a'!$L$183</f>
        <v>2.1853125581806576E-2</v>
      </c>
      <c r="CB27" s="144">
        <f>'2.1'!CB27/'3.1.a'!$L$183</f>
        <v>4.5311899051687541E-4</v>
      </c>
      <c r="CC27" s="144">
        <f>'2.1'!CC27/'3.1.a'!$L$183</f>
        <v>-8.7168736698874441E-2</v>
      </c>
      <c r="CD27" s="221">
        <f>'2.1'!CD27/'3.1.a'!$L$183</f>
        <v>3.3287187320335456E-4</v>
      </c>
      <c r="CE27" s="220">
        <f>'2.1'!CE27/'3.1.a'!$M$183</f>
        <v>7.8521670337345334E-2</v>
      </c>
      <c r="CF27" s="144">
        <f>'2.1'!CF27/'3.1.a'!$M$183</f>
        <v>0</v>
      </c>
      <c r="CG27" s="144">
        <f>'2.1'!CG27/'3.1.a'!$M$183</f>
        <v>0</v>
      </c>
      <c r="CH27" s="144">
        <f>'2.1'!CH27/'3.1.a'!$M$183</f>
        <v>7.8521670337345334E-2</v>
      </c>
      <c r="CI27" s="144">
        <f>'2.1'!CI27/'3.1.a'!$M$183</f>
        <v>2.2889554800843384E-2</v>
      </c>
      <c r="CJ27" s="144">
        <f>'2.1'!CJ27/'3.1.a'!$M$183</f>
        <v>5.9135977289088417E-4</v>
      </c>
      <c r="CK27" s="144">
        <f>'2.1'!CK27/'3.1.a'!$M$183</f>
        <v>-0.10146531738114413</v>
      </c>
      <c r="CL27" s="275">
        <f>'2.1'!CL27/'3.1.a'!$M$183</f>
        <v>5.3726752993547898E-4</v>
      </c>
      <c r="CM27" s="220">
        <f>'2.1'!CM27/'3.1.a'!$N$183</f>
        <v>6.8605952631810976E-2</v>
      </c>
      <c r="CN27" s="144">
        <f>'2.1'!CN27/'3.1.a'!$N$183</f>
        <v>0</v>
      </c>
      <c r="CO27" s="144">
        <f>'2.1'!CO27/'3.1.a'!$N$183</f>
        <v>0</v>
      </c>
      <c r="CP27" s="144">
        <f>'2.1'!CP27/'3.1.a'!$N$183</f>
        <v>6.8605952631810976E-2</v>
      </c>
      <c r="CQ27" s="144">
        <f>'2.1'!CQ27/'3.1.a'!$N$183</f>
        <v>2.466375006106979E-2</v>
      </c>
      <c r="CR27" s="144">
        <f>'2.1'!CR27/'3.1.a'!$N$183</f>
        <v>5.6751215221170813E-4</v>
      </c>
      <c r="CS27" s="144">
        <f>'2.1'!CS27/'3.1.a'!$N$183</f>
        <v>-9.3240017065549324E-2</v>
      </c>
      <c r="CT27" s="275">
        <f>'2.1'!CT27/'3.1.a'!$N$183</f>
        <v>5.9719777954315848E-4</v>
      </c>
    </row>
    <row r="28" spans="1:98" ht="20" customHeight="1" x14ac:dyDescent="0.2">
      <c r="A28" s="121">
        <v>27</v>
      </c>
      <c r="B28" s="121" t="s">
        <v>578</v>
      </c>
      <c r="C28" s="220">
        <f>'2.1'!C28/'3.1.a'!$C$183</f>
        <v>0.10105261978643704</v>
      </c>
      <c r="D28" s="144">
        <f>'2.1'!D28/'3.1.a'!$C$183</f>
        <v>1.305709029121579E-2</v>
      </c>
      <c r="E28" s="144">
        <f>'2.1'!E28/'3.1.a'!$C$183</f>
        <v>0</v>
      </c>
      <c r="F28" s="144">
        <f>'2.1'!F28/'3.1.a'!$C$183</f>
        <v>0.11410971007765283</v>
      </c>
      <c r="G28" s="144">
        <f>'2.1'!G28/'3.1.a'!$C$183</f>
        <v>1.8023392934872422E-2</v>
      </c>
      <c r="H28" s="144">
        <f>'2.1'!H28/'3.1.a'!$C$183</f>
        <v>4.1428006828260243E-3</v>
      </c>
      <c r="I28" s="144">
        <f>'2.1'!I28/'3.1.a'!$C$183</f>
        <v>0</v>
      </c>
      <c r="J28" s="221">
        <f>'2.1'!J28/'3.1.a'!$C$183</f>
        <v>0.13627590369535128</v>
      </c>
      <c r="K28" s="220">
        <f>'2.1'!K28/'3.1.a'!$D$183</f>
        <v>9.955096814598681E-2</v>
      </c>
      <c r="L28" s="144">
        <f>'2.1'!L28/'3.1.a'!$D$183</f>
        <v>1.3370396998705781E-2</v>
      </c>
      <c r="M28" s="144">
        <f>'2.1'!M28/'3.1.a'!$D$183</f>
        <v>0</v>
      </c>
      <c r="N28" s="144">
        <f>'2.1'!N28/'3.1.a'!$D$183</f>
        <v>0.11292136514469259</v>
      </c>
      <c r="O28" s="144">
        <f>'2.1'!O28/'3.1.a'!$D$183</f>
        <v>1.8220596163678118E-2</v>
      </c>
      <c r="P28" s="144">
        <f>'2.1'!P28/'3.1.a'!$D$183</f>
        <v>4.1935683922797277E-3</v>
      </c>
      <c r="Q28" s="144">
        <f>'2.1'!Q28/'3.1.a'!$D$183</f>
        <v>0</v>
      </c>
      <c r="R28" s="221">
        <f>'2.1'!R28/'3.1.a'!$D$183</f>
        <v>0.13533552970065044</v>
      </c>
      <c r="S28" s="220">
        <f>'2.1'!S28/'3.1.a'!$E$183</f>
        <v>0.10187256035974163</v>
      </c>
      <c r="T28" s="144">
        <f>'2.1'!T28/'3.1.a'!$E$183</f>
        <v>1.3693491650726102E-2</v>
      </c>
      <c r="U28" s="144">
        <f>'2.1'!U28/'3.1.a'!$E$183</f>
        <v>0</v>
      </c>
      <c r="V28" s="144">
        <f>'2.1'!V28/'3.1.a'!$E$183</f>
        <v>0.11556605201046771</v>
      </c>
      <c r="W28" s="144">
        <f>'2.1'!W28/'3.1.a'!$E$183</f>
        <v>1.9170556337754677E-2</v>
      </c>
      <c r="X28" s="144">
        <f>'2.1'!X28/'3.1.a'!$E$183</f>
        <v>4.4693142920848097E-3</v>
      </c>
      <c r="Y28" s="144">
        <f>'2.1'!Y28/'3.1.a'!$E$183</f>
        <v>0</v>
      </c>
      <c r="Z28" s="221">
        <f>'2.1'!Z28/'3.1.a'!$E$183</f>
        <v>0.13920592264030718</v>
      </c>
      <c r="AA28" s="220">
        <f>'2.1'!AA28/'3.1.a'!$F$183</f>
        <v>0.10350450911113322</v>
      </c>
      <c r="AB28" s="144">
        <f>'2.1'!AB28/'3.1.a'!$F$183</f>
        <v>1.4356259240182015E-2</v>
      </c>
      <c r="AC28" s="144">
        <f>'2.1'!AC28/'3.1.a'!$F$183</f>
        <v>0</v>
      </c>
      <c r="AD28" s="144">
        <f>'2.1'!AD28/'3.1.a'!$F$183</f>
        <v>0.11786076835131523</v>
      </c>
      <c r="AE28" s="144">
        <f>'2.1'!AE28/'3.1.a'!$F$183</f>
        <v>1.9511304200836556E-2</v>
      </c>
      <c r="AF28" s="144">
        <f>'2.1'!AF28/'3.1.a'!$F$183</f>
        <v>4.4731814869625724E-3</v>
      </c>
      <c r="AG28" s="144">
        <f>'2.1'!AG28/'3.1.a'!$F$183</f>
        <v>0</v>
      </c>
      <c r="AH28" s="221">
        <f>'2.1'!AH28/'3.1.a'!$F$183</f>
        <v>0.14184525403911435</v>
      </c>
      <c r="AI28" s="220">
        <f>'2.1'!AI28/'3.1.a'!$G$183</f>
        <v>0.10724866759118269</v>
      </c>
      <c r="AJ28" s="144">
        <f>'2.1'!AJ28/'3.1.a'!$G$183</f>
        <v>1.5093770794041757E-2</v>
      </c>
      <c r="AK28" s="144">
        <f>'2.1'!AK28/'3.1.a'!$G$183</f>
        <v>0</v>
      </c>
      <c r="AL28" s="144">
        <f>'2.1'!AL28/'3.1.a'!$G$183</f>
        <v>0.12234243838522445</v>
      </c>
      <c r="AM28" s="144">
        <f>'2.1'!AM28/'3.1.a'!$G$183</f>
        <v>2.0296294937657385E-2</v>
      </c>
      <c r="AN28" s="144">
        <f>'2.1'!AN28/'3.1.a'!$G$183</f>
        <v>5.0980056769920866E-3</v>
      </c>
      <c r="AO28" s="144">
        <f>'2.1'!AO28/'3.1.a'!$G$183</f>
        <v>0</v>
      </c>
      <c r="AP28" s="221">
        <f>'2.1'!AP28/'3.1.a'!$G$183</f>
        <v>0.14773673899987394</v>
      </c>
      <c r="AQ28" s="220">
        <f>'2.1'!AQ28/'3.1.a'!$H$183</f>
        <v>0.11131779995973289</v>
      </c>
      <c r="AR28" s="144">
        <f>'2.1'!AR28/'3.1.a'!$H$183</f>
        <v>1.6722015398335531E-2</v>
      </c>
      <c r="AS28" s="144">
        <f>'2.1'!AS28/'3.1.a'!$H$183</f>
        <v>0</v>
      </c>
      <c r="AT28" s="144">
        <f>'2.1'!AT28/'3.1.a'!$H$183</f>
        <v>0.12803981535806841</v>
      </c>
      <c r="AU28" s="144">
        <f>'2.1'!AU28/'3.1.a'!$H$183</f>
        <v>2.200993174665811E-2</v>
      </c>
      <c r="AV28" s="144">
        <f>'2.1'!AV28/'3.1.a'!$H$183</f>
        <v>5.560673334813652E-3</v>
      </c>
      <c r="AW28" s="144">
        <f>'2.1'!AW28/'3.1.a'!$H$183</f>
        <v>0</v>
      </c>
      <c r="AX28" s="221">
        <f>'2.1'!AX28/'3.1.a'!$H$183</f>
        <v>0.15561042043954018</v>
      </c>
      <c r="AY28" s="220">
        <f>'2.1'!AY28/'3.1.a'!$I$183</f>
        <v>0.12134249295277531</v>
      </c>
      <c r="AZ28" s="144">
        <f>'2.1'!AZ28/'3.1.a'!$I$183</f>
        <v>1.7575577365944166E-2</v>
      </c>
      <c r="BA28" s="144">
        <f>'2.1'!BA28/'3.1.a'!$I$183</f>
        <v>0</v>
      </c>
      <c r="BB28" s="144">
        <f>'2.1'!BB28/'3.1.a'!$I$183</f>
        <v>0.13891807031871947</v>
      </c>
      <c r="BC28" s="144">
        <f>'2.1'!BC28/'3.1.a'!$I$183</f>
        <v>2.3095724160736211E-2</v>
      </c>
      <c r="BD28" s="144">
        <f>'2.1'!BD28/'3.1.a'!$I$183</f>
        <v>6.1860974159672543E-3</v>
      </c>
      <c r="BE28" s="144">
        <f>'2.1'!BE28/'3.1.a'!$I$183</f>
        <v>0</v>
      </c>
      <c r="BF28" s="221">
        <f>'2.1'!BF28/'3.1.a'!$I$183</f>
        <v>0.16819989189542298</v>
      </c>
      <c r="BG28" s="220">
        <f>'2.1'!BG28/'3.1.a'!$J$183</f>
        <v>0.12577589163435393</v>
      </c>
      <c r="BH28" s="144">
        <f>'2.1'!BH28/'3.1.a'!$J$183</f>
        <v>2.4997796748669355E-2</v>
      </c>
      <c r="BI28" s="144">
        <f>'2.1'!BI28/'3.1.a'!$J$183</f>
        <v>0</v>
      </c>
      <c r="BJ28" s="144">
        <f>'2.1'!BJ28/'3.1.a'!$J$183</f>
        <v>0.1507736883830233</v>
      </c>
      <c r="BK28" s="144">
        <f>'2.1'!BK28/'3.1.a'!$J$183</f>
        <v>2.423122032286645E-2</v>
      </c>
      <c r="BL28" s="144">
        <f>'2.1'!BL28/'3.1.a'!$J$183</f>
        <v>6.7266576801802451E-3</v>
      </c>
      <c r="BM28" s="144">
        <f>'2.1'!BM28/'3.1.a'!$J$183</f>
        <v>0</v>
      </c>
      <c r="BN28" s="221">
        <f>'2.1'!BN28/'3.1.a'!$J$183</f>
        <v>0.18173156638607002</v>
      </c>
      <c r="BO28" s="220">
        <f>'2.1'!BO28/'3.1.a'!$K$183</f>
        <v>0.12345427438543558</v>
      </c>
      <c r="BP28" s="144">
        <f>'2.1'!BP28/'3.1.a'!$K$183</f>
        <v>1.8274630667068237E-2</v>
      </c>
      <c r="BQ28" s="144">
        <f>'2.1'!BQ28/'3.1.a'!$K$183</f>
        <v>0</v>
      </c>
      <c r="BR28" s="144">
        <f>'2.1'!BR28/'3.1.a'!$K$183</f>
        <v>0.1417289050525038</v>
      </c>
      <c r="BS28" s="144">
        <f>'2.1'!BS28/'3.1.a'!$K$183</f>
        <v>2.4689803799779305E-2</v>
      </c>
      <c r="BT28" s="144">
        <f>'2.1'!BT28/'3.1.a'!$K$183</f>
        <v>7.0814520830407837E-3</v>
      </c>
      <c r="BU28" s="144">
        <f>'2.1'!BU28/'3.1.a'!$K$183</f>
        <v>0</v>
      </c>
      <c r="BV28" s="221">
        <f>'2.1'!BV28/'3.1.a'!$K$183</f>
        <v>0.17350016093532392</v>
      </c>
      <c r="BW28" s="220">
        <f>'2.1'!BW28/'3.1.a'!$L$183</f>
        <v>0.12480063327947456</v>
      </c>
      <c r="BX28" s="144">
        <f>'2.1'!BX28/'3.1.a'!$L$183</f>
        <v>2.2264811690855122E-2</v>
      </c>
      <c r="BY28" s="144">
        <f>'2.1'!BY28/'3.1.a'!$L$183</f>
        <v>0</v>
      </c>
      <c r="BZ28" s="144">
        <f>'2.1'!BZ28/'3.1.a'!$L$183</f>
        <v>0.14706544497032967</v>
      </c>
      <c r="CA28" s="144">
        <f>'2.1'!CA28/'3.1.a'!$L$183</f>
        <v>2.5451527300924821E-2</v>
      </c>
      <c r="CB28" s="144">
        <f>'2.1'!CB28/'3.1.a'!$L$183</f>
        <v>7.5701534583219217E-3</v>
      </c>
      <c r="CC28" s="144">
        <f>'2.1'!CC28/'3.1.a'!$L$183</f>
        <v>0</v>
      </c>
      <c r="CD28" s="221">
        <f>'2.1'!CD28/'3.1.a'!$L$183</f>
        <v>0.18008712572957639</v>
      </c>
      <c r="CE28" s="220">
        <f>'2.1'!CE28/'3.1.a'!$M$183</f>
        <v>0.17319585872126309</v>
      </c>
      <c r="CF28" s="144">
        <f>'2.1'!CF28/'3.1.a'!$M$183</f>
        <v>2.3693332476299331E-2</v>
      </c>
      <c r="CG28" s="144">
        <f>'2.1'!CG28/'3.1.a'!$M$183</f>
        <v>0</v>
      </c>
      <c r="CH28" s="144">
        <f>'2.1'!CH28/'3.1.a'!$M$183</f>
        <v>0.1968891911975624</v>
      </c>
      <c r="CI28" s="144">
        <f>'2.1'!CI28/'3.1.a'!$M$183</f>
        <v>2.7928386857754447E-2</v>
      </c>
      <c r="CJ28" s="144">
        <f>'2.1'!CJ28/'3.1.a'!$M$183</f>
        <v>8.2070673557376895E-3</v>
      </c>
      <c r="CK28" s="144">
        <f>'2.1'!CK28/'3.1.a'!$M$183</f>
        <v>0</v>
      </c>
      <c r="CL28" s="275">
        <f>'2.1'!CL28/'3.1.a'!$M$183</f>
        <v>0.23302464541105455</v>
      </c>
      <c r="CM28" s="220">
        <f>'2.1'!CM28/'3.1.a'!$N$183</f>
        <v>0.12420416903158447</v>
      </c>
      <c r="CN28" s="144">
        <f>'2.1'!CN28/'3.1.a'!$N$183</f>
        <v>1.3795526766568082E-2</v>
      </c>
      <c r="CO28" s="144">
        <f>'2.1'!CO28/'3.1.a'!$N$183</f>
        <v>0</v>
      </c>
      <c r="CP28" s="144">
        <f>'2.1'!CP28/'3.1.a'!$N$183</f>
        <v>0.13799969579815255</v>
      </c>
      <c r="CQ28" s="144">
        <f>'2.1'!CQ28/'3.1.a'!$N$183</f>
        <v>2.4483598594270468E-2</v>
      </c>
      <c r="CR28" s="144">
        <f>'2.1'!CR28/'3.1.a'!$N$183</f>
        <v>7.2874871227456917E-3</v>
      </c>
      <c r="CS28" s="144">
        <f>'2.1'!CS28/'3.1.a'!$N$183</f>
        <v>0</v>
      </c>
      <c r="CT28" s="275">
        <f>'2.1'!CT28/'3.1.a'!$N$183</f>
        <v>0.16977078151516872</v>
      </c>
    </row>
    <row r="29" spans="1:98" ht="20" customHeight="1" x14ac:dyDescent="0.2">
      <c r="A29" s="121">
        <v>28</v>
      </c>
      <c r="B29" s="121" t="s">
        <v>396</v>
      </c>
      <c r="C29" s="220">
        <f>'2.1'!C29/'3.1.a'!$C$183</f>
        <v>2.7089071217513885E-3</v>
      </c>
      <c r="D29" s="144">
        <f>'2.1'!D29/'3.1.a'!$C$183</f>
        <v>0</v>
      </c>
      <c r="E29" s="144">
        <f>'2.1'!E29/'3.1.a'!$C$183</f>
        <v>0</v>
      </c>
      <c r="F29" s="144">
        <f>'2.1'!F29/'3.1.a'!$C$183</f>
        <v>2.7089071217513885E-3</v>
      </c>
      <c r="G29" s="144">
        <f>'2.1'!G29/'3.1.a'!$C$183</f>
        <v>5.024261490376547E-3</v>
      </c>
      <c r="H29" s="144">
        <f>'2.1'!H29/'3.1.a'!$C$183</f>
        <v>3.5467537855738761E-3</v>
      </c>
      <c r="I29" s="144">
        <f>'2.1'!I29/'3.1.a'!$C$183</f>
        <v>0</v>
      </c>
      <c r="J29" s="221">
        <f>'2.1'!J29/'3.1.a'!$C$183</f>
        <v>1.1279922397701812E-2</v>
      </c>
      <c r="K29" s="220">
        <f>'2.1'!K29/'3.1.a'!$D$183</f>
        <v>4.5630772294537889E-3</v>
      </c>
      <c r="L29" s="144">
        <f>'2.1'!L29/'3.1.a'!$D$183</f>
        <v>0</v>
      </c>
      <c r="M29" s="144">
        <f>'2.1'!M29/'3.1.a'!$D$183</f>
        <v>0</v>
      </c>
      <c r="N29" s="144">
        <f>'2.1'!N29/'3.1.a'!$D$183</f>
        <v>4.5630772294537889E-3</v>
      </c>
      <c r="O29" s="144">
        <f>'2.1'!O29/'3.1.a'!$D$183</f>
        <v>4.8836737661194793E-3</v>
      </c>
      <c r="P29" s="144">
        <f>'2.1'!P29/'3.1.a'!$D$183</f>
        <v>3.646571797535446E-3</v>
      </c>
      <c r="Q29" s="144">
        <f>'2.1'!Q29/'3.1.a'!$D$183</f>
        <v>0</v>
      </c>
      <c r="R29" s="221">
        <f>'2.1'!R29/'3.1.a'!$D$183</f>
        <v>1.3093322793108717E-2</v>
      </c>
      <c r="S29" s="220">
        <f>'2.1'!S29/'3.1.a'!$E$183</f>
        <v>5.3557891156252382E-3</v>
      </c>
      <c r="T29" s="144">
        <f>'2.1'!T29/'3.1.a'!$E$183</f>
        <v>0</v>
      </c>
      <c r="U29" s="144">
        <f>'2.1'!U29/'3.1.a'!$E$183</f>
        <v>0</v>
      </c>
      <c r="V29" s="144">
        <f>'2.1'!V29/'3.1.a'!$E$183</f>
        <v>5.3557891156252382E-3</v>
      </c>
      <c r="W29" s="144">
        <f>'2.1'!W29/'3.1.a'!$E$183</f>
        <v>4.8055248514663126E-3</v>
      </c>
      <c r="X29" s="144">
        <f>'2.1'!X29/'3.1.a'!$E$183</f>
        <v>4.0529314425314352E-3</v>
      </c>
      <c r="Y29" s="144">
        <f>'2.1'!Y29/'3.1.a'!$E$183</f>
        <v>0</v>
      </c>
      <c r="Z29" s="221">
        <f>'2.1'!Z29/'3.1.a'!$E$183</f>
        <v>1.4214245409622985E-2</v>
      </c>
      <c r="AA29" s="220">
        <f>'2.1'!AA29/'3.1.a'!$F$183</f>
        <v>5.9700592219180896E-3</v>
      </c>
      <c r="AB29" s="144">
        <f>'2.1'!AB29/'3.1.a'!$F$183</f>
        <v>0</v>
      </c>
      <c r="AC29" s="144">
        <f>'2.1'!AC29/'3.1.a'!$F$183</f>
        <v>0</v>
      </c>
      <c r="AD29" s="144">
        <f>'2.1'!AD29/'3.1.a'!$F$183</f>
        <v>5.9700592219180896E-3</v>
      </c>
      <c r="AE29" s="144">
        <f>'2.1'!AE29/'3.1.a'!$F$183</f>
        <v>4.8035233547722546E-3</v>
      </c>
      <c r="AF29" s="144">
        <f>'2.1'!AF29/'3.1.a'!$F$183</f>
        <v>3.7493753098163806E-3</v>
      </c>
      <c r="AG29" s="144">
        <f>'2.1'!AG29/'3.1.a'!$F$183</f>
        <v>0</v>
      </c>
      <c r="AH29" s="221">
        <f>'2.1'!AH29/'3.1.a'!$F$183</f>
        <v>1.4522957886506727E-2</v>
      </c>
      <c r="AI29" s="220">
        <f>'2.1'!AI29/'3.1.a'!$G$183</f>
        <v>6.491728931259837E-3</v>
      </c>
      <c r="AJ29" s="144">
        <f>'2.1'!AJ29/'3.1.a'!$G$183</f>
        <v>0</v>
      </c>
      <c r="AK29" s="144">
        <f>'2.1'!AK29/'3.1.a'!$G$183</f>
        <v>0</v>
      </c>
      <c r="AL29" s="144">
        <f>'2.1'!AL29/'3.1.a'!$G$183</f>
        <v>6.491728931259837E-3</v>
      </c>
      <c r="AM29" s="144">
        <f>'2.1'!AM29/'3.1.a'!$G$183</f>
        <v>4.9221882591920186E-3</v>
      </c>
      <c r="AN29" s="144">
        <f>'2.1'!AN29/'3.1.a'!$G$183</f>
        <v>3.997167610263995E-3</v>
      </c>
      <c r="AO29" s="144">
        <f>'2.1'!AO29/'3.1.a'!$G$183</f>
        <v>0</v>
      </c>
      <c r="AP29" s="221">
        <f>'2.1'!AP29/'3.1.a'!$G$183</f>
        <v>1.541108480071585E-2</v>
      </c>
      <c r="AQ29" s="220">
        <f>'2.1'!AQ29/'3.1.a'!$H$183</f>
        <v>5.4873696259371196E-3</v>
      </c>
      <c r="AR29" s="144">
        <f>'2.1'!AR29/'3.1.a'!$H$183</f>
        <v>0</v>
      </c>
      <c r="AS29" s="144">
        <f>'2.1'!AS29/'3.1.a'!$H$183</f>
        <v>0</v>
      </c>
      <c r="AT29" s="144">
        <f>'2.1'!AT29/'3.1.a'!$H$183</f>
        <v>5.4873696259371196E-3</v>
      </c>
      <c r="AU29" s="144">
        <f>'2.1'!AU29/'3.1.a'!$H$183</f>
        <v>5.4723079533295646E-3</v>
      </c>
      <c r="AV29" s="144">
        <f>'2.1'!AV29/'3.1.a'!$H$183</f>
        <v>5.3327940089278134E-3</v>
      </c>
      <c r="AW29" s="144">
        <f>'2.1'!AW29/'3.1.a'!$H$183</f>
        <v>0</v>
      </c>
      <c r="AX29" s="221">
        <f>'2.1'!AX29/'3.1.a'!$H$183</f>
        <v>1.6292471588194496E-2</v>
      </c>
      <c r="AY29" s="220">
        <f>'2.1'!AY29/'3.1.a'!$I$183</f>
        <v>5.3400340424194703E-3</v>
      </c>
      <c r="AZ29" s="144">
        <f>'2.1'!AZ29/'3.1.a'!$I$183</f>
        <v>0</v>
      </c>
      <c r="BA29" s="144">
        <f>'2.1'!BA29/'3.1.a'!$I$183</f>
        <v>0</v>
      </c>
      <c r="BB29" s="144">
        <f>'2.1'!BB29/'3.1.a'!$I$183</f>
        <v>5.3400340424194703E-3</v>
      </c>
      <c r="BC29" s="144">
        <f>'2.1'!BC29/'3.1.a'!$I$183</f>
        <v>6.3520514608742746E-3</v>
      </c>
      <c r="BD29" s="144">
        <f>'2.1'!BD29/'3.1.a'!$I$183</f>
        <v>4.9013881741791923E-3</v>
      </c>
      <c r="BE29" s="144">
        <f>'2.1'!BE29/'3.1.a'!$I$183</f>
        <v>0</v>
      </c>
      <c r="BF29" s="221">
        <f>'2.1'!BF29/'3.1.a'!$I$183</f>
        <v>1.659347367747294E-2</v>
      </c>
      <c r="BG29" s="220">
        <f>'2.1'!BG29/'3.1.a'!$J$183</f>
        <v>3.9725694894668121E-3</v>
      </c>
      <c r="BH29" s="144">
        <f>'2.1'!BH29/'3.1.a'!$J$183</f>
        <v>0</v>
      </c>
      <c r="BI29" s="144">
        <f>'2.1'!BI29/'3.1.a'!$J$183</f>
        <v>0</v>
      </c>
      <c r="BJ29" s="144">
        <f>'2.1'!BJ29/'3.1.a'!$J$183</f>
        <v>3.9725694894668121E-3</v>
      </c>
      <c r="BK29" s="144">
        <f>'2.1'!BK29/'3.1.a'!$J$183</f>
        <v>5.3398151600726465E-3</v>
      </c>
      <c r="BL29" s="144">
        <f>'2.1'!BL29/'3.1.a'!$J$183</f>
        <v>4.8418267790786389E-3</v>
      </c>
      <c r="BM29" s="144">
        <f>'2.1'!BM29/'3.1.a'!$J$183</f>
        <v>0</v>
      </c>
      <c r="BN29" s="221">
        <f>'2.1'!BN29/'3.1.a'!$J$183</f>
        <v>1.4154211428618097E-2</v>
      </c>
      <c r="BO29" s="220">
        <f>'2.1'!BO29/'3.1.a'!$K$183</f>
        <v>4.676531963736995E-3</v>
      </c>
      <c r="BP29" s="144">
        <f>'2.1'!BP29/'3.1.a'!$K$183</f>
        <v>0</v>
      </c>
      <c r="BQ29" s="144">
        <f>'2.1'!BQ29/'3.1.a'!$K$183</f>
        <v>0</v>
      </c>
      <c r="BR29" s="144">
        <f>'2.1'!BR29/'3.1.a'!$K$183</f>
        <v>4.676531963736995E-3</v>
      </c>
      <c r="BS29" s="144">
        <f>'2.1'!BS29/'3.1.a'!$K$183</f>
        <v>5.1563352367478043E-3</v>
      </c>
      <c r="BT29" s="144">
        <f>'2.1'!BT29/'3.1.a'!$K$183</f>
        <v>5.0164959633946255E-3</v>
      </c>
      <c r="BU29" s="144">
        <f>'2.1'!BU29/'3.1.a'!$K$183</f>
        <v>0</v>
      </c>
      <c r="BV29" s="221">
        <f>'2.1'!BV29/'3.1.a'!$K$183</f>
        <v>1.4849363163879425E-2</v>
      </c>
      <c r="BW29" s="220">
        <f>'2.1'!BW29/'3.1.a'!$L$183</f>
        <v>9.2424748538749227E-3</v>
      </c>
      <c r="BX29" s="144">
        <f>'2.1'!BX29/'3.1.a'!$L$183</f>
        <v>0</v>
      </c>
      <c r="BY29" s="144">
        <f>'2.1'!BY29/'3.1.a'!$L$183</f>
        <v>0</v>
      </c>
      <c r="BZ29" s="144">
        <f>'2.1'!BZ29/'3.1.a'!$L$183</f>
        <v>9.2424748538749227E-3</v>
      </c>
      <c r="CA29" s="144">
        <f>'2.1'!CA29/'3.1.a'!$L$183</f>
        <v>4.8194116975230246E-3</v>
      </c>
      <c r="CB29" s="144">
        <f>'2.1'!CB29/'3.1.a'!$L$183</f>
        <v>5.1210132061046019E-3</v>
      </c>
      <c r="CC29" s="144">
        <f>'2.1'!CC29/'3.1.a'!$L$183</f>
        <v>0</v>
      </c>
      <c r="CD29" s="221">
        <f>'2.1'!CD29/'3.1.a'!$L$183</f>
        <v>1.918289975750255E-2</v>
      </c>
      <c r="CE29" s="220">
        <f>'2.1'!CE29/'3.1.a'!$M$183</f>
        <v>4.570021619049772E-3</v>
      </c>
      <c r="CF29" s="144">
        <f>'2.1'!CF29/'3.1.a'!$M$183</f>
        <v>0</v>
      </c>
      <c r="CG29" s="144">
        <f>'2.1'!CG29/'3.1.a'!$M$183</f>
        <v>0</v>
      </c>
      <c r="CH29" s="144">
        <f>'2.1'!CH29/'3.1.a'!$M$183</f>
        <v>4.570021619049772E-3</v>
      </c>
      <c r="CI29" s="144">
        <f>'2.1'!CI29/'3.1.a'!$M$183</f>
        <v>5.260257691856101E-3</v>
      </c>
      <c r="CJ29" s="144">
        <f>'2.1'!CJ29/'3.1.a'!$M$183</f>
        <v>6.1725850934156324E-3</v>
      </c>
      <c r="CK29" s="144">
        <f>'2.1'!CK29/'3.1.a'!$M$183</f>
        <v>0</v>
      </c>
      <c r="CL29" s="275">
        <f>'2.1'!CL29/'3.1.a'!$M$183</f>
        <v>1.6002864404321505E-2</v>
      </c>
      <c r="CM29" s="220">
        <f>'2.1'!CM29/'3.1.a'!$N$183</f>
        <v>6.1544360017675879E-3</v>
      </c>
      <c r="CN29" s="144">
        <f>'2.1'!CN29/'3.1.a'!$N$183</f>
        <v>0</v>
      </c>
      <c r="CO29" s="144">
        <f>'2.1'!CO29/'3.1.a'!$N$183</f>
        <v>0</v>
      </c>
      <c r="CP29" s="144">
        <f>'2.1'!CP29/'3.1.a'!$N$183</f>
        <v>6.1544360017675879E-3</v>
      </c>
      <c r="CQ29" s="144">
        <f>'2.1'!CQ29/'3.1.a'!$N$183</f>
        <v>5.9177345790722112E-3</v>
      </c>
      <c r="CR29" s="144">
        <f>'2.1'!CR29/'3.1.a'!$N$183</f>
        <v>6.4597147839331572E-3</v>
      </c>
      <c r="CS29" s="144">
        <f>'2.1'!CS29/'3.1.a'!$N$183</f>
        <v>0</v>
      </c>
      <c r="CT29" s="275">
        <f>'2.1'!CT29/'3.1.a'!$N$183</f>
        <v>1.8531885364772956E-2</v>
      </c>
    </row>
    <row r="30" spans="1:98" ht="20" customHeight="1" x14ac:dyDescent="0.2">
      <c r="A30" s="115">
        <v>31</v>
      </c>
      <c r="B30" s="115" t="s">
        <v>610</v>
      </c>
      <c r="C30" s="218">
        <f>'2.1'!C30/'3.1.a'!$C$183</f>
        <v>3.3123537373759182E-3</v>
      </c>
      <c r="D30" s="143">
        <f>'2.1'!D30/'3.1.a'!$C$183</f>
        <v>0</v>
      </c>
      <c r="E30" s="143">
        <f>'2.1'!E30/'3.1.a'!$C$183</f>
        <v>0</v>
      </c>
      <c r="F30" s="143">
        <f>'2.1'!F30/'3.1.a'!$C$183</f>
        <v>3.3123537373759182E-3</v>
      </c>
      <c r="G30" s="143">
        <f>'2.1'!G30/'3.1.a'!$C$183</f>
        <v>6.412010667324909E-3</v>
      </c>
      <c r="H30" s="143">
        <f>'2.1'!H30/'3.1.a'!$C$183</f>
        <v>5.0637380107311615E-3</v>
      </c>
      <c r="I30" s="143">
        <f>'2.1'!I30/'3.1.a'!$C$183</f>
        <v>0</v>
      </c>
      <c r="J30" s="219">
        <f>'2.1'!J30/'3.1.a'!$C$183</f>
        <v>1.4788102415431988E-2</v>
      </c>
      <c r="K30" s="218">
        <f>'2.1'!K30/'3.1.a'!$D$183</f>
        <v>6.2681640665097319E-4</v>
      </c>
      <c r="L30" s="143">
        <f>'2.1'!L30/'3.1.a'!$D$183</f>
        <v>0</v>
      </c>
      <c r="M30" s="143">
        <f>'2.1'!M30/'3.1.a'!$D$183</f>
        <v>0</v>
      </c>
      <c r="N30" s="143">
        <f>'2.1'!N30/'3.1.a'!$D$183</f>
        <v>6.2681640665097319E-4</v>
      </c>
      <c r="O30" s="143">
        <f>'2.1'!O30/'3.1.a'!$D$183</f>
        <v>3.1478865694562316E-3</v>
      </c>
      <c r="P30" s="143">
        <f>'2.1'!P30/'3.1.a'!$D$183</f>
        <v>4.4759216267578712E-3</v>
      </c>
      <c r="Q30" s="143">
        <f>'2.1'!Q30/'3.1.a'!$D$183</f>
        <v>0</v>
      </c>
      <c r="R30" s="219">
        <f>'2.1'!R30/'3.1.a'!$D$183</f>
        <v>8.2506246028650771E-3</v>
      </c>
      <c r="S30" s="218">
        <f>'2.1'!S30/'3.1.a'!$E$183</f>
        <v>5.3208107183726813E-4</v>
      </c>
      <c r="T30" s="143">
        <f>'2.1'!T30/'3.1.a'!$E$183</f>
        <v>0</v>
      </c>
      <c r="U30" s="143">
        <f>'2.1'!U30/'3.1.a'!$E$183</f>
        <v>0</v>
      </c>
      <c r="V30" s="143">
        <f>'2.1'!V30/'3.1.a'!$E$183</f>
        <v>5.3208107183726813E-4</v>
      </c>
      <c r="W30" s="143">
        <f>'2.1'!W30/'3.1.a'!$E$183</f>
        <v>2.5824350122686914E-3</v>
      </c>
      <c r="X30" s="143">
        <f>'2.1'!X30/'3.1.a'!$E$183</f>
        <v>5.0825969881721144E-3</v>
      </c>
      <c r="Y30" s="143">
        <f>'2.1'!Y30/'3.1.a'!$E$183</f>
        <v>0</v>
      </c>
      <c r="Z30" s="219">
        <f>'2.1'!Z30/'3.1.a'!$E$183</f>
        <v>8.1971130722780731E-3</v>
      </c>
      <c r="AA30" s="218">
        <f>'2.1'!AA30/'3.1.a'!$F$183</f>
        <v>1.478104772202215E-3</v>
      </c>
      <c r="AB30" s="143">
        <f>'2.1'!AB30/'3.1.a'!$F$183</f>
        <v>0</v>
      </c>
      <c r="AC30" s="143">
        <f>'2.1'!AC30/'3.1.a'!$F$183</f>
        <v>0</v>
      </c>
      <c r="AD30" s="143">
        <f>'2.1'!AD30/'3.1.a'!$F$183</f>
        <v>1.478104772202215E-3</v>
      </c>
      <c r="AE30" s="143">
        <f>'2.1'!AE30/'3.1.a'!$F$183</f>
        <v>4.4765286087190392E-3</v>
      </c>
      <c r="AF30" s="143">
        <f>'2.1'!AF30/'3.1.a'!$F$183</f>
        <v>2.0776500796560351E-3</v>
      </c>
      <c r="AG30" s="143">
        <f>'2.1'!AG30/'3.1.a'!$F$183</f>
        <v>0</v>
      </c>
      <c r="AH30" s="219">
        <f>'2.1'!AH30/'3.1.a'!$F$183</f>
        <v>8.0322834605772893E-3</v>
      </c>
      <c r="AI30" s="218">
        <f>'2.1'!AI30/'3.1.a'!$G$183</f>
        <v>1.3882293148226585E-3</v>
      </c>
      <c r="AJ30" s="143">
        <f>'2.1'!AJ30/'3.1.a'!$G$183</f>
        <v>0</v>
      </c>
      <c r="AK30" s="143">
        <f>'2.1'!AK30/'3.1.a'!$G$183</f>
        <v>0</v>
      </c>
      <c r="AL30" s="143">
        <f>'2.1'!AL30/'3.1.a'!$G$183</f>
        <v>1.3882293148226585E-3</v>
      </c>
      <c r="AM30" s="143">
        <f>'2.1'!AM30/'3.1.a'!$G$183</f>
        <v>4.9124576844370473E-3</v>
      </c>
      <c r="AN30" s="143">
        <f>'2.1'!AN30/'3.1.a'!$G$183</f>
        <v>2.9686827612934686E-3</v>
      </c>
      <c r="AO30" s="143">
        <f>'2.1'!AO30/'3.1.a'!$G$183</f>
        <v>0</v>
      </c>
      <c r="AP30" s="219">
        <f>'2.1'!AP30/'3.1.a'!$G$183</f>
        <v>9.2693697605531755E-3</v>
      </c>
      <c r="AQ30" s="218">
        <f>'2.1'!AQ30/'3.1.a'!$H$183</f>
        <v>-9.7345771013446637E-4</v>
      </c>
      <c r="AR30" s="143">
        <f>'2.1'!AR30/'3.1.a'!$H$183</f>
        <v>0</v>
      </c>
      <c r="AS30" s="143">
        <f>'2.1'!AS30/'3.1.a'!$H$183</f>
        <v>0</v>
      </c>
      <c r="AT30" s="143">
        <f>'2.1'!AT30/'3.1.a'!$H$183</f>
        <v>-9.7345771013446637E-4</v>
      </c>
      <c r="AU30" s="143">
        <f>'2.1'!AU30/'3.1.a'!$H$183</f>
        <v>3.8829719301736323E-4</v>
      </c>
      <c r="AV30" s="143">
        <f>'2.1'!AV30/'3.1.a'!$H$183</f>
        <v>1.9366388267619407E-3</v>
      </c>
      <c r="AW30" s="143">
        <f>'2.1'!AW30/'3.1.a'!$H$183</f>
        <v>0</v>
      </c>
      <c r="AX30" s="219">
        <f>'2.1'!AX30/'3.1.a'!$H$183</f>
        <v>1.3514783096448375E-3</v>
      </c>
      <c r="AY30" s="218">
        <f>'2.1'!AY30/'3.1.a'!$I$183</f>
        <v>-1.6143058857803756E-3</v>
      </c>
      <c r="AZ30" s="143">
        <f>'2.1'!AZ30/'3.1.a'!$I$183</f>
        <v>0</v>
      </c>
      <c r="BA30" s="143">
        <f>'2.1'!BA30/'3.1.a'!$I$183</f>
        <v>0</v>
      </c>
      <c r="BB30" s="143">
        <f>'2.1'!BB30/'3.1.a'!$I$183</f>
        <v>-1.6143058857803756E-3</v>
      </c>
      <c r="BC30" s="143">
        <f>'2.1'!BC30/'3.1.a'!$I$183</f>
        <v>-8.2426693891780498E-4</v>
      </c>
      <c r="BD30" s="143">
        <f>'2.1'!BD30/'3.1.a'!$I$183</f>
        <v>1.4900098285713628E-3</v>
      </c>
      <c r="BE30" s="143">
        <f>'2.1'!BE30/'3.1.a'!$I$183</f>
        <v>0</v>
      </c>
      <c r="BF30" s="219">
        <f>'2.1'!BF30/'3.1.a'!$I$183</f>
        <v>-9.4856299612681798E-4</v>
      </c>
      <c r="BG30" s="218">
        <f>'2.1'!BG30/'3.1.a'!$J$183</f>
        <v>-2.6525420818378771E-3</v>
      </c>
      <c r="BH30" s="143">
        <f>'2.1'!BH30/'3.1.a'!$J$183</f>
        <v>0</v>
      </c>
      <c r="BI30" s="143">
        <f>'2.1'!BI30/'3.1.a'!$J$183</f>
        <v>0</v>
      </c>
      <c r="BJ30" s="143">
        <f>'2.1'!BJ30/'3.1.a'!$J$183</f>
        <v>-2.6525420818378771E-3</v>
      </c>
      <c r="BK30" s="143">
        <f>'2.1'!BK30/'3.1.a'!$J$183</f>
        <v>-4.7237992462484662E-4</v>
      </c>
      <c r="BL30" s="143">
        <f>'2.1'!BL30/'3.1.a'!$J$183</f>
        <v>-1.284232637104083E-3</v>
      </c>
      <c r="BM30" s="143">
        <f>'2.1'!BM30/'3.1.a'!$J$183</f>
        <v>0</v>
      </c>
      <c r="BN30" s="219">
        <f>'2.1'!BN30/'3.1.a'!$J$183</f>
        <v>-4.4091546435668068E-3</v>
      </c>
      <c r="BO30" s="218">
        <f>'2.1'!BO30/'3.1.a'!$K$183</f>
        <v>-1.587114868580868E-3</v>
      </c>
      <c r="BP30" s="143">
        <f>'2.1'!BP30/'3.1.a'!$K$183</f>
        <v>0</v>
      </c>
      <c r="BQ30" s="143">
        <f>'2.1'!BQ30/'3.1.a'!$K$183</f>
        <v>0</v>
      </c>
      <c r="BR30" s="143">
        <f>'2.1'!BR30/'3.1.a'!$K$183</f>
        <v>-1.587114868580868E-3</v>
      </c>
      <c r="BS30" s="143">
        <f>'2.1'!BS30/'3.1.a'!$K$183</f>
        <v>-4.0673232564879621E-4</v>
      </c>
      <c r="BT30" s="143">
        <f>'2.1'!BT30/'3.1.a'!$K$183</f>
        <v>-2.5397827784051869E-4</v>
      </c>
      <c r="BU30" s="143">
        <f>'2.1'!BU30/'3.1.a'!$K$183</f>
        <v>0</v>
      </c>
      <c r="BV30" s="219">
        <f>'2.1'!BV30/'3.1.a'!$K$183</f>
        <v>-2.2478254720701826E-3</v>
      </c>
      <c r="BW30" s="218">
        <f>'2.1'!BW30/'3.1.a'!$L$183</f>
        <v>-2.5493506869744224E-3</v>
      </c>
      <c r="BX30" s="143">
        <f>'2.1'!BX30/'3.1.a'!$L$183</f>
        <v>0</v>
      </c>
      <c r="BY30" s="143">
        <f>'2.1'!BY30/'3.1.a'!$L$183</f>
        <v>0</v>
      </c>
      <c r="BZ30" s="143">
        <f>'2.1'!BZ30/'3.1.a'!$L$183</f>
        <v>-2.5493506869744224E-3</v>
      </c>
      <c r="CA30" s="143">
        <f>'2.1'!CA30/'3.1.a'!$L$183</f>
        <v>-1.948482552741317E-3</v>
      </c>
      <c r="CB30" s="143">
        <f>'2.1'!CB30/'3.1.a'!$L$183</f>
        <v>3.8902157313939903E-4</v>
      </c>
      <c r="CC30" s="143">
        <f>'2.1'!CC30/'3.1.a'!$L$183</f>
        <v>0</v>
      </c>
      <c r="CD30" s="219">
        <f>'2.1'!CD30/'3.1.a'!$L$183</f>
        <v>-4.1088116665763405E-3</v>
      </c>
      <c r="CE30" s="218">
        <f>'2.1'!CE30/'3.1.a'!$M$183</f>
        <v>-2.7700244177151605E-3</v>
      </c>
      <c r="CF30" s="143">
        <f>'2.1'!CF30/'3.1.a'!$M$183</f>
        <v>0</v>
      </c>
      <c r="CG30" s="143">
        <f>'2.1'!CG30/'3.1.a'!$M$183</f>
        <v>0</v>
      </c>
      <c r="CH30" s="143">
        <f>'2.1'!CH30/'3.1.a'!$M$183</f>
        <v>-2.7700244177151605E-3</v>
      </c>
      <c r="CI30" s="143">
        <f>'2.1'!CI30/'3.1.a'!$M$183</f>
        <v>-1.7573974724500389E-3</v>
      </c>
      <c r="CJ30" s="143">
        <f>'2.1'!CJ30/'3.1.a'!$M$183</f>
        <v>2.3480935603950397E-3</v>
      </c>
      <c r="CK30" s="143">
        <f>'2.1'!CK30/'3.1.a'!$M$183</f>
        <v>0</v>
      </c>
      <c r="CL30" s="271">
        <f>'2.1'!CL30/'3.1.a'!$M$183</f>
        <v>-2.1793283297701594E-3</v>
      </c>
      <c r="CM30" s="218">
        <f>'2.1'!CM30/'3.1.a'!$N$183</f>
        <v>-3.4688621858677444E-3</v>
      </c>
      <c r="CN30" s="143">
        <f>'2.1'!CN30/'3.1.a'!$N$183</f>
        <v>0</v>
      </c>
      <c r="CO30" s="143">
        <f>'2.1'!CO30/'3.1.a'!$N$183</f>
        <v>0</v>
      </c>
      <c r="CP30" s="143">
        <f>'2.1'!CP30/'3.1.a'!$N$183</f>
        <v>-3.4688621858677444E-3</v>
      </c>
      <c r="CQ30" s="143">
        <f>'2.1'!CQ30/'3.1.a'!$N$183</f>
        <v>3.3494965250353354E-4</v>
      </c>
      <c r="CR30" s="143">
        <f>'2.1'!CR30/'3.1.a'!$N$183</f>
        <v>-1.581141711805444E-4</v>
      </c>
      <c r="CS30" s="143">
        <f>'2.1'!CS30/'3.1.a'!$N$183</f>
        <v>0</v>
      </c>
      <c r="CT30" s="271">
        <f>'2.1'!CT30/'3.1.a'!$N$183</f>
        <v>-3.2920267045447554E-3</v>
      </c>
    </row>
    <row r="31" spans="1:98" ht="20" customHeight="1" x14ac:dyDescent="0.2">
      <c r="A31" s="122">
        <v>311</v>
      </c>
      <c r="B31" s="121" t="s">
        <v>825</v>
      </c>
      <c r="C31" s="220">
        <f>'2.1'!C31/'3.1.a'!$C$183</f>
        <v>3.0612783715730446E-3</v>
      </c>
      <c r="D31" s="144">
        <f>'2.1'!D31/'3.1.a'!$C$183</f>
        <v>0</v>
      </c>
      <c r="E31" s="144">
        <f>'2.1'!E31/'3.1.a'!$C$183</f>
        <v>0</v>
      </c>
      <c r="F31" s="144">
        <f>'2.1'!F31/'3.1.a'!$C$183</f>
        <v>3.0612783715730446E-3</v>
      </c>
      <c r="G31" s="144">
        <f>'2.1'!G31/'3.1.a'!$C$183</f>
        <v>6.3846417147538949E-3</v>
      </c>
      <c r="H31" s="144">
        <f>'2.1'!H31/'3.1.a'!$C$183</f>
        <v>4.9963981244824244E-3</v>
      </c>
      <c r="I31" s="144">
        <f>'2.1'!I31/'3.1.a'!$C$183</f>
        <v>0</v>
      </c>
      <c r="J31" s="221">
        <f>'2.1'!J31/'3.1.a'!$C$183</f>
        <v>1.4442318210809366E-2</v>
      </c>
      <c r="K31" s="220">
        <f>'2.1'!K31/'3.1.a'!$D$183</f>
        <v>1.3123307419398032E-3</v>
      </c>
      <c r="L31" s="144">
        <f>'2.1'!L31/'3.1.a'!$D$183</f>
        <v>0</v>
      </c>
      <c r="M31" s="144">
        <f>'2.1'!M31/'3.1.a'!$D$183</f>
        <v>0</v>
      </c>
      <c r="N31" s="144">
        <f>'2.1'!N31/'3.1.a'!$D$183</f>
        <v>1.3123307419398032E-3</v>
      </c>
      <c r="O31" s="144">
        <f>'2.1'!O31/'3.1.a'!$D$183</f>
        <v>3.1218845244953483E-3</v>
      </c>
      <c r="P31" s="144">
        <f>'2.1'!P31/'3.1.a'!$D$183</f>
        <v>4.4144872235819142E-3</v>
      </c>
      <c r="Q31" s="144">
        <f>'2.1'!Q31/'3.1.a'!$D$183</f>
        <v>0</v>
      </c>
      <c r="R31" s="221">
        <f>'2.1'!R31/'3.1.a'!$D$183</f>
        <v>8.8487024900170651E-3</v>
      </c>
      <c r="S31" s="220">
        <f>'2.1'!S31/'3.1.a'!$E$183</f>
        <v>8.8351026481344656E-4</v>
      </c>
      <c r="T31" s="144">
        <f>'2.1'!T31/'3.1.a'!$E$183</f>
        <v>0</v>
      </c>
      <c r="U31" s="144">
        <f>'2.1'!U31/'3.1.a'!$E$183</f>
        <v>0</v>
      </c>
      <c r="V31" s="144">
        <f>'2.1'!V31/'3.1.a'!$E$183</f>
        <v>8.8351026481344656E-4</v>
      </c>
      <c r="W31" s="144">
        <f>'2.1'!W31/'3.1.a'!$E$183</f>
        <v>2.5566173280393632E-3</v>
      </c>
      <c r="X31" s="144">
        <f>'2.1'!X31/'3.1.a'!$E$183</f>
        <v>5.0358181056213754E-3</v>
      </c>
      <c r="Y31" s="144">
        <f>'2.1'!Y31/'3.1.a'!$E$183</f>
        <v>0</v>
      </c>
      <c r="Z31" s="221">
        <f>'2.1'!Z31/'3.1.a'!$E$183</f>
        <v>8.4759456984741851E-3</v>
      </c>
      <c r="AA31" s="220">
        <f>'2.1'!AA31/'3.1.a'!$F$183</f>
        <v>1.9820671326529525E-3</v>
      </c>
      <c r="AB31" s="144">
        <f>'2.1'!AB31/'3.1.a'!$F$183</f>
        <v>0</v>
      </c>
      <c r="AC31" s="144">
        <f>'2.1'!AC31/'3.1.a'!$F$183</f>
        <v>0</v>
      </c>
      <c r="AD31" s="144">
        <f>'2.1'!AD31/'3.1.a'!$F$183</f>
        <v>1.9820671326529525E-3</v>
      </c>
      <c r="AE31" s="144">
        <f>'2.1'!AE31/'3.1.a'!$F$183</f>
        <v>4.4509289601470008E-3</v>
      </c>
      <c r="AF31" s="144">
        <f>'2.1'!AF31/'3.1.a'!$F$183</f>
        <v>2.0270566224622633E-3</v>
      </c>
      <c r="AG31" s="144">
        <f>'2.1'!AG31/'3.1.a'!$F$183</f>
        <v>0</v>
      </c>
      <c r="AH31" s="221">
        <f>'2.1'!AH31/'3.1.a'!$F$183</f>
        <v>8.4600527152622167E-3</v>
      </c>
      <c r="AI31" s="220">
        <f>'2.1'!AI31/'3.1.a'!$G$183</f>
        <v>2.4666012815636931E-3</v>
      </c>
      <c r="AJ31" s="144">
        <f>'2.1'!AJ31/'3.1.a'!$G$183</f>
        <v>0</v>
      </c>
      <c r="AK31" s="144">
        <f>'2.1'!AK31/'3.1.a'!$G$183</f>
        <v>0</v>
      </c>
      <c r="AL31" s="144">
        <f>'2.1'!AL31/'3.1.a'!$G$183</f>
        <v>2.4666012815636931E-3</v>
      </c>
      <c r="AM31" s="144">
        <f>'2.1'!AM31/'3.1.a'!$G$183</f>
        <v>4.8741755929682289E-3</v>
      </c>
      <c r="AN31" s="144">
        <f>'2.1'!AN31/'3.1.a'!$G$183</f>
        <v>2.9219576115665198E-3</v>
      </c>
      <c r="AO31" s="144">
        <f>'2.1'!AO31/'3.1.a'!$G$183</f>
        <v>0</v>
      </c>
      <c r="AP31" s="221">
        <f>'2.1'!AP31/'3.1.a'!$G$183</f>
        <v>1.0262734486098442E-2</v>
      </c>
      <c r="AQ31" s="220">
        <f>'2.1'!AQ31/'3.1.a'!$H$183</f>
        <v>-4.4050899303060657E-4</v>
      </c>
      <c r="AR31" s="144">
        <f>'2.1'!AR31/'3.1.a'!$H$183</f>
        <v>0</v>
      </c>
      <c r="AS31" s="144">
        <f>'2.1'!AS31/'3.1.a'!$H$183</f>
        <v>0</v>
      </c>
      <c r="AT31" s="144">
        <f>'2.1'!AT31/'3.1.a'!$H$183</f>
        <v>-4.4050899303060657E-4</v>
      </c>
      <c r="AU31" s="144">
        <f>'2.1'!AU31/'3.1.a'!$H$183</f>
        <v>3.7963654823628616E-4</v>
      </c>
      <c r="AV31" s="144">
        <f>'2.1'!AV31/'3.1.a'!$H$183</f>
        <v>1.8925385668227533E-3</v>
      </c>
      <c r="AW31" s="144">
        <f>'2.1'!AW31/'3.1.a'!$H$183</f>
        <v>0</v>
      </c>
      <c r="AX31" s="221">
        <f>'2.1'!AX31/'3.1.a'!$H$183</f>
        <v>1.8316661220284327E-3</v>
      </c>
      <c r="AY31" s="220">
        <f>'2.1'!AY31/'3.1.a'!$I$183</f>
        <v>-1.094768236468041E-3</v>
      </c>
      <c r="AZ31" s="144">
        <f>'2.1'!AZ31/'3.1.a'!$I$183</f>
        <v>0</v>
      </c>
      <c r="BA31" s="144">
        <f>'2.1'!BA31/'3.1.a'!$I$183</f>
        <v>0</v>
      </c>
      <c r="BB31" s="144">
        <f>'2.1'!BB31/'3.1.a'!$I$183</f>
        <v>-1.094768236468041E-3</v>
      </c>
      <c r="BC31" s="144">
        <f>'2.1'!BC31/'3.1.a'!$I$183</f>
        <v>-8.3327740379697546E-4</v>
      </c>
      <c r="BD31" s="144">
        <f>'2.1'!BD31/'3.1.a'!$I$183</f>
        <v>1.4410702539231709E-3</v>
      </c>
      <c r="BE31" s="144">
        <f>'2.1'!BE31/'3.1.a'!$I$183</f>
        <v>0</v>
      </c>
      <c r="BF31" s="221">
        <f>'2.1'!BF31/'3.1.a'!$I$183</f>
        <v>-4.8697538634184556E-4</v>
      </c>
      <c r="BG31" s="220">
        <f>'2.1'!BG31/'3.1.a'!$J$183</f>
        <v>-1.498668023713168E-3</v>
      </c>
      <c r="BH31" s="144">
        <f>'2.1'!BH31/'3.1.a'!$J$183</f>
        <v>0</v>
      </c>
      <c r="BI31" s="144">
        <f>'2.1'!BI31/'3.1.a'!$J$183</f>
        <v>0</v>
      </c>
      <c r="BJ31" s="144">
        <f>'2.1'!BJ31/'3.1.a'!$J$183</f>
        <v>-1.498668023713168E-3</v>
      </c>
      <c r="BK31" s="144">
        <f>'2.1'!BK31/'3.1.a'!$J$183</f>
        <v>-4.8498709420962549E-4</v>
      </c>
      <c r="BL31" s="144">
        <f>'2.1'!BL31/'3.1.a'!$J$183</f>
        <v>-1.3139901115338092E-3</v>
      </c>
      <c r="BM31" s="144">
        <f>'2.1'!BM31/'3.1.a'!$J$183</f>
        <v>0</v>
      </c>
      <c r="BN31" s="221">
        <f>'2.1'!BN31/'3.1.a'!$J$183</f>
        <v>-3.2976452294566027E-3</v>
      </c>
      <c r="BO31" s="220">
        <f>'2.1'!BO31/'3.1.a'!$K$183</f>
        <v>-1.2582470350525309E-3</v>
      </c>
      <c r="BP31" s="144">
        <f>'2.1'!BP31/'3.1.a'!$K$183</f>
        <v>0</v>
      </c>
      <c r="BQ31" s="144">
        <f>'2.1'!BQ31/'3.1.a'!$K$183</f>
        <v>0</v>
      </c>
      <c r="BR31" s="144">
        <f>'2.1'!BR31/'3.1.a'!$K$183</f>
        <v>-1.2582470350525309E-3</v>
      </c>
      <c r="BS31" s="144">
        <f>'2.1'!BS31/'3.1.a'!$K$183</f>
        <v>-4.2839758048161575E-4</v>
      </c>
      <c r="BT31" s="144">
        <f>'2.1'!BT31/'3.1.a'!$K$183</f>
        <v>-2.913250190397607E-4</v>
      </c>
      <c r="BU31" s="144">
        <f>'2.1'!BU31/'3.1.a'!$K$183</f>
        <v>0</v>
      </c>
      <c r="BV31" s="221">
        <f>'2.1'!BV31/'3.1.a'!$K$183</f>
        <v>-1.9779696345739073E-3</v>
      </c>
      <c r="BW31" s="220">
        <f>'2.1'!BW31/'3.1.a'!$L$183</f>
        <v>-1.7184073118374811E-3</v>
      </c>
      <c r="BX31" s="144">
        <f>'2.1'!BX31/'3.1.a'!$L$183</f>
        <v>0</v>
      </c>
      <c r="BY31" s="144">
        <f>'2.1'!BY31/'3.1.a'!$L$183</f>
        <v>0</v>
      </c>
      <c r="BZ31" s="144">
        <f>'2.1'!BZ31/'3.1.a'!$L$183</f>
        <v>-1.7184073118374811E-3</v>
      </c>
      <c r="CA31" s="144">
        <f>'2.1'!CA31/'3.1.a'!$L$183</f>
        <v>-1.9516013069209356E-3</v>
      </c>
      <c r="CB31" s="144">
        <f>'2.1'!CB31/'3.1.a'!$L$183</f>
        <v>3.2679420405634988E-4</v>
      </c>
      <c r="CC31" s="144">
        <f>'2.1'!CC31/'3.1.a'!$L$183</f>
        <v>0</v>
      </c>
      <c r="CD31" s="221">
        <f>'2.1'!CD31/'3.1.a'!$L$183</f>
        <v>-3.3432144147020667E-3</v>
      </c>
      <c r="CE31" s="220">
        <f>'2.1'!CE31/'3.1.a'!$M$183</f>
        <v>-1.9539443469394173E-3</v>
      </c>
      <c r="CF31" s="144">
        <f>'2.1'!CF31/'3.1.a'!$M$183</f>
        <v>0</v>
      </c>
      <c r="CG31" s="144">
        <f>'2.1'!CG31/'3.1.a'!$M$183</f>
        <v>0</v>
      </c>
      <c r="CH31" s="144">
        <f>'2.1'!CH31/'3.1.a'!$M$183</f>
        <v>-1.9539443469394173E-3</v>
      </c>
      <c r="CI31" s="144">
        <f>'2.1'!CI31/'3.1.a'!$M$183</f>
        <v>-1.7815735764979846E-3</v>
      </c>
      <c r="CJ31" s="144">
        <f>'2.1'!CJ31/'3.1.a'!$M$183</f>
        <v>2.2545170889674152E-3</v>
      </c>
      <c r="CK31" s="144">
        <f>'2.1'!CK31/'3.1.a'!$M$183</f>
        <v>0</v>
      </c>
      <c r="CL31" s="144">
        <f>'2.1'!CL31/'3.1.a'!$M$183</f>
        <v>-1.4810008344699865E-3</v>
      </c>
      <c r="CM31" s="220">
        <f>'2.1'!CM31/'3.1.a'!$N$183</f>
        <v>-2.7111834876469964E-3</v>
      </c>
      <c r="CN31" s="144">
        <f>'2.1'!CN31/'3.1.a'!$N$183</f>
        <v>0</v>
      </c>
      <c r="CO31" s="144">
        <f>'2.1'!CO31/'3.1.a'!$N$183</f>
        <v>0</v>
      </c>
      <c r="CP31" s="144">
        <f>'2.1'!CP31/'3.1.a'!$N$183</f>
        <v>-2.7111834876469964E-3</v>
      </c>
      <c r="CQ31" s="144">
        <f>'2.1'!CQ31/'3.1.a'!$N$183</f>
        <v>3.0286441521928551E-4</v>
      </c>
      <c r="CR31" s="94" t="s">
        <v>826</v>
      </c>
      <c r="CS31" s="144">
        <f>'2.1'!CS31/'3.1.a'!$N$183</f>
        <v>0</v>
      </c>
      <c r="CT31" s="94" t="s">
        <v>826</v>
      </c>
    </row>
    <row r="32" spans="1:98" ht="20" customHeight="1" x14ac:dyDescent="0.2">
      <c r="A32" s="122">
        <v>312</v>
      </c>
      <c r="B32" s="121" t="s">
        <v>252</v>
      </c>
      <c r="C32" s="220">
        <f>'2.1'!C32/'3.1.a'!$C$183</f>
        <v>4.1147385687599121E-4</v>
      </c>
      <c r="D32" s="144">
        <f>'2.1'!D32/'3.1.a'!$C$183</f>
        <v>0</v>
      </c>
      <c r="E32" s="144">
        <f>'2.1'!E32/'3.1.a'!$C$183</f>
        <v>0</v>
      </c>
      <c r="F32" s="144">
        <f>'2.1'!F32/'3.1.a'!$C$183</f>
        <v>4.1147385687599121E-4</v>
      </c>
      <c r="G32" s="144">
        <f>'2.1'!G32/'3.1.a'!$C$183</f>
        <v>2.7366607393759196E-5</v>
      </c>
      <c r="H32" s="144">
        <f>'2.1'!H32/'3.1.a'!$C$183</f>
        <v>6.7339886248738053E-5</v>
      </c>
      <c r="I32" s="144">
        <f>'2.1'!I32/'3.1.a'!$C$183</f>
        <v>0</v>
      </c>
      <c r="J32" s="221">
        <f>'2.1'!J32/'3.1.a'!$C$183</f>
        <v>5.0618035051848843E-4</v>
      </c>
      <c r="K32" s="220">
        <f>'2.1'!K32/'3.1.a'!$D$183</f>
        <v>2.6506833220911677E-5</v>
      </c>
      <c r="L32" s="144">
        <f>'2.1'!L32/'3.1.a'!$D$183</f>
        <v>0</v>
      </c>
      <c r="M32" s="144">
        <f>'2.1'!M32/'3.1.a'!$D$183</f>
        <v>0</v>
      </c>
      <c r="N32" s="144">
        <f>'2.1'!N32/'3.1.a'!$D$183</f>
        <v>2.6506833220911677E-5</v>
      </c>
      <c r="O32" s="144">
        <f>'2.1'!O32/'3.1.a'!$D$183</f>
        <v>2.6001675911746282E-5</v>
      </c>
      <c r="P32" s="144">
        <f>'2.1'!P32/'3.1.a'!$D$183</f>
        <v>6.1434403175956767E-5</v>
      </c>
      <c r="Q32" s="144">
        <f>'2.1'!Q32/'3.1.a'!$D$183</f>
        <v>0</v>
      </c>
      <c r="R32" s="221">
        <f>'2.1'!R32/'3.1.a'!$D$183</f>
        <v>1.1394291230861472E-4</v>
      </c>
      <c r="S32" s="220">
        <f>'2.1'!S32/'3.1.a'!$E$183</f>
        <v>-4.4833568400197504E-5</v>
      </c>
      <c r="T32" s="144">
        <f>'2.1'!T32/'3.1.a'!$E$183</f>
        <v>0</v>
      </c>
      <c r="U32" s="144">
        <f>'2.1'!U32/'3.1.a'!$E$183</f>
        <v>0</v>
      </c>
      <c r="V32" s="144">
        <f>'2.1'!V32/'3.1.a'!$E$183</f>
        <v>-4.4833568400197504E-5</v>
      </c>
      <c r="W32" s="144">
        <f>'2.1'!W32/'3.1.a'!$E$183</f>
        <v>2.5817684229328151E-5</v>
      </c>
      <c r="X32" s="144">
        <f>'2.1'!X32/'3.1.a'!$E$183</f>
        <v>4.677888255073981E-5</v>
      </c>
      <c r="Y32" s="144">
        <f>'2.1'!Y32/'3.1.a'!$E$183</f>
        <v>0</v>
      </c>
      <c r="Z32" s="221">
        <f>'2.1'!Z32/'3.1.a'!$E$183</f>
        <v>2.7762998379870461E-5</v>
      </c>
      <c r="AA32" s="220">
        <f>'2.1'!AA32/'3.1.a'!$F$183</f>
        <v>7.0064170061851766E-5</v>
      </c>
      <c r="AB32" s="144">
        <f>'2.1'!AB32/'3.1.a'!$F$183</f>
        <v>0</v>
      </c>
      <c r="AC32" s="144">
        <f>'2.1'!AC32/'3.1.a'!$F$183</f>
        <v>0</v>
      </c>
      <c r="AD32" s="144">
        <f>'2.1'!AD32/'3.1.a'!$F$183</f>
        <v>7.0064170061851766E-5</v>
      </c>
      <c r="AE32" s="144">
        <f>'2.1'!AE32/'3.1.a'!$F$183</f>
        <v>2.5570797553238524E-5</v>
      </c>
      <c r="AF32" s="144">
        <f>'2.1'!AF32/'3.1.a'!$F$183</f>
        <v>5.0593457193771721E-5</v>
      </c>
      <c r="AG32" s="144">
        <f>'2.1'!AG32/'3.1.a'!$F$183</f>
        <v>0</v>
      </c>
      <c r="AH32" s="221">
        <f>'2.1'!AH32/'3.1.a'!$F$183</f>
        <v>1.4622842480886201E-4</v>
      </c>
      <c r="AI32" s="220">
        <f>'2.1'!AI32/'3.1.a'!$G$183</f>
        <v>1.5449795652897679E-4</v>
      </c>
      <c r="AJ32" s="144">
        <f>'2.1'!AJ32/'3.1.a'!$G$183</f>
        <v>0</v>
      </c>
      <c r="AK32" s="144">
        <f>'2.1'!AK32/'3.1.a'!$G$183</f>
        <v>0</v>
      </c>
      <c r="AL32" s="144">
        <f>'2.1'!AL32/'3.1.a'!$G$183</f>
        <v>1.5449795652897679E-4</v>
      </c>
      <c r="AM32" s="144">
        <f>'2.1'!AM32/'3.1.a'!$G$183</f>
        <v>3.8282091468817963E-5</v>
      </c>
      <c r="AN32" s="144">
        <f>'2.1'!AN32/'3.1.a'!$G$183</f>
        <v>4.6725149726948807E-5</v>
      </c>
      <c r="AO32" s="144">
        <f>'2.1'!AO32/'3.1.a'!$G$183</f>
        <v>0</v>
      </c>
      <c r="AP32" s="221">
        <f>'2.1'!AP32/'3.1.a'!$G$183</f>
        <v>2.3950519772474355E-4</v>
      </c>
      <c r="AQ32" s="220">
        <f>'2.1'!AQ32/'3.1.a'!$H$183</f>
        <v>2.4711823206244652E-4</v>
      </c>
      <c r="AR32" s="144">
        <f>'2.1'!AR32/'3.1.a'!$H$183</f>
        <v>0</v>
      </c>
      <c r="AS32" s="144">
        <f>'2.1'!AS32/'3.1.a'!$H$183</f>
        <v>0</v>
      </c>
      <c r="AT32" s="144">
        <f>'2.1'!AT32/'3.1.a'!$H$183</f>
        <v>2.4711823206244652E-4</v>
      </c>
      <c r="AU32" s="144">
        <f>'2.1'!AU32/'3.1.a'!$H$183</f>
        <v>8.6606447810771125E-6</v>
      </c>
      <c r="AV32" s="144">
        <f>'2.1'!AV32/'3.1.a'!$H$183</f>
        <v>4.4100259939187296E-5</v>
      </c>
      <c r="AW32" s="144">
        <f>'2.1'!AW32/'3.1.a'!$H$183</f>
        <v>0</v>
      </c>
      <c r="AX32" s="221">
        <f>'2.1'!AX32/'3.1.a'!$H$183</f>
        <v>2.9987913678271088E-4</v>
      </c>
      <c r="AY32" s="220">
        <f>'2.1'!AY32/'3.1.a'!$I$183</f>
        <v>9.2097646864225317E-6</v>
      </c>
      <c r="AZ32" s="144">
        <f>'2.1'!AZ32/'3.1.a'!$I$183</f>
        <v>0</v>
      </c>
      <c r="BA32" s="144">
        <f>'2.1'!BA32/'3.1.a'!$I$183</f>
        <v>0</v>
      </c>
      <c r="BB32" s="144">
        <f>'2.1'!BB32/'3.1.a'!$I$183</f>
        <v>9.2097646864225317E-6</v>
      </c>
      <c r="BC32" s="144">
        <f>'2.1'!BC32/'3.1.a'!$I$183</f>
        <v>9.0093354327608957E-6</v>
      </c>
      <c r="BD32" s="144">
        <f>'2.1'!BD32/'3.1.a'!$I$183</f>
        <v>4.893957464819196E-5</v>
      </c>
      <c r="BE32" s="144">
        <f>'2.1'!BE32/'3.1.a'!$I$183</f>
        <v>0</v>
      </c>
      <c r="BF32" s="221">
        <f>'2.1'!BF32/'3.1.a'!$I$183</f>
        <v>6.715867476737538E-5</v>
      </c>
      <c r="BG32" s="220">
        <f>'2.1'!BG32/'3.1.a'!$J$183</f>
        <v>1.6411993608459485E-4</v>
      </c>
      <c r="BH32" s="144">
        <f>'2.1'!BH32/'3.1.a'!$J$183</f>
        <v>0</v>
      </c>
      <c r="BI32" s="144">
        <f>'2.1'!BI32/'3.1.a'!$J$183</f>
        <v>0</v>
      </c>
      <c r="BJ32" s="144">
        <f>'2.1'!BJ32/'3.1.a'!$J$183</f>
        <v>1.6411993608459485E-4</v>
      </c>
      <c r="BK32" s="144">
        <f>'2.1'!BK32/'3.1.a'!$J$183</f>
        <v>1.2607169584778891E-5</v>
      </c>
      <c r="BL32" s="144">
        <f>'2.1'!BL32/'3.1.a'!$J$183</f>
        <v>2.9757474429726414E-5</v>
      </c>
      <c r="BM32" s="144">
        <f>'2.1'!BM32/'3.1.a'!$J$183</f>
        <v>0</v>
      </c>
      <c r="BN32" s="221">
        <f>'2.1'!BN32/'3.1.a'!$J$183</f>
        <v>2.0648458009910018E-4</v>
      </c>
      <c r="BO32" s="220">
        <f>'2.1'!BO32/'3.1.a'!$K$183</f>
        <v>2.4167005044016106E-5</v>
      </c>
      <c r="BP32" s="144">
        <f>'2.1'!BP32/'3.1.a'!$K$183</f>
        <v>0</v>
      </c>
      <c r="BQ32" s="144">
        <f>'2.1'!BQ32/'3.1.a'!$K$183</f>
        <v>0</v>
      </c>
      <c r="BR32" s="144">
        <f>'2.1'!BR32/'3.1.a'!$K$183</f>
        <v>2.4167005044016106E-5</v>
      </c>
      <c r="BS32" s="144">
        <f>'2.1'!BS32/'3.1.a'!$K$183</f>
        <v>2.1665254832819614E-5</v>
      </c>
      <c r="BT32" s="144">
        <f>'2.1'!BT32/'3.1.a'!$K$183</f>
        <v>3.7346741199241995E-5</v>
      </c>
      <c r="BU32" s="144">
        <f>'2.1'!BU32/'3.1.a'!$K$183</f>
        <v>0</v>
      </c>
      <c r="BV32" s="221">
        <f>'2.1'!BV32/'3.1.a'!$K$183</f>
        <v>8.3179001076077715E-5</v>
      </c>
      <c r="BW32" s="220">
        <f>'2.1'!BW32/'3.1.a'!$L$183</f>
        <v>5.0470977126132966E-5</v>
      </c>
      <c r="BX32" s="144">
        <f>'2.1'!BX32/'3.1.a'!$L$183</f>
        <v>0</v>
      </c>
      <c r="BY32" s="144">
        <f>'2.1'!BY32/'3.1.a'!$L$183</f>
        <v>0</v>
      </c>
      <c r="BZ32" s="144">
        <f>'2.1'!BZ32/'3.1.a'!$L$183</f>
        <v>5.0470977126132966E-5</v>
      </c>
      <c r="CA32" s="144">
        <f>'2.1'!CA32/'3.1.a'!$L$183</f>
        <v>9.3441141035393754E-6</v>
      </c>
      <c r="CB32" s="144">
        <f>'2.1'!CB32/'3.1.a'!$L$183</f>
        <v>6.2227369083049143E-5</v>
      </c>
      <c r="CC32" s="144">
        <f>'2.1'!CC32/'3.1.a'!$L$183</f>
        <v>0</v>
      </c>
      <c r="CD32" s="221">
        <f>'2.1'!CD32/'3.1.a'!$L$183</f>
        <v>1.2204246031272149E-4</v>
      </c>
      <c r="CE32" s="220">
        <f>'2.1'!CE32/'3.1.a'!$M$183</f>
        <v>6.2601994210601371E-5</v>
      </c>
      <c r="CF32" s="144">
        <f>'2.1'!CF32/'3.1.a'!$M$183</f>
        <v>0</v>
      </c>
      <c r="CG32" s="144">
        <f>'2.1'!CG32/'3.1.a'!$M$183</f>
        <v>0</v>
      </c>
      <c r="CH32" s="144">
        <f>'2.1'!CH32/'3.1.a'!$M$183</f>
        <v>6.2601994210601371E-5</v>
      </c>
      <c r="CI32" s="144">
        <f>'2.1'!CI32/'3.1.a'!$M$183</f>
        <v>2.4166712870173409E-5</v>
      </c>
      <c r="CJ32" s="144">
        <f>'2.1'!CJ32/'3.1.a'!$M$183</f>
        <v>9.3576471427624477E-5</v>
      </c>
      <c r="CK32" s="144">
        <f>'2.1'!CK32/'3.1.a'!$M$183</f>
        <v>0</v>
      </c>
      <c r="CL32" s="144">
        <f>'2.1'!CL32/'3.1.a'!$M$183</f>
        <v>1.8034517850839925E-4</v>
      </c>
      <c r="CM32" s="220">
        <f>'2.1'!CM32/'3.1.a'!$N$183</f>
        <v>1.4377021552199493E-4</v>
      </c>
      <c r="CN32" s="144">
        <f>'2.1'!CN32/'3.1.a'!$N$183</f>
        <v>0</v>
      </c>
      <c r="CO32" s="144">
        <f>'2.1'!CO32/'3.1.a'!$N$183</f>
        <v>0</v>
      </c>
      <c r="CP32" s="144">
        <f>'2.1'!CP32/'3.1.a'!$N$183</f>
        <v>1.4377021552199493E-4</v>
      </c>
      <c r="CQ32" s="144">
        <f>'2.1'!CQ32/'3.1.a'!$N$183</f>
        <v>3.2085237284248018E-5</v>
      </c>
      <c r="CR32" s="94" t="s">
        <v>826</v>
      </c>
      <c r="CS32" s="144">
        <f>'2.1'!CS32/'3.1.a'!$N$183</f>
        <v>0</v>
      </c>
      <c r="CT32" s="94" t="s">
        <v>826</v>
      </c>
    </row>
    <row r="33" spans="1:98" ht="20" customHeight="1" x14ac:dyDescent="0.2">
      <c r="A33" s="122">
        <v>313</v>
      </c>
      <c r="B33" s="121" t="s">
        <v>253</v>
      </c>
      <c r="C33" s="220">
        <f>'2.1'!C33/'3.1.a'!$C$183</f>
        <v>5.6332118554847892E-6</v>
      </c>
      <c r="D33" s="144">
        <f>'2.1'!D33/'3.1.a'!$C$183</f>
        <v>0</v>
      </c>
      <c r="E33" s="144">
        <f>'2.1'!E33/'3.1.a'!$C$183</f>
        <v>0</v>
      </c>
      <c r="F33" s="144">
        <f>'2.1'!F33/'3.1.a'!$C$183</f>
        <v>5.6332118554847892E-6</v>
      </c>
      <c r="G33" s="144">
        <f>'2.1'!G33/'3.1.a'!$C$183</f>
        <v>2.3451772547915549E-9</v>
      </c>
      <c r="H33" s="144">
        <f>'2.1'!H33/'3.1.a'!$C$183</f>
        <v>0</v>
      </c>
      <c r="I33" s="144">
        <f>'2.1'!I33/'3.1.a'!$C$183</f>
        <v>0</v>
      </c>
      <c r="J33" s="221">
        <f>'2.1'!J33/'3.1.a'!$C$183</f>
        <v>5.6355570327395799E-6</v>
      </c>
      <c r="K33" s="220">
        <f>'2.1'!K33/'3.1.a'!$D$183</f>
        <v>6.6700248390108544E-6</v>
      </c>
      <c r="L33" s="144">
        <f>'2.1'!L33/'3.1.a'!$D$183</f>
        <v>0</v>
      </c>
      <c r="M33" s="144">
        <f>'2.1'!M33/'3.1.a'!$D$183</f>
        <v>0</v>
      </c>
      <c r="N33" s="144">
        <f>'2.1'!N33/'3.1.a'!$D$183</f>
        <v>6.6700248390108544E-6</v>
      </c>
      <c r="O33" s="144">
        <f>'2.1'!O33/'3.1.a'!$D$183</f>
        <v>3.6904913693548689E-10</v>
      </c>
      <c r="P33" s="144">
        <f>'2.1'!P33/'3.1.a'!$D$183</f>
        <v>0</v>
      </c>
      <c r="Q33" s="144">
        <f>'2.1'!Q33/'3.1.a'!$D$183</f>
        <v>0</v>
      </c>
      <c r="R33" s="221">
        <f>'2.1'!R33/'3.1.a'!$D$183</f>
        <v>6.670393888147789E-6</v>
      </c>
      <c r="S33" s="220">
        <f>'2.1'!S33/'3.1.a'!$E$183</f>
        <v>7.0072216281912284E-6</v>
      </c>
      <c r="T33" s="144">
        <f>'2.1'!T33/'3.1.a'!$E$183</f>
        <v>0</v>
      </c>
      <c r="U33" s="144">
        <f>'2.1'!U33/'3.1.a'!$E$183</f>
        <v>0</v>
      </c>
      <c r="V33" s="144">
        <f>'2.1'!V33/'3.1.a'!$E$183</f>
        <v>7.0072216281912284E-6</v>
      </c>
      <c r="W33" s="144">
        <f>'2.1'!W33/'3.1.a'!$E$183</f>
        <v>0</v>
      </c>
      <c r="X33" s="144">
        <f>'2.1'!X33/'3.1.a'!$E$183</f>
        <v>0</v>
      </c>
      <c r="Y33" s="144">
        <f>'2.1'!Y33/'3.1.a'!$E$183</f>
        <v>0</v>
      </c>
      <c r="Z33" s="221">
        <f>'2.1'!Z33/'3.1.a'!$E$183</f>
        <v>7.0072216281912284E-6</v>
      </c>
      <c r="AA33" s="220">
        <f>'2.1'!AA33/'3.1.a'!$F$183</f>
        <v>1.3178671001247463E-5</v>
      </c>
      <c r="AB33" s="144">
        <f>'2.1'!AB33/'3.1.a'!$F$183</f>
        <v>0</v>
      </c>
      <c r="AC33" s="144">
        <f>'2.1'!AC33/'3.1.a'!$F$183</f>
        <v>0</v>
      </c>
      <c r="AD33" s="144">
        <f>'2.1'!AD33/'3.1.a'!$F$183</f>
        <v>1.3178671001247463E-5</v>
      </c>
      <c r="AE33" s="144">
        <f>'2.1'!AE33/'3.1.a'!$F$183</f>
        <v>2.8851018799355319E-8</v>
      </c>
      <c r="AF33" s="144">
        <f>'2.1'!AF33/'3.1.a'!$F$183</f>
        <v>0</v>
      </c>
      <c r="AG33" s="144">
        <f>'2.1'!AG33/'3.1.a'!$F$183</f>
        <v>0</v>
      </c>
      <c r="AH33" s="221">
        <f>'2.1'!AH33/'3.1.a'!$F$183</f>
        <v>1.3207522020046819E-5</v>
      </c>
      <c r="AI33" s="220">
        <f>'2.1'!AI33/'3.1.a'!$G$183</f>
        <v>1.4671748295755303E-5</v>
      </c>
      <c r="AJ33" s="144">
        <f>'2.1'!AJ33/'3.1.a'!$G$183</f>
        <v>0</v>
      </c>
      <c r="AK33" s="144">
        <f>'2.1'!AK33/'3.1.a'!$G$183</f>
        <v>0</v>
      </c>
      <c r="AL33" s="144">
        <f>'2.1'!AL33/'3.1.a'!$G$183</f>
        <v>1.4671748295755303E-5</v>
      </c>
      <c r="AM33" s="144">
        <f>'2.1'!AM33/'3.1.a'!$G$183</f>
        <v>0</v>
      </c>
      <c r="AN33" s="144">
        <f>'2.1'!AN33/'3.1.a'!$G$183</f>
        <v>0</v>
      </c>
      <c r="AO33" s="144">
        <f>'2.1'!AO33/'3.1.a'!$G$183</f>
        <v>0</v>
      </c>
      <c r="AP33" s="221">
        <f>'2.1'!AP33/'3.1.a'!$G$183</f>
        <v>1.4671748295755303E-5</v>
      </c>
      <c r="AQ33" s="220">
        <f>'2.1'!AQ33/'3.1.a'!$H$183</f>
        <v>1.1191800911039702E-5</v>
      </c>
      <c r="AR33" s="144">
        <f>'2.1'!AR33/'3.1.a'!$H$183</f>
        <v>0</v>
      </c>
      <c r="AS33" s="144">
        <f>'2.1'!AS33/'3.1.a'!$H$183</f>
        <v>0</v>
      </c>
      <c r="AT33" s="144">
        <f>'2.1'!AT33/'3.1.a'!$H$183</f>
        <v>1.1191800911039702E-5</v>
      </c>
      <c r="AU33" s="144">
        <f>'2.1'!AU33/'3.1.a'!$H$183</f>
        <v>0</v>
      </c>
      <c r="AV33" s="144">
        <f>'2.1'!AV33/'3.1.a'!$H$183</f>
        <v>0</v>
      </c>
      <c r="AW33" s="144">
        <f>'2.1'!AW33/'3.1.a'!$H$183</f>
        <v>0</v>
      </c>
      <c r="AX33" s="221">
        <f>'2.1'!AX33/'3.1.a'!$H$183</f>
        <v>1.1191800911039702E-5</v>
      </c>
      <c r="AY33" s="220">
        <f>'2.1'!AY33/'3.1.a'!$I$183</f>
        <v>7.6945617600482853E-6</v>
      </c>
      <c r="AZ33" s="144">
        <f>'2.1'!AZ33/'3.1.a'!$I$183</f>
        <v>0</v>
      </c>
      <c r="BA33" s="144">
        <f>'2.1'!BA33/'3.1.a'!$I$183</f>
        <v>0</v>
      </c>
      <c r="BB33" s="144">
        <f>'2.1'!BB33/'3.1.a'!$I$183</f>
        <v>7.6945617600482853E-6</v>
      </c>
      <c r="BC33" s="144">
        <f>'2.1'!BC33/'3.1.a'!$I$183</f>
        <v>1.1294464095673413E-9</v>
      </c>
      <c r="BD33" s="144">
        <f>'2.1'!BD33/'3.1.a'!$I$183</f>
        <v>0</v>
      </c>
      <c r="BE33" s="144">
        <f>'2.1'!BE33/'3.1.a'!$I$183</f>
        <v>0</v>
      </c>
      <c r="BF33" s="221">
        <f>'2.1'!BF33/'3.1.a'!$I$183</f>
        <v>7.6956912064578539E-6</v>
      </c>
      <c r="BG33" s="220">
        <f>'2.1'!BG33/'3.1.a'!$J$183</f>
        <v>7.7241074853507363E-6</v>
      </c>
      <c r="BH33" s="144">
        <f>'2.1'!BH33/'3.1.a'!$J$183</f>
        <v>0</v>
      </c>
      <c r="BI33" s="144">
        <f>'2.1'!BI33/'3.1.a'!$J$183</f>
        <v>0</v>
      </c>
      <c r="BJ33" s="144">
        <f>'2.1'!BJ33/'3.1.a'!$J$183</f>
        <v>7.7241074853507363E-6</v>
      </c>
      <c r="BK33" s="144">
        <f>'2.1'!BK33/'3.1.a'!$J$183</f>
        <v>0</v>
      </c>
      <c r="BL33" s="144">
        <f>'2.1'!BL33/'3.1.a'!$J$183</f>
        <v>0</v>
      </c>
      <c r="BM33" s="144">
        <f>'2.1'!BM33/'3.1.a'!$J$183</f>
        <v>0</v>
      </c>
      <c r="BN33" s="221">
        <f>'2.1'!BN33/'3.1.a'!$J$183</f>
        <v>7.7241074853507363E-6</v>
      </c>
      <c r="BO33" s="220">
        <f>'2.1'!BO33/'3.1.a'!$K$183</f>
        <v>7.4275716247003034E-6</v>
      </c>
      <c r="BP33" s="144">
        <f>'2.1'!BP33/'3.1.a'!$K$183</f>
        <v>0</v>
      </c>
      <c r="BQ33" s="144">
        <f>'2.1'!BQ33/'3.1.a'!$K$183</f>
        <v>0</v>
      </c>
      <c r="BR33" s="144">
        <f>'2.1'!BR33/'3.1.a'!$K$183</f>
        <v>7.4275716247003034E-6</v>
      </c>
      <c r="BS33" s="144">
        <f>'2.1'!BS33/'3.1.a'!$K$183</f>
        <v>0</v>
      </c>
      <c r="BT33" s="144">
        <f>'2.1'!BT33/'3.1.a'!$K$183</f>
        <v>0</v>
      </c>
      <c r="BU33" s="144">
        <f>'2.1'!BU33/'3.1.a'!$K$183</f>
        <v>0</v>
      </c>
      <c r="BV33" s="221">
        <f>'2.1'!BV33/'3.1.a'!$K$183</f>
        <v>7.4275716247003034E-6</v>
      </c>
      <c r="BW33" s="220">
        <f>'2.1'!BW33/'3.1.a'!$L$183</f>
        <v>5.9265586600102242E-6</v>
      </c>
      <c r="BX33" s="144">
        <f>'2.1'!BX33/'3.1.a'!$L$183</f>
        <v>0</v>
      </c>
      <c r="BY33" s="144">
        <f>'2.1'!BY33/'3.1.a'!$L$183</f>
        <v>0</v>
      </c>
      <c r="BZ33" s="144">
        <f>'2.1'!BZ33/'3.1.a'!$L$183</f>
        <v>5.9265586600102242E-6</v>
      </c>
      <c r="CA33" s="144">
        <f>'2.1'!CA33/'3.1.a'!$L$183</f>
        <v>0</v>
      </c>
      <c r="CB33" s="144">
        <f>'2.1'!CB33/'3.1.a'!$L$183</f>
        <v>0</v>
      </c>
      <c r="CC33" s="144">
        <f>'2.1'!CC33/'3.1.a'!$L$183</f>
        <v>0</v>
      </c>
      <c r="CD33" s="221">
        <f>'2.1'!CD33/'3.1.a'!$L$183</f>
        <v>5.9265586600102242E-6</v>
      </c>
      <c r="CE33" s="220">
        <f>'2.1'!CE33/'3.1.a'!$M$183</f>
        <v>4.1946160557286372E-6</v>
      </c>
      <c r="CF33" s="144">
        <f>'2.1'!CF33/'3.1.a'!$M$183</f>
        <v>0</v>
      </c>
      <c r="CG33" s="144">
        <f>'2.1'!CG33/'3.1.a'!$M$183</f>
        <v>0</v>
      </c>
      <c r="CH33" s="144">
        <f>'2.1'!CH33/'3.1.a'!$M$183</f>
        <v>4.1946160557286372E-6</v>
      </c>
      <c r="CI33" s="144">
        <f>'2.1'!CI33/'3.1.a'!$M$183</f>
        <v>9.3911777722874046E-9</v>
      </c>
      <c r="CJ33" s="144">
        <f>'2.1'!CJ33/'3.1.a'!$M$183</f>
        <v>0</v>
      </c>
      <c r="CK33" s="144">
        <f>'2.1'!CK33/'3.1.a'!$M$183</f>
        <v>0</v>
      </c>
      <c r="CL33" s="144">
        <f>'2.1'!CL33/'3.1.a'!$M$183</f>
        <v>4.2040072335009236E-6</v>
      </c>
      <c r="CM33" s="220">
        <f>'2.1'!CM33/'3.1.a'!$N$183</f>
        <v>3.2021720399470476E-6</v>
      </c>
      <c r="CN33" s="144">
        <f>'2.1'!CN33/'3.1.a'!$N$183</f>
        <v>0</v>
      </c>
      <c r="CO33" s="144">
        <f>'2.1'!CO33/'3.1.a'!$N$183</f>
        <v>0</v>
      </c>
      <c r="CP33" s="144">
        <f>'2.1'!CP33/'3.1.a'!$N$183</f>
        <v>3.2021720399470476E-6</v>
      </c>
      <c r="CQ33" s="144">
        <f>'2.1'!CQ33/'3.1.a'!$N$183</f>
        <v>0</v>
      </c>
      <c r="CR33" s="94" t="s">
        <v>826</v>
      </c>
      <c r="CS33" s="144">
        <f>'2.1'!CS33/'3.1.a'!$N$183</f>
        <v>0</v>
      </c>
      <c r="CT33" s="94" t="s">
        <v>826</v>
      </c>
    </row>
    <row r="34" spans="1:98" ht="20" customHeight="1" x14ac:dyDescent="0.2">
      <c r="A34" s="122">
        <v>314</v>
      </c>
      <c r="B34" s="121" t="s">
        <v>254</v>
      </c>
      <c r="C34" s="220">
        <f>'2.1'!C34/'3.1.a'!$C$183</f>
        <v>-1.6603170292860218E-4</v>
      </c>
      <c r="D34" s="144">
        <f>'2.1'!D34/'3.1.a'!$C$183</f>
        <v>0</v>
      </c>
      <c r="E34" s="144">
        <f>'2.1'!E34/'3.1.a'!$C$183</f>
        <v>0</v>
      </c>
      <c r="F34" s="144">
        <f>'2.1'!F34/'3.1.a'!$C$183</f>
        <v>-1.6603170292860218E-4</v>
      </c>
      <c r="G34" s="144">
        <f>'2.1'!G34/'3.1.a'!$C$183</f>
        <v>0</v>
      </c>
      <c r="H34" s="144">
        <f>'2.1'!H34/'3.1.a'!$C$183</f>
        <v>0</v>
      </c>
      <c r="I34" s="144">
        <f>'2.1'!I34/'3.1.a'!$C$183</f>
        <v>0</v>
      </c>
      <c r="J34" s="221">
        <f>'2.1'!J34/'3.1.a'!$C$183</f>
        <v>-1.6603170292860218E-4</v>
      </c>
      <c r="K34" s="220">
        <f>'2.1'!K34/'3.1.a'!$D$183</f>
        <v>-7.1869119334875241E-4</v>
      </c>
      <c r="L34" s="144">
        <f>'2.1'!L34/'3.1.a'!$D$183</f>
        <v>0</v>
      </c>
      <c r="M34" s="144">
        <f>'2.1'!M34/'3.1.a'!$D$183</f>
        <v>0</v>
      </c>
      <c r="N34" s="144">
        <f>'2.1'!N34/'3.1.a'!$D$183</f>
        <v>-7.1869119334875241E-4</v>
      </c>
      <c r="O34" s="144">
        <f>'2.1'!O34/'3.1.a'!$D$183</f>
        <v>0</v>
      </c>
      <c r="P34" s="144">
        <f>'2.1'!P34/'3.1.a'!$D$183</f>
        <v>0</v>
      </c>
      <c r="Q34" s="144">
        <f>'2.1'!Q34/'3.1.a'!$D$183</f>
        <v>0</v>
      </c>
      <c r="R34" s="221">
        <f>'2.1'!R34/'3.1.a'!$D$183</f>
        <v>-7.1869119334875241E-4</v>
      </c>
      <c r="S34" s="220">
        <f>'2.1'!S34/'3.1.a'!$E$183</f>
        <v>-3.1360284620417217E-4</v>
      </c>
      <c r="T34" s="144">
        <f>'2.1'!T34/'3.1.a'!$E$183</f>
        <v>0</v>
      </c>
      <c r="U34" s="144">
        <f>'2.1'!U34/'3.1.a'!$E$183</f>
        <v>0</v>
      </c>
      <c r="V34" s="144">
        <f>'2.1'!V34/'3.1.a'!$E$183</f>
        <v>-3.1360284620417217E-4</v>
      </c>
      <c r="W34" s="144">
        <f>'2.1'!W34/'3.1.a'!$E$183</f>
        <v>0</v>
      </c>
      <c r="X34" s="144">
        <f>'2.1'!X34/'3.1.a'!$E$183</f>
        <v>0</v>
      </c>
      <c r="Y34" s="144">
        <f>'2.1'!Y34/'3.1.a'!$E$183</f>
        <v>0</v>
      </c>
      <c r="Z34" s="221">
        <f>'2.1'!Z34/'3.1.a'!$E$183</f>
        <v>-3.1360284620417217E-4</v>
      </c>
      <c r="AA34" s="220">
        <f>'2.1'!AA34/'3.1.a'!$F$183</f>
        <v>-5.8720520151383658E-4</v>
      </c>
      <c r="AB34" s="144">
        <f>'2.1'!AB34/'3.1.a'!$F$183</f>
        <v>0</v>
      </c>
      <c r="AC34" s="144">
        <f>'2.1'!AC34/'3.1.a'!$F$183</f>
        <v>0</v>
      </c>
      <c r="AD34" s="144">
        <f>'2.1'!AD34/'3.1.a'!$F$183</f>
        <v>-5.8720520151383658E-4</v>
      </c>
      <c r="AE34" s="144">
        <f>'2.1'!AE34/'3.1.a'!$F$183</f>
        <v>0</v>
      </c>
      <c r="AF34" s="144">
        <f>'2.1'!AF34/'3.1.a'!$F$183</f>
        <v>0</v>
      </c>
      <c r="AG34" s="144">
        <f>'2.1'!AG34/'3.1.a'!$F$183</f>
        <v>0</v>
      </c>
      <c r="AH34" s="221">
        <f>'2.1'!AH34/'3.1.a'!$F$183</f>
        <v>-5.8720520151383658E-4</v>
      </c>
      <c r="AI34" s="220">
        <f>'2.1'!AI34/'3.1.a'!$G$183</f>
        <v>-1.2475416715657666E-3</v>
      </c>
      <c r="AJ34" s="144">
        <f>'2.1'!AJ34/'3.1.a'!$G$183</f>
        <v>0</v>
      </c>
      <c r="AK34" s="144">
        <f>'2.1'!AK34/'3.1.a'!$G$183</f>
        <v>0</v>
      </c>
      <c r="AL34" s="144">
        <f>'2.1'!AL34/'3.1.a'!$G$183</f>
        <v>-1.2475416715657666E-3</v>
      </c>
      <c r="AM34" s="144">
        <f>'2.1'!AM34/'3.1.a'!$G$183</f>
        <v>0</v>
      </c>
      <c r="AN34" s="144">
        <f>'2.1'!AN34/'3.1.a'!$G$183</f>
        <v>0</v>
      </c>
      <c r="AO34" s="144">
        <f>'2.1'!AO34/'3.1.a'!$G$183</f>
        <v>0</v>
      </c>
      <c r="AP34" s="221">
        <f>'2.1'!AP34/'3.1.a'!$G$183</f>
        <v>-1.2475416715657666E-3</v>
      </c>
      <c r="AQ34" s="220">
        <f>'2.1'!AQ34/'3.1.a'!$H$183</f>
        <v>-7.9125875007734592E-4</v>
      </c>
      <c r="AR34" s="144">
        <f>'2.1'!AR34/'3.1.a'!$H$183</f>
        <v>0</v>
      </c>
      <c r="AS34" s="144">
        <f>'2.1'!AS34/'3.1.a'!$H$183</f>
        <v>0</v>
      </c>
      <c r="AT34" s="144">
        <f>'2.1'!AT34/'3.1.a'!$H$183</f>
        <v>-7.9125875007734592E-4</v>
      </c>
      <c r="AU34" s="144">
        <f>'2.1'!AU34/'3.1.a'!$H$183</f>
        <v>0</v>
      </c>
      <c r="AV34" s="144">
        <f>'2.1'!AV34/'3.1.a'!$H$183</f>
        <v>0</v>
      </c>
      <c r="AW34" s="144">
        <f>'2.1'!AW34/'3.1.a'!$H$183</f>
        <v>0</v>
      </c>
      <c r="AX34" s="221">
        <f>'2.1'!AX34/'3.1.a'!$H$183</f>
        <v>-7.9125875007734592E-4</v>
      </c>
      <c r="AY34" s="220">
        <f>'2.1'!AY34/'3.1.a'!$I$183</f>
        <v>-5.3644197575880548E-4</v>
      </c>
      <c r="AZ34" s="144">
        <f>'2.1'!AZ34/'3.1.a'!$I$183</f>
        <v>0</v>
      </c>
      <c r="BA34" s="144">
        <f>'2.1'!BA34/'3.1.a'!$I$183</f>
        <v>0</v>
      </c>
      <c r="BB34" s="144">
        <f>'2.1'!BB34/'3.1.a'!$I$183</f>
        <v>-5.3644197575880548E-4</v>
      </c>
      <c r="BC34" s="144">
        <f>'2.1'!BC34/'3.1.a'!$I$183</f>
        <v>0</v>
      </c>
      <c r="BD34" s="144">
        <f>'2.1'!BD34/'3.1.a'!$I$183</f>
        <v>0</v>
      </c>
      <c r="BE34" s="144">
        <f>'2.1'!BE34/'3.1.a'!$I$183</f>
        <v>0</v>
      </c>
      <c r="BF34" s="221">
        <f>'2.1'!BF34/'3.1.a'!$I$183</f>
        <v>-5.3644197575880548E-4</v>
      </c>
      <c r="BG34" s="220">
        <f>'2.1'!BG34/'3.1.a'!$J$183</f>
        <v>-1.3257181016946549E-3</v>
      </c>
      <c r="BH34" s="144">
        <f>'2.1'!BH34/'3.1.a'!$J$183</f>
        <v>0</v>
      </c>
      <c r="BI34" s="144">
        <f>'2.1'!BI34/'3.1.a'!$J$183</f>
        <v>0</v>
      </c>
      <c r="BJ34" s="144">
        <f>'2.1'!BJ34/'3.1.a'!$J$183</f>
        <v>-1.3257181016946549E-3</v>
      </c>
      <c r="BK34" s="144">
        <f>'2.1'!BK34/'3.1.a'!$J$183</f>
        <v>0</v>
      </c>
      <c r="BL34" s="144">
        <f>'2.1'!BL34/'3.1.a'!$J$183</f>
        <v>0</v>
      </c>
      <c r="BM34" s="144">
        <f>'2.1'!BM34/'3.1.a'!$J$183</f>
        <v>0</v>
      </c>
      <c r="BN34" s="221">
        <f>'2.1'!BN34/'3.1.a'!$J$183</f>
        <v>-1.3257181016946549E-3</v>
      </c>
      <c r="BO34" s="220">
        <f>'2.1'!BO34/'3.1.a'!$K$183</f>
        <v>-3.6046241019705349E-4</v>
      </c>
      <c r="BP34" s="144">
        <f>'2.1'!BP34/'3.1.a'!$K$183</f>
        <v>0</v>
      </c>
      <c r="BQ34" s="144">
        <f>'2.1'!BQ34/'3.1.a'!$K$183</f>
        <v>0</v>
      </c>
      <c r="BR34" s="144">
        <f>'2.1'!BR34/'3.1.a'!$K$183</f>
        <v>-3.6046241019705349E-4</v>
      </c>
      <c r="BS34" s="144">
        <f>'2.1'!BS34/'3.1.a'!$K$183</f>
        <v>0</v>
      </c>
      <c r="BT34" s="144">
        <f>'2.1'!BT34/'3.1.a'!$K$183</f>
        <v>0</v>
      </c>
      <c r="BU34" s="144">
        <f>'2.1'!BU34/'3.1.a'!$K$183</f>
        <v>0</v>
      </c>
      <c r="BV34" s="221">
        <f>'2.1'!BV34/'3.1.a'!$K$183</f>
        <v>-3.6046241019705349E-4</v>
      </c>
      <c r="BW34" s="220">
        <f>'2.1'!BW34/'3.1.a'!$L$183</f>
        <v>-8.8734091092308417E-4</v>
      </c>
      <c r="BX34" s="144">
        <f>'2.1'!BX34/'3.1.a'!$L$183</f>
        <v>0</v>
      </c>
      <c r="BY34" s="144">
        <f>'2.1'!BY34/'3.1.a'!$L$183</f>
        <v>0</v>
      </c>
      <c r="BZ34" s="144">
        <f>'2.1'!BZ34/'3.1.a'!$L$183</f>
        <v>-8.8734091092308417E-4</v>
      </c>
      <c r="CA34" s="144">
        <f>'2.1'!CA34/'3.1.a'!$L$183</f>
        <v>-6.2253599239206885E-6</v>
      </c>
      <c r="CB34" s="144">
        <f>'2.1'!CB34/'3.1.a'!$L$183</f>
        <v>0</v>
      </c>
      <c r="CC34" s="144">
        <f>'2.1'!CC34/'3.1.a'!$L$183</f>
        <v>0</v>
      </c>
      <c r="CD34" s="221">
        <f>'2.1'!CD34/'3.1.a'!$L$183</f>
        <v>-8.9356627084700481E-4</v>
      </c>
      <c r="CE34" s="220">
        <f>'2.1'!CE34/'3.1.a'!$M$183</f>
        <v>-8.8287668104207343E-4</v>
      </c>
      <c r="CF34" s="144">
        <f>'2.1'!CF34/'3.1.a'!$M$183</f>
        <v>0</v>
      </c>
      <c r="CG34" s="144">
        <f>'2.1'!CG34/'3.1.a'!$M$183</f>
        <v>0</v>
      </c>
      <c r="CH34" s="144">
        <f>'2.1'!CH34/'3.1.a'!$M$183</f>
        <v>-8.8287668104207343E-4</v>
      </c>
      <c r="CI34" s="144">
        <f>'2.1'!CI34/'3.1.a'!$M$183</f>
        <v>0</v>
      </c>
      <c r="CJ34" s="144">
        <f>'2.1'!CJ34/'3.1.a'!$M$183</f>
        <v>0</v>
      </c>
      <c r="CK34" s="144">
        <f>'2.1'!CK34/'3.1.a'!$M$183</f>
        <v>0</v>
      </c>
      <c r="CL34" s="144">
        <f>'2.1'!CL34/'3.1.a'!$M$183</f>
        <v>-8.8287668104207343E-4</v>
      </c>
      <c r="CM34" s="220">
        <f>'2.1'!CM34/'3.1.a'!$N$183</f>
        <v>-9.0465108578268989E-4</v>
      </c>
      <c r="CN34" s="144">
        <f>'2.1'!CN34/'3.1.a'!$N$183</f>
        <v>0</v>
      </c>
      <c r="CO34" s="144">
        <f>'2.1'!CO34/'3.1.a'!$N$183</f>
        <v>0</v>
      </c>
      <c r="CP34" s="144">
        <f>'2.1'!CP34/'3.1.a'!$N$183</f>
        <v>-9.0465108578268989E-4</v>
      </c>
      <c r="CQ34" s="144">
        <f>'2.1'!CQ34/'3.1.a'!$N$183</f>
        <v>0</v>
      </c>
      <c r="CR34" s="94" t="s">
        <v>826</v>
      </c>
      <c r="CS34" s="144">
        <f>'2.1'!CS34/'3.1.a'!$N$183</f>
        <v>0</v>
      </c>
      <c r="CT34" s="94" t="s">
        <v>826</v>
      </c>
    </row>
    <row r="35" spans="1:98" ht="20" customHeight="1" x14ac:dyDescent="0.2">
      <c r="A35" s="123"/>
      <c r="B35" s="123" t="s">
        <v>397</v>
      </c>
      <c r="C35" s="216">
        <f>'2.1'!C35/'3.1.a'!$C$183</f>
        <v>-2.4817885843595438E-2</v>
      </c>
      <c r="D35" s="93">
        <f>'2.1'!D35/'3.1.a'!$C$183</f>
        <v>4.5306812585981888E-3</v>
      </c>
      <c r="E35" s="93">
        <f>'2.1'!E35/'3.1.a'!$C$183</f>
        <v>0</v>
      </c>
      <c r="F35" s="93">
        <f>'2.1'!F35/'3.1.a'!$C$183</f>
        <v>-2.0287204584997241E-2</v>
      </c>
      <c r="G35" s="93">
        <f>'2.1'!G35/'3.1.a'!$C$183</f>
        <v>-1.0711915816193202E-2</v>
      </c>
      <c r="H35" s="93">
        <f>'2.1'!H35/'3.1.a'!$C$183</f>
        <v>-7.648897777196103E-6</v>
      </c>
      <c r="I35" s="93">
        <f>'2.1'!I35/'3.1.a'!$C$183</f>
        <v>0</v>
      </c>
      <c r="J35" s="217">
        <f>'2.1'!J35/'3.1.a'!$C$183</f>
        <v>-3.1006769298967684E-2</v>
      </c>
      <c r="K35" s="216">
        <f>'2.1'!K35/'3.1.a'!$D$183</f>
        <v>-2.7169405199086959E-2</v>
      </c>
      <c r="L35" s="93">
        <f>'2.1'!L35/'3.1.a'!$D$183</f>
        <v>4.5940874566456919E-3</v>
      </c>
      <c r="M35" s="93">
        <f>'2.1'!M35/'3.1.a'!$D$183</f>
        <v>0</v>
      </c>
      <c r="N35" s="93">
        <f>'2.1'!N35/'3.1.a'!$D$183</f>
        <v>-2.2575317742441241E-2</v>
      </c>
      <c r="O35" s="93">
        <f>'2.1'!O35/'3.1.a'!$D$183</f>
        <v>-2.3411632193833976E-3</v>
      </c>
      <c r="P35" s="93">
        <f>'2.1'!P35/'3.1.a'!$D$183</f>
        <v>2.0973033283263579E-3</v>
      </c>
      <c r="Q35" s="93">
        <f>'2.1'!Q35/'3.1.a'!$D$183</f>
        <v>0</v>
      </c>
      <c r="R35" s="217">
        <f>'2.1'!R35/'3.1.a'!$D$183</f>
        <v>-2.2819177633498257E-2</v>
      </c>
      <c r="S35" s="216">
        <f>'2.1'!S35/'3.1.a'!$E$183</f>
        <v>-1.8433856932761235E-2</v>
      </c>
      <c r="T35" s="93">
        <f>'2.1'!T35/'3.1.a'!$E$183</f>
        <v>6.7556397313033242E-3</v>
      </c>
      <c r="U35" s="93">
        <f>'2.1'!U35/'3.1.a'!$E$183</f>
        <v>0</v>
      </c>
      <c r="V35" s="93">
        <f>'2.1'!V35/'3.1.a'!$E$183</f>
        <v>-1.1678217201457917E-2</v>
      </c>
      <c r="W35" s="93">
        <f>'2.1'!W35/'3.1.a'!$E$183</f>
        <v>-5.8936300497410892E-3</v>
      </c>
      <c r="X35" s="93">
        <f>'2.1'!X35/'3.1.a'!$E$183</f>
        <v>8.1422644011745423E-4</v>
      </c>
      <c r="Y35" s="93">
        <f>'2.1'!Y35/'3.1.a'!$E$183</f>
        <v>0</v>
      </c>
      <c r="Z35" s="217">
        <f>'2.1'!Z35/'3.1.a'!$E$183</f>
        <v>-1.6757620811081564E-2</v>
      </c>
      <c r="AA35" s="216">
        <f>'2.1'!AA35/'3.1.a'!$F$183</f>
        <v>-2.8497535374457057E-2</v>
      </c>
      <c r="AB35" s="93">
        <f>'2.1'!AB35/'3.1.a'!$F$183</f>
        <v>5.2455914987811379E-3</v>
      </c>
      <c r="AC35" s="93">
        <f>'2.1'!AC35/'3.1.a'!$F$183</f>
        <v>0</v>
      </c>
      <c r="AD35" s="93">
        <f>'2.1'!AD35/'3.1.a'!$F$183</f>
        <v>-2.3251943875675918E-2</v>
      </c>
      <c r="AE35" s="93">
        <f>'2.1'!AE35/'3.1.a'!$F$183</f>
        <v>-7.607321493014599E-3</v>
      </c>
      <c r="AF35" s="93">
        <f>'2.1'!AF35/'3.1.a'!$F$183</f>
        <v>1.8835302221834884E-3</v>
      </c>
      <c r="AG35" s="93">
        <f>'2.1'!AG35/'3.1.a'!$F$183</f>
        <v>0</v>
      </c>
      <c r="AH35" s="217">
        <f>'2.1'!AH35/'3.1.a'!$F$183</f>
        <v>-2.8975735146507038E-2</v>
      </c>
      <c r="AI35" s="216">
        <f>'2.1'!AI35/'3.1.a'!$G$183</f>
        <v>-5.3711263533146314E-2</v>
      </c>
      <c r="AJ35" s="93">
        <f>'2.1'!AJ35/'3.1.a'!$G$183</f>
        <v>5.432904777692431E-3</v>
      </c>
      <c r="AK35" s="93">
        <f>'2.1'!AK35/'3.1.a'!$G$183</f>
        <v>0</v>
      </c>
      <c r="AL35" s="93">
        <f>'2.1'!AL35/'3.1.a'!$G$183</f>
        <v>-4.8278358755453873E-2</v>
      </c>
      <c r="AM35" s="93">
        <f>'2.1'!AM35/'3.1.a'!$G$183</f>
        <v>-9.0038985408510495E-3</v>
      </c>
      <c r="AN35" s="93">
        <f>'2.1'!AN35/'3.1.a'!$G$183</f>
        <v>-3.4154512306411674E-5</v>
      </c>
      <c r="AO35" s="93">
        <f>'2.1'!AO35/'3.1.a'!$G$183</f>
        <v>0</v>
      </c>
      <c r="AP35" s="217">
        <f>'2.1'!AP35/'3.1.a'!$G$183</f>
        <v>-5.7316411808611328E-2</v>
      </c>
      <c r="AQ35" s="216">
        <f>'2.1'!AQ35/'3.1.a'!$H$183</f>
        <v>-8.0301906664121278E-2</v>
      </c>
      <c r="AR35" s="93">
        <f>'2.1'!AR35/'3.1.a'!$H$183</f>
        <v>4.6386536674051298E-3</v>
      </c>
      <c r="AS35" s="93">
        <f>'2.1'!AS35/'3.1.a'!$H$183</f>
        <v>0</v>
      </c>
      <c r="AT35" s="93">
        <f>'2.1'!AT35/'3.1.a'!$H$183</f>
        <v>-7.5663252996716071E-2</v>
      </c>
      <c r="AU35" s="93">
        <f>'2.1'!AU35/'3.1.a'!$H$183</f>
        <v>-1.1666330088249298E-2</v>
      </c>
      <c r="AV35" s="93">
        <f>'2.1'!AV35/'3.1.a'!$H$183</f>
        <v>-8.4553383689740531E-4</v>
      </c>
      <c r="AW35" s="93">
        <f>'2.1'!AW35/'3.1.a'!$H$183</f>
        <v>0</v>
      </c>
      <c r="AX35" s="217">
        <f>'2.1'!AX35/'3.1.a'!$H$183</f>
        <v>-8.8175116921862709E-2</v>
      </c>
      <c r="AY35" s="216">
        <f>'2.1'!AY35/'3.1.a'!$I$183</f>
        <v>-7.0602778117382858E-2</v>
      </c>
      <c r="AZ35" s="93">
        <f>'2.1'!AZ35/'3.1.a'!$I$183</f>
        <v>4.104468868243936E-3</v>
      </c>
      <c r="BA35" s="93">
        <f>'2.1'!BA35/'3.1.a'!$I$183</f>
        <v>0</v>
      </c>
      <c r="BB35" s="93">
        <f>'2.1'!BB35/'3.1.a'!$I$183</f>
        <v>-6.6498309249138868E-2</v>
      </c>
      <c r="BC35" s="93">
        <f>'2.1'!BC35/'3.1.a'!$I$183</f>
        <v>-1.0319570213037492E-2</v>
      </c>
      <c r="BD35" s="93">
        <f>'2.1'!BD35/'3.1.a'!$I$183</f>
        <v>1.0162203826415037E-3</v>
      </c>
      <c r="BE35" s="93">
        <f>'2.1'!BE35/'3.1.a'!$I$183</f>
        <v>0</v>
      </c>
      <c r="BF35" s="217">
        <f>'2.1'!BF35/'3.1.a'!$I$183</f>
        <v>-7.5801659079534831E-2</v>
      </c>
      <c r="BG35" s="216">
        <f>'2.1'!BG35/'3.1.a'!$J$183</f>
        <v>-7.7163015574559221E-2</v>
      </c>
      <c r="BH35" s="93">
        <f>'2.1'!BH35/'3.1.a'!$J$183</f>
        <v>-4.2286509099231928E-3</v>
      </c>
      <c r="BI35" s="93">
        <f>'2.1'!BI35/'3.1.a'!$J$183</f>
        <v>0</v>
      </c>
      <c r="BJ35" s="93">
        <f>'2.1'!BJ35/'3.1.a'!$J$183</f>
        <v>-8.1391666484482428E-2</v>
      </c>
      <c r="BK35" s="93">
        <f>'2.1'!BK35/'3.1.a'!$J$183</f>
        <v>-6.7820552683152471E-3</v>
      </c>
      <c r="BL35" s="93">
        <f>'2.1'!BL35/'3.1.a'!$J$183</f>
        <v>4.2483575022268846E-3</v>
      </c>
      <c r="BM35" s="93">
        <f>'2.1'!BM35/'3.1.a'!$J$183</f>
        <v>0</v>
      </c>
      <c r="BN35" s="217">
        <f>'2.1'!BN35/'3.1.a'!$J$183</f>
        <v>-8.3925364250570844E-2</v>
      </c>
      <c r="BO35" s="216">
        <f>'2.1'!BO35/'3.1.a'!$K$183</f>
        <v>-6.7870627352139792E-2</v>
      </c>
      <c r="BP35" s="93">
        <f>'2.1'!BP35/'3.1.a'!$K$183</f>
        <v>8.7744927613535859E-4</v>
      </c>
      <c r="BQ35" s="93">
        <f>'2.1'!BQ35/'3.1.a'!$K$183</f>
        <v>0</v>
      </c>
      <c r="BR35" s="93">
        <f>'2.1'!BR35/'3.1.a'!$K$183</f>
        <v>-6.6993178076004481E-2</v>
      </c>
      <c r="BS35" s="93">
        <f>'2.1'!BS35/'3.1.a'!$K$183</f>
        <v>-5.6041880813545867E-3</v>
      </c>
      <c r="BT35" s="93">
        <f>'2.1'!BT35/'3.1.a'!$K$183</f>
        <v>3.5734314275293225E-3</v>
      </c>
      <c r="BU35" s="93">
        <f>'2.1'!BU35/'3.1.a'!$K$183</f>
        <v>0</v>
      </c>
      <c r="BV35" s="217">
        <f>'2.1'!BV35/'3.1.a'!$K$183</f>
        <v>-6.9023934729829747E-2</v>
      </c>
      <c r="BW35" s="216">
        <f>'2.1'!BW35/'3.1.a'!$L$183</f>
        <v>-5.3069043379271083E-2</v>
      </c>
      <c r="BX35" s="93">
        <f>'2.1'!BX35/'3.1.a'!$L$183</f>
        <v>-5.9461080878116831E-4</v>
      </c>
      <c r="BY35" s="93">
        <f>'2.1'!BY35/'3.1.a'!$L$183</f>
        <v>0</v>
      </c>
      <c r="BZ35" s="93">
        <f>'2.1'!BZ35/'3.1.a'!$L$183</f>
        <v>-5.3663654188052294E-2</v>
      </c>
      <c r="CA35" s="93">
        <f>'2.1'!CA35/'3.1.a'!$L$183</f>
        <v>2.4352688874478023E-4</v>
      </c>
      <c r="CB35" s="93">
        <f>'2.1'!CB35/'3.1.a'!$L$183</f>
        <v>4.2402544585868418E-3</v>
      </c>
      <c r="CC35" s="93">
        <f>'2.1'!CC35/'3.1.a'!$L$183</f>
        <v>0</v>
      </c>
      <c r="CD35" s="217">
        <f>'2.1'!CD35/'3.1.a'!$L$183</f>
        <v>-4.9179872840720666E-2</v>
      </c>
      <c r="CE35" s="216">
        <f>'2.1'!CE35/'3.1.a'!$M$183</f>
        <v>-0.12672791328556871</v>
      </c>
      <c r="CF35" s="93">
        <f>'2.1'!CF35/'3.1.a'!$M$183</f>
        <v>-6.6258718479728757E-4</v>
      </c>
      <c r="CG35" s="93">
        <f>'2.1'!CG35/'3.1.a'!$M$183</f>
        <v>0</v>
      </c>
      <c r="CH35" s="93">
        <f>'2.1'!CH35/'3.1.a'!$M$183</f>
        <v>-0.12739050047036599</v>
      </c>
      <c r="CI35" s="93">
        <f>'2.1'!CI35/'3.1.a'!$M$183</f>
        <v>3.772168753412122E-3</v>
      </c>
      <c r="CJ35" s="93">
        <f>'2.1'!CJ35/'3.1.a'!$M$183</f>
        <v>3.95238560581443E-3</v>
      </c>
      <c r="CK35" s="93">
        <f>'2.1'!CK35/'3.1.a'!$M$183</f>
        <v>0</v>
      </c>
      <c r="CL35" s="269">
        <f>'2.1'!CL35/'3.1.a'!$M$183</f>
        <v>-0.1196659461111394</v>
      </c>
      <c r="CM35" s="216">
        <f>'2.1'!CM35/'3.1.a'!$N$183</f>
        <v>-4.7104312832234228E-2</v>
      </c>
      <c r="CN35" s="93">
        <f>'2.1'!CN35/'3.1.a'!$N$183</f>
        <v>3.3022675632462277E-3</v>
      </c>
      <c r="CO35" s="93">
        <f>'2.1'!CO35/'3.1.a'!$N$183</f>
        <v>0</v>
      </c>
      <c r="CP35" s="93">
        <f>'2.1'!CP35/'3.1.a'!$N$183</f>
        <v>-4.3802045268988038E-2</v>
      </c>
      <c r="CQ35" s="93">
        <f>'2.1'!CQ35/'3.1.a'!$N$183</f>
        <v>8.0837720601223042E-3</v>
      </c>
      <c r="CR35" s="93">
        <f>'2.1'!CR35/'3.1.a'!$N$183</f>
        <v>1.1847860927894404E-2</v>
      </c>
      <c r="CS35" s="93">
        <f>'2.1'!CS35/'3.1.a'!$N$183</f>
        <v>0</v>
      </c>
      <c r="CT35" s="269">
        <f>'2.1'!CT35/'3.1.a'!$N$183</f>
        <v>-2.3870412280971396E-2</v>
      </c>
    </row>
    <row r="36" spans="1:98" ht="20" customHeight="1" x14ac:dyDescent="0.2">
      <c r="A36" s="123"/>
      <c r="B36" s="123" t="s">
        <v>398</v>
      </c>
      <c r="C36" s="216">
        <f>'2.1'!C36/'3.1.a'!$C$183</f>
        <v>1.1777283495862337E-2</v>
      </c>
      <c r="D36" s="93">
        <f>'2.1'!D36/'3.1.a'!$C$183</f>
        <v>2.9813649019016955E-3</v>
      </c>
      <c r="E36" s="93">
        <f>'2.1'!E36/'3.1.a'!$C$183</f>
        <v>0</v>
      </c>
      <c r="F36" s="93">
        <f>'2.1'!F36/'3.1.a'!$C$183</f>
        <v>1.4758648397764022E-2</v>
      </c>
      <c r="G36" s="93">
        <f>'2.1'!G36/'3.1.a'!$C$183</f>
        <v>4.0603724730183645E-3</v>
      </c>
      <c r="H36" s="93">
        <f>'2.1'!H36/'3.1.a'!$C$183</f>
        <v>1.112556948633715E-3</v>
      </c>
      <c r="I36" s="93">
        <f>'2.1'!I36/'3.1.a'!$C$183</f>
        <v>0</v>
      </c>
      <c r="J36" s="217">
        <f>'2.1'!J36/'3.1.a'!$C$183</f>
        <v>1.99315778194161E-2</v>
      </c>
      <c r="K36" s="216">
        <f>'2.1'!K36/'3.1.a'!$D$183</f>
        <v>1.8772082651378749E-2</v>
      </c>
      <c r="L36" s="93">
        <f>'2.1'!L36/'3.1.a'!$D$183</f>
        <v>3.2164941313281136E-3</v>
      </c>
      <c r="M36" s="93">
        <f>'2.1'!M36/'3.1.a'!$D$183</f>
        <v>0</v>
      </c>
      <c r="N36" s="93">
        <f>'2.1'!N36/'3.1.a'!$D$183</f>
        <v>2.1988576782706899E-2</v>
      </c>
      <c r="O36" s="93">
        <f>'2.1'!O36/'3.1.a'!$D$183</f>
        <v>7.6343978432035558E-3</v>
      </c>
      <c r="P36" s="93">
        <f>'2.1'!P36/'3.1.a'!$D$183</f>
        <v>2.1352996036487683E-3</v>
      </c>
      <c r="Q36" s="93">
        <f>'2.1'!Q36/'3.1.a'!$D$183</f>
        <v>0</v>
      </c>
      <c r="R36" s="217">
        <f>'2.1'!R36/'3.1.a'!$D$183</f>
        <v>3.1758274229559236E-2</v>
      </c>
      <c r="S36" s="216">
        <f>'2.1'!S36/'3.1.a'!$E$183</f>
        <v>1.8061908312940664E-2</v>
      </c>
      <c r="T36" s="93">
        <f>'2.1'!T36/'3.1.a'!$E$183</f>
        <v>5.2471790630789477E-3</v>
      </c>
      <c r="U36" s="93">
        <f>'2.1'!U36/'3.1.a'!$E$183</f>
        <v>0</v>
      </c>
      <c r="V36" s="93">
        <f>'2.1'!V36/'3.1.a'!$E$183</f>
        <v>2.3309087376019593E-2</v>
      </c>
      <c r="W36" s="93">
        <f>'2.1'!W36/'3.1.a'!$E$183</f>
        <v>5.1256328497142969E-3</v>
      </c>
      <c r="X36" s="93">
        <f>'2.1'!X36/'3.1.a'!$E$183</f>
        <v>4.2265118047636428E-4</v>
      </c>
      <c r="Y36" s="93">
        <f>'2.1'!Y36/'3.1.a'!$E$183</f>
        <v>0</v>
      </c>
      <c r="Z36" s="217">
        <f>'2.1'!Z36/'3.1.a'!$E$183</f>
        <v>2.8857371406210208E-2</v>
      </c>
      <c r="AA36" s="216">
        <f>'2.1'!AA36/'3.1.a'!$F$183</f>
        <v>1.2365502290451424E-2</v>
      </c>
      <c r="AB36" s="93">
        <f>'2.1'!AB36/'3.1.a'!$F$183</f>
        <v>3.8193305287737155E-3</v>
      </c>
      <c r="AC36" s="93">
        <f>'2.1'!AC36/'3.1.a'!$F$183</f>
        <v>0</v>
      </c>
      <c r="AD36" s="93">
        <f>'2.1'!AD36/'3.1.a'!$F$183</f>
        <v>1.6184832819225135E-2</v>
      </c>
      <c r="AE36" s="93">
        <f>'2.1'!AE36/'3.1.a'!$F$183</f>
        <v>1.6802389290063646E-3</v>
      </c>
      <c r="AF36" s="93">
        <f>'2.1'!AF36/'3.1.a'!$F$183</f>
        <v>2.6649131017005474E-3</v>
      </c>
      <c r="AG36" s="93">
        <f>'2.1'!AG36/'3.1.a'!$F$183</f>
        <v>0</v>
      </c>
      <c r="AH36" s="217">
        <f>'2.1'!AH36/'3.1.a'!$F$183</f>
        <v>2.0529984849932025E-2</v>
      </c>
      <c r="AI36" s="216">
        <f>'2.1'!AI36/'3.1.a'!$G$183</f>
        <v>-6.3221235867197125E-3</v>
      </c>
      <c r="AJ36" s="93">
        <f>'2.1'!AJ36/'3.1.a'!$G$183</f>
        <v>3.8902697334499883E-3</v>
      </c>
      <c r="AK36" s="93">
        <f>'2.1'!AK36/'3.1.a'!$G$183</f>
        <v>0</v>
      </c>
      <c r="AL36" s="93">
        <f>'2.1'!AL36/'3.1.a'!$G$183</f>
        <v>-2.4318538532696913E-3</v>
      </c>
      <c r="AM36" s="93">
        <f>'2.1'!AM36/'3.1.a'!$G$183</f>
        <v>-9.6294982724034832E-4</v>
      </c>
      <c r="AN36" s="93">
        <f>'2.1'!AN36/'3.1.a'!$G$183</f>
        <v>-1.8959914393047237E-4</v>
      </c>
      <c r="AO36" s="93">
        <f>'2.1'!AO36/'3.1.a'!$G$183</f>
        <v>0</v>
      </c>
      <c r="AP36" s="217">
        <f>'2.1'!AP36/'3.1.a'!$G$183</f>
        <v>-3.5844028244405423E-3</v>
      </c>
      <c r="AQ36" s="216">
        <f>'2.1'!AQ36/'3.1.a'!$H$183</f>
        <v>-8.8804525820917989E-3</v>
      </c>
      <c r="AR36" s="93">
        <f>'2.1'!AR36/'3.1.a'!$H$183</f>
        <v>3.1960116437975542E-3</v>
      </c>
      <c r="AS36" s="93">
        <f>'2.1'!AS36/'3.1.a'!$H$183</f>
        <v>0</v>
      </c>
      <c r="AT36" s="93">
        <f>'2.1'!AT36/'3.1.a'!$H$183</f>
        <v>-5.6844409382941401E-3</v>
      </c>
      <c r="AU36" s="93">
        <f>'2.1'!AU36/'3.1.a'!$H$183</f>
        <v>2.0658687863945387E-3</v>
      </c>
      <c r="AV36" s="93">
        <f>'2.1'!AV36/'3.1.a'!$H$183</f>
        <v>-3.1215958408562162E-4</v>
      </c>
      <c r="AW36" s="93">
        <f>'2.1'!AW36/'3.1.a'!$H$183</f>
        <v>0</v>
      </c>
      <c r="AX36" s="217">
        <f>'2.1'!AX36/'3.1.a'!$H$183</f>
        <v>-3.9307317359851841E-3</v>
      </c>
      <c r="AY36" s="216">
        <f>'2.1'!AY36/'3.1.a'!$I$183</f>
        <v>-1.9046500278692431E-2</v>
      </c>
      <c r="AZ36" s="93">
        <f>'2.1'!AZ36/'3.1.a'!$I$183</f>
        <v>1.8435058348279154E-3</v>
      </c>
      <c r="BA36" s="93">
        <f>'2.1'!BA36/'3.1.a'!$I$183</f>
        <v>0</v>
      </c>
      <c r="BB36" s="93">
        <f>'2.1'!BB36/'3.1.a'!$I$183</f>
        <v>-1.7202994443864434E-2</v>
      </c>
      <c r="BC36" s="93">
        <f>'2.1'!BC36/'3.1.a'!$I$183</f>
        <v>1.5144884493278261E-3</v>
      </c>
      <c r="BD36" s="93">
        <f>'2.1'!BD36/'3.1.a'!$I$183</f>
        <v>-2.8883202089825268E-4</v>
      </c>
      <c r="BE36" s="93">
        <f>'2.1'!BE36/'3.1.a'!$I$183</f>
        <v>0</v>
      </c>
      <c r="BF36" s="217">
        <f>'2.1'!BF36/'3.1.a'!$I$183</f>
        <v>-1.5977338015434807E-2</v>
      </c>
      <c r="BG36" s="216">
        <f>'2.1'!BG36/'3.1.a'!$J$183</f>
        <v>-1.8522286313933763E-2</v>
      </c>
      <c r="BH36" s="93">
        <f>'2.1'!BH36/'3.1.a'!$J$183</f>
        <v>-5.892726456482528E-3</v>
      </c>
      <c r="BI36" s="93">
        <f>'2.1'!BI36/'3.1.a'!$J$183</f>
        <v>0</v>
      </c>
      <c r="BJ36" s="93">
        <f>'2.1'!BJ36/'3.1.a'!$J$183</f>
        <v>-2.4415012770416262E-2</v>
      </c>
      <c r="BK36" s="93">
        <f>'2.1'!BK36/'3.1.a'!$J$183</f>
        <v>7.3573492076134156E-4</v>
      </c>
      <c r="BL36" s="93">
        <f>'2.1'!BL36/'3.1.a'!$J$183</f>
        <v>2.720541723591716E-3</v>
      </c>
      <c r="BM36" s="93">
        <f>'2.1'!BM36/'3.1.a'!$J$183</f>
        <v>0</v>
      </c>
      <c r="BN36" s="217">
        <f>'2.1'!BN36/'3.1.a'!$J$183</f>
        <v>-2.0958736126063273E-2</v>
      </c>
      <c r="BO36" s="216">
        <f>'2.1'!BO36/'3.1.a'!$K$183</f>
        <v>-1.284236229197693E-2</v>
      </c>
      <c r="BP36" s="93">
        <f>'2.1'!BP36/'3.1.a'!$K$183</f>
        <v>-7.7714869532181095E-4</v>
      </c>
      <c r="BQ36" s="93">
        <f>'2.1'!BQ36/'3.1.a'!$K$183</f>
        <v>0</v>
      </c>
      <c r="BR36" s="93">
        <f>'2.1'!BR36/'3.1.a'!$K$183</f>
        <v>-1.3619510987298794E-2</v>
      </c>
      <c r="BS36" s="93">
        <f>'2.1'!BS36/'3.1.a'!$K$183</f>
        <v>2.6272990844119909E-3</v>
      </c>
      <c r="BT36" s="93">
        <f>'2.1'!BT36/'3.1.a'!$K$183</f>
        <v>2.4892597647834139E-3</v>
      </c>
      <c r="BU36" s="93">
        <f>'2.1'!BU36/'3.1.a'!$K$183</f>
        <v>0</v>
      </c>
      <c r="BV36" s="217">
        <f>'2.1'!BV36/'3.1.a'!$K$183</f>
        <v>-8.5029521381033736E-3</v>
      </c>
      <c r="BW36" s="216">
        <f>'2.1'!BW36/'3.1.a'!$L$183</f>
        <v>-9.1240148067112496E-3</v>
      </c>
      <c r="BX36" s="93">
        <f>'2.1'!BX36/'3.1.a'!$L$183</f>
        <v>-2.344549930342285E-3</v>
      </c>
      <c r="BY36" s="93">
        <f>'2.1'!BY36/'3.1.a'!$L$183</f>
        <v>0</v>
      </c>
      <c r="BZ36" s="93">
        <f>'2.1'!BZ36/'3.1.a'!$L$183</f>
        <v>-1.1468564737053575E-2</v>
      </c>
      <c r="CA36" s="93">
        <f>'2.1'!CA36/'3.1.a'!$L$183</f>
        <v>6.5488404322836058E-3</v>
      </c>
      <c r="CB36" s="93">
        <f>'2.1'!CB36/'3.1.a'!$L$183</f>
        <v>2.7044806564784684E-3</v>
      </c>
      <c r="CC36" s="93">
        <f>'2.1'!CC36/'3.1.a'!$L$183</f>
        <v>0</v>
      </c>
      <c r="CD36" s="217">
        <f>'2.1'!CD36/'3.1.a'!$L$183</f>
        <v>-2.2152436482914847E-3</v>
      </c>
      <c r="CE36" s="216">
        <f>'2.1'!CE36/'3.1.a'!$M$183</f>
        <v>-8.854217456129132E-2</v>
      </c>
      <c r="CF36" s="93">
        <f>'2.1'!CF36/'3.1.a'!$M$183</f>
        <v>-1.9079293723631937E-3</v>
      </c>
      <c r="CG36" s="93">
        <f>'2.1'!CG36/'3.1.a'!$M$183</f>
        <v>0</v>
      </c>
      <c r="CH36" s="93">
        <f>'2.1'!CH36/'3.1.a'!$M$183</f>
        <v>-9.0450103933654546E-2</v>
      </c>
      <c r="CI36" s="93">
        <f>'2.1'!CI36/'3.1.a'!$M$183</f>
        <v>8.4639762487380508E-3</v>
      </c>
      <c r="CJ36" s="93">
        <f>'2.1'!CJ36/'3.1.a'!$M$183</f>
        <v>3.1894108908212108E-3</v>
      </c>
      <c r="CK36" s="93">
        <f>'2.1'!CK36/'3.1.a'!$M$183</f>
        <v>0</v>
      </c>
      <c r="CL36" s="269">
        <f>'2.1'!CL36/'3.1.a'!$M$183</f>
        <v>-7.8796716794095195E-2</v>
      </c>
      <c r="CM36" s="216">
        <f>'2.1'!CM36/'3.1.a'!$N$183</f>
        <v>-1.8229496571504523E-3</v>
      </c>
      <c r="CN36" s="93">
        <f>'2.1'!CN36/'3.1.a'!$N$183</f>
        <v>1.9163602896852237E-3</v>
      </c>
      <c r="CO36" s="93">
        <f>'2.1'!CO36/'3.1.a'!$N$183</f>
        <v>0</v>
      </c>
      <c r="CP36" s="93">
        <f>'2.1'!CP36/'3.1.a'!$N$183</f>
        <v>9.3410632534764708E-5</v>
      </c>
      <c r="CQ36" s="93">
        <f>'2.1'!CQ36/'3.1.a'!$N$183</f>
        <v>1.1763272621317088E-2</v>
      </c>
      <c r="CR36" s="93">
        <f>'2.1'!CR36/'3.1.a'!$N$183</f>
        <v>1.1050713301818404E-2</v>
      </c>
      <c r="CS36" s="93">
        <f>'2.1'!CS36/'3.1.a'!$N$183</f>
        <v>0</v>
      </c>
      <c r="CT36" s="269">
        <f>'2.1'!CT36/'3.1.a'!$N$183</f>
        <v>2.2907396555670177E-2</v>
      </c>
    </row>
    <row r="37" spans="1:98" ht="20" customHeight="1" x14ac:dyDescent="0.2">
      <c r="A37" s="125" t="s">
        <v>255</v>
      </c>
      <c r="B37" s="126"/>
      <c r="C37" s="224"/>
      <c r="D37" s="146"/>
      <c r="E37" s="146"/>
      <c r="F37" s="146"/>
      <c r="G37" s="146"/>
      <c r="H37" s="146"/>
      <c r="I37" s="146"/>
      <c r="J37" s="225"/>
      <c r="K37" s="224"/>
      <c r="L37" s="146"/>
      <c r="M37" s="146"/>
      <c r="N37" s="146"/>
      <c r="O37" s="146"/>
      <c r="P37" s="146"/>
      <c r="Q37" s="146"/>
      <c r="R37" s="225"/>
      <c r="S37" s="224"/>
      <c r="T37" s="146"/>
      <c r="U37" s="146"/>
      <c r="V37" s="146"/>
      <c r="W37" s="146"/>
      <c r="X37" s="146"/>
      <c r="Y37" s="146"/>
      <c r="Z37" s="225"/>
      <c r="AA37" s="224"/>
      <c r="AB37" s="146"/>
      <c r="AC37" s="146"/>
      <c r="AD37" s="146"/>
      <c r="AE37" s="146"/>
      <c r="AF37" s="146"/>
      <c r="AG37" s="146"/>
      <c r="AH37" s="225"/>
      <c r="AI37" s="224"/>
      <c r="AJ37" s="146"/>
      <c r="AK37" s="146"/>
      <c r="AL37" s="146"/>
      <c r="AM37" s="146"/>
      <c r="AN37" s="146"/>
      <c r="AO37" s="146"/>
      <c r="AP37" s="225"/>
      <c r="AQ37" s="224"/>
      <c r="AR37" s="146"/>
      <c r="AS37" s="146"/>
      <c r="AT37" s="146"/>
      <c r="AU37" s="146"/>
      <c r="AV37" s="146"/>
      <c r="AW37" s="146"/>
      <c r="AX37" s="225"/>
      <c r="AY37" s="224"/>
      <c r="AZ37" s="146"/>
      <c r="BA37" s="146"/>
      <c r="BB37" s="146"/>
      <c r="BC37" s="146"/>
      <c r="BD37" s="146"/>
      <c r="BE37" s="146"/>
      <c r="BF37" s="225"/>
      <c r="BG37" s="224"/>
      <c r="BH37" s="146"/>
      <c r="BI37" s="146"/>
      <c r="BJ37" s="146"/>
      <c r="BK37" s="146"/>
      <c r="BL37" s="146"/>
      <c r="BM37" s="146"/>
      <c r="BN37" s="225"/>
      <c r="BO37" s="224"/>
      <c r="BP37" s="146"/>
      <c r="BQ37" s="146"/>
      <c r="BR37" s="146"/>
      <c r="BS37" s="146"/>
      <c r="BT37" s="146"/>
      <c r="BU37" s="146"/>
      <c r="BV37" s="225"/>
      <c r="BW37" s="224"/>
      <c r="BX37" s="146"/>
      <c r="BY37" s="146"/>
      <c r="BZ37" s="146"/>
      <c r="CA37" s="146"/>
      <c r="CB37" s="146"/>
      <c r="CC37" s="146"/>
      <c r="CD37" s="225"/>
      <c r="CE37" s="224"/>
      <c r="CF37" s="146"/>
      <c r="CG37" s="146"/>
      <c r="CH37" s="146"/>
      <c r="CI37" s="146"/>
      <c r="CJ37" s="146"/>
      <c r="CK37" s="146"/>
      <c r="CL37" s="146"/>
      <c r="CM37" s="224"/>
      <c r="CN37" s="146"/>
      <c r="CO37" s="146"/>
      <c r="CP37" s="146"/>
      <c r="CQ37" s="146"/>
      <c r="CR37" s="146"/>
      <c r="CS37" s="146"/>
      <c r="CT37" s="146"/>
    </row>
    <row r="38" spans="1:98" ht="20" customHeight="1" x14ac:dyDescent="0.2">
      <c r="A38" s="127" t="s">
        <v>238</v>
      </c>
      <c r="B38" s="128" t="s">
        <v>388</v>
      </c>
      <c r="C38" s="226">
        <f>'2.1'!C38/'3.1.a'!$C$183</f>
        <v>7.7379936411140233E-3</v>
      </c>
      <c r="D38" s="147">
        <f>'2.1'!D38/'3.1.a'!$C$183</f>
        <v>0</v>
      </c>
      <c r="E38" s="147">
        <f>'2.1'!E38/'3.1.a'!$C$183</f>
        <v>0</v>
      </c>
      <c r="F38" s="147">
        <f>'2.1'!F38/'3.1.a'!$C$183</f>
        <v>7.7379936411140233E-3</v>
      </c>
      <c r="G38" s="147">
        <f>'2.1'!G38/'3.1.a'!$C$183</f>
        <v>1.1006027991671129E-2</v>
      </c>
      <c r="H38" s="147">
        <f>'2.1'!H38/'3.1.a'!$C$183</f>
        <v>8.7350939609371261E-3</v>
      </c>
      <c r="I38" s="147">
        <f>'2.1'!I38/'3.1.a'!$C$183</f>
        <v>0</v>
      </c>
      <c r="J38" s="227">
        <f>'2.1'!J38/'3.1.a'!$C$183</f>
        <v>2.7479115593722278E-2</v>
      </c>
      <c r="K38" s="226">
        <f>'2.1'!K38/'3.1.a'!$D$183</f>
        <v>5.826104905164128E-3</v>
      </c>
      <c r="L38" s="147">
        <f>'2.1'!L38/'3.1.a'!$D$183</f>
        <v>0</v>
      </c>
      <c r="M38" s="147">
        <f>'2.1'!M38/'3.1.a'!$D$183</f>
        <v>0</v>
      </c>
      <c r="N38" s="147">
        <f>'2.1'!N38/'3.1.a'!$D$183</f>
        <v>5.826104905164128E-3</v>
      </c>
      <c r="O38" s="147">
        <f>'2.1'!O38/'3.1.a'!$D$183</f>
        <v>7.701009472911643E-3</v>
      </c>
      <c r="P38" s="147">
        <f>'2.1'!P38/'3.1.a'!$D$183</f>
        <v>8.310758897198893E-3</v>
      </c>
      <c r="Q38" s="147">
        <f>'2.1'!Q38/'3.1.a'!$D$183</f>
        <v>0</v>
      </c>
      <c r="R38" s="227">
        <f>'2.1'!R38/'3.1.a'!$D$183</f>
        <v>2.1837873275274661E-2</v>
      </c>
      <c r="S38" s="226">
        <f>'2.1'!S38/'3.1.a'!$E$183</f>
        <v>5.2307674489721588E-3</v>
      </c>
      <c r="T38" s="147">
        <f>'2.1'!T38/'3.1.a'!$E$183</f>
        <v>0</v>
      </c>
      <c r="U38" s="147">
        <f>'2.1'!U38/'3.1.a'!$E$183</f>
        <v>0</v>
      </c>
      <c r="V38" s="147">
        <f>'2.1'!V38/'3.1.a'!$E$183</f>
        <v>5.2307674489721588E-3</v>
      </c>
      <c r="W38" s="147">
        <f>'2.1'!W38/'3.1.a'!$E$183</f>
        <v>7.0912151065371494E-3</v>
      </c>
      <c r="X38" s="147">
        <f>'2.1'!X38/'3.1.a'!$E$183</f>
        <v>9.2256427282401566E-3</v>
      </c>
      <c r="Y38" s="147">
        <f>'2.1'!Y38/'3.1.a'!$E$183</f>
        <v>0</v>
      </c>
      <c r="Z38" s="227">
        <f>'2.1'!Z38/'3.1.a'!$E$183</f>
        <v>2.1547625283749466E-2</v>
      </c>
      <c r="AA38" s="226">
        <f>'2.1'!AA38/'3.1.a'!$F$183</f>
        <v>6.1528452771527752E-3</v>
      </c>
      <c r="AB38" s="147">
        <f>'2.1'!AB38/'3.1.a'!$F$183</f>
        <v>0</v>
      </c>
      <c r="AC38" s="147">
        <f>'2.1'!AC38/'3.1.a'!$F$183</f>
        <v>0</v>
      </c>
      <c r="AD38" s="147">
        <f>'2.1'!AD38/'3.1.a'!$F$183</f>
        <v>6.1528452771527752E-3</v>
      </c>
      <c r="AE38" s="147">
        <f>'2.1'!AE38/'3.1.a'!$F$183</f>
        <v>9.243281902095779E-3</v>
      </c>
      <c r="AF38" s="147">
        <f>'2.1'!AF38/'3.1.a'!$F$183</f>
        <v>6.2105888666079915E-3</v>
      </c>
      <c r="AG38" s="147">
        <f>'2.1'!AG38/'3.1.a'!$F$183</f>
        <v>0</v>
      </c>
      <c r="AH38" s="227">
        <f>'2.1'!AH38/'3.1.a'!$F$183</f>
        <v>2.1606716045856542E-2</v>
      </c>
      <c r="AI38" s="226">
        <f>'2.1'!AI38/'3.1.a'!$G$183</f>
        <v>6.7861795159289235E-3</v>
      </c>
      <c r="AJ38" s="147">
        <f>'2.1'!AJ38/'3.1.a'!$G$183</f>
        <v>0</v>
      </c>
      <c r="AK38" s="147">
        <f>'2.1'!AK38/'3.1.a'!$G$183</f>
        <v>0</v>
      </c>
      <c r="AL38" s="147">
        <f>'2.1'!AL38/'3.1.a'!$G$183</f>
        <v>6.7861795159289235E-3</v>
      </c>
      <c r="AM38" s="147">
        <f>'2.1'!AM38/'3.1.a'!$G$183</f>
        <v>9.7765082414928792E-3</v>
      </c>
      <c r="AN38" s="147">
        <f>'2.1'!AN38/'3.1.a'!$G$183</f>
        <v>7.210971631509383E-3</v>
      </c>
      <c r="AO38" s="147">
        <f>'2.1'!AO38/'3.1.a'!$G$183</f>
        <v>0</v>
      </c>
      <c r="AP38" s="227">
        <f>'2.1'!AP38/'3.1.a'!$G$183</f>
        <v>2.3773659388931188E-2</v>
      </c>
      <c r="AQ38" s="226">
        <f>'2.1'!AQ38/'3.1.a'!$H$183</f>
        <v>4.205086322480101E-3</v>
      </c>
      <c r="AR38" s="147">
        <f>'2.1'!AR38/'3.1.a'!$H$183</f>
        <v>0</v>
      </c>
      <c r="AS38" s="147">
        <f>'2.1'!AS38/'3.1.a'!$H$183</f>
        <v>0</v>
      </c>
      <c r="AT38" s="147">
        <f>'2.1'!AT38/'3.1.a'!$H$183</f>
        <v>4.205086322480101E-3</v>
      </c>
      <c r="AU38" s="147">
        <f>'2.1'!AU38/'3.1.a'!$H$183</f>
        <v>5.7502409409540397E-3</v>
      </c>
      <c r="AV38" s="147">
        <f>'2.1'!AV38/'3.1.a'!$H$183</f>
        <v>6.4847630737974006E-3</v>
      </c>
      <c r="AW38" s="147">
        <f>'2.1'!AW38/'3.1.a'!$H$183</f>
        <v>0</v>
      </c>
      <c r="AX38" s="227">
        <f>'2.1'!AX38/'3.1.a'!$H$183</f>
        <v>1.6440090337231542E-2</v>
      </c>
      <c r="AY38" s="226">
        <f>'2.1'!AY38/'3.1.a'!$I$183</f>
        <v>3.7274436684226761E-3</v>
      </c>
      <c r="AZ38" s="147">
        <f>'2.1'!AZ38/'3.1.a'!$I$183</f>
        <v>0</v>
      </c>
      <c r="BA38" s="147">
        <f>'2.1'!BA38/'3.1.a'!$I$183</f>
        <v>0</v>
      </c>
      <c r="BB38" s="147">
        <f>'2.1'!BB38/'3.1.a'!$I$183</f>
        <v>3.7274436684226761E-3</v>
      </c>
      <c r="BC38" s="147">
        <f>'2.1'!BC38/'3.1.a'!$I$183</f>
        <v>4.7694884844388429E-3</v>
      </c>
      <c r="BD38" s="147">
        <f>'2.1'!BD38/'3.1.a'!$I$183</f>
        <v>6.3603207417224387E-3</v>
      </c>
      <c r="BE38" s="147">
        <f>'2.1'!BE38/'3.1.a'!$I$183</f>
        <v>0</v>
      </c>
      <c r="BF38" s="227">
        <f>'2.1'!BF38/'3.1.a'!$I$183</f>
        <v>1.4857252894583957E-2</v>
      </c>
      <c r="BG38" s="226">
        <f>'2.1'!BG38/'3.1.a'!$J$183</f>
        <v>3.5431464870901261E-3</v>
      </c>
      <c r="BH38" s="147">
        <f>'2.1'!BH38/'3.1.a'!$J$183</f>
        <v>0</v>
      </c>
      <c r="BI38" s="147">
        <f>'2.1'!BI38/'3.1.a'!$J$183</f>
        <v>0</v>
      </c>
      <c r="BJ38" s="147">
        <f>'2.1'!BJ38/'3.1.a'!$J$183</f>
        <v>3.5431464870901261E-3</v>
      </c>
      <c r="BK38" s="147">
        <f>'2.1'!BK38/'3.1.a'!$J$183</f>
        <v>4.9302038466921003E-3</v>
      </c>
      <c r="BL38" s="147">
        <f>'2.1'!BL38/'3.1.a'!$J$183</f>
        <v>3.6269732101791951E-3</v>
      </c>
      <c r="BM38" s="147">
        <f>'2.1'!BM38/'3.1.a'!$J$183</f>
        <v>0</v>
      </c>
      <c r="BN38" s="227">
        <f>'2.1'!BN38/'3.1.a'!$J$183</f>
        <v>1.2100323543961421E-2</v>
      </c>
      <c r="BO38" s="226">
        <f>'2.1'!BO38/'3.1.a'!$K$183</f>
        <v>3.6106605550806311E-3</v>
      </c>
      <c r="BP38" s="147">
        <f>'2.1'!BP38/'3.1.a'!$K$183</f>
        <v>0</v>
      </c>
      <c r="BQ38" s="147">
        <f>'2.1'!BQ38/'3.1.a'!$K$183</f>
        <v>0</v>
      </c>
      <c r="BR38" s="147">
        <f>'2.1'!BR38/'3.1.a'!$K$183</f>
        <v>3.6106605550806311E-3</v>
      </c>
      <c r="BS38" s="147">
        <f>'2.1'!BS38/'3.1.a'!$K$183</f>
        <v>5.0404830413051374E-3</v>
      </c>
      <c r="BT38" s="147">
        <f>'2.1'!BT38/'3.1.a'!$K$183</f>
        <v>4.6063025038177927E-3</v>
      </c>
      <c r="BU38" s="147">
        <f>'2.1'!BU38/'3.1.a'!$K$183</f>
        <v>0</v>
      </c>
      <c r="BV38" s="227">
        <f>'2.1'!BV38/'3.1.a'!$K$183</f>
        <v>1.3257446100203563E-2</v>
      </c>
      <c r="BW38" s="226">
        <f>'2.1'!BW38/'3.1.a'!$L$183</f>
        <v>3.2717600028305087E-3</v>
      </c>
      <c r="BX38" s="147">
        <f>'2.1'!BX38/'3.1.a'!$L$183</f>
        <v>0</v>
      </c>
      <c r="BY38" s="147">
        <f>'2.1'!BY38/'3.1.a'!$L$183</f>
        <v>0</v>
      </c>
      <c r="BZ38" s="147">
        <f>'2.1'!BZ38/'3.1.a'!$L$183</f>
        <v>3.2717600028305087E-3</v>
      </c>
      <c r="CA38" s="147">
        <f>'2.1'!CA38/'3.1.a'!$L$183</f>
        <v>3.5341587912556972E-3</v>
      </c>
      <c r="CB38" s="147">
        <f>'2.1'!CB38/'3.1.a'!$L$183</f>
        <v>5.4196799574690313E-3</v>
      </c>
      <c r="CC38" s="147">
        <f>'2.1'!CC38/'3.1.a'!$L$183</f>
        <v>0</v>
      </c>
      <c r="CD38" s="227">
        <f>'2.1'!CD38/'3.1.a'!$L$183</f>
        <v>1.2225598751555237E-2</v>
      </c>
      <c r="CE38" s="226">
        <f>'2.1'!CE38/'3.1.a'!$M$183</f>
        <v>3.0998780582059998E-3</v>
      </c>
      <c r="CF38" s="147">
        <f>'2.1'!CF38/'3.1.a'!$M$183</f>
        <v>0</v>
      </c>
      <c r="CG38" s="147">
        <f>'2.1'!CG38/'3.1.a'!$M$183</f>
        <v>0</v>
      </c>
      <c r="CH38" s="147">
        <f>'2.1'!CH38/'3.1.a'!$M$183</f>
        <v>3.0998780582059998E-3</v>
      </c>
      <c r="CI38" s="147">
        <f>'2.1'!CI38/'3.1.a'!$M$183</f>
        <v>3.8950715103202296E-3</v>
      </c>
      <c r="CJ38" s="147">
        <f>'2.1'!CJ38/'3.1.a'!$M$183</f>
        <v>7.8551004077378663E-3</v>
      </c>
      <c r="CK38" s="147">
        <f>'2.1'!CK38/'3.1.a'!$M$183</f>
        <v>0</v>
      </c>
      <c r="CL38" s="147">
        <f>'2.1'!CL38/'3.1.a'!$M$183</f>
        <v>1.4850049976264098E-2</v>
      </c>
      <c r="CM38" s="226">
        <f>'2.1'!CM38/'3.1.a'!$N$183</f>
        <v>2.3470757986176604E-3</v>
      </c>
      <c r="CN38" s="147">
        <f>'2.1'!CN38/'3.1.a'!$N$183</f>
        <v>0</v>
      </c>
      <c r="CO38" s="147">
        <f>'2.1'!CO38/'3.1.a'!$N$183</f>
        <v>0</v>
      </c>
      <c r="CP38" s="147">
        <f>'2.1'!CP38/'3.1.a'!$N$183</f>
        <v>2.3470757986176604E-3</v>
      </c>
      <c r="CQ38" s="147">
        <f>'2.1'!CQ38/'3.1.a'!$N$183</f>
        <v>5.984493175262875E-3</v>
      </c>
      <c r="CR38" s="248" t="s">
        <v>826</v>
      </c>
      <c r="CS38" s="147">
        <f>'2.1'!CS38/'3.1.a'!$N$183</f>
        <v>0</v>
      </c>
      <c r="CT38" s="248" t="s">
        <v>826</v>
      </c>
    </row>
    <row r="39" spans="1:98" ht="20" customHeight="1" x14ac:dyDescent="0.2">
      <c r="A39" s="127" t="s">
        <v>239</v>
      </c>
      <c r="B39" s="128" t="s">
        <v>250</v>
      </c>
      <c r="C39" s="226">
        <f>'2.1'!C39/'3.1.a'!$C$183</f>
        <v>-1.6828816836678539E-2</v>
      </c>
      <c r="D39" s="147">
        <f>'2.1'!D39/'3.1.a'!$C$183</f>
        <v>4.5306812585981888E-3</v>
      </c>
      <c r="E39" s="147">
        <f>'2.1'!E39/'3.1.a'!$C$183</f>
        <v>0</v>
      </c>
      <c r="F39" s="147">
        <f>'2.1'!F39/'3.1.a'!$C$183</f>
        <v>-1.2298135578080342E-2</v>
      </c>
      <c r="G39" s="147">
        <f>'2.1'!G39/'3.1.a'!$C$183</f>
        <v>3.2148112804894583E-4</v>
      </c>
      <c r="H39" s="147">
        <f>'2.1'!H39/'3.1.a'!$C$183</f>
        <v>8.7947849494086766E-3</v>
      </c>
      <c r="I39" s="147">
        <f>'2.1'!I39/'3.1.a'!$C$183</f>
        <v>0</v>
      </c>
      <c r="J39" s="227">
        <f>'2.1'!J39/'3.1.a'!$C$183</f>
        <v>-3.1818695006227346E-3</v>
      </c>
      <c r="K39" s="226">
        <f>'2.1'!K39/'3.1.a'!$D$183</f>
        <v>-2.2028814629211611E-2</v>
      </c>
      <c r="L39" s="147">
        <f>'2.1'!L39/'3.1.a'!$D$183</f>
        <v>4.5940874566456919E-3</v>
      </c>
      <c r="M39" s="147">
        <f>'2.1'!M39/'3.1.a'!$D$183</f>
        <v>0</v>
      </c>
      <c r="N39" s="147">
        <f>'2.1'!N39/'3.1.a'!$D$183</f>
        <v>-1.7434727172565896E-2</v>
      </c>
      <c r="O39" s="147">
        <f>'2.1'!O39/'3.1.a'!$D$183</f>
        <v>5.3858482984891392E-3</v>
      </c>
      <c r="P39" s="147">
        <f>'2.1'!P39/'3.1.a'!$D$183</f>
        <v>1.0469496628701204E-2</v>
      </c>
      <c r="Q39" s="147">
        <f>'2.1'!Q39/'3.1.a'!$D$183</f>
        <v>0</v>
      </c>
      <c r="R39" s="227">
        <f>'2.1'!R39/'3.1.a'!$D$183</f>
        <v>-1.5793822453754464E-3</v>
      </c>
      <c r="S39" s="226">
        <f>'2.1'!S39/'3.1.a'!$E$183</f>
        <v>-1.3554518676765303E-2</v>
      </c>
      <c r="T39" s="147">
        <f>'2.1'!T39/'3.1.a'!$E$183</f>
        <v>6.7556397313033242E-3</v>
      </c>
      <c r="U39" s="147">
        <f>'2.1'!U39/'3.1.a'!$E$183</f>
        <v>0</v>
      </c>
      <c r="V39" s="147">
        <f>'2.1'!V39/'3.1.a'!$E$183</f>
        <v>-6.7988789454619843E-3</v>
      </c>
      <c r="W39" s="147">
        <f>'2.1'!W39/'3.1.a'!$E$183</f>
        <v>1.223402741025391E-3</v>
      </c>
      <c r="X39" s="147">
        <f>'2.1'!X39/'3.1.a'!$E$183</f>
        <v>1.0086648050908345E-2</v>
      </c>
      <c r="Y39" s="147">
        <f>'2.1'!Y39/'3.1.a'!$E$183</f>
        <v>1.2089421053898305E-17</v>
      </c>
      <c r="Z39" s="227">
        <f>'2.1'!Z39/'3.1.a'!$E$183</f>
        <v>4.5111718464716909E-3</v>
      </c>
      <c r="AA39" s="226">
        <f>'2.1'!AA39/'3.1.a'!$F$183</f>
        <v>-2.2848652457755039E-2</v>
      </c>
      <c r="AB39" s="147">
        <f>'2.1'!AB39/'3.1.a'!$F$183</f>
        <v>5.2455914987811379E-3</v>
      </c>
      <c r="AC39" s="147">
        <f>'2.1'!AC39/'3.1.a'!$F$183</f>
        <v>0</v>
      </c>
      <c r="AD39" s="147">
        <f>'2.1'!AD39/'3.1.a'!$F$183</f>
        <v>-1.7603060958973942E-2</v>
      </c>
      <c r="AE39" s="147">
        <f>'2.1'!AE39/'3.1.a'!$F$183</f>
        <v>1.6615600576532195E-3</v>
      </c>
      <c r="AF39" s="147">
        <f>'2.1'!AF39/'3.1.a'!$F$183</f>
        <v>8.1447125459852519E-3</v>
      </c>
      <c r="AG39" s="147">
        <f>'2.1'!AG39/'3.1.a'!$F$183</f>
        <v>0</v>
      </c>
      <c r="AH39" s="227">
        <f>'2.1'!AH39/'3.1.a'!$F$183</f>
        <v>-7.7967883553354623E-3</v>
      </c>
      <c r="AI39" s="226">
        <f>'2.1'!AI39/'3.1.a'!$G$183</f>
        <v>-4.8003455983958429E-2</v>
      </c>
      <c r="AJ39" s="147">
        <f>'2.1'!AJ39/'3.1.a'!$G$183</f>
        <v>5.432904777692431E-3</v>
      </c>
      <c r="AK39" s="147">
        <f>'2.1'!AK39/'3.1.a'!$G$183</f>
        <v>0</v>
      </c>
      <c r="AL39" s="147">
        <f>'2.1'!AL39/'3.1.a'!$G$183</f>
        <v>-4.2570551206265982E-2</v>
      </c>
      <c r="AM39" s="147">
        <f>'2.1'!AM39/'3.1.a'!$G$183</f>
        <v>8.1089179211065777E-4</v>
      </c>
      <c r="AN39" s="147">
        <f>'2.1'!AN39/'3.1.a'!$G$183</f>
        <v>7.2235422689299255E-3</v>
      </c>
      <c r="AO39" s="147">
        <f>'2.1'!AO39/'3.1.a'!$G$183</f>
        <v>0</v>
      </c>
      <c r="AP39" s="227">
        <f>'2.1'!AP39/'3.1.a'!$G$183</f>
        <v>-3.4536117145225365E-2</v>
      </c>
      <c r="AQ39" s="226">
        <f>'2.1'!AQ39/'3.1.a'!$H$183</f>
        <v>-7.6629769058745037E-2</v>
      </c>
      <c r="AR39" s="147">
        <f>'2.1'!AR39/'3.1.a'!$H$183</f>
        <v>4.6386536674051298E-3</v>
      </c>
      <c r="AS39" s="147">
        <f>'2.1'!AS39/'3.1.a'!$H$183</f>
        <v>0</v>
      </c>
      <c r="AT39" s="147">
        <f>'2.1'!AT39/'3.1.a'!$H$183</f>
        <v>-7.199111539133983E-2</v>
      </c>
      <c r="AU39" s="147">
        <f>'2.1'!AU39/'3.1.a'!$H$183</f>
        <v>-5.9074285025141728E-3</v>
      </c>
      <c r="AV39" s="147">
        <f>'2.1'!AV39/'3.1.a'!$H$183</f>
        <v>5.6833294968391792E-3</v>
      </c>
      <c r="AW39" s="147">
        <f>'2.1'!AW39/'3.1.a'!$H$183</f>
        <v>0</v>
      </c>
      <c r="AX39" s="227">
        <f>'2.1'!AX39/'3.1.a'!$H$183</f>
        <v>-7.2215214397014837E-2</v>
      </c>
      <c r="AY39" s="226">
        <f>'2.1'!AY39/'3.1.a'!$I$183</f>
        <v>-6.7394872098272468E-2</v>
      </c>
      <c r="AZ39" s="147">
        <f>'2.1'!AZ39/'3.1.a'!$I$183</f>
        <v>4.104468868243936E-3</v>
      </c>
      <c r="BA39" s="147">
        <f>'2.1'!BA39/'3.1.a'!$I$183</f>
        <v>0</v>
      </c>
      <c r="BB39" s="147">
        <f>'2.1'!BB39/'3.1.a'!$I$183</f>
        <v>-6.3290403230028477E-2</v>
      </c>
      <c r="BC39" s="147">
        <f>'2.1'!BC39/'3.1.a'!$I$183</f>
        <v>-5.5410712637194706E-3</v>
      </c>
      <c r="BD39" s="147">
        <f>'2.1'!BD39/'3.1.a'!$I$183</f>
        <v>7.4254806990121276E-3</v>
      </c>
      <c r="BE39" s="147">
        <f>'2.1'!BE39/'3.1.a'!$I$183</f>
        <v>1.8569027147237281E-17</v>
      </c>
      <c r="BF39" s="227">
        <f>'2.1'!BF39/'3.1.a'!$I$183</f>
        <v>-6.1405993794735735E-2</v>
      </c>
      <c r="BG39" s="226">
        <f>'2.1'!BG39/'3.1.a'!$J$183</f>
        <v>-7.4773743145593777E-2</v>
      </c>
      <c r="BH39" s="147">
        <f>'2.1'!BH39/'3.1.a'!$J$183</f>
        <v>-4.2286509099231928E-3</v>
      </c>
      <c r="BI39" s="147">
        <f>'2.1'!BI39/'3.1.a'!$J$183</f>
        <v>0</v>
      </c>
      <c r="BJ39" s="147">
        <f>'2.1'!BJ39/'3.1.a'!$J$183</f>
        <v>-7.9002394055516914E-2</v>
      </c>
      <c r="BK39" s="147">
        <f>'2.1'!BK39/'3.1.a'!$J$183</f>
        <v>-1.8392442520383688E-3</v>
      </c>
      <c r="BL39" s="147">
        <f>'2.1'!BL39/'3.1.a'!$J$183</f>
        <v>7.9050881868357997E-3</v>
      </c>
      <c r="BM39" s="147">
        <f>'2.1'!BM39/'3.1.a'!$J$183</f>
        <v>0</v>
      </c>
      <c r="BN39" s="227">
        <f>'2.1'!BN39/'3.1.a'!$J$183</f>
        <v>-7.2936550120719479E-2</v>
      </c>
      <c r="BO39" s="226">
        <f>'2.1'!BO39/'3.1.a'!$K$183</f>
        <v>-6.4588834630587566E-2</v>
      </c>
      <c r="BP39" s="147">
        <f>'2.1'!BP39/'3.1.a'!$K$183</f>
        <v>8.7744927613535859E-4</v>
      </c>
      <c r="BQ39" s="147">
        <f>'2.1'!BQ39/'3.1.a'!$K$183</f>
        <v>0</v>
      </c>
      <c r="BR39" s="147">
        <f>'2.1'!BR39/'3.1.a'!$K$183</f>
        <v>-6.3711385354452268E-2</v>
      </c>
      <c r="BS39" s="147">
        <f>'2.1'!BS39/'3.1.a'!$K$183</f>
        <v>-5.4203978521663088E-4</v>
      </c>
      <c r="BT39" s="147">
        <f>'2.1'!BT39/'3.1.a'!$K$183</f>
        <v>8.2170806725463535E-3</v>
      </c>
      <c r="BU39" s="147">
        <f>'2.1'!BU39/'3.1.a'!$K$183</f>
        <v>0</v>
      </c>
      <c r="BV39" s="227">
        <f>'2.1'!BV39/'3.1.a'!$K$183</f>
        <v>-5.6036344467122579E-2</v>
      </c>
      <c r="BW39" s="226">
        <f>'2.1'!BW39/'3.1.a'!$L$183</f>
        <v>-5.0628226751577556E-2</v>
      </c>
      <c r="BX39" s="147">
        <f>'2.1'!BX39/'3.1.a'!$L$183</f>
        <v>-5.9461080878116831E-4</v>
      </c>
      <c r="BY39" s="147">
        <f>'2.1'!BY39/'3.1.a'!$L$183</f>
        <v>0</v>
      </c>
      <c r="BZ39" s="147">
        <f>'2.1'!BZ39/'3.1.a'!$L$183</f>
        <v>-5.122283756035876E-2</v>
      </c>
      <c r="CA39" s="147">
        <f>'2.1'!CA39/'3.1.a'!$L$183</f>
        <v>3.7808044341800921E-3</v>
      </c>
      <c r="CB39" s="147">
        <f>'2.1'!CB39/'3.1.a'!$L$183</f>
        <v>9.7221617851389296E-3</v>
      </c>
      <c r="CC39" s="147">
        <f>'2.1'!CC39/'3.1.a'!$L$183</f>
        <v>0</v>
      </c>
      <c r="CD39" s="227">
        <f>'2.1'!CD39/'3.1.a'!$L$183</f>
        <v>-3.7719871341039768E-2</v>
      </c>
      <c r="CE39" s="226">
        <f>'2.1'!CE39/'3.1.a'!$M$183</f>
        <v>-0.12444411529813836</v>
      </c>
      <c r="CF39" s="147">
        <f>'2.1'!CF39/'3.1.a'!$M$183</f>
        <v>-6.6258718479728757E-4</v>
      </c>
      <c r="CG39" s="147">
        <f>'2.1'!CG39/'3.1.a'!$M$183</f>
        <v>0</v>
      </c>
      <c r="CH39" s="147">
        <f>'2.1'!CH39/'3.1.a'!$M$183</f>
        <v>-0.12510670248293565</v>
      </c>
      <c r="CI39" s="147">
        <f>'2.1'!CI39/'3.1.a'!$M$183</f>
        <v>7.6914163677802945E-3</v>
      </c>
      <c r="CJ39" s="147">
        <f>'2.1'!CJ39/'3.1.a'!$M$183</f>
        <v>1.190106248497992E-2</v>
      </c>
      <c r="CK39" s="147">
        <f>'2.1'!CK39/'3.1.a'!$M$183</f>
        <v>0</v>
      </c>
      <c r="CL39" s="289">
        <f>'2.1'!CL39/'3.1.a'!$M$183</f>
        <v>-0.1055142236301754</v>
      </c>
      <c r="CM39" s="226">
        <f>'2.1'!CM39/'3.1.a'!$N$183</f>
        <v>-4.5514915731837288E-2</v>
      </c>
      <c r="CN39" s="147">
        <f>'2.1'!CN39/'3.1.a'!$N$183</f>
        <v>3.3022675632462277E-3</v>
      </c>
      <c r="CO39" s="147">
        <f>'2.1'!CO39/'3.1.a'!$N$183</f>
        <v>0</v>
      </c>
      <c r="CP39" s="147">
        <f>'2.1'!CP39/'3.1.a'!$N$183</f>
        <v>-4.2212648168591098E-2</v>
      </c>
      <c r="CQ39" s="147">
        <f>'2.1'!CQ39/'3.1.a'!$N$183</f>
        <v>1.4100350472669441E-2</v>
      </c>
      <c r="CR39" s="147">
        <f>'2.1'!CR39/'3.1.a'!$N$183</f>
        <v>1.7295246972120509E-2</v>
      </c>
      <c r="CS39" s="147">
        <f>'2.1'!CS39/'3.1.a'!$N$183</f>
        <v>0</v>
      </c>
      <c r="CT39" s="289">
        <f>'2.1'!CT39/'3.1.a'!$N$183</f>
        <v>-1.081705072380112E-2</v>
      </c>
    </row>
    <row r="40" spans="1:98" ht="20" customHeight="1" x14ac:dyDescent="0.2">
      <c r="A40" s="130" t="s">
        <v>240</v>
      </c>
      <c r="B40" s="131" t="s">
        <v>251</v>
      </c>
      <c r="C40" s="228">
        <f>'2.1'!C40/'3.1.a'!$C$183</f>
        <v>-2.1505532106219517E-2</v>
      </c>
      <c r="D40" s="148">
        <f>'2.1'!D40/'3.1.a'!$C$183</f>
        <v>4.5306812585981888E-3</v>
      </c>
      <c r="E40" s="148">
        <f>'2.1'!E40/'3.1.a'!$C$183</f>
        <v>0</v>
      </c>
      <c r="F40" s="148">
        <f>'2.1'!F40/'3.1.a'!$C$183</f>
        <v>-1.697485084762132E-2</v>
      </c>
      <c r="G40" s="148">
        <f>'2.1'!G40/'3.1.a'!$C$183</f>
        <v>-4.2999051488682872E-3</v>
      </c>
      <c r="H40" s="148">
        <f>'2.1'!H40/'3.1.a'!$C$183</f>
        <v>5.0560891129539732E-3</v>
      </c>
      <c r="I40" s="148">
        <f>'2.1'!I40/'3.1.a'!$C$183</f>
        <v>0</v>
      </c>
      <c r="J40" s="229">
        <f>'2.1'!J40/'3.1.a'!$C$183</f>
        <v>-1.6218666883535651E-2</v>
      </c>
      <c r="K40" s="228">
        <f>'2.1'!K40/'3.1.a'!$D$183</f>
        <v>-2.6542588792435935E-2</v>
      </c>
      <c r="L40" s="148">
        <f>'2.1'!L40/'3.1.a'!$D$183</f>
        <v>4.5940874566456919E-3</v>
      </c>
      <c r="M40" s="148">
        <f>'2.1'!M40/'3.1.a'!$D$183</f>
        <v>0</v>
      </c>
      <c r="N40" s="148">
        <f>'2.1'!N40/'3.1.a'!$D$183</f>
        <v>-2.1948501335790221E-2</v>
      </c>
      <c r="O40" s="148">
        <f>'2.1'!O40/'3.1.a'!$D$183</f>
        <v>8.0672335007284492E-4</v>
      </c>
      <c r="P40" s="148">
        <f>'2.1'!P40/'3.1.a'!$D$183</f>
        <v>6.5732249550842243E-3</v>
      </c>
      <c r="Q40" s="148">
        <f>'2.1'!Q40/'3.1.a'!$D$183</f>
        <v>0</v>
      </c>
      <c r="R40" s="229">
        <f>'2.1'!R40/'3.1.a'!$D$183</f>
        <v>-1.4568553030633046E-2</v>
      </c>
      <c r="S40" s="228">
        <f>'2.1'!S40/'3.1.a'!$E$183</f>
        <v>-1.7901775860924014E-2</v>
      </c>
      <c r="T40" s="148">
        <f>'2.1'!T40/'3.1.a'!$E$183</f>
        <v>6.7556397313033242E-3</v>
      </c>
      <c r="U40" s="148">
        <f>'2.1'!U40/'3.1.a'!$E$183</f>
        <v>0</v>
      </c>
      <c r="V40" s="148">
        <f>'2.1'!V40/'3.1.a'!$E$183</f>
        <v>-1.1146136129620697E-2</v>
      </c>
      <c r="W40" s="148">
        <f>'2.1'!W40/'3.1.a'!$E$183</f>
        <v>-3.3111950374723948E-3</v>
      </c>
      <c r="X40" s="148">
        <f>'2.1'!X40/'3.1.a'!$E$183</f>
        <v>5.8968234282895642E-3</v>
      </c>
      <c r="Y40" s="148">
        <f>'2.1'!Y40/'3.1.a'!$E$183</f>
        <v>0</v>
      </c>
      <c r="Z40" s="229">
        <f>'2.1'!Z40/'3.1.a'!$E$183</f>
        <v>-8.5605077388035879E-3</v>
      </c>
      <c r="AA40" s="228">
        <f>'2.1'!AA40/'3.1.a'!$F$183</f>
        <v>-2.7019430602254865E-2</v>
      </c>
      <c r="AB40" s="148">
        <f>'2.1'!AB40/'3.1.a'!$F$183</f>
        <v>5.2455914987811379E-3</v>
      </c>
      <c r="AC40" s="148">
        <f>'2.1'!AC40/'3.1.a'!$F$183</f>
        <v>0</v>
      </c>
      <c r="AD40" s="148">
        <f>'2.1'!AD40/'3.1.a'!$F$183</f>
        <v>-2.1773839103473767E-2</v>
      </c>
      <c r="AE40" s="148">
        <f>'2.1'!AE40/'3.1.a'!$F$183</f>
        <v>-3.1307928842955581E-3</v>
      </c>
      <c r="AF40" s="148">
        <f>'2.1'!AF40/'3.1.a'!$F$183</f>
        <v>3.9611803018395238E-3</v>
      </c>
      <c r="AG40" s="148">
        <f>'2.1'!AG40/'3.1.a'!$F$183</f>
        <v>0</v>
      </c>
      <c r="AH40" s="229">
        <f>'2.1'!AH40/'3.1.a'!$F$183</f>
        <v>-2.094345168592979E-2</v>
      </c>
      <c r="AI40" s="228">
        <f>'2.1'!AI40/'3.1.a'!$G$183</f>
        <v>-5.2323034218323655E-2</v>
      </c>
      <c r="AJ40" s="148">
        <f>'2.1'!AJ40/'3.1.a'!$G$183</f>
        <v>5.432904777692431E-3</v>
      </c>
      <c r="AK40" s="148">
        <f>'2.1'!AK40/'3.1.a'!$G$183</f>
        <v>0</v>
      </c>
      <c r="AL40" s="148">
        <f>'2.1'!AL40/'3.1.a'!$G$183</f>
        <v>-4.6890129440631208E-2</v>
      </c>
      <c r="AM40" s="148">
        <f>'2.1'!AM40/'3.1.a'!$G$183</f>
        <v>-4.0914408564139927E-3</v>
      </c>
      <c r="AN40" s="148">
        <f>'2.1'!AN40/'3.1.a'!$G$183</f>
        <v>2.9345282489870619E-3</v>
      </c>
      <c r="AO40" s="148">
        <f>'2.1'!AO40/'3.1.a'!$G$183</f>
        <v>0</v>
      </c>
      <c r="AP40" s="229">
        <f>'2.1'!AP40/'3.1.a'!$G$183</f>
        <v>-4.8047042048058111E-2</v>
      </c>
      <c r="AQ40" s="228">
        <f>'2.1'!AQ40/'3.1.a'!$H$183</f>
        <v>-8.1275364374255754E-2</v>
      </c>
      <c r="AR40" s="148">
        <f>'2.1'!AR40/'3.1.a'!$H$183</f>
        <v>4.6386536674051298E-3</v>
      </c>
      <c r="AS40" s="148">
        <f>'2.1'!AS40/'3.1.a'!$H$183</f>
        <v>0</v>
      </c>
      <c r="AT40" s="148">
        <f>'2.1'!AT40/'3.1.a'!$H$183</f>
        <v>-7.6636710706850533E-2</v>
      </c>
      <c r="AU40" s="148">
        <f>'2.1'!AU40/'3.1.a'!$H$183</f>
        <v>-1.1278032895231927E-2</v>
      </c>
      <c r="AV40" s="148">
        <f>'2.1'!AV40/'3.1.a'!$H$183</f>
        <v>1.0911049898645318E-3</v>
      </c>
      <c r="AW40" s="148">
        <f>'2.1'!AW40/'3.1.a'!$H$183</f>
        <v>0</v>
      </c>
      <c r="AX40" s="229">
        <f>'2.1'!AX40/'3.1.a'!$H$183</f>
        <v>-8.6823638612217938E-2</v>
      </c>
      <c r="AY40" s="228">
        <f>'2.1'!AY40/'3.1.a'!$I$183</f>
        <v>-7.2217084003163193E-2</v>
      </c>
      <c r="AZ40" s="148">
        <f>'2.1'!AZ40/'3.1.a'!$I$183</f>
        <v>4.104468868243936E-3</v>
      </c>
      <c r="BA40" s="148">
        <f>'2.1'!BA40/'3.1.a'!$I$183</f>
        <v>0</v>
      </c>
      <c r="BB40" s="148">
        <f>'2.1'!BB40/'3.1.a'!$I$183</f>
        <v>-6.8112615134919202E-2</v>
      </c>
      <c r="BC40" s="148">
        <f>'2.1'!BC40/'3.1.a'!$I$183</f>
        <v>-1.1143837151955289E-2</v>
      </c>
      <c r="BD40" s="148">
        <f>'2.1'!BD40/'3.1.a'!$I$183</f>
        <v>2.5062302112128601E-3</v>
      </c>
      <c r="BE40" s="148">
        <f>'2.1'!BE40/'3.1.a'!$I$183</f>
        <v>0</v>
      </c>
      <c r="BF40" s="229">
        <f>'2.1'!BF40/'3.1.a'!$I$183</f>
        <v>-7.6750222075661539E-2</v>
      </c>
      <c r="BG40" s="228">
        <f>'2.1'!BG40/'3.1.a'!$J$183</f>
        <v>-7.9815557656397071E-2</v>
      </c>
      <c r="BH40" s="148">
        <f>'2.1'!BH40/'3.1.a'!$J$183</f>
        <v>-4.2286509099231928E-3</v>
      </c>
      <c r="BI40" s="148">
        <f>'2.1'!BI40/'3.1.a'!$J$183</f>
        <v>0</v>
      </c>
      <c r="BJ40" s="148">
        <f>'2.1'!BJ40/'3.1.a'!$J$183</f>
        <v>-8.4044208566320208E-2</v>
      </c>
      <c r="BK40" s="148">
        <f>'2.1'!BK40/'3.1.a'!$J$183</f>
        <v>-7.2544351929400945E-3</v>
      </c>
      <c r="BL40" s="148">
        <f>'2.1'!BL40/'3.1.a'!$J$183</f>
        <v>2.9641248651227953E-3</v>
      </c>
      <c r="BM40" s="148">
        <f>'2.1'!BM40/'3.1.a'!$J$183</f>
        <v>0</v>
      </c>
      <c r="BN40" s="229">
        <f>'2.1'!BN40/'3.1.a'!$J$183</f>
        <v>-8.8334518894137515E-2</v>
      </c>
      <c r="BO40" s="228">
        <f>'2.1'!BO40/'3.1.a'!$K$183</f>
        <v>-6.9457742220720736E-2</v>
      </c>
      <c r="BP40" s="148">
        <f>'2.1'!BP40/'3.1.a'!$K$183</f>
        <v>8.7744927613535859E-4</v>
      </c>
      <c r="BQ40" s="148">
        <f>'2.1'!BQ40/'3.1.a'!$K$183</f>
        <v>0</v>
      </c>
      <c r="BR40" s="148">
        <f>'2.1'!BR40/'3.1.a'!$K$183</f>
        <v>-6.8580292944585425E-2</v>
      </c>
      <c r="BS40" s="148">
        <f>'2.1'!BS40/'3.1.a'!$K$183</f>
        <v>-6.0109204070033844E-3</v>
      </c>
      <c r="BT40" s="148">
        <f>'2.1'!BT40/'3.1.a'!$K$183</f>
        <v>3.3194531496888E-3</v>
      </c>
      <c r="BU40" s="148">
        <f>'2.1'!BU40/'3.1.a'!$K$183</f>
        <v>0</v>
      </c>
      <c r="BV40" s="229">
        <f>'2.1'!BV40/'3.1.a'!$K$183</f>
        <v>-7.1271760201900042E-2</v>
      </c>
      <c r="BW40" s="228">
        <f>'2.1'!BW40/'3.1.a'!$L$183</f>
        <v>-5.5618394066245545E-2</v>
      </c>
      <c r="BX40" s="148">
        <f>'2.1'!BX40/'3.1.a'!$L$183</f>
        <v>-5.9461080878116831E-4</v>
      </c>
      <c r="BY40" s="148">
        <f>'2.1'!BY40/'3.1.a'!$L$183</f>
        <v>0</v>
      </c>
      <c r="BZ40" s="148">
        <f>'2.1'!BZ40/'3.1.a'!$L$183</f>
        <v>-5.6213004875026749E-2</v>
      </c>
      <c r="CA40" s="148">
        <f>'2.1'!CA40/'3.1.a'!$L$183</f>
        <v>-1.7049556639965407E-3</v>
      </c>
      <c r="CB40" s="148">
        <f>'2.1'!CB40/'3.1.a'!$L$183</f>
        <v>4.6292760317262482E-3</v>
      </c>
      <c r="CC40" s="148">
        <f>'2.1'!CC40/'3.1.a'!$L$183</f>
        <v>0</v>
      </c>
      <c r="CD40" s="229">
        <f>'2.1'!CD40/'3.1.a'!$L$183</f>
        <v>-5.3288684507297075E-2</v>
      </c>
      <c r="CE40" s="228">
        <f>'2.1'!CE40/'3.1.a'!$M$183</f>
        <v>-0.12949793770328377</v>
      </c>
      <c r="CF40" s="148">
        <f>'2.1'!CF40/'3.1.a'!$M$183</f>
        <v>-6.6258718479728757E-4</v>
      </c>
      <c r="CG40" s="148">
        <f>'2.1'!CG40/'3.1.a'!$M$183</f>
        <v>0</v>
      </c>
      <c r="CH40" s="148">
        <f>'2.1'!CH40/'3.1.a'!$M$183</f>
        <v>-0.13016052488808105</v>
      </c>
      <c r="CI40" s="148">
        <f>'2.1'!CI40/'3.1.a'!$M$183</f>
        <v>2.0147712809620803E-3</v>
      </c>
      <c r="CJ40" s="148">
        <f>'2.1'!CJ40/'3.1.a'!$M$183</f>
        <v>6.3004791662094693E-3</v>
      </c>
      <c r="CK40" s="148">
        <f>'2.1'!CK40/'3.1.a'!$M$183</f>
        <v>0</v>
      </c>
      <c r="CL40" s="290">
        <f>'2.1'!CL40/'3.1.a'!$M$183</f>
        <v>-0.12184527444090949</v>
      </c>
      <c r="CM40" s="228">
        <f>'2.1'!CM40/'3.1.a'!$N$183</f>
        <v>-5.0573175018101948E-2</v>
      </c>
      <c r="CN40" s="148">
        <f>'2.1'!CN40/'3.1.a'!$N$183</f>
        <v>3.3022675632462277E-3</v>
      </c>
      <c r="CO40" s="148">
        <f>'2.1'!CO40/'3.1.a'!$N$183</f>
        <v>0</v>
      </c>
      <c r="CP40" s="148">
        <f>'2.1'!CP40/'3.1.a'!$N$183</f>
        <v>-4.7270907454855751E-2</v>
      </c>
      <c r="CQ40" s="148">
        <f>'2.1'!CQ40/'3.1.a'!$N$183</f>
        <v>8.4187217126258495E-3</v>
      </c>
      <c r="CR40" s="148">
        <f>'2.1'!CR40/'3.1.a'!$N$183</f>
        <v>1.1689746756713866E-2</v>
      </c>
      <c r="CS40" s="148">
        <f>'2.1'!CS40/'3.1.a'!$N$183</f>
        <v>0</v>
      </c>
      <c r="CT40" s="290">
        <f>'2.1'!CT40/'3.1.a'!$N$183</f>
        <v>-2.716243898551601E-2</v>
      </c>
    </row>
    <row r="41" spans="1:98" ht="20" customHeight="1" x14ac:dyDescent="0.2">
      <c r="A41" s="102" t="s">
        <v>587</v>
      </c>
    </row>
    <row r="42" spans="1:98" ht="20" customHeight="1" x14ac:dyDescent="0.2">
      <c r="A42" s="102" t="s">
        <v>846</v>
      </c>
    </row>
    <row r="43" spans="1:98" ht="20" customHeight="1" x14ac:dyDescent="0.2">
      <c r="A43" s="102" t="s">
        <v>588</v>
      </c>
    </row>
    <row r="44" spans="1:98" ht="20" customHeight="1" x14ac:dyDescent="0.2">
      <c r="A44" s="102" t="s">
        <v>797</v>
      </c>
    </row>
    <row r="45" spans="1:98" ht="20" customHeight="1" x14ac:dyDescent="0.2">
      <c r="A45" s="102" t="s">
        <v>590</v>
      </c>
    </row>
    <row r="46" spans="1:98" ht="20" customHeight="1" x14ac:dyDescent="0.2">
      <c r="A46" s="102" t="s">
        <v>844</v>
      </c>
    </row>
    <row r="47" spans="1:98" ht="20" customHeight="1" x14ac:dyDescent="0.2">
      <c r="A47" s="102" t="s">
        <v>591</v>
      </c>
    </row>
    <row r="48" spans="1:98" ht="20" customHeight="1" x14ac:dyDescent="0.2">
      <c r="A48" s="102" t="s">
        <v>618</v>
      </c>
    </row>
    <row r="49" spans="1:1" ht="20" customHeight="1" x14ac:dyDescent="0.2">
      <c r="A49" s="102" t="s">
        <v>592</v>
      </c>
    </row>
    <row r="50" spans="1:1" ht="20" customHeight="1" x14ac:dyDescent="0.2">
      <c r="A50" s="102" t="s">
        <v>593</v>
      </c>
    </row>
    <row r="51" spans="1:1" ht="20" customHeight="1" x14ac:dyDescent="0.2">
      <c r="A51" s="102" t="s">
        <v>594</v>
      </c>
    </row>
    <row r="52" spans="1:1" ht="20" customHeight="1" x14ac:dyDescent="0.2">
      <c r="A52" s="102" t="s">
        <v>595</v>
      </c>
    </row>
    <row r="53" spans="1:1" ht="20" customHeight="1" x14ac:dyDescent="0.2">
      <c r="A53" s="102" t="s">
        <v>596</v>
      </c>
    </row>
    <row r="54" spans="1:1" ht="20" customHeight="1" x14ac:dyDescent="0.2">
      <c r="A54" s="102" t="s">
        <v>597</v>
      </c>
    </row>
    <row r="55" spans="1:1" ht="20" customHeight="1" x14ac:dyDescent="0.2">
      <c r="A55" s="102" t="s">
        <v>598</v>
      </c>
    </row>
  </sheetData>
  <mergeCells count="73">
    <mergeCell ref="AI4:AP4"/>
    <mergeCell ref="K5:N5"/>
    <mergeCell ref="O5:O6"/>
    <mergeCell ref="P5:P6"/>
    <mergeCell ref="Q5:Q6"/>
    <mergeCell ref="AI5:AL5"/>
    <mergeCell ref="AA5:AD5"/>
    <mergeCell ref="AE5:AE6"/>
    <mergeCell ref="AF5:AF6"/>
    <mergeCell ref="AG5:AG6"/>
    <mergeCell ref="AH5:AH6"/>
    <mergeCell ref="A4:B6"/>
    <mergeCell ref="C4:J4"/>
    <mergeCell ref="K4:R4"/>
    <mergeCell ref="S4:Z4"/>
    <mergeCell ref="AA4:AH4"/>
    <mergeCell ref="C5:F5"/>
    <mergeCell ref="G5:G6"/>
    <mergeCell ref="H5:H6"/>
    <mergeCell ref="I5:I6"/>
    <mergeCell ref="J5:J6"/>
    <mergeCell ref="R5:R6"/>
    <mergeCell ref="S5:V5"/>
    <mergeCell ref="W5:W6"/>
    <mergeCell ref="X5:X6"/>
    <mergeCell ref="Y5:Y6"/>
    <mergeCell ref="Z5:Z6"/>
    <mergeCell ref="AQ4:AX4"/>
    <mergeCell ref="AY4:BF4"/>
    <mergeCell ref="BG4:BN4"/>
    <mergeCell ref="BO4:BV4"/>
    <mergeCell ref="BW4:CD4"/>
    <mergeCell ref="BD5:BD6"/>
    <mergeCell ref="AM5:AM6"/>
    <mergeCell ref="AN5:AN6"/>
    <mergeCell ref="AO5:AO6"/>
    <mergeCell ref="AP5:AP6"/>
    <mergeCell ref="AQ5:AT5"/>
    <mergeCell ref="AU5:AU6"/>
    <mergeCell ref="AV5:AV6"/>
    <mergeCell ref="AW5:AW6"/>
    <mergeCell ref="AX5:AX6"/>
    <mergeCell ref="AY5:BB5"/>
    <mergeCell ref="BC5:BC6"/>
    <mergeCell ref="BV5:BV6"/>
    <mergeCell ref="BE5:BE6"/>
    <mergeCell ref="BF5:BF6"/>
    <mergeCell ref="BG5:BJ5"/>
    <mergeCell ref="BK5:BK6"/>
    <mergeCell ref="BL5:BL6"/>
    <mergeCell ref="BM5:BM6"/>
    <mergeCell ref="BN5:BN6"/>
    <mergeCell ref="BO5:BR5"/>
    <mergeCell ref="BS5:BS6"/>
    <mergeCell ref="BT5:BT6"/>
    <mergeCell ref="BU5:BU6"/>
    <mergeCell ref="BW5:BZ5"/>
    <mergeCell ref="CA5:CA6"/>
    <mergeCell ref="CB5:CB6"/>
    <mergeCell ref="CC5:CC6"/>
    <mergeCell ref="CD5:CD6"/>
    <mergeCell ref="CE4:CL4"/>
    <mergeCell ref="CE5:CH5"/>
    <mergeCell ref="CI5:CI6"/>
    <mergeCell ref="CJ5:CJ6"/>
    <mergeCell ref="CK5:CK6"/>
    <mergeCell ref="CL5:CL6"/>
    <mergeCell ref="CM4:CT4"/>
    <mergeCell ref="CM5:CP5"/>
    <mergeCell ref="CQ5:CQ6"/>
    <mergeCell ref="CR5:CR6"/>
    <mergeCell ref="CS5:CS6"/>
    <mergeCell ref="CT5:CT6"/>
  </mergeCells>
  <pageMargins left="0.511811024" right="0.511811024" top="0.78740157499999996" bottom="0.78740157499999996" header="0.31496062000000002" footer="0.31496062000000002"/>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11DA9-F3E5-497F-8E20-ABCCA3002530}">
  <sheetPr codeName="Planilha26"/>
  <dimension ref="A1:CT119"/>
  <sheetViews>
    <sheetView showGridLines="0" zoomScaleNormal="100" workbookViewId="0">
      <pane xSplit="2" ySplit="6" topLeftCell="CM7" activePane="bottomRight" state="frozen"/>
      <selection activeCell="A54" sqref="A54"/>
      <selection pane="topRight" activeCell="A54" sqref="A54"/>
      <selection pane="bottomLeft" activeCell="A54" sqref="A54"/>
      <selection pane="bottomRight" activeCell="A3" sqref="A3"/>
    </sheetView>
  </sheetViews>
  <sheetFormatPr baseColWidth="10" defaultColWidth="9.1640625" defaultRowHeight="20" customHeight="1" x14ac:dyDescent="0.2"/>
  <cols>
    <col min="1" max="1" width="10.1640625" style="31" customWidth="1"/>
    <col min="2" max="2" width="95.33203125" style="31" bestFit="1" customWidth="1"/>
    <col min="3" max="3" width="15.6640625" style="31" customWidth="1"/>
    <col min="4" max="4" width="14.83203125" style="31" customWidth="1"/>
    <col min="5" max="11" width="15.6640625" style="31" customWidth="1"/>
    <col min="12" max="12" width="14.83203125" style="31" customWidth="1"/>
    <col min="13" max="19" width="15.6640625" style="31" customWidth="1"/>
    <col min="20" max="20" width="14.83203125" style="31" customWidth="1"/>
    <col min="21" max="27" width="15.6640625" style="31" customWidth="1"/>
    <col min="28" max="28" width="14.83203125" style="31" customWidth="1"/>
    <col min="29" max="35" width="15.6640625" style="31" customWidth="1"/>
    <col min="36" max="36" width="14.83203125" style="31" customWidth="1"/>
    <col min="37" max="43" width="15.6640625" style="31" customWidth="1"/>
    <col min="44" max="44" width="14.83203125" style="31" customWidth="1"/>
    <col min="45" max="51" width="15.6640625" style="31" customWidth="1"/>
    <col min="52" max="52" width="14.83203125" style="31" customWidth="1"/>
    <col min="53" max="59" width="15.6640625" style="31" customWidth="1"/>
    <col min="60" max="60" width="14.83203125" style="31" customWidth="1"/>
    <col min="61" max="67" width="15.6640625" style="31" customWidth="1"/>
    <col min="68" max="68" width="14.83203125" style="31" customWidth="1"/>
    <col min="69" max="75" width="15.6640625" style="31" customWidth="1"/>
    <col min="76" max="76" width="14.83203125" style="31" customWidth="1"/>
    <col min="77" max="83" width="15.6640625" style="31" customWidth="1"/>
    <col min="84" max="84" width="14.83203125" style="31" customWidth="1"/>
    <col min="85" max="91" width="15.6640625" style="31" customWidth="1"/>
    <col min="92" max="92" width="14.83203125" style="31" customWidth="1"/>
    <col min="93" max="98" width="15.6640625" style="31" customWidth="1"/>
    <col min="99" max="16384" width="9.1640625" style="31"/>
  </cols>
  <sheetData>
    <row r="1" spans="1:98" ht="20" customHeight="1" x14ac:dyDescent="0.2">
      <c r="A1" s="96" t="s">
        <v>774</v>
      </c>
    </row>
    <row r="2" spans="1:98" ht="20" customHeight="1" x14ac:dyDescent="0.2">
      <c r="A2" s="96" t="s">
        <v>668</v>
      </c>
    </row>
    <row r="4" spans="1:98" s="103" customFormat="1" ht="20" customHeight="1" x14ac:dyDescent="0.2">
      <c r="A4" s="334" t="s">
        <v>467</v>
      </c>
      <c r="B4" s="335"/>
      <c r="C4" s="340">
        <v>2010</v>
      </c>
      <c r="D4" s="341"/>
      <c r="E4" s="341"/>
      <c r="F4" s="341"/>
      <c r="G4" s="341"/>
      <c r="H4" s="341"/>
      <c r="I4" s="341"/>
      <c r="J4" s="341"/>
      <c r="K4" s="359">
        <v>2011</v>
      </c>
      <c r="L4" s="341"/>
      <c r="M4" s="341"/>
      <c r="N4" s="341"/>
      <c r="O4" s="341"/>
      <c r="P4" s="341"/>
      <c r="Q4" s="341"/>
      <c r="R4" s="342"/>
      <c r="S4" s="359">
        <v>2012</v>
      </c>
      <c r="T4" s="341"/>
      <c r="U4" s="341"/>
      <c r="V4" s="341"/>
      <c r="W4" s="341"/>
      <c r="X4" s="341"/>
      <c r="Y4" s="341"/>
      <c r="Z4" s="342"/>
      <c r="AA4" s="359">
        <v>2013</v>
      </c>
      <c r="AB4" s="341"/>
      <c r="AC4" s="341"/>
      <c r="AD4" s="341"/>
      <c r="AE4" s="341"/>
      <c r="AF4" s="341"/>
      <c r="AG4" s="341"/>
      <c r="AH4" s="342"/>
      <c r="AI4" s="359">
        <v>2014</v>
      </c>
      <c r="AJ4" s="341"/>
      <c r="AK4" s="341"/>
      <c r="AL4" s="341"/>
      <c r="AM4" s="341"/>
      <c r="AN4" s="341"/>
      <c r="AO4" s="341"/>
      <c r="AP4" s="342"/>
      <c r="AQ4" s="359">
        <v>2015</v>
      </c>
      <c r="AR4" s="341"/>
      <c r="AS4" s="341"/>
      <c r="AT4" s="341"/>
      <c r="AU4" s="341"/>
      <c r="AV4" s="341"/>
      <c r="AW4" s="341"/>
      <c r="AX4" s="342"/>
      <c r="AY4" s="359">
        <v>2016</v>
      </c>
      <c r="AZ4" s="341"/>
      <c r="BA4" s="341"/>
      <c r="BB4" s="341"/>
      <c r="BC4" s="341"/>
      <c r="BD4" s="341"/>
      <c r="BE4" s="341"/>
      <c r="BF4" s="342"/>
      <c r="BG4" s="359">
        <v>2017</v>
      </c>
      <c r="BH4" s="341"/>
      <c r="BI4" s="341"/>
      <c r="BJ4" s="341"/>
      <c r="BK4" s="341"/>
      <c r="BL4" s="341"/>
      <c r="BM4" s="341"/>
      <c r="BN4" s="342"/>
      <c r="BO4" s="359">
        <v>2018</v>
      </c>
      <c r="BP4" s="341"/>
      <c r="BQ4" s="341"/>
      <c r="BR4" s="341"/>
      <c r="BS4" s="341"/>
      <c r="BT4" s="341"/>
      <c r="BU4" s="341"/>
      <c r="BV4" s="342"/>
      <c r="BW4" s="359">
        <v>2019</v>
      </c>
      <c r="BX4" s="341"/>
      <c r="BY4" s="341"/>
      <c r="BZ4" s="341"/>
      <c r="CA4" s="341"/>
      <c r="CB4" s="341"/>
      <c r="CC4" s="341"/>
      <c r="CD4" s="342"/>
      <c r="CE4" s="359">
        <v>2020</v>
      </c>
      <c r="CF4" s="341"/>
      <c r="CG4" s="341"/>
      <c r="CH4" s="341"/>
      <c r="CI4" s="341"/>
      <c r="CJ4" s="341"/>
      <c r="CK4" s="341"/>
      <c r="CL4" s="342"/>
      <c r="CM4" s="359">
        <v>2021</v>
      </c>
      <c r="CN4" s="341"/>
      <c r="CO4" s="341"/>
      <c r="CP4" s="341"/>
      <c r="CQ4" s="341"/>
      <c r="CR4" s="341"/>
      <c r="CS4" s="341"/>
      <c r="CT4" s="342"/>
    </row>
    <row r="5" spans="1:98" s="103" customFormat="1" ht="20" customHeight="1" x14ac:dyDescent="0.2">
      <c r="A5" s="336"/>
      <c r="B5" s="337"/>
      <c r="C5" s="340" t="s">
        <v>241</v>
      </c>
      <c r="D5" s="341"/>
      <c r="E5" s="341"/>
      <c r="F5" s="343"/>
      <c r="G5" s="344" t="s">
        <v>580</v>
      </c>
      <c r="H5" s="344" t="s">
        <v>581</v>
      </c>
      <c r="I5" s="344" t="s">
        <v>582</v>
      </c>
      <c r="J5" s="346" t="s">
        <v>583</v>
      </c>
      <c r="K5" s="359" t="s">
        <v>241</v>
      </c>
      <c r="L5" s="341"/>
      <c r="M5" s="341"/>
      <c r="N5" s="343"/>
      <c r="O5" s="344" t="s">
        <v>580</v>
      </c>
      <c r="P5" s="344" t="s">
        <v>581</v>
      </c>
      <c r="Q5" s="344" t="s">
        <v>582</v>
      </c>
      <c r="R5" s="360" t="s">
        <v>583</v>
      </c>
      <c r="S5" s="359" t="s">
        <v>241</v>
      </c>
      <c r="T5" s="341"/>
      <c r="U5" s="341"/>
      <c r="V5" s="343"/>
      <c r="W5" s="344" t="s">
        <v>580</v>
      </c>
      <c r="X5" s="344" t="s">
        <v>581</v>
      </c>
      <c r="Y5" s="344" t="s">
        <v>582</v>
      </c>
      <c r="Z5" s="360" t="s">
        <v>583</v>
      </c>
      <c r="AA5" s="359" t="s">
        <v>241</v>
      </c>
      <c r="AB5" s="341"/>
      <c r="AC5" s="341"/>
      <c r="AD5" s="343"/>
      <c r="AE5" s="344" t="s">
        <v>580</v>
      </c>
      <c r="AF5" s="344" t="s">
        <v>581</v>
      </c>
      <c r="AG5" s="344" t="s">
        <v>582</v>
      </c>
      <c r="AH5" s="360" t="s">
        <v>583</v>
      </c>
      <c r="AI5" s="359" t="s">
        <v>241</v>
      </c>
      <c r="AJ5" s="341"/>
      <c r="AK5" s="341"/>
      <c r="AL5" s="343"/>
      <c r="AM5" s="344" t="s">
        <v>580</v>
      </c>
      <c r="AN5" s="344" t="s">
        <v>581</v>
      </c>
      <c r="AO5" s="344" t="s">
        <v>582</v>
      </c>
      <c r="AP5" s="360" t="s">
        <v>583</v>
      </c>
      <c r="AQ5" s="359" t="s">
        <v>241</v>
      </c>
      <c r="AR5" s="341"/>
      <c r="AS5" s="341"/>
      <c r="AT5" s="343"/>
      <c r="AU5" s="344" t="s">
        <v>580</v>
      </c>
      <c r="AV5" s="344" t="s">
        <v>581</v>
      </c>
      <c r="AW5" s="344" t="s">
        <v>582</v>
      </c>
      <c r="AX5" s="360" t="s">
        <v>583</v>
      </c>
      <c r="AY5" s="359" t="s">
        <v>241</v>
      </c>
      <c r="AZ5" s="341"/>
      <c r="BA5" s="341"/>
      <c r="BB5" s="343"/>
      <c r="BC5" s="344" t="s">
        <v>580</v>
      </c>
      <c r="BD5" s="344" t="s">
        <v>581</v>
      </c>
      <c r="BE5" s="344" t="s">
        <v>582</v>
      </c>
      <c r="BF5" s="360" t="s">
        <v>583</v>
      </c>
      <c r="BG5" s="359" t="s">
        <v>241</v>
      </c>
      <c r="BH5" s="341"/>
      <c r="BI5" s="341"/>
      <c r="BJ5" s="343"/>
      <c r="BK5" s="344" t="s">
        <v>580</v>
      </c>
      <c r="BL5" s="344" t="s">
        <v>581</v>
      </c>
      <c r="BM5" s="344" t="s">
        <v>582</v>
      </c>
      <c r="BN5" s="360" t="s">
        <v>583</v>
      </c>
      <c r="BO5" s="359" t="s">
        <v>241</v>
      </c>
      <c r="BP5" s="341"/>
      <c r="BQ5" s="341"/>
      <c r="BR5" s="343"/>
      <c r="BS5" s="344" t="s">
        <v>580</v>
      </c>
      <c r="BT5" s="344" t="s">
        <v>581</v>
      </c>
      <c r="BU5" s="344" t="s">
        <v>582</v>
      </c>
      <c r="BV5" s="360" t="s">
        <v>583</v>
      </c>
      <c r="BW5" s="359" t="s">
        <v>241</v>
      </c>
      <c r="BX5" s="341"/>
      <c r="BY5" s="341"/>
      <c r="BZ5" s="343"/>
      <c r="CA5" s="344" t="s">
        <v>580</v>
      </c>
      <c r="CB5" s="344" t="s">
        <v>581</v>
      </c>
      <c r="CC5" s="344" t="s">
        <v>582</v>
      </c>
      <c r="CD5" s="346" t="s">
        <v>583</v>
      </c>
      <c r="CE5" s="359" t="s">
        <v>241</v>
      </c>
      <c r="CF5" s="341"/>
      <c r="CG5" s="341"/>
      <c r="CH5" s="343"/>
      <c r="CI5" s="344" t="s">
        <v>580</v>
      </c>
      <c r="CJ5" s="344" t="s">
        <v>581</v>
      </c>
      <c r="CK5" s="344" t="s">
        <v>582</v>
      </c>
      <c r="CL5" s="346" t="s">
        <v>583</v>
      </c>
      <c r="CM5" s="359" t="s">
        <v>241</v>
      </c>
      <c r="CN5" s="341"/>
      <c r="CO5" s="341"/>
      <c r="CP5" s="343"/>
      <c r="CQ5" s="344" t="s">
        <v>580</v>
      </c>
      <c r="CR5" s="344" t="s">
        <v>581</v>
      </c>
      <c r="CS5" s="344" t="s">
        <v>582</v>
      </c>
      <c r="CT5" s="346" t="s">
        <v>583</v>
      </c>
    </row>
    <row r="6" spans="1:98" s="103" customFormat="1" ht="30" customHeight="1" x14ac:dyDescent="0.2">
      <c r="A6" s="338"/>
      <c r="B6" s="339"/>
      <c r="C6" s="24" t="s">
        <v>584</v>
      </c>
      <c r="D6" s="25" t="s">
        <v>585</v>
      </c>
      <c r="E6" s="25" t="s">
        <v>582</v>
      </c>
      <c r="F6" s="25" t="s">
        <v>241</v>
      </c>
      <c r="G6" s="345"/>
      <c r="H6" s="345"/>
      <c r="I6" s="345"/>
      <c r="J6" s="347"/>
      <c r="K6" s="28" t="s">
        <v>584</v>
      </c>
      <c r="L6" s="25" t="s">
        <v>585</v>
      </c>
      <c r="M6" s="25" t="s">
        <v>582</v>
      </c>
      <c r="N6" s="25" t="s">
        <v>241</v>
      </c>
      <c r="O6" s="345"/>
      <c r="P6" s="345"/>
      <c r="Q6" s="345"/>
      <c r="R6" s="361"/>
      <c r="S6" s="28" t="s">
        <v>584</v>
      </c>
      <c r="T6" s="25" t="s">
        <v>585</v>
      </c>
      <c r="U6" s="25" t="s">
        <v>582</v>
      </c>
      <c r="V6" s="25" t="s">
        <v>241</v>
      </c>
      <c r="W6" s="345"/>
      <c r="X6" s="345"/>
      <c r="Y6" s="345"/>
      <c r="Z6" s="361"/>
      <c r="AA6" s="28" t="s">
        <v>584</v>
      </c>
      <c r="AB6" s="25" t="s">
        <v>585</v>
      </c>
      <c r="AC6" s="25" t="s">
        <v>582</v>
      </c>
      <c r="AD6" s="25" t="s">
        <v>241</v>
      </c>
      <c r="AE6" s="345"/>
      <c r="AF6" s="345"/>
      <c r="AG6" s="345"/>
      <c r="AH6" s="361"/>
      <c r="AI6" s="28" t="s">
        <v>584</v>
      </c>
      <c r="AJ6" s="25" t="s">
        <v>585</v>
      </c>
      <c r="AK6" s="25" t="s">
        <v>582</v>
      </c>
      <c r="AL6" s="25" t="s">
        <v>241</v>
      </c>
      <c r="AM6" s="345"/>
      <c r="AN6" s="345"/>
      <c r="AO6" s="345"/>
      <c r="AP6" s="361"/>
      <c r="AQ6" s="28" t="s">
        <v>584</v>
      </c>
      <c r="AR6" s="25" t="s">
        <v>585</v>
      </c>
      <c r="AS6" s="25" t="s">
        <v>582</v>
      </c>
      <c r="AT6" s="25" t="s">
        <v>241</v>
      </c>
      <c r="AU6" s="345"/>
      <c r="AV6" s="345"/>
      <c r="AW6" s="345"/>
      <c r="AX6" s="361"/>
      <c r="AY6" s="28" t="s">
        <v>584</v>
      </c>
      <c r="AZ6" s="25" t="s">
        <v>585</v>
      </c>
      <c r="BA6" s="25" t="s">
        <v>582</v>
      </c>
      <c r="BB6" s="25" t="s">
        <v>241</v>
      </c>
      <c r="BC6" s="345"/>
      <c r="BD6" s="345"/>
      <c r="BE6" s="345"/>
      <c r="BF6" s="361"/>
      <c r="BG6" s="28" t="s">
        <v>584</v>
      </c>
      <c r="BH6" s="25" t="s">
        <v>585</v>
      </c>
      <c r="BI6" s="25" t="s">
        <v>582</v>
      </c>
      <c r="BJ6" s="25" t="s">
        <v>241</v>
      </c>
      <c r="BK6" s="345"/>
      <c r="BL6" s="345"/>
      <c r="BM6" s="345"/>
      <c r="BN6" s="361"/>
      <c r="BO6" s="28" t="s">
        <v>584</v>
      </c>
      <c r="BP6" s="25" t="s">
        <v>585</v>
      </c>
      <c r="BQ6" s="25" t="s">
        <v>582</v>
      </c>
      <c r="BR6" s="25" t="s">
        <v>241</v>
      </c>
      <c r="BS6" s="345"/>
      <c r="BT6" s="345"/>
      <c r="BU6" s="345"/>
      <c r="BV6" s="361"/>
      <c r="BW6" s="28" t="s">
        <v>584</v>
      </c>
      <c r="BX6" s="25" t="s">
        <v>585</v>
      </c>
      <c r="BY6" s="25" t="s">
        <v>582</v>
      </c>
      <c r="BZ6" s="25" t="s">
        <v>241</v>
      </c>
      <c r="CA6" s="345"/>
      <c r="CB6" s="345"/>
      <c r="CC6" s="345"/>
      <c r="CD6" s="347"/>
      <c r="CE6" s="28" t="s">
        <v>584</v>
      </c>
      <c r="CF6" s="25" t="s">
        <v>585</v>
      </c>
      <c r="CG6" s="25" t="s">
        <v>582</v>
      </c>
      <c r="CH6" s="25" t="s">
        <v>241</v>
      </c>
      <c r="CI6" s="345"/>
      <c r="CJ6" s="345"/>
      <c r="CK6" s="345"/>
      <c r="CL6" s="347"/>
      <c r="CM6" s="28" t="s">
        <v>584</v>
      </c>
      <c r="CN6" s="25" t="s">
        <v>585</v>
      </c>
      <c r="CO6" s="25" t="s">
        <v>582</v>
      </c>
      <c r="CP6" s="25" t="s">
        <v>241</v>
      </c>
      <c r="CQ6" s="345"/>
      <c r="CR6" s="345"/>
      <c r="CS6" s="345"/>
      <c r="CT6" s="347"/>
    </row>
    <row r="7" spans="1:98" ht="20" customHeight="1" x14ac:dyDescent="0.2">
      <c r="A7" s="18">
        <v>1</v>
      </c>
      <c r="B7" s="19" t="s">
        <v>794</v>
      </c>
      <c r="C7" s="216">
        <f>'2.2'!C7/'3.1.a'!$C$183</f>
        <v>0.27213958682020772</v>
      </c>
      <c r="D7" s="93">
        <f>'2.2'!D7/'3.1.a'!$C$183</f>
        <v>2.2483397912740774E-2</v>
      </c>
      <c r="E7" s="93">
        <f>'2.2'!E7/'3.1.a'!$C$183</f>
        <v>-4.5833047401248684E-3</v>
      </c>
      <c r="F7" s="93">
        <f>'2.2'!F7/'3.1.a'!$C$183</f>
        <v>0.2900396799928236</v>
      </c>
      <c r="G7" s="93">
        <f>'2.2'!G7/'3.1.a'!$C$183</f>
        <v>0.12283374349275591</v>
      </c>
      <c r="H7" s="93">
        <f>'2.2'!H7/'3.1.a'!$C$183</f>
        <v>8.0830663419338658E-2</v>
      </c>
      <c r="I7" s="93">
        <f>'2.2'!I7/'3.1.a'!$C$183</f>
        <v>-0.10313224070678974</v>
      </c>
      <c r="J7" s="217">
        <f>'2.2'!J7/'3.1.a'!$C$183</f>
        <v>0.3905718461981284</v>
      </c>
      <c r="K7" s="216">
        <f>'2.2'!K7/'3.1.a'!$D$183</f>
        <v>0.27256759843907735</v>
      </c>
      <c r="L7" s="93">
        <f>'2.2'!L7/'3.1.a'!$D$183</f>
        <v>2.3255555278234395E-2</v>
      </c>
      <c r="M7" s="93">
        <f>'2.2'!M7/'3.1.a'!$D$183</f>
        <v>-4.7069205464353881E-3</v>
      </c>
      <c r="N7" s="93">
        <f>'2.2'!N7/'3.1.a'!$D$183</f>
        <v>0.29111623317087637</v>
      </c>
      <c r="O7" s="93">
        <f>'2.2'!O7/'3.1.a'!$D$183</f>
        <v>0.12130179731780066</v>
      </c>
      <c r="P7" s="93">
        <f>'2.2'!P7/'3.1.a'!$D$183</f>
        <v>8.2589957026648647E-2</v>
      </c>
      <c r="Q7" s="93">
        <f>'2.2'!Q7/'3.1.a'!$D$183</f>
        <v>-9.7715106758886061E-2</v>
      </c>
      <c r="R7" s="217">
        <f>'2.2'!R7/'3.1.a'!$D$183</f>
        <v>0.39729288075643965</v>
      </c>
      <c r="S7" s="216">
        <f>'2.2'!S7/'3.1.a'!$E$183</f>
        <v>0.27573333712077253</v>
      </c>
      <c r="T7" s="93">
        <f>'2.2'!T7/'3.1.a'!$E$183</f>
        <v>2.4725670815616978E-2</v>
      </c>
      <c r="U7" s="93">
        <f>'2.2'!U7/'3.1.a'!$E$183</f>
        <v>-3.6641544527681543E-3</v>
      </c>
      <c r="V7" s="93">
        <f>'2.2'!V7/'3.1.a'!$E$183</f>
        <v>0.29679485348362139</v>
      </c>
      <c r="W7" s="93">
        <f>'2.2'!W7/'3.1.a'!$E$183</f>
        <v>0.12057632410910646</v>
      </c>
      <c r="X7" s="93">
        <f>'2.2'!X7/'3.1.a'!$E$183</f>
        <v>8.469068464473288E-2</v>
      </c>
      <c r="Y7" s="93">
        <f>'2.2'!Y7/'3.1.a'!$E$183</f>
        <v>-9.9530435661236732E-2</v>
      </c>
      <c r="Z7" s="217">
        <f>'2.2'!Z7/'3.1.a'!$E$183</f>
        <v>0.40253142657622398</v>
      </c>
      <c r="AA7" s="216">
        <f>'2.2'!AA7/'3.1.a'!$F$183</f>
        <v>0.26618825782587768</v>
      </c>
      <c r="AB7" s="93">
        <f>'2.2'!AB7/'3.1.a'!$F$183</f>
        <v>2.3655971108501938E-2</v>
      </c>
      <c r="AC7" s="93">
        <f>'2.2'!AC7/'3.1.a'!$F$183</f>
        <v>-3.2546915512848911E-3</v>
      </c>
      <c r="AD7" s="93">
        <f>'2.2'!AD7/'3.1.a'!$F$183</f>
        <v>0.28658953738309473</v>
      </c>
      <c r="AE7" s="93">
        <f>'2.2'!AE7/'3.1.a'!$F$183</f>
        <v>0.1205669757332381</v>
      </c>
      <c r="AF7" s="93">
        <f>'2.2'!AF7/'3.1.a'!$F$183</f>
        <v>8.1397755904888916E-2</v>
      </c>
      <c r="AG7" s="93">
        <f>'2.2'!AG7/'3.1.a'!$F$183</f>
        <v>-9.2863085077586671E-2</v>
      </c>
      <c r="AH7" s="217">
        <f>'2.2'!AH7/'3.1.a'!$F$183</f>
        <v>0.39569118394363506</v>
      </c>
      <c r="AI7" s="216">
        <f>'2.2'!AI7/'3.1.a'!$G$183</f>
        <v>0.25256206454633412</v>
      </c>
      <c r="AJ7" s="93">
        <f>'2.2'!AJ7/'3.1.a'!$G$183</f>
        <v>2.4902391664820601E-2</v>
      </c>
      <c r="AK7" s="93">
        <f>'2.2'!AK7/'3.1.a'!$G$183</f>
        <v>-3.6605911881200629E-3</v>
      </c>
      <c r="AL7" s="93">
        <f>'2.2'!AL7/'3.1.a'!$G$183</f>
        <v>0.27380386502303466</v>
      </c>
      <c r="AM7" s="93">
        <f>'2.2'!AM7/'3.1.a'!$G$183</f>
        <v>0.12006262612285153</v>
      </c>
      <c r="AN7" s="93">
        <f>'2.2'!AN7/'3.1.a'!$G$183</f>
        <v>8.3846344426709074E-2</v>
      </c>
      <c r="AO7" s="93">
        <f>'2.2'!AO7/'3.1.a'!$G$183</f>
        <v>-9.2893297372328015E-2</v>
      </c>
      <c r="AP7" s="217">
        <f>'2.2'!AP7/'3.1.a'!$G$183</f>
        <v>0.38481953820026721</v>
      </c>
      <c r="AQ7" s="216">
        <f>'2.2'!AQ7/'3.1.a'!$H$183</f>
        <v>0.2705252375081047</v>
      </c>
      <c r="AR7" s="93">
        <f>'2.2'!AR7/'3.1.a'!$H$183</f>
        <v>2.6834196387635185E-2</v>
      </c>
      <c r="AS7" s="93">
        <f>'2.2'!AS7/'3.1.a'!$H$183</f>
        <v>-4.7519463471000552E-3</v>
      </c>
      <c r="AT7" s="93">
        <f>'2.2'!AT7/'3.1.a'!$H$183</f>
        <v>0.2926074875486398</v>
      </c>
      <c r="AU7" s="93">
        <f>'2.2'!AU7/'3.1.a'!$H$183</f>
        <v>0.12224502849328275</v>
      </c>
      <c r="AV7" s="93">
        <f>'2.2'!AV7/'3.1.a'!$H$183</f>
        <v>8.6145773723928051E-2</v>
      </c>
      <c r="AW7" s="93">
        <f>'2.2'!AW7/'3.1.a'!$H$183</f>
        <v>-9.7508031853330193E-2</v>
      </c>
      <c r="AX7" s="217">
        <f>'2.2'!AX7/'3.1.a'!$H$183</f>
        <v>0.40349025791252047</v>
      </c>
      <c r="AY7" s="216">
        <f>'2.2'!AY7/'3.1.a'!$I$183</f>
        <v>0.27433102607183341</v>
      </c>
      <c r="AZ7" s="93">
        <f>'2.2'!AZ7/'3.1.a'!$I$183</f>
        <v>2.7549334121956932E-2</v>
      </c>
      <c r="BA7" s="93">
        <f>'2.2'!BA7/'3.1.a'!$I$183</f>
        <v>-5.0769640354117688E-3</v>
      </c>
      <c r="BB7" s="93">
        <f>'2.2'!BB7/'3.1.a'!$I$183</f>
        <v>0.29680339615837859</v>
      </c>
      <c r="BC7" s="93">
        <f>'2.2'!BC7/'3.1.a'!$I$183</f>
        <v>0.12219847434807179</v>
      </c>
      <c r="BD7" s="93">
        <f>'2.2'!BD7/'3.1.a'!$I$183</f>
        <v>8.9150239543566767E-2</v>
      </c>
      <c r="BE7" s="93">
        <f>'2.2'!BE7/'3.1.a'!$I$183</f>
        <v>-9.80565541407665E-2</v>
      </c>
      <c r="BF7" s="217">
        <f>'2.2'!BF7/'3.1.a'!$I$183</f>
        <v>0.41009555590925068</v>
      </c>
      <c r="BG7" s="216">
        <f>'2.2'!BG7/'3.1.a'!$J$183</f>
        <v>0.25735999228289247</v>
      </c>
      <c r="BH7" s="93">
        <f>'2.2'!BH7/'3.1.a'!$J$183</f>
        <v>2.5260697337223345E-2</v>
      </c>
      <c r="BI7" s="93">
        <f>'2.2'!BI7/'3.1.a'!$J$183</f>
        <v>-4.1883594600893937E-3</v>
      </c>
      <c r="BJ7" s="93">
        <f>'2.2'!BJ7/'3.1.a'!$J$183</f>
        <v>0.27843233016002639</v>
      </c>
      <c r="BK7" s="93">
        <f>'2.2'!BK7/'3.1.a'!$J$183</f>
        <v>0.12157219232691294</v>
      </c>
      <c r="BL7" s="93">
        <f>'2.2'!BL7/'3.1.a'!$J$183</f>
        <v>8.7512665651586066E-2</v>
      </c>
      <c r="BM7" s="93">
        <f>'2.2'!BM7/'3.1.a'!$J$183</f>
        <v>-8.9603210248912282E-2</v>
      </c>
      <c r="BN7" s="217">
        <f>'2.2'!BN7/'3.1.a'!$J$183</f>
        <v>0.39791397788961308</v>
      </c>
      <c r="BO7" s="216">
        <f>'2.2'!BO7/'3.1.a'!$K$183</f>
        <v>0.26667730197305473</v>
      </c>
      <c r="BP7" s="93">
        <f>'2.2'!BP7/'3.1.a'!$K$183</f>
        <v>2.3188574971276278E-2</v>
      </c>
      <c r="BQ7" s="93">
        <f>'2.2'!BQ7/'3.1.a'!$K$183</f>
        <v>-3.9061709514357297E-3</v>
      </c>
      <c r="BR7" s="93">
        <f>'2.2'!BR7/'3.1.a'!$K$183</f>
        <v>0.28595970599289522</v>
      </c>
      <c r="BS7" s="93">
        <f>'2.2'!BS7/'3.1.a'!$K$183</f>
        <v>0.12243352362137569</v>
      </c>
      <c r="BT7" s="93">
        <f>'2.2'!BT7/'3.1.a'!$K$183</f>
        <v>8.9737959027843081E-2</v>
      </c>
      <c r="BU7" s="93">
        <f>'2.2'!BU7/'3.1.a'!$K$183</f>
        <v>-9.3121508634784925E-2</v>
      </c>
      <c r="BV7" s="217">
        <f>'2.2'!BV7/'3.1.a'!$K$183</f>
        <v>0.40500968000732912</v>
      </c>
      <c r="BW7" s="216">
        <f>'2.2'!BW7/'3.1.a'!$L$183</f>
        <v>0.26996579915243529</v>
      </c>
      <c r="BX7" s="93">
        <f>'2.2'!BX7/'3.1.a'!$L$183</f>
        <v>2.5379847285693001E-2</v>
      </c>
      <c r="BY7" s="93">
        <f>'2.2'!BY7/'3.1.a'!$L$183</f>
        <v>-3.6841229367837714E-3</v>
      </c>
      <c r="BZ7" s="93">
        <f>'2.2'!BZ7/'3.1.a'!$L$183</f>
        <v>0.2916615235013445</v>
      </c>
      <c r="CA7" s="93">
        <f>'2.2'!CA7/'3.1.a'!$L$183</f>
        <v>0.12508220424582409</v>
      </c>
      <c r="CB7" s="93">
        <f>'2.2'!CB7/'3.1.a'!$L$183</f>
        <v>9.3512595891020261E-2</v>
      </c>
      <c r="CC7" s="93">
        <f>'2.2'!CC7/'3.1.a'!$L$183</f>
        <v>-9.2494461940069897E-2</v>
      </c>
      <c r="CD7" s="217">
        <f>'2.2'!CD7/'3.1.a'!$L$183</f>
        <v>0.41776186169811891</v>
      </c>
      <c r="CE7" s="216">
        <f>'2.2'!CE7/'3.1.a'!$M$183</f>
        <v>0.23935154895716837</v>
      </c>
      <c r="CF7" s="93">
        <f>'2.2'!CF7/'3.1.a'!$M$183</f>
        <v>2.6373452969924133E-2</v>
      </c>
      <c r="CG7" s="93">
        <f>'2.2'!CG7/'3.1.a'!$M$183</f>
        <v>-3.7574812038381729E-3</v>
      </c>
      <c r="CH7" s="93">
        <f>'2.2'!CH7/'3.1.a'!$M$183</f>
        <v>0.26196752072325435</v>
      </c>
      <c r="CI7" s="93">
        <f>'2.2'!CI7/'3.1.a'!$M$183</f>
        <v>0.13058750539084579</v>
      </c>
      <c r="CJ7" s="93">
        <f>'2.2'!CJ7/'3.1.a'!$M$183</f>
        <v>0.10081536006547091</v>
      </c>
      <c r="CK7" s="93">
        <f>'2.2'!CK7/'3.1.a'!$M$183</f>
        <v>-0.10564428877509416</v>
      </c>
      <c r="CL7" s="269">
        <f>'2.2'!CL7/'3.1.a'!$M$183</f>
        <v>0.38772609740447689</v>
      </c>
      <c r="CM7" s="216">
        <f>'2.2'!CM7/'3.1.a'!$N$183</f>
        <v>0.26722112187157193</v>
      </c>
      <c r="CN7" s="93">
        <f>'2.2'!CN7/'3.1.a'!$N$183</f>
        <v>1.9651243866040519E-2</v>
      </c>
      <c r="CO7" s="93">
        <f>'2.2'!CO7/'3.1.a'!$N$183</f>
        <v>-3.5341214260607478E-3</v>
      </c>
      <c r="CP7" s="93">
        <f>'2.2'!CP7/'3.1.a'!$N$183</f>
        <v>0.28333824431155169</v>
      </c>
      <c r="CQ7" s="93">
        <f>'2.2'!CQ7/'3.1.a'!$N$183</f>
        <v>0.13343277937302295</v>
      </c>
      <c r="CR7" s="93">
        <f>'2.2'!CR7/'3.1.a'!$N$183</f>
        <v>9.947071370422686E-2</v>
      </c>
      <c r="CS7" s="93">
        <f>'2.2'!CS7/'3.1.a'!$N$183</f>
        <v>-9.6701098279390371E-2</v>
      </c>
      <c r="CT7" s="269">
        <f>'2.2'!CT7/'3.1.a'!$N$183</f>
        <v>0.41954063910941114</v>
      </c>
    </row>
    <row r="8" spans="1:98" ht="20" customHeight="1" x14ac:dyDescent="0.2">
      <c r="A8" s="32">
        <v>11</v>
      </c>
      <c r="B8" s="33" t="s">
        <v>242</v>
      </c>
      <c r="C8" s="230">
        <f>'2.2'!C8/'3.1.a'!$C$183</f>
        <v>0.14249575956568616</v>
      </c>
      <c r="D8" s="207">
        <f>'2.2'!D8/'3.1.a'!$C$183</f>
        <v>0</v>
      </c>
      <c r="E8" s="207">
        <f>'2.2'!E8/'3.1.a'!$C$183</f>
        <v>0</v>
      </c>
      <c r="F8" s="207">
        <f>'2.2'!F8/'3.1.a'!$C$183</f>
        <v>0.14249575956568616</v>
      </c>
      <c r="G8" s="207">
        <f>'2.2'!G8/'3.1.a'!$C$183</f>
        <v>7.7587101180559753E-2</v>
      </c>
      <c r="H8" s="207">
        <f>'2.2'!H8/'3.1.a'!$C$183</f>
        <v>1.5493897389479396E-2</v>
      </c>
      <c r="I8" s="207">
        <f>'2.2'!I8/'3.1.a'!$C$183</f>
        <v>0</v>
      </c>
      <c r="J8" s="231">
        <f>'2.2'!J8/'3.1.a'!$C$183</f>
        <v>0.23557675813572532</v>
      </c>
      <c r="K8" s="230">
        <f>'2.2'!K8/'3.1.a'!$D$183</f>
        <v>0.14851298783190675</v>
      </c>
      <c r="L8" s="207">
        <f>'2.2'!L8/'3.1.a'!$D$183</f>
        <v>0</v>
      </c>
      <c r="M8" s="207">
        <f>'2.2'!M8/'3.1.a'!$D$183</f>
        <v>0</v>
      </c>
      <c r="N8" s="207">
        <f>'2.2'!N8/'3.1.a'!$D$183</f>
        <v>0.14851298783190675</v>
      </c>
      <c r="O8" s="207">
        <f>'2.2'!O8/'3.1.a'!$D$183</f>
        <v>7.6557976086442436E-2</v>
      </c>
      <c r="P8" s="207">
        <f>'2.2'!P8/'3.1.a'!$D$183</f>
        <v>1.5977477851370318E-2</v>
      </c>
      <c r="Q8" s="207">
        <f>'2.2'!Q8/'3.1.a'!$D$183</f>
        <v>0</v>
      </c>
      <c r="R8" s="231">
        <f>'2.2'!R8/'3.1.a'!$D$183</f>
        <v>0.24104844176971948</v>
      </c>
      <c r="S8" s="230">
        <f>'2.2'!S8/'3.1.a'!$E$183</f>
        <v>0.14332411090206995</v>
      </c>
      <c r="T8" s="207">
        <f>'2.2'!T8/'3.1.a'!$E$183</f>
        <v>0</v>
      </c>
      <c r="U8" s="207">
        <f>'2.2'!U8/'3.1.a'!$E$183</f>
        <v>0</v>
      </c>
      <c r="V8" s="207">
        <f>'2.2'!V8/'3.1.a'!$E$183</f>
        <v>0.14332411090206995</v>
      </c>
      <c r="W8" s="207">
        <f>'2.2'!W8/'3.1.a'!$E$183</f>
        <v>7.6725806692208548E-2</v>
      </c>
      <c r="X8" s="207">
        <f>'2.2'!X8/'3.1.a'!$E$183</f>
        <v>1.6415327338352107E-2</v>
      </c>
      <c r="Y8" s="207">
        <f>'2.2'!Y8/'3.1.a'!$E$183</f>
        <v>0</v>
      </c>
      <c r="Z8" s="231">
        <f>'2.2'!Z8/'3.1.a'!$E$183</f>
        <v>0.2364652449326306</v>
      </c>
      <c r="AA8" s="230">
        <f>'2.2'!AA8/'3.1.a'!$F$183</f>
        <v>0.14125305743026459</v>
      </c>
      <c r="AB8" s="207">
        <f>'2.2'!AB8/'3.1.a'!$F$183</f>
        <v>0</v>
      </c>
      <c r="AC8" s="207">
        <f>'2.2'!AC8/'3.1.a'!$F$183</f>
        <v>0</v>
      </c>
      <c r="AD8" s="207">
        <f>'2.2'!AD8/'3.1.a'!$F$183</f>
        <v>0.14125305743026459</v>
      </c>
      <c r="AE8" s="207">
        <f>'2.2'!AE8/'3.1.a'!$F$183</f>
        <v>7.7053365497583015E-2</v>
      </c>
      <c r="AF8" s="207">
        <f>'2.2'!AF8/'3.1.a'!$F$183</f>
        <v>1.6462210093593135E-2</v>
      </c>
      <c r="AG8" s="207">
        <f>'2.2'!AG8/'3.1.a'!$F$183</f>
        <v>0</v>
      </c>
      <c r="AH8" s="231">
        <f>'2.2'!AH8/'3.1.a'!$F$183</f>
        <v>0.23476863302144074</v>
      </c>
      <c r="AI8" s="230">
        <f>'2.2'!AI8/'3.1.a'!$G$183</f>
        <v>0.13490074518820105</v>
      </c>
      <c r="AJ8" s="207">
        <f>'2.2'!AJ8/'3.1.a'!$G$183</f>
        <v>0</v>
      </c>
      <c r="AK8" s="207">
        <f>'2.2'!AK8/'3.1.a'!$G$183</f>
        <v>0</v>
      </c>
      <c r="AL8" s="207">
        <f>'2.2'!AL8/'3.1.a'!$G$183</f>
        <v>0.13490074518820105</v>
      </c>
      <c r="AM8" s="207">
        <f>'2.2'!AM8/'3.1.a'!$G$183</f>
        <v>7.5707793794746167E-2</v>
      </c>
      <c r="AN8" s="207">
        <f>'2.2'!AN8/'3.1.a'!$G$183</f>
        <v>1.6907336976929102E-2</v>
      </c>
      <c r="AO8" s="207">
        <f>'2.2'!AO8/'3.1.a'!$G$183</f>
        <v>0</v>
      </c>
      <c r="AP8" s="231">
        <f>'2.2'!AP8/'3.1.a'!$G$183</f>
        <v>0.2275158759598763</v>
      </c>
      <c r="AQ8" s="230">
        <f>'2.2'!AQ8/'3.1.a'!$H$183</f>
        <v>0.13629629365407664</v>
      </c>
      <c r="AR8" s="207">
        <f>'2.2'!AR8/'3.1.a'!$H$183</f>
        <v>0</v>
      </c>
      <c r="AS8" s="207">
        <f>'2.2'!AS8/'3.1.a'!$H$183</f>
        <v>0</v>
      </c>
      <c r="AT8" s="207">
        <f>'2.2'!AT8/'3.1.a'!$H$183</f>
        <v>0.13629629365407664</v>
      </c>
      <c r="AU8" s="207">
        <f>'2.2'!AU8/'3.1.a'!$H$183</f>
        <v>7.6110731985632715E-2</v>
      </c>
      <c r="AV8" s="207">
        <f>'2.2'!AV8/'3.1.a'!$H$183</f>
        <v>1.7528577515675155E-2</v>
      </c>
      <c r="AW8" s="207">
        <f>'2.2'!AW8/'3.1.a'!$H$183</f>
        <v>0</v>
      </c>
      <c r="AX8" s="231">
        <f>'2.2'!AX8/'3.1.a'!$H$183</f>
        <v>0.2299356031553845</v>
      </c>
      <c r="AY8" s="230">
        <f>'2.2'!AY8/'3.1.a'!$I$183</f>
        <v>0.13710430981606189</v>
      </c>
      <c r="AZ8" s="207">
        <f>'2.2'!AZ8/'3.1.a'!$I$183</f>
        <v>0</v>
      </c>
      <c r="BA8" s="207">
        <f>'2.2'!BA8/'3.1.a'!$I$183</f>
        <v>0</v>
      </c>
      <c r="BB8" s="207">
        <f>'2.2'!BB8/'3.1.a'!$I$183</f>
        <v>0.13710430981606189</v>
      </c>
      <c r="BC8" s="207">
        <f>'2.2'!BC8/'3.1.a'!$I$183</f>
        <v>7.631542299094575E-2</v>
      </c>
      <c r="BD8" s="207">
        <f>'2.2'!BD8/'3.1.a'!$I$183</f>
        <v>1.7216343707399853E-2</v>
      </c>
      <c r="BE8" s="207">
        <f>'2.2'!BE8/'3.1.a'!$I$183</f>
        <v>0</v>
      </c>
      <c r="BF8" s="231">
        <f>'2.2'!BF8/'3.1.a'!$I$183</f>
        <v>0.23063607651440751</v>
      </c>
      <c r="BG8" s="230">
        <f>'2.2'!BG8/'3.1.a'!$J$183</f>
        <v>0.13605228515205994</v>
      </c>
      <c r="BH8" s="207">
        <f>'2.2'!BH8/'3.1.a'!$J$183</f>
        <v>0</v>
      </c>
      <c r="BI8" s="207">
        <f>'2.2'!BI8/'3.1.a'!$J$183</f>
        <v>0</v>
      </c>
      <c r="BJ8" s="207">
        <f>'2.2'!BJ8/'3.1.a'!$J$183</f>
        <v>0.13605228515205994</v>
      </c>
      <c r="BK8" s="207">
        <f>'2.2'!BK8/'3.1.a'!$J$183</f>
        <v>7.7673814699556504E-2</v>
      </c>
      <c r="BL8" s="207">
        <f>'2.2'!BL8/'3.1.a'!$J$183</f>
        <v>1.7602526881249046E-2</v>
      </c>
      <c r="BM8" s="207">
        <f>'2.2'!BM8/'3.1.a'!$J$183</f>
        <v>0</v>
      </c>
      <c r="BN8" s="231">
        <f>'2.2'!BN8/'3.1.a'!$J$183</f>
        <v>0.2313286267328655</v>
      </c>
      <c r="BO8" s="230">
        <f>'2.2'!BO8/'3.1.a'!$K$183</f>
        <v>0.13940107993510559</v>
      </c>
      <c r="BP8" s="207">
        <f>'2.2'!BP8/'3.1.a'!$K$183</f>
        <v>0</v>
      </c>
      <c r="BQ8" s="207">
        <f>'2.2'!BQ8/'3.1.a'!$K$183</f>
        <v>0</v>
      </c>
      <c r="BR8" s="207">
        <f>'2.2'!BR8/'3.1.a'!$K$183</f>
        <v>0.13940107993510559</v>
      </c>
      <c r="BS8" s="207">
        <f>'2.2'!BS8/'3.1.a'!$K$183</f>
        <v>7.8745558787361641E-2</v>
      </c>
      <c r="BT8" s="207">
        <f>'2.2'!BT8/'3.1.a'!$K$183</f>
        <v>1.859086266188888E-2</v>
      </c>
      <c r="BU8" s="207">
        <f>'2.2'!BU8/'3.1.a'!$K$183</f>
        <v>0</v>
      </c>
      <c r="BV8" s="231">
        <f>'2.2'!BV8/'3.1.a'!$K$183</f>
        <v>0.23673750138435612</v>
      </c>
      <c r="BW8" s="230">
        <f>'2.2'!BW8/'3.1.a'!$L$183</f>
        <v>0.13737694836264153</v>
      </c>
      <c r="BX8" s="207">
        <f>'2.2'!BX8/'3.1.a'!$L$183</f>
        <v>0</v>
      </c>
      <c r="BY8" s="207">
        <f>'2.2'!BY8/'3.1.a'!$L$183</f>
        <v>0</v>
      </c>
      <c r="BZ8" s="207">
        <f>'2.2'!BZ8/'3.1.a'!$L$183</f>
        <v>0.13737694836264153</v>
      </c>
      <c r="CA8" s="207">
        <f>'2.2'!CA8/'3.1.a'!$L$183</f>
        <v>7.9677456831649091E-2</v>
      </c>
      <c r="CB8" s="207">
        <f>'2.2'!CB8/'3.1.a'!$L$183</f>
        <v>1.9586812563544283E-2</v>
      </c>
      <c r="CC8" s="207">
        <f>'2.2'!CC8/'3.1.a'!$L$183</f>
        <v>0</v>
      </c>
      <c r="CD8" s="231">
        <f>'2.2'!CD8/'3.1.a'!$L$183</f>
        <v>0.23664121775783489</v>
      </c>
      <c r="CE8" s="230">
        <f>'2.2'!CE8/'3.1.a'!$M$183</f>
        <v>0.12961221980508048</v>
      </c>
      <c r="CF8" s="207">
        <f>'2.2'!CF8/'3.1.a'!$M$183</f>
        <v>0</v>
      </c>
      <c r="CG8" s="207">
        <f>'2.2'!CG8/'3.1.a'!$M$183</f>
        <v>0</v>
      </c>
      <c r="CH8" s="207">
        <f>'2.2'!CH8/'3.1.a'!$M$183</f>
        <v>0.12961221980508048</v>
      </c>
      <c r="CI8" s="207">
        <f>'2.2'!CI8/'3.1.a'!$M$183</f>
        <v>8.0643328624838057E-2</v>
      </c>
      <c r="CJ8" s="207">
        <f>'2.2'!CJ8/'3.1.a'!$M$183</f>
        <v>1.9608607865428826E-2</v>
      </c>
      <c r="CK8" s="207">
        <f>'2.2'!CK8/'3.1.a'!$M$183</f>
        <v>0</v>
      </c>
      <c r="CL8" s="270">
        <f>'2.2'!CL8/'3.1.a'!$M$183</f>
        <v>0.22986415629534737</v>
      </c>
      <c r="CM8" s="230">
        <f>'2.2'!CM8/'3.1.a'!$N$183</f>
        <v>0.14654118694504287</v>
      </c>
      <c r="CN8" s="207">
        <f>'2.2'!CN8/'3.1.a'!$N$183</f>
        <v>0</v>
      </c>
      <c r="CO8" s="207">
        <f>'2.2'!CO8/'3.1.a'!$N$183</f>
        <v>0</v>
      </c>
      <c r="CP8" s="207">
        <f>'2.2'!CP8/'3.1.a'!$N$183</f>
        <v>0.14654118694504287</v>
      </c>
      <c r="CQ8" s="207">
        <f>'2.2'!CQ8/'3.1.a'!$N$183</f>
        <v>8.6547171805493178E-2</v>
      </c>
      <c r="CR8" s="207">
        <f>'2.2'!CR8/'3.1.a'!$N$183</f>
        <v>2.0546155535060239E-2</v>
      </c>
      <c r="CS8" s="207">
        <f>'2.2'!CS8/'3.1.a'!$N$183</f>
        <v>0</v>
      </c>
      <c r="CT8" s="270">
        <f>'2.2'!CT8/'3.1.a'!$N$183</f>
        <v>0.2536345142855963</v>
      </c>
    </row>
    <row r="9" spans="1:98" ht="20" customHeight="1" x14ac:dyDescent="0.2">
      <c r="A9" s="35">
        <v>111</v>
      </c>
      <c r="B9" s="36" t="s">
        <v>256</v>
      </c>
      <c r="C9" s="218">
        <f>'2.2'!C9/'3.1.a'!$C$183</f>
        <v>6.6519501779015736E-2</v>
      </c>
      <c r="D9" s="143">
        <f>'2.2'!D9/'3.1.a'!$C$183</f>
        <v>0</v>
      </c>
      <c r="E9" s="143">
        <f>'2.2'!E9/'3.1.a'!$C$183</f>
        <v>0</v>
      </c>
      <c r="F9" s="143">
        <f>'2.2'!F9/'3.1.a'!$C$183</f>
        <v>6.6519501779015736E-2</v>
      </c>
      <c r="G9" s="143">
        <f>'2.2'!G9/'3.1.a'!$C$183</f>
        <v>0</v>
      </c>
      <c r="H9" s="143">
        <f>'2.2'!H9/'3.1.a'!$C$183</f>
        <v>0</v>
      </c>
      <c r="I9" s="143">
        <f>'2.2'!I9/'3.1.a'!$C$183</f>
        <v>0</v>
      </c>
      <c r="J9" s="219">
        <f>'2.2'!J9/'3.1.a'!$C$183</f>
        <v>6.6519501779015736E-2</v>
      </c>
      <c r="K9" s="218">
        <f>'2.2'!K9/'3.1.a'!$D$183</f>
        <v>7.1748329498847616E-2</v>
      </c>
      <c r="L9" s="143">
        <f>'2.2'!L9/'3.1.a'!$D$183</f>
        <v>0</v>
      </c>
      <c r="M9" s="143">
        <f>'2.2'!M9/'3.1.a'!$D$183</f>
        <v>0</v>
      </c>
      <c r="N9" s="143">
        <f>'2.2'!N9/'3.1.a'!$D$183</f>
        <v>7.1748329498847616E-2</v>
      </c>
      <c r="O9" s="143">
        <f>'2.2'!O9/'3.1.a'!$D$183</f>
        <v>0</v>
      </c>
      <c r="P9" s="143">
        <f>'2.2'!P9/'3.1.a'!$D$183</f>
        <v>0</v>
      </c>
      <c r="Q9" s="143">
        <f>'2.2'!Q9/'3.1.a'!$D$183</f>
        <v>0</v>
      </c>
      <c r="R9" s="219">
        <f>'2.2'!R9/'3.1.a'!$D$183</f>
        <v>7.1748329498847616E-2</v>
      </c>
      <c r="S9" s="218">
        <f>'2.2'!S9/'3.1.a'!$E$183</f>
        <v>6.7487362766046555E-2</v>
      </c>
      <c r="T9" s="143">
        <f>'2.2'!T9/'3.1.a'!$E$183</f>
        <v>0</v>
      </c>
      <c r="U9" s="143">
        <f>'2.2'!U9/'3.1.a'!$E$183</f>
        <v>0</v>
      </c>
      <c r="V9" s="143">
        <f>'2.2'!V9/'3.1.a'!$E$183</f>
        <v>6.7487362766046555E-2</v>
      </c>
      <c r="W9" s="143">
        <f>'2.2'!W9/'3.1.a'!$E$183</f>
        <v>0</v>
      </c>
      <c r="X9" s="143">
        <f>'2.2'!X9/'3.1.a'!$E$183</f>
        <v>0</v>
      </c>
      <c r="Y9" s="143">
        <f>'2.2'!Y9/'3.1.a'!$E$183</f>
        <v>0</v>
      </c>
      <c r="Z9" s="219">
        <f>'2.2'!Z9/'3.1.a'!$E$183</f>
        <v>6.7487362766046555E-2</v>
      </c>
      <c r="AA9" s="218">
        <f>'2.2'!AA9/'3.1.a'!$F$183</f>
        <v>6.7664258455319079E-2</v>
      </c>
      <c r="AB9" s="143">
        <f>'2.2'!AB9/'3.1.a'!$F$183</f>
        <v>0</v>
      </c>
      <c r="AC9" s="143">
        <f>'2.2'!AC9/'3.1.a'!$F$183</f>
        <v>0</v>
      </c>
      <c r="AD9" s="143">
        <f>'2.2'!AD9/'3.1.a'!$F$183</f>
        <v>6.7664258455319079E-2</v>
      </c>
      <c r="AE9" s="143">
        <f>'2.2'!AE9/'3.1.a'!$F$183</f>
        <v>0</v>
      </c>
      <c r="AF9" s="143">
        <f>'2.2'!AF9/'3.1.a'!$F$183</f>
        <v>0</v>
      </c>
      <c r="AG9" s="143">
        <f>'2.2'!AG9/'3.1.a'!$F$183</f>
        <v>0</v>
      </c>
      <c r="AH9" s="219">
        <f>'2.2'!AH9/'3.1.a'!$F$183</f>
        <v>6.7664258455319079E-2</v>
      </c>
      <c r="AI9" s="218">
        <f>'2.2'!AI9/'3.1.a'!$G$183</f>
        <v>6.6128426465677362E-2</v>
      </c>
      <c r="AJ9" s="143">
        <f>'2.2'!AJ9/'3.1.a'!$G$183</f>
        <v>0</v>
      </c>
      <c r="AK9" s="143">
        <f>'2.2'!AK9/'3.1.a'!$G$183</f>
        <v>0</v>
      </c>
      <c r="AL9" s="143">
        <f>'2.2'!AL9/'3.1.a'!$G$183</f>
        <v>6.6128426465677362E-2</v>
      </c>
      <c r="AM9" s="143">
        <f>'2.2'!AM9/'3.1.a'!$G$183</f>
        <v>0</v>
      </c>
      <c r="AN9" s="143">
        <f>'2.2'!AN9/'3.1.a'!$G$183</f>
        <v>0</v>
      </c>
      <c r="AO9" s="143">
        <f>'2.2'!AO9/'3.1.a'!$G$183</f>
        <v>0</v>
      </c>
      <c r="AP9" s="219">
        <f>'2.2'!AP9/'3.1.a'!$G$183</f>
        <v>6.6128426465677362E-2</v>
      </c>
      <c r="AQ9" s="218">
        <f>'2.2'!AQ9/'3.1.a'!$H$183</f>
        <v>6.6900556346325635E-2</v>
      </c>
      <c r="AR9" s="143">
        <f>'2.2'!AR9/'3.1.a'!$H$183</f>
        <v>0</v>
      </c>
      <c r="AS9" s="143">
        <f>'2.2'!AS9/'3.1.a'!$H$183</f>
        <v>0</v>
      </c>
      <c r="AT9" s="143">
        <f>'2.2'!AT9/'3.1.a'!$H$183</f>
        <v>6.6900556346325635E-2</v>
      </c>
      <c r="AU9" s="143">
        <f>'2.2'!AU9/'3.1.a'!$H$183</f>
        <v>0</v>
      </c>
      <c r="AV9" s="143">
        <f>'2.2'!AV9/'3.1.a'!$H$183</f>
        <v>0</v>
      </c>
      <c r="AW9" s="143">
        <f>'2.2'!AW9/'3.1.a'!$H$183</f>
        <v>0</v>
      </c>
      <c r="AX9" s="219">
        <f>'2.2'!AX9/'3.1.a'!$H$183</f>
        <v>6.6900556346325635E-2</v>
      </c>
      <c r="AY9" s="218">
        <f>'2.2'!AY9/'3.1.a'!$I$183</f>
        <v>7.2287919716507387E-2</v>
      </c>
      <c r="AZ9" s="143">
        <f>'2.2'!AZ9/'3.1.a'!$I$183</f>
        <v>0</v>
      </c>
      <c r="BA9" s="143">
        <f>'2.2'!BA9/'3.1.a'!$I$183</f>
        <v>0</v>
      </c>
      <c r="BB9" s="143">
        <f>'2.2'!BB9/'3.1.a'!$I$183</f>
        <v>7.2287919716507387E-2</v>
      </c>
      <c r="BC9" s="143">
        <f>'2.2'!BC9/'3.1.a'!$I$183</f>
        <v>0</v>
      </c>
      <c r="BD9" s="143">
        <f>'2.2'!BD9/'3.1.a'!$I$183</f>
        <v>0</v>
      </c>
      <c r="BE9" s="143">
        <f>'2.2'!BE9/'3.1.a'!$I$183</f>
        <v>0</v>
      </c>
      <c r="BF9" s="219">
        <f>'2.2'!BF9/'3.1.a'!$I$183</f>
        <v>7.2287919716507387E-2</v>
      </c>
      <c r="BG9" s="218">
        <f>'2.2'!BG9/'3.1.a'!$J$183</f>
        <v>6.9650435030638114E-2</v>
      </c>
      <c r="BH9" s="143">
        <f>'2.2'!BH9/'3.1.a'!$J$183</f>
        <v>0</v>
      </c>
      <c r="BI9" s="143">
        <f>'2.2'!BI9/'3.1.a'!$J$183</f>
        <v>0</v>
      </c>
      <c r="BJ9" s="143">
        <f>'2.2'!BJ9/'3.1.a'!$J$183</f>
        <v>6.9650435030638114E-2</v>
      </c>
      <c r="BK9" s="143">
        <f>'2.2'!BK9/'3.1.a'!$J$183</f>
        <v>0</v>
      </c>
      <c r="BL9" s="143">
        <f>'2.2'!BL9/'3.1.a'!$J$183</f>
        <v>0</v>
      </c>
      <c r="BM9" s="143">
        <f>'2.2'!BM9/'3.1.a'!$J$183</f>
        <v>0</v>
      </c>
      <c r="BN9" s="219">
        <f>'2.2'!BN9/'3.1.a'!$J$183</f>
        <v>6.9650435030638114E-2</v>
      </c>
      <c r="BO9" s="218">
        <f>'2.2'!BO9/'3.1.a'!$K$183</f>
        <v>7.0064246746650377E-2</v>
      </c>
      <c r="BP9" s="143">
        <f>'2.2'!BP9/'3.1.a'!$K$183</f>
        <v>0</v>
      </c>
      <c r="BQ9" s="143">
        <f>'2.2'!BQ9/'3.1.a'!$K$183</f>
        <v>0</v>
      </c>
      <c r="BR9" s="143">
        <f>'2.2'!BR9/'3.1.a'!$K$183</f>
        <v>7.0064246746650377E-2</v>
      </c>
      <c r="BS9" s="143">
        <f>'2.2'!BS9/'3.1.a'!$K$183</f>
        <v>0</v>
      </c>
      <c r="BT9" s="143">
        <f>'2.2'!BT9/'3.1.a'!$K$183</f>
        <v>0</v>
      </c>
      <c r="BU9" s="143">
        <f>'2.2'!BU9/'3.1.a'!$K$183</f>
        <v>0</v>
      </c>
      <c r="BV9" s="219">
        <f>'2.2'!BV9/'3.1.a'!$K$183</f>
        <v>7.0064246746650377E-2</v>
      </c>
      <c r="BW9" s="218">
        <f>'2.2'!BW9/'3.1.a'!$L$183</f>
        <v>7.2481746274670703E-2</v>
      </c>
      <c r="BX9" s="143">
        <f>'2.2'!BX9/'3.1.a'!$L$183</f>
        <v>0</v>
      </c>
      <c r="BY9" s="143">
        <f>'2.2'!BY9/'3.1.a'!$L$183</f>
        <v>0</v>
      </c>
      <c r="BZ9" s="143">
        <f>'2.2'!BZ9/'3.1.a'!$L$183</f>
        <v>7.2481746274670703E-2</v>
      </c>
      <c r="CA9" s="143">
        <f>'2.2'!CA9/'3.1.a'!$L$183</f>
        <v>0</v>
      </c>
      <c r="CB9" s="143">
        <f>'2.2'!CB9/'3.1.a'!$L$183</f>
        <v>0</v>
      </c>
      <c r="CC9" s="143">
        <f>'2.2'!CC9/'3.1.a'!$L$183</f>
        <v>0</v>
      </c>
      <c r="CD9" s="219">
        <f>'2.2'!CD9/'3.1.a'!$L$183</f>
        <v>7.2481746274670703E-2</v>
      </c>
      <c r="CE9" s="218">
        <f>'2.2'!CE9/'3.1.a'!$M$183</f>
        <v>7.0514607515819464E-2</v>
      </c>
      <c r="CF9" s="143">
        <f>'2.2'!CF9/'3.1.a'!$M$183</f>
        <v>0</v>
      </c>
      <c r="CG9" s="143">
        <f>'2.2'!CG9/'3.1.a'!$M$183</f>
        <v>0</v>
      </c>
      <c r="CH9" s="143">
        <f>'2.2'!CH9/'3.1.a'!$M$183</f>
        <v>7.0514607515819464E-2</v>
      </c>
      <c r="CI9" s="143">
        <f>'2.2'!CI9/'3.1.a'!$M$183</f>
        <v>0</v>
      </c>
      <c r="CJ9" s="143">
        <f>'2.2'!CJ9/'3.1.a'!$M$183</f>
        <v>0</v>
      </c>
      <c r="CK9" s="143">
        <f>'2.2'!CK9/'3.1.a'!$M$183</f>
        <v>0</v>
      </c>
      <c r="CL9" s="271">
        <f>'2.2'!CL9/'3.1.a'!$M$183</f>
        <v>7.0514607515819464E-2</v>
      </c>
      <c r="CM9" s="218">
        <f>'2.2'!CM9/'3.1.a'!$N$183</f>
        <v>8.0189849047053452E-2</v>
      </c>
      <c r="CN9" s="143">
        <f>'2.2'!CN9/'3.1.a'!$N$183</f>
        <v>0</v>
      </c>
      <c r="CO9" s="143">
        <f>'2.2'!CO9/'3.1.a'!$N$183</f>
        <v>0</v>
      </c>
      <c r="CP9" s="143">
        <f>'2.2'!CP9/'3.1.a'!$N$183</f>
        <v>8.0189849047053452E-2</v>
      </c>
      <c r="CQ9" s="143">
        <f>'2.2'!CQ9/'3.1.a'!$N$183</f>
        <v>0</v>
      </c>
      <c r="CR9" s="143">
        <f>'2.2'!CR9/'3.1.a'!$N$183</f>
        <v>0</v>
      </c>
      <c r="CS9" s="143">
        <f>'2.2'!CS9/'3.1.a'!$N$183</f>
        <v>0</v>
      </c>
      <c r="CT9" s="271">
        <f>'2.2'!CT9/'3.1.a'!$N$183</f>
        <v>8.0189849047053452E-2</v>
      </c>
    </row>
    <row r="10" spans="1:98" s="41" customFormat="1" ht="20" customHeight="1" x14ac:dyDescent="0.2">
      <c r="A10" s="38">
        <v>1111</v>
      </c>
      <c r="B10" s="39" t="s">
        <v>430</v>
      </c>
      <c r="C10" s="232">
        <f>'2.2'!C10/'3.1.a'!$C$183</f>
        <v>2.2630039259346278E-2</v>
      </c>
      <c r="D10" s="208">
        <f>'2.2'!D10/'3.1.a'!$C$183</f>
        <v>0</v>
      </c>
      <c r="E10" s="208">
        <f>'2.2'!E10/'3.1.a'!$C$183</f>
        <v>0</v>
      </c>
      <c r="F10" s="208">
        <f>'2.2'!F10/'3.1.a'!$C$183</f>
        <v>2.2630039259346278E-2</v>
      </c>
      <c r="G10" s="208">
        <f>'2.2'!G10/'3.1.a'!$C$183</f>
        <v>0</v>
      </c>
      <c r="H10" s="208">
        <f>'2.2'!H10/'3.1.a'!$C$183</f>
        <v>0</v>
      </c>
      <c r="I10" s="208">
        <f>'2.2'!I10/'3.1.a'!$C$183</f>
        <v>0</v>
      </c>
      <c r="J10" s="233">
        <f>'2.2'!J10/'3.1.a'!$C$183</f>
        <v>2.2630039259346278E-2</v>
      </c>
      <c r="K10" s="232">
        <f>'2.2'!K10/'3.1.a'!$D$183</f>
        <v>2.3869033104819401E-2</v>
      </c>
      <c r="L10" s="208">
        <f>'2.2'!L10/'3.1.a'!$D$183</f>
        <v>0</v>
      </c>
      <c r="M10" s="208">
        <f>'2.2'!M10/'3.1.a'!$D$183</f>
        <v>0</v>
      </c>
      <c r="N10" s="208">
        <f>'2.2'!N10/'3.1.a'!$D$183</f>
        <v>2.3869033104819401E-2</v>
      </c>
      <c r="O10" s="208">
        <f>'2.2'!O10/'3.1.a'!$D$183</f>
        <v>0</v>
      </c>
      <c r="P10" s="208">
        <f>'2.2'!P10/'3.1.a'!$D$183</f>
        <v>0</v>
      </c>
      <c r="Q10" s="208">
        <f>'2.2'!Q10/'3.1.a'!$D$183</f>
        <v>0</v>
      </c>
      <c r="R10" s="233">
        <f>'2.2'!R10/'3.1.a'!$D$183</f>
        <v>2.3869033104819401E-2</v>
      </c>
      <c r="S10" s="232">
        <f>'2.2'!S10/'3.1.a'!$E$183</f>
        <v>2.4570257493158606E-2</v>
      </c>
      <c r="T10" s="208">
        <f>'2.2'!T10/'3.1.a'!$E$183</f>
        <v>0</v>
      </c>
      <c r="U10" s="208">
        <f>'2.2'!U10/'3.1.a'!$E$183</f>
        <v>0</v>
      </c>
      <c r="V10" s="208">
        <f>'2.2'!V10/'3.1.a'!$E$183</f>
        <v>2.4570257493158606E-2</v>
      </c>
      <c r="W10" s="208">
        <f>'2.2'!W10/'3.1.a'!$E$183</f>
        <v>0</v>
      </c>
      <c r="X10" s="208">
        <f>'2.2'!X10/'3.1.a'!$E$183</f>
        <v>0</v>
      </c>
      <c r="Y10" s="208">
        <f>'2.2'!Y10/'3.1.a'!$E$183</f>
        <v>0</v>
      </c>
      <c r="Z10" s="233">
        <f>'2.2'!Z10/'3.1.a'!$E$183</f>
        <v>2.4570257493158606E-2</v>
      </c>
      <c r="AA10" s="232">
        <f>'2.2'!AA10/'3.1.a'!$F$183</f>
        <v>2.3760290392509261E-2</v>
      </c>
      <c r="AB10" s="208">
        <f>'2.2'!AB10/'3.1.a'!$F$183</f>
        <v>0</v>
      </c>
      <c r="AC10" s="208">
        <f>'2.2'!AC10/'3.1.a'!$F$183</f>
        <v>0</v>
      </c>
      <c r="AD10" s="208">
        <f>'2.2'!AD10/'3.1.a'!$F$183</f>
        <v>2.3760290392509261E-2</v>
      </c>
      <c r="AE10" s="208">
        <f>'2.2'!AE10/'3.1.a'!$F$183</f>
        <v>0</v>
      </c>
      <c r="AF10" s="208">
        <f>'2.2'!AF10/'3.1.a'!$F$183</f>
        <v>0</v>
      </c>
      <c r="AG10" s="208">
        <f>'2.2'!AG10/'3.1.a'!$F$183</f>
        <v>0</v>
      </c>
      <c r="AH10" s="233">
        <f>'2.2'!AH10/'3.1.a'!$F$183</f>
        <v>2.3760290392509261E-2</v>
      </c>
      <c r="AI10" s="232">
        <f>'2.2'!AI10/'3.1.a'!$G$183</f>
        <v>2.4334383317356198E-2</v>
      </c>
      <c r="AJ10" s="208">
        <f>'2.2'!AJ10/'3.1.a'!$G$183</f>
        <v>0</v>
      </c>
      <c r="AK10" s="208">
        <f>'2.2'!AK10/'3.1.a'!$G$183</f>
        <v>0</v>
      </c>
      <c r="AL10" s="208">
        <f>'2.2'!AL10/'3.1.a'!$G$183</f>
        <v>2.4334383317356198E-2</v>
      </c>
      <c r="AM10" s="208">
        <f>'2.2'!AM10/'3.1.a'!$G$183</f>
        <v>0</v>
      </c>
      <c r="AN10" s="208">
        <f>'2.2'!AN10/'3.1.a'!$G$183</f>
        <v>0</v>
      </c>
      <c r="AO10" s="208">
        <f>'2.2'!AO10/'3.1.a'!$G$183</f>
        <v>0</v>
      </c>
      <c r="AP10" s="233">
        <f>'2.2'!AP10/'3.1.a'!$G$183</f>
        <v>2.4334383317356198E-2</v>
      </c>
      <c r="AQ10" s="232">
        <f>'2.2'!AQ10/'3.1.a'!$H$183</f>
        <v>2.4836197540335687E-2</v>
      </c>
      <c r="AR10" s="208">
        <f>'2.2'!AR10/'3.1.a'!$H$183</f>
        <v>0</v>
      </c>
      <c r="AS10" s="208">
        <f>'2.2'!AS10/'3.1.a'!$H$183</f>
        <v>0</v>
      </c>
      <c r="AT10" s="208">
        <f>'2.2'!AT10/'3.1.a'!$H$183</f>
        <v>2.4836197540335687E-2</v>
      </c>
      <c r="AU10" s="208">
        <f>'2.2'!AU10/'3.1.a'!$H$183</f>
        <v>0</v>
      </c>
      <c r="AV10" s="208">
        <f>'2.2'!AV10/'3.1.a'!$H$183</f>
        <v>0</v>
      </c>
      <c r="AW10" s="208">
        <f>'2.2'!AW10/'3.1.a'!$H$183</f>
        <v>0</v>
      </c>
      <c r="AX10" s="233">
        <f>'2.2'!AX10/'3.1.a'!$H$183</f>
        <v>2.4836197540335687E-2</v>
      </c>
      <c r="AY10" s="232">
        <f>'2.2'!AY10/'3.1.a'!$I$183</f>
        <v>2.5819591239378735E-2</v>
      </c>
      <c r="AZ10" s="208">
        <f>'2.2'!AZ10/'3.1.a'!$I$183</f>
        <v>0</v>
      </c>
      <c r="BA10" s="208">
        <f>'2.2'!BA10/'3.1.a'!$I$183</f>
        <v>0</v>
      </c>
      <c r="BB10" s="208">
        <f>'2.2'!BB10/'3.1.a'!$I$183</f>
        <v>2.5819591239378735E-2</v>
      </c>
      <c r="BC10" s="208">
        <f>'2.2'!BC10/'3.1.a'!$I$183</f>
        <v>0</v>
      </c>
      <c r="BD10" s="208">
        <f>'2.2'!BD10/'3.1.a'!$I$183</f>
        <v>0</v>
      </c>
      <c r="BE10" s="208">
        <f>'2.2'!BE10/'3.1.a'!$I$183</f>
        <v>0</v>
      </c>
      <c r="BF10" s="233">
        <f>'2.2'!BF10/'3.1.a'!$I$183</f>
        <v>2.5819591239378735E-2</v>
      </c>
      <c r="BG10" s="232">
        <f>'2.2'!BG10/'3.1.a'!$J$183</f>
        <v>2.6984506222757866E-2</v>
      </c>
      <c r="BH10" s="208">
        <f>'2.2'!BH10/'3.1.a'!$J$183</f>
        <v>0</v>
      </c>
      <c r="BI10" s="208">
        <f>'2.2'!BI10/'3.1.a'!$J$183</f>
        <v>0</v>
      </c>
      <c r="BJ10" s="208">
        <f>'2.2'!BJ10/'3.1.a'!$J$183</f>
        <v>2.6984506222757866E-2</v>
      </c>
      <c r="BK10" s="208">
        <f>'2.2'!BK10/'3.1.a'!$J$183</f>
        <v>0</v>
      </c>
      <c r="BL10" s="208">
        <f>'2.2'!BL10/'3.1.a'!$J$183</f>
        <v>0</v>
      </c>
      <c r="BM10" s="208">
        <f>'2.2'!BM10/'3.1.a'!$J$183</f>
        <v>0</v>
      </c>
      <c r="BN10" s="233">
        <f>'2.2'!BN10/'3.1.a'!$J$183</f>
        <v>2.6984506222757866E-2</v>
      </c>
      <c r="BO10" s="232">
        <f>'2.2'!BO10/'3.1.a'!$K$183</f>
        <v>2.8017420893665695E-2</v>
      </c>
      <c r="BP10" s="208">
        <f>'2.2'!BP10/'3.1.a'!$K$183</f>
        <v>0</v>
      </c>
      <c r="BQ10" s="208">
        <f>'2.2'!BQ10/'3.1.a'!$K$183</f>
        <v>0</v>
      </c>
      <c r="BR10" s="208">
        <f>'2.2'!BR10/'3.1.a'!$K$183</f>
        <v>2.8017420893665695E-2</v>
      </c>
      <c r="BS10" s="208">
        <f>'2.2'!BS10/'3.1.a'!$K$183</f>
        <v>0</v>
      </c>
      <c r="BT10" s="208">
        <f>'2.2'!BT10/'3.1.a'!$K$183</f>
        <v>0</v>
      </c>
      <c r="BU10" s="208">
        <f>'2.2'!BU10/'3.1.a'!$K$183</f>
        <v>0</v>
      </c>
      <c r="BV10" s="233">
        <f>'2.2'!BV10/'3.1.a'!$K$183</f>
        <v>2.8017420893665695E-2</v>
      </c>
      <c r="BW10" s="232">
        <f>'2.2'!BW10/'3.1.a'!$L$183</f>
        <v>2.9690302863099035E-2</v>
      </c>
      <c r="BX10" s="208">
        <f>'2.2'!BX10/'3.1.a'!$L$183</f>
        <v>0</v>
      </c>
      <c r="BY10" s="208">
        <f>'2.2'!BY10/'3.1.a'!$L$183</f>
        <v>0</v>
      </c>
      <c r="BZ10" s="208">
        <f>'2.2'!BZ10/'3.1.a'!$L$183</f>
        <v>2.9690302863099035E-2</v>
      </c>
      <c r="CA10" s="208">
        <f>'2.2'!CA10/'3.1.a'!$L$183</f>
        <v>0</v>
      </c>
      <c r="CB10" s="208">
        <f>'2.2'!CB10/'3.1.a'!$L$183</f>
        <v>0</v>
      </c>
      <c r="CC10" s="208">
        <f>'2.2'!CC10/'3.1.a'!$L$183</f>
        <v>0</v>
      </c>
      <c r="CD10" s="233">
        <f>'2.2'!CD10/'3.1.a'!$L$183</f>
        <v>2.9690302863099035E-2</v>
      </c>
      <c r="CE10" s="232">
        <f>'2.2'!CE10/'3.1.a'!$M$183</f>
        <v>3.0376585531381315E-2</v>
      </c>
      <c r="CF10" s="208">
        <f>'2.2'!CF10/'3.1.a'!$M$183</f>
        <v>0</v>
      </c>
      <c r="CG10" s="208">
        <f>'2.2'!CG10/'3.1.a'!$M$183</f>
        <v>0</v>
      </c>
      <c r="CH10" s="208">
        <f>'2.2'!CH10/'3.1.a'!$M$183</f>
        <v>3.0376585531381315E-2</v>
      </c>
      <c r="CI10" s="208">
        <f>'2.2'!CI10/'3.1.a'!$M$183</f>
        <v>0</v>
      </c>
      <c r="CJ10" s="208">
        <f>'2.2'!CJ10/'3.1.a'!$M$183</f>
        <v>0</v>
      </c>
      <c r="CK10" s="208">
        <f>'2.2'!CK10/'3.1.a'!$M$183</f>
        <v>0</v>
      </c>
      <c r="CL10" s="272">
        <f>'2.2'!CL10/'3.1.a'!$M$183</f>
        <v>3.0376585531381315E-2</v>
      </c>
      <c r="CM10" s="232">
        <f>'2.2'!CM10/'3.1.a'!$N$183</f>
        <v>2.9943389158816933E-2</v>
      </c>
      <c r="CN10" s="208">
        <f>'2.2'!CN10/'3.1.a'!$N$183</f>
        <v>0</v>
      </c>
      <c r="CO10" s="208">
        <f>'2.2'!CO10/'3.1.a'!$N$183</f>
        <v>0</v>
      </c>
      <c r="CP10" s="208">
        <f>'2.2'!CP10/'3.1.a'!$N$183</f>
        <v>2.9943389158816933E-2</v>
      </c>
      <c r="CQ10" s="208">
        <f>'2.2'!CQ10/'3.1.a'!$N$183</f>
        <v>0</v>
      </c>
      <c r="CR10" s="208">
        <f>'2.2'!CR10/'3.1.a'!$N$183</f>
        <v>0</v>
      </c>
      <c r="CS10" s="208">
        <f>'2.2'!CS10/'3.1.a'!$N$183</f>
        <v>0</v>
      </c>
      <c r="CT10" s="272">
        <f>'2.2'!CT10/'3.1.a'!$N$183</f>
        <v>2.9943389158816933E-2</v>
      </c>
    </row>
    <row r="11" spans="1:98" ht="20" customHeight="1" x14ac:dyDescent="0.2">
      <c r="A11" s="38">
        <v>1112</v>
      </c>
      <c r="B11" s="39" t="s">
        <v>431</v>
      </c>
      <c r="C11" s="232">
        <f>'2.2'!C11/'3.1.a'!$C$183</f>
        <v>3.2960635197883496E-2</v>
      </c>
      <c r="D11" s="208">
        <f>'2.2'!D11/'3.1.a'!$C$183</f>
        <v>0</v>
      </c>
      <c r="E11" s="208">
        <f>'2.2'!E11/'3.1.a'!$C$183</f>
        <v>0</v>
      </c>
      <c r="F11" s="208">
        <f>'2.2'!F11/'3.1.a'!$C$183</f>
        <v>3.2960635197883496E-2</v>
      </c>
      <c r="G11" s="208">
        <f>'2.2'!G11/'3.1.a'!$C$183</f>
        <v>0</v>
      </c>
      <c r="H11" s="208">
        <f>'2.2'!H11/'3.1.a'!$C$183</f>
        <v>0</v>
      </c>
      <c r="I11" s="208">
        <f>'2.2'!I11/'3.1.a'!$C$183</f>
        <v>0</v>
      </c>
      <c r="J11" s="233">
        <f>'2.2'!J11/'3.1.a'!$C$183</f>
        <v>3.2960635197883496E-2</v>
      </c>
      <c r="K11" s="232">
        <f>'2.2'!K11/'3.1.a'!$D$183</f>
        <v>3.5135328779880279E-2</v>
      </c>
      <c r="L11" s="208">
        <f>'2.2'!L11/'3.1.a'!$D$183</f>
        <v>0</v>
      </c>
      <c r="M11" s="208">
        <f>'2.2'!M11/'3.1.a'!$D$183</f>
        <v>0</v>
      </c>
      <c r="N11" s="208">
        <f>'2.2'!N11/'3.1.a'!$D$183</f>
        <v>3.5135328779880279E-2</v>
      </c>
      <c r="O11" s="208">
        <f>'2.2'!O11/'3.1.a'!$D$183</f>
        <v>0</v>
      </c>
      <c r="P11" s="208">
        <f>'2.2'!P11/'3.1.a'!$D$183</f>
        <v>0</v>
      </c>
      <c r="Q11" s="208">
        <f>'2.2'!Q11/'3.1.a'!$D$183</f>
        <v>0</v>
      </c>
      <c r="R11" s="233">
        <f>'2.2'!R11/'3.1.a'!$D$183</f>
        <v>3.5135328779880279E-2</v>
      </c>
      <c r="S11" s="232">
        <f>'2.2'!S11/'3.1.a'!$E$183</f>
        <v>3.1277639544124734E-2</v>
      </c>
      <c r="T11" s="208">
        <f>'2.2'!T11/'3.1.a'!$E$183</f>
        <v>0</v>
      </c>
      <c r="U11" s="208">
        <f>'2.2'!U11/'3.1.a'!$E$183</f>
        <v>0</v>
      </c>
      <c r="V11" s="208">
        <f>'2.2'!V11/'3.1.a'!$E$183</f>
        <v>3.1277639544124734E-2</v>
      </c>
      <c r="W11" s="208">
        <f>'2.2'!W11/'3.1.a'!$E$183</f>
        <v>0</v>
      </c>
      <c r="X11" s="208">
        <f>'2.2'!X11/'3.1.a'!$E$183</f>
        <v>0</v>
      </c>
      <c r="Y11" s="208">
        <f>'2.2'!Y11/'3.1.a'!$E$183</f>
        <v>0</v>
      </c>
      <c r="Z11" s="233">
        <f>'2.2'!Z11/'3.1.a'!$E$183</f>
        <v>3.1277639544124734E-2</v>
      </c>
      <c r="AA11" s="232">
        <f>'2.2'!AA11/'3.1.a'!$F$183</f>
        <v>3.2087431189361054E-2</v>
      </c>
      <c r="AB11" s="208">
        <f>'2.2'!AB11/'3.1.a'!$F$183</f>
        <v>0</v>
      </c>
      <c r="AC11" s="208">
        <f>'2.2'!AC11/'3.1.a'!$F$183</f>
        <v>0</v>
      </c>
      <c r="AD11" s="208">
        <f>'2.2'!AD11/'3.1.a'!$F$183</f>
        <v>3.2087431189361054E-2</v>
      </c>
      <c r="AE11" s="208">
        <f>'2.2'!AE11/'3.1.a'!$F$183</f>
        <v>0</v>
      </c>
      <c r="AF11" s="208">
        <f>'2.2'!AF11/'3.1.a'!$F$183</f>
        <v>0</v>
      </c>
      <c r="AG11" s="208">
        <f>'2.2'!AG11/'3.1.a'!$F$183</f>
        <v>0</v>
      </c>
      <c r="AH11" s="233">
        <f>'2.2'!AH11/'3.1.a'!$F$183</f>
        <v>3.2087431189361054E-2</v>
      </c>
      <c r="AI11" s="232">
        <f>'2.2'!AI11/'3.1.a'!$G$183</f>
        <v>2.9691113485859809E-2</v>
      </c>
      <c r="AJ11" s="208">
        <f>'2.2'!AJ11/'3.1.a'!$G$183</f>
        <v>0</v>
      </c>
      <c r="AK11" s="208">
        <f>'2.2'!AK11/'3.1.a'!$G$183</f>
        <v>0</v>
      </c>
      <c r="AL11" s="208">
        <f>'2.2'!AL11/'3.1.a'!$G$183</f>
        <v>2.9691113485859809E-2</v>
      </c>
      <c r="AM11" s="208">
        <f>'2.2'!AM11/'3.1.a'!$G$183</f>
        <v>0</v>
      </c>
      <c r="AN11" s="208">
        <f>'2.2'!AN11/'3.1.a'!$G$183</f>
        <v>0</v>
      </c>
      <c r="AO11" s="208">
        <f>'2.2'!AO11/'3.1.a'!$G$183</f>
        <v>0</v>
      </c>
      <c r="AP11" s="233">
        <f>'2.2'!AP11/'3.1.a'!$G$183</f>
        <v>2.9691113485859809E-2</v>
      </c>
      <c r="AQ11" s="232">
        <f>'2.2'!AQ11/'3.1.a'!$H$183</f>
        <v>2.7366524753227556E-2</v>
      </c>
      <c r="AR11" s="208">
        <f>'2.2'!AR11/'3.1.a'!$H$183</f>
        <v>0</v>
      </c>
      <c r="AS11" s="208">
        <f>'2.2'!AS11/'3.1.a'!$H$183</f>
        <v>0</v>
      </c>
      <c r="AT11" s="208">
        <f>'2.2'!AT11/'3.1.a'!$H$183</f>
        <v>2.7366524753227556E-2</v>
      </c>
      <c r="AU11" s="208">
        <f>'2.2'!AU11/'3.1.a'!$H$183</f>
        <v>0</v>
      </c>
      <c r="AV11" s="208">
        <f>'2.2'!AV11/'3.1.a'!$H$183</f>
        <v>0</v>
      </c>
      <c r="AW11" s="208">
        <f>'2.2'!AW11/'3.1.a'!$H$183</f>
        <v>0</v>
      </c>
      <c r="AX11" s="233">
        <f>'2.2'!AX11/'3.1.a'!$H$183</f>
        <v>2.7366524753227556E-2</v>
      </c>
      <c r="AY11" s="232">
        <f>'2.2'!AY11/'3.1.a'!$I$183</f>
        <v>3.1577832608380034E-2</v>
      </c>
      <c r="AZ11" s="208">
        <f>'2.2'!AZ11/'3.1.a'!$I$183</f>
        <v>0</v>
      </c>
      <c r="BA11" s="208">
        <f>'2.2'!BA11/'3.1.a'!$I$183</f>
        <v>0</v>
      </c>
      <c r="BB11" s="208">
        <f>'2.2'!BB11/'3.1.a'!$I$183</f>
        <v>3.1577832608380034E-2</v>
      </c>
      <c r="BC11" s="208">
        <f>'2.2'!BC11/'3.1.a'!$I$183</f>
        <v>0</v>
      </c>
      <c r="BD11" s="208">
        <f>'2.2'!BD11/'3.1.a'!$I$183</f>
        <v>0</v>
      </c>
      <c r="BE11" s="208">
        <f>'2.2'!BE11/'3.1.a'!$I$183</f>
        <v>0</v>
      </c>
      <c r="BF11" s="233">
        <f>'2.2'!BF11/'3.1.a'!$I$183</f>
        <v>3.1577832608380034E-2</v>
      </c>
      <c r="BG11" s="232">
        <f>'2.2'!BG11/'3.1.a'!$J$183</f>
        <v>2.8022428261288247E-2</v>
      </c>
      <c r="BH11" s="208">
        <f>'2.2'!BH11/'3.1.a'!$J$183</f>
        <v>0</v>
      </c>
      <c r="BI11" s="208">
        <f>'2.2'!BI11/'3.1.a'!$J$183</f>
        <v>0</v>
      </c>
      <c r="BJ11" s="208">
        <f>'2.2'!BJ11/'3.1.a'!$J$183</f>
        <v>2.8022428261288247E-2</v>
      </c>
      <c r="BK11" s="208">
        <f>'2.2'!BK11/'3.1.a'!$J$183</f>
        <v>0</v>
      </c>
      <c r="BL11" s="208">
        <f>'2.2'!BL11/'3.1.a'!$J$183</f>
        <v>0</v>
      </c>
      <c r="BM11" s="208">
        <f>'2.2'!BM11/'3.1.a'!$J$183</f>
        <v>0</v>
      </c>
      <c r="BN11" s="233">
        <f>'2.2'!BN11/'3.1.a'!$J$183</f>
        <v>2.8022428261288247E-2</v>
      </c>
      <c r="BO11" s="232">
        <f>'2.2'!BO11/'3.1.a'!$K$183</f>
        <v>2.781729809234423E-2</v>
      </c>
      <c r="BP11" s="208">
        <f>'2.2'!BP11/'3.1.a'!$K$183</f>
        <v>0</v>
      </c>
      <c r="BQ11" s="208">
        <f>'2.2'!BQ11/'3.1.a'!$K$183</f>
        <v>0</v>
      </c>
      <c r="BR11" s="208">
        <f>'2.2'!BR11/'3.1.a'!$K$183</f>
        <v>2.781729809234423E-2</v>
      </c>
      <c r="BS11" s="208">
        <f>'2.2'!BS11/'3.1.a'!$K$183</f>
        <v>0</v>
      </c>
      <c r="BT11" s="208">
        <f>'2.2'!BT11/'3.1.a'!$K$183</f>
        <v>0</v>
      </c>
      <c r="BU11" s="208">
        <f>'2.2'!BU11/'3.1.a'!$K$183</f>
        <v>0</v>
      </c>
      <c r="BV11" s="233">
        <f>'2.2'!BV11/'3.1.a'!$K$183</f>
        <v>2.781729809234423E-2</v>
      </c>
      <c r="BW11" s="232">
        <f>'2.2'!BW11/'3.1.a'!$L$183</f>
        <v>2.8086136336194337E-2</v>
      </c>
      <c r="BX11" s="208">
        <f>'2.2'!BX11/'3.1.a'!$L$183</f>
        <v>0</v>
      </c>
      <c r="BY11" s="208">
        <f>'2.2'!BY11/'3.1.a'!$L$183</f>
        <v>0</v>
      </c>
      <c r="BZ11" s="208">
        <f>'2.2'!BZ11/'3.1.a'!$L$183</f>
        <v>2.8086136336194337E-2</v>
      </c>
      <c r="CA11" s="208">
        <f>'2.2'!CA11/'3.1.a'!$L$183</f>
        <v>0</v>
      </c>
      <c r="CB11" s="208">
        <f>'2.2'!CB11/'3.1.a'!$L$183</f>
        <v>0</v>
      </c>
      <c r="CC11" s="208">
        <f>'2.2'!CC11/'3.1.a'!$L$183</f>
        <v>0</v>
      </c>
      <c r="CD11" s="233">
        <f>'2.2'!CD11/'3.1.a'!$L$183</f>
        <v>2.8086136336194337E-2</v>
      </c>
      <c r="CE11" s="232">
        <f>'2.2'!CE11/'3.1.a'!$M$183</f>
        <v>2.678920544090985E-2</v>
      </c>
      <c r="CF11" s="208">
        <f>'2.2'!CF11/'3.1.a'!$M$183</f>
        <v>0</v>
      </c>
      <c r="CG11" s="208">
        <f>'2.2'!CG11/'3.1.a'!$M$183</f>
        <v>0</v>
      </c>
      <c r="CH11" s="208">
        <f>'2.2'!CH11/'3.1.a'!$M$183</f>
        <v>2.678920544090985E-2</v>
      </c>
      <c r="CI11" s="208">
        <f>'2.2'!CI11/'3.1.a'!$M$183</f>
        <v>0</v>
      </c>
      <c r="CJ11" s="208">
        <f>'2.2'!CJ11/'3.1.a'!$M$183</f>
        <v>0</v>
      </c>
      <c r="CK11" s="208">
        <f>'2.2'!CK11/'3.1.a'!$M$183</f>
        <v>0</v>
      </c>
      <c r="CL11" s="272">
        <f>'2.2'!CL11/'3.1.a'!$M$183</f>
        <v>2.678920544090985E-2</v>
      </c>
      <c r="CM11" s="232">
        <f>'2.2'!CM11/'3.1.a'!$N$183</f>
        <v>3.7162317979370904E-2</v>
      </c>
      <c r="CN11" s="208">
        <f>'2.2'!CN11/'3.1.a'!$N$183</f>
        <v>0</v>
      </c>
      <c r="CO11" s="208">
        <f>'2.2'!CO11/'3.1.a'!$N$183</f>
        <v>0</v>
      </c>
      <c r="CP11" s="208">
        <f>'2.2'!CP11/'3.1.a'!$N$183</f>
        <v>3.7162317979370904E-2</v>
      </c>
      <c r="CQ11" s="208">
        <f>'2.2'!CQ11/'3.1.a'!$N$183</f>
        <v>0</v>
      </c>
      <c r="CR11" s="208">
        <f>'2.2'!CR11/'3.1.a'!$N$183</f>
        <v>0</v>
      </c>
      <c r="CS11" s="208">
        <f>'2.2'!CS11/'3.1.a'!$N$183</f>
        <v>0</v>
      </c>
      <c r="CT11" s="272">
        <f>'2.2'!CT11/'3.1.a'!$N$183</f>
        <v>3.7162317979370904E-2</v>
      </c>
    </row>
    <row r="12" spans="1:98" s="48" customFormat="1" ht="20" customHeight="1" x14ac:dyDescent="0.2">
      <c r="A12" s="45" t="s">
        <v>432</v>
      </c>
      <c r="B12" s="56" t="s">
        <v>433</v>
      </c>
      <c r="C12" s="222">
        <f>'2.2'!C12/'3.1.a'!$C$183</f>
        <v>2.1255171214257792E-2</v>
      </c>
      <c r="D12" s="145">
        <f>'2.2'!D12/'3.1.a'!$C$183</f>
        <v>0</v>
      </c>
      <c r="E12" s="145">
        <f>'2.2'!E12/'3.1.a'!$C$183</f>
        <v>0</v>
      </c>
      <c r="F12" s="145">
        <f>'2.2'!F12/'3.1.a'!$C$183</f>
        <v>2.1255171214257792E-2</v>
      </c>
      <c r="G12" s="145">
        <f>'2.2'!G12/'3.1.a'!$C$183</f>
        <v>0</v>
      </c>
      <c r="H12" s="145">
        <f>'2.2'!H12/'3.1.a'!$C$183</f>
        <v>0</v>
      </c>
      <c r="I12" s="145">
        <f>'2.2'!I12/'3.1.a'!$C$183</f>
        <v>0</v>
      </c>
      <c r="J12" s="223">
        <f>'2.2'!J12/'3.1.a'!$C$183</f>
        <v>2.1255171214257792E-2</v>
      </c>
      <c r="K12" s="222">
        <f>'2.2'!K12/'3.1.a'!$D$183</f>
        <v>2.2050359273824816E-2</v>
      </c>
      <c r="L12" s="145">
        <f>'2.2'!L12/'3.1.a'!$D$183</f>
        <v>0</v>
      </c>
      <c r="M12" s="145">
        <f>'2.2'!M12/'3.1.a'!$D$183</f>
        <v>0</v>
      </c>
      <c r="N12" s="145">
        <f>'2.2'!N12/'3.1.a'!$D$183</f>
        <v>2.2050359273824816E-2</v>
      </c>
      <c r="O12" s="145">
        <f>'2.2'!O12/'3.1.a'!$D$183</f>
        <v>0</v>
      </c>
      <c r="P12" s="145">
        <f>'2.2'!P12/'3.1.a'!$D$183</f>
        <v>0</v>
      </c>
      <c r="Q12" s="145">
        <f>'2.2'!Q12/'3.1.a'!$D$183</f>
        <v>0</v>
      </c>
      <c r="R12" s="223">
        <f>'2.2'!R12/'3.1.a'!$D$183</f>
        <v>2.2050359273824816E-2</v>
      </c>
      <c r="S12" s="222">
        <f>'2.2'!S12/'3.1.a'!$E$183</f>
        <v>1.9468001975232411E-2</v>
      </c>
      <c r="T12" s="145">
        <f>'2.2'!T12/'3.1.a'!$E$183</f>
        <v>0</v>
      </c>
      <c r="U12" s="145">
        <f>'2.2'!U12/'3.1.a'!$E$183</f>
        <v>0</v>
      </c>
      <c r="V12" s="145">
        <f>'2.2'!V12/'3.1.a'!$E$183</f>
        <v>1.9468001975232411E-2</v>
      </c>
      <c r="W12" s="145">
        <f>'2.2'!W12/'3.1.a'!$E$183</f>
        <v>0</v>
      </c>
      <c r="X12" s="145">
        <f>'2.2'!X12/'3.1.a'!$E$183</f>
        <v>0</v>
      </c>
      <c r="Y12" s="145">
        <f>'2.2'!Y12/'3.1.a'!$E$183</f>
        <v>0</v>
      </c>
      <c r="Z12" s="223">
        <f>'2.2'!Z12/'3.1.a'!$E$183</f>
        <v>1.9468001975232411E-2</v>
      </c>
      <c r="AA12" s="222">
        <f>'2.2'!AA12/'3.1.a'!$F$183</f>
        <v>2.0454518688377769E-2</v>
      </c>
      <c r="AB12" s="145">
        <f>'2.2'!AB12/'3.1.a'!$F$183</f>
        <v>0</v>
      </c>
      <c r="AC12" s="145">
        <f>'2.2'!AC12/'3.1.a'!$F$183</f>
        <v>0</v>
      </c>
      <c r="AD12" s="145">
        <f>'2.2'!AD12/'3.1.a'!$F$183</f>
        <v>2.0454518688377769E-2</v>
      </c>
      <c r="AE12" s="145">
        <f>'2.2'!AE12/'3.1.a'!$F$183</f>
        <v>0</v>
      </c>
      <c r="AF12" s="145">
        <f>'2.2'!AF12/'3.1.a'!$F$183</f>
        <v>0</v>
      </c>
      <c r="AG12" s="145">
        <f>'2.2'!AG12/'3.1.a'!$F$183</f>
        <v>0</v>
      </c>
      <c r="AH12" s="223">
        <f>'2.2'!AH12/'3.1.a'!$F$183</f>
        <v>2.0454518688377769E-2</v>
      </c>
      <c r="AI12" s="222">
        <f>'2.2'!AI12/'3.1.a'!$G$183</f>
        <v>1.8861953708273798E-2</v>
      </c>
      <c r="AJ12" s="145">
        <f>'2.2'!AJ12/'3.1.a'!$G$183</f>
        <v>0</v>
      </c>
      <c r="AK12" s="145">
        <f>'2.2'!AK12/'3.1.a'!$G$183</f>
        <v>0</v>
      </c>
      <c r="AL12" s="145">
        <f>'2.2'!AL12/'3.1.a'!$G$183</f>
        <v>1.8861953708273798E-2</v>
      </c>
      <c r="AM12" s="145">
        <f>'2.2'!AM12/'3.1.a'!$G$183</f>
        <v>0</v>
      </c>
      <c r="AN12" s="145">
        <f>'2.2'!AN12/'3.1.a'!$G$183</f>
        <v>0</v>
      </c>
      <c r="AO12" s="145">
        <f>'2.2'!AO12/'3.1.a'!$G$183</f>
        <v>0</v>
      </c>
      <c r="AP12" s="223">
        <f>'2.2'!AP12/'3.1.a'!$G$183</f>
        <v>1.8861953708273798E-2</v>
      </c>
      <c r="AQ12" s="222">
        <f>'2.2'!AQ12/'3.1.a'!$H$183</f>
        <v>1.7497324779721157E-2</v>
      </c>
      <c r="AR12" s="145">
        <f>'2.2'!AR12/'3.1.a'!$H$183</f>
        <v>0</v>
      </c>
      <c r="AS12" s="145">
        <f>'2.2'!AS12/'3.1.a'!$H$183</f>
        <v>0</v>
      </c>
      <c r="AT12" s="145">
        <f>'2.2'!AT12/'3.1.a'!$H$183</f>
        <v>1.7497324779721157E-2</v>
      </c>
      <c r="AU12" s="145">
        <f>'2.2'!AU12/'3.1.a'!$H$183</f>
        <v>0</v>
      </c>
      <c r="AV12" s="145">
        <f>'2.2'!AV12/'3.1.a'!$H$183</f>
        <v>0</v>
      </c>
      <c r="AW12" s="145">
        <f>'2.2'!AW12/'3.1.a'!$H$183</f>
        <v>0</v>
      </c>
      <c r="AX12" s="223">
        <f>'2.2'!AX12/'3.1.a'!$H$183</f>
        <v>1.7497324779721157E-2</v>
      </c>
      <c r="AY12" s="222">
        <f>'2.2'!AY12/'3.1.a'!$I$183</f>
        <v>2.0924199197103741E-2</v>
      </c>
      <c r="AZ12" s="145">
        <f>'2.2'!AZ12/'3.1.a'!$I$183</f>
        <v>0</v>
      </c>
      <c r="BA12" s="145">
        <f>'2.2'!BA12/'3.1.a'!$I$183</f>
        <v>0</v>
      </c>
      <c r="BB12" s="145">
        <f>'2.2'!BB12/'3.1.a'!$I$183</f>
        <v>2.0924199197103741E-2</v>
      </c>
      <c r="BC12" s="145">
        <f>'2.2'!BC12/'3.1.a'!$I$183</f>
        <v>0</v>
      </c>
      <c r="BD12" s="145">
        <f>'2.2'!BD12/'3.1.a'!$I$183</f>
        <v>0</v>
      </c>
      <c r="BE12" s="145">
        <f>'2.2'!BE12/'3.1.a'!$I$183</f>
        <v>0</v>
      </c>
      <c r="BF12" s="223">
        <f>'2.2'!BF12/'3.1.a'!$I$183</f>
        <v>2.0924199197103741E-2</v>
      </c>
      <c r="BG12" s="222">
        <f>'2.2'!BG12/'3.1.a'!$J$183</f>
        <v>1.7282744402887046E-2</v>
      </c>
      <c r="BH12" s="145">
        <f>'2.2'!BH12/'3.1.a'!$J$183</f>
        <v>0</v>
      </c>
      <c r="BI12" s="145">
        <f>'2.2'!BI12/'3.1.a'!$J$183</f>
        <v>0</v>
      </c>
      <c r="BJ12" s="145">
        <f>'2.2'!BJ12/'3.1.a'!$J$183</f>
        <v>1.7282744402887046E-2</v>
      </c>
      <c r="BK12" s="145">
        <f>'2.2'!BK12/'3.1.a'!$J$183</f>
        <v>0</v>
      </c>
      <c r="BL12" s="145">
        <f>'2.2'!BL12/'3.1.a'!$J$183</f>
        <v>0</v>
      </c>
      <c r="BM12" s="145">
        <f>'2.2'!BM12/'3.1.a'!$J$183</f>
        <v>0</v>
      </c>
      <c r="BN12" s="223">
        <f>'2.2'!BN12/'3.1.a'!$J$183</f>
        <v>1.7282744402887046E-2</v>
      </c>
      <c r="BO12" s="222">
        <f>'2.2'!BO12/'3.1.a'!$K$183</f>
        <v>1.6998931405815501E-2</v>
      </c>
      <c r="BP12" s="145">
        <f>'2.2'!BP12/'3.1.a'!$K$183</f>
        <v>0</v>
      </c>
      <c r="BQ12" s="145">
        <f>'2.2'!BQ12/'3.1.a'!$K$183</f>
        <v>0</v>
      </c>
      <c r="BR12" s="145">
        <f>'2.2'!BR12/'3.1.a'!$K$183</f>
        <v>1.6998931405815501E-2</v>
      </c>
      <c r="BS12" s="145">
        <f>'2.2'!BS12/'3.1.a'!$K$183</f>
        <v>0</v>
      </c>
      <c r="BT12" s="145">
        <f>'2.2'!BT12/'3.1.a'!$K$183</f>
        <v>0</v>
      </c>
      <c r="BU12" s="145">
        <f>'2.2'!BU12/'3.1.a'!$K$183</f>
        <v>0</v>
      </c>
      <c r="BV12" s="223">
        <f>'2.2'!BV12/'3.1.a'!$K$183</f>
        <v>1.6998931405815501E-2</v>
      </c>
      <c r="BW12" s="222">
        <f>'2.2'!BW12/'3.1.a'!$L$183</f>
        <v>1.7205045849066691E-2</v>
      </c>
      <c r="BX12" s="145">
        <f>'2.2'!BX12/'3.1.a'!$L$183</f>
        <v>0</v>
      </c>
      <c r="BY12" s="145">
        <f>'2.2'!BY12/'3.1.a'!$L$183</f>
        <v>0</v>
      </c>
      <c r="BZ12" s="145">
        <f>'2.2'!BZ12/'3.1.a'!$L$183</f>
        <v>1.7205045849066691E-2</v>
      </c>
      <c r="CA12" s="145">
        <f>'2.2'!CA12/'3.1.a'!$L$183</f>
        <v>0</v>
      </c>
      <c r="CB12" s="145">
        <f>'2.2'!CB12/'3.1.a'!$L$183</f>
        <v>0</v>
      </c>
      <c r="CC12" s="145">
        <f>'2.2'!CC12/'3.1.a'!$L$183</f>
        <v>0</v>
      </c>
      <c r="CD12" s="223">
        <f>'2.2'!CD12/'3.1.a'!$L$183</f>
        <v>1.7205045849066691E-2</v>
      </c>
      <c r="CE12" s="222">
        <f>'2.2'!CE12/'3.1.a'!$M$183</f>
        <v>1.6428201351332387E-2</v>
      </c>
      <c r="CF12" s="145">
        <f>'2.2'!CF12/'3.1.a'!$M$183</f>
        <v>0</v>
      </c>
      <c r="CG12" s="145">
        <f>'2.2'!CG12/'3.1.a'!$M$183</f>
        <v>0</v>
      </c>
      <c r="CH12" s="145">
        <f>'2.2'!CH12/'3.1.a'!$M$183</f>
        <v>1.6428201351332387E-2</v>
      </c>
      <c r="CI12" s="145">
        <f>'2.2'!CI12/'3.1.a'!$M$183</f>
        <v>0</v>
      </c>
      <c r="CJ12" s="145">
        <f>'2.2'!CJ12/'3.1.a'!$M$183</f>
        <v>0</v>
      </c>
      <c r="CK12" s="145">
        <f>'2.2'!CK12/'3.1.a'!$M$183</f>
        <v>0</v>
      </c>
      <c r="CL12" s="273">
        <f>'2.2'!CL12/'3.1.a'!$M$183</f>
        <v>1.6428201351332387E-2</v>
      </c>
      <c r="CM12" s="222">
        <f>'2.2'!CM12/'3.1.a'!$N$183</f>
        <v>2.4201656102334355E-2</v>
      </c>
      <c r="CN12" s="145">
        <f>'2.2'!CN12/'3.1.a'!$N$183</f>
        <v>0</v>
      </c>
      <c r="CO12" s="145">
        <f>'2.2'!CO12/'3.1.a'!$N$183</f>
        <v>0</v>
      </c>
      <c r="CP12" s="145">
        <f>'2.2'!CP12/'3.1.a'!$N$183</f>
        <v>2.4201656102334355E-2</v>
      </c>
      <c r="CQ12" s="145">
        <f>'2.2'!CQ12/'3.1.a'!$N$183</f>
        <v>0</v>
      </c>
      <c r="CR12" s="145">
        <f>'2.2'!CR12/'3.1.a'!$N$183</f>
        <v>0</v>
      </c>
      <c r="CS12" s="145">
        <f>'2.2'!CS12/'3.1.a'!$N$183</f>
        <v>0</v>
      </c>
      <c r="CT12" s="273">
        <f>'2.2'!CT12/'3.1.a'!$N$183</f>
        <v>2.4201656102334355E-2</v>
      </c>
    </row>
    <row r="13" spans="1:98" s="48" customFormat="1" ht="20" customHeight="1" x14ac:dyDescent="0.2">
      <c r="A13" s="45" t="s">
        <v>434</v>
      </c>
      <c r="B13" s="56" t="s">
        <v>435</v>
      </c>
      <c r="C13" s="222">
        <f>'2.2'!C13/'3.1.a'!$C$183</f>
        <v>1.16714326296532E-2</v>
      </c>
      <c r="D13" s="145">
        <f>'2.2'!D13/'3.1.a'!$C$183</f>
        <v>0</v>
      </c>
      <c r="E13" s="145">
        <f>'2.2'!E13/'3.1.a'!$C$183</f>
        <v>0</v>
      </c>
      <c r="F13" s="145">
        <f>'2.2'!F13/'3.1.a'!$C$183</f>
        <v>1.16714326296532E-2</v>
      </c>
      <c r="G13" s="145">
        <f>'2.2'!G13/'3.1.a'!$C$183</f>
        <v>0</v>
      </c>
      <c r="H13" s="145">
        <f>'2.2'!H13/'3.1.a'!$C$183</f>
        <v>0</v>
      </c>
      <c r="I13" s="145">
        <f>'2.2'!I13/'3.1.a'!$C$183</f>
        <v>0</v>
      </c>
      <c r="J13" s="223">
        <f>'2.2'!J13/'3.1.a'!$C$183</f>
        <v>1.16714326296532E-2</v>
      </c>
      <c r="K13" s="222">
        <f>'2.2'!K13/'3.1.a'!$D$183</f>
        <v>1.3049263708197773E-2</v>
      </c>
      <c r="L13" s="145">
        <f>'2.2'!L13/'3.1.a'!$D$183</f>
        <v>0</v>
      </c>
      <c r="M13" s="145">
        <f>'2.2'!M13/'3.1.a'!$D$183</f>
        <v>0</v>
      </c>
      <c r="N13" s="145">
        <f>'2.2'!N13/'3.1.a'!$D$183</f>
        <v>1.3049263708197773E-2</v>
      </c>
      <c r="O13" s="145">
        <f>'2.2'!O13/'3.1.a'!$D$183</f>
        <v>0</v>
      </c>
      <c r="P13" s="145">
        <f>'2.2'!P13/'3.1.a'!$D$183</f>
        <v>0</v>
      </c>
      <c r="Q13" s="145">
        <f>'2.2'!Q13/'3.1.a'!$D$183</f>
        <v>0</v>
      </c>
      <c r="R13" s="223">
        <f>'2.2'!R13/'3.1.a'!$D$183</f>
        <v>1.3049263708197773E-2</v>
      </c>
      <c r="S13" s="222">
        <f>'2.2'!S13/'3.1.a'!$E$183</f>
        <v>1.1763958763707848E-2</v>
      </c>
      <c r="T13" s="145">
        <f>'2.2'!T13/'3.1.a'!$E$183</f>
        <v>0</v>
      </c>
      <c r="U13" s="145">
        <f>'2.2'!U13/'3.1.a'!$E$183</f>
        <v>0</v>
      </c>
      <c r="V13" s="145">
        <f>'2.2'!V13/'3.1.a'!$E$183</f>
        <v>1.1763958763707848E-2</v>
      </c>
      <c r="W13" s="145">
        <f>'2.2'!W13/'3.1.a'!$E$183</f>
        <v>0</v>
      </c>
      <c r="X13" s="145">
        <f>'2.2'!X13/'3.1.a'!$E$183</f>
        <v>0</v>
      </c>
      <c r="Y13" s="145">
        <f>'2.2'!Y13/'3.1.a'!$E$183</f>
        <v>0</v>
      </c>
      <c r="Z13" s="223">
        <f>'2.2'!Z13/'3.1.a'!$E$183</f>
        <v>1.1763958763707848E-2</v>
      </c>
      <c r="AA13" s="222">
        <f>'2.2'!AA13/'3.1.a'!$F$183</f>
        <v>1.1594094339781218E-2</v>
      </c>
      <c r="AB13" s="145">
        <f>'2.2'!AB13/'3.1.a'!$F$183</f>
        <v>0</v>
      </c>
      <c r="AC13" s="145">
        <f>'2.2'!AC13/'3.1.a'!$F$183</f>
        <v>0</v>
      </c>
      <c r="AD13" s="145">
        <f>'2.2'!AD13/'3.1.a'!$F$183</f>
        <v>1.1594094339781218E-2</v>
      </c>
      <c r="AE13" s="145">
        <f>'2.2'!AE13/'3.1.a'!$F$183</f>
        <v>0</v>
      </c>
      <c r="AF13" s="145">
        <f>'2.2'!AF13/'3.1.a'!$F$183</f>
        <v>0</v>
      </c>
      <c r="AG13" s="145">
        <f>'2.2'!AG13/'3.1.a'!$F$183</f>
        <v>0</v>
      </c>
      <c r="AH13" s="223">
        <f>'2.2'!AH13/'3.1.a'!$F$183</f>
        <v>1.1594094339781218E-2</v>
      </c>
      <c r="AI13" s="222">
        <f>'2.2'!AI13/'3.1.a'!$G$183</f>
        <v>1.082913550950146E-2</v>
      </c>
      <c r="AJ13" s="145">
        <f>'2.2'!AJ13/'3.1.a'!$G$183</f>
        <v>0</v>
      </c>
      <c r="AK13" s="145">
        <f>'2.2'!AK13/'3.1.a'!$G$183</f>
        <v>0</v>
      </c>
      <c r="AL13" s="145">
        <f>'2.2'!AL13/'3.1.a'!$G$183</f>
        <v>1.082913550950146E-2</v>
      </c>
      <c r="AM13" s="145">
        <f>'2.2'!AM13/'3.1.a'!$G$183</f>
        <v>0</v>
      </c>
      <c r="AN13" s="145">
        <f>'2.2'!AN13/'3.1.a'!$G$183</f>
        <v>0</v>
      </c>
      <c r="AO13" s="145">
        <f>'2.2'!AO13/'3.1.a'!$G$183</f>
        <v>0</v>
      </c>
      <c r="AP13" s="223">
        <f>'2.2'!AP13/'3.1.a'!$G$183</f>
        <v>1.082913550950146E-2</v>
      </c>
      <c r="AQ13" s="222">
        <f>'2.2'!AQ13/'3.1.a'!$H$183</f>
        <v>9.8647416113047375E-3</v>
      </c>
      <c r="AR13" s="145">
        <f>'2.2'!AR13/'3.1.a'!$H$183</f>
        <v>0</v>
      </c>
      <c r="AS13" s="145">
        <f>'2.2'!AS13/'3.1.a'!$H$183</f>
        <v>0</v>
      </c>
      <c r="AT13" s="145">
        <f>'2.2'!AT13/'3.1.a'!$H$183</f>
        <v>9.8647416113047375E-3</v>
      </c>
      <c r="AU13" s="145">
        <f>'2.2'!AU13/'3.1.a'!$H$183</f>
        <v>0</v>
      </c>
      <c r="AV13" s="145">
        <f>'2.2'!AV13/'3.1.a'!$H$183</f>
        <v>0</v>
      </c>
      <c r="AW13" s="145">
        <f>'2.2'!AW13/'3.1.a'!$H$183</f>
        <v>0</v>
      </c>
      <c r="AX13" s="223">
        <f>'2.2'!AX13/'3.1.a'!$H$183</f>
        <v>9.8647416113047375E-3</v>
      </c>
      <c r="AY13" s="222">
        <f>'2.2'!AY13/'3.1.a'!$I$183</f>
        <v>1.0648667754183544E-2</v>
      </c>
      <c r="AZ13" s="145">
        <f>'2.2'!AZ13/'3.1.a'!$I$183</f>
        <v>0</v>
      </c>
      <c r="BA13" s="145">
        <f>'2.2'!BA13/'3.1.a'!$I$183</f>
        <v>0</v>
      </c>
      <c r="BB13" s="145">
        <f>'2.2'!BB13/'3.1.a'!$I$183</f>
        <v>1.0648667754183544E-2</v>
      </c>
      <c r="BC13" s="145">
        <f>'2.2'!BC13/'3.1.a'!$I$183</f>
        <v>0</v>
      </c>
      <c r="BD13" s="145">
        <f>'2.2'!BD13/'3.1.a'!$I$183</f>
        <v>0</v>
      </c>
      <c r="BE13" s="145">
        <f>'2.2'!BE13/'3.1.a'!$I$183</f>
        <v>0</v>
      </c>
      <c r="BF13" s="223">
        <f>'2.2'!BF13/'3.1.a'!$I$183</f>
        <v>1.0648667754183544E-2</v>
      </c>
      <c r="BG13" s="222">
        <f>'2.2'!BG13/'3.1.a'!$J$183</f>
        <v>1.0733649966804254E-2</v>
      </c>
      <c r="BH13" s="145">
        <f>'2.2'!BH13/'3.1.a'!$J$183</f>
        <v>0</v>
      </c>
      <c r="BI13" s="145">
        <f>'2.2'!BI13/'3.1.a'!$J$183</f>
        <v>0</v>
      </c>
      <c r="BJ13" s="145">
        <f>'2.2'!BJ13/'3.1.a'!$J$183</f>
        <v>1.0733649966804254E-2</v>
      </c>
      <c r="BK13" s="145">
        <f>'2.2'!BK13/'3.1.a'!$J$183</f>
        <v>0</v>
      </c>
      <c r="BL13" s="145">
        <f>'2.2'!BL13/'3.1.a'!$J$183</f>
        <v>0</v>
      </c>
      <c r="BM13" s="145">
        <f>'2.2'!BM13/'3.1.a'!$J$183</f>
        <v>0</v>
      </c>
      <c r="BN13" s="223">
        <f>'2.2'!BN13/'3.1.a'!$J$183</f>
        <v>1.0733649966804254E-2</v>
      </c>
      <c r="BO13" s="222">
        <f>'2.2'!BO13/'3.1.a'!$K$183</f>
        <v>1.0815136194275645E-2</v>
      </c>
      <c r="BP13" s="145">
        <f>'2.2'!BP13/'3.1.a'!$K$183</f>
        <v>0</v>
      </c>
      <c r="BQ13" s="145">
        <f>'2.2'!BQ13/'3.1.a'!$K$183</f>
        <v>0</v>
      </c>
      <c r="BR13" s="145">
        <f>'2.2'!BR13/'3.1.a'!$K$183</f>
        <v>1.0815136194275645E-2</v>
      </c>
      <c r="BS13" s="145">
        <f>'2.2'!BS13/'3.1.a'!$K$183</f>
        <v>0</v>
      </c>
      <c r="BT13" s="145">
        <f>'2.2'!BT13/'3.1.a'!$K$183</f>
        <v>0</v>
      </c>
      <c r="BU13" s="145">
        <f>'2.2'!BU13/'3.1.a'!$K$183</f>
        <v>0</v>
      </c>
      <c r="BV13" s="223">
        <f>'2.2'!BV13/'3.1.a'!$K$183</f>
        <v>1.0815136194275645E-2</v>
      </c>
      <c r="BW13" s="222">
        <f>'2.2'!BW13/'3.1.a'!$L$183</f>
        <v>1.0877369592816802E-2</v>
      </c>
      <c r="BX13" s="145">
        <f>'2.2'!BX13/'3.1.a'!$L$183</f>
        <v>0</v>
      </c>
      <c r="BY13" s="145">
        <f>'2.2'!BY13/'3.1.a'!$L$183</f>
        <v>0</v>
      </c>
      <c r="BZ13" s="145">
        <f>'2.2'!BZ13/'3.1.a'!$L$183</f>
        <v>1.0877369592816802E-2</v>
      </c>
      <c r="CA13" s="145">
        <f>'2.2'!CA13/'3.1.a'!$L$183</f>
        <v>0</v>
      </c>
      <c r="CB13" s="145">
        <f>'2.2'!CB13/'3.1.a'!$L$183</f>
        <v>0</v>
      </c>
      <c r="CC13" s="145">
        <f>'2.2'!CC13/'3.1.a'!$L$183</f>
        <v>0</v>
      </c>
      <c r="CD13" s="223">
        <f>'2.2'!CD13/'3.1.a'!$L$183</f>
        <v>1.0877369592816802E-2</v>
      </c>
      <c r="CE13" s="222">
        <f>'2.2'!CE13/'3.1.a'!$M$183</f>
        <v>1.0358345253131019E-2</v>
      </c>
      <c r="CF13" s="145">
        <f>'2.2'!CF13/'3.1.a'!$M$183</f>
        <v>0</v>
      </c>
      <c r="CG13" s="145">
        <f>'2.2'!CG13/'3.1.a'!$M$183</f>
        <v>0</v>
      </c>
      <c r="CH13" s="145">
        <f>'2.2'!CH13/'3.1.a'!$M$183</f>
        <v>1.0358345253131019E-2</v>
      </c>
      <c r="CI13" s="145">
        <f>'2.2'!CI13/'3.1.a'!$M$183</f>
        <v>0</v>
      </c>
      <c r="CJ13" s="145">
        <f>'2.2'!CJ13/'3.1.a'!$M$183</f>
        <v>0</v>
      </c>
      <c r="CK13" s="145">
        <f>'2.2'!CK13/'3.1.a'!$M$183</f>
        <v>0</v>
      </c>
      <c r="CL13" s="273">
        <f>'2.2'!CL13/'3.1.a'!$M$183</f>
        <v>1.0358345253131019E-2</v>
      </c>
      <c r="CM13" s="222">
        <f>'2.2'!CM13/'3.1.a'!$N$183</f>
        <v>1.2957997524514688E-2</v>
      </c>
      <c r="CN13" s="145">
        <f>'2.2'!CN13/'3.1.a'!$N$183</f>
        <v>0</v>
      </c>
      <c r="CO13" s="145">
        <f>'2.2'!CO13/'3.1.a'!$N$183</f>
        <v>0</v>
      </c>
      <c r="CP13" s="145">
        <f>'2.2'!CP13/'3.1.a'!$N$183</f>
        <v>1.2957997524514688E-2</v>
      </c>
      <c r="CQ13" s="145">
        <f>'2.2'!CQ13/'3.1.a'!$N$183</f>
        <v>0</v>
      </c>
      <c r="CR13" s="145">
        <f>'2.2'!CR13/'3.1.a'!$N$183</f>
        <v>0</v>
      </c>
      <c r="CS13" s="145">
        <f>'2.2'!CS13/'3.1.a'!$N$183</f>
        <v>0</v>
      </c>
      <c r="CT13" s="273">
        <f>'2.2'!CT13/'3.1.a'!$N$183</f>
        <v>1.2957997524514688E-2</v>
      </c>
    </row>
    <row r="14" spans="1:98" s="48" customFormat="1" ht="20" customHeight="1" x14ac:dyDescent="0.2">
      <c r="A14" s="45" t="s">
        <v>436</v>
      </c>
      <c r="B14" s="56" t="s">
        <v>474</v>
      </c>
      <c r="C14" s="222">
        <f>'2.2'!C14/'3.1.a'!$C$183</f>
        <v>3.4031353972505861E-5</v>
      </c>
      <c r="D14" s="145">
        <f>'2.2'!D14/'3.1.a'!$C$183</f>
        <v>0</v>
      </c>
      <c r="E14" s="145">
        <f>'2.2'!E14/'3.1.a'!$C$183</f>
        <v>0</v>
      </c>
      <c r="F14" s="145">
        <f>'2.2'!F14/'3.1.a'!$C$183</f>
        <v>3.4031353972505861E-5</v>
      </c>
      <c r="G14" s="145">
        <f>'2.2'!G14/'3.1.a'!$C$183</f>
        <v>0</v>
      </c>
      <c r="H14" s="145">
        <f>'2.2'!H14/'3.1.a'!$C$183</f>
        <v>0</v>
      </c>
      <c r="I14" s="145">
        <f>'2.2'!I14/'3.1.a'!$C$183</f>
        <v>0</v>
      </c>
      <c r="J14" s="223">
        <f>'2.2'!J14/'3.1.a'!$C$183</f>
        <v>3.4031353972505861E-5</v>
      </c>
      <c r="K14" s="222">
        <f>'2.2'!K14/'3.1.a'!$D$183</f>
        <v>3.5705797857682447E-5</v>
      </c>
      <c r="L14" s="145">
        <f>'2.2'!L14/'3.1.a'!$D$183</f>
        <v>0</v>
      </c>
      <c r="M14" s="145">
        <f>'2.2'!M14/'3.1.a'!$D$183</f>
        <v>0</v>
      </c>
      <c r="N14" s="145">
        <f>'2.2'!N14/'3.1.a'!$D$183</f>
        <v>3.5705797857682447E-5</v>
      </c>
      <c r="O14" s="145">
        <f>'2.2'!O14/'3.1.a'!$D$183</f>
        <v>0</v>
      </c>
      <c r="P14" s="145">
        <f>'2.2'!P14/'3.1.a'!$D$183</f>
        <v>0</v>
      </c>
      <c r="Q14" s="145">
        <f>'2.2'!Q14/'3.1.a'!$D$183</f>
        <v>0</v>
      </c>
      <c r="R14" s="223">
        <f>'2.2'!R14/'3.1.a'!$D$183</f>
        <v>3.5705797857682447E-5</v>
      </c>
      <c r="S14" s="222">
        <f>'2.2'!S14/'3.1.a'!$E$183</f>
        <v>4.5678805184474405E-5</v>
      </c>
      <c r="T14" s="145">
        <f>'2.2'!T14/'3.1.a'!$E$183</f>
        <v>0</v>
      </c>
      <c r="U14" s="145">
        <f>'2.2'!U14/'3.1.a'!$E$183</f>
        <v>0</v>
      </c>
      <c r="V14" s="145">
        <f>'2.2'!V14/'3.1.a'!$E$183</f>
        <v>4.5678805184474405E-5</v>
      </c>
      <c r="W14" s="145">
        <f>'2.2'!W14/'3.1.a'!$E$183</f>
        <v>0</v>
      </c>
      <c r="X14" s="145">
        <f>'2.2'!X14/'3.1.a'!$E$183</f>
        <v>0</v>
      </c>
      <c r="Y14" s="145">
        <f>'2.2'!Y14/'3.1.a'!$E$183</f>
        <v>0</v>
      </c>
      <c r="Z14" s="223">
        <f>'2.2'!Z14/'3.1.a'!$E$183</f>
        <v>4.5678805184474405E-5</v>
      </c>
      <c r="AA14" s="222">
        <f>'2.2'!AA14/'3.1.a'!$F$183</f>
        <v>3.8818161202066391E-5</v>
      </c>
      <c r="AB14" s="145">
        <f>'2.2'!AB14/'3.1.a'!$F$183</f>
        <v>0</v>
      </c>
      <c r="AC14" s="145">
        <f>'2.2'!AC14/'3.1.a'!$F$183</f>
        <v>0</v>
      </c>
      <c r="AD14" s="145">
        <f>'2.2'!AD14/'3.1.a'!$F$183</f>
        <v>3.8818161202066391E-5</v>
      </c>
      <c r="AE14" s="145">
        <f>'2.2'!AE14/'3.1.a'!$F$183</f>
        <v>0</v>
      </c>
      <c r="AF14" s="145">
        <f>'2.2'!AF14/'3.1.a'!$F$183</f>
        <v>0</v>
      </c>
      <c r="AG14" s="145">
        <f>'2.2'!AG14/'3.1.a'!$F$183</f>
        <v>0</v>
      </c>
      <c r="AH14" s="223">
        <f>'2.2'!AH14/'3.1.a'!$F$183</f>
        <v>3.8818161202066391E-5</v>
      </c>
      <c r="AI14" s="222">
        <f>'2.2'!AI14/'3.1.a'!$G$183</f>
        <v>2.4268084547494863E-8</v>
      </c>
      <c r="AJ14" s="145">
        <f>'2.2'!AJ14/'3.1.a'!$G$183</f>
        <v>0</v>
      </c>
      <c r="AK14" s="145">
        <f>'2.2'!AK14/'3.1.a'!$G$183</f>
        <v>0</v>
      </c>
      <c r="AL14" s="145">
        <f>'2.2'!AL14/'3.1.a'!$G$183</f>
        <v>2.4268084547494863E-8</v>
      </c>
      <c r="AM14" s="145">
        <f>'2.2'!AM14/'3.1.a'!$G$183</f>
        <v>0</v>
      </c>
      <c r="AN14" s="145">
        <f>'2.2'!AN14/'3.1.a'!$G$183</f>
        <v>0</v>
      </c>
      <c r="AO14" s="145">
        <f>'2.2'!AO14/'3.1.a'!$G$183</f>
        <v>0</v>
      </c>
      <c r="AP14" s="223">
        <f>'2.2'!AP14/'3.1.a'!$G$183</f>
        <v>2.4268084547494863E-8</v>
      </c>
      <c r="AQ14" s="222">
        <f>'2.2'!AQ14/'3.1.a'!$H$183</f>
        <v>4.4583622016592652E-6</v>
      </c>
      <c r="AR14" s="145">
        <f>'2.2'!AR14/'3.1.a'!$H$183</f>
        <v>0</v>
      </c>
      <c r="AS14" s="145">
        <f>'2.2'!AS14/'3.1.a'!$H$183</f>
        <v>0</v>
      </c>
      <c r="AT14" s="145">
        <f>'2.2'!AT14/'3.1.a'!$H$183</f>
        <v>4.4583622016592652E-6</v>
      </c>
      <c r="AU14" s="145">
        <f>'2.2'!AU14/'3.1.a'!$H$183</f>
        <v>0</v>
      </c>
      <c r="AV14" s="145">
        <f>'2.2'!AV14/'3.1.a'!$H$183</f>
        <v>0</v>
      </c>
      <c r="AW14" s="145">
        <f>'2.2'!AW14/'3.1.a'!$H$183</f>
        <v>0</v>
      </c>
      <c r="AX14" s="223">
        <f>'2.2'!AX14/'3.1.a'!$H$183</f>
        <v>4.4583622016592652E-6</v>
      </c>
      <c r="AY14" s="222">
        <f>'2.2'!AY14/'3.1.a'!$I$183</f>
        <v>4.9656570927538004E-6</v>
      </c>
      <c r="AZ14" s="145">
        <f>'2.2'!AZ14/'3.1.a'!$I$183</f>
        <v>0</v>
      </c>
      <c r="BA14" s="145">
        <f>'2.2'!BA14/'3.1.a'!$I$183</f>
        <v>0</v>
      </c>
      <c r="BB14" s="145">
        <f>'2.2'!BB14/'3.1.a'!$I$183</f>
        <v>4.9656570927538004E-6</v>
      </c>
      <c r="BC14" s="145">
        <f>'2.2'!BC14/'3.1.a'!$I$183</f>
        <v>0</v>
      </c>
      <c r="BD14" s="145">
        <f>'2.2'!BD14/'3.1.a'!$I$183</f>
        <v>0</v>
      </c>
      <c r="BE14" s="145">
        <f>'2.2'!BE14/'3.1.a'!$I$183</f>
        <v>0</v>
      </c>
      <c r="BF14" s="223">
        <f>'2.2'!BF14/'3.1.a'!$I$183</f>
        <v>4.9656570927538004E-6</v>
      </c>
      <c r="BG14" s="222">
        <f>'2.2'!BG14/'3.1.a'!$J$183</f>
        <v>6.0338915969514234E-6</v>
      </c>
      <c r="BH14" s="145">
        <f>'2.2'!BH14/'3.1.a'!$J$183</f>
        <v>0</v>
      </c>
      <c r="BI14" s="145">
        <f>'2.2'!BI14/'3.1.a'!$J$183</f>
        <v>0</v>
      </c>
      <c r="BJ14" s="145">
        <f>'2.2'!BJ14/'3.1.a'!$J$183</f>
        <v>6.0338915969514234E-6</v>
      </c>
      <c r="BK14" s="145">
        <f>'2.2'!BK14/'3.1.a'!$J$183</f>
        <v>0</v>
      </c>
      <c r="BL14" s="145">
        <f>'2.2'!BL14/'3.1.a'!$J$183</f>
        <v>0</v>
      </c>
      <c r="BM14" s="145">
        <f>'2.2'!BM14/'3.1.a'!$J$183</f>
        <v>0</v>
      </c>
      <c r="BN14" s="223">
        <f>'2.2'!BN14/'3.1.a'!$J$183</f>
        <v>6.0338915969514234E-6</v>
      </c>
      <c r="BO14" s="222">
        <f>'2.2'!BO14/'3.1.a'!$K$183</f>
        <v>3.2304922530828551E-6</v>
      </c>
      <c r="BP14" s="145">
        <f>'2.2'!BP14/'3.1.a'!$K$183</f>
        <v>0</v>
      </c>
      <c r="BQ14" s="145">
        <f>'2.2'!BQ14/'3.1.a'!$K$183</f>
        <v>0</v>
      </c>
      <c r="BR14" s="145">
        <f>'2.2'!BR14/'3.1.a'!$K$183</f>
        <v>3.2304922530828551E-6</v>
      </c>
      <c r="BS14" s="145">
        <f>'2.2'!BS14/'3.1.a'!$K$183</f>
        <v>0</v>
      </c>
      <c r="BT14" s="145">
        <f>'2.2'!BT14/'3.1.a'!$K$183</f>
        <v>0</v>
      </c>
      <c r="BU14" s="145">
        <f>'2.2'!BU14/'3.1.a'!$K$183</f>
        <v>0</v>
      </c>
      <c r="BV14" s="223">
        <f>'2.2'!BV14/'3.1.a'!$K$183</f>
        <v>3.2304922530828551E-6</v>
      </c>
      <c r="BW14" s="222">
        <f>'2.2'!BW14/'3.1.a'!$L$183</f>
        <v>3.7208943108465659E-6</v>
      </c>
      <c r="BX14" s="145">
        <f>'2.2'!BX14/'3.1.a'!$L$183</f>
        <v>0</v>
      </c>
      <c r="BY14" s="145">
        <f>'2.2'!BY14/'3.1.a'!$L$183</f>
        <v>0</v>
      </c>
      <c r="BZ14" s="145">
        <f>'2.2'!BZ14/'3.1.a'!$L$183</f>
        <v>3.7208943108465659E-6</v>
      </c>
      <c r="CA14" s="145">
        <f>'2.2'!CA14/'3.1.a'!$L$183</f>
        <v>0</v>
      </c>
      <c r="CB14" s="145">
        <f>'2.2'!CB14/'3.1.a'!$L$183</f>
        <v>0</v>
      </c>
      <c r="CC14" s="145">
        <f>'2.2'!CC14/'3.1.a'!$L$183</f>
        <v>0</v>
      </c>
      <c r="CD14" s="223">
        <f>'2.2'!CD14/'3.1.a'!$L$183</f>
        <v>3.7208943108465659E-6</v>
      </c>
      <c r="CE14" s="222">
        <f>'2.2'!CE14/'3.1.a'!$M$183</f>
        <v>2.658836446442405E-6</v>
      </c>
      <c r="CF14" s="145">
        <f>'2.2'!CF14/'3.1.a'!$M$183</f>
        <v>0</v>
      </c>
      <c r="CG14" s="145">
        <f>'2.2'!CG14/'3.1.a'!$M$183</f>
        <v>0</v>
      </c>
      <c r="CH14" s="145">
        <f>'2.2'!CH14/'3.1.a'!$M$183</f>
        <v>2.658836446442405E-6</v>
      </c>
      <c r="CI14" s="145">
        <f>'2.2'!CI14/'3.1.a'!$M$183</f>
        <v>0</v>
      </c>
      <c r="CJ14" s="145">
        <f>'2.2'!CJ14/'3.1.a'!$M$183</f>
        <v>0</v>
      </c>
      <c r="CK14" s="145">
        <f>'2.2'!CK14/'3.1.a'!$M$183</f>
        <v>0</v>
      </c>
      <c r="CL14" s="273">
        <f>'2.2'!CL14/'3.1.a'!$M$183</f>
        <v>2.658836446442405E-6</v>
      </c>
      <c r="CM14" s="222">
        <f>'2.2'!CM14/'3.1.a'!$N$183</f>
        <v>2.6643525218647642E-6</v>
      </c>
      <c r="CN14" s="145">
        <f>'2.2'!CN14/'3.1.a'!$N$183</f>
        <v>0</v>
      </c>
      <c r="CO14" s="145">
        <f>'2.2'!CO14/'3.1.a'!$N$183</f>
        <v>0</v>
      </c>
      <c r="CP14" s="145">
        <f>'2.2'!CP14/'3.1.a'!$N$183</f>
        <v>2.6643525218647642E-6</v>
      </c>
      <c r="CQ14" s="145">
        <f>'2.2'!CQ14/'3.1.a'!$N$183</f>
        <v>0</v>
      </c>
      <c r="CR14" s="145">
        <f>'2.2'!CR14/'3.1.a'!$N$183</f>
        <v>0</v>
      </c>
      <c r="CS14" s="145">
        <f>'2.2'!CS14/'3.1.a'!$N$183</f>
        <v>0</v>
      </c>
      <c r="CT14" s="273">
        <f>'2.2'!CT14/'3.1.a'!$N$183</f>
        <v>2.6643525218647642E-6</v>
      </c>
    </row>
    <row r="15" spans="1:98" ht="20" customHeight="1" x14ac:dyDescent="0.2">
      <c r="A15" s="38">
        <v>1113</v>
      </c>
      <c r="B15" s="39" t="s">
        <v>437</v>
      </c>
      <c r="C15" s="232">
        <f>'2.2'!C15/'3.1.a'!$C$183</f>
        <v>1.0928827321785958E-2</v>
      </c>
      <c r="D15" s="208">
        <f>'2.2'!D15/'3.1.a'!$C$183</f>
        <v>0</v>
      </c>
      <c r="E15" s="208">
        <f>'2.2'!E15/'3.1.a'!$C$183</f>
        <v>0</v>
      </c>
      <c r="F15" s="208">
        <f>'2.2'!F15/'3.1.a'!$C$183</f>
        <v>1.0928827321785958E-2</v>
      </c>
      <c r="G15" s="208">
        <f>'2.2'!G15/'3.1.a'!$C$183</f>
        <v>0</v>
      </c>
      <c r="H15" s="208">
        <f>'2.2'!H15/'3.1.a'!$C$183</f>
        <v>0</v>
      </c>
      <c r="I15" s="208">
        <f>'2.2'!I15/'3.1.a'!$C$183</f>
        <v>0</v>
      </c>
      <c r="J15" s="233">
        <f>'2.2'!J15/'3.1.a'!$C$183</f>
        <v>1.0928827321785958E-2</v>
      </c>
      <c r="K15" s="232">
        <f>'2.2'!K15/'3.1.a'!$D$183</f>
        <v>1.2743967614147943E-2</v>
      </c>
      <c r="L15" s="208">
        <f>'2.2'!L15/'3.1.a'!$D$183</f>
        <v>0</v>
      </c>
      <c r="M15" s="208">
        <f>'2.2'!M15/'3.1.a'!$D$183</f>
        <v>0</v>
      </c>
      <c r="N15" s="208">
        <f>'2.2'!N15/'3.1.a'!$D$183</f>
        <v>1.2743967614147943E-2</v>
      </c>
      <c r="O15" s="208">
        <f>'2.2'!O15/'3.1.a'!$D$183</f>
        <v>0</v>
      </c>
      <c r="P15" s="208">
        <f>'2.2'!P15/'3.1.a'!$D$183</f>
        <v>0</v>
      </c>
      <c r="Q15" s="208">
        <f>'2.2'!Q15/'3.1.a'!$D$183</f>
        <v>0</v>
      </c>
      <c r="R15" s="233">
        <f>'2.2'!R15/'3.1.a'!$D$183</f>
        <v>1.2743967614147943E-2</v>
      </c>
      <c r="S15" s="232">
        <f>'2.2'!S15/'3.1.a'!$E$183</f>
        <v>1.163946572876322E-2</v>
      </c>
      <c r="T15" s="208">
        <f>'2.2'!T15/'3.1.a'!$E$183</f>
        <v>0</v>
      </c>
      <c r="U15" s="208">
        <f>'2.2'!U15/'3.1.a'!$E$183</f>
        <v>0</v>
      </c>
      <c r="V15" s="208">
        <f>'2.2'!V15/'3.1.a'!$E$183</f>
        <v>1.163946572876322E-2</v>
      </c>
      <c r="W15" s="208">
        <f>'2.2'!W15/'3.1.a'!$E$183</f>
        <v>0</v>
      </c>
      <c r="X15" s="208">
        <f>'2.2'!X15/'3.1.a'!$E$183</f>
        <v>0</v>
      </c>
      <c r="Y15" s="208">
        <f>'2.2'!Y15/'3.1.a'!$E$183</f>
        <v>0</v>
      </c>
      <c r="Z15" s="233">
        <f>'2.2'!Z15/'3.1.a'!$E$183</f>
        <v>1.163946572876322E-2</v>
      </c>
      <c r="AA15" s="232">
        <f>'2.2'!AA15/'3.1.a'!$F$183</f>
        <v>1.1816536873448759E-2</v>
      </c>
      <c r="AB15" s="208">
        <f>'2.2'!AB15/'3.1.a'!$F$183</f>
        <v>0</v>
      </c>
      <c r="AC15" s="208">
        <f>'2.2'!AC15/'3.1.a'!$F$183</f>
        <v>0</v>
      </c>
      <c r="AD15" s="208">
        <f>'2.2'!AD15/'3.1.a'!$F$183</f>
        <v>1.1816536873448759E-2</v>
      </c>
      <c r="AE15" s="208">
        <f>'2.2'!AE15/'3.1.a'!$F$183</f>
        <v>0</v>
      </c>
      <c r="AF15" s="208">
        <f>'2.2'!AF15/'3.1.a'!$F$183</f>
        <v>0</v>
      </c>
      <c r="AG15" s="208">
        <f>'2.2'!AG15/'3.1.a'!$F$183</f>
        <v>0</v>
      </c>
      <c r="AH15" s="233">
        <f>'2.2'!AH15/'3.1.a'!$F$183</f>
        <v>1.1816536873448759E-2</v>
      </c>
      <c r="AI15" s="232">
        <f>'2.2'!AI15/'3.1.a'!$G$183</f>
        <v>1.210292966246135E-2</v>
      </c>
      <c r="AJ15" s="208">
        <f>'2.2'!AJ15/'3.1.a'!$G$183</f>
        <v>0</v>
      </c>
      <c r="AK15" s="208">
        <f>'2.2'!AK15/'3.1.a'!$G$183</f>
        <v>0</v>
      </c>
      <c r="AL15" s="208">
        <f>'2.2'!AL15/'3.1.a'!$G$183</f>
        <v>1.210292966246135E-2</v>
      </c>
      <c r="AM15" s="208">
        <f>'2.2'!AM15/'3.1.a'!$G$183</f>
        <v>0</v>
      </c>
      <c r="AN15" s="208">
        <f>'2.2'!AN15/'3.1.a'!$G$183</f>
        <v>0</v>
      </c>
      <c r="AO15" s="208">
        <f>'2.2'!AO15/'3.1.a'!$G$183</f>
        <v>0</v>
      </c>
      <c r="AP15" s="233">
        <f>'2.2'!AP15/'3.1.a'!$G$183</f>
        <v>1.210292966246135E-2</v>
      </c>
      <c r="AQ15" s="232">
        <f>'2.2'!AQ15/'3.1.a'!$H$183</f>
        <v>1.4697834052762381E-2</v>
      </c>
      <c r="AR15" s="208">
        <f>'2.2'!AR15/'3.1.a'!$H$183</f>
        <v>0</v>
      </c>
      <c r="AS15" s="208">
        <f>'2.2'!AS15/'3.1.a'!$H$183</f>
        <v>0</v>
      </c>
      <c r="AT15" s="208">
        <f>'2.2'!AT15/'3.1.a'!$H$183</f>
        <v>1.4697834052762381E-2</v>
      </c>
      <c r="AU15" s="208">
        <f>'2.2'!AU15/'3.1.a'!$H$183</f>
        <v>0</v>
      </c>
      <c r="AV15" s="208">
        <f>'2.2'!AV15/'3.1.a'!$H$183</f>
        <v>0</v>
      </c>
      <c r="AW15" s="208">
        <f>'2.2'!AW15/'3.1.a'!$H$183</f>
        <v>0</v>
      </c>
      <c r="AX15" s="233">
        <f>'2.2'!AX15/'3.1.a'!$H$183</f>
        <v>1.4697834052762381E-2</v>
      </c>
      <c r="AY15" s="232">
        <f>'2.2'!AY15/'3.1.a'!$I$183</f>
        <v>1.4890495868748613E-2</v>
      </c>
      <c r="AZ15" s="208">
        <f>'2.2'!AZ15/'3.1.a'!$I$183</f>
        <v>0</v>
      </c>
      <c r="BA15" s="208">
        <f>'2.2'!BA15/'3.1.a'!$I$183</f>
        <v>0</v>
      </c>
      <c r="BB15" s="208">
        <f>'2.2'!BB15/'3.1.a'!$I$183</f>
        <v>1.4890495868748613E-2</v>
      </c>
      <c r="BC15" s="208">
        <f>'2.2'!BC15/'3.1.a'!$I$183</f>
        <v>0</v>
      </c>
      <c r="BD15" s="208">
        <f>'2.2'!BD15/'3.1.a'!$I$183</f>
        <v>0</v>
      </c>
      <c r="BE15" s="208">
        <f>'2.2'!BE15/'3.1.a'!$I$183</f>
        <v>0</v>
      </c>
      <c r="BF15" s="233">
        <f>'2.2'!BF15/'3.1.a'!$I$183</f>
        <v>1.4890495868748613E-2</v>
      </c>
      <c r="BG15" s="232">
        <f>'2.2'!BG15/'3.1.a'!$J$183</f>
        <v>1.4643500546591999E-2</v>
      </c>
      <c r="BH15" s="208">
        <f>'2.2'!BH15/'3.1.a'!$J$183</f>
        <v>0</v>
      </c>
      <c r="BI15" s="208">
        <f>'2.2'!BI15/'3.1.a'!$J$183</f>
        <v>0</v>
      </c>
      <c r="BJ15" s="208">
        <f>'2.2'!BJ15/'3.1.a'!$J$183</f>
        <v>1.4643500546591999E-2</v>
      </c>
      <c r="BK15" s="208">
        <f>'2.2'!BK15/'3.1.a'!$J$183</f>
        <v>0</v>
      </c>
      <c r="BL15" s="208">
        <f>'2.2'!BL15/'3.1.a'!$J$183</f>
        <v>0</v>
      </c>
      <c r="BM15" s="208">
        <f>'2.2'!BM15/'3.1.a'!$J$183</f>
        <v>0</v>
      </c>
      <c r="BN15" s="233">
        <f>'2.2'!BN15/'3.1.a'!$J$183</f>
        <v>1.4643500546591999E-2</v>
      </c>
      <c r="BO15" s="232">
        <f>'2.2'!BO15/'3.1.a'!$K$183</f>
        <v>1.4229527760640456E-2</v>
      </c>
      <c r="BP15" s="208">
        <f>'2.2'!BP15/'3.1.a'!$K$183</f>
        <v>0</v>
      </c>
      <c r="BQ15" s="208">
        <f>'2.2'!BQ15/'3.1.a'!$K$183</f>
        <v>0</v>
      </c>
      <c r="BR15" s="208">
        <f>'2.2'!BR15/'3.1.a'!$K$183</f>
        <v>1.4229527760640456E-2</v>
      </c>
      <c r="BS15" s="208">
        <f>'2.2'!BS15/'3.1.a'!$K$183</f>
        <v>0</v>
      </c>
      <c r="BT15" s="208">
        <f>'2.2'!BT15/'3.1.a'!$K$183</f>
        <v>0</v>
      </c>
      <c r="BU15" s="208">
        <f>'2.2'!BU15/'3.1.a'!$K$183</f>
        <v>0</v>
      </c>
      <c r="BV15" s="233">
        <f>'2.2'!BV15/'3.1.a'!$K$183</f>
        <v>1.4229527760640456E-2</v>
      </c>
      <c r="BW15" s="232">
        <f>'2.2'!BW15/'3.1.a'!$L$183</f>
        <v>1.4705307075377335E-2</v>
      </c>
      <c r="BX15" s="208">
        <f>'2.2'!BX15/'3.1.a'!$L$183</f>
        <v>0</v>
      </c>
      <c r="BY15" s="208">
        <f>'2.2'!BY15/'3.1.a'!$L$183</f>
        <v>0</v>
      </c>
      <c r="BZ15" s="208">
        <f>'2.2'!BZ15/'3.1.a'!$L$183</f>
        <v>1.4705307075377335E-2</v>
      </c>
      <c r="CA15" s="208">
        <f>'2.2'!CA15/'3.1.a'!$L$183</f>
        <v>0</v>
      </c>
      <c r="CB15" s="208">
        <f>'2.2'!CB15/'3.1.a'!$L$183</f>
        <v>0</v>
      </c>
      <c r="CC15" s="208">
        <f>'2.2'!CC15/'3.1.a'!$L$183</f>
        <v>0</v>
      </c>
      <c r="CD15" s="233">
        <f>'2.2'!CD15/'3.1.a'!$L$183</f>
        <v>1.4705307075377335E-2</v>
      </c>
      <c r="CE15" s="232">
        <f>'2.2'!CE15/'3.1.a'!$M$183</f>
        <v>1.334881654352829E-2</v>
      </c>
      <c r="CF15" s="208">
        <f>'2.2'!CF15/'3.1.a'!$M$183</f>
        <v>0</v>
      </c>
      <c r="CG15" s="208">
        <f>'2.2'!CG15/'3.1.a'!$M$183</f>
        <v>0</v>
      </c>
      <c r="CH15" s="208">
        <f>'2.2'!CH15/'3.1.a'!$M$183</f>
        <v>1.334881654352829E-2</v>
      </c>
      <c r="CI15" s="208">
        <f>'2.2'!CI15/'3.1.a'!$M$183</f>
        <v>0</v>
      </c>
      <c r="CJ15" s="208">
        <f>'2.2'!CJ15/'3.1.a'!$M$183</f>
        <v>0</v>
      </c>
      <c r="CK15" s="208">
        <f>'2.2'!CK15/'3.1.a'!$M$183</f>
        <v>0</v>
      </c>
      <c r="CL15" s="272">
        <f>'2.2'!CL15/'3.1.a'!$M$183</f>
        <v>1.334881654352829E-2</v>
      </c>
      <c r="CM15" s="232">
        <f>'2.2'!CM15/'3.1.a'!$N$183</f>
        <v>1.3084141908865612E-2</v>
      </c>
      <c r="CN15" s="208">
        <f>'2.2'!CN15/'3.1.a'!$N$183</f>
        <v>0</v>
      </c>
      <c r="CO15" s="208">
        <f>'2.2'!CO15/'3.1.a'!$N$183</f>
        <v>0</v>
      </c>
      <c r="CP15" s="208">
        <f>'2.2'!CP15/'3.1.a'!$N$183</f>
        <v>1.3084141908865612E-2</v>
      </c>
      <c r="CQ15" s="208">
        <f>'2.2'!CQ15/'3.1.a'!$N$183</f>
        <v>0</v>
      </c>
      <c r="CR15" s="208">
        <f>'2.2'!CR15/'3.1.a'!$N$183</f>
        <v>0</v>
      </c>
      <c r="CS15" s="208">
        <f>'2.2'!CS15/'3.1.a'!$N$183</f>
        <v>0</v>
      </c>
      <c r="CT15" s="272">
        <f>'2.2'!CT15/'3.1.a'!$N$183</f>
        <v>1.3084141908865612E-2</v>
      </c>
    </row>
    <row r="16" spans="1:98" ht="20" customHeight="1" x14ac:dyDescent="0.2">
      <c r="A16" s="35">
        <v>112</v>
      </c>
      <c r="B16" s="36" t="s">
        <v>257</v>
      </c>
      <c r="C16" s="218">
        <f>'2.2'!C16/'3.1.a'!$C$183</f>
        <v>3.2247878705878022E-3</v>
      </c>
      <c r="D16" s="143">
        <f>'2.2'!D16/'3.1.a'!$C$183</f>
        <v>0</v>
      </c>
      <c r="E16" s="143">
        <f>'2.2'!E16/'3.1.a'!$C$183</f>
        <v>0</v>
      </c>
      <c r="F16" s="143">
        <f>'2.2'!F16/'3.1.a'!$C$183</f>
        <v>3.2247878705878022E-3</v>
      </c>
      <c r="G16" s="143">
        <f>'2.2'!G16/'3.1.a'!$C$183</f>
        <v>0</v>
      </c>
      <c r="H16" s="143">
        <f>'2.2'!H16/'3.1.a'!$C$183</f>
        <v>0</v>
      </c>
      <c r="I16" s="143">
        <f>'2.2'!I16/'3.1.a'!$C$183</f>
        <v>0</v>
      </c>
      <c r="J16" s="219">
        <f>'2.2'!J16/'3.1.a'!$C$183</f>
        <v>3.2247878705878022E-3</v>
      </c>
      <c r="K16" s="218">
        <f>'2.2'!K16/'3.1.a'!$D$183</f>
        <v>3.3919814411607582E-3</v>
      </c>
      <c r="L16" s="143">
        <f>'2.2'!L16/'3.1.a'!$D$183</f>
        <v>0</v>
      </c>
      <c r="M16" s="143">
        <f>'2.2'!M16/'3.1.a'!$D$183</f>
        <v>0</v>
      </c>
      <c r="N16" s="143">
        <f>'2.2'!N16/'3.1.a'!$D$183</f>
        <v>3.3919814411607582E-3</v>
      </c>
      <c r="O16" s="143">
        <f>'2.2'!O16/'3.1.a'!$D$183</f>
        <v>0</v>
      </c>
      <c r="P16" s="143">
        <f>'2.2'!P16/'3.1.a'!$D$183</f>
        <v>0</v>
      </c>
      <c r="Q16" s="143">
        <f>'2.2'!Q16/'3.1.a'!$D$183</f>
        <v>0</v>
      </c>
      <c r="R16" s="219">
        <f>'2.2'!R16/'3.1.a'!$D$183</f>
        <v>3.3919814411607582E-3</v>
      </c>
      <c r="S16" s="218">
        <f>'2.2'!S16/'3.1.a'!$E$183</f>
        <v>3.465924915655194E-3</v>
      </c>
      <c r="T16" s="143">
        <f>'2.2'!T16/'3.1.a'!$E$183</f>
        <v>0</v>
      </c>
      <c r="U16" s="143">
        <f>'2.2'!U16/'3.1.a'!$E$183</f>
        <v>0</v>
      </c>
      <c r="V16" s="143">
        <f>'2.2'!V16/'3.1.a'!$E$183</f>
        <v>3.465924915655194E-3</v>
      </c>
      <c r="W16" s="143">
        <f>'2.2'!W16/'3.1.a'!$E$183</f>
        <v>0</v>
      </c>
      <c r="X16" s="143">
        <f>'2.2'!X16/'3.1.a'!$E$183</f>
        <v>0</v>
      </c>
      <c r="Y16" s="143">
        <f>'2.2'!Y16/'3.1.a'!$E$183</f>
        <v>0</v>
      </c>
      <c r="Z16" s="219">
        <f>'2.2'!Z16/'3.1.a'!$E$183</f>
        <v>3.465924915655194E-3</v>
      </c>
      <c r="AA16" s="218">
        <f>'2.2'!AA16/'3.1.a'!$F$183</f>
        <v>3.5121331617150439E-3</v>
      </c>
      <c r="AB16" s="143">
        <f>'2.2'!AB16/'3.1.a'!$F$183</f>
        <v>0</v>
      </c>
      <c r="AC16" s="143">
        <f>'2.2'!AC16/'3.1.a'!$F$183</f>
        <v>0</v>
      </c>
      <c r="AD16" s="143">
        <f>'2.2'!AD16/'3.1.a'!$F$183</f>
        <v>3.5121331617150439E-3</v>
      </c>
      <c r="AE16" s="143">
        <f>'2.2'!AE16/'3.1.a'!$F$183</f>
        <v>0</v>
      </c>
      <c r="AF16" s="143">
        <f>'2.2'!AF16/'3.1.a'!$F$183</f>
        <v>0</v>
      </c>
      <c r="AG16" s="143">
        <f>'2.2'!AG16/'3.1.a'!$F$183</f>
        <v>0</v>
      </c>
      <c r="AH16" s="219">
        <f>'2.2'!AH16/'3.1.a'!$F$183</f>
        <v>3.5121331617150439E-3</v>
      </c>
      <c r="AI16" s="218">
        <f>'2.2'!AI16/'3.1.a'!$G$183</f>
        <v>3.5853063995796475E-3</v>
      </c>
      <c r="AJ16" s="143">
        <f>'2.2'!AJ16/'3.1.a'!$G$183</f>
        <v>0</v>
      </c>
      <c r="AK16" s="143">
        <f>'2.2'!AK16/'3.1.a'!$G$183</f>
        <v>0</v>
      </c>
      <c r="AL16" s="143">
        <f>'2.2'!AL16/'3.1.a'!$G$183</f>
        <v>3.5853063995796475E-3</v>
      </c>
      <c r="AM16" s="143">
        <f>'2.2'!AM16/'3.1.a'!$G$183</f>
        <v>0</v>
      </c>
      <c r="AN16" s="143">
        <f>'2.2'!AN16/'3.1.a'!$G$183</f>
        <v>0</v>
      </c>
      <c r="AO16" s="143">
        <f>'2.2'!AO16/'3.1.a'!$G$183</f>
        <v>0</v>
      </c>
      <c r="AP16" s="219">
        <f>'2.2'!AP16/'3.1.a'!$G$183</f>
        <v>3.5853063995796475E-3</v>
      </c>
      <c r="AQ16" s="218">
        <f>'2.2'!AQ16/'3.1.a'!$H$183</f>
        <v>3.600384814165347E-3</v>
      </c>
      <c r="AR16" s="143">
        <f>'2.2'!AR16/'3.1.a'!$H$183</f>
        <v>0</v>
      </c>
      <c r="AS16" s="143">
        <f>'2.2'!AS16/'3.1.a'!$H$183</f>
        <v>0</v>
      </c>
      <c r="AT16" s="143">
        <f>'2.2'!AT16/'3.1.a'!$H$183</f>
        <v>3.600384814165347E-3</v>
      </c>
      <c r="AU16" s="143">
        <f>'2.2'!AU16/'3.1.a'!$H$183</f>
        <v>0</v>
      </c>
      <c r="AV16" s="143">
        <f>'2.2'!AV16/'3.1.a'!$H$183</f>
        <v>0</v>
      </c>
      <c r="AW16" s="143">
        <f>'2.2'!AW16/'3.1.a'!$H$183</f>
        <v>0</v>
      </c>
      <c r="AX16" s="219">
        <f>'2.2'!AX16/'3.1.a'!$H$183</f>
        <v>3.600384814165347E-3</v>
      </c>
      <c r="AY16" s="218">
        <f>'2.2'!AY16/'3.1.a'!$I$183</f>
        <v>3.5394796967123106E-3</v>
      </c>
      <c r="AZ16" s="143">
        <f>'2.2'!AZ16/'3.1.a'!$I$183</f>
        <v>0</v>
      </c>
      <c r="BA16" s="143">
        <f>'2.2'!BA16/'3.1.a'!$I$183</f>
        <v>0</v>
      </c>
      <c r="BB16" s="143">
        <f>'2.2'!BB16/'3.1.a'!$I$183</f>
        <v>3.5394796967123106E-3</v>
      </c>
      <c r="BC16" s="143">
        <f>'2.2'!BC16/'3.1.a'!$I$183</f>
        <v>0</v>
      </c>
      <c r="BD16" s="143">
        <f>'2.2'!BD16/'3.1.a'!$I$183</f>
        <v>0</v>
      </c>
      <c r="BE16" s="143">
        <f>'2.2'!BE16/'3.1.a'!$I$183</f>
        <v>0</v>
      </c>
      <c r="BF16" s="219">
        <f>'2.2'!BF16/'3.1.a'!$I$183</f>
        <v>3.5394796967123106E-3</v>
      </c>
      <c r="BG16" s="218">
        <f>'2.2'!BG16/'3.1.a'!$J$183</f>
        <v>3.4518771337574742E-3</v>
      </c>
      <c r="BH16" s="143">
        <f>'2.2'!BH16/'3.1.a'!$J$183</f>
        <v>0</v>
      </c>
      <c r="BI16" s="143">
        <f>'2.2'!BI16/'3.1.a'!$J$183</f>
        <v>0</v>
      </c>
      <c r="BJ16" s="143">
        <f>'2.2'!BJ16/'3.1.a'!$J$183</f>
        <v>3.4518771337574742E-3</v>
      </c>
      <c r="BK16" s="143">
        <f>'2.2'!BK16/'3.1.a'!$J$183</f>
        <v>0</v>
      </c>
      <c r="BL16" s="143">
        <f>'2.2'!BL16/'3.1.a'!$J$183</f>
        <v>0</v>
      </c>
      <c r="BM16" s="143">
        <f>'2.2'!BM16/'3.1.a'!$J$183</f>
        <v>0</v>
      </c>
      <c r="BN16" s="219">
        <f>'2.2'!BN16/'3.1.a'!$J$183</f>
        <v>3.4518771337574742E-3</v>
      </c>
      <c r="BO16" s="218">
        <f>'2.2'!BO16/'3.1.a'!$K$183</f>
        <v>3.4844068541181562E-3</v>
      </c>
      <c r="BP16" s="143">
        <f>'2.2'!BP16/'3.1.a'!$K$183</f>
        <v>0</v>
      </c>
      <c r="BQ16" s="143">
        <f>'2.2'!BQ16/'3.1.a'!$K$183</f>
        <v>0</v>
      </c>
      <c r="BR16" s="143">
        <f>'2.2'!BR16/'3.1.a'!$K$183</f>
        <v>3.4844068541181562E-3</v>
      </c>
      <c r="BS16" s="143">
        <f>'2.2'!BS16/'3.1.a'!$K$183</f>
        <v>0</v>
      </c>
      <c r="BT16" s="143">
        <f>'2.2'!BT16/'3.1.a'!$K$183</f>
        <v>0</v>
      </c>
      <c r="BU16" s="143">
        <f>'2.2'!BU16/'3.1.a'!$K$183</f>
        <v>0</v>
      </c>
      <c r="BV16" s="219">
        <f>'2.2'!BV16/'3.1.a'!$K$183</f>
        <v>3.4844068541181562E-3</v>
      </c>
      <c r="BW16" s="218">
        <f>'2.2'!BW16/'3.1.a'!$L$183</f>
        <v>3.2803025286911279E-3</v>
      </c>
      <c r="BX16" s="143">
        <f>'2.2'!BX16/'3.1.a'!$L$183</f>
        <v>0</v>
      </c>
      <c r="BY16" s="143">
        <f>'2.2'!BY16/'3.1.a'!$L$183</f>
        <v>0</v>
      </c>
      <c r="BZ16" s="143">
        <f>'2.2'!BZ16/'3.1.a'!$L$183</f>
        <v>3.2803025286911279E-3</v>
      </c>
      <c r="CA16" s="143">
        <f>'2.2'!CA16/'3.1.a'!$L$183</f>
        <v>0</v>
      </c>
      <c r="CB16" s="143">
        <f>'2.2'!CB16/'3.1.a'!$L$183</f>
        <v>0</v>
      </c>
      <c r="CC16" s="143">
        <f>'2.2'!CC16/'3.1.a'!$L$183</f>
        <v>0</v>
      </c>
      <c r="CD16" s="219">
        <f>'2.2'!CD16/'3.1.a'!$L$183</f>
        <v>3.2803025286911279E-3</v>
      </c>
      <c r="CE16" s="218">
        <f>'2.2'!CE16/'3.1.a'!$M$183</f>
        <v>3.1159874979307311E-3</v>
      </c>
      <c r="CF16" s="143">
        <f>'2.2'!CF16/'3.1.a'!$M$183</f>
        <v>0</v>
      </c>
      <c r="CG16" s="143">
        <f>'2.2'!CG16/'3.1.a'!$M$183</f>
        <v>0</v>
      </c>
      <c r="CH16" s="143">
        <f>'2.2'!CH16/'3.1.a'!$M$183</f>
        <v>3.1159874979307311E-3</v>
      </c>
      <c r="CI16" s="143">
        <f>'2.2'!CI16/'3.1.a'!$M$183</f>
        <v>0</v>
      </c>
      <c r="CJ16" s="143">
        <f>'2.2'!CJ16/'3.1.a'!$M$183</f>
        <v>0</v>
      </c>
      <c r="CK16" s="143">
        <f>'2.2'!CK16/'3.1.a'!$M$183</f>
        <v>0</v>
      </c>
      <c r="CL16" s="271">
        <f>'2.2'!CL16/'3.1.a'!$M$183</f>
        <v>3.1159874979307311E-3</v>
      </c>
      <c r="CM16" s="218">
        <f>'2.2'!CM16/'3.1.a'!$N$183</f>
        <v>3.0211160213872009E-3</v>
      </c>
      <c r="CN16" s="143">
        <f>'2.2'!CN16/'3.1.a'!$N$183</f>
        <v>0</v>
      </c>
      <c r="CO16" s="143">
        <f>'2.2'!CO16/'3.1.a'!$N$183</f>
        <v>0</v>
      </c>
      <c r="CP16" s="143">
        <f>'2.2'!CP16/'3.1.a'!$N$183</f>
        <v>3.0211160213872009E-3</v>
      </c>
      <c r="CQ16" s="143">
        <f>'2.2'!CQ16/'3.1.a'!$N$183</f>
        <v>0</v>
      </c>
      <c r="CR16" s="143">
        <f>'2.2'!CR16/'3.1.a'!$N$183</f>
        <v>0</v>
      </c>
      <c r="CS16" s="143">
        <f>'2.2'!CS16/'3.1.a'!$N$183</f>
        <v>0</v>
      </c>
      <c r="CT16" s="271">
        <f>'2.2'!CT16/'3.1.a'!$N$183</f>
        <v>3.0211160213872009E-3</v>
      </c>
    </row>
    <row r="17" spans="1:98" s="101" customFormat="1" ht="20" customHeight="1" x14ac:dyDescent="0.2">
      <c r="A17" s="97" t="s">
        <v>438</v>
      </c>
      <c r="B17" s="98" t="s">
        <v>439</v>
      </c>
      <c r="C17" s="234">
        <f>'2.2'!C17/'3.1.a'!$C$183</f>
        <v>2.8434467638689836E-3</v>
      </c>
      <c r="D17" s="209">
        <f>'2.2'!D17/'3.1.a'!$C$183</f>
        <v>0</v>
      </c>
      <c r="E17" s="209">
        <f>'2.2'!E17/'3.1.a'!$C$183</f>
        <v>0</v>
      </c>
      <c r="F17" s="209">
        <f>'2.2'!F17/'3.1.a'!$C$183</f>
        <v>2.8434467638689836E-3</v>
      </c>
      <c r="G17" s="209">
        <f>'2.2'!G17/'3.1.a'!$C$183</f>
        <v>0</v>
      </c>
      <c r="H17" s="209">
        <f>'2.2'!H17/'3.1.a'!$C$183</f>
        <v>0</v>
      </c>
      <c r="I17" s="209">
        <f>'2.2'!I17/'3.1.a'!$C$183</f>
        <v>0</v>
      </c>
      <c r="J17" s="235">
        <f>'2.2'!J17/'3.1.a'!$C$183</f>
        <v>2.8434467638689836E-3</v>
      </c>
      <c r="K17" s="234">
        <f>'2.2'!K17/'3.1.a'!$D$183</f>
        <v>2.9968549323665075E-3</v>
      </c>
      <c r="L17" s="209">
        <f>'2.2'!L17/'3.1.a'!$D$183</f>
        <v>0</v>
      </c>
      <c r="M17" s="209">
        <f>'2.2'!M17/'3.1.a'!$D$183</f>
        <v>0</v>
      </c>
      <c r="N17" s="209">
        <f>'2.2'!N17/'3.1.a'!$D$183</f>
        <v>2.9968549323665075E-3</v>
      </c>
      <c r="O17" s="209">
        <f>'2.2'!O17/'3.1.a'!$D$183</f>
        <v>0</v>
      </c>
      <c r="P17" s="209">
        <f>'2.2'!P17/'3.1.a'!$D$183</f>
        <v>0</v>
      </c>
      <c r="Q17" s="209">
        <f>'2.2'!Q17/'3.1.a'!$D$183</f>
        <v>0</v>
      </c>
      <c r="R17" s="235">
        <f>'2.2'!R17/'3.1.a'!$D$183</f>
        <v>2.9968549323665075E-3</v>
      </c>
      <c r="S17" s="234">
        <f>'2.2'!S17/'3.1.a'!$E$183</f>
        <v>3.0685867956118272E-3</v>
      </c>
      <c r="T17" s="209">
        <f>'2.2'!T17/'3.1.a'!$E$183</f>
        <v>0</v>
      </c>
      <c r="U17" s="209">
        <f>'2.2'!U17/'3.1.a'!$E$183</f>
        <v>0</v>
      </c>
      <c r="V17" s="209">
        <f>'2.2'!V17/'3.1.a'!$E$183</f>
        <v>3.0685867956118272E-3</v>
      </c>
      <c r="W17" s="209">
        <f>'2.2'!W17/'3.1.a'!$E$183</f>
        <v>0</v>
      </c>
      <c r="X17" s="209">
        <f>'2.2'!X17/'3.1.a'!$E$183</f>
        <v>0</v>
      </c>
      <c r="Y17" s="209">
        <f>'2.2'!Y17/'3.1.a'!$E$183</f>
        <v>0</v>
      </c>
      <c r="Z17" s="235">
        <f>'2.2'!Z17/'3.1.a'!$E$183</f>
        <v>3.0685867956118272E-3</v>
      </c>
      <c r="AA17" s="234">
        <f>'2.2'!AA17/'3.1.a'!$F$183</f>
        <v>3.1060977325142701E-3</v>
      </c>
      <c r="AB17" s="209">
        <f>'2.2'!AB17/'3.1.a'!$F$183</f>
        <v>0</v>
      </c>
      <c r="AC17" s="209">
        <f>'2.2'!AC17/'3.1.a'!$F$183</f>
        <v>0</v>
      </c>
      <c r="AD17" s="209">
        <f>'2.2'!AD17/'3.1.a'!$F$183</f>
        <v>3.1060977325142701E-3</v>
      </c>
      <c r="AE17" s="209">
        <f>'2.2'!AE17/'3.1.a'!$F$183</f>
        <v>0</v>
      </c>
      <c r="AF17" s="209">
        <f>'2.2'!AF17/'3.1.a'!$F$183</f>
        <v>0</v>
      </c>
      <c r="AG17" s="209">
        <f>'2.2'!AG17/'3.1.a'!$F$183</f>
        <v>0</v>
      </c>
      <c r="AH17" s="235">
        <f>'2.2'!AH17/'3.1.a'!$F$183</f>
        <v>3.1060977325142701E-3</v>
      </c>
      <c r="AI17" s="234">
        <f>'2.2'!AI17/'3.1.a'!$G$183</f>
        <v>3.162341354399318E-3</v>
      </c>
      <c r="AJ17" s="209">
        <f>'2.2'!AJ17/'3.1.a'!$G$183</f>
        <v>0</v>
      </c>
      <c r="AK17" s="209">
        <f>'2.2'!AK17/'3.1.a'!$G$183</f>
        <v>0</v>
      </c>
      <c r="AL17" s="209">
        <f>'2.2'!AL17/'3.1.a'!$G$183</f>
        <v>3.162341354399318E-3</v>
      </c>
      <c r="AM17" s="209">
        <f>'2.2'!AM17/'3.1.a'!$G$183</f>
        <v>0</v>
      </c>
      <c r="AN17" s="209">
        <f>'2.2'!AN17/'3.1.a'!$G$183</f>
        <v>0</v>
      </c>
      <c r="AO17" s="209">
        <f>'2.2'!AO17/'3.1.a'!$G$183</f>
        <v>0</v>
      </c>
      <c r="AP17" s="235">
        <f>'2.2'!AP17/'3.1.a'!$G$183</f>
        <v>3.162341354399318E-3</v>
      </c>
      <c r="AQ17" s="234">
        <f>'2.2'!AQ17/'3.1.a'!$H$183</f>
        <v>3.1753820680788026E-3</v>
      </c>
      <c r="AR17" s="209">
        <f>'2.2'!AR17/'3.1.a'!$H$183</f>
        <v>0</v>
      </c>
      <c r="AS17" s="209">
        <f>'2.2'!AS17/'3.1.a'!$H$183</f>
        <v>0</v>
      </c>
      <c r="AT17" s="209">
        <f>'2.2'!AT17/'3.1.a'!$H$183</f>
        <v>3.1753820680788026E-3</v>
      </c>
      <c r="AU17" s="209">
        <f>'2.2'!AU17/'3.1.a'!$H$183</f>
        <v>0</v>
      </c>
      <c r="AV17" s="209">
        <f>'2.2'!AV17/'3.1.a'!$H$183</f>
        <v>0</v>
      </c>
      <c r="AW17" s="209">
        <f>'2.2'!AW17/'3.1.a'!$H$183</f>
        <v>0</v>
      </c>
      <c r="AX17" s="235">
        <f>'2.2'!AX17/'3.1.a'!$H$183</f>
        <v>3.1753820680788026E-3</v>
      </c>
      <c r="AY17" s="234">
        <f>'2.2'!AY17/'3.1.a'!$I$183</f>
        <v>3.1060914111193413E-3</v>
      </c>
      <c r="AZ17" s="209">
        <f>'2.2'!AZ17/'3.1.a'!$I$183</f>
        <v>0</v>
      </c>
      <c r="BA17" s="209">
        <f>'2.2'!BA17/'3.1.a'!$I$183</f>
        <v>0</v>
      </c>
      <c r="BB17" s="209">
        <f>'2.2'!BB17/'3.1.a'!$I$183</f>
        <v>3.1060914111193413E-3</v>
      </c>
      <c r="BC17" s="209">
        <f>'2.2'!BC17/'3.1.a'!$I$183</f>
        <v>0</v>
      </c>
      <c r="BD17" s="209">
        <f>'2.2'!BD17/'3.1.a'!$I$183</f>
        <v>0</v>
      </c>
      <c r="BE17" s="209">
        <f>'2.2'!BE17/'3.1.a'!$I$183</f>
        <v>0</v>
      </c>
      <c r="BF17" s="235">
        <f>'2.2'!BF17/'3.1.a'!$I$183</f>
        <v>3.1060914111193413E-3</v>
      </c>
      <c r="BG17" s="234">
        <f>'2.2'!BG17/'3.1.a'!$J$183</f>
        <v>3.0385261103588715E-3</v>
      </c>
      <c r="BH17" s="209">
        <f>'2.2'!BH17/'3.1.a'!$J$183</f>
        <v>0</v>
      </c>
      <c r="BI17" s="209">
        <f>'2.2'!BI17/'3.1.a'!$J$183</f>
        <v>0</v>
      </c>
      <c r="BJ17" s="209">
        <f>'2.2'!BJ17/'3.1.a'!$J$183</f>
        <v>3.0385261103588715E-3</v>
      </c>
      <c r="BK17" s="209">
        <f>'2.2'!BK17/'3.1.a'!$J$183</f>
        <v>0</v>
      </c>
      <c r="BL17" s="209">
        <f>'2.2'!BL17/'3.1.a'!$J$183</f>
        <v>0</v>
      </c>
      <c r="BM17" s="209">
        <f>'2.2'!BM17/'3.1.a'!$J$183</f>
        <v>0</v>
      </c>
      <c r="BN17" s="235">
        <f>'2.2'!BN17/'3.1.a'!$J$183</f>
        <v>3.0385261103588715E-3</v>
      </c>
      <c r="BO17" s="234">
        <f>'2.2'!BO17/'3.1.a'!$K$183</f>
        <v>3.1380538837596215E-3</v>
      </c>
      <c r="BP17" s="209">
        <f>'2.2'!BP17/'3.1.a'!$K$183</f>
        <v>0</v>
      </c>
      <c r="BQ17" s="209">
        <f>'2.2'!BQ17/'3.1.a'!$K$183</f>
        <v>0</v>
      </c>
      <c r="BR17" s="209">
        <f>'2.2'!BR17/'3.1.a'!$K$183</f>
        <v>3.1380538837596215E-3</v>
      </c>
      <c r="BS17" s="209">
        <f>'2.2'!BS17/'3.1.a'!$K$183</f>
        <v>0</v>
      </c>
      <c r="BT17" s="209">
        <f>'2.2'!BT17/'3.1.a'!$K$183</f>
        <v>0</v>
      </c>
      <c r="BU17" s="209">
        <f>'2.2'!BU17/'3.1.a'!$K$183</f>
        <v>0</v>
      </c>
      <c r="BV17" s="235">
        <f>'2.2'!BV17/'3.1.a'!$K$183</f>
        <v>3.1380538837596215E-3</v>
      </c>
      <c r="BW17" s="234">
        <f>'2.2'!BW17/'3.1.a'!$L$183</f>
        <v>2.9743004527623073E-3</v>
      </c>
      <c r="BX17" s="209">
        <f>'2.2'!BX17/'3.1.a'!$L$183</f>
        <v>0</v>
      </c>
      <c r="BY17" s="209">
        <f>'2.2'!BY17/'3.1.a'!$L$183</f>
        <v>0</v>
      </c>
      <c r="BZ17" s="209">
        <f>'2.2'!BZ17/'3.1.a'!$L$183</f>
        <v>2.9743004527623073E-3</v>
      </c>
      <c r="CA17" s="209">
        <f>'2.2'!CA17/'3.1.a'!$L$183</f>
        <v>0</v>
      </c>
      <c r="CB17" s="209">
        <f>'2.2'!CB17/'3.1.a'!$L$183</f>
        <v>0</v>
      </c>
      <c r="CC17" s="209">
        <f>'2.2'!CC17/'3.1.a'!$L$183</f>
        <v>0</v>
      </c>
      <c r="CD17" s="235">
        <f>'2.2'!CD17/'3.1.a'!$L$183</f>
        <v>2.9743004527623073E-3</v>
      </c>
      <c r="CE17" s="234">
        <f>'2.2'!CE17/'3.1.a'!$M$183</f>
        <v>2.8236337248532493E-3</v>
      </c>
      <c r="CF17" s="209">
        <f>'2.2'!CF17/'3.1.a'!$M$183</f>
        <v>0</v>
      </c>
      <c r="CG17" s="209">
        <f>'2.2'!CG17/'3.1.a'!$M$183</f>
        <v>0</v>
      </c>
      <c r="CH17" s="209">
        <f>'2.2'!CH17/'3.1.a'!$M$183</f>
        <v>2.8236337248532493E-3</v>
      </c>
      <c r="CI17" s="209">
        <f>'2.2'!CI17/'3.1.a'!$M$183</f>
        <v>0</v>
      </c>
      <c r="CJ17" s="209">
        <f>'2.2'!CJ17/'3.1.a'!$M$183</f>
        <v>0</v>
      </c>
      <c r="CK17" s="209">
        <f>'2.2'!CK17/'3.1.a'!$M$183</f>
        <v>0</v>
      </c>
      <c r="CL17" s="274">
        <f>'2.2'!CL17/'3.1.a'!$M$183</f>
        <v>2.8236337248532493E-3</v>
      </c>
      <c r="CM17" s="234">
        <f>'2.2'!CM17/'3.1.a'!$N$183</f>
        <v>2.7458968715961423E-3</v>
      </c>
      <c r="CN17" s="209">
        <f>'2.2'!CN17/'3.1.a'!$N$183</f>
        <v>0</v>
      </c>
      <c r="CO17" s="209">
        <f>'2.2'!CO17/'3.1.a'!$N$183</f>
        <v>0</v>
      </c>
      <c r="CP17" s="209">
        <f>'2.2'!CP17/'3.1.a'!$N$183</f>
        <v>2.7458968715961423E-3</v>
      </c>
      <c r="CQ17" s="209">
        <f>'2.2'!CQ17/'3.1.a'!$N$183</f>
        <v>0</v>
      </c>
      <c r="CR17" s="209">
        <f>'2.2'!CR17/'3.1.a'!$N$183</f>
        <v>0</v>
      </c>
      <c r="CS17" s="209">
        <f>'2.2'!CS17/'3.1.a'!$N$183</f>
        <v>0</v>
      </c>
      <c r="CT17" s="274">
        <f>'2.2'!CT17/'3.1.a'!$N$183</f>
        <v>2.7458968715961423E-3</v>
      </c>
    </row>
    <row r="18" spans="1:98" s="101" customFormat="1" ht="20" customHeight="1" x14ac:dyDescent="0.2">
      <c r="A18" s="97" t="s">
        <v>440</v>
      </c>
      <c r="B18" s="98" t="s">
        <v>441</v>
      </c>
      <c r="C18" s="234">
        <f>'2.2'!C18/'3.1.a'!$C$183</f>
        <v>3.8134110671881835E-4</v>
      </c>
      <c r="D18" s="209">
        <f>'2.2'!D18/'3.1.a'!$C$183</f>
        <v>0</v>
      </c>
      <c r="E18" s="209">
        <f>'2.2'!E18/'3.1.a'!$C$183</f>
        <v>0</v>
      </c>
      <c r="F18" s="209">
        <f>'2.2'!F18/'3.1.a'!$C$183</f>
        <v>3.8134110671881835E-4</v>
      </c>
      <c r="G18" s="209">
        <f>'2.2'!G18/'3.1.a'!$C$183</f>
        <v>0</v>
      </c>
      <c r="H18" s="209">
        <f>'2.2'!H18/'3.1.a'!$C$183</f>
        <v>0</v>
      </c>
      <c r="I18" s="209">
        <f>'2.2'!I18/'3.1.a'!$C$183</f>
        <v>0</v>
      </c>
      <c r="J18" s="235">
        <f>'2.2'!J18/'3.1.a'!$C$183</f>
        <v>3.8134110671881835E-4</v>
      </c>
      <c r="K18" s="234">
        <f>'2.2'!K18/'3.1.a'!$D$183</f>
        <v>3.9512650879425058E-4</v>
      </c>
      <c r="L18" s="209">
        <f>'2.2'!L18/'3.1.a'!$D$183</f>
        <v>0</v>
      </c>
      <c r="M18" s="209">
        <f>'2.2'!M18/'3.1.a'!$D$183</f>
        <v>0</v>
      </c>
      <c r="N18" s="209">
        <f>'2.2'!N18/'3.1.a'!$D$183</f>
        <v>3.9512650879425058E-4</v>
      </c>
      <c r="O18" s="209">
        <f>'2.2'!O18/'3.1.a'!$D$183</f>
        <v>0</v>
      </c>
      <c r="P18" s="209">
        <f>'2.2'!P18/'3.1.a'!$D$183</f>
        <v>0</v>
      </c>
      <c r="Q18" s="209">
        <f>'2.2'!Q18/'3.1.a'!$D$183</f>
        <v>0</v>
      </c>
      <c r="R18" s="235">
        <f>'2.2'!R18/'3.1.a'!$D$183</f>
        <v>3.9512650879425058E-4</v>
      </c>
      <c r="S18" s="234">
        <f>'2.2'!S18/'3.1.a'!$E$183</f>
        <v>3.9733812004336664E-4</v>
      </c>
      <c r="T18" s="209">
        <f>'2.2'!T18/'3.1.a'!$E$183</f>
        <v>0</v>
      </c>
      <c r="U18" s="209">
        <f>'2.2'!U18/'3.1.a'!$E$183</f>
        <v>0</v>
      </c>
      <c r="V18" s="209">
        <f>'2.2'!V18/'3.1.a'!$E$183</f>
        <v>3.9733812004336664E-4</v>
      </c>
      <c r="W18" s="209">
        <f>'2.2'!W18/'3.1.a'!$E$183</f>
        <v>0</v>
      </c>
      <c r="X18" s="209">
        <f>'2.2'!X18/'3.1.a'!$E$183</f>
        <v>0</v>
      </c>
      <c r="Y18" s="209">
        <f>'2.2'!Y18/'3.1.a'!$E$183</f>
        <v>0</v>
      </c>
      <c r="Z18" s="235">
        <f>'2.2'!Z18/'3.1.a'!$E$183</f>
        <v>3.9733812004336664E-4</v>
      </c>
      <c r="AA18" s="234">
        <f>'2.2'!AA18/'3.1.a'!$F$183</f>
        <v>4.0603542920077378E-4</v>
      </c>
      <c r="AB18" s="209">
        <f>'2.2'!AB18/'3.1.a'!$F$183</f>
        <v>0</v>
      </c>
      <c r="AC18" s="209">
        <f>'2.2'!AC18/'3.1.a'!$F$183</f>
        <v>0</v>
      </c>
      <c r="AD18" s="209">
        <f>'2.2'!AD18/'3.1.a'!$F$183</f>
        <v>4.0603542920077378E-4</v>
      </c>
      <c r="AE18" s="209">
        <f>'2.2'!AE18/'3.1.a'!$F$183</f>
        <v>0</v>
      </c>
      <c r="AF18" s="209">
        <f>'2.2'!AF18/'3.1.a'!$F$183</f>
        <v>0</v>
      </c>
      <c r="AG18" s="209">
        <f>'2.2'!AG18/'3.1.a'!$F$183</f>
        <v>0</v>
      </c>
      <c r="AH18" s="235">
        <f>'2.2'!AH18/'3.1.a'!$F$183</f>
        <v>4.0603542920077378E-4</v>
      </c>
      <c r="AI18" s="234">
        <f>'2.2'!AI18/'3.1.a'!$G$183</f>
        <v>4.2296504518032939E-4</v>
      </c>
      <c r="AJ18" s="209">
        <f>'2.2'!AJ18/'3.1.a'!$G$183</f>
        <v>0</v>
      </c>
      <c r="AK18" s="209">
        <f>'2.2'!AK18/'3.1.a'!$G$183</f>
        <v>0</v>
      </c>
      <c r="AL18" s="209">
        <f>'2.2'!AL18/'3.1.a'!$G$183</f>
        <v>4.2296504518032939E-4</v>
      </c>
      <c r="AM18" s="209">
        <f>'2.2'!AM18/'3.1.a'!$G$183</f>
        <v>0</v>
      </c>
      <c r="AN18" s="209">
        <f>'2.2'!AN18/'3.1.a'!$G$183</f>
        <v>0</v>
      </c>
      <c r="AO18" s="209">
        <f>'2.2'!AO18/'3.1.a'!$G$183</f>
        <v>0</v>
      </c>
      <c r="AP18" s="235">
        <f>'2.2'!AP18/'3.1.a'!$G$183</f>
        <v>4.2296504518032939E-4</v>
      </c>
      <c r="AQ18" s="234">
        <f>'2.2'!AQ18/'3.1.a'!$H$183</f>
        <v>4.2500274608654374E-4</v>
      </c>
      <c r="AR18" s="209">
        <f>'2.2'!AR18/'3.1.a'!$H$183</f>
        <v>0</v>
      </c>
      <c r="AS18" s="209">
        <f>'2.2'!AS18/'3.1.a'!$H$183</f>
        <v>0</v>
      </c>
      <c r="AT18" s="209">
        <f>'2.2'!AT18/'3.1.a'!$H$183</f>
        <v>4.2500274608654374E-4</v>
      </c>
      <c r="AU18" s="209">
        <f>'2.2'!AU18/'3.1.a'!$H$183</f>
        <v>0</v>
      </c>
      <c r="AV18" s="209">
        <f>'2.2'!AV18/'3.1.a'!$H$183</f>
        <v>0</v>
      </c>
      <c r="AW18" s="209">
        <f>'2.2'!AW18/'3.1.a'!$H$183</f>
        <v>0</v>
      </c>
      <c r="AX18" s="235">
        <f>'2.2'!AX18/'3.1.a'!$H$183</f>
        <v>4.2500274608654374E-4</v>
      </c>
      <c r="AY18" s="234">
        <f>'2.2'!AY18/'3.1.a'!$I$183</f>
        <v>4.333882855929694E-4</v>
      </c>
      <c r="AZ18" s="209">
        <f>'2.2'!AZ18/'3.1.a'!$I$183</f>
        <v>0</v>
      </c>
      <c r="BA18" s="209">
        <f>'2.2'!BA18/'3.1.a'!$I$183</f>
        <v>0</v>
      </c>
      <c r="BB18" s="209">
        <f>'2.2'!BB18/'3.1.a'!$I$183</f>
        <v>4.333882855929694E-4</v>
      </c>
      <c r="BC18" s="209">
        <f>'2.2'!BC18/'3.1.a'!$I$183</f>
        <v>0</v>
      </c>
      <c r="BD18" s="209">
        <f>'2.2'!BD18/'3.1.a'!$I$183</f>
        <v>0</v>
      </c>
      <c r="BE18" s="209">
        <f>'2.2'!BE18/'3.1.a'!$I$183</f>
        <v>0</v>
      </c>
      <c r="BF18" s="235">
        <f>'2.2'!BF18/'3.1.a'!$I$183</f>
        <v>4.333882855929694E-4</v>
      </c>
      <c r="BG18" s="234">
        <f>'2.2'!BG18/'3.1.a'!$J$183</f>
        <v>4.1335102339860229E-4</v>
      </c>
      <c r="BH18" s="209">
        <f>'2.2'!BH18/'3.1.a'!$J$183</f>
        <v>0</v>
      </c>
      <c r="BI18" s="209">
        <f>'2.2'!BI18/'3.1.a'!$J$183</f>
        <v>0</v>
      </c>
      <c r="BJ18" s="209">
        <f>'2.2'!BJ18/'3.1.a'!$J$183</f>
        <v>4.1335102339860229E-4</v>
      </c>
      <c r="BK18" s="209">
        <f>'2.2'!BK18/'3.1.a'!$J$183</f>
        <v>0</v>
      </c>
      <c r="BL18" s="209">
        <f>'2.2'!BL18/'3.1.a'!$J$183</f>
        <v>0</v>
      </c>
      <c r="BM18" s="209">
        <f>'2.2'!BM18/'3.1.a'!$J$183</f>
        <v>0</v>
      </c>
      <c r="BN18" s="235">
        <f>'2.2'!BN18/'3.1.a'!$J$183</f>
        <v>4.1335102339860229E-4</v>
      </c>
      <c r="BO18" s="234">
        <f>'2.2'!BO18/'3.1.a'!$K$183</f>
        <v>3.4635297035853503E-4</v>
      </c>
      <c r="BP18" s="209">
        <f>'2.2'!BP18/'3.1.a'!$K$183</f>
        <v>0</v>
      </c>
      <c r="BQ18" s="209">
        <f>'2.2'!BQ18/'3.1.a'!$K$183</f>
        <v>0</v>
      </c>
      <c r="BR18" s="209">
        <f>'2.2'!BR18/'3.1.a'!$K$183</f>
        <v>3.4635297035853503E-4</v>
      </c>
      <c r="BS18" s="209">
        <f>'2.2'!BS18/'3.1.a'!$K$183</f>
        <v>0</v>
      </c>
      <c r="BT18" s="209">
        <f>'2.2'!BT18/'3.1.a'!$K$183</f>
        <v>0</v>
      </c>
      <c r="BU18" s="209">
        <f>'2.2'!BU18/'3.1.a'!$K$183</f>
        <v>0</v>
      </c>
      <c r="BV18" s="235">
        <f>'2.2'!BV18/'3.1.a'!$K$183</f>
        <v>3.4635297035853503E-4</v>
      </c>
      <c r="BW18" s="234">
        <f>'2.2'!BW18/'3.1.a'!$L$183</f>
        <v>3.0600207592882029E-4</v>
      </c>
      <c r="BX18" s="209">
        <f>'2.2'!BX18/'3.1.a'!$L$183</f>
        <v>0</v>
      </c>
      <c r="BY18" s="209">
        <f>'2.2'!BY18/'3.1.a'!$L$183</f>
        <v>0</v>
      </c>
      <c r="BZ18" s="209">
        <f>'2.2'!BZ18/'3.1.a'!$L$183</f>
        <v>3.0600207592882029E-4</v>
      </c>
      <c r="CA18" s="209">
        <f>'2.2'!CA18/'3.1.a'!$L$183</f>
        <v>0</v>
      </c>
      <c r="CB18" s="209">
        <f>'2.2'!CB18/'3.1.a'!$L$183</f>
        <v>0</v>
      </c>
      <c r="CC18" s="209">
        <f>'2.2'!CC18/'3.1.a'!$L$183</f>
        <v>0</v>
      </c>
      <c r="CD18" s="235">
        <f>'2.2'!CD18/'3.1.a'!$L$183</f>
        <v>3.0600207592882029E-4</v>
      </c>
      <c r="CE18" s="234">
        <f>'2.2'!CE18/'3.1.a'!$M$183</f>
        <v>2.9235377307748188E-4</v>
      </c>
      <c r="CF18" s="209">
        <f>'2.2'!CF18/'3.1.a'!$M$183</f>
        <v>0</v>
      </c>
      <c r="CG18" s="209">
        <f>'2.2'!CG18/'3.1.a'!$M$183</f>
        <v>0</v>
      </c>
      <c r="CH18" s="209">
        <f>'2.2'!CH18/'3.1.a'!$M$183</f>
        <v>2.9235377307748188E-4</v>
      </c>
      <c r="CI18" s="209">
        <f>'2.2'!CI18/'3.1.a'!$M$183</f>
        <v>0</v>
      </c>
      <c r="CJ18" s="209">
        <f>'2.2'!CJ18/'3.1.a'!$M$183</f>
        <v>0</v>
      </c>
      <c r="CK18" s="209">
        <f>'2.2'!CK18/'3.1.a'!$M$183</f>
        <v>0</v>
      </c>
      <c r="CL18" s="274">
        <f>'2.2'!CL18/'3.1.a'!$M$183</f>
        <v>2.9235377307748188E-4</v>
      </c>
      <c r="CM18" s="234">
        <f>'2.2'!CM18/'3.1.a'!$N$183</f>
        <v>2.7521914979105916E-4</v>
      </c>
      <c r="CN18" s="209">
        <f>'2.2'!CN18/'3.1.a'!$N$183</f>
        <v>0</v>
      </c>
      <c r="CO18" s="209">
        <f>'2.2'!CO18/'3.1.a'!$N$183</f>
        <v>0</v>
      </c>
      <c r="CP18" s="209">
        <f>'2.2'!CP18/'3.1.a'!$N$183</f>
        <v>2.7521914979105916E-4</v>
      </c>
      <c r="CQ18" s="209">
        <f>'2.2'!CQ18/'3.1.a'!$N$183</f>
        <v>0</v>
      </c>
      <c r="CR18" s="209">
        <f>'2.2'!CR18/'3.1.a'!$N$183</f>
        <v>0</v>
      </c>
      <c r="CS18" s="209">
        <f>'2.2'!CS18/'3.1.a'!$N$183</f>
        <v>0</v>
      </c>
      <c r="CT18" s="274">
        <f>'2.2'!CT18/'3.1.a'!$N$183</f>
        <v>2.7521914979105916E-4</v>
      </c>
    </row>
    <row r="19" spans="1:98" ht="20" customHeight="1" x14ac:dyDescent="0.2">
      <c r="A19" s="35">
        <v>113</v>
      </c>
      <c r="B19" s="36" t="s">
        <v>258</v>
      </c>
      <c r="C19" s="218">
        <f>'2.2'!C19/'3.1.a'!$C$183</f>
        <v>1.3583259818258415E-4</v>
      </c>
      <c r="D19" s="143">
        <f>'2.2'!D19/'3.1.a'!$C$183</f>
        <v>0</v>
      </c>
      <c r="E19" s="143">
        <f>'2.2'!E19/'3.1.a'!$C$183</f>
        <v>0</v>
      </c>
      <c r="F19" s="143">
        <f>'2.2'!F19/'3.1.a'!$C$183</f>
        <v>1.3583259818258415E-4</v>
      </c>
      <c r="G19" s="143">
        <f>'2.2'!G19/'3.1.a'!$C$183</f>
        <v>6.3132329418759923E-3</v>
      </c>
      <c r="H19" s="143">
        <f>'2.2'!H19/'3.1.a'!$C$183</f>
        <v>6.1810998079846512E-3</v>
      </c>
      <c r="I19" s="143">
        <f>'2.2'!I19/'3.1.a'!$C$183</f>
        <v>0</v>
      </c>
      <c r="J19" s="219">
        <f>'2.2'!J19/'3.1.a'!$C$183</f>
        <v>1.2630165348043228E-2</v>
      </c>
      <c r="K19" s="218">
        <f>'2.2'!K19/'3.1.a'!$D$183</f>
        <v>1.3763544571291993E-4</v>
      </c>
      <c r="L19" s="143">
        <f>'2.2'!L19/'3.1.a'!$D$183</f>
        <v>0</v>
      </c>
      <c r="M19" s="143">
        <f>'2.2'!M19/'3.1.a'!$D$183</f>
        <v>0</v>
      </c>
      <c r="N19" s="143">
        <f>'2.2'!N19/'3.1.a'!$D$183</f>
        <v>1.3763544571291993E-4</v>
      </c>
      <c r="O19" s="143">
        <f>'2.2'!O19/'3.1.a'!$D$183</f>
        <v>6.3047143889153178E-3</v>
      </c>
      <c r="P19" s="143">
        <f>'2.2'!P19/'3.1.a'!$D$183</f>
        <v>6.3605105734071852E-3</v>
      </c>
      <c r="Q19" s="143">
        <f>'2.2'!Q19/'3.1.a'!$D$183</f>
        <v>0</v>
      </c>
      <c r="R19" s="219">
        <f>'2.2'!R19/'3.1.a'!$D$183</f>
        <v>1.2802860408035422E-2</v>
      </c>
      <c r="S19" s="218">
        <f>'2.2'!S19/'3.1.a'!$E$183</f>
        <v>1.4280348545514209E-4</v>
      </c>
      <c r="T19" s="143">
        <f>'2.2'!T19/'3.1.a'!$E$183</f>
        <v>0</v>
      </c>
      <c r="U19" s="143">
        <f>'2.2'!U19/'3.1.a'!$E$183</f>
        <v>0</v>
      </c>
      <c r="V19" s="143">
        <f>'2.2'!V19/'3.1.a'!$E$183</f>
        <v>1.4280348545514209E-4</v>
      </c>
      <c r="W19" s="143">
        <f>'2.2'!W19/'3.1.a'!$E$183</f>
        <v>6.4915731882648356E-3</v>
      </c>
      <c r="X19" s="143">
        <f>'2.2'!X19/'3.1.a'!$E$183</f>
        <v>6.3911232012188665E-3</v>
      </c>
      <c r="Y19" s="143">
        <f>'2.2'!Y19/'3.1.a'!$E$183</f>
        <v>0</v>
      </c>
      <c r="Z19" s="219">
        <f>'2.2'!Z19/'3.1.a'!$E$183</f>
        <v>1.3025499874938845E-2</v>
      </c>
      <c r="AA19" s="218">
        <f>'2.2'!AA19/'3.1.a'!$F$183</f>
        <v>1.4671966495542911E-4</v>
      </c>
      <c r="AB19" s="143">
        <f>'2.2'!AB19/'3.1.a'!$F$183</f>
        <v>0</v>
      </c>
      <c r="AC19" s="143">
        <f>'2.2'!AC19/'3.1.a'!$F$183</f>
        <v>0</v>
      </c>
      <c r="AD19" s="143">
        <f>'2.2'!AD19/'3.1.a'!$F$183</f>
        <v>1.4671966495542911E-4</v>
      </c>
      <c r="AE19" s="143">
        <f>'2.2'!AE19/'3.1.a'!$F$183</f>
        <v>6.4380754348425879E-3</v>
      </c>
      <c r="AF19" s="143">
        <f>'2.2'!AF19/'3.1.a'!$F$183</f>
        <v>6.5768086794945457E-3</v>
      </c>
      <c r="AG19" s="143">
        <f>'2.2'!AG19/'3.1.a'!$F$183</f>
        <v>0</v>
      </c>
      <c r="AH19" s="219">
        <f>'2.2'!AH19/'3.1.a'!$F$183</f>
        <v>1.3161603779292564E-2</v>
      </c>
      <c r="AI19" s="218">
        <f>'2.2'!AI19/'3.1.a'!$G$183</f>
        <v>1.6072305445467372E-4</v>
      </c>
      <c r="AJ19" s="143">
        <f>'2.2'!AJ19/'3.1.a'!$G$183</f>
        <v>0</v>
      </c>
      <c r="AK19" s="143">
        <f>'2.2'!AK19/'3.1.a'!$G$183</f>
        <v>0</v>
      </c>
      <c r="AL19" s="143">
        <f>'2.2'!AL19/'3.1.a'!$G$183</f>
        <v>1.6072305445467372E-4</v>
      </c>
      <c r="AM19" s="143">
        <f>'2.2'!AM19/'3.1.a'!$G$183</f>
        <v>6.5901037362061949E-3</v>
      </c>
      <c r="AN19" s="143">
        <f>'2.2'!AN19/'3.1.a'!$G$183</f>
        <v>6.649822982243995E-3</v>
      </c>
      <c r="AO19" s="143">
        <f>'2.2'!AO19/'3.1.a'!$G$183</f>
        <v>0</v>
      </c>
      <c r="AP19" s="219">
        <f>'2.2'!AP19/'3.1.a'!$G$183</f>
        <v>1.3400649772904866E-2</v>
      </c>
      <c r="AQ19" s="218">
        <f>'2.2'!AQ19/'3.1.a'!$H$183</f>
        <v>1.8856668355797163E-4</v>
      </c>
      <c r="AR19" s="143">
        <f>'2.2'!AR19/'3.1.a'!$H$183</f>
        <v>0</v>
      </c>
      <c r="AS19" s="143">
        <f>'2.2'!AS19/'3.1.a'!$H$183</f>
        <v>0</v>
      </c>
      <c r="AT19" s="143">
        <f>'2.2'!AT19/'3.1.a'!$H$183</f>
        <v>1.8856668355797163E-4</v>
      </c>
      <c r="AU19" s="143">
        <f>'2.2'!AU19/'3.1.a'!$H$183</f>
        <v>7.2846672030410682E-3</v>
      </c>
      <c r="AV19" s="143">
        <f>'2.2'!AV19/'3.1.a'!$H$183</f>
        <v>6.9656575587357505E-3</v>
      </c>
      <c r="AW19" s="143">
        <f>'2.2'!AW19/'3.1.a'!$H$183</f>
        <v>0</v>
      </c>
      <c r="AX19" s="219">
        <f>'2.2'!AX19/'3.1.a'!$H$183</f>
        <v>1.443889144533479E-2</v>
      </c>
      <c r="AY19" s="218">
        <f>'2.2'!AY19/'3.1.a'!$I$183</f>
        <v>1.8498296985259029E-4</v>
      </c>
      <c r="AZ19" s="143">
        <f>'2.2'!AZ19/'3.1.a'!$I$183</f>
        <v>0</v>
      </c>
      <c r="BA19" s="143">
        <f>'2.2'!BA19/'3.1.a'!$I$183</f>
        <v>0</v>
      </c>
      <c r="BB19" s="143">
        <f>'2.2'!BB19/'3.1.a'!$I$183</f>
        <v>1.8498296985259029E-4</v>
      </c>
      <c r="BC19" s="143">
        <f>'2.2'!BC19/'3.1.a'!$I$183</f>
        <v>7.5730296162938035E-3</v>
      </c>
      <c r="BD19" s="143">
        <f>'2.2'!BD19/'3.1.a'!$I$183</f>
        <v>7.025481529605488E-3</v>
      </c>
      <c r="BE19" s="143">
        <f>'2.2'!BE19/'3.1.a'!$I$183</f>
        <v>0</v>
      </c>
      <c r="BF19" s="219">
        <f>'2.2'!BF19/'3.1.a'!$I$183</f>
        <v>1.4783494115751883E-2</v>
      </c>
      <c r="BG19" s="218">
        <f>'2.2'!BG19/'3.1.a'!$J$183</f>
        <v>1.9940673214051736E-4</v>
      </c>
      <c r="BH19" s="143">
        <f>'2.2'!BH19/'3.1.a'!$J$183</f>
        <v>0</v>
      </c>
      <c r="BI19" s="143">
        <f>'2.2'!BI19/'3.1.a'!$J$183</f>
        <v>0</v>
      </c>
      <c r="BJ19" s="143">
        <f>'2.2'!BJ19/'3.1.a'!$J$183</f>
        <v>1.9940673214051736E-4</v>
      </c>
      <c r="BK19" s="143">
        <f>'2.2'!BK19/'3.1.a'!$J$183</f>
        <v>7.4072740027004988E-3</v>
      </c>
      <c r="BL19" s="143">
        <f>'2.2'!BL19/'3.1.a'!$J$183</f>
        <v>7.3896122499045426E-3</v>
      </c>
      <c r="BM19" s="143">
        <f>'2.2'!BM19/'3.1.a'!$J$183</f>
        <v>0</v>
      </c>
      <c r="BN19" s="219">
        <f>'2.2'!BN19/'3.1.a'!$J$183</f>
        <v>1.4996292984745557E-2</v>
      </c>
      <c r="BO19" s="218">
        <f>'2.2'!BO19/'3.1.a'!$K$183</f>
        <v>2.0625938381451772E-4</v>
      </c>
      <c r="BP19" s="143">
        <f>'2.2'!BP19/'3.1.a'!$K$183</f>
        <v>0</v>
      </c>
      <c r="BQ19" s="143">
        <f>'2.2'!BQ19/'3.1.a'!$K$183</f>
        <v>0</v>
      </c>
      <c r="BR19" s="143">
        <f>'2.2'!BR19/'3.1.a'!$K$183</f>
        <v>2.0625938381451772E-4</v>
      </c>
      <c r="BS19" s="143">
        <f>'2.2'!BS19/'3.1.a'!$K$183</f>
        <v>7.3943134836477464E-3</v>
      </c>
      <c r="BT19" s="143">
        <f>'2.2'!BT19/'3.1.a'!$K$183</f>
        <v>7.8333631613187842E-3</v>
      </c>
      <c r="BU19" s="143">
        <f>'2.2'!BU19/'3.1.a'!$K$183</f>
        <v>0</v>
      </c>
      <c r="BV19" s="219">
        <f>'2.2'!BV19/'3.1.a'!$K$183</f>
        <v>1.5433936028781049E-2</v>
      </c>
      <c r="BW19" s="218">
        <f>'2.2'!BW19/'3.1.a'!$L$183</f>
        <v>2.2412382292721567E-4</v>
      </c>
      <c r="BX19" s="143">
        <f>'2.2'!BX19/'3.1.a'!$L$183</f>
        <v>0</v>
      </c>
      <c r="BY19" s="143">
        <f>'2.2'!BY19/'3.1.a'!$L$183</f>
        <v>0</v>
      </c>
      <c r="BZ19" s="143">
        <f>'2.2'!BZ19/'3.1.a'!$L$183</f>
        <v>2.2412382292721567E-4</v>
      </c>
      <c r="CA19" s="143">
        <f>'2.2'!CA19/'3.1.a'!$L$183</f>
        <v>7.6065262755187317E-3</v>
      </c>
      <c r="CB19" s="143">
        <f>'2.2'!CB19/'3.1.a'!$L$183</f>
        <v>8.1177822845227531E-3</v>
      </c>
      <c r="CC19" s="143">
        <f>'2.2'!CC19/'3.1.a'!$L$183</f>
        <v>0</v>
      </c>
      <c r="CD19" s="219">
        <f>'2.2'!CD19/'3.1.a'!$L$183</f>
        <v>1.59484323829687E-2</v>
      </c>
      <c r="CE19" s="218">
        <f>'2.2'!CE19/'3.1.a'!$M$183</f>
        <v>2.3902483109935365E-4</v>
      </c>
      <c r="CF19" s="143">
        <f>'2.2'!CF19/'3.1.a'!$M$183</f>
        <v>0</v>
      </c>
      <c r="CG19" s="143">
        <f>'2.2'!CG19/'3.1.a'!$M$183</f>
        <v>0</v>
      </c>
      <c r="CH19" s="143">
        <f>'2.2'!CH19/'3.1.a'!$M$183</f>
        <v>2.3902483109935365E-4</v>
      </c>
      <c r="CI19" s="143">
        <f>'2.2'!CI19/'3.1.a'!$M$183</f>
        <v>7.8113795629099776E-3</v>
      </c>
      <c r="CJ19" s="143">
        <f>'2.2'!CJ19/'3.1.a'!$M$183</f>
        <v>8.2496115003837783E-3</v>
      </c>
      <c r="CK19" s="143">
        <f>'2.2'!CK19/'3.1.a'!$M$183</f>
        <v>0</v>
      </c>
      <c r="CL19" s="271">
        <f>'2.2'!CL19/'3.1.a'!$M$183</f>
        <v>1.6300015894393109E-2</v>
      </c>
      <c r="CM19" s="218">
        <f>'2.2'!CM19/'3.1.a'!$N$183</f>
        <v>2.5194611909455509E-4</v>
      </c>
      <c r="CN19" s="143">
        <f>'2.2'!CN19/'3.1.a'!$N$183</f>
        <v>0</v>
      </c>
      <c r="CO19" s="143">
        <f>'2.2'!CO19/'3.1.a'!$N$183</f>
        <v>0</v>
      </c>
      <c r="CP19" s="143">
        <f>'2.2'!CP19/'3.1.a'!$N$183</f>
        <v>2.5194611909455509E-4</v>
      </c>
      <c r="CQ19" s="143">
        <f>'2.2'!CQ19/'3.1.a'!$N$183</f>
        <v>7.6330961842446966E-3</v>
      </c>
      <c r="CR19" s="143">
        <f>'2.2'!CR19/'3.1.a'!$N$183</f>
        <v>8.6428824410190001E-3</v>
      </c>
      <c r="CS19" s="143">
        <f>'2.2'!CS19/'3.1.a'!$N$183</f>
        <v>0</v>
      </c>
      <c r="CT19" s="271">
        <f>'2.2'!CT19/'3.1.a'!$N$183</f>
        <v>1.6527924744358248E-2</v>
      </c>
    </row>
    <row r="20" spans="1:98" s="41" customFormat="1" ht="20" customHeight="1" x14ac:dyDescent="0.2">
      <c r="A20" s="38">
        <v>1131</v>
      </c>
      <c r="B20" s="39" t="s">
        <v>259</v>
      </c>
      <c r="C20" s="232">
        <f>'2.2'!C20/'3.1.a'!$C$183</f>
        <v>1.2344085157753253E-4</v>
      </c>
      <c r="D20" s="208">
        <f>'2.2'!D20/'3.1.a'!$C$183</f>
        <v>0</v>
      </c>
      <c r="E20" s="208">
        <f>'2.2'!E20/'3.1.a'!$C$183</f>
        <v>0</v>
      </c>
      <c r="F20" s="208">
        <f>'2.2'!F20/'3.1.a'!$C$183</f>
        <v>1.2344085157753253E-4</v>
      </c>
      <c r="G20" s="208">
        <f>'2.2'!G20/'3.1.a'!$C$183</f>
        <v>1.6658360844109404E-4</v>
      </c>
      <c r="H20" s="208">
        <f>'2.2'!H20/'3.1.a'!$C$183</f>
        <v>6.1810998079846512E-3</v>
      </c>
      <c r="I20" s="208">
        <f>'2.2'!I20/'3.1.a'!$C$183</f>
        <v>0</v>
      </c>
      <c r="J20" s="233">
        <f>'2.2'!J20/'3.1.a'!$C$183</f>
        <v>6.4711242680032784E-3</v>
      </c>
      <c r="K20" s="232">
        <f>'2.2'!K20/'3.1.a'!$D$183</f>
        <v>1.258517002811912E-4</v>
      </c>
      <c r="L20" s="208">
        <f>'2.2'!L20/'3.1.a'!$D$183</f>
        <v>0</v>
      </c>
      <c r="M20" s="208">
        <f>'2.2'!M20/'3.1.a'!$D$183</f>
        <v>0</v>
      </c>
      <c r="N20" s="208">
        <f>'2.2'!N20/'3.1.a'!$D$183</f>
        <v>1.258517002811912E-4</v>
      </c>
      <c r="O20" s="208">
        <f>'2.2'!O20/'3.1.a'!$D$183</f>
        <v>1.625956152707876E-4</v>
      </c>
      <c r="P20" s="208">
        <f>'2.2'!P20/'3.1.a'!$D$183</f>
        <v>6.3605105734071852E-3</v>
      </c>
      <c r="Q20" s="208">
        <f>'2.2'!Q20/'3.1.a'!$D$183</f>
        <v>0</v>
      </c>
      <c r="R20" s="233">
        <f>'2.2'!R20/'3.1.a'!$D$183</f>
        <v>6.6489578889591637E-3</v>
      </c>
      <c r="S20" s="232">
        <f>'2.2'!S20/'3.1.a'!$E$183</f>
        <v>1.2857542455283337E-4</v>
      </c>
      <c r="T20" s="208">
        <f>'2.2'!T20/'3.1.a'!$E$183</f>
        <v>0</v>
      </c>
      <c r="U20" s="208">
        <f>'2.2'!U20/'3.1.a'!$E$183</f>
        <v>0</v>
      </c>
      <c r="V20" s="208">
        <f>'2.2'!V20/'3.1.a'!$E$183</f>
        <v>1.2857542455283337E-4</v>
      </c>
      <c r="W20" s="208">
        <f>'2.2'!W20/'3.1.a'!$E$183</f>
        <v>1.6969287056260333E-4</v>
      </c>
      <c r="X20" s="208">
        <f>'2.2'!X20/'3.1.a'!$E$183</f>
        <v>6.3911232012188665E-3</v>
      </c>
      <c r="Y20" s="208">
        <f>'2.2'!Y20/'3.1.a'!$E$183</f>
        <v>0</v>
      </c>
      <c r="Z20" s="233">
        <f>'2.2'!Z20/'3.1.a'!$E$183</f>
        <v>6.6893914963343029E-3</v>
      </c>
      <c r="AA20" s="232">
        <f>'2.2'!AA20/'3.1.a'!$F$183</f>
        <v>1.433471280618514E-4</v>
      </c>
      <c r="AB20" s="208">
        <f>'2.2'!AB20/'3.1.a'!$F$183</f>
        <v>0</v>
      </c>
      <c r="AC20" s="208">
        <f>'2.2'!AC20/'3.1.a'!$F$183</f>
        <v>0</v>
      </c>
      <c r="AD20" s="208">
        <f>'2.2'!AD20/'3.1.a'!$F$183</f>
        <v>1.433471280618514E-4</v>
      </c>
      <c r="AE20" s="208">
        <f>'2.2'!AE20/'3.1.a'!$F$183</f>
        <v>1.7838921256939027E-4</v>
      </c>
      <c r="AF20" s="208">
        <f>'2.2'!AF20/'3.1.a'!$F$183</f>
        <v>6.5768086794945457E-3</v>
      </c>
      <c r="AG20" s="208">
        <f>'2.2'!AG20/'3.1.a'!$F$183</f>
        <v>0</v>
      </c>
      <c r="AH20" s="233">
        <f>'2.2'!AH20/'3.1.a'!$F$183</f>
        <v>6.8985450201257872E-3</v>
      </c>
      <c r="AI20" s="232">
        <f>'2.2'!AI20/'3.1.a'!$G$183</f>
        <v>1.5587995222317953E-4</v>
      </c>
      <c r="AJ20" s="208">
        <f>'2.2'!AJ20/'3.1.a'!$G$183</f>
        <v>0</v>
      </c>
      <c r="AK20" s="208">
        <f>'2.2'!AK20/'3.1.a'!$G$183</f>
        <v>0</v>
      </c>
      <c r="AL20" s="208">
        <f>'2.2'!AL20/'3.1.a'!$G$183</f>
        <v>1.5587995222317953E-4</v>
      </c>
      <c r="AM20" s="208">
        <f>'2.2'!AM20/'3.1.a'!$G$183</f>
        <v>1.614422701690081E-4</v>
      </c>
      <c r="AN20" s="208">
        <f>'2.2'!AN20/'3.1.a'!$G$183</f>
        <v>6.649822982243995E-3</v>
      </c>
      <c r="AO20" s="208">
        <f>'2.2'!AO20/'3.1.a'!$G$183</f>
        <v>0</v>
      </c>
      <c r="AP20" s="233">
        <f>'2.2'!AP20/'3.1.a'!$G$183</f>
        <v>6.9671452046361822E-3</v>
      </c>
      <c r="AQ20" s="232">
        <f>'2.2'!AQ20/'3.1.a'!$H$183</f>
        <v>1.8429136305876109E-4</v>
      </c>
      <c r="AR20" s="208">
        <f>'2.2'!AR20/'3.1.a'!$H$183</f>
        <v>0</v>
      </c>
      <c r="AS20" s="208">
        <f>'2.2'!AS20/'3.1.a'!$H$183</f>
        <v>0</v>
      </c>
      <c r="AT20" s="208">
        <f>'2.2'!AT20/'3.1.a'!$H$183</f>
        <v>1.8429136305876109E-4</v>
      </c>
      <c r="AU20" s="208">
        <f>'2.2'!AU20/'3.1.a'!$H$183</f>
        <v>1.6643670025135983E-4</v>
      </c>
      <c r="AV20" s="208">
        <f>'2.2'!AV20/'3.1.a'!$H$183</f>
        <v>6.9656575587357505E-3</v>
      </c>
      <c r="AW20" s="208">
        <f>'2.2'!AW20/'3.1.a'!$H$183</f>
        <v>0</v>
      </c>
      <c r="AX20" s="233">
        <f>'2.2'!AX20/'3.1.a'!$H$183</f>
        <v>7.3163856220458713E-3</v>
      </c>
      <c r="AY20" s="232">
        <f>'2.2'!AY20/'3.1.a'!$I$183</f>
        <v>1.796709400273841E-4</v>
      </c>
      <c r="AZ20" s="208">
        <f>'2.2'!AZ20/'3.1.a'!$I$183</f>
        <v>0</v>
      </c>
      <c r="BA20" s="208">
        <f>'2.2'!BA20/'3.1.a'!$I$183</f>
        <v>0</v>
      </c>
      <c r="BB20" s="208">
        <f>'2.2'!BB20/'3.1.a'!$I$183</f>
        <v>1.796709400273841E-4</v>
      </c>
      <c r="BC20" s="208">
        <f>'2.2'!BC20/'3.1.a'!$I$183</f>
        <v>1.7812162824149577E-4</v>
      </c>
      <c r="BD20" s="208">
        <f>'2.2'!BD20/'3.1.a'!$I$183</f>
        <v>7.025481529605488E-3</v>
      </c>
      <c r="BE20" s="208">
        <f>'2.2'!BE20/'3.1.a'!$I$183</f>
        <v>0</v>
      </c>
      <c r="BF20" s="233">
        <f>'2.2'!BF20/'3.1.a'!$I$183</f>
        <v>7.3832740978743679E-3</v>
      </c>
      <c r="BG20" s="232">
        <f>'2.2'!BG20/'3.1.a'!$J$183</f>
        <v>1.9333417176184179E-4</v>
      </c>
      <c r="BH20" s="208">
        <f>'2.2'!BH20/'3.1.a'!$J$183</f>
        <v>0</v>
      </c>
      <c r="BI20" s="208">
        <f>'2.2'!BI20/'3.1.a'!$J$183</f>
        <v>0</v>
      </c>
      <c r="BJ20" s="208">
        <f>'2.2'!BJ20/'3.1.a'!$J$183</f>
        <v>1.9333417176184179E-4</v>
      </c>
      <c r="BK20" s="208">
        <f>'2.2'!BK20/'3.1.a'!$J$183</f>
        <v>1.7719890310332806E-4</v>
      </c>
      <c r="BL20" s="208">
        <f>'2.2'!BL20/'3.1.a'!$J$183</f>
        <v>7.3896122499045426E-3</v>
      </c>
      <c r="BM20" s="208">
        <f>'2.2'!BM20/'3.1.a'!$J$183</f>
        <v>0</v>
      </c>
      <c r="BN20" s="233">
        <f>'2.2'!BN20/'3.1.a'!$J$183</f>
        <v>7.7601453247697124E-3</v>
      </c>
      <c r="BO20" s="232">
        <f>'2.2'!BO20/'3.1.a'!$K$183</f>
        <v>2.0256913194922831E-4</v>
      </c>
      <c r="BP20" s="208">
        <f>'2.2'!BP20/'3.1.a'!$K$183</f>
        <v>0</v>
      </c>
      <c r="BQ20" s="208">
        <f>'2.2'!BQ20/'3.1.a'!$K$183</f>
        <v>0</v>
      </c>
      <c r="BR20" s="208">
        <f>'2.2'!BR20/'3.1.a'!$K$183</f>
        <v>2.0256913194922831E-4</v>
      </c>
      <c r="BS20" s="208">
        <f>'2.2'!BS20/'3.1.a'!$K$183</f>
        <v>1.9139826123003518E-4</v>
      </c>
      <c r="BT20" s="208">
        <f>'2.2'!BT20/'3.1.a'!$K$183</f>
        <v>7.8333631613187842E-3</v>
      </c>
      <c r="BU20" s="208">
        <f>'2.2'!BU20/'3.1.a'!$K$183</f>
        <v>0</v>
      </c>
      <c r="BV20" s="233">
        <f>'2.2'!BV20/'3.1.a'!$K$183</f>
        <v>8.2273305544980462E-3</v>
      </c>
      <c r="BW20" s="232">
        <f>'2.2'!BW20/'3.1.a'!$L$183</f>
        <v>2.2055890007228185E-4</v>
      </c>
      <c r="BX20" s="208">
        <f>'2.2'!BX20/'3.1.a'!$L$183</f>
        <v>0</v>
      </c>
      <c r="BY20" s="208">
        <f>'2.2'!BY20/'3.1.a'!$L$183</f>
        <v>0</v>
      </c>
      <c r="BZ20" s="208">
        <f>'2.2'!BZ20/'3.1.a'!$L$183</f>
        <v>2.2055890007228185E-4</v>
      </c>
      <c r="CA20" s="208">
        <f>'2.2'!CA20/'3.1.a'!$L$183</f>
        <v>1.9560623579552183E-4</v>
      </c>
      <c r="CB20" s="208">
        <f>'2.2'!CB20/'3.1.a'!$L$183</f>
        <v>8.1177822845227531E-3</v>
      </c>
      <c r="CC20" s="208">
        <f>'2.2'!CC20/'3.1.a'!$L$183</f>
        <v>0</v>
      </c>
      <c r="CD20" s="233">
        <f>'2.2'!CD20/'3.1.a'!$L$183</f>
        <v>8.5339474203905575E-3</v>
      </c>
      <c r="CE20" s="232">
        <f>'2.2'!CE20/'3.1.a'!$M$183</f>
        <v>2.358105377580392E-4</v>
      </c>
      <c r="CF20" s="208">
        <f>'2.2'!CF20/'3.1.a'!$M$183</f>
        <v>0</v>
      </c>
      <c r="CG20" s="208">
        <f>'2.2'!CG20/'3.1.a'!$M$183</f>
        <v>0</v>
      </c>
      <c r="CH20" s="208">
        <f>'2.2'!CH20/'3.1.a'!$M$183</f>
        <v>2.358105377580392E-4</v>
      </c>
      <c r="CI20" s="208">
        <f>'2.2'!CI20/'3.1.a'!$M$183</f>
        <v>2.190636817149786E-4</v>
      </c>
      <c r="CJ20" s="208">
        <f>'2.2'!CJ20/'3.1.a'!$M$183</f>
        <v>8.2496115003837783E-3</v>
      </c>
      <c r="CK20" s="208">
        <f>'2.2'!CK20/'3.1.a'!$M$183</f>
        <v>0</v>
      </c>
      <c r="CL20" s="272">
        <f>'2.2'!CL20/'3.1.a'!$M$183</f>
        <v>8.7044857198567954E-3</v>
      </c>
      <c r="CM20" s="232">
        <f>'2.2'!CM20/'3.1.a'!$N$183</f>
        <v>2.4966118115926167E-4</v>
      </c>
      <c r="CN20" s="208">
        <f>'2.2'!CN20/'3.1.a'!$N$183</f>
        <v>0</v>
      </c>
      <c r="CO20" s="208">
        <f>'2.2'!CO20/'3.1.a'!$N$183</f>
        <v>0</v>
      </c>
      <c r="CP20" s="208">
        <f>'2.2'!CP20/'3.1.a'!$N$183</f>
        <v>2.4966118115926167E-4</v>
      </c>
      <c r="CQ20" s="208">
        <f>'2.2'!CQ20/'3.1.a'!$N$183</f>
        <v>2.1565976222911716E-4</v>
      </c>
      <c r="CR20" s="208">
        <f>'2.2'!CR20/'3.1.a'!$N$183</f>
        <v>8.6428824410190001E-3</v>
      </c>
      <c r="CS20" s="208">
        <f>'2.2'!CS20/'3.1.a'!$N$183</f>
        <v>0</v>
      </c>
      <c r="CT20" s="272">
        <f>'2.2'!CT20/'3.1.a'!$N$183</f>
        <v>9.1082033844073797E-3</v>
      </c>
    </row>
    <row r="21" spans="1:98" s="41" customFormat="1" ht="20" customHeight="1" x14ac:dyDescent="0.2">
      <c r="A21" s="45" t="s">
        <v>468</v>
      </c>
      <c r="B21" s="56" t="s">
        <v>469</v>
      </c>
      <c r="C21" s="220">
        <f>'2.2'!C21/'3.1.a'!$C$183</f>
        <v>0</v>
      </c>
      <c r="D21" s="144">
        <f>'2.2'!D21/'3.1.a'!$C$183</f>
        <v>0</v>
      </c>
      <c r="E21" s="144">
        <f>'2.2'!E21/'3.1.a'!$C$183</f>
        <v>0</v>
      </c>
      <c r="F21" s="144">
        <f>'2.2'!F21/'3.1.a'!$C$183</f>
        <v>0</v>
      </c>
      <c r="G21" s="144">
        <f>'2.2'!G21/'3.1.a'!$C$183</f>
        <v>1.1252543867012775E-4</v>
      </c>
      <c r="H21" s="144">
        <f>'2.2'!H21/'3.1.a'!$C$183</f>
        <v>4.7916193323125434E-3</v>
      </c>
      <c r="I21" s="144">
        <f>'2.2'!I21/'3.1.a'!$C$183</f>
        <v>0</v>
      </c>
      <c r="J21" s="221">
        <f>'2.2'!J21/'3.1.a'!$C$183</f>
        <v>4.904144770982671E-3</v>
      </c>
      <c r="K21" s="220">
        <f>'2.2'!K21/'3.1.a'!$D$183</f>
        <v>0</v>
      </c>
      <c r="L21" s="144">
        <f>'2.2'!L21/'3.1.a'!$D$183</f>
        <v>0</v>
      </c>
      <c r="M21" s="144">
        <f>'2.2'!M21/'3.1.a'!$D$183</f>
        <v>0</v>
      </c>
      <c r="N21" s="144">
        <f>'2.2'!N21/'3.1.a'!$D$183</f>
        <v>0</v>
      </c>
      <c r="O21" s="144">
        <f>'2.2'!O21/'3.1.a'!$D$183</f>
        <v>1.1484690728780075E-4</v>
      </c>
      <c r="P21" s="144">
        <f>'2.2'!P21/'3.1.a'!$D$183</f>
        <v>4.8249463768839625E-3</v>
      </c>
      <c r="Q21" s="144">
        <f>'2.2'!Q21/'3.1.a'!$D$183</f>
        <v>0</v>
      </c>
      <c r="R21" s="221">
        <f>'2.2'!R21/'3.1.a'!$D$183</f>
        <v>4.9397932841717639E-3</v>
      </c>
      <c r="S21" s="220">
        <f>'2.2'!S21/'3.1.a'!$E$183</f>
        <v>0</v>
      </c>
      <c r="T21" s="144">
        <f>'2.2'!T21/'3.1.a'!$E$183</f>
        <v>0</v>
      </c>
      <c r="U21" s="144">
        <f>'2.2'!U21/'3.1.a'!$E$183</f>
        <v>0</v>
      </c>
      <c r="V21" s="144">
        <f>'2.2'!V21/'3.1.a'!$E$183</f>
        <v>0</v>
      </c>
      <c r="W21" s="144">
        <f>'2.2'!W21/'3.1.a'!$E$183</f>
        <v>1.1212864720982978E-4</v>
      </c>
      <c r="X21" s="144">
        <f>'2.2'!X21/'3.1.a'!$E$183</f>
        <v>4.7883394432722296E-3</v>
      </c>
      <c r="Y21" s="144">
        <f>'2.2'!Y21/'3.1.a'!$E$183</f>
        <v>0</v>
      </c>
      <c r="Z21" s="221">
        <f>'2.2'!Z21/'3.1.a'!$E$183</f>
        <v>4.9004680904820601E-3</v>
      </c>
      <c r="AA21" s="220">
        <f>'2.2'!AA21/'3.1.a'!$F$183</f>
        <v>0</v>
      </c>
      <c r="AB21" s="144">
        <f>'2.2'!AB21/'3.1.a'!$F$183</f>
        <v>0</v>
      </c>
      <c r="AC21" s="144">
        <f>'2.2'!AC21/'3.1.a'!$F$183</f>
        <v>0</v>
      </c>
      <c r="AD21" s="144">
        <f>'2.2'!AD21/'3.1.a'!$F$183</f>
        <v>0</v>
      </c>
      <c r="AE21" s="144">
        <f>'2.2'!AE21/'3.1.a'!$F$183</f>
        <v>1.1634781056185746E-4</v>
      </c>
      <c r="AF21" s="144">
        <f>'2.2'!AF21/'3.1.a'!$F$183</f>
        <v>4.8711226237443967E-3</v>
      </c>
      <c r="AG21" s="144">
        <f>'2.2'!AG21/'3.1.a'!$F$183</f>
        <v>0</v>
      </c>
      <c r="AH21" s="221">
        <f>'2.2'!AH21/'3.1.a'!$F$183</f>
        <v>4.9874704343062549E-3</v>
      </c>
      <c r="AI21" s="220">
        <f>'2.2'!AI21/'3.1.a'!$G$183</f>
        <v>0</v>
      </c>
      <c r="AJ21" s="144">
        <f>'2.2'!AJ21/'3.1.a'!$G$183</f>
        <v>0</v>
      </c>
      <c r="AK21" s="144">
        <f>'2.2'!AK21/'3.1.a'!$G$183</f>
        <v>0</v>
      </c>
      <c r="AL21" s="144">
        <f>'2.2'!AL21/'3.1.a'!$G$183</f>
        <v>0</v>
      </c>
      <c r="AM21" s="144">
        <f>'2.2'!AM21/'3.1.a'!$G$183</f>
        <v>1.0631742134950741E-4</v>
      </c>
      <c r="AN21" s="144">
        <f>'2.2'!AN21/'3.1.a'!$G$183</f>
        <v>4.9504169864903348E-3</v>
      </c>
      <c r="AO21" s="144">
        <f>'2.2'!AO21/'3.1.a'!$G$183</f>
        <v>0</v>
      </c>
      <c r="AP21" s="221">
        <f>'2.2'!AP21/'3.1.a'!$G$183</f>
        <v>5.056734407839842E-3</v>
      </c>
      <c r="AQ21" s="220">
        <f>'2.2'!AQ21/'3.1.a'!$H$183</f>
        <v>0</v>
      </c>
      <c r="AR21" s="144">
        <f>'2.2'!AR21/'3.1.a'!$H$183</f>
        <v>0</v>
      </c>
      <c r="AS21" s="144">
        <f>'2.2'!AS21/'3.1.a'!$H$183</f>
        <v>0</v>
      </c>
      <c r="AT21" s="144">
        <f>'2.2'!AT21/'3.1.a'!$H$183</f>
        <v>0</v>
      </c>
      <c r="AU21" s="144">
        <f>'2.2'!AU21/'3.1.a'!$H$183</f>
        <v>1.1458724992232045E-4</v>
      </c>
      <c r="AV21" s="144">
        <f>'2.2'!AV21/'3.1.a'!$H$183</f>
        <v>5.3107728077531656E-3</v>
      </c>
      <c r="AW21" s="144">
        <f>'2.2'!AW21/'3.1.a'!$H$183</f>
        <v>0</v>
      </c>
      <c r="AX21" s="221">
        <f>'2.2'!AX21/'3.1.a'!$H$183</f>
        <v>5.4253600576754865E-3</v>
      </c>
      <c r="AY21" s="220">
        <f>'2.2'!AY21/'3.1.a'!$I$183</f>
        <v>0</v>
      </c>
      <c r="AZ21" s="144">
        <f>'2.2'!AZ21/'3.1.a'!$I$183</f>
        <v>0</v>
      </c>
      <c r="BA21" s="144">
        <f>'2.2'!BA21/'3.1.a'!$I$183</f>
        <v>0</v>
      </c>
      <c r="BB21" s="144">
        <f>'2.2'!BB21/'3.1.a'!$I$183</f>
        <v>0</v>
      </c>
      <c r="BC21" s="144">
        <f>'2.2'!BC21/'3.1.a'!$I$183</f>
        <v>1.2602248508293077E-4</v>
      </c>
      <c r="BD21" s="144">
        <f>'2.2'!BD21/'3.1.a'!$I$183</f>
        <v>5.5201024764897988E-3</v>
      </c>
      <c r="BE21" s="144">
        <f>'2.2'!BE21/'3.1.a'!$I$183</f>
        <v>0</v>
      </c>
      <c r="BF21" s="221">
        <f>'2.2'!BF21/'3.1.a'!$I$183</f>
        <v>5.6461249615727292E-3</v>
      </c>
      <c r="BG21" s="220">
        <f>'2.2'!BG21/'3.1.a'!$J$183</f>
        <v>0</v>
      </c>
      <c r="BH21" s="144">
        <f>'2.2'!BH21/'3.1.a'!$J$183</f>
        <v>0</v>
      </c>
      <c r="BI21" s="144">
        <f>'2.2'!BI21/'3.1.a'!$J$183</f>
        <v>0</v>
      </c>
      <c r="BJ21" s="144">
        <f>'2.2'!BJ21/'3.1.a'!$J$183</f>
        <v>0</v>
      </c>
      <c r="BK21" s="144">
        <f>'2.2'!BK21/'3.1.a'!$J$183</f>
        <v>1.207099586772657E-4</v>
      </c>
      <c r="BL21" s="144">
        <f>'2.2'!BL21/'3.1.a'!$J$183</f>
        <v>5.8841052469982341E-3</v>
      </c>
      <c r="BM21" s="144">
        <f>'2.2'!BM21/'3.1.a'!$J$183</f>
        <v>0</v>
      </c>
      <c r="BN21" s="221">
        <f>'2.2'!BN21/'3.1.a'!$J$183</f>
        <v>6.0048152056755002E-3</v>
      </c>
      <c r="BO21" s="220">
        <f>'2.2'!BO21/'3.1.a'!$K$183</f>
        <v>0</v>
      </c>
      <c r="BP21" s="144">
        <f>'2.2'!BP21/'3.1.a'!$K$183</f>
        <v>0</v>
      </c>
      <c r="BQ21" s="144">
        <f>'2.2'!BQ21/'3.1.a'!$K$183</f>
        <v>0</v>
      </c>
      <c r="BR21" s="144">
        <f>'2.2'!BR21/'3.1.a'!$K$183</f>
        <v>0</v>
      </c>
      <c r="BS21" s="144">
        <f>'2.2'!BS21/'3.1.a'!$K$183</f>
        <v>1.3250865175615397E-4</v>
      </c>
      <c r="BT21" s="144">
        <f>'2.2'!BT21/'3.1.a'!$K$183</f>
        <v>6.2607011340353232E-3</v>
      </c>
      <c r="BU21" s="144">
        <f>'2.2'!BU21/'3.1.a'!$K$183</f>
        <v>0</v>
      </c>
      <c r="BV21" s="221">
        <f>'2.2'!BV21/'3.1.a'!$K$183</f>
        <v>6.3932097857914783E-3</v>
      </c>
      <c r="BW21" s="220">
        <f>'2.2'!BW21/'3.1.a'!$L$183</f>
        <v>0</v>
      </c>
      <c r="BX21" s="144">
        <f>'2.2'!BX21/'3.1.a'!$L$183</f>
        <v>0</v>
      </c>
      <c r="BY21" s="144">
        <f>'2.2'!BY21/'3.1.a'!$L$183</f>
        <v>0</v>
      </c>
      <c r="BZ21" s="144">
        <f>'2.2'!BZ21/'3.1.a'!$L$183</f>
        <v>0</v>
      </c>
      <c r="CA21" s="144">
        <f>'2.2'!CA21/'3.1.a'!$L$183</f>
        <v>1.3900539381965214E-4</v>
      </c>
      <c r="CB21" s="144">
        <f>'2.2'!CB21/'3.1.a'!$L$183</f>
        <v>6.4479392495536752E-3</v>
      </c>
      <c r="CC21" s="144">
        <f>'2.2'!CC21/'3.1.a'!$L$183</f>
        <v>0</v>
      </c>
      <c r="CD21" s="221">
        <f>'2.2'!CD21/'3.1.a'!$L$183</f>
        <v>6.5869446433733268E-3</v>
      </c>
      <c r="CE21" s="220">
        <f>'2.2'!CE21/'3.1.a'!$M$183</f>
        <v>0</v>
      </c>
      <c r="CF21" s="144">
        <f>'2.2'!CF21/'3.1.a'!$M$183</f>
        <v>0</v>
      </c>
      <c r="CG21" s="144">
        <f>'2.2'!CG21/'3.1.a'!$M$183</f>
        <v>0</v>
      </c>
      <c r="CH21" s="144">
        <f>'2.2'!CH21/'3.1.a'!$M$183</f>
        <v>0</v>
      </c>
      <c r="CI21" s="144">
        <f>'2.2'!CI21/'3.1.a'!$M$183</f>
        <v>1.4803593812482297E-4</v>
      </c>
      <c r="CJ21" s="144">
        <f>'2.2'!CJ21/'3.1.a'!$M$183</f>
        <v>6.3656169056230541E-3</v>
      </c>
      <c r="CK21" s="144">
        <f>'2.2'!CK21/'3.1.a'!$M$183</f>
        <v>0</v>
      </c>
      <c r="CL21" s="275">
        <f>'2.2'!CL21/'3.1.a'!$M$183</f>
        <v>6.5136528437478771E-3</v>
      </c>
      <c r="CM21" s="220">
        <f>'2.2'!CM21/'3.1.a'!$N$183</f>
        <v>0</v>
      </c>
      <c r="CN21" s="144">
        <f>'2.2'!CN21/'3.1.a'!$N$183</f>
        <v>0</v>
      </c>
      <c r="CO21" s="144">
        <f>'2.2'!CO21/'3.1.a'!$N$183</f>
        <v>0</v>
      </c>
      <c r="CP21" s="144">
        <f>'2.2'!CP21/'3.1.a'!$N$183</f>
        <v>0</v>
      </c>
      <c r="CQ21" s="144">
        <f>'2.2'!CQ21/'3.1.a'!$N$183</f>
        <v>1.4062448937091928E-4</v>
      </c>
      <c r="CR21" s="144">
        <f>'2.2'!CR21/'3.1.a'!$N$183</f>
        <v>6.3246865147606607E-3</v>
      </c>
      <c r="CS21" s="144">
        <f>'2.2'!CS21/'3.1.a'!$N$183</f>
        <v>0</v>
      </c>
      <c r="CT21" s="275">
        <f>'2.2'!CT21/'3.1.a'!$N$183</f>
        <v>6.4653110041315801E-3</v>
      </c>
    </row>
    <row r="22" spans="1:98" s="41" customFormat="1" ht="20" customHeight="1" x14ac:dyDescent="0.2">
      <c r="A22" s="45" t="s">
        <v>470</v>
      </c>
      <c r="B22" s="56" t="s">
        <v>471</v>
      </c>
      <c r="C22" s="220">
        <f>'2.2'!C22/'3.1.a'!$C$183</f>
        <v>0</v>
      </c>
      <c r="D22" s="144">
        <f>'2.2'!D22/'3.1.a'!$C$183</f>
        <v>0</v>
      </c>
      <c r="E22" s="144">
        <f>'2.2'!E22/'3.1.a'!$C$183</f>
        <v>0</v>
      </c>
      <c r="F22" s="144">
        <f>'2.2'!F22/'3.1.a'!$C$183</f>
        <v>0</v>
      </c>
      <c r="G22" s="144">
        <f>'2.2'!G22/'3.1.a'!$C$183</f>
        <v>5.4058169740084974E-5</v>
      </c>
      <c r="H22" s="144">
        <f>'2.2'!H22/'3.1.a'!$C$183</f>
        <v>1.3894804756721074E-3</v>
      </c>
      <c r="I22" s="144">
        <f>'2.2'!I22/'3.1.a'!$C$183</f>
        <v>0</v>
      </c>
      <c r="J22" s="221">
        <f>'2.2'!J22/'3.1.a'!$C$183</f>
        <v>1.4435386454121923E-3</v>
      </c>
      <c r="K22" s="220">
        <f>'2.2'!K22/'3.1.a'!$D$183</f>
        <v>0</v>
      </c>
      <c r="L22" s="144">
        <f>'2.2'!L22/'3.1.a'!$D$183</f>
        <v>0</v>
      </c>
      <c r="M22" s="144">
        <f>'2.2'!M22/'3.1.a'!$D$183</f>
        <v>0</v>
      </c>
      <c r="N22" s="144">
        <f>'2.2'!N22/'3.1.a'!$D$183</f>
        <v>0</v>
      </c>
      <c r="O22" s="144">
        <f>'2.2'!O22/'3.1.a'!$D$183</f>
        <v>4.7748708115516423E-5</v>
      </c>
      <c r="P22" s="144">
        <f>'2.2'!P22/'3.1.a'!$D$183</f>
        <v>1.5355641965232227E-3</v>
      </c>
      <c r="Q22" s="144">
        <f>'2.2'!Q22/'3.1.a'!$D$183</f>
        <v>0</v>
      </c>
      <c r="R22" s="221">
        <f>'2.2'!R22/'3.1.a'!$D$183</f>
        <v>1.5833129046387393E-3</v>
      </c>
      <c r="S22" s="220">
        <f>'2.2'!S22/'3.1.a'!$E$183</f>
        <v>0</v>
      </c>
      <c r="T22" s="144">
        <f>'2.2'!T22/'3.1.a'!$E$183</f>
        <v>0</v>
      </c>
      <c r="U22" s="144">
        <f>'2.2'!U22/'3.1.a'!$E$183</f>
        <v>0</v>
      </c>
      <c r="V22" s="144">
        <f>'2.2'!V22/'3.1.a'!$E$183</f>
        <v>0</v>
      </c>
      <c r="W22" s="144">
        <f>'2.2'!W22/'3.1.a'!$E$183</f>
        <v>5.7564223400543324E-5</v>
      </c>
      <c r="X22" s="144">
        <f>'2.2'!X22/'3.1.a'!$E$183</f>
        <v>1.6027837579466364E-3</v>
      </c>
      <c r="Y22" s="144">
        <f>'2.2'!Y22/'3.1.a'!$E$183</f>
        <v>0</v>
      </c>
      <c r="Z22" s="221">
        <f>'2.2'!Z22/'3.1.a'!$E$183</f>
        <v>1.6603479813471797E-3</v>
      </c>
      <c r="AA22" s="220">
        <f>'2.2'!AA22/'3.1.a'!$F$183</f>
        <v>0</v>
      </c>
      <c r="AB22" s="144">
        <f>'2.2'!AB22/'3.1.a'!$F$183</f>
        <v>0</v>
      </c>
      <c r="AC22" s="144">
        <f>'2.2'!AC22/'3.1.a'!$F$183</f>
        <v>0</v>
      </c>
      <c r="AD22" s="144">
        <f>'2.2'!AD22/'3.1.a'!$F$183</f>
        <v>0</v>
      </c>
      <c r="AE22" s="144">
        <f>'2.2'!AE22/'3.1.a'!$F$183</f>
        <v>6.2041402007532797E-5</v>
      </c>
      <c r="AF22" s="144">
        <f>'2.2'!AF22/'3.1.a'!$F$183</f>
        <v>1.7056860557501481E-3</v>
      </c>
      <c r="AG22" s="144">
        <f>'2.2'!AG22/'3.1.a'!$F$183</f>
        <v>0</v>
      </c>
      <c r="AH22" s="221">
        <f>'2.2'!AH22/'3.1.a'!$F$183</f>
        <v>1.7677274577576809E-3</v>
      </c>
      <c r="AI22" s="220">
        <f>'2.2'!AI22/'3.1.a'!$G$183</f>
        <v>0</v>
      </c>
      <c r="AJ22" s="144">
        <f>'2.2'!AJ22/'3.1.a'!$G$183</f>
        <v>0</v>
      </c>
      <c r="AK22" s="144">
        <f>'2.2'!AK22/'3.1.a'!$G$183</f>
        <v>0</v>
      </c>
      <c r="AL22" s="144">
        <f>'2.2'!AL22/'3.1.a'!$G$183</f>
        <v>0</v>
      </c>
      <c r="AM22" s="144">
        <f>'2.2'!AM22/'3.1.a'!$G$183</f>
        <v>5.5124848819500693E-5</v>
      </c>
      <c r="AN22" s="144">
        <f>'2.2'!AN22/'3.1.a'!$G$183</f>
        <v>1.6994059957536601E-3</v>
      </c>
      <c r="AO22" s="144">
        <f>'2.2'!AO22/'3.1.a'!$G$183</f>
        <v>0</v>
      </c>
      <c r="AP22" s="221">
        <f>'2.2'!AP22/'3.1.a'!$G$183</f>
        <v>1.7545308445731608E-3</v>
      </c>
      <c r="AQ22" s="220">
        <f>'2.2'!AQ22/'3.1.a'!$H$183</f>
        <v>0</v>
      </c>
      <c r="AR22" s="144">
        <f>'2.2'!AR22/'3.1.a'!$H$183</f>
        <v>0</v>
      </c>
      <c r="AS22" s="144">
        <f>'2.2'!AS22/'3.1.a'!$H$183</f>
        <v>0</v>
      </c>
      <c r="AT22" s="144">
        <f>'2.2'!AT22/'3.1.a'!$H$183</f>
        <v>0</v>
      </c>
      <c r="AU22" s="144">
        <f>'2.2'!AU22/'3.1.a'!$H$183</f>
        <v>5.1849450329039369E-5</v>
      </c>
      <c r="AV22" s="144">
        <f>'2.2'!AV22/'3.1.a'!$H$183</f>
        <v>1.6548847509825851E-3</v>
      </c>
      <c r="AW22" s="144">
        <f>'2.2'!AW22/'3.1.a'!$H$183</f>
        <v>0</v>
      </c>
      <c r="AX22" s="221">
        <f>'2.2'!AX22/'3.1.a'!$H$183</f>
        <v>1.7067342013116246E-3</v>
      </c>
      <c r="AY22" s="220">
        <f>'2.2'!AY22/'3.1.a'!$I$183</f>
        <v>0</v>
      </c>
      <c r="AZ22" s="144">
        <f>'2.2'!AZ22/'3.1.a'!$I$183</f>
        <v>0</v>
      </c>
      <c r="BA22" s="144">
        <f>'2.2'!BA22/'3.1.a'!$I$183</f>
        <v>0</v>
      </c>
      <c r="BB22" s="144">
        <f>'2.2'!BB22/'3.1.a'!$I$183</f>
        <v>0</v>
      </c>
      <c r="BC22" s="144">
        <f>'2.2'!BC22/'3.1.a'!$I$183</f>
        <v>5.2099105967976151E-5</v>
      </c>
      <c r="BD22" s="144">
        <f>'2.2'!BD22/'3.1.a'!$I$183</f>
        <v>1.5053790531156896E-3</v>
      </c>
      <c r="BE22" s="144">
        <f>'2.2'!BE22/'3.1.a'!$I$183</f>
        <v>0</v>
      </c>
      <c r="BF22" s="221">
        <f>'2.2'!BF22/'3.1.a'!$I$183</f>
        <v>1.5574781590836657E-3</v>
      </c>
      <c r="BG22" s="220">
        <f>'2.2'!BG22/'3.1.a'!$J$183</f>
        <v>0</v>
      </c>
      <c r="BH22" s="144">
        <f>'2.2'!BH22/'3.1.a'!$J$183</f>
        <v>0</v>
      </c>
      <c r="BI22" s="144">
        <f>'2.2'!BI22/'3.1.a'!$J$183</f>
        <v>0</v>
      </c>
      <c r="BJ22" s="144">
        <f>'2.2'!BJ22/'3.1.a'!$J$183</f>
        <v>0</v>
      </c>
      <c r="BK22" s="144">
        <f>'2.2'!BK22/'3.1.a'!$J$183</f>
        <v>5.648891805136734E-5</v>
      </c>
      <c r="BL22" s="144">
        <f>'2.2'!BL22/'3.1.a'!$J$183</f>
        <v>1.5055070029063088E-3</v>
      </c>
      <c r="BM22" s="144">
        <f>'2.2'!BM22/'3.1.a'!$J$183</f>
        <v>0</v>
      </c>
      <c r="BN22" s="221">
        <f>'2.2'!BN22/'3.1.a'!$J$183</f>
        <v>1.5619959209576763E-3</v>
      </c>
      <c r="BO22" s="220">
        <f>'2.2'!BO22/'3.1.a'!$K$183</f>
        <v>0</v>
      </c>
      <c r="BP22" s="144">
        <f>'2.2'!BP22/'3.1.a'!$K$183</f>
        <v>0</v>
      </c>
      <c r="BQ22" s="144">
        <f>'2.2'!BQ22/'3.1.a'!$K$183</f>
        <v>0</v>
      </c>
      <c r="BR22" s="144">
        <f>'2.2'!BR22/'3.1.a'!$K$183</f>
        <v>0</v>
      </c>
      <c r="BS22" s="144">
        <f>'2.2'!BS22/'3.1.a'!$K$183</f>
        <v>5.8888925809745981E-5</v>
      </c>
      <c r="BT22" s="144">
        <f>'2.2'!BT22/'3.1.a'!$K$183</f>
        <v>1.5726620272834596E-3</v>
      </c>
      <c r="BU22" s="144">
        <f>'2.2'!BU22/'3.1.a'!$K$183</f>
        <v>0</v>
      </c>
      <c r="BV22" s="221">
        <f>'2.2'!BV22/'3.1.a'!$K$183</f>
        <v>1.6315509530932055E-3</v>
      </c>
      <c r="BW22" s="220">
        <f>'2.2'!BW22/'3.1.a'!$L$183</f>
        <v>0</v>
      </c>
      <c r="BX22" s="144">
        <f>'2.2'!BX22/'3.1.a'!$L$183</f>
        <v>0</v>
      </c>
      <c r="BY22" s="144">
        <f>'2.2'!BY22/'3.1.a'!$L$183</f>
        <v>0</v>
      </c>
      <c r="BZ22" s="144">
        <f>'2.2'!BZ22/'3.1.a'!$L$183</f>
        <v>0</v>
      </c>
      <c r="CA22" s="144">
        <f>'2.2'!CA22/'3.1.a'!$L$183</f>
        <v>5.6600806674018917E-5</v>
      </c>
      <c r="CB22" s="144">
        <f>'2.2'!CB22/'3.1.a'!$L$183</f>
        <v>1.6698430349690783E-3</v>
      </c>
      <c r="CC22" s="144">
        <f>'2.2'!CC22/'3.1.a'!$L$183</f>
        <v>0</v>
      </c>
      <c r="CD22" s="221">
        <f>'2.2'!CD22/'3.1.a'!$L$183</f>
        <v>1.726443841643097E-3</v>
      </c>
      <c r="CE22" s="220">
        <f>'2.2'!CE22/'3.1.a'!$M$183</f>
        <v>0</v>
      </c>
      <c r="CF22" s="144">
        <f>'2.2'!CF22/'3.1.a'!$M$183</f>
        <v>0</v>
      </c>
      <c r="CG22" s="144">
        <f>'2.2'!CG22/'3.1.a'!$M$183</f>
        <v>0</v>
      </c>
      <c r="CH22" s="144">
        <f>'2.2'!CH22/'3.1.a'!$M$183</f>
        <v>0</v>
      </c>
      <c r="CI22" s="144">
        <f>'2.2'!CI22/'3.1.a'!$M$183</f>
        <v>7.1024148913675922E-5</v>
      </c>
      <c r="CJ22" s="144">
        <f>'2.2'!CJ22/'3.1.a'!$M$183</f>
        <v>1.8839945947607235E-3</v>
      </c>
      <c r="CK22" s="144">
        <f>'2.2'!CK22/'3.1.a'!$M$183</f>
        <v>0</v>
      </c>
      <c r="CL22" s="275">
        <f>'2.2'!CL22/'3.1.a'!$M$183</f>
        <v>1.9550187436743996E-3</v>
      </c>
      <c r="CM22" s="220">
        <f>'2.2'!CM22/'3.1.a'!$N$183</f>
        <v>0</v>
      </c>
      <c r="CN22" s="144">
        <f>'2.2'!CN22/'3.1.a'!$N$183</f>
        <v>0</v>
      </c>
      <c r="CO22" s="144">
        <f>'2.2'!CO22/'3.1.a'!$N$183</f>
        <v>0</v>
      </c>
      <c r="CP22" s="144">
        <f>'2.2'!CP22/'3.1.a'!$N$183</f>
        <v>0</v>
      </c>
      <c r="CQ22" s="144">
        <f>'2.2'!CQ22/'3.1.a'!$N$183</f>
        <v>7.5035164897937551E-5</v>
      </c>
      <c r="CR22" s="144">
        <f>'2.2'!CR22/'3.1.a'!$N$183</f>
        <v>2.3181959262583399E-3</v>
      </c>
      <c r="CS22" s="144">
        <f>'2.2'!CS22/'3.1.a'!$N$183</f>
        <v>0</v>
      </c>
      <c r="CT22" s="275">
        <f>'2.2'!CT22/'3.1.a'!$N$183</f>
        <v>2.3932310911562774E-3</v>
      </c>
    </row>
    <row r="23" spans="1:98" s="41" customFormat="1" ht="20" customHeight="1" x14ac:dyDescent="0.2">
      <c r="A23" s="45" t="s">
        <v>472</v>
      </c>
      <c r="B23" s="56" t="s">
        <v>473</v>
      </c>
      <c r="C23" s="220">
        <f>'2.2'!C23/'3.1.a'!$C$183</f>
        <v>1.2344085157753253E-4</v>
      </c>
      <c r="D23" s="144">
        <f>'2.2'!D23/'3.1.a'!$C$183</f>
        <v>0</v>
      </c>
      <c r="E23" s="144">
        <f>'2.2'!E23/'3.1.a'!$C$183</f>
        <v>0</v>
      </c>
      <c r="F23" s="144">
        <f>'2.2'!F23/'3.1.a'!$C$183</f>
        <v>1.2344085157753253E-4</v>
      </c>
      <c r="G23" s="144">
        <f>'2.2'!G23/'3.1.a'!$C$183</f>
        <v>0</v>
      </c>
      <c r="H23" s="144">
        <f>'2.2'!H23/'3.1.a'!$C$183</f>
        <v>0</v>
      </c>
      <c r="I23" s="144">
        <f>'2.2'!I23/'3.1.a'!$C$183</f>
        <v>0</v>
      </c>
      <c r="J23" s="221">
        <f>'2.2'!J23/'3.1.a'!$C$183</f>
        <v>1.2344085157753253E-4</v>
      </c>
      <c r="K23" s="220">
        <f>'2.2'!K23/'3.1.a'!$D$183</f>
        <v>1.258517002811912E-4</v>
      </c>
      <c r="L23" s="144">
        <f>'2.2'!L23/'3.1.a'!$D$183</f>
        <v>0</v>
      </c>
      <c r="M23" s="144">
        <f>'2.2'!M23/'3.1.a'!$D$183</f>
        <v>0</v>
      </c>
      <c r="N23" s="144">
        <f>'2.2'!N23/'3.1.a'!$D$183</f>
        <v>1.258517002811912E-4</v>
      </c>
      <c r="O23" s="144">
        <f>'2.2'!O23/'3.1.a'!$D$183</f>
        <v>0</v>
      </c>
      <c r="P23" s="144">
        <f>'2.2'!P23/'3.1.a'!$D$183</f>
        <v>0</v>
      </c>
      <c r="Q23" s="144">
        <f>'2.2'!Q23/'3.1.a'!$D$183</f>
        <v>0</v>
      </c>
      <c r="R23" s="221">
        <f>'2.2'!R23/'3.1.a'!$D$183</f>
        <v>1.258517002811912E-4</v>
      </c>
      <c r="S23" s="220">
        <f>'2.2'!S23/'3.1.a'!$E$183</f>
        <v>1.2857542455283337E-4</v>
      </c>
      <c r="T23" s="144">
        <f>'2.2'!T23/'3.1.a'!$E$183</f>
        <v>0</v>
      </c>
      <c r="U23" s="144">
        <f>'2.2'!U23/'3.1.a'!$E$183</f>
        <v>0</v>
      </c>
      <c r="V23" s="144">
        <f>'2.2'!V23/'3.1.a'!$E$183</f>
        <v>1.2857542455283337E-4</v>
      </c>
      <c r="W23" s="144">
        <f>'2.2'!W23/'3.1.a'!$E$183</f>
        <v>0</v>
      </c>
      <c r="X23" s="144">
        <f>'2.2'!X23/'3.1.a'!$E$183</f>
        <v>0</v>
      </c>
      <c r="Y23" s="144">
        <f>'2.2'!Y23/'3.1.a'!$E$183</f>
        <v>0</v>
      </c>
      <c r="Z23" s="221">
        <f>'2.2'!Z23/'3.1.a'!$E$183</f>
        <v>1.2857542455283337E-4</v>
      </c>
      <c r="AA23" s="220">
        <f>'2.2'!AA23/'3.1.a'!$F$183</f>
        <v>1.433471280618514E-4</v>
      </c>
      <c r="AB23" s="144">
        <f>'2.2'!AB23/'3.1.a'!$F$183</f>
        <v>0</v>
      </c>
      <c r="AC23" s="144">
        <f>'2.2'!AC23/'3.1.a'!$F$183</f>
        <v>0</v>
      </c>
      <c r="AD23" s="144">
        <f>'2.2'!AD23/'3.1.a'!$F$183</f>
        <v>1.433471280618514E-4</v>
      </c>
      <c r="AE23" s="144">
        <f>'2.2'!AE23/'3.1.a'!$F$183</f>
        <v>0</v>
      </c>
      <c r="AF23" s="144">
        <f>'2.2'!AF23/'3.1.a'!$F$183</f>
        <v>0</v>
      </c>
      <c r="AG23" s="144">
        <f>'2.2'!AG23/'3.1.a'!$F$183</f>
        <v>0</v>
      </c>
      <c r="AH23" s="221">
        <f>'2.2'!AH23/'3.1.a'!$F$183</f>
        <v>1.433471280618514E-4</v>
      </c>
      <c r="AI23" s="220">
        <f>'2.2'!AI23/'3.1.a'!$G$183</f>
        <v>1.5587995222317953E-4</v>
      </c>
      <c r="AJ23" s="144">
        <f>'2.2'!AJ23/'3.1.a'!$G$183</f>
        <v>0</v>
      </c>
      <c r="AK23" s="144">
        <f>'2.2'!AK23/'3.1.a'!$G$183</f>
        <v>0</v>
      </c>
      <c r="AL23" s="144">
        <f>'2.2'!AL23/'3.1.a'!$G$183</f>
        <v>1.5587995222317953E-4</v>
      </c>
      <c r="AM23" s="144">
        <f>'2.2'!AM23/'3.1.a'!$G$183</f>
        <v>0</v>
      </c>
      <c r="AN23" s="144">
        <f>'2.2'!AN23/'3.1.a'!$G$183</f>
        <v>0</v>
      </c>
      <c r="AO23" s="144">
        <f>'2.2'!AO23/'3.1.a'!$G$183</f>
        <v>0</v>
      </c>
      <c r="AP23" s="221">
        <f>'2.2'!AP23/'3.1.a'!$G$183</f>
        <v>1.5587995222317953E-4</v>
      </c>
      <c r="AQ23" s="220">
        <f>'2.2'!AQ23/'3.1.a'!$H$183</f>
        <v>1.8429136305876109E-4</v>
      </c>
      <c r="AR23" s="144">
        <f>'2.2'!AR23/'3.1.a'!$H$183</f>
        <v>0</v>
      </c>
      <c r="AS23" s="144">
        <f>'2.2'!AS23/'3.1.a'!$H$183</f>
        <v>0</v>
      </c>
      <c r="AT23" s="144">
        <f>'2.2'!AT23/'3.1.a'!$H$183</f>
        <v>1.8429136305876109E-4</v>
      </c>
      <c r="AU23" s="144">
        <f>'2.2'!AU23/'3.1.a'!$H$183</f>
        <v>0</v>
      </c>
      <c r="AV23" s="144">
        <f>'2.2'!AV23/'3.1.a'!$H$183</f>
        <v>0</v>
      </c>
      <c r="AW23" s="144">
        <f>'2.2'!AW23/'3.1.a'!$H$183</f>
        <v>0</v>
      </c>
      <c r="AX23" s="221">
        <f>'2.2'!AX23/'3.1.a'!$H$183</f>
        <v>1.8429136305876109E-4</v>
      </c>
      <c r="AY23" s="220">
        <f>'2.2'!AY23/'3.1.a'!$I$183</f>
        <v>1.796709400273841E-4</v>
      </c>
      <c r="AZ23" s="144">
        <f>'2.2'!AZ23/'3.1.a'!$I$183</f>
        <v>0</v>
      </c>
      <c r="BA23" s="144">
        <f>'2.2'!BA23/'3.1.a'!$I$183</f>
        <v>0</v>
      </c>
      <c r="BB23" s="144">
        <f>'2.2'!BB23/'3.1.a'!$I$183</f>
        <v>1.796709400273841E-4</v>
      </c>
      <c r="BC23" s="144">
        <f>'2.2'!BC23/'3.1.a'!$I$183</f>
        <v>0</v>
      </c>
      <c r="BD23" s="144">
        <f>'2.2'!BD23/'3.1.a'!$I$183</f>
        <v>0</v>
      </c>
      <c r="BE23" s="144">
        <f>'2.2'!BE23/'3.1.a'!$I$183</f>
        <v>0</v>
      </c>
      <c r="BF23" s="221">
        <f>'2.2'!BF23/'3.1.a'!$I$183</f>
        <v>1.796709400273841E-4</v>
      </c>
      <c r="BG23" s="220">
        <f>'2.2'!BG23/'3.1.a'!$J$183</f>
        <v>1.9333417176184179E-4</v>
      </c>
      <c r="BH23" s="144">
        <f>'2.2'!BH23/'3.1.a'!$J$183</f>
        <v>0</v>
      </c>
      <c r="BI23" s="144">
        <f>'2.2'!BI23/'3.1.a'!$J$183</f>
        <v>0</v>
      </c>
      <c r="BJ23" s="144">
        <f>'2.2'!BJ23/'3.1.a'!$J$183</f>
        <v>1.9333417176184179E-4</v>
      </c>
      <c r="BK23" s="144">
        <f>'2.2'!BK23/'3.1.a'!$J$183</f>
        <v>0</v>
      </c>
      <c r="BL23" s="144">
        <f>'2.2'!BL23/'3.1.a'!$J$183</f>
        <v>0</v>
      </c>
      <c r="BM23" s="144">
        <f>'2.2'!BM23/'3.1.a'!$J$183</f>
        <v>0</v>
      </c>
      <c r="BN23" s="221">
        <f>'2.2'!BN23/'3.1.a'!$J$183</f>
        <v>1.9333417176184179E-4</v>
      </c>
      <c r="BO23" s="220">
        <f>'2.2'!BO23/'3.1.a'!$K$183</f>
        <v>2.0256913194922831E-4</v>
      </c>
      <c r="BP23" s="144">
        <f>'2.2'!BP23/'3.1.a'!$K$183</f>
        <v>0</v>
      </c>
      <c r="BQ23" s="144">
        <f>'2.2'!BQ23/'3.1.a'!$K$183</f>
        <v>0</v>
      </c>
      <c r="BR23" s="144">
        <f>'2.2'!BR23/'3.1.a'!$K$183</f>
        <v>2.0256913194922831E-4</v>
      </c>
      <c r="BS23" s="144">
        <f>'2.2'!BS23/'3.1.a'!$K$183</f>
        <v>0</v>
      </c>
      <c r="BT23" s="144">
        <f>'2.2'!BT23/'3.1.a'!$K$183</f>
        <v>0</v>
      </c>
      <c r="BU23" s="144">
        <f>'2.2'!BU23/'3.1.a'!$K$183</f>
        <v>0</v>
      </c>
      <c r="BV23" s="221">
        <f>'2.2'!BV23/'3.1.a'!$K$183</f>
        <v>2.0256913194922831E-4</v>
      </c>
      <c r="BW23" s="220">
        <f>'2.2'!BW23/'3.1.a'!$L$183</f>
        <v>2.2055890007228185E-4</v>
      </c>
      <c r="BX23" s="144">
        <f>'2.2'!BX23/'3.1.a'!$L$183</f>
        <v>0</v>
      </c>
      <c r="BY23" s="144">
        <f>'2.2'!BY23/'3.1.a'!$L$183</f>
        <v>0</v>
      </c>
      <c r="BZ23" s="144">
        <f>'2.2'!BZ23/'3.1.a'!$L$183</f>
        <v>2.2055890007228185E-4</v>
      </c>
      <c r="CA23" s="144">
        <f>'2.2'!CA23/'3.1.a'!$L$183</f>
        <v>0</v>
      </c>
      <c r="CB23" s="144">
        <f>'2.2'!CB23/'3.1.a'!$L$183</f>
        <v>0</v>
      </c>
      <c r="CC23" s="144">
        <f>'2.2'!CC23/'3.1.a'!$L$183</f>
        <v>0</v>
      </c>
      <c r="CD23" s="221">
        <f>'2.2'!CD23/'3.1.a'!$L$183</f>
        <v>2.2055890007228185E-4</v>
      </c>
      <c r="CE23" s="220">
        <f>'2.2'!CE23/'3.1.a'!$M$183</f>
        <v>2.358105377580392E-4</v>
      </c>
      <c r="CF23" s="144">
        <f>'2.2'!CF23/'3.1.a'!$M$183</f>
        <v>0</v>
      </c>
      <c r="CG23" s="144">
        <f>'2.2'!CG23/'3.1.a'!$M$183</f>
        <v>0</v>
      </c>
      <c r="CH23" s="144">
        <f>'2.2'!CH23/'3.1.a'!$M$183</f>
        <v>2.358105377580392E-4</v>
      </c>
      <c r="CI23" s="144">
        <f>'2.2'!CI23/'3.1.a'!$M$183</f>
        <v>0</v>
      </c>
      <c r="CJ23" s="144">
        <f>'2.2'!CJ23/'3.1.a'!$M$183</f>
        <v>0</v>
      </c>
      <c r="CK23" s="144">
        <f>'2.2'!CK23/'3.1.a'!$M$183</f>
        <v>0</v>
      </c>
      <c r="CL23" s="275">
        <f>'2.2'!CL23/'3.1.a'!$M$183</f>
        <v>2.358105377580392E-4</v>
      </c>
      <c r="CM23" s="220">
        <f>'2.2'!CM23/'3.1.a'!$N$183</f>
        <v>2.4966118115926167E-4</v>
      </c>
      <c r="CN23" s="144">
        <f>'2.2'!CN23/'3.1.a'!$N$183</f>
        <v>0</v>
      </c>
      <c r="CO23" s="144">
        <f>'2.2'!CO23/'3.1.a'!$N$183</f>
        <v>0</v>
      </c>
      <c r="CP23" s="144">
        <f>'2.2'!CP23/'3.1.a'!$N$183</f>
        <v>2.4966118115926167E-4</v>
      </c>
      <c r="CQ23" s="144">
        <f>'2.2'!CQ23/'3.1.a'!$N$183</f>
        <v>0</v>
      </c>
      <c r="CR23" s="144">
        <f>'2.2'!CR23/'3.1.a'!$N$183</f>
        <v>0</v>
      </c>
      <c r="CS23" s="144">
        <f>'2.2'!CS23/'3.1.a'!$N$183</f>
        <v>0</v>
      </c>
      <c r="CT23" s="275">
        <f>'2.2'!CT23/'3.1.a'!$N$183</f>
        <v>2.4966118115926167E-4</v>
      </c>
    </row>
    <row r="24" spans="1:98" s="41" customFormat="1" ht="20" customHeight="1" x14ac:dyDescent="0.2">
      <c r="A24" s="45" t="s">
        <v>475</v>
      </c>
      <c r="B24" s="56" t="s">
        <v>476</v>
      </c>
      <c r="C24" s="220">
        <f>'2.2'!C24/'3.1.a'!$C$183</f>
        <v>0</v>
      </c>
      <c r="D24" s="144">
        <f>'2.2'!D24/'3.1.a'!$C$183</f>
        <v>0</v>
      </c>
      <c r="E24" s="144">
        <f>'2.2'!E24/'3.1.a'!$C$183</f>
        <v>0</v>
      </c>
      <c r="F24" s="144">
        <f>'2.2'!F24/'3.1.a'!$C$183</f>
        <v>0</v>
      </c>
      <c r="G24" s="144">
        <f>'2.2'!G24/'3.1.a'!$C$183</f>
        <v>3.0881298208620164E-14</v>
      </c>
      <c r="H24" s="144">
        <f>'2.2'!H24/'3.1.a'!$C$183</f>
        <v>0</v>
      </c>
      <c r="I24" s="144">
        <f>'2.2'!I24/'3.1.a'!$C$183</f>
        <v>0</v>
      </c>
      <c r="J24" s="221">
        <f>'2.2'!J24/'3.1.a'!$C$183</f>
        <v>3.0881298208620164E-14</v>
      </c>
      <c r="K24" s="220">
        <f>'2.2'!K24/'3.1.a'!$D$183</f>
        <v>0</v>
      </c>
      <c r="L24" s="144">
        <f>'2.2'!L24/'3.1.a'!$D$183</f>
        <v>0</v>
      </c>
      <c r="M24" s="144">
        <f>'2.2'!M24/'3.1.a'!$D$183</f>
        <v>0</v>
      </c>
      <c r="N24" s="144">
        <f>'2.2'!N24/'3.1.a'!$D$183</f>
        <v>0</v>
      </c>
      <c r="O24" s="144">
        <f>'2.2'!O24/'3.1.a'!$D$183</f>
        <v>-1.3252956437534832E-13</v>
      </c>
      <c r="P24" s="144">
        <f>'2.2'!P24/'3.1.a'!$D$183</f>
        <v>0</v>
      </c>
      <c r="Q24" s="144">
        <f>'2.2'!Q24/'3.1.a'!$D$183</f>
        <v>0</v>
      </c>
      <c r="R24" s="221">
        <f>'2.2'!R24/'3.1.a'!$D$183</f>
        <v>-1.3252956437534832E-13</v>
      </c>
      <c r="S24" s="220">
        <f>'2.2'!S24/'3.1.a'!$E$183</f>
        <v>0</v>
      </c>
      <c r="T24" s="144">
        <f>'2.2'!T24/'3.1.a'!$E$183</f>
        <v>0</v>
      </c>
      <c r="U24" s="144">
        <f>'2.2'!U24/'3.1.a'!$E$183</f>
        <v>0</v>
      </c>
      <c r="V24" s="144">
        <f>'2.2'!V24/'3.1.a'!$E$183</f>
        <v>0</v>
      </c>
      <c r="W24" s="144">
        <f>'2.2'!W24/'3.1.a'!$E$183</f>
        <v>-4.7769774609851747E-14</v>
      </c>
      <c r="X24" s="144">
        <f>'2.2'!X24/'3.1.a'!$E$183</f>
        <v>0</v>
      </c>
      <c r="Y24" s="144">
        <f>'2.2'!Y24/'3.1.a'!$E$183</f>
        <v>0</v>
      </c>
      <c r="Z24" s="221">
        <f>'2.2'!Z24/'3.1.a'!$E$183</f>
        <v>-4.7769774609851747E-14</v>
      </c>
      <c r="AA24" s="220">
        <f>'2.2'!AA24/'3.1.a'!$F$183</f>
        <v>0</v>
      </c>
      <c r="AB24" s="144">
        <f>'2.2'!AB24/'3.1.a'!$F$183</f>
        <v>0</v>
      </c>
      <c r="AC24" s="144">
        <f>'2.2'!AC24/'3.1.a'!$F$183</f>
        <v>0</v>
      </c>
      <c r="AD24" s="144">
        <f>'2.2'!AD24/'3.1.a'!$F$183</f>
        <v>0</v>
      </c>
      <c r="AE24" s="144">
        <f>'2.2'!AE24/'3.1.a'!$F$183</f>
        <v>0</v>
      </c>
      <c r="AF24" s="144">
        <f>'2.2'!AF24/'3.1.a'!$F$183</f>
        <v>0</v>
      </c>
      <c r="AG24" s="144">
        <f>'2.2'!AG24/'3.1.a'!$F$183</f>
        <v>0</v>
      </c>
      <c r="AH24" s="221">
        <f>'2.2'!AH24/'3.1.a'!$F$183</f>
        <v>0</v>
      </c>
      <c r="AI24" s="220">
        <f>'2.2'!AI24/'3.1.a'!$G$183</f>
        <v>0</v>
      </c>
      <c r="AJ24" s="144">
        <f>'2.2'!AJ24/'3.1.a'!$G$183</f>
        <v>0</v>
      </c>
      <c r="AK24" s="144">
        <f>'2.2'!AK24/'3.1.a'!$G$183</f>
        <v>0</v>
      </c>
      <c r="AL24" s="144">
        <f>'2.2'!AL24/'3.1.a'!$G$183</f>
        <v>0</v>
      </c>
      <c r="AM24" s="144">
        <f>'2.2'!AM24/'3.1.a'!$G$183</f>
        <v>0</v>
      </c>
      <c r="AN24" s="144">
        <f>'2.2'!AN24/'3.1.a'!$G$183</f>
        <v>0</v>
      </c>
      <c r="AO24" s="144">
        <f>'2.2'!AO24/'3.1.a'!$G$183</f>
        <v>0</v>
      </c>
      <c r="AP24" s="221">
        <f>'2.2'!AP24/'3.1.a'!$G$183</f>
        <v>0</v>
      </c>
      <c r="AQ24" s="220">
        <f>'2.2'!AQ24/'3.1.a'!$H$183</f>
        <v>0</v>
      </c>
      <c r="AR24" s="144">
        <f>'2.2'!AR24/'3.1.a'!$H$183</f>
        <v>0</v>
      </c>
      <c r="AS24" s="144">
        <f>'2.2'!AS24/'3.1.a'!$H$183</f>
        <v>0</v>
      </c>
      <c r="AT24" s="144">
        <f>'2.2'!AT24/'3.1.a'!$H$183</f>
        <v>0</v>
      </c>
      <c r="AU24" s="144">
        <f>'2.2'!AU24/'3.1.a'!$H$183</f>
        <v>0</v>
      </c>
      <c r="AV24" s="144">
        <f>'2.2'!AV24/'3.1.a'!$H$183</f>
        <v>0</v>
      </c>
      <c r="AW24" s="144">
        <f>'2.2'!AW24/'3.1.a'!$H$183</f>
        <v>0</v>
      </c>
      <c r="AX24" s="221">
        <f>'2.2'!AX24/'3.1.a'!$H$183</f>
        <v>0</v>
      </c>
      <c r="AY24" s="220">
        <f>'2.2'!AY24/'3.1.a'!$I$183</f>
        <v>0</v>
      </c>
      <c r="AZ24" s="144">
        <f>'2.2'!AZ24/'3.1.a'!$I$183</f>
        <v>0</v>
      </c>
      <c r="BA24" s="144">
        <f>'2.2'!BA24/'3.1.a'!$I$183</f>
        <v>0</v>
      </c>
      <c r="BB24" s="144">
        <f>'2.2'!BB24/'3.1.a'!$I$183</f>
        <v>0</v>
      </c>
      <c r="BC24" s="144">
        <f>'2.2'!BC24/'3.1.a'!$I$183</f>
        <v>3.7190588847799957E-11</v>
      </c>
      <c r="BD24" s="144">
        <f>'2.2'!BD24/'3.1.a'!$I$183</f>
        <v>0</v>
      </c>
      <c r="BE24" s="144">
        <f>'2.2'!BE24/'3.1.a'!$I$183</f>
        <v>0</v>
      </c>
      <c r="BF24" s="221">
        <f>'2.2'!BF24/'3.1.a'!$I$183</f>
        <v>3.7190588847799957E-11</v>
      </c>
      <c r="BG24" s="220">
        <f>'2.2'!BG24/'3.1.a'!$J$183</f>
        <v>0</v>
      </c>
      <c r="BH24" s="144">
        <f>'2.2'!BH24/'3.1.a'!$J$183</f>
        <v>0</v>
      </c>
      <c r="BI24" s="144">
        <f>'2.2'!BI24/'3.1.a'!$J$183</f>
        <v>0</v>
      </c>
      <c r="BJ24" s="144">
        <f>'2.2'!BJ24/'3.1.a'!$J$183</f>
        <v>0</v>
      </c>
      <c r="BK24" s="144">
        <f>'2.2'!BK24/'3.1.a'!$J$183</f>
        <v>2.6374694991814606E-11</v>
      </c>
      <c r="BL24" s="144">
        <f>'2.2'!BL24/'3.1.a'!$J$183</f>
        <v>0</v>
      </c>
      <c r="BM24" s="144">
        <f>'2.2'!BM24/'3.1.a'!$J$183</f>
        <v>0</v>
      </c>
      <c r="BN24" s="221">
        <f>'2.2'!BN24/'3.1.a'!$J$183</f>
        <v>2.6374694991814606E-11</v>
      </c>
      <c r="BO24" s="220">
        <f>'2.2'!BO24/'3.1.a'!$K$183</f>
        <v>0</v>
      </c>
      <c r="BP24" s="144">
        <f>'2.2'!BP24/'3.1.a'!$K$183</f>
        <v>0</v>
      </c>
      <c r="BQ24" s="144">
        <f>'2.2'!BQ24/'3.1.a'!$K$183</f>
        <v>0</v>
      </c>
      <c r="BR24" s="144">
        <f>'2.2'!BR24/'3.1.a'!$K$183</f>
        <v>0</v>
      </c>
      <c r="BS24" s="144">
        <f>'2.2'!BS24/'3.1.a'!$K$183</f>
        <v>6.8366413525941285E-10</v>
      </c>
      <c r="BT24" s="144">
        <f>'2.2'!BT24/'3.1.a'!$K$183</f>
        <v>0</v>
      </c>
      <c r="BU24" s="144">
        <f>'2.2'!BU24/'3.1.a'!$K$183</f>
        <v>0</v>
      </c>
      <c r="BV24" s="221">
        <f>'2.2'!BV24/'3.1.a'!$K$183</f>
        <v>6.8366413525941285E-10</v>
      </c>
      <c r="BW24" s="220">
        <f>'2.2'!BW24/'3.1.a'!$L$183</f>
        <v>0</v>
      </c>
      <c r="BX24" s="144">
        <f>'2.2'!BX24/'3.1.a'!$L$183</f>
        <v>0</v>
      </c>
      <c r="BY24" s="144">
        <f>'2.2'!BY24/'3.1.a'!$L$183</f>
        <v>0</v>
      </c>
      <c r="BZ24" s="144">
        <f>'2.2'!BZ24/'3.1.a'!$L$183</f>
        <v>0</v>
      </c>
      <c r="CA24" s="144">
        <f>'2.2'!CA24/'3.1.a'!$L$183</f>
        <v>3.5301850785971985E-11</v>
      </c>
      <c r="CB24" s="144">
        <f>'2.2'!CB24/'3.1.a'!$L$183</f>
        <v>0</v>
      </c>
      <c r="CC24" s="144">
        <f>'2.2'!CC24/'3.1.a'!$L$183</f>
        <v>0</v>
      </c>
      <c r="CD24" s="221">
        <f>'2.2'!CD24/'3.1.a'!$L$183</f>
        <v>3.5301850785971985E-11</v>
      </c>
      <c r="CE24" s="220">
        <f>'2.2'!CE24/'3.1.a'!$M$183</f>
        <v>0</v>
      </c>
      <c r="CF24" s="144">
        <f>'2.2'!CF24/'3.1.a'!$M$183</f>
        <v>0</v>
      </c>
      <c r="CG24" s="144">
        <f>'2.2'!CG24/'3.1.a'!$M$183</f>
        <v>0</v>
      </c>
      <c r="CH24" s="144">
        <f>'2.2'!CH24/'3.1.a'!$M$183</f>
        <v>0</v>
      </c>
      <c r="CI24" s="144">
        <f>'2.2'!CI24/'3.1.a'!$M$183</f>
        <v>3.5946764797060373E-9</v>
      </c>
      <c r="CJ24" s="144">
        <f>'2.2'!CJ24/'3.1.a'!$M$183</f>
        <v>0</v>
      </c>
      <c r="CK24" s="144">
        <f>'2.2'!CK24/'3.1.a'!$M$183</f>
        <v>0</v>
      </c>
      <c r="CL24" s="275">
        <f>'2.2'!CL24/'3.1.a'!$M$183</f>
        <v>3.5946764797060373E-9</v>
      </c>
      <c r="CM24" s="220">
        <f>'2.2'!CM24/'3.1.a'!$N$183</f>
        <v>0</v>
      </c>
      <c r="CN24" s="144">
        <f>'2.2'!CN24/'3.1.a'!$N$183</f>
        <v>0</v>
      </c>
      <c r="CO24" s="144">
        <f>'2.2'!CO24/'3.1.a'!$N$183</f>
        <v>0</v>
      </c>
      <c r="CP24" s="144">
        <f>'2.2'!CP24/'3.1.a'!$N$183</f>
        <v>0</v>
      </c>
      <c r="CQ24" s="144">
        <f>'2.2'!CQ24/'3.1.a'!$N$183</f>
        <v>1.0796026033787699E-10</v>
      </c>
      <c r="CR24" s="144">
        <f>'2.2'!CR24/'3.1.a'!$N$183</f>
        <v>0</v>
      </c>
      <c r="CS24" s="144">
        <f>'2.2'!CS24/'3.1.a'!$N$183</f>
        <v>0</v>
      </c>
      <c r="CT24" s="275">
        <f>'2.2'!CT24/'3.1.a'!$N$183</f>
        <v>1.0796026033787699E-10</v>
      </c>
    </row>
    <row r="25" spans="1:98" s="41" customFormat="1" ht="20" customHeight="1" x14ac:dyDescent="0.2">
      <c r="A25" s="38">
        <v>1132</v>
      </c>
      <c r="B25" s="39" t="s">
        <v>260</v>
      </c>
      <c r="C25" s="232">
        <f>'2.2'!C25/'3.1.a'!$C$183</f>
        <v>0</v>
      </c>
      <c r="D25" s="208">
        <f>'2.2'!D25/'3.1.a'!$C$183</f>
        <v>0</v>
      </c>
      <c r="E25" s="208">
        <f>'2.2'!E25/'3.1.a'!$C$183</f>
        <v>0</v>
      </c>
      <c r="F25" s="208">
        <f>'2.2'!F25/'3.1.a'!$C$183</f>
        <v>0</v>
      </c>
      <c r="G25" s="208">
        <f>'2.2'!G25/'3.1.a'!$C$183</f>
        <v>0</v>
      </c>
      <c r="H25" s="208">
        <f>'2.2'!H25/'3.1.a'!$C$183</f>
        <v>0</v>
      </c>
      <c r="I25" s="208">
        <f>'2.2'!I25/'3.1.a'!$C$183</f>
        <v>0</v>
      </c>
      <c r="J25" s="233">
        <f>'2.2'!J25/'3.1.a'!$C$183</f>
        <v>0</v>
      </c>
      <c r="K25" s="232">
        <f>'2.2'!K25/'3.1.a'!$D$183</f>
        <v>0</v>
      </c>
      <c r="L25" s="208">
        <f>'2.2'!L25/'3.1.a'!$D$183</f>
        <v>0</v>
      </c>
      <c r="M25" s="208">
        <f>'2.2'!M25/'3.1.a'!$D$183</f>
        <v>0</v>
      </c>
      <c r="N25" s="208">
        <f>'2.2'!N25/'3.1.a'!$D$183</f>
        <v>0</v>
      </c>
      <c r="O25" s="208">
        <f>'2.2'!O25/'3.1.a'!$D$183</f>
        <v>0</v>
      </c>
      <c r="P25" s="208">
        <f>'2.2'!P25/'3.1.a'!$D$183</f>
        <v>0</v>
      </c>
      <c r="Q25" s="208">
        <f>'2.2'!Q25/'3.1.a'!$D$183</f>
        <v>0</v>
      </c>
      <c r="R25" s="233">
        <f>'2.2'!R25/'3.1.a'!$D$183</f>
        <v>0</v>
      </c>
      <c r="S25" s="232">
        <f>'2.2'!S25/'3.1.a'!$E$183</f>
        <v>0</v>
      </c>
      <c r="T25" s="208">
        <f>'2.2'!T25/'3.1.a'!$E$183</f>
        <v>0</v>
      </c>
      <c r="U25" s="208">
        <f>'2.2'!U25/'3.1.a'!$E$183</f>
        <v>0</v>
      </c>
      <c r="V25" s="208">
        <f>'2.2'!V25/'3.1.a'!$E$183</f>
        <v>0</v>
      </c>
      <c r="W25" s="208">
        <f>'2.2'!W25/'3.1.a'!$E$183</f>
        <v>0</v>
      </c>
      <c r="X25" s="208">
        <f>'2.2'!X25/'3.1.a'!$E$183</f>
        <v>0</v>
      </c>
      <c r="Y25" s="208">
        <f>'2.2'!Y25/'3.1.a'!$E$183</f>
        <v>0</v>
      </c>
      <c r="Z25" s="233">
        <f>'2.2'!Z25/'3.1.a'!$E$183</f>
        <v>0</v>
      </c>
      <c r="AA25" s="232">
        <f>'2.2'!AA25/'3.1.a'!$F$183</f>
        <v>0</v>
      </c>
      <c r="AB25" s="208">
        <f>'2.2'!AB25/'3.1.a'!$F$183</f>
        <v>0</v>
      </c>
      <c r="AC25" s="208">
        <f>'2.2'!AC25/'3.1.a'!$F$183</f>
        <v>0</v>
      </c>
      <c r="AD25" s="208">
        <f>'2.2'!AD25/'3.1.a'!$F$183</f>
        <v>0</v>
      </c>
      <c r="AE25" s="208">
        <f>'2.2'!AE25/'3.1.a'!$F$183</f>
        <v>0</v>
      </c>
      <c r="AF25" s="208">
        <f>'2.2'!AF25/'3.1.a'!$F$183</f>
        <v>0</v>
      </c>
      <c r="AG25" s="208">
        <f>'2.2'!AG25/'3.1.a'!$F$183</f>
        <v>0</v>
      </c>
      <c r="AH25" s="233">
        <f>'2.2'!AH25/'3.1.a'!$F$183</f>
        <v>0</v>
      </c>
      <c r="AI25" s="232">
        <f>'2.2'!AI25/'3.1.a'!$G$183</f>
        <v>0</v>
      </c>
      <c r="AJ25" s="208">
        <f>'2.2'!AJ25/'3.1.a'!$G$183</f>
        <v>0</v>
      </c>
      <c r="AK25" s="208">
        <f>'2.2'!AK25/'3.1.a'!$G$183</f>
        <v>0</v>
      </c>
      <c r="AL25" s="208">
        <f>'2.2'!AL25/'3.1.a'!$G$183</f>
        <v>0</v>
      </c>
      <c r="AM25" s="208">
        <f>'2.2'!AM25/'3.1.a'!$G$183</f>
        <v>0</v>
      </c>
      <c r="AN25" s="208">
        <f>'2.2'!AN25/'3.1.a'!$G$183</f>
        <v>0</v>
      </c>
      <c r="AO25" s="208">
        <f>'2.2'!AO25/'3.1.a'!$G$183</f>
        <v>0</v>
      </c>
      <c r="AP25" s="233">
        <f>'2.2'!AP25/'3.1.a'!$G$183</f>
        <v>0</v>
      </c>
      <c r="AQ25" s="232">
        <f>'2.2'!AQ25/'3.1.a'!$H$183</f>
        <v>0</v>
      </c>
      <c r="AR25" s="208">
        <f>'2.2'!AR25/'3.1.a'!$H$183</f>
        <v>0</v>
      </c>
      <c r="AS25" s="208">
        <f>'2.2'!AS25/'3.1.a'!$H$183</f>
        <v>0</v>
      </c>
      <c r="AT25" s="208">
        <f>'2.2'!AT25/'3.1.a'!$H$183</f>
        <v>0</v>
      </c>
      <c r="AU25" s="208">
        <f>'2.2'!AU25/'3.1.a'!$H$183</f>
        <v>0</v>
      </c>
      <c r="AV25" s="208">
        <f>'2.2'!AV25/'3.1.a'!$H$183</f>
        <v>0</v>
      </c>
      <c r="AW25" s="208">
        <f>'2.2'!AW25/'3.1.a'!$H$183</f>
        <v>0</v>
      </c>
      <c r="AX25" s="233">
        <f>'2.2'!AX25/'3.1.a'!$H$183</f>
        <v>0</v>
      </c>
      <c r="AY25" s="232">
        <f>'2.2'!AY25/'3.1.a'!$I$183</f>
        <v>0</v>
      </c>
      <c r="AZ25" s="208">
        <f>'2.2'!AZ25/'3.1.a'!$I$183</f>
        <v>0</v>
      </c>
      <c r="BA25" s="208">
        <f>'2.2'!BA25/'3.1.a'!$I$183</f>
        <v>0</v>
      </c>
      <c r="BB25" s="208">
        <f>'2.2'!BB25/'3.1.a'!$I$183</f>
        <v>0</v>
      </c>
      <c r="BC25" s="208">
        <f>'2.2'!BC25/'3.1.a'!$I$183</f>
        <v>0</v>
      </c>
      <c r="BD25" s="208">
        <f>'2.2'!BD25/'3.1.a'!$I$183</f>
        <v>0</v>
      </c>
      <c r="BE25" s="208">
        <f>'2.2'!BE25/'3.1.a'!$I$183</f>
        <v>0</v>
      </c>
      <c r="BF25" s="233">
        <f>'2.2'!BF25/'3.1.a'!$I$183</f>
        <v>0</v>
      </c>
      <c r="BG25" s="232">
        <f>'2.2'!BG25/'3.1.a'!$J$183</f>
        <v>0</v>
      </c>
      <c r="BH25" s="208">
        <f>'2.2'!BH25/'3.1.a'!$J$183</f>
        <v>0</v>
      </c>
      <c r="BI25" s="208">
        <f>'2.2'!BI25/'3.1.a'!$J$183</f>
        <v>0</v>
      </c>
      <c r="BJ25" s="208">
        <f>'2.2'!BJ25/'3.1.a'!$J$183</f>
        <v>0</v>
      </c>
      <c r="BK25" s="208">
        <f>'2.2'!BK25/'3.1.a'!$J$183</f>
        <v>0</v>
      </c>
      <c r="BL25" s="208">
        <f>'2.2'!BL25/'3.1.a'!$J$183</f>
        <v>0</v>
      </c>
      <c r="BM25" s="208">
        <f>'2.2'!BM25/'3.1.a'!$J$183</f>
        <v>0</v>
      </c>
      <c r="BN25" s="233">
        <f>'2.2'!BN25/'3.1.a'!$J$183</f>
        <v>0</v>
      </c>
      <c r="BO25" s="232">
        <f>'2.2'!BO25/'3.1.a'!$K$183</f>
        <v>0</v>
      </c>
      <c r="BP25" s="208">
        <f>'2.2'!BP25/'3.1.a'!$K$183</f>
        <v>0</v>
      </c>
      <c r="BQ25" s="208">
        <f>'2.2'!BQ25/'3.1.a'!$K$183</f>
        <v>0</v>
      </c>
      <c r="BR25" s="208">
        <f>'2.2'!BR25/'3.1.a'!$K$183</f>
        <v>0</v>
      </c>
      <c r="BS25" s="208">
        <f>'2.2'!BS25/'3.1.a'!$K$183</f>
        <v>0</v>
      </c>
      <c r="BT25" s="208">
        <f>'2.2'!BT25/'3.1.a'!$K$183</f>
        <v>0</v>
      </c>
      <c r="BU25" s="208">
        <f>'2.2'!BU25/'3.1.a'!$K$183</f>
        <v>0</v>
      </c>
      <c r="BV25" s="233">
        <f>'2.2'!BV25/'3.1.a'!$K$183</f>
        <v>0</v>
      </c>
      <c r="BW25" s="232">
        <f>'2.2'!BW25/'3.1.a'!$L$183</f>
        <v>0</v>
      </c>
      <c r="BX25" s="208">
        <f>'2.2'!BX25/'3.1.a'!$L$183</f>
        <v>0</v>
      </c>
      <c r="BY25" s="208">
        <f>'2.2'!BY25/'3.1.a'!$L$183</f>
        <v>0</v>
      </c>
      <c r="BZ25" s="208">
        <f>'2.2'!BZ25/'3.1.a'!$L$183</f>
        <v>0</v>
      </c>
      <c r="CA25" s="208">
        <f>'2.2'!CA25/'3.1.a'!$L$183</f>
        <v>0</v>
      </c>
      <c r="CB25" s="208">
        <f>'2.2'!CB25/'3.1.a'!$L$183</f>
        <v>0</v>
      </c>
      <c r="CC25" s="208">
        <f>'2.2'!CC25/'3.1.a'!$L$183</f>
        <v>0</v>
      </c>
      <c r="CD25" s="233">
        <f>'2.2'!CD25/'3.1.a'!$L$183</f>
        <v>0</v>
      </c>
      <c r="CE25" s="232">
        <f>'2.2'!CE25/'3.1.a'!$M$183</f>
        <v>0</v>
      </c>
      <c r="CF25" s="208">
        <f>'2.2'!CF25/'3.1.a'!$M$183</f>
        <v>0</v>
      </c>
      <c r="CG25" s="208">
        <f>'2.2'!CG25/'3.1.a'!$M$183</f>
        <v>0</v>
      </c>
      <c r="CH25" s="208">
        <f>'2.2'!CH25/'3.1.a'!$M$183</f>
        <v>0</v>
      </c>
      <c r="CI25" s="208">
        <f>'2.2'!CI25/'3.1.a'!$M$183</f>
        <v>0</v>
      </c>
      <c r="CJ25" s="208">
        <f>'2.2'!CJ25/'3.1.a'!$M$183</f>
        <v>0</v>
      </c>
      <c r="CK25" s="208">
        <f>'2.2'!CK25/'3.1.a'!$M$183</f>
        <v>0</v>
      </c>
      <c r="CL25" s="272">
        <f>'2.2'!CL25/'3.1.a'!$M$183</f>
        <v>0</v>
      </c>
      <c r="CM25" s="232">
        <f>'2.2'!CM25/'3.1.a'!$N$183</f>
        <v>0</v>
      </c>
      <c r="CN25" s="208">
        <f>'2.2'!CN25/'3.1.a'!$N$183</f>
        <v>0</v>
      </c>
      <c r="CO25" s="208">
        <f>'2.2'!CO25/'3.1.a'!$N$183</f>
        <v>0</v>
      </c>
      <c r="CP25" s="208">
        <f>'2.2'!CP25/'3.1.a'!$N$183</f>
        <v>0</v>
      </c>
      <c r="CQ25" s="208">
        <f>'2.2'!CQ25/'3.1.a'!$N$183</f>
        <v>0</v>
      </c>
      <c r="CR25" s="208">
        <f>'2.2'!CR25/'3.1.a'!$N$183</f>
        <v>0</v>
      </c>
      <c r="CS25" s="208">
        <f>'2.2'!CS25/'3.1.a'!$N$183</f>
        <v>0</v>
      </c>
      <c r="CT25" s="272">
        <f>'2.2'!CT25/'3.1.a'!$N$183</f>
        <v>0</v>
      </c>
    </row>
    <row r="26" spans="1:98" s="41" customFormat="1" ht="20" customHeight="1" x14ac:dyDescent="0.2">
      <c r="A26" s="38">
        <v>1133</v>
      </c>
      <c r="B26" s="39" t="s">
        <v>261</v>
      </c>
      <c r="C26" s="232">
        <f>'2.2'!C26/'3.1.a'!$C$183</f>
        <v>0</v>
      </c>
      <c r="D26" s="208">
        <f>'2.2'!D26/'3.1.a'!$C$183</f>
        <v>0</v>
      </c>
      <c r="E26" s="208">
        <f>'2.2'!E26/'3.1.a'!$C$183</f>
        <v>0</v>
      </c>
      <c r="F26" s="208">
        <f>'2.2'!F26/'3.1.a'!$C$183</f>
        <v>0</v>
      </c>
      <c r="G26" s="208">
        <f>'2.2'!G26/'3.1.a'!$C$183</f>
        <v>6.4809000020587528E-4</v>
      </c>
      <c r="H26" s="208">
        <f>'2.2'!H26/'3.1.a'!$C$183</f>
        <v>0</v>
      </c>
      <c r="I26" s="208">
        <f>'2.2'!I26/'3.1.a'!$C$183</f>
        <v>0</v>
      </c>
      <c r="J26" s="233">
        <f>'2.2'!J26/'3.1.a'!$C$183</f>
        <v>6.4809000020587528E-4</v>
      </c>
      <c r="K26" s="232">
        <f>'2.2'!K26/'3.1.a'!$D$183</f>
        <v>0</v>
      </c>
      <c r="L26" s="208">
        <f>'2.2'!L26/'3.1.a'!$D$183</f>
        <v>0</v>
      </c>
      <c r="M26" s="208">
        <f>'2.2'!M26/'3.1.a'!$D$183</f>
        <v>0</v>
      </c>
      <c r="N26" s="208">
        <f>'2.2'!N26/'3.1.a'!$D$183</f>
        <v>0</v>
      </c>
      <c r="O26" s="208">
        <f>'2.2'!O26/'3.1.a'!$D$183</f>
        <v>6.3253726352726985E-4</v>
      </c>
      <c r="P26" s="208">
        <f>'2.2'!P26/'3.1.a'!$D$183</f>
        <v>0</v>
      </c>
      <c r="Q26" s="208">
        <f>'2.2'!Q26/'3.1.a'!$D$183</f>
        <v>0</v>
      </c>
      <c r="R26" s="233">
        <f>'2.2'!R26/'3.1.a'!$D$183</f>
        <v>6.3253726352726985E-4</v>
      </c>
      <c r="S26" s="232">
        <f>'2.2'!S26/'3.1.a'!$E$183</f>
        <v>0</v>
      </c>
      <c r="T26" s="208">
        <f>'2.2'!T26/'3.1.a'!$E$183</f>
        <v>0</v>
      </c>
      <c r="U26" s="208">
        <f>'2.2'!U26/'3.1.a'!$E$183</f>
        <v>0</v>
      </c>
      <c r="V26" s="208">
        <f>'2.2'!V26/'3.1.a'!$E$183</f>
        <v>0</v>
      </c>
      <c r="W26" s="208">
        <f>'2.2'!W26/'3.1.a'!$E$183</f>
        <v>7.0796547830836846E-4</v>
      </c>
      <c r="X26" s="208">
        <f>'2.2'!X26/'3.1.a'!$E$183</f>
        <v>0</v>
      </c>
      <c r="Y26" s="208">
        <f>'2.2'!Y26/'3.1.a'!$E$183</f>
        <v>0</v>
      </c>
      <c r="Z26" s="233">
        <f>'2.2'!Z26/'3.1.a'!$E$183</f>
        <v>7.0796547830836846E-4</v>
      </c>
      <c r="AA26" s="232">
        <f>'2.2'!AA26/'3.1.a'!$F$183</f>
        <v>0</v>
      </c>
      <c r="AB26" s="208">
        <f>'2.2'!AB26/'3.1.a'!$F$183</f>
        <v>0</v>
      </c>
      <c r="AC26" s="208">
        <f>'2.2'!AC26/'3.1.a'!$F$183</f>
        <v>0</v>
      </c>
      <c r="AD26" s="208">
        <f>'2.2'!AD26/'3.1.a'!$F$183</f>
        <v>0</v>
      </c>
      <c r="AE26" s="208">
        <f>'2.2'!AE26/'3.1.a'!$F$183</f>
        <v>7.7690867614883959E-4</v>
      </c>
      <c r="AF26" s="208">
        <f>'2.2'!AF26/'3.1.a'!$F$183</f>
        <v>0</v>
      </c>
      <c r="AG26" s="208">
        <f>'2.2'!AG26/'3.1.a'!$F$183</f>
        <v>0</v>
      </c>
      <c r="AH26" s="233">
        <f>'2.2'!AH26/'3.1.a'!$F$183</f>
        <v>7.7690867614883959E-4</v>
      </c>
      <c r="AI26" s="232">
        <f>'2.2'!AI26/'3.1.a'!$G$183</f>
        <v>0</v>
      </c>
      <c r="AJ26" s="208">
        <f>'2.2'!AJ26/'3.1.a'!$G$183</f>
        <v>0</v>
      </c>
      <c r="AK26" s="208">
        <f>'2.2'!AK26/'3.1.a'!$G$183</f>
        <v>0</v>
      </c>
      <c r="AL26" s="208">
        <f>'2.2'!AL26/'3.1.a'!$G$183</f>
        <v>0</v>
      </c>
      <c r="AM26" s="208">
        <f>'2.2'!AM26/'3.1.a'!$G$183</f>
        <v>8.1297763295704278E-4</v>
      </c>
      <c r="AN26" s="208">
        <f>'2.2'!AN26/'3.1.a'!$G$183</f>
        <v>0</v>
      </c>
      <c r="AO26" s="208">
        <f>'2.2'!AO26/'3.1.a'!$G$183</f>
        <v>0</v>
      </c>
      <c r="AP26" s="233">
        <f>'2.2'!AP26/'3.1.a'!$G$183</f>
        <v>8.1297763295704278E-4</v>
      </c>
      <c r="AQ26" s="232">
        <f>'2.2'!AQ26/'3.1.a'!$H$183</f>
        <v>0</v>
      </c>
      <c r="AR26" s="208">
        <f>'2.2'!AR26/'3.1.a'!$H$183</f>
        <v>0</v>
      </c>
      <c r="AS26" s="208">
        <f>'2.2'!AS26/'3.1.a'!$H$183</f>
        <v>0</v>
      </c>
      <c r="AT26" s="208">
        <f>'2.2'!AT26/'3.1.a'!$H$183</f>
        <v>0</v>
      </c>
      <c r="AU26" s="208">
        <f>'2.2'!AU26/'3.1.a'!$H$183</f>
        <v>1.0775364783522164E-3</v>
      </c>
      <c r="AV26" s="208">
        <f>'2.2'!AV26/'3.1.a'!$H$183</f>
        <v>0</v>
      </c>
      <c r="AW26" s="208">
        <f>'2.2'!AW26/'3.1.a'!$H$183</f>
        <v>0</v>
      </c>
      <c r="AX26" s="233">
        <f>'2.2'!AX26/'3.1.a'!$H$183</f>
        <v>1.0775364783522164E-3</v>
      </c>
      <c r="AY26" s="232">
        <f>'2.2'!AY26/'3.1.a'!$I$183</f>
        <v>0</v>
      </c>
      <c r="AZ26" s="208">
        <f>'2.2'!AZ26/'3.1.a'!$I$183</f>
        <v>0</v>
      </c>
      <c r="BA26" s="208">
        <f>'2.2'!BA26/'3.1.a'!$I$183</f>
        <v>0</v>
      </c>
      <c r="BB26" s="208">
        <f>'2.2'!BB26/'3.1.a'!$I$183</f>
        <v>0</v>
      </c>
      <c r="BC26" s="208">
        <f>'2.2'!BC26/'3.1.a'!$I$183</f>
        <v>1.1715694555540883E-3</v>
      </c>
      <c r="BD26" s="208">
        <f>'2.2'!BD26/'3.1.a'!$I$183</f>
        <v>0</v>
      </c>
      <c r="BE26" s="208">
        <f>'2.2'!BE26/'3.1.a'!$I$183</f>
        <v>0</v>
      </c>
      <c r="BF26" s="233">
        <f>'2.2'!BF26/'3.1.a'!$I$183</f>
        <v>1.1715694555540883E-3</v>
      </c>
      <c r="BG26" s="232">
        <f>'2.2'!BG26/'3.1.a'!$J$183</f>
        <v>0</v>
      </c>
      <c r="BH26" s="208">
        <f>'2.2'!BH26/'3.1.a'!$J$183</f>
        <v>0</v>
      </c>
      <c r="BI26" s="208">
        <f>'2.2'!BI26/'3.1.a'!$J$183</f>
        <v>0</v>
      </c>
      <c r="BJ26" s="208">
        <f>'2.2'!BJ26/'3.1.a'!$J$183</f>
        <v>0</v>
      </c>
      <c r="BK26" s="208">
        <f>'2.2'!BK26/'3.1.a'!$J$183</f>
        <v>1.0899251757055198E-3</v>
      </c>
      <c r="BL26" s="208">
        <f>'2.2'!BL26/'3.1.a'!$J$183</f>
        <v>0</v>
      </c>
      <c r="BM26" s="208">
        <f>'2.2'!BM26/'3.1.a'!$J$183</f>
        <v>0</v>
      </c>
      <c r="BN26" s="233">
        <f>'2.2'!BN26/'3.1.a'!$J$183</f>
        <v>1.0899251757055198E-3</v>
      </c>
      <c r="BO26" s="232">
        <f>'2.2'!BO26/'3.1.a'!$K$183</f>
        <v>0</v>
      </c>
      <c r="BP26" s="208">
        <f>'2.2'!BP26/'3.1.a'!$K$183</f>
        <v>0</v>
      </c>
      <c r="BQ26" s="208">
        <f>'2.2'!BQ26/'3.1.a'!$K$183</f>
        <v>0</v>
      </c>
      <c r="BR26" s="208">
        <f>'2.2'!BR26/'3.1.a'!$K$183</f>
        <v>0</v>
      </c>
      <c r="BS26" s="208">
        <f>'2.2'!BS26/'3.1.a'!$K$183</f>
        <v>1.0465284468002573E-3</v>
      </c>
      <c r="BT26" s="208">
        <f>'2.2'!BT26/'3.1.a'!$K$183</f>
        <v>0</v>
      </c>
      <c r="BU26" s="208">
        <f>'2.2'!BU26/'3.1.a'!$K$183</f>
        <v>0</v>
      </c>
      <c r="BV26" s="233">
        <f>'2.2'!BV26/'3.1.a'!$K$183</f>
        <v>1.0465284468002573E-3</v>
      </c>
      <c r="BW26" s="232">
        <f>'2.2'!BW26/'3.1.a'!$L$183</f>
        <v>0</v>
      </c>
      <c r="BX26" s="208">
        <f>'2.2'!BX26/'3.1.a'!$L$183</f>
        <v>0</v>
      </c>
      <c r="BY26" s="208">
        <f>'2.2'!BY26/'3.1.a'!$L$183</f>
        <v>0</v>
      </c>
      <c r="BZ26" s="208">
        <f>'2.2'!BZ26/'3.1.a'!$L$183</f>
        <v>0</v>
      </c>
      <c r="CA26" s="208">
        <f>'2.2'!CA26/'3.1.a'!$L$183</f>
        <v>1.1606977910934319E-3</v>
      </c>
      <c r="CB26" s="208">
        <f>'2.2'!CB26/'3.1.a'!$L$183</f>
        <v>0</v>
      </c>
      <c r="CC26" s="208">
        <f>'2.2'!CC26/'3.1.a'!$L$183</f>
        <v>0</v>
      </c>
      <c r="CD26" s="233">
        <f>'2.2'!CD26/'3.1.a'!$L$183</f>
        <v>1.1606977910934319E-3</v>
      </c>
      <c r="CE26" s="232">
        <f>'2.2'!CE26/'3.1.a'!$M$183</f>
        <v>0</v>
      </c>
      <c r="CF26" s="208">
        <f>'2.2'!CF26/'3.1.a'!$M$183</f>
        <v>0</v>
      </c>
      <c r="CG26" s="208">
        <f>'2.2'!CG26/'3.1.a'!$M$183</f>
        <v>0</v>
      </c>
      <c r="CH26" s="208">
        <f>'2.2'!CH26/'3.1.a'!$M$183</f>
        <v>0</v>
      </c>
      <c r="CI26" s="208">
        <f>'2.2'!CI26/'3.1.a'!$M$183</f>
        <v>1.1492476542376649E-3</v>
      </c>
      <c r="CJ26" s="208">
        <f>'2.2'!CJ26/'3.1.a'!$M$183</f>
        <v>0</v>
      </c>
      <c r="CK26" s="208">
        <f>'2.2'!CK26/'3.1.a'!$M$183</f>
        <v>0</v>
      </c>
      <c r="CL26" s="272">
        <f>'2.2'!CL26/'3.1.a'!$M$183</f>
        <v>1.1492476542376649E-3</v>
      </c>
      <c r="CM26" s="232">
        <f>'2.2'!CM26/'3.1.a'!$N$183</f>
        <v>0</v>
      </c>
      <c r="CN26" s="208">
        <f>'2.2'!CN26/'3.1.a'!$N$183</f>
        <v>0</v>
      </c>
      <c r="CO26" s="208">
        <f>'2.2'!CO26/'3.1.a'!$N$183</f>
        <v>0</v>
      </c>
      <c r="CP26" s="208">
        <f>'2.2'!CP26/'3.1.a'!$N$183</f>
        <v>0</v>
      </c>
      <c r="CQ26" s="208">
        <f>'2.2'!CQ26/'3.1.a'!$N$183</f>
        <v>1.4221509466892639E-3</v>
      </c>
      <c r="CR26" s="208">
        <f>'2.2'!CR26/'3.1.a'!$N$183</f>
        <v>0</v>
      </c>
      <c r="CS26" s="208">
        <f>'2.2'!CS26/'3.1.a'!$N$183</f>
        <v>0</v>
      </c>
      <c r="CT26" s="272">
        <f>'2.2'!CT26/'3.1.a'!$N$183</f>
        <v>1.4221509466892639E-3</v>
      </c>
    </row>
    <row r="27" spans="1:98" ht="20" customHeight="1" x14ac:dyDescent="0.2">
      <c r="A27" s="45" t="s">
        <v>477</v>
      </c>
      <c r="B27" s="56" t="s">
        <v>478</v>
      </c>
      <c r="C27" s="220">
        <f>'2.2'!C27/'3.1.a'!$C$183</f>
        <v>0</v>
      </c>
      <c r="D27" s="144">
        <f>'2.2'!D27/'3.1.a'!$C$183</f>
        <v>0</v>
      </c>
      <c r="E27" s="144">
        <f>'2.2'!E27/'3.1.a'!$C$183</f>
        <v>0</v>
      </c>
      <c r="F27" s="144">
        <f>'2.2'!F27/'3.1.a'!$C$183</f>
        <v>0</v>
      </c>
      <c r="G27" s="144">
        <f>'2.2'!G27/'3.1.a'!$C$183</f>
        <v>6.4809000020587528E-4</v>
      </c>
      <c r="H27" s="144">
        <f>'2.2'!H27/'3.1.a'!$C$183</f>
        <v>0</v>
      </c>
      <c r="I27" s="144">
        <f>'2.2'!I27/'3.1.a'!$C$183</f>
        <v>0</v>
      </c>
      <c r="J27" s="221">
        <f>'2.2'!J27/'3.1.a'!$C$183</f>
        <v>6.4809000020587528E-4</v>
      </c>
      <c r="K27" s="220">
        <f>'2.2'!K27/'3.1.a'!$D$183</f>
        <v>0</v>
      </c>
      <c r="L27" s="144">
        <f>'2.2'!L27/'3.1.a'!$D$183</f>
        <v>0</v>
      </c>
      <c r="M27" s="144">
        <f>'2.2'!M27/'3.1.a'!$D$183</f>
        <v>0</v>
      </c>
      <c r="N27" s="144">
        <f>'2.2'!N27/'3.1.a'!$D$183</f>
        <v>0</v>
      </c>
      <c r="O27" s="144">
        <f>'2.2'!O27/'3.1.a'!$D$183</f>
        <v>6.3253726352726985E-4</v>
      </c>
      <c r="P27" s="144">
        <f>'2.2'!P27/'3.1.a'!$D$183</f>
        <v>0</v>
      </c>
      <c r="Q27" s="144">
        <f>'2.2'!Q27/'3.1.a'!$D$183</f>
        <v>0</v>
      </c>
      <c r="R27" s="221">
        <f>'2.2'!R27/'3.1.a'!$D$183</f>
        <v>6.3253726352726985E-4</v>
      </c>
      <c r="S27" s="220">
        <f>'2.2'!S27/'3.1.a'!$E$183</f>
        <v>0</v>
      </c>
      <c r="T27" s="144">
        <f>'2.2'!T27/'3.1.a'!$E$183</f>
        <v>0</v>
      </c>
      <c r="U27" s="144">
        <f>'2.2'!U27/'3.1.a'!$E$183</f>
        <v>0</v>
      </c>
      <c r="V27" s="144">
        <f>'2.2'!V27/'3.1.a'!$E$183</f>
        <v>0</v>
      </c>
      <c r="W27" s="144">
        <f>'2.2'!W27/'3.1.a'!$E$183</f>
        <v>7.0796547830836846E-4</v>
      </c>
      <c r="X27" s="144">
        <f>'2.2'!X27/'3.1.a'!$E$183</f>
        <v>0</v>
      </c>
      <c r="Y27" s="144">
        <f>'2.2'!Y27/'3.1.a'!$E$183</f>
        <v>0</v>
      </c>
      <c r="Z27" s="221">
        <f>'2.2'!Z27/'3.1.a'!$E$183</f>
        <v>7.0796547830836846E-4</v>
      </c>
      <c r="AA27" s="220">
        <f>'2.2'!AA27/'3.1.a'!$F$183</f>
        <v>0</v>
      </c>
      <c r="AB27" s="144">
        <f>'2.2'!AB27/'3.1.a'!$F$183</f>
        <v>0</v>
      </c>
      <c r="AC27" s="144">
        <f>'2.2'!AC27/'3.1.a'!$F$183</f>
        <v>0</v>
      </c>
      <c r="AD27" s="144">
        <f>'2.2'!AD27/'3.1.a'!$F$183</f>
        <v>0</v>
      </c>
      <c r="AE27" s="144">
        <f>'2.2'!AE27/'3.1.a'!$F$183</f>
        <v>7.7690867614883959E-4</v>
      </c>
      <c r="AF27" s="144">
        <f>'2.2'!AF27/'3.1.a'!$F$183</f>
        <v>0</v>
      </c>
      <c r="AG27" s="144">
        <f>'2.2'!AG27/'3.1.a'!$F$183</f>
        <v>0</v>
      </c>
      <c r="AH27" s="221">
        <f>'2.2'!AH27/'3.1.a'!$F$183</f>
        <v>7.7690867614883959E-4</v>
      </c>
      <c r="AI27" s="220">
        <f>'2.2'!AI27/'3.1.a'!$G$183</f>
        <v>0</v>
      </c>
      <c r="AJ27" s="144">
        <f>'2.2'!AJ27/'3.1.a'!$G$183</f>
        <v>0</v>
      </c>
      <c r="AK27" s="144">
        <f>'2.2'!AK27/'3.1.a'!$G$183</f>
        <v>0</v>
      </c>
      <c r="AL27" s="144">
        <f>'2.2'!AL27/'3.1.a'!$G$183</f>
        <v>0</v>
      </c>
      <c r="AM27" s="144">
        <f>'2.2'!AM27/'3.1.a'!$G$183</f>
        <v>8.1297763295704278E-4</v>
      </c>
      <c r="AN27" s="144">
        <f>'2.2'!AN27/'3.1.a'!$G$183</f>
        <v>0</v>
      </c>
      <c r="AO27" s="144">
        <f>'2.2'!AO27/'3.1.a'!$G$183</f>
        <v>0</v>
      </c>
      <c r="AP27" s="221">
        <f>'2.2'!AP27/'3.1.a'!$G$183</f>
        <v>8.1297763295704278E-4</v>
      </c>
      <c r="AQ27" s="220">
        <f>'2.2'!AQ27/'3.1.a'!$H$183</f>
        <v>0</v>
      </c>
      <c r="AR27" s="144">
        <f>'2.2'!AR27/'3.1.a'!$H$183</f>
        <v>0</v>
      </c>
      <c r="AS27" s="144">
        <f>'2.2'!AS27/'3.1.a'!$H$183</f>
        <v>0</v>
      </c>
      <c r="AT27" s="144">
        <f>'2.2'!AT27/'3.1.a'!$H$183</f>
        <v>0</v>
      </c>
      <c r="AU27" s="144">
        <f>'2.2'!AU27/'3.1.a'!$H$183</f>
        <v>1.0775364783522164E-3</v>
      </c>
      <c r="AV27" s="144">
        <f>'2.2'!AV27/'3.1.a'!$H$183</f>
        <v>0</v>
      </c>
      <c r="AW27" s="144">
        <f>'2.2'!AW27/'3.1.a'!$H$183</f>
        <v>0</v>
      </c>
      <c r="AX27" s="221">
        <f>'2.2'!AX27/'3.1.a'!$H$183</f>
        <v>1.0775364783522164E-3</v>
      </c>
      <c r="AY27" s="220">
        <f>'2.2'!AY27/'3.1.a'!$I$183</f>
        <v>0</v>
      </c>
      <c r="AZ27" s="144">
        <f>'2.2'!AZ27/'3.1.a'!$I$183</f>
        <v>0</v>
      </c>
      <c r="BA27" s="144">
        <f>'2.2'!BA27/'3.1.a'!$I$183</f>
        <v>0</v>
      </c>
      <c r="BB27" s="144">
        <f>'2.2'!BB27/'3.1.a'!$I$183</f>
        <v>0</v>
      </c>
      <c r="BC27" s="144">
        <f>'2.2'!BC27/'3.1.a'!$I$183</f>
        <v>1.1715694555540883E-3</v>
      </c>
      <c r="BD27" s="144">
        <f>'2.2'!BD27/'3.1.a'!$I$183</f>
        <v>0</v>
      </c>
      <c r="BE27" s="144">
        <f>'2.2'!BE27/'3.1.a'!$I$183</f>
        <v>0</v>
      </c>
      <c r="BF27" s="221">
        <f>'2.2'!BF27/'3.1.a'!$I$183</f>
        <v>1.1715694555540883E-3</v>
      </c>
      <c r="BG27" s="220">
        <f>'2.2'!BG27/'3.1.a'!$J$183</f>
        <v>0</v>
      </c>
      <c r="BH27" s="144">
        <f>'2.2'!BH27/'3.1.a'!$J$183</f>
        <v>0</v>
      </c>
      <c r="BI27" s="144">
        <f>'2.2'!BI27/'3.1.a'!$J$183</f>
        <v>0</v>
      </c>
      <c r="BJ27" s="144">
        <f>'2.2'!BJ27/'3.1.a'!$J$183</f>
        <v>0</v>
      </c>
      <c r="BK27" s="144">
        <f>'2.2'!BK27/'3.1.a'!$J$183</f>
        <v>1.0899251757055198E-3</v>
      </c>
      <c r="BL27" s="144">
        <f>'2.2'!BL27/'3.1.a'!$J$183</f>
        <v>0</v>
      </c>
      <c r="BM27" s="144">
        <f>'2.2'!BM27/'3.1.a'!$J$183</f>
        <v>0</v>
      </c>
      <c r="BN27" s="221">
        <f>'2.2'!BN27/'3.1.a'!$J$183</f>
        <v>1.0899251757055198E-3</v>
      </c>
      <c r="BO27" s="220">
        <f>'2.2'!BO27/'3.1.a'!$K$183</f>
        <v>0</v>
      </c>
      <c r="BP27" s="144">
        <f>'2.2'!BP27/'3.1.a'!$K$183</f>
        <v>0</v>
      </c>
      <c r="BQ27" s="144">
        <f>'2.2'!BQ27/'3.1.a'!$K$183</f>
        <v>0</v>
      </c>
      <c r="BR27" s="144">
        <f>'2.2'!BR27/'3.1.a'!$K$183</f>
        <v>0</v>
      </c>
      <c r="BS27" s="144">
        <f>'2.2'!BS27/'3.1.a'!$K$183</f>
        <v>1.0465284468002573E-3</v>
      </c>
      <c r="BT27" s="144">
        <f>'2.2'!BT27/'3.1.a'!$K$183</f>
        <v>0</v>
      </c>
      <c r="BU27" s="144">
        <f>'2.2'!BU27/'3.1.a'!$K$183</f>
        <v>0</v>
      </c>
      <c r="BV27" s="221">
        <f>'2.2'!BV27/'3.1.a'!$K$183</f>
        <v>1.0465284468002573E-3</v>
      </c>
      <c r="BW27" s="220">
        <f>'2.2'!BW27/'3.1.a'!$L$183</f>
        <v>0</v>
      </c>
      <c r="BX27" s="144">
        <f>'2.2'!BX27/'3.1.a'!$L$183</f>
        <v>0</v>
      </c>
      <c r="BY27" s="144">
        <f>'2.2'!BY27/'3.1.a'!$L$183</f>
        <v>0</v>
      </c>
      <c r="BZ27" s="144">
        <f>'2.2'!BZ27/'3.1.a'!$L$183</f>
        <v>0</v>
      </c>
      <c r="CA27" s="144">
        <f>'2.2'!CA27/'3.1.a'!$L$183</f>
        <v>1.1606977910934319E-3</v>
      </c>
      <c r="CB27" s="144">
        <f>'2.2'!CB27/'3.1.a'!$L$183</f>
        <v>0</v>
      </c>
      <c r="CC27" s="144">
        <f>'2.2'!CC27/'3.1.a'!$L$183</f>
        <v>0</v>
      </c>
      <c r="CD27" s="221">
        <f>'2.2'!CD27/'3.1.a'!$L$183</f>
        <v>1.1606977910934319E-3</v>
      </c>
      <c r="CE27" s="220">
        <f>'2.2'!CE27/'3.1.a'!$M$183</f>
        <v>0</v>
      </c>
      <c r="CF27" s="144">
        <f>'2.2'!CF27/'3.1.a'!$M$183</f>
        <v>0</v>
      </c>
      <c r="CG27" s="144">
        <f>'2.2'!CG27/'3.1.a'!$M$183</f>
        <v>0</v>
      </c>
      <c r="CH27" s="144">
        <f>'2.2'!CH27/'3.1.a'!$M$183</f>
        <v>0</v>
      </c>
      <c r="CI27" s="144">
        <f>'2.2'!CI27/'3.1.a'!$M$183</f>
        <v>1.1492476542376649E-3</v>
      </c>
      <c r="CJ27" s="144">
        <f>'2.2'!CJ27/'3.1.a'!$M$183</f>
        <v>0</v>
      </c>
      <c r="CK27" s="144">
        <f>'2.2'!CK27/'3.1.a'!$M$183</f>
        <v>0</v>
      </c>
      <c r="CL27" s="275">
        <f>'2.2'!CL27/'3.1.a'!$M$183</f>
        <v>1.1492476542376649E-3</v>
      </c>
      <c r="CM27" s="220">
        <f>'2.2'!CM27/'3.1.a'!$N$183</f>
        <v>0</v>
      </c>
      <c r="CN27" s="144">
        <f>'2.2'!CN27/'3.1.a'!$N$183</f>
        <v>0</v>
      </c>
      <c r="CO27" s="144">
        <f>'2.2'!CO27/'3.1.a'!$N$183</f>
        <v>0</v>
      </c>
      <c r="CP27" s="144">
        <f>'2.2'!CP27/'3.1.a'!$N$183</f>
        <v>0</v>
      </c>
      <c r="CQ27" s="144">
        <f>'2.2'!CQ27/'3.1.a'!$N$183</f>
        <v>1.4221509466892639E-3</v>
      </c>
      <c r="CR27" s="144">
        <f>'2.2'!CR27/'3.1.a'!$N$183</f>
        <v>0</v>
      </c>
      <c r="CS27" s="144">
        <f>'2.2'!CS27/'3.1.a'!$N$183</f>
        <v>0</v>
      </c>
      <c r="CT27" s="275">
        <f>'2.2'!CT27/'3.1.a'!$N$183</f>
        <v>1.4221509466892639E-3</v>
      </c>
    </row>
    <row r="28" spans="1:98" s="41" customFormat="1" ht="20" customHeight="1" x14ac:dyDescent="0.2">
      <c r="A28" s="38">
        <v>1135</v>
      </c>
      <c r="B28" s="39" t="s">
        <v>262</v>
      </c>
      <c r="C28" s="232">
        <f>'2.2'!C28/'3.1.a'!$C$183</f>
        <v>1.2391746605051614E-5</v>
      </c>
      <c r="D28" s="208">
        <f>'2.2'!D28/'3.1.a'!$C$183</f>
        <v>0</v>
      </c>
      <c r="E28" s="208">
        <f>'2.2'!E28/'3.1.a'!$C$183</f>
        <v>0</v>
      </c>
      <c r="F28" s="208">
        <f>'2.2'!F28/'3.1.a'!$C$183</f>
        <v>1.2391746605051614E-5</v>
      </c>
      <c r="G28" s="208">
        <f>'2.2'!G28/'3.1.a'!$C$183</f>
        <v>0</v>
      </c>
      <c r="H28" s="208">
        <f>'2.2'!H28/'3.1.a'!$C$183</f>
        <v>0</v>
      </c>
      <c r="I28" s="208">
        <f>'2.2'!I28/'3.1.a'!$C$183</f>
        <v>0</v>
      </c>
      <c r="J28" s="233">
        <f>'2.2'!J28/'3.1.a'!$C$183</f>
        <v>1.2391746605051614E-5</v>
      </c>
      <c r="K28" s="232">
        <f>'2.2'!K28/'3.1.a'!$D$183</f>
        <v>1.1783745431728766E-5</v>
      </c>
      <c r="L28" s="208">
        <f>'2.2'!L28/'3.1.a'!$D$183</f>
        <v>0</v>
      </c>
      <c r="M28" s="208">
        <f>'2.2'!M28/'3.1.a'!$D$183</f>
        <v>0</v>
      </c>
      <c r="N28" s="208">
        <f>'2.2'!N28/'3.1.a'!$D$183</f>
        <v>1.1783745431728766E-5</v>
      </c>
      <c r="O28" s="208">
        <f>'2.2'!O28/'3.1.a'!$D$183</f>
        <v>0</v>
      </c>
      <c r="P28" s="208">
        <f>'2.2'!P28/'3.1.a'!$D$183</f>
        <v>0</v>
      </c>
      <c r="Q28" s="208">
        <f>'2.2'!Q28/'3.1.a'!$D$183</f>
        <v>0</v>
      </c>
      <c r="R28" s="233">
        <f>'2.2'!R28/'3.1.a'!$D$183</f>
        <v>1.1783745431728766E-5</v>
      </c>
      <c r="S28" s="232">
        <f>'2.2'!S28/'3.1.a'!$E$183</f>
        <v>1.4228060902308734E-5</v>
      </c>
      <c r="T28" s="208">
        <f>'2.2'!T28/'3.1.a'!$E$183</f>
        <v>0</v>
      </c>
      <c r="U28" s="208">
        <f>'2.2'!U28/'3.1.a'!$E$183</f>
        <v>0</v>
      </c>
      <c r="V28" s="208">
        <f>'2.2'!V28/'3.1.a'!$E$183</f>
        <v>1.4228060902308734E-5</v>
      </c>
      <c r="W28" s="208">
        <f>'2.2'!W28/'3.1.a'!$E$183</f>
        <v>0</v>
      </c>
      <c r="X28" s="208">
        <f>'2.2'!X28/'3.1.a'!$E$183</f>
        <v>0</v>
      </c>
      <c r="Y28" s="208">
        <f>'2.2'!Y28/'3.1.a'!$E$183</f>
        <v>0</v>
      </c>
      <c r="Z28" s="233">
        <f>'2.2'!Z28/'3.1.a'!$E$183</f>
        <v>1.4228060902308734E-5</v>
      </c>
      <c r="AA28" s="232">
        <f>'2.2'!AA28/'3.1.a'!$F$183</f>
        <v>3.3725368935777288E-6</v>
      </c>
      <c r="AB28" s="208">
        <f>'2.2'!AB28/'3.1.a'!$F$183</f>
        <v>0</v>
      </c>
      <c r="AC28" s="208">
        <f>'2.2'!AC28/'3.1.a'!$F$183</f>
        <v>0</v>
      </c>
      <c r="AD28" s="208">
        <f>'2.2'!AD28/'3.1.a'!$F$183</f>
        <v>3.3725368935777288E-6</v>
      </c>
      <c r="AE28" s="208">
        <f>'2.2'!AE28/'3.1.a'!$F$183</f>
        <v>0</v>
      </c>
      <c r="AF28" s="208">
        <f>'2.2'!AF28/'3.1.a'!$F$183</f>
        <v>0</v>
      </c>
      <c r="AG28" s="208">
        <f>'2.2'!AG28/'3.1.a'!$F$183</f>
        <v>0</v>
      </c>
      <c r="AH28" s="233">
        <f>'2.2'!AH28/'3.1.a'!$F$183</f>
        <v>3.3725368935777288E-6</v>
      </c>
      <c r="AI28" s="232">
        <f>'2.2'!AI28/'3.1.a'!$G$183</f>
        <v>4.8431022314941823E-6</v>
      </c>
      <c r="AJ28" s="208">
        <f>'2.2'!AJ28/'3.1.a'!$G$183</f>
        <v>0</v>
      </c>
      <c r="AK28" s="208">
        <f>'2.2'!AK28/'3.1.a'!$G$183</f>
        <v>0</v>
      </c>
      <c r="AL28" s="208">
        <f>'2.2'!AL28/'3.1.a'!$G$183</f>
        <v>4.8431022314941823E-6</v>
      </c>
      <c r="AM28" s="208">
        <f>'2.2'!AM28/'3.1.a'!$G$183</f>
        <v>0</v>
      </c>
      <c r="AN28" s="208">
        <f>'2.2'!AN28/'3.1.a'!$G$183</f>
        <v>0</v>
      </c>
      <c r="AO28" s="208">
        <f>'2.2'!AO28/'3.1.a'!$G$183</f>
        <v>0</v>
      </c>
      <c r="AP28" s="233">
        <f>'2.2'!AP28/'3.1.a'!$G$183</f>
        <v>4.8431022314941823E-6</v>
      </c>
      <c r="AQ28" s="232">
        <f>'2.2'!AQ28/'3.1.a'!$H$183</f>
        <v>4.2753204992105287E-6</v>
      </c>
      <c r="AR28" s="208">
        <f>'2.2'!AR28/'3.1.a'!$H$183</f>
        <v>0</v>
      </c>
      <c r="AS28" s="208">
        <f>'2.2'!AS28/'3.1.a'!$H$183</f>
        <v>0</v>
      </c>
      <c r="AT28" s="208">
        <f>'2.2'!AT28/'3.1.a'!$H$183</f>
        <v>4.2753204992105287E-6</v>
      </c>
      <c r="AU28" s="208">
        <f>'2.2'!AU28/'3.1.a'!$H$183</f>
        <v>0</v>
      </c>
      <c r="AV28" s="208">
        <f>'2.2'!AV28/'3.1.a'!$H$183</f>
        <v>0</v>
      </c>
      <c r="AW28" s="208">
        <f>'2.2'!AW28/'3.1.a'!$H$183</f>
        <v>0</v>
      </c>
      <c r="AX28" s="233">
        <f>'2.2'!AX28/'3.1.a'!$H$183</f>
        <v>4.2753204992105287E-6</v>
      </c>
      <c r="AY28" s="232">
        <f>'2.2'!AY28/'3.1.a'!$I$183</f>
        <v>5.3120298252061469E-6</v>
      </c>
      <c r="AZ28" s="208">
        <f>'2.2'!AZ28/'3.1.a'!$I$183</f>
        <v>0</v>
      </c>
      <c r="BA28" s="208">
        <f>'2.2'!BA28/'3.1.a'!$I$183</f>
        <v>0</v>
      </c>
      <c r="BB28" s="208">
        <f>'2.2'!BB28/'3.1.a'!$I$183</f>
        <v>5.3120298252061469E-6</v>
      </c>
      <c r="BC28" s="208">
        <f>'2.2'!BC28/'3.1.a'!$I$183</f>
        <v>0</v>
      </c>
      <c r="BD28" s="208">
        <f>'2.2'!BD28/'3.1.a'!$I$183</f>
        <v>0</v>
      </c>
      <c r="BE28" s="208">
        <f>'2.2'!BE28/'3.1.a'!$I$183</f>
        <v>0</v>
      </c>
      <c r="BF28" s="233">
        <f>'2.2'!BF28/'3.1.a'!$I$183</f>
        <v>5.3120298252061469E-6</v>
      </c>
      <c r="BG28" s="232">
        <f>'2.2'!BG28/'3.1.a'!$J$183</f>
        <v>6.0725603786755767E-6</v>
      </c>
      <c r="BH28" s="208">
        <f>'2.2'!BH28/'3.1.a'!$J$183</f>
        <v>0</v>
      </c>
      <c r="BI28" s="208">
        <f>'2.2'!BI28/'3.1.a'!$J$183</f>
        <v>0</v>
      </c>
      <c r="BJ28" s="208">
        <f>'2.2'!BJ28/'3.1.a'!$J$183</f>
        <v>6.0725603786755767E-6</v>
      </c>
      <c r="BK28" s="208">
        <f>'2.2'!BK28/'3.1.a'!$J$183</f>
        <v>0</v>
      </c>
      <c r="BL28" s="208">
        <f>'2.2'!BL28/'3.1.a'!$J$183</f>
        <v>0</v>
      </c>
      <c r="BM28" s="208">
        <f>'2.2'!BM28/'3.1.a'!$J$183</f>
        <v>0</v>
      </c>
      <c r="BN28" s="233">
        <f>'2.2'!BN28/'3.1.a'!$J$183</f>
        <v>6.0725603786755767E-6</v>
      </c>
      <c r="BO28" s="232">
        <f>'2.2'!BO28/'3.1.a'!$K$183</f>
        <v>3.6902518652894052E-6</v>
      </c>
      <c r="BP28" s="208">
        <f>'2.2'!BP28/'3.1.a'!$K$183</f>
        <v>0</v>
      </c>
      <c r="BQ28" s="208">
        <f>'2.2'!BQ28/'3.1.a'!$K$183</f>
        <v>0</v>
      </c>
      <c r="BR28" s="208">
        <f>'2.2'!BR28/'3.1.a'!$K$183</f>
        <v>3.6902518652894052E-6</v>
      </c>
      <c r="BS28" s="208">
        <f>'2.2'!BS28/'3.1.a'!$K$183</f>
        <v>0</v>
      </c>
      <c r="BT28" s="208">
        <f>'2.2'!BT28/'3.1.a'!$K$183</f>
        <v>0</v>
      </c>
      <c r="BU28" s="208">
        <f>'2.2'!BU28/'3.1.a'!$K$183</f>
        <v>0</v>
      </c>
      <c r="BV28" s="233">
        <f>'2.2'!BV28/'3.1.a'!$K$183</f>
        <v>3.6902518652894052E-6</v>
      </c>
      <c r="BW28" s="232">
        <f>'2.2'!BW28/'3.1.a'!$L$183</f>
        <v>3.5649228549338208E-6</v>
      </c>
      <c r="BX28" s="208">
        <f>'2.2'!BX28/'3.1.a'!$L$183</f>
        <v>0</v>
      </c>
      <c r="BY28" s="208">
        <f>'2.2'!BY28/'3.1.a'!$L$183</f>
        <v>0</v>
      </c>
      <c r="BZ28" s="208">
        <f>'2.2'!BZ28/'3.1.a'!$L$183</f>
        <v>3.5649228549338208E-6</v>
      </c>
      <c r="CA28" s="208">
        <f>'2.2'!CA28/'3.1.a'!$L$183</f>
        <v>0</v>
      </c>
      <c r="CB28" s="208">
        <f>'2.2'!CB28/'3.1.a'!$L$183</f>
        <v>0</v>
      </c>
      <c r="CC28" s="208">
        <f>'2.2'!CC28/'3.1.a'!$L$183</f>
        <v>0</v>
      </c>
      <c r="CD28" s="233">
        <f>'2.2'!CD28/'3.1.a'!$L$183</f>
        <v>3.5649228549338208E-6</v>
      </c>
      <c r="CE28" s="232">
        <f>'2.2'!CE28/'3.1.a'!$M$183</f>
        <v>3.2142933413144628E-6</v>
      </c>
      <c r="CF28" s="208">
        <f>'2.2'!CF28/'3.1.a'!$M$183</f>
        <v>0</v>
      </c>
      <c r="CG28" s="208">
        <f>'2.2'!CG28/'3.1.a'!$M$183</f>
        <v>0</v>
      </c>
      <c r="CH28" s="208">
        <f>'2.2'!CH28/'3.1.a'!$M$183</f>
        <v>3.2142933413144628E-6</v>
      </c>
      <c r="CI28" s="208">
        <f>'2.2'!CI28/'3.1.a'!$M$183</f>
        <v>0</v>
      </c>
      <c r="CJ28" s="208">
        <f>'2.2'!CJ28/'3.1.a'!$M$183</f>
        <v>0</v>
      </c>
      <c r="CK28" s="208">
        <f>'2.2'!CK28/'3.1.a'!$M$183</f>
        <v>0</v>
      </c>
      <c r="CL28" s="272">
        <f>'2.2'!CL28/'3.1.a'!$M$183</f>
        <v>3.2142933413144628E-6</v>
      </c>
      <c r="CM28" s="232">
        <f>'2.2'!CM28/'3.1.a'!$N$183</f>
        <v>2.284937935293433E-6</v>
      </c>
      <c r="CN28" s="208">
        <f>'2.2'!CN28/'3.1.a'!$N$183</f>
        <v>0</v>
      </c>
      <c r="CO28" s="208">
        <f>'2.2'!CO28/'3.1.a'!$N$183</f>
        <v>0</v>
      </c>
      <c r="CP28" s="208">
        <f>'2.2'!CP28/'3.1.a'!$N$183</f>
        <v>2.284937935293433E-6</v>
      </c>
      <c r="CQ28" s="208">
        <f>'2.2'!CQ28/'3.1.a'!$N$183</f>
        <v>0</v>
      </c>
      <c r="CR28" s="208">
        <f>'2.2'!CR28/'3.1.a'!$N$183</f>
        <v>0</v>
      </c>
      <c r="CS28" s="208">
        <f>'2.2'!CS28/'3.1.a'!$N$183</f>
        <v>0</v>
      </c>
      <c r="CT28" s="272">
        <f>'2.2'!CT28/'3.1.a'!$N$183</f>
        <v>2.284937935293433E-6</v>
      </c>
    </row>
    <row r="29" spans="1:98" s="41" customFormat="1" ht="20" customHeight="1" x14ac:dyDescent="0.2">
      <c r="A29" s="38">
        <v>1136</v>
      </c>
      <c r="B29" s="39" t="s">
        <v>263</v>
      </c>
      <c r="C29" s="232">
        <f>'2.2'!C29/'3.1.a'!$C$183</f>
        <v>0</v>
      </c>
      <c r="D29" s="208">
        <f>'2.2'!D29/'3.1.a'!$C$183</f>
        <v>0</v>
      </c>
      <c r="E29" s="208">
        <f>'2.2'!E29/'3.1.a'!$C$183</f>
        <v>0</v>
      </c>
      <c r="F29" s="208">
        <f>'2.2'!F29/'3.1.a'!$C$183</f>
        <v>0</v>
      </c>
      <c r="G29" s="208">
        <f>'2.2'!G29/'3.1.a'!$C$183</f>
        <v>5.4985593332290235E-3</v>
      </c>
      <c r="H29" s="208">
        <f>'2.2'!H29/'3.1.a'!$C$183</f>
        <v>0</v>
      </c>
      <c r="I29" s="208">
        <f>'2.2'!I29/'3.1.a'!$C$183</f>
        <v>0</v>
      </c>
      <c r="J29" s="233">
        <f>'2.2'!J29/'3.1.a'!$C$183</f>
        <v>5.4985593332290235E-3</v>
      </c>
      <c r="K29" s="232">
        <f>'2.2'!K29/'3.1.a'!$D$183</f>
        <v>0</v>
      </c>
      <c r="L29" s="208">
        <f>'2.2'!L29/'3.1.a'!$D$183</f>
        <v>0</v>
      </c>
      <c r="M29" s="208">
        <f>'2.2'!M29/'3.1.a'!$D$183</f>
        <v>0</v>
      </c>
      <c r="N29" s="208">
        <f>'2.2'!N29/'3.1.a'!$D$183</f>
        <v>0</v>
      </c>
      <c r="O29" s="208">
        <f>'2.2'!O29/'3.1.a'!$D$183</f>
        <v>5.5095815101172604E-3</v>
      </c>
      <c r="P29" s="208">
        <f>'2.2'!P29/'3.1.a'!$D$183</f>
        <v>0</v>
      </c>
      <c r="Q29" s="208">
        <f>'2.2'!Q29/'3.1.a'!$D$183</f>
        <v>0</v>
      </c>
      <c r="R29" s="233">
        <f>'2.2'!R29/'3.1.a'!$D$183</f>
        <v>5.5095815101172604E-3</v>
      </c>
      <c r="S29" s="232">
        <f>'2.2'!S29/'3.1.a'!$E$183</f>
        <v>0</v>
      </c>
      <c r="T29" s="208">
        <f>'2.2'!T29/'3.1.a'!$E$183</f>
        <v>0</v>
      </c>
      <c r="U29" s="208">
        <f>'2.2'!U29/'3.1.a'!$E$183</f>
        <v>0</v>
      </c>
      <c r="V29" s="208">
        <f>'2.2'!V29/'3.1.a'!$E$183</f>
        <v>0</v>
      </c>
      <c r="W29" s="208">
        <f>'2.2'!W29/'3.1.a'!$E$183</f>
        <v>5.6139148393938637E-3</v>
      </c>
      <c r="X29" s="208">
        <f>'2.2'!X29/'3.1.a'!$E$183</f>
        <v>0</v>
      </c>
      <c r="Y29" s="208">
        <f>'2.2'!Y29/'3.1.a'!$E$183</f>
        <v>0</v>
      </c>
      <c r="Z29" s="233">
        <f>'2.2'!Z29/'3.1.a'!$E$183</f>
        <v>5.6139148393938637E-3</v>
      </c>
      <c r="AA29" s="232">
        <f>'2.2'!AA29/'3.1.a'!$F$183</f>
        <v>0</v>
      </c>
      <c r="AB29" s="208">
        <f>'2.2'!AB29/'3.1.a'!$F$183</f>
        <v>0</v>
      </c>
      <c r="AC29" s="208">
        <f>'2.2'!AC29/'3.1.a'!$F$183</f>
        <v>0</v>
      </c>
      <c r="AD29" s="208">
        <f>'2.2'!AD29/'3.1.a'!$F$183</f>
        <v>0</v>
      </c>
      <c r="AE29" s="208">
        <f>'2.2'!AE29/'3.1.a'!$F$183</f>
        <v>5.4827775461243579E-3</v>
      </c>
      <c r="AF29" s="208">
        <f>'2.2'!AF29/'3.1.a'!$F$183</f>
        <v>0</v>
      </c>
      <c r="AG29" s="208">
        <f>'2.2'!AG29/'3.1.a'!$F$183</f>
        <v>0</v>
      </c>
      <c r="AH29" s="233">
        <f>'2.2'!AH29/'3.1.a'!$F$183</f>
        <v>5.4827775461243579E-3</v>
      </c>
      <c r="AI29" s="232">
        <f>'2.2'!AI29/'3.1.a'!$G$183</f>
        <v>0</v>
      </c>
      <c r="AJ29" s="208">
        <f>'2.2'!AJ29/'3.1.a'!$G$183</f>
        <v>0</v>
      </c>
      <c r="AK29" s="208">
        <f>'2.2'!AK29/'3.1.a'!$G$183</f>
        <v>0</v>
      </c>
      <c r="AL29" s="208">
        <f>'2.2'!AL29/'3.1.a'!$G$183</f>
        <v>0</v>
      </c>
      <c r="AM29" s="208">
        <f>'2.2'!AM29/'3.1.a'!$G$183</f>
        <v>5.6156838330801437E-3</v>
      </c>
      <c r="AN29" s="208">
        <f>'2.2'!AN29/'3.1.a'!$G$183</f>
        <v>0</v>
      </c>
      <c r="AO29" s="208">
        <f>'2.2'!AO29/'3.1.a'!$G$183</f>
        <v>0</v>
      </c>
      <c r="AP29" s="233">
        <f>'2.2'!AP29/'3.1.a'!$G$183</f>
        <v>5.6156838330801437E-3</v>
      </c>
      <c r="AQ29" s="232">
        <f>'2.2'!AQ29/'3.1.a'!$H$183</f>
        <v>0</v>
      </c>
      <c r="AR29" s="208">
        <f>'2.2'!AR29/'3.1.a'!$H$183</f>
        <v>0</v>
      </c>
      <c r="AS29" s="208">
        <f>'2.2'!AS29/'3.1.a'!$H$183</f>
        <v>0</v>
      </c>
      <c r="AT29" s="208">
        <f>'2.2'!AT29/'3.1.a'!$H$183</f>
        <v>0</v>
      </c>
      <c r="AU29" s="208">
        <f>'2.2'!AU29/'3.1.a'!$H$183</f>
        <v>6.0406940244374921E-3</v>
      </c>
      <c r="AV29" s="208">
        <f>'2.2'!AV29/'3.1.a'!$H$183</f>
        <v>0</v>
      </c>
      <c r="AW29" s="208">
        <f>'2.2'!AW29/'3.1.a'!$H$183</f>
        <v>0</v>
      </c>
      <c r="AX29" s="233">
        <f>'2.2'!AX29/'3.1.a'!$H$183</f>
        <v>6.0406940244374921E-3</v>
      </c>
      <c r="AY29" s="232">
        <f>'2.2'!AY29/'3.1.a'!$I$183</f>
        <v>0</v>
      </c>
      <c r="AZ29" s="208">
        <f>'2.2'!AZ29/'3.1.a'!$I$183</f>
        <v>0</v>
      </c>
      <c r="BA29" s="208">
        <f>'2.2'!BA29/'3.1.a'!$I$183</f>
        <v>0</v>
      </c>
      <c r="BB29" s="208">
        <f>'2.2'!BB29/'3.1.a'!$I$183</f>
        <v>0</v>
      </c>
      <c r="BC29" s="208">
        <f>'2.2'!BC29/'3.1.a'!$I$183</f>
        <v>6.2233385324982193E-3</v>
      </c>
      <c r="BD29" s="208">
        <f>'2.2'!BD29/'3.1.a'!$I$183</f>
        <v>0</v>
      </c>
      <c r="BE29" s="208">
        <f>'2.2'!BE29/'3.1.a'!$I$183</f>
        <v>0</v>
      </c>
      <c r="BF29" s="233">
        <f>'2.2'!BF29/'3.1.a'!$I$183</f>
        <v>6.2233385324982193E-3</v>
      </c>
      <c r="BG29" s="232">
        <f>'2.2'!BG29/'3.1.a'!$J$183</f>
        <v>0</v>
      </c>
      <c r="BH29" s="208">
        <f>'2.2'!BH29/'3.1.a'!$J$183</f>
        <v>0</v>
      </c>
      <c r="BI29" s="208">
        <f>'2.2'!BI29/'3.1.a'!$J$183</f>
        <v>0</v>
      </c>
      <c r="BJ29" s="208">
        <f>'2.2'!BJ29/'3.1.a'!$J$183</f>
        <v>0</v>
      </c>
      <c r="BK29" s="208">
        <f>'2.2'!BK29/'3.1.a'!$J$183</f>
        <v>6.1401499238916508E-3</v>
      </c>
      <c r="BL29" s="208">
        <f>'2.2'!BL29/'3.1.a'!$J$183</f>
        <v>0</v>
      </c>
      <c r="BM29" s="208">
        <f>'2.2'!BM29/'3.1.a'!$J$183</f>
        <v>0</v>
      </c>
      <c r="BN29" s="233">
        <f>'2.2'!BN29/'3.1.a'!$J$183</f>
        <v>6.1401499238916508E-3</v>
      </c>
      <c r="BO29" s="232">
        <f>'2.2'!BO29/'3.1.a'!$K$183</f>
        <v>0</v>
      </c>
      <c r="BP29" s="208">
        <f>'2.2'!BP29/'3.1.a'!$K$183</f>
        <v>0</v>
      </c>
      <c r="BQ29" s="208">
        <f>'2.2'!BQ29/'3.1.a'!$K$183</f>
        <v>0</v>
      </c>
      <c r="BR29" s="208">
        <f>'2.2'!BR29/'3.1.a'!$K$183</f>
        <v>0</v>
      </c>
      <c r="BS29" s="208">
        <f>'2.2'!BS29/'3.1.a'!$K$183</f>
        <v>6.1563867756174546E-3</v>
      </c>
      <c r="BT29" s="208">
        <f>'2.2'!BT29/'3.1.a'!$K$183</f>
        <v>0</v>
      </c>
      <c r="BU29" s="208">
        <f>'2.2'!BU29/'3.1.a'!$K$183</f>
        <v>0</v>
      </c>
      <c r="BV29" s="233">
        <f>'2.2'!BV29/'3.1.a'!$K$183</f>
        <v>6.1563867756174546E-3</v>
      </c>
      <c r="BW29" s="232">
        <f>'2.2'!BW29/'3.1.a'!$L$183</f>
        <v>0</v>
      </c>
      <c r="BX29" s="208">
        <f>'2.2'!BX29/'3.1.a'!$L$183</f>
        <v>0</v>
      </c>
      <c r="BY29" s="208">
        <f>'2.2'!BY29/'3.1.a'!$L$183</f>
        <v>0</v>
      </c>
      <c r="BZ29" s="208">
        <f>'2.2'!BZ29/'3.1.a'!$L$183</f>
        <v>0</v>
      </c>
      <c r="CA29" s="208">
        <f>'2.2'!CA29/'3.1.a'!$L$183</f>
        <v>6.2502222486297779E-3</v>
      </c>
      <c r="CB29" s="208">
        <f>'2.2'!CB29/'3.1.a'!$L$183</f>
        <v>0</v>
      </c>
      <c r="CC29" s="208">
        <f>'2.2'!CC29/'3.1.a'!$L$183</f>
        <v>0</v>
      </c>
      <c r="CD29" s="233">
        <f>'2.2'!CD29/'3.1.a'!$L$183</f>
        <v>6.2502222486297779E-3</v>
      </c>
      <c r="CE29" s="232">
        <f>'2.2'!CE29/'3.1.a'!$M$183</f>
        <v>0</v>
      </c>
      <c r="CF29" s="208">
        <f>'2.2'!CF29/'3.1.a'!$M$183</f>
        <v>0</v>
      </c>
      <c r="CG29" s="208">
        <f>'2.2'!CG29/'3.1.a'!$M$183</f>
        <v>0</v>
      </c>
      <c r="CH29" s="208">
        <f>'2.2'!CH29/'3.1.a'!$M$183</f>
        <v>0</v>
      </c>
      <c r="CI29" s="208">
        <f>'2.2'!CI29/'3.1.a'!$M$183</f>
        <v>6.4430682269573346E-3</v>
      </c>
      <c r="CJ29" s="208">
        <f>'2.2'!CJ29/'3.1.a'!$M$183</f>
        <v>0</v>
      </c>
      <c r="CK29" s="208">
        <f>'2.2'!CK29/'3.1.a'!$M$183</f>
        <v>0</v>
      </c>
      <c r="CL29" s="272">
        <f>'2.2'!CL29/'3.1.a'!$M$183</f>
        <v>6.4430682269573346E-3</v>
      </c>
      <c r="CM29" s="232">
        <f>'2.2'!CM29/'3.1.a'!$N$183</f>
        <v>0</v>
      </c>
      <c r="CN29" s="208">
        <f>'2.2'!CN29/'3.1.a'!$N$183</f>
        <v>0</v>
      </c>
      <c r="CO29" s="208">
        <f>'2.2'!CO29/'3.1.a'!$N$183</f>
        <v>0</v>
      </c>
      <c r="CP29" s="208">
        <f>'2.2'!CP29/'3.1.a'!$N$183</f>
        <v>0</v>
      </c>
      <c r="CQ29" s="208">
        <f>'2.2'!CQ29/'3.1.a'!$N$183</f>
        <v>5.995285475326316E-3</v>
      </c>
      <c r="CR29" s="208">
        <f>'2.2'!CR29/'3.1.a'!$N$183</f>
        <v>0</v>
      </c>
      <c r="CS29" s="208">
        <f>'2.2'!CS29/'3.1.a'!$N$183</f>
        <v>0</v>
      </c>
      <c r="CT29" s="272">
        <f>'2.2'!CT29/'3.1.a'!$N$183</f>
        <v>5.995285475326316E-3</v>
      </c>
    </row>
    <row r="30" spans="1:98" ht="20" customHeight="1" x14ac:dyDescent="0.2">
      <c r="A30" s="45" t="s">
        <v>479</v>
      </c>
      <c r="B30" s="56" t="s">
        <v>480</v>
      </c>
      <c r="C30" s="220">
        <f>'2.2'!C30/'3.1.a'!$C$183</f>
        <v>0</v>
      </c>
      <c r="D30" s="144">
        <f>'2.2'!D30/'3.1.a'!$C$183</f>
        <v>0</v>
      </c>
      <c r="E30" s="144">
        <f>'2.2'!E30/'3.1.a'!$C$183</f>
        <v>0</v>
      </c>
      <c r="F30" s="144">
        <f>'2.2'!F30/'3.1.a'!$C$183</f>
        <v>0</v>
      </c>
      <c r="G30" s="144">
        <f>'2.2'!G30/'3.1.a'!$C$183</f>
        <v>5.4985593332290235E-3</v>
      </c>
      <c r="H30" s="144">
        <f>'2.2'!H30/'3.1.a'!$C$183</f>
        <v>0</v>
      </c>
      <c r="I30" s="144">
        <f>'2.2'!I30/'3.1.a'!$C$183</f>
        <v>0</v>
      </c>
      <c r="J30" s="221">
        <f>'2.2'!J30/'3.1.a'!$C$183</f>
        <v>5.4985593332290235E-3</v>
      </c>
      <c r="K30" s="220">
        <f>'2.2'!K30/'3.1.a'!$D$183</f>
        <v>0</v>
      </c>
      <c r="L30" s="144">
        <f>'2.2'!L30/'3.1.a'!$D$183</f>
        <v>0</v>
      </c>
      <c r="M30" s="144">
        <f>'2.2'!M30/'3.1.a'!$D$183</f>
        <v>0</v>
      </c>
      <c r="N30" s="144">
        <f>'2.2'!N30/'3.1.a'!$D$183</f>
        <v>0</v>
      </c>
      <c r="O30" s="144">
        <f>'2.2'!O30/'3.1.a'!$D$183</f>
        <v>5.5095815101172604E-3</v>
      </c>
      <c r="P30" s="144">
        <f>'2.2'!P30/'3.1.a'!$D$183</f>
        <v>0</v>
      </c>
      <c r="Q30" s="144">
        <f>'2.2'!Q30/'3.1.a'!$D$183</f>
        <v>0</v>
      </c>
      <c r="R30" s="221">
        <f>'2.2'!R30/'3.1.a'!$D$183</f>
        <v>5.5095815101172604E-3</v>
      </c>
      <c r="S30" s="220">
        <f>'2.2'!S30/'3.1.a'!$E$183</f>
        <v>0</v>
      </c>
      <c r="T30" s="144">
        <f>'2.2'!T30/'3.1.a'!$E$183</f>
        <v>0</v>
      </c>
      <c r="U30" s="144">
        <f>'2.2'!U30/'3.1.a'!$E$183</f>
        <v>0</v>
      </c>
      <c r="V30" s="144">
        <f>'2.2'!V30/'3.1.a'!$E$183</f>
        <v>0</v>
      </c>
      <c r="W30" s="144">
        <f>'2.2'!W30/'3.1.a'!$E$183</f>
        <v>5.6139148393938637E-3</v>
      </c>
      <c r="X30" s="144">
        <f>'2.2'!X30/'3.1.a'!$E$183</f>
        <v>0</v>
      </c>
      <c r="Y30" s="144">
        <f>'2.2'!Y30/'3.1.a'!$E$183</f>
        <v>0</v>
      </c>
      <c r="Z30" s="221">
        <f>'2.2'!Z30/'3.1.a'!$E$183</f>
        <v>5.6139148393938637E-3</v>
      </c>
      <c r="AA30" s="220">
        <f>'2.2'!AA30/'3.1.a'!$F$183</f>
        <v>0</v>
      </c>
      <c r="AB30" s="144">
        <f>'2.2'!AB30/'3.1.a'!$F$183</f>
        <v>0</v>
      </c>
      <c r="AC30" s="144">
        <f>'2.2'!AC30/'3.1.a'!$F$183</f>
        <v>0</v>
      </c>
      <c r="AD30" s="144">
        <f>'2.2'!AD30/'3.1.a'!$F$183</f>
        <v>0</v>
      </c>
      <c r="AE30" s="144">
        <f>'2.2'!AE30/'3.1.a'!$F$183</f>
        <v>5.4827775461243579E-3</v>
      </c>
      <c r="AF30" s="144">
        <f>'2.2'!AF30/'3.1.a'!$F$183</f>
        <v>0</v>
      </c>
      <c r="AG30" s="144">
        <f>'2.2'!AG30/'3.1.a'!$F$183</f>
        <v>0</v>
      </c>
      <c r="AH30" s="221">
        <f>'2.2'!AH30/'3.1.a'!$F$183</f>
        <v>5.4827775461243579E-3</v>
      </c>
      <c r="AI30" s="220">
        <f>'2.2'!AI30/'3.1.a'!$G$183</f>
        <v>0</v>
      </c>
      <c r="AJ30" s="144">
        <f>'2.2'!AJ30/'3.1.a'!$G$183</f>
        <v>0</v>
      </c>
      <c r="AK30" s="144">
        <f>'2.2'!AK30/'3.1.a'!$G$183</f>
        <v>0</v>
      </c>
      <c r="AL30" s="144">
        <f>'2.2'!AL30/'3.1.a'!$G$183</f>
        <v>0</v>
      </c>
      <c r="AM30" s="144">
        <f>'2.2'!AM30/'3.1.a'!$G$183</f>
        <v>5.6156838330801437E-3</v>
      </c>
      <c r="AN30" s="144">
        <f>'2.2'!AN30/'3.1.a'!$G$183</f>
        <v>0</v>
      </c>
      <c r="AO30" s="144">
        <f>'2.2'!AO30/'3.1.a'!$G$183</f>
        <v>0</v>
      </c>
      <c r="AP30" s="221">
        <f>'2.2'!AP30/'3.1.a'!$G$183</f>
        <v>5.6156838330801437E-3</v>
      </c>
      <c r="AQ30" s="220">
        <f>'2.2'!AQ30/'3.1.a'!$H$183</f>
        <v>0</v>
      </c>
      <c r="AR30" s="144">
        <f>'2.2'!AR30/'3.1.a'!$H$183</f>
        <v>0</v>
      </c>
      <c r="AS30" s="144">
        <f>'2.2'!AS30/'3.1.a'!$H$183</f>
        <v>0</v>
      </c>
      <c r="AT30" s="144">
        <f>'2.2'!AT30/'3.1.a'!$H$183</f>
        <v>0</v>
      </c>
      <c r="AU30" s="144">
        <f>'2.2'!AU30/'3.1.a'!$H$183</f>
        <v>6.0406940244374921E-3</v>
      </c>
      <c r="AV30" s="144">
        <f>'2.2'!AV30/'3.1.a'!$H$183</f>
        <v>0</v>
      </c>
      <c r="AW30" s="144">
        <f>'2.2'!AW30/'3.1.a'!$H$183</f>
        <v>0</v>
      </c>
      <c r="AX30" s="221">
        <f>'2.2'!AX30/'3.1.a'!$H$183</f>
        <v>6.0406940244374921E-3</v>
      </c>
      <c r="AY30" s="220">
        <f>'2.2'!AY30/'3.1.a'!$I$183</f>
        <v>0</v>
      </c>
      <c r="AZ30" s="144">
        <f>'2.2'!AZ30/'3.1.a'!$I$183</f>
        <v>0</v>
      </c>
      <c r="BA30" s="144">
        <f>'2.2'!BA30/'3.1.a'!$I$183</f>
        <v>0</v>
      </c>
      <c r="BB30" s="144">
        <f>'2.2'!BB30/'3.1.a'!$I$183</f>
        <v>0</v>
      </c>
      <c r="BC30" s="144">
        <f>'2.2'!BC30/'3.1.a'!$I$183</f>
        <v>6.2233385324982193E-3</v>
      </c>
      <c r="BD30" s="144">
        <f>'2.2'!BD30/'3.1.a'!$I$183</f>
        <v>0</v>
      </c>
      <c r="BE30" s="144">
        <f>'2.2'!BE30/'3.1.a'!$I$183</f>
        <v>0</v>
      </c>
      <c r="BF30" s="221">
        <f>'2.2'!BF30/'3.1.a'!$I$183</f>
        <v>6.2233385324982193E-3</v>
      </c>
      <c r="BG30" s="220">
        <f>'2.2'!BG30/'3.1.a'!$J$183</f>
        <v>0</v>
      </c>
      <c r="BH30" s="144">
        <f>'2.2'!BH30/'3.1.a'!$J$183</f>
        <v>0</v>
      </c>
      <c r="BI30" s="144">
        <f>'2.2'!BI30/'3.1.a'!$J$183</f>
        <v>0</v>
      </c>
      <c r="BJ30" s="144">
        <f>'2.2'!BJ30/'3.1.a'!$J$183</f>
        <v>0</v>
      </c>
      <c r="BK30" s="144">
        <f>'2.2'!BK30/'3.1.a'!$J$183</f>
        <v>6.1401499238916508E-3</v>
      </c>
      <c r="BL30" s="144">
        <f>'2.2'!BL30/'3.1.a'!$J$183</f>
        <v>0</v>
      </c>
      <c r="BM30" s="144">
        <f>'2.2'!BM30/'3.1.a'!$J$183</f>
        <v>0</v>
      </c>
      <c r="BN30" s="221">
        <f>'2.2'!BN30/'3.1.a'!$J$183</f>
        <v>6.1401499238916508E-3</v>
      </c>
      <c r="BO30" s="220">
        <f>'2.2'!BO30/'3.1.a'!$K$183</f>
        <v>0</v>
      </c>
      <c r="BP30" s="144">
        <f>'2.2'!BP30/'3.1.a'!$K$183</f>
        <v>0</v>
      </c>
      <c r="BQ30" s="144">
        <f>'2.2'!BQ30/'3.1.a'!$K$183</f>
        <v>0</v>
      </c>
      <c r="BR30" s="144">
        <f>'2.2'!BR30/'3.1.a'!$K$183</f>
        <v>0</v>
      </c>
      <c r="BS30" s="144">
        <f>'2.2'!BS30/'3.1.a'!$K$183</f>
        <v>6.1563867756174546E-3</v>
      </c>
      <c r="BT30" s="144">
        <f>'2.2'!BT30/'3.1.a'!$K$183</f>
        <v>0</v>
      </c>
      <c r="BU30" s="144">
        <f>'2.2'!BU30/'3.1.a'!$K$183</f>
        <v>0</v>
      </c>
      <c r="BV30" s="221">
        <f>'2.2'!BV30/'3.1.a'!$K$183</f>
        <v>6.1563867756174546E-3</v>
      </c>
      <c r="BW30" s="220">
        <f>'2.2'!BW30/'3.1.a'!$L$183</f>
        <v>0</v>
      </c>
      <c r="BX30" s="144">
        <f>'2.2'!BX30/'3.1.a'!$L$183</f>
        <v>0</v>
      </c>
      <c r="BY30" s="144">
        <f>'2.2'!BY30/'3.1.a'!$L$183</f>
        <v>0</v>
      </c>
      <c r="BZ30" s="144">
        <f>'2.2'!BZ30/'3.1.a'!$L$183</f>
        <v>0</v>
      </c>
      <c r="CA30" s="144">
        <f>'2.2'!CA30/'3.1.a'!$L$183</f>
        <v>6.2502222486297779E-3</v>
      </c>
      <c r="CB30" s="144">
        <f>'2.2'!CB30/'3.1.a'!$L$183</f>
        <v>0</v>
      </c>
      <c r="CC30" s="144">
        <f>'2.2'!CC30/'3.1.a'!$L$183</f>
        <v>0</v>
      </c>
      <c r="CD30" s="221">
        <f>'2.2'!CD30/'3.1.a'!$L$183</f>
        <v>6.2502222486297779E-3</v>
      </c>
      <c r="CE30" s="220">
        <f>'2.2'!CE30/'3.1.a'!$M$183</f>
        <v>0</v>
      </c>
      <c r="CF30" s="144">
        <f>'2.2'!CF30/'3.1.a'!$M$183</f>
        <v>0</v>
      </c>
      <c r="CG30" s="144">
        <f>'2.2'!CG30/'3.1.a'!$M$183</f>
        <v>0</v>
      </c>
      <c r="CH30" s="144">
        <f>'2.2'!CH30/'3.1.a'!$M$183</f>
        <v>0</v>
      </c>
      <c r="CI30" s="144">
        <f>'2.2'!CI30/'3.1.a'!$M$183</f>
        <v>6.4430682269573346E-3</v>
      </c>
      <c r="CJ30" s="144">
        <f>'2.2'!CJ30/'3.1.a'!$M$183</f>
        <v>0</v>
      </c>
      <c r="CK30" s="144">
        <f>'2.2'!CK30/'3.1.a'!$M$183</f>
        <v>0</v>
      </c>
      <c r="CL30" s="275">
        <f>'2.2'!CL30/'3.1.a'!$M$183</f>
        <v>6.4430682269573346E-3</v>
      </c>
      <c r="CM30" s="220">
        <f>'2.2'!CM30/'3.1.a'!$N$183</f>
        <v>0</v>
      </c>
      <c r="CN30" s="144">
        <f>'2.2'!CN30/'3.1.a'!$N$183</f>
        <v>0</v>
      </c>
      <c r="CO30" s="144">
        <f>'2.2'!CO30/'3.1.a'!$N$183</f>
        <v>0</v>
      </c>
      <c r="CP30" s="144">
        <f>'2.2'!CP30/'3.1.a'!$N$183</f>
        <v>0</v>
      </c>
      <c r="CQ30" s="144">
        <f>'2.2'!CQ30/'3.1.a'!$N$183</f>
        <v>5.995285475326316E-3</v>
      </c>
      <c r="CR30" s="144">
        <f>'2.2'!CR30/'3.1.a'!$N$183</f>
        <v>0</v>
      </c>
      <c r="CS30" s="144">
        <f>'2.2'!CS30/'3.1.a'!$N$183</f>
        <v>0</v>
      </c>
      <c r="CT30" s="275">
        <f>'2.2'!CT30/'3.1.a'!$N$183</f>
        <v>5.995285475326316E-3</v>
      </c>
    </row>
    <row r="31" spans="1:98" ht="20" customHeight="1" x14ac:dyDescent="0.2">
      <c r="A31" s="45" t="s">
        <v>481</v>
      </c>
      <c r="B31" s="56" t="s">
        <v>482</v>
      </c>
      <c r="C31" s="220">
        <f>'2.2'!C31/'3.1.a'!$C$183</f>
        <v>0</v>
      </c>
      <c r="D31" s="144">
        <f>'2.2'!D31/'3.1.a'!$C$183</f>
        <v>0</v>
      </c>
      <c r="E31" s="144">
        <f>'2.2'!E31/'3.1.a'!$C$183</f>
        <v>0</v>
      </c>
      <c r="F31" s="144">
        <f>'2.2'!F31/'3.1.a'!$C$183</f>
        <v>0</v>
      </c>
      <c r="G31" s="144">
        <f>'2.2'!G31/'3.1.a'!$C$183</f>
        <v>0</v>
      </c>
      <c r="H31" s="144">
        <f>'2.2'!H31/'3.1.a'!$C$183</f>
        <v>0</v>
      </c>
      <c r="I31" s="144">
        <f>'2.2'!I31/'3.1.a'!$C$183</f>
        <v>0</v>
      </c>
      <c r="J31" s="221">
        <f>'2.2'!J31/'3.1.a'!$C$183</f>
        <v>0</v>
      </c>
      <c r="K31" s="220">
        <f>'2.2'!K31/'3.1.a'!$D$183</f>
        <v>0</v>
      </c>
      <c r="L31" s="144">
        <f>'2.2'!L31/'3.1.a'!$D$183</f>
        <v>0</v>
      </c>
      <c r="M31" s="144">
        <f>'2.2'!M31/'3.1.a'!$D$183</f>
        <v>0</v>
      </c>
      <c r="N31" s="144">
        <f>'2.2'!N31/'3.1.a'!$D$183</f>
        <v>0</v>
      </c>
      <c r="O31" s="144">
        <f>'2.2'!O31/'3.1.a'!$D$183</f>
        <v>0</v>
      </c>
      <c r="P31" s="144">
        <f>'2.2'!P31/'3.1.a'!$D$183</f>
        <v>0</v>
      </c>
      <c r="Q31" s="144">
        <f>'2.2'!Q31/'3.1.a'!$D$183</f>
        <v>0</v>
      </c>
      <c r="R31" s="221">
        <f>'2.2'!R31/'3.1.a'!$D$183</f>
        <v>0</v>
      </c>
      <c r="S31" s="220">
        <f>'2.2'!S31/'3.1.a'!$E$183</f>
        <v>0</v>
      </c>
      <c r="T31" s="144">
        <f>'2.2'!T31/'3.1.a'!$E$183</f>
        <v>0</v>
      </c>
      <c r="U31" s="144">
        <f>'2.2'!U31/'3.1.a'!$E$183</f>
        <v>0</v>
      </c>
      <c r="V31" s="144">
        <f>'2.2'!V31/'3.1.a'!$E$183</f>
        <v>0</v>
      </c>
      <c r="W31" s="144">
        <f>'2.2'!W31/'3.1.a'!$E$183</f>
        <v>0</v>
      </c>
      <c r="X31" s="144">
        <f>'2.2'!X31/'3.1.a'!$E$183</f>
        <v>0</v>
      </c>
      <c r="Y31" s="144">
        <f>'2.2'!Y31/'3.1.a'!$E$183</f>
        <v>0</v>
      </c>
      <c r="Z31" s="221">
        <f>'2.2'!Z31/'3.1.a'!$E$183</f>
        <v>0</v>
      </c>
      <c r="AA31" s="220">
        <f>'2.2'!AA31/'3.1.a'!$F$183</f>
        <v>0</v>
      </c>
      <c r="AB31" s="144">
        <f>'2.2'!AB31/'3.1.a'!$F$183</f>
        <v>0</v>
      </c>
      <c r="AC31" s="144">
        <f>'2.2'!AC31/'3.1.a'!$F$183</f>
        <v>0</v>
      </c>
      <c r="AD31" s="144">
        <f>'2.2'!AD31/'3.1.a'!$F$183</f>
        <v>0</v>
      </c>
      <c r="AE31" s="144">
        <f>'2.2'!AE31/'3.1.a'!$F$183</f>
        <v>0</v>
      </c>
      <c r="AF31" s="144">
        <f>'2.2'!AF31/'3.1.a'!$F$183</f>
        <v>0</v>
      </c>
      <c r="AG31" s="144">
        <f>'2.2'!AG31/'3.1.a'!$F$183</f>
        <v>0</v>
      </c>
      <c r="AH31" s="221">
        <f>'2.2'!AH31/'3.1.a'!$F$183</f>
        <v>0</v>
      </c>
      <c r="AI31" s="220">
        <f>'2.2'!AI31/'3.1.a'!$G$183</f>
        <v>0</v>
      </c>
      <c r="AJ31" s="144">
        <f>'2.2'!AJ31/'3.1.a'!$G$183</f>
        <v>0</v>
      </c>
      <c r="AK31" s="144">
        <f>'2.2'!AK31/'3.1.a'!$G$183</f>
        <v>0</v>
      </c>
      <c r="AL31" s="144">
        <f>'2.2'!AL31/'3.1.a'!$G$183</f>
        <v>0</v>
      </c>
      <c r="AM31" s="144">
        <f>'2.2'!AM31/'3.1.a'!$G$183</f>
        <v>0</v>
      </c>
      <c r="AN31" s="144">
        <f>'2.2'!AN31/'3.1.a'!$G$183</f>
        <v>0</v>
      </c>
      <c r="AO31" s="144">
        <f>'2.2'!AO31/'3.1.a'!$G$183</f>
        <v>0</v>
      </c>
      <c r="AP31" s="221">
        <f>'2.2'!AP31/'3.1.a'!$G$183</f>
        <v>0</v>
      </c>
      <c r="AQ31" s="220">
        <f>'2.2'!AQ31/'3.1.a'!$H$183</f>
        <v>0</v>
      </c>
      <c r="AR31" s="144">
        <f>'2.2'!AR31/'3.1.a'!$H$183</f>
        <v>0</v>
      </c>
      <c r="AS31" s="144">
        <f>'2.2'!AS31/'3.1.a'!$H$183</f>
        <v>0</v>
      </c>
      <c r="AT31" s="144">
        <f>'2.2'!AT31/'3.1.a'!$H$183</f>
        <v>0</v>
      </c>
      <c r="AU31" s="144">
        <f>'2.2'!AU31/'3.1.a'!$H$183</f>
        <v>0</v>
      </c>
      <c r="AV31" s="144">
        <f>'2.2'!AV31/'3.1.a'!$H$183</f>
        <v>0</v>
      </c>
      <c r="AW31" s="144">
        <f>'2.2'!AW31/'3.1.a'!$H$183</f>
        <v>0</v>
      </c>
      <c r="AX31" s="221">
        <f>'2.2'!AX31/'3.1.a'!$H$183</f>
        <v>0</v>
      </c>
      <c r="AY31" s="220">
        <f>'2.2'!AY31/'3.1.a'!$I$183</f>
        <v>0</v>
      </c>
      <c r="AZ31" s="144">
        <f>'2.2'!AZ31/'3.1.a'!$I$183</f>
        <v>0</v>
      </c>
      <c r="BA31" s="144">
        <f>'2.2'!BA31/'3.1.a'!$I$183</f>
        <v>0</v>
      </c>
      <c r="BB31" s="144">
        <f>'2.2'!BB31/'3.1.a'!$I$183</f>
        <v>0</v>
      </c>
      <c r="BC31" s="144">
        <f>'2.2'!BC31/'3.1.a'!$I$183</f>
        <v>0</v>
      </c>
      <c r="BD31" s="144">
        <f>'2.2'!BD31/'3.1.a'!$I$183</f>
        <v>0</v>
      </c>
      <c r="BE31" s="144">
        <f>'2.2'!BE31/'3.1.a'!$I$183</f>
        <v>0</v>
      </c>
      <c r="BF31" s="221">
        <f>'2.2'!BF31/'3.1.a'!$I$183</f>
        <v>0</v>
      </c>
      <c r="BG31" s="220">
        <f>'2.2'!BG31/'3.1.a'!$J$183</f>
        <v>0</v>
      </c>
      <c r="BH31" s="144">
        <f>'2.2'!BH31/'3.1.a'!$J$183</f>
        <v>0</v>
      </c>
      <c r="BI31" s="144">
        <f>'2.2'!BI31/'3.1.a'!$J$183</f>
        <v>0</v>
      </c>
      <c r="BJ31" s="144">
        <f>'2.2'!BJ31/'3.1.a'!$J$183</f>
        <v>0</v>
      </c>
      <c r="BK31" s="144">
        <f>'2.2'!BK31/'3.1.a'!$J$183</f>
        <v>0</v>
      </c>
      <c r="BL31" s="144">
        <f>'2.2'!BL31/'3.1.a'!$J$183</f>
        <v>0</v>
      </c>
      <c r="BM31" s="144">
        <f>'2.2'!BM31/'3.1.a'!$J$183</f>
        <v>0</v>
      </c>
      <c r="BN31" s="221">
        <f>'2.2'!BN31/'3.1.a'!$J$183</f>
        <v>0</v>
      </c>
      <c r="BO31" s="220">
        <f>'2.2'!BO31/'3.1.a'!$K$183</f>
        <v>0</v>
      </c>
      <c r="BP31" s="144">
        <f>'2.2'!BP31/'3.1.a'!$K$183</f>
        <v>0</v>
      </c>
      <c r="BQ31" s="144">
        <f>'2.2'!BQ31/'3.1.a'!$K$183</f>
        <v>0</v>
      </c>
      <c r="BR31" s="144">
        <f>'2.2'!BR31/'3.1.a'!$K$183</f>
        <v>0</v>
      </c>
      <c r="BS31" s="144">
        <f>'2.2'!BS31/'3.1.a'!$K$183</f>
        <v>0</v>
      </c>
      <c r="BT31" s="144">
        <f>'2.2'!BT31/'3.1.a'!$K$183</f>
        <v>0</v>
      </c>
      <c r="BU31" s="144">
        <f>'2.2'!BU31/'3.1.a'!$K$183</f>
        <v>0</v>
      </c>
      <c r="BV31" s="221">
        <f>'2.2'!BV31/'3.1.a'!$K$183</f>
        <v>0</v>
      </c>
      <c r="BW31" s="220">
        <f>'2.2'!BW31/'3.1.a'!$L$183</f>
        <v>0</v>
      </c>
      <c r="BX31" s="144">
        <f>'2.2'!BX31/'3.1.a'!$L$183</f>
        <v>0</v>
      </c>
      <c r="BY31" s="144">
        <f>'2.2'!BY31/'3.1.a'!$L$183</f>
        <v>0</v>
      </c>
      <c r="BZ31" s="144">
        <f>'2.2'!BZ31/'3.1.a'!$L$183</f>
        <v>0</v>
      </c>
      <c r="CA31" s="144">
        <f>'2.2'!CA31/'3.1.a'!$L$183</f>
        <v>0</v>
      </c>
      <c r="CB31" s="144">
        <f>'2.2'!CB31/'3.1.a'!$L$183</f>
        <v>0</v>
      </c>
      <c r="CC31" s="144">
        <f>'2.2'!CC31/'3.1.a'!$L$183</f>
        <v>0</v>
      </c>
      <c r="CD31" s="221">
        <f>'2.2'!CD31/'3.1.a'!$L$183</f>
        <v>0</v>
      </c>
      <c r="CE31" s="220">
        <f>'2.2'!CE31/'3.1.a'!$M$183</f>
        <v>0</v>
      </c>
      <c r="CF31" s="144">
        <f>'2.2'!CF31/'3.1.a'!$M$183</f>
        <v>0</v>
      </c>
      <c r="CG31" s="144">
        <f>'2.2'!CG31/'3.1.a'!$M$183</f>
        <v>0</v>
      </c>
      <c r="CH31" s="144">
        <f>'2.2'!CH31/'3.1.a'!$M$183</f>
        <v>0</v>
      </c>
      <c r="CI31" s="144">
        <f>'2.2'!CI31/'3.1.a'!$M$183</f>
        <v>0</v>
      </c>
      <c r="CJ31" s="144">
        <f>'2.2'!CJ31/'3.1.a'!$M$183</f>
        <v>0</v>
      </c>
      <c r="CK31" s="144">
        <f>'2.2'!CK31/'3.1.a'!$M$183</f>
        <v>0</v>
      </c>
      <c r="CL31" s="275">
        <f>'2.2'!CL31/'3.1.a'!$M$183</f>
        <v>0</v>
      </c>
      <c r="CM31" s="220">
        <f>'2.2'!CM31/'3.1.a'!$N$183</f>
        <v>0</v>
      </c>
      <c r="CN31" s="144">
        <f>'2.2'!CN31/'3.1.a'!$N$183</f>
        <v>0</v>
      </c>
      <c r="CO31" s="144">
        <f>'2.2'!CO31/'3.1.a'!$N$183</f>
        <v>0</v>
      </c>
      <c r="CP31" s="144">
        <f>'2.2'!CP31/'3.1.a'!$N$183</f>
        <v>0</v>
      </c>
      <c r="CQ31" s="144">
        <f>'2.2'!CQ31/'3.1.a'!$N$183</f>
        <v>0</v>
      </c>
      <c r="CR31" s="144">
        <f>'2.2'!CR31/'3.1.a'!$N$183</f>
        <v>0</v>
      </c>
      <c r="CS31" s="144">
        <f>'2.2'!CS31/'3.1.a'!$N$183</f>
        <v>0</v>
      </c>
      <c r="CT31" s="275">
        <f>'2.2'!CT31/'3.1.a'!$N$183</f>
        <v>0</v>
      </c>
    </row>
    <row r="32" spans="1:98" ht="20" customHeight="1" x14ac:dyDescent="0.2">
      <c r="A32" s="35">
        <v>114</v>
      </c>
      <c r="B32" s="36" t="s">
        <v>264</v>
      </c>
      <c r="C32" s="218">
        <f>'2.2'!C32/'3.1.a'!$C$183</f>
        <v>6.7142602188428935E-2</v>
      </c>
      <c r="D32" s="143">
        <f>'2.2'!D32/'3.1.a'!$C$183</f>
        <v>0</v>
      </c>
      <c r="E32" s="143">
        <f>'2.2'!E32/'3.1.a'!$C$183</f>
        <v>0</v>
      </c>
      <c r="F32" s="143">
        <f>'2.2'!F32/'3.1.a'!$C$183</f>
        <v>6.7142602188428935E-2</v>
      </c>
      <c r="G32" s="143">
        <f>'2.2'!G32/'3.1.a'!$C$183</f>
        <v>7.1273868238683757E-2</v>
      </c>
      <c r="H32" s="143">
        <f>'2.2'!H32/'3.1.a'!$C$183</f>
        <v>9.3127975814947441E-3</v>
      </c>
      <c r="I32" s="143">
        <f>'2.2'!I32/'3.1.a'!$C$183</f>
        <v>0</v>
      </c>
      <c r="J32" s="219">
        <f>'2.2'!J32/'3.1.a'!$C$183</f>
        <v>0.14772926800860745</v>
      </c>
      <c r="K32" s="218">
        <f>'2.2'!K32/'3.1.a'!$D$183</f>
        <v>6.7070635169413917E-2</v>
      </c>
      <c r="L32" s="143">
        <f>'2.2'!L32/'3.1.a'!$D$183</f>
        <v>0</v>
      </c>
      <c r="M32" s="143">
        <f>'2.2'!M32/'3.1.a'!$D$183</f>
        <v>0</v>
      </c>
      <c r="N32" s="143">
        <f>'2.2'!N32/'3.1.a'!$D$183</f>
        <v>6.7070635169413917E-2</v>
      </c>
      <c r="O32" s="143">
        <f>'2.2'!O32/'3.1.a'!$D$183</f>
        <v>7.0253261697527131E-2</v>
      </c>
      <c r="P32" s="143">
        <f>'2.2'!P32/'3.1.a'!$D$183</f>
        <v>9.6169672779631357E-3</v>
      </c>
      <c r="Q32" s="143">
        <f>'2.2'!Q32/'3.1.a'!$D$183</f>
        <v>0</v>
      </c>
      <c r="R32" s="219">
        <f>'2.2'!R32/'3.1.a'!$D$183</f>
        <v>0.14694086414490415</v>
      </c>
      <c r="S32" s="218">
        <f>'2.2'!S32/'3.1.a'!$E$183</f>
        <v>6.5862465307311255E-2</v>
      </c>
      <c r="T32" s="143">
        <f>'2.2'!T32/'3.1.a'!$E$183</f>
        <v>0</v>
      </c>
      <c r="U32" s="143">
        <f>'2.2'!U32/'3.1.a'!$E$183</f>
        <v>0</v>
      </c>
      <c r="V32" s="143">
        <f>'2.2'!V32/'3.1.a'!$E$183</f>
        <v>6.5862465307311255E-2</v>
      </c>
      <c r="W32" s="143">
        <f>'2.2'!W32/'3.1.a'!$E$183</f>
        <v>7.0234233503943713E-2</v>
      </c>
      <c r="X32" s="143">
        <f>'2.2'!X32/'3.1.a'!$E$183</f>
        <v>1.0024204137133239E-2</v>
      </c>
      <c r="Y32" s="143">
        <f>'2.2'!Y32/'3.1.a'!$E$183</f>
        <v>0</v>
      </c>
      <c r="Z32" s="219">
        <f>'2.2'!Z32/'3.1.a'!$E$183</f>
        <v>0.14612090294838823</v>
      </c>
      <c r="AA32" s="218">
        <f>'2.2'!AA32/'3.1.a'!$F$183</f>
        <v>6.288563471409904E-2</v>
      </c>
      <c r="AB32" s="143">
        <f>'2.2'!AB32/'3.1.a'!$F$183</f>
        <v>0</v>
      </c>
      <c r="AC32" s="143">
        <f>'2.2'!AC32/'3.1.a'!$F$183</f>
        <v>0</v>
      </c>
      <c r="AD32" s="143">
        <f>'2.2'!AD32/'3.1.a'!$F$183</f>
        <v>6.288563471409904E-2</v>
      </c>
      <c r="AE32" s="143">
        <f>'2.2'!AE32/'3.1.a'!$F$183</f>
        <v>7.0615290062740421E-2</v>
      </c>
      <c r="AF32" s="143">
        <f>'2.2'!AF32/'3.1.a'!$F$183</f>
        <v>9.8854014140985873E-3</v>
      </c>
      <c r="AG32" s="143">
        <f>'2.2'!AG32/'3.1.a'!$F$183</f>
        <v>0</v>
      </c>
      <c r="AH32" s="219">
        <f>'2.2'!AH32/'3.1.a'!$F$183</f>
        <v>0.14338632619093805</v>
      </c>
      <c r="AI32" s="218">
        <f>'2.2'!AI32/'3.1.a'!$G$183</f>
        <v>5.8670111082354266E-2</v>
      </c>
      <c r="AJ32" s="143">
        <f>'2.2'!AJ32/'3.1.a'!$G$183</f>
        <v>0</v>
      </c>
      <c r="AK32" s="143">
        <f>'2.2'!AK32/'3.1.a'!$G$183</f>
        <v>0</v>
      </c>
      <c r="AL32" s="143">
        <f>'2.2'!AL32/'3.1.a'!$G$183</f>
        <v>5.8670111082354266E-2</v>
      </c>
      <c r="AM32" s="143">
        <f>'2.2'!AM32/'3.1.a'!$G$183</f>
        <v>6.9117690058539974E-2</v>
      </c>
      <c r="AN32" s="143">
        <f>'2.2'!AN32/'3.1.a'!$G$183</f>
        <v>1.0257513994685106E-2</v>
      </c>
      <c r="AO32" s="143">
        <f>'2.2'!AO32/'3.1.a'!$G$183</f>
        <v>0</v>
      </c>
      <c r="AP32" s="219">
        <f>'2.2'!AP32/'3.1.a'!$G$183</f>
        <v>0.13804531513557933</v>
      </c>
      <c r="AQ32" s="218">
        <f>'2.2'!AQ32/'3.1.a'!$H$183</f>
        <v>5.9189119893955283E-2</v>
      </c>
      <c r="AR32" s="143">
        <f>'2.2'!AR32/'3.1.a'!$H$183</f>
        <v>0</v>
      </c>
      <c r="AS32" s="143">
        <f>'2.2'!AS32/'3.1.a'!$H$183</f>
        <v>0</v>
      </c>
      <c r="AT32" s="143">
        <f>'2.2'!AT32/'3.1.a'!$H$183</f>
        <v>5.9189119893955283E-2</v>
      </c>
      <c r="AU32" s="143">
        <f>'2.2'!AU32/'3.1.a'!$H$183</f>
        <v>6.8826064782591637E-2</v>
      </c>
      <c r="AV32" s="143">
        <f>'2.2'!AV32/'3.1.a'!$H$183</f>
        <v>1.0562919956939403E-2</v>
      </c>
      <c r="AW32" s="143">
        <f>'2.2'!AW32/'3.1.a'!$H$183</f>
        <v>0</v>
      </c>
      <c r="AX32" s="219">
        <f>'2.2'!AX32/'3.1.a'!$H$183</f>
        <v>0.13857810463348635</v>
      </c>
      <c r="AY32" s="218">
        <f>'2.2'!AY32/'3.1.a'!$I$183</f>
        <v>5.607567290727012E-2</v>
      </c>
      <c r="AZ32" s="143">
        <f>'2.2'!AZ32/'3.1.a'!$I$183</f>
        <v>0</v>
      </c>
      <c r="BA32" s="143">
        <f>'2.2'!BA32/'3.1.a'!$I$183</f>
        <v>0</v>
      </c>
      <c r="BB32" s="143">
        <f>'2.2'!BB32/'3.1.a'!$I$183</f>
        <v>5.607567290727012E-2</v>
      </c>
      <c r="BC32" s="143">
        <f>'2.2'!BC32/'3.1.a'!$I$183</f>
        <v>6.8742393374651947E-2</v>
      </c>
      <c r="BD32" s="143">
        <f>'2.2'!BD32/'3.1.a'!$I$183</f>
        <v>1.0190862177794364E-2</v>
      </c>
      <c r="BE32" s="143">
        <f>'2.2'!BE32/'3.1.a'!$I$183</f>
        <v>0</v>
      </c>
      <c r="BF32" s="219">
        <f>'2.2'!BF32/'3.1.a'!$I$183</f>
        <v>0.13500892845971643</v>
      </c>
      <c r="BG32" s="218">
        <f>'2.2'!BG32/'3.1.a'!$J$183</f>
        <v>5.7838219115904949E-2</v>
      </c>
      <c r="BH32" s="143">
        <f>'2.2'!BH32/'3.1.a'!$J$183</f>
        <v>0</v>
      </c>
      <c r="BI32" s="143">
        <f>'2.2'!BI32/'3.1.a'!$J$183</f>
        <v>0</v>
      </c>
      <c r="BJ32" s="143">
        <f>'2.2'!BJ32/'3.1.a'!$J$183</f>
        <v>5.7838219115904949E-2</v>
      </c>
      <c r="BK32" s="143">
        <f>'2.2'!BK32/'3.1.a'!$J$183</f>
        <v>7.026654069685602E-2</v>
      </c>
      <c r="BL32" s="143">
        <f>'2.2'!BL32/'3.1.a'!$J$183</f>
        <v>1.0212914631344504E-2</v>
      </c>
      <c r="BM32" s="143">
        <f>'2.2'!BM32/'3.1.a'!$J$183</f>
        <v>0</v>
      </c>
      <c r="BN32" s="219">
        <f>'2.2'!BN32/'3.1.a'!$J$183</f>
        <v>0.13831767444410545</v>
      </c>
      <c r="BO32" s="218">
        <f>'2.2'!BO32/'3.1.a'!$K$183</f>
        <v>5.9834680207391598E-2</v>
      </c>
      <c r="BP32" s="143">
        <f>'2.2'!BP32/'3.1.a'!$K$183</f>
        <v>0</v>
      </c>
      <c r="BQ32" s="143">
        <f>'2.2'!BQ32/'3.1.a'!$K$183</f>
        <v>0</v>
      </c>
      <c r="BR32" s="143">
        <f>'2.2'!BR32/'3.1.a'!$K$183</f>
        <v>5.9834680207391598E-2</v>
      </c>
      <c r="BS32" s="143">
        <f>'2.2'!BS32/'3.1.a'!$K$183</f>
        <v>7.1351245303713895E-2</v>
      </c>
      <c r="BT32" s="143">
        <f>'2.2'!BT32/'3.1.a'!$K$183</f>
        <v>1.0757499500570096E-2</v>
      </c>
      <c r="BU32" s="143">
        <f>'2.2'!BU32/'3.1.a'!$K$183</f>
        <v>0</v>
      </c>
      <c r="BV32" s="219">
        <f>'2.2'!BV32/'3.1.a'!$K$183</f>
        <v>0.14194342501167559</v>
      </c>
      <c r="BW32" s="218">
        <f>'2.2'!BW32/'3.1.a'!$L$183</f>
        <v>5.5580506102242605E-2</v>
      </c>
      <c r="BX32" s="143">
        <f>'2.2'!BX32/'3.1.a'!$L$183</f>
        <v>0</v>
      </c>
      <c r="BY32" s="143">
        <f>'2.2'!BY32/'3.1.a'!$L$183</f>
        <v>0</v>
      </c>
      <c r="BZ32" s="143">
        <f>'2.2'!BZ32/'3.1.a'!$L$183</f>
        <v>5.5580506102242605E-2</v>
      </c>
      <c r="CA32" s="143">
        <f>'2.2'!CA32/'3.1.a'!$L$183</f>
        <v>7.2070930556130369E-2</v>
      </c>
      <c r="CB32" s="143">
        <f>'2.2'!CB32/'3.1.a'!$L$183</f>
        <v>1.1469030279021531E-2</v>
      </c>
      <c r="CC32" s="143">
        <f>'2.2'!CC32/'3.1.a'!$L$183</f>
        <v>0</v>
      </c>
      <c r="CD32" s="219">
        <f>'2.2'!CD32/'3.1.a'!$L$183</f>
        <v>0.13912046693739449</v>
      </c>
      <c r="CE32" s="218">
        <f>'2.2'!CE32/'3.1.a'!$M$183</f>
        <v>4.9620978421359423E-2</v>
      </c>
      <c r="CF32" s="143">
        <f>'2.2'!CF32/'3.1.a'!$M$183</f>
        <v>0</v>
      </c>
      <c r="CG32" s="143">
        <f>'2.2'!CG32/'3.1.a'!$M$183</f>
        <v>0</v>
      </c>
      <c r="CH32" s="143">
        <f>'2.2'!CH32/'3.1.a'!$M$183</f>
        <v>4.9620978421359423E-2</v>
      </c>
      <c r="CI32" s="143">
        <f>'2.2'!CI32/'3.1.a'!$M$183</f>
        <v>7.2831949061928081E-2</v>
      </c>
      <c r="CJ32" s="143">
        <f>'2.2'!CJ32/'3.1.a'!$M$183</f>
        <v>1.1358996365045048E-2</v>
      </c>
      <c r="CK32" s="143">
        <f>'2.2'!CK32/'3.1.a'!$M$183</f>
        <v>0</v>
      </c>
      <c r="CL32" s="271">
        <f>'2.2'!CL32/'3.1.a'!$M$183</f>
        <v>0.13381192384833257</v>
      </c>
      <c r="CM32" s="218">
        <f>'2.2'!CM32/'3.1.a'!$N$183</f>
        <v>5.5930805280053321E-2</v>
      </c>
      <c r="CN32" s="143">
        <f>'2.2'!CN32/'3.1.a'!$N$183</f>
        <v>0</v>
      </c>
      <c r="CO32" s="143">
        <f>'2.2'!CO32/'3.1.a'!$N$183</f>
        <v>0</v>
      </c>
      <c r="CP32" s="143">
        <f>'2.2'!CP32/'3.1.a'!$N$183</f>
        <v>5.5930805280053321E-2</v>
      </c>
      <c r="CQ32" s="143">
        <f>'2.2'!CQ32/'3.1.a'!$N$183</f>
        <v>7.8914075621248483E-2</v>
      </c>
      <c r="CR32" s="143">
        <f>'2.2'!CR32/'3.1.a'!$N$183</f>
        <v>1.1903273094041241E-2</v>
      </c>
      <c r="CS32" s="143">
        <f>'2.2'!CS32/'3.1.a'!$N$183</f>
        <v>0</v>
      </c>
      <c r="CT32" s="271">
        <f>'2.2'!CT32/'3.1.a'!$N$183</f>
        <v>0.14674815399534305</v>
      </c>
    </row>
    <row r="33" spans="1:98" ht="20" customHeight="1" x14ac:dyDescent="0.2">
      <c r="A33" s="38">
        <v>1141</v>
      </c>
      <c r="B33" s="39" t="s">
        <v>265</v>
      </c>
      <c r="C33" s="232">
        <f>'2.2'!C33/'3.1.a'!$C$183</f>
        <v>6.1217851718817037E-2</v>
      </c>
      <c r="D33" s="208">
        <f>'2.2'!D33/'3.1.a'!$C$183</f>
        <v>0</v>
      </c>
      <c r="E33" s="208">
        <f>'2.2'!E33/'3.1.a'!$C$183</f>
        <v>0</v>
      </c>
      <c r="F33" s="208">
        <f>'2.2'!F33/'3.1.a'!$C$183</f>
        <v>6.1217851718817037E-2</v>
      </c>
      <c r="G33" s="208">
        <f>'2.2'!G33/'3.1.a'!$C$183</f>
        <v>6.9244363894471403E-2</v>
      </c>
      <c r="H33" s="208">
        <f>'2.2'!H33/'3.1.a'!$C$183</f>
        <v>8.0752871079663481E-3</v>
      </c>
      <c r="I33" s="208">
        <f>'2.2'!I33/'3.1.a'!$C$183</f>
        <v>0</v>
      </c>
      <c r="J33" s="233">
        <f>'2.2'!J33/'3.1.a'!$C$183</f>
        <v>0.13853750272125481</v>
      </c>
      <c r="K33" s="232">
        <f>'2.2'!K33/'3.1.a'!$D$183</f>
        <v>6.102096596514197E-2</v>
      </c>
      <c r="L33" s="208">
        <f>'2.2'!L33/'3.1.a'!$D$183</f>
        <v>0</v>
      </c>
      <c r="M33" s="208">
        <f>'2.2'!M33/'3.1.a'!$D$183</f>
        <v>0</v>
      </c>
      <c r="N33" s="208">
        <f>'2.2'!N33/'3.1.a'!$D$183</f>
        <v>6.102096596514197E-2</v>
      </c>
      <c r="O33" s="208">
        <f>'2.2'!O33/'3.1.a'!$D$183</f>
        <v>6.8200895708317957E-2</v>
      </c>
      <c r="P33" s="208">
        <f>'2.2'!P33/'3.1.a'!$D$183</f>
        <v>8.4022431589794548E-3</v>
      </c>
      <c r="Q33" s="208">
        <f>'2.2'!Q33/'3.1.a'!$D$183</f>
        <v>0</v>
      </c>
      <c r="R33" s="233">
        <f>'2.2'!R33/'3.1.a'!$D$183</f>
        <v>0.13762410483243939</v>
      </c>
      <c r="S33" s="232">
        <f>'2.2'!S33/'3.1.a'!$E$183</f>
        <v>6.1237838248114129E-2</v>
      </c>
      <c r="T33" s="208">
        <f>'2.2'!T33/'3.1.a'!$E$183</f>
        <v>0</v>
      </c>
      <c r="U33" s="208">
        <f>'2.2'!U33/'3.1.a'!$E$183</f>
        <v>0</v>
      </c>
      <c r="V33" s="208">
        <f>'2.2'!V33/'3.1.a'!$E$183</f>
        <v>6.1237838248114129E-2</v>
      </c>
      <c r="W33" s="208">
        <f>'2.2'!W33/'3.1.a'!$E$183</f>
        <v>6.8003636434576187E-2</v>
      </c>
      <c r="X33" s="208">
        <f>'2.2'!X33/'3.1.a'!$E$183</f>
        <v>8.8546081426355543E-3</v>
      </c>
      <c r="Y33" s="208">
        <f>'2.2'!Y33/'3.1.a'!$E$183</f>
        <v>0</v>
      </c>
      <c r="Z33" s="233">
        <f>'2.2'!Z33/'3.1.a'!$E$183</f>
        <v>0.1380960828253259</v>
      </c>
      <c r="AA33" s="232">
        <f>'2.2'!AA33/'3.1.a'!$F$183</f>
        <v>5.8861326712878401E-2</v>
      </c>
      <c r="AB33" s="208">
        <f>'2.2'!AB33/'3.1.a'!$F$183</f>
        <v>0</v>
      </c>
      <c r="AC33" s="208">
        <f>'2.2'!AC33/'3.1.a'!$F$183</f>
        <v>0</v>
      </c>
      <c r="AD33" s="208">
        <f>'2.2'!AD33/'3.1.a'!$F$183</f>
        <v>5.8861326712878401E-2</v>
      </c>
      <c r="AE33" s="208">
        <f>'2.2'!AE33/'3.1.a'!$F$183</f>
        <v>6.8350188418789856E-2</v>
      </c>
      <c r="AF33" s="208">
        <f>'2.2'!AF33/'3.1.a'!$F$183</f>
        <v>8.652263618769189E-3</v>
      </c>
      <c r="AG33" s="208">
        <f>'2.2'!AG33/'3.1.a'!$F$183</f>
        <v>0</v>
      </c>
      <c r="AH33" s="233">
        <f>'2.2'!AH33/'3.1.a'!$F$183</f>
        <v>0.13586377875043745</v>
      </c>
      <c r="AI33" s="232">
        <f>'2.2'!AI33/'3.1.a'!$G$183</f>
        <v>5.4825384463561888E-2</v>
      </c>
      <c r="AJ33" s="208">
        <f>'2.2'!AJ33/'3.1.a'!$G$183</f>
        <v>0</v>
      </c>
      <c r="AK33" s="208">
        <f>'2.2'!AK33/'3.1.a'!$G$183</f>
        <v>0</v>
      </c>
      <c r="AL33" s="208">
        <f>'2.2'!AL33/'3.1.a'!$G$183</f>
        <v>5.4825384463561888E-2</v>
      </c>
      <c r="AM33" s="208">
        <f>'2.2'!AM33/'3.1.a'!$G$183</f>
        <v>6.6836893925465393E-2</v>
      </c>
      <c r="AN33" s="208">
        <f>'2.2'!AN33/'3.1.a'!$G$183</f>
        <v>8.9729325668399876E-3</v>
      </c>
      <c r="AO33" s="208">
        <f>'2.2'!AO33/'3.1.a'!$G$183</f>
        <v>0</v>
      </c>
      <c r="AP33" s="233">
        <f>'2.2'!AP33/'3.1.a'!$G$183</f>
        <v>0.13063521095586725</v>
      </c>
      <c r="AQ33" s="232">
        <f>'2.2'!AQ33/'3.1.a'!$H$183</f>
        <v>5.4746416522693096E-2</v>
      </c>
      <c r="AR33" s="208">
        <f>'2.2'!AR33/'3.1.a'!$H$183</f>
        <v>0</v>
      </c>
      <c r="AS33" s="208">
        <f>'2.2'!AS33/'3.1.a'!$H$183</f>
        <v>0</v>
      </c>
      <c r="AT33" s="208">
        <f>'2.2'!AT33/'3.1.a'!$H$183</f>
        <v>5.4746416522693096E-2</v>
      </c>
      <c r="AU33" s="208">
        <f>'2.2'!AU33/'3.1.a'!$H$183</f>
        <v>6.6481856479866624E-2</v>
      </c>
      <c r="AV33" s="208">
        <f>'2.2'!AV33/'3.1.a'!$H$183</f>
        <v>9.0758572778057607E-3</v>
      </c>
      <c r="AW33" s="208">
        <f>'2.2'!AW33/'3.1.a'!$H$183</f>
        <v>0</v>
      </c>
      <c r="AX33" s="233">
        <f>'2.2'!AX33/'3.1.a'!$H$183</f>
        <v>0.13030413028036547</v>
      </c>
      <c r="AY33" s="232">
        <f>'2.2'!AY33/'3.1.a'!$I$183</f>
        <v>5.1324779305293965E-2</v>
      </c>
      <c r="AZ33" s="208">
        <f>'2.2'!AZ33/'3.1.a'!$I$183</f>
        <v>0</v>
      </c>
      <c r="BA33" s="208">
        <f>'2.2'!BA33/'3.1.a'!$I$183</f>
        <v>0</v>
      </c>
      <c r="BB33" s="208">
        <f>'2.2'!BB33/'3.1.a'!$I$183</f>
        <v>5.1324779305293965E-2</v>
      </c>
      <c r="BC33" s="208">
        <f>'2.2'!BC33/'3.1.a'!$I$183</f>
        <v>6.6248162485311027E-2</v>
      </c>
      <c r="BD33" s="208">
        <f>'2.2'!BD33/'3.1.a'!$I$183</f>
        <v>8.5455250469231685E-3</v>
      </c>
      <c r="BE33" s="208">
        <f>'2.2'!BE33/'3.1.a'!$I$183</f>
        <v>0</v>
      </c>
      <c r="BF33" s="233">
        <f>'2.2'!BF33/'3.1.a'!$I$183</f>
        <v>0.12611846683752814</v>
      </c>
      <c r="BG33" s="232">
        <f>'2.2'!BG33/'3.1.a'!$J$183</f>
        <v>5.348926039121233E-2</v>
      </c>
      <c r="BH33" s="208">
        <f>'2.2'!BH33/'3.1.a'!$J$183</f>
        <v>0</v>
      </c>
      <c r="BI33" s="208">
        <f>'2.2'!BI33/'3.1.a'!$J$183</f>
        <v>0</v>
      </c>
      <c r="BJ33" s="208">
        <f>'2.2'!BJ33/'3.1.a'!$J$183</f>
        <v>5.348926039121233E-2</v>
      </c>
      <c r="BK33" s="208">
        <f>'2.2'!BK33/'3.1.a'!$J$183</f>
        <v>6.7640512575188619E-2</v>
      </c>
      <c r="BL33" s="208">
        <f>'2.2'!BL33/'3.1.a'!$J$183</f>
        <v>8.5595935713378007E-3</v>
      </c>
      <c r="BM33" s="208">
        <f>'2.2'!BM33/'3.1.a'!$J$183</f>
        <v>0</v>
      </c>
      <c r="BN33" s="233">
        <f>'2.2'!BN33/'3.1.a'!$J$183</f>
        <v>0.12968936653773874</v>
      </c>
      <c r="BO33" s="232">
        <f>'2.2'!BO33/'3.1.a'!$K$183</f>
        <v>5.542292944226565E-2</v>
      </c>
      <c r="BP33" s="208">
        <f>'2.2'!BP33/'3.1.a'!$K$183</f>
        <v>0</v>
      </c>
      <c r="BQ33" s="208">
        <f>'2.2'!BQ33/'3.1.a'!$K$183</f>
        <v>0</v>
      </c>
      <c r="BR33" s="208">
        <f>'2.2'!BR33/'3.1.a'!$K$183</f>
        <v>5.542292944226565E-2</v>
      </c>
      <c r="BS33" s="208">
        <f>'2.2'!BS33/'3.1.a'!$K$183</f>
        <v>6.8676809947041326E-2</v>
      </c>
      <c r="BT33" s="208">
        <f>'2.2'!BT33/'3.1.a'!$K$183</f>
        <v>8.8680099808081687E-3</v>
      </c>
      <c r="BU33" s="208">
        <f>'2.2'!BU33/'3.1.a'!$K$183</f>
        <v>0</v>
      </c>
      <c r="BV33" s="233">
        <f>'2.2'!BV33/'3.1.a'!$K$183</f>
        <v>0.13296774937011516</v>
      </c>
      <c r="BW33" s="232">
        <f>'2.2'!BW33/'3.1.a'!$L$183</f>
        <v>5.1923972117711811E-2</v>
      </c>
      <c r="BX33" s="208">
        <f>'2.2'!BX33/'3.1.a'!$L$183</f>
        <v>0</v>
      </c>
      <c r="BY33" s="208">
        <f>'2.2'!BY33/'3.1.a'!$L$183</f>
        <v>0</v>
      </c>
      <c r="BZ33" s="208">
        <f>'2.2'!BZ33/'3.1.a'!$L$183</f>
        <v>5.1923972117711811E-2</v>
      </c>
      <c r="CA33" s="208">
        <f>'2.2'!CA33/'3.1.a'!$L$183</f>
        <v>6.9038902805624927E-2</v>
      </c>
      <c r="CB33" s="208">
        <f>'2.2'!CB33/'3.1.a'!$L$183</f>
        <v>9.4458914561131348E-3</v>
      </c>
      <c r="CC33" s="208">
        <f>'2.2'!CC33/'3.1.a'!$L$183</f>
        <v>0</v>
      </c>
      <c r="CD33" s="233">
        <f>'2.2'!CD33/'3.1.a'!$L$183</f>
        <v>0.13040876637944987</v>
      </c>
      <c r="CE33" s="232">
        <f>'2.2'!CE33/'3.1.a'!$M$183</f>
        <v>4.6150784559593663E-2</v>
      </c>
      <c r="CF33" s="208">
        <f>'2.2'!CF33/'3.1.a'!$M$183</f>
        <v>0</v>
      </c>
      <c r="CG33" s="208">
        <f>'2.2'!CG33/'3.1.a'!$M$183</f>
        <v>0</v>
      </c>
      <c r="CH33" s="208">
        <f>'2.2'!CH33/'3.1.a'!$M$183</f>
        <v>4.6150784559593663E-2</v>
      </c>
      <c r="CI33" s="208">
        <f>'2.2'!CI33/'3.1.a'!$M$183</f>
        <v>7.0303898244645724E-2</v>
      </c>
      <c r="CJ33" s="208">
        <f>'2.2'!CJ33/'3.1.a'!$M$183</f>
        <v>9.369322001964428E-3</v>
      </c>
      <c r="CK33" s="208">
        <f>'2.2'!CK33/'3.1.a'!$M$183</f>
        <v>0</v>
      </c>
      <c r="CL33" s="272">
        <f>'2.2'!CL33/'3.1.a'!$M$183</f>
        <v>0.12582400480620382</v>
      </c>
      <c r="CM33" s="232">
        <f>'2.2'!CM33/'3.1.a'!$N$183</f>
        <v>5.1650640299840199E-2</v>
      </c>
      <c r="CN33" s="208">
        <f>'2.2'!CN33/'3.1.a'!$N$183</f>
        <v>0</v>
      </c>
      <c r="CO33" s="208">
        <f>'2.2'!CO33/'3.1.a'!$N$183</f>
        <v>0</v>
      </c>
      <c r="CP33" s="208">
        <f>'2.2'!CP33/'3.1.a'!$N$183</f>
        <v>5.1650640299840199E-2</v>
      </c>
      <c r="CQ33" s="208">
        <f>'2.2'!CQ33/'3.1.a'!$N$183</f>
        <v>7.6179940145107608E-2</v>
      </c>
      <c r="CR33" s="208">
        <f>'2.2'!CR33/'3.1.a'!$N$183</f>
        <v>1.0006687256854952E-2</v>
      </c>
      <c r="CS33" s="208">
        <f>'2.2'!CS33/'3.1.a'!$N$183</f>
        <v>0</v>
      </c>
      <c r="CT33" s="272">
        <f>'2.2'!CT33/'3.1.a'!$N$183</f>
        <v>0.13783726770180274</v>
      </c>
    </row>
    <row r="34" spans="1:98" ht="20" customHeight="1" x14ac:dyDescent="0.2">
      <c r="A34" s="21">
        <v>11411</v>
      </c>
      <c r="B34" s="22" t="s">
        <v>266</v>
      </c>
      <c r="C34" s="220">
        <f>'2.2'!C34/'3.1.a'!$C$183</f>
        <v>9.5948811914699679E-3</v>
      </c>
      <c r="D34" s="144">
        <f>'2.2'!D34/'3.1.a'!$C$183</f>
        <v>0</v>
      </c>
      <c r="E34" s="144">
        <f>'2.2'!E34/'3.1.a'!$C$183</f>
        <v>0</v>
      </c>
      <c r="F34" s="144">
        <f>'2.2'!F34/'3.1.a'!$C$183</f>
        <v>9.5948811914699679E-3</v>
      </c>
      <c r="G34" s="144">
        <f>'2.2'!G34/'3.1.a'!$C$183</f>
        <v>6.9002591934417393E-2</v>
      </c>
      <c r="H34" s="144">
        <f>'2.2'!H34/'3.1.a'!$C$183</f>
        <v>0</v>
      </c>
      <c r="I34" s="144">
        <f>'2.2'!I34/'3.1.a'!$C$183</f>
        <v>0</v>
      </c>
      <c r="J34" s="221">
        <f>'2.2'!J34/'3.1.a'!$C$183</f>
        <v>7.8597473125887357E-2</v>
      </c>
      <c r="K34" s="220">
        <f>'2.2'!K34/'3.1.a'!$D$183</f>
        <v>9.4096787177330495E-3</v>
      </c>
      <c r="L34" s="144">
        <f>'2.2'!L34/'3.1.a'!$D$183</f>
        <v>0</v>
      </c>
      <c r="M34" s="144">
        <f>'2.2'!M34/'3.1.a'!$D$183</f>
        <v>0</v>
      </c>
      <c r="N34" s="144">
        <f>'2.2'!N34/'3.1.a'!$D$183</f>
        <v>9.4096787177330495E-3</v>
      </c>
      <c r="O34" s="144">
        <f>'2.2'!O34/'3.1.a'!$D$183</f>
        <v>6.7964365075692645E-2</v>
      </c>
      <c r="P34" s="144">
        <f>'2.2'!P34/'3.1.a'!$D$183</f>
        <v>0</v>
      </c>
      <c r="Q34" s="144">
        <f>'2.2'!Q34/'3.1.a'!$D$183</f>
        <v>0</v>
      </c>
      <c r="R34" s="221">
        <f>'2.2'!R34/'3.1.a'!$D$183</f>
        <v>7.7374043793425704E-2</v>
      </c>
      <c r="S34" s="220">
        <f>'2.2'!S34/'3.1.a'!$E$183</f>
        <v>8.9939857725265648E-3</v>
      </c>
      <c r="T34" s="144">
        <f>'2.2'!T34/'3.1.a'!$E$183</f>
        <v>0</v>
      </c>
      <c r="U34" s="144">
        <f>'2.2'!U34/'3.1.a'!$E$183</f>
        <v>0</v>
      </c>
      <c r="V34" s="144">
        <f>'2.2'!V34/'3.1.a'!$E$183</f>
        <v>8.9939857725265648E-3</v>
      </c>
      <c r="W34" s="144">
        <f>'2.2'!W34/'3.1.a'!$E$183</f>
        <v>6.7759921626373912E-2</v>
      </c>
      <c r="X34" s="144">
        <f>'2.2'!X34/'3.1.a'!$E$183</f>
        <v>0</v>
      </c>
      <c r="Y34" s="144">
        <f>'2.2'!Y34/'3.1.a'!$E$183</f>
        <v>0</v>
      </c>
      <c r="Z34" s="221">
        <f>'2.2'!Z34/'3.1.a'!$E$183</f>
        <v>7.6753907398900478E-2</v>
      </c>
      <c r="AA34" s="220">
        <f>'2.2'!AA34/'3.1.a'!$F$183</f>
        <v>8.1004144576553565E-3</v>
      </c>
      <c r="AB34" s="144">
        <f>'2.2'!AB34/'3.1.a'!$F$183</f>
        <v>0</v>
      </c>
      <c r="AC34" s="144">
        <f>'2.2'!AC34/'3.1.a'!$F$183</f>
        <v>0</v>
      </c>
      <c r="AD34" s="144">
        <f>'2.2'!AD34/'3.1.a'!$F$183</f>
        <v>8.1004144576553565E-3</v>
      </c>
      <c r="AE34" s="144">
        <f>'2.2'!AE34/'3.1.a'!$F$183</f>
        <v>6.8084166945456895E-2</v>
      </c>
      <c r="AF34" s="144">
        <f>'2.2'!AF34/'3.1.a'!$F$183</f>
        <v>0</v>
      </c>
      <c r="AG34" s="144">
        <f>'2.2'!AG34/'3.1.a'!$F$183</f>
        <v>0</v>
      </c>
      <c r="AH34" s="221">
        <f>'2.2'!AH34/'3.1.a'!$F$183</f>
        <v>7.6184581403112253E-2</v>
      </c>
      <c r="AI34" s="220">
        <f>'2.2'!AI34/'3.1.a'!$G$183</f>
        <v>8.5143744501971208E-3</v>
      </c>
      <c r="AJ34" s="144">
        <f>'2.2'!AJ34/'3.1.a'!$G$183</f>
        <v>0</v>
      </c>
      <c r="AK34" s="144">
        <f>'2.2'!AK34/'3.1.a'!$G$183</f>
        <v>0</v>
      </c>
      <c r="AL34" s="144">
        <f>'2.2'!AL34/'3.1.a'!$G$183</f>
        <v>8.5143744501971208E-3</v>
      </c>
      <c r="AM34" s="144">
        <f>'2.2'!AM34/'3.1.a'!$G$183</f>
        <v>6.6575704720566162E-2</v>
      </c>
      <c r="AN34" s="144">
        <f>'2.2'!AN34/'3.1.a'!$G$183</f>
        <v>0</v>
      </c>
      <c r="AO34" s="144">
        <f>'2.2'!AO34/'3.1.a'!$G$183</f>
        <v>0</v>
      </c>
      <c r="AP34" s="221">
        <f>'2.2'!AP34/'3.1.a'!$G$183</f>
        <v>7.5090079170763283E-2</v>
      </c>
      <c r="AQ34" s="220">
        <f>'2.2'!AQ34/'3.1.a'!$H$183</f>
        <v>8.0137450220930124E-3</v>
      </c>
      <c r="AR34" s="144">
        <f>'2.2'!AR34/'3.1.a'!$H$183</f>
        <v>0</v>
      </c>
      <c r="AS34" s="144">
        <f>'2.2'!AS34/'3.1.a'!$H$183</f>
        <v>0</v>
      </c>
      <c r="AT34" s="144">
        <f>'2.2'!AT34/'3.1.a'!$H$183</f>
        <v>8.0137450220930124E-3</v>
      </c>
      <c r="AU34" s="144">
        <f>'2.2'!AU34/'3.1.a'!$H$183</f>
        <v>6.6208449549063381E-2</v>
      </c>
      <c r="AV34" s="144">
        <f>'2.2'!AV34/'3.1.a'!$H$183</f>
        <v>0</v>
      </c>
      <c r="AW34" s="144">
        <f>'2.2'!AW34/'3.1.a'!$H$183</f>
        <v>0</v>
      </c>
      <c r="AX34" s="221">
        <f>'2.2'!AX34/'3.1.a'!$H$183</f>
        <v>7.4222194571156391E-2</v>
      </c>
      <c r="AY34" s="220">
        <f>'2.2'!AY34/'3.1.a'!$I$183</f>
        <v>6.6755817613945228E-3</v>
      </c>
      <c r="AZ34" s="144">
        <f>'2.2'!AZ34/'3.1.a'!$I$183</f>
        <v>0</v>
      </c>
      <c r="BA34" s="144">
        <f>'2.2'!BA34/'3.1.a'!$I$183</f>
        <v>0</v>
      </c>
      <c r="BB34" s="144">
        <f>'2.2'!BB34/'3.1.a'!$I$183</f>
        <v>6.6755817613945228E-3</v>
      </c>
      <c r="BC34" s="144">
        <f>'2.2'!BC34/'3.1.a'!$I$183</f>
        <v>6.600183675500787E-2</v>
      </c>
      <c r="BD34" s="144">
        <f>'2.2'!BD34/'3.1.a'!$I$183</f>
        <v>0</v>
      </c>
      <c r="BE34" s="144">
        <f>'2.2'!BE34/'3.1.a'!$I$183</f>
        <v>0</v>
      </c>
      <c r="BF34" s="221">
        <f>'2.2'!BF34/'3.1.a'!$I$183</f>
        <v>7.2677418516402387E-2</v>
      </c>
      <c r="BG34" s="220">
        <f>'2.2'!BG34/'3.1.a'!$J$183</f>
        <v>7.1432045430408434E-3</v>
      </c>
      <c r="BH34" s="144">
        <f>'2.2'!BH34/'3.1.a'!$J$183</f>
        <v>0</v>
      </c>
      <c r="BI34" s="144">
        <f>'2.2'!BI34/'3.1.a'!$J$183</f>
        <v>0</v>
      </c>
      <c r="BJ34" s="144">
        <f>'2.2'!BJ34/'3.1.a'!$J$183</f>
        <v>7.1432045430408434E-3</v>
      </c>
      <c r="BK34" s="144">
        <f>'2.2'!BK34/'3.1.a'!$J$183</f>
        <v>6.7386895086348403E-2</v>
      </c>
      <c r="BL34" s="144">
        <f>'2.2'!BL34/'3.1.a'!$J$183</f>
        <v>0</v>
      </c>
      <c r="BM34" s="144">
        <f>'2.2'!BM34/'3.1.a'!$J$183</f>
        <v>0</v>
      </c>
      <c r="BN34" s="221">
        <f>'2.2'!BN34/'3.1.a'!$J$183</f>
        <v>7.4530099629389251E-2</v>
      </c>
      <c r="BO34" s="220">
        <f>'2.2'!BO34/'3.1.a'!$K$183</f>
        <v>7.7076332140529431E-3</v>
      </c>
      <c r="BP34" s="144">
        <f>'2.2'!BP34/'3.1.a'!$K$183</f>
        <v>0</v>
      </c>
      <c r="BQ34" s="144">
        <f>'2.2'!BQ34/'3.1.a'!$K$183</f>
        <v>0</v>
      </c>
      <c r="BR34" s="144">
        <f>'2.2'!BR34/'3.1.a'!$K$183</f>
        <v>7.7076332140529431E-3</v>
      </c>
      <c r="BS34" s="144">
        <f>'2.2'!BS34/'3.1.a'!$K$183</f>
        <v>6.8432440908535397E-2</v>
      </c>
      <c r="BT34" s="144">
        <f>'2.2'!BT34/'3.1.a'!$K$183</f>
        <v>0</v>
      </c>
      <c r="BU34" s="144">
        <f>'2.2'!BU34/'3.1.a'!$K$183</f>
        <v>0</v>
      </c>
      <c r="BV34" s="221">
        <f>'2.2'!BV34/'3.1.a'!$K$183</f>
        <v>7.614007412258833E-2</v>
      </c>
      <c r="BW34" s="220">
        <f>'2.2'!BW34/'3.1.a'!$L$183</f>
        <v>7.0968970054300024E-3</v>
      </c>
      <c r="BX34" s="144">
        <f>'2.2'!BX34/'3.1.a'!$L$183</f>
        <v>0</v>
      </c>
      <c r="BY34" s="144">
        <f>'2.2'!BY34/'3.1.a'!$L$183</f>
        <v>0</v>
      </c>
      <c r="BZ34" s="144">
        <f>'2.2'!BZ34/'3.1.a'!$L$183</f>
        <v>7.0968970054300024E-3</v>
      </c>
      <c r="CA34" s="144">
        <f>'2.2'!CA34/'3.1.a'!$L$183</f>
        <v>6.8767008882178446E-2</v>
      </c>
      <c r="CB34" s="144">
        <f>'2.2'!CB34/'3.1.a'!$L$183</f>
        <v>0</v>
      </c>
      <c r="CC34" s="144">
        <f>'2.2'!CC34/'3.1.a'!$L$183</f>
        <v>0</v>
      </c>
      <c r="CD34" s="221">
        <f>'2.2'!CD34/'3.1.a'!$L$183</f>
        <v>7.586390588760844E-2</v>
      </c>
      <c r="CE34" s="220">
        <f>'2.2'!CE34/'3.1.a'!$M$183</f>
        <v>7.4849002693082069E-3</v>
      </c>
      <c r="CF34" s="144">
        <f>'2.2'!CF34/'3.1.a'!$M$183</f>
        <v>0</v>
      </c>
      <c r="CG34" s="144">
        <f>'2.2'!CG34/'3.1.a'!$M$183</f>
        <v>0</v>
      </c>
      <c r="CH34" s="144">
        <f>'2.2'!CH34/'3.1.a'!$M$183</f>
        <v>7.4849002693082069E-3</v>
      </c>
      <c r="CI34" s="144">
        <f>'2.2'!CI34/'3.1.a'!$M$183</f>
        <v>7.0050565958219596E-2</v>
      </c>
      <c r="CJ34" s="144">
        <f>'2.2'!CJ34/'3.1.a'!$M$183</f>
        <v>0</v>
      </c>
      <c r="CK34" s="144">
        <f>'2.2'!CK34/'3.1.a'!$M$183</f>
        <v>0</v>
      </c>
      <c r="CL34" s="275">
        <f>'2.2'!CL34/'3.1.a'!$M$183</f>
        <v>7.7535466227527799E-2</v>
      </c>
      <c r="CM34" s="220">
        <f>'2.2'!CM34/'3.1.a'!$N$183</f>
        <v>8.1126377336709875E-3</v>
      </c>
      <c r="CN34" s="144">
        <f>'2.2'!CN34/'3.1.a'!$N$183</f>
        <v>0</v>
      </c>
      <c r="CO34" s="144">
        <f>'2.2'!CO34/'3.1.a'!$N$183</f>
        <v>0</v>
      </c>
      <c r="CP34" s="144">
        <f>'2.2'!CP34/'3.1.a'!$N$183</f>
        <v>8.1126377336709875E-3</v>
      </c>
      <c r="CQ34" s="144">
        <f>'2.2'!CQ34/'3.1.a'!$N$183</f>
        <v>7.5925777473880379E-2</v>
      </c>
      <c r="CR34" s="144">
        <f>'2.2'!CR34/'3.1.a'!$N$183</f>
        <v>0</v>
      </c>
      <c r="CS34" s="144">
        <f>'2.2'!CS34/'3.1.a'!$N$183</f>
        <v>0</v>
      </c>
      <c r="CT34" s="275">
        <f>'2.2'!CT34/'3.1.a'!$N$183</f>
        <v>8.403841520755137E-2</v>
      </c>
    </row>
    <row r="35" spans="1:98" s="48" customFormat="1" ht="20" customHeight="1" x14ac:dyDescent="0.2">
      <c r="A35" s="45" t="s">
        <v>599</v>
      </c>
      <c r="B35" s="56" t="s">
        <v>601</v>
      </c>
      <c r="C35" s="222">
        <f>'2.2'!C35/'3.1.a'!$C$183</f>
        <v>9.5948811914699679E-3</v>
      </c>
      <c r="D35" s="145">
        <f>'2.2'!D35/'3.1.a'!$C$183</f>
        <v>0</v>
      </c>
      <c r="E35" s="145">
        <f>'2.2'!E35/'3.1.a'!$C$183</f>
        <v>0</v>
      </c>
      <c r="F35" s="145">
        <f>'2.2'!F35/'3.1.a'!$C$183</f>
        <v>9.5948811914699679E-3</v>
      </c>
      <c r="G35" s="145">
        <f>'2.2'!G35/'3.1.a'!$C$183</f>
        <v>0</v>
      </c>
      <c r="H35" s="145">
        <f>'2.2'!H35/'3.1.a'!$C$183</f>
        <v>0</v>
      </c>
      <c r="I35" s="145">
        <f>'2.2'!I35/'3.1.a'!$C$183</f>
        <v>0</v>
      </c>
      <c r="J35" s="223">
        <f>'2.2'!J35/'3.1.a'!$C$183</f>
        <v>9.5948811914699679E-3</v>
      </c>
      <c r="K35" s="222">
        <f>'2.2'!K35/'3.1.a'!$D$183</f>
        <v>9.4096787177330495E-3</v>
      </c>
      <c r="L35" s="145">
        <f>'2.2'!L35/'3.1.a'!$D$183</f>
        <v>0</v>
      </c>
      <c r="M35" s="145">
        <f>'2.2'!M35/'3.1.a'!$D$183</f>
        <v>0</v>
      </c>
      <c r="N35" s="145">
        <f>'2.2'!N35/'3.1.a'!$D$183</f>
        <v>9.4096787177330495E-3</v>
      </c>
      <c r="O35" s="145">
        <f>'2.2'!O35/'3.1.a'!$D$183</f>
        <v>0</v>
      </c>
      <c r="P35" s="145">
        <f>'2.2'!P35/'3.1.a'!$D$183</f>
        <v>0</v>
      </c>
      <c r="Q35" s="145">
        <f>'2.2'!Q35/'3.1.a'!$D$183</f>
        <v>0</v>
      </c>
      <c r="R35" s="223">
        <f>'2.2'!R35/'3.1.a'!$D$183</f>
        <v>9.4096787177330495E-3</v>
      </c>
      <c r="S35" s="222">
        <f>'2.2'!S35/'3.1.a'!$E$183</f>
        <v>8.9939857725265648E-3</v>
      </c>
      <c r="T35" s="145">
        <f>'2.2'!T35/'3.1.a'!$E$183</f>
        <v>0</v>
      </c>
      <c r="U35" s="145">
        <f>'2.2'!U35/'3.1.a'!$E$183</f>
        <v>0</v>
      </c>
      <c r="V35" s="145">
        <f>'2.2'!V35/'3.1.a'!$E$183</f>
        <v>8.9939857725265648E-3</v>
      </c>
      <c r="W35" s="145">
        <f>'2.2'!W35/'3.1.a'!$E$183</f>
        <v>0</v>
      </c>
      <c r="X35" s="145">
        <f>'2.2'!X35/'3.1.a'!$E$183</f>
        <v>0</v>
      </c>
      <c r="Y35" s="145">
        <f>'2.2'!Y35/'3.1.a'!$E$183</f>
        <v>0</v>
      </c>
      <c r="Z35" s="223">
        <f>'2.2'!Z35/'3.1.a'!$E$183</f>
        <v>8.9939857725265648E-3</v>
      </c>
      <c r="AA35" s="222">
        <f>'2.2'!AA35/'3.1.a'!$F$183</f>
        <v>8.1004144576553565E-3</v>
      </c>
      <c r="AB35" s="145">
        <f>'2.2'!AB35/'3.1.a'!$F$183</f>
        <v>0</v>
      </c>
      <c r="AC35" s="145">
        <f>'2.2'!AC35/'3.1.a'!$F$183</f>
        <v>0</v>
      </c>
      <c r="AD35" s="145">
        <f>'2.2'!AD35/'3.1.a'!$F$183</f>
        <v>8.1004144576553565E-3</v>
      </c>
      <c r="AE35" s="145">
        <f>'2.2'!AE35/'3.1.a'!$F$183</f>
        <v>0</v>
      </c>
      <c r="AF35" s="145">
        <f>'2.2'!AF35/'3.1.a'!$F$183</f>
        <v>0</v>
      </c>
      <c r="AG35" s="145">
        <f>'2.2'!AG35/'3.1.a'!$F$183</f>
        <v>0</v>
      </c>
      <c r="AH35" s="223">
        <f>'2.2'!AH35/'3.1.a'!$F$183</f>
        <v>8.1004144576553565E-3</v>
      </c>
      <c r="AI35" s="222">
        <f>'2.2'!AI35/'3.1.a'!$G$183</f>
        <v>8.5143744501971208E-3</v>
      </c>
      <c r="AJ35" s="145">
        <f>'2.2'!AJ35/'3.1.a'!$G$183</f>
        <v>0</v>
      </c>
      <c r="AK35" s="145">
        <f>'2.2'!AK35/'3.1.a'!$G$183</f>
        <v>0</v>
      </c>
      <c r="AL35" s="145">
        <f>'2.2'!AL35/'3.1.a'!$G$183</f>
        <v>8.5143744501971208E-3</v>
      </c>
      <c r="AM35" s="145">
        <f>'2.2'!AM35/'3.1.a'!$G$183</f>
        <v>0</v>
      </c>
      <c r="AN35" s="145">
        <f>'2.2'!AN35/'3.1.a'!$G$183</f>
        <v>0</v>
      </c>
      <c r="AO35" s="145">
        <f>'2.2'!AO35/'3.1.a'!$G$183</f>
        <v>0</v>
      </c>
      <c r="AP35" s="223">
        <f>'2.2'!AP35/'3.1.a'!$G$183</f>
        <v>8.5143744501971208E-3</v>
      </c>
      <c r="AQ35" s="222">
        <f>'2.2'!AQ35/'3.1.a'!$H$183</f>
        <v>8.0137450220930124E-3</v>
      </c>
      <c r="AR35" s="145">
        <f>'2.2'!AR35/'3.1.a'!$H$183</f>
        <v>0</v>
      </c>
      <c r="AS35" s="145">
        <f>'2.2'!AS35/'3.1.a'!$H$183</f>
        <v>0</v>
      </c>
      <c r="AT35" s="145">
        <f>'2.2'!AT35/'3.1.a'!$H$183</f>
        <v>8.0137450220930124E-3</v>
      </c>
      <c r="AU35" s="145">
        <f>'2.2'!AU35/'3.1.a'!$H$183</f>
        <v>0</v>
      </c>
      <c r="AV35" s="145">
        <f>'2.2'!AV35/'3.1.a'!$H$183</f>
        <v>0</v>
      </c>
      <c r="AW35" s="145">
        <f>'2.2'!AW35/'3.1.a'!$H$183</f>
        <v>0</v>
      </c>
      <c r="AX35" s="223">
        <f>'2.2'!AX35/'3.1.a'!$H$183</f>
        <v>8.0137450220930124E-3</v>
      </c>
      <c r="AY35" s="222">
        <f>'2.2'!AY35/'3.1.a'!$I$183</f>
        <v>6.6755817613945228E-3</v>
      </c>
      <c r="AZ35" s="145">
        <f>'2.2'!AZ35/'3.1.a'!$I$183</f>
        <v>0</v>
      </c>
      <c r="BA35" s="145">
        <f>'2.2'!BA35/'3.1.a'!$I$183</f>
        <v>0</v>
      </c>
      <c r="BB35" s="145">
        <f>'2.2'!BB35/'3.1.a'!$I$183</f>
        <v>6.6755817613945228E-3</v>
      </c>
      <c r="BC35" s="145">
        <f>'2.2'!BC35/'3.1.a'!$I$183</f>
        <v>0</v>
      </c>
      <c r="BD35" s="145">
        <f>'2.2'!BD35/'3.1.a'!$I$183</f>
        <v>0</v>
      </c>
      <c r="BE35" s="145">
        <f>'2.2'!BE35/'3.1.a'!$I$183</f>
        <v>0</v>
      </c>
      <c r="BF35" s="223">
        <f>'2.2'!BF35/'3.1.a'!$I$183</f>
        <v>6.6755817613945228E-3</v>
      </c>
      <c r="BG35" s="222">
        <f>'2.2'!BG35/'3.1.a'!$J$183</f>
        <v>7.1432045430408434E-3</v>
      </c>
      <c r="BH35" s="145">
        <f>'2.2'!BH35/'3.1.a'!$J$183</f>
        <v>0</v>
      </c>
      <c r="BI35" s="145">
        <f>'2.2'!BI35/'3.1.a'!$J$183</f>
        <v>0</v>
      </c>
      <c r="BJ35" s="145">
        <f>'2.2'!BJ35/'3.1.a'!$J$183</f>
        <v>7.1432045430408434E-3</v>
      </c>
      <c r="BK35" s="145">
        <f>'2.2'!BK35/'3.1.a'!$J$183</f>
        <v>0</v>
      </c>
      <c r="BL35" s="145">
        <f>'2.2'!BL35/'3.1.a'!$J$183</f>
        <v>0</v>
      </c>
      <c r="BM35" s="145">
        <f>'2.2'!BM35/'3.1.a'!$J$183</f>
        <v>0</v>
      </c>
      <c r="BN35" s="223">
        <f>'2.2'!BN35/'3.1.a'!$J$183</f>
        <v>7.1432045430408434E-3</v>
      </c>
      <c r="BO35" s="222">
        <f>'2.2'!BO35/'3.1.a'!$K$183</f>
        <v>7.7076332140529431E-3</v>
      </c>
      <c r="BP35" s="145">
        <f>'2.2'!BP35/'3.1.a'!$K$183</f>
        <v>0</v>
      </c>
      <c r="BQ35" s="145">
        <f>'2.2'!BQ35/'3.1.a'!$K$183</f>
        <v>0</v>
      </c>
      <c r="BR35" s="145">
        <f>'2.2'!BR35/'3.1.a'!$K$183</f>
        <v>7.7076332140529431E-3</v>
      </c>
      <c r="BS35" s="145">
        <f>'2.2'!BS35/'3.1.a'!$K$183</f>
        <v>0</v>
      </c>
      <c r="BT35" s="145">
        <f>'2.2'!BT35/'3.1.a'!$K$183</f>
        <v>0</v>
      </c>
      <c r="BU35" s="145">
        <f>'2.2'!BU35/'3.1.a'!$K$183</f>
        <v>0</v>
      </c>
      <c r="BV35" s="223">
        <f>'2.2'!BV35/'3.1.a'!$K$183</f>
        <v>7.7076332140529431E-3</v>
      </c>
      <c r="BW35" s="222">
        <f>'2.2'!BW35/'3.1.a'!$L$183</f>
        <v>7.0968970054300024E-3</v>
      </c>
      <c r="BX35" s="145">
        <f>'2.2'!BX35/'3.1.a'!$L$183</f>
        <v>0</v>
      </c>
      <c r="BY35" s="145">
        <f>'2.2'!BY35/'3.1.a'!$L$183</f>
        <v>0</v>
      </c>
      <c r="BZ35" s="145">
        <f>'2.2'!BZ35/'3.1.a'!$L$183</f>
        <v>7.0968970054300024E-3</v>
      </c>
      <c r="CA35" s="145">
        <f>'2.2'!CA35/'3.1.a'!$L$183</f>
        <v>0</v>
      </c>
      <c r="CB35" s="145">
        <f>'2.2'!CB35/'3.1.a'!$L$183</f>
        <v>0</v>
      </c>
      <c r="CC35" s="145">
        <f>'2.2'!CC35/'3.1.a'!$L$183</f>
        <v>0</v>
      </c>
      <c r="CD35" s="223">
        <f>'2.2'!CD35/'3.1.a'!$L$183</f>
        <v>7.0968970054300024E-3</v>
      </c>
      <c r="CE35" s="222">
        <f>'2.2'!CE35/'3.1.a'!$M$183</f>
        <v>7.4849002693082069E-3</v>
      </c>
      <c r="CF35" s="145">
        <f>'2.2'!CF35/'3.1.a'!$M$183</f>
        <v>0</v>
      </c>
      <c r="CG35" s="145">
        <f>'2.2'!CG35/'3.1.a'!$M$183</f>
        <v>0</v>
      </c>
      <c r="CH35" s="145">
        <f>'2.2'!CH35/'3.1.a'!$M$183</f>
        <v>7.4849002693082069E-3</v>
      </c>
      <c r="CI35" s="145">
        <f>'2.2'!CI35/'3.1.a'!$M$183</f>
        <v>0</v>
      </c>
      <c r="CJ35" s="145">
        <f>'2.2'!CJ35/'3.1.a'!$M$183</f>
        <v>0</v>
      </c>
      <c r="CK35" s="145">
        <f>'2.2'!CK35/'3.1.a'!$M$183</f>
        <v>0</v>
      </c>
      <c r="CL35" s="273">
        <f>'2.2'!CL35/'3.1.a'!$M$183</f>
        <v>7.4849002693082069E-3</v>
      </c>
      <c r="CM35" s="222">
        <f>'2.2'!CM35/'3.1.a'!$N$183</f>
        <v>8.1126377336709875E-3</v>
      </c>
      <c r="CN35" s="145">
        <f>'2.2'!CN35/'3.1.a'!$N$183</f>
        <v>0</v>
      </c>
      <c r="CO35" s="145">
        <f>'2.2'!CO35/'3.1.a'!$N$183</f>
        <v>0</v>
      </c>
      <c r="CP35" s="145">
        <f>'2.2'!CP35/'3.1.a'!$N$183</f>
        <v>8.1126377336709875E-3</v>
      </c>
      <c r="CQ35" s="145">
        <f>'2.2'!CQ35/'3.1.a'!$N$183</f>
        <v>0</v>
      </c>
      <c r="CR35" s="145">
        <f>'2.2'!CR35/'3.1.a'!$N$183</f>
        <v>0</v>
      </c>
      <c r="CS35" s="145">
        <f>'2.2'!CS35/'3.1.a'!$N$183</f>
        <v>0</v>
      </c>
      <c r="CT35" s="273">
        <f>'2.2'!CT35/'3.1.a'!$N$183</f>
        <v>8.1126377336709875E-3</v>
      </c>
    </row>
    <row r="36" spans="1:98" s="48" customFormat="1" ht="20" customHeight="1" x14ac:dyDescent="0.2">
      <c r="A36" s="45" t="s">
        <v>600</v>
      </c>
      <c r="B36" s="56" t="s">
        <v>483</v>
      </c>
      <c r="C36" s="222">
        <f>'2.2'!C36/'3.1.a'!$C$183</f>
        <v>0</v>
      </c>
      <c r="D36" s="145">
        <f>'2.2'!D36/'3.1.a'!$C$183</f>
        <v>0</v>
      </c>
      <c r="E36" s="145">
        <f>'2.2'!E36/'3.1.a'!$C$183</f>
        <v>0</v>
      </c>
      <c r="F36" s="145">
        <f>'2.2'!F36/'3.1.a'!$C$183</f>
        <v>0</v>
      </c>
      <c r="G36" s="145">
        <f>'2.2'!G36/'3.1.a'!$C$183</f>
        <v>6.9002591934417393E-2</v>
      </c>
      <c r="H36" s="145">
        <f>'2.2'!H36/'3.1.a'!$C$183</f>
        <v>0</v>
      </c>
      <c r="I36" s="145">
        <f>'2.2'!I36/'3.1.a'!$C$183</f>
        <v>0</v>
      </c>
      <c r="J36" s="223">
        <f>'2.2'!J36/'3.1.a'!$C$183</f>
        <v>6.9002591934417393E-2</v>
      </c>
      <c r="K36" s="222">
        <f>'2.2'!K36/'3.1.a'!$D$183</f>
        <v>0</v>
      </c>
      <c r="L36" s="145">
        <f>'2.2'!L36/'3.1.a'!$D$183</f>
        <v>0</v>
      </c>
      <c r="M36" s="145">
        <f>'2.2'!M36/'3.1.a'!$D$183</f>
        <v>0</v>
      </c>
      <c r="N36" s="145">
        <f>'2.2'!N36/'3.1.a'!$D$183</f>
        <v>0</v>
      </c>
      <c r="O36" s="145">
        <f>'2.2'!O36/'3.1.a'!$D$183</f>
        <v>6.7964365075692645E-2</v>
      </c>
      <c r="P36" s="145">
        <f>'2.2'!P36/'3.1.a'!$D$183</f>
        <v>0</v>
      </c>
      <c r="Q36" s="145">
        <f>'2.2'!Q36/'3.1.a'!$D$183</f>
        <v>0</v>
      </c>
      <c r="R36" s="223">
        <f>'2.2'!R36/'3.1.a'!$D$183</f>
        <v>6.7964365075692645E-2</v>
      </c>
      <c r="S36" s="222">
        <f>'2.2'!S36/'3.1.a'!$E$183</f>
        <v>0</v>
      </c>
      <c r="T36" s="145">
        <f>'2.2'!T36/'3.1.a'!$E$183</f>
        <v>0</v>
      </c>
      <c r="U36" s="145">
        <f>'2.2'!U36/'3.1.a'!$E$183</f>
        <v>0</v>
      </c>
      <c r="V36" s="145">
        <f>'2.2'!V36/'3.1.a'!$E$183</f>
        <v>0</v>
      </c>
      <c r="W36" s="145">
        <f>'2.2'!W36/'3.1.a'!$E$183</f>
        <v>6.7759921626373912E-2</v>
      </c>
      <c r="X36" s="145">
        <f>'2.2'!X36/'3.1.a'!$E$183</f>
        <v>0</v>
      </c>
      <c r="Y36" s="145">
        <f>'2.2'!Y36/'3.1.a'!$E$183</f>
        <v>0</v>
      </c>
      <c r="Z36" s="223">
        <f>'2.2'!Z36/'3.1.a'!$E$183</f>
        <v>6.7759921626373912E-2</v>
      </c>
      <c r="AA36" s="222">
        <f>'2.2'!AA36/'3.1.a'!$F$183</f>
        <v>0</v>
      </c>
      <c r="AB36" s="145">
        <f>'2.2'!AB36/'3.1.a'!$F$183</f>
        <v>0</v>
      </c>
      <c r="AC36" s="145">
        <f>'2.2'!AC36/'3.1.a'!$F$183</f>
        <v>0</v>
      </c>
      <c r="AD36" s="145">
        <f>'2.2'!AD36/'3.1.a'!$F$183</f>
        <v>0</v>
      </c>
      <c r="AE36" s="145">
        <f>'2.2'!AE36/'3.1.a'!$F$183</f>
        <v>6.8084166945456895E-2</v>
      </c>
      <c r="AF36" s="145">
        <f>'2.2'!AF36/'3.1.a'!$F$183</f>
        <v>0</v>
      </c>
      <c r="AG36" s="145">
        <f>'2.2'!AG36/'3.1.a'!$F$183</f>
        <v>0</v>
      </c>
      <c r="AH36" s="223">
        <f>'2.2'!AH36/'3.1.a'!$F$183</f>
        <v>6.8084166945456895E-2</v>
      </c>
      <c r="AI36" s="222">
        <f>'2.2'!AI36/'3.1.a'!$G$183</f>
        <v>0</v>
      </c>
      <c r="AJ36" s="145">
        <f>'2.2'!AJ36/'3.1.a'!$G$183</f>
        <v>0</v>
      </c>
      <c r="AK36" s="145">
        <f>'2.2'!AK36/'3.1.a'!$G$183</f>
        <v>0</v>
      </c>
      <c r="AL36" s="145">
        <f>'2.2'!AL36/'3.1.a'!$G$183</f>
        <v>0</v>
      </c>
      <c r="AM36" s="145">
        <f>'2.2'!AM36/'3.1.a'!$G$183</f>
        <v>6.6575704720566162E-2</v>
      </c>
      <c r="AN36" s="145">
        <f>'2.2'!AN36/'3.1.a'!$G$183</f>
        <v>0</v>
      </c>
      <c r="AO36" s="145">
        <f>'2.2'!AO36/'3.1.a'!$G$183</f>
        <v>0</v>
      </c>
      <c r="AP36" s="223">
        <f>'2.2'!AP36/'3.1.a'!$G$183</f>
        <v>6.6575704720566162E-2</v>
      </c>
      <c r="AQ36" s="222">
        <f>'2.2'!AQ36/'3.1.a'!$H$183</f>
        <v>0</v>
      </c>
      <c r="AR36" s="145">
        <f>'2.2'!AR36/'3.1.a'!$H$183</f>
        <v>0</v>
      </c>
      <c r="AS36" s="145">
        <f>'2.2'!AS36/'3.1.a'!$H$183</f>
        <v>0</v>
      </c>
      <c r="AT36" s="145">
        <f>'2.2'!AT36/'3.1.a'!$H$183</f>
        <v>0</v>
      </c>
      <c r="AU36" s="145">
        <f>'2.2'!AU36/'3.1.a'!$H$183</f>
        <v>6.6208449549063381E-2</v>
      </c>
      <c r="AV36" s="145">
        <f>'2.2'!AV36/'3.1.a'!$H$183</f>
        <v>0</v>
      </c>
      <c r="AW36" s="145">
        <f>'2.2'!AW36/'3.1.a'!$H$183</f>
        <v>0</v>
      </c>
      <c r="AX36" s="223">
        <f>'2.2'!AX36/'3.1.a'!$H$183</f>
        <v>6.6208449549063381E-2</v>
      </c>
      <c r="AY36" s="222">
        <f>'2.2'!AY36/'3.1.a'!$I$183</f>
        <v>0</v>
      </c>
      <c r="AZ36" s="145">
        <f>'2.2'!AZ36/'3.1.a'!$I$183</f>
        <v>0</v>
      </c>
      <c r="BA36" s="145">
        <f>'2.2'!BA36/'3.1.a'!$I$183</f>
        <v>0</v>
      </c>
      <c r="BB36" s="145">
        <f>'2.2'!BB36/'3.1.a'!$I$183</f>
        <v>0</v>
      </c>
      <c r="BC36" s="145">
        <f>'2.2'!BC36/'3.1.a'!$I$183</f>
        <v>6.600183675500787E-2</v>
      </c>
      <c r="BD36" s="145">
        <f>'2.2'!BD36/'3.1.a'!$I$183</f>
        <v>0</v>
      </c>
      <c r="BE36" s="145">
        <f>'2.2'!BE36/'3.1.a'!$I$183</f>
        <v>0</v>
      </c>
      <c r="BF36" s="223">
        <f>'2.2'!BF36/'3.1.a'!$I$183</f>
        <v>6.600183675500787E-2</v>
      </c>
      <c r="BG36" s="222">
        <f>'2.2'!BG36/'3.1.a'!$J$183</f>
        <v>0</v>
      </c>
      <c r="BH36" s="145">
        <f>'2.2'!BH36/'3.1.a'!$J$183</f>
        <v>0</v>
      </c>
      <c r="BI36" s="145">
        <f>'2.2'!BI36/'3.1.a'!$J$183</f>
        <v>0</v>
      </c>
      <c r="BJ36" s="145">
        <f>'2.2'!BJ36/'3.1.a'!$J$183</f>
        <v>0</v>
      </c>
      <c r="BK36" s="145">
        <f>'2.2'!BK36/'3.1.a'!$J$183</f>
        <v>6.7386895086348403E-2</v>
      </c>
      <c r="BL36" s="145">
        <f>'2.2'!BL36/'3.1.a'!$J$183</f>
        <v>0</v>
      </c>
      <c r="BM36" s="145">
        <f>'2.2'!BM36/'3.1.a'!$J$183</f>
        <v>0</v>
      </c>
      <c r="BN36" s="223">
        <f>'2.2'!BN36/'3.1.a'!$J$183</f>
        <v>6.7386895086348403E-2</v>
      </c>
      <c r="BO36" s="222">
        <f>'2.2'!BO36/'3.1.a'!$K$183</f>
        <v>0</v>
      </c>
      <c r="BP36" s="145">
        <f>'2.2'!BP36/'3.1.a'!$K$183</f>
        <v>0</v>
      </c>
      <c r="BQ36" s="145">
        <f>'2.2'!BQ36/'3.1.a'!$K$183</f>
        <v>0</v>
      </c>
      <c r="BR36" s="145">
        <f>'2.2'!BR36/'3.1.a'!$K$183</f>
        <v>0</v>
      </c>
      <c r="BS36" s="145">
        <f>'2.2'!BS36/'3.1.a'!$K$183</f>
        <v>6.8432440908535397E-2</v>
      </c>
      <c r="BT36" s="145">
        <f>'2.2'!BT36/'3.1.a'!$K$183</f>
        <v>0</v>
      </c>
      <c r="BU36" s="145">
        <f>'2.2'!BU36/'3.1.a'!$K$183</f>
        <v>0</v>
      </c>
      <c r="BV36" s="223">
        <f>'2.2'!BV36/'3.1.a'!$K$183</f>
        <v>6.8432440908535397E-2</v>
      </c>
      <c r="BW36" s="222">
        <f>'2.2'!BW36/'3.1.a'!$L$183</f>
        <v>0</v>
      </c>
      <c r="BX36" s="145">
        <f>'2.2'!BX36/'3.1.a'!$L$183</f>
        <v>0</v>
      </c>
      <c r="BY36" s="145">
        <f>'2.2'!BY36/'3.1.a'!$L$183</f>
        <v>0</v>
      </c>
      <c r="BZ36" s="145">
        <f>'2.2'!BZ36/'3.1.a'!$L$183</f>
        <v>0</v>
      </c>
      <c r="CA36" s="145">
        <f>'2.2'!CA36/'3.1.a'!$L$183</f>
        <v>6.8767008882178446E-2</v>
      </c>
      <c r="CB36" s="145">
        <f>'2.2'!CB36/'3.1.a'!$L$183</f>
        <v>0</v>
      </c>
      <c r="CC36" s="145">
        <f>'2.2'!CC36/'3.1.a'!$L$183</f>
        <v>0</v>
      </c>
      <c r="CD36" s="223">
        <f>'2.2'!CD36/'3.1.a'!$L$183</f>
        <v>6.8767008882178446E-2</v>
      </c>
      <c r="CE36" s="222">
        <f>'2.2'!CE36/'3.1.a'!$M$183</f>
        <v>0</v>
      </c>
      <c r="CF36" s="145">
        <f>'2.2'!CF36/'3.1.a'!$M$183</f>
        <v>0</v>
      </c>
      <c r="CG36" s="145">
        <f>'2.2'!CG36/'3.1.a'!$M$183</f>
        <v>0</v>
      </c>
      <c r="CH36" s="145">
        <f>'2.2'!CH36/'3.1.a'!$M$183</f>
        <v>0</v>
      </c>
      <c r="CI36" s="145">
        <f>'2.2'!CI36/'3.1.a'!$M$183</f>
        <v>7.0050565958219596E-2</v>
      </c>
      <c r="CJ36" s="145">
        <f>'2.2'!CJ36/'3.1.a'!$M$183</f>
        <v>0</v>
      </c>
      <c r="CK36" s="145">
        <f>'2.2'!CK36/'3.1.a'!$M$183</f>
        <v>0</v>
      </c>
      <c r="CL36" s="273">
        <f>'2.2'!CL36/'3.1.a'!$M$183</f>
        <v>7.0050565958219596E-2</v>
      </c>
      <c r="CM36" s="222">
        <f>'2.2'!CM36/'3.1.a'!$N$183</f>
        <v>0</v>
      </c>
      <c r="CN36" s="145">
        <f>'2.2'!CN36/'3.1.a'!$N$183</f>
        <v>0</v>
      </c>
      <c r="CO36" s="145">
        <f>'2.2'!CO36/'3.1.a'!$N$183</f>
        <v>0</v>
      </c>
      <c r="CP36" s="145">
        <f>'2.2'!CP36/'3.1.a'!$N$183</f>
        <v>0</v>
      </c>
      <c r="CQ36" s="145">
        <f>'2.2'!CQ36/'3.1.a'!$N$183</f>
        <v>7.5925777473880379E-2</v>
      </c>
      <c r="CR36" s="145">
        <f>'2.2'!CR36/'3.1.a'!$N$183</f>
        <v>0</v>
      </c>
      <c r="CS36" s="145">
        <f>'2.2'!CS36/'3.1.a'!$N$183</f>
        <v>0</v>
      </c>
      <c r="CT36" s="273">
        <f>'2.2'!CT36/'3.1.a'!$N$183</f>
        <v>7.5925777473880379E-2</v>
      </c>
    </row>
    <row r="37" spans="1:98" ht="20" customHeight="1" x14ac:dyDescent="0.2">
      <c r="A37" s="21">
        <v>11412</v>
      </c>
      <c r="B37" s="22" t="s">
        <v>602</v>
      </c>
      <c r="C37" s="220">
        <f>'2.2'!C37/'3.1.a'!$C$183</f>
        <v>0</v>
      </c>
      <c r="D37" s="144">
        <f>'2.2'!D37/'3.1.a'!$C$183</f>
        <v>0</v>
      </c>
      <c r="E37" s="144">
        <f>'2.2'!E37/'3.1.a'!$C$183</f>
        <v>0</v>
      </c>
      <c r="F37" s="144">
        <f>'2.2'!F37/'3.1.a'!$C$183</f>
        <v>0</v>
      </c>
      <c r="G37" s="144">
        <f>'2.2'!G37/'3.1.a'!$C$183</f>
        <v>0</v>
      </c>
      <c r="H37" s="144">
        <f>'2.2'!H37/'3.1.a'!$C$183</f>
        <v>0</v>
      </c>
      <c r="I37" s="144">
        <f>'2.2'!I37/'3.1.a'!$C$183</f>
        <v>0</v>
      </c>
      <c r="J37" s="221">
        <f>'2.2'!J37/'3.1.a'!$C$183</f>
        <v>0</v>
      </c>
      <c r="K37" s="220">
        <f>'2.2'!K37/'3.1.a'!$D$183</f>
        <v>0</v>
      </c>
      <c r="L37" s="144">
        <f>'2.2'!L37/'3.1.a'!$D$183</f>
        <v>0</v>
      </c>
      <c r="M37" s="144">
        <f>'2.2'!M37/'3.1.a'!$D$183</f>
        <v>0</v>
      </c>
      <c r="N37" s="144">
        <f>'2.2'!N37/'3.1.a'!$D$183</f>
        <v>0</v>
      </c>
      <c r="O37" s="144">
        <f>'2.2'!O37/'3.1.a'!$D$183</f>
        <v>0</v>
      </c>
      <c r="P37" s="144">
        <f>'2.2'!P37/'3.1.a'!$D$183</f>
        <v>0</v>
      </c>
      <c r="Q37" s="144">
        <f>'2.2'!Q37/'3.1.a'!$D$183</f>
        <v>0</v>
      </c>
      <c r="R37" s="221">
        <f>'2.2'!R37/'3.1.a'!$D$183</f>
        <v>0</v>
      </c>
      <c r="S37" s="220">
        <f>'2.2'!S37/'3.1.a'!$E$183</f>
        <v>0</v>
      </c>
      <c r="T37" s="144">
        <f>'2.2'!T37/'3.1.a'!$E$183</f>
        <v>0</v>
      </c>
      <c r="U37" s="144">
        <f>'2.2'!U37/'3.1.a'!$E$183</f>
        <v>0</v>
      </c>
      <c r="V37" s="144">
        <f>'2.2'!V37/'3.1.a'!$E$183</f>
        <v>0</v>
      </c>
      <c r="W37" s="144">
        <f>'2.2'!W37/'3.1.a'!$E$183</f>
        <v>0</v>
      </c>
      <c r="X37" s="144">
        <f>'2.2'!X37/'3.1.a'!$E$183</f>
        <v>0</v>
      </c>
      <c r="Y37" s="144">
        <f>'2.2'!Y37/'3.1.a'!$E$183</f>
        <v>0</v>
      </c>
      <c r="Z37" s="221">
        <f>'2.2'!Z37/'3.1.a'!$E$183</f>
        <v>0</v>
      </c>
      <c r="AA37" s="220">
        <f>'2.2'!AA37/'3.1.a'!$F$183</f>
        <v>0</v>
      </c>
      <c r="AB37" s="144">
        <f>'2.2'!AB37/'3.1.a'!$F$183</f>
        <v>0</v>
      </c>
      <c r="AC37" s="144">
        <f>'2.2'!AC37/'3.1.a'!$F$183</f>
        <v>0</v>
      </c>
      <c r="AD37" s="144">
        <f>'2.2'!AD37/'3.1.a'!$F$183</f>
        <v>0</v>
      </c>
      <c r="AE37" s="144">
        <f>'2.2'!AE37/'3.1.a'!$F$183</f>
        <v>0</v>
      </c>
      <c r="AF37" s="144">
        <f>'2.2'!AF37/'3.1.a'!$F$183</f>
        <v>0</v>
      </c>
      <c r="AG37" s="144">
        <f>'2.2'!AG37/'3.1.a'!$F$183</f>
        <v>0</v>
      </c>
      <c r="AH37" s="221">
        <f>'2.2'!AH37/'3.1.a'!$F$183</f>
        <v>0</v>
      </c>
      <c r="AI37" s="220">
        <f>'2.2'!AI37/'3.1.a'!$G$183</f>
        <v>0</v>
      </c>
      <c r="AJ37" s="144">
        <f>'2.2'!AJ37/'3.1.a'!$G$183</f>
        <v>0</v>
      </c>
      <c r="AK37" s="144">
        <f>'2.2'!AK37/'3.1.a'!$G$183</f>
        <v>0</v>
      </c>
      <c r="AL37" s="144">
        <f>'2.2'!AL37/'3.1.a'!$G$183</f>
        <v>0</v>
      </c>
      <c r="AM37" s="144">
        <f>'2.2'!AM37/'3.1.a'!$G$183</f>
        <v>0</v>
      </c>
      <c r="AN37" s="144">
        <f>'2.2'!AN37/'3.1.a'!$G$183</f>
        <v>0</v>
      </c>
      <c r="AO37" s="144">
        <f>'2.2'!AO37/'3.1.a'!$G$183</f>
        <v>0</v>
      </c>
      <c r="AP37" s="221">
        <f>'2.2'!AP37/'3.1.a'!$G$183</f>
        <v>0</v>
      </c>
      <c r="AQ37" s="220">
        <f>'2.2'!AQ37/'3.1.a'!$H$183</f>
        <v>0</v>
      </c>
      <c r="AR37" s="144">
        <f>'2.2'!AR37/'3.1.a'!$H$183</f>
        <v>0</v>
      </c>
      <c r="AS37" s="144">
        <f>'2.2'!AS37/'3.1.a'!$H$183</f>
        <v>0</v>
      </c>
      <c r="AT37" s="144">
        <f>'2.2'!AT37/'3.1.a'!$H$183</f>
        <v>0</v>
      </c>
      <c r="AU37" s="144">
        <f>'2.2'!AU37/'3.1.a'!$H$183</f>
        <v>0</v>
      </c>
      <c r="AV37" s="144">
        <f>'2.2'!AV37/'3.1.a'!$H$183</f>
        <v>0</v>
      </c>
      <c r="AW37" s="144">
        <f>'2.2'!AW37/'3.1.a'!$H$183</f>
        <v>0</v>
      </c>
      <c r="AX37" s="221">
        <f>'2.2'!AX37/'3.1.a'!$H$183</f>
        <v>0</v>
      </c>
      <c r="AY37" s="220">
        <f>'2.2'!AY37/'3.1.a'!$I$183</f>
        <v>0</v>
      </c>
      <c r="AZ37" s="144">
        <f>'2.2'!AZ37/'3.1.a'!$I$183</f>
        <v>0</v>
      </c>
      <c r="BA37" s="144">
        <f>'2.2'!BA37/'3.1.a'!$I$183</f>
        <v>0</v>
      </c>
      <c r="BB37" s="144">
        <f>'2.2'!BB37/'3.1.a'!$I$183</f>
        <v>0</v>
      </c>
      <c r="BC37" s="144">
        <f>'2.2'!BC37/'3.1.a'!$I$183</f>
        <v>0</v>
      </c>
      <c r="BD37" s="144">
        <f>'2.2'!BD37/'3.1.a'!$I$183</f>
        <v>0</v>
      </c>
      <c r="BE37" s="144">
        <f>'2.2'!BE37/'3.1.a'!$I$183</f>
        <v>0</v>
      </c>
      <c r="BF37" s="221">
        <f>'2.2'!BF37/'3.1.a'!$I$183</f>
        <v>0</v>
      </c>
      <c r="BG37" s="220">
        <f>'2.2'!BG37/'3.1.a'!$J$183</f>
        <v>0</v>
      </c>
      <c r="BH37" s="144">
        <f>'2.2'!BH37/'3.1.a'!$J$183</f>
        <v>0</v>
      </c>
      <c r="BI37" s="144">
        <f>'2.2'!BI37/'3.1.a'!$J$183</f>
        <v>0</v>
      </c>
      <c r="BJ37" s="144">
        <f>'2.2'!BJ37/'3.1.a'!$J$183</f>
        <v>0</v>
      </c>
      <c r="BK37" s="144">
        <f>'2.2'!BK37/'3.1.a'!$J$183</f>
        <v>0</v>
      </c>
      <c r="BL37" s="144">
        <f>'2.2'!BL37/'3.1.a'!$J$183</f>
        <v>0</v>
      </c>
      <c r="BM37" s="144">
        <f>'2.2'!BM37/'3.1.a'!$J$183</f>
        <v>0</v>
      </c>
      <c r="BN37" s="221">
        <f>'2.2'!BN37/'3.1.a'!$J$183</f>
        <v>0</v>
      </c>
      <c r="BO37" s="220">
        <f>'2.2'!BO37/'3.1.a'!$K$183</f>
        <v>0</v>
      </c>
      <c r="BP37" s="144">
        <f>'2.2'!BP37/'3.1.a'!$K$183</f>
        <v>0</v>
      </c>
      <c r="BQ37" s="144">
        <f>'2.2'!BQ37/'3.1.a'!$K$183</f>
        <v>0</v>
      </c>
      <c r="BR37" s="144">
        <f>'2.2'!BR37/'3.1.a'!$K$183</f>
        <v>0</v>
      </c>
      <c r="BS37" s="144">
        <f>'2.2'!BS37/'3.1.a'!$K$183</f>
        <v>0</v>
      </c>
      <c r="BT37" s="144">
        <f>'2.2'!BT37/'3.1.a'!$K$183</f>
        <v>0</v>
      </c>
      <c r="BU37" s="144">
        <f>'2.2'!BU37/'3.1.a'!$K$183</f>
        <v>0</v>
      </c>
      <c r="BV37" s="221">
        <f>'2.2'!BV37/'3.1.a'!$K$183</f>
        <v>0</v>
      </c>
      <c r="BW37" s="220">
        <f>'2.2'!BW37/'3.1.a'!$L$183</f>
        <v>0</v>
      </c>
      <c r="BX37" s="144">
        <f>'2.2'!BX37/'3.1.a'!$L$183</f>
        <v>0</v>
      </c>
      <c r="BY37" s="144">
        <f>'2.2'!BY37/'3.1.a'!$L$183</f>
        <v>0</v>
      </c>
      <c r="BZ37" s="144">
        <f>'2.2'!BZ37/'3.1.a'!$L$183</f>
        <v>0</v>
      </c>
      <c r="CA37" s="144">
        <f>'2.2'!CA37/'3.1.a'!$L$183</f>
        <v>0</v>
      </c>
      <c r="CB37" s="144">
        <f>'2.2'!CB37/'3.1.a'!$L$183</f>
        <v>0</v>
      </c>
      <c r="CC37" s="144">
        <f>'2.2'!CC37/'3.1.a'!$L$183</f>
        <v>0</v>
      </c>
      <c r="CD37" s="221">
        <f>'2.2'!CD37/'3.1.a'!$L$183</f>
        <v>0</v>
      </c>
      <c r="CE37" s="220">
        <f>'2.2'!CE37/'3.1.a'!$M$183</f>
        <v>0</v>
      </c>
      <c r="CF37" s="144">
        <f>'2.2'!CF37/'3.1.a'!$M$183</f>
        <v>0</v>
      </c>
      <c r="CG37" s="144">
        <f>'2.2'!CG37/'3.1.a'!$M$183</f>
        <v>0</v>
      </c>
      <c r="CH37" s="144">
        <f>'2.2'!CH37/'3.1.a'!$M$183</f>
        <v>0</v>
      </c>
      <c r="CI37" s="144">
        <f>'2.2'!CI37/'3.1.a'!$M$183</f>
        <v>0</v>
      </c>
      <c r="CJ37" s="144">
        <f>'2.2'!CJ37/'3.1.a'!$M$183</f>
        <v>0</v>
      </c>
      <c r="CK37" s="144">
        <f>'2.2'!CK37/'3.1.a'!$M$183</f>
        <v>0</v>
      </c>
      <c r="CL37" s="275">
        <f>'2.2'!CL37/'3.1.a'!$M$183</f>
        <v>0</v>
      </c>
      <c r="CM37" s="220">
        <f>'2.2'!CM37/'3.1.a'!$N$183</f>
        <v>0</v>
      </c>
      <c r="CN37" s="144">
        <f>'2.2'!CN37/'3.1.a'!$N$183</f>
        <v>0</v>
      </c>
      <c r="CO37" s="144">
        <f>'2.2'!CO37/'3.1.a'!$N$183</f>
        <v>0</v>
      </c>
      <c r="CP37" s="144">
        <f>'2.2'!CP37/'3.1.a'!$N$183</f>
        <v>0</v>
      </c>
      <c r="CQ37" s="144">
        <f>'2.2'!CQ37/'3.1.a'!$N$183</f>
        <v>0</v>
      </c>
      <c r="CR37" s="144">
        <f>'2.2'!CR37/'3.1.a'!$N$183</f>
        <v>0</v>
      </c>
      <c r="CS37" s="144">
        <f>'2.2'!CS37/'3.1.a'!$N$183</f>
        <v>0</v>
      </c>
      <c r="CT37" s="275">
        <f>'2.2'!CT37/'3.1.a'!$N$183</f>
        <v>0</v>
      </c>
    </row>
    <row r="38" spans="1:98" ht="20" customHeight="1" x14ac:dyDescent="0.2">
      <c r="A38" s="21">
        <v>11413</v>
      </c>
      <c r="B38" s="22" t="s">
        <v>267</v>
      </c>
      <c r="C38" s="220">
        <f>'2.2'!C38/'3.1.a'!$C$183</f>
        <v>4.4805320915072055E-2</v>
      </c>
      <c r="D38" s="144">
        <f>'2.2'!D38/'3.1.a'!$C$183</f>
        <v>0</v>
      </c>
      <c r="E38" s="144">
        <f>'2.2'!E38/'3.1.a'!$C$183</f>
        <v>0</v>
      </c>
      <c r="F38" s="144">
        <f>'2.2'!F38/'3.1.a'!$C$183</f>
        <v>4.4805320915072055E-2</v>
      </c>
      <c r="G38" s="144">
        <f>'2.2'!G38/'3.1.a'!$C$183</f>
        <v>2.4177196005401136E-4</v>
      </c>
      <c r="H38" s="144">
        <f>'2.2'!H38/'3.1.a'!$C$183</f>
        <v>8.0752871079663481E-3</v>
      </c>
      <c r="I38" s="144">
        <f>'2.2'!I38/'3.1.a'!$C$183</f>
        <v>0</v>
      </c>
      <c r="J38" s="221">
        <f>'2.2'!J38/'3.1.a'!$C$183</f>
        <v>5.312237998309241E-2</v>
      </c>
      <c r="K38" s="220">
        <f>'2.2'!K38/'3.1.a'!$D$183</f>
        <v>4.4327480519753527E-2</v>
      </c>
      <c r="L38" s="144">
        <f>'2.2'!L38/'3.1.a'!$D$183</f>
        <v>0</v>
      </c>
      <c r="M38" s="144">
        <f>'2.2'!M38/'3.1.a'!$D$183</f>
        <v>0</v>
      </c>
      <c r="N38" s="144">
        <f>'2.2'!N38/'3.1.a'!$D$183</f>
        <v>4.4327480519753527E-2</v>
      </c>
      <c r="O38" s="144">
        <f>'2.2'!O38/'3.1.a'!$D$183</f>
        <v>2.3653063262530553E-4</v>
      </c>
      <c r="P38" s="144">
        <f>'2.2'!P38/'3.1.a'!$D$183</f>
        <v>8.4022431589794548E-3</v>
      </c>
      <c r="Q38" s="144">
        <f>'2.2'!Q38/'3.1.a'!$D$183</f>
        <v>0</v>
      </c>
      <c r="R38" s="221">
        <f>'2.2'!R38/'3.1.a'!$D$183</f>
        <v>5.2966254311358291E-2</v>
      </c>
      <c r="S38" s="220">
        <f>'2.2'!S38/'3.1.a'!$E$183</f>
        <v>4.5831696187789213E-2</v>
      </c>
      <c r="T38" s="144">
        <f>'2.2'!T38/'3.1.a'!$E$183</f>
        <v>0</v>
      </c>
      <c r="U38" s="144">
        <f>'2.2'!U38/'3.1.a'!$E$183</f>
        <v>0</v>
      </c>
      <c r="V38" s="144">
        <f>'2.2'!V38/'3.1.a'!$E$183</f>
        <v>4.5831696187789213E-2</v>
      </c>
      <c r="W38" s="144">
        <f>'2.2'!W38/'3.1.a'!$E$183</f>
        <v>2.4371480820227793E-4</v>
      </c>
      <c r="X38" s="144">
        <f>'2.2'!X38/'3.1.a'!$E$183</f>
        <v>8.8546081426355543E-3</v>
      </c>
      <c r="Y38" s="144">
        <f>'2.2'!Y38/'3.1.a'!$E$183</f>
        <v>0</v>
      </c>
      <c r="Z38" s="221">
        <f>'2.2'!Z38/'3.1.a'!$E$183</f>
        <v>5.4930019138627044E-2</v>
      </c>
      <c r="AA38" s="220">
        <f>'2.2'!AA38/'3.1.a'!$F$183</f>
        <v>4.5290971592893262E-2</v>
      </c>
      <c r="AB38" s="144">
        <f>'2.2'!AB38/'3.1.a'!$F$183</f>
        <v>0</v>
      </c>
      <c r="AC38" s="144">
        <f>'2.2'!AC38/'3.1.a'!$F$183</f>
        <v>0</v>
      </c>
      <c r="AD38" s="144">
        <f>'2.2'!AD38/'3.1.a'!$F$183</f>
        <v>4.5290971592893262E-2</v>
      </c>
      <c r="AE38" s="144">
        <f>'2.2'!AE38/'3.1.a'!$F$183</f>
        <v>2.6602147333295949E-4</v>
      </c>
      <c r="AF38" s="144">
        <f>'2.2'!AF38/'3.1.a'!$F$183</f>
        <v>8.652263618769189E-3</v>
      </c>
      <c r="AG38" s="144">
        <f>'2.2'!AG38/'3.1.a'!$F$183</f>
        <v>0</v>
      </c>
      <c r="AH38" s="221">
        <f>'2.2'!AH38/'3.1.a'!$F$183</f>
        <v>5.4209256684995412E-2</v>
      </c>
      <c r="AI38" s="220">
        <f>'2.2'!AI38/'3.1.a'!$G$183</f>
        <v>4.1162629140680744E-2</v>
      </c>
      <c r="AJ38" s="144">
        <f>'2.2'!AJ38/'3.1.a'!$G$183</f>
        <v>0</v>
      </c>
      <c r="AK38" s="144">
        <f>'2.2'!AK38/'3.1.a'!$G$183</f>
        <v>0</v>
      </c>
      <c r="AL38" s="144">
        <f>'2.2'!AL38/'3.1.a'!$G$183</f>
        <v>4.1162629140680744E-2</v>
      </c>
      <c r="AM38" s="144">
        <f>'2.2'!AM38/'3.1.a'!$G$183</f>
        <v>2.6118920489922654E-4</v>
      </c>
      <c r="AN38" s="144">
        <f>'2.2'!AN38/'3.1.a'!$G$183</f>
        <v>8.9729325668399876E-3</v>
      </c>
      <c r="AO38" s="144">
        <f>'2.2'!AO38/'3.1.a'!$G$183</f>
        <v>0</v>
      </c>
      <c r="AP38" s="221">
        <f>'2.2'!AP38/'3.1.a'!$G$183</f>
        <v>5.0396750912419949E-2</v>
      </c>
      <c r="AQ38" s="220">
        <f>'2.2'!AQ38/'3.1.a'!$H$183</f>
        <v>4.0947559866085718E-2</v>
      </c>
      <c r="AR38" s="144">
        <f>'2.2'!AR38/'3.1.a'!$H$183</f>
        <v>0</v>
      </c>
      <c r="AS38" s="144">
        <f>'2.2'!AS38/'3.1.a'!$H$183</f>
        <v>0</v>
      </c>
      <c r="AT38" s="144">
        <f>'2.2'!AT38/'3.1.a'!$H$183</f>
        <v>4.0947559866085718E-2</v>
      </c>
      <c r="AU38" s="144">
        <f>'2.2'!AU38/'3.1.a'!$H$183</f>
        <v>2.734069308032457E-4</v>
      </c>
      <c r="AV38" s="144">
        <f>'2.2'!AV38/'3.1.a'!$H$183</f>
        <v>9.0758572778057607E-3</v>
      </c>
      <c r="AW38" s="144">
        <f>'2.2'!AW38/'3.1.a'!$H$183</f>
        <v>0</v>
      </c>
      <c r="AX38" s="221">
        <f>'2.2'!AX38/'3.1.a'!$H$183</f>
        <v>5.0296824074694733E-2</v>
      </c>
      <c r="AY38" s="220">
        <f>'2.2'!AY38/'3.1.a'!$I$183</f>
        <v>3.9282607585677441E-2</v>
      </c>
      <c r="AZ38" s="144">
        <f>'2.2'!AZ38/'3.1.a'!$I$183</f>
        <v>0</v>
      </c>
      <c r="BA38" s="144">
        <f>'2.2'!BA38/'3.1.a'!$I$183</f>
        <v>0</v>
      </c>
      <c r="BB38" s="144">
        <f>'2.2'!BB38/'3.1.a'!$I$183</f>
        <v>3.9282607585677441E-2</v>
      </c>
      <c r="BC38" s="144">
        <f>'2.2'!BC38/'3.1.a'!$I$183</f>
        <v>2.4632573030315214E-4</v>
      </c>
      <c r="BD38" s="144">
        <f>'2.2'!BD38/'3.1.a'!$I$183</f>
        <v>8.5455250469231685E-3</v>
      </c>
      <c r="BE38" s="144">
        <f>'2.2'!BE38/'3.1.a'!$I$183</f>
        <v>0</v>
      </c>
      <c r="BF38" s="221">
        <f>'2.2'!BF38/'3.1.a'!$I$183</f>
        <v>4.8074458362903763E-2</v>
      </c>
      <c r="BG38" s="220">
        <f>'2.2'!BG38/'3.1.a'!$J$183</f>
        <v>4.1079452115240271E-2</v>
      </c>
      <c r="BH38" s="144">
        <f>'2.2'!BH38/'3.1.a'!$J$183</f>
        <v>0</v>
      </c>
      <c r="BI38" s="144">
        <f>'2.2'!BI38/'3.1.a'!$J$183</f>
        <v>0</v>
      </c>
      <c r="BJ38" s="144">
        <f>'2.2'!BJ38/'3.1.a'!$J$183</f>
        <v>4.1079452115240271E-2</v>
      </c>
      <c r="BK38" s="144">
        <f>'2.2'!BK38/'3.1.a'!$J$183</f>
        <v>2.5361748884021991E-4</v>
      </c>
      <c r="BL38" s="144">
        <f>'2.2'!BL38/'3.1.a'!$J$183</f>
        <v>8.5595935713378007E-3</v>
      </c>
      <c r="BM38" s="144">
        <f>'2.2'!BM38/'3.1.a'!$J$183</f>
        <v>0</v>
      </c>
      <c r="BN38" s="221">
        <f>'2.2'!BN38/'3.1.a'!$J$183</f>
        <v>4.9892663175418288E-2</v>
      </c>
      <c r="BO38" s="220">
        <f>'2.2'!BO38/'3.1.a'!$K$183</f>
        <v>4.2487344667424598E-2</v>
      </c>
      <c r="BP38" s="144">
        <f>'2.2'!BP38/'3.1.a'!$K$183</f>
        <v>0</v>
      </c>
      <c r="BQ38" s="144">
        <f>'2.2'!BQ38/'3.1.a'!$K$183</f>
        <v>0</v>
      </c>
      <c r="BR38" s="144">
        <f>'2.2'!BR38/'3.1.a'!$K$183</f>
        <v>4.2487344667424598E-2</v>
      </c>
      <c r="BS38" s="144">
        <f>'2.2'!BS38/'3.1.a'!$K$183</f>
        <v>2.4436903850593529E-4</v>
      </c>
      <c r="BT38" s="144">
        <f>'2.2'!BT38/'3.1.a'!$K$183</f>
        <v>8.8680099808081687E-3</v>
      </c>
      <c r="BU38" s="144">
        <f>'2.2'!BU38/'3.1.a'!$K$183</f>
        <v>0</v>
      </c>
      <c r="BV38" s="221">
        <f>'2.2'!BV38/'3.1.a'!$K$183</f>
        <v>5.1599723686738701E-2</v>
      </c>
      <c r="BW38" s="220">
        <f>'2.2'!BW38/'3.1.a'!$L$183</f>
        <v>3.9290421840978321E-2</v>
      </c>
      <c r="BX38" s="144">
        <f>'2.2'!BX38/'3.1.a'!$L$183</f>
        <v>0</v>
      </c>
      <c r="BY38" s="144">
        <f>'2.2'!BY38/'3.1.a'!$L$183</f>
        <v>0</v>
      </c>
      <c r="BZ38" s="144">
        <f>'2.2'!BZ38/'3.1.a'!$L$183</f>
        <v>3.9290421840978321E-2</v>
      </c>
      <c r="CA38" s="144">
        <f>'2.2'!CA38/'3.1.a'!$L$183</f>
        <v>2.7189392344647835E-4</v>
      </c>
      <c r="CB38" s="144">
        <f>'2.2'!CB38/'3.1.a'!$L$183</f>
        <v>9.4458914561131348E-3</v>
      </c>
      <c r="CC38" s="144">
        <f>'2.2'!CC38/'3.1.a'!$L$183</f>
        <v>0</v>
      </c>
      <c r="CD38" s="221">
        <f>'2.2'!CD38/'3.1.a'!$L$183</f>
        <v>4.900820722053794E-2</v>
      </c>
      <c r="CE38" s="220">
        <f>'2.2'!CE38/'3.1.a'!$M$183</f>
        <v>3.5726747278239442E-2</v>
      </c>
      <c r="CF38" s="144">
        <f>'2.2'!CF38/'3.1.a'!$M$183</f>
        <v>0</v>
      </c>
      <c r="CG38" s="144">
        <f>'2.2'!CG38/'3.1.a'!$M$183</f>
        <v>0</v>
      </c>
      <c r="CH38" s="144">
        <f>'2.2'!CH38/'3.1.a'!$M$183</f>
        <v>3.5726747278239442E-2</v>
      </c>
      <c r="CI38" s="144">
        <f>'2.2'!CI38/'3.1.a'!$M$183</f>
        <v>2.5333228642612126E-4</v>
      </c>
      <c r="CJ38" s="144">
        <f>'2.2'!CJ38/'3.1.a'!$M$183</f>
        <v>9.369322001964428E-3</v>
      </c>
      <c r="CK38" s="144">
        <f>'2.2'!CK38/'3.1.a'!$M$183</f>
        <v>0</v>
      </c>
      <c r="CL38" s="275">
        <f>'2.2'!CL38/'3.1.a'!$M$183</f>
        <v>4.534940156662999E-2</v>
      </c>
      <c r="CM38" s="220">
        <f>'2.2'!CM38/'3.1.a'!$N$183</f>
        <v>3.7892394265780595E-2</v>
      </c>
      <c r="CN38" s="144">
        <f>'2.2'!CN38/'3.1.a'!$N$183</f>
        <v>0</v>
      </c>
      <c r="CO38" s="144">
        <f>'2.2'!CO38/'3.1.a'!$N$183</f>
        <v>0</v>
      </c>
      <c r="CP38" s="144">
        <f>'2.2'!CP38/'3.1.a'!$N$183</f>
        <v>3.7892394265780595E-2</v>
      </c>
      <c r="CQ38" s="144">
        <f>'2.2'!CQ38/'3.1.a'!$N$183</f>
        <v>2.5416267122722652E-4</v>
      </c>
      <c r="CR38" s="144">
        <f>'2.2'!CR38/'3.1.a'!$N$183</f>
        <v>1.0006687256854952E-2</v>
      </c>
      <c r="CS38" s="144">
        <f>'2.2'!CS38/'3.1.a'!$N$183</f>
        <v>0</v>
      </c>
      <c r="CT38" s="275">
        <f>'2.2'!CT38/'3.1.a'!$N$183</f>
        <v>4.8153244193862771E-2</v>
      </c>
    </row>
    <row r="39" spans="1:98" s="48" customFormat="1" ht="20" customHeight="1" x14ac:dyDescent="0.2">
      <c r="A39" s="45" t="s">
        <v>442</v>
      </c>
      <c r="B39" s="56" t="s">
        <v>443</v>
      </c>
      <c r="C39" s="222">
        <f>'2.2'!C39/'3.1.a'!$C$183</f>
        <v>3.5779919448802287E-2</v>
      </c>
      <c r="D39" s="145">
        <f>'2.2'!D39/'3.1.a'!$C$183</f>
        <v>0</v>
      </c>
      <c r="E39" s="145">
        <f>'2.2'!E39/'3.1.a'!$C$183</f>
        <v>0</v>
      </c>
      <c r="F39" s="145">
        <f>'2.2'!F39/'3.1.a'!$C$183</f>
        <v>3.5779919448802287E-2</v>
      </c>
      <c r="G39" s="145">
        <f>'2.2'!G39/'3.1.a'!$C$183</f>
        <v>0</v>
      </c>
      <c r="H39" s="145">
        <f>'2.2'!H39/'3.1.a'!$C$183</f>
        <v>0</v>
      </c>
      <c r="I39" s="145">
        <f>'2.2'!I39/'3.1.a'!$C$183</f>
        <v>0</v>
      </c>
      <c r="J39" s="223">
        <f>'2.2'!J39/'3.1.a'!$C$183</f>
        <v>3.5779919448802287E-2</v>
      </c>
      <c r="K39" s="222">
        <f>'2.2'!K39/'3.1.a'!$D$183</f>
        <v>3.6251579307007481E-2</v>
      </c>
      <c r="L39" s="145">
        <f>'2.2'!L39/'3.1.a'!$D$183</f>
        <v>0</v>
      </c>
      <c r="M39" s="145">
        <f>'2.2'!M39/'3.1.a'!$D$183</f>
        <v>0</v>
      </c>
      <c r="N39" s="145">
        <f>'2.2'!N39/'3.1.a'!$D$183</f>
        <v>3.6251579307007481E-2</v>
      </c>
      <c r="O39" s="145">
        <f>'2.2'!O39/'3.1.a'!$D$183</f>
        <v>0</v>
      </c>
      <c r="P39" s="145">
        <f>'2.2'!P39/'3.1.a'!$D$183</f>
        <v>0</v>
      </c>
      <c r="Q39" s="145">
        <f>'2.2'!Q39/'3.1.a'!$D$183</f>
        <v>0</v>
      </c>
      <c r="R39" s="223">
        <f>'2.2'!R39/'3.1.a'!$D$183</f>
        <v>3.6251579307007481E-2</v>
      </c>
      <c r="S39" s="222">
        <f>'2.2'!S39/'3.1.a'!$E$183</f>
        <v>3.7391275783480379E-2</v>
      </c>
      <c r="T39" s="145">
        <f>'2.2'!T39/'3.1.a'!$E$183</f>
        <v>0</v>
      </c>
      <c r="U39" s="145">
        <f>'2.2'!U39/'3.1.a'!$E$183</f>
        <v>0</v>
      </c>
      <c r="V39" s="145">
        <f>'2.2'!V39/'3.1.a'!$E$183</f>
        <v>3.7391275783480379E-2</v>
      </c>
      <c r="W39" s="145">
        <f>'2.2'!W39/'3.1.a'!$E$183</f>
        <v>0</v>
      </c>
      <c r="X39" s="145">
        <f>'2.2'!X39/'3.1.a'!$E$183</f>
        <v>0</v>
      </c>
      <c r="Y39" s="145">
        <f>'2.2'!Y39/'3.1.a'!$E$183</f>
        <v>0</v>
      </c>
      <c r="Z39" s="223">
        <f>'2.2'!Z39/'3.1.a'!$E$183</f>
        <v>3.7391275783480379E-2</v>
      </c>
      <c r="AA39" s="222">
        <f>'2.2'!AA39/'3.1.a'!$F$183</f>
        <v>3.7181670761693583E-2</v>
      </c>
      <c r="AB39" s="145">
        <f>'2.2'!AB39/'3.1.a'!$F$183</f>
        <v>0</v>
      </c>
      <c r="AC39" s="145">
        <f>'2.2'!AC39/'3.1.a'!$F$183</f>
        <v>0</v>
      </c>
      <c r="AD39" s="145">
        <f>'2.2'!AD39/'3.1.a'!$F$183</f>
        <v>3.7181670761693583E-2</v>
      </c>
      <c r="AE39" s="145">
        <f>'2.2'!AE39/'3.1.a'!$F$183</f>
        <v>0</v>
      </c>
      <c r="AF39" s="145">
        <f>'2.2'!AF39/'3.1.a'!$F$183</f>
        <v>0</v>
      </c>
      <c r="AG39" s="145">
        <f>'2.2'!AG39/'3.1.a'!$F$183</f>
        <v>0</v>
      </c>
      <c r="AH39" s="223">
        <f>'2.2'!AH39/'3.1.a'!$F$183</f>
        <v>3.7181670761693583E-2</v>
      </c>
      <c r="AI39" s="222">
        <f>'2.2'!AI39/'3.1.a'!$G$183</f>
        <v>3.3711307213223574E-2</v>
      </c>
      <c r="AJ39" s="145">
        <f>'2.2'!AJ39/'3.1.a'!$G$183</f>
        <v>0</v>
      </c>
      <c r="AK39" s="145">
        <f>'2.2'!AK39/'3.1.a'!$G$183</f>
        <v>0</v>
      </c>
      <c r="AL39" s="145">
        <f>'2.2'!AL39/'3.1.a'!$G$183</f>
        <v>3.3711307213223574E-2</v>
      </c>
      <c r="AM39" s="145">
        <f>'2.2'!AM39/'3.1.a'!$G$183</f>
        <v>0</v>
      </c>
      <c r="AN39" s="145">
        <f>'2.2'!AN39/'3.1.a'!$G$183</f>
        <v>0</v>
      </c>
      <c r="AO39" s="145">
        <f>'2.2'!AO39/'3.1.a'!$G$183</f>
        <v>0</v>
      </c>
      <c r="AP39" s="223">
        <f>'2.2'!AP39/'3.1.a'!$G$183</f>
        <v>3.3711307213223574E-2</v>
      </c>
      <c r="AQ39" s="222">
        <f>'2.2'!AQ39/'3.1.a'!$H$183</f>
        <v>3.3336074189329941E-2</v>
      </c>
      <c r="AR39" s="145">
        <f>'2.2'!AR39/'3.1.a'!$H$183</f>
        <v>0</v>
      </c>
      <c r="AS39" s="145">
        <f>'2.2'!AS39/'3.1.a'!$H$183</f>
        <v>0</v>
      </c>
      <c r="AT39" s="145">
        <f>'2.2'!AT39/'3.1.a'!$H$183</f>
        <v>3.3336074189329941E-2</v>
      </c>
      <c r="AU39" s="145">
        <f>'2.2'!AU39/'3.1.a'!$H$183</f>
        <v>0</v>
      </c>
      <c r="AV39" s="145">
        <f>'2.2'!AV39/'3.1.a'!$H$183</f>
        <v>0</v>
      </c>
      <c r="AW39" s="145">
        <f>'2.2'!AW39/'3.1.a'!$H$183</f>
        <v>0</v>
      </c>
      <c r="AX39" s="223">
        <f>'2.2'!AX39/'3.1.a'!$H$183</f>
        <v>3.3336074189329941E-2</v>
      </c>
      <c r="AY39" s="222">
        <f>'2.2'!AY39/'3.1.a'!$I$183</f>
        <v>3.2143361725692127E-2</v>
      </c>
      <c r="AZ39" s="145">
        <f>'2.2'!AZ39/'3.1.a'!$I$183</f>
        <v>0</v>
      </c>
      <c r="BA39" s="145">
        <f>'2.2'!BA39/'3.1.a'!$I$183</f>
        <v>0</v>
      </c>
      <c r="BB39" s="145">
        <f>'2.2'!BB39/'3.1.a'!$I$183</f>
        <v>3.2143361725692127E-2</v>
      </c>
      <c r="BC39" s="145">
        <f>'2.2'!BC39/'3.1.a'!$I$183</f>
        <v>0</v>
      </c>
      <c r="BD39" s="145">
        <f>'2.2'!BD39/'3.1.a'!$I$183</f>
        <v>0</v>
      </c>
      <c r="BE39" s="145">
        <f>'2.2'!BE39/'3.1.a'!$I$183</f>
        <v>0</v>
      </c>
      <c r="BF39" s="223">
        <f>'2.2'!BF39/'3.1.a'!$I$183</f>
        <v>3.2143361725692127E-2</v>
      </c>
      <c r="BG39" s="222">
        <f>'2.2'!BG39/'3.1.a'!$J$183</f>
        <v>3.3660399573636229E-2</v>
      </c>
      <c r="BH39" s="145">
        <f>'2.2'!BH39/'3.1.a'!$J$183</f>
        <v>0</v>
      </c>
      <c r="BI39" s="145">
        <f>'2.2'!BI39/'3.1.a'!$J$183</f>
        <v>0</v>
      </c>
      <c r="BJ39" s="145">
        <f>'2.2'!BJ39/'3.1.a'!$J$183</f>
        <v>3.3660399573636229E-2</v>
      </c>
      <c r="BK39" s="145">
        <f>'2.2'!BK39/'3.1.a'!$J$183</f>
        <v>0</v>
      </c>
      <c r="BL39" s="145">
        <f>'2.2'!BL39/'3.1.a'!$J$183</f>
        <v>0</v>
      </c>
      <c r="BM39" s="145">
        <f>'2.2'!BM39/'3.1.a'!$J$183</f>
        <v>0</v>
      </c>
      <c r="BN39" s="223">
        <f>'2.2'!BN39/'3.1.a'!$J$183</f>
        <v>3.3660399573636229E-2</v>
      </c>
      <c r="BO39" s="222">
        <f>'2.2'!BO39/'3.1.a'!$K$183</f>
        <v>3.4877500802519536E-2</v>
      </c>
      <c r="BP39" s="145">
        <f>'2.2'!BP39/'3.1.a'!$K$183</f>
        <v>0</v>
      </c>
      <c r="BQ39" s="145">
        <f>'2.2'!BQ39/'3.1.a'!$K$183</f>
        <v>0</v>
      </c>
      <c r="BR39" s="145">
        <f>'2.2'!BR39/'3.1.a'!$K$183</f>
        <v>3.4877500802519536E-2</v>
      </c>
      <c r="BS39" s="145">
        <f>'2.2'!BS39/'3.1.a'!$K$183</f>
        <v>0</v>
      </c>
      <c r="BT39" s="145">
        <f>'2.2'!BT39/'3.1.a'!$K$183</f>
        <v>0</v>
      </c>
      <c r="BU39" s="145">
        <f>'2.2'!BU39/'3.1.a'!$K$183</f>
        <v>0</v>
      </c>
      <c r="BV39" s="223">
        <f>'2.2'!BV39/'3.1.a'!$K$183</f>
        <v>3.4877500802519536E-2</v>
      </c>
      <c r="BW39" s="222">
        <f>'2.2'!BW39/'3.1.a'!$L$183</f>
        <v>3.2124466318958211E-2</v>
      </c>
      <c r="BX39" s="145">
        <f>'2.2'!BX39/'3.1.a'!$L$183</f>
        <v>0</v>
      </c>
      <c r="BY39" s="145">
        <f>'2.2'!BY39/'3.1.a'!$L$183</f>
        <v>0</v>
      </c>
      <c r="BZ39" s="145">
        <f>'2.2'!BZ39/'3.1.a'!$L$183</f>
        <v>3.2124466318958211E-2</v>
      </c>
      <c r="CA39" s="145">
        <f>'2.2'!CA39/'3.1.a'!$L$183</f>
        <v>0</v>
      </c>
      <c r="CB39" s="145">
        <f>'2.2'!CB39/'3.1.a'!$L$183</f>
        <v>0</v>
      </c>
      <c r="CC39" s="145">
        <f>'2.2'!CC39/'3.1.a'!$L$183</f>
        <v>0</v>
      </c>
      <c r="CD39" s="223">
        <f>'2.2'!CD39/'3.1.a'!$L$183</f>
        <v>3.2124466318958211E-2</v>
      </c>
      <c r="CE39" s="222">
        <f>'2.2'!CE39/'3.1.a'!$M$183</f>
        <v>2.9273399462453539E-2</v>
      </c>
      <c r="CF39" s="145">
        <f>'2.2'!CF39/'3.1.a'!$M$183</f>
        <v>0</v>
      </c>
      <c r="CG39" s="145">
        <f>'2.2'!CG39/'3.1.a'!$M$183</f>
        <v>0</v>
      </c>
      <c r="CH39" s="145">
        <f>'2.2'!CH39/'3.1.a'!$M$183</f>
        <v>2.9273399462453539E-2</v>
      </c>
      <c r="CI39" s="145">
        <f>'2.2'!CI39/'3.1.a'!$M$183</f>
        <v>0</v>
      </c>
      <c r="CJ39" s="145">
        <f>'2.2'!CJ39/'3.1.a'!$M$183</f>
        <v>0</v>
      </c>
      <c r="CK39" s="145">
        <f>'2.2'!CK39/'3.1.a'!$M$183</f>
        <v>0</v>
      </c>
      <c r="CL39" s="273">
        <f>'2.2'!CL39/'3.1.a'!$M$183</f>
        <v>2.9273399462453539E-2</v>
      </c>
      <c r="CM39" s="222">
        <f>'2.2'!CM39/'3.1.a'!$N$183</f>
        <v>3.107380515385581E-2</v>
      </c>
      <c r="CN39" s="145">
        <f>'2.2'!CN39/'3.1.a'!$N$183</f>
        <v>0</v>
      </c>
      <c r="CO39" s="145">
        <f>'2.2'!CO39/'3.1.a'!$N$183</f>
        <v>0</v>
      </c>
      <c r="CP39" s="145">
        <f>'2.2'!CP39/'3.1.a'!$N$183</f>
        <v>3.107380515385581E-2</v>
      </c>
      <c r="CQ39" s="145">
        <f>'2.2'!CQ39/'3.1.a'!$N$183</f>
        <v>0</v>
      </c>
      <c r="CR39" s="145">
        <f>'2.2'!CR39/'3.1.a'!$N$183</f>
        <v>0</v>
      </c>
      <c r="CS39" s="145">
        <f>'2.2'!CS39/'3.1.a'!$N$183</f>
        <v>0</v>
      </c>
      <c r="CT39" s="273">
        <f>'2.2'!CT39/'3.1.a'!$N$183</f>
        <v>3.107380515385581E-2</v>
      </c>
    </row>
    <row r="40" spans="1:98" s="48" customFormat="1" ht="20" customHeight="1" x14ac:dyDescent="0.2">
      <c r="A40" s="45" t="s">
        <v>444</v>
      </c>
      <c r="B40" s="56" t="s">
        <v>445</v>
      </c>
      <c r="C40" s="222">
        <f>'2.2'!C40/'3.1.a'!$C$183</f>
        <v>8.6946471585422694E-3</v>
      </c>
      <c r="D40" s="145">
        <f>'2.2'!D40/'3.1.a'!$C$183</f>
        <v>0</v>
      </c>
      <c r="E40" s="145">
        <f>'2.2'!E40/'3.1.a'!$C$183</f>
        <v>0</v>
      </c>
      <c r="F40" s="145">
        <f>'2.2'!F40/'3.1.a'!$C$183</f>
        <v>8.6946471585422694E-3</v>
      </c>
      <c r="G40" s="145">
        <f>'2.2'!G40/'3.1.a'!$C$183</f>
        <v>0</v>
      </c>
      <c r="H40" s="145">
        <f>'2.2'!H40/'3.1.a'!$C$183</f>
        <v>0</v>
      </c>
      <c r="I40" s="145">
        <f>'2.2'!I40/'3.1.a'!$C$183</f>
        <v>0</v>
      </c>
      <c r="J40" s="223">
        <f>'2.2'!J40/'3.1.a'!$C$183</f>
        <v>8.6946471585422694E-3</v>
      </c>
      <c r="K40" s="222">
        <f>'2.2'!K40/'3.1.a'!$D$183</f>
        <v>7.721049498764049E-3</v>
      </c>
      <c r="L40" s="145">
        <f>'2.2'!L40/'3.1.a'!$D$183</f>
        <v>0</v>
      </c>
      <c r="M40" s="145">
        <f>'2.2'!M40/'3.1.a'!$D$183</f>
        <v>0</v>
      </c>
      <c r="N40" s="145">
        <f>'2.2'!N40/'3.1.a'!$D$183</f>
        <v>7.721049498764049E-3</v>
      </c>
      <c r="O40" s="145">
        <f>'2.2'!O40/'3.1.a'!$D$183</f>
        <v>0</v>
      </c>
      <c r="P40" s="145">
        <f>'2.2'!P40/'3.1.a'!$D$183</f>
        <v>0</v>
      </c>
      <c r="Q40" s="145">
        <f>'2.2'!Q40/'3.1.a'!$D$183</f>
        <v>0</v>
      </c>
      <c r="R40" s="223">
        <f>'2.2'!R40/'3.1.a'!$D$183</f>
        <v>7.721049498764049E-3</v>
      </c>
      <c r="S40" s="222">
        <f>'2.2'!S40/'3.1.a'!$E$183</f>
        <v>8.0895804032682841E-3</v>
      </c>
      <c r="T40" s="145">
        <f>'2.2'!T40/'3.1.a'!$E$183</f>
        <v>0</v>
      </c>
      <c r="U40" s="145">
        <f>'2.2'!U40/'3.1.a'!$E$183</f>
        <v>0</v>
      </c>
      <c r="V40" s="145">
        <f>'2.2'!V40/'3.1.a'!$E$183</f>
        <v>8.0895804032682841E-3</v>
      </c>
      <c r="W40" s="145">
        <f>'2.2'!W40/'3.1.a'!$E$183</f>
        <v>0</v>
      </c>
      <c r="X40" s="145">
        <f>'2.2'!X40/'3.1.a'!$E$183</f>
        <v>0</v>
      </c>
      <c r="Y40" s="145">
        <f>'2.2'!Y40/'3.1.a'!$E$183</f>
        <v>0</v>
      </c>
      <c r="Z40" s="223">
        <f>'2.2'!Z40/'3.1.a'!$E$183</f>
        <v>8.0895804032682841E-3</v>
      </c>
      <c r="AA40" s="222">
        <f>'2.2'!AA40/'3.1.a'!$F$183</f>
        <v>7.775112260497233E-3</v>
      </c>
      <c r="AB40" s="145">
        <f>'2.2'!AB40/'3.1.a'!$F$183</f>
        <v>0</v>
      </c>
      <c r="AC40" s="145">
        <f>'2.2'!AC40/'3.1.a'!$F$183</f>
        <v>0</v>
      </c>
      <c r="AD40" s="145">
        <f>'2.2'!AD40/'3.1.a'!$F$183</f>
        <v>7.775112260497233E-3</v>
      </c>
      <c r="AE40" s="145">
        <f>'2.2'!AE40/'3.1.a'!$F$183</f>
        <v>0</v>
      </c>
      <c r="AF40" s="145">
        <f>'2.2'!AF40/'3.1.a'!$F$183</f>
        <v>0</v>
      </c>
      <c r="AG40" s="145">
        <f>'2.2'!AG40/'3.1.a'!$F$183</f>
        <v>0</v>
      </c>
      <c r="AH40" s="223">
        <f>'2.2'!AH40/'3.1.a'!$F$183</f>
        <v>7.775112260497233E-3</v>
      </c>
      <c r="AI40" s="222">
        <f>'2.2'!AI40/'3.1.a'!$G$183</f>
        <v>7.1243078644789804E-3</v>
      </c>
      <c r="AJ40" s="145">
        <f>'2.2'!AJ40/'3.1.a'!$G$183</f>
        <v>0</v>
      </c>
      <c r="AK40" s="145">
        <f>'2.2'!AK40/'3.1.a'!$G$183</f>
        <v>0</v>
      </c>
      <c r="AL40" s="145">
        <f>'2.2'!AL40/'3.1.a'!$G$183</f>
        <v>7.1243078644789804E-3</v>
      </c>
      <c r="AM40" s="145">
        <f>'2.2'!AM40/'3.1.a'!$G$183</f>
        <v>0</v>
      </c>
      <c r="AN40" s="145">
        <f>'2.2'!AN40/'3.1.a'!$G$183</f>
        <v>0</v>
      </c>
      <c r="AO40" s="145">
        <f>'2.2'!AO40/'3.1.a'!$G$183</f>
        <v>0</v>
      </c>
      <c r="AP40" s="223">
        <f>'2.2'!AP40/'3.1.a'!$G$183</f>
        <v>7.1243078644789804E-3</v>
      </c>
      <c r="AQ40" s="222">
        <f>'2.2'!AQ40/'3.1.a'!$H$183</f>
        <v>7.3008035889798135E-3</v>
      </c>
      <c r="AR40" s="145">
        <f>'2.2'!AR40/'3.1.a'!$H$183</f>
        <v>0</v>
      </c>
      <c r="AS40" s="145">
        <f>'2.2'!AS40/'3.1.a'!$H$183</f>
        <v>0</v>
      </c>
      <c r="AT40" s="145">
        <f>'2.2'!AT40/'3.1.a'!$H$183</f>
        <v>7.3008035889798135E-3</v>
      </c>
      <c r="AU40" s="145">
        <f>'2.2'!AU40/'3.1.a'!$H$183</f>
        <v>0</v>
      </c>
      <c r="AV40" s="145">
        <f>'2.2'!AV40/'3.1.a'!$H$183</f>
        <v>0</v>
      </c>
      <c r="AW40" s="145">
        <f>'2.2'!AW40/'3.1.a'!$H$183</f>
        <v>0</v>
      </c>
      <c r="AX40" s="223">
        <f>'2.2'!AX40/'3.1.a'!$H$183</f>
        <v>7.3008035889798135E-3</v>
      </c>
      <c r="AY40" s="222">
        <f>'2.2'!AY40/'3.1.a'!$I$183</f>
        <v>6.8508285566427542E-3</v>
      </c>
      <c r="AZ40" s="145">
        <f>'2.2'!AZ40/'3.1.a'!$I$183</f>
        <v>0</v>
      </c>
      <c r="BA40" s="145">
        <f>'2.2'!BA40/'3.1.a'!$I$183</f>
        <v>0</v>
      </c>
      <c r="BB40" s="145">
        <f>'2.2'!BB40/'3.1.a'!$I$183</f>
        <v>6.8508285566427542E-3</v>
      </c>
      <c r="BC40" s="145">
        <f>'2.2'!BC40/'3.1.a'!$I$183</f>
        <v>0</v>
      </c>
      <c r="BD40" s="145">
        <f>'2.2'!BD40/'3.1.a'!$I$183</f>
        <v>0</v>
      </c>
      <c r="BE40" s="145">
        <f>'2.2'!BE40/'3.1.a'!$I$183</f>
        <v>0</v>
      </c>
      <c r="BF40" s="223">
        <f>'2.2'!BF40/'3.1.a'!$I$183</f>
        <v>6.8508285566427542E-3</v>
      </c>
      <c r="BG40" s="222">
        <f>'2.2'!BG40/'3.1.a'!$J$183</f>
        <v>7.1447330425410327E-3</v>
      </c>
      <c r="BH40" s="145">
        <f>'2.2'!BH40/'3.1.a'!$J$183</f>
        <v>0</v>
      </c>
      <c r="BI40" s="145">
        <f>'2.2'!BI40/'3.1.a'!$J$183</f>
        <v>0</v>
      </c>
      <c r="BJ40" s="145">
        <f>'2.2'!BJ40/'3.1.a'!$J$183</f>
        <v>7.1447330425410327E-3</v>
      </c>
      <c r="BK40" s="145">
        <f>'2.2'!BK40/'3.1.a'!$J$183</f>
        <v>0</v>
      </c>
      <c r="BL40" s="145">
        <f>'2.2'!BL40/'3.1.a'!$J$183</f>
        <v>0</v>
      </c>
      <c r="BM40" s="145">
        <f>'2.2'!BM40/'3.1.a'!$J$183</f>
        <v>0</v>
      </c>
      <c r="BN40" s="223">
        <f>'2.2'!BN40/'3.1.a'!$J$183</f>
        <v>7.1447330425410327E-3</v>
      </c>
      <c r="BO40" s="222">
        <f>'2.2'!BO40/'3.1.a'!$K$183</f>
        <v>7.3781924660268824E-3</v>
      </c>
      <c r="BP40" s="145">
        <f>'2.2'!BP40/'3.1.a'!$K$183</f>
        <v>0</v>
      </c>
      <c r="BQ40" s="145">
        <f>'2.2'!BQ40/'3.1.a'!$K$183</f>
        <v>0</v>
      </c>
      <c r="BR40" s="145">
        <f>'2.2'!BR40/'3.1.a'!$K$183</f>
        <v>7.3781924660268824E-3</v>
      </c>
      <c r="BS40" s="145">
        <f>'2.2'!BS40/'3.1.a'!$K$183</f>
        <v>0</v>
      </c>
      <c r="BT40" s="145">
        <f>'2.2'!BT40/'3.1.a'!$K$183</f>
        <v>0</v>
      </c>
      <c r="BU40" s="145">
        <f>'2.2'!BU40/'3.1.a'!$K$183</f>
        <v>0</v>
      </c>
      <c r="BV40" s="223">
        <f>'2.2'!BV40/'3.1.a'!$K$183</f>
        <v>7.3781924660268824E-3</v>
      </c>
      <c r="BW40" s="222">
        <f>'2.2'!BW40/'3.1.a'!$L$183</f>
        <v>6.954852620450226E-3</v>
      </c>
      <c r="BX40" s="145">
        <f>'2.2'!BX40/'3.1.a'!$L$183</f>
        <v>0</v>
      </c>
      <c r="BY40" s="145">
        <f>'2.2'!BY40/'3.1.a'!$L$183</f>
        <v>0</v>
      </c>
      <c r="BZ40" s="145">
        <f>'2.2'!BZ40/'3.1.a'!$L$183</f>
        <v>6.954852620450226E-3</v>
      </c>
      <c r="CA40" s="145">
        <f>'2.2'!CA40/'3.1.a'!$L$183</f>
        <v>0</v>
      </c>
      <c r="CB40" s="145">
        <f>'2.2'!CB40/'3.1.a'!$L$183</f>
        <v>0</v>
      </c>
      <c r="CC40" s="145">
        <f>'2.2'!CC40/'3.1.a'!$L$183</f>
        <v>0</v>
      </c>
      <c r="CD40" s="223">
        <f>'2.2'!CD40/'3.1.a'!$L$183</f>
        <v>6.954852620450226E-3</v>
      </c>
      <c r="CE40" s="222">
        <f>'2.2'!CE40/'3.1.a'!$M$183</f>
        <v>6.2437783305432856E-3</v>
      </c>
      <c r="CF40" s="145">
        <f>'2.2'!CF40/'3.1.a'!$M$183</f>
        <v>0</v>
      </c>
      <c r="CG40" s="145">
        <f>'2.2'!CG40/'3.1.a'!$M$183</f>
        <v>0</v>
      </c>
      <c r="CH40" s="145">
        <f>'2.2'!CH40/'3.1.a'!$M$183</f>
        <v>6.2437783305432856E-3</v>
      </c>
      <c r="CI40" s="145">
        <f>'2.2'!CI40/'3.1.a'!$M$183</f>
        <v>0</v>
      </c>
      <c r="CJ40" s="145">
        <f>'2.2'!CJ40/'3.1.a'!$M$183</f>
        <v>0</v>
      </c>
      <c r="CK40" s="145">
        <f>'2.2'!CK40/'3.1.a'!$M$183</f>
        <v>0</v>
      </c>
      <c r="CL40" s="273">
        <f>'2.2'!CL40/'3.1.a'!$M$183</f>
        <v>6.2437783305432856E-3</v>
      </c>
      <c r="CM40" s="222">
        <f>'2.2'!CM40/'3.1.a'!$N$183</f>
        <v>6.6378952569137121E-3</v>
      </c>
      <c r="CN40" s="145">
        <f>'2.2'!CN40/'3.1.a'!$N$183</f>
        <v>0</v>
      </c>
      <c r="CO40" s="145">
        <f>'2.2'!CO40/'3.1.a'!$N$183</f>
        <v>0</v>
      </c>
      <c r="CP40" s="145">
        <f>'2.2'!CP40/'3.1.a'!$N$183</f>
        <v>6.6378952569137121E-3</v>
      </c>
      <c r="CQ40" s="145">
        <f>'2.2'!CQ40/'3.1.a'!$N$183</f>
        <v>0</v>
      </c>
      <c r="CR40" s="145">
        <f>'2.2'!CR40/'3.1.a'!$N$183</f>
        <v>0</v>
      </c>
      <c r="CS40" s="145">
        <f>'2.2'!CS40/'3.1.a'!$N$183</f>
        <v>0</v>
      </c>
      <c r="CT40" s="273">
        <f>'2.2'!CT40/'3.1.a'!$N$183</f>
        <v>6.6378952569137121E-3</v>
      </c>
    </row>
    <row r="41" spans="1:98" s="48" customFormat="1" ht="20" customHeight="1" x14ac:dyDescent="0.2">
      <c r="A41" s="45" t="s">
        <v>446</v>
      </c>
      <c r="B41" s="56" t="s">
        <v>485</v>
      </c>
      <c r="C41" s="222">
        <f>'2.2'!C41/'3.1.a'!$C$183</f>
        <v>0</v>
      </c>
      <c r="D41" s="145">
        <f>'2.2'!D41/'3.1.a'!$C$183</f>
        <v>0</v>
      </c>
      <c r="E41" s="145">
        <f>'2.2'!E41/'3.1.a'!$C$183</f>
        <v>0</v>
      </c>
      <c r="F41" s="145">
        <f>'2.2'!F41/'3.1.a'!$C$183</f>
        <v>0</v>
      </c>
      <c r="G41" s="145">
        <f>'2.2'!G41/'3.1.a'!$C$183</f>
        <v>2.4177196005401136E-4</v>
      </c>
      <c r="H41" s="145">
        <f>'2.2'!H41/'3.1.a'!$C$183</f>
        <v>8.0752871079663481E-3</v>
      </c>
      <c r="I41" s="145">
        <f>'2.2'!I41/'3.1.a'!$C$183</f>
        <v>0</v>
      </c>
      <c r="J41" s="223">
        <f>'2.2'!J41/'3.1.a'!$C$183</f>
        <v>8.3170590680203584E-3</v>
      </c>
      <c r="K41" s="222">
        <f>'2.2'!K41/'3.1.a'!$D$183</f>
        <v>0</v>
      </c>
      <c r="L41" s="145">
        <f>'2.2'!L41/'3.1.a'!$D$183</f>
        <v>0</v>
      </c>
      <c r="M41" s="145">
        <f>'2.2'!M41/'3.1.a'!$D$183</f>
        <v>0</v>
      </c>
      <c r="N41" s="145">
        <f>'2.2'!N41/'3.1.a'!$D$183</f>
        <v>0</v>
      </c>
      <c r="O41" s="145">
        <f>'2.2'!O41/'3.1.a'!$D$183</f>
        <v>2.3653063262530553E-4</v>
      </c>
      <c r="P41" s="145">
        <f>'2.2'!P41/'3.1.a'!$D$183</f>
        <v>8.4022431589794548E-3</v>
      </c>
      <c r="Q41" s="145">
        <f>'2.2'!Q41/'3.1.a'!$D$183</f>
        <v>0</v>
      </c>
      <c r="R41" s="223">
        <f>'2.2'!R41/'3.1.a'!$D$183</f>
        <v>8.6387737916047598E-3</v>
      </c>
      <c r="S41" s="222">
        <f>'2.2'!S41/'3.1.a'!$E$183</f>
        <v>0</v>
      </c>
      <c r="T41" s="145">
        <f>'2.2'!T41/'3.1.a'!$E$183</f>
        <v>0</v>
      </c>
      <c r="U41" s="145">
        <f>'2.2'!U41/'3.1.a'!$E$183</f>
        <v>0</v>
      </c>
      <c r="V41" s="145">
        <f>'2.2'!V41/'3.1.a'!$E$183</f>
        <v>0</v>
      </c>
      <c r="W41" s="145">
        <f>'2.2'!W41/'3.1.a'!$E$183</f>
        <v>2.4371480820227793E-4</v>
      </c>
      <c r="X41" s="145">
        <f>'2.2'!X41/'3.1.a'!$E$183</f>
        <v>8.8546081426355543E-3</v>
      </c>
      <c r="Y41" s="145">
        <f>'2.2'!Y41/'3.1.a'!$E$183</f>
        <v>0</v>
      </c>
      <c r="Z41" s="223">
        <f>'2.2'!Z41/'3.1.a'!$E$183</f>
        <v>9.0983229508378328E-3</v>
      </c>
      <c r="AA41" s="222">
        <f>'2.2'!AA41/'3.1.a'!$F$183</f>
        <v>0</v>
      </c>
      <c r="AB41" s="145">
        <f>'2.2'!AB41/'3.1.a'!$F$183</f>
        <v>0</v>
      </c>
      <c r="AC41" s="145">
        <f>'2.2'!AC41/'3.1.a'!$F$183</f>
        <v>0</v>
      </c>
      <c r="AD41" s="145">
        <f>'2.2'!AD41/'3.1.a'!$F$183</f>
        <v>0</v>
      </c>
      <c r="AE41" s="145">
        <f>'2.2'!AE41/'3.1.a'!$F$183</f>
        <v>2.6602147333295949E-4</v>
      </c>
      <c r="AF41" s="145">
        <f>'2.2'!AF41/'3.1.a'!$F$183</f>
        <v>8.652263618769189E-3</v>
      </c>
      <c r="AG41" s="145">
        <f>'2.2'!AG41/'3.1.a'!$F$183</f>
        <v>0</v>
      </c>
      <c r="AH41" s="223">
        <f>'2.2'!AH41/'3.1.a'!$F$183</f>
        <v>8.9182850921021486E-3</v>
      </c>
      <c r="AI41" s="222">
        <f>'2.2'!AI41/'3.1.a'!$G$183</f>
        <v>0</v>
      </c>
      <c r="AJ41" s="145">
        <f>'2.2'!AJ41/'3.1.a'!$G$183</f>
        <v>0</v>
      </c>
      <c r="AK41" s="145">
        <f>'2.2'!AK41/'3.1.a'!$G$183</f>
        <v>0</v>
      </c>
      <c r="AL41" s="145">
        <f>'2.2'!AL41/'3.1.a'!$G$183</f>
        <v>0</v>
      </c>
      <c r="AM41" s="145">
        <f>'2.2'!AM41/'3.1.a'!$G$183</f>
        <v>2.6118920489922654E-4</v>
      </c>
      <c r="AN41" s="145">
        <f>'2.2'!AN41/'3.1.a'!$G$183</f>
        <v>8.9729325668399876E-3</v>
      </c>
      <c r="AO41" s="145">
        <f>'2.2'!AO41/'3.1.a'!$G$183</f>
        <v>0</v>
      </c>
      <c r="AP41" s="223">
        <f>'2.2'!AP41/'3.1.a'!$G$183</f>
        <v>9.2341217717392156E-3</v>
      </c>
      <c r="AQ41" s="222">
        <f>'2.2'!AQ41/'3.1.a'!$H$183</f>
        <v>0</v>
      </c>
      <c r="AR41" s="145">
        <f>'2.2'!AR41/'3.1.a'!$H$183</f>
        <v>0</v>
      </c>
      <c r="AS41" s="145">
        <f>'2.2'!AS41/'3.1.a'!$H$183</f>
        <v>0</v>
      </c>
      <c r="AT41" s="145">
        <f>'2.2'!AT41/'3.1.a'!$H$183</f>
        <v>0</v>
      </c>
      <c r="AU41" s="145">
        <f>'2.2'!AU41/'3.1.a'!$H$183</f>
        <v>2.734069308032457E-4</v>
      </c>
      <c r="AV41" s="145">
        <f>'2.2'!AV41/'3.1.a'!$H$183</f>
        <v>9.0758572778057607E-3</v>
      </c>
      <c r="AW41" s="145">
        <f>'2.2'!AW41/'3.1.a'!$H$183</f>
        <v>0</v>
      </c>
      <c r="AX41" s="223">
        <f>'2.2'!AX41/'3.1.a'!$H$183</f>
        <v>9.3492642086090063E-3</v>
      </c>
      <c r="AY41" s="222">
        <f>'2.2'!AY41/'3.1.a'!$I$183</f>
        <v>0</v>
      </c>
      <c r="AZ41" s="145">
        <f>'2.2'!AZ41/'3.1.a'!$I$183</f>
        <v>0</v>
      </c>
      <c r="BA41" s="145">
        <f>'2.2'!BA41/'3.1.a'!$I$183</f>
        <v>0</v>
      </c>
      <c r="BB41" s="145">
        <f>'2.2'!BB41/'3.1.a'!$I$183</f>
        <v>0</v>
      </c>
      <c r="BC41" s="145">
        <f>'2.2'!BC41/'3.1.a'!$I$183</f>
        <v>2.4632573030315214E-4</v>
      </c>
      <c r="BD41" s="145">
        <f>'2.2'!BD41/'3.1.a'!$I$183</f>
        <v>8.5455250469231685E-3</v>
      </c>
      <c r="BE41" s="145">
        <f>'2.2'!BE41/'3.1.a'!$I$183</f>
        <v>0</v>
      </c>
      <c r="BF41" s="223">
        <f>'2.2'!BF41/'3.1.a'!$I$183</f>
        <v>8.7918507772263201E-3</v>
      </c>
      <c r="BG41" s="222">
        <f>'2.2'!BG41/'3.1.a'!$J$183</f>
        <v>0</v>
      </c>
      <c r="BH41" s="145">
        <f>'2.2'!BH41/'3.1.a'!$J$183</f>
        <v>0</v>
      </c>
      <c r="BI41" s="145">
        <f>'2.2'!BI41/'3.1.a'!$J$183</f>
        <v>0</v>
      </c>
      <c r="BJ41" s="145">
        <f>'2.2'!BJ41/'3.1.a'!$J$183</f>
        <v>0</v>
      </c>
      <c r="BK41" s="145">
        <f>'2.2'!BK41/'3.1.a'!$J$183</f>
        <v>2.5361748884021991E-4</v>
      </c>
      <c r="BL41" s="145">
        <f>'2.2'!BL41/'3.1.a'!$J$183</f>
        <v>8.5595935713378007E-3</v>
      </c>
      <c r="BM41" s="145">
        <f>'2.2'!BM41/'3.1.a'!$J$183</f>
        <v>0</v>
      </c>
      <c r="BN41" s="223">
        <f>'2.2'!BN41/'3.1.a'!$J$183</f>
        <v>8.8132110601780202E-3</v>
      </c>
      <c r="BO41" s="222">
        <f>'2.2'!BO41/'3.1.a'!$K$183</f>
        <v>0</v>
      </c>
      <c r="BP41" s="145">
        <f>'2.2'!BP41/'3.1.a'!$K$183</f>
        <v>0</v>
      </c>
      <c r="BQ41" s="145">
        <f>'2.2'!BQ41/'3.1.a'!$K$183</f>
        <v>0</v>
      </c>
      <c r="BR41" s="145">
        <f>'2.2'!BR41/'3.1.a'!$K$183</f>
        <v>0</v>
      </c>
      <c r="BS41" s="145">
        <f>'2.2'!BS41/'3.1.a'!$K$183</f>
        <v>2.4436903850593529E-4</v>
      </c>
      <c r="BT41" s="145">
        <f>'2.2'!BT41/'3.1.a'!$K$183</f>
        <v>8.8680099808081687E-3</v>
      </c>
      <c r="BU41" s="145">
        <f>'2.2'!BU41/'3.1.a'!$K$183</f>
        <v>0</v>
      </c>
      <c r="BV41" s="223">
        <f>'2.2'!BV41/'3.1.a'!$K$183</f>
        <v>9.1123790193141027E-3</v>
      </c>
      <c r="BW41" s="222">
        <f>'2.2'!BW41/'3.1.a'!$L$183</f>
        <v>0</v>
      </c>
      <c r="BX41" s="145">
        <f>'2.2'!BX41/'3.1.a'!$L$183</f>
        <v>0</v>
      </c>
      <c r="BY41" s="145">
        <f>'2.2'!BY41/'3.1.a'!$L$183</f>
        <v>0</v>
      </c>
      <c r="BZ41" s="145">
        <f>'2.2'!BZ41/'3.1.a'!$L$183</f>
        <v>0</v>
      </c>
      <c r="CA41" s="145">
        <f>'2.2'!CA41/'3.1.a'!$L$183</f>
        <v>2.7189392344647835E-4</v>
      </c>
      <c r="CB41" s="145">
        <f>'2.2'!CB41/'3.1.a'!$L$183</f>
        <v>9.4458914561131348E-3</v>
      </c>
      <c r="CC41" s="145">
        <f>'2.2'!CC41/'3.1.a'!$L$183</f>
        <v>0</v>
      </c>
      <c r="CD41" s="223">
        <f>'2.2'!CD41/'3.1.a'!$L$183</f>
        <v>9.7177853795596125E-3</v>
      </c>
      <c r="CE41" s="222">
        <f>'2.2'!CE41/'3.1.a'!$M$183</f>
        <v>0</v>
      </c>
      <c r="CF41" s="145">
        <f>'2.2'!CF41/'3.1.a'!$M$183</f>
        <v>0</v>
      </c>
      <c r="CG41" s="145">
        <f>'2.2'!CG41/'3.1.a'!$M$183</f>
        <v>0</v>
      </c>
      <c r="CH41" s="145">
        <f>'2.2'!CH41/'3.1.a'!$M$183</f>
        <v>0</v>
      </c>
      <c r="CI41" s="145">
        <f>'2.2'!CI41/'3.1.a'!$M$183</f>
        <v>2.5333228642612126E-4</v>
      </c>
      <c r="CJ41" s="145">
        <f>'2.2'!CJ41/'3.1.a'!$M$183</f>
        <v>9.369322001964428E-3</v>
      </c>
      <c r="CK41" s="145">
        <f>'2.2'!CK41/'3.1.a'!$M$183</f>
        <v>0</v>
      </c>
      <c r="CL41" s="273">
        <f>'2.2'!CL41/'3.1.a'!$M$183</f>
        <v>9.6226542883905489E-3</v>
      </c>
      <c r="CM41" s="222">
        <f>'2.2'!CM41/'3.1.a'!$N$183</f>
        <v>0</v>
      </c>
      <c r="CN41" s="145">
        <f>'2.2'!CN41/'3.1.a'!$N$183</f>
        <v>0</v>
      </c>
      <c r="CO41" s="145">
        <f>'2.2'!CO41/'3.1.a'!$N$183</f>
        <v>0</v>
      </c>
      <c r="CP41" s="145">
        <f>'2.2'!CP41/'3.1.a'!$N$183</f>
        <v>0</v>
      </c>
      <c r="CQ41" s="145">
        <f>'2.2'!CQ41/'3.1.a'!$N$183</f>
        <v>2.5416267122722652E-4</v>
      </c>
      <c r="CR41" s="145">
        <f>'2.2'!CR41/'3.1.a'!$N$183</f>
        <v>1.0006687256854952E-2</v>
      </c>
      <c r="CS41" s="145">
        <f>'2.2'!CS41/'3.1.a'!$N$183</f>
        <v>0</v>
      </c>
      <c r="CT41" s="273">
        <f>'2.2'!CT41/'3.1.a'!$N$183</f>
        <v>1.026084992808218E-2</v>
      </c>
    </row>
    <row r="42" spans="1:98" s="48" customFormat="1" ht="20" customHeight="1" x14ac:dyDescent="0.2">
      <c r="A42" s="45" t="s">
        <v>484</v>
      </c>
      <c r="B42" s="56" t="s">
        <v>447</v>
      </c>
      <c r="C42" s="222">
        <f>'2.2'!C42/'3.1.a'!$C$183</f>
        <v>3.3075430772750439E-4</v>
      </c>
      <c r="D42" s="145">
        <f>'2.2'!D42/'3.1.a'!$C$183</f>
        <v>0</v>
      </c>
      <c r="E42" s="145">
        <f>'2.2'!E42/'3.1.a'!$C$183</f>
        <v>0</v>
      </c>
      <c r="F42" s="145">
        <f>'2.2'!F42/'3.1.a'!$C$183</f>
        <v>3.3075430772750439E-4</v>
      </c>
      <c r="G42" s="145">
        <f>'2.2'!G42/'3.1.a'!$C$183</f>
        <v>0</v>
      </c>
      <c r="H42" s="145">
        <f>'2.2'!H42/'3.1.a'!$C$183</f>
        <v>0</v>
      </c>
      <c r="I42" s="145">
        <f>'2.2'!I42/'3.1.a'!$C$183</f>
        <v>0</v>
      </c>
      <c r="J42" s="223">
        <f>'2.2'!J42/'3.1.a'!$C$183</f>
        <v>3.3075430772750439E-4</v>
      </c>
      <c r="K42" s="222">
        <f>'2.2'!K42/'3.1.a'!$D$183</f>
        <v>3.5485171398200611E-4</v>
      </c>
      <c r="L42" s="145">
        <f>'2.2'!L42/'3.1.a'!$D$183</f>
        <v>0</v>
      </c>
      <c r="M42" s="145">
        <f>'2.2'!M42/'3.1.a'!$D$183</f>
        <v>0</v>
      </c>
      <c r="N42" s="145">
        <f>'2.2'!N42/'3.1.a'!$D$183</f>
        <v>3.5485171398200611E-4</v>
      </c>
      <c r="O42" s="145">
        <f>'2.2'!O42/'3.1.a'!$D$183</f>
        <v>0</v>
      </c>
      <c r="P42" s="145">
        <f>'2.2'!P42/'3.1.a'!$D$183</f>
        <v>0</v>
      </c>
      <c r="Q42" s="145">
        <f>'2.2'!Q42/'3.1.a'!$D$183</f>
        <v>0</v>
      </c>
      <c r="R42" s="223">
        <f>'2.2'!R42/'3.1.a'!$D$183</f>
        <v>3.5485171398200611E-4</v>
      </c>
      <c r="S42" s="222">
        <f>'2.2'!S42/'3.1.a'!$E$183</f>
        <v>3.5084000104055029E-4</v>
      </c>
      <c r="T42" s="145">
        <f>'2.2'!T42/'3.1.a'!$E$183</f>
        <v>0</v>
      </c>
      <c r="U42" s="145">
        <f>'2.2'!U42/'3.1.a'!$E$183</f>
        <v>0</v>
      </c>
      <c r="V42" s="145">
        <f>'2.2'!V42/'3.1.a'!$E$183</f>
        <v>3.5084000104055029E-4</v>
      </c>
      <c r="W42" s="145">
        <f>'2.2'!W42/'3.1.a'!$E$183</f>
        <v>0</v>
      </c>
      <c r="X42" s="145">
        <f>'2.2'!X42/'3.1.a'!$E$183</f>
        <v>0</v>
      </c>
      <c r="Y42" s="145">
        <f>'2.2'!Y42/'3.1.a'!$E$183</f>
        <v>0</v>
      </c>
      <c r="Z42" s="223">
        <f>'2.2'!Z42/'3.1.a'!$E$183</f>
        <v>3.5084000104055029E-4</v>
      </c>
      <c r="AA42" s="222">
        <f>'2.2'!AA42/'3.1.a'!$F$183</f>
        <v>3.3418857070244517E-4</v>
      </c>
      <c r="AB42" s="145">
        <f>'2.2'!AB42/'3.1.a'!$F$183</f>
        <v>0</v>
      </c>
      <c r="AC42" s="145">
        <f>'2.2'!AC42/'3.1.a'!$F$183</f>
        <v>0</v>
      </c>
      <c r="AD42" s="145">
        <f>'2.2'!AD42/'3.1.a'!$F$183</f>
        <v>3.3418857070244517E-4</v>
      </c>
      <c r="AE42" s="145">
        <f>'2.2'!AE42/'3.1.a'!$F$183</f>
        <v>0</v>
      </c>
      <c r="AF42" s="145">
        <f>'2.2'!AF42/'3.1.a'!$F$183</f>
        <v>0</v>
      </c>
      <c r="AG42" s="145">
        <f>'2.2'!AG42/'3.1.a'!$F$183</f>
        <v>0</v>
      </c>
      <c r="AH42" s="223">
        <f>'2.2'!AH42/'3.1.a'!$F$183</f>
        <v>3.3418857070244517E-4</v>
      </c>
      <c r="AI42" s="222">
        <f>'2.2'!AI42/'3.1.a'!$G$183</f>
        <v>3.2701406297818997E-4</v>
      </c>
      <c r="AJ42" s="145">
        <f>'2.2'!AJ42/'3.1.a'!$G$183</f>
        <v>0</v>
      </c>
      <c r="AK42" s="145">
        <f>'2.2'!AK42/'3.1.a'!$G$183</f>
        <v>0</v>
      </c>
      <c r="AL42" s="145">
        <f>'2.2'!AL42/'3.1.a'!$G$183</f>
        <v>3.2701406297818997E-4</v>
      </c>
      <c r="AM42" s="145">
        <f>'2.2'!AM42/'3.1.a'!$G$183</f>
        <v>0</v>
      </c>
      <c r="AN42" s="145">
        <f>'2.2'!AN42/'3.1.a'!$G$183</f>
        <v>0</v>
      </c>
      <c r="AO42" s="145">
        <f>'2.2'!AO42/'3.1.a'!$G$183</f>
        <v>0</v>
      </c>
      <c r="AP42" s="223">
        <f>'2.2'!AP42/'3.1.a'!$G$183</f>
        <v>3.2701406297818997E-4</v>
      </c>
      <c r="AQ42" s="222">
        <f>'2.2'!AQ42/'3.1.a'!$H$183</f>
        <v>3.1068208777596668E-4</v>
      </c>
      <c r="AR42" s="145">
        <f>'2.2'!AR42/'3.1.a'!$H$183</f>
        <v>0</v>
      </c>
      <c r="AS42" s="145">
        <f>'2.2'!AS42/'3.1.a'!$H$183</f>
        <v>0</v>
      </c>
      <c r="AT42" s="145">
        <f>'2.2'!AT42/'3.1.a'!$H$183</f>
        <v>3.1068208777596668E-4</v>
      </c>
      <c r="AU42" s="145">
        <f>'2.2'!AU42/'3.1.a'!$H$183</f>
        <v>0</v>
      </c>
      <c r="AV42" s="145">
        <f>'2.2'!AV42/'3.1.a'!$H$183</f>
        <v>0</v>
      </c>
      <c r="AW42" s="145">
        <f>'2.2'!AW42/'3.1.a'!$H$183</f>
        <v>0</v>
      </c>
      <c r="AX42" s="223">
        <f>'2.2'!AX42/'3.1.a'!$H$183</f>
        <v>3.1068208777596668E-4</v>
      </c>
      <c r="AY42" s="222">
        <f>'2.2'!AY42/'3.1.a'!$I$183</f>
        <v>2.884173033425592E-4</v>
      </c>
      <c r="AZ42" s="145">
        <f>'2.2'!AZ42/'3.1.a'!$I$183</f>
        <v>0</v>
      </c>
      <c r="BA42" s="145">
        <f>'2.2'!BA42/'3.1.a'!$I$183</f>
        <v>0</v>
      </c>
      <c r="BB42" s="145">
        <f>'2.2'!BB42/'3.1.a'!$I$183</f>
        <v>2.884173033425592E-4</v>
      </c>
      <c r="BC42" s="145">
        <f>'2.2'!BC42/'3.1.a'!$I$183</f>
        <v>0</v>
      </c>
      <c r="BD42" s="145">
        <f>'2.2'!BD42/'3.1.a'!$I$183</f>
        <v>0</v>
      </c>
      <c r="BE42" s="145">
        <f>'2.2'!BE42/'3.1.a'!$I$183</f>
        <v>0</v>
      </c>
      <c r="BF42" s="223">
        <f>'2.2'!BF42/'3.1.a'!$I$183</f>
        <v>2.884173033425592E-4</v>
      </c>
      <c r="BG42" s="222">
        <f>'2.2'!BG42/'3.1.a'!$J$183</f>
        <v>2.7431949906301468E-4</v>
      </c>
      <c r="BH42" s="145">
        <f>'2.2'!BH42/'3.1.a'!$J$183</f>
        <v>0</v>
      </c>
      <c r="BI42" s="145">
        <f>'2.2'!BI42/'3.1.a'!$J$183</f>
        <v>0</v>
      </c>
      <c r="BJ42" s="145">
        <f>'2.2'!BJ42/'3.1.a'!$J$183</f>
        <v>2.7431949906301468E-4</v>
      </c>
      <c r="BK42" s="145">
        <f>'2.2'!BK42/'3.1.a'!$J$183</f>
        <v>0</v>
      </c>
      <c r="BL42" s="145">
        <f>'2.2'!BL42/'3.1.a'!$J$183</f>
        <v>0</v>
      </c>
      <c r="BM42" s="145">
        <f>'2.2'!BM42/'3.1.a'!$J$183</f>
        <v>0</v>
      </c>
      <c r="BN42" s="223">
        <f>'2.2'!BN42/'3.1.a'!$J$183</f>
        <v>2.7431949906301468E-4</v>
      </c>
      <c r="BO42" s="222">
        <f>'2.2'!BO42/'3.1.a'!$K$183</f>
        <v>2.3165139887817792E-4</v>
      </c>
      <c r="BP42" s="145">
        <f>'2.2'!BP42/'3.1.a'!$K$183</f>
        <v>0</v>
      </c>
      <c r="BQ42" s="145">
        <f>'2.2'!BQ42/'3.1.a'!$K$183</f>
        <v>0</v>
      </c>
      <c r="BR42" s="145">
        <f>'2.2'!BR42/'3.1.a'!$K$183</f>
        <v>2.3165139887817792E-4</v>
      </c>
      <c r="BS42" s="145">
        <f>'2.2'!BS42/'3.1.a'!$K$183</f>
        <v>0</v>
      </c>
      <c r="BT42" s="145">
        <f>'2.2'!BT42/'3.1.a'!$K$183</f>
        <v>0</v>
      </c>
      <c r="BU42" s="145">
        <f>'2.2'!BU42/'3.1.a'!$K$183</f>
        <v>0</v>
      </c>
      <c r="BV42" s="223">
        <f>'2.2'!BV42/'3.1.a'!$K$183</f>
        <v>2.3165139887817792E-4</v>
      </c>
      <c r="BW42" s="222">
        <f>'2.2'!BW42/'3.1.a'!$L$183</f>
        <v>2.111029015698869E-4</v>
      </c>
      <c r="BX42" s="145">
        <f>'2.2'!BX42/'3.1.a'!$L$183</f>
        <v>0</v>
      </c>
      <c r="BY42" s="145">
        <f>'2.2'!BY42/'3.1.a'!$L$183</f>
        <v>0</v>
      </c>
      <c r="BZ42" s="145">
        <f>'2.2'!BZ42/'3.1.a'!$L$183</f>
        <v>2.111029015698869E-4</v>
      </c>
      <c r="CA42" s="145">
        <f>'2.2'!CA42/'3.1.a'!$L$183</f>
        <v>0</v>
      </c>
      <c r="CB42" s="145">
        <f>'2.2'!CB42/'3.1.a'!$L$183</f>
        <v>0</v>
      </c>
      <c r="CC42" s="145">
        <f>'2.2'!CC42/'3.1.a'!$L$183</f>
        <v>0</v>
      </c>
      <c r="CD42" s="223">
        <f>'2.2'!CD42/'3.1.a'!$L$183</f>
        <v>2.111029015698869E-4</v>
      </c>
      <c r="CE42" s="222">
        <f>'2.2'!CE42/'3.1.a'!$M$183</f>
        <v>2.095694852426109E-4</v>
      </c>
      <c r="CF42" s="145">
        <f>'2.2'!CF42/'3.1.a'!$M$183</f>
        <v>0</v>
      </c>
      <c r="CG42" s="145">
        <f>'2.2'!CG42/'3.1.a'!$M$183</f>
        <v>0</v>
      </c>
      <c r="CH42" s="145">
        <f>'2.2'!CH42/'3.1.a'!$M$183</f>
        <v>2.095694852426109E-4</v>
      </c>
      <c r="CI42" s="145">
        <f>'2.2'!CI42/'3.1.a'!$M$183</f>
        <v>0</v>
      </c>
      <c r="CJ42" s="145">
        <f>'2.2'!CJ42/'3.1.a'!$M$183</f>
        <v>0</v>
      </c>
      <c r="CK42" s="145">
        <f>'2.2'!CK42/'3.1.a'!$M$183</f>
        <v>0</v>
      </c>
      <c r="CL42" s="273">
        <f>'2.2'!CL42/'3.1.a'!$M$183</f>
        <v>2.095694852426109E-4</v>
      </c>
      <c r="CM42" s="222">
        <f>'2.2'!CM42/'3.1.a'!$N$183</f>
        <v>1.8069385501106629E-4</v>
      </c>
      <c r="CN42" s="145">
        <f>'2.2'!CN42/'3.1.a'!$N$183</f>
        <v>0</v>
      </c>
      <c r="CO42" s="145">
        <f>'2.2'!CO42/'3.1.a'!$N$183</f>
        <v>0</v>
      </c>
      <c r="CP42" s="145">
        <f>'2.2'!CP42/'3.1.a'!$N$183</f>
        <v>1.8069385501106629E-4</v>
      </c>
      <c r="CQ42" s="145">
        <f>'2.2'!CQ42/'3.1.a'!$N$183</f>
        <v>0</v>
      </c>
      <c r="CR42" s="145">
        <f>'2.2'!CR42/'3.1.a'!$N$183</f>
        <v>0</v>
      </c>
      <c r="CS42" s="145">
        <f>'2.2'!CS42/'3.1.a'!$N$183</f>
        <v>0</v>
      </c>
      <c r="CT42" s="273">
        <f>'2.2'!CT42/'3.1.a'!$N$183</f>
        <v>1.8069385501106629E-4</v>
      </c>
    </row>
    <row r="43" spans="1:98" ht="20" customHeight="1" x14ac:dyDescent="0.2">
      <c r="A43" s="21">
        <v>11414</v>
      </c>
      <c r="B43" s="22" t="s">
        <v>448</v>
      </c>
      <c r="C43" s="220">
        <f>'2.2'!C43/'3.1.a'!$C$183</f>
        <v>6.8176496122750079E-3</v>
      </c>
      <c r="D43" s="144">
        <f>'2.2'!D43/'3.1.a'!$C$183</f>
        <v>0</v>
      </c>
      <c r="E43" s="144">
        <f>'2.2'!E43/'3.1.a'!$C$183</f>
        <v>0</v>
      </c>
      <c r="F43" s="144">
        <f>'2.2'!F43/'3.1.a'!$C$183</f>
        <v>6.8176496122750079E-3</v>
      </c>
      <c r="G43" s="144">
        <f>'2.2'!G43/'3.1.a'!$C$183</f>
        <v>0</v>
      </c>
      <c r="H43" s="144">
        <f>'2.2'!H43/'3.1.a'!$C$183</f>
        <v>0</v>
      </c>
      <c r="I43" s="144">
        <f>'2.2'!I43/'3.1.a'!$C$183</f>
        <v>0</v>
      </c>
      <c r="J43" s="221">
        <f>'2.2'!J43/'3.1.a'!$C$183</f>
        <v>6.8176496122750079E-3</v>
      </c>
      <c r="K43" s="220">
        <f>'2.2'!K43/'3.1.a'!$D$183</f>
        <v>7.2838067276554007E-3</v>
      </c>
      <c r="L43" s="144">
        <f>'2.2'!L43/'3.1.a'!$D$183</f>
        <v>0</v>
      </c>
      <c r="M43" s="144">
        <f>'2.2'!M43/'3.1.a'!$D$183</f>
        <v>0</v>
      </c>
      <c r="N43" s="144">
        <f>'2.2'!N43/'3.1.a'!$D$183</f>
        <v>7.2838067276554007E-3</v>
      </c>
      <c r="O43" s="144">
        <f>'2.2'!O43/'3.1.a'!$D$183</f>
        <v>0</v>
      </c>
      <c r="P43" s="144">
        <f>'2.2'!P43/'3.1.a'!$D$183</f>
        <v>0</v>
      </c>
      <c r="Q43" s="144">
        <f>'2.2'!Q43/'3.1.a'!$D$183</f>
        <v>0</v>
      </c>
      <c r="R43" s="221">
        <f>'2.2'!R43/'3.1.a'!$D$183</f>
        <v>7.2838067276554007E-3</v>
      </c>
      <c r="S43" s="220">
        <f>'2.2'!S43/'3.1.a'!$E$183</f>
        <v>6.4121562877983533E-3</v>
      </c>
      <c r="T43" s="144">
        <f>'2.2'!T43/'3.1.a'!$E$183</f>
        <v>0</v>
      </c>
      <c r="U43" s="144">
        <f>'2.2'!U43/'3.1.a'!$E$183</f>
        <v>0</v>
      </c>
      <c r="V43" s="144">
        <f>'2.2'!V43/'3.1.a'!$E$183</f>
        <v>6.4121562877983533E-3</v>
      </c>
      <c r="W43" s="144">
        <f>'2.2'!W43/'3.1.a'!$E$183</f>
        <v>0</v>
      </c>
      <c r="X43" s="144">
        <f>'2.2'!X43/'3.1.a'!$E$183</f>
        <v>0</v>
      </c>
      <c r="Y43" s="144">
        <f>'2.2'!Y43/'3.1.a'!$E$183</f>
        <v>0</v>
      </c>
      <c r="Z43" s="221">
        <f>'2.2'!Z43/'3.1.a'!$E$183</f>
        <v>6.4121562877983533E-3</v>
      </c>
      <c r="AA43" s="220">
        <f>'2.2'!AA43/'3.1.a'!$F$183</f>
        <v>5.4699406623297721E-3</v>
      </c>
      <c r="AB43" s="144">
        <f>'2.2'!AB43/'3.1.a'!$F$183</f>
        <v>0</v>
      </c>
      <c r="AC43" s="144">
        <f>'2.2'!AC43/'3.1.a'!$F$183</f>
        <v>0</v>
      </c>
      <c r="AD43" s="144">
        <f>'2.2'!AD43/'3.1.a'!$F$183</f>
        <v>5.4699406623297721E-3</v>
      </c>
      <c r="AE43" s="144">
        <f>'2.2'!AE43/'3.1.a'!$F$183</f>
        <v>0</v>
      </c>
      <c r="AF43" s="144">
        <f>'2.2'!AF43/'3.1.a'!$F$183</f>
        <v>0</v>
      </c>
      <c r="AG43" s="144">
        <f>'2.2'!AG43/'3.1.a'!$F$183</f>
        <v>0</v>
      </c>
      <c r="AH43" s="221">
        <f>'2.2'!AH43/'3.1.a'!$F$183</f>
        <v>5.4699406623297721E-3</v>
      </c>
      <c r="AI43" s="220">
        <f>'2.2'!AI43/'3.1.a'!$G$183</f>
        <v>5.1483808726840311E-3</v>
      </c>
      <c r="AJ43" s="144">
        <f>'2.2'!AJ43/'3.1.a'!$G$183</f>
        <v>0</v>
      </c>
      <c r="AK43" s="144">
        <f>'2.2'!AK43/'3.1.a'!$G$183</f>
        <v>0</v>
      </c>
      <c r="AL43" s="144">
        <f>'2.2'!AL43/'3.1.a'!$G$183</f>
        <v>5.1483808726840311E-3</v>
      </c>
      <c r="AM43" s="144">
        <f>'2.2'!AM43/'3.1.a'!$G$183</f>
        <v>0</v>
      </c>
      <c r="AN43" s="144">
        <f>'2.2'!AN43/'3.1.a'!$G$183</f>
        <v>0</v>
      </c>
      <c r="AO43" s="144">
        <f>'2.2'!AO43/'3.1.a'!$G$183</f>
        <v>0</v>
      </c>
      <c r="AP43" s="221">
        <f>'2.2'!AP43/'3.1.a'!$G$183</f>
        <v>5.1483808726840311E-3</v>
      </c>
      <c r="AQ43" s="220">
        <f>'2.2'!AQ43/'3.1.a'!$H$183</f>
        <v>5.785111634514368E-3</v>
      </c>
      <c r="AR43" s="144">
        <f>'2.2'!AR43/'3.1.a'!$H$183</f>
        <v>0</v>
      </c>
      <c r="AS43" s="144">
        <f>'2.2'!AS43/'3.1.a'!$H$183</f>
        <v>0</v>
      </c>
      <c r="AT43" s="144">
        <f>'2.2'!AT43/'3.1.a'!$H$183</f>
        <v>5.785111634514368E-3</v>
      </c>
      <c r="AU43" s="144">
        <f>'2.2'!AU43/'3.1.a'!$H$183</f>
        <v>0</v>
      </c>
      <c r="AV43" s="144">
        <f>'2.2'!AV43/'3.1.a'!$H$183</f>
        <v>0</v>
      </c>
      <c r="AW43" s="144">
        <f>'2.2'!AW43/'3.1.a'!$H$183</f>
        <v>0</v>
      </c>
      <c r="AX43" s="221">
        <f>'2.2'!AX43/'3.1.a'!$H$183</f>
        <v>5.785111634514368E-3</v>
      </c>
      <c r="AY43" s="220">
        <f>'2.2'!AY43/'3.1.a'!$I$183</f>
        <v>5.3665899582219971E-3</v>
      </c>
      <c r="AZ43" s="144">
        <f>'2.2'!AZ43/'3.1.a'!$I$183</f>
        <v>0</v>
      </c>
      <c r="BA43" s="144">
        <f>'2.2'!BA43/'3.1.a'!$I$183</f>
        <v>0</v>
      </c>
      <c r="BB43" s="144">
        <f>'2.2'!BB43/'3.1.a'!$I$183</f>
        <v>5.3665899582219971E-3</v>
      </c>
      <c r="BC43" s="144">
        <f>'2.2'!BC43/'3.1.a'!$I$183</f>
        <v>0</v>
      </c>
      <c r="BD43" s="144">
        <f>'2.2'!BD43/'3.1.a'!$I$183</f>
        <v>0</v>
      </c>
      <c r="BE43" s="144">
        <f>'2.2'!BE43/'3.1.a'!$I$183</f>
        <v>0</v>
      </c>
      <c r="BF43" s="221">
        <f>'2.2'!BF43/'3.1.a'!$I$183</f>
        <v>5.3665899582219971E-3</v>
      </c>
      <c r="BG43" s="220">
        <f>'2.2'!BG43/'3.1.a'!$J$183</f>
        <v>5.2666037329312044E-3</v>
      </c>
      <c r="BH43" s="144">
        <f>'2.2'!BH43/'3.1.a'!$J$183</f>
        <v>0</v>
      </c>
      <c r="BI43" s="144">
        <f>'2.2'!BI43/'3.1.a'!$J$183</f>
        <v>0</v>
      </c>
      <c r="BJ43" s="144">
        <f>'2.2'!BJ43/'3.1.a'!$J$183</f>
        <v>5.2666037329312044E-3</v>
      </c>
      <c r="BK43" s="144">
        <f>'2.2'!BK43/'3.1.a'!$J$183</f>
        <v>0</v>
      </c>
      <c r="BL43" s="144">
        <f>'2.2'!BL43/'3.1.a'!$J$183</f>
        <v>0</v>
      </c>
      <c r="BM43" s="144">
        <f>'2.2'!BM43/'3.1.a'!$J$183</f>
        <v>0</v>
      </c>
      <c r="BN43" s="221">
        <f>'2.2'!BN43/'3.1.a'!$J$183</f>
        <v>5.2666037329312044E-3</v>
      </c>
      <c r="BO43" s="220">
        <f>'2.2'!BO43/'3.1.a'!$K$183</f>
        <v>5.227951560788111E-3</v>
      </c>
      <c r="BP43" s="144">
        <f>'2.2'!BP43/'3.1.a'!$K$183</f>
        <v>0</v>
      </c>
      <c r="BQ43" s="144">
        <f>'2.2'!BQ43/'3.1.a'!$K$183</f>
        <v>0</v>
      </c>
      <c r="BR43" s="144">
        <f>'2.2'!BR43/'3.1.a'!$K$183</f>
        <v>5.227951560788111E-3</v>
      </c>
      <c r="BS43" s="144">
        <f>'2.2'!BS43/'3.1.a'!$K$183</f>
        <v>0</v>
      </c>
      <c r="BT43" s="144">
        <f>'2.2'!BT43/'3.1.a'!$K$183</f>
        <v>0</v>
      </c>
      <c r="BU43" s="144">
        <f>'2.2'!BU43/'3.1.a'!$K$183</f>
        <v>0</v>
      </c>
      <c r="BV43" s="221">
        <f>'2.2'!BV43/'3.1.a'!$K$183</f>
        <v>5.227951560788111E-3</v>
      </c>
      <c r="BW43" s="220">
        <f>'2.2'!BW43/'3.1.a'!$L$183</f>
        <v>5.5366532713034865E-3</v>
      </c>
      <c r="BX43" s="144">
        <f>'2.2'!BX43/'3.1.a'!$L$183</f>
        <v>0</v>
      </c>
      <c r="BY43" s="144">
        <f>'2.2'!BY43/'3.1.a'!$L$183</f>
        <v>0</v>
      </c>
      <c r="BZ43" s="144">
        <f>'2.2'!BZ43/'3.1.a'!$L$183</f>
        <v>5.5366532713034865E-3</v>
      </c>
      <c r="CA43" s="144">
        <f>'2.2'!CA43/'3.1.a'!$L$183</f>
        <v>0</v>
      </c>
      <c r="CB43" s="144">
        <f>'2.2'!CB43/'3.1.a'!$L$183</f>
        <v>0</v>
      </c>
      <c r="CC43" s="144">
        <f>'2.2'!CC43/'3.1.a'!$L$183</f>
        <v>0</v>
      </c>
      <c r="CD43" s="221">
        <f>'2.2'!CD43/'3.1.a'!$L$183</f>
        <v>5.5366532713034865E-3</v>
      </c>
      <c r="CE43" s="220">
        <f>'2.2'!CE43/'3.1.a'!$M$183</f>
        <v>2.9391370120460149E-3</v>
      </c>
      <c r="CF43" s="144">
        <f>'2.2'!CF43/'3.1.a'!$M$183</f>
        <v>0</v>
      </c>
      <c r="CG43" s="144">
        <f>'2.2'!CG43/'3.1.a'!$M$183</f>
        <v>0</v>
      </c>
      <c r="CH43" s="144">
        <f>'2.2'!CH43/'3.1.a'!$M$183</f>
        <v>2.9391370120460149E-3</v>
      </c>
      <c r="CI43" s="144">
        <f>'2.2'!CI43/'3.1.a'!$M$183</f>
        <v>0</v>
      </c>
      <c r="CJ43" s="144">
        <f>'2.2'!CJ43/'3.1.a'!$M$183</f>
        <v>0</v>
      </c>
      <c r="CK43" s="144">
        <f>'2.2'!CK43/'3.1.a'!$M$183</f>
        <v>0</v>
      </c>
      <c r="CL43" s="275">
        <f>'2.2'!CL43/'3.1.a'!$M$183</f>
        <v>2.9391370120460149E-3</v>
      </c>
      <c r="CM43" s="220">
        <f>'2.2'!CM43/'3.1.a'!$N$183</f>
        <v>5.6456083003886175E-3</v>
      </c>
      <c r="CN43" s="144">
        <f>'2.2'!CN43/'3.1.a'!$N$183</f>
        <v>0</v>
      </c>
      <c r="CO43" s="144">
        <f>'2.2'!CO43/'3.1.a'!$N$183</f>
        <v>0</v>
      </c>
      <c r="CP43" s="144">
        <f>'2.2'!CP43/'3.1.a'!$N$183</f>
        <v>5.6456083003886175E-3</v>
      </c>
      <c r="CQ43" s="144">
        <f>'2.2'!CQ43/'3.1.a'!$N$183</f>
        <v>0</v>
      </c>
      <c r="CR43" s="144">
        <f>'2.2'!CR43/'3.1.a'!$N$183</f>
        <v>0</v>
      </c>
      <c r="CS43" s="144">
        <f>'2.2'!CS43/'3.1.a'!$N$183</f>
        <v>0</v>
      </c>
      <c r="CT43" s="275">
        <f>'2.2'!CT43/'3.1.a'!$N$183</f>
        <v>5.6456083003886175E-3</v>
      </c>
    </row>
    <row r="44" spans="1:98" ht="20" customHeight="1" x14ac:dyDescent="0.2">
      <c r="A44" s="38">
        <v>1142</v>
      </c>
      <c r="B44" s="39" t="s">
        <v>449</v>
      </c>
      <c r="C44" s="232">
        <f>'2.2'!C44/'3.1.a'!$C$183</f>
        <v>1.996514904740202E-3</v>
      </c>
      <c r="D44" s="208">
        <f>'2.2'!D44/'3.1.a'!$C$183</f>
        <v>0</v>
      </c>
      <c r="E44" s="208">
        <f>'2.2'!E44/'3.1.a'!$C$183</f>
        <v>0</v>
      </c>
      <c r="F44" s="208">
        <f>'2.2'!F44/'3.1.a'!$C$183</f>
        <v>1.996514904740202E-3</v>
      </c>
      <c r="G44" s="208">
        <f>'2.2'!G44/'3.1.a'!$C$183</f>
        <v>0</v>
      </c>
      <c r="H44" s="208">
        <f>'2.2'!H44/'3.1.a'!$C$183</f>
        <v>0</v>
      </c>
      <c r="I44" s="208">
        <f>'2.2'!I44/'3.1.a'!$C$183</f>
        <v>0</v>
      </c>
      <c r="J44" s="233">
        <f>'2.2'!J44/'3.1.a'!$C$183</f>
        <v>1.996514904740202E-3</v>
      </c>
      <c r="K44" s="232">
        <f>'2.2'!K44/'3.1.a'!$D$183</f>
        <v>2.0470175235205706E-3</v>
      </c>
      <c r="L44" s="208">
        <f>'2.2'!L44/'3.1.a'!$D$183</f>
        <v>0</v>
      </c>
      <c r="M44" s="208">
        <f>'2.2'!M44/'3.1.a'!$D$183</f>
        <v>0</v>
      </c>
      <c r="N44" s="208">
        <f>'2.2'!N44/'3.1.a'!$D$183</f>
        <v>2.0470175235205706E-3</v>
      </c>
      <c r="O44" s="208">
        <f>'2.2'!O44/'3.1.a'!$D$183</f>
        <v>0</v>
      </c>
      <c r="P44" s="208">
        <f>'2.2'!P44/'3.1.a'!$D$183</f>
        <v>0</v>
      </c>
      <c r="Q44" s="208">
        <f>'2.2'!Q44/'3.1.a'!$D$183</f>
        <v>0</v>
      </c>
      <c r="R44" s="233">
        <f>'2.2'!R44/'3.1.a'!$D$183</f>
        <v>2.0470175235205706E-3</v>
      </c>
      <c r="S44" s="232">
        <f>'2.2'!S44/'3.1.a'!$E$183</f>
        <v>5.9927960286286334E-4</v>
      </c>
      <c r="T44" s="208">
        <f>'2.2'!T44/'3.1.a'!$E$183</f>
        <v>0</v>
      </c>
      <c r="U44" s="208">
        <f>'2.2'!U44/'3.1.a'!$E$183</f>
        <v>0</v>
      </c>
      <c r="V44" s="208">
        <f>'2.2'!V44/'3.1.a'!$E$183</f>
        <v>5.9927960286286334E-4</v>
      </c>
      <c r="W44" s="208">
        <f>'2.2'!W44/'3.1.a'!$E$183</f>
        <v>0</v>
      </c>
      <c r="X44" s="208">
        <f>'2.2'!X44/'3.1.a'!$E$183</f>
        <v>0</v>
      </c>
      <c r="Y44" s="208">
        <f>'2.2'!Y44/'3.1.a'!$E$183</f>
        <v>0</v>
      </c>
      <c r="Z44" s="233">
        <f>'2.2'!Z44/'3.1.a'!$E$183</f>
        <v>5.9927960286286334E-4</v>
      </c>
      <c r="AA44" s="232">
        <f>'2.2'!AA44/'3.1.a'!$F$183</f>
        <v>1.3775168820015084E-4</v>
      </c>
      <c r="AB44" s="208">
        <f>'2.2'!AB44/'3.1.a'!$F$183</f>
        <v>0</v>
      </c>
      <c r="AC44" s="208">
        <f>'2.2'!AC44/'3.1.a'!$F$183</f>
        <v>0</v>
      </c>
      <c r="AD44" s="208">
        <f>'2.2'!AD44/'3.1.a'!$F$183</f>
        <v>1.3775168820015084E-4</v>
      </c>
      <c r="AE44" s="208">
        <f>'2.2'!AE44/'3.1.a'!$F$183</f>
        <v>0</v>
      </c>
      <c r="AF44" s="208">
        <f>'2.2'!AF44/'3.1.a'!$F$183</f>
        <v>0</v>
      </c>
      <c r="AG44" s="208">
        <f>'2.2'!AG44/'3.1.a'!$F$183</f>
        <v>0</v>
      </c>
      <c r="AH44" s="233">
        <f>'2.2'!AH44/'3.1.a'!$F$183</f>
        <v>1.3775168820015084E-4</v>
      </c>
      <c r="AI44" s="232">
        <f>'2.2'!AI44/'3.1.a'!$G$183</f>
        <v>4.2411453043483829E-6</v>
      </c>
      <c r="AJ44" s="208">
        <f>'2.2'!AJ44/'3.1.a'!$G$183</f>
        <v>0</v>
      </c>
      <c r="AK44" s="208">
        <f>'2.2'!AK44/'3.1.a'!$G$183</f>
        <v>0</v>
      </c>
      <c r="AL44" s="208">
        <f>'2.2'!AL44/'3.1.a'!$G$183</f>
        <v>4.2411453043483829E-6</v>
      </c>
      <c r="AM44" s="208">
        <f>'2.2'!AM44/'3.1.a'!$G$183</f>
        <v>0</v>
      </c>
      <c r="AN44" s="208">
        <f>'2.2'!AN44/'3.1.a'!$G$183</f>
        <v>0</v>
      </c>
      <c r="AO44" s="208">
        <f>'2.2'!AO44/'3.1.a'!$G$183</f>
        <v>0</v>
      </c>
      <c r="AP44" s="233">
        <f>'2.2'!AP44/'3.1.a'!$G$183</f>
        <v>4.2411453043483829E-6</v>
      </c>
      <c r="AQ44" s="232">
        <f>'2.2'!AQ44/'3.1.a'!$H$183</f>
        <v>5.455800955687718E-4</v>
      </c>
      <c r="AR44" s="208">
        <f>'2.2'!AR44/'3.1.a'!$H$183</f>
        <v>0</v>
      </c>
      <c r="AS44" s="208">
        <f>'2.2'!AS44/'3.1.a'!$H$183</f>
        <v>0</v>
      </c>
      <c r="AT44" s="208">
        <f>'2.2'!AT44/'3.1.a'!$H$183</f>
        <v>5.455800955687718E-4</v>
      </c>
      <c r="AU44" s="208">
        <f>'2.2'!AU44/'3.1.a'!$H$183</f>
        <v>0</v>
      </c>
      <c r="AV44" s="208">
        <f>'2.2'!AV44/'3.1.a'!$H$183</f>
        <v>0</v>
      </c>
      <c r="AW44" s="208">
        <f>'2.2'!AW44/'3.1.a'!$H$183</f>
        <v>0</v>
      </c>
      <c r="AX44" s="233">
        <f>'2.2'!AX44/'3.1.a'!$H$183</f>
        <v>5.455800955687718E-4</v>
      </c>
      <c r="AY44" s="232">
        <f>'2.2'!AY44/'3.1.a'!$I$183</f>
        <v>9.572380011462153E-4</v>
      </c>
      <c r="AZ44" s="208">
        <f>'2.2'!AZ44/'3.1.a'!$I$183</f>
        <v>0</v>
      </c>
      <c r="BA44" s="208">
        <f>'2.2'!BA44/'3.1.a'!$I$183</f>
        <v>0</v>
      </c>
      <c r="BB44" s="208">
        <f>'2.2'!BB44/'3.1.a'!$I$183</f>
        <v>9.572380011462153E-4</v>
      </c>
      <c r="BC44" s="208">
        <f>'2.2'!BC44/'3.1.a'!$I$183</f>
        <v>0</v>
      </c>
      <c r="BD44" s="208">
        <f>'2.2'!BD44/'3.1.a'!$I$183</f>
        <v>0</v>
      </c>
      <c r="BE44" s="208">
        <f>'2.2'!BE44/'3.1.a'!$I$183</f>
        <v>0</v>
      </c>
      <c r="BF44" s="233">
        <f>'2.2'!BF44/'3.1.a'!$I$183</f>
        <v>9.572380011462153E-4</v>
      </c>
      <c r="BG44" s="232">
        <f>'2.2'!BG44/'3.1.a'!$J$183</f>
        <v>8.8397028958258164E-4</v>
      </c>
      <c r="BH44" s="208">
        <f>'2.2'!BH44/'3.1.a'!$J$183</f>
        <v>0</v>
      </c>
      <c r="BI44" s="208">
        <f>'2.2'!BI44/'3.1.a'!$J$183</f>
        <v>0</v>
      </c>
      <c r="BJ44" s="208">
        <f>'2.2'!BJ44/'3.1.a'!$J$183</f>
        <v>8.8397028958258164E-4</v>
      </c>
      <c r="BK44" s="208">
        <f>'2.2'!BK44/'3.1.a'!$J$183</f>
        <v>0</v>
      </c>
      <c r="BL44" s="208">
        <f>'2.2'!BL44/'3.1.a'!$J$183</f>
        <v>0</v>
      </c>
      <c r="BM44" s="208">
        <f>'2.2'!BM44/'3.1.a'!$J$183</f>
        <v>0</v>
      </c>
      <c r="BN44" s="233">
        <f>'2.2'!BN44/'3.1.a'!$J$183</f>
        <v>8.8397028958258164E-4</v>
      </c>
      <c r="BO44" s="232">
        <f>'2.2'!BO44/'3.1.a'!$K$183</f>
        <v>5.6082974188697806E-4</v>
      </c>
      <c r="BP44" s="208">
        <f>'2.2'!BP44/'3.1.a'!$K$183</f>
        <v>0</v>
      </c>
      <c r="BQ44" s="208">
        <f>'2.2'!BQ44/'3.1.a'!$K$183</f>
        <v>0</v>
      </c>
      <c r="BR44" s="208">
        <f>'2.2'!BR44/'3.1.a'!$K$183</f>
        <v>5.6082974188697806E-4</v>
      </c>
      <c r="BS44" s="208">
        <f>'2.2'!BS44/'3.1.a'!$K$183</f>
        <v>0</v>
      </c>
      <c r="BT44" s="208">
        <f>'2.2'!BT44/'3.1.a'!$K$183</f>
        <v>0</v>
      </c>
      <c r="BU44" s="208">
        <f>'2.2'!BU44/'3.1.a'!$K$183</f>
        <v>0</v>
      </c>
      <c r="BV44" s="233">
        <f>'2.2'!BV44/'3.1.a'!$K$183</f>
        <v>5.6082974188697806E-4</v>
      </c>
      <c r="BW44" s="232">
        <f>'2.2'!BW44/'3.1.a'!$L$183</f>
        <v>3.7564290753540575E-4</v>
      </c>
      <c r="BX44" s="208">
        <f>'2.2'!BX44/'3.1.a'!$L$183</f>
        <v>0</v>
      </c>
      <c r="BY44" s="208">
        <f>'2.2'!BY44/'3.1.a'!$L$183</f>
        <v>0</v>
      </c>
      <c r="BZ44" s="208">
        <f>'2.2'!BZ44/'3.1.a'!$L$183</f>
        <v>3.7564290753540575E-4</v>
      </c>
      <c r="CA44" s="208">
        <f>'2.2'!CA44/'3.1.a'!$L$183</f>
        <v>0</v>
      </c>
      <c r="CB44" s="208">
        <f>'2.2'!CB44/'3.1.a'!$L$183</f>
        <v>0</v>
      </c>
      <c r="CC44" s="208">
        <f>'2.2'!CC44/'3.1.a'!$L$183</f>
        <v>0</v>
      </c>
      <c r="CD44" s="233">
        <f>'2.2'!CD44/'3.1.a'!$L$183</f>
        <v>3.7564290753540575E-4</v>
      </c>
      <c r="CE44" s="232">
        <f>'2.2'!CE44/'3.1.a'!$M$183</f>
        <v>2.6589371739035823E-4</v>
      </c>
      <c r="CF44" s="208">
        <f>'2.2'!CF44/'3.1.a'!$M$183</f>
        <v>0</v>
      </c>
      <c r="CG44" s="208">
        <f>'2.2'!CG44/'3.1.a'!$M$183</f>
        <v>0</v>
      </c>
      <c r="CH44" s="208">
        <f>'2.2'!CH44/'3.1.a'!$M$183</f>
        <v>2.6589371739035823E-4</v>
      </c>
      <c r="CI44" s="208">
        <f>'2.2'!CI44/'3.1.a'!$M$183</f>
        <v>0</v>
      </c>
      <c r="CJ44" s="208">
        <f>'2.2'!CJ44/'3.1.a'!$M$183</f>
        <v>0</v>
      </c>
      <c r="CK44" s="208">
        <f>'2.2'!CK44/'3.1.a'!$M$183</f>
        <v>0</v>
      </c>
      <c r="CL44" s="272">
        <f>'2.2'!CL44/'3.1.a'!$M$183</f>
        <v>2.6589371739035823E-4</v>
      </c>
      <c r="CM44" s="232">
        <f>'2.2'!CM44/'3.1.a'!$N$183</f>
        <v>2.2170867409490651E-4</v>
      </c>
      <c r="CN44" s="208">
        <f>'2.2'!CN44/'3.1.a'!$N$183</f>
        <v>0</v>
      </c>
      <c r="CO44" s="208">
        <f>'2.2'!CO44/'3.1.a'!$N$183</f>
        <v>0</v>
      </c>
      <c r="CP44" s="208">
        <f>'2.2'!CP44/'3.1.a'!$N$183</f>
        <v>2.2170867409490651E-4</v>
      </c>
      <c r="CQ44" s="208">
        <f>'2.2'!CQ44/'3.1.a'!$N$183</f>
        <v>0</v>
      </c>
      <c r="CR44" s="208">
        <f>'2.2'!CR44/'3.1.a'!$N$183</f>
        <v>0</v>
      </c>
      <c r="CS44" s="208">
        <f>'2.2'!CS44/'3.1.a'!$N$183</f>
        <v>0</v>
      </c>
      <c r="CT44" s="272">
        <f>'2.2'!CT44/'3.1.a'!$N$183</f>
        <v>2.2170867409490651E-4</v>
      </c>
    </row>
    <row r="45" spans="1:98" ht="20" customHeight="1" x14ac:dyDescent="0.2">
      <c r="A45" s="38">
        <v>1143</v>
      </c>
      <c r="B45" s="39" t="s">
        <v>268</v>
      </c>
      <c r="C45" s="232">
        <f>'2.2'!C45/'3.1.a'!$C$183</f>
        <v>0</v>
      </c>
      <c r="D45" s="208">
        <f>'2.2'!D45/'3.1.a'!$C$183</f>
        <v>0</v>
      </c>
      <c r="E45" s="208">
        <f>'2.2'!E45/'3.1.a'!$C$183</f>
        <v>0</v>
      </c>
      <c r="F45" s="208">
        <f>'2.2'!F45/'3.1.a'!$C$183</f>
        <v>0</v>
      </c>
      <c r="G45" s="208">
        <f>'2.2'!G45/'3.1.a'!$C$183</f>
        <v>0</v>
      </c>
      <c r="H45" s="208">
        <f>'2.2'!H45/'3.1.a'!$C$183</f>
        <v>0</v>
      </c>
      <c r="I45" s="208">
        <f>'2.2'!I45/'3.1.a'!$C$183</f>
        <v>0</v>
      </c>
      <c r="J45" s="233">
        <f>'2.2'!J45/'3.1.a'!$C$183</f>
        <v>0</v>
      </c>
      <c r="K45" s="232">
        <f>'2.2'!K45/'3.1.a'!$D$183</f>
        <v>0</v>
      </c>
      <c r="L45" s="208">
        <f>'2.2'!L45/'3.1.a'!$D$183</f>
        <v>0</v>
      </c>
      <c r="M45" s="208">
        <f>'2.2'!M45/'3.1.a'!$D$183</f>
        <v>0</v>
      </c>
      <c r="N45" s="208">
        <f>'2.2'!N45/'3.1.a'!$D$183</f>
        <v>0</v>
      </c>
      <c r="O45" s="208">
        <f>'2.2'!O45/'3.1.a'!$D$183</f>
        <v>0</v>
      </c>
      <c r="P45" s="208">
        <f>'2.2'!P45/'3.1.a'!$D$183</f>
        <v>0</v>
      </c>
      <c r="Q45" s="208">
        <f>'2.2'!Q45/'3.1.a'!$D$183</f>
        <v>0</v>
      </c>
      <c r="R45" s="233">
        <f>'2.2'!R45/'3.1.a'!$D$183</f>
        <v>0</v>
      </c>
      <c r="S45" s="232">
        <f>'2.2'!S45/'3.1.a'!$E$183</f>
        <v>0</v>
      </c>
      <c r="T45" s="208">
        <f>'2.2'!T45/'3.1.a'!$E$183</f>
        <v>0</v>
      </c>
      <c r="U45" s="208">
        <f>'2.2'!U45/'3.1.a'!$E$183</f>
        <v>0</v>
      </c>
      <c r="V45" s="208">
        <f>'2.2'!V45/'3.1.a'!$E$183</f>
        <v>0</v>
      </c>
      <c r="W45" s="208">
        <f>'2.2'!W45/'3.1.a'!$E$183</f>
        <v>0</v>
      </c>
      <c r="X45" s="208">
        <f>'2.2'!X45/'3.1.a'!$E$183</f>
        <v>0</v>
      </c>
      <c r="Y45" s="208">
        <f>'2.2'!Y45/'3.1.a'!$E$183</f>
        <v>0</v>
      </c>
      <c r="Z45" s="233">
        <f>'2.2'!Z45/'3.1.a'!$E$183</f>
        <v>0</v>
      </c>
      <c r="AA45" s="232">
        <f>'2.2'!AA45/'3.1.a'!$F$183</f>
        <v>0</v>
      </c>
      <c r="AB45" s="208">
        <f>'2.2'!AB45/'3.1.a'!$F$183</f>
        <v>0</v>
      </c>
      <c r="AC45" s="208">
        <f>'2.2'!AC45/'3.1.a'!$F$183</f>
        <v>0</v>
      </c>
      <c r="AD45" s="208">
        <f>'2.2'!AD45/'3.1.a'!$F$183</f>
        <v>0</v>
      </c>
      <c r="AE45" s="208">
        <f>'2.2'!AE45/'3.1.a'!$F$183</f>
        <v>0</v>
      </c>
      <c r="AF45" s="208">
        <f>'2.2'!AF45/'3.1.a'!$F$183</f>
        <v>0</v>
      </c>
      <c r="AG45" s="208">
        <f>'2.2'!AG45/'3.1.a'!$F$183</f>
        <v>0</v>
      </c>
      <c r="AH45" s="233">
        <f>'2.2'!AH45/'3.1.a'!$F$183</f>
        <v>0</v>
      </c>
      <c r="AI45" s="232">
        <f>'2.2'!AI45/'3.1.a'!$G$183</f>
        <v>0</v>
      </c>
      <c r="AJ45" s="208">
        <f>'2.2'!AJ45/'3.1.a'!$G$183</f>
        <v>0</v>
      </c>
      <c r="AK45" s="208">
        <f>'2.2'!AK45/'3.1.a'!$G$183</f>
        <v>0</v>
      </c>
      <c r="AL45" s="208">
        <f>'2.2'!AL45/'3.1.a'!$G$183</f>
        <v>0</v>
      </c>
      <c r="AM45" s="208">
        <f>'2.2'!AM45/'3.1.a'!$G$183</f>
        <v>0</v>
      </c>
      <c r="AN45" s="208">
        <f>'2.2'!AN45/'3.1.a'!$G$183</f>
        <v>0</v>
      </c>
      <c r="AO45" s="208">
        <f>'2.2'!AO45/'3.1.a'!$G$183</f>
        <v>0</v>
      </c>
      <c r="AP45" s="233">
        <f>'2.2'!AP45/'3.1.a'!$G$183</f>
        <v>0</v>
      </c>
      <c r="AQ45" s="232">
        <f>'2.2'!AQ45/'3.1.a'!$H$183</f>
        <v>0</v>
      </c>
      <c r="AR45" s="208">
        <f>'2.2'!AR45/'3.1.a'!$H$183</f>
        <v>0</v>
      </c>
      <c r="AS45" s="208">
        <f>'2.2'!AS45/'3.1.a'!$H$183</f>
        <v>0</v>
      </c>
      <c r="AT45" s="208">
        <f>'2.2'!AT45/'3.1.a'!$H$183</f>
        <v>0</v>
      </c>
      <c r="AU45" s="208">
        <f>'2.2'!AU45/'3.1.a'!$H$183</f>
        <v>0</v>
      </c>
      <c r="AV45" s="208">
        <f>'2.2'!AV45/'3.1.a'!$H$183</f>
        <v>0</v>
      </c>
      <c r="AW45" s="208">
        <f>'2.2'!AW45/'3.1.a'!$H$183</f>
        <v>0</v>
      </c>
      <c r="AX45" s="233">
        <f>'2.2'!AX45/'3.1.a'!$H$183</f>
        <v>0</v>
      </c>
      <c r="AY45" s="232">
        <f>'2.2'!AY45/'3.1.a'!$I$183</f>
        <v>0</v>
      </c>
      <c r="AZ45" s="208">
        <f>'2.2'!AZ45/'3.1.a'!$I$183</f>
        <v>0</v>
      </c>
      <c r="BA45" s="208">
        <f>'2.2'!BA45/'3.1.a'!$I$183</f>
        <v>0</v>
      </c>
      <c r="BB45" s="208">
        <f>'2.2'!BB45/'3.1.a'!$I$183</f>
        <v>0</v>
      </c>
      <c r="BC45" s="208">
        <f>'2.2'!BC45/'3.1.a'!$I$183</f>
        <v>0</v>
      </c>
      <c r="BD45" s="208">
        <f>'2.2'!BD45/'3.1.a'!$I$183</f>
        <v>0</v>
      </c>
      <c r="BE45" s="208">
        <f>'2.2'!BE45/'3.1.a'!$I$183</f>
        <v>0</v>
      </c>
      <c r="BF45" s="233">
        <f>'2.2'!BF45/'3.1.a'!$I$183</f>
        <v>0</v>
      </c>
      <c r="BG45" s="232">
        <f>'2.2'!BG45/'3.1.a'!$J$183</f>
        <v>0</v>
      </c>
      <c r="BH45" s="208">
        <f>'2.2'!BH45/'3.1.a'!$J$183</f>
        <v>0</v>
      </c>
      <c r="BI45" s="208">
        <f>'2.2'!BI45/'3.1.a'!$J$183</f>
        <v>0</v>
      </c>
      <c r="BJ45" s="208">
        <f>'2.2'!BJ45/'3.1.a'!$J$183</f>
        <v>0</v>
      </c>
      <c r="BK45" s="208">
        <f>'2.2'!BK45/'3.1.a'!$J$183</f>
        <v>0</v>
      </c>
      <c r="BL45" s="208">
        <f>'2.2'!BL45/'3.1.a'!$J$183</f>
        <v>0</v>
      </c>
      <c r="BM45" s="208">
        <f>'2.2'!BM45/'3.1.a'!$J$183</f>
        <v>0</v>
      </c>
      <c r="BN45" s="233">
        <f>'2.2'!BN45/'3.1.a'!$J$183</f>
        <v>0</v>
      </c>
      <c r="BO45" s="232">
        <f>'2.2'!BO45/'3.1.a'!$K$183</f>
        <v>0</v>
      </c>
      <c r="BP45" s="208">
        <f>'2.2'!BP45/'3.1.a'!$K$183</f>
        <v>0</v>
      </c>
      <c r="BQ45" s="208">
        <f>'2.2'!BQ45/'3.1.a'!$K$183</f>
        <v>0</v>
      </c>
      <c r="BR45" s="208">
        <f>'2.2'!BR45/'3.1.a'!$K$183</f>
        <v>0</v>
      </c>
      <c r="BS45" s="208">
        <f>'2.2'!BS45/'3.1.a'!$K$183</f>
        <v>0</v>
      </c>
      <c r="BT45" s="208">
        <f>'2.2'!BT45/'3.1.a'!$K$183</f>
        <v>0</v>
      </c>
      <c r="BU45" s="208">
        <f>'2.2'!BU45/'3.1.a'!$K$183</f>
        <v>0</v>
      </c>
      <c r="BV45" s="233">
        <f>'2.2'!BV45/'3.1.a'!$K$183</f>
        <v>0</v>
      </c>
      <c r="BW45" s="232">
        <f>'2.2'!BW45/'3.1.a'!$L$183</f>
        <v>0</v>
      </c>
      <c r="BX45" s="208">
        <f>'2.2'!BX45/'3.1.a'!$L$183</f>
        <v>0</v>
      </c>
      <c r="BY45" s="208">
        <f>'2.2'!BY45/'3.1.a'!$L$183</f>
        <v>0</v>
      </c>
      <c r="BZ45" s="208">
        <f>'2.2'!BZ45/'3.1.a'!$L$183</f>
        <v>0</v>
      </c>
      <c r="CA45" s="208">
        <f>'2.2'!CA45/'3.1.a'!$L$183</f>
        <v>0</v>
      </c>
      <c r="CB45" s="208">
        <f>'2.2'!CB45/'3.1.a'!$L$183</f>
        <v>0</v>
      </c>
      <c r="CC45" s="208">
        <f>'2.2'!CC45/'3.1.a'!$L$183</f>
        <v>0</v>
      </c>
      <c r="CD45" s="233">
        <f>'2.2'!CD45/'3.1.a'!$L$183</f>
        <v>0</v>
      </c>
      <c r="CE45" s="232">
        <f>'2.2'!CE45/'3.1.a'!$M$183</f>
        <v>0</v>
      </c>
      <c r="CF45" s="208">
        <f>'2.2'!CF45/'3.1.a'!$M$183</f>
        <v>0</v>
      </c>
      <c r="CG45" s="208">
        <f>'2.2'!CG45/'3.1.a'!$M$183</f>
        <v>0</v>
      </c>
      <c r="CH45" s="208">
        <f>'2.2'!CH45/'3.1.a'!$M$183</f>
        <v>0</v>
      </c>
      <c r="CI45" s="208">
        <f>'2.2'!CI45/'3.1.a'!$M$183</f>
        <v>0</v>
      </c>
      <c r="CJ45" s="208">
        <f>'2.2'!CJ45/'3.1.a'!$M$183</f>
        <v>0</v>
      </c>
      <c r="CK45" s="208">
        <f>'2.2'!CK45/'3.1.a'!$M$183</f>
        <v>0</v>
      </c>
      <c r="CL45" s="272">
        <f>'2.2'!CL45/'3.1.a'!$M$183</f>
        <v>0</v>
      </c>
      <c r="CM45" s="232">
        <f>'2.2'!CM45/'3.1.a'!$N$183</f>
        <v>0</v>
      </c>
      <c r="CN45" s="208">
        <f>'2.2'!CN45/'3.1.a'!$N$183</f>
        <v>0</v>
      </c>
      <c r="CO45" s="208">
        <f>'2.2'!CO45/'3.1.a'!$N$183</f>
        <v>0</v>
      </c>
      <c r="CP45" s="208">
        <f>'2.2'!CP45/'3.1.a'!$N$183</f>
        <v>0</v>
      </c>
      <c r="CQ45" s="208">
        <f>'2.2'!CQ45/'3.1.a'!$N$183</f>
        <v>0</v>
      </c>
      <c r="CR45" s="208">
        <f>'2.2'!CR45/'3.1.a'!$N$183</f>
        <v>0</v>
      </c>
      <c r="CS45" s="208">
        <f>'2.2'!CS45/'3.1.a'!$N$183</f>
        <v>0</v>
      </c>
      <c r="CT45" s="272">
        <f>'2.2'!CT45/'3.1.a'!$N$183</f>
        <v>0</v>
      </c>
    </row>
    <row r="46" spans="1:98" ht="20" customHeight="1" x14ac:dyDescent="0.2">
      <c r="A46" s="38">
        <v>1144</v>
      </c>
      <c r="B46" s="39" t="s">
        <v>269</v>
      </c>
      <c r="C46" s="232">
        <f>'2.2'!C46/'3.1.a'!$C$183</f>
        <v>2.4549584417039578E-3</v>
      </c>
      <c r="D46" s="208">
        <f>'2.2'!D46/'3.1.a'!$C$183</f>
        <v>0</v>
      </c>
      <c r="E46" s="208">
        <f>'2.2'!E46/'3.1.a'!$C$183</f>
        <v>0</v>
      </c>
      <c r="F46" s="208">
        <f>'2.2'!F46/'3.1.a'!$C$183</f>
        <v>2.4549584417039578E-3</v>
      </c>
      <c r="G46" s="208">
        <f>'2.2'!G46/'3.1.a'!$C$183</f>
        <v>2.150487939952346E-5</v>
      </c>
      <c r="H46" s="208">
        <f>'2.2'!H46/'3.1.a'!$C$183</f>
        <v>8.0221458572615441E-4</v>
      </c>
      <c r="I46" s="208">
        <f>'2.2'!I46/'3.1.a'!$C$183</f>
        <v>0</v>
      </c>
      <c r="J46" s="233">
        <f>'2.2'!J46/'3.1.a'!$C$183</f>
        <v>3.2786779068296364E-3</v>
      </c>
      <c r="K46" s="232">
        <f>'2.2'!K46/'3.1.a'!$D$183</f>
        <v>2.4328844762637265E-3</v>
      </c>
      <c r="L46" s="208">
        <f>'2.2'!L46/'3.1.a'!$D$183</f>
        <v>0</v>
      </c>
      <c r="M46" s="208">
        <f>'2.2'!M46/'3.1.a'!$D$183</f>
        <v>0</v>
      </c>
      <c r="N46" s="208">
        <f>'2.2'!N46/'3.1.a'!$D$183</f>
        <v>2.4328844762637265E-3</v>
      </c>
      <c r="O46" s="208">
        <f>'2.2'!O46/'3.1.a'!$D$183</f>
        <v>2.6084552491075946E-5</v>
      </c>
      <c r="P46" s="208">
        <f>'2.2'!P46/'3.1.a'!$D$183</f>
        <v>7.7377248766385335E-4</v>
      </c>
      <c r="Q46" s="208">
        <f>'2.2'!Q46/'3.1.a'!$D$183</f>
        <v>0</v>
      </c>
      <c r="R46" s="233">
        <f>'2.2'!R46/'3.1.a'!$D$183</f>
        <v>3.232741516418656E-3</v>
      </c>
      <c r="S46" s="232">
        <f>'2.2'!S46/'3.1.a'!$E$183</f>
        <v>2.5189147159214585E-3</v>
      </c>
      <c r="T46" s="208">
        <f>'2.2'!T46/'3.1.a'!$E$183</f>
        <v>0</v>
      </c>
      <c r="U46" s="208">
        <f>'2.2'!U46/'3.1.a'!$E$183</f>
        <v>0</v>
      </c>
      <c r="V46" s="208">
        <f>'2.2'!V46/'3.1.a'!$E$183</f>
        <v>2.5189147159214585E-3</v>
      </c>
      <c r="W46" s="208">
        <f>'2.2'!W46/'3.1.a'!$E$183</f>
        <v>3.0878309421445725E-5</v>
      </c>
      <c r="X46" s="208">
        <f>'2.2'!X46/'3.1.a'!$E$183</f>
        <v>7.2010340780044482E-4</v>
      </c>
      <c r="Y46" s="208">
        <f>'2.2'!Y46/'3.1.a'!$E$183</f>
        <v>0</v>
      </c>
      <c r="Z46" s="233">
        <f>'2.2'!Z46/'3.1.a'!$E$183</f>
        <v>3.2698964331433489E-3</v>
      </c>
      <c r="AA46" s="232">
        <f>'2.2'!AA46/'3.1.a'!$F$183</f>
        <v>2.558006698216808E-3</v>
      </c>
      <c r="AB46" s="208">
        <f>'2.2'!AB46/'3.1.a'!$F$183</f>
        <v>0</v>
      </c>
      <c r="AC46" s="208">
        <f>'2.2'!AC46/'3.1.a'!$F$183</f>
        <v>0</v>
      </c>
      <c r="AD46" s="208">
        <f>'2.2'!AD46/'3.1.a'!$F$183</f>
        <v>2.558006698216808E-3</v>
      </c>
      <c r="AE46" s="208">
        <f>'2.2'!AE46/'3.1.a'!$F$183</f>
        <v>1.6173196046079062E-5</v>
      </c>
      <c r="AF46" s="208">
        <f>'2.2'!AF46/'3.1.a'!$F$183</f>
        <v>7.786568544562748E-4</v>
      </c>
      <c r="AG46" s="208">
        <f>'2.2'!AG46/'3.1.a'!$F$183</f>
        <v>0</v>
      </c>
      <c r="AH46" s="233">
        <f>'2.2'!AH46/'3.1.a'!$F$183</f>
        <v>3.3528367487191619E-3</v>
      </c>
      <c r="AI46" s="232">
        <f>'2.2'!AI46/'3.1.a'!$G$183</f>
        <v>2.528329691641375E-3</v>
      </c>
      <c r="AJ46" s="208">
        <f>'2.2'!AJ46/'3.1.a'!$G$183</f>
        <v>0</v>
      </c>
      <c r="AK46" s="208">
        <f>'2.2'!AK46/'3.1.a'!$G$183</f>
        <v>0</v>
      </c>
      <c r="AL46" s="208">
        <f>'2.2'!AL46/'3.1.a'!$G$183</f>
        <v>2.528329691641375E-3</v>
      </c>
      <c r="AM46" s="208">
        <f>'2.2'!AM46/'3.1.a'!$G$183</f>
        <v>1.5310582231764128E-5</v>
      </c>
      <c r="AN46" s="208">
        <f>'2.2'!AN46/'3.1.a'!$G$183</f>
        <v>8.2531999986002662E-4</v>
      </c>
      <c r="AO46" s="208">
        <f>'2.2'!AO46/'3.1.a'!$G$183</f>
        <v>0</v>
      </c>
      <c r="AP46" s="233">
        <f>'2.2'!AP46/'3.1.a'!$G$183</f>
        <v>3.3689602737331657E-3</v>
      </c>
      <c r="AQ46" s="232">
        <f>'2.2'!AQ46/'3.1.a'!$H$183</f>
        <v>2.6106222428515227E-3</v>
      </c>
      <c r="AR46" s="208">
        <f>'2.2'!AR46/'3.1.a'!$H$183</f>
        <v>0</v>
      </c>
      <c r="AS46" s="208">
        <f>'2.2'!AS46/'3.1.a'!$H$183</f>
        <v>0</v>
      </c>
      <c r="AT46" s="208">
        <f>'2.2'!AT46/'3.1.a'!$H$183</f>
        <v>2.6106222428515227E-3</v>
      </c>
      <c r="AU46" s="208">
        <f>'2.2'!AU46/'3.1.a'!$H$183</f>
        <v>3.9312015945529753E-5</v>
      </c>
      <c r="AV46" s="208">
        <f>'2.2'!AV46/'3.1.a'!$H$183</f>
        <v>1.021385395288048E-3</v>
      </c>
      <c r="AW46" s="208">
        <f>'2.2'!AW46/'3.1.a'!$H$183</f>
        <v>0</v>
      </c>
      <c r="AX46" s="233">
        <f>'2.2'!AX46/'3.1.a'!$H$183</f>
        <v>3.6713196540851E-3</v>
      </c>
      <c r="AY46" s="232">
        <f>'2.2'!AY46/'3.1.a'!$I$183</f>
        <v>2.3165862102748494E-3</v>
      </c>
      <c r="AZ46" s="208">
        <f>'2.2'!AZ46/'3.1.a'!$I$183</f>
        <v>0</v>
      </c>
      <c r="BA46" s="208">
        <f>'2.2'!BA46/'3.1.a'!$I$183</f>
        <v>0</v>
      </c>
      <c r="BB46" s="208">
        <f>'2.2'!BB46/'3.1.a'!$I$183</f>
        <v>2.3165862102748494E-3</v>
      </c>
      <c r="BC46" s="208">
        <f>'2.2'!BC46/'3.1.a'!$I$183</f>
        <v>3.3114227070269734E-5</v>
      </c>
      <c r="BD46" s="208">
        <f>'2.2'!BD46/'3.1.a'!$I$183</f>
        <v>1.185316253475374E-3</v>
      </c>
      <c r="BE46" s="208">
        <f>'2.2'!BE46/'3.1.a'!$I$183</f>
        <v>0</v>
      </c>
      <c r="BF46" s="233">
        <f>'2.2'!BF46/'3.1.a'!$I$183</f>
        <v>3.5350166908204935E-3</v>
      </c>
      <c r="BG46" s="232">
        <f>'2.2'!BG46/'3.1.a'!$J$183</f>
        <v>2.1381567232148218E-3</v>
      </c>
      <c r="BH46" s="208">
        <f>'2.2'!BH46/'3.1.a'!$J$183</f>
        <v>0</v>
      </c>
      <c r="BI46" s="208">
        <f>'2.2'!BI46/'3.1.a'!$J$183</f>
        <v>0</v>
      </c>
      <c r="BJ46" s="208">
        <f>'2.2'!BJ46/'3.1.a'!$J$183</f>
        <v>2.1381567232148218E-3</v>
      </c>
      <c r="BK46" s="208">
        <f>'2.2'!BK46/'3.1.a'!$J$183</f>
        <v>4.5288600363010862E-5</v>
      </c>
      <c r="BL46" s="208">
        <f>'2.2'!BL46/'3.1.a'!$J$183</f>
        <v>1.1700484596953587E-3</v>
      </c>
      <c r="BM46" s="208">
        <f>'2.2'!BM46/'3.1.a'!$J$183</f>
        <v>0</v>
      </c>
      <c r="BN46" s="233">
        <f>'2.2'!BN46/'3.1.a'!$J$183</f>
        <v>3.3534937832731915E-3</v>
      </c>
      <c r="BO46" s="232">
        <f>'2.2'!BO46/'3.1.a'!$K$183</f>
        <v>2.1483217291213873E-3</v>
      </c>
      <c r="BP46" s="208">
        <f>'2.2'!BP46/'3.1.a'!$K$183</f>
        <v>0</v>
      </c>
      <c r="BQ46" s="208">
        <f>'2.2'!BQ46/'3.1.a'!$K$183</f>
        <v>0</v>
      </c>
      <c r="BR46" s="208">
        <f>'2.2'!BR46/'3.1.a'!$K$183</f>
        <v>2.1483217291213873E-3</v>
      </c>
      <c r="BS46" s="208">
        <f>'2.2'!BS46/'3.1.a'!$K$183</f>
        <v>3.6846729543280197E-5</v>
      </c>
      <c r="BT46" s="208">
        <f>'2.2'!BT46/'3.1.a'!$K$183</f>
        <v>1.278175757426267E-3</v>
      </c>
      <c r="BU46" s="208">
        <f>'2.2'!BU46/'3.1.a'!$K$183</f>
        <v>0</v>
      </c>
      <c r="BV46" s="233">
        <f>'2.2'!BV46/'3.1.a'!$K$183</f>
        <v>3.4633442160909344E-3</v>
      </c>
      <c r="BW46" s="232">
        <f>'2.2'!BW46/'3.1.a'!$L$183</f>
        <v>2.043778567386341E-3</v>
      </c>
      <c r="BX46" s="208">
        <f>'2.2'!BX46/'3.1.a'!$L$183</f>
        <v>0</v>
      </c>
      <c r="BY46" s="208">
        <f>'2.2'!BY46/'3.1.a'!$L$183</f>
        <v>0</v>
      </c>
      <c r="BZ46" s="208">
        <f>'2.2'!BZ46/'3.1.a'!$L$183</f>
        <v>2.043778567386341E-3</v>
      </c>
      <c r="CA46" s="208">
        <f>'2.2'!CA46/'3.1.a'!$L$183</f>
        <v>3.4314706654950359E-5</v>
      </c>
      <c r="CB46" s="208">
        <f>'2.2'!CB46/'3.1.a'!$L$183</f>
        <v>1.3747734602784414E-3</v>
      </c>
      <c r="CC46" s="208">
        <f>'2.2'!CC46/'3.1.a'!$L$183</f>
        <v>0</v>
      </c>
      <c r="CD46" s="233">
        <f>'2.2'!CD46/'3.1.a'!$L$183</f>
        <v>3.4528667343197328E-3</v>
      </c>
      <c r="CE46" s="232">
        <f>'2.2'!CE46/'3.1.a'!$M$183</f>
        <v>2.2955751274309133E-3</v>
      </c>
      <c r="CF46" s="208">
        <f>'2.2'!CF46/'3.1.a'!$M$183</f>
        <v>0</v>
      </c>
      <c r="CG46" s="208">
        <f>'2.2'!CG46/'3.1.a'!$M$183</f>
        <v>0</v>
      </c>
      <c r="CH46" s="208">
        <f>'2.2'!CH46/'3.1.a'!$M$183</f>
        <v>2.2955751274309133E-3</v>
      </c>
      <c r="CI46" s="208">
        <f>'2.2'!CI46/'3.1.a'!$M$183</f>
        <v>3.1079951524014026E-5</v>
      </c>
      <c r="CJ46" s="208">
        <f>'2.2'!CJ46/'3.1.a'!$M$183</f>
        <v>1.3869299428402643E-3</v>
      </c>
      <c r="CK46" s="208">
        <f>'2.2'!CK46/'3.1.a'!$M$183</f>
        <v>0</v>
      </c>
      <c r="CL46" s="272">
        <f>'2.2'!CL46/'3.1.a'!$M$183</f>
        <v>3.7135850217951917E-3</v>
      </c>
      <c r="CM46" s="232">
        <f>'2.2'!CM46/'3.1.a'!$N$183</f>
        <v>3.1260523440098439E-3</v>
      </c>
      <c r="CN46" s="208">
        <f>'2.2'!CN46/'3.1.a'!$N$183</f>
        <v>0</v>
      </c>
      <c r="CO46" s="208">
        <f>'2.2'!CO46/'3.1.a'!$N$183</f>
        <v>0</v>
      </c>
      <c r="CP46" s="208">
        <f>'2.2'!CP46/'3.1.a'!$N$183</f>
        <v>3.1260523440098439E-3</v>
      </c>
      <c r="CQ46" s="208">
        <f>'2.2'!CQ46/'3.1.a'!$N$183</f>
        <v>2.7200921096746473E-5</v>
      </c>
      <c r="CR46" s="208">
        <f>'2.2'!CR46/'3.1.a'!$N$183</f>
        <v>1.314539863978183E-3</v>
      </c>
      <c r="CS46" s="208">
        <f>'2.2'!CS46/'3.1.a'!$N$183</f>
        <v>0</v>
      </c>
      <c r="CT46" s="272">
        <f>'2.2'!CT46/'3.1.a'!$N$183</f>
        <v>4.4677931290847727E-3</v>
      </c>
    </row>
    <row r="47" spans="1:98" s="48" customFormat="1" ht="20" customHeight="1" x14ac:dyDescent="0.2">
      <c r="A47" s="45" t="s">
        <v>450</v>
      </c>
      <c r="B47" s="56" t="s">
        <v>451</v>
      </c>
      <c r="C47" s="222">
        <f>'2.2'!C47/'3.1.a'!$C$183</f>
        <v>7.6671934691715854E-4</v>
      </c>
      <c r="D47" s="145">
        <f>'2.2'!D47/'3.1.a'!$C$183</f>
        <v>0</v>
      </c>
      <c r="E47" s="145">
        <f>'2.2'!E47/'3.1.a'!$C$183</f>
        <v>0</v>
      </c>
      <c r="F47" s="145">
        <f>'2.2'!F47/'3.1.a'!$C$183</f>
        <v>7.6671934691715854E-4</v>
      </c>
      <c r="G47" s="145">
        <f>'2.2'!G47/'3.1.a'!$C$183</f>
        <v>0</v>
      </c>
      <c r="H47" s="145">
        <f>'2.2'!H47/'3.1.a'!$C$183</f>
        <v>0</v>
      </c>
      <c r="I47" s="145">
        <f>'2.2'!I47/'3.1.a'!$C$183</f>
        <v>0</v>
      </c>
      <c r="J47" s="223">
        <f>'2.2'!J47/'3.1.a'!$C$183</f>
        <v>7.6671934691715854E-4</v>
      </c>
      <c r="K47" s="222">
        <f>'2.2'!K47/'3.1.a'!$D$183</f>
        <v>7.3834952319518728E-4</v>
      </c>
      <c r="L47" s="145">
        <f>'2.2'!L47/'3.1.a'!$D$183</f>
        <v>0</v>
      </c>
      <c r="M47" s="145">
        <f>'2.2'!M47/'3.1.a'!$D$183</f>
        <v>0</v>
      </c>
      <c r="N47" s="145">
        <f>'2.2'!N47/'3.1.a'!$D$183</f>
        <v>7.3834952319518728E-4</v>
      </c>
      <c r="O47" s="145">
        <f>'2.2'!O47/'3.1.a'!$D$183</f>
        <v>0</v>
      </c>
      <c r="P47" s="145">
        <f>'2.2'!P47/'3.1.a'!$D$183</f>
        <v>0</v>
      </c>
      <c r="Q47" s="145">
        <f>'2.2'!Q47/'3.1.a'!$D$183</f>
        <v>0</v>
      </c>
      <c r="R47" s="223">
        <f>'2.2'!R47/'3.1.a'!$D$183</f>
        <v>7.3834952319518728E-4</v>
      </c>
      <c r="S47" s="222">
        <f>'2.2'!S47/'3.1.a'!$E$183</f>
        <v>7.4068181492950851E-4</v>
      </c>
      <c r="T47" s="145">
        <f>'2.2'!T47/'3.1.a'!$E$183</f>
        <v>0</v>
      </c>
      <c r="U47" s="145">
        <f>'2.2'!U47/'3.1.a'!$E$183</f>
        <v>0</v>
      </c>
      <c r="V47" s="145">
        <f>'2.2'!V47/'3.1.a'!$E$183</f>
        <v>7.4068181492950851E-4</v>
      </c>
      <c r="W47" s="145">
        <f>'2.2'!W47/'3.1.a'!$E$183</f>
        <v>0</v>
      </c>
      <c r="X47" s="145">
        <f>'2.2'!X47/'3.1.a'!$E$183</f>
        <v>0</v>
      </c>
      <c r="Y47" s="145">
        <f>'2.2'!Y47/'3.1.a'!$E$183</f>
        <v>0</v>
      </c>
      <c r="Z47" s="223">
        <f>'2.2'!Z47/'3.1.a'!$E$183</f>
        <v>7.4068181492950851E-4</v>
      </c>
      <c r="AA47" s="222">
        <f>'2.2'!AA47/'3.1.a'!$F$183</f>
        <v>7.1054928817494277E-4</v>
      </c>
      <c r="AB47" s="145">
        <f>'2.2'!AB47/'3.1.a'!$F$183</f>
        <v>0</v>
      </c>
      <c r="AC47" s="145">
        <f>'2.2'!AC47/'3.1.a'!$F$183</f>
        <v>0</v>
      </c>
      <c r="AD47" s="145">
        <f>'2.2'!AD47/'3.1.a'!$F$183</f>
        <v>7.1054928817494277E-4</v>
      </c>
      <c r="AE47" s="145">
        <f>'2.2'!AE47/'3.1.a'!$F$183</f>
        <v>0</v>
      </c>
      <c r="AF47" s="145">
        <f>'2.2'!AF47/'3.1.a'!$F$183</f>
        <v>0</v>
      </c>
      <c r="AG47" s="145">
        <f>'2.2'!AG47/'3.1.a'!$F$183</f>
        <v>0</v>
      </c>
      <c r="AH47" s="223">
        <f>'2.2'!AH47/'3.1.a'!$F$183</f>
        <v>7.1054928817494277E-4</v>
      </c>
      <c r="AI47" s="222">
        <f>'2.2'!AI47/'3.1.a'!$G$183</f>
        <v>7.7674454432316716E-4</v>
      </c>
      <c r="AJ47" s="145">
        <f>'2.2'!AJ47/'3.1.a'!$G$183</f>
        <v>0</v>
      </c>
      <c r="AK47" s="145">
        <f>'2.2'!AK47/'3.1.a'!$G$183</f>
        <v>0</v>
      </c>
      <c r="AL47" s="145">
        <f>'2.2'!AL47/'3.1.a'!$G$183</f>
        <v>7.7674454432316716E-4</v>
      </c>
      <c r="AM47" s="145">
        <f>'2.2'!AM47/'3.1.a'!$G$183</f>
        <v>0</v>
      </c>
      <c r="AN47" s="145">
        <f>'2.2'!AN47/'3.1.a'!$G$183</f>
        <v>0</v>
      </c>
      <c r="AO47" s="145">
        <f>'2.2'!AO47/'3.1.a'!$G$183</f>
        <v>0</v>
      </c>
      <c r="AP47" s="223">
        <f>'2.2'!AP47/'3.1.a'!$G$183</f>
        <v>7.7674454432316716E-4</v>
      </c>
      <c r="AQ47" s="222">
        <f>'2.2'!AQ47/'3.1.a'!$H$183</f>
        <v>8.4824855056892456E-4</v>
      </c>
      <c r="AR47" s="145">
        <f>'2.2'!AR47/'3.1.a'!$H$183</f>
        <v>0</v>
      </c>
      <c r="AS47" s="145">
        <f>'2.2'!AS47/'3.1.a'!$H$183</f>
        <v>0</v>
      </c>
      <c r="AT47" s="145">
        <f>'2.2'!AT47/'3.1.a'!$H$183</f>
        <v>8.4824855056892456E-4</v>
      </c>
      <c r="AU47" s="145">
        <f>'2.2'!AU47/'3.1.a'!$H$183</f>
        <v>0</v>
      </c>
      <c r="AV47" s="145">
        <f>'2.2'!AV47/'3.1.a'!$H$183</f>
        <v>0</v>
      </c>
      <c r="AW47" s="145">
        <f>'2.2'!AW47/'3.1.a'!$H$183</f>
        <v>0</v>
      </c>
      <c r="AX47" s="223">
        <f>'2.2'!AX47/'3.1.a'!$H$183</f>
        <v>8.4824855056892456E-4</v>
      </c>
      <c r="AY47" s="222">
        <f>'2.2'!AY47/'3.1.a'!$I$183</f>
        <v>6.7858458405430382E-4</v>
      </c>
      <c r="AZ47" s="145">
        <f>'2.2'!AZ47/'3.1.a'!$I$183</f>
        <v>0</v>
      </c>
      <c r="BA47" s="145">
        <f>'2.2'!BA47/'3.1.a'!$I$183</f>
        <v>0</v>
      </c>
      <c r="BB47" s="145">
        <f>'2.2'!BB47/'3.1.a'!$I$183</f>
        <v>6.7858458405430382E-4</v>
      </c>
      <c r="BC47" s="145">
        <f>'2.2'!BC47/'3.1.a'!$I$183</f>
        <v>0</v>
      </c>
      <c r="BD47" s="145">
        <f>'2.2'!BD47/'3.1.a'!$I$183</f>
        <v>0</v>
      </c>
      <c r="BE47" s="145">
        <f>'2.2'!BE47/'3.1.a'!$I$183</f>
        <v>0</v>
      </c>
      <c r="BF47" s="223">
        <f>'2.2'!BF47/'3.1.a'!$I$183</f>
        <v>6.7858458405430382E-4</v>
      </c>
      <c r="BG47" s="222">
        <f>'2.2'!BG47/'3.1.a'!$J$183</f>
        <v>6.9454449963928314E-4</v>
      </c>
      <c r="BH47" s="145">
        <f>'2.2'!BH47/'3.1.a'!$J$183</f>
        <v>0</v>
      </c>
      <c r="BI47" s="145">
        <f>'2.2'!BI47/'3.1.a'!$J$183</f>
        <v>0</v>
      </c>
      <c r="BJ47" s="145">
        <f>'2.2'!BJ47/'3.1.a'!$J$183</f>
        <v>6.9454449963928314E-4</v>
      </c>
      <c r="BK47" s="145">
        <f>'2.2'!BK47/'3.1.a'!$J$183</f>
        <v>0</v>
      </c>
      <c r="BL47" s="145">
        <f>'2.2'!BL47/'3.1.a'!$J$183</f>
        <v>0</v>
      </c>
      <c r="BM47" s="145">
        <f>'2.2'!BM47/'3.1.a'!$J$183</f>
        <v>0</v>
      </c>
      <c r="BN47" s="223">
        <f>'2.2'!BN47/'3.1.a'!$J$183</f>
        <v>6.9454449963928314E-4</v>
      </c>
      <c r="BO47" s="222">
        <f>'2.2'!BO47/'3.1.a'!$K$183</f>
        <v>6.5229449350891135E-4</v>
      </c>
      <c r="BP47" s="145">
        <f>'2.2'!BP47/'3.1.a'!$K$183</f>
        <v>0</v>
      </c>
      <c r="BQ47" s="145">
        <f>'2.2'!BQ47/'3.1.a'!$K$183</f>
        <v>0</v>
      </c>
      <c r="BR47" s="145">
        <f>'2.2'!BR47/'3.1.a'!$K$183</f>
        <v>6.5229449350891135E-4</v>
      </c>
      <c r="BS47" s="145">
        <f>'2.2'!BS47/'3.1.a'!$K$183</f>
        <v>0</v>
      </c>
      <c r="BT47" s="145">
        <f>'2.2'!BT47/'3.1.a'!$K$183</f>
        <v>0</v>
      </c>
      <c r="BU47" s="145">
        <f>'2.2'!BU47/'3.1.a'!$K$183</f>
        <v>0</v>
      </c>
      <c r="BV47" s="223">
        <f>'2.2'!BV47/'3.1.a'!$K$183</f>
        <v>6.5229449350891135E-4</v>
      </c>
      <c r="BW47" s="222">
        <f>'2.2'!BW47/'3.1.a'!$L$183</f>
        <v>3.7915069981706907E-4</v>
      </c>
      <c r="BX47" s="145">
        <f>'2.2'!BX47/'3.1.a'!$L$183</f>
        <v>0</v>
      </c>
      <c r="BY47" s="145">
        <f>'2.2'!BY47/'3.1.a'!$L$183</f>
        <v>0</v>
      </c>
      <c r="BZ47" s="145">
        <f>'2.2'!BZ47/'3.1.a'!$L$183</f>
        <v>3.7915069981706907E-4</v>
      </c>
      <c r="CA47" s="145">
        <f>'2.2'!CA47/'3.1.a'!$L$183</f>
        <v>0</v>
      </c>
      <c r="CB47" s="145">
        <f>'2.2'!CB47/'3.1.a'!$L$183</f>
        <v>0</v>
      </c>
      <c r="CC47" s="145">
        <f>'2.2'!CC47/'3.1.a'!$L$183</f>
        <v>0</v>
      </c>
      <c r="CD47" s="223">
        <f>'2.2'!CD47/'3.1.a'!$L$183</f>
        <v>3.7915069981706907E-4</v>
      </c>
      <c r="CE47" s="222">
        <f>'2.2'!CE47/'3.1.a'!$M$183</f>
        <v>3.8879667409608018E-4</v>
      </c>
      <c r="CF47" s="145">
        <f>'2.2'!CF47/'3.1.a'!$M$183</f>
        <v>0</v>
      </c>
      <c r="CG47" s="145">
        <f>'2.2'!CG47/'3.1.a'!$M$183</f>
        <v>0</v>
      </c>
      <c r="CH47" s="145">
        <f>'2.2'!CH47/'3.1.a'!$M$183</f>
        <v>3.8879667409608018E-4</v>
      </c>
      <c r="CI47" s="145">
        <f>'2.2'!CI47/'3.1.a'!$M$183</f>
        <v>0</v>
      </c>
      <c r="CJ47" s="145">
        <f>'2.2'!CJ47/'3.1.a'!$M$183</f>
        <v>0</v>
      </c>
      <c r="CK47" s="145">
        <f>'2.2'!CK47/'3.1.a'!$M$183</f>
        <v>0</v>
      </c>
      <c r="CL47" s="273">
        <f>'2.2'!CL47/'3.1.a'!$M$183</f>
        <v>3.8879667409608018E-4</v>
      </c>
      <c r="CM47" s="222">
        <f>'2.2'!CM47/'3.1.a'!$N$183</f>
        <v>3.5535908335743225E-4</v>
      </c>
      <c r="CN47" s="145">
        <f>'2.2'!CN47/'3.1.a'!$N$183</f>
        <v>0</v>
      </c>
      <c r="CO47" s="145">
        <f>'2.2'!CO47/'3.1.a'!$N$183</f>
        <v>0</v>
      </c>
      <c r="CP47" s="145">
        <f>'2.2'!CP47/'3.1.a'!$N$183</f>
        <v>3.5535908335743225E-4</v>
      </c>
      <c r="CQ47" s="145">
        <f>'2.2'!CQ47/'3.1.a'!$N$183</f>
        <v>0</v>
      </c>
      <c r="CR47" s="145">
        <f>'2.2'!CR47/'3.1.a'!$N$183</f>
        <v>0</v>
      </c>
      <c r="CS47" s="145">
        <f>'2.2'!CS47/'3.1.a'!$N$183</f>
        <v>0</v>
      </c>
      <c r="CT47" s="273">
        <f>'2.2'!CT47/'3.1.a'!$N$183</f>
        <v>3.5535908335743225E-4</v>
      </c>
    </row>
    <row r="48" spans="1:98" s="48" customFormat="1" ht="20" customHeight="1" x14ac:dyDescent="0.2">
      <c r="A48" s="45" t="s">
        <v>452</v>
      </c>
      <c r="B48" s="56" t="s">
        <v>453</v>
      </c>
      <c r="C48" s="222">
        <f>'2.2'!C48/'3.1.a'!$C$183</f>
        <v>7.2839391030835748E-4</v>
      </c>
      <c r="D48" s="145">
        <f>'2.2'!D48/'3.1.a'!$C$183</f>
        <v>0</v>
      </c>
      <c r="E48" s="145">
        <f>'2.2'!E48/'3.1.a'!$C$183</f>
        <v>0</v>
      </c>
      <c r="F48" s="145">
        <f>'2.2'!F48/'3.1.a'!$C$183</f>
        <v>7.2839391030835748E-4</v>
      </c>
      <c r="G48" s="145">
        <f>'2.2'!G48/'3.1.a'!$C$183</f>
        <v>0</v>
      </c>
      <c r="H48" s="145">
        <f>'2.2'!H48/'3.1.a'!$C$183</f>
        <v>0</v>
      </c>
      <c r="I48" s="145">
        <f>'2.2'!I48/'3.1.a'!$C$183</f>
        <v>0</v>
      </c>
      <c r="J48" s="223">
        <f>'2.2'!J48/'3.1.a'!$C$183</f>
        <v>7.2839391030835748E-4</v>
      </c>
      <c r="K48" s="222">
        <f>'2.2'!K48/'3.1.a'!$D$183</f>
        <v>7.4693280168641588E-4</v>
      </c>
      <c r="L48" s="145">
        <f>'2.2'!L48/'3.1.a'!$D$183</f>
        <v>0</v>
      </c>
      <c r="M48" s="145">
        <f>'2.2'!M48/'3.1.a'!$D$183</f>
        <v>0</v>
      </c>
      <c r="N48" s="145">
        <f>'2.2'!N48/'3.1.a'!$D$183</f>
        <v>7.4693280168641588E-4</v>
      </c>
      <c r="O48" s="145">
        <f>'2.2'!O48/'3.1.a'!$D$183</f>
        <v>0</v>
      </c>
      <c r="P48" s="145">
        <f>'2.2'!P48/'3.1.a'!$D$183</f>
        <v>0</v>
      </c>
      <c r="Q48" s="145">
        <f>'2.2'!Q48/'3.1.a'!$D$183</f>
        <v>0</v>
      </c>
      <c r="R48" s="223">
        <f>'2.2'!R48/'3.1.a'!$D$183</f>
        <v>7.4693280168641588E-4</v>
      </c>
      <c r="S48" s="222">
        <f>'2.2'!S48/'3.1.a'!$E$183</f>
        <v>7.3070698037077655E-4</v>
      </c>
      <c r="T48" s="145">
        <f>'2.2'!T48/'3.1.a'!$E$183</f>
        <v>0</v>
      </c>
      <c r="U48" s="145">
        <f>'2.2'!U48/'3.1.a'!$E$183</f>
        <v>0</v>
      </c>
      <c r="V48" s="145">
        <f>'2.2'!V48/'3.1.a'!$E$183</f>
        <v>7.3070698037077655E-4</v>
      </c>
      <c r="W48" s="145">
        <f>'2.2'!W48/'3.1.a'!$E$183</f>
        <v>0</v>
      </c>
      <c r="X48" s="145">
        <f>'2.2'!X48/'3.1.a'!$E$183</f>
        <v>0</v>
      </c>
      <c r="Y48" s="145">
        <f>'2.2'!Y48/'3.1.a'!$E$183</f>
        <v>0</v>
      </c>
      <c r="Z48" s="223">
        <f>'2.2'!Z48/'3.1.a'!$E$183</f>
        <v>7.3070698037077655E-4</v>
      </c>
      <c r="AA48" s="222">
        <f>'2.2'!AA48/'3.1.a'!$F$183</f>
        <v>7.4797070993820071E-4</v>
      </c>
      <c r="AB48" s="145">
        <f>'2.2'!AB48/'3.1.a'!$F$183</f>
        <v>0</v>
      </c>
      <c r="AC48" s="145">
        <f>'2.2'!AC48/'3.1.a'!$F$183</f>
        <v>0</v>
      </c>
      <c r="AD48" s="145">
        <f>'2.2'!AD48/'3.1.a'!$F$183</f>
        <v>7.4797070993820071E-4</v>
      </c>
      <c r="AE48" s="145">
        <f>'2.2'!AE48/'3.1.a'!$F$183</f>
        <v>0</v>
      </c>
      <c r="AF48" s="145">
        <f>'2.2'!AF48/'3.1.a'!$F$183</f>
        <v>0</v>
      </c>
      <c r="AG48" s="145">
        <f>'2.2'!AG48/'3.1.a'!$F$183</f>
        <v>0</v>
      </c>
      <c r="AH48" s="223">
        <f>'2.2'!AH48/'3.1.a'!$F$183</f>
        <v>7.4797070993820071E-4</v>
      </c>
      <c r="AI48" s="222">
        <f>'2.2'!AI48/'3.1.a'!$G$183</f>
        <v>7.1728448379317143E-4</v>
      </c>
      <c r="AJ48" s="145">
        <f>'2.2'!AJ48/'3.1.a'!$G$183</f>
        <v>0</v>
      </c>
      <c r="AK48" s="145">
        <f>'2.2'!AK48/'3.1.a'!$G$183</f>
        <v>0</v>
      </c>
      <c r="AL48" s="145">
        <f>'2.2'!AL48/'3.1.a'!$G$183</f>
        <v>7.1728448379317143E-4</v>
      </c>
      <c r="AM48" s="145">
        <f>'2.2'!AM48/'3.1.a'!$G$183</f>
        <v>0</v>
      </c>
      <c r="AN48" s="145">
        <f>'2.2'!AN48/'3.1.a'!$G$183</f>
        <v>0</v>
      </c>
      <c r="AO48" s="145">
        <f>'2.2'!AO48/'3.1.a'!$G$183</f>
        <v>0</v>
      </c>
      <c r="AP48" s="223">
        <f>'2.2'!AP48/'3.1.a'!$G$183</f>
        <v>7.1728448379317143E-4</v>
      </c>
      <c r="AQ48" s="222">
        <f>'2.2'!AQ48/'3.1.a'!$H$183</f>
        <v>7.0744696908679381E-4</v>
      </c>
      <c r="AR48" s="145">
        <f>'2.2'!AR48/'3.1.a'!$H$183</f>
        <v>0</v>
      </c>
      <c r="AS48" s="145">
        <f>'2.2'!AS48/'3.1.a'!$H$183</f>
        <v>0</v>
      </c>
      <c r="AT48" s="145">
        <f>'2.2'!AT48/'3.1.a'!$H$183</f>
        <v>7.0744696908679381E-4</v>
      </c>
      <c r="AU48" s="145">
        <f>'2.2'!AU48/'3.1.a'!$H$183</f>
        <v>0</v>
      </c>
      <c r="AV48" s="145">
        <f>'2.2'!AV48/'3.1.a'!$H$183</f>
        <v>0</v>
      </c>
      <c r="AW48" s="145">
        <f>'2.2'!AW48/'3.1.a'!$H$183</f>
        <v>0</v>
      </c>
      <c r="AX48" s="223">
        <f>'2.2'!AX48/'3.1.a'!$H$183</f>
        <v>7.0744696908679381E-4</v>
      </c>
      <c r="AY48" s="222">
        <f>'2.2'!AY48/'3.1.a'!$I$183</f>
        <v>6.7675915507052747E-4</v>
      </c>
      <c r="AZ48" s="145">
        <f>'2.2'!AZ48/'3.1.a'!$I$183</f>
        <v>0</v>
      </c>
      <c r="BA48" s="145">
        <f>'2.2'!BA48/'3.1.a'!$I$183</f>
        <v>0</v>
      </c>
      <c r="BB48" s="145">
        <f>'2.2'!BB48/'3.1.a'!$I$183</f>
        <v>6.7675915507052747E-4</v>
      </c>
      <c r="BC48" s="145">
        <f>'2.2'!BC48/'3.1.a'!$I$183</f>
        <v>0</v>
      </c>
      <c r="BD48" s="145">
        <f>'2.2'!BD48/'3.1.a'!$I$183</f>
        <v>0</v>
      </c>
      <c r="BE48" s="145">
        <f>'2.2'!BE48/'3.1.a'!$I$183</f>
        <v>0</v>
      </c>
      <c r="BF48" s="223">
        <f>'2.2'!BF48/'3.1.a'!$I$183</f>
        <v>6.7675915507052747E-4</v>
      </c>
      <c r="BG48" s="222">
        <f>'2.2'!BG48/'3.1.a'!$J$183</f>
        <v>5.0133297628919711E-4</v>
      </c>
      <c r="BH48" s="145">
        <f>'2.2'!BH48/'3.1.a'!$J$183</f>
        <v>0</v>
      </c>
      <c r="BI48" s="145">
        <f>'2.2'!BI48/'3.1.a'!$J$183</f>
        <v>0</v>
      </c>
      <c r="BJ48" s="145">
        <f>'2.2'!BJ48/'3.1.a'!$J$183</f>
        <v>5.0133297628919711E-4</v>
      </c>
      <c r="BK48" s="145">
        <f>'2.2'!BK48/'3.1.a'!$J$183</f>
        <v>0</v>
      </c>
      <c r="BL48" s="145">
        <f>'2.2'!BL48/'3.1.a'!$J$183</f>
        <v>0</v>
      </c>
      <c r="BM48" s="145">
        <f>'2.2'!BM48/'3.1.a'!$J$183</f>
        <v>0</v>
      </c>
      <c r="BN48" s="223">
        <f>'2.2'!BN48/'3.1.a'!$J$183</f>
        <v>5.0133297628919711E-4</v>
      </c>
      <c r="BO48" s="222">
        <f>'2.2'!BO48/'3.1.a'!$K$183</f>
        <v>3.3012329633569631E-4</v>
      </c>
      <c r="BP48" s="145">
        <f>'2.2'!BP48/'3.1.a'!$K$183</f>
        <v>0</v>
      </c>
      <c r="BQ48" s="145">
        <f>'2.2'!BQ48/'3.1.a'!$K$183</f>
        <v>0</v>
      </c>
      <c r="BR48" s="145">
        <f>'2.2'!BR48/'3.1.a'!$K$183</f>
        <v>3.3012329633569631E-4</v>
      </c>
      <c r="BS48" s="145">
        <f>'2.2'!BS48/'3.1.a'!$K$183</f>
        <v>0</v>
      </c>
      <c r="BT48" s="145">
        <f>'2.2'!BT48/'3.1.a'!$K$183</f>
        <v>0</v>
      </c>
      <c r="BU48" s="145">
        <f>'2.2'!BU48/'3.1.a'!$K$183</f>
        <v>0</v>
      </c>
      <c r="BV48" s="223">
        <f>'2.2'!BV48/'3.1.a'!$K$183</f>
        <v>3.3012329633569631E-4</v>
      </c>
      <c r="BW48" s="222">
        <f>'2.2'!BW48/'3.1.a'!$L$183</f>
        <v>1.3901919590950546E-4</v>
      </c>
      <c r="BX48" s="145">
        <f>'2.2'!BX48/'3.1.a'!$L$183</f>
        <v>0</v>
      </c>
      <c r="BY48" s="145">
        <f>'2.2'!BY48/'3.1.a'!$L$183</f>
        <v>0</v>
      </c>
      <c r="BZ48" s="145">
        <f>'2.2'!BZ48/'3.1.a'!$L$183</f>
        <v>1.3901919590950546E-4</v>
      </c>
      <c r="CA48" s="145">
        <f>'2.2'!CA48/'3.1.a'!$L$183</f>
        <v>0</v>
      </c>
      <c r="CB48" s="145">
        <f>'2.2'!CB48/'3.1.a'!$L$183</f>
        <v>0</v>
      </c>
      <c r="CC48" s="145">
        <f>'2.2'!CC48/'3.1.a'!$L$183</f>
        <v>0</v>
      </c>
      <c r="CD48" s="223">
        <f>'2.2'!CD48/'3.1.a'!$L$183</f>
        <v>1.3901919590950546E-4</v>
      </c>
      <c r="CE48" s="222">
        <f>'2.2'!CE48/'3.1.a'!$M$183</f>
        <v>2.3229437391991953E-5</v>
      </c>
      <c r="CF48" s="145">
        <f>'2.2'!CF48/'3.1.a'!$M$183</f>
        <v>0</v>
      </c>
      <c r="CG48" s="145">
        <f>'2.2'!CG48/'3.1.a'!$M$183</f>
        <v>0</v>
      </c>
      <c r="CH48" s="145">
        <f>'2.2'!CH48/'3.1.a'!$M$183</f>
        <v>2.3229437391991953E-5</v>
      </c>
      <c r="CI48" s="145">
        <f>'2.2'!CI48/'3.1.a'!$M$183</f>
        <v>0</v>
      </c>
      <c r="CJ48" s="145">
        <f>'2.2'!CJ48/'3.1.a'!$M$183</f>
        <v>0</v>
      </c>
      <c r="CK48" s="145">
        <f>'2.2'!CK48/'3.1.a'!$M$183</f>
        <v>0</v>
      </c>
      <c r="CL48" s="273">
        <f>'2.2'!CL48/'3.1.a'!$M$183</f>
        <v>2.3229437391991953E-5</v>
      </c>
      <c r="CM48" s="222">
        <f>'2.2'!CM48/'3.1.a'!$N$183</f>
        <v>1.5084046055701433E-6</v>
      </c>
      <c r="CN48" s="145">
        <f>'2.2'!CN48/'3.1.a'!$N$183</f>
        <v>0</v>
      </c>
      <c r="CO48" s="145">
        <f>'2.2'!CO48/'3.1.a'!$N$183</f>
        <v>0</v>
      </c>
      <c r="CP48" s="145">
        <f>'2.2'!CP48/'3.1.a'!$N$183</f>
        <v>1.5084046055701433E-6</v>
      </c>
      <c r="CQ48" s="145">
        <f>'2.2'!CQ48/'3.1.a'!$N$183</f>
        <v>0</v>
      </c>
      <c r="CR48" s="145">
        <f>'2.2'!CR48/'3.1.a'!$N$183</f>
        <v>0</v>
      </c>
      <c r="CS48" s="145">
        <f>'2.2'!CS48/'3.1.a'!$N$183</f>
        <v>0</v>
      </c>
      <c r="CT48" s="273">
        <f>'2.2'!CT48/'3.1.a'!$N$183</f>
        <v>1.5084046055701433E-6</v>
      </c>
    </row>
    <row r="49" spans="1:98" s="48" customFormat="1" ht="20" customHeight="1" x14ac:dyDescent="0.2">
      <c r="A49" s="45" t="s">
        <v>454</v>
      </c>
      <c r="B49" s="56" t="s">
        <v>455</v>
      </c>
      <c r="C49" s="222">
        <f>'2.2'!C49/'3.1.a'!$C$183</f>
        <v>3.117710547352997E-4</v>
      </c>
      <c r="D49" s="145">
        <f>'2.2'!D49/'3.1.a'!$C$183</f>
        <v>0</v>
      </c>
      <c r="E49" s="145">
        <f>'2.2'!E49/'3.1.a'!$C$183</f>
        <v>0</v>
      </c>
      <c r="F49" s="145">
        <f>'2.2'!F49/'3.1.a'!$C$183</f>
        <v>3.117710547352997E-4</v>
      </c>
      <c r="G49" s="145">
        <f>'2.2'!G49/'3.1.a'!$C$183</f>
        <v>0</v>
      </c>
      <c r="H49" s="145">
        <f>'2.2'!H49/'3.1.a'!$C$183</f>
        <v>0</v>
      </c>
      <c r="I49" s="145">
        <f>'2.2'!I49/'3.1.a'!$C$183</f>
        <v>0</v>
      </c>
      <c r="J49" s="223">
        <f>'2.2'!J49/'3.1.a'!$C$183</f>
        <v>3.117710547352997E-4</v>
      </c>
      <c r="K49" s="222">
        <f>'2.2'!K49/'3.1.a'!$D$183</f>
        <v>3.443760363857634E-4</v>
      </c>
      <c r="L49" s="145">
        <f>'2.2'!L49/'3.1.a'!$D$183</f>
        <v>0</v>
      </c>
      <c r="M49" s="145">
        <f>'2.2'!M49/'3.1.a'!$D$183</f>
        <v>0</v>
      </c>
      <c r="N49" s="145">
        <f>'2.2'!N49/'3.1.a'!$D$183</f>
        <v>3.443760363857634E-4</v>
      </c>
      <c r="O49" s="145">
        <f>'2.2'!O49/'3.1.a'!$D$183</f>
        <v>0</v>
      </c>
      <c r="P49" s="145">
        <f>'2.2'!P49/'3.1.a'!$D$183</f>
        <v>0</v>
      </c>
      <c r="Q49" s="145">
        <f>'2.2'!Q49/'3.1.a'!$D$183</f>
        <v>0</v>
      </c>
      <c r="R49" s="223">
        <f>'2.2'!R49/'3.1.a'!$D$183</f>
        <v>3.443760363857634E-4</v>
      </c>
      <c r="S49" s="222">
        <f>'2.2'!S49/'3.1.a'!$E$183</f>
        <v>4.0758901974968635E-4</v>
      </c>
      <c r="T49" s="145">
        <f>'2.2'!T49/'3.1.a'!$E$183</f>
        <v>0</v>
      </c>
      <c r="U49" s="145">
        <f>'2.2'!U49/'3.1.a'!$E$183</f>
        <v>0</v>
      </c>
      <c r="V49" s="145">
        <f>'2.2'!V49/'3.1.a'!$E$183</f>
        <v>4.0758901974968635E-4</v>
      </c>
      <c r="W49" s="145">
        <f>'2.2'!W49/'3.1.a'!$E$183</f>
        <v>0</v>
      </c>
      <c r="X49" s="145">
        <f>'2.2'!X49/'3.1.a'!$E$183</f>
        <v>0</v>
      </c>
      <c r="Y49" s="145">
        <f>'2.2'!Y49/'3.1.a'!$E$183</f>
        <v>0</v>
      </c>
      <c r="Z49" s="223">
        <f>'2.2'!Z49/'3.1.a'!$E$183</f>
        <v>4.0758901974968635E-4</v>
      </c>
      <c r="AA49" s="222">
        <f>'2.2'!AA49/'3.1.a'!$F$183</f>
        <v>4.1721028759556905E-4</v>
      </c>
      <c r="AB49" s="145">
        <f>'2.2'!AB49/'3.1.a'!$F$183</f>
        <v>0</v>
      </c>
      <c r="AC49" s="145">
        <f>'2.2'!AC49/'3.1.a'!$F$183</f>
        <v>0</v>
      </c>
      <c r="AD49" s="145">
        <f>'2.2'!AD49/'3.1.a'!$F$183</f>
        <v>4.1721028759556905E-4</v>
      </c>
      <c r="AE49" s="145">
        <f>'2.2'!AE49/'3.1.a'!$F$183</f>
        <v>0</v>
      </c>
      <c r="AF49" s="145">
        <f>'2.2'!AF49/'3.1.a'!$F$183</f>
        <v>0</v>
      </c>
      <c r="AG49" s="145">
        <f>'2.2'!AG49/'3.1.a'!$F$183</f>
        <v>0</v>
      </c>
      <c r="AH49" s="223">
        <f>'2.2'!AH49/'3.1.a'!$F$183</f>
        <v>4.1721028759556905E-4</v>
      </c>
      <c r="AI49" s="222">
        <f>'2.2'!AI49/'3.1.a'!$G$183</f>
        <v>4.3238652057388244E-4</v>
      </c>
      <c r="AJ49" s="145">
        <f>'2.2'!AJ49/'3.1.a'!$G$183</f>
        <v>0</v>
      </c>
      <c r="AK49" s="145">
        <f>'2.2'!AK49/'3.1.a'!$G$183</f>
        <v>0</v>
      </c>
      <c r="AL49" s="145">
        <f>'2.2'!AL49/'3.1.a'!$G$183</f>
        <v>4.3238652057388244E-4</v>
      </c>
      <c r="AM49" s="145">
        <f>'2.2'!AM49/'3.1.a'!$G$183</f>
        <v>0</v>
      </c>
      <c r="AN49" s="145">
        <f>'2.2'!AN49/'3.1.a'!$G$183</f>
        <v>0</v>
      </c>
      <c r="AO49" s="145">
        <f>'2.2'!AO49/'3.1.a'!$G$183</f>
        <v>0</v>
      </c>
      <c r="AP49" s="223">
        <f>'2.2'!AP49/'3.1.a'!$G$183</f>
        <v>4.3238652057388244E-4</v>
      </c>
      <c r="AQ49" s="222">
        <f>'2.2'!AQ49/'3.1.a'!$H$183</f>
        <v>4.9758713521344251E-4</v>
      </c>
      <c r="AR49" s="145">
        <f>'2.2'!AR49/'3.1.a'!$H$183</f>
        <v>0</v>
      </c>
      <c r="AS49" s="145">
        <f>'2.2'!AS49/'3.1.a'!$H$183</f>
        <v>0</v>
      </c>
      <c r="AT49" s="145">
        <f>'2.2'!AT49/'3.1.a'!$H$183</f>
        <v>4.9758713521344251E-4</v>
      </c>
      <c r="AU49" s="145">
        <f>'2.2'!AU49/'3.1.a'!$H$183</f>
        <v>0</v>
      </c>
      <c r="AV49" s="145">
        <f>'2.2'!AV49/'3.1.a'!$H$183</f>
        <v>0</v>
      </c>
      <c r="AW49" s="145">
        <f>'2.2'!AW49/'3.1.a'!$H$183</f>
        <v>0</v>
      </c>
      <c r="AX49" s="223">
        <f>'2.2'!AX49/'3.1.a'!$H$183</f>
        <v>4.9758713521344251E-4</v>
      </c>
      <c r="AY49" s="222">
        <f>'2.2'!AY49/'3.1.a'!$I$183</f>
        <v>4.6894161045649547E-4</v>
      </c>
      <c r="AZ49" s="145">
        <f>'2.2'!AZ49/'3.1.a'!$I$183</f>
        <v>0</v>
      </c>
      <c r="BA49" s="145">
        <f>'2.2'!BA49/'3.1.a'!$I$183</f>
        <v>0</v>
      </c>
      <c r="BB49" s="145">
        <f>'2.2'!BB49/'3.1.a'!$I$183</f>
        <v>4.6894161045649547E-4</v>
      </c>
      <c r="BC49" s="145">
        <f>'2.2'!BC49/'3.1.a'!$I$183</f>
        <v>0</v>
      </c>
      <c r="BD49" s="145">
        <f>'2.2'!BD49/'3.1.a'!$I$183</f>
        <v>0</v>
      </c>
      <c r="BE49" s="145">
        <f>'2.2'!BE49/'3.1.a'!$I$183</f>
        <v>0</v>
      </c>
      <c r="BF49" s="223">
        <f>'2.2'!BF49/'3.1.a'!$I$183</f>
        <v>4.6894161045649547E-4</v>
      </c>
      <c r="BG49" s="222">
        <f>'2.2'!BG49/'3.1.a'!$J$183</f>
        <v>4.5724536288552507E-4</v>
      </c>
      <c r="BH49" s="145">
        <f>'2.2'!BH49/'3.1.a'!$J$183</f>
        <v>0</v>
      </c>
      <c r="BI49" s="145">
        <f>'2.2'!BI49/'3.1.a'!$J$183</f>
        <v>0</v>
      </c>
      <c r="BJ49" s="145">
        <f>'2.2'!BJ49/'3.1.a'!$J$183</f>
        <v>4.5724536288552507E-4</v>
      </c>
      <c r="BK49" s="145">
        <f>'2.2'!BK49/'3.1.a'!$J$183</f>
        <v>0</v>
      </c>
      <c r="BL49" s="145">
        <f>'2.2'!BL49/'3.1.a'!$J$183</f>
        <v>0</v>
      </c>
      <c r="BM49" s="145">
        <f>'2.2'!BM49/'3.1.a'!$J$183</f>
        <v>0</v>
      </c>
      <c r="BN49" s="223">
        <f>'2.2'!BN49/'3.1.a'!$J$183</f>
        <v>4.5724536288552507E-4</v>
      </c>
      <c r="BO49" s="222">
        <f>'2.2'!BO49/'3.1.a'!$K$183</f>
        <v>5.8493758822959156E-4</v>
      </c>
      <c r="BP49" s="145">
        <f>'2.2'!BP49/'3.1.a'!$K$183</f>
        <v>0</v>
      </c>
      <c r="BQ49" s="145">
        <f>'2.2'!BQ49/'3.1.a'!$K$183</f>
        <v>0</v>
      </c>
      <c r="BR49" s="145">
        <f>'2.2'!BR49/'3.1.a'!$K$183</f>
        <v>5.8493758822959156E-4</v>
      </c>
      <c r="BS49" s="145">
        <f>'2.2'!BS49/'3.1.a'!$K$183</f>
        <v>0</v>
      </c>
      <c r="BT49" s="145">
        <f>'2.2'!BT49/'3.1.a'!$K$183</f>
        <v>0</v>
      </c>
      <c r="BU49" s="145">
        <f>'2.2'!BU49/'3.1.a'!$K$183</f>
        <v>0</v>
      </c>
      <c r="BV49" s="223">
        <f>'2.2'!BV49/'3.1.a'!$K$183</f>
        <v>5.8493758822959156E-4</v>
      </c>
      <c r="BW49" s="222">
        <f>'2.2'!BW49/'3.1.a'!$L$183</f>
        <v>6.9387761409697582E-4</v>
      </c>
      <c r="BX49" s="145">
        <f>'2.2'!BX49/'3.1.a'!$L$183</f>
        <v>0</v>
      </c>
      <c r="BY49" s="145">
        <f>'2.2'!BY49/'3.1.a'!$L$183</f>
        <v>0</v>
      </c>
      <c r="BZ49" s="145">
        <f>'2.2'!BZ49/'3.1.a'!$L$183</f>
        <v>6.9387761409697582E-4</v>
      </c>
      <c r="CA49" s="145">
        <f>'2.2'!CA49/'3.1.a'!$L$183</f>
        <v>0</v>
      </c>
      <c r="CB49" s="145">
        <f>'2.2'!CB49/'3.1.a'!$L$183</f>
        <v>0</v>
      </c>
      <c r="CC49" s="145">
        <f>'2.2'!CC49/'3.1.a'!$L$183</f>
        <v>0</v>
      </c>
      <c r="CD49" s="223">
        <f>'2.2'!CD49/'3.1.a'!$L$183</f>
        <v>6.9387761409697582E-4</v>
      </c>
      <c r="CE49" s="222">
        <f>'2.2'!CE49/'3.1.a'!$M$183</f>
        <v>7.9003622984714667E-4</v>
      </c>
      <c r="CF49" s="145">
        <f>'2.2'!CF49/'3.1.a'!$M$183</f>
        <v>0</v>
      </c>
      <c r="CG49" s="145">
        <f>'2.2'!CG49/'3.1.a'!$M$183</f>
        <v>0</v>
      </c>
      <c r="CH49" s="145">
        <f>'2.2'!CH49/'3.1.a'!$M$183</f>
        <v>7.9003622984714667E-4</v>
      </c>
      <c r="CI49" s="145">
        <f>'2.2'!CI49/'3.1.a'!$M$183</f>
        <v>0</v>
      </c>
      <c r="CJ49" s="145">
        <f>'2.2'!CJ49/'3.1.a'!$M$183</f>
        <v>0</v>
      </c>
      <c r="CK49" s="145">
        <f>'2.2'!CK49/'3.1.a'!$M$183</f>
        <v>0</v>
      </c>
      <c r="CL49" s="273">
        <f>'2.2'!CL49/'3.1.a'!$M$183</f>
        <v>7.9003622984714667E-4</v>
      </c>
      <c r="CM49" s="222">
        <f>'2.2'!CM49/'3.1.a'!$N$183</f>
        <v>8.7387036514703046E-4</v>
      </c>
      <c r="CN49" s="145">
        <f>'2.2'!CN49/'3.1.a'!$N$183</f>
        <v>0</v>
      </c>
      <c r="CO49" s="145">
        <f>'2.2'!CO49/'3.1.a'!$N$183</f>
        <v>0</v>
      </c>
      <c r="CP49" s="145">
        <f>'2.2'!CP49/'3.1.a'!$N$183</f>
        <v>8.7387036514703046E-4</v>
      </c>
      <c r="CQ49" s="145">
        <f>'2.2'!CQ49/'3.1.a'!$N$183</f>
        <v>0</v>
      </c>
      <c r="CR49" s="145">
        <f>'2.2'!CR49/'3.1.a'!$N$183</f>
        <v>0</v>
      </c>
      <c r="CS49" s="145">
        <f>'2.2'!CS49/'3.1.a'!$N$183</f>
        <v>0</v>
      </c>
      <c r="CT49" s="273">
        <f>'2.2'!CT49/'3.1.a'!$N$183</f>
        <v>8.7387036514703046E-4</v>
      </c>
    </row>
    <row r="50" spans="1:98" s="48" customFormat="1" ht="20" customHeight="1" x14ac:dyDescent="0.2">
      <c r="A50" s="45" t="s">
        <v>456</v>
      </c>
      <c r="B50" s="56" t="s">
        <v>486</v>
      </c>
      <c r="C50" s="222">
        <f>'2.2'!C50/'3.1.a'!$C$183</f>
        <v>0</v>
      </c>
      <c r="D50" s="145">
        <f>'2.2'!D50/'3.1.a'!$C$183</f>
        <v>0</v>
      </c>
      <c r="E50" s="145">
        <f>'2.2'!E50/'3.1.a'!$C$183</f>
        <v>0</v>
      </c>
      <c r="F50" s="145">
        <f>'2.2'!F50/'3.1.a'!$C$183</f>
        <v>0</v>
      </c>
      <c r="G50" s="145">
        <f>'2.2'!G50/'3.1.a'!$C$183</f>
        <v>2.150487948444702E-5</v>
      </c>
      <c r="H50" s="145">
        <f>'2.2'!H50/'3.1.a'!$C$183</f>
        <v>8.0221458572615441E-4</v>
      </c>
      <c r="I50" s="145">
        <f>'2.2'!I50/'3.1.a'!$C$183</f>
        <v>0</v>
      </c>
      <c r="J50" s="223">
        <f>'2.2'!J50/'3.1.a'!$C$183</f>
        <v>8.2371946521060148E-4</v>
      </c>
      <c r="K50" s="222">
        <f>'2.2'!K50/'3.1.a'!$D$183</f>
        <v>0</v>
      </c>
      <c r="L50" s="145">
        <f>'2.2'!L50/'3.1.a'!$D$183</f>
        <v>0</v>
      </c>
      <c r="M50" s="145">
        <f>'2.2'!M50/'3.1.a'!$D$183</f>
        <v>0</v>
      </c>
      <c r="N50" s="145">
        <f>'2.2'!N50/'3.1.a'!$D$183</f>
        <v>0</v>
      </c>
      <c r="O50" s="145">
        <f>'2.2'!O50/'3.1.a'!$D$183</f>
        <v>2.6084552548200777E-5</v>
      </c>
      <c r="P50" s="145">
        <f>'2.2'!P50/'3.1.a'!$D$183</f>
        <v>7.7377248766385335E-4</v>
      </c>
      <c r="Q50" s="145">
        <f>'2.2'!Q50/'3.1.a'!$D$183</f>
        <v>0</v>
      </c>
      <c r="R50" s="223">
        <f>'2.2'!R50/'3.1.a'!$D$183</f>
        <v>7.9985704021205402E-4</v>
      </c>
      <c r="S50" s="222">
        <f>'2.2'!S50/'3.1.a'!$E$183</f>
        <v>0</v>
      </c>
      <c r="T50" s="145">
        <f>'2.2'!T50/'3.1.a'!$E$183</f>
        <v>0</v>
      </c>
      <c r="U50" s="145">
        <f>'2.2'!U50/'3.1.a'!$E$183</f>
        <v>0</v>
      </c>
      <c r="V50" s="145">
        <f>'2.2'!V50/'3.1.a'!$E$183</f>
        <v>0</v>
      </c>
      <c r="W50" s="145">
        <f>'2.2'!W50/'3.1.a'!$E$183</f>
        <v>3.0878309327983121E-5</v>
      </c>
      <c r="X50" s="145">
        <f>'2.2'!X50/'3.1.a'!$E$183</f>
        <v>7.2010340780044482E-4</v>
      </c>
      <c r="Y50" s="145">
        <f>'2.2'!Y50/'3.1.a'!$E$183</f>
        <v>0</v>
      </c>
      <c r="Z50" s="223">
        <f>'2.2'!Z50/'3.1.a'!$E$183</f>
        <v>7.50981717128428E-4</v>
      </c>
      <c r="AA50" s="222">
        <f>'2.2'!AA50/'3.1.a'!$F$183</f>
        <v>0</v>
      </c>
      <c r="AB50" s="145">
        <f>'2.2'!AB50/'3.1.a'!$F$183</f>
        <v>0</v>
      </c>
      <c r="AC50" s="145">
        <f>'2.2'!AC50/'3.1.a'!$F$183</f>
        <v>0</v>
      </c>
      <c r="AD50" s="145">
        <f>'2.2'!AD50/'3.1.a'!$F$183</f>
        <v>0</v>
      </c>
      <c r="AE50" s="145">
        <f>'2.2'!AE50/'3.1.a'!$F$183</f>
        <v>1.6173196046079062E-5</v>
      </c>
      <c r="AF50" s="145">
        <f>'2.2'!AF50/'3.1.a'!$F$183</f>
        <v>7.786568544562748E-4</v>
      </c>
      <c r="AG50" s="145">
        <f>'2.2'!AG50/'3.1.a'!$F$183</f>
        <v>0</v>
      </c>
      <c r="AH50" s="223">
        <f>'2.2'!AH50/'3.1.a'!$F$183</f>
        <v>7.9483005050235388E-4</v>
      </c>
      <c r="AI50" s="222">
        <f>'2.2'!AI50/'3.1.a'!$G$183</f>
        <v>0</v>
      </c>
      <c r="AJ50" s="145">
        <f>'2.2'!AJ50/'3.1.a'!$G$183</f>
        <v>0</v>
      </c>
      <c r="AK50" s="145">
        <f>'2.2'!AK50/'3.1.a'!$G$183</f>
        <v>0</v>
      </c>
      <c r="AL50" s="145">
        <f>'2.2'!AL50/'3.1.a'!$G$183</f>
        <v>0</v>
      </c>
      <c r="AM50" s="145">
        <f>'2.2'!AM50/'3.1.a'!$G$183</f>
        <v>1.5310582231764128E-5</v>
      </c>
      <c r="AN50" s="145">
        <f>'2.2'!AN50/'3.1.a'!$G$183</f>
        <v>8.2531999986002662E-4</v>
      </c>
      <c r="AO50" s="145">
        <f>'2.2'!AO50/'3.1.a'!$G$183</f>
        <v>0</v>
      </c>
      <c r="AP50" s="223">
        <f>'2.2'!AP50/'3.1.a'!$G$183</f>
        <v>8.4063058209179076E-4</v>
      </c>
      <c r="AQ50" s="222">
        <f>'2.2'!AQ50/'3.1.a'!$H$183</f>
        <v>0</v>
      </c>
      <c r="AR50" s="145">
        <f>'2.2'!AR50/'3.1.a'!$H$183</f>
        <v>0</v>
      </c>
      <c r="AS50" s="145">
        <f>'2.2'!AS50/'3.1.a'!$H$183</f>
        <v>0</v>
      </c>
      <c r="AT50" s="145">
        <f>'2.2'!AT50/'3.1.a'!$H$183</f>
        <v>0</v>
      </c>
      <c r="AU50" s="145">
        <f>'2.2'!AU50/'3.1.a'!$H$183</f>
        <v>3.885401332135381E-5</v>
      </c>
      <c r="AV50" s="145">
        <f>'2.2'!AV50/'3.1.a'!$H$183</f>
        <v>1.021385395288048E-3</v>
      </c>
      <c r="AW50" s="145">
        <f>'2.2'!AW50/'3.1.a'!$H$183</f>
        <v>0</v>
      </c>
      <c r="AX50" s="223">
        <f>'2.2'!AX50/'3.1.a'!$H$183</f>
        <v>1.0602394086094019E-3</v>
      </c>
      <c r="AY50" s="222">
        <f>'2.2'!AY50/'3.1.a'!$I$183</f>
        <v>0</v>
      </c>
      <c r="AZ50" s="145">
        <f>'2.2'!AZ50/'3.1.a'!$I$183</f>
        <v>0</v>
      </c>
      <c r="BA50" s="145">
        <f>'2.2'!BA50/'3.1.a'!$I$183</f>
        <v>0</v>
      </c>
      <c r="BB50" s="145">
        <f>'2.2'!BB50/'3.1.a'!$I$183</f>
        <v>0</v>
      </c>
      <c r="BC50" s="145">
        <f>'2.2'!BC50/'3.1.a'!$I$183</f>
        <v>3.2712846180643283E-5</v>
      </c>
      <c r="BD50" s="145">
        <f>'2.2'!BD50/'3.1.a'!$I$183</f>
        <v>1.185316253475374E-3</v>
      </c>
      <c r="BE50" s="145">
        <f>'2.2'!BE50/'3.1.a'!$I$183</f>
        <v>0</v>
      </c>
      <c r="BF50" s="223">
        <f>'2.2'!BF50/'3.1.a'!$I$183</f>
        <v>1.2180290996560172E-3</v>
      </c>
      <c r="BG50" s="222">
        <f>'2.2'!BG50/'3.1.a'!$J$183</f>
        <v>0</v>
      </c>
      <c r="BH50" s="145">
        <f>'2.2'!BH50/'3.1.a'!$J$183</f>
        <v>0</v>
      </c>
      <c r="BI50" s="145">
        <f>'2.2'!BI50/'3.1.a'!$J$183</f>
        <v>0</v>
      </c>
      <c r="BJ50" s="145">
        <f>'2.2'!BJ50/'3.1.a'!$J$183</f>
        <v>0</v>
      </c>
      <c r="BK50" s="145">
        <f>'2.2'!BK50/'3.1.a'!$J$183</f>
        <v>4.4862107052501485E-5</v>
      </c>
      <c r="BL50" s="145">
        <f>'2.2'!BL50/'3.1.a'!$J$183</f>
        <v>1.1700484596953587E-3</v>
      </c>
      <c r="BM50" s="145">
        <f>'2.2'!BM50/'3.1.a'!$J$183</f>
        <v>0</v>
      </c>
      <c r="BN50" s="223">
        <f>'2.2'!BN50/'3.1.a'!$J$183</f>
        <v>1.2149105667478603E-3</v>
      </c>
      <c r="BO50" s="222">
        <f>'2.2'!BO50/'3.1.a'!$K$183</f>
        <v>0</v>
      </c>
      <c r="BP50" s="145">
        <f>'2.2'!BP50/'3.1.a'!$K$183</f>
        <v>0</v>
      </c>
      <c r="BQ50" s="145">
        <f>'2.2'!BQ50/'3.1.a'!$K$183</f>
        <v>0</v>
      </c>
      <c r="BR50" s="145">
        <f>'2.2'!BR50/'3.1.a'!$K$183</f>
        <v>0</v>
      </c>
      <c r="BS50" s="145">
        <f>'2.2'!BS50/'3.1.a'!$K$183</f>
        <v>3.6468314211550012E-5</v>
      </c>
      <c r="BT50" s="145">
        <f>'2.2'!BT50/'3.1.a'!$K$183</f>
        <v>1.278175757426267E-3</v>
      </c>
      <c r="BU50" s="145">
        <f>'2.2'!BU50/'3.1.a'!$K$183</f>
        <v>0</v>
      </c>
      <c r="BV50" s="223">
        <f>'2.2'!BV50/'3.1.a'!$K$183</f>
        <v>1.314644071637817E-3</v>
      </c>
      <c r="BW50" s="222">
        <f>'2.2'!BW50/'3.1.a'!$L$183</f>
        <v>0</v>
      </c>
      <c r="BX50" s="145">
        <f>'2.2'!BX50/'3.1.a'!$L$183</f>
        <v>0</v>
      </c>
      <c r="BY50" s="145">
        <f>'2.2'!BY50/'3.1.a'!$L$183</f>
        <v>0</v>
      </c>
      <c r="BZ50" s="145">
        <f>'2.2'!BZ50/'3.1.a'!$L$183</f>
        <v>0</v>
      </c>
      <c r="CA50" s="145">
        <f>'2.2'!CA50/'3.1.a'!$L$183</f>
        <v>3.4052137819724673E-5</v>
      </c>
      <c r="CB50" s="145">
        <f>'2.2'!CB50/'3.1.a'!$L$183</f>
        <v>1.3747734602784414E-3</v>
      </c>
      <c r="CC50" s="145">
        <f>'2.2'!CC50/'3.1.a'!$L$183</f>
        <v>0</v>
      </c>
      <c r="CD50" s="223">
        <f>'2.2'!CD50/'3.1.a'!$L$183</f>
        <v>1.4088255980981661E-3</v>
      </c>
      <c r="CE50" s="222">
        <f>'2.2'!CE50/'3.1.a'!$M$183</f>
        <v>0</v>
      </c>
      <c r="CF50" s="145">
        <f>'2.2'!CF50/'3.1.a'!$M$183</f>
        <v>0</v>
      </c>
      <c r="CG50" s="145">
        <f>'2.2'!CG50/'3.1.a'!$M$183</f>
        <v>0</v>
      </c>
      <c r="CH50" s="145">
        <f>'2.2'!CH50/'3.1.a'!$M$183</f>
        <v>0</v>
      </c>
      <c r="CI50" s="145">
        <f>'2.2'!CI50/'3.1.a'!$M$183</f>
        <v>3.0766630584195893E-5</v>
      </c>
      <c r="CJ50" s="145">
        <f>'2.2'!CJ50/'3.1.a'!$M$183</f>
        <v>1.3869299428402643E-3</v>
      </c>
      <c r="CK50" s="145">
        <f>'2.2'!CK50/'3.1.a'!$M$183</f>
        <v>0</v>
      </c>
      <c r="CL50" s="273">
        <f>'2.2'!CL50/'3.1.a'!$M$183</f>
        <v>1.4176965734244602E-3</v>
      </c>
      <c r="CM50" s="222">
        <f>'2.2'!CM50/'3.1.a'!$N$183</f>
        <v>0</v>
      </c>
      <c r="CN50" s="145">
        <f>'2.2'!CN50/'3.1.a'!$N$183</f>
        <v>0</v>
      </c>
      <c r="CO50" s="145">
        <f>'2.2'!CO50/'3.1.a'!$N$183</f>
        <v>0</v>
      </c>
      <c r="CP50" s="145">
        <f>'2.2'!CP50/'3.1.a'!$N$183</f>
        <v>0</v>
      </c>
      <c r="CQ50" s="145">
        <f>'2.2'!CQ50/'3.1.a'!$N$183</f>
        <v>2.6762494234108231E-5</v>
      </c>
      <c r="CR50" s="145">
        <f>'2.2'!CR50/'3.1.a'!$N$183</f>
        <v>1.314539863978183E-3</v>
      </c>
      <c r="CS50" s="145">
        <f>'2.2'!CS50/'3.1.a'!$N$183</f>
        <v>0</v>
      </c>
      <c r="CT50" s="273">
        <f>'2.2'!CT50/'3.1.a'!$N$183</f>
        <v>1.3413023582122914E-3</v>
      </c>
    </row>
    <row r="51" spans="1:98" s="48" customFormat="1" ht="20" customHeight="1" x14ac:dyDescent="0.2">
      <c r="A51" s="45" t="s">
        <v>487</v>
      </c>
      <c r="B51" s="56" t="s">
        <v>457</v>
      </c>
      <c r="C51" s="222">
        <f>'2.2'!C51/'3.1.a'!$C$183</f>
        <v>6.4807412974314234E-4</v>
      </c>
      <c r="D51" s="145">
        <f>'2.2'!D51/'3.1.a'!$C$183</f>
        <v>0</v>
      </c>
      <c r="E51" s="145">
        <f>'2.2'!E51/'3.1.a'!$C$183</f>
        <v>0</v>
      </c>
      <c r="F51" s="145">
        <f>'2.2'!F51/'3.1.a'!$C$183</f>
        <v>6.4807412974314234E-4</v>
      </c>
      <c r="G51" s="145">
        <f>'2.2'!G51/'3.1.a'!$C$183</f>
        <v>-8.4923561407174496E-14</v>
      </c>
      <c r="H51" s="145">
        <f>'2.2'!H51/'3.1.a'!$C$183</f>
        <v>0</v>
      </c>
      <c r="I51" s="145">
        <f>'2.2'!I51/'3.1.a'!$C$183</f>
        <v>0</v>
      </c>
      <c r="J51" s="223">
        <f>'2.2'!J51/'3.1.a'!$C$183</f>
        <v>6.4807412965821873E-4</v>
      </c>
      <c r="K51" s="222">
        <f>'2.2'!K51/'3.1.a'!$D$183</f>
        <v>6.0322611499635998E-4</v>
      </c>
      <c r="L51" s="145">
        <f>'2.2'!L51/'3.1.a'!$D$183</f>
        <v>0</v>
      </c>
      <c r="M51" s="145">
        <f>'2.2'!M51/'3.1.a'!$D$183</f>
        <v>0</v>
      </c>
      <c r="N51" s="145">
        <f>'2.2'!N51/'3.1.a'!$D$183</f>
        <v>6.0322611499635998E-4</v>
      </c>
      <c r="O51" s="145">
        <f>'2.2'!O51/'3.1.a'!$D$183</f>
        <v>-5.7124828608322806E-14</v>
      </c>
      <c r="P51" s="145">
        <f>'2.2'!P51/'3.1.a'!$D$183</f>
        <v>0</v>
      </c>
      <c r="Q51" s="145">
        <f>'2.2'!Q51/'3.1.a'!$D$183</f>
        <v>0</v>
      </c>
      <c r="R51" s="223">
        <f>'2.2'!R51/'3.1.a'!$D$183</f>
        <v>6.0322611493923511E-4</v>
      </c>
      <c r="S51" s="222">
        <f>'2.2'!S51/'3.1.a'!$E$183</f>
        <v>6.3993690087148691E-4</v>
      </c>
      <c r="T51" s="145">
        <f>'2.2'!T51/'3.1.a'!$E$183</f>
        <v>0</v>
      </c>
      <c r="U51" s="145">
        <f>'2.2'!U51/'3.1.a'!$E$183</f>
        <v>0</v>
      </c>
      <c r="V51" s="145">
        <f>'2.2'!V51/'3.1.a'!$E$183</f>
        <v>6.3993690087148691E-4</v>
      </c>
      <c r="W51" s="145">
        <f>'2.2'!W51/'3.1.a'!$E$183</f>
        <v>9.3462608435644356E-14</v>
      </c>
      <c r="X51" s="145">
        <f>'2.2'!X51/'3.1.a'!$E$183</f>
        <v>0</v>
      </c>
      <c r="Y51" s="145">
        <f>'2.2'!Y51/'3.1.a'!$E$183</f>
        <v>0</v>
      </c>
      <c r="Z51" s="223">
        <f>'2.2'!Z51/'3.1.a'!$E$183</f>
        <v>6.3993690096494958E-4</v>
      </c>
      <c r="AA51" s="222">
        <f>'2.2'!AA51/'3.1.a'!$F$183</f>
        <v>6.8227641250809561E-4</v>
      </c>
      <c r="AB51" s="145">
        <f>'2.2'!AB51/'3.1.a'!$F$183</f>
        <v>0</v>
      </c>
      <c r="AC51" s="145">
        <f>'2.2'!AC51/'3.1.a'!$F$183</f>
        <v>0</v>
      </c>
      <c r="AD51" s="145">
        <f>'2.2'!AD51/'3.1.a'!$F$183</f>
        <v>6.8227641250809561E-4</v>
      </c>
      <c r="AE51" s="145">
        <f>'2.2'!AE51/'3.1.a'!$F$183</f>
        <v>0</v>
      </c>
      <c r="AF51" s="145">
        <f>'2.2'!AF51/'3.1.a'!$F$183</f>
        <v>0</v>
      </c>
      <c r="AG51" s="145">
        <f>'2.2'!AG51/'3.1.a'!$F$183</f>
        <v>0</v>
      </c>
      <c r="AH51" s="223">
        <f>'2.2'!AH51/'3.1.a'!$F$183</f>
        <v>6.8227641250809561E-4</v>
      </c>
      <c r="AI51" s="222">
        <f>'2.2'!AI51/'3.1.a'!$G$183</f>
        <v>6.01914142951154E-4</v>
      </c>
      <c r="AJ51" s="145">
        <f>'2.2'!AJ51/'3.1.a'!$G$183</f>
        <v>0</v>
      </c>
      <c r="AK51" s="145">
        <f>'2.2'!AK51/'3.1.a'!$G$183</f>
        <v>0</v>
      </c>
      <c r="AL51" s="145">
        <f>'2.2'!AL51/'3.1.a'!$G$183</f>
        <v>6.01914142951154E-4</v>
      </c>
      <c r="AM51" s="145">
        <f>'2.2'!AM51/'3.1.a'!$G$183</f>
        <v>0</v>
      </c>
      <c r="AN51" s="145">
        <f>'2.2'!AN51/'3.1.a'!$G$183</f>
        <v>0</v>
      </c>
      <c r="AO51" s="145">
        <f>'2.2'!AO51/'3.1.a'!$G$183</f>
        <v>0</v>
      </c>
      <c r="AP51" s="223">
        <f>'2.2'!AP51/'3.1.a'!$G$183</f>
        <v>6.01914142951154E-4</v>
      </c>
      <c r="AQ51" s="222">
        <f>'2.2'!AQ51/'3.1.a'!$H$183</f>
        <v>5.573395879823616E-4</v>
      </c>
      <c r="AR51" s="145">
        <f>'2.2'!AR51/'3.1.a'!$H$183</f>
        <v>0</v>
      </c>
      <c r="AS51" s="145">
        <f>'2.2'!AS51/'3.1.a'!$H$183</f>
        <v>0</v>
      </c>
      <c r="AT51" s="145">
        <f>'2.2'!AT51/'3.1.a'!$H$183</f>
        <v>5.573395879823616E-4</v>
      </c>
      <c r="AU51" s="145">
        <f>'2.2'!AU51/'3.1.a'!$H$183</f>
        <v>-3.3356723523556913E-15</v>
      </c>
      <c r="AV51" s="145">
        <f>'2.2'!AV51/'3.1.a'!$H$183</f>
        <v>0</v>
      </c>
      <c r="AW51" s="145">
        <f>'2.2'!AW51/'3.1.a'!$H$183</f>
        <v>0</v>
      </c>
      <c r="AX51" s="223">
        <f>'2.2'!AX51/'3.1.a'!$H$183</f>
        <v>5.5733958797902594E-4</v>
      </c>
      <c r="AY51" s="222">
        <f>'2.2'!AY51/'3.1.a'!$I$183</f>
        <v>4.9230086069352252E-4</v>
      </c>
      <c r="AZ51" s="145">
        <f>'2.2'!AZ51/'3.1.a'!$I$183</f>
        <v>0</v>
      </c>
      <c r="BA51" s="145">
        <f>'2.2'!BA51/'3.1.a'!$I$183</f>
        <v>0</v>
      </c>
      <c r="BB51" s="145">
        <f>'2.2'!BB51/'3.1.a'!$I$183</f>
        <v>4.9230086069352252E-4</v>
      </c>
      <c r="BC51" s="145">
        <f>'2.2'!BC51/'3.1.a'!$I$183</f>
        <v>0</v>
      </c>
      <c r="BD51" s="145">
        <f>'2.2'!BD51/'3.1.a'!$I$183</f>
        <v>0</v>
      </c>
      <c r="BE51" s="145">
        <f>'2.2'!BE51/'3.1.a'!$I$183</f>
        <v>0</v>
      </c>
      <c r="BF51" s="223">
        <f>'2.2'!BF51/'3.1.a'!$I$183</f>
        <v>4.9230086069352252E-4</v>
      </c>
      <c r="BG51" s="222">
        <f>'2.2'!BG51/'3.1.a'!$J$183</f>
        <v>4.8503388440081664E-4</v>
      </c>
      <c r="BH51" s="145">
        <f>'2.2'!BH51/'3.1.a'!$J$183</f>
        <v>0</v>
      </c>
      <c r="BI51" s="145">
        <f>'2.2'!BI51/'3.1.a'!$J$183</f>
        <v>0</v>
      </c>
      <c r="BJ51" s="145">
        <f>'2.2'!BJ51/'3.1.a'!$J$183</f>
        <v>4.8503388440081664E-4</v>
      </c>
      <c r="BK51" s="145">
        <f>'2.2'!BK51/'3.1.a'!$J$183</f>
        <v>0</v>
      </c>
      <c r="BL51" s="145">
        <f>'2.2'!BL51/'3.1.a'!$J$183</f>
        <v>0</v>
      </c>
      <c r="BM51" s="145">
        <f>'2.2'!BM51/'3.1.a'!$J$183</f>
        <v>0</v>
      </c>
      <c r="BN51" s="223">
        <f>'2.2'!BN51/'3.1.a'!$J$183</f>
        <v>4.8503388440081664E-4</v>
      </c>
      <c r="BO51" s="222">
        <f>'2.2'!BO51/'3.1.a'!$K$183</f>
        <v>5.8096635104718766E-4</v>
      </c>
      <c r="BP51" s="145">
        <f>'2.2'!BP51/'3.1.a'!$K$183</f>
        <v>0</v>
      </c>
      <c r="BQ51" s="145">
        <f>'2.2'!BQ51/'3.1.a'!$K$183</f>
        <v>0</v>
      </c>
      <c r="BR51" s="145">
        <f>'2.2'!BR51/'3.1.a'!$K$183</f>
        <v>5.8096635104718766E-4</v>
      </c>
      <c r="BS51" s="145">
        <f>'2.2'!BS51/'3.1.a'!$K$183</f>
        <v>0</v>
      </c>
      <c r="BT51" s="145">
        <f>'2.2'!BT51/'3.1.a'!$K$183</f>
        <v>0</v>
      </c>
      <c r="BU51" s="145">
        <f>'2.2'!BU51/'3.1.a'!$K$183</f>
        <v>0</v>
      </c>
      <c r="BV51" s="223">
        <f>'2.2'!BV51/'3.1.a'!$K$183</f>
        <v>5.8096635104718766E-4</v>
      </c>
      <c r="BW51" s="222">
        <f>'2.2'!BW51/'3.1.a'!$L$183</f>
        <v>8.3173105756279052E-4</v>
      </c>
      <c r="BX51" s="145">
        <f>'2.2'!BX51/'3.1.a'!$L$183</f>
        <v>0</v>
      </c>
      <c r="BY51" s="145">
        <f>'2.2'!BY51/'3.1.a'!$L$183</f>
        <v>0</v>
      </c>
      <c r="BZ51" s="145">
        <f>'2.2'!BZ51/'3.1.a'!$L$183</f>
        <v>8.3173105756279052E-4</v>
      </c>
      <c r="CA51" s="145">
        <f>'2.2'!CA51/'3.1.a'!$L$183</f>
        <v>0</v>
      </c>
      <c r="CB51" s="145">
        <f>'2.2'!CB51/'3.1.a'!$L$183</f>
        <v>0</v>
      </c>
      <c r="CC51" s="145">
        <f>'2.2'!CC51/'3.1.a'!$L$183</f>
        <v>0</v>
      </c>
      <c r="CD51" s="223">
        <f>'2.2'!CD51/'3.1.a'!$L$183</f>
        <v>8.3173105756279052E-4</v>
      </c>
      <c r="CE51" s="222">
        <f>'2.2'!CE51/'3.1.a'!$M$183</f>
        <v>1.0935127860956947E-3</v>
      </c>
      <c r="CF51" s="145">
        <f>'2.2'!CF51/'3.1.a'!$M$183</f>
        <v>0</v>
      </c>
      <c r="CG51" s="145">
        <f>'2.2'!CG51/'3.1.a'!$M$183</f>
        <v>0</v>
      </c>
      <c r="CH51" s="145">
        <f>'2.2'!CH51/'3.1.a'!$M$183</f>
        <v>1.0935127860956947E-3</v>
      </c>
      <c r="CI51" s="145">
        <f>'2.2'!CI51/'3.1.a'!$M$183</f>
        <v>0</v>
      </c>
      <c r="CJ51" s="145">
        <f>'2.2'!CJ51/'3.1.a'!$M$183</f>
        <v>0</v>
      </c>
      <c r="CK51" s="145">
        <f>'2.2'!CK51/'3.1.a'!$M$183</f>
        <v>0</v>
      </c>
      <c r="CL51" s="273">
        <f>'2.2'!CL51/'3.1.a'!$M$183</f>
        <v>1.0935127860956947E-3</v>
      </c>
      <c r="CM51" s="222">
        <f>'2.2'!CM51/'3.1.a'!$N$183</f>
        <v>1.895314490899811E-3</v>
      </c>
      <c r="CN51" s="145">
        <f>'2.2'!CN51/'3.1.a'!$N$183</f>
        <v>0</v>
      </c>
      <c r="CO51" s="145">
        <f>'2.2'!CO51/'3.1.a'!$N$183</f>
        <v>0</v>
      </c>
      <c r="CP51" s="145">
        <f>'2.2'!CP51/'3.1.a'!$N$183</f>
        <v>1.895314490899811E-3</v>
      </c>
      <c r="CQ51" s="145">
        <f>'2.2'!CQ51/'3.1.a'!$N$183</f>
        <v>0</v>
      </c>
      <c r="CR51" s="145">
        <f>'2.2'!CR51/'3.1.a'!$N$183</f>
        <v>0</v>
      </c>
      <c r="CS51" s="145">
        <f>'2.2'!CS51/'3.1.a'!$N$183</f>
        <v>0</v>
      </c>
      <c r="CT51" s="273">
        <f>'2.2'!CT51/'3.1.a'!$N$183</f>
        <v>1.895314490899811E-3</v>
      </c>
    </row>
    <row r="52" spans="1:98" ht="20" customHeight="1" x14ac:dyDescent="0.2">
      <c r="A52" s="38">
        <v>1145</v>
      </c>
      <c r="B52" s="39" t="s">
        <v>270</v>
      </c>
      <c r="C52" s="232">
        <f>'2.2'!C52/'3.1.a'!$C$183</f>
        <v>1.4598588898276231E-3</v>
      </c>
      <c r="D52" s="208">
        <f>'2.2'!D52/'3.1.a'!$C$183</f>
        <v>0</v>
      </c>
      <c r="E52" s="208">
        <f>'2.2'!E52/'3.1.a'!$C$183</f>
        <v>0</v>
      </c>
      <c r="F52" s="208">
        <f>'2.2'!F52/'3.1.a'!$C$183</f>
        <v>1.4598588898276231E-3</v>
      </c>
      <c r="G52" s="208">
        <f>'2.2'!G52/'3.1.a'!$C$183</f>
        <v>2.0079994648128196E-3</v>
      </c>
      <c r="H52" s="208">
        <f>'2.2'!H52/'3.1.a'!$C$183</f>
        <v>4.3529588780224127E-4</v>
      </c>
      <c r="I52" s="208">
        <f>'2.2'!I52/'3.1.a'!$C$183</f>
        <v>0</v>
      </c>
      <c r="J52" s="233">
        <f>'2.2'!J52/'3.1.a'!$C$183</f>
        <v>3.9031542424426838E-3</v>
      </c>
      <c r="K52" s="232">
        <f>'2.2'!K52/'3.1.a'!$D$183</f>
        <v>1.557086827438738E-3</v>
      </c>
      <c r="L52" s="208">
        <f>'2.2'!L52/'3.1.a'!$D$183</f>
        <v>0</v>
      </c>
      <c r="M52" s="208">
        <f>'2.2'!M52/'3.1.a'!$D$183</f>
        <v>0</v>
      </c>
      <c r="N52" s="208">
        <f>'2.2'!N52/'3.1.a'!$D$183</f>
        <v>1.557086827438738E-3</v>
      </c>
      <c r="O52" s="208">
        <f>'2.2'!O52/'3.1.a'!$D$183</f>
        <v>2.0262814367181048E-3</v>
      </c>
      <c r="P52" s="208">
        <f>'2.2'!P52/'3.1.a'!$D$183</f>
        <v>4.4095163131982771E-4</v>
      </c>
      <c r="Q52" s="208">
        <f>'2.2'!Q52/'3.1.a'!$D$183</f>
        <v>0</v>
      </c>
      <c r="R52" s="233">
        <f>'2.2'!R52/'3.1.a'!$D$183</f>
        <v>4.0243198954766704E-3</v>
      </c>
      <c r="S52" s="232">
        <f>'2.2'!S52/'3.1.a'!$E$183</f>
        <v>1.317715085908747E-3</v>
      </c>
      <c r="T52" s="208">
        <f>'2.2'!T52/'3.1.a'!$E$183</f>
        <v>0</v>
      </c>
      <c r="U52" s="208">
        <f>'2.2'!U52/'3.1.a'!$E$183</f>
        <v>0</v>
      </c>
      <c r="V52" s="208">
        <f>'2.2'!V52/'3.1.a'!$E$183</f>
        <v>1.317715085908747E-3</v>
      </c>
      <c r="W52" s="208">
        <f>'2.2'!W52/'3.1.a'!$E$183</f>
        <v>2.1997187599460824E-3</v>
      </c>
      <c r="X52" s="208">
        <f>'2.2'!X52/'3.1.a'!$E$183</f>
        <v>4.4949258669724034E-4</v>
      </c>
      <c r="Y52" s="208">
        <f>'2.2'!Y52/'3.1.a'!$E$183</f>
        <v>0</v>
      </c>
      <c r="Z52" s="233">
        <f>'2.2'!Z52/'3.1.a'!$E$183</f>
        <v>3.9669264325520688E-3</v>
      </c>
      <c r="AA52" s="232">
        <f>'2.2'!AA52/'3.1.a'!$F$183</f>
        <v>1.1340739570663246E-3</v>
      </c>
      <c r="AB52" s="208">
        <f>'2.2'!AB52/'3.1.a'!$F$183</f>
        <v>0</v>
      </c>
      <c r="AC52" s="208">
        <f>'2.2'!AC52/'3.1.a'!$F$183</f>
        <v>0</v>
      </c>
      <c r="AD52" s="208">
        <f>'2.2'!AD52/'3.1.a'!$F$183</f>
        <v>1.1340739570663246E-3</v>
      </c>
      <c r="AE52" s="208">
        <f>'2.2'!AE52/'3.1.a'!$F$183</f>
        <v>2.2489284479044742E-3</v>
      </c>
      <c r="AF52" s="208">
        <f>'2.2'!AF52/'3.1.a'!$F$183</f>
        <v>4.5448094087312398E-4</v>
      </c>
      <c r="AG52" s="208">
        <f>'2.2'!AG52/'3.1.a'!$F$183</f>
        <v>0</v>
      </c>
      <c r="AH52" s="233">
        <f>'2.2'!AH52/'3.1.a'!$F$183</f>
        <v>3.8374833458439226E-3</v>
      </c>
      <c r="AI52" s="232">
        <f>'2.2'!AI52/'3.1.a'!$G$183</f>
        <v>1.1394116429931165E-3</v>
      </c>
      <c r="AJ52" s="208">
        <f>'2.2'!AJ52/'3.1.a'!$G$183</f>
        <v>0</v>
      </c>
      <c r="AK52" s="208">
        <f>'2.2'!AK52/'3.1.a'!$G$183</f>
        <v>0</v>
      </c>
      <c r="AL52" s="208">
        <f>'2.2'!AL52/'3.1.a'!$G$183</f>
        <v>1.1394116429931165E-3</v>
      </c>
      <c r="AM52" s="208">
        <f>'2.2'!AM52/'3.1.a'!$G$183</f>
        <v>2.2654855508428173E-3</v>
      </c>
      <c r="AN52" s="208">
        <f>'2.2'!AN52/'3.1.a'!$G$183</f>
        <v>4.5926142798509184E-4</v>
      </c>
      <c r="AO52" s="208">
        <f>'2.2'!AO52/'3.1.a'!$G$183</f>
        <v>0</v>
      </c>
      <c r="AP52" s="233">
        <f>'2.2'!AP52/'3.1.a'!$G$183</f>
        <v>3.864158621821026E-3</v>
      </c>
      <c r="AQ52" s="232">
        <f>'2.2'!AQ52/'3.1.a'!$H$183</f>
        <v>1.1093810926121957E-3</v>
      </c>
      <c r="AR52" s="208">
        <f>'2.2'!AR52/'3.1.a'!$H$183</f>
        <v>0</v>
      </c>
      <c r="AS52" s="208">
        <f>'2.2'!AS52/'3.1.a'!$H$183</f>
        <v>0</v>
      </c>
      <c r="AT52" s="208">
        <f>'2.2'!AT52/'3.1.a'!$H$183</f>
        <v>1.1093810926121957E-3</v>
      </c>
      <c r="AU52" s="208">
        <f>'2.2'!AU52/'3.1.a'!$H$183</f>
        <v>2.3048962867794924E-3</v>
      </c>
      <c r="AV52" s="208">
        <f>'2.2'!AV52/'3.1.a'!$H$183</f>
        <v>4.6567728384559363E-4</v>
      </c>
      <c r="AW52" s="208">
        <f>'2.2'!AW52/'3.1.a'!$H$183</f>
        <v>0</v>
      </c>
      <c r="AX52" s="233">
        <f>'2.2'!AX52/'3.1.a'!$H$183</f>
        <v>3.8799546632372816E-3</v>
      </c>
      <c r="AY52" s="232">
        <f>'2.2'!AY52/'3.1.a'!$I$183</f>
        <v>1.2816781721900657E-3</v>
      </c>
      <c r="AZ52" s="208">
        <f>'2.2'!AZ52/'3.1.a'!$I$183</f>
        <v>0</v>
      </c>
      <c r="BA52" s="208">
        <f>'2.2'!BA52/'3.1.a'!$I$183</f>
        <v>0</v>
      </c>
      <c r="BB52" s="208">
        <f>'2.2'!BB52/'3.1.a'!$I$183</f>
        <v>1.2816781721900657E-3</v>
      </c>
      <c r="BC52" s="208">
        <f>'2.2'!BC52/'3.1.a'!$I$183</f>
        <v>2.4611166622706608E-3</v>
      </c>
      <c r="BD52" s="208">
        <f>'2.2'!BD52/'3.1.a'!$I$183</f>
        <v>4.6002087739582142E-4</v>
      </c>
      <c r="BE52" s="208">
        <f>'2.2'!BE52/'3.1.a'!$I$183</f>
        <v>0</v>
      </c>
      <c r="BF52" s="233">
        <f>'2.2'!BF52/'3.1.a'!$I$183</f>
        <v>4.202815711856548E-3</v>
      </c>
      <c r="BG52" s="232">
        <f>'2.2'!BG52/'3.1.a'!$J$183</f>
        <v>1.1547336524556546E-3</v>
      </c>
      <c r="BH52" s="208">
        <f>'2.2'!BH52/'3.1.a'!$J$183</f>
        <v>0</v>
      </c>
      <c r="BI52" s="208">
        <f>'2.2'!BI52/'3.1.a'!$J$183</f>
        <v>0</v>
      </c>
      <c r="BJ52" s="208">
        <f>'2.2'!BJ52/'3.1.a'!$J$183</f>
        <v>1.1547336524556546E-3</v>
      </c>
      <c r="BK52" s="208">
        <f>'2.2'!BK52/'3.1.a'!$J$183</f>
        <v>2.5807395213043776E-3</v>
      </c>
      <c r="BL52" s="208">
        <f>'2.2'!BL52/'3.1.a'!$J$183</f>
        <v>4.8327260031134488E-4</v>
      </c>
      <c r="BM52" s="208">
        <f>'2.2'!BM52/'3.1.a'!$J$183</f>
        <v>0</v>
      </c>
      <c r="BN52" s="233">
        <f>'2.2'!BN52/'3.1.a'!$J$183</f>
        <v>4.2187457740713767E-3</v>
      </c>
      <c r="BO52" s="232">
        <f>'2.2'!BO52/'3.1.a'!$K$183</f>
        <v>1.5478147070183198E-3</v>
      </c>
      <c r="BP52" s="208">
        <f>'2.2'!BP52/'3.1.a'!$K$183</f>
        <v>0</v>
      </c>
      <c r="BQ52" s="208">
        <f>'2.2'!BQ52/'3.1.a'!$K$183</f>
        <v>0</v>
      </c>
      <c r="BR52" s="208">
        <f>'2.2'!BR52/'3.1.a'!$K$183</f>
        <v>1.5478147070183198E-3</v>
      </c>
      <c r="BS52" s="208">
        <f>'2.2'!BS52/'3.1.a'!$K$183</f>
        <v>2.6375886271292948E-3</v>
      </c>
      <c r="BT52" s="208">
        <f>'2.2'!BT52/'3.1.a'!$K$183</f>
        <v>6.1131376233566112E-4</v>
      </c>
      <c r="BU52" s="208">
        <f>'2.2'!BU52/'3.1.a'!$K$183</f>
        <v>0</v>
      </c>
      <c r="BV52" s="233">
        <f>'2.2'!BV52/'3.1.a'!$K$183</f>
        <v>4.7967170964832752E-3</v>
      </c>
      <c r="BW52" s="232">
        <f>'2.2'!BW52/'3.1.a'!$L$183</f>
        <v>1.0934778497999288E-3</v>
      </c>
      <c r="BX52" s="208">
        <f>'2.2'!BX52/'3.1.a'!$L$183</f>
        <v>0</v>
      </c>
      <c r="BY52" s="208">
        <f>'2.2'!BY52/'3.1.a'!$L$183</f>
        <v>0</v>
      </c>
      <c r="BZ52" s="208">
        <f>'2.2'!BZ52/'3.1.a'!$L$183</f>
        <v>1.0934778497999288E-3</v>
      </c>
      <c r="CA52" s="208">
        <f>'2.2'!CA52/'3.1.a'!$L$183</f>
        <v>2.9977130438504879E-3</v>
      </c>
      <c r="CB52" s="208">
        <f>'2.2'!CB52/'3.1.a'!$L$183</f>
        <v>6.4836536262995333E-4</v>
      </c>
      <c r="CC52" s="208">
        <f>'2.2'!CC52/'3.1.a'!$L$183</f>
        <v>0</v>
      </c>
      <c r="CD52" s="233">
        <f>'2.2'!CD52/'3.1.a'!$L$183</f>
        <v>4.73955625628037E-3</v>
      </c>
      <c r="CE52" s="232">
        <f>'2.2'!CE52/'3.1.a'!$M$183</f>
        <v>7.9019410127597635E-4</v>
      </c>
      <c r="CF52" s="208">
        <f>'2.2'!CF52/'3.1.a'!$M$183</f>
        <v>0</v>
      </c>
      <c r="CG52" s="208">
        <f>'2.2'!CG52/'3.1.a'!$M$183</f>
        <v>0</v>
      </c>
      <c r="CH52" s="208">
        <f>'2.2'!CH52/'3.1.a'!$M$183</f>
        <v>7.9019410127597635E-4</v>
      </c>
      <c r="CI52" s="208">
        <f>'2.2'!CI52/'3.1.a'!$M$183</f>
        <v>2.4969708657583446E-3</v>
      </c>
      <c r="CJ52" s="208">
        <f>'2.2'!CJ52/'3.1.a'!$M$183</f>
        <v>6.027444202403551E-4</v>
      </c>
      <c r="CK52" s="208">
        <f>'2.2'!CK52/'3.1.a'!$M$183</f>
        <v>0</v>
      </c>
      <c r="CL52" s="272">
        <f>'2.2'!CL52/'3.1.a'!$M$183</f>
        <v>3.8899093872746763E-3</v>
      </c>
      <c r="CM52" s="232">
        <f>'2.2'!CM52/'3.1.a'!$N$183</f>
        <v>8.2015451079153257E-4</v>
      </c>
      <c r="CN52" s="208">
        <f>'2.2'!CN52/'3.1.a'!$N$183</f>
        <v>0</v>
      </c>
      <c r="CO52" s="208">
        <f>'2.2'!CO52/'3.1.a'!$N$183</f>
        <v>0</v>
      </c>
      <c r="CP52" s="208">
        <f>'2.2'!CP52/'3.1.a'!$N$183</f>
        <v>8.2015451079153257E-4</v>
      </c>
      <c r="CQ52" s="208">
        <f>'2.2'!CQ52/'3.1.a'!$N$183</f>
        <v>2.7069345550441329E-3</v>
      </c>
      <c r="CR52" s="208">
        <f>'2.2'!CR52/'3.1.a'!$N$183</f>
        <v>5.8204597320810319E-4</v>
      </c>
      <c r="CS52" s="208">
        <f>'2.2'!CS52/'3.1.a'!$N$183</f>
        <v>0</v>
      </c>
      <c r="CT52" s="272">
        <f>'2.2'!CT52/'3.1.a'!$N$183</f>
        <v>4.1091350390437681E-3</v>
      </c>
    </row>
    <row r="53" spans="1:98" ht="20" customHeight="1" x14ac:dyDescent="0.2">
      <c r="A53" s="21">
        <v>11451</v>
      </c>
      <c r="B53" s="22" t="s">
        <v>271</v>
      </c>
      <c r="C53" s="220">
        <f>'2.2'!C53/'3.1.a'!$C$183</f>
        <v>0</v>
      </c>
      <c r="D53" s="144">
        <f>'2.2'!D53/'3.1.a'!$C$183</f>
        <v>0</v>
      </c>
      <c r="E53" s="144">
        <f>'2.2'!E53/'3.1.a'!$C$183</f>
        <v>0</v>
      </c>
      <c r="F53" s="144">
        <f>'2.2'!F53/'3.1.a'!$C$183</f>
        <v>0</v>
      </c>
      <c r="G53" s="144">
        <f>'2.2'!G53/'3.1.a'!$C$183</f>
        <v>0</v>
      </c>
      <c r="H53" s="144">
        <f>'2.2'!H53/'3.1.a'!$C$183</f>
        <v>0</v>
      </c>
      <c r="I53" s="144">
        <f>'2.2'!I53/'3.1.a'!$C$183</f>
        <v>0</v>
      </c>
      <c r="J53" s="221">
        <f>'2.2'!J53/'3.1.a'!$C$183</f>
        <v>0</v>
      </c>
      <c r="K53" s="220">
        <f>'2.2'!K53/'3.1.a'!$D$183</f>
        <v>0</v>
      </c>
      <c r="L53" s="144">
        <f>'2.2'!L53/'3.1.a'!$D$183</f>
        <v>0</v>
      </c>
      <c r="M53" s="144">
        <f>'2.2'!M53/'3.1.a'!$D$183</f>
        <v>0</v>
      </c>
      <c r="N53" s="144">
        <f>'2.2'!N53/'3.1.a'!$D$183</f>
        <v>0</v>
      </c>
      <c r="O53" s="144">
        <f>'2.2'!O53/'3.1.a'!$D$183</f>
        <v>0</v>
      </c>
      <c r="P53" s="144">
        <f>'2.2'!P53/'3.1.a'!$D$183</f>
        <v>0</v>
      </c>
      <c r="Q53" s="144">
        <f>'2.2'!Q53/'3.1.a'!$D$183</f>
        <v>0</v>
      </c>
      <c r="R53" s="221">
        <f>'2.2'!R53/'3.1.a'!$D$183</f>
        <v>0</v>
      </c>
      <c r="S53" s="220">
        <f>'2.2'!S53/'3.1.a'!$E$183</f>
        <v>0</v>
      </c>
      <c r="T53" s="144">
        <f>'2.2'!T53/'3.1.a'!$E$183</f>
        <v>0</v>
      </c>
      <c r="U53" s="144">
        <f>'2.2'!U53/'3.1.a'!$E$183</f>
        <v>0</v>
      </c>
      <c r="V53" s="144">
        <f>'2.2'!V53/'3.1.a'!$E$183</f>
        <v>0</v>
      </c>
      <c r="W53" s="144">
        <f>'2.2'!W53/'3.1.a'!$E$183</f>
        <v>0</v>
      </c>
      <c r="X53" s="144">
        <f>'2.2'!X53/'3.1.a'!$E$183</f>
        <v>0</v>
      </c>
      <c r="Y53" s="144">
        <f>'2.2'!Y53/'3.1.a'!$E$183</f>
        <v>0</v>
      </c>
      <c r="Z53" s="221">
        <f>'2.2'!Z53/'3.1.a'!$E$183</f>
        <v>0</v>
      </c>
      <c r="AA53" s="220">
        <f>'2.2'!AA53/'3.1.a'!$F$183</f>
        <v>0</v>
      </c>
      <c r="AB53" s="144">
        <f>'2.2'!AB53/'3.1.a'!$F$183</f>
        <v>0</v>
      </c>
      <c r="AC53" s="144">
        <f>'2.2'!AC53/'3.1.a'!$F$183</f>
        <v>0</v>
      </c>
      <c r="AD53" s="144">
        <f>'2.2'!AD53/'3.1.a'!$F$183</f>
        <v>0</v>
      </c>
      <c r="AE53" s="144">
        <f>'2.2'!AE53/'3.1.a'!$F$183</f>
        <v>0</v>
      </c>
      <c r="AF53" s="144">
        <f>'2.2'!AF53/'3.1.a'!$F$183</f>
        <v>0</v>
      </c>
      <c r="AG53" s="144">
        <f>'2.2'!AG53/'3.1.a'!$F$183</f>
        <v>0</v>
      </c>
      <c r="AH53" s="221">
        <f>'2.2'!AH53/'3.1.a'!$F$183</f>
        <v>0</v>
      </c>
      <c r="AI53" s="220">
        <f>'2.2'!AI53/'3.1.a'!$G$183</f>
        <v>0</v>
      </c>
      <c r="AJ53" s="144">
        <f>'2.2'!AJ53/'3.1.a'!$G$183</f>
        <v>0</v>
      </c>
      <c r="AK53" s="144">
        <f>'2.2'!AK53/'3.1.a'!$G$183</f>
        <v>0</v>
      </c>
      <c r="AL53" s="144">
        <f>'2.2'!AL53/'3.1.a'!$G$183</f>
        <v>0</v>
      </c>
      <c r="AM53" s="144">
        <f>'2.2'!AM53/'3.1.a'!$G$183</f>
        <v>0</v>
      </c>
      <c r="AN53" s="144">
        <f>'2.2'!AN53/'3.1.a'!$G$183</f>
        <v>0</v>
      </c>
      <c r="AO53" s="144">
        <f>'2.2'!AO53/'3.1.a'!$G$183</f>
        <v>0</v>
      </c>
      <c r="AP53" s="221">
        <f>'2.2'!AP53/'3.1.a'!$G$183</f>
        <v>0</v>
      </c>
      <c r="AQ53" s="220">
        <f>'2.2'!AQ53/'3.1.a'!$H$183</f>
        <v>0</v>
      </c>
      <c r="AR53" s="144">
        <f>'2.2'!AR53/'3.1.a'!$H$183</f>
        <v>0</v>
      </c>
      <c r="AS53" s="144">
        <f>'2.2'!AS53/'3.1.a'!$H$183</f>
        <v>0</v>
      </c>
      <c r="AT53" s="144">
        <f>'2.2'!AT53/'3.1.a'!$H$183</f>
        <v>0</v>
      </c>
      <c r="AU53" s="144">
        <f>'2.2'!AU53/'3.1.a'!$H$183</f>
        <v>0</v>
      </c>
      <c r="AV53" s="144">
        <f>'2.2'!AV53/'3.1.a'!$H$183</f>
        <v>0</v>
      </c>
      <c r="AW53" s="144">
        <f>'2.2'!AW53/'3.1.a'!$H$183</f>
        <v>0</v>
      </c>
      <c r="AX53" s="221">
        <f>'2.2'!AX53/'3.1.a'!$H$183</f>
        <v>0</v>
      </c>
      <c r="AY53" s="220">
        <f>'2.2'!AY53/'3.1.a'!$I$183</f>
        <v>0</v>
      </c>
      <c r="AZ53" s="144">
        <f>'2.2'!AZ53/'3.1.a'!$I$183</f>
        <v>0</v>
      </c>
      <c r="BA53" s="144">
        <f>'2.2'!BA53/'3.1.a'!$I$183</f>
        <v>0</v>
      </c>
      <c r="BB53" s="144">
        <f>'2.2'!BB53/'3.1.a'!$I$183</f>
        <v>0</v>
      </c>
      <c r="BC53" s="144">
        <f>'2.2'!BC53/'3.1.a'!$I$183</f>
        <v>0</v>
      </c>
      <c r="BD53" s="144">
        <f>'2.2'!BD53/'3.1.a'!$I$183</f>
        <v>0</v>
      </c>
      <c r="BE53" s="144">
        <f>'2.2'!BE53/'3.1.a'!$I$183</f>
        <v>0</v>
      </c>
      <c r="BF53" s="221">
        <f>'2.2'!BF53/'3.1.a'!$I$183</f>
        <v>0</v>
      </c>
      <c r="BG53" s="220">
        <f>'2.2'!BG53/'3.1.a'!$J$183</f>
        <v>0</v>
      </c>
      <c r="BH53" s="144">
        <f>'2.2'!BH53/'3.1.a'!$J$183</f>
        <v>0</v>
      </c>
      <c r="BI53" s="144">
        <f>'2.2'!BI53/'3.1.a'!$J$183</f>
        <v>0</v>
      </c>
      <c r="BJ53" s="144">
        <f>'2.2'!BJ53/'3.1.a'!$J$183</f>
        <v>0</v>
      </c>
      <c r="BK53" s="144">
        <f>'2.2'!BK53/'3.1.a'!$J$183</f>
        <v>0</v>
      </c>
      <c r="BL53" s="144">
        <f>'2.2'!BL53/'3.1.a'!$J$183</f>
        <v>0</v>
      </c>
      <c r="BM53" s="144">
        <f>'2.2'!BM53/'3.1.a'!$J$183</f>
        <v>0</v>
      </c>
      <c r="BN53" s="221">
        <f>'2.2'!BN53/'3.1.a'!$J$183</f>
        <v>0</v>
      </c>
      <c r="BO53" s="220">
        <f>'2.2'!BO53/'3.1.a'!$K$183</f>
        <v>0</v>
      </c>
      <c r="BP53" s="144">
        <f>'2.2'!BP53/'3.1.a'!$K$183</f>
        <v>0</v>
      </c>
      <c r="BQ53" s="144">
        <f>'2.2'!BQ53/'3.1.a'!$K$183</f>
        <v>0</v>
      </c>
      <c r="BR53" s="144">
        <f>'2.2'!BR53/'3.1.a'!$K$183</f>
        <v>0</v>
      </c>
      <c r="BS53" s="144">
        <f>'2.2'!BS53/'3.1.a'!$K$183</f>
        <v>0</v>
      </c>
      <c r="BT53" s="144">
        <f>'2.2'!BT53/'3.1.a'!$K$183</f>
        <v>0</v>
      </c>
      <c r="BU53" s="144">
        <f>'2.2'!BU53/'3.1.a'!$K$183</f>
        <v>0</v>
      </c>
      <c r="BV53" s="221">
        <f>'2.2'!BV53/'3.1.a'!$K$183</f>
        <v>0</v>
      </c>
      <c r="BW53" s="220">
        <f>'2.2'!BW53/'3.1.a'!$L$183</f>
        <v>0</v>
      </c>
      <c r="BX53" s="144">
        <f>'2.2'!BX53/'3.1.a'!$L$183</f>
        <v>0</v>
      </c>
      <c r="BY53" s="144">
        <f>'2.2'!BY53/'3.1.a'!$L$183</f>
        <v>0</v>
      </c>
      <c r="BZ53" s="144">
        <f>'2.2'!BZ53/'3.1.a'!$L$183</f>
        <v>0</v>
      </c>
      <c r="CA53" s="144">
        <f>'2.2'!CA53/'3.1.a'!$L$183</f>
        <v>0</v>
      </c>
      <c r="CB53" s="144">
        <f>'2.2'!CB53/'3.1.a'!$L$183</f>
        <v>0</v>
      </c>
      <c r="CC53" s="144">
        <f>'2.2'!CC53/'3.1.a'!$L$183</f>
        <v>0</v>
      </c>
      <c r="CD53" s="221">
        <f>'2.2'!CD53/'3.1.a'!$L$183</f>
        <v>0</v>
      </c>
      <c r="CE53" s="220">
        <f>'2.2'!CE53/'3.1.a'!$M$183</f>
        <v>0</v>
      </c>
      <c r="CF53" s="144">
        <f>'2.2'!CF53/'3.1.a'!$M$183</f>
        <v>0</v>
      </c>
      <c r="CG53" s="144">
        <f>'2.2'!CG53/'3.1.a'!$M$183</f>
        <v>0</v>
      </c>
      <c r="CH53" s="144">
        <f>'2.2'!CH53/'3.1.a'!$M$183</f>
        <v>0</v>
      </c>
      <c r="CI53" s="144">
        <f>'2.2'!CI53/'3.1.a'!$M$183</f>
        <v>0</v>
      </c>
      <c r="CJ53" s="144">
        <f>'2.2'!CJ53/'3.1.a'!$M$183</f>
        <v>0</v>
      </c>
      <c r="CK53" s="144">
        <f>'2.2'!CK53/'3.1.a'!$M$183</f>
        <v>0</v>
      </c>
      <c r="CL53" s="275">
        <f>'2.2'!CL53/'3.1.a'!$M$183</f>
        <v>0</v>
      </c>
      <c r="CM53" s="220">
        <f>'2.2'!CM53/'3.1.a'!$N$183</f>
        <v>0</v>
      </c>
      <c r="CN53" s="144">
        <f>'2.2'!CN53/'3.1.a'!$N$183</f>
        <v>0</v>
      </c>
      <c r="CO53" s="144">
        <f>'2.2'!CO53/'3.1.a'!$N$183</f>
        <v>0</v>
      </c>
      <c r="CP53" s="144">
        <f>'2.2'!CP53/'3.1.a'!$N$183</f>
        <v>0</v>
      </c>
      <c r="CQ53" s="144">
        <f>'2.2'!CQ53/'3.1.a'!$N$183</f>
        <v>0</v>
      </c>
      <c r="CR53" s="144">
        <f>'2.2'!CR53/'3.1.a'!$N$183</f>
        <v>0</v>
      </c>
      <c r="CS53" s="144">
        <f>'2.2'!CS53/'3.1.a'!$N$183</f>
        <v>0</v>
      </c>
      <c r="CT53" s="275">
        <f>'2.2'!CT53/'3.1.a'!$N$183</f>
        <v>0</v>
      </c>
    </row>
    <row r="54" spans="1:98" ht="20" customHeight="1" x14ac:dyDescent="0.2">
      <c r="A54" s="21">
        <v>11452</v>
      </c>
      <c r="B54" s="22" t="s">
        <v>458</v>
      </c>
      <c r="C54" s="220">
        <f>'2.2'!C54/'3.1.a'!$C$183</f>
        <v>1.4598588898276231E-3</v>
      </c>
      <c r="D54" s="144">
        <f>'2.2'!D54/'3.1.a'!$C$183</f>
        <v>0</v>
      </c>
      <c r="E54" s="144">
        <f>'2.2'!E54/'3.1.a'!$C$183</f>
        <v>0</v>
      </c>
      <c r="F54" s="144">
        <f>'2.2'!F54/'3.1.a'!$C$183</f>
        <v>1.4598588898276231E-3</v>
      </c>
      <c r="G54" s="144">
        <f>'2.2'!G54/'3.1.a'!$C$183</f>
        <v>2.0079994648128196E-3</v>
      </c>
      <c r="H54" s="144">
        <f>'2.2'!H54/'3.1.a'!$C$183</f>
        <v>4.3529588780224127E-4</v>
      </c>
      <c r="I54" s="144">
        <f>'2.2'!I54/'3.1.a'!$C$183</f>
        <v>0</v>
      </c>
      <c r="J54" s="221">
        <f>'2.2'!J54/'3.1.a'!$C$183</f>
        <v>3.9031542424426838E-3</v>
      </c>
      <c r="K54" s="220">
        <f>'2.2'!K54/'3.1.a'!$D$183</f>
        <v>1.557086827438738E-3</v>
      </c>
      <c r="L54" s="144">
        <f>'2.2'!L54/'3.1.a'!$D$183</f>
        <v>0</v>
      </c>
      <c r="M54" s="144">
        <f>'2.2'!M54/'3.1.a'!$D$183</f>
        <v>0</v>
      </c>
      <c r="N54" s="144">
        <f>'2.2'!N54/'3.1.a'!$D$183</f>
        <v>1.557086827438738E-3</v>
      </c>
      <c r="O54" s="144">
        <f>'2.2'!O54/'3.1.a'!$D$183</f>
        <v>2.0262814367181048E-3</v>
      </c>
      <c r="P54" s="144">
        <f>'2.2'!P54/'3.1.a'!$D$183</f>
        <v>4.4095163131982771E-4</v>
      </c>
      <c r="Q54" s="144">
        <f>'2.2'!Q54/'3.1.a'!$D$183</f>
        <v>0</v>
      </c>
      <c r="R54" s="221">
        <f>'2.2'!R54/'3.1.a'!$D$183</f>
        <v>4.0243198954766704E-3</v>
      </c>
      <c r="S54" s="220">
        <f>'2.2'!S54/'3.1.a'!$E$183</f>
        <v>1.317715085908747E-3</v>
      </c>
      <c r="T54" s="144">
        <f>'2.2'!T54/'3.1.a'!$E$183</f>
        <v>0</v>
      </c>
      <c r="U54" s="144">
        <f>'2.2'!U54/'3.1.a'!$E$183</f>
        <v>0</v>
      </c>
      <c r="V54" s="144">
        <f>'2.2'!V54/'3.1.a'!$E$183</f>
        <v>1.317715085908747E-3</v>
      </c>
      <c r="W54" s="144">
        <f>'2.2'!W54/'3.1.a'!$E$183</f>
        <v>2.1997187599460824E-3</v>
      </c>
      <c r="X54" s="144">
        <f>'2.2'!X54/'3.1.a'!$E$183</f>
        <v>4.4949258669724034E-4</v>
      </c>
      <c r="Y54" s="144">
        <f>'2.2'!Y54/'3.1.a'!$E$183</f>
        <v>0</v>
      </c>
      <c r="Z54" s="221">
        <f>'2.2'!Z54/'3.1.a'!$E$183</f>
        <v>3.9669264325520688E-3</v>
      </c>
      <c r="AA54" s="220">
        <f>'2.2'!AA54/'3.1.a'!$F$183</f>
        <v>1.1340739570663246E-3</v>
      </c>
      <c r="AB54" s="144">
        <f>'2.2'!AB54/'3.1.a'!$F$183</f>
        <v>0</v>
      </c>
      <c r="AC54" s="144">
        <f>'2.2'!AC54/'3.1.a'!$F$183</f>
        <v>0</v>
      </c>
      <c r="AD54" s="144">
        <f>'2.2'!AD54/'3.1.a'!$F$183</f>
        <v>1.1340739570663246E-3</v>
      </c>
      <c r="AE54" s="144">
        <f>'2.2'!AE54/'3.1.a'!$F$183</f>
        <v>2.2489284479044742E-3</v>
      </c>
      <c r="AF54" s="144">
        <f>'2.2'!AF54/'3.1.a'!$F$183</f>
        <v>4.5448094087312398E-4</v>
      </c>
      <c r="AG54" s="144">
        <f>'2.2'!AG54/'3.1.a'!$F$183</f>
        <v>0</v>
      </c>
      <c r="AH54" s="221">
        <f>'2.2'!AH54/'3.1.a'!$F$183</f>
        <v>3.8374833458439226E-3</v>
      </c>
      <c r="AI54" s="220">
        <f>'2.2'!AI54/'3.1.a'!$G$183</f>
        <v>1.1394116429931165E-3</v>
      </c>
      <c r="AJ54" s="144">
        <f>'2.2'!AJ54/'3.1.a'!$G$183</f>
        <v>0</v>
      </c>
      <c r="AK54" s="144">
        <f>'2.2'!AK54/'3.1.a'!$G$183</f>
        <v>0</v>
      </c>
      <c r="AL54" s="144">
        <f>'2.2'!AL54/'3.1.a'!$G$183</f>
        <v>1.1394116429931165E-3</v>
      </c>
      <c r="AM54" s="144">
        <f>'2.2'!AM54/'3.1.a'!$G$183</f>
        <v>2.2654855508428173E-3</v>
      </c>
      <c r="AN54" s="144">
        <f>'2.2'!AN54/'3.1.a'!$G$183</f>
        <v>4.5926142798509184E-4</v>
      </c>
      <c r="AO54" s="144">
        <f>'2.2'!AO54/'3.1.a'!$G$183</f>
        <v>0</v>
      </c>
      <c r="AP54" s="221">
        <f>'2.2'!AP54/'3.1.a'!$G$183</f>
        <v>3.864158621821026E-3</v>
      </c>
      <c r="AQ54" s="220">
        <f>'2.2'!AQ54/'3.1.a'!$H$183</f>
        <v>1.1093810926121957E-3</v>
      </c>
      <c r="AR54" s="144">
        <f>'2.2'!AR54/'3.1.a'!$H$183</f>
        <v>0</v>
      </c>
      <c r="AS54" s="144">
        <f>'2.2'!AS54/'3.1.a'!$H$183</f>
        <v>0</v>
      </c>
      <c r="AT54" s="144">
        <f>'2.2'!AT54/'3.1.a'!$H$183</f>
        <v>1.1093810926121957E-3</v>
      </c>
      <c r="AU54" s="144">
        <f>'2.2'!AU54/'3.1.a'!$H$183</f>
        <v>2.3048962867794924E-3</v>
      </c>
      <c r="AV54" s="144">
        <f>'2.2'!AV54/'3.1.a'!$H$183</f>
        <v>4.6567728384559363E-4</v>
      </c>
      <c r="AW54" s="144">
        <f>'2.2'!AW54/'3.1.a'!$H$183</f>
        <v>0</v>
      </c>
      <c r="AX54" s="221">
        <f>'2.2'!AX54/'3.1.a'!$H$183</f>
        <v>3.8799546632372816E-3</v>
      </c>
      <c r="AY54" s="220">
        <f>'2.2'!AY54/'3.1.a'!$I$183</f>
        <v>1.2816781721900657E-3</v>
      </c>
      <c r="AZ54" s="144">
        <f>'2.2'!AZ54/'3.1.a'!$I$183</f>
        <v>0</v>
      </c>
      <c r="BA54" s="144">
        <f>'2.2'!BA54/'3.1.a'!$I$183</f>
        <v>0</v>
      </c>
      <c r="BB54" s="144">
        <f>'2.2'!BB54/'3.1.a'!$I$183</f>
        <v>1.2816781721900657E-3</v>
      </c>
      <c r="BC54" s="144">
        <f>'2.2'!BC54/'3.1.a'!$I$183</f>
        <v>2.4611166622706608E-3</v>
      </c>
      <c r="BD54" s="144">
        <f>'2.2'!BD54/'3.1.a'!$I$183</f>
        <v>4.6002087739582142E-4</v>
      </c>
      <c r="BE54" s="144">
        <f>'2.2'!BE54/'3.1.a'!$I$183</f>
        <v>0</v>
      </c>
      <c r="BF54" s="221">
        <f>'2.2'!BF54/'3.1.a'!$I$183</f>
        <v>4.202815711856548E-3</v>
      </c>
      <c r="BG54" s="220">
        <f>'2.2'!BG54/'3.1.a'!$J$183</f>
        <v>1.1547336524556546E-3</v>
      </c>
      <c r="BH54" s="144">
        <f>'2.2'!BH54/'3.1.a'!$J$183</f>
        <v>0</v>
      </c>
      <c r="BI54" s="144">
        <f>'2.2'!BI54/'3.1.a'!$J$183</f>
        <v>0</v>
      </c>
      <c r="BJ54" s="144">
        <f>'2.2'!BJ54/'3.1.a'!$J$183</f>
        <v>1.1547336524556546E-3</v>
      </c>
      <c r="BK54" s="144">
        <f>'2.2'!BK54/'3.1.a'!$J$183</f>
        <v>2.5807395213043776E-3</v>
      </c>
      <c r="BL54" s="144">
        <f>'2.2'!BL54/'3.1.a'!$J$183</f>
        <v>4.8327260031134488E-4</v>
      </c>
      <c r="BM54" s="144">
        <f>'2.2'!BM54/'3.1.a'!$J$183</f>
        <v>0</v>
      </c>
      <c r="BN54" s="221">
        <f>'2.2'!BN54/'3.1.a'!$J$183</f>
        <v>4.2187457740713767E-3</v>
      </c>
      <c r="BO54" s="220">
        <f>'2.2'!BO54/'3.1.a'!$K$183</f>
        <v>1.5478147070183198E-3</v>
      </c>
      <c r="BP54" s="144">
        <f>'2.2'!BP54/'3.1.a'!$K$183</f>
        <v>0</v>
      </c>
      <c r="BQ54" s="144">
        <f>'2.2'!BQ54/'3.1.a'!$K$183</f>
        <v>0</v>
      </c>
      <c r="BR54" s="144">
        <f>'2.2'!BR54/'3.1.a'!$K$183</f>
        <v>1.5478147070183198E-3</v>
      </c>
      <c r="BS54" s="144">
        <f>'2.2'!BS54/'3.1.a'!$K$183</f>
        <v>2.6375886271292948E-3</v>
      </c>
      <c r="BT54" s="144">
        <f>'2.2'!BT54/'3.1.a'!$K$183</f>
        <v>6.1131376233566112E-4</v>
      </c>
      <c r="BU54" s="144">
        <f>'2.2'!BU54/'3.1.a'!$K$183</f>
        <v>0</v>
      </c>
      <c r="BV54" s="221">
        <f>'2.2'!BV54/'3.1.a'!$K$183</f>
        <v>4.7967170964832752E-3</v>
      </c>
      <c r="BW54" s="220">
        <f>'2.2'!BW54/'3.1.a'!$L$183</f>
        <v>1.0934778497999288E-3</v>
      </c>
      <c r="BX54" s="144">
        <f>'2.2'!BX54/'3.1.a'!$L$183</f>
        <v>0</v>
      </c>
      <c r="BY54" s="144">
        <f>'2.2'!BY54/'3.1.a'!$L$183</f>
        <v>0</v>
      </c>
      <c r="BZ54" s="144">
        <f>'2.2'!BZ54/'3.1.a'!$L$183</f>
        <v>1.0934778497999288E-3</v>
      </c>
      <c r="CA54" s="144">
        <f>'2.2'!CA54/'3.1.a'!$L$183</f>
        <v>2.9977130438504879E-3</v>
      </c>
      <c r="CB54" s="144">
        <f>'2.2'!CB54/'3.1.a'!$L$183</f>
        <v>6.4836536262995333E-4</v>
      </c>
      <c r="CC54" s="144">
        <f>'2.2'!CC54/'3.1.a'!$L$183</f>
        <v>0</v>
      </c>
      <c r="CD54" s="221">
        <f>'2.2'!CD54/'3.1.a'!$L$183</f>
        <v>4.73955625628037E-3</v>
      </c>
      <c r="CE54" s="220">
        <f>'2.2'!CE54/'3.1.a'!$M$183</f>
        <v>7.9019410127597635E-4</v>
      </c>
      <c r="CF54" s="144">
        <f>'2.2'!CF54/'3.1.a'!$M$183</f>
        <v>0</v>
      </c>
      <c r="CG54" s="144">
        <f>'2.2'!CG54/'3.1.a'!$M$183</f>
        <v>0</v>
      </c>
      <c r="CH54" s="144">
        <f>'2.2'!CH54/'3.1.a'!$M$183</f>
        <v>7.9019410127597635E-4</v>
      </c>
      <c r="CI54" s="144">
        <f>'2.2'!CI54/'3.1.a'!$M$183</f>
        <v>2.4969708657583446E-3</v>
      </c>
      <c r="CJ54" s="144">
        <f>'2.2'!CJ54/'3.1.a'!$M$183</f>
        <v>6.027444202403551E-4</v>
      </c>
      <c r="CK54" s="144">
        <f>'2.2'!CK54/'3.1.a'!$M$183</f>
        <v>0</v>
      </c>
      <c r="CL54" s="275">
        <f>'2.2'!CL54/'3.1.a'!$M$183</f>
        <v>3.8899093872746763E-3</v>
      </c>
      <c r="CM54" s="220">
        <f>'2.2'!CM54/'3.1.a'!$N$183</f>
        <v>8.2015451079153257E-4</v>
      </c>
      <c r="CN54" s="144">
        <f>'2.2'!CN54/'3.1.a'!$N$183</f>
        <v>0</v>
      </c>
      <c r="CO54" s="144">
        <f>'2.2'!CO54/'3.1.a'!$N$183</f>
        <v>0</v>
      </c>
      <c r="CP54" s="144">
        <f>'2.2'!CP54/'3.1.a'!$N$183</f>
        <v>8.2015451079153257E-4</v>
      </c>
      <c r="CQ54" s="144">
        <f>'2.2'!CQ54/'3.1.a'!$N$183</f>
        <v>2.7069345550441329E-3</v>
      </c>
      <c r="CR54" s="144">
        <f>'2.2'!CR54/'3.1.a'!$N$183</f>
        <v>5.8204597320810319E-4</v>
      </c>
      <c r="CS54" s="144">
        <f>'2.2'!CS54/'3.1.a'!$N$183</f>
        <v>0</v>
      </c>
      <c r="CT54" s="275">
        <f>'2.2'!CT54/'3.1.a'!$N$183</f>
        <v>4.1091350390437681E-3</v>
      </c>
    </row>
    <row r="55" spans="1:98" s="41" customFormat="1" ht="20" customHeight="1" x14ac:dyDescent="0.2">
      <c r="A55" s="38">
        <v>1146</v>
      </c>
      <c r="B55" s="39" t="s">
        <v>272</v>
      </c>
      <c r="C55" s="232">
        <f>'2.2'!C55/'3.1.a'!$C$183</f>
        <v>1.3418233340118641E-5</v>
      </c>
      <c r="D55" s="208">
        <f>'2.2'!D55/'3.1.a'!$C$183</f>
        <v>0</v>
      </c>
      <c r="E55" s="208">
        <f>'2.2'!E55/'3.1.a'!$C$183</f>
        <v>0</v>
      </c>
      <c r="F55" s="208">
        <f>'2.2'!F55/'3.1.a'!$C$183</f>
        <v>1.3418233340118641E-5</v>
      </c>
      <c r="G55" s="208">
        <f>'2.2'!G55/'3.1.a'!$C$183</f>
        <v>0</v>
      </c>
      <c r="H55" s="208">
        <f>'2.2'!H55/'3.1.a'!$C$183</f>
        <v>0</v>
      </c>
      <c r="I55" s="208">
        <f>'2.2'!I55/'3.1.a'!$C$183</f>
        <v>0</v>
      </c>
      <c r="J55" s="233">
        <f>'2.2'!J55/'3.1.a'!$C$183</f>
        <v>1.3418233340118641E-5</v>
      </c>
      <c r="K55" s="232">
        <f>'2.2'!K55/'3.1.a'!$D$183</f>
        <v>1.2680377048895639E-5</v>
      </c>
      <c r="L55" s="208">
        <f>'2.2'!L55/'3.1.a'!$D$183</f>
        <v>0</v>
      </c>
      <c r="M55" s="208">
        <f>'2.2'!M55/'3.1.a'!$D$183</f>
        <v>0</v>
      </c>
      <c r="N55" s="208">
        <f>'2.2'!N55/'3.1.a'!$D$183</f>
        <v>1.2680377048895639E-5</v>
      </c>
      <c r="O55" s="208">
        <f>'2.2'!O55/'3.1.a'!$D$183</f>
        <v>0</v>
      </c>
      <c r="P55" s="208">
        <f>'2.2'!P55/'3.1.a'!$D$183</f>
        <v>0</v>
      </c>
      <c r="Q55" s="208">
        <f>'2.2'!Q55/'3.1.a'!$D$183</f>
        <v>0</v>
      </c>
      <c r="R55" s="233">
        <f>'2.2'!R55/'3.1.a'!$D$183</f>
        <v>1.2680377048895639E-5</v>
      </c>
      <c r="S55" s="232">
        <f>'2.2'!S55/'3.1.a'!$E$183</f>
        <v>1.8871765450406664E-4</v>
      </c>
      <c r="T55" s="208">
        <f>'2.2'!T55/'3.1.a'!$E$183</f>
        <v>0</v>
      </c>
      <c r="U55" s="208">
        <f>'2.2'!U55/'3.1.a'!$E$183</f>
        <v>0</v>
      </c>
      <c r="V55" s="208">
        <f>'2.2'!V55/'3.1.a'!$E$183</f>
        <v>1.8871765450406664E-4</v>
      </c>
      <c r="W55" s="208">
        <f>'2.2'!W55/'3.1.a'!$E$183</f>
        <v>0</v>
      </c>
      <c r="X55" s="208">
        <f>'2.2'!X55/'3.1.a'!$E$183</f>
        <v>0</v>
      </c>
      <c r="Y55" s="208">
        <f>'2.2'!Y55/'3.1.a'!$E$183</f>
        <v>0</v>
      </c>
      <c r="Z55" s="233">
        <f>'2.2'!Z55/'3.1.a'!$E$183</f>
        <v>1.8871765450406664E-4</v>
      </c>
      <c r="AA55" s="232">
        <f>'2.2'!AA55/'3.1.a'!$F$183</f>
        <v>1.9447565773735896E-4</v>
      </c>
      <c r="AB55" s="208">
        <f>'2.2'!AB55/'3.1.a'!$F$183</f>
        <v>0</v>
      </c>
      <c r="AC55" s="208">
        <f>'2.2'!AC55/'3.1.a'!$F$183</f>
        <v>0</v>
      </c>
      <c r="AD55" s="208">
        <f>'2.2'!AD55/'3.1.a'!$F$183</f>
        <v>1.9447565773735896E-4</v>
      </c>
      <c r="AE55" s="208">
        <f>'2.2'!AE55/'3.1.a'!$F$183</f>
        <v>0</v>
      </c>
      <c r="AF55" s="208">
        <f>'2.2'!AF55/'3.1.a'!$F$183</f>
        <v>0</v>
      </c>
      <c r="AG55" s="208">
        <f>'2.2'!AG55/'3.1.a'!$F$183</f>
        <v>0</v>
      </c>
      <c r="AH55" s="233">
        <f>'2.2'!AH55/'3.1.a'!$F$183</f>
        <v>1.9447565773735896E-4</v>
      </c>
      <c r="AI55" s="232">
        <f>'2.2'!AI55/'3.1.a'!$G$183</f>
        <v>1.7274413885352588E-4</v>
      </c>
      <c r="AJ55" s="208">
        <f>'2.2'!AJ55/'3.1.a'!$G$183</f>
        <v>0</v>
      </c>
      <c r="AK55" s="208">
        <f>'2.2'!AK55/'3.1.a'!$G$183</f>
        <v>0</v>
      </c>
      <c r="AL55" s="208">
        <f>'2.2'!AL55/'3.1.a'!$G$183</f>
        <v>1.7274413885352588E-4</v>
      </c>
      <c r="AM55" s="208">
        <f>'2.2'!AM55/'3.1.a'!$G$183</f>
        <v>0</v>
      </c>
      <c r="AN55" s="208">
        <f>'2.2'!AN55/'3.1.a'!$G$183</f>
        <v>0</v>
      </c>
      <c r="AO55" s="208">
        <f>'2.2'!AO55/'3.1.a'!$G$183</f>
        <v>0</v>
      </c>
      <c r="AP55" s="233">
        <f>'2.2'!AP55/'3.1.a'!$G$183</f>
        <v>1.7274413885352588E-4</v>
      </c>
      <c r="AQ55" s="232">
        <f>'2.2'!AQ55/'3.1.a'!$H$183</f>
        <v>1.7711994022969797E-4</v>
      </c>
      <c r="AR55" s="208">
        <f>'2.2'!AR55/'3.1.a'!$H$183</f>
        <v>0</v>
      </c>
      <c r="AS55" s="208">
        <f>'2.2'!AS55/'3.1.a'!$H$183</f>
        <v>0</v>
      </c>
      <c r="AT55" s="208">
        <f>'2.2'!AT55/'3.1.a'!$H$183</f>
        <v>1.7711994022969797E-4</v>
      </c>
      <c r="AU55" s="208">
        <f>'2.2'!AU55/'3.1.a'!$H$183</f>
        <v>0</v>
      </c>
      <c r="AV55" s="208">
        <f>'2.2'!AV55/'3.1.a'!$H$183</f>
        <v>0</v>
      </c>
      <c r="AW55" s="208">
        <f>'2.2'!AW55/'3.1.a'!$H$183</f>
        <v>0</v>
      </c>
      <c r="AX55" s="233">
        <f>'2.2'!AX55/'3.1.a'!$H$183</f>
        <v>1.7711994022969797E-4</v>
      </c>
      <c r="AY55" s="232">
        <f>'2.2'!AY55/'3.1.a'!$I$183</f>
        <v>1.9539121836503051E-4</v>
      </c>
      <c r="AZ55" s="208">
        <f>'2.2'!AZ55/'3.1.a'!$I$183</f>
        <v>0</v>
      </c>
      <c r="BA55" s="208">
        <f>'2.2'!BA55/'3.1.a'!$I$183</f>
        <v>0</v>
      </c>
      <c r="BB55" s="208">
        <f>'2.2'!BB55/'3.1.a'!$I$183</f>
        <v>1.9539121836503051E-4</v>
      </c>
      <c r="BC55" s="208">
        <f>'2.2'!BC55/'3.1.a'!$I$183</f>
        <v>0</v>
      </c>
      <c r="BD55" s="208">
        <f>'2.2'!BD55/'3.1.a'!$I$183</f>
        <v>0</v>
      </c>
      <c r="BE55" s="208">
        <f>'2.2'!BE55/'3.1.a'!$I$183</f>
        <v>0</v>
      </c>
      <c r="BF55" s="233">
        <f>'2.2'!BF55/'3.1.a'!$I$183</f>
        <v>1.9539121836503051E-4</v>
      </c>
      <c r="BG55" s="232">
        <f>'2.2'!BG55/'3.1.a'!$J$183</f>
        <v>1.720980594395642E-4</v>
      </c>
      <c r="BH55" s="208">
        <f>'2.2'!BH55/'3.1.a'!$J$183</f>
        <v>0</v>
      </c>
      <c r="BI55" s="208">
        <f>'2.2'!BI55/'3.1.a'!$J$183</f>
        <v>0</v>
      </c>
      <c r="BJ55" s="208">
        <f>'2.2'!BJ55/'3.1.a'!$J$183</f>
        <v>1.720980594395642E-4</v>
      </c>
      <c r="BK55" s="208">
        <f>'2.2'!BK55/'3.1.a'!$J$183</f>
        <v>0</v>
      </c>
      <c r="BL55" s="208">
        <f>'2.2'!BL55/'3.1.a'!$J$183</f>
        <v>0</v>
      </c>
      <c r="BM55" s="208">
        <f>'2.2'!BM55/'3.1.a'!$J$183</f>
        <v>0</v>
      </c>
      <c r="BN55" s="233">
        <f>'2.2'!BN55/'3.1.a'!$J$183</f>
        <v>1.720980594395642E-4</v>
      </c>
      <c r="BO55" s="232">
        <f>'2.2'!BO55/'3.1.a'!$K$183</f>
        <v>1.5478458709926028E-4</v>
      </c>
      <c r="BP55" s="208">
        <f>'2.2'!BP55/'3.1.a'!$K$183</f>
        <v>0</v>
      </c>
      <c r="BQ55" s="208">
        <f>'2.2'!BQ55/'3.1.a'!$K$183</f>
        <v>0</v>
      </c>
      <c r="BR55" s="208">
        <f>'2.2'!BR55/'3.1.a'!$K$183</f>
        <v>1.5478458709926028E-4</v>
      </c>
      <c r="BS55" s="208">
        <f>'2.2'!BS55/'3.1.a'!$K$183</f>
        <v>0</v>
      </c>
      <c r="BT55" s="208">
        <f>'2.2'!BT55/'3.1.a'!$K$183</f>
        <v>0</v>
      </c>
      <c r="BU55" s="208">
        <f>'2.2'!BU55/'3.1.a'!$K$183</f>
        <v>0</v>
      </c>
      <c r="BV55" s="233">
        <f>'2.2'!BV55/'3.1.a'!$K$183</f>
        <v>1.5478458709926028E-4</v>
      </c>
      <c r="BW55" s="232">
        <f>'2.2'!BW55/'3.1.a'!$L$183</f>
        <v>1.4363465980911692E-4</v>
      </c>
      <c r="BX55" s="208">
        <f>'2.2'!BX55/'3.1.a'!$L$183</f>
        <v>0</v>
      </c>
      <c r="BY55" s="208">
        <f>'2.2'!BY55/'3.1.a'!$L$183</f>
        <v>0</v>
      </c>
      <c r="BZ55" s="208">
        <f>'2.2'!BZ55/'3.1.a'!$L$183</f>
        <v>1.4363465980911692E-4</v>
      </c>
      <c r="CA55" s="208">
        <f>'2.2'!CA55/'3.1.a'!$L$183</f>
        <v>0</v>
      </c>
      <c r="CB55" s="208">
        <f>'2.2'!CB55/'3.1.a'!$L$183</f>
        <v>0</v>
      </c>
      <c r="CC55" s="208">
        <f>'2.2'!CC55/'3.1.a'!$L$183</f>
        <v>0</v>
      </c>
      <c r="CD55" s="233">
        <f>'2.2'!CD55/'3.1.a'!$L$183</f>
        <v>1.4363465980911692E-4</v>
      </c>
      <c r="CE55" s="232">
        <f>'2.2'!CE55/'3.1.a'!$M$183</f>
        <v>1.1853091566852334E-4</v>
      </c>
      <c r="CF55" s="208">
        <f>'2.2'!CF55/'3.1.a'!$M$183</f>
        <v>0</v>
      </c>
      <c r="CG55" s="208">
        <f>'2.2'!CG55/'3.1.a'!$M$183</f>
        <v>0</v>
      </c>
      <c r="CH55" s="208">
        <f>'2.2'!CH55/'3.1.a'!$M$183</f>
        <v>1.1853091566852334E-4</v>
      </c>
      <c r="CI55" s="208">
        <f>'2.2'!CI55/'3.1.a'!$M$183</f>
        <v>0</v>
      </c>
      <c r="CJ55" s="208">
        <f>'2.2'!CJ55/'3.1.a'!$M$183</f>
        <v>0</v>
      </c>
      <c r="CK55" s="208">
        <f>'2.2'!CK55/'3.1.a'!$M$183</f>
        <v>0</v>
      </c>
      <c r="CL55" s="272">
        <f>'2.2'!CL55/'3.1.a'!$M$183</f>
        <v>1.1853091566852334E-4</v>
      </c>
      <c r="CM55" s="232">
        <f>'2.2'!CM55/'3.1.a'!$N$183</f>
        <v>1.1224945131684004E-4</v>
      </c>
      <c r="CN55" s="208">
        <f>'2.2'!CN55/'3.1.a'!$N$183</f>
        <v>0</v>
      </c>
      <c r="CO55" s="208">
        <f>'2.2'!CO55/'3.1.a'!$N$183</f>
        <v>0</v>
      </c>
      <c r="CP55" s="208">
        <f>'2.2'!CP55/'3.1.a'!$N$183</f>
        <v>1.1224945131684004E-4</v>
      </c>
      <c r="CQ55" s="208">
        <f>'2.2'!CQ55/'3.1.a'!$N$183</f>
        <v>0</v>
      </c>
      <c r="CR55" s="208">
        <f>'2.2'!CR55/'3.1.a'!$N$183</f>
        <v>0</v>
      </c>
      <c r="CS55" s="208">
        <f>'2.2'!CS55/'3.1.a'!$N$183</f>
        <v>0</v>
      </c>
      <c r="CT55" s="272">
        <f>'2.2'!CT55/'3.1.a'!$N$183</f>
        <v>1.1224945131684004E-4</v>
      </c>
    </row>
    <row r="56" spans="1:98" ht="20" customHeight="1" x14ac:dyDescent="0.2">
      <c r="A56" s="35">
        <v>115</v>
      </c>
      <c r="B56" s="36" t="s">
        <v>273</v>
      </c>
      <c r="C56" s="218">
        <f>'2.2'!C56/'3.1.a'!$C$183</f>
        <v>5.4255847193366074E-3</v>
      </c>
      <c r="D56" s="143">
        <f>'2.2'!D56/'3.1.a'!$C$183</f>
        <v>0</v>
      </c>
      <c r="E56" s="143">
        <f>'2.2'!E56/'3.1.a'!$C$183</f>
        <v>0</v>
      </c>
      <c r="F56" s="143">
        <f>'2.2'!F56/'3.1.a'!$C$183</f>
        <v>5.4255847193366074E-3</v>
      </c>
      <c r="G56" s="143">
        <f>'2.2'!G56/'3.1.a'!$C$183</f>
        <v>0</v>
      </c>
      <c r="H56" s="143">
        <f>'2.2'!H56/'3.1.a'!$C$183</f>
        <v>0</v>
      </c>
      <c r="I56" s="143">
        <f>'2.2'!I56/'3.1.a'!$C$183</f>
        <v>0</v>
      </c>
      <c r="J56" s="219">
        <f>'2.2'!J56/'3.1.a'!$C$183</f>
        <v>5.4255847193366074E-3</v>
      </c>
      <c r="K56" s="218">
        <f>'2.2'!K56/'3.1.a'!$D$183</f>
        <v>6.0901965033536834E-3</v>
      </c>
      <c r="L56" s="143">
        <f>'2.2'!L56/'3.1.a'!$D$183</f>
        <v>0</v>
      </c>
      <c r="M56" s="143">
        <f>'2.2'!M56/'3.1.a'!$D$183</f>
        <v>0</v>
      </c>
      <c r="N56" s="143">
        <f>'2.2'!N56/'3.1.a'!$D$183</f>
        <v>6.0901965033536834E-3</v>
      </c>
      <c r="O56" s="143">
        <f>'2.2'!O56/'3.1.a'!$D$183</f>
        <v>0</v>
      </c>
      <c r="P56" s="143">
        <f>'2.2'!P56/'3.1.a'!$D$183</f>
        <v>0</v>
      </c>
      <c r="Q56" s="143">
        <f>'2.2'!Q56/'3.1.a'!$D$183</f>
        <v>0</v>
      </c>
      <c r="R56" s="219">
        <f>'2.2'!R56/'3.1.a'!$D$183</f>
        <v>6.0901965033536834E-3</v>
      </c>
      <c r="S56" s="218">
        <f>'2.2'!S56/'3.1.a'!$E$183</f>
        <v>6.4653141906865557E-3</v>
      </c>
      <c r="T56" s="143">
        <f>'2.2'!T56/'3.1.a'!$E$183</f>
        <v>0</v>
      </c>
      <c r="U56" s="143">
        <f>'2.2'!U56/'3.1.a'!$E$183</f>
        <v>0</v>
      </c>
      <c r="V56" s="143">
        <f>'2.2'!V56/'3.1.a'!$E$183</f>
        <v>6.4653141906865557E-3</v>
      </c>
      <c r="W56" s="143">
        <f>'2.2'!W56/'3.1.a'!$E$183</f>
        <v>0</v>
      </c>
      <c r="X56" s="143">
        <f>'2.2'!X56/'3.1.a'!$E$183</f>
        <v>0</v>
      </c>
      <c r="Y56" s="143">
        <f>'2.2'!Y56/'3.1.a'!$E$183</f>
        <v>0</v>
      </c>
      <c r="Z56" s="219">
        <f>'2.2'!Z56/'3.1.a'!$E$183</f>
        <v>6.4653141906865557E-3</v>
      </c>
      <c r="AA56" s="218">
        <f>'2.2'!AA56/'3.1.a'!$F$183</f>
        <v>6.9356782312220725E-3</v>
      </c>
      <c r="AB56" s="143">
        <f>'2.2'!AB56/'3.1.a'!$F$183</f>
        <v>0</v>
      </c>
      <c r="AC56" s="143">
        <f>'2.2'!AC56/'3.1.a'!$F$183</f>
        <v>0</v>
      </c>
      <c r="AD56" s="143">
        <f>'2.2'!AD56/'3.1.a'!$F$183</f>
        <v>6.9356782312220725E-3</v>
      </c>
      <c r="AE56" s="143">
        <f>'2.2'!AE56/'3.1.a'!$F$183</f>
        <v>0</v>
      </c>
      <c r="AF56" s="143">
        <f>'2.2'!AF56/'3.1.a'!$F$183</f>
        <v>0</v>
      </c>
      <c r="AG56" s="143">
        <f>'2.2'!AG56/'3.1.a'!$F$183</f>
        <v>0</v>
      </c>
      <c r="AH56" s="219">
        <f>'2.2'!AH56/'3.1.a'!$F$183</f>
        <v>6.9356782312220725E-3</v>
      </c>
      <c r="AI56" s="218">
        <f>'2.2'!AI56/'3.1.a'!$G$183</f>
        <v>6.363270587270738E-3</v>
      </c>
      <c r="AJ56" s="143">
        <f>'2.2'!AJ56/'3.1.a'!$G$183</f>
        <v>0</v>
      </c>
      <c r="AK56" s="143">
        <f>'2.2'!AK56/'3.1.a'!$G$183</f>
        <v>0</v>
      </c>
      <c r="AL56" s="143">
        <f>'2.2'!AL56/'3.1.a'!$G$183</f>
        <v>6.363270587270738E-3</v>
      </c>
      <c r="AM56" s="143">
        <f>'2.2'!AM56/'3.1.a'!$G$183</f>
        <v>0</v>
      </c>
      <c r="AN56" s="143">
        <f>'2.2'!AN56/'3.1.a'!$G$183</f>
        <v>0</v>
      </c>
      <c r="AO56" s="143">
        <f>'2.2'!AO56/'3.1.a'!$G$183</f>
        <v>0</v>
      </c>
      <c r="AP56" s="219">
        <f>'2.2'!AP56/'3.1.a'!$G$183</f>
        <v>6.363270587270738E-3</v>
      </c>
      <c r="AQ56" s="218">
        <f>'2.2'!AQ56/'3.1.a'!$H$183</f>
        <v>6.4994568908585317E-3</v>
      </c>
      <c r="AR56" s="143">
        <f>'2.2'!AR56/'3.1.a'!$H$183</f>
        <v>0</v>
      </c>
      <c r="AS56" s="143">
        <f>'2.2'!AS56/'3.1.a'!$H$183</f>
        <v>0</v>
      </c>
      <c r="AT56" s="143">
        <f>'2.2'!AT56/'3.1.a'!$H$183</f>
        <v>6.4994568908585317E-3</v>
      </c>
      <c r="AU56" s="143">
        <f>'2.2'!AU56/'3.1.a'!$H$183</f>
        <v>0</v>
      </c>
      <c r="AV56" s="143">
        <f>'2.2'!AV56/'3.1.a'!$H$183</f>
        <v>0</v>
      </c>
      <c r="AW56" s="143">
        <f>'2.2'!AW56/'3.1.a'!$H$183</f>
        <v>0</v>
      </c>
      <c r="AX56" s="219">
        <f>'2.2'!AX56/'3.1.a'!$H$183</f>
        <v>6.4994568908585317E-3</v>
      </c>
      <c r="AY56" s="218">
        <f>'2.2'!AY56/'3.1.a'!$I$183</f>
        <v>5.0161060774169099E-3</v>
      </c>
      <c r="AZ56" s="143">
        <f>'2.2'!AZ56/'3.1.a'!$I$183</f>
        <v>0</v>
      </c>
      <c r="BA56" s="143">
        <f>'2.2'!BA56/'3.1.a'!$I$183</f>
        <v>0</v>
      </c>
      <c r="BB56" s="143">
        <f>'2.2'!BB56/'3.1.a'!$I$183</f>
        <v>5.0161060774169099E-3</v>
      </c>
      <c r="BC56" s="143">
        <f>'2.2'!BC56/'3.1.a'!$I$183</f>
        <v>0</v>
      </c>
      <c r="BD56" s="143">
        <f>'2.2'!BD56/'3.1.a'!$I$183</f>
        <v>0</v>
      </c>
      <c r="BE56" s="143">
        <f>'2.2'!BE56/'3.1.a'!$I$183</f>
        <v>0</v>
      </c>
      <c r="BF56" s="219">
        <f>'2.2'!BF56/'3.1.a'!$I$183</f>
        <v>5.0161060774169099E-3</v>
      </c>
      <c r="BG56" s="218">
        <f>'2.2'!BG56/'3.1.a'!$J$183</f>
        <v>4.9123471285156409E-3</v>
      </c>
      <c r="BH56" s="143">
        <f>'2.2'!BH56/'3.1.a'!$J$183</f>
        <v>0</v>
      </c>
      <c r="BI56" s="143">
        <f>'2.2'!BI56/'3.1.a'!$J$183</f>
        <v>0</v>
      </c>
      <c r="BJ56" s="143">
        <f>'2.2'!BJ56/'3.1.a'!$J$183</f>
        <v>4.9123471285156409E-3</v>
      </c>
      <c r="BK56" s="143">
        <f>'2.2'!BK56/'3.1.a'!$J$183</f>
        <v>0</v>
      </c>
      <c r="BL56" s="143">
        <f>'2.2'!BL56/'3.1.a'!$J$183</f>
        <v>0</v>
      </c>
      <c r="BM56" s="143">
        <f>'2.2'!BM56/'3.1.a'!$J$183</f>
        <v>0</v>
      </c>
      <c r="BN56" s="219">
        <f>'2.2'!BN56/'3.1.a'!$J$183</f>
        <v>4.9123471285156409E-3</v>
      </c>
      <c r="BO56" s="218">
        <f>'2.2'!BO56/'3.1.a'!$K$183</f>
        <v>5.8114329854139146E-3</v>
      </c>
      <c r="BP56" s="143">
        <f>'2.2'!BP56/'3.1.a'!$K$183</f>
        <v>0</v>
      </c>
      <c r="BQ56" s="143">
        <f>'2.2'!BQ56/'3.1.a'!$K$183</f>
        <v>0</v>
      </c>
      <c r="BR56" s="143">
        <f>'2.2'!BR56/'3.1.a'!$K$183</f>
        <v>5.8114329854139146E-3</v>
      </c>
      <c r="BS56" s="143">
        <f>'2.2'!BS56/'3.1.a'!$K$183</f>
        <v>0</v>
      </c>
      <c r="BT56" s="143">
        <f>'2.2'!BT56/'3.1.a'!$K$183</f>
        <v>0</v>
      </c>
      <c r="BU56" s="143">
        <f>'2.2'!BU56/'3.1.a'!$K$183</f>
        <v>0</v>
      </c>
      <c r="BV56" s="219">
        <f>'2.2'!BV56/'3.1.a'!$K$183</f>
        <v>5.8114329854139146E-3</v>
      </c>
      <c r="BW56" s="218">
        <f>'2.2'!BW56/'3.1.a'!$L$183</f>
        <v>5.8102628062934609E-3</v>
      </c>
      <c r="BX56" s="143">
        <f>'2.2'!BX56/'3.1.a'!$L$183</f>
        <v>0</v>
      </c>
      <c r="BY56" s="143">
        <f>'2.2'!BY56/'3.1.a'!$L$183</f>
        <v>0</v>
      </c>
      <c r="BZ56" s="143">
        <f>'2.2'!BZ56/'3.1.a'!$L$183</f>
        <v>5.8102628062934609E-3</v>
      </c>
      <c r="CA56" s="143">
        <f>'2.2'!CA56/'3.1.a'!$L$183</f>
        <v>0</v>
      </c>
      <c r="CB56" s="143">
        <f>'2.2'!CB56/'3.1.a'!$L$183</f>
        <v>0</v>
      </c>
      <c r="CC56" s="143">
        <f>'2.2'!CC56/'3.1.a'!$L$183</f>
        <v>0</v>
      </c>
      <c r="CD56" s="219">
        <f>'2.2'!CD56/'3.1.a'!$L$183</f>
        <v>5.8102628062934609E-3</v>
      </c>
      <c r="CE56" s="218">
        <f>'2.2'!CE56/'3.1.a'!$M$183</f>
        <v>6.1226908662685474E-3</v>
      </c>
      <c r="CF56" s="143">
        <f>'2.2'!CF56/'3.1.a'!$M$183</f>
        <v>0</v>
      </c>
      <c r="CG56" s="143">
        <f>'2.2'!CG56/'3.1.a'!$M$183</f>
        <v>0</v>
      </c>
      <c r="CH56" s="143">
        <f>'2.2'!CH56/'3.1.a'!$M$183</f>
        <v>6.1226908662685474E-3</v>
      </c>
      <c r="CI56" s="143">
        <f>'2.2'!CI56/'3.1.a'!$M$183</f>
        <v>0</v>
      </c>
      <c r="CJ56" s="143">
        <f>'2.2'!CJ56/'3.1.a'!$M$183</f>
        <v>0</v>
      </c>
      <c r="CK56" s="143">
        <f>'2.2'!CK56/'3.1.a'!$M$183</f>
        <v>0</v>
      </c>
      <c r="CL56" s="271">
        <f>'2.2'!CL56/'3.1.a'!$M$183</f>
        <v>6.1226908662685474E-3</v>
      </c>
      <c r="CM56" s="218">
        <f>'2.2'!CM56/'3.1.a'!$N$183</f>
        <v>7.147439077800655E-3</v>
      </c>
      <c r="CN56" s="143">
        <f>'2.2'!CN56/'3.1.a'!$N$183</f>
        <v>0</v>
      </c>
      <c r="CO56" s="143">
        <f>'2.2'!CO56/'3.1.a'!$N$183</f>
        <v>0</v>
      </c>
      <c r="CP56" s="143">
        <f>'2.2'!CP56/'3.1.a'!$N$183</f>
        <v>7.147439077800655E-3</v>
      </c>
      <c r="CQ56" s="143">
        <f>'2.2'!CQ56/'3.1.a'!$N$183</f>
        <v>0</v>
      </c>
      <c r="CR56" s="143">
        <f>'2.2'!CR56/'3.1.a'!$N$183</f>
        <v>0</v>
      </c>
      <c r="CS56" s="143">
        <f>'2.2'!CS56/'3.1.a'!$N$183</f>
        <v>0</v>
      </c>
      <c r="CT56" s="271">
        <f>'2.2'!CT56/'3.1.a'!$N$183</f>
        <v>7.147439077800655E-3</v>
      </c>
    </row>
    <row r="57" spans="1:98" ht="20" customHeight="1" x14ac:dyDescent="0.2">
      <c r="A57" s="21">
        <v>1151</v>
      </c>
      <c r="B57" s="22" t="s">
        <v>459</v>
      </c>
      <c r="C57" s="220">
        <f>'2.2'!C57/'3.1.a'!$C$183</f>
        <v>5.4142944062568598E-3</v>
      </c>
      <c r="D57" s="144">
        <f>'2.2'!D57/'3.1.a'!$C$183</f>
        <v>0</v>
      </c>
      <c r="E57" s="144">
        <f>'2.2'!E57/'3.1.a'!$C$183</f>
        <v>0</v>
      </c>
      <c r="F57" s="144">
        <f>'2.2'!F57/'3.1.a'!$C$183</f>
        <v>5.4142944062568598E-3</v>
      </c>
      <c r="G57" s="144">
        <f>'2.2'!G57/'3.1.a'!$C$183</f>
        <v>0</v>
      </c>
      <c r="H57" s="144">
        <f>'2.2'!H57/'3.1.a'!$C$183</f>
        <v>0</v>
      </c>
      <c r="I57" s="144">
        <f>'2.2'!I57/'3.1.a'!$C$183</f>
        <v>0</v>
      </c>
      <c r="J57" s="221">
        <f>'2.2'!J57/'3.1.a'!$C$183</f>
        <v>5.4142944062568598E-3</v>
      </c>
      <c r="K57" s="220">
        <f>'2.2'!K57/'3.1.a'!$D$183</f>
        <v>6.080650207397344E-3</v>
      </c>
      <c r="L57" s="144">
        <f>'2.2'!L57/'3.1.a'!$D$183</f>
        <v>0</v>
      </c>
      <c r="M57" s="144">
        <f>'2.2'!M57/'3.1.a'!$D$183</f>
        <v>0</v>
      </c>
      <c r="N57" s="144">
        <f>'2.2'!N57/'3.1.a'!$D$183</f>
        <v>6.080650207397344E-3</v>
      </c>
      <c r="O57" s="144">
        <f>'2.2'!O57/'3.1.a'!$D$183</f>
        <v>0</v>
      </c>
      <c r="P57" s="144">
        <f>'2.2'!P57/'3.1.a'!$D$183</f>
        <v>0</v>
      </c>
      <c r="Q57" s="144">
        <f>'2.2'!Q57/'3.1.a'!$D$183</f>
        <v>0</v>
      </c>
      <c r="R57" s="221">
        <f>'2.2'!R57/'3.1.a'!$D$183</f>
        <v>6.080650207397344E-3</v>
      </c>
      <c r="S57" s="220">
        <f>'2.2'!S57/'3.1.a'!$E$183</f>
        <v>6.4458776197193627E-3</v>
      </c>
      <c r="T57" s="144">
        <f>'2.2'!T57/'3.1.a'!$E$183</f>
        <v>0</v>
      </c>
      <c r="U57" s="144">
        <f>'2.2'!U57/'3.1.a'!$E$183</f>
        <v>0</v>
      </c>
      <c r="V57" s="144">
        <f>'2.2'!V57/'3.1.a'!$E$183</f>
        <v>6.4458776197193627E-3</v>
      </c>
      <c r="W57" s="144">
        <f>'2.2'!W57/'3.1.a'!$E$183</f>
        <v>0</v>
      </c>
      <c r="X57" s="144">
        <f>'2.2'!X57/'3.1.a'!$E$183</f>
        <v>0</v>
      </c>
      <c r="Y57" s="144">
        <f>'2.2'!Y57/'3.1.a'!$E$183</f>
        <v>0</v>
      </c>
      <c r="Z57" s="221">
        <f>'2.2'!Z57/'3.1.a'!$E$183</f>
        <v>6.4458776197193627E-3</v>
      </c>
      <c r="AA57" s="220">
        <f>'2.2'!AA57/'3.1.a'!$F$183</f>
        <v>6.9082758743694928E-3</v>
      </c>
      <c r="AB57" s="144">
        <f>'2.2'!AB57/'3.1.a'!$F$183</f>
        <v>0</v>
      </c>
      <c r="AC57" s="144">
        <f>'2.2'!AC57/'3.1.a'!$F$183</f>
        <v>0</v>
      </c>
      <c r="AD57" s="144">
        <f>'2.2'!AD57/'3.1.a'!$F$183</f>
        <v>6.9082758743694928E-3</v>
      </c>
      <c r="AE57" s="144">
        <f>'2.2'!AE57/'3.1.a'!$F$183</f>
        <v>0</v>
      </c>
      <c r="AF57" s="144">
        <f>'2.2'!AF57/'3.1.a'!$F$183</f>
        <v>0</v>
      </c>
      <c r="AG57" s="144">
        <f>'2.2'!AG57/'3.1.a'!$F$183</f>
        <v>0</v>
      </c>
      <c r="AH57" s="221">
        <f>'2.2'!AH57/'3.1.a'!$F$183</f>
        <v>6.9082758743694928E-3</v>
      </c>
      <c r="AI57" s="220">
        <f>'2.2'!AI57/'3.1.a'!$G$183</f>
        <v>6.3352163417231466E-3</v>
      </c>
      <c r="AJ57" s="144">
        <f>'2.2'!AJ57/'3.1.a'!$G$183</f>
        <v>0</v>
      </c>
      <c r="AK57" s="144">
        <f>'2.2'!AK57/'3.1.a'!$G$183</f>
        <v>0</v>
      </c>
      <c r="AL57" s="144">
        <f>'2.2'!AL57/'3.1.a'!$G$183</f>
        <v>6.3352163417231466E-3</v>
      </c>
      <c r="AM57" s="144">
        <f>'2.2'!AM57/'3.1.a'!$G$183</f>
        <v>0</v>
      </c>
      <c r="AN57" s="144">
        <f>'2.2'!AN57/'3.1.a'!$G$183</f>
        <v>0</v>
      </c>
      <c r="AO57" s="144">
        <f>'2.2'!AO57/'3.1.a'!$G$183</f>
        <v>0</v>
      </c>
      <c r="AP57" s="221">
        <f>'2.2'!AP57/'3.1.a'!$G$183</f>
        <v>6.3352163417231466E-3</v>
      </c>
      <c r="AQ57" s="220">
        <f>'2.2'!AQ57/'3.1.a'!$H$183</f>
        <v>6.4828885746208136E-3</v>
      </c>
      <c r="AR57" s="144">
        <f>'2.2'!AR57/'3.1.a'!$H$183</f>
        <v>0</v>
      </c>
      <c r="AS57" s="144">
        <f>'2.2'!AS57/'3.1.a'!$H$183</f>
        <v>0</v>
      </c>
      <c r="AT57" s="144">
        <f>'2.2'!AT57/'3.1.a'!$H$183</f>
        <v>6.4828885746208136E-3</v>
      </c>
      <c r="AU57" s="144">
        <f>'2.2'!AU57/'3.1.a'!$H$183</f>
        <v>0</v>
      </c>
      <c r="AV57" s="144">
        <f>'2.2'!AV57/'3.1.a'!$H$183</f>
        <v>0</v>
      </c>
      <c r="AW57" s="144">
        <f>'2.2'!AW57/'3.1.a'!$H$183</f>
        <v>0</v>
      </c>
      <c r="AX57" s="221">
        <f>'2.2'!AX57/'3.1.a'!$H$183</f>
        <v>6.4828885746208136E-3</v>
      </c>
      <c r="AY57" s="220">
        <f>'2.2'!AY57/'3.1.a'!$I$183</f>
        <v>4.9938917373377181E-3</v>
      </c>
      <c r="AZ57" s="144">
        <f>'2.2'!AZ57/'3.1.a'!$I$183</f>
        <v>0</v>
      </c>
      <c r="BA57" s="144">
        <f>'2.2'!BA57/'3.1.a'!$I$183</f>
        <v>0</v>
      </c>
      <c r="BB57" s="144">
        <f>'2.2'!BB57/'3.1.a'!$I$183</f>
        <v>4.9938917373377181E-3</v>
      </c>
      <c r="BC57" s="144">
        <f>'2.2'!BC57/'3.1.a'!$I$183</f>
        <v>0</v>
      </c>
      <c r="BD57" s="144">
        <f>'2.2'!BD57/'3.1.a'!$I$183</f>
        <v>0</v>
      </c>
      <c r="BE57" s="144">
        <f>'2.2'!BE57/'3.1.a'!$I$183</f>
        <v>0</v>
      </c>
      <c r="BF57" s="221">
        <f>'2.2'!BF57/'3.1.a'!$I$183</f>
        <v>4.9938917373377181E-3</v>
      </c>
      <c r="BG57" s="220">
        <f>'2.2'!BG57/'3.1.a'!$J$183</f>
        <v>4.902354060280209E-3</v>
      </c>
      <c r="BH57" s="144">
        <f>'2.2'!BH57/'3.1.a'!$J$183</f>
        <v>0</v>
      </c>
      <c r="BI57" s="144">
        <f>'2.2'!BI57/'3.1.a'!$J$183</f>
        <v>0</v>
      </c>
      <c r="BJ57" s="144">
        <f>'2.2'!BJ57/'3.1.a'!$J$183</f>
        <v>4.902354060280209E-3</v>
      </c>
      <c r="BK57" s="144">
        <f>'2.2'!BK57/'3.1.a'!$J$183</f>
        <v>0</v>
      </c>
      <c r="BL57" s="144">
        <f>'2.2'!BL57/'3.1.a'!$J$183</f>
        <v>0</v>
      </c>
      <c r="BM57" s="144">
        <f>'2.2'!BM57/'3.1.a'!$J$183</f>
        <v>0</v>
      </c>
      <c r="BN57" s="221">
        <f>'2.2'!BN57/'3.1.a'!$J$183</f>
        <v>4.902354060280209E-3</v>
      </c>
      <c r="BO57" s="220">
        <f>'2.2'!BO57/'3.1.a'!$K$183</f>
        <v>5.7930442563734795E-3</v>
      </c>
      <c r="BP57" s="144">
        <f>'2.2'!BP57/'3.1.a'!$K$183</f>
        <v>0</v>
      </c>
      <c r="BQ57" s="144">
        <f>'2.2'!BQ57/'3.1.a'!$K$183</f>
        <v>0</v>
      </c>
      <c r="BR57" s="144">
        <f>'2.2'!BR57/'3.1.a'!$K$183</f>
        <v>5.7930442563734795E-3</v>
      </c>
      <c r="BS57" s="144">
        <f>'2.2'!BS57/'3.1.a'!$K$183</f>
        <v>0</v>
      </c>
      <c r="BT57" s="144">
        <f>'2.2'!BT57/'3.1.a'!$K$183</f>
        <v>0</v>
      </c>
      <c r="BU57" s="144">
        <f>'2.2'!BU57/'3.1.a'!$K$183</f>
        <v>0</v>
      </c>
      <c r="BV57" s="221">
        <f>'2.2'!BV57/'3.1.a'!$K$183</f>
        <v>5.7930442563734795E-3</v>
      </c>
      <c r="BW57" s="220">
        <f>'2.2'!BW57/'3.1.a'!$L$183</f>
        <v>5.7979579906568173E-3</v>
      </c>
      <c r="BX57" s="144">
        <f>'2.2'!BX57/'3.1.a'!$L$183</f>
        <v>0</v>
      </c>
      <c r="BY57" s="144">
        <f>'2.2'!BY57/'3.1.a'!$L$183</f>
        <v>0</v>
      </c>
      <c r="BZ57" s="144">
        <f>'2.2'!BZ57/'3.1.a'!$L$183</f>
        <v>5.7979579906568173E-3</v>
      </c>
      <c r="CA57" s="144">
        <f>'2.2'!CA57/'3.1.a'!$L$183</f>
        <v>0</v>
      </c>
      <c r="CB57" s="144">
        <f>'2.2'!CB57/'3.1.a'!$L$183</f>
        <v>0</v>
      </c>
      <c r="CC57" s="144">
        <f>'2.2'!CC57/'3.1.a'!$L$183</f>
        <v>0</v>
      </c>
      <c r="CD57" s="221">
        <f>'2.2'!CD57/'3.1.a'!$L$183</f>
        <v>5.7979579906568173E-3</v>
      </c>
      <c r="CE57" s="220">
        <f>'2.2'!CE57/'3.1.a'!$M$183</f>
        <v>6.1159197876283124E-3</v>
      </c>
      <c r="CF57" s="144">
        <f>'2.2'!CF57/'3.1.a'!$M$183</f>
        <v>0</v>
      </c>
      <c r="CG57" s="144">
        <f>'2.2'!CG57/'3.1.a'!$M$183</f>
        <v>0</v>
      </c>
      <c r="CH57" s="144">
        <f>'2.2'!CH57/'3.1.a'!$M$183</f>
        <v>6.1159197876283124E-3</v>
      </c>
      <c r="CI57" s="144">
        <f>'2.2'!CI57/'3.1.a'!$M$183</f>
        <v>0</v>
      </c>
      <c r="CJ57" s="144">
        <f>'2.2'!CJ57/'3.1.a'!$M$183</f>
        <v>0</v>
      </c>
      <c r="CK57" s="144">
        <f>'2.2'!CK57/'3.1.a'!$M$183</f>
        <v>0</v>
      </c>
      <c r="CL57" s="275">
        <f>'2.2'!CL57/'3.1.a'!$M$183</f>
        <v>6.1159197876283124E-3</v>
      </c>
      <c r="CM57" s="220">
        <f>'2.2'!CM57/'3.1.a'!$N$183</f>
        <v>7.1290204525600006E-3</v>
      </c>
      <c r="CN57" s="144">
        <f>'2.2'!CN57/'3.1.a'!$N$183</f>
        <v>0</v>
      </c>
      <c r="CO57" s="144">
        <f>'2.2'!CO57/'3.1.a'!$N$183</f>
        <v>0</v>
      </c>
      <c r="CP57" s="144">
        <f>'2.2'!CP57/'3.1.a'!$N$183</f>
        <v>7.1290204525600006E-3</v>
      </c>
      <c r="CQ57" s="144">
        <f>'2.2'!CQ57/'3.1.a'!$N$183</f>
        <v>0</v>
      </c>
      <c r="CR57" s="144">
        <f>'2.2'!CR57/'3.1.a'!$N$183</f>
        <v>0</v>
      </c>
      <c r="CS57" s="144">
        <f>'2.2'!CS57/'3.1.a'!$N$183</f>
        <v>0</v>
      </c>
      <c r="CT57" s="275">
        <f>'2.2'!CT57/'3.1.a'!$N$183</f>
        <v>7.1290204525600006E-3</v>
      </c>
    </row>
    <row r="58" spans="1:98" ht="20" customHeight="1" x14ac:dyDescent="0.2">
      <c r="A58" s="21">
        <v>1152</v>
      </c>
      <c r="B58" s="22" t="s">
        <v>460</v>
      </c>
      <c r="C58" s="220">
        <f>'2.2'!C58/'3.1.a'!$C$183</f>
        <v>1.1290313079748123E-5</v>
      </c>
      <c r="D58" s="144">
        <f>'2.2'!D58/'3.1.a'!$C$183</f>
        <v>0</v>
      </c>
      <c r="E58" s="144">
        <f>'2.2'!E58/'3.1.a'!$C$183</f>
        <v>0</v>
      </c>
      <c r="F58" s="144">
        <f>'2.2'!F58/'3.1.a'!$C$183</f>
        <v>1.1290313079748123E-5</v>
      </c>
      <c r="G58" s="144">
        <f>'2.2'!G58/'3.1.a'!$C$183</f>
        <v>0</v>
      </c>
      <c r="H58" s="144">
        <f>'2.2'!H58/'3.1.a'!$C$183</f>
        <v>0</v>
      </c>
      <c r="I58" s="144">
        <f>'2.2'!I58/'3.1.a'!$C$183</f>
        <v>0</v>
      </c>
      <c r="J58" s="221">
        <f>'2.2'!J58/'3.1.a'!$C$183</f>
        <v>1.1290313079748123E-5</v>
      </c>
      <c r="K58" s="220">
        <f>'2.2'!K58/'3.1.a'!$D$183</f>
        <v>9.546295956340191E-6</v>
      </c>
      <c r="L58" s="144">
        <f>'2.2'!L58/'3.1.a'!$D$183</f>
        <v>0</v>
      </c>
      <c r="M58" s="144">
        <f>'2.2'!M58/'3.1.a'!$D$183</f>
        <v>0</v>
      </c>
      <c r="N58" s="144">
        <f>'2.2'!N58/'3.1.a'!$D$183</f>
        <v>9.546295956340191E-6</v>
      </c>
      <c r="O58" s="144">
        <f>'2.2'!O58/'3.1.a'!$D$183</f>
        <v>0</v>
      </c>
      <c r="P58" s="144">
        <f>'2.2'!P58/'3.1.a'!$D$183</f>
        <v>0</v>
      </c>
      <c r="Q58" s="144">
        <f>'2.2'!Q58/'3.1.a'!$D$183</f>
        <v>0</v>
      </c>
      <c r="R58" s="221">
        <f>'2.2'!R58/'3.1.a'!$D$183</f>
        <v>9.546295956340191E-6</v>
      </c>
      <c r="S58" s="220">
        <f>'2.2'!S58/'3.1.a'!$E$183</f>
        <v>1.9436570967192551E-5</v>
      </c>
      <c r="T58" s="144">
        <f>'2.2'!T58/'3.1.a'!$E$183</f>
        <v>0</v>
      </c>
      <c r="U58" s="144">
        <f>'2.2'!U58/'3.1.a'!$E$183</f>
        <v>0</v>
      </c>
      <c r="V58" s="144">
        <f>'2.2'!V58/'3.1.a'!$E$183</f>
        <v>1.9436570967192551E-5</v>
      </c>
      <c r="W58" s="144">
        <f>'2.2'!W58/'3.1.a'!$E$183</f>
        <v>0</v>
      </c>
      <c r="X58" s="144">
        <f>'2.2'!X58/'3.1.a'!$E$183</f>
        <v>0</v>
      </c>
      <c r="Y58" s="144">
        <f>'2.2'!Y58/'3.1.a'!$E$183</f>
        <v>0</v>
      </c>
      <c r="Z58" s="221">
        <f>'2.2'!Z58/'3.1.a'!$E$183</f>
        <v>1.9436570967192551E-5</v>
      </c>
      <c r="AA58" s="220">
        <f>'2.2'!AA58/'3.1.a'!$F$183</f>
        <v>2.7402356852580803E-5</v>
      </c>
      <c r="AB58" s="144">
        <f>'2.2'!AB58/'3.1.a'!$F$183</f>
        <v>0</v>
      </c>
      <c r="AC58" s="144">
        <f>'2.2'!AC58/'3.1.a'!$F$183</f>
        <v>0</v>
      </c>
      <c r="AD58" s="144">
        <f>'2.2'!AD58/'3.1.a'!$F$183</f>
        <v>2.7402356852580803E-5</v>
      </c>
      <c r="AE58" s="144">
        <f>'2.2'!AE58/'3.1.a'!$F$183</f>
        <v>0</v>
      </c>
      <c r="AF58" s="144">
        <f>'2.2'!AF58/'3.1.a'!$F$183</f>
        <v>0</v>
      </c>
      <c r="AG58" s="144">
        <f>'2.2'!AG58/'3.1.a'!$F$183</f>
        <v>0</v>
      </c>
      <c r="AH58" s="221">
        <f>'2.2'!AH58/'3.1.a'!$F$183</f>
        <v>2.7402356852580803E-5</v>
      </c>
      <c r="AI58" s="220">
        <f>'2.2'!AI58/'3.1.a'!$G$183</f>
        <v>2.8054245547593139E-5</v>
      </c>
      <c r="AJ58" s="144">
        <f>'2.2'!AJ58/'3.1.a'!$G$183</f>
        <v>0</v>
      </c>
      <c r="AK58" s="144">
        <f>'2.2'!AK58/'3.1.a'!$G$183</f>
        <v>0</v>
      </c>
      <c r="AL58" s="144">
        <f>'2.2'!AL58/'3.1.a'!$G$183</f>
        <v>2.8054245547593139E-5</v>
      </c>
      <c r="AM58" s="144">
        <f>'2.2'!AM58/'3.1.a'!$G$183</f>
        <v>0</v>
      </c>
      <c r="AN58" s="144">
        <f>'2.2'!AN58/'3.1.a'!$G$183</f>
        <v>0</v>
      </c>
      <c r="AO58" s="144">
        <f>'2.2'!AO58/'3.1.a'!$G$183</f>
        <v>0</v>
      </c>
      <c r="AP58" s="221">
        <f>'2.2'!AP58/'3.1.a'!$G$183</f>
        <v>2.8054245547593139E-5</v>
      </c>
      <c r="AQ58" s="220">
        <f>'2.2'!AQ58/'3.1.a'!$H$183</f>
        <v>1.6568316237718251E-5</v>
      </c>
      <c r="AR58" s="144">
        <f>'2.2'!AR58/'3.1.a'!$H$183</f>
        <v>0</v>
      </c>
      <c r="AS58" s="144">
        <f>'2.2'!AS58/'3.1.a'!$H$183</f>
        <v>0</v>
      </c>
      <c r="AT58" s="144">
        <f>'2.2'!AT58/'3.1.a'!$H$183</f>
        <v>1.6568316237718251E-5</v>
      </c>
      <c r="AU58" s="144">
        <f>'2.2'!AU58/'3.1.a'!$H$183</f>
        <v>0</v>
      </c>
      <c r="AV58" s="144">
        <f>'2.2'!AV58/'3.1.a'!$H$183</f>
        <v>0</v>
      </c>
      <c r="AW58" s="144">
        <f>'2.2'!AW58/'3.1.a'!$H$183</f>
        <v>0</v>
      </c>
      <c r="AX58" s="221">
        <f>'2.2'!AX58/'3.1.a'!$H$183</f>
        <v>1.6568316237718251E-5</v>
      </c>
      <c r="AY58" s="220">
        <f>'2.2'!AY58/'3.1.a'!$I$183</f>
        <v>2.22143400791919E-5</v>
      </c>
      <c r="AZ58" s="144">
        <f>'2.2'!AZ58/'3.1.a'!$I$183</f>
        <v>0</v>
      </c>
      <c r="BA58" s="144">
        <f>'2.2'!BA58/'3.1.a'!$I$183</f>
        <v>0</v>
      </c>
      <c r="BB58" s="144">
        <f>'2.2'!BB58/'3.1.a'!$I$183</f>
        <v>2.22143400791919E-5</v>
      </c>
      <c r="BC58" s="144">
        <f>'2.2'!BC58/'3.1.a'!$I$183</f>
        <v>0</v>
      </c>
      <c r="BD58" s="144">
        <f>'2.2'!BD58/'3.1.a'!$I$183</f>
        <v>0</v>
      </c>
      <c r="BE58" s="144">
        <f>'2.2'!BE58/'3.1.a'!$I$183</f>
        <v>0</v>
      </c>
      <c r="BF58" s="221">
        <f>'2.2'!BF58/'3.1.a'!$I$183</f>
        <v>2.22143400791919E-5</v>
      </c>
      <c r="BG58" s="220">
        <f>'2.2'!BG58/'3.1.a'!$J$183</f>
        <v>9.9930682354313322E-6</v>
      </c>
      <c r="BH58" s="144">
        <f>'2.2'!BH58/'3.1.a'!$J$183</f>
        <v>0</v>
      </c>
      <c r="BI58" s="144">
        <f>'2.2'!BI58/'3.1.a'!$J$183</f>
        <v>0</v>
      </c>
      <c r="BJ58" s="144">
        <f>'2.2'!BJ58/'3.1.a'!$J$183</f>
        <v>9.9930682354313322E-6</v>
      </c>
      <c r="BK58" s="144">
        <f>'2.2'!BK58/'3.1.a'!$J$183</f>
        <v>0</v>
      </c>
      <c r="BL58" s="144">
        <f>'2.2'!BL58/'3.1.a'!$J$183</f>
        <v>0</v>
      </c>
      <c r="BM58" s="144">
        <f>'2.2'!BM58/'3.1.a'!$J$183</f>
        <v>0</v>
      </c>
      <c r="BN58" s="221">
        <f>'2.2'!BN58/'3.1.a'!$J$183</f>
        <v>9.9930682354313322E-6</v>
      </c>
      <c r="BO58" s="220">
        <f>'2.2'!BO58/'3.1.a'!$K$183</f>
        <v>1.8388729040434793E-5</v>
      </c>
      <c r="BP58" s="144">
        <f>'2.2'!BP58/'3.1.a'!$K$183</f>
        <v>0</v>
      </c>
      <c r="BQ58" s="144">
        <f>'2.2'!BQ58/'3.1.a'!$K$183</f>
        <v>0</v>
      </c>
      <c r="BR58" s="144">
        <f>'2.2'!BR58/'3.1.a'!$K$183</f>
        <v>1.8388729040434793E-5</v>
      </c>
      <c r="BS58" s="144">
        <f>'2.2'!BS58/'3.1.a'!$K$183</f>
        <v>0</v>
      </c>
      <c r="BT58" s="144">
        <f>'2.2'!BT58/'3.1.a'!$K$183</f>
        <v>0</v>
      </c>
      <c r="BU58" s="144">
        <f>'2.2'!BU58/'3.1.a'!$K$183</f>
        <v>0</v>
      </c>
      <c r="BV58" s="221">
        <f>'2.2'!BV58/'3.1.a'!$K$183</f>
        <v>1.8388729040434793E-5</v>
      </c>
      <c r="BW58" s="220">
        <f>'2.2'!BW58/'3.1.a'!$L$183</f>
        <v>1.2304815636642523E-5</v>
      </c>
      <c r="BX58" s="144">
        <f>'2.2'!BX58/'3.1.a'!$L$183</f>
        <v>0</v>
      </c>
      <c r="BY58" s="144">
        <f>'2.2'!BY58/'3.1.a'!$L$183</f>
        <v>0</v>
      </c>
      <c r="BZ58" s="144">
        <f>'2.2'!BZ58/'3.1.a'!$L$183</f>
        <v>1.2304815636642523E-5</v>
      </c>
      <c r="CA58" s="144">
        <f>'2.2'!CA58/'3.1.a'!$L$183</f>
        <v>0</v>
      </c>
      <c r="CB58" s="144">
        <f>'2.2'!CB58/'3.1.a'!$L$183</f>
        <v>0</v>
      </c>
      <c r="CC58" s="144">
        <f>'2.2'!CC58/'3.1.a'!$L$183</f>
        <v>0</v>
      </c>
      <c r="CD58" s="221">
        <f>'2.2'!CD58/'3.1.a'!$L$183</f>
        <v>1.2304815636642523E-5</v>
      </c>
      <c r="CE58" s="220">
        <f>'2.2'!CE58/'3.1.a'!$M$183</f>
        <v>6.7710786402352023E-6</v>
      </c>
      <c r="CF58" s="144">
        <f>'2.2'!CF58/'3.1.a'!$M$183</f>
        <v>0</v>
      </c>
      <c r="CG58" s="144">
        <f>'2.2'!CG58/'3.1.a'!$M$183</f>
        <v>0</v>
      </c>
      <c r="CH58" s="144">
        <f>'2.2'!CH58/'3.1.a'!$M$183</f>
        <v>6.7710786402352023E-6</v>
      </c>
      <c r="CI58" s="144">
        <f>'2.2'!CI58/'3.1.a'!$M$183</f>
        <v>0</v>
      </c>
      <c r="CJ58" s="144">
        <f>'2.2'!CJ58/'3.1.a'!$M$183</f>
        <v>0</v>
      </c>
      <c r="CK58" s="144">
        <f>'2.2'!CK58/'3.1.a'!$M$183</f>
        <v>0</v>
      </c>
      <c r="CL58" s="275">
        <f>'2.2'!CL58/'3.1.a'!$M$183</f>
        <v>6.7710786402352023E-6</v>
      </c>
      <c r="CM58" s="220">
        <f>'2.2'!CM58/'3.1.a'!$N$183</f>
        <v>1.8418625240653538E-5</v>
      </c>
      <c r="CN58" s="144">
        <f>'2.2'!CN58/'3.1.a'!$N$183</f>
        <v>0</v>
      </c>
      <c r="CO58" s="144">
        <f>'2.2'!CO58/'3.1.a'!$N$183</f>
        <v>0</v>
      </c>
      <c r="CP58" s="144">
        <f>'2.2'!CP58/'3.1.a'!$N$183</f>
        <v>1.8418625240653538E-5</v>
      </c>
      <c r="CQ58" s="144">
        <f>'2.2'!CQ58/'3.1.a'!$N$183</f>
        <v>0</v>
      </c>
      <c r="CR58" s="144">
        <f>'2.2'!CR58/'3.1.a'!$N$183</f>
        <v>0</v>
      </c>
      <c r="CS58" s="144">
        <f>'2.2'!CS58/'3.1.a'!$N$183</f>
        <v>0</v>
      </c>
      <c r="CT58" s="275">
        <f>'2.2'!CT58/'3.1.a'!$N$183</f>
        <v>1.8418625240653538E-5</v>
      </c>
    </row>
    <row r="59" spans="1:98" ht="20" customHeight="1" x14ac:dyDescent="0.2">
      <c r="A59" s="21">
        <v>1153</v>
      </c>
      <c r="B59" s="22" t="s">
        <v>274</v>
      </c>
      <c r="C59" s="220">
        <f>'2.2'!C59/'3.1.a'!$C$183</f>
        <v>0</v>
      </c>
      <c r="D59" s="144">
        <f>'2.2'!D59/'3.1.a'!$C$183</f>
        <v>0</v>
      </c>
      <c r="E59" s="144">
        <f>'2.2'!E59/'3.1.a'!$C$183</f>
        <v>0</v>
      </c>
      <c r="F59" s="144">
        <f>'2.2'!F59/'3.1.a'!$C$183</f>
        <v>0</v>
      </c>
      <c r="G59" s="144">
        <f>'2.2'!G59/'3.1.a'!$C$183</f>
        <v>0</v>
      </c>
      <c r="H59" s="144">
        <f>'2.2'!H59/'3.1.a'!$C$183</f>
        <v>0</v>
      </c>
      <c r="I59" s="144">
        <f>'2.2'!I59/'3.1.a'!$C$183</f>
        <v>0</v>
      </c>
      <c r="J59" s="221">
        <f>'2.2'!J59/'3.1.a'!$C$183</f>
        <v>0</v>
      </c>
      <c r="K59" s="220">
        <f>'2.2'!K59/'3.1.a'!$D$183</f>
        <v>0</v>
      </c>
      <c r="L59" s="144">
        <f>'2.2'!L59/'3.1.a'!$D$183</f>
        <v>0</v>
      </c>
      <c r="M59" s="144">
        <f>'2.2'!M59/'3.1.a'!$D$183</f>
        <v>0</v>
      </c>
      <c r="N59" s="144">
        <f>'2.2'!N59/'3.1.a'!$D$183</f>
        <v>0</v>
      </c>
      <c r="O59" s="144">
        <f>'2.2'!O59/'3.1.a'!$D$183</f>
        <v>0</v>
      </c>
      <c r="P59" s="144">
        <f>'2.2'!P59/'3.1.a'!$D$183</f>
        <v>0</v>
      </c>
      <c r="Q59" s="144">
        <f>'2.2'!Q59/'3.1.a'!$D$183</f>
        <v>0</v>
      </c>
      <c r="R59" s="221">
        <f>'2.2'!R59/'3.1.a'!$D$183</f>
        <v>0</v>
      </c>
      <c r="S59" s="220">
        <f>'2.2'!S59/'3.1.a'!$E$183</f>
        <v>0</v>
      </c>
      <c r="T59" s="144">
        <f>'2.2'!T59/'3.1.a'!$E$183</f>
        <v>0</v>
      </c>
      <c r="U59" s="144">
        <f>'2.2'!U59/'3.1.a'!$E$183</f>
        <v>0</v>
      </c>
      <c r="V59" s="144">
        <f>'2.2'!V59/'3.1.a'!$E$183</f>
        <v>0</v>
      </c>
      <c r="W59" s="144">
        <f>'2.2'!W59/'3.1.a'!$E$183</f>
        <v>0</v>
      </c>
      <c r="X59" s="144">
        <f>'2.2'!X59/'3.1.a'!$E$183</f>
        <v>0</v>
      </c>
      <c r="Y59" s="144">
        <f>'2.2'!Y59/'3.1.a'!$E$183</f>
        <v>0</v>
      </c>
      <c r="Z59" s="221">
        <f>'2.2'!Z59/'3.1.a'!$E$183</f>
        <v>0</v>
      </c>
      <c r="AA59" s="220">
        <f>'2.2'!AA59/'3.1.a'!$F$183</f>
        <v>0</v>
      </c>
      <c r="AB59" s="144">
        <f>'2.2'!AB59/'3.1.a'!$F$183</f>
        <v>0</v>
      </c>
      <c r="AC59" s="144">
        <f>'2.2'!AC59/'3.1.a'!$F$183</f>
        <v>0</v>
      </c>
      <c r="AD59" s="144">
        <f>'2.2'!AD59/'3.1.a'!$F$183</f>
        <v>0</v>
      </c>
      <c r="AE59" s="144">
        <f>'2.2'!AE59/'3.1.a'!$F$183</f>
        <v>0</v>
      </c>
      <c r="AF59" s="144">
        <f>'2.2'!AF59/'3.1.a'!$F$183</f>
        <v>0</v>
      </c>
      <c r="AG59" s="144">
        <f>'2.2'!AG59/'3.1.a'!$F$183</f>
        <v>0</v>
      </c>
      <c r="AH59" s="221">
        <f>'2.2'!AH59/'3.1.a'!$F$183</f>
        <v>0</v>
      </c>
      <c r="AI59" s="220">
        <f>'2.2'!AI59/'3.1.a'!$G$183</f>
        <v>0</v>
      </c>
      <c r="AJ59" s="144">
        <f>'2.2'!AJ59/'3.1.a'!$G$183</f>
        <v>0</v>
      </c>
      <c r="AK59" s="144">
        <f>'2.2'!AK59/'3.1.a'!$G$183</f>
        <v>0</v>
      </c>
      <c r="AL59" s="144">
        <f>'2.2'!AL59/'3.1.a'!$G$183</f>
        <v>0</v>
      </c>
      <c r="AM59" s="144">
        <f>'2.2'!AM59/'3.1.a'!$G$183</f>
        <v>0</v>
      </c>
      <c r="AN59" s="144">
        <f>'2.2'!AN59/'3.1.a'!$G$183</f>
        <v>0</v>
      </c>
      <c r="AO59" s="144">
        <f>'2.2'!AO59/'3.1.a'!$G$183</f>
        <v>0</v>
      </c>
      <c r="AP59" s="221">
        <f>'2.2'!AP59/'3.1.a'!$G$183</f>
        <v>0</v>
      </c>
      <c r="AQ59" s="220">
        <f>'2.2'!AQ59/'3.1.a'!$H$183</f>
        <v>0</v>
      </c>
      <c r="AR59" s="144">
        <f>'2.2'!AR59/'3.1.a'!$H$183</f>
        <v>0</v>
      </c>
      <c r="AS59" s="144">
        <f>'2.2'!AS59/'3.1.a'!$H$183</f>
        <v>0</v>
      </c>
      <c r="AT59" s="144">
        <f>'2.2'!AT59/'3.1.a'!$H$183</f>
        <v>0</v>
      </c>
      <c r="AU59" s="144">
        <f>'2.2'!AU59/'3.1.a'!$H$183</f>
        <v>0</v>
      </c>
      <c r="AV59" s="144">
        <f>'2.2'!AV59/'3.1.a'!$H$183</f>
        <v>0</v>
      </c>
      <c r="AW59" s="144">
        <f>'2.2'!AW59/'3.1.a'!$H$183</f>
        <v>0</v>
      </c>
      <c r="AX59" s="221">
        <f>'2.2'!AX59/'3.1.a'!$H$183</f>
        <v>0</v>
      </c>
      <c r="AY59" s="220">
        <f>'2.2'!AY59/'3.1.a'!$I$183</f>
        <v>0</v>
      </c>
      <c r="AZ59" s="144">
        <f>'2.2'!AZ59/'3.1.a'!$I$183</f>
        <v>0</v>
      </c>
      <c r="BA59" s="144">
        <f>'2.2'!BA59/'3.1.a'!$I$183</f>
        <v>0</v>
      </c>
      <c r="BB59" s="144">
        <f>'2.2'!BB59/'3.1.a'!$I$183</f>
        <v>0</v>
      </c>
      <c r="BC59" s="144">
        <f>'2.2'!BC59/'3.1.a'!$I$183</f>
        <v>0</v>
      </c>
      <c r="BD59" s="144">
        <f>'2.2'!BD59/'3.1.a'!$I$183</f>
        <v>0</v>
      </c>
      <c r="BE59" s="144">
        <f>'2.2'!BE59/'3.1.a'!$I$183</f>
        <v>0</v>
      </c>
      <c r="BF59" s="221">
        <f>'2.2'!BF59/'3.1.a'!$I$183</f>
        <v>0</v>
      </c>
      <c r="BG59" s="220">
        <f>'2.2'!BG59/'3.1.a'!$J$183</f>
        <v>0</v>
      </c>
      <c r="BH59" s="144">
        <f>'2.2'!BH59/'3.1.a'!$J$183</f>
        <v>0</v>
      </c>
      <c r="BI59" s="144">
        <f>'2.2'!BI59/'3.1.a'!$J$183</f>
        <v>0</v>
      </c>
      <c r="BJ59" s="144">
        <f>'2.2'!BJ59/'3.1.a'!$J$183</f>
        <v>0</v>
      </c>
      <c r="BK59" s="144">
        <f>'2.2'!BK59/'3.1.a'!$J$183</f>
        <v>0</v>
      </c>
      <c r="BL59" s="144">
        <f>'2.2'!BL59/'3.1.a'!$J$183</f>
        <v>0</v>
      </c>
      <c r="BM59" s="144">
        <f>'2.2'!BM59/'3.1.a'!$J$183</f>
        <v>0</v>
      </c>
      <c r="BN59" s="221">
        <f>'2.2'!BN59/'3.1.a'!$J$183</f>
        <v>0</v>
      </c>
      <c r="BO59" s="220">
        <f>'2.2'!BO59/'3.1.a'!$K$183</f>
        <v>0</v>
      </c>
      <c r="BP59" s="144">
        <f>'2.2'!BP59/'3.1.a'!$K$183</f>
        <v>0</v>
      </c>
      <c r="BQ59" s="144">
        <f>'2.2'!BQ59/'3.1.a'!$K$183</f>
        <v>0</v>
      </c>
      <c r="BR59" s="144">
        <f>'2.2'!BR59/'3.1.a'!$K$183</f>
        <v>0</v>
      </c>
      <c r="BS59" s="144">
        <f>'2.2'!BS59/'3.1.a'!$K$183</f>
        <v>0</v>
      </c>
      <c r="BT59" s="144">
        <f>'2.2'!BT59/'3.1.a'!$K$183</f>
        <v>0</v>
      </c>
      <c r="BU59" s="144">
        <f>'2.2'!BU59/'3.1.a'!$K$183</f>
        <v>0</v>
      </c>
      <c r="BV59" s="221">
        <f>'2.2'!BV59/'3.1.a'!$K$183</f>
        <v>0</v>
      </c>
      <c r="BW59" s="220">
        <f>'2.2'!BW59/'3.1.a'!$L$183</f>
        <v>0</v>
      </c>
      <c r="BX59" s="144">
        <f>'2.2'!BX59/'3.1.a'!$L$183</f>
        <v>0</v>
      </c>
      <c r="BY59" s="144">
        <f>'2.2'!BY59/'3.1.a'!$L$183</f>
        <v>0</v>
      </c>
      <c r="BZ59" s="144">
        <f>'2.2'!BZ59/'3.1.a'!$L$183</f>
        <v>0</v>
      </c>
      <c r="CA59" s="144">
        <f>'2.2'!CA59/'3.1.a'!$L$183</f>
        <v>0</v>
      </c>
      <c r="CB59" s="144">
        <f>'2.2'!CB59/'3.1.a'!$L$183</f>
        <v>0</v>
      </c>
      <c r="CC59" s="144">
        <f>'2.2'!CC59/'3.1.a'!$L$183</f>
        <v>0</v>
      </c>
      <c r="CD59" s="221">
        <f>'2.2'!CD59/'3.1.a'!$L$183</f>
        <v>0</v>
      </c>
      <c r="CE59" s="220">
        <f>'2.2'!CE59/'3.1.a'!$M$183</f>
        <v>0</v>
      </c>
      <c r="CF59" s="144">
        <f>'2.2'!CF59/'3.1.a'!$M$183</f>
        <v>0</v>
      </c>
      <c r="CG59" s="144">
        <f>'2.2'!CG59/'3.1.a'!$M$183</f>
        <v>0</v>
      </c>
      <c r="CH59" s="144">
        <f>'2.2'!CH59/'3.1.a'!$M$183</f>
        <v>0</v>
      </c>
      <c r="CI59" s="144">
        <f>'2.2'!CI59/'3.1.a'!$M$183</f>
        <v>0</v>
      </c>
      <c r="CJ59" s="144">
        <f>'2.2'!CJ59/'3.1.a'!$M$183</f>
        <v>0</v>
      </c>
      <c r="CK59" s="144">
        <f>'2.2'!CK59/'3.1.a'!$M$183</f>
        <v>0</v>
      </c>
      <c r="CL59" s="275">
        <f>'2.2'!CL59/'3.1.a'!$M$183</f>
        <v>0</v>
      </c>
      <c r="CM59" s="220">
        <f>'2.2'!CM59/'3.1.a'!$N$183</f>
        <v>0</v>
      </c>
      <c r="CN59" s="144">
        <f>'2.2'!CN59/'3.1.a'!$N$183</f>
        <v>0</v>
      </c>
      <c r="CO59" s="144">
        <f>'2.2'!CO59/'3.1.a'!$N$183</f>
        <v>0</v>
      </c>
      <c r="CP59" s="144">
        <f>'2.2'!CP59/'3.1.a'!$N$183</f>
        <v>0</v>
      </c>
      <c r="CQ59" s="144">
        <f>'2.2'!CQ59/'3.1.a'!$N$183</f>
        <v>0</v>
      </c>
      <c r="CR59" s="144">
        <f>'2.2'!CR59/'3.1.a'!$N$183</f>
        <v>0</v>
      </c>
      <c r="CS59" s="144">
        <f>'2.2'!CS59/'3.1.a'!$N$183</f>
        <v>0</v>
      </c>
      <c r="CT59" s="275">
        <f>'2.2'!CT59/'3.1.a'!$N$183</f>
        <v>0</v>
      </c>
    </row>
    <row r="60" spans="1:98" ht="20" customHeight="1" x14ac:dyDescent="0.2">
      <c r="A60" s="21">
        <v>1154</v>
      </c>
      <c r="B60" s="22" t="s">
        <v>275</v>
      </c>
      <c r="C60" s="220">
        <f>'2.2'!C60/'3.1.a'!$C$183</f>
        <v>0</v>
      </c>
      <c r="D60" s="144">
        <f>'2.2'!D60/'3.1.a'!$C$183</f>
        <v>0</v>
      </c>
      <c r="E60" s="144">
        <f>'2.2'!E60/'3.1.a'!$C$183</f>
        <v>0</v>
      </c>
      <c r="F60" s="144">
        <f>'2.2'!F60/'3.1.a'!$C$183</f>
        <v>0</v>
      </c>
      <c r="G60" s="144">
        <f>'2.2'!G60/'3.1.a'!$C$183</f>
        <v>0</v>
      </c>
      <c r="H60" s="144">
        <f>'2.2'!H60/'3.1.a'!$C$183</f>
        <v>0</v>
      </c>
      <c r="I60" s="144">
        <f>'2.2'!I60/'3.1.a'!$C$183</f>
        <v>0</v>
      </c>
      <c r="J60" s="221">
        <f>'2.2'!J60/'3.1.a'!$C$183</f>
        <v>0</v>
      </c>
      <c r="K60" s="220">
        <f>'2.2'!K60/'3.1.a'!$D$183</f>
        <v>0</v>
      </c>
      <c r="L60" s="144">
        <f>'2.2'!L60/'3.1.a'!$D$183</f>
        <v>0</v>
      </c>
      <c r="M60" s="144">
        <f>'2.2'!M60/'3.1.a'!$D$183</f>
        <v>0</v>
      </c>
      <c r="N60" s="144">
        <f>'2.2'!N60/'3.1.a'!$D$183</f>
        <v>0</v>
      </c>
      <c r="O60" s="144">
        <f>'2.2'!O60/'3.1.a'!$D$183</f>
        <v>0</v>
      </c>
      <c r="P60" s="144">
        <f>'2.2'!P60/'3.1.a'!$D$183</f>
        <v>0</v>
      </c>
      <c r="Q60" s="144">
        <f>'2.2'!Q60/'3.1.a'!$D$183</f>
        <v>0</v>
      </c>
      <c r="R60" s="221">
        <f>'2.2'!R60/'3.1.a'!$D$183</f>
        <v>0</v>
      </c>
      <c r="S60" s="220">
        <f>'2.2'!S60/'3.1.a'!$E$183</f>
        <v>0</v>
      </c>
      <c r="T60" s="144">
        <f>'2.2'!T60/'3.1.a'!$E$183</f>
        <v>0</v>
      </c>
      <c r="U60" s="144">
        <f>'2.2'!U60/'3.1.a'!$E$183</f>
        <v>0</v>
      </c>
      <c r="V60" s="144">
        <f>'2.2'!V60/'3.1.a'!$E$183</f>
        <v>0</v>
      </c>
      <c r="W60" s="144">
        <f>'2.2'!W60/'3.1.a'!$E$183</f>
        <v>0</v>
      </c>
      <c r="X60" s="144">
        <f>'2.2'!X60/'3.1.a'!$E$183</f>
        <v>0</v>
      </c>
      <c r="Y60" s="144">
        <f>'2.2'!Y60/'3.1.a'!$E$183</f>
        <v>0</v>
      </c>
      <c r="Z60" s="221">
        <f>'2.2'!Z60/'3.1.a'!$E$183</f>
        <v>0</v>
      </c>
      <c r="AA60" s="220">
        <f>'2.2'!AA60/'3.1.a'!$F$183</f>
        <v>0</v>
      </c>
      <c r="AB60" s="144">
        <f>'2.2'!AB60/'3.1.a'!$F$183</f>
        <v>0</v>
      </c>
      <c r="AC60" s="144">
        <f>'2.2'!AC60/'3.1.a'!$F$183</f>
        <v>0</v>
      </c>
      <c r="AD60" s="144">
        <f>'2.2'!AD60/'3.1.a'!$F$183</f>
        <v>0</v>
      </c>
      <c r="AE60" s="144">
        <f>'2.2'!AE60/'3.1.a'!$F$183</f>
        <v>0</v>
      </c>
      <c r="AF60" s="144">
        <f>'2.2'!AF60/'3.1.a'!$F$183</f>
        <v>0</v>
      </c>
      <c r="AG60" s="144">
        <f>'2.2'!AG60/'3.1.a'!$F$183</f>
        <v>0</v>
      </c>
      <c r="AH60" s="221">
        <f>'2.2'!AH60/'3.1.a'!$F$183</f>
        <v>0</v>
      </c>
      <c r="AI60" s="220">
        <f>'2.2'!AI60/'3.1.a'!$G$183</f>
        <v>0</v>
      </c>
      <c r="AJ60" s="144">
        <f>'2.2'!AJ60/'3.1.a'!$G$183</f>
        <v>0</v>
      </c>
      <c r="AK60" s="144">
        <f>'2.2'!AK60/'3.1.a'!$G$183</f>
        <v>0</v>
      </c>
      <c r="AL60" s="144">
        <f>'2.2'!AL60/'3.1.a'!$G$183</f>
        <v>0</v>
      </c>
      <c r="AM60" s="144">
        <f>'2.2'!AM60/'3.1.a'!$G$183</f>
        <v>0</v>
      </c>
      <c r="AN60" s="144">
        <f>'2.2'!AN60/'3.1.a'!$G$183</f>
        <v>0</v>
      </c>
      <c r="AO60" s="144">
        <f>'2.2'!AO60/'3.1.a'!$G$183</f>
        <v>0</v>
      </c>
      <c r="AP60" s="221">
        <f>'2.2'!AP60/'3.1.a'!$G$183</f>
        <v>0</v>
      </c>
      <c r="AQ60" s="220">
        <f>'2.2'!AQ60/'3.1.a'!$H$183</f>
        <v>0</v>
      </c>
      <c r="AR60" s="144">
        <f>'2.2'!AR60/'3.1.a'!$H$183</f>
        <v>0</v>
      </c>
      <c r="AS60" s="144">
        <f>'2.2'!AS60/'3.1.a'!$H$183</f>
        <v>0</v>
      </c>
      <c r="AT60" s="144">
        <f>'2.2'!AT60/'3.1.a'!$H$183</f>
        <v>0</v>
      </c>
      <c r="AU60" s="144">
        <f>'2.2'!AU60/'3.1.a'!$H$183</f>
        <v>0</v>
      </c>
      <c r="AV60" s="144">
        <f>'2.2'!AV60/'3.1.a'!$H$183</f>
        <v>0</v>
      </c>
      <c r="AW60" s="144">
        <f>'2.2'!AW60/'3.1.a'!$H$183</f>
        <v>0</v>
      </c>
      <c r="AX60" s="221">
        <f>'2.2'!AX60/'3.1.a'!$H$183</f>
        <v>0</v>
      </c>
      <c r="AY60" s="220">
        <f>'2.2'!AY60/'3.1.a'!$I$183</f>
        <v>0</v>
      </c>
      <c r="AZ60" s="144">
        <f>'2.2'!AZ60/'3.1.a'!$I$183</f>
        <v>0</v>
      </c>
      <c r="BA60" s="144">
        <f>'2.2'!BA60/'3.1.a'!$I$183</f>
        <v>0</v>
      </c>
      <c r="BB60" s="144">
        <f>'2.2'!BB60/'3.1.a'!$I$183</f>
        <v>0</v>
      </c>
      <c r="BC60" s="144">
        <f>'2.2'!BC60/'3.1.a'!$I$183</f>
        <v>0</v>
      </c>
      <c r="BD60" s="144">
        <f>'2.2'!BD60/'3.1.a'!$I$183</f>
        <v>0</v>
      </c>
      <c r="BE60" s="144">
        <f>'2.2'!BE60/'3.1.a'!$I$183</f>
        <v>0</v>
      </c>
      <c r="BF60" s="221">
        <f>'2.2'!BF60/'3.1.a'!$I$183</f>
        <v>0</v>
      </c>
      <c r="BG60" s="220">
        <f>'2.2'!BG60/'3.1.a'!$J$183</f>
        <v>0</v>
      </c>
      <c r="BH60" s="144">
        <f>'2.2'!BH60/'3.1.a'!$J$183</f>
        <v>0</v>
      </c>
      <c r="BI60" s="144">
        <f>'2.2'!BI60/'3.1.a'!$J$183</f>
        <v>0</v>
      </c>
      <c r="BJ60" s="144">
        <f>'2.2'!BJ60/'3.1.a'!$J$183</f>
        <v>0</v>
      </c>
      <c r="BK60" s="144">
        <f>'2.2'!BK60/'3.1.a'!$J$183</f>
        <v>0</v>
      </c>
      <c r="BL60" s="144">
        <f>'2.2'!BL60/'3.1.a'!$J$183</f>
        <v>0</v>
      </c>
      <c r="BM60" s="144">
        <f>'2.2'!BM60/'3.1.a'!$J$183</f>
        <v>0</v>
      </c>
      <c r="BN60" s="221">
        <f>'2.2'!BN60/'3.1.a'!$J$183</f>
        <v>0</v>
      </c>
      <c r="BO60" s="220">
        <f>'2.2'!BO60/'3.1.a'!$K$183</f>
        <v>0</v>
      </c>
      <c r="BP60" s="144">
        <f>'2.2'!BP60/'3.1.a'!$K$183</f>
        <v>0</v>
      </c>
      <c r="BQ60" s="144">
        <f>'2.2'!BQ60/'3.1.a'!$K$183</f>
        <v>0</v>
      </c>
      <c r="BR60" s="144">
        <f>'2.2'!BR60/'3.1.a'!$K$183</f>
        <v>0</v>
      </c>
      <c r="BS60" s="144">
        <f>'2.2'!BS60/'3.1.a'!$K$183</f>
        <v>0</v>
      </c>
      <c r="BT60" s="144">
        <f>'2.2'!BT60/'3.1.a'!$K$183</f>
        <v>0</v>
      </c>
      <c r="BU60" s="144">
        <f>'2.2'!BU60/'3.1.a'!$K$183</f>
        <v>0</v>
      </c>
      <c r="BV60" s="221">
        <f>'2.2'!BV60/'3.1.a'!$K$183</f>
        <v>0</v>
      </c>
      <c r="BW60" s="220">
        <f>'2.2'!BW60/'3.1.a'!$L$183</f>
        <v>0</v>
      </c>
      <c r="BX60" s="144">
        <f>'2.2'!BX60/'3.1.a'!$L$183</f>
        <v>0</v>
      </c>
      <c r="BY60" s="144">
        <f>'2.2'!BY60/'3.1.a'!$L$183</f>
        <v>0</v>
      </c>
      <c r="BZ60" s="144">
        <f>'2.2'!BZ60/'3.1.a'!$L$183</f>
        <v>0</v>
      </c>
      <c r="CA60" s="144">
        <f>'2.2'!CA60/'3.1.a'!$L$183</f>
        <v>0</v>
      </c>
      <c r="CB60" s="144">
        <f>'2.2'!CB60/'3.1.a'!$L$183</f>
        <v>0</v>
      </c>
      <c r="CC60" s="144">
        <f>'2.2'!CC60/'3.1.a'!$L$183</f>
        <v>0</v>
      </c>
      <c r="CD60" s="221">
        <f>'2.2'!CD60/'3.1.a'!$L$183</f>
        <v>0</v>
      </c>
      <c r="CE60" s="220">
        <f>'2.2'!CE60/'3.1.a'!$M$183</f>
        <v>0</v>
      </c>
      <c r="CF60" s="144">
        <f>'2.2'!CF60/'3.1.a'!$M$183</f>
        <v>0</v>
      </c>
      <c r="CG60" s="144">
        <f>'2.2'!CG60/'3.1.a'!$M$183</f>
        <v>0</v>
      </c>
      <c r="CH60" s="144">
        <f>'2.2'!CH60/'3.1.a'!$M$183</f>
        <v>0</v>
      </c>
      <c r="CI60" s="144">
        <f>'2.2'!CI60/'3.1.a'!$M$183</f>
        <v>0</v>
      </c>
      <c r="CJ60" s="144">
        <f>'2.2'!CJ60/'3.1.a'!$M$183</f>
        <v>0</v>
      </c>
      <c r="CK60" s="144">
        <f>'2.2'!CK60/'3.1.a'!$M$183</f>
        <v>0</v>
      </c>
      <c r="CL60" s="275">
        <f>'2.2'!CL60/'3.1.a'!$M$183</f>
        <v>0</v>
      </c>
      <c r="CM60" s="220">
        <f>'2.2'!CM60/'3.1.a'!$N$183</f>
        <v>0</v>
      </c>
      <c r="CN60" s="144">
        <f>'2.2'!CN60/'3.1.a'!$N$183</f>
        <v>0</v>
      </c>
      <c r="CO60" s="144">
        <f>'2.2'!CO60/'3.1.a'!$N$183</f>
        <v>0</v>
      </c>
      <c r="CP60" s="144">
        <f>'2.2'!CP60/'3.1.a'!$N$183</f>
        <v>0</v>
      </c>
      <c r="CQ60" s="144">
        <f>'2.2'!CQ60/'3.1.a'!$N$183</f>
        <v>0</v>
      </c>
      <c r="CR60" s="144">
        <f>'2.2'!CR60/'3.1.a'!$N$183</f>
        <v>0</v>
      </c>
      <c r="CS60" s="144">
        <f>'2.2'!CS60/'3.1.a'!$N$183</f>
        <v>0</v>
      </c>
      <c r="CT60" s="275">
        <f>'2.2'!CT60/'3.1.a'!$N$183</f>
        <v>0</v>
      </c>
    </row>
    <row r="61" spans="1:98" ht="20" customHeight="1" x14ac:dyDescent="0.2">
      <c r="A61" s="21">
        <v>1155</v>
      </c>
      <c r="B61" s="22" t="s">
        <v>276</v>
      </c>
      <c r="C61" s="220">
        <f>'2.2'!C61/'3.1.a'!$C$183</f>
        <v>0</v>
      </c>
      <c r="D61" s="144">
        <f>'2.2'!D61/'3.1.a'!$C$183</f>
        <v>0</v>
      </c>
      <c r="E61" s="144">
        <f>'2.2'!E61/'3.1.a'!$C$183</f>
        <v>0</v>
      </c>
      <c r="F61" s="144">
        <f>'2.2'!F61/'3.1.a'!$C$183</f>
        <v>0</v>
      </c>
      <c r="G61" s="144">
        <f>'2.2'!G61/'3.1.a'!$C$183</f>
        <v>0</v>
      </c>
      <c r="H61" s="144">
        <f>'2.2'!H61/'3.1.a'!$C$183</f>
        <v>0</v>
      </c>
      <c r="I61" s="144">
        <f>'2.2'!I61/'3.1.a'!$C$183</f>
        <v>0</v>
      </c>
      <c r="J61" s="221">
        <f>'2.2'!J61/'3.1.a'!$C$183</f>
        <v>0</v>
      </c>
      <c r="K61" s="220">
        <f>'2.2'!K61/'3.1.a'!$D$183</f>
        <v>0</v>
      </c>
      <c r="L61" s="144">
        <f>'2.2'!L61/'3.1.a'!$D$183</f>
        <v>0</v>
      </c>
      <c r="M61" s="144">
        <f>'2.2'!M61/'3.1.a'!$D$183</f>
        <v>0</v>
      </c>
      <c r="N61" s="144">
        <f>'2.2'!N61/'3.1.a'!$D$183</f>
        <v>0</v>
      </c>
      <c r="O61" s="144">
        <f>'2.2'!O61/'3.1.a'!$D$183</f>
        <v>0</v>
      </c>
      <c r="P61" s="144">
        <f>'2.2'!P61/'3.1.a'!$D$183</f>
        <v>0</v>
      </c>
      <c r="Q61" s="144">
        <f>'2.2'!Q61/'3.1.a'!$D$183</f>
        <v>0</v>
      </c>
      <c r="R61" s="221">
        <f>'2.2'!R61/'3.1.a'!$D$183</f>
        <v>0</v>
      </c>
      <c r="S61" s="220">
        <f>'2.2'!S61/'3.1.a'!$E$183</f>
        <v>0</v>
      </c>
      <c r="T61" s="144">
        <f>'2.2'!T61/'3.1.a'!$E$183</f>
        <v>0</v>
      </c>
      <c r="U61" s="144">
        <f>'2.2'!U61/'3.1.a'!$E$183</f>
        <v>0</v>
      </c>
      <c r="V61" s="144">
        <f>'2.2'!V61/'3.1.a'!$E$183</f>
        <v>0</v>
      </c>
      <c r="W61" s="144">
        <f>'2.2'!W61/'3.1.a'!$E$183</f>
        <v>0</v>
      </c>
      <c r="X61" s="144">
        <f>'2.2'!X61/'3.1.a'!$E$183</f>
        <v>0</v>
      </c>
      <c r="Y61" s="144">
        <f>'2.2'!Y61/'3.1.a'!$E$183</f>
        <v>0</v>
      </c>
      <c r="Z61" s="221">
        <f>'2.2'!Z61/'3.1.a'!$E$183</f>
        <v>0</v>
      </c>
      <c r="AA61" s="220">
        <f>'2.2'!AA61/'3.1.a'!$F$183</f>
        <v>0</v>
      </c>
      <c r="AB61" s="144">
        <f>'2.2'!AB61/'3.1.a'!$F$183</f>
        <v>0</v>
      </c>
      <c r="AC61" s="144">
        <f>'2.2'!AC61/'3.1.a'!$F$183</f>
        <v>0</v>
      </c>
      <c r="AD61" s="144">
        <f>'2.2'!AD61/'3.1.a'!$F$183</f>
        <v>0</v>
      </c>
      <c r="AE61" s="144">
        <f>'2.2'!AE61/'3.1.a'!$F$183</f>
        <v>0</v>
      </c>
      <c r="AF61" s="144">
        <f>'2.2'!AF61/'3.1.a'!$F$183</f>
        <v>0</v>
      </c>
      <c r="AG61" s="144">
        <f>'2.2'!AG61/'3.1.a'!$F$183</f>
        <v>0</v>
      </c>
      <c r="AH61" s="221">
        <f>'2.2'!AH61/'3.1.a'!$F$183</f>
        <v>0</v>
      </c>
      <c r="AI61" s="220">
        <f>'2.2'!AI61/'3.1.a'!$G$183</f>
        <v>0</v>
      </c>
      <c r="AJ61" s="144">
        <f>'2.2'!AJ61/'3.1.a'!$G$183</f>
        <v>0</v>
      </c>
      <c r="AK61" s="144">
        <f>'2.2'!AK61/'3.1.a'!$G$183</f>
        <v>0</v>
      </c>
      <c r="AL61" s="144">
        <f>'2.2'!AL61/'3.1.a'!$G$183</f>
        <v>0</v>
      </c>
      <c r="AM61" s="144">
        <f>'2.2'!AM61/'3.1.a'!$G$183</f>
        <v>0</v>
      </c>
      <c r="AN61" s="144">
        <f>'2.2'!AN61/'3.1.a'!$G$183</f>
        <v>0</v>
      </c>
      <c r="AO61" s="144">
        <f>'2.2'!AO61/'3.1.a'!$G$183</f>
        <v>0</v>
      </c>
      <c r="AP61" s="221">
        <f>'2.2'!AP61/'3.1.a'!$G$183</f>
        <v>0</v>
      </c>
      <c r="AQ61" s="220">
        <f>'2.2'!AQ61/'3.1.a'!$H$183</f>
        <v>0</v>
      </c>
      <c r="AR61" s="144">
        <f>'2.2'!AR61/'3.1.a'!$H$183</f>
        <v>0</v>
      </c>
      <c r="AS61" s="144">
        <f>'2.2'!AS61/'3.1.a'!$H$183</f>
        <v>0</v>
      </c>
      <c r="AT61" s="144">
        <f>'2.2'!AT61/'3.1.a'!$H$183</f>
        <v>0</v>
      </c>
      <c r="AU61" s="144">
        <f>'2.2'!AU61/'3.1.a'!$H$183</f>
        <v>0</v>
      </c>
      <c r="AV61" s="144">
        <f>'2.2'!AV61/'3.1.a'!$H$183</f>
        <v>0</v>
      </c>
      <c r="AW61" s="144">
        <f>'2.2'!AW61/'3.1.a'!$H$183</f>
        <v>0</v>
      </c>
      <c r="AX61" s="221">
        <f>'2.2'!AX61/'3.1.a'!$H$183</f>
        <v>0</v>
      </c>
      <c r="AY61" s="220">
        <f>'2.2'!AY61/'3.1.a'!$I$183</f>
        <v>0</v>
      </c>
      <c r="AZ61" s="144">
        <f>'2.2'!AZ61/'3.1.a'!$I$183</f>
        <v>0</v>
      </c>
      <c r="BA61" s="144">
        <f>'2.2'!BA61/'3.1.a'!$I$183</f>
        <v>0</v>
      </c>
      <c r="BB61" s="144">
        <f>'2.2'!BB61/'3.1.a'!$I$183</f>
        <v>0</v>
      </c>
      <c r="BC61" s="144">
        <f>'2.2'!BC61/'3.1.a'!$I$183</f>
        <v>0</v>
      </c>
      <c r="BD61" s="144">
        <f>'2.2'!BD61/'3.1.a'!$I$183</f>
        <v>0</v>
      </c>
      <c r="BE61" s="144">
        <f>'2.2'!BE61/'3.1.a'!$I$183</f>
        <v>0</v>
      </c>
      <c r="BF61" s="221">
        <f>'2.2'!BF61/'3.1.a'!$I$183</f>
        <v>0</v>
      </c>
      <c r="BG61" s="220">
        <f>'2.2'!BG61/'3.1.a'!$J$183</f>
        <v>0</v>
      </c>
      <c r="BH61" s="144">
        <f>'2.2'!BH61/'3.1.a'!$J$183</f>
        <v>0</v>
      </c>
      <c r="BI61" s="144">
        <f>'2.2'!BI61/'3.1.a'!$J$183</f>
        <v>0</v>
      </c>
      <c r="BJ61" s="144">
        <f>'2.2'!BJ61/'3.1.a'!$J$183</f>
        <v>0</v>
      </c>
      <c r="BK61" s="144">
        <f>'2.2'!BK61/'3.1.a'!$J$183</f>
        <v>0</v>
      </c>
      <c r="BL61" s="144">
        <f>'2.2'!BL61/'3.1.a'!$J$183</f>
        <v>0</v>
      </c>
      <c r="BM61" s="144">
        <f>'2.2'!BM61/'3.1.a'!$J$183</f>
        <v>0</v>
      </c>
      <c r="BN61" s="221">
        <f>'2.2'!BN61/'3.1.a'!$J$183</f>
        <v>0</v>
      </c>
      <c r="BO61" s="220">
        <f>'2.2'!BO61/'3.1.a'!$K$183</f>
        <v>0</v>
      </c>
      <c r="BP61" s="144">
        <f>'2.2'!BP61/'3.1.a'!$K$183</f>
        <v>0</v>
      </c>
      <c r="BQ61" s="144">
        <f>'2.2'!BQ61/'3.1.a'!$K$183</f>
        <v>0</v>
      </c>
      <c r="BR61" s="144">
        <f>'2.2'!BR61/'3.1.a'!$K$183</f>
        <v>0</v>
      </c>
      <c r="BS61" s="144">
        <f>'2.2'!BS61/'3.1.a'!$K$183</f>
        <v>0</v>
      </c>
      <c r="BT61" s="144">
        <f>'2.2'!BT61/'3.1.a'!$K$183</f>
        <v>0</v>
      </c>
      <c r="BU61" s="144">
        <f>'2.2'!BU61/'3.1.a'!$K$183</f>
        <v>0</v>
      </c>
      <c r="BV61" s="221">
        <f>'2.2'!BV61/'3.1.a'!$K$183</f>
        <v>0</v>
      </c>
      <c r="BW61" s="220">
        <f>'2.2'!BW61/'3.1.a'!$L$183</f>
        <v>0</v>
      </c>
      <c r="BX61" s="144">
        <f>'2.2'!BX61/'3.1.a'!$L$183</f>
        <v>0</v>
      </c>
      <c r="BY61" s="144">
        <f>'2.2'!BY61/'3.1.a'!$L$183</f>
        <v>0</v>
      </c>
      <c r="BZ61" s="144">
        <f>'2.2'!BZ61/'3.1.a'!$L$183</f>
        <v>0</v>
      </c>
      <c r="CA61" s="144">
        <f>'2.2'!CA61/'3.1.a'!$L$183</f>
        <v>0</v>
      </c>
      <c r="CB61" s="144">
        <f>'2.2'!CB61/'3.1.a'!$L$183</f>
        <v>0</v>
      </c>
      <c r="CC61" s="144">
        <f>'2.2'!CC61/'3.1.a'!$L$183</f>
        <v>0</v>
      </c>
      <c r="CD61" s="221">
        <f>'2.2'!CD61/'3.1.a'!$L$183</f>
        <v>0</v>
      </c>
      <c r="CE61" s="220">
        <f>'2.2'!CE61/'3.1.a'!$M$183</f>
        <v>0</v>
      </c>
      <c r="CF61" s="144">
        <f>'2.2'!CF61/'3.1.a'!$M$183</f>
        <v>0</v>
      </c>
      <c r="CG61" s="144">
        <f>'2.2'!CG61/'3.1.a'!$M$183</f>
        <v>0</v>
      </c>
      <c r="CH61" s="144">
        <f>'2.2'!CH61/'3.1.a'!$M$183</f>
        <v>0</v>
      </c>
      <c r="CI61" s="144">
        <f>'2.2'!CI61/'3.1.a'!$M$183</f>
        <v>0</v>
      </c>
      <c r="CJ61" s="144">
        <f>'2.2'!CJ61/'3.1.a'!$M$183</f>
        <v>0</v>
      </c>
      <c r="CK61" s="144">
        <f>'2.2'!CK61/'3.1.a'!$M$183</f>
        <v>0</v>
      </c>
      <c r="CL61" s="275">
        <f>'2.2'!CL61/'3.1.a'!$M$183</f>
        <v>0</v>
      </c>
      <c r="CM61" s="220">
        <f>'2.2'!CM61/'3.1.a'!$N$183</f>
        <v>0</v>
      </c>
      <c r="CN61" s="144">
        <f>'2.2'!CN61/'3.1.a'!$N$183</f>
        <v>0</v>
      </c>
      <c r="CO61" s="144">
        <f>'2.2'!CO61/'3.1.a'!$N$183</f>
        <v>0</v>
      </c>
      <c r="CP61" s="144">
        <f>'2.2'!CP61/'3.1.a'!$N$183</f>
        <v>0</v>
      </c>
      <c r="CQ61" s="144">
        <f>'2.2'!CQ61/'3.1.a'!$N$183</f>
        <v>0</v>
      </c>
      <c r="CR61" s="144">
        <f>'2.2'!CR61/'3.1.a'!$N$183</f>
        <v>0</v>
      </c>
      <c r="CS61" s="144">
        <f>'2.2'!CS61/'3.1.a'!$N$183</f>
        <v>0</v>
      </c>
      <c r="CT61" s="275">
        <f>'2.2'!CT61/'3.1.a'!$N$183</f>
        <v>0</v>
      </c>
    </row>
    <row r="62" spans="1:98" ht="20" customHeight="1" x14ac:dyDescent="0.2">
      <c r="A62" s="21">
        <v>1156</v>
      </c>
      <c r="B62" s="22" t="s">
        <v>277</v>
      </c>
      <c r="C62" s="220">
        <f>'2.2'!C62/'3.1.a'!$C$183</f>
        <v>0</v>
      </c>
      <c r="D62" s="144">
        <f>'2.2'!D62/'3.1.a'!$C$183</f>
        <v>0</v>
      </c>
      <c r="E62" s="144">
        <f>'2.2'!E62/'3.1.a'!$C$183</f>
        <v>0</v>
      </c>
      <c r="F62" s="144">
        <f>'2.2'!F62/'3.1.a'!$C$183</f>
        <v>0</v>
      </c>
      <c r="G62" s="144">
        <f>'2.2'!G62/'3.1.a'!$C$183</f>
        <v>0</v>
      </c>
      <c r="H62" s="144">
        <f>'2.2'!H62/'3.1.a'!$C$183</f>
        <v>0</v>
      </c>
      <c r="I62" s="144">
        <f>'2.2'!I62/'3.1.a'!$C$183</f>
        <v>0</v>
      </c>
      <c r="J62" s="221">
        <f>'2.2'!J62/'3.1.a'!$C$183</f>
        <v>0</v>
      </c>
      <c r="K62" s="220">
        <f>'2.2'!K62/'3.1.a'!$D$183</f>
        <v>0</v>
      </c>
      <c r="L62" s="144">
        <f>'2.2'!L62/'3.1.a'!$D$183</f>
        <v>0</v>
      </c>
      <c r="M62" s="144">
        <f>'2.2'!M62/'3.1.a'!$D$183</f>
        <v>0</v>
      </c>
      <c r="N62" s="144">
        <f>'2.2'!N62/'3.1.a'!$D$183</f>
        <v>0</v>
      </c>
      <c r="O62" s="144">
        <f>'2.2'!O62/'3.1.a'!$D$183</f>
        <v>0</v>
      </c>
      <c r="P62" s="144">
        <f>'2.2'!P62/'3.1.a'!$D$183</f>
        <v>0</v>
      </c>
      <c r="Q62" s="144">
        <f>'2.2'!Q62/'3.1.a'!$D$183</f>
        <v>0</v>
      </c>
      <c r="R62" s="221">
        <f>'2.2'!R62/'3.1.a'!$D$183</f>
        <v>0</v>
      </c>
      <c r="S62" s="220">
        <f>'2.2'!S62/'3.1.a'!$E$183</f>
        <v>0</v>
      </c>
      <c r="T62" s="144">
        <f>'2.2'!T62/'3.1.a'!$E$183</f>
        <v>0</v>
      </c>
      <c r="U62" s="144">
        <f>'2.2'!U62/'3.1.a'!$E$183</f>
        <v>0</v>
      </c>
      <c r="V62" s="144">
        <f>'2.2'!V62/'3.1.a'!$E$183</f>
        <v>0</v>
      </c>
      <c r="W62" s="144">
        <f>'2.2'!W62/'3.1.a'!$E$183</f>
        <v>0</v>
      </c>
      <c r="X62" s="144">
        <f>'2.2'!X62/'3.1.a'!$E$183</f>
        <v>0</v>
      </c>
      <c r="Y62" s="144">
        <f>'2.2'!Y62/'3.1.a'!$E$183</f>
        <v>0</v>
      </c>
      <c r="Z62" s="221">
        <f>'2.2'!Z62/'3.1.a'!$E$183</f>
        <v>0</v>
      </c>
      <c r="AA62" s="220">
        <f>'2.2'!AA62/'3.1.a'!$F$183</f>
        <v>0</v>
      </c>
      <c r="AB62" s="144">
        <f>'2.2'!AB62/'3.1.a'!$F$183</f>
        <v>0</v>
      </c>
      <c r="AC62" s="144">
        <f>'2.2'!AC62/'3.1.a'!$F$183</f>
        <v>0</v>
      </c>
      <c r="AD62" s="144">
        <f>'2.2'!AD62/'3.1.a'!$F$183</f>
        <v>0</v>
      </c>
      <c r="AE62" s="144">
        <f>'2.2'!AE62/'3.1.a'!$F$183</f>
        <v>0</v>
      </c>
      <c r="AF62" s="144">
        <f>'2.2'!AF62/'3.1.a'!$F$183</f>
        <v>0</v>
      </c>
      <c r="AG62" s="144">
        <f>'2.2'!AG62/'3.1.a'!$F$183</f>
        <v>0</v>
      </c>
      <c r="AH62" s="221">
        <f>'2.2'!AH62/'3.1.a'!$F$183</f>
        <v>0</v>
      </c>
      <c r="AI62" s="220">
        <f>'2.2'!AI62/'3.1.a'!$G$183</f>
        <v>0</v>
      </c>
      <c r="AJ62" s="144">
        <f>'2.2'!AJ62/'3.1.a'!$G$183</f>
        <v>0</v>
      </c>
      <c r="AK62" s="144">
        <f>'2.2'!AK62/'3.1.a'!$G$183</f>
        <v>0</v>
      </c>
      <c r="AL62" s="144">
        <f>'2.2'!AL62/'3.1.a'!$G$183</f>
        <v>0</v>
      </c>
      <c r="AM62" s="144">
        <f>'2.2'!AM62/'3.1.a'!$G$183</f>
        <v>0</v>
      </c>
      <c r="AN62" s="144">
        <f>'2.2'!AN62/'3.1.a'!$G$183</f>
        <v>0</v>
      </c>
      <c r="AO62" s="144">
        <f>'2.2'!AO62/'3.1.a'!$G$183</f>
        <v>0</v>
      </c>
      <c r="AP62" s="221">
        <f>'2.2'!AP62/'3.1.a'!$G$183</f>
        <v>0</v>
      </c>
      <c r="AQ62" s="220">
        <f>'2.2'!AQ62/'3.1.a'!$H$183</f>
        <v>0</v>
      </c>
      <c r="AR62" s="144">
        <f>'2.2'!AR62/'3.1.a'!$H$183</f>
        <v>0</v>
      </c>
      <c r="AS62" s="144">
        <f>'2.2'!AS62/'3.1.a'!$H$183</f>
        <v>0</v>
      </c>
      <c r="AT62" s="144">
        <f>'2.2'!AT62/'3.1.a'!$H$183</f>
        <v>0</v>
      </c>
      <c r="AU62" s="144">
        <f>'2.2'!AU62/'3.1.a'!$H$183</f>
        <v>0</v>
      </c>
      <c r="AV62" s="144">
        <f>'2.2'!AV62/'3.1.a'!$H$183</f>
        <v>0</v>
      </c>
      <c r="AW62" s="144">
        <f>'2.2'!AW62/'3.1.a'!$H$183</f>
        <v>0</v>
      </c>
      <c r="AX62" s="221">
        <f>'2.2'!AX62/'3.1.a'!$H$183</f>
        <v>0</v>
      </c>
      <c r="AY62" s="220">
        <f>'2.2'!AY62/'3.1.a'!$I$183</f>
        <v>0</v>
      </c>
      <c r="AZ62" s="144">
        <f>'2.2'!AZ62/'3.1.a'!$I$183</f>
        <v>0</v>
      </c>
      <c r="BA62" s="144">
        <f>'2.2'!BA62/'3.1.a'!$I$183</f>
        <v>0</v>
      </c>
      <c r="BB62" s="144">
        <f>'2.2'!BB62/'3.1.a'!$I$183</f>
        <v>0</v>
      </c>
      <c r="BC62" s="144">
        <f>'2.2'!BC62/'3.1.a'!$I$183</f>
        <v>0</v>
      </c>
      <c r="BD62" s="144">
        <f>'2.2'!BD62/'3.1.a'!$I$183</f>
        <v>0</v>
      </c>
      <c r="BE62" s="144">
        <f>'2.2'!BE62/'3.1.a'!$I$183</f>
        <v>0</v>
      </c>
      <c r="BF62" s="221">
        <f>'2.2'!BF62/'3.1.a'!$I$183</f>
        <v>0</v>
      </c>
      <c r="BG62" s="220">
        <f>'2.2'!BG62/'3.1.a'!$J$183</f>
        <v>0</v>
      </c>
      <c r="BH62" s="144">
        <f>'2.2'!BH62/'3.1.a'!$J$183</f>
        <v>0</v>
      </c>
      <c r="BI62" s="144">
        <f>'2.2'!BI62/'3.1.a'!$J$183</f>
        <v>0</v>
      </c>
      <c r="BJ62" s="144">
        <f>'2.2'!BJ62/'3.1.a'!$J$183</f>
        <v>0</v>
      </c>
      <c r="BK62" s="144">
        <f>'2.2'!BK62/'3.1.a'!$J$183</f>
        <v>0</v>
      </c>
      <c r="BL62" s="144">
        <f>'2.2'!BL62/'3.1.a'!$J$183</f>
        <v>0</v>
      </c>
      <c r="BM62" s="144">
        <f>'2.2'!BM62/'3.1.a'!$J$183</f>
        <v>0</v>
      </c>
      <c r="BN62" s="221">
        <f>'2.2'!BN62/'3.1.a'!$J$183</f>
        <v>0</v>
      </c>
      <c r="BO62" s="220">
        <f>'2.2'!BO62/'3.1.a'!$K$183</f>
        <v>0</v>
      </c>
      <c r="BP62" s="144">
        <f>'2.2'!BP62/'3.1.a'!$K$183</f>
        <v>0</v>
      </c>
      <c r="BQ62" s="144">
        <f>'2.2'!BQ62/'3.1.a'!$K$183</f>
        <v>0</v>
      </c>
      <c r="BR62" s="144">
        <f>'2.2'!BR62/'3.1.a'!$K$183</f>
        <v>0</v>
      </c>
      <c r="BS62" s="144">
        <f>'2.2'!BS62/'3.1.a'!$K$183</f>
        <v>0</v>
      </c>
      <c r="BT62" s="144">
        <f>'2.2'!BT62/'3.1.a'!$K$183</f>
        <v>0</v>
      </c>
      <c r="BU62" s="144">
        <f>'2.2'!BU62/'3.1.a'!$K$183</f>
        <v>0</v>
      </c>
      <c r="BV62" s="221">
        <f>'2.2'!BV62/'3.1.a'!$K$183</f>
        <v>0</v>
      </c>
      <c r="BW62" s="220">
        <f>'2.2'!BW62/'3.1.a'!$L$183</f>
        <v>0</v>
      </c>
      <c r="BX62" s="144">
        <f>'2.2'!BX62/'3.1.a'!$L$183</f>
        <v>0</v>
      </c>
      <c r="BY62" s="144">
        <f>'2.2'!BY62/'3.1.a'!$L$183</f>
        <v>0</v>
      </c>
      <c r="BZ62" s="144">
        <f>'2.2'!BZ62/'3.1.a'!$L$183</f>
        <v>0</v>
      </c>
      <c r="CA62" s="144">
        <f>'2.2'!CA62/'3.1.a'!$L$183</f>
        <v>0</v>
      </c>
      <c r="CB62" s="144">
        <f>'2.2'!CB62/'3.1.a'!$L$183</f>
        <v>0</v>
      </c>
      <c r="CC62" s="144">
        <f>'2.2'!CC62/'3.1.a'!$L$183</f>
        <v>0</v>
      </c>
      <c r="CD62" s="221">
        <f>'2.2'!CD62/'3.1.a'!$L$183</f>
        <v>0</v>
      </c>
      <c r="CE62" s="220">
        <f>'2.2'!CE62/'3.1.a'!$M$183</f>
        <v>0</v>
      </c>
      <c r="CF62" s="144">
        <f>'2.2'!CF62/'3.1.a'!$M$183</f>
        <v>0</v>
      </c>
      <c r="CG62" s="144">
        <f>'2.2'!CG62/'3.1.a'!$M$183</f>
        <v>0</v>
      </c>
      <c r="CH62" s="144">
        <f>'2.2'!CH62/'3.1.a'!$M$183</f>
        <v>0</v>
      </c>
      <c r="CI62" s="144">
        <f>'2.2'!CI62/'3.1.a'!$M$183</f>
        <v>0</v>
      </c>
      <c r="CJ62" s="144">
        <f>'2.2'!CJ62/'3.1.a'!$M$183</f>
        <v>0</v>
      </c>
      <c r="CK62" s="144">
        <f>'2.2'!CK62/'3.1.a'!$M$183</f>
        <v>0</v>
      </c>
      <c r="CL62" s="275">
        <f>'2.2'!CL62/'3.1.a'!$M$183</f>
        <v>0</v>
      </c>
      <c r="CM62" s="220">
        <f>'2.2'!CM62/'3.1.a'!$N$183</f>
        <v>0</v>
      </c>
      <c r="CN62" s="144">
        <f>'2.2'!CN62/'3.1.a'!$N$183</f>
        <v>0</v>
      </c>
      <c r="CO62" s="144">
        <f>'2.2'!CO62/'3.1.a'!$N$183</f>
        <v>0</v>
      </c>
      <c r="CP62" s="144">
        <f>'2.2'!CP62/'3.1.a'!$N$183</f>
        <v>0</v>
      </c>
      <c r="CQ62" s="144">
        <f>'2.2'!CQ62/'3.1.a'!$N$183</f>
        <v>0</v>
      </c>
      <c r="CR62" s="144">
        <f>'2.2'!CR62/'3.1.a'!$N$183</f>
        <v>0</v>
      </c>
      <c r="CS62" s="144">
        <f>'2.2'!CS62/'3.1.a'!$N$183</f>
        <v>0</v>
      </c>
      <c r="CT62" s="275">
        <f>'2.2'!CT62/'3.1.a'!$N$183</f>
        <v>0</v>
      </c>
    </row>
    <row r="63" spans="1:98" ht="20" customHeight="1" x14ac:dyDescent="0.2">
      <c r="A63" s="35">
        <v>116</v>
      </c>
      <c r="B63" s="36" t="s">
        <v>278</v>
      </c>
      <c r="C63" s="218">
        <f>'2.2'!C63/'3.1.a'!$C$183</f>
        <v>4.7450410134521513E-5</v>
      </c>
      <c r="D63" s="143">
        <f>'2.2'!D63/'3.1.a'!$C$183</f>
        <v>0</v>
      </c>
      <c r="E63" s="143">
        <f>'2.2'!E63/'3.1.a'!$C$183</f>
        <v>0</v>
      </c>
      <c r="F63" s="143">
        <f>'2.2'!F63/'3.1.a'!$C$183</f>
        <v>4.7450410134521513E-5</v>
      </c>
      <c r="G63" s="143">
        <f>'2.2'!G63/'3.1.a'!$C$183</f>
        <v>0</v>
      </c>
      <c r="H63" s="143">
        <f>'2.2'!H63/'3.1.a'!$C$183</f>
        <v>0</v>
      </c>
      <c r="I63" s="143">
        <f>'2.2'!I63/'3.1.a'!$C$183</f>
        <v>0</v>
      </c>
      <c r="J63" s="219">
        <f>'2.2'!J63/'3.1.a'!$C$183</f>
        <v>4.7450410134521513E-5</v>
      </c>
      <c r="K63" s="218">
        <f>'2.2'!K63/'3.1.a'!$D$183</f>
        <v>7.4209773417859752E-5</v>
      </c>
      <c r="L63" s="143">
        <f>'2.2'!L63/'3.1.a'!$D$183</f>
        <v>0</v>
      </c>
      <c r="M63" s="143">
        <f>'2.2'!M63/'3.1.a'!$D$183</f>
        <v>0</v>
      </c>
      <c r="N63" s="143">
        <f>'2.2'!N63/'3.1.a'!$D$183</f>
        <v>7.4209773417859752E-5</v>
      </c>
      <c r="O63" s="143">
        <f>'2.2'!O63/'3.1.a'!$D$183</f>
        <v>0</v>
      </c>
      <c r="P63" s="143">
        <f>'2.2'!P63/'3.1.a'!$D$183</f>
        <v>0</v>
      </c>
      <c r="Q63" s="143">
        <f>'2.2'!Q63/'3.1.a'!$D$183</f>
        <v>0</v>
      </c>
      <c r="R63" s="219">
        <f>'2.2'!R63/'3.1.a'!$D$183</f>
        <v>7.4209773417859752E-5</v>
      </c>
      <c r="S63" s="218">
        <f>'2.2'!S63/'3.1.a'!$E$183</f>
        <v>-9.9759763084764354E-5</v>
      </c>
      <c r="T63" s="143">
        <f>'2.2'!T63/'3.1.a'!$E$183</f>
        <v>0</v>
      </c>
      <c r="U63" s="143">
        <f>'2.2'!U63/'3.1.a'!$E$183</f>
        <v>0</v>
      </c>
      <c r="V63" s="143">
        <f>'2.2'!V63/'3.1.a'!$E$183</f>
        <v>-9.9759763084764354E-5</v>
      </c>
      <c r="W63" s="143">
        <f>'2.2'!W63/'3.1.a'!$E$183</f>
        <v>0</v>
      </c>
      <c r="X63" s="143">
        <f>'2.2'!X63/'3.1.a'!$E$183</f>
        <v>0</v>
      </c>
      <c r="Y63" s="143">
        <f>'2.2'!Y63/'3.1.a'!$E$183</f>
        <v>0</v>
      </c>
      <c r="Z63" s="219">
        <f>'2.2'!Z63/'3.1.a'!$E$183</f>
        <v>-9.9759763084764354E-5</v>
      </c>
      <c r="AA63" s="218">
        <f>'2.2'!AA63/'3.1.a'!$F$183</f>
        <v>1.086332029539245E-4</v>
      </c>
      <c r="AB63" s="143">
        <f>'2.2'!AB63/'3.1.a'!$F$183</f>
        <v>0</v>
      </c>
      <c r="AC63" s="143">
        <f>'2.2'!AC63/'3.1.a'!$F$183</f>
        <v>0</v>
      </c>
      <c r="AD63" s="143">
        <f>'2.2'!AD63/'3.1.a'!$F$183</f>
        <v>1.086332029539245E-4</v>
      </c>
      <c r="AE63" s="143">
        <f>'2.2'!AE63/'3.1.a'!$F$183</f>
        <v>0</v>
      </c>
      <c r="AF63" s="143">
        <f>'2.2'!AF63/'3.1.a'!$F$183</f>
        <v>0</v>
      </c>
      <c r="AG63" s="143">
        <f>'2.2'!AG63/'3.1.a'!$F$183</f>
        <v>0</v>
      </c>
      <c r="AH63" s="219">
        <f>'2.2'!AH63/'3.1.a'!$F$183</f>
        <v>1.086332029539245E-4</v>
      </c>
      <c r="AI63" s="218">
        <f>'2.2'!AI63/'3.1.a'!$G$183</f>
        <v>-7.0924011356382356E-6</v>
      </c>
      <c r="AJ63" s="143">
        <f>'2.2'!AJ63/'3.1.a'!$G$183</f>
        <v>0</v>
      </c>
      <c r="AK63" s="143">
        <f>'2.2'!AK63/'3.1.a'!$G$183</f>
        <v>0</v>
      </c>
      <c r="AL63" s="143">
        <f>'2.2'!AL63/'3.1.a'!$G$183</f>
        <v>-7.0924011356382356E-6</v>
      </c>
      <c r="AM63" s="143">
        <f>'2.2'!AM63/'3.1.a'!$G$183</f>
        <v>0</v>
      </c>
      <c r="AN63" s="143">
        <f>'2.2'!AN63/'3.1.a'!$G$183</f>
        <v>0</v>
      </c>
      <c r="AO63" s="143">
        <f>'2.2'!AO63/'3.1.a'!$G$183</f>
        <v>0</v>
      </c>
      <c r="AP63" s="219">
        <f>'2.2'!AP63/'3.1.a'!$G$183</f>
        <v>-7.0924011356382356E-6</v>
      </c>
      <c r="AQ63" s="218">
        <f>'2.2'!AQ63/'3.1.a'!$H$183</f>
        <v>-8.1790974786129E-5</v>
      </c>
      <c r="AR63" s="143">
        <f>'2.2'!AR63/'3.1.a'!$H$183</f>
        <v>0</v>
      </c>
      <c r="AS63" s="143">
        <f>'2.2'!AS63/'3.1.a'!$H$183</f>
        <v>0</v>
      </c>
      <c r="AT63" s="143">
        <f>'2.2'!AT63/'3.1.a'!$H$183</f>
        <v>-8.1790974786129E-5</v>
      </c>
      <c r="AU63" s="143">
        <f>'2.2'!AU63/'3.1.a'!$H$183</f>
        <v>0</v>
      </c>
      <c r="AV63" s="143">
        <f>'2.2'!AV63/'3.1.a'!$H$183</f>
        <v>0</v>
      </c>
      <c r="AW63" s="143">
        <f>'2.2'!AW63/'3.1.a'!$H$183</f>
        <v>0</v>
      </c>
      <c r="AX63" s="219">
        <f>'2.2'!AX63/'3.1.a'!$H$183</f>
        <v>-8.1790974786129E-5</v>
      </c>
      <c r="AY63" s="218">
        <f>'2.2'!AY63/'3.1.a'!$I$183</f>
        <v>1.4844830259319659E-7</v>
      </c>
      <c r="AZ63" s="143">
        <f>'2.2'!AZ63/'3.1.a'!$I$183</f>
        <v>0</v>
      </c>
      <c r="BA63" s="143">
        <f>'2.2'!BA63/'3.1.a'!$I$183</f>
        <v>0</v>
      </c>
      <c r="BB63" s="143">
        <f>'2.2'!BB63/'3.1.a'!$I$183</f>
        <v>1.4844830259319659E-7</v>
      </c>
      <c r="BC63" s="143">
        <f>'2.2'!BC63/'3.1.a'!$I$183</f>
        <v>0</v>
      </c>
      <c r="BD63" s="143">
        <f>'2.2'!BD63/'3.1.a'!$I$183</f>
        <v>0</v>
      </c>
      <c r="BE63" s="143">
        <f>'2.2'!BE63/'3.1.a'!$I$183</f>
        <v>0</v>
      </c>
      <c r="BF63" s="219">
        <f>'2.2'!BF63/'3.1.a'!$I$183</f>
        <v>1.4844830259319659E-7</v>
      </c>
      <c r="BG63" s="218">
        <f>'2.2'!BG63/'3.1.a'!$J$183</f>
        <v>1.1103216637696821E-11</v>
      </c>
      <c r="BH63" s="143">
        <f>'2.2'!BH63/'3.1.a'!$J$183</f>
        <v>0</v>
      </c>
      <c r="BI63" s="143">
        <f>'2.2'!BI63/'3.1.a'!$J$183</f>
        <v>0</v>
      </c>
      <c r="BJ63" s="143">
        <f>'2.2'!BJ63/'3.1.a'!$J$183</f>
        <v>1.1103216637696821E-11</v>
      </c>
      <c r="BK63" s="143">
        <f>'2.2'!BK63/'3.1.a'!$J$183</f>
        <v>0</v>
      </c>
      <c r="BL63" s="143">
        <f>'2.2'!BL63/'3.1.a'!$J$183</f>
        <v>0</v>
      </c>
      <c r="BM63" s="143">
        <f>'2.2'!BM63/'3.1.a'!$J$183</f>
        <v>0</v>
      </c>
      <c r="BN63" s="219">
        <f>'2.2'!BN63/'3.1.a'!$J$183</f>
        <v>1.1103216637696821E-11</v>
      </c>
      <c r="BO63" s="218">
        <f>'2.2'!BO63/'3.1.a'!$K$183</f>
        <v>5.3757717041961327E-8</v>
      </c>
      <c r="BP63" s="143">
        <f>'2.2'!BP63/'3.1.a'!$K$183</f>
        <v>0</v>
      </c>
      <c r="BQ63" s="143">
        <f>'2.2'!BQ63/'3.1.a'!$K$183</f>
        <v>0</v>
      </c>
      <c r="BR63" s="143">
        <f>'2.2'!BR63/'3.1.a'!$K$183</f>
        <v>5.3757717041961327E-8</v>
      </c>
      <c r="BS63" s="143">
        <f>'2.2'!BS63/'3.1.a'!$K$183</f>
        <v>0</v>
      </c>
      <c r="BT63" s="143">
        <f>'2.2'!BT63/'3.1.a'!$K$183</f>
        <v>0</v>
      </c>
      <c r="BU63" s="143">
        <f>'2.2'!BU63/'3.1.a'!$K$183</f>
        <v>0</v>
      </c>
      <c r="BV63" s="219">
        <f>'2.2'!BV63/'3.1.a'!$K$183</f>
        <v>5.3757717041961327E-8</v>
      </c>
      <c r="BW63" s="218">
        <f>'2.2'!BW63/'3.1.a'!$L$183</f>
        <v>6.8278164238798839E-9</v>
      </c>
      <c r="BX63" s="143">
        <f>'2.2'!BX63/'3.1.a'!$L$183</f>
        <v>0</v>
      </c>
      <c r="BY63" s="143">
        <f>'2.2'!BY63/'3.1.a'!$L$183</f>
        <v>0</v>
      </c>
      <c r="BZ63" s="143">
        <f>'2.2'!BZ63/'3.1.a'!$L$183</f>
        <v>6.8278164238798839E-9</v>
      </c>
      <c r="CA63" s="143">
        <f>'2.2'!CA63/'3.1.a'!$L$183</f>
        <v>0</v>
      </c>
      <c r="CB63" s="143">
        <f>'2.2'!CB63/'3.1.a'!$L$183</f>
        <v>0</v>
      </c>
      <c r="CC63" s="143">
        <f>'2.2'!CC63/'3.1.a'!$L$183</f>
        <v>0</v>
      </c>
      <c r="CD63" s="219">
        <f>'2.2'!CD63/'3.1.a'!$L$183</f>
        <v>6.8278164238798839E-9</v>
      </c>
      <c r="CE63" s="218">
        <f>'2.2'!CE63/'3.1.a'!$M$183</f>
        <v>-1.0693273970337249E-6</v>
      </c>
      <c r="CF63" s="143">
        <f>'2.2'!CF63/'3.1.a'!$M$183</f>
        <v>0</v>
      </c>
      <c r="CG63" s="143">
        <f>'2.2'!CG63/'3.1.a'!$M$183</f>
        <v>0</v>
      </c>
      <c r="CH63" s="143">
        <f>'2.2'!CH63/'3.1.a'!$M$183</f>
        <v>-1.0693273970337249E-6</v>
      </c>
      <c r="CI63" s="143">
        <f>'2.2'!CI63/'3.1.a'!$M$183</f>
        <v>0</v>
      </c>
      <c r="CJ63" s="143">
        <f>'2.2'!CJ63/'3.1.a'!$M$183</f>
        <v>0</v>
      </c>
      <c r="CK63" s="143">
        <f>'2.2'!CK63/'3.1.a'!$M$183</f>
        <v>0</v>
      </c>
      <c r="CL63" s="271">
        <f>'2.2'!CL63/'3.1.a'!$M$183</f>
        <v>-1.0693273970337249E-6</v>
      </c>
      <c r="CM63" s="218">
        <f>'2.2'!CM63/'3.1.a'!$N$183</f>
        <v>3.1399653666286845E-8</v>
      </c>
      <c r="CN63" s="143">
        <f>'2.2'!CN63/'3.1.a'!$N$183</f>
        <v>0</v>
      </c>
      <c r="CO63" s="143">
        <f>'2.2'!CO63/'3.1.a'!$N$183</f>
        <v>0</v>
      </c>
      <c r="CP63" s="143">
        <f>'2.2'!CP63/'3.1.a'!$N$183</f>
        <v>3.1399653666286845E-8</v>
      </c>
      <c r="CQ63" s="143">
        <f>'2.2'!CQ63/'3.1.a'!$N$183</f>
        <v>0</v>
      </c>
      <c r="CR63" s="143">
        <f>'2.2'!CR63/'3.1.a'!$N$183</f>
        <v>0</v>
      </c>
      <c r="CS63" s="143">
        <f>'2.2'!CS63/'3.1.a'!$N$183</f>
        <v>0</v>
      </c>
      <c r="CT63" s="271">
        <f>'2.2'!CT63/'3.1.a'!$N$183</f>
        <v>3.1399653666286845E-8</v>
      </c>
    </row>
    <row r="64" spans="1:98" ht="20" customHeight="1" x14ac:dyDescent="0.2">
      <c r="A64" s="32">
        <v>12</v>
      </c>
      <c r="B64" s="33" t="s">
        <v>246</v>
      </c>
      <c r="C64" s="230">
        <f>'2.2'!C64/'3.1.a'!$C$183</f>
        <v>7.5000005001286202E-2</v>
      </c>
      <c r="D64" s="207">
        <f>'2.2'!D64/'3.1.a'!$C$183</f>
        <v>1.6516092814711954E-2</v>
      </c>
      <c r="E64" s="207">
        <f>'2.2'!E64/'3.1.a'!$C$183</f>
        <v>0</v>
      </c>
      <c r="F64" s="207">
        <f>'2.2'!F64/'3.1.a'!$C$183</f>
        <v>9.1516097815998163E-2</v>
      </c>
      <c r="G64" s="207">
        <f>'2.2'!G64/'3.1.a'!$C$183</f>
        <v>8.8291669038114921E-3</v>
      </c>
      <c r="H64" s="207">
        <f>'2.2'!H64/'3.1.a'!$C$183</f>
        <v>3.1129248114709612E-3</v>
      </c>
      <c r="I64" s="207">
        <f>'2.2'!I64/'3.1.a'!$C$183</f>
        <v>0</v>
      </c>
      <c r="J64" s="231">
        <f>'2.2'!J64/'3.1.a'!$C$183</f>
        <v>0.10345818953128061</v>
      </c>
      <c r="K64" s="230">
        <f>'2.2'!K64/'3.1.a'!$D$183</f>
        <v>7.5679548414880587E-2</v>
      </c>
      <c r="L64" s="207">
        <f>'2.2'!L64/'3.1.a'!$D$183</f>
        <v>1.7148721826449335E-2</v>
      </c>
      <c r="M64" s="207">
        <f>'2.2'!M64/'3.1.a'!$D$183</f>
        <v>0</v>
      </c>
      <c r="N64" s="207">
        <f>'2.2'!N64/'3.1.a'!$D$183</f>
        <v>9.2828270241329919E-2</v>
      </c>
      <c r="O64" s="207">
        <f>'2.2'!O64/'3.1.a'!$D$183</f>
        <v>8.9852180886883289E-3</v>
      </c>
      <c r="P64" s="207">
        <f>'2.2'!P64/'3.1.a'!$D$183</f>
        <v>3.565963056845152E-3</v>
      </c>
      <c r="Q64" s="207">
        <f>'2.2'!Q64/'3.1.a'!$D$183</f>
        <v>0</v>
      </c>
      <c r="R64" s="231">
        <f>'2.2'!R64/'3.1.a'!$D$183</f>
        <v>0.10537945138686339</v>
      </c>
      <c r="S64" s="230">
        <f>'2.2'!S64/'3.1.a'!$E$183</f>
        <v>7.5415007210943935E-2</v>
      </c>
      <c r="T64" s="207">
        <f>'2.2'!T64/'3.1.a'!$E$183</f>
        <v>1.790102490925612E-2</v>
      </c>
      <c r="U64" s="207">
        <f>'2.2'!U64/'3.1.a'!$E$183</f>
        <v>0</v>
      </c>
      <c r="V64" s="207">
        <f>'2.2'!V64/'3.1.a'!$E$183</f>
        <v>9.3316032120200065E-2</v>
      </c>
      <c r="W64" s="207">
        <f>'2.2'!W64/'3.1.a'!$E$183</f>
        <v>9.404690520111076E-3</v>
      </c>
      <c r="X64" s="207">
        <f>'2.2'!X64/'3.1.a'!$E$183</f>
        <v>3.6867150950305083E-3</v>
      </c>
      <c r="Y64" s="207">
        <f>'2.2'!Y64/'3.1.a'!$E$183</f>
        <v>0</v>
      </c>
      <c r="Z64" s="231">
        <f>'2.2'!Z64/'3.1.a'!$E$183</f>
        <v>0.10640743773534164</v>
      </c>
      <c r="AA64" s="230">
        <f>'2.2'!AA64/'3.1.a'!$F$183</f>
        <v>7.4034143247750081E-2</v>
      </c>
      <c r="AB64" s="207">
        <f>'2.2'!AB64/'3.1.a'!$F$183</f>
        <v>1.8408629842848859E-2</v>
      </c>
      <c r="AC64" s="207">
        <f>'2.2'!AC64/'3.1.a'!$F$183</f>
        <v>0</v>
      </c>
      <c r="AD64" s="207">
        <f>'2.2'!AD64/'3.1.a'!$F$183</f>
        <v>9.2442773090598937E-2</v>
      </c>
      <c r="AE64" s="207">
        <f>'2.2'!AE64/'3.1.a'!$F$183</f>
        <v>9.6276760691939908E-3</v>
      </c>
      <c r="AF64" s="207">
        <f>'2.2'!AF64/'3.1.a'!$F$183</f>
        <v>3.9216811064701432E-3</v>
      </c>
      <c r="AG64" s="207">
        <f>'2.2'!AG64/'3.1.a'!$F$183</f>
        <v>0</v>
      </c>
      <c r="AH64" s="231">
        <f>'2.2'!AH64/'3.1.a'!$F$183</f>
        <v>0.10599213026626307</v>
      </c>
      <c r="AI64" s="230">
        <f>'2.2'!AI64/'3.1.a'!$G$183</f>
        <v>7.3660260922672263E-2</v>
      </c>
      <c r="AJ64" s="207">
        <f>'2.2'!AJ64/'3.1.a'!$G$183</f>
        <v>1.8837099333308297E-2</v>
      </c>
      <c r="AK64" s="207">
        <f>'2.2'!AK64/'3.1.a'!$G$183</f>
        <v>0</v>
      </c>
      <c r="AL64" s="207">
        <f>'2.2'!AL64/'3.1.a'!$G$183</f>
        <v>9.2497360255980571E-2</v>
      </c>
      <c r="AM64" s="207">
        <f>'2.2'!AM64/'3.1.a'!$G$183</f>
        <v>1.0463100592925743E-2</v>
      </c>
      <c r="AN64" s="207">
        <f>'2.2'!AN64/'3.1.a'!$G$183</f>
        <v>4.0462979061051492E-3</v>
      </c>
      <c r="AO64" s="207">
        <f>'2.2'!AO64/'3.1.a'!$G$183</f>
        <v>0</v>
      </c>
      <c r="AP64" s="231">
        <f>'2.2'!AP64/'3.1.a'!$G$183</f>
        <v>0.10700675875501146</v>
      </c>
      <c r="AQ64" s="230">
        <f>'2.2'!AQ64/'3.1.a'!$H$183</f>
        <v>7.274688761120407E-2</v>
      </c>
      <c r="AR64" s="207">
        <f>'2.2'!AR64/'3.1.a'!$H$183</f>
        <v>1.9769912864883291E-2</v>
      </c>
      <c r="AS64" s="207">
        <f>'2.2'!AS64/'3.1.a'!$H$183</f>
        <v>0</v>
      </c>
      <c r="AT64" s="207">
        <f>'2.2'!AT64/'3.1.a'!$H$183</f>
        <v>9.2516800476087374E-2</v>
      </c>
      <c r="AU64" s="207">
        <f>'2.2'!AU64/'3.1.a'!$H$183</f>
        <v>1.0947645539726479E-2</v>
      </c>
      <c r="AV64" s="207">
        <f>'2.2'!AV64/'3.1.a'!$H$183</f>
        <v>4.4369399667029573E-3</v>
      </c>
      <c r="AW64" s="207">
        <f>'2.2'!AW64/'3.1.a'!$H$183</f>
        <v>0</v>
      </c>
      <c r="AX64" s="231">
        <f>'2.2'!AX64/'3.1.a'!$H$183</f>
        <v>0.10790138598251679</v>
      </c>
      <c r="AY64" s="230">
        <f>'2.2'!AY64/'3.1.a'!$I$183</f>
        <v>7.3024663712004223E-2</v>
      </c>
      <c r="AZ64" s="207">
        <f>'2.2'!AZ64/'3.1.a'!$I$183</f>
        <v>1.9817480456438077E-2</v>
      </c>
      <c r="BA64" s="207">
        <f>'2.2'!BA64/'3.1.a'!$I$183</f>
        <v>0</v>
      </c>
      <c r="BB64" s="207">
        <f>'2.2'!BB64/'3.1.a'!$I$183</f>
        <v>9.2842144168442303E-2</v>
      </c>
      <c r="BC64" s="207">
        <f>'2.2'!BC64/'3.1.a'!$I$183</f>
        <v>1.0958753913459305E-2</v>
      </c>
      <c r="BD64" s="207">
        <f>'2.2'!BD64/'3.1.a'!$I$183</f>
        <v>4.7388831052416784E-3</v>
      </c>
      <c r="BE64" s="207">
        <f>'2.2'!BE64/'3.1.a'!$I$183</f>
        <v>0</v>
      </c>
      <c r="BF64" s="231">
        <f>'2.2'!BF64/'3.1.a'!$I$183</f>
        <v>0.1085397811871433</v>
      </c>
      <c r="BG64" s="230">
        <f>'2.2'!BG64/'3.1.a'!$J$183</f>
        <v>7.476293621607516E-2</v>
      </c>
      <c r="BH64" s="207">
        <f>'2.2'!BH64/'3.1.a'!$J$183</f>
        <v>1.9547925015773373E-2</v>
      </c>
      <c r="BI64" s="207">
        <f>'2.2'!BI64/'3.1.a'!$J$183</f>
        <v>0</v>
      </c>
      <c r="BJ64" s="207">
        <f>'2.2'!BJ64/'3.1.a'!$J$183</f>
        <v>9.4310861231848522E-2</v>
      </c>
      <c r="BK64" s="207">
        <f>'2.2'!BK64/'3.1.a'!$J$183</f>
        <v>1.0992133088240067E-2</v>
      </c>
      <c r="BL64" s="207">
        <f>'2.2'!BL64/'3.1.a'!$J$183</f>
        <v>4.863455869711656E-3</v>
      </c>
      <c r="BM64" s="207">
        <f>'2.2'!BM64/'3.1.a'!$J$183</f>
        <v>0</v>
      </c>
      <c r="BN64" s="231">
        <f>'2.2'!BN64/'3.1.a'!$J$183</f>
        <v>0.11016645018980024</v>
      </c>
      <c r="BO64" s="230">
        <f>'2.2'!BO64/'3.1.a'!$K$183</f>
        <v>7.4402057200492921E-2</v>
      </c>
      <c r="BP64" s="207">
        <f>'2.2'!BP64/'3.1.a'!$K$183</f>
        <v>1.7946555988514506E-2</v>
      </c>
      <c r="BQ64" s="207">
        <f>'2.2'!BQ64/'3.1.a'!$K$183</f>
        <v>0</v>
      </c>
      <c r="BR64" s="207">
        <f>'2.2'!BR64/'3.1.a'!$K$183</f>
        <v>9.2348613189007431E-2</v>
      </c>
      <c r="BS64" s="207">
        <f>'2.2'!BS64/'3.1.a'!$K$183</f>
        <v>1.1015997263480277E-2</v>
      </c>
      <c r="BT64" s="207">
        <f>'2.2'!BT64/'3.1.a'!$K$183</f>
        <v>4.8799886348591783E-3</v>
      </c>
      <c r="BU64" s="207">
        <f>'2.2'!BU64/'3.1.a'!$K$183</f>
        <v>0</v>
      </c>
      <c r="BV64" s="231">
        <f>'2.2'!BV64/'3.1.a'!$K$183</f>
        <v>0.10824459908734688</v>
      </c>
      <c r="BW64" s="230">
        <f>'2.2'!BW64/'3.1.a'!$L$183</f>
        <v>7.4687941317699402E-2</v>
      </c>
      <c r="BX64" s="207">
        <f>'2.2'!BX64/'3.1.a'!$L$183</f>
        <v>1.8178344755801462E-2</v>
      </c>
      <c r="BY64" s="207">
        <f>'2.2'!BY64/'3.1.a'!$L$183</f>
        <v>0</v>
      </c>
      <c r="BZ64" s="207">
        <f>'2.2'!BZ64/'3.1.a'!$L$183</f>
        <v>9.2866286073500864E-2</v>
      </c>
      <c r="CA64" s="207">
        <f>'2.2'!CA64/'3.1.a'!$L$183</f>
        <v>1.1669592830672511E-2</v>
      </c>
      <c r="CB64" s="207">
        <f>'2.2'!CB64/'3.1.a'!$L$183</f>
        <v>5.2247316503361493E-3</v>
      </c>
      <c r="CC64" s="207">
        <f>'2.2'!CC64/'3.1.a'!$L$183</f>
        <v>0</v>
      </c>
      <c r="CD64" s="231">
        <f>'2.2'!CD64/'3.1.a'!$L$183</f>
        <v>0.10976061055450953</v>
      </c>
      <c r="CE64" s="230">
        <f>'2.2'!CE64/'3.1.a'!$M$183</f>
        <v>7.3363434109482484E-2</v>
      </c>
      <c r="CF64" s="207">
        <f>'2.2'!CF64/'3.1.a'!$M$183</f>
        <v>1.7079002465981437E-2</v>
      </c>
      <c r="CG64" s="207">
        <f>'2.2'!CG64/'3.1.a'!$M$183</f>
        <v>0</v>
      </c>
      <c r="CH64" s="207">
        <f>'2.2'!CH64/'3.1.a'!$M$183</f>
        <v>9.0442436575463928E-2</v>
      </c>
      <c r="CI64" s="207">
        <f>'2.2'!CI64/'3.1.a'!$M$183</f>
        <v>1.0927252579985711E-2</v>
      </c>
      <c r="CJ64" s="207">
        <f>'2.2'!CJ64/'3.1.a'!$M$183</f>
        <v>5.4707139305400316E-3</v>
      </c>
      <c r="CK64" s="207">
        <f>'2.2'!CK64/'3.1.a'!$M$183</f>
        <v>0</v>
      </c>
      <c r="CL64" s="270">
        <f>'2.2'!CL64/'3.1.a'!$M$183</f>
        <v>0.10684040308598966</v>
      </c>
      <c r="CM64" s="230">
        <f>'2.2'!CM64/'3.1.a'!$N$183</f>
        <v>7.1374576314532978E-2</v>
      </c>
      <c r="CN64" s="207">
        <f>'2.2'!CN64/'3.1.a'!$N$183</f>
        <v>1.5810526695475197E-2</v>
      </c>
      <c r="CO64" s="207">
        <f>'2.2'!CO64/'3.1.a'!$N$183</f>
        <v>0</v>
      </c>
      <c r="CP64" s="207">
        <f>'2.2'!CP64/'3.1.a'!$N$183</f>
        <v>8.7185103010008189E-2</v>
      </c>
      <c r="CQ64" s="207">
        <f>'2.2'!CQ64/'3.1.a'!$N$183</f>
        <v>1.0519177849790715E-2</v>
      </c>
      <c r="CR64" s="207">
        <f>'2.2'!CR64/'3.1.a'!$N$183</f>
        <v>5.1280299189238078E-3</v>
      </c>
      <c r="CS64" s="207">
        <f>'2.2'!CS64/'3.1.a'!$N$183</f>
        <v>0</v>
      </c>
      <c r="CT64" s="270">
        <f>'2.2'!CT64/'3.1.a'!$N$183</f>
        <v>0.10283231077872272</v>
      </c>
    </row>
    <row r="65" spans="1:98" ht="20" customHeight="1" x14ac:dyDescent="0.2">
      <c r="A65" s="35">
        <v>121</v>
      </c>
      <c r="B65" s="36" t="s">
        <v>279</v>
      </c>
      <c r="C65" s="218">
        <f>'2.2'!C65/'3.1.a'!$C$183</f>
        <v>5.4228584963422387E-2</v>
      </c>
      <c r="D65" s="143">
        <f>'2.2'!D65/'3.1.a'!$C$183</f>
        <v>1.6516092814711954E-2</v>
      </c>
      <c r="E65" s="143">
        <f>'2.2'!E65/'3.1.a'!$C$183</f>
        <v>0</v>
      </c>
      <c r="F65" s="143">
        <f>'2.2'!F65/'3.1.a'!$C$183</f>
        <v>7.0744677778134341E-2</v>
      </c>
      <c r="G65" s="143">
        <f>'2.2'!G65/'3.1.a'!$C$183</f>
        <v>0</v>
      </c>
      <c r="H65" s="143">
        <f>'2.2'!H65/'3.1.a'!$C$183</f>
        <v>0</v>
      </c>
      <c r="I65" s="143">
        <f>'2.2'!I65/'3.1.a'!$C$183</f>
        <v>0</v>
      </c>
      <c r="J65" s="219">
        <f>'2.2'!J65/'3.1.a'!$C$183</f>
        <v>7.0744677778134341E-2</v>
      </c>
      <c r="K65" s="218">
        <f>'2.2'!K65/'3.1.a'!$D$183</f>
        <v>5.5679184923288237E-2</v>
      </c>
      <c r="L65" s="143">
        <f>'2.2'!L65/'3.1.a'!$D$183</f>
        <v>1.7148721826449335E-2</v>
      </c>
      <c r="M65" s="143">
        <f>'2.2'!M65/'3.1.a'!$D$183</f>
        <v>0</v>
      </c>
      <c r="N65" s="143">
        <f>'2.2'!N65/'3.1.a'!$D$183</f>
        <v>7.2827906749737575E-2</v>
      </c>
      <c r="O65" s="143">
        <f>'2.2'!O65/'3.1.a'!$D$183</f>
        <v>0</v>
      </c>
      <c r="P65" s="143">
        <f>'2.2'!P65/'3.1.a'!$D$183</f>
        <v>0</v>
      </c>
      <c r="Q65" s="143">
        <f>'2.2'!Q65/'3.1.a'!$D$183</f>
        <v>0</v>
      </c>
      <c r="R65" s="219">
        <f>'2.2'!R65/'3.1.a'!$D$183</f>
        <v>7.2827906749737575E-2</v>
      </c>
      <c r="S65" s="218">
        <f>'2.2'!S65/'3.1.a'!$E$183</f>
        <v>5.6435503868766036E-2</v>
      </c>
      <c r="T65" s="143">
        <f>'2.2'!T65/'3.1.a'!$E$183</f>
        <v>1.790102490925612E-2</v>
      </c>
      <c r="U65" s="143">
        <f>'2.2'!U65/'3.1.a'!$E$183</f>
        <v>0</v>
      </c>
      <c r="V65" s="143">
        <f>'2.2'!V65/'3.1.a'!$E$183</f>
        <v>7.433652877802216E-2</v>
      </c>
      <c r="W65" s="143">
        <f>'2.2'!W65/'3.1.a'!$E$183</f>
        <v>0</v>
      </c>
      <c r="X65" s="143">
        <f>'2.2'!X65/'3.1.a'!$E$183</f>
        <v>0</v>
      </c>
      <c r="Y65" s="143">
        <f>'2.2'!Y65/'3.1.a'!$E$183</f>
        <v>0</v>
      </c>
      <c r="Z65" s="219">
        <f>'2.2'!Z65/'3.1.a'!$E$183</f>
        <v>7.433652877802216E-2</v>
      </c>
      <c r="AA65" s="218">
        <f>'2.2'!AA65/'3.1.a'!$F$183</f>
        <v>5.5363916981943005E-2</v>
      </c>
      <c r="AB65" s="143">
        <f>'2.2'!AB65/'3.1.a'!$F$183</f>
        <v>1.8408629842848859E-2</v>
      </c>
      <c r="AC65" s="143">
        <f>'2.2'!AC65/'3.1.a'!$F$183</f>
        <v>0</v>
      </c>
      <c r="AD65" s="143">
        <f>'2.2'!AD65/'3.1.a'!$F$183</f>
        <v>7.3772546824791868E-2</v>
      </c>
      <c r="AE65" s="143">
        <f>'2.2'!AE65/'3.1.a'!$F$183</f>
        <v>0</v>
      </c>
      <c r="AF65" s="143">
        <f>'2.2'!AF65/'3.1.a'!$F$183</f>
        <v>0</v>
      </c>
      <c r="AG65" s="143">
        <f>'2.2'!AG65/'3.1.a'!$F$183</f>
        <v>0</v>
      </c>
      <c r="AH65" s="219">
        <f>'2.2'!AH65/'3.1.a'!$F$183</f>
        <v>7.3772546824791868E-2</v>
      </c>
      <c r="AI65" s="218">
        <f>'2.2'!AI65/'3.1.a'!$G$183</f>
        <v>5.4585395276974917E-2</v>
      </c>
      <c r="AJ65" s="143">
        <f>'2.2'!AJ65/'3.1.a'!$G$183</f>
        <v>1.8837099333308297E-2</v>
      </c>
      <c r="AK65" s="143">
        <f>'2.2'!AK65/'3.1.a'!$G$183</f>
        <v>0</v>
      </c>
      <c r="AL65" s="143">
        <f>'2.2'!AL65/'3.1.a'!$G$183</f>
        <v>7.3422494610283204E-2</v>
      </c>
      <c r="AM65" s="143">
        <f>'2.2'!AM65/'3.1.a'!$G$183</f>
        <v>0</v>
      </c>
      <c r="AN65" s="143">
        <f>'2.2'!AN65/'3.1.a'!$G$183</f>
        <v>0</v>
      </c>
      <c r="AO65" s="143">
        <f>'2.2'!AO65/'3.1.a'!$G$183</f>
        <v>0</v>
      </c>
      <c r="AP65" s="219">
        <f>'2.2'!AP65/'3.1.a'!$G$183</f>
        <v>7.3422494610283204E-2</v>
      </c>
      <c r="AQ65" s="218">
        <f>'2.2'!AQ65/'3.1.a'!$H$183</f>
        <v>5.3445387304840879E-2</v>
      </c>
      <c r="AR65" s="143">
        <f>'2.2'!AR65/'3.1.a'!$H$183</f>
        <v>1.9769912864883291E-2</v>
      </c>
      <c r="AS65" s="143">
        <f>'2.2'!AS65/'3.1.a'!$H$183</f>
        <v>0</v>
      </c>
      <c r="AT65" s="143">
        <f>'2.2'!AT65/'3.1.a'!$H$183</f>
        <v>7.3215300169724176E-2</v>
      </c>
      <c r="AU65" s="143">
        <f>'2.2'!AU65/'3.1.a'!$H$183</f>
        <v>0</v>
      </c>
      <c r="AV65" s="143">
        <f>'2.2'!AV65/'3.1.a'!$H$183</f>
        <v>0</v>
      </c>
      <c r="AW65" s="143">
        <f>'2.2'!AW65/'3.1.a'!$H$183</f>
        <v>0</v>
      </c>
      <c r="AX65" s="219">
        <f>'2.2'!AX65/'3.1.a'!$H$183</f>
        <v>7.3215300169724176E-2</v>
      </c>
      <c r="AY65" s="218">
        <f>'2.2'!AY65/'3.1.a'!$I$183</f>
        <v>5.3439921513876776E-2</v>
      </c>
      <c r="AZ65" s="143">
        <f>'2.2'!AZ65/'3.1.a'!$I$183</f>
        <v>1.9817480456438077E-2</v>
      </c>
      <c r="BA65" s="143">
        <f>'2.2'!BA65/'3.1.a'!$I$183</f>
        <v>0</v>
      </c>
      <c r="BB65" s="143">
        <f>'2.2'!BB65/'3.1.a'!$I$183</f>
        <v>7.3257401970314842E-2</v>
      </c>
      <c r="BC65" s="143">
        <f>'2.2'!BC65/'3.1.a'!$I$183</f>
        <v>0</v>
      </c>
      <c r="BD65" s="143">
        <f>'2.2'!BD65/'3.1.a'!$I$183</f>
        <v>0</v>
      </c>
      <c r="BE65" s="143">
        <f>'2.2'!BE65/'3.1.a'!$I$183</f>
        <v>0</v>
      </c>
      <c r="BF65" s="219">
        <f>'2.2'!BF65/'3.1.a'!$I$183</f>
        <v>7.3257401970314842E-2</v>
      </c>
      <c r="BG65" s="218">
        <f>'2.2'!BG65/'3.1.a'!$J$183</f>
        <v>5.3628096585447441E-2</v>
      </c>
      <c r="BH65" s="143">
        <f>'2.2'!BH65/'3.1.a'!$J$183</f>
        <v>1.9547925015773373E-2</v>
      </c>
      <c r="BI65" s="143">
        <f>'2.2'!BI65/'3.1.a'!$J$183</f>
        <v>0</v>
      </c>
      <c r="BJ65" s="143">
        <f>'2.2'!BJ65/'3.1.a'!$J$183</f>
        <v>7.3176021601220803E-2</v>
      </c>
      <c r="BK65" s="143">
        <f>'2.2'!BK65/'3.1.a'!$J$183</f>
        <v>0</v>
      </c>
      <c r="BL65" s="143">
        <f>'2.2'!BL65/'3.1.a'!$J$183</f>
        <v>0</v>
      </c>
      <c r="BM65" s="143">
        <f>'2.2'!BM65/'3.1.a'!$J$183</f>
        <v>0</v>
      </c>
      <c r="BN65" s="219">
        <f>'2.2'!BN65/'3.1.a'!$J$183</f>
        <v>7.3176021601220803E-2</v>
      </c>
      <c r="BO65" s="218">
        <f>'2.2'!BO65/'3.1.a'!$K$183</f>
        <v>5.3297002762464622E-2</v>
      </c>
      <c r="BP65" s="143">
        <f>'2.2'!BP65/'3.1.a'!$K$183</f>
        <v>1.7946555988514506E-2</v>
      </c>
      <c r="BQ65" s="143">
        <f>'2.2'!BQ65/'3.1.a'!$K$183</f>
        <v>0</v>
      </c>
      <c r="BR65" s="143">
        <f>'2.2'!BR65/'3.1.a'!$K$183</f>
        <v>7.1243558750979125E-2</v>
      </c>
      <c r="BS65" s="143">
        <f>'2.2'!BS65/'3.1.a'!$K$183</f>
        <v>0</v>
      </c>
      <c r="BT65" s="143">
        <f>'2.2'!BT65/'3.1.a'!$K$183</f>
        <v>0</v>
      </c>
      <c r="BU65" s="143">
        <f>'2.2'!BU65/'3.1.a'!$K$183</f>
        <v>0</v>
      </c>
      <c r="BV65" s="219">
        <f>'2.2'!BV65/'3.1.a'!$K$183</f>
        <v>7.1243558750979125E-2</v>
      </c>
      <c r="BW65" s="218">
        <f>'2.2'!BW65/'3.1.a'!$L$183</f>
        <v>5.3545772892221233E-2</v>
      </c>
      <c r="BX65" s="143">
        <f>'2.2'!BX65/'3.1.a'!$L$183</f>
        <v>1.8178344755801462E-2</v>
      </c>
      <c r="BY65" s="143">
        <f>'2.2'!BY65/'3.1.a'!$L$183</f>
        <v>0</v>
      </c>
      <c r="BZ65" s="143">
        <f>'2.2'!BZ65/'3.1.a'!$L$183</f>
        <v>7.1724117648022695E-2</v>
      </c>
      <c r="CA65" s="143">
        <f>'2.2'!CA65/'3.1.a'!$L$183</f>
        <v>0</v>
      </c>
      <c r="CB65" s="143">
        <f>'2.2'!CB65/'3.1.a'!$L$183</f>
        <v>0</v>
      </c>
      <c r="CC65" s="143">
        <f>'2.2'!CC65/'3.1.a'!$L$183</f>
        <v>0</v>
      </c>
      <c r="CD65" s="219">
        <f>'2.2'!CD65/'3.1.a'!$L$183</f>
        <v>7.1724117648022695E-2</v>
      </c>
      <c r="CE65" s="218">
        <f>'2.2'!CE65/'3.1.a'!$M$183</f>
        <v>5.1878075964011262E-2</v>
      </c>
      <c r="CF65" s="143">
        <f>'2.2'!CF65/'3.1.a'!$M$183</f>
        <v>1.7079002465981437E-2</v>
      </c>
      <c r="CG65" s="143">
        <f>'2.2'!CG65/'3.1.a'!$M$183</f>
        <v>0</v>
      </c>
      <c r="CH65" s="143">
        <f>'2.2'!CH65/'3.1.a'!$M$183</f>
        <v>6.8957078429992699E-2</v>
      </c>
      <c r="CI65" s="143">
        <f>'2.2'!CI65/'3.1.a'!$M$183</f>
        <v>0</v>
      </c>
      <c r="CJ65" s="143">
        <f>'2.2'!CJ65/'3.1.a'!$M$183</f>
        <v>0</v>
      </c>
      <c r="CK65" s="143">
        <f>'2.2'!CK65/'3.1.a'!$M$183</f>
        <v>0</v>
      </c>
      <c r="CL65" s="271">
        <f>'2.2'!CL65/'3.1.a'!$M$183</f>
        <v>6.8957078429992699E-2</v>
      </c>
      <c r="CM65" s="218">
        <f>'2.2'!CM65/'3.1.a'!$N$183</f>
        <v>5.1939626544436228E-2</v>
      </c>
      <c r="CN65" s="143">
        <f>'2.2'!CN65/'3.1.a'!$N$183</f>
        <v>1.5810526695475197E-2</v>
      </c>
      <c r="CO65" s="143">
        <f>'2.2'!CO65/'3.1.a'!$N$183</f>
        <v>0</v>
      </c>
      <c r="CP65" s="143">
        <f>'2.2'!CP65/'3.1.a'!$N$183</f>
        <v>6.7750153239911431E-2</v>
      </c>
      <c r="CQ65" s="143">
        <f>'2.2'!CQ65/'3.1.a'!$N$183</f>
        <v>0</v>
      </c>
      <c r="CR65" s="143">
        <f>'2.2'!CR65/'3.1.a'!$N$183</f>
        <v>0</v>
      </c>
      <c r="CS65" s="143">
        <f>'2.2'!CS65/'3.1.a'!$N$183</f>
        <v>0</v>
      </c>
      <c r="CT65" s="271">
        <f>'2.2'!CT65/'3.1.a'!$N$183</f>
        <v>6.7750153239911431E-2</v>
      </c>
    </row>
    <row r="66" spans="1:98" ht="20" customHeight="1" x14ac:dyDescent="0.2">
      <c r="A66" s="21">
        <v>1211</v>
      </c>
      <c r="B66" s="22" t="s">
        <v>280</v>
      </c>
      <c r="C66" s="220">
        <f>'2.2'!C66/'3.1.a'!$C$183</f>
        <v>1.0912781891608188E-2</v>
      </c>
      <c r="D66" s="144">
        <f>'2.2'!D66/'3.1.a'!$C$183</f>
        <v>0</v>
      </c>
      <c r="E66" s="144">
        <f>'2.2'!E66/'3.1.a'!$C$183</f>
        <v>0</v>
      </c>
      <c r="F66" s="144">
        <f>'2.2'!F66/'3.1.a'!$C$183</f>
        <v>1.0912781891608188E-2</v>
      </c>
      <c r="G66" s="144">
        <f>'2.2'!G66/'3.1.a'!$C$183</f>
        <v>0</v>
      </c>
      <c r="H66" s="144">
        <f>'2.2'!H66/'3.1.a'!$C$183</f>
        <v>0</v>
      </c>
      <c r="I66" s="144">
        <f>'2.2'!I66/'3.1.a'!$C$183</f>
        <v>0</v>
      </c>
      <c r="J66" s="221">
        <f>'2.2'!J66/'3.1.a'!$C$183</f>
        <v>1.0912781891608188E-2</v>
      </c>
      <c r="K66" s="220">
        <f>'2.2'!K66/'3.1.a'!$D$183</f>
        <v>1.0981993134886306E-2</v>
      </c>
      <c r="L66" s="144">
        <f>'2.2'!L66/'3.1.a'!$D$183</f>
        <v>0</v>
      </c>
      <c r="M66" s="144">
        <f>'2.2'!M66/'3.1.a'!$D$183</f>
        <v>0</v>
      </c>
      <c r="N66" s="144">
        <f>'2.2'!N66/'3.1.a'!$D$183</f>
        <v>1.0981993134886306E-2</v>
      </c>
      <c r="O66" s="144">
        <f>'2.2'!O66/'3.1.a'!$D$183</f>
        <v>0</v>
      </c>
      <c r="P66" s="144">
        <f>'2.2'!P66/'3.1.a'!$D$183</f>
        <v>0</v>
      </c>
      <c r="Q66" s="144">
        <f>'2.2'!Q66/'3.1.a'!$D$183</f>
        <v>0</v>
      </c>
      <c r="R66" s="221">
        <f>'2.2'!R66/'3.1.a'!$D$183</f>
        <v>1.0981993134886306E-2</v>
      </c>
      <c r="S66" s="220">
        <f>'2.2'!S66/'3.1.a'!$E$183</f>
        <v>1.1098138783507381E-2</v>
      </c>
      <c r="T66" s="144">
        <f>'2.2'!T66/'3.1.a'!$E$183</f>
        <v>0</v>
      </c>
      <c r="U66" s="144">
        <f>'2.2'!U66/'3.1.a'!$E$183</f>
        <v>0</v>
      </c>
      <c r="V66" s="144">
        <f>'2.2'!V66/'3.1.a'!$E$183</f>
        <v>1.1098138783507381E-2</v>
      </c>
      <c r="W66" s="144">
        <f>'2.2'!W66/'3.1.a'!$E$183</f>
        <v>0</v>
      </c>
      <c r="X66" s="144">
        <f>'2.2'!X66/'3.1.a'!$E$183</f>
        <v>0</v>
      </c>
      <c r="Y66" s="144">
        <f>'2.2'!Y66/'3.1.a'!$E$183</f>
        <v>0</v>
      </c>
      <c r="Z66" s="221">
        <f>'2.2'!Z66/'3.1.a'!$E$183</f>
        <v>1.1098138783507381E-2</v>
      </c>
      <c r="AA66" s="220">
        <f>'2.2'!AA66/'3.1.a'!$F$183</f>
        <v>1.049613524968682E-2</v>
      </c>
      <c r="AB66" s="144">
        <f>'2.2'!AB66/'3.1.a'!$F$183</f>
        <v>0</v>
      </c>
      <c r="AC66" s="144">
        <f>'2.2'!AC66/'3.1.a'!$F$183</f>
        <v>0</v>
      </c>
      <c r="AD66" s="144">
        <f>'2.2'!AD66/'3.1.a'!$F$183</f>
        <v>1.049613524968682E-2</v>
      </c>
      <c r="AE66" s="144">
        <f>'2.2'!AE66/'3.1.a'!$F$183</f>
        <v>0</v>
      </c>
      <c r="AF66" s="144">
        <f>'2.2'!AF66/'3.1.a'!$F$183</f>
        <v>0</v>
      </c>
      <c r="AG66" s="144">
        <f>'2.2'!AG66/'3.1.a'!$F$183</f>
        <v>0</v>
      </c>
      <c r="AH66" s="221">
        <f>'2.2'!AH66/'3.1.a'!$F$183</f>
        <v>1.049613524968682E-2</v>
      </c>
      <c r="AI66" s="220">
        <f>'2.2'!AI66/'3.1.a'!$G$183</f>
        <v>1.0538867349540654E-2</v>
      </c>
      <c r="AJ66" s="144">
        <f>'2.2'!AJ66/'3.1.a'!$G$183</f>
        <v>0</v>
      </c>
      <c r="AK66" s="144">
        <f>'2.2'!AK66/'3.1.a'!$G$183</f>
        <v>0</v>
      </c>
      <c r="AL66" s="144">
        <f>'2.2'!AL66/'3.1.a'!$G$183</f>
        <v>1.0538867349540654E-2</v>
      </c>
      <c r="AM66" s="144">
        <f>'2.2'!AM66/'3.1.a'!$G$183</f>
        <v>0</v>
      </c>
      <c r="AN66" s="144">
        <f>'2.2'!AN66/'3.1.a'!$G$183</f>
        <v>0</v>
      </c>
      <c r="AO66" s="144">
        <f>'2.2'!AO66/'3.1.a'!$G$183</f>
        <v>0</v>
      </c>
      <c r="AP66" s="221">
        <f>'2.2'!AP66/'3.1.a'!$G$183</f>
        <v>1.0538867349540654E-2</v>
      </c>
      <c r="AQ66" s="220">
        <f>'2.2'!AQ66/'3.1.a'!$H$183</f>
        <v>1.0059232458454578E-2</v>
      </c>
      <c r="AR66" s="144">
        <f>'2.2'!AR66/'3.1.a'!$H$183</f>
        <v>0</v>
      </c>
      <c r="AS66" s="144">
        <f>'2.2'!AS66/'3.1.a'!$H$183</f>
        <v>0</v>
      </c>
      <c r="AT66" s="144">
        <f>'2.2'!AT66/'3.1.a'!$H$183</f>
        <v>1.0059232458454578E-2</v>
      </c>
      <c r="AU66" s="144">
        <f>'2.2'!AU66/'3.1.a'!$H$183</f>
        <v>0</v>
      </c>
      <c r="AV66" s="144">
        <f>'2.2'!AV66/'3.1.a'!$H$183</f>
        <v>0</v>
      </c>
      <c r="AW66" s="144">
        <f>'2.2'!AW66/'3.1.a'!$H$183</f>
        <v>0</v>
      </c>
      <c r="AX66" s="221">
        <f>'2.2'!AX66/'3.1.a'!$H$183</f>
        <v>1.0059232458454578E-2</v>
      </c>
      <c r="AY66" s="220">
        <f>'2.2'!AY66/'3.1.a'!$I$183</f>
        <v>1.0125249112824392E-2</v>
      </c>
      <c r="AZ66" s="144">
        <f>'2.2'!AZ66/'3.1.a'!$I$183</f>
        <v>0</v>
      </c>
      <c r="BA66" s="144">
        <f>'2.2'!BA66/'3.1.a'!$I$183</f>
        <v>0</v>
      </c>
      <c r="BB66" s="144">
        <f>'2.2'!BB66/'3.1.a'!$I$183</f>
        <v>1.0125249112824392E-2</v>
      </c>
      <c r="BC66" s="144">
        <f>'2.2'!BC66/'3.1.a'!$I$183</f>
        <v>0</v>
      </c>
      <c r="BD66" s="144">
        <f>'2.2'!BD66/'3.1.a'!$I$183</f>
        <v>0</v>
      </c>
      <c r="BE66" s="144">
        <f>'2.2'!BE66/'3.1.a'!$I$183</f>
        <v>0</v>
      </c>
      <c r="BF66" s="221">
        <f>'2.2'!BF66/'3.1.a'!$I$183</f>
        <v>1.0125249112824392E-2</v>
      </c>
      <c r="BG66" s="220">
        <f>'2.2'!BG66/'3.1.a'!$J$183</f>
        <v>1.0137526590087171E-2</v>
      </c>
      <c r="BH66" s="144">
        <f>'2.2'!BH66/'3.1.a'!$J$183</f>
        <v>0</v>
      </c>
      <c r="BI66" s="144">
        <f>'2.2'!BI66/'3.1.a'!$J$183</f>
        <v>0</v>
      </c>
      <c r="BJ66" s="144">
        <f>'2.2'!BJ66/'3.1.a'!$J$183</f>
        <v>1.0137526590087171E-2</v>
      </c>
      <c r="BK66" s="144">
        <f>'2.2'!BK66/'3.1.a'!$J$183</f>
        <v>0</v>
      </c>
      <c r="BL66" s="144">
        <f>'2.2'!BL66/'3.1.a'!$J$183</f>
        <v>0</v>
      </c>
      <c r="BM66" s="144">
        <f>'2.2'!BM66/'3.1.a'!$J$183</f>
        <v>0</v>
      </c>
      <c r="BN66" s="221">
        <f>'2.2'!BN66/'3.1.a'!$J$183</f>
        <v>1.0137526590087171E-2</v>
      </c>
      <c r="BO66" s="220">
        <f>'2.2'!BO66/'3.1.a'!$K$183</f>
        <v>1.0040260473607343E-2</v>
      </c>
      <c r="BP66" s="144">
        <f>'2.2'!BP66/'3.1.a'!$K$183</f>
        <v>0</v>
      </c>
      <c r="BQ66" s="144">
        <f>'2.2'!BQ66/'3.1.a'!$K$183</f>
        <v>0</v>
      </c>
      <c r="BR66" s="144">
        <f>'2.2'!BR66/'3.1.a'!$K$183</f>
        <v>1.0040260473607343E-2</v>
      </c>
      <c r="BS66" s="144">
        <f>'2.2'!BS66/'3.1.a'!$K$183</f>
        <v>0</v>
      </c>
      <c r="BT66" s="144">
        <f>'2.2'!BT66/'3.1.a'!$K$183</f>
        <v>0</v>
      </c>
      <c r="BU66" s="144">
        <f>'2.2'!BU66/'3.1.a'!$K$183</f>
        <v>0</v>
      </c>
      <c r="BV66" s="221">
        <f>'2.2'!BV66/'3.1.a'!$K$183</f>
        <v>1.0040260473607343E-2</v>
      </c>
      <c r="BW66" s="220">
        <f>'2.2'!BW66/'3.1.a'!$L$183</f>
        <v>1.0087872273037229E-2</v>
      </c>
      <c r="BX66" s="144">
        <f>'2.2'!BX66/'3.1.a'!$L$183</f>
        <v>0</v>
      </c>
      <c r="BY66" s="144">
        <f>'2.2'!BY66/'3.1.a'!$L$183</f>
        <v>0</v>
      </c>
      <c r="BZ66" s="144">
        <f>'2.2'!BZ66/'3.1.a'!$L$183</f>
        <v>1.0087872273037229E-2</v>
      </c>
      <c r="CA66" s="144">
        <f>'2.2'!CA66/'3.1.a'!$L$183</f>
        <v>0</v>
      </c>
      <c r="CB66" s="144">
        <f>'2.2'!CB66/'3.1.a'!$L$183</f>
        <v>0</v>
      </c>
      <c r="CC66" s="144">
        <f>'2.2'!CC66/'3.1.a'!$L$183</f>
        <v>0</v>
      </c>
      <c r="CD66" s="221">
        <f>'2.2'!CD66/'3.1.a'!$L$183</f>
        <v>1.0087872273037229E-2</v>
      </c>
      <c r="CE66" s="220">
        <f>'2.2'!CE66/'3.1.a'!$M$183</f>
        <v>9.7729615552927408E-3</v>
      </c>
      <c r="CF66" s="144">
        <f>'2.2'!CF66/'3.1.a'!$M$183</f>
        <v>0</v>
      </c>
      <c r="CG66" s="144">
        <f>'2.2'!CG66/'3.1.a'!$M$183</f>
        <v>0</v>
      </c>
      <c r="CH66" s="144">
        <f>'2.2'!CH66/'3.1.a'!$M$183</f>
        <v>9.7729615552927408E-3</v>
      </c>
      <c r="CI66" s="144">
        <f>'2.2'!CI66/'3.1.a'!$M$183</f>
        <v>0</v>
      </c>
      <c r="CJ66" s="144">
        <f>'2.2'!CJ66/'3.1.a'!$M$183</f>
        <v>0</v>
      </c>
      <c r="CK66" s="144">
        <f>'2.2'!CK66/'3.1.a'!$M$183</f>
        <v>0</v>
      </c>
      <c r="CL66" s="275">
        <f>'2.2'!CL66/'3.1.a'!$M$183</f>
        <v>9.7729615552927408E-3</v>
      </c>
      <c r="CM66" s="220">
        <f>'2.2'!CM66/'3.1.a'!$N$183</f>
        <v>9.6577710846780049E-3</v>
      </c>
      <c r="CN66" s="144">
        <f>'2.2'!CN66/'3.1.a'!$N$183</f>
        <v>0</v>
      </c>
      <c r="CO66" s="144">
        <f>'2.2'!CO66/'3.1.a'!$N$183</f>
        <v>0</v>
      </c>
      <c r="CP66" s="144">
        <f>'2.2'!CP66/'3.1.a'!$N$183</f>
        <v>9.6577710846780049E-3</v>
      </c>
      <c r="CQ66" s="144">
        <f>'2.2'!CQ66/'3.1.a'!$N$183</f>
        <v>0</v>
      </c>
      <c r="CR66" s="144">
        <f>'2.2'!CR66/'3.1.a'!$N$183</f>
        <v>0</v>
      </c>
      <c r="CS66" s="144">
        <f>'2.2'!CS66/'3.1.a'!$N$183</f>
        <v>0</v>
      </c>
      <c r="CT66" s="275">
        <f>'2.2'!CT66/'3.1.a'!$N$183</f>
        <v>9.6577710846780049E-3</v>
      </c>
    </row>
    <row r="67" spans="1:98" ht="20" customHeight="1" x14ac:dyDescent="0.2">
      <c r="A67" s="21">
        <v>1212</v>
      </c>
      <c r="B67" s="22" t="s">
        <v>281</v>
      </c>
      <c r="C67" s="220">
        <f>'2.2'!C67/'3.1.a'!$C$183</f>
        <v>4.1868397402797901E-2</v>
      </c>
      <c r="D67" s="144">
        <f>'2.2'!D67/'3.1.a'!$C$183</f>
        <v>1.6516092814711954E-2</v>
      </c>
      <c r="E67" s="144">
        <f>'2.2'!E67/'3.1.a'!$C$183</f>
        <v>0</v>
      </c>
      <c r="F67" s="144">
        <f>'2.2'!F67/'3.1.a'!$C$183</f>
        <v>5.8384490217509848E-2</v>
      </c>
      <c r="G67" s="144">
        <f>'2.2'!G67/'3.1.a'!$C$183</f>
        <v>0</v>
      </c>
      <c r="H67" s="144">
        <f>'2.2'!H67/'3.1.a'!$C$183</f>
        <v>0</v>
      </c>
      <c r="I67" s="144">
        <f>'2.2'!I67/'3.1.a'!$C$183</f>
        <v>0</v>
      </c>
      <c r="J67" s="221">
        <f>'2.2'!J67/'3.1.a'!$C$183</f>
        <v>5.8384490217509848E-2</v>
      </c>
      <c r="K67" s="220">
        <f>'2.2'!K67/'3.1.a'!$D$183</f>
        <v>4.2968752778831922E-2</v>
      </c>
      <c r="L67" s="144">
        <f>'2.2'!L67/'3.1.a'!$D$183</f>
        <v>1.7148721826449335E-2</v>
      </c>
      <c r="M67" s="144">
        <f>'2.2'!M67/'3.1.a'!$D$183</f>
        <v>0</v>
      </c>
      <c r="N67" s="144">
        <f>'2.2'!N67/'3.1.a'!$D$183</f>
        <v>6.011747460528126E-2</v>
      </c>
      <c r="O67" s="144">
        <f>'2.2'!O67/'3.1.a'!$D$183</f>
        <v>0</v>
      </c>
      <c r="P67" s="144">
        <f>'2.2'!P67/'3.1.a'!$D$183</f>
        <v>0</v>
      </c>
      <c r="Q67" s="144">
        <f>'2.2'!Q67/'3.1.a'!$D$183</f>
        <v>0</v>
      </c>
      <c r="R67" s="221">
        <f>'2.2'!R67/'3.1.a'!$D$183</f>
        <v>6.011747460528126E-2</v>
      </c>
      <c r="S67" s="220">
        <f>'2.2'!S67/'3.1.a'!$E$183</f>
        <v>4.3493902043931575E-2</v>
      </c>
      <c r="T67" s="144">
        <f>'2.2'!T67/'3.1.a'!$E$183</f>
        <v>1.790102490925612E-2</v>
      </c>
      <c r="U67" s="144">
        <f>'2.2'!U67/'3.1.a'!$E$183</f>
        <v>0</v>
      </c>
      <c r="V67" s="144">
        <f>'2.2'!V67/'3.1.a'!$E$183</f>
        <v>6.1394926953187691E-2</v>
      </c>
      <c r="W67" s="144">
        <f>'2.2'!W67/'3.1.a'!$E$183</f>
        <v>0</v>
      </c>
      <c r="X67" s="144">
        <f>'2.2'!X67/'3.1.a'!$E$183</f>
        <v>0</v>
      </c>
      <c r="Y67" s="144">
        <f>'2.2'!Y67/'3.1.a'!$E$183</f>
        <v>0</v>
      </c>
      <c r="Z67" s="221">
        <f>'2.2'!Z67/'3.1.a'!$E$183</f>
        <v>6.1394926953187691E-2</v>
      </c>
      <c r="AA67" s="220">
        <f>'2.2'!AA67/'3.1.a'!$F$183</f>
        <v>4.2908599655067249E-2</v>
      </c>
      <c r="AB67" s="144">
        <f>'2.2'!AB67/'3.1.a'!$F$183</f>
        <v>1.8408629842848859E-2</v>
      </c>
      <c r="AC67" s="144">
        <f>'2.2'!AC67/'3.1.a'!$F$183</f>
        <v>0</v>
      </c>
      <c r="AD67" s="144">
        <f>'2.2'!AD67/'3.1.a'!$F$183</f>
        <v>6.1317229497916112E-2</v>
      </c>
      <c r="AE67" s="144">
        <f>'2.2'!AE67/'3.1.a'!$F$183</f>
        <v>0</v>
      </c>
      <c r="AF67" s="144">
        <f>'2.2'!AF67/'3.1.a'!$F$183</f>
        <v>0</v>
      </c>
      <c r="AG67" s="144">
        <f>'2.2'!AG67/'3.1.a'!$F$183</f>
        <v>0</v>
      </c>
      <c r="AH67" s="221">
        <f>'2.2'!AH67/'3.1.a'!$F$183</f>
        <v>6.1317229497916112E-2</v>
      </c>
      <c r="AI67" s="220">
        <f>'2.2'!AI67/'3.1.a'!$G$183</f>
        <v>4.2141687220728391E-2</v>
      </c>
      <c r="AJ67" s="144">
        <f>'2.2'!AJ67/'3.1.a'!$G$183</f>
        <v>1.8837099333308297E-2</v>
      </c>
      <c r="AK67" s="144">
        <f>'2.2'!AK67/'3.1.a'!$G$183</f>
        <v>0</v>
      </c>
      <c r="AL67" s="144">
        <f>'2.2'!AL67/'3.1.a'!$G$183</f>
        <v>6.0978786554036692E-2</v>
      </c>
      <c r="AM67" s="144">
        <f>'2.2'!AM67/'3.1.a'!$G$183</f>
        <v>0</v>
      </c>
      <c r="AN67" s="144">
        <f>'2.2'!AN67/'3.1.a'!$G$183</f>
        <v>0</v>
      </c>
      <c r="AO67" s="144">
        <f>'2.2'!AO67/'3.1.a'!$G$183</f>
        <v>0</v>
      </c>
      <c r="AP67" s="221">
        <f>'2.2'!AP67/'3.1.a'!$G$183</f>
        <v>6.0978786554036692E-2</v>
      </c>
      <c r="AQ67" s="220">
        <f>'2.2'!AQ67/'3.1.a'!$H$183</f>
        <v>4.14377433057245E-2</v>
      </c>
      <c r="AR67" s="144">
        <f>'2.2'!AR67/'3.1.a'!$H$183</f>
        <v>1.9769912864883291E-2</v>
      </c>
      <c r="AS67" s="144">
        <f>'2.2'!AS67/'3.1.a'!$H$183</f>
        <v>0</v>
      </c>
      <c r="AT67" s="144">
        <f>'2.2'!AT67/'3.1.a'!$H$183</f>
        <v>6.1207656170607798E-2</v>
      </c>
      <c r="AU67" s="144">
        <f>'2.2'!AU67/'3.1.a'!$H$183</f>
        <v>0</v>
      </c>
      <c r="AV67" s="144">
        <f>'2.2'!AV67/'3.1.a'!$H$183</f>
        <v>0</v>
      </c>
      <c r="AW67" s="144">
        <f>'2.2'!AW67/'3.1.a'!$H$183</f>
        <v>0</v>
      </c>
      <c r="AX67" s="221">
        <f>'2.2'!AX67/'3.1.a'!$H$183</f>
        <v>6.1207656170607798E-2</v>
      </c>
      <c r="AY67" s="220">
        <f>'2.2'!AY67/'3.1.a'!$I$183</f>
        <v>4.1688384787521029E-2</v>
      </c>
      <c r="AZ67" s="144">
        <f>'2.2'!AZ67/'3.1.a'!$I$183</f>
        <v>1.9817480456438077E-2</v>
      </c>
      <c r="BA67" s="144">
        <f>'2.2'!BA67/'3.1.a'!$I$183</f>
        <v>0</v>
      </c>
      <c r="BB67" s="144">
        <f>'2.2'!BB67/'3.1.a'!$I$183</f>
        <v>6.150586524395911E-2</v>
      </c>
      <c r="BC67" s="144">
        <f>'2.2'!BC67/'3.1.a'!$I$183</f>
        <v>0</v>
      </c>
      <c r="BD67" s="144">
        <f>'2.2'!BD67/'3.1.a'!$I$183</f>
        <v>0</v>
      </c>
      <c r="BE67" s="144">
        <f>'2.2'!BE67/'3.1.a'!$I$183</f>
        <v>0</v>
      </c>
      <c r="BF67" s="221">
        <f>'2.2'!BF67/'3.1.a'!$I$183</f>
        <v>6.150586524395911E-2</v>
      </c>
      <c r="BG67" s="220">
        <f>'2.2'!BG67/'3.1.a'!$J$183</f>
        <v>4.1933876318030777E-2</v>
      </c>
      <c r="BH67" s="144">
        <f>'2.2'!BH67/'3.1.a'!$J$183</f>
        <v>1.9547925015773373E-2</v>
      </c>
      <c r="BI67" s="144">
        <f>'2.2'!BI67/'3.1.a'!$J$183</f>
        <v>0</v>
      </c>
      <c r="BJ67" s="144">
        <f>'2.2'!BJ67/'3.1.a'!$J$183</f>
        <v>6.1481801333804147E-2</v>
      </c>
      <c r="BK67" s="144">
        <f>'2.2'!BK67/'3.1.a'!$J$183</f>
        <v>0</v>
      </c>
      <c r="BL67" s="144">
        <f>'2.2'!BL67/'3.1.a'!$J$183</f>
        <v>0</v>
      </c>
      <c r="BM67" s="144">
        <f>'2.2'!BM67/'3.1.a'!$J$183</f>
        <v>0</v>
      </c>
      <c r="BN67" s="221">
        <f>'2.2'!BN67/'3.1.a'!$J$183</f>
        <v>6.1481801333804147E-2</v>
      </c>
      <c r="BO67" s="220">
        <f>'2.2'!BO67/'3.1.a'!$K$183</f>
        <v>4.181107814199525E-2</v>
      </c>
      <c r="BP67" s="144">
        <f>'2.2'!BP67/'3.1.a'!$K$183</f>
        <v>1.7946555988514506E-2</v>
      </c>
      <c r="BQ67" s="144">
        <f>'2.2'!BQ67/'3.1.a'!$K$183</f>
        <v>0</v>
      </c>
      <c r="BR67" s="144">
        <f>'2.2'!BR67/'3.1.a'!$K$183</f>
        <v>5.9757634130509753E-2</v>
      </c>
      <c r="BS67" s="144">
        <f>'2.2'!BS67/'3.1.a'!$K$183</f>
        <v>0</v>
      </c>
      <c r="BT67" s="144">
        <f>'2.2'!BT67/'3.1.a'!$K$183</f>
        <v>0</v>
      </c>
      <c r="BU67" s="144">
        <f>'2.2'!BU67/'3.1.a'!$K$183</f>
        <v>0</v>
      </c>
      <c r="BV67" s="221">
        <f>'2.2'!BV67/'3.1.a'!$K$183</f>
        <v>5.9757634130509753E-2</v>
      </c>
      <c r="BW67" s="220">
        <f>'2.2'!BW67/'3.1.a'!$L$183</f>
        <v>4.2002341261174338E-2</v>
      </c>
      <c r="BX67" s="144">
        <f>'2.2'!BX67/'3.1.a'!$L$183</f>
        <v>1.8178344755801462E-2</v>
      </c>
      <c r="BY67" s="144">
        <f>'2.2'!BY67/'3.1.a'!$L$183</f>
        <v>0</v>
      </c>
      <c r="BZ67" s="144">
        <f>'2.2'!BZ67/'3.1.a'!$L$183</f>
        <v>6.01806860169758E-2</v>
      </c>
      <c r="CA67" s="144">
        <f>'2.2'!CA67/'3.1.a'!$L$183</f>
        <v>0</v>
      </c>
      <c r="CB67" s="144">
        <f>'2.2'!CB67/'3.1.a'!$L$183</f>
        <v>0</v>
      </c>
      <c r="CC67" s="144">
        <f>'2.2'!CC67/'3.1.a'!$L$183</f>
        <v>0</v>
      </c>
      <c r="CD67" s="221">
        <f>'2.2'!CD67/'3.1.a'!$L$183</f>
        <v>6.01806860169758E-2</v>
      </c>
      <c r="CE67" s="220">
        <f>'2.2'!CE67/'3.1.a'!$M$183</f>
        <v>4.0709384068551187E-2</v>
      </c>
      <c r="CF67" s="144">
        <f>'2.2'!CF67/'3.1.a'!$M$183</f>
        <v>1.7079002465981437E-2</v>
      </c>
      <c r="CG67" s="144">
        <f>'2.2'!CG67/'3.1.a'!$M$183</f>
        <v>0</v>
      </c>
      <c r="CH67" s="144">
        <f>'2.2'!CH67/'3.1.a'!$M$183</f>
        <v>5.7788386534532624E-2</v>
      </c>
      <c r="CI67" s="144">
        <f>'2.2'!CI67/'3.1.a'!$M$183</f>
        <v>0</v>
      </c>
      <c r="CJ67" s="144">
        <f>'2.2'!CJ67/'3.1.a'!$M$183</f>
        <v>0</v>
      </c>
      <c r="CK67" s="144">
        <f>'2.2'!CK67/'3.1.a'!$M$183</f>
        <v>0</v>
      </c>
      <c r="CL67" s="275">
        <f>'2.2'!CL67/'3.1.a'!$M$183</f>
        <v>5.7788386534532624E-2</v>
      </c>
      <c r="CM67" s="220">
        <f>'2.2'!CM67/'3.1.a'!$N$183</f>
        <v>4.0806850084151011E-2</v>
      </c>
      <c r="CN67" s="144">
        <f>'2.2'!CN67/'3.1.a'!$N$183</f>
        <v>1.5810526695475197E-2</v>
      </c>
      <c r="CO67" s="144">
        <f>'2.2'!CO67/'3.1.a'!$N$183</f>
        <v>0</v>
      </c>
      <c r="CP67" s="144">
        <f>'2.2'!CP67/'3.1.a'!$N$183</f>
        <v>5.6617376779626201E-2</v>
      </c>
      <c r="CQ67" s="144">
        <f>'2.2'!CQ67/'3.1.a'!$N$183</f>
        <v>0</v>
      </c>
      <c r="CR67" s="144">
        <f>'2.2'!CR67/'3.1.a'!$N$183</f>
        <v>0</v>
      </c>
      <c r="CS67" s="144">
        <f>'2.2'!CS67/'3.1.a'!$N$183</f>
        <v>0</v>
      </c>
      <c r="CT67" s="275">
        <f>'2.2'!CT67/'3.1.a'!$N$183</f>
        <v>5.6617376779626201E-2</v>
      </c>
    </row>
    <row r="68" spans="1:98" ht="20" customHeight="1" x14ac:dyDescent="0.2">
      <c r="A68" s="21">
        <v>1213</v>
      </c>
      <c r="B68" s="22" t="s">
        <v>282</v>
      </c>
      <c r="C68" s="220">
        <f>'2.2'!C68/'3.1.a'!$C$183</f>
        <v>1.0002906170443664E-3</v>
      </c>
      <c r="D68" s="144">
        <f>'2.2'!D68/'3.1.a'!$C$183</f>
        <v>0</v>
      </c>
      <c r="E68" s="144">
        <f>'2.2'!E68/'3.1.a'!$C$183</f>
        <v>0</v>
      </c>
      <c r="F68" s="144">
        <f>'2.2'!F68/'3.1.a'!$C$183</f>
        <v>1.0002906170443664E-3</v>
      </c>
      <c r="G68" s="144">
        <f>'2.2'!G68/'3.1.a'!$C$183</f>
        <v>0</v>
      </c>
      <c r="H68" s="144">
        <f>'2.2'!H68/'3.1.a'!$C$183</f>
        <v>0</v>
      </c>
      <c r="I68" s="144">
        <f>'2.2'!I68/'3.1.a'!$C$183</f>
        <v>0</v>
      </c>
      <c r="J68" s="221">
        <f>'2.2'!J68/'3.1.a'!$C$183</f>
        <v>1.0002906170443664E-3</v>
      </c>
      <c r="K68" s="220">
        <f>'2.2'!K68/'3.1.a'!$D$183</f>
        <v>1.2714103801062155E-3</v>
      </c>
      <c r="L68" s="144">
        <f>'2.2'!L68/'3.1.a'!$D$183</f>
        <v>0</v>
      </c>
      <c r="M68" s="144">
        <f>'2.2'!M68/'3.1.a'!$D$183</f>
        <v>0</v>
      </c>
      <c r="N68" s="144">
        <f>'2.2'!N68/'3.1.a'!$D$183</f>
        <v>1.2714103801062155E-3</v>
      </c>
      <c r="O68" s="144">
        <f>'2.2'!O68/'3.1.a'!$D$183</f>
        <v>0</v>
      </c>
      <c r="P68" s="144">
        <f>'2.2'!P68/'3.1.a'!$D$183</f>
        <v>0</v>
      </c>
      <c r="Q68" s="144">
        <f>'2.2'!Q68/'3.1.a'!$D$183</f>
        <v>0</v>
      </c>
      <c r="R68" s="221">
        <f>'2.2'!R68/'3.1.a'!$D$183</f>
        <v>1.2714103801062155E-3</v>
      </c>
      <c r="S68" s="220">
        <f>'2.2'!S68/'3.1.a'!$E$183</f>
        <v>1.3354399505562063E-3</v>
      </c>
      <c r="T68" s="144">
        <f>'2.2'!T68/'3.1.a'!$E$183</f>
        <v>0</v>
      </c>
      <c r="U68" s="144">
        <f>'2.2'!U68/'3.1.a'!$E$183</f>
        <v>0</v>
      </c>
      <c r="V68" s="144">
        <f>'2.2'!V68/'3.1.a'!$E$183</f>
        <v>1.3354399505562063E-3</v>
      </c>
      <c r="W68" s="144">
        <f>'2.2'!W68/'3.1.a'!$E$183</f>
        <v>0</v>
      </c>
      <c r="X68" s="144">
        <f>'2.2'!X68/'3.1.a'!$E$183</f>
        <v>0</v>
      </c>
      <c r="Y68" s="144">
        <f>'2.2'!Y68/'3.1.a'!$E$183</f>
        <v>0</v>
      </c>
      <c r="Z68" s="221">
        <f>'2.2'!Z68/'3.1.a'!$E$183</f>
        <v>1.3354399505562063E-3</v>
      </c>
      <c r="AA68" s="220">
        <f>'2.2'!AA68/'3.1.a'!$F$183</f>
        <v>1.4281963463987208E-3</v>
      </c>
      <c r="AB68" s="144">
        <f>'2.2'!AB68/'3.1.a'!$F$183</f>
        <v>0</v>
      </c>
      <c r="AC68" s="144">
        <f>'2.2'!AC68/'3.1.a'!$F$183</f>
        <v>0</v>
      </c>
      <c r="AD68" s="144">
        <f>'2.2'!AD68/'3.1.a'!$F$183</f>
        <v>1.4281963463987208E-3</v>
      </c>
      <c r="AE68" s="144">
        <f>'2.2'!AE68/'3.1.a'!$F$183</f>
        <v>0</v>
      </c>
      <c r="AF68" s="144">
        <f>'2.2'!AF68/'3.1.a'!$F$183</f>
        <v>0</v>
      </c>
      <c r="AG68" s="144">
        <f>'2.2'!AG68/'3.1.a'!$F$183</f>
        <v>0</v>
      </c>
      <c r="AH68" s="221">
        <f>'2.2'!AH68/'3.1.a'!$F$183</f>
        <v>1.4281963463987208E-3</v>
      </c>
      <c r="AI68" s="220">
        <f>'2.2'!AI68/'3.1.a'!$G$183</f>
        <v>1.4764859489945672E-3</v>
      </c>
      <c r="AJ68" s="144">
        <f>'2.2'!AJ68/'3.1.a'!$G$183</f>
        <v>0</v>
      </c>
      <c r="AK68" s="144">
        <f>'2.2'!AK68/'3.1.a'!$G$183</f>
        <v>0</v>
      </c>
      <c r="AL68" s="144">
        <f>'2.2'!AL68/'3.1.a'!$G$183</f>
        <v>1.4764859489945672E-3</v>
      </c>
      <c r="AM68" s="144">
        <f>'2.2'!AM68/'3.1.a'!$G$183</f>
        <v>0</v>
      </c>
      <c r="AN68" s="144">
        <f>'2.2'!AN68/'3.1.a'!$G$183</f>
        <v>0</v>
      </c>
      <c r="AO68" s="144">
        <f>'2.2'!AO68/'3.1.a'!$G$183</f>
        <v>0</v>
      </c>
      <c r="AP68" s="221">
        <f>'2.2'!AP68/'3.1.a'!$G$183</f>
        <v>1.4764859489945672E-3</v>
      </c>
      <c r="AQ68" s="220">
        <f>'2.2'!AQ68/'3.1.a'!$H$183</f>
        <v>1.5237063904805156E-3</v>
      </c>
      <c r="AR68" s="144">
        <f>'2.2'!AR68/'3.1.a'!$H$183</f>
        <v>0</v>
      </c>
      <c r="AS68" s="144">
        <f>'2.2'!AS68/'3.1.a'!$H$183</f>
        <v>0</v>
      </c>
      <c r="AT68" s="144">
        <f>'2.2'!AT68/'3.1.a'!$H$183</f>
        <v>1.5237063904805156E-3</v>
      </c>
      <c r="AU68" s="144">
        <f>'2.2'!AU68/'3.1.a'!$H$183</f>
        <v>0</v>
      </c>
      <c r="AV68" s="144">
        <f>'2.2'!AV68/'3.1.a'!$H$183</f>
        <v>0</v>
      </c>
      <c r="AW68" s="144">
        <f>'2.2'!AW68/'3.1.a'!$H$183</f>
        <v>0</v>
      </c>
      <c r="AX68" s="221">
        <f>'2.2'!AX68/'3.1.a'!$H$183</f>
        <v>1.5237063904805156E-3</v>
      </c>
      <c r="AY68" s="220">
        <f>'2.2'!AY68/'3.1.a'!$I$183</f>
        <v>1.1886685961607316E-3</v>
      </c>
      <c r="AZ68" s="144">
        <f>'2.2'!AZ68/'3.1.a'!$I$183</f>
        <v>0</v>
      </c>
      <c r="BA68" s="144">
        <f>'2.2'!BA68/'3.1.a'!$I$183</f>
        <v>0</v>
      </c>
      <c r="BB68" s="144">
        <f>'2.2'!BB68/'3.1.a'!$I$183</f>
        <v>1.1886685961607316E-3</v>
      </c>
      <c r="BC68" s="144">
        <f>'2.2'!BC68/'3.1.a'!$I$183</f>
        <v>0</v>
      </c>
      <c r="BD68" s="144">
        <f>'2.2'!BD68/'3.1.a'!$I$183</f>
        <v>0</v>
      </c>
      <c r="BE68" s="144">
        <f>'2.2'!BE68/'3.1.a'!$I$183</f>
        <v>0</v>
      </c>
      <c r="BF68" s="221">
        <f>'2.2'!BF68/'3.1.a'!$I$183</f>
        <v>1.1886685961607316E-3</v>
      </c>
      <c r="BG68" s="220">
        <f>'2.2'!BG68/'3.1.a'!$J$183</f>
        <v>1.1163232016842845E-3</v>
      </c>
      <c r="BH68" s="144">
        <f>'2.2'!BH68/'3.1.a'!$J$183</f>
        <v>0</v>
      </c>
      <c r="BI68" s="144">
        <f>'2.2'!BI68/'3.1.a'!$J$183</f>
        <v>0</v>
      </c>
      <c r="BJ68" s="144">
        <f>'2.2'!BJ68/'3.1.a'!$J$183</f>
        <v>1.1163232016842845E-3</v>
      </c>
      <c r="BK68" s="144">
        <f>'2.2'!BK68/'3.1.a'!$J$183</f>
        <v>0</v>
      </c>
      <c r="BL68" s="144">
        <f>'2.2'!BL68/'3.1.a'!$J$183</f>
        <v>0</v>
      </c>
      <c r="BM68" s="144">
        <f>'2.2'!BM68/'3.1.a'!$J$183</f>
        <v>0</v>
      </c>
      <c r="BN68" s="221">
        <f>'2.2'!BN68/'3.1.a'!$J$183</f>
        <v>1.1163232016842845E-3</v>
      </c>
      <c r="BO68" s="220">
        <f>'2.2'!BO68/'3.1.a'!$K$183</f>
        <v>1.0095188760138405E-3</v>
      </c>
      <c r="BP68" s="144">
        <f>'2.2'!BP68/'3.1.a'!$K$183</f>
        <v>0</v>
      </c>
      <c r="BQ68" s="144">
        <f>'2.2'!BQ68/'3.1.a'!$K$183</f>
        <v>0</v>
      </c>
      <c r="BR68" s="144">
        <f>'2.2'!BR68/'3.1.a'!$K$183</f>
        <v>1.0095188760138405E-3</v>
      </c>
      <c r="BS68" s="144">
        <f>'2.2'!BS68/'3.1.a'!$K$183</f>
        <v>0</v>
      </c>
      <c r="BT68" s="144">
        <f>'2.2'!BT68/'3.1.a'!$K$183</f>
        <v>0</v>
      </c>
      <c r="BU68" s="144">
        <f>'2.2'!BU68/'3.1.a'!$K$183</f>
        <v>0</v>
      </c>
      <c r="BV68" s="221">
        <f>'2.2'!BV68/'3.1.a'!$K$183</f>
        <v>1.0095188760138405E-3</v>
      </c>
      <c r="BW68" s="220">
        <f>'2.2'!BW68/'3.1.a'!$L$183</f>
        <v>1.0173458478750139E-3</v>
      </c>
      <c r="BX68" s="144">
        <f>'2.2'!BX68/'3.1.a'!$L$183</f>
        <v>0</v>
      </c>
      <c r="BY68" s="144">
        <f>'2.2'!BY68/'3.1.a'!$L$183</f>
        <v>0</v>
      </c>
      <c r="BZ68" s="144">
        <f>'2.2'!BZ68/'3.1.a'!$L$183</f>
        <v>1.0173458478750139E-3</v>
      </c>
      <c r="CA68" s="144">
        <f>'2.2'!CA68/'3.1.a'!$L$183</f>
        <v>0</v>
      </c>
      <c r="CB68" s="144">
        <f>'2.2'!CB68/'3.1.a'!$L$183</f>
        <v>0</v>
      </c>
      <c r="CC68" s="144">
        <f>'2.2'!CC68/'3.1.a'!$L$183</f>
        <v>0</v>
      </c>
      <c r="CD68" s="221">
        <f>'2.2'!CD68/'3.1.a'!$L$183</f>
        <v>1.0173458478750139E-3</v>
      </c>
      <c r="CE68" s="220">
        <f>'2.2'!CE68/'3.1.a'!$M$183</f>
        <v>9.7119643731424603E-4</v>
      </c>
      <c r="CF68" s="144">
        <f>'2.2'!CF68/'3.1.a'!$M$183</f>
        <v>0</v>
      </c>
      <c r="CG68" s="144">
        <f>'2.2'!CG68/'3.1.a'!$M$183</f>
        <v>0</v>
      </c>
      <c r="CH68" s="144">
        <f>'2.2'!CH68/'3.1.a'!$M$183</f>
        <v>9.7119643731424603E-4</v>
      </c>
      <c r="CI68" s="144">
        <f>'2.2'!CI68/'3.1.a'!$M$183</f>
        <v>0</v>
      </c>
      <c r="CJ68" s="144">
        <f>'2.2'!CJ68/'3.1.a'!$M$183</f>
        <v>0</v>
      </c>
      <c r="CK68" s="144">
        <f>'2.2'!CK68/'3.1.a'!$M$183</f>
        <v>0</v>
      </c>
      <c r="CL68" s="275">
        <f>'2.2'!CL68/'3.1.a'!$M$183</f>
        <v>9.7119643731424603E-4</v>
      </c>
      <c r="CM68" s="220">
        <f>'2.2'!CM68/'3.1.a'!$N$183</f>
        <v>1.0554753049891123E-3</v>
      </c>
      <c r="CN68" s="144">
        <f>'2.2'!CN68/'3.1.a'!$N$183</f>
        <v>0</v>
      </c>
      <c r="CO68" s="144">
        <f>'2.2'!CO68/'3.1.a'!$N$183</f>
        <v>0</v>
      </c>
      <c r="CP68" s="144">
        <f>'2.2'!CP68/'3.1.a'!$N$183</f>
        <v>1.0554753049891123E-3</v>
      </c>
      <c r="CQ68" s="144">
        <f>'2.2'!CQ68/'3.1.a'!$N$183</f>
        <v>0</v>
      </c>
      <c r="CR68" s="144">
        <f>'2.2'!CR68/'3.1.a'!$N$183</f>
        <v>0</v>
      </c>
      <c r="CS68" s="144">
        <f>'2.2'!CS68/'3.1.a'!$N$183</f>
        <v>0</v>
      </c>
      <c r="CT68" s="275">
        <f>'2.2'!CT68/'3.1.a'!$N$183</f>
        <v>1.0554753049891123E-3</v>
      </c>
    </row>
    <row r="69" spans="1:98" ht="20" customHeight="1" x14ac:dyDescent="0.2">
      <c r="A69" s="21">
        <v>1214</v>
      </c>
      <c r="B69" s="22" t="s">
        <v>283</v>
      </c>
      <c r="C69" s="220">
        <f>'2.2'!C69/'3.1.a'!$C$183</f>
        <v>4.4711505197193814E-4</v>
      </c>
      <c r="D69" s="144">
        <f>'2.2'!D69/'3.1.a'!$C$183</f>
        <v>0</v>
      </c>
      <c r="E69" s="144">
        <f>'2.2'!E69/'3.1.a'!$C$183</f>
        <v>0</v>
      </c>
      <c r="F69" s="144">
        <f>'2.2'!F69/'3.1.a'!$C$183</f>
        <v>4.4711505197193814E-4</v>
      </c>
      <c r="G69" s="144">
        <f>'2.2'!G69/'3.1.a'!$C$183</f>
        <v>0</v>
      </c>
      <c r="H69" s="144">
        <f>'2.2'!H69/'3.1.a'!$C$183</f>
        <v>0</v>
      </c>
      <c r="I69" s="144">
        <f>'2.2'!I69/'3.1.a'!$C$183</f>
        <v>0</v>
      </c>
      <c r="J69" s="221">
        <f>'2.2'!J69/'3.1.a'!$C$183</f>
        <v>4.4711505197193814E-4</v>
      </c>
      <c r="K69" s="220">
        <f>'2.2'!K69/'3.1.a'!$D$183</f>
        <v>4.5702862946378996E-4</v>
      </c>
      <c r="L69" s="144">
        <f>'2.2'!L69/'3.1.a'!$D$183</f>
        <v>0</v>
      </c>
      <c r="M69" s="144">
        <f>'2.2'!M69/'3.1.a'!$D$183</f>
        <v>0</v>
      </c>
      <c r="N69" s="144">
        <f>'2.2'!N69/'3.1.a'!$D$183</f>
        <v>4.5702862946378996E-4</v>
      </c>
      <c r="O69" s="144">
        <f>'2.2'!O69/'3.1.a'!$D$183</f>
        <v>0</v>
      </c>
      <c r="P69" s="144">
        <f>'2.2'!P69/'3.1.a'!$D$183</f>
        <v>0</v>
      </c>
      <c r="Q69" s="144">
        <f>'2.2'!Q69/'3.1.a'!$D$183</f>
        <v>0</v>
      </c>
      <c r="R69" s="221">
        <f>'2.2'!R69/'3.1.a'!$D$183</f>
        <v>4.5702862946378996E-4</v>
      </c>
      <c r="S69" s="220">
        <f>'2.2'!S69/'3.1.a'!$E$183</f>
        <v>5.0802309077087955E-4</v>
      </c>
      <c r="T69" s="144">
        <f>'2.2'!T69/'3.1.a'!$E$183</f>
        <v>0</v>
      </c>
      <c r="U69" s="144">
        <f>'2.2'!U69/'3.1.a'!$E$183</f>
        <v>0</v>
      </c>
      <c r="V69" s="144">
        <f>'2.2'!V69/'3.1.a'!$E$183</f>
        <v>5.0802309077087955E-4</v>
      </c>
      <c r="W69" s="144">
        <f>'2.2'!W69/'3.1.a'!$E$183</f>
        <v>0</v>
      </c>
      <c r="X69" s="144">
        <f>'2.2'!X69/'3.1.a'!$E$183</f>
        <v>0</v>
      </c>
      <c r="Y69" s="144">
        <f>'2.2'!Y69/'3.1.a'!$E$183</f>
        <v>0</v>
      </c>
      <c r="Z69" s="221">
        <f>'2.2'!Z69/'3.1.a'!$E$183</f>
        <v>5.0802309077087955E-4</v>
      </c>
      <c r="AA69" s="220">
        <f>'2.2'!AA69/'3.1.a'!$F$183</f>
        <v>5.3098573079021587E-4</v>
      </c>
      <c r="AB69" s="144">
        <f>'2.2'!AB69/'3.1.a'!$F$183</f>
        <v>0</v>
      </c>
      <c r="AC69" s="144">
        <f>'2.2'!AC69/'3.1.a'!$F$183</f>
        <v>0</v>
      </c>
      <c r="AD69" s="144">
        <f>'2.2'!AD69/'3.1.a'!$F$183</f>
        <v>5.3098573079021587E-4</v>
      </c>
      <c r="AE69" s="144">
        <f>'2.2'!AE69/'3.1.a'!$F$183</f>
        <v>0</v>
      </c>
      <c r="AF69" s="144">
        <f>'2.2'!AF69/'3.1.a'!$F$183</f>
        <v>0</v>
      </c>
      <c r="AG69" s="144">
        <f>'2.2'!AG69/'3.1.a'!$F$183</f>
        <v>0</v>
      </c>
      <c r="AH69" s="221">
        <f>'2.2'!AH69/'3.1.a'!$F$183</f>
        <v>5.3098573079021587E-4</v>
      </c>
      <c r="AI69" s="220">
        <f>'2.2'!AI69/'3.1.a'!$G$183</f>
        <v>4.2835475771130173E-4</v>
      </c>
      <c r="AJ69" s="144">
        <f>'2.2'!AJ69/'3.1.a'!$G$183</f>
        <v>0</v>
      </c>
      <c r="AK69" s="144">
        <f>'2.2'!AK69/'3.1.a'!$G$183</f>
        <v>0</v>
      </c>
      <c r="AL69" s="144">
        <f>'2.2'!AL69/'3.1.a'!$G$183</f>
        <v>4.2835475771130173E-4</v>
      </c>
      <c r="AM69" s="144">
        <f>'2.2'!AM69/'3.1.a'!$G$183</f>
        <v>0</v>
      </c>
      <c r="AN69" s="144">
        <f>'2.2'!AN69/'3.1.a'!$G$183</f>
        <v>0</v>
      </c>
      <c r="AO69" s="144">
        <f>'2.2'!AO69/'3.1.a'!$G$183</f>
        <v>0</v>
      </c>
      <c r="AP69" s="221">
        <f>'2.2'!AP69/'3.1.a'!$G$183</f>
        <v>4.2835475771130173E-4</v>
      </c>
      <c r="AQ69" s="220">
        <f>'2.2'!AQ69/'3.1.a'!$H$183</f>
        <v>4.2470515018128564E-4</v>
      </c>
      <c r="AR69" s="144">
        <f>'2.2'!AR69/'3.1.a'!$H$183</f>
        <v>0</v>
      </c>
      <c r="AS69" s="144">
        <f>'2.2'!AS69/'3.1.a'!$H$183</f>
        <v>0</v>
      </c>
      <c r="AT69" s="144">
        <f>'2.2'!AT69/'3.1.a'!$H$183</f>
        <v>4.2470515018128564E-4</v>
      </c>
      <c r="AU69" s="144">
        <f>'2.2'!AU69/'3.1.a'!$H$183</f>
        <v>0</v>
      </c>
      <c r="AV69" s="144">
        <f>'2.2'!AV69/'3.1.a'!$H$183</f>
        <v>0</v>
      </c>
      <c r="AW69" s="144">
        <f>'2.2'!AW69/'3.1.a'!$H$183</f>
        <v>0</v>
      </c>
      <c r="AX69" s="221">
        <f>'2.2'!AX69/'3.1.a'!$H$183</f>
        <v>4.2470515018128564E-4</v>
      </c>
      <c r="AY69" s="220">
        <f>'2.2'!AY69/'3.1.a'!$I$183</f>
        <v>4.3761901737061871E-4</v>
      </c>
      <c r="AZ69" s="144">
        <f>'2.2'!AZ69/'3.1.a'!$I$183</f>
        <v>0</v>
      </c>
      <c r="BA69" s="144">
        <f>'2.2'!BA69/'3.1.a'!$I$183</f>
        <v>0</v>
      </c>
      <c r="BB69" s="144">
        <f>'2.2'!BB69/'3.1.a'!$I$183</f>
        <v>4.3761901737061871E-4</v>
      </c>
      <c r="BC69" s="144">
        <f>'2.2'!BC69/'3.1.a'!$I$183</f>
        <v>0</v>
      </c>
      <c r="BD69" s="144">
        <f>'2.2'!BD69/'3.1.a'!$I$183</f>
        <v>0</v>
      </c>
      <c r="BE69" s="144">
        <f>'2.2'!BE69/'3.1.a'!$I$183</f>
        <v>0</v>
      </c>
      <c r="BF69" s="221">
        <f>'2.2'!BF69/'3.1.a'!$I$183</f>
        <v>4.3761901737061871E-4</v>
      </c>
      <c r="BG69" s="220">
        <f>'2.2'!BG69/'3.1.a'!$J$183</f>
        <v>4.403704756452132E-4</v>
      </c>
      <c r="BH69" s="144">
        <f>'2.2'!BH69/'3.1.a'!$J$183</f>
        <v>0</v>
      </c>
      <c r="BI69" s="144">
        <f>'2.2'!BI69/'3.1.a'!$J$183</f>
        <v>0</v>
      </c>
      <c r="BJ69" s="144">
        <f>'2.2'!BJ69/'3.1.a'!$J$183</f>
        <v>4.403704756452132E-4</v>
      </c>
      <c r="BK69" s="144">
        <f>'2.2'!BK69/'3.1.a'!$J$183</f>
        <v>0</v>
      </c>
      <c r="BL69" s="144">
        <f>'2.2'!BL69/'3.1.a'!$J$183</f>
        <v>0</v>
      </c>
      <c r="BM69" s="144">
        <f>'2.2'!BM69/'3.1.a'!$J$183</f>
        <v>0</v>
      </c>
      <c r="BN69" s="221">
        <f>'2.2'!BN69/'3.1.a'!$J$183</f>
        <v>4.403704756452132E-4</v>
      </c>
      <c r="BO69" s="220">
        <f>'2.2'!BO69/'3.1.a'!$K$183</f>
        <v>4.3614527084819021E-4</v>
      </c>
      <c r="BP69" s="144">
        <f>'2.2'!BP69/'3.1.a'!$K$183</f>
        <v>0</v>
      </c>
      <c r="BQ69" s="144">
        <f>'2.2'!BQ69/'3.1.a'!$K$183</f>
        <v>0</v>
      </c>
      <c r="BR69" s="144">
        <f>'2.2'!BR69/'3.1.a'!$K$183</f>
        <v>4.3614527084819021E-4</v>
      </c>
      <c r="BS69" s="144">
        <f>'2.2'!BS69/'3.1.a'!$K$183</f>
        <v>0</v>
      </c>
      <c r="BT69" s="144">
        <f>'2.2'!BT69/'3.1.a'!$K$183</f>
        <v>0</v>
      </c>
      <c r="BU69" s="144">
        <f>'2.2'!BU69/'3.1.a'!$K$183</f>
        <v>0</v>
      </c>
      <c r="BV69" s="221">
        <f>'2.2'!BV69/'3.1.a'!$K$183</f>
        <v>4.3614527084819021E-4</v>
      </c>
      <c r="BW69" s="220">
        <f>'2.2'!BW69/'3.1.a'!$L$183</f>
        <v>4.3821351013466142E-4</v>
      </c>
      <c r="BX69" s="144">
        <f>'2.2'!BX69/'3.1.a'!$L$183</f>
        <v>0</v>
      </c>
      <c r="BY69" s="144">
        <f>'2.2'!BY69/'3.1.a'!$L$183</f>
        <v>0</v>
      </c>
      <c r="BZ69" s="144">
        <f>'2.2'!BZ69/'3.1.a'!$L$183</f>
        <v>4.3821351013466142E-4</v>
      </c>
      <c r="CA69" s="144">
        <f>'2.2'!CA69/'3.1.a'!$L$183</f>
        <v>0</v>
      </c>
      <c r="CB69" s="144">
        <f>'2.2'!CB69/'3.1.a'!$L$183</f>
        <v>0</v>
      </c>
      <c r="CC69" s="144">
        <f>'2.2'!CC69/'3.1.a'!$L$183</f>
        <v>0</v>
      </c>
      <c r="CD69" s="221">
        <f>'2.2'!CD69/'3.1.a'!$L$183</f>
        <v>4.3821351013466142E-4</v>
      </c>
      <c r="CE69" s="220">
        <f>'2.2'!CE69/'3.1.a'!$M$183</f>
        <v>4.2453390285308651E-4</v>
      </c>
      <c r="CF69" s="144">
        <f>'2.2'!CF69/'3.1.a'!$M$183</f>
        <v>0</v>
      </c>
      <c r="CG69" s="144">
        <f>'2.2'!CG69/'3.1.a'!$M$183</f>
        <v>0</v>
      </c>
      <c r="CH69" s="144">
        <f>'2.2'!CH69/'3.1.a'!$M$183</f>
        <v>4.2453390285308651E-4</v>
      </c>
      <c r="CI69" s="144">
        <f>'2.2'!CI69/'3.1.a'!$M$183</f>
        <v>0</v>
      </c>
      <c r="CJ69" s="144">
        <f>'2.2'!CJ69/'3.1.a'!$M$183</f>
        <v>0</v>
      </c>
      <c r="CK69" s="144">
        <f>'2.2'!CK69/'3.1.a'!$M$183</f>
        <v>0</v>
      </c>
      <c r="CL69" s="275">
        <f>'2.2'!CL69/'3.1.a'!$M$183</f>
        <v>4.2453390285308651E-4</v>
      </c>
      <c r="CM69" s="220">
        <f>'2.2'!CM69/'3.1.a'!$N$183</f>
        <v>4.195300706181102E-4</v>
      </c>
      <c r="CN69" s="144">
        <f>'2.2'!CN69/'3.1.a'!$N$183</f>
        <v>0</v>
      </c>
      <c r="CO69" s="144">
        <f>'2.2'!CO69/'3.1.a'!$N$183</f>
        <v>0</v>
      </c>
      <c r="CP69" s="144">
        <f>'2.2'!CP69/'3.1.a'!$N$183</f>
        <v>4.195300706181102E-4</v>
      </c>
      <c r="CQ69" s="144">
        <f>'2.2'!CQ69/'3.1.a'!$N$183</f>
        <v>0</v>
      </c>
      <c r="CR69" s="144">
        <f>'2.2'!CR69/'3.1.a'!$N$183</f>
        <v>0</v>
      </c>
      <c r="CS69" s="144">
        <f>'2.2'!CS69/'3.1.a'!$N$183</f>
        <v>0</v>
      </c>
      <c r="CT69" s="275">
        <f>'2.2'!CT69/'3.1.a'!$N$183</f>
        <v>4.195300706181102E-4</v>
      </c>
    </row>
    <row r="70" spans="1:98" ht="20" customHeight="1" x14ac:dyDescent="0.2">
      <c r="A70" s="35">
        <v>122</v>
      </c>
      <c r="B70" s="36" t="s">
        <v>284</v>
      </c>
      <c r="C70" s="218">
        <f>'2.2'!C70/'3.1.a'!$C$183</f>
        <v>2.0771420037863815E-2</v>
      </c>
      <c r="D70" s="143">
        <f>'2.2'!D70/'3.1.a'!$C$183</f>
        <v>0</v>
      </c>
      <c r="E70" s="143">
        <f>'2.2'!E70/'3.1.a'!$C$183</f>
        <v>0</v>
      </c>
      <c r="F70" s="143">
        <f>'2.2'!F70/'3.1.a'!$C$183</f>
        <v>2.0771420037863815E-2</v>
      </c>
      <c r="G70" s="143">
        <f>'2.2'!G70/'3.1.a'!$C$183</f>
        <v>8.8291669038114921E-3</v>
      </c>
      <c r="H70" s="143">
        <f>'2.2'!H70/'3.1.a'!$C$183</f>
        <v>3.1129248114709612E-3</v>
      </c>
      <c r="I70" s="143">
        <f>'2.2'!I70/'3.1.a'!$C$183</f>
        <v>0</v>
      </c>
      <c r="J70" s="219">
        <f>'2.2'!J70/'3.1.a'!$C$183</f>
        <v>3.2713511753146268E-2</v>
      </c>
      <c r="K70" s="218">
        <f>'2.2'!K70/'3.1.a'!$D$183</f>
        <v>2.0000363491592368E-2</v>
      </c>
      <c r="L70" s="143">
        <f>'2.2'!L70/'3.1.a'!$D$183</f>
        <v>0</v>
      </c>
      <c r="M70" s="143">
        <f>'2.2'!M70/'3.1.a'!$D$183</f>
        <v>0</v>
      </c>
      <c r="N70" s="143">
        <f>'2.2'!N70/'3.1.a'!$D$183</f>
        <v>2.0000363491592368E-2</v>
      </c>
      <c r="O70" s="143">
        <f>'2.2'!O70/'3.1.a'!$D$183</f>
        <v>8.9852180886883289E-3</v>
      </c>
      <c r="P70" s="143">
        <f>'2.2'!P70/'3.1.a'!$D$183</f>
        <v>3.565963056845152E-3</v>
      </c>
      <c r="Q70" s="143">
        <f>'2.2'!Q70/'3.1.a'!$D$183</f>
        <v>0</v>
      </c>
      <c r="R70" s="219">
        <f>'2.2'!R70/'3.1.a'!$D$183</f>
        <v>3.2551544637125854E-2</v>
      </c>
      <c r="S70" s="218">
        <f>'2.2'!S70/'3.1.a'!$E$183</f>
        <v>1.8979503342177902E-2</v>
      </c>
      <c r="T70" s="143">
        <f>'2.2'!T70/'3.1.a'!$E$183</f>
        <v>0</v>
      </c>
      <c r="U70" s="143">
        <f>'2.2'!U70/'3.1.a'!$E$183</f>
        <v>0</v>
      </c>
      <c r="V70" s="143">
        <f>'2.2'!V70/'3.1.a'!$E$183</f>
        <v>1.8979503342177902E-2</v>
      </c>
      <c r="W70" s="143">
        <f>'2.2'!W70/'3.1.a'!$E$183</f>
        <v>9.404690520111076E-3</v>
      </c>
      <c r="X70" s="143">
        <f>'2.2'!X70/'3.1.a'!$E$183</f>
        <v>3.6867150950305083E-3</v>
      </c>
      <c r="Y70" s="143">
        <f>'2.2'!Y70/'3.1.a'!$E$183</f>
        <v>0</v>
      </c>
      <c r="Z70" s="219">
        <f>'2.2'!Z70/'3.1.a'!$E$183</f>
        <v>3.207090895731949E-2</v>
      </c>
      <c r="AA70" s="218">
        <f>'2.2'!AA70/'3.1.a'!$F$183</f>
        <v>1.8670226265807065E-2</v>
      </c>
      <c r="AB70" s="143">
        <f>'2.2'!AB70/'3.1.a'!$F$183</f>
        <v>0</v>
      </c>
      <c r="AC70" s="143">
        <f>'2.2'!AC70/'3.1.a'!$F$183</f>
        <v>0</v>
      </c>
      <c r="AD70" s="143">
        <f>'2.2'!AD70/'3.1.a'!$F$183</f>
        <v>1.8670226265807065E-2</v>
      </c>
      <c r="AE70" s="143">
        <f>'2.2'!AE70/'3.1.a'!$F$183</f>
        <v>9.6276760691939908E-3</v>
      </c>
      <c r="AF70" s="143">
        <f>'2.2'!AF70/'3.1.a'!$F$183</f>
        <v>3.9216811064701432E-3</v>
      </c>
      <c r="AG70" s="143">
        <f>'2.2'!AG70/'3.1.a'!$F$183</f>
        <v>0</v>
      </c>
      <c r="AH70" s="219">
        <f>'2.2'!AH70/'3.1.a'!$F$183</f>
        <v>3.2219583441471203E-2</v>
      </c>
      <c r="AI70" s="218">
        <f>'2.2'!AI70/'3.1.a'!$G$183</f>
        <v>1.9074865645697343E-2</v>
      </c>
      <c r="AJ70" s="143">
        <f>'2.2'!AJ70/'3.1.a'!$G$183</f>
        <v>0</v>
      </c>
      <c r="AK70" s="143">
        <f>'2.2'!AK70/'3.1.a'!$G$183</f>
        <v>0</v>
      </c>
      <c r="AL70" s="143">
        <f>'2.2'!AL70/'3.1.a'!$G$183</f>
        <v>1.9074865645697343E-2</v>
      </c>
      <c r="AM70" s="143">
        <f>'2.2'!AM70/'3.1.a'!$G$183</f>
        <v>1.0463100592925743E-2</v>
      </c>
      <c r="AN70" s="143">
        <f>'2.2'!AN70/'3.1.a'!$G$183</f>
        <v>4.0462979061051492E-3</v>
      </c>
      <c r="AO70" s="143">
        <f>'2.2'!AO70/'3.1.a'!$G$183</f>
        <v>0</v>
      </c>
      <c r="AP70" s="219">
        <f>'2.2'!AP70/'3.1.a'!$G$183</f>
        <v>3.3584264144728239E-2</v>
      </c>
      <c r="AQ70" s="218">
        <f>'2.2'!AQ70/'3.1.a'!$H$183</f>
        <v>1.9301500306363191E-2</v>
      </c>
      <c r="AR70" s="143">
        <f>'2.2'!AR70/'3.1.a'!$H$183</f>
        <v>0</v>
      </c>
      <c r="AS70" s="143">
        <f>'2.2'!AS70/'3.1.a'!$H$183</f>
        <v>0</v>
      </c>
      <c r="AT70" s="143">
        <f>'2.2'!AT70/'3.1.a'!$H$183</f>
        <v>1.9301500306363191E-2</v>
      </c>
      <c r="AU70" s="143">
        <f>'2.2'!AU70/'3.1.a'!$H$183</f>
        <v>1.0947645539726479E-2</v>
      </c>
      <c r="AV70" s="143">
        <f>'2.2'!AV70/'3.1.a'!$H$183</f>
        <v>4.4369399667029573E-3</v>
      </c>
      <c r="AW70" s="143">
        <f>'2.2'!AW70/'3.1.a'!$H$183</f>
        <v>0</v>
      </c>
      <c r="AX70" s="219">
        <f>'2.2'!AX70/'3.1.a'!$H$183</f>
        <v>3.468608581279263E-2</v>
      </c>
      <c r="AY70" s="218">
        <f>'2.2'!AY70/'3.1.a'!$I$183</f>
        <v>1.9584742198127454E-2</v>
      </c>
      <c r="AZ70" s="143">
        <f>'2.2'!AZ70/'3.1.a'!$I$183</f>
        <v>0</v>
      </c>
      <c r="BA70" s="143">
        <f>'2.2'!BA70/'3.1.a'!$I$183</f>
        <v>0</v>
      </c>
      <c r="BB70" s="143">
        <f>'2.2'!BB70/'3.1.a'!$I$183</f>
        <v>1.9584742198127454E-2</v>
      </c>
      <c r="BC70" s="143">
        <f>'2.2'!BC70/'3.1.a'!$I$183</f>
        <v>1.0958753913459305E-2</v>
      </c>
      <c r="BD70" s="143">
        <f>'2.2'!BD70/'3.1.a'!$I$183</f>
        <v>4.7388831052416784E-3</v>
      </c>
      <c r="BE70" s="143">
        <f>'2.2'!BE70/'3.1.a'!$I$183</f>
        <v>0</v>
      </c>
      <c r="BF70" s="219">
        <f>'2.2'!BF70/'3.1.a'!$I$183</f>
        <v>3.528237921682844E-2</v>
      </c>
      <c r="BG70" s="218">
        <f>'2.2'!BG70/'3.1.a'!$J$183</f>
        <v>2.1134839630627702E-2</v>
      </c>
      <c r="BH70" s="143">
        <f>'2.2'!BH70/'3.1.a'!$J$183</f>
        <v>0</v>
      </c>
      <c r="BI70" s="143">
        <f>'2.2'!BI70/'3.1.a'!$J$183</f>
        <v>0</v>
      </c>
      <c r="BJ70" s="143">
        <f>'2.2'!BJ70/'3.1.a'!$J$183</f>
        <v>2.1134839630627702E-2</v>
      </c>
      <c r="BK70" s="143">
        <f>'2.2'!BK70/'3.1.a'!$J$183</f>
        <v>1.0992133088240067E-2</v>
      </c>
      <c r="BL70" s="143">
        <f>'2.2'!BL70/'3.1.a'!$J$183</f>
        <v>4.863455869711656E-3</v>
      </c>
      <c r="BM70" s="143">
        <f>'2.2'!BM70/'3.1.a'!$J$183</f>
        <v>0</v>
      </c>
      <c r="BN70" s="219">
        <f>'2.2'!BN70/'3.1.a'!$J$183</f>
        <v>3.699042858857942E-2</v>
      </c>
      <c r="BO70" s="218">
        <f>'2.2'!BO70/'3.1.a'!$K$183</f>
        <v>2.1105054438028303E-2</v>
      </c>
      <c r="BP70" s="143">
        <f>'2.2'!BP70/'3.1.a'!$K$183</f>
        <v>0</v>
      </c>
      <c r="BQ70" s="143">
        <f>'2.2'!BQ70/'3.1.a'!$K$183</f>
        <v>0</v>
      </c>
      <c r="BR70" s="143">
        <f>'2.2'!BR70/'3.1.a'!$K$183</f>
        <v>2.1105054438028303E-2</v>
      </c>
      <c r="BS70" s="143">
        <f>'2.2'!BS70/'3.1.a'!$K$183</f>
        <v>1.1015997263480277E-2</v>
      </c>
      <c r="BT70" s="143">
        <f>'2.2'!BT70/'3.1.a'!$K$183</f>
        <v>4.8799886348591783E-3</v>
      </c>
      <c r="BU70" s="143">
        <f>'2.2'!BU70/'3.1.a'!$K$183</f>
        <v>0</v>
      </c>
      <c r="BV70" s="219">
        <f>'2.2'!BV70/'3.1.a'!$K$183</f>
        <v>3.7001040336367759E-2</v>
      </c>
      <c r="BW70" s="218">
        <f>'2.2'!BW70/'3.1.a'!$L$183</f>
        <v>2.114216842547818E-2</v>
      </c>
      <c r="BX70" s="143">
        <f>'2.2'!BX70/'3.1.a'!$L$183</f>
        <v>0</v>
      </c>
      <c r="BY70" s="143">
        <f>'2.2'!BY70/'3.1.a'!$L$183</f>
        <v>0</v>
      </c>
      <c r="BZ70" s="143">
        <f>'2.2'!BZ70/'3.1.a'!$L$183</f>
        <v>2.114216842547818E-2</v>
      </c>
      <c r="CA70" s="143">
        <f>'2.2'!CA70/'3.1.a'!$L$183</f>
        <v>1.1669592830672511E-2</v>
      </c>
      <c r="CB70" s="143">
        <f>'2.2'!CB70/'3.1.a'!$L$183</f>
        <v>5.2247316503361493E-3</v>
      </c>
      <c r="CC70" s="143">
        <f>'2.2'!CC70/'3.1.a'!$L$183</f>
        <v>0</v>
      </c>
      <c r="CD70" s="219">
        <f>'2.2'!CD70/'3.1.a'!$L$183</f>
        <v>3.8036492906486842E-2</v>
      </c>
      <c r="CE70" s="218">
        <f>'2.2'!CE70/'3.1.a'!$M$183</f>
        <v>2.1485358145471211E-2</v>
      </c>
      <c r="CF70" s="143">
        <f>'2.2'!CF70/'3.1.a'!$M$183</f>
        <v>0</v>
      </c>
      <c r="CG70" s="143">
        <f>'2.2'!CG70/'3.1.a'!$M$183</f>
        <v>0</v>
      </c>
      <c r="CH70" s="143">
        <f>'2.2'!CH70/'3.1.a'!$M$183</f>
        <v>2.1485358145471211E-2</v>
      </c>
      <c r="CI70" s="143">
        <f>'2.2'!CI70/'3.1.a'!$M$183</f>
        <v>1.0927252579985711E-2</v>
      </c>
      <c r="CJ70" s="143">
        <f>'2.2'!CJ70/'3.1.a'!$M$183</f>
        <v>5.4707139305400316E-3</v>
      </c>
      <c r="CK70" s="143">
        <f>'2.2'!CK70/'3.1.a'!$M$183</f>
        <v>0</v>
      </c>
      <c r="CL70" s="271">
        <f>'2.2'!CL70/'3.1.a'!$M$183</f>
        <v>3.7883324655996947E-2</v>
      </c>
      <c r="CM70" s="218">
        <f>'2.2'!CM70/'3.1.a'!$N$183</f>
        <v>1.9434949770096747E-2</v>
      </c>
      <c r="CN70" s="143">
        <f>'2.2'!CN70/'3.1.a'!$N$183</f>
        <v>0</v>
      </c>
      <c r="CO70" s="143">
        <f>'2.2'!CO70/'3.1.a'!$N$183</f>
        <v>0</v>
      </c>
      <c r="CP70" s="143">
        <f>'2.2'!CP70/'3.1.a'!$N$183</f>
        <v>1.9434949770096747E-2</v>
      </c>
      <c r="CQ70" s="143">
        <f>'2.2'!CQ70/'3.1.a'!$N$183</f>
        <v>1.0519177849790715E-2</v>
      </c>
      <c r="CR70" s="143">
        <f>'2.2'!CR70/'3.1.a'!$N$183</f>
        <v>5.1280299189238078E-3</v>
      </c>
      <c r="CS70" s="143">
        <f>'2.2'!CS70/'3.1.a'!$N$183</f>
        <v>0</v>
      </c>
      <c r="CT70" s="271">
        <f>'2.2'!CT70/'3.1.a'!$N$183</f>
        <v>3.5082157538811269E-2</v>
      </c>
    </row>
    <row r="71" spans="1:98" ht="20" customHeight="1" x14ac:dyDescent="0.2">
      <c r="A71" s="21">
        <v>1221</v>
      </c>
      <c r="B71" s="22" t="s">
        <v>280</v>
      </c>
      <c r="C71" s="220">
        <f>'2.2'!C71/'3.1.a'!$C$183</f>
        <v>2.9113036354081875E-3</v>
      </c>
      <c r="D71" s="144">
        <f>'2.2'!D71/'3.1.a'!$C$183</f>
        <v>0</v>
      </c>
      <c r="E71" s="144">
        <f>'2.2'!E71/'3.1.a'!$C$183</f>
        <v>0</v>
      </c>
      <c r="F71" s="144">
        <f>'2.2'!F71/'3.1.a'!$C$183</f>
        <v>2.9113036354081875E-3</v>
      </c>
      <c r="G71" s="144">
        <f>'2.2'!G71/'3.1.a'!$C$183</f>
        <v>4.3696902087344159E-3</v>
      </c>
      <c r="H71" s="144">
        <f>'2.2'!H71/'3.1.a'!$C$183</f>
        <v>1.2822409286829873E-3</v>
      </c>
      <c r="I71" s="144">
        <f>'2.2'!I71/'3.1.a'!$C$183</f>
        <v>0</v>
      </c>
      <c r="J71" s="221">
        <f>'2.2'!J71/'3.1.a'!$C$183</f>
        <v>8.5632347728255894E-3</v>
      </c>
      <c r="K71" s="220">
        <f>'2.2'!K71/'3.1.a'!$D$183</f>
        <v>2.7990465538131728E-3</v>
      </c>
      <c r="L71" s="144">
        <f>'2.2'!L71/'3.1.a'!$D$183</f>
        <v>0</v>
      </c>
      <c r="M71" s="144">
        <f>'2.2'!M71/'3.1.a'!$D$183</f>
        <v>0</v>
      </c>
      <c r="N71" s="144">
        <f>'2.2'!N71/'3.1.a'!$D$183</f>
        <v>2.7990465538131728E-3</v>
      </c>
      <c r="O71" s="144">
        <f>'2.2'!O71/'3.1.a'!$D$183</f>
        <v>4.409800013495167E-3</v>
      </c>
      <c r="P71" s="144">
        <f>'2.2'!P71/'3.1.a'!$D$183</f>
        <v>1.3327256073323512E-3</v>
      </c>
      <c r="Q71" s="144">
        <f>'2.2'!Q71/'3.1.a'!$D$183</f>
        <v>0</v>
      </c>
      <c r="R71" s="221">
        <f>'2.2'!R71/'3.1.a'!$D$183</f>
        <v>8.5415721746406915E-3</v>
      </c>
      <c r="S71" s="220">
        <f>'2.2'!S71/'3.1.a'!$E$183</f>
        <v>2.6000688520320852E-3</v>
      </c>
      <c r="T71" s="144">
        <f>'2.2'!T71/'3.1.a'!$E$183</f>
        <v>0</v>
      </c>
      <c r="U71" s="144">
        <f>'2.2'!U71/'3.1.a'!$E$183</f>
        <v>0</v>
      </c>
      <c r="V71" s="144">
        <f>'2.2'!V71/'3.1.a'!$E$183</f>
        <v>2.6000688520320852E-3</v>
      </c>
      <c r="W71" s="144">
        <f>'2.2'!W71/'3.1.a'!$E$183</f>
        <v>4.5574667544841284E-3</v>
      </c>
      <c r="X71" s="144">
        <f>'2.2'!X71/'3.1.a'!$E$183</f>
        <v>1.4058479136129091E-3</v>
      </c>
      <c r="Y71" s="144">
        <f>'2.2'!Y71/'3.1.a'!$E$183</f>
        <v>0</v>
      </c>
      <c r="Z71" s="221">
        <f>'2.2'!Z71/'3.1.a'!$E$183</f>
        <v>8.5633835201291229E-3</v>
      </c>
      <c r="AA71" s="220">
        <f>'2.2'!AA71/'3.1.a'!$F$183</f>
        <v>2.5136516967078858E-3</v>
      </c>
      <c r="AB71" s="144">
        <f>'2.2'!AB71/'3.1.a'!$F$183</f>
        <v>0</v>
      </c>
      <c r="AC71" s="144">
        <f>'2.2'!AC71/'3.1.a'!$F$183</f>
        <v>0</v>
      </c>
      <c r="AD71" s="144">
        <f>'2.2'!AD71/'3.1.a'!$F$183</f>
        <v>2.5136516967078858E-3</v>
      </c>
      <c r="AE71" s="144">
        <f>'2.2'!AE71/'3.1.a'!$F$183</f>
        <v>4.4752926691911032E-3</v>
      </c>
      <c r="AF71" s="144">
        <f>'2.2'!AF71/'3.1.a'!$F$183</f>
        <v>1.3769552201156423E-3</v>
      </c>
      <c r="AG71" s="144">
        <f>'2.2'!AG71/'3.1.a'!$F$183</f>
        <v>0</v>
      </c>
      <c r="AH71" s="221">
        <f>'2.2'!AH71/'3.1.a'!$F$183</f>
        <v>8.3658995860146305E-3</v>
      </c>
      <c r="AI71" s="220">
        <f>'2.2'!AI71/'3.1.a'!$G$183</f>
        <v>2.4907956865612164E-3</v>
      </c>
      <c r="AJ71" s="144">
        <f>'2.2'!AJ71/'3.1.a'!$G$183</f>
        <v>0</v>
      </c>
      <c r="AK71" s="144">
        <f>'2.2'!AK71/'3.1.a'!$G$183</f>
        <v>0</v>
      </c>
      <c r="AL71" s="144">
        <f>'2.2'!AL71/'3.1.a'!$G$183</f>
        <v>2.4907956865612164E-3</v>
      </c>
      <c r="AM71" s="144">
        <f>'2.2'!AM71/'3.1.a'!$G$183</f>
        <v>4.696716336524972E-3</v>
      </c>
      <c r="AN71" s="144">
        <f>'2.2'!AN71/'3.1.a'!$G$183</f>
        <v>1.4895827335666459E-3</v>
      </c>
      <c r="AO71" s="144">
        <f>'2.2'!AO71/'3.1.a'!$G$183</f>
        <v>0</v>
      </c>
      <c r="AP71" s="221">
        <f>'2.2'!AP71/'3.1.a'!$G$183</f>
        <v>8.6770947566528339E-3</v>
      </c>
      <c r="AQ71" s="220">
        <f>'2.2'!AQ71/'3.1.a'!$H$183</f>
        <v>2.6491463081827291E-3</v>
      </c>
      <c r="AR71" s="144">
        <f>'2.2'!AR71/'3.1.a'!$H$183</f>
        <v>0</v>
      </c>
      <c r="AS71" s="144">
        <f>'2.2'!AS71/'3.1.a'!$H$183</f>
        <v>0</v>
      </c>
      <c r="AT71" s="144">
        <f>'2.2'!AT71/'3.1.a'!$H$183</f>
        <v>2.6491463081827291E-3</v>
      </c>
      <c r="AU71" s="144">
        <f>'2.2'!AU71/'3.1.a'!$H$183</f>
        <v>4.8726849206150924E-3</v>
      </c>
      <c r="AV71" s="144">
        <f>'2.2'!AV71/'3.1.a'!$H$183</f>
        <v>1.6224903972725715E-3</v>
      </c>
      <c r="AW71" s="144">
        <f>'2.2'!AW71/'3.1.a'!$H$183</f>
        <v>0</v>
      </c>
      <c r="AX71" s="221">
        <f>'2.2'!AX71/'3.1.a'!$H$183</f>
        <v>9.1443216260703938E-3</v>
      </c>
      <c r="AY71" s="220">
        <f>'2.2'!AY71/'3.1.a'!$I$183</f>
        <v>2.6731246006079122E-3</v>
      </c>
      <c r="AZ71" s="144">
        <f>'2.2'!AZ71/'3.1.a'!$I$183</f>
        <v>0</v>
      </c>
      <c r="BA71" s="144">
        <f>'2.2'!BA71/'3.1.a'!$I$183</f>
        <v>0</v>
      </c>
      <c r="BB71" s="144">
        <f>'2.2'!BB71/'3.1.a'!$I$183</f>
        <v>2.6731246006079122E-3</v>
      </c>
      <c r="BC71" s="144">
        <f>'2.2'!BC71/'3.1.a'!$I$183</f>
        <v>4.975117649606146E-3</v>
      </c>
      <c r="BD71" s="144">
        <f>'2.2'!BD71/'3.1.a'!$I$183</f>
        <v>1.779460033126118E-3</v>
      </c>
      <c r="BE71" s="144">
        <f>'2.2'!BE71/'3.1.a'!$I$183</f>
        <v>0</v>
      </c>
      <c r="BF71" s="221">
        <f>'2.2'!BF71/'3.1.a'!$I$183</f>
        <v>9.4277022833401773E-3</v>
      </c>
      <c r="BG71" s="220">
        <f>'2.2'!BG71/'3.1.a'!$J$183</f>
        <v>2.8668974443438406E-3</v>
      </c>
      <c r="BH71" s="144">
        <f>'2.2'!BH71/'3.1.a'!$J$183</f>
        <v>0</v>
      </c>
      <c r="BI71" s="144">
        <f>'2.2'!BI71/'3.1.a'!$J$183</f>
        <v>0</v>
      </c>
      <c r="BJ71" s="144">
        <f>'2.2'!BJ71/'3.1.a'!$J$183</f>
        <v>2.8668974443438406E-3</v>
      </c>
      <c r="BK71" s="144">
        <f>'2.2'!BK71/'3.1.a'!$J$183</f>
        <v>4.9609054370471839E-3</v>
      </c>
      <c r="BL71" s="144">
        <f>'2.2'!BL71/'3.1.a'!$J$183</f>
        <v>1.811823348100938E-3</v>
      </c>
      <c r="BM71" s="144">
        <f>'2.2'!BM71/'3.1.a'!$J$183</f>
        <v>0</v>
      </c>
      <c r="BN71" s="221">
        <f>'2.2'!BN71/'3.1.a'!$J$183</f>
        <v>9.639626229491962E-3</v>
      </c>
      <c r="BO71" s="220">
        <f>'2.2'!BO71/'3.1.a'!$K$183</f>
        <v>2.7636297551876811E-3</v>
      </c>
      <c r="BP71" s="144">
        <f>'2.2'!BP71/'3.1.a'!$K$183</f>
        <v>0</v>
      </c>
      <c r="BQ71" s="144">
        <f>'2.2'!BQ71/'3.1.a'!$K$183</f>
        <v>0</v>
      </c>
      <c r="BR71" s="144">
        <f>'2.2'!BR71/'3.1.a'!$K$183</f>
        <v>2.7636297551876811E-3</v>
      </c>
      <c r="BS71" s="144">
        <f>'2.2'!BS71/'3.1.a'!$K$183</f>
        <v>4.9386243799575142E-3</v>
      </c>
      <c r="BT71" s="144">
        <f>'2.2'!BT71/'3.1.a'!$K$183</f>
        <v>1.7818684623122946E-3</v>
      </c>
      <c r="BU71" s="144">
        <f>'2.2'!BU71/'3.1.a'!$K$183</f>
        <v>0</v>
      </c>
      <c r="BV71" s="221">
        <f>'2.2'!BV71/'3.1.a'!$K$183</f>
        <v>9.4841225974574891E-3</v>
      </c>
      <c r="BW71" s="220">
        <f>'2.2'!BW71/'3.1.a'!$L$183</f>
        <v>2.6436628329786003E-3</v>
      </c>
      <c r="BX71" s="144">
        <f>'2.2'!BX71/'3.1.a'!$L$183</f>
        <v>0</v>
      </c>
      <c r="BY71" s="144">
        <f>'2.2'!BY71/'3.1.a'!$L$183</f>
        <v>0</v>
      </c>
      <c r="BZ71" s="144">
        <f>'2.2'!BZ71/'3.1.a'!$L$183</f>
        <v>2.6436628329786003E-3</v>
      </c>
      <c r="CA71" s="144">
        <f>'2.2'!CA71/'3.1.a'!$L$183</f>
        <v>4.8952240521233144E-3</v>
      </c>
      <c r="CB71" s="144">
        <f>'2.2'!CB71/'3.1.a'!$L$183</f>
        <v>1.9375678279732759E-3</v>
      </c>
      <c r="CC71" s="144">
        <f>'2.2'!CC71/'3.1.a'!$L$183</f>
        <v>0</v>
      </c>
      <c r="CD71" s="221">
        <f>'2.2'!CD71/'3.1.a'!$L$183</f>
        <v>9.4764547130751914E-3</v>
      </c>
      <c r="CE71" s="220">
        <f>'2.2'!CE71/'3.1.a'!$M$183</f>
        <v>3.5186846876573042E-3</v>
      </c>
      <c r="CF71" s="144">
        <f>'2.2'!CF71/'3.1.a'!$M$183</f>
        <v>0</v>
      </c>
      <c r="CG71" s="144">
        <f>'2.2'!CG71/'3.1.a'!$M$183</f>
        <v>0</v>
      </c>
      <c r="CH71" s="144">
        <f>'2.2'!CH71/'3.1.a'!$M$183</f>
        <v>3.5186846876573042E-3</v>
      </c>
      <c r="CI71" s="144">
        <f>'2.2'!CI71/'3.1.a'!$M$183</f>
        <v>4.8100156939370866E-3</v>
      </c>
      <c r="CJ71" s="144">
        <f>'2.2'!CJ71/'3.1.a'!$M$183</f>
        <v>2.1405368541188587E-3</v>
      </c>
      <c r="CK71" s="144">
        <f>'2.2'!CK71/'3.1.a'!$M$183</f>
        <v>0</v>
      </c>
      <c r="CL71" s="144">
        <f>'2.2'!CL71/'3.1.a'!$M$183</f>
        <v>1.0469237235713249E-2</v>
      </c>
      <c r="CM71" s="220">
        <f>'2.2'!CM71/'3.1.a'!$N$183</f>
        <v>3.3301205328665623E-3</v>
      </c>
      <c r="CN71" s="144">
        <f>'2.2'!CN71/'3.1.a'!$N$183</f>
        <v>0</v>
      </c>
      <c r="CO71" s="144">
        <f>'2.2'!CO71/'3.1.a'!$N$183</f>
        <v>0</v>
      </c>
      <c r="CP71" s="144">
        <f>'2.2'!CP71/'3.1.a'!$N$183</f>
        <v>3.3301205328665623E-3</v>
      </c>
      <c r="CQ71" s="144">
        <f>'2.2'!CQ71/'3.1.a'!$N$183</f>
        <v>4.4860515249709378E-3</v>
      </c>
      <c r="CR71" s="94" t="s">
        <v>826</v>
      </c>
      <c r="CS71" s="144">
        <f>'2.2'!CS71/'3.1.a'!$N$183</f>
        <v>0</v>
      </c>
      <c r="CT71" s="94" t="s">
        <v>826</v>
      </c>
    </row>
    <row r="72" spans="1:98" ht="20" customHeight="1" x14ac:dyDescent="0.2">
      <c r="A72" s="21">
        <v>1222</v>
      </c>
      <c r="B72" s="22" t="s">
        <v>281</v>
      </c>
      <c r="C72" s="220">
        <f>'2.2'!C72/'3.1.a'!$C$183</f>
        <v>4.8096797795005829E-3</v>
      </c>
      <c r="D72" s="144">
        <f>'2.2'!D72/'3.1.a'!$C$183</f>
        <v>0</v>
      </c>
      <c r="E72" s="144">
        <f>'2.2'!E72/'3.1.a'!$C$183</f>
        <v>0</v>
      </c>
      <c r="F72" s="144">
        <f>'2.2'!F72/'3.1.a'!$C$183</f>
        <v>4.8096797795005829E-3</v>
      </c>
      <c r="G72" s="144">
        <f>'2.2'!G72/'3.1.a'!$C$183</f>
        <v>4.4594766950770762E-3</v>
      </c>
      <c r="H72" s="144">
        <f>'2.2'!H72/'3.1.a'!$C$183</f>
        <v>1.8306838827879741E-3</v>
      </c>
      <c r="I72" s="144">
        <f>'2.2'!I72/'3.1.a'!$C$183</f>
        <v>0</v>
      </c>
      <c r="J72" s="221">
        <f>'2.2'!J72/'3.1.a'!$C$183</f>
        <v>1.1099840357365635E-2</v>
      </c>
      <c r="K72" s="220">
        <f>'2.2'!K72/'3.1.a'!$D$183</f>
        <v>4.7163464758771057E-3</v>
      </c>
      <c r="L72" s="144">
        <f>'2.2'!L72/'3.1.a'!$D$183</f>
        <v>0</v>
      </c>
      <c r="M72" s="144">
        <f>'2.2'!M72/'3.1.a'!$D$183</f>
        <v>0</v>
      </c>
      <c r="N72" s="144">
        <f>'2.2'!N72/'3.1.a'!$D$183</f>
        <v>4.7163464758771057E-3</v>
      </c>
      <c r="O72" s="144">
        <f>'2.2'!O72/'3.1.a'!$D$183</f>
        <v>4.575418075193162E-3</v>
      </c>
      <c r="P72" s="144">
        <f>'2.2'!P72/'3.1.a'!$D$183</f>
        <v>2.2332374495128006E-3</v>
      </c>
      <c r="Q72" s="144">
        <f>'2.2'!Q72/'3.1.a'!$D$183</f>
        <v>0</v>
      </c>
      <c r="R72" s="221">
        <f>'2.2'!R72/'3.1.a'!$D$183</f>
        <v>1.1525002000583068E-2</v>
      </c>
      <c r="S72" s="220">
        <f>'2.2'!S72/'3.1.a'!$E$183</f>
        <v>4.494314567242079E-3</v>
      </c>
      <c r="T72" s="144">
        <f>'2.2'!T72/'3.1.a'!$E$183</f>
        <v>0</v>
      </c>
      <c r="U72" s="144">
        <f>'2.2'!U72/'3.1.a'!$E$183</f>
        <v>0</v>
      </c>
      <c r="V72" s="144">
        <f>'2.2'!V72/'3.1.a'!$E$183</f>
        <v>4.494314567242079E-3</v>
      </c>
      <c r="W72" s="144">
        <f>'2.2'!W72/'3.1.a'!$E$183</f>
        <v>4.8472237656269485E-3</v>
      </c>
      <c r="X72" s="144">
        <f>'2.2'!X72/'3.1.a'!$E$183</f>
        <v>2.280867181417599E-3</v>
      </c>
      <c r="Y72" s="144">
        <f>'2.2'!Y72/'3.1.a'!$E$183</f>
        <v>0</v>
      </c>
      <c r="Z72" s="221">
        <f>'2.2'!Z72/'3.1.a'!$E$183</f>
        <v>1.1622405514286628E-2</v>
      </c>
      <c r="AA72" s="220">
        <f>'2.2'!AA72/'3.1.a'!$F$183</f>
        <v>4.4537503425368542E-3</v>
      </c>
      <c r="AB72" s="144">
        <f>'2.2'!AB72/'3.1.a'!$F$183</f>
        <v>0</v>
      </c>
      <c r="AC72" s="144">
        <f>'2.2'!AC72/'3.1.a'!$F$183</f>
        <v>0</v>
      </c>
      <c r="AD72" s="144">
        <f>'2.2'!AD72/'3.1.a'!$F$183</f>
        <v>4.4537503425368542E-3</v>
      </c>
      <c r="AE72" s="144">
        <f>'2.2'!AE72/'3.1.a'!$F$183</f>
        <v>5.1523834000028875E-3</v>
      </c>
      <c r="AF72" s="144">
        <f>'2.2'!AF72/'3.1.a'!$F$183</f>
        <v>2.5447258863545014E-3</v>
      </c>
      <c r="AG72" s="144">
        <f>'2.2'!AG72/'3.1.a'!$F$183</f>
        <v>0</v>
      </c>
      <c r="AH72" s="221">
        <f>'2.2'!AH72/'3.1.a'!$F$183</f>
        <v>1.2150859628894242E-2</v>
      </c>
      <c r="AI72" s="220">
        <f>'2.2'!AI72/'3.1.a'!$G$183</f>
        <v>4.5213312588905999E-3</v>
      </c>
      <c r="AJ72" s="144">
        <f>'2.2'!AJ72/'3.1.a'!$G$183</f>
        <v>0</v>
      </c>
      <c r="AK72" s="144">
        <f>'2.2'!AK72/'3.1.a'!$G$183</f>
        <v>0</v>
      </c>
      <c r="AL72" s="144">
        <f>'2.2'!AL72/'3.1.a'!$G$183</f>
        <v>4.5213312588905999E-3</v>
      </c>
      <c r="AM72" s="144">
        <f>'2.2'!AM72/'3.1.a'!$G$183</f>
        <v>5.7663842564007689E-3</v>
      </c>
      <c r="AN72" s="144">
        <f>'2.2'!AN72/'3.1.a'!$G$183</f>
        <v>2.5567151725385032E-3</v>
      </c>
      <c r="AO72" s="144">
        <f>'2.2'!AO72/'3.1.a'!$G$183</f>
        <v>0</v>
      </c>
      <c r="AP72" s="221">
        <f>'2.2'!AP72/'3.1.a'!$G$183</f>
        <v>1.2844430687829873E-2</v>
      </c>
      <c r="AQ72" s="220">
        <f>'2.2'!AQ72/'3.1.a'!$H$183</f>
        <v>4.343540164664538E-3</v>
      </c>
      <c r="AR72" s="144">
        <f>'2.2'!AR72/'3.1.a'!$H$183</f>
        <v>0</v>
      </c>
      <c r="AS72" s="144">
        <f>'2.2'!AS72/'3.1.a'!$H$183</f>
        <v>0</v>
      </c>
      <c r="AT72" s="144">
        <f>'2.2'!AT72/'3.1.a'!$H$183</f>
        <v>4.343540164664538E-3</v>
      </c>
      <c r="AU72" s="144">
        <f>'2.2'!AU72/'3.1.a'!$H$183</f>
        <v>6.0749606191113871E-3</v>
      </c>
      <c r="AV72" s="144">
        <f>'2.2'!AV72/'3.1.a'!$H$183</f>
        <v>2.8144495694303853E-3</v>
      </c>
      <c r="AW72" s="144">
        <f>'2.2'!AW72/'3.1.a'!$H$183</f>
        <v>0</v>
      </c>
      <c r="AX72" s="221">
        <f>'2.2'!AX72/'3.1.a'!$H$183</f>
        <v>1.323295035320631E-2</v>
      </c>
      <c r="AY72" s="220">
        <f>'2.2'!AY72/'3.1.a'!$I$183</f>
        <v>4.4151889531736099E-3</v>
      </c>
      <c r="AZ72" s="144">
        <f>'2.2'!AZ72/'3.1.a'!$I$183</f>
        <v>0</v>
      </c>
      <c r="BA72" s="144">
        <f>'2.2'!BA72/'3.1.a'!$I$183</f>
        <v>0</v>
      </c>
      <c r="BB72" s="144">
        <f>'2.2'!BB72/'3.1.a'!$I$183</f>
        <v>4.4151889531736099E-3</v>
      </c>
      <c r="BC72" s="144">
        <f>'2.2'!BC72/'3.1.a'!$I$183</f>
        <v>5.9836362638531586E-3</v>
      </c>
      <c r="BD72" s="144">
        <f>'2.2'!BD72/'3.1.a'!$I$183</f>
        <v>2.9594230721155601E-3</v>
      </c>
      <c r="BE72" s="144">
        <f>'2.2'!BE72/'3.1.a'!$I$183</f>
        <v>0</v>
      </c>
      <c r="BF72" s="221">
        <f>'2.2'!BF72/'3.1.a'!$I$183</f>
        <v>1.3358248289142328E-2</v>
      </c>
      <c r="BG72" s="220">
        <f>'2.2'!BG72/'3.1.a'!$J$183</f>
        <v>4.7029023420097791E-3</v>
      </c>
      <c r="BH72" s="144">
        <f>'2.2'!BH72/'3.1.a'!$J$183</f>
        <v>0</v>
      </c>
      <c r="BI72" s="144">
        <f>'2.2'!BI72/'3.1.a'!$J$183</f>
        <v>0</v>
      </c>
      <c r="BJ72" s="144">
        <f>'2.2'!BJ72/'3.1.a'!$J$183</f>
        <v>4.7029023420097791E-3</v>
      </c>
      <c r="BK72" s="144">
        <f>'2.2'!BK72/'3.1.a'!$J$183</f>
        <v>6.0312276511928845E-3</v>
      </c>
      <c r="BL72" s="144">
        <f>'2.2'!BL72/'3.1.a'!$J$183</f>
        <v>3.0516325216107185E-3</v>
      </c>
      <c r="BM72" s="144">
        <f>'2.2'!BM72/'3.1.a'!$J$183</f>
        <v>0</v>
      </c>
      <c r="BN72" s="221">
        <f>'2.2'!BN72/'3.1.a'!$J$183</f>
        <v>1.3785762514813381E-2</v>
      </c>
      <c r="BO72" s="220">
        <f>'2.2'!BO72/'3.1.a'!$K$183</f>
        <v>4.519361641979509E-3</v>
      </c>
      <c r="BP72" s="144">
        <f>'2.2'!BP72/'3.1.a'!$K$183</f>
        <v>0</v>
      </c>
      <c r="BQ72" s="144">
        <f>'2.2'!BQ72/'3.1.a'!$K$183</f>
        <v>0</v>
      </c>
      <c r="BR72" s="144">
        <f>'2.2'!BR72/'3.1.a'!$K$183</f>
        <v>4.519361641979509E-3</v>
      </c>
      <c r="BS72" s="144">
        <f>'2.2'!BS72/'3.1.a'!$K$183</f>
        <v>6.0773728835227621E-3</v>
      </c>
      <c r="BT72" s="144">
        <f>'2.2'!BT72/'3.1.a'!$K$183</f>
        <v>3.0981201725468832E-3</v>
      </c>
      <c r="BU72" s="144">
        <f>'2.2'!BU72/'3.1.a'!$K$183</f>
        <v>0</v>
      </c>
      <c r="BV72" s="221">
        <f>'2.2'!BV72/'3.1.a'!$K$183</f>
        <v>1.3694854698049153E-2</v>
      </c>
      <c r="BW72" s="220">
        <f>'2.2'!BW72/'3.1.a'!$L$183</f>
        <v>4.2758702034815729E-3</v>
      </c>
      <c r="BX72" s="144">
        <f>'2.2'!BX72/'3.1.a'!$L$183</f>
        <v>0</v>
      </c>
      <c r="BY72" s="144">
        <f>'2.2'!BY72/'3.1.a'!$L$183</f>
        <v>0</v>
      </c>
      <c r="BZ72" s="144">
        <f>'2.2'!BZ72/'3.1.a'!$L$183</f>
        <v>4.2758702034815729E-3</v>
      </c>
      <c r="CA72" s="144">
        <f>'2.2'!CA72/'3.1.a'!$L$183</f>
        <v>6.7743687785491967E-3</v>
      </c>
      <c r="CB72" s="144">
        <f>'2.2'!CB72/'3.1.a'!$L$183</f>
        <v>3.2871638223628732E-3</v>
      </c>
      <c r="CC72" s="144">
        <f>'2.2'!CC72/'3.1.a'!$L$183</f>
        <v>0</v>
      </c>
      <c r="CD72" s="221">
        <f>'2.2'!CD72/'3.1.a'!$L$183</f>
        <v>1.4337402804393645E-2</v>
      </c>
      <c r="CE72" s="220">
        <f>'2.2'!CE72/'3.1.a'!$M$183</f>
        <v>4.8747599191472776E-3</v>
      </c>
      <c r="CF72" s="144">
        <f>'2.2'!CF72/'3.1.a'!$M$183</f>
        <v>0</v>
      </c>
      <c r="CG72" s="144">
        <f>'2.2'!CG72/'3.1.a'!$M$183</f>
        <v>0</v>
      </c>
      <c r="CH72" s="144">
        <f>'2.2'!CH72/'3.1.a'!$M$183</f>
        <v>4.8747599191472776E-3</v>
      </c>
      <c r="CI72" s="144">
        <f>'2.2'!CI72/'3.1.a'!$M$183</f>
        <v>6.1172368860486232E-3</v>
      </c>
      <c r="CJ72" s="144">
        <f>'2.2'!CJ72/'3.1.a'!$M$183</f>
        <v>3.3301770764211733E-3</v>
      </c>
      <c r="CK72" s="144">
        <f>'2.2'!CK72/'3.1.a'!$M$183</f>
        <v>0</v>
      </c>
      <c r="CL72" s="144">
        <f>'2.2'!CL72/'3.1.a'!$M$183</f>
        <v>1.4322173881617075E-2</v>
      </c>
      <c r="CM72" s="220">
        <f>'2.2'!CM72/'3.1.a'!$N$183</f>
        <v>4.511438150887552E-3</v>
      </c>
      <c r="CN72" s="144">
        <f>'2.2'!CN72/'3.1.a'!$N$183</f>
        <v>0</v>
      </c>
      <c r="CO72" s="144">
        <f>'2.2'!CO72/'3.1.a'!$N$183</f>
        <v>0</v>
      </c>
      <c r="CP72" s="144">
        <f>'2.2'!CP72/'3.1.a'!$N$183</f>
        <v>4.511438150887552E-3</v>
      </c>
      <c r="CQ72" s="144">
        <f>'2.2'!CQ72/'3.1.a'!$N$183</f>
        <v>6.0331263248197759E-3</v>
      </c>
      <c r="CR72" s="94" t="s">
        <v>826</v>
      </c>
      <c r="CS72" s="144">
        <f>'2.2'!CS72/'3.1.a'!$N$183</f>
        <v>0</v>
      </c>
      <c r="CT72" s="94" t="s">
        <v>826</v>
      </c>
    </row>
    <row r="73" spans="1:98" s="48" customFormat="1" ht="20" customHeight="1" x14ac:dyDescent="0.2">
      <c r="A73" s="45" t="s">
        <v>461</v>
      </c>
      <c r="B73" s="56" t="s">
        <v>462</v>
      </c>
      <c r="C73" s="222">
        <f>'2.2'!C73/'3.1.a'!$C$183</f>
        <v>3.1822353639072765E-3</v>
      </c>
      <c r="D73" s="145">
        <f>'2.2'!D73/'3.1.a'!$C$183</f>
        <v>0</v>
      </c>
      <c r="E73" s="145">
        <f>'2.2'!E73/'3.1.a'!$C$183</f>
        <v>0</v>
      </c>
      <c r="F73" s="145">
        <f>'2.2'!F73/'3.1.a'!$C$183</f>
        <v>3.1822353639072765E-3</v>
      </c>
      <c r="G73" s="145">
        <f>'2.2'!G73/'3.1.a'!$C$183</f>
        <v>4.4594766950770762E-3</v>
      </c>
      <c r="H73" s="145">
        <f>'2.2'!H73/'3.1.a'!$C$183</f>
        <v>1.8306838827879741E-3</v>
      </c>
      <c r="I73" s="145">
        <f>'2.2'!I73/'3.1.a'!$C$183</f>
        <v>0</v>
      </c>
      <c r="J73" s="223">
        <f>'2.2'!J73/'3.1.a'!$C$183</f>
        <v>9.4723959417723283E-3</v>
      </c>
      <c r="K73" s="222">
        <f>'2.2'!K73/'3.1.a'!$D$183</f>
        <v>2.9994031194699182E-3</v>
      </c>
      <c r="L73" s="145">
        <f>'2.2'!L73/'3.1.a'!$D$183</f>
        <v>0</v>
      </c>
      <c r="M73" s="145">
        <f>'2.2'!M73/'3.1.a'!$D$183</f>
        <v>0</v>
      </c>
      <c r="N73" s="145">
        <f>'2.2'!N73/'3.1.a'!$D$183</f>
        <v>2.9994031194699182E-3</v>
      </c>
      <c r="O73" s="145">
        <f>'2.2'!O73/'3.1.a'!$D$183</f>
        <v>4.575418075193162E-3</v>
      </c>
      <c r="P73" s="145">
        <f>'2.2'!P73/'3.1.a'!$D$183</f>
        <v>2.2332374495128006E-3</v>
      </c>
      <c r="Q73" s="145">
        <f>'2.2'!Q73/'3.1.a'!$D$183</f>
        <v>0</v>
      </c>
      <c r="R73" s="223">
        <f>'2.2'!R73/'3.1.a'!$D$183</f>
        <v>9.8080586441758807E-3</v>
      </c>
      <c r="S73" s="222">
        <f>'2.2'!S73/'3.1.a'!$E$183</f>
        <v>2.7617256116139691E-3</v>
      </c>
      <c r="T73" s="145">
        <f>'2.2'!T73/'3.1.a'!$E$183</f>
        <v>0</v>
      </c>
      <c r="U73" s="145">
        <f>'2.2'!U73/'3.1.a'!$E$183</f>
        <v>0</v>
      </c>
      <c r="V73" s="145">
        <f>'2.2'!V73/'3.1.a'!$E$183</f>
        <v>2.7617256116139691E-3</v>
      </c>
      <c r="W73" s="145">
        <f>'2.2'!W73/'3.1.a'!$E$183</f>
        <v>4.8472237656269485E-3</v>
      </c>
      <c r="X73" s="145">
        <f>'2.2'!X73/'3.1.a'!$E$183</f>
        <v>2.280867181417599E-3</v>
      </c>
      <c r="Y73" s="145">
        <f>'2.2'!Y73/'3.1.a'!$E$183</f>
        <v>0</v>
      </c>
      <c r="Z73" s="223">
        <f>'2.2'!Z73/'3.1.a'!$E$183</f>
        <v>9.8898165586585179E-3</v>
      </c>
      <c r="AA73" s="222">
        <f>'2.2'!AA73/'3.1.a'!$F$183</f>
        <v>2.7190052304048736E-3</v>
      </c>
      <c r="AB73" s="145">
        <f>'2.2'!AB73/'3.1.a'!$F$183</f>
        <v>0</v>
      </c>
      <c r="AC73" s="145">
        <f>'2.2'!AC73/'3.1.a'!$F$183</f>
        <v>0</v>
      </c>
      <c r="AD73" s="145">
        <f>'2.2'!AD73/'3.1.a'!$F$183</f>
        <v>2.7190052304048736E-3</v>
      </c>
      <c r="AE73" s="145">
        <f>'2.2'!AE73/'3.1.a'!$F$183</f>
        <v>5.1523834000028875E-3</v>
      </c>
      <c r="AF73" s="145">
        <f>'2.2'!AF73/'3.1.a'!$F$183</f>
        <v>2.5447258863545014E-3</v>
      </c>
      <c r="AG73" s="145">
        <f>'2.2'!AG73/'3.1.a'!$F$183</f>
        <v>0</v>
      </c>
      <c r="AH73" s="223">
        <f>'2.2'!AH73/'3.1.a'!$F$183</f>
        <v>1.0416114516762262E-2</v>
      </c>
      <c r="AI73" s="222">
        <f>'2.2'!AI73/'3.1.a'!$G$183</f>
        <v>2.7373844673237524E-3</v>
      </c>
      <c r="AJ73" s="145">
        <f>'2.2'!AJ73/'3.1.a'!$G$183</f>
        <v>0</v>
      </c>
      <c r="AK73" s="145">
        <f>'2.2'!AK73/'3.1.a'!$G$183</f>
        <v>0</v>
      </c>
      <c r="AL73" s="145">
        <f>'2.2'!AL73/'3.1.a'!$G$183</f>
        <v>2.7373844673237524E-3</v>
      </c>
      <c r="AM73" s="145">
        <f>'2.2'!AM73/'3.1.a'!$G$183</f>
        <v>5.7663842564007689E-3</v>
      </c>
      <c r="AN73" s="145">
        <f>'2.2'!AN73/'3.1.a'!$G$183</f>
        <v>2.5567151725385032E-3</v>
      </c>
      <c r="AO73" s="145">
        <f>'2.2'!AO73/'3.1.a'!$G$183</f>
        <v>0</v>
      </c>
      <c r="AP73" s="223">
        <f>'2.2'!AP73/'3.1.a'!$G$183</f>
        <v>1.1060483896263023E-2</v>
      </c>
      <c r="AQ73" s="222">
        <f>'2.2'!AQ73/'3.1.a'!$H$183</f>
        <v>2.8732082139512295E-3</v>
      </c>
      <c r="AR73" s="145">
        <f>'2.2'!AR73/'3.1.a'!$H$183</f>
        <v>0</v>
      </c>
      <c r="AS73" s="145">
        <f>'2.2'!AS73/'3.1.a'!$H$183</f>
        <v>0</v>
      </c>
      <c r="AT73" s="145">
        <f>'2.2'!AT73/'3.1.a'!$H$183</f>
        <v>2.8732082139512295E-3</v>
      </c>
      <c r="AU73" s="145">
        <f>'2.2'!AU73/'3.1.a'!$H$183</f>
        <v>6.0749606191113871E-3</v>
      </c>
      <c r="AV73" s="145">
        <f>'2.2'!AV73/'3.1.a'!$H$183</f>
        <v>2.8144495694303853E-3</v>
      </c>
      <c r="AW73" s="145">
        <f>'2.2'!AW73/'3.1.a'!$H$183</f>
        <v>0</v>
      </c>
      <c r="AX73" s="223">
        <f>'2.2'!AX73/'3.1.a'!$H$183</f>
        <v>1.1762618402493001E-2</v>
      </c>
      <c r="AY73" s="222">
        <f>'2.2'!AY73/'3.1.a'!$I$183</f>
        <v>2.8386086869967562E-3</v>
      </c>
      <c r="AZ73" s="145">
        <f>'2.2'!AZ73/'3.1.a'!$I$183</f>
        <v>0</v>
      </c>
      <c r="BA73" s="145">
        <f>'2.2'!BA73/'3.1.a'!$I$183</f>
        <v>0</v>
      </c>
      <c r="BB73" s="145">
        <f>'2.2'!BB73/'3.1.a'!$I$183</f>
        <v>2.8386086869967562E-3</v>
      </c>
      <c r="BC73" s="145">
        <f>'2.2'!BC73/'3.1.a'!$I$183</f>
        <v>5.9836362638531586E-3</v>
      </c>
      <c r="BD73" s="145">
        <f>'2.2'!BD73/'3.1.a'!$I$183</f>
        <v>2.9594230721155601E-3</v>
      </c>
      <c r="BE73" s="145">
        <f>'2.2'!BE73/'3.1.a'!$I$183</f>
        <v>0</v>
      </c>
      <c r="BF73" s="223">
        <f>'2.2'!BF73/'3.1.a'!$I$183</f>
        <v>1.1781668022965474E-2</v>
      </c>
      <c r="BG73" s="222">
        <f>'2.2'!BG73/'3.1.a'!$J$183</f>
        <v>2.9454306647468168E-3</v>
      </c>
      <c r="BH73" s="145">
        <f>'2.2'!BH73/'3.1.a'!$J$183</f>
        <v>0</v>
      </c>
      <c r="BI73" s="145">
        <f>'2.2'!BI73/'3.1.a'!$J$183</f>
        <v>0</v>
      </c>
      <c r="BJ73" s="145">
        <f>'2.2'!BJ73/'3.1.a'!$J$183</f>
        <v>2.9454306647468168E-3</v>
      </c>
      <c r="BK73" s="145">
        <f>'2.2'!BK73/'3.1.a'!$J$183</f>
        <v>6.0312276511928845E-3</v>
      </c>
      <c r="BL73" s="145">
        <f>'2.2'!BL73/'3.1.a'!$J$183</f>
        <v>3.0516325216107185E-3</v>
      </c>
      <c r="BM73" s="145">
        <f>'2.2'!BM73/'3.1.a'!$J$183</f>
        <v>0</v>
      </c>
      <c r="BN73" s="223">
        <f>'2.2'!BN73/'3.1.a'!$J$183</f>
        <v>1.2028290837550418E-2</v>
      </c>
      <c r="BO73" s="222">
        <f>'2.2'!BO73/'3.1.a'!$K$183</f>
        <v>2.7672698208711108E-3</v>
      </c>
      <c r="BP73" s="145">
        <f>'2.2'!BP73/'3.1.a'!$K$183</f>
        <v>0</v>
      </c>
      <c r="BQ73" s="145">
        <f>'2.2'!BQ73/'3.1.a'!$K$183</f>
        <v>0</v>
      </c>
      <c r="BR73" s="145">
        <f>'2.2'!BR73/'3.1.a'!$K$183</f>
        <v>2.7672698208711108E-3</v>
      </c>
      <c r="BS73" s="145">
        <f>'2.2'!BS73/'3.1.a'!$K$183</f>
        <v>6.0773728835227621E-3</v>
      </c>
      <c r="BT73" s="145">
        <f>'2.2'!BT73/'3.1.a'!$K$183</f>
        <v>3.0981201725468832E-3</v>
      </c>
      <c r="BU73" s="145">
        <f>'2.2'!BU73/'3.1.a'!$K$183</f>
        <v>0</v>
      </c>
      <c r="BV73" s="223">
        <f>'2.2'!BV73/'3.1.a'!$K$183</f>
        <v>1.1942762876940755E-2</v>
      </c>
      <c r="BW73" s="222">
        <f>'2.2'!BW73/'3.1.a'!$L$183</f>
        <v>2.5671309364365038E-3</v>
      </c>
      <c r="BX73" s="145">
        <f>'2.2'!BX73/'3.1.a'!$L$183</f>
        <v>0</v>
      </c>
      <c r="BY73" s="145">
        <f>'2.2'!BY73/'3.1.a'!$L$183</f>
        <v>0</v>
      </c>
      <c r="BZ73" s="145">
        <f>'2.2'!BZ73/'3.1.a'!$L$183</f>
        <v>2.5671309364365038E-3</v>
      </c>
      <c r="CA73" s="145">
        <f>'2.2'!CA73/'3.1.a'!$L$183</f>
        <v>6.7743687785491967E-3</v>
      </c>
      <c r="CB73" s="145">
        <f>'2.2'!CB73/'3.1.a'!$L$183</f>
        <v>3.2871638223628732E-3</v>
      </c>
      <c r="CC73" s="145">
        <f>'2.2'!CC73/'3.1.a'!$L$183</f>
        <v>0</v>
      </c>
      <c r="CD73" s="223">
        <f>'2.2'!CD73/'3.1.a'!$L$183</f>
        <v>1.2628663537348574E-2</v>
      </c>
      <c r="CE73" s="222">
        <f>'2.2'!CE73/'3.1.a'!$M$183</f>
        <v>2.9081017253799238E-3</v>
      </c>
      <c r="CF73" s="145">
        <f>'2.2'!CF73/'3.1.a'!$M$183</f>
        <v>0</v>
      </c>
      <c r="CG73" s="145">
        <f>'2.2'!CG73/'3.1.a'!$M$183</f>
        <v>0</v>
      </c>
      <c r="CH73" s="145">
        <f>'2.2'!CH73/'3.1.a'!$M$183</f>
        <v>2.9081017253799238E-3</v>
      </c>
      <c r="CI73" s="145">
        <f>'2.2'!CI73/'3.1.a'!$M$183</f>
        <v>6.1172368860486232E-3</v>
      </c>
      <c r="CJ73" s="145">
        <f>'2.2'!CJ73/'3.1.a'!$M$183</f>
        <v>3.3301770764211733E-3</v>
      </c>
      <c r="CK73" s="145">
        <f>'2.2'!CK73/'3.1.a'!$M$183</f>
        <v>0</v>
      </c>
      <c r="CL73" s="145">
        <f>'2.2'!CL73/'3.1.a'!$M$183</f>
        <v>1.2355515687849719E-2</v>
      </c>
      <c r="CM73" s="222">
        <f>'2.2'!CM73/'3.1.a'!$N$183</f>
        <v>2.5676990849067167E-3</v>
      </c>
      <c r="CN73" s="145">
        <f>'2.2'!CN73/'3.1.a'!$N$183</f>
        <v>0</v>
      </c>
      <c r="CO73" s="145">
        <f>'2.2'!CO73/'3.1.a'!$N$183</f>
        <v>0</v>
      </c>
      <c r="CP73" s="145">
        <f>'2.2'!CP73/'3.1.a'!$N$183</f>
        <v>2.5676990849067167E-3</v>
      </c>
      <c r="CQ73" s="145">
        <f>'2.2'!CQ73/'3.1.a'!$N$183</f>
        <v>6.0331263248197759E-3</v>
      </c>
      <c r="CR73" s="215" t="s">
        <v>826</v>
      </c>
      <c r="CS73" s="145">
        <f>'2.2'!CS73/'3.1.a'!$N$183</f>
        <v>0</v>
      </c>
      <c r="CT73" s="215" t="s">
        <v>826</v>
      </c>
    </row>
    <row r="74" spans="1:98" s="48" customFormat="1" ht="20" customHeight="1" x14ac:dyDescent="0.2">
      <c r="A74" s="45" t="s">
        <v>463</v>
      </c>
      <c r="B74" s="56" t="s">
        <v>606</v>
      </c>
      <c r="C74" s="222">
        <f>'2.2'!C74/'3.1.a'!$C$183</f>
        <v>1.6274444155933057E-3</v>
      </c>
      <c r="D74" s="145">
        <f>'2.2'!D74/'3.1.a'!$C$183</f>
        <v>0</v>
      </c>
      <c r="E74" s="145">
        <f>'2.2'!E74/'3.1.a'!$C$183</f>
        <v>0</v>
      </c>
      <c r="F74" s="145">
        <f>'2.2'!F74/'3.1.a'!$C$183</f>
        <v>1.6274444155933057E-3</v>
      </c>
      <c r="G74" s="145">
        <f>'2.2'!G74/'3.1.a'!$C$183</f>
        <v>0</v>
      </c>
      <c r="H74" s="145">
        <f>'2.2'!H74/'3.1.a'!$C$183</f>
        <v>0</v>
      </c>
      <c r="I74" s="145">
        <f>'2.2'!I74/'3.1.a'!$C$183</f>
        <v>0</v>
      </c>
      <c r="J74" s="223">
        <f>'2.2'!J74/'3.1.a'!$C$183</f>
        <v>1.6274444155933057E-3</v>
      </c>
      <c r="K74" s="222">
        <f>'2.2'!K74/'3.1.a'!$D$183</f>
        <v>1.716943356407187E-3</v>
      </c>
      <c r="L74" s="145">
        <f>'2.2'!L74/'3.1.a'!$D$183</f>
        <v>0</v>
      </c>
      <c r="M74" s="145">
        <f>'2.2'!M74/'3.1.a'!$D$183</f>
        <v>0</v>
      </c>
      <c r="N74" s="145">
        <f>'2.2'!N74/'3.1.a'!$D$183</f>
        <v>1.716943356407187E-3</v>
      </c>
      <c r="O74" s="145">
        <f>'2.2'!O74/'3.1.a'!$D$183</f>
        <v>0</v>
      </c>
      <c r="P74" s="145">
        <f>'2.2'!P74/'3.1.a'!$D$183</f>
        <v>0</v>
      </c>
      <c r="Q74" s="145">
        <f>'2.2'!Q74/'3.1.a'!$D$183</f>
        <v>0</v>
      </c>
      <c r="R74" s="223">
        <f>'2.2'!R74/'3.1.a'!$D$183</f>
        <v>1.716943356407187E-3</v>
      </c>
      <c r="S74" s="222">
        <f>'2.2'!S74/'3.1.a'!$E$183</f>
        <v>1.7325889556281098E-3</v>
      </c>
      <c r="T74" s="145">
        <f>'2.2'!T74/'3.1.a'!$E$183</f>
        <v>0</v>
      </c>
      <c r="U74" s="145">
        <f>'2.2'!U74/'3.1.a'!$E$183</f>
        <v>0</v>
      </c>
      <c r="V74" s="145">
        <f>'2.2'!V74/'3.1.a'!$E$183</f>
        <v>1.7325889556281098E-3</v>
      </c>
      <c r="W74" s="145">
        <f>'2.2'!W74/'3.1.a'!$E$183</f>
        <v>0</v>
      </c>
      <c r="X74" s="145">
        <f>'2.2'!X74/'3.1.a'!$E$183</f>
        <v>0</v>
      </c>
      <c r="Y74" s="145">
        <f>'2.2'!Y74/'3.1.a'!$E$183</f>
        <v>0</v>
      </c>
      <c r="Z74" s="223">
        <f>'2.2'!Z74/'3.1.a'!$E$183</f>
        <v>1.7325889556281098E-3</v>
      </c>
      <c r="AA74" s="222">
        <f>'2.2'!AA74/'3.1.a'!$F$183</f>
        <v>1.734745112131981E-3</v>
      </c>
      <c r="AB74" s="145">
        <f>'2.2'!AB74/'3.1.a'!$F$183</f>
        <v>0</v>
      </c>
      <c r="AC74" s="145">
        <f>'2.2'!AC74/'3.1.a'!$F$183</f>
        <v>0</v>
      </c>
      <c r="AD74" s="145">
        <f>'2.2'!AD74/'3.1.a'!$F$183</f>
        <v>1.734745112131981E-3</v>
      </c>
      <c r="AE74" s="145">
        <f>'2.2'!AE74/'3.1.a'!$F$183</f>
        <v>0</v>
      </c>
      <c r="AF74" s="145">
        <f>'2.2'!AF74/'3.1.a'!$F$183</f>
        <v>0</v>
      </c>
      <c r="AG74" s="145">
        <f>'2.2'!AG74/'3.1.a'!$F$183</f>
        <v>0</v>
      </c>
      <c r="AH74" s="223">
        <f>'2.2'!AH74/'3.1.a'!$F$183</f>
        <v>1.734745112131981E-3</v>
      </c>
      <c r="AI74" s="222">
        <f>'2.2'!AI74/'3.1.a'!$G$183</f>
        <v>1.7839467915668468E-3</v>
      </c>
      <c r="AJ74" s="145">
        <f>'2.2'!AJ74/'3.1.a'!$G$183</f>
        <v>0</v>
      </c>
      <c r="AK74" s="145">
        <f>'2.2'!AK74/'3.1.a'!$G$183</f>
        <v>0</v>
      </c>
      <c r="AL74" s="145">
        <f>'2.2'!AL74/'3.1.a'!$G$183</f>
        <v>1.7839467915668468E-3</v>
      </c>
      <c r="AM74" s="145">
        <f>'2.2'!AM74/'3.1.a'!$G$183</f>
        <v>0</v>
      </c>
      <c r="AN74" s="145">
        <f>'2.2'!AN74/'3.1.a'!$G$183</f>
        <v>0</v>
      </c>
      <c r="AO74" s="145">
        <f>'2.2'!AO74/'3.1.a'!$G$183</f>
        <v>0</v>
      </c>
      <c r="AP74" s="223">
        <f>'2.2'!AP74/'3.1.a'!$G$183</f>
        <v>1.7839467915668468E-3</v>
      </c>
      <c r="AQ74" s="222">
        <f>'2.2'!AQ74/'3.1.a'!$H$183</f>
        <v>1.4703319507133083E-3</v>
      </c>
      <c r="AR74" s="145">
        <f>'2.2'!AR74/'3.1.a'!$H$183</f>
        <v>0</v>
      </c>
      <c r="AS74" s="145">
        <f>'2.2'!AS74/'3.1.a'!$H$183</f>
        <v>0</v>
      </c>
      <c r="AT74" s="145">
        <f>'2.2'!AT74/'3.1.a'!$H$183</f>
        <v>1.4703319507133083E-3</v>
      </c>
      <c r="AU74" s="145">
        <f>'2.2'!AU74/'3.1.a'!$H$183</f>
        <v>0</v>
      </c>
      <c r="AV74" s="145">
        <f>'2.2'!AV74/'3.1.a'!$H$183</f>
        <v>0</v>
      </c>
      <c r="AW74" s="145">
        <f>'2.2'!AW74/'3.1.a'!$H$183</f>
        <v>0</v>
      </c>
      <c r="AX74" s="223">
        <f>'2.2'!AX74/'3.1.a'!$H$183</f>
        <v>1.4703319507133083E-3</v>
      </c>
      <c r="AY74" s="222">
        <f>'2.2'!AY74/'3.1.a'!$I$183</f>
        <v>1.5765802661768533E-3</v>
      </c>
      <c r="AZ74" s="145">
        <f>'2.2'!AZ74/'3.1.a'!$I$183</f>
        <v>0</v>
      </c>
      <c r="BA74" s="145">
        <f>'2.2'!BA74/'3.1.a'!$I$183</f>
        <v>0</v>
      </c>
      <c r="BB74" s="145">
        <f>'2.2'!BB74/'3.1.a'!$I$183</f>
        <v>1.5765802661768533E-3</v>
      </c>
      <c r="BC74" s="145">
        <f>'2.2'!BC74/'3.1.a'!$I$183</f>
        <v>0</v>
      </c>
      <c r="BD74" s="145">
        <f>'2.2'!BD74/'3.1.a'!$I$183</f>
        <v>0</v>
      </c>
      <c r="BE74" s="145">
        <f>'2.2'!BE74/'3.1.a'!$I$183</f>
        <v>0</v>
      </c>
      <c r="BF74" s="223">
        <f>'2.2'!BF74/'3.1.a'!$I$183</f>
        <v>1.5765802661768533E-3</v>
      </c>
      <c r="BG74" s="222">
        <f>'2.2'!BG74/'3.1.a'!$J$183</f>
        <v>1.7574716772629628E-3</v>
      </c>
      <c r="BH74" s="145">
        <f>'2.2'!BH74/'3.1.a'!$J$183</f>
        <v>0</v>
      </c>
      <c r="BI74" s="145">
        <f>'2.2'!BI74/'3.1.a'!$J$183</f>
        <v>0</v>
      </c>
      <c r="BJ74" s="145">
        <f>'2.2'!BJ74/'3.1.a'!$J$183</f>
        <v>1.7574716772629628E-3</v>
      </c>
      <c r="BK74" s="145">
        <f>'2.2'!BK74/'3.1.a'!$J$183</f>
        <v>0</v>
      </c>
      <c r="BL74" s="145">
        <f>'2.2'!BL74/'3.1.a'!$J$183</f>
        <v>0</v>
      </c>
      <c r="BM74" s="145">
        <f>'2.2'!BM74/'3.1.a'!$J$183</f>
        <v>0</v>
      </c>
      <c r="BN74" s="223">
        <f>'2.2'!BN74/'3.1.a'!$J$183</f>
        <v>1.7574716772629628E-3</v>
      </c>
      <c r="BO74" s="222">
        <f>'2.2'!BO74/'3.1.a'!$K$183</f>
        <v>1.7520918211083984E-3</v>
      </c>
      <c r="BP74" s="145">
        <f>'2.2'!BP74/'3.1.a'!$K$183</f>
        <v>0</v>
      </c>
      <c r="BQ74" s="145">
        <f>'2.2'!BQ74/'3.1.a'!$K$183</f>
        <v>0</v>
      </c>
      <c r="BR74" s="145">
        <f>'2.2'!BR74/'3.1.a'!$K$183</f>
        <v>1.7520918211083984E-3</v>
      </c>
      <c r="BS74" s="145">
        <f>'2.2'!BS74/'3.1.a'!$K$183</f>
        <v>0</v>
      </c>
      <c r="BT74" s="145">
        <f>'2.2'!BT74/'3.1.a'!$K$183</f>
        <v>0</v>
      </c>
      <c r="BU74" s="145">
        <f>'2.2'!BU74/'3.1.a'!$K$183</f>
        <v>0</v>
      </c>
      <c r="BV74" s="223">
        <f>'2.2'!BV74/'3.1.a'!$K$183</f>
        <v>1.7520918211083984E-3</v>
      </c>
      <c r="BW74" s="222">
        <f>'2.2'!BW74/'3.1.a'!$L$183</f>
        <v>1.7087392670450691E-3</v>
      </c>
      <c r="BX74" s="145">
        <f>'2.2'!BX74/'3.1.a'!$L$183</f>
        <v>0</v>
      </c>
      <c r="BY74" s="145">
        <f>'2.2'!BY74/'3.1.a'!$L$183</f>
        <v>0</v>
      </c>
      <c r="BZ74" s="145">
        <f>'2.2'!BZ74/'3.1.a'!$L$183</f>
        <v>1.7087392670450691E-3</v>
      </c>
      <c r="CA74" s="145">
        <f>'2.2'!CA74/'3.1.a'!$L$183</f>
        <v>0</v>
      </c>
      <c r="CB74" s="145">
        <f>'2.2'!CB74/'3.1.a'!$L$183</f>
        <v>0</v>
      </c>
      <c r="CC74" s="145">
        <f>'2.2'!CC74/'3.1.a'!$L$183</f>
        <v>0</v>
      </c>
      <c r="CD74" s="223">
        <f>'2.2'!CD74/'3.1.a'!$L$183</f>
        <v>1.7087392670450691E-3</v>
      </c>
      <c r="CE74" s="222">
        <f>'2.2'!CE74/'3.1.a'!$M$183</f>
        <v>1.9666581937673542E-3</v>
      </c>
      <c r="CF74" s="145">
        <f>'2.2'!CF74/'3.1.a'!$M$183</f>
        <v>0</v>
      </c>
      <c r="CG74" s="145">
        <f>'2.2'!CG74/'3.1.a'!$M$183</f>
        <v>0</v>
      </c>
      <c r="CH74" s="145">
        <f>'2.2'!CH74/'3.1.a'!$M$183</f>
        <v>1.9666581937673542E-3</v>
      </c>
      <c r="CI74" s="145">
        <f>'2.2'!CI74/'3.1.a'!$M$183</f>
        <v>0</v>
      </c>
      <c r="CJ74" s="145">
        <f>'2.2'!CJ74/'3.1.a'!$M$183</f>
        <v>0</v>
      </c>
      <c r="CK74" s="145">
        <f>'2.2'!CK74/'3.1.a'!$M$183</f>
        <v>0</v>
      </c>
      <c r="CL74" s="145">
        <f>'2.2'!CL74/'3.1.a'!$M$183</f>
        <v>1.9666581937673542E-3</v>
      </c>
      <c r="CM74" s="222">
        <f>'2.2'!CM74/'3.1.a'!$N$183</f>
        <v>1.9437390659808355E-3</v>
      </c>
      <c r="CN74" s="145">
        <f>'2.2'!CN74/'3.1.a'!$N$183</f>
        <v>0</v>
      </c>
      <c r="CO74" s="145">
        <f>'2.2'!CO74/'3.1.a'!$N$183</f>
        <v>0</v>
      </c>
      <c r="CP74" s="145">
        <f>'2.2'!CP74/'3.1.a'!$N$183</f>
        <v>1.9437390659808355E-3</v>
      </c>
      <c r="CQ74" s="145">
        <f>'2.2'!CQ74/'3.1.a'!$N$183</f>
        <v>0</v>
      </c>
      <c r="CR74" s="215" t="s">
        <v>826</v>
      </c>
      <c r="CS74" s="145">
        <f>'2.2'!CS74/'3.1.a'!$N$183</f>
        <v>0</v>
      </c>
      <c r="CT74" s="215" t="s">
        <v>826</v>
      </c>
    </row>
    <row r="75" spans="1:98" ht="20" customHeight="1" x14ac:dyDescent="0.2">
      <c r="A75" s="21">
        <v>1223</v>
      </c>
      <c r="B75" s="22" t="s">
        <v>795</v>
      </c>
      <c r="C75" s="220">
        <f>'2.2'!C75/'3.1.a'!$C$183</f>
        <v>1.3050436622955047E-2</v>
      </c>
      <c r="D75" s="144">
        <f>'2.2'!D75/'3.1.a'!$C$183</f>
        <v>0</v>
      </c>
      <c r="E75" s="144">
        <f>'2.2'!E75/'3.1.a'!$C$183</f>
        <v>0</v>
      </c>
      <c r="F75" s="144">
        <f>'2.2'!F75/'3.1.a'!$C$183</f>
        <v>1.3050436622955047E-2</v>
      </c>
      <c r="G75" s="94" t="s">
        <v>826</v>
      </c>
      <c r="H75" s="94" t="s">
        <v>826</v>
      </c>
      <c r="I75" s="144">
        <f>'2.2'!I75/'3.1.a'!$C$183</f>
        <v>0</v>
      </c>
      <c r="J75" s="221">
        <f>'2.2'!J75/'3.1.a'!$C$183</f>
        <v>1.3050436622955047E-2</v>
      </c>
      <c r="K75" s="220">
        <f>'2.2'!K75/'3.1.a'!$D$183</f>
        <v>1.2484970461902091E-2</v>
      </c>
      <c r="L75" s="144">
        <f>'2.2'!L75/'3.1.a'!$D$183</f>
        <v>0</v>
      </c>
      <c r="M75" s="144">
        <f>'2.2'!M75/'3.1.a'!$D$183</f>
        <v>0</v>
      </c>
      <c r="N75" s="144">
        <f>'2.2'!N75/'3.1.a'!$D$183</f>
        <v>1.2484970461902091E-2</v>
      </c>
      <c r="O75" s="94" t="s">
        <v>826</v>
      </c>
      <c r="P75" s="94" t="s">
        <v>826</v>
      </c>
      <c r="Q75" s="144">
        <f>'2.2'!Q75/'3.1.a'!$D$183</f>
        <v>0</v>
      </c>
      <c r="R75" s="221">
        <f>'2.2'!R75/'3.1.a'!$D$183</f>
        <v>1.2484970461902091E-2</v>
      </c>
      <c r="S75" s="220">
        <f>'2.2'!S75/'3.1.a'!$E$183</f>
        <v>1.1885119922903737E-2</v>
      </c>
      <c r="T75" s="144">
        <f>'2.2'!T75/'3.1.a'!$E$183</f>
        <v>0</v>
      </c>
      <c r="U75" s="144">
        <f>'2.2'!U75/'3.1.a'!$E$183</f>
        <v>0</v>
      </c>
      <c r="V75" s="144">
        <f>'2.2'!V75/'3.1.a'!$E$183</f>
        <v>1.1885119922903737E-2</v>
      </c>
      <c r="W75" s="94" t="s">
        <v>826</v>
      </c>
      <c r="X75" s="94" t="s">
        <v>826</v>
      </c>
      <c r="Y75" s="144">
        <f>'2.2'!Y75/'3.1.a'!$E$183</f>
        <v>0</v>
      </c>
      <c r="Z75" s="221">
        <f>'2.2'!Z75/'3.1.a'!$E$183</f>
        <v>1.1885119922903737E-2</v>
      </c>
      <c r="AA75" s="220">
        <f>'2.2'!AA75/'3.1.a'!$F$183</f>
        <v>1.1702824226562325E-2</v>
      </c>
      <c r="AB75" s="144">
        <f>'2.2'!AB75/'3.1.a'!$F$183</f>
        <v>0</v>
      </c>
      <c r="AC75" s="144">
        <f>'2.2'!AC75/'3.1.a'!$F$183</f>
        <v>0</v>
      </c>
      <c r="AD75" s="144">
        <f>'2.2'!AD75/'3.1.a'!$F$183</f>
        <v>1.1702824226562325E-2</v>
      </c>
      <c r="AE75" s="94" t="s">
        <v>826</v>
      </c>
      <c r="AF75" s="94" t="s">
        <v>826</v>
      </c>
      <c r="AG75" s="144">
        <f>'2.2'!AG75/'3.1.a'!$F$183</f>
        <v>0</v>
      </c>
      <c r="AH75" s="221">
        <f>'2.2'!AH75/'3.1.a'!$F$183</f>
        <v>1.1702824226562325E-2</v>
      </c>
      <c r="AI75" s="220">
        <f>'2.2'!AI75/'3.1.a'!$G$183</f>
        <v>1.2062738700245526E-2</v>
      </c>
      <c r="AJ75" s="144">
        <f>'2.2'!AJ75/'3.1.a'!$G$183</f>
        <v>0</v>
      </c>
      <c r="AK75" s="144">
        <f>'2.2'!AK75/'3.1.a'!$G$183</f>
        <v>0</v>
      </c>
      <c r="AL75" s="144">
        <f>'2.2'!AL75/'3.1.a'!$G$183</f>
        <v>1.2062738700245526E-2</v>
      </c>
      <c r="AM75" s="94" t="s">
        <v>826</v>
      </c>
      <c r="AN75" s="94" t="s">
        <v>826</v>
      </c>
      <c r="AO75" s="144">
        <f>'2.2'!AO75/'3.1.a'!$G$183</f>
        <v>0</v>
      </c>
      <c r="AP75" s="221">
        <f>'2.2'!AP75/'3.1.a'!$G$183</f>
        <v>1.2062738700245526E-2</v>
      </c>
      <c r="AQ75" s="220">
        <f>'2.2'!AQ75/'3.1.a'!$H$183</f>
        <v>1.2308813833515928E-2</v>
      </c>
      <c r="AR75" s="144">
        <f>'2.2'!AR75/'3.1.a'!$H$183</f>
        <v>0</v>
      </c>
      <c r="AS75" s="144">
        <f>'2.2'!AS75/'3.1.a'!$H$183</f>
        <v>0</v>
      </c>
      <c r="AT75" s="144">
        <f>'2.2'!AT75/'3.1.a'!$H$183</f>
        <v>1.2308813833515928E-2</v>
      </c>
      <c r="AU75" s="94" t="s">
        <v>826</v>
      </c>
      <c r="AV75" s="94" t="s">
        <v>826</v>
      </c>
      <c r="AW75" s="144">
        <f>'2.2'!AW75/'3.1.a'!$H$183</f>
        <v>0</v>
      </c>
      <c r="AX75" s="221">
        <f>'2.2'!AX75/'3.1.a'!$H$183</f>
        <v>1.2308813833515928E-2</v>
      </c>
      <c r="AY75" s="220">
        <f>'2.2'!AY75/'3.1.a'!$I$183</f>
        <v>1.2496428644345935E-2</v>
      </c>
      <c r="AZ75" s="144">
        <f>'2.2'!AZ75/'3.1.a'!$I$183</f>
        <v>0</v>
      </c>
      <c r="BA75" s="144">
        <f>'2.2'!BA75/'3.1.a'!$I$183</f>
        <v>0</v>
      </c>
      <c r="BB75" s="144">
        <f>'2.2'!BB75/'3.1.a'!$I$183</f>
        <v>1.2496428644345935E-2</v>
      </c>
      <c r="BC75" s="94" t="s">
        <v>826</v>
      </c>
      <c r="BD75" s="94" t="s">
        <v>826</v>
      </c>
      <c r="BE75" s="144">
        <f>'2.2'!BE75/'3.1.a'!$I$183</f>
        <v>0</v>
      </c>
      <c r="BF75" s="221">
        <f>'2.2'!BF75/'3.1.a'!$I$183</f>
        <v>1.2496428644345935E-2</v>
      </c>
      <c r="BG75" s="220">
        <f>'2.2'!BG75/'3.1.a'!$J$183</f>
        <v>1.3565039844274082E-2</v>
      </c>
      <c r="BH75" s="144">
        <f>'2.2'!BH75/'3.1.a'!$J$183</f>
        <v>0</v>
      </c>
      <c r="BI75" s="144">
        <f>'2.2'!BI75/'3.1.a'!$J$183</f>
        <v>0</v>
      </c>
      <c r="BJ75" s="144">
        <f>'2.2'!BJ75/'3.1.a'!$J$183</f>
        <v>1.3565039844274082E-2</v>
      </c>
      <c r="BK75" s="94" t="s">
        <v>826</v>
      </c>
      <c r="BL75" s="94" t="s">
        <v>826</v>
      </c>
      <c r="BM75" s="144">
        <f>'2.2'!BM75/'3.1.a'!$J$183</f>
        <v>0</v>
      </c>
      <c r="BN75" s="221">
        <f>'2.2'!BN75/'3.1.a'!$J$183</f>
        <v>1.3565039844274082E-2</v>
      </c>
      <c r="BO75" s="220">
        <f>'2.2'!BO75/'3.1.a'!$K$183</f>
        <v>1.3822063040861114E-2</v>
      </c>
      <c r="BP75" s="144">
        <f>'2.2'!BP75/'3.1.a'!$K$183</f>
        <v>0</v>
      </c>
      <c r="BQ75" s="144">
        <f>'2.2'!BQ75/'3.1.a'!$K$183</f>
        <v>0</v>
      </c>
      <c r="BR75" s="144">
        <f>'2.2'!BR75/'3.1.a'!$K$183</f>
        <v>1.3822063040861114E-2</v>
      </c>
      <c r="BS75" s="94" t="s">
        <v>826</v>
      </c>
      <c r="BT75" s="94" t="s">
        <v>826</v>
      </c>
      <c r="BU75" s="144">
        <f>'2.2'!BU75/'3.1.a'!$K$183</f>
        <v>0</v>
      </c>
      <c r="BV75" s="221">
        <f>'2.2'!BV75/'3.1.a'!$K$183</f>
        <v>1.3822063040861114E-2</v>
      </c>
      <c r="BW75" s="220">
        <f>'2.2'!BW75/'3.1.a'!$L$183</f>
        <v>1.4222635389018004E-2</v>
      </c>
      <c r="BX75" s="144">
        <f>'2.2'!BX75/'3.1.a'!$L$183</f>
        <v>0</v>
      </c>
      <c r="BY75" s="144">
        <f>'2.2'!BY75/'3.1.a'!$L$183</f>
        <v>0</v>
      </c>
      <c r="BZ75" s="144">
        <f>'2.2'!BZ75/'3.1.a'!$L$183</f>
        <v>1.4222635389018004E-2</v>
      </c>
      <c r="CA75" s="94" t="s">
        <v>826</v>
      </c>
      <c r="CB75" s="94" t="s">
        <v>826</v>
      </c>
      <c r="CC75" s="144">
        <f>'2.2'!CC75/'3.1.a'!$L$183</f>
        <v>0</v>
      </c>
      <c r="CD75" s="221">
        <f>'2.2'!CD75/'3.1.a'!$L$183</f>
        <v>1.4222635389018004E-2</v>
      </c>
      <c r="CE75" s="220">
        <f>'2.2'!CE75/'3.1.a'!$M$183</f>
        <v>1.3091913538666629E-2</v>
      </c>
      <c r="CF75" s="144">
        <f>'2.2'!CF75/'3.1.a'!$M$183</f>
        <v>0</v>
      </c>
      <c r="CG75" s="144">
        <f>'2.2'!CG75/'3.1.a'!$M$183</f>
        <v>0</v>
      </c>
      <c r="CH75" s="144">
        <f>'2.2'!CH75/'3.1.a'!$M$183</f>
        <v>1.3091913538666629E-2</v>
      </c>
      <c r="CI75" s="94" t="s">
        <v>826</v>
      </c>
      <c r="CJ75" s="94" t="s">
        <v>826</v>
      </c>
      <c r="CK75" s="144">
        <f>'2.2'!CK75/'3.1.a'!$M$183</f>
        <v>0</v>
      </c>
      <c r="CL75" s="276">
        <f>CH75</f>
        <v>1.3091913538666629E-2</v>
      </c>
      <c r="CM75" s="220">
        <f>'2.2'!CM75/'3.1.a'!$N$183</f>
        <v>1.1593391086342631E-2</v>
      </c>
      <c r="CN75" s="144">
        <f>'2.2'!CN75/'3.1.a'!$N$183</f>
        <v>0</v>
      </c>
      <c r="CO75" s="144">
        <f>'2.2'!CO75/'3.1.a'!$N$183</f>
        <v>0</v>
      </c>
      <c r="CP75" s="144">
        <f>'2.2'!CP75/'3.1.a'!$N$183</f>
        <v>1.1593391086342631E-2</v>
      </c>
      <c r="CQ75" s="94" t="s">
        <v>826</v>
      </c>
      <c r="CR75" s="94" t="s">
        <v>826</v>
      </c>
      <c r="CS75" s="144">
        <f>'2.2'!CS75/'3.1.a'!$N$183</f>
        <v>0</v>
      </c>
      <c r="CT75" s="276">
        <f>CP75</f>
        <v>1.1593391086342631E-2</v>
      </c>
    </row>
    <row r="76" spans="1:98" s="41" customFormat="1" ht="20" customHeight="1" x14ac:dyDescent="0.2">
      <c r="A76" s="32">
        <v>13</v>
      </c>
      <c r="B76" s="33" t="s">
        <v>243</v>
      </c>
      <c r="C76" s="230">
        <f>'2.2'!C76/'3.1.a'!$C$183</f>
        <v>7.5309318354531207E-5</v>
      </c>
      <c r="D76" s="207">
        <f>'2.2'!D76/'3.1.a'!$C$183</f>
        <v>0</v>
      </c>
      <c r="E76" s="207">
        <f>'2.2'!E76/'3.1.a'!$C$183</f>
        <v>0</v>
      </c>
      <c r="F76" s="207">
        <f>'2.2'!F76/'3.1.a'!$C$183</f>
        <v>7.5309318354531207E-5</v>
      </c>
      <c r="G76" s="207">
        <f>'2.2'!G76/'3.1.a'!$C$183</f>
        <v>2.8317037544527829E-2</v>
      </c>
      <c r="H76" s="207">
        <f>'2.2'!H76/'3.1.a'!$C$183</f>
        <v>5.6494073109654895E-2</v>
      </c>
      <c r="I76" s="207">
        <f>'2.2'!I76/'3.1.a'!$C$183</f>
        <v>-8.4868258500945606E-2</v>
      </c>
      <c r="J76" s="231">
        <f>'2.2'!J76/'3.1.a'!$C$183</f>
        <v>1.8161471591640082E-5</v>
      </c>
      <c r="K76" s="230">
        <f>'2.2'!K76/'3.1.a'!$D$183</f>
        <v>1.0820259864198327E-4</v>
      </c>
      <c r="L76" s="207">
        <f>'2.2'!L76/'3.1.a'!$D$183</f>
        <v>0</v>
      </c>
      <c r="M76" s="207">
        <f>'2.2'!M76/'3.1.a'!$D$183</f>
        <v>0</v>
      </c>
      <c r="N76" s="207">
        <f>'2.2'!N76/'3.1.a'!$D$183</f>
        <v>1.0820259864198327E-4</v>
      </c>
      <c r="O76" s="207">
        <f>'2.2'!O76/'3.1.a'!$D$183</f>
        <v>2.7774324051301449E-2</v>
      </c>
      <c r="P76" s="207">
        <f>'2.2'!P76/'3.1.a'!$D$183</f>
        <v>5.7156383506933146E-2</v>
      </c>
      <c r="Q76" s="207">
        <f>'2.2'!Q76/'3.1.a'!$D$183</f>
        <v>-8.5031448094003648E-2</v>
      </c>
      <c r="R76" s="231">
        <f>'2.2'!R76/'3.1.a'!$D$183</f>
        <v>7.4620628729349839E-6</v>
      </c>
      <c r="S76" s="230">
        <f>'2.2'!S76/'3.1.a'!$E$183</f>
        <v>1.343508188487069E-4</v>
      </c>
      <c r="T76" s="207">
        <f>'2.2'!T76/'3.1.a'!$E$183</f>
        <v>0</v>
      </c>
      <c r="U76" s="207">
        <f>'2.2'!U76/'3.1.a'!$E$183</f>
        <v>0</v>
      </c>
      <c r="V76" s="207">
        <f>'2.2'!V76/'3.1.a'!$E$183</f>
        <v>1.343508188487069E-4</v>
      </c>
      <c r="W76" s="207">
        <f>'2.2'!W76/'3.1.a'!$E$183</f>
        <v>2.7158723663256137E-2</v>
      </c>
      <c r="X76" s="207">
        <f>'2.2'!X76/'3.1.a'!$E$183</f>
        <v>5.8742200561725591E-2</v>
      </c>
      <c r="Y76" s="207">
        <f>'2.2'!Y76/'3.1.a'!$E$183</f>
        <v>-8.6027424874499034E-2</v>
      </c>
      <c r="Z76" s="231">
        <f>'2.2'!Z76/'3.1.a'!$E$183</f>
        <v>7.8501693313948678E-6</v>
      </c>
      <c r="AA76" s="230">
        <f>'2.2'!AA76/'3.1.a'!$F$183</f>
        <v>7.8315038210719865E-5</v>
      </c>
      <c r="AB76" s="207">
        <f>'2.2'!AB76/'3.1.a'!$F$183</f>
        <v>0</v>
      </c>
      <c r="AC76" s="207">
        <f>'2.2'!AC76/'3.1.a'!$F$183</f>
        <v>0</v>
      </c>
      <c r="AD76" s="207">
        <f>'2.2'!AD76/'3.1.a'!$F$183</f>
        <v>7.8315038210719865E-5</v>
      </c>
      <c r="AE76" s="207">
        <f>'2.2'!AE76/'3.1.a'!$F$183</f>
        <v>2.5470016495278622E-2</v>
      </c>
      <c r="AF76" s="207">
        <f>'2.2'!AF76/'3.1.a'!$F$183</f>
        <v>5.6073470754053077E-2</v>
      </c>
      <c r="AG76" s="207">
        <f>'2.2'!AG76/'3.1.a'!$F$183</f>
        <v>-8.1606859573869511E-2</v>
      </c>
      <c r="AH76" s="231">
        <f>'2.2'!AH76/'3.1.a'!$F$183</f>
        <v>1.4942713672897778E-5</v>
      </c>
      <c r="AI76" s="230">
        <f>'2.2'!AI76/'3.1.a'!$G$183</f>
        <v>8.871958032709385E-5</v>
      </c>
      <c r="AJ76" s="207">
        <f>'2.2'!AJ76/'3.1.a'!$G$183</f>
        <v>0</v>
      </c>
      <c r="AK76" s="207">
        <f>'2.2'!AK76/'3.1.a'!$G$183</f>
        <v>0</v>
      </c>
      <c r="AL76" s="207">
        <f>'2.2'!AL76/'3.1.a'!$G$183</f>
        <v>8.871958032709385E-5</v>
      </c>
      <c r="AM76" s="207">
        <f>'2.2'!AM76/'3.1.a'!$G$183</f>
        <v>2.6033167706016429E-2</v>
      </c>
      <c r="AN76" s="207">
        <f>'2.2'!AN76/'3.1.a'!$G$183</f>
        <v>5.7140928958915163E-2</v>
      </c>
      <c r="AO76" s="207">
        <f>'2.2'!AO76/'3.1.a'!$G$183</f>
        <v>-8.3253373876587419E-2</v>
      </c>
      <c r="AP76" s="231">
        <f>'2.2'!AP76/'3.1.a'!$G$183</f>
        <v>9.4423686712649121E-6</v>
      </c>
      <c r="AQ76" s="230">
        <f>'2.2'!AQ76/'3.1.a'!$H$183</f>
        <v>9.3171545940507909E-5</v>
      </c>
      <c r="AR76" s="207">
        <f>'2.2'!AR76/'3.1.a'!$H$183</f>
        <v>0</v>
      </c>
      <c r="AS76" s="207">
        <f>'2.2'!AS76/'3.1.a'!$H$183</f>
        <v>0</v>
      </c>
      <c r="AT76" s="207">
        <f>'2.2'!AT76/'3.1.a'!$H$183</f>
        <v>9.3171545940507909E-5</v>
      </c>
      <c r="AU76" s="207">
        <f>'2.2'!AU76/'3.1.a'!$H$183</f>
        <v>2.4706246190813217E-2</v>
      </c>
      <c r="AV76" s="207">
        <f>'2.2'!AV76/'3.1.a'!$H$183</f>
        <v>5.7330787119429051E-2</v>
      </c>
      <c r="AW76" s="207">
        <f>'2.2'!AW76/'3.1.a'!$H$183</f>
        <v>-8.2123483198945788E-2</v>
      </c>
      <c r="AX76" s="231">
        <f>'2.2'!AX76/'3.1.a'!$H$183</f>
        <v>6.7216572369897748E-6</v>
      </c>
      <c r="AY76" s="230">
        <f>'2.2'!AY76/'3.1.a'!$I$183</f>
        <v>1.0234351807881165E-4</v>
      </c>
      <c r="AZ76" s="207">
        <f>'2.2'!AZ76/'3.1.a'!$I$183</f>
        <v>0</v>
      </c>
      <c r="BA76" s="207">
        <f>'2.2'!BA76/'3.1.a'!$I$183</f>
        <v>0</v>
      </c>
      <c r="BB76" s="207">
        <f>'2.2'!BB76/'3.1.a'!$I$183</f>
        <v>1.0234351807881165E-4</v>
      </c>
      <c r="BC76" s="207">
        <f>'2.2'!BC76/'3.1.a'!$I$183</f>
        <v>2.6232918675682577E-2</v>
      </c>
      <c r="BD76" s="207">
        <f>'2.2'!BD76/'3.1.a'!$I$183</f>
        <v>6.0121004588687868E-2</v>
      </c>
      <c r="BE76" s="207">
        <f>'2.2'!BE76/'3.1.a'!$I$183</f>
        <v>-8.645216051719723E-2</v>
      </c>
      <c r="BF76" s="231">
        <f>'2.2'!BF76/'3.1.a'!$I$183</f>
        <v>4.1062652520259545E-6</v>
      </c>
      <c r="BG76" s="230">
        <f>'2.2'!BG76/'3.1.a'!$J$183</f>
        <v>1.8503165055571536E-4</v>
      </c>
      <c r="BH76" s="207">
        <f>'2.2'!BH76/'3.1.a'!$J$183</f>
        <v>0</v>
      </c>
      <c r="BI76" s="207">
        <f>'2.2'!BI76/'3.1.a'!$J$183</f>
        <v>0</v>
      </c>
      <c r="BJ76" s="207">
        <f>'2.2'!BJ76/'3.1.a'!$J$183</f>
        <v>1.8503165055571536E-4</v>
      </c>
      <c r="BK76" s="207">
        <f>'2.2'!BK76/'3.1.a'!$J$183</f>
        <v>2.4216669497191826E-2</v>
      </c>
      <c r="BL76" s="207">
        <f>'2.2'!BL76/'3.1.a'!$J$183</f>
        <v>5.8537837041169244E-2</v>
      </c>
      <c r="BM76" s="207">
        <f>'2.2'!BM76/'3.1.a'!$J$183</f>
        <v>-8.2933194439506905E-2</v>
      </c>
      <c r="BN76" s="231">
        <f>'2.2'!BN76/'3.1.a'!$J$183</f>
        <v>6.3437494098744445E-6</v>
      </c>
      <c r="BO76" s="230">
        <f>'2.2'!BO76/'3.1.a'!$K$183</f>
        <v>1.3085365001646882E-4</v>
      </c>
      <c r="BP76" s="207">
        <f>'2.2'!BP76/'3.1.a'!$K$183</f>
        <v>0</v>
      </c>
      <c r="BQ76" s="207">
        <f>'2.2'!BQ76/'3.1.a'!$K$183</f>
        <v>0</v>
      </c>
      <c r="BR76" s="207">
        <f>'2.2'!BR76/'3.1.a'!$K$183</f>
        <v>1.3085365001646882E-4</v>
      </c>
      <c r="BS76" s="207">
        <f>'2.2'!BS76/'3.1.a'!$K$183</f>
        <v>2.5528281508938506E-2</v>
      </c>
      <c r="BT76" s="207">
        <f>'2.2'!BT76/'3.1.a'!$K$183</f>
        <v>6.0220382212752804E-2</v>
      </c>
      <c r="BU76" s="207">
        <f>'2.2'!BU76/'3.1.a'!$K$183</f>
        <v>-8.5867341401036995E-2</v>
      </c>
      <c r="BV76" s="231">
        <f>'2.2'!BV76/'3.1.a'!$K$183</f>
        <v>1.2175970670779636E-5</v>
      </c>
      <c r="BW76" s="230">
        <f>'2.2'!BW76/'3.1.a'!$L$183</f>
        <v>1.4276247625600357E-4</v>
      </c>
      <c r="BX76" s="207">
        <f>'2.2'!BX76/'3.1.a'!$L$183</f>
        <v>0</v>
      </c>
      <c r="BY76" s="207">
        <f>'2.2'!BY76/'3.1.a'!$L$183</f>
        <v>0</v>
      </c>
      <c r="BZ76" s="207">
        <f>'2.2'!BZ76/'3.1.a'!$L$183</f>
        <v>1.4276247625600357E-4</v>
      </c>
      <c r="CA76" s="207">
        <f>'2.2'!CA76/'3.1.a'!$L$183</f>
        <v>2.5956296549824405E-2</v>
      </c>
      <c r="CB76" s="207">
        <f>'2.2'!CB76/'3.1.a'!$L$183</f>
        <v>6.1071131950337622E-2</v>
      </c>
      <c r="CC76" s="207">
        <f>'2.2'!CC76/'3.1.a'!$L$183</f>
        <v>-8.7168736698874441E-2</v>
      </c>
      <c r="CD76" s="231">
        <f>'2.2'!CD76/'3.1.a'!$L$183</f>
        <v>1.4542775436002996E-6</v>
      </c>
      <c r="CE76" s="230">
        <f>'2.2'!CE76/'3.1.a'!$M$183</f>
        <v>9.1044802755632154E-5</v>
      </c>
      <c r="CF76" s="207">
        <f>'2.2'!CF76/'3.1.a'!$M$183</f>
        <v>0</v>
      </c>
      <c r="CG76" s="207">
        <f>'2.2'!CG76/'3.1.a'!$M$183</f>
        <v>0</v>
      </c>
      <c r="CH76" s="207">
        <f>'2.2'!CH76/'3.1.a'!$M$183</f>
        <v>9.1044802755632154E-5</v>
      </c>
      <c r="CI76" s="207">
        <f>'2.2'!CI76/'3.1.a'!$M$183</f>
        <v>3.1704099054394787E-2</v>
      </c>
      <c r="CJ76" s="207">
        <f>'2.2'!CJ76/'3.1.a'!$M$183</f>
        <v>6.9694016067338535E-2</v>
      </c>
      <c r="CK76" s="207">
        <f>'2.2'!CK76/'3.1.a'!$M$183</f>
        <v>-0.10146531738114413</v>
      </c>
      <c r="CL76" s="270">
        <f>'2.2'!CL76/'3.1.a'!$M$183</f>
        <v>2.3842543344830889E-5</v>
      </c>
      <c r="CM76" s="230">
        <f>'2.2'!CM76/'3.1.a'!$N$183</f>
        <v>7.1067326484620645E-5</v>
      </c>
      <c r="CN76" s="207">
        <f>'2.2'!CN76/'3.1.a'!$N$183</f>
        <v>0</v>
      </c>
      <c r="CO76" s="207">
        <f>'2.2'!CO76/'3.1.a'!$N$183</f>
        <v>0</v>
      </c>
      <c r="CP76" s="207">
        <f>'2.2'!CP76/'3.1.a'!$N$183</f>
        <v>7.1067326484620645E-5</v>
      </c>
      <c r="CQ76" s="207">
        <f>'2.2'!CQ76/'3.1.a'!$N$183</f>
        <v>2.6119635819191227E-2</v>
      </c>
      <c r="CR76" s="207">
        <f>'2.2'!CR76/'3.1.a'!$N$183</f>
        <v>6.7050274571093763E-2</v>
      </c>
      <c r="CS76" s="207">
        <f>'2.2'!CS76/'3.1.a'!$N$183</f>
        <v>-9.3240017065549324E-2</v>
      </c>
      <c r="CT76" s="270">
        <f>'2.2'!CT76/'3.1.a'!$N$183</f>
        <v>9.6065122029142025E-7</v>
      </c>
    </row>
    <row r="77" spans="1:98" ht="20" customHeight="1" x14ac:dyDescent="0.2">
      <c r="A77" s="35">
        <v>131</v>
      </c>
      <c r="B77" s="36" t="s">
        <v>285</v>
      </c>
      <c r="C77" s="218">
        <f>'2.2'!C77/'3.1.a'!$C$183</f>
        <v>0</v>
      </c>
      <c r="D77" s="143">
        <f>'2.2'!D77/'3.1.a'!$C$183</f>
        <v>0</v>
      </c>
      <c r="E77" s="143">
        <f>'2.2'!E77/'3.1.a'!$C$183</f>
        <v>0</v>
      </c>
      <c r="F77" s="143">
        <f>'2.2'!F77/'3.1.a'!$C$183</f>
        <v>0</v>
      </c>
      <c r="G77" s="143">
        <f>'2.2'!G77/'3.1.a'!$C$183</f>
        <v>0</v>
      </c>
      <c r="H77" s="143">
        <f>'2.2'!H77/'3.1.a'!$C$183</f>
        <v>0</v>
      </c>
      <c r="I77" s="143">
        <f>'2.2'!I77/'3.1.a'!$C$183</f>
        <v>0</v>
      </c>
      <c r="J77" s="219">
        <f>'2.2'!J77/'3.1.a'!$C$183</f>
        <v>0</v>
      </c>
      <c r="K77" s="218">
        <f>'2.2'!K77/'3.1.a'!$D$183</f>
        <v>0</v>
      </c>
      <c r="L77" s="143">
        <f>'2.2'!L77/'3.1.a'!$D$183</f>
        <v>0</v>
      </c>
      <c r="M77" s="143">
        <f>'2.2'!M77/'3.1.a'!$D$183</f>
        <v>0</v>
      </c>
      <c r="N77" s="143">
        <f>'2.2'!N77/'3.1.a'!$D$183</f>
        <v>0</v>
      </c>
      <c r="O77" s="143">
        <f>'2.2'!O77/'3.1.a'!$D$183</f>
        <v>0</v>
      </c>
      <c r="P77" s="143">
        <f>'2.2'!P77/'3.1.a'!$D$183</f>
        <v>0</v>
      </c>
      <c r="Q77" s="143">
        <f>'2.2'!Q77/'3.1.a'!$D$183</f>
        <v>0</v>
      </c>
      <c r="R77" s="219">
        <f>'2.2'!R77/'3.1.a'!$D$183</f>
        <v>0</v>
      </c>
      <c r="S77" s="218">
        <f>'2.2'!S77/'3.1.a'!$E$183</f>
        <v>0</v>
      </c>
      <c r="T77" s="143">
        <f>'2.2'!T77/'3.1.a'!$E$183</f>
        <v>0</v>
      </c>
      <c r="U77" s="143">
        <f>'2.2'!U77/'3.1.a'!$E$183</f>
        <v>0</v>
      </c>
      <c r="V77" s="143">
        <f>'2.2'!V77/'3.1.a'!$E$183</f>
        <v>0</v>
      </c>
      <c r="W77" s="143">
        <f>'2.2'!W77/'3.1.a'!$E$183</f>
        <v>0</v>
      </c>
      <c r="X77" s="143">
        <f>'2.2'!X77/'3.1.a'!$E$183</f>
        <v>0</v>
      </c>
      <c r="Y77" s="143">
        <f>'2.2'!Y77/'3.1.a'!$E$183</f>
        <v>0</v>
      </c>
      <c r="Z77" s="219">
        <f>'2.2'!Z77/'3.1.a'!$E$183</f>
        <v>0</v>
      </c>
      <c r="AA77" s="218">
        <f>'2.2'!AA77/'3.1.a'!$F$183</f>
        <v>0</v>
      </c>
      <c r="AB77" s="143">
        <f>'2.2'!AB77/'3.1.a'!$F$183</f>
        <v>0</v>
      </c>
      <c r="AC77" s="143">
        <f>'2.2'!AC77/'3.1.a'!$F$183</f>
        <v>0</v>
      </c>
      <c r="AD77" s="143">
        <f>'2.2'!AD77/'3.1.a'!$F$183</f>
        <v>0</v>
      </c>
      <c r="AE77" s="143">
        <f>'2.2'!AE77/'3.1.a'!$F$183</f>
        <v>0</v>
      </c>
      <c r="AF77" s="143">
        <f>'2.2'!AF77/'3.1.a'!$F$183</f>
        <v>0</v>
      </c>
      <c r="AG77" s="143">
        <f>'2.2'!AG77/'3.1.a'!$F$183</f>
        <v>0</v>
      </c>
      <c r="AH77" s="219">
        <f>'2.2'!AH77/'3.1.a'!$F$183</f>
        <v>0</v>
      </c>
      <c r="AI77" s="218">
        <f>'2.2'!AI77/'3.1.a'!$G$183</f>
        <v>0</v>
      </c>
      <c r="AJ77" s="143">
        <f>'2.2'!AJ77/'3.1.a'!$G$183</f>
        <v>0</v>
      </c>
      <c r="AK77" s="143">
        <f>'2.2'!AK77/'3.1.a'!$G$183</f>
        <v>0</v>
      </c>
      <c r="AL77" s="143">
        <f>'2.2'!AL77/'3.1.a'!$G$183</f>
        <v>0</v>
      </c>
      <c r="AM77" s="143">
        <f>'2.2'!AM77/'3.1.a'!$G$183</f>
        <v>0</v>
      </c>
      <c r="AN77" s="143">
        <f>'2.2'!AN77/'3.1.a'!$G$183</f>
        <v>0</v>
      </c>
      <c r="AO77" s="143">
        <f>'2.2'!AO77/'3.1.a'!$G$183</f>
        <v>0</v>
      </c>
      <c r="AP77" s="219">
        <f>'2.2'!AP77/'3.1.a'!$G$183</f>
        <v>0</v>
      </c>
      <c r="AQ77" s="218">
        <f>'2.2'!AQ77/'3.1.a'!$H$183</f>
        <v>0</v>
      </c>
      <c r="AR77" s="143">
        <f>'2.2'!AR77/'3.1.a'!$H$183</f>
        <v>0</v>
      </c>
      <c r="AS77" s="143">
        <f>'2.2'!AS77/'3.1.a'!$H$183</f>
        <v>0</v>
      </c>
      <c r="AT77" s="143">
        <f>'2.2'!AT77/'3.1.a'!$H$183</f>
        <v>0</v>
      </c>
      <c r="AU77" s="143">
        <f>'2.2'!AU77/'3.1.a'!$H$183</f>
        <v>0</v>
      </c>
      <c r="AV77" s="143">
        <f>'2.2'!AV77/'3.1.a'!$H$183</f>
        <v>0</v>
      </c>
      <c r="AW77" s="143">
        <f>'2.2'!AW77/'3.1.a'!$H$183</f>
        <v>0</v>
      </c>
      <c r="AX77" s="219">
        <f>'2.2'!AX77/'3.1.a'!$H$183</f>
        <v>0</v>
      </c>
      <c r="AY77" s="218">
        <f>'2.2'!AY77/'3.1.a'!$I$183</f>
        <v>0</v>
      </c>
      <c r="AZ77" s="143">
        <f>'2.2'!AZ77/'3.1.a'!$I$183</f>
        <v>0</v>
      </c>
      <c r="BA77" s="143">
        <f>'2.2'!BA77/'3.1.a'!$I$183</f>
        <v>0</v>
      </c>
      <c r="BB77" s="143">
        <f>'2.2'!BB77/'3.1.a'!$I$183</f>
        <v>0</v>
      </c>
      <c r="BC77" s="143">
        <f>'2.2'!BC77/'3.1.a'!$I$183</f>
        <v>0</v>
      </c>
      <c r="BD77" s="143">
        <f>'2.2'!BD77/'3.1.a'!$I$183</f>
        <v>0</v>
      </c>
      <c r="BE77" s="143">
        <f>'2.2'!BE77/'3.1.a'!$I$183</f>
        <v>0</v>
      </c>
      <c r="BF77" s="219">
        <f>'2.2'!BF77/'3.1.a'!$I$183</f>
        <v>0</v>
      </c>
      <c r="BG77" s="218">
        <f>'2.2'!BG77/'3.1.a'!$J$183</f>
        <v>0</v>
      </c>
      <c r="BH77" s="143">
        <f>'2.2'!BH77/'3.1.a'!$J$183</f>
        <v>0</v>
      </c>
      <c r="BI77" s="143">
        <f>'2.2'!BI77/'3.1.a'!$J$183</f>
        <v>0</v>
      </c>
      <c r="BJ77" s="143">
        <f>'2.2'!BJ77/'3.1.a'!$J$183</f>
        <v>0</v>
      </c>
      <c r="BK77" s="143">
        <f>'2.2'!BK77/'3.1.a'!$J$183</f>
        <v>0</v>
      </c>
      <c r="BL77" s="143">
        <f>'2.2'!BL77/'3.1.a'!$J$183</f>
        <v>0</v>
      </c>
      <c r="BM77" s="143">
        <f>'2.2'!BM77/'3.1.a'!$J$183</f>
        <v>0</v>
      </c>
      <c r="BN77" s="219">
        <f>'2.2'!BN77/'3.1.a'!$J$183</f>
        <v>0</v>
      </c>
      <c r="BO77" s="218">
        <f>'2.2'!BO77/'3.1.a'!$K$183</f>
        <v>0</v>
      </c>
      <c r="BP77" s="143">
        <f>'2.2'!BP77/'3.1.a'!$K$183</f>
        <v>0</v>
      </c>
      <c r="BQ77" s="143">
        <f>'2.2'!BQ77/'3.1.a'!$K$183</f>
        <v>0</v>
      </c>
      <c r="BR77" s="143">
        <f>'2.2'!BR77/'3.1.a'!$K$183</f>
        <v>0</v>
      </c>
      <c r="BS77" s="143">
        <f>'2.2'!BS77/'3.1.a'!$K$183</f>
        <v>0</v>
      </c>
      <c r="BT77" s="143">
        <f>'2.2'!BT77/'3.1.a'!$K$183</f>
        <v>0</v>
      </c>
      <c r="BU77" s="143">
        <f>'2.2'!BU77/'3.1.a'!$K$183</f>
        <v>0</v>
      </c>
      <c r="BV77" s="219">
        <f>'2.2'!BV77/'3.1.a'!$K$183</f>
        <v>0</v>
      </c>
      <c r="BW77" s="218">
        <f>'2.2'!BW77/'3.1.a'!$L$183</f>
        <v>0</v>
      </c>
      <c r="BX77" s="143">
        <f>'2.2'!BX77/'3.1.a'!$L$183</f>
        <v>0</v>
      </c>
      <c r="BY77" s="143">
        <f>'2.2'!BY77/'3.1.a'!$L$183</f>
        <v>0</v>
      </c>
      <c r="BZ77" s="143">
        <f>'2.2'!BZ77/'3.1.a'!$L$183</f>
        <v>0</v>
      </c>
      <c r="CA77" s="143">
        <f>'2.2'!CA77/'3.1.a'!$L$183</f>
        <v>0</v>
      </c>
      <c r="CB77" s="143">
        <f>'2.2'!CB77/'3.1.a'!$L$183</f>
        <v>0</v>
      </c>
      <c r="CC77" s="143">
        <f>'2.2'!CC77/'3.1.a'!$L$183</f>
        <v>0</v>
      </c>
      <c r="CD77" s="219">
        <f>'2.2'!CD77/'3.1.a'!$L$183</f>
        <v>0</v>
      </c>
      <c r="CE77" s="218">
        <f>'2.2'!CE77/'3.1.a'!$M$183</f>
        <v>0</v>
      </c>
      <c r="CF77" s="143">
        <f>'2.2'!CF77/'3.1.a'!$M$183</f>
        <v>0</v>
      </c>
      <c r="CG77" s="143">
        <f>'2.2'!CG77/'3.1.a'!$M$183</f>
        <v>0</v>
      </c>
      <c r="CH77" s="143">
        <f>'2.2'!CH77/'3.1.a'!$M$183</f>
        <v>0</v>
      </c>
      <c r="CI77" s="143">
        <f>'2.2'!CI77/'3.1.a'!$M$183</f>
        <v>0</v>
      </c>
      <c r="CJ77" s="143">
        <f>'2.2'!CJ77/'3.1.a'!$M$183</f>
        <v>0</v>
      </c>
      <c r="CK77" s="143">
        <f>'2.2'!CK77/'3.1.a'!$M$183</f>
        <v>0</v>
      </c>
      <c r="CL77" s="143">
        <f>'2.2'!CL77/'3.1.a'!$M$183</f>
        <v>0</v>
      </c>
      <c r="CM77" s="218">
        <f>'2.2'!CM77/'3.1.a'!$N$183</f>
        <v>0</v>
      </c>
      <c r="CN77" s="143">
        <f>'2.2'!CN77/'3.1.a'!$N$183</f>
        <v>0</v>
      </c>
      <c r="CO77" s="143">
        <f>'2.2'!CO77/'3.1.a'!$N$183</f>
        <v>0</v>
      </c>
      <c r="CP77" s="143">
        <f>'2.2'!CP77/'3.1.a'!$N$183</f>
        <v>0</v>
      </c>
      <c r="CQ77" s="143">
        <f>'2.2'!CQ77/'3.1.a'!$N$183</f>
        <v>0</v>
      </c>
      <c r="CR77" s="264" t="s">
        <v>826</v>
      </c>
      <c r="CS77" s="143">
        <f>'2.2'!CS77/'3.1.a'!$N$183</f>
        <v>0</v>
      </c>
      <c r="CT77" s="264" t="s">
        <v>826</v>
      </c>
    </row>
    <row r="78" spans="1:98" ht="20" customHeight="1" x14ac:dyDescent="0.2">
      <c r="A78" s="21">
        <v>1311</v>
      </c>
      <c r="B78" s="22" t="s">
        <v>286</v>
      </c>
      <c r="C78" s="220">
        <f>'2.2'!C78/'3.1.a'!$C$183</f>
        <v>0</v>
      </c>
      <c r="D78" s="144">
        <f>'2.2'!D78/'3.1.a'!$C$183</f>
        <v>0</v>
      </c>
      <c r="E78" s="144">
        <f>'2.2'!E78/'3.1.a'!$C$183</f>
        <v>0</v>
      </c>
      <c r="F78" s="144">
        <f>'2.2'!F78/'3.1.a'!$C$183</f>
        <v>0</v>
      </c>
      <c r="G78" s="144">
        <f>'2.2'!G78/'3.1.a'!$C$183</f>
        <v>0</v>
      </c>
      <c r="H78" s="144">
        <f>'2.2'!H78/'3.1.a'!$C$183</f>
        <v>0</v>
      </c>
      <c r="I78" s="144">
        <f>'2.2'!I78/'3.1.a'!$C$183</f>
        <v>0</v>
      </c>
      <c r="J78" s="221">
        <f>'2.2'!J78/'3.1.a'!$C$183</f>
        <v>0</v>
      </c>
      <c r="K78" s="220">
        <f>'2.2'!K78/'3.1.a'!$D$183</f>
        <v>0</v>
      </c>
      <c r="L78" s="144">
        <f>'2.2'!L78/'3.1.a'!$D$183</f>
        <v>0</v>
      </c>
      <c r="M78" s="144">
        <f>'2.2'!M78/'3.1.a'!$D$183</f>
        <v>0</v>
      </c>
      <c r="N78" s="144">
        <f>'2.2'!N78/'3.1.a'!$D$183</f>
        <v>0</v>
      </c>
      <c r="O78" s="144">
        <f>'2.2'!O78/'3.1.a'!$D$183</f>
        <v>0</v>
      </c>
      <c r="P78" s="144">
        <f>'2.2'!P78/'3.1.a'!$D$183</f>
        <v>0</v>
      </c>
      <c r="Q78" s="144">
        <f>'2.2'!Q78/'3.1.a'!$D$183</f>
        <v>0</v>
      </c>
      <c r="R78" s="221">
        <f>'2.2'!R78/'3.1.a'!$D$183</f>
        <v>0</v>
      </c>
      <c r="S78" s="220">
        <f>'2.2'!S78/'3.1.a'!$E$183</f>
        <v>0</v>
      </c>
      <c r="T78" s="144">
        <f>'2.2'!T78/'3.1.a'!$E$183</f>
        <v>0</v>
      </c>
      <c r="U78" s="144">
        <f>'2.2'!U78/'3.1.a'!$E$183</f>
        <v>0</v>
      </c>
      <c r="V78" s="144">
        <f>'2.2'!V78/'3.1.a'!$E$183</f>
        <v>0</v>
      </c>
      <c r="W78" s="144">
        <f>'2.2'!W78/'3.1.a'!$E$183</f>
        <v>0</v>
      </c>
      <c r="X78" s="144">
        <f>'2.2'!X78/'3.1.a'!$E$183</f>
        <v>0</v>
      </c>
      <c r="Y78" s="144">
        <f>'2.2'!Y78/'3.1.a'!$E$183</f>
        <v>0</v>
      </c>
      <c r="Z78" s="221">
        <f>'2.2'!Z78/'3.1.a'!$E$183</f>
        <v>0</v>
      </c>
      <c r="AA78" s="220">
        <f>'2.2'!AA78/'3.1.a'!$F$183</f>
        <v>0</v>
      </c>
      <c r="AB78" s="144">
        <f>'2.2'!AB78/'3.1.a'!$F$183</f>
        <v>0</v>
      </c>
      <c r="AC78" s="144">
        <f>'2.2'!AC78/'3.1.a'!$F$183</f>
        <v>0</v>
      </c>
      <c r="AD78" s="144">
        <f>'2.2'!AD78/'3.1.a'!$F$183</f>
        <v>0</v>
      </c>
      <c r="AE78" s="144">
        <f>'2.2'!AE78/'3.1.a'!$F$183</f>
        <v>0</v>
      </c>
      <c r="AF78" s="144">
        <f>'2.2'!AF78/'3.1.a'!$F$183</f>
        <v>0</v>
      </c>
      <c r="AG78" s="144">
        <f>'2.2'!AG78/'3.1.a'!$F$183</f>
        <v>0</v>
      </c>
      <c r="AH78" s="221">
        <f>'2.2'!AH78/'3.1.a'!$F$183</f>
        <v>0</v>
      </c>
      <c r="AI78" s="220">
        <f>'2.2'!AI78/'3.1.a'!$G$183</f>
        <v>0</v>
      </c>
      <c r="AJ78" s="144">
        <f>'2.2'!AJ78/'3.1.a'!$G$183</f>
        <v>0</v>
      </c>
      <c r="AK78" s="144">
        <f>'2.2'!AK78/'3.1.a'!$G$183</f>
        <v>0</v>
      </c>
      <c r="AL78" s="144">
        <f>'2.2'!AL78/'3.1.a'!$G$183</f>
        <v>0</v>
      </c>
      <c r="AM78" s="144">
        <f>'2.2'!AM78/'3.1.a'!$G$183</f>
        <v>0</v>
      </c>
      <c r="AN78" s="144">
        <f>'2.2'!AN78/'3.1.a'!$G$183</f>
        <v>0</v>
      </c>
      <c r="AO78" s="144">
        <f>'2.2'!AO78/'3.1.a'!$G$183</f>
        <v>0</v>
      </c>
      <c r="AP78" s="221">
        <f>'2.2'!AP78/'3.1.a'!$G$183</f>
        <v>0</v>
      </c>
      <c r="AQ78" s="220">
        <f>'2.2'!AQ78/'3.1.a'!$H$183</f>
        <v>0</v>
      </c>
      <c r="AR78" s="144">
        <f>'2.2'!AR78/'3.1.a'!$H$183</f>
        <v>0</v>
      </c>
      <c r="AS78" s="144">
        <f>'2.2'!AS78/'3.1.a'!$H$183</f>
        <v>0</v>
      </c>
      <c r="AT78" s="144">
        <f>'2.2'!AT78/'3.1.a'!$H$183</f>
        <v>0</v>
      </c>
      <c r="AU78" s="144">
        <f>'2.2'!AU78/'3.1.a'!$H$183</f>
        <v>0</v>
      </c>
      <c r="AV78" s="144">
        <f>'2.2'!AV78/'3.1.a'!$H$183</f>
        <v>0</v>
      </c>
      <c r="AW78" s="144">
        <f>'2.2'!AW78/'3.1.a'!$H$183</f>
        <v>0</v>
      </c>
      <c r="AX78" s="221">
        <f>'2.2'!AX78/'3.1.a'!$H$183</f>
        <v>0</v>
      </c>
      <c r="AY78" s="220">
        <f>'2.2'!AY78/'3.1.a'!$I$183</f>
        <v>0</v>
      </c>
      <c r="AZ78" s="144">
        <f>'2.2'!AZ78/'3.1.a'!$I$183</f>
        <v>0</v>
      </c>
      <c r="BA78" s="144">
        <f>'2.2'!BA78/'3.1.a'!$I$183</f>
        <v>0</v>
      </c>
      <c r="BB78" s="144">
        <f>'2.2'!BB78/'3.1.a'!$I$183</f>
        <v>0</v>
      </c>
      <c r="BC78" s="144">
        <f>'2.2'!BC78/'3.1.a'!$I$183</f>
        <v>0</v>
      </c>
      <c r="BD78" s="144">
        <f>'2.2'!BD78/'3.1.a'!$I$183</f>
        <v>0</v>
      </c>
      <c r="BE78" s="144">
        <f>'2.2'!BE78/'3.1.a'!$I$183</f>
        <v>0</v>
      </c>
      <c r="BF78" s="221">
        <f>'2.2'!BF78/'3.1.a'!$I$183</f>
        <v>0</v>
      </c>
      <c r="BG78" s="220">
        <f>'2.2'!BG78/'3.1.a'!$J$183</f>
        <v>0</v>
      </c>
      <c r="BH78" s="144">
        <f>'2.2'!BH78/'3.1.a'!$J$183</f>
        <v>0</v>
      </c>
      <c r="BI78" s="144">
        <f>'2.2'!BI78/'3.1.a'!$J$183</f>
        <v>0</v>
      </c>
      <c r="BJ78" s="144">
        <f>'2.2'!BJ78/'3.1.a'!$J$183</f>
        <v>0</v>
      </c>
      <c r="BK78" s="144">
        <f>'2.2'!BK78/'3.1.a'!$J$183</f>
        <v>0</v>
      </c>
      <c r="BL78" s="144">
        <f>'2.2'!BL78/'3.1.a'!$J$183</f>
        <v>0</v>
      </c>
      <c r="BM78" s="144">
        <f>'2.2'!BM78/'3.1.a'!$J$183</f>
        <v>0</v>
      </c>
      <c r="BN78" s="221">
        <f>'2.2'!BN78/'3.1.a'!$J$183</f>
        <v>0</v>
      </c>
      <c r="BO78" s="220">
        <f>'2.2'!BO78/'3.1.a'!$K$183</f>
        <v>0</v>
      </c>
      <c r="BP78" s="144">
        <f>'2.2'!BP78/'3.1.a'!$K$183</f>
        <v>0</v>
      </c>
      <c r="BQ78" s="144">
        <f>'2.2'!BQ78/'3.1.a'!$K$183</f>
        <v>0</v>
      </c>
      <c r="BR78" s="144">
        <f>'2.2'!BR78/'3.1.a'!$K$183</f>
        <v>0</v>
      </c>
      <c r="BS78" s="144">
        <f>'2.2'!BS78/'3.1.a'!$K$183</f>
        <v>0</v>
      </c>
      <c r="BT78" s="144">
        <f>'2.2'!BT78/'3.1.a'!$K$183</f>
        <v>0</v>
      </c>
      <c r="BU78" s="144">
        <f>'2.2'!BU78/'3.1.a'!$K$183</f>
        <v>0</v>
      </c>
      <c r="BV78" s="221">
        <f>'2.2'!BV78/'3.1.a'!$K$183</f>
        <v>0</v>
      </c>
      <c r="BW78" s="220">
        <f>'2.2'!BW78/'3.1.a'!$L$183</f>
        <v>0</v>
      </c>
      <c r="BX78" s="144">
        <f>'2.2'!BX78/'3.1.a'!$L$183</f>
        <v>0</v>
      </c>
      <c r="BY78" s="144">
        <f>'2.2'!BY78/'3.1.a'!$L$183</f>
        <v>0</v>
      </c>
      <c r="BZ78" s="144">
        <f>'2.2'!BZ78/'3.1.a'!$L$183</f>
        <v>0</v>
      </c>
      <c r="CA78" s="144">
        <f>'2.2'!CA78/'3.1.a'!$L$183</f>
        <v>0</v>
      </c>
      <c r="CB78" s="144">
        <f>'2.2'!CB78/'3.1.a'!$L$183</f>
        <v>0</v>
      </c>
      <c r="CC78" s="144">
        <f>'2.2'!CC78/'3.1.a'!$L$183</f>
        <v>0</v>
      </c>
      <c r="CD78" s="221">
        <f>'2.2'!CD78/'3.1.a'!$L$183</f>
        <v>0</v>
      </c>
      <c r="CE78" s="220">
        <f>'2.2'!CE78/'3.1.a'!$M$183</f>
        <v>0</v>
      </c>
      <c r="CF78" s="144">
        <f>'2.2'!CF78/'3.1.a'!$M$183</f>
        <v>0</v>
      </c>
      <c r="CG78" s="144">
        <f>'2.2'!CG78/'3.1.a'!$M$183</f>
        <v>0</v>
      </c>
      <c r="CH78" s="144">
        <f>'2.2'!CH78/'3.1.a'!$M$183</f>
        <v>0</v>
      </c>
      <c r="CI78" s="144">
        <f>'2.2'!CI78/'3.1.a'!$M$183</f>
        <v>0</v>
      </c>
      <c r="CJ78" s="144">
        <f>'2.2'!CJ78/'3.1.a'!$M$183</f>
        <v>0</v>
      </c>
      <c r="CK78" s="144">
        <f>'2.2'!CK78/'3.1.a'!$M$183</f>
        <v>0</v>
      </c>
      <c r="CL78" s="144">
        <f>'2.2'!CL78/'3.1.a'!$M$183</f>
        <v>0</v>
      </c>
      <c r="CM78" s="220">
        <f>'2.2'!CM78/'3.1.a'!$N$183</f>
        <v>0</v>
      </c>
      <c r="CN78" s="144">
        <f>'2.2'!CN78/'3.1.a'!$N$183</f>
        <v>0</v>
      </c>
      <c r="CO78" s="144">
        <f>'2.2'!CO78/'3.1.a'!$N$183</f>
        <v>0</v>
      </c>
      <c r="CP78" s="144">
        <f>'2.2'!CP78/'3.1.a'!$N$183</f>
        <v>0</v>
      </c>
      <c r="CQ78" s="144">
        <f>'2.2'!CQ78/'3.1.a'!$N$183</f>
        <v>0</v>
      </c>
      <c r="CR78" s="94" t="s">
        <v>826</v>
      </c>
      <c r="CS78" s="144">
        <f>'2.2'!CS78/'3.1.a'!$N$183</f>
        <v>0</v>
      </c>
      <c r="CT78" s="94" t="s">
        <v>826</v>
      </c>
    </row>
    <row r="79" spans="1:98" ht="20" customHeight="1" x14ac:dyDescent="0.2">
      <c r="A79" s="21">
        <v>1312</v>
      </c>
      <c r="B79" s="22" t="s">
        <v>287</v>
      </c>
      <c r="C79" s="220">
        <f>'2.2'!C79/'3.1.a'!$C$183</f>
        <v>0</v>
      </c>
      <c r="D79" s="144">
        <f>'2.2'!D79/'3.1.a'!$C$183</f>
        <v>0</v>
      </c>
      <c r="E79" s="144">
        <f>'2.2'!E79/'3.1.a'!$C$183</f>
        <v>0</v>
      </c>
      <c r="F79" s="144">
        <f>'2.2'!F79/'3.1.a'!$C$183</f>
        <v>0</v>
      </c>
      <c r="G79" s="144">
        <f>'2.2'!G79/'3.1.a'!$C$183</f>
        <v>0</v>
      </c>
      <c r="H79" s="144">
        <f>'2.2'!H79/'3.1.a'!$C$183</f>
        <v>0</v>
      </c>
      <c r="I79" s="144">
        <f>'2.2'!I79/'3.1.a'!$C$183</f>
        <v>0</v>
      </c>
      <c r="J79" s="221">
        <f>'2.2'!J79/'3.1.a'!$C$183</f>
        <v>0</v>
      </c>
      <c r="K79" s="220">
        <f>'2.2'!K79/'3.1.a'!$D$183</f>
        <v>0</v>
      </c>
      <c r="L79" s="144">
        <f>'2.2'!L79/'3.1.a'!$D$183</f>
        <v>0</v>
      </c>
      <c r="M79" s="144">
        <f>'2.2'!M79/'3.1.a'!$D$183</f>
        <v>0</v>
      </c>
      <c r="N79" s="144">
        <f>'2.2'!N79/'3.1.a'!$D$183</f>
        <v>0</v>
      </c>
      <c r="O79" s="144">
        <f>'2.2'!O79/'3.1.a'!$D$183</f>
        <v>0</v>
      </c>
      <c r="P79" s="144">
        <f>'2.2'!P79/'3.1.a'!$D$183</f>
        <v>0</v>
      </c>
      <c r="Q79" s="144">
        <f>'2.2'!Q79/'3.1.a'!$D$183</f>
        <v>0</v>
      </c>
      <c r="R79" s="221">
        <f>'2.2'!R79/'3.1.a'!$D$183</f>
        <v>0</v>
      </c>
      <c r="S79" s="220">
        <f>'2.2'!S79/'3.1.a'!$E$183</f>
        <v>0</v>
      </c>
      <c r="T79" s="144">
        <f>'2.2'!T79/'3.1.a'!$E$183</f>
        <v>0</v>
      </c>
      <c r="U79" s="144">
        <f>'2.2'!U79/'3.1.a'!$E$183</f>
        <v>0</v>
      </c>
      <c r="V79" s="144">
        <f>'2.2'!V79/'3.1.a'!$E$183</f>
        <v>0</v>
      </c>
      <c r="W79" s="144">
        <f>'2.2'!W79/'3.1.a'!$E$183</f>
        <v>0</v>
      </c>
      <c r="X79" s="144">
        <f>'2.2'!X79/'3.1.a'!$E$183</f>
        <v>0</v>
      </c>
      <c r="Y79" s="144">
        <f>'2.2'!Y79/'3.1.a'!$E$183</f>
        <v>0</v>
      </c>
      <c r="Z79" s="221">
        <f>'2.2'!Z79/'3.1.a'!$E$183</f>
        <v>0</v>
      </c>
      <c r="AA79" s="220">
        <f>'2.2'!AA79/'3.1.a'!$F$183</f>
        <v>0</v>
      </c>
      <c r="AB79" s="144">
        <f>'2.2'!AB79/'3.1.a'!$F$183</f>
        <v>0</v>
      </c>
      <c r="AC79" s="144">
        <f>'2.2'!AC79/'3.1.a'!$F$183</f>
        <v>0</v>
      </c>
      <c r="AD79" s="144">
        <f>'2.2'!AD79/'3.1.a'!$F$183</f>
        <v>0</v>
      </c>
      <c r="AE79" s="144">
        <f>'2.2'!AE79/'3.1.a'!$F$183</f>
        <v>0</v>
      </c>
      <c r="AF79" s="144">
        <f>'2.2'!AF79/'3.1.a'!$F$183</f>
        <v>0</v>
      </c>
      <c r="AG79" s="144">
        <f>'2.2'!AG79/'3.1.a'!$F$183</f>
        <v>0</v>
      </c>
      <c r="AH79" s="221">
        <f>'2.2'!AH79/'3.1.a'!$F$183</f>
        <v>0</v>
      </c>
      <c r="AI79" s="220">
        <f>'2.2'!AI79/'3.1.a'!$G$183</f>
        <v>0</v>
      </c>
      <c r="AJ79" s="144">
        <f>'2.2'!AJ79/'3.1.a'!$G$183</f>
        <v>0</v>
      </c>
      <c r="AK79" s="144">
        <f>'2.2'!AK79/'3.1.a'!$G$183</f>
        <v>0</v>
      </c>
      <c r="AL79" s="144">
        <f>'2.2'!AL79/'3.1.a'!$G$183</f>
        <v>0</v>
      </c>
      <c r="AM79" s="144">
        <f>'2.2'!AM79/'3.1.a'!$G$183</f>
        <v>0</v>
      </c>
      <c r="AN79" s="144">
        <f>'2.2'!AN79/'3.1.a'!$G$183</f>
        <v>0</v>
      </c>
      <c r="AO79" s="144">
        <f>'2.2'!AO79/'3.1.a'!$G$183</f>
        <v>0</v>
      </c>
      <c r="AP79" s="221">
        <f>'2.2'!AP79/'3.1.a'!$G$183</f>
        <v>0</v>
      </c>
      <c r="AQ79" s="220">
        <f>'2.2'!AQ79/'3.1.a'!$H$183</f>
        <v>0</v>
      </c>
      <c r="AR79" s="144">
        <f>'2.2'!AR79/'3.1.a'!$H$183</f>
        <v>0</v>
      </c>
      <c r="AS79" s="144">
        <f>'2.2'!AS79/'3.1.a'!$H$183</f>
        <v>0</v>
      </c>
      <c r="AT79" s="144">
        <f>'2.2'!AT79/'3.1.a'!$H$183</f>
        <v>0</v>
      </c>
      <c r="AU79" s="144">
        <f>'2.2'!AU79/'3.1.a'!$H$183</f>
        <v>0</v>
      </c>
      <c r="AV79" s="144">
        <f>'2.2'!AV79/'3.1.a'!$H$183</f>
        <v>0</v>
      </c>
      <c r="AW79" s="144">
        <f>'2.2'!AW79/'3.1.a'!$H$183</f>
        <v>0</v>
      </c>
      <c r="AX79" s="221">
        <f>'2.2'!AX79/'3.1.a'!$H$183</f>
        <v>0</v>
      </c>
      <c r="AY79" s="220">
        <f>'2.2'!AY79/'3.1.a'!$I$183</f>
        <v>0</v>
      </c>
      <c r="AZ79" s="144">
        <f>'2.2'!AZ79/'3.1.a'!$I$183</f>
        <v>0</v>
      </c>
      <c r="BA79" s="144">
        <f>'2.2'!BA79/'3.1.a'!$I$183</f>
        <v>0</v>
      </c>
      <c r="BB79" s="144">
        <f>'2.2'!BB79/'3.1.a'!$I$183</f>
        <v>0</v>
      </c>
      <c r="BC79" s="144">
        <f>'2.2'!BC79/'3.1.a'!$I$183</f>
        <v>0</v>
      </c>
      <c r="BD79" s="144">
        <f>'2.2'!BD79/'3.1.a'!$I$183</f>
        <v>0</v>
      </c>
      <c r="BE79" s="144">
        <f>'2.2'!BE79/'3.1.a'!$I$183</f>
        <v>0</v>
      </c>
      <c r="BF79" s="221">
        <f>'2.2'!BF79/'3.1.a'!$I$183</f>
        <v>0</v>
      </c>
      <c r="BG79" s="220">
        <f>'2.2'!BG79/'3.1.a'!$J$183</f>
        <v>0</v>
      </c>
      <c r="BH79" s="144">
        <f>'2.2'!BH79/'3.1.a'!$J$183</f>
        <v>0</v>
      </c>
      <c r="BI79" s="144">
        <f>'2.2'!BI79/'3.1.a'!$J$183</f>
        <v>0</v>
      </c>
      <c r="BJ79" s="144">
        <f>'2.2'!BJ79/'3.1.a'!$J$183</f>
        <v>0</v>
      </c>
      <c r="BK79" s="144">
        <f>'2.2'!BK79/'3.1.a'!$J$183</f>
        <v>0</v>
      </c>
      <c r="BL79" s="144">
        <f>'2.2'!BL79/'3.1.a'!$J$183</f>
        <v>0</v>
      </c>
      <c r="BM79" s="144">
        <f>'2.2'!BM79/'3.1.a'!$J$183</f>
        <v>0</v>
      </c>
      <c r="BN79" s="221">
        <f>'2.2'!BN79/'3.1.a'!$J$183</f>
        <v>0</v>
      </c>
      <c r="BO79" s="220">
        <f>'2.2'!BO79/'3.1.a'!$K$183</f>
        <v>0</v>
      </c>
      <c r="BP79" s="144">
        <f>'2.2'!BP79/'3.1.a'!$K$183</f>
        <v>0</v>
      </c>
      <c r="BQ79" s="144">
        <f>'2.2'!BQ79/'3.1.a'!$K$183</f>
        <v>0</v>
      </c>
      <c r="BR79" s="144">
        <f>'2.2'!BR79/'3.1.a'!$K$183</f>
        <v>0</v>
      </c>
      <c r="BS79" s="144">
        <f>'2.2'!BS79/'3.1.a'!$K$183</f>
        <v>0</v>
      </c>
      <c r="BT79" s="144">
        <f>'2.2'!BT79/'3.1.a'!$K$183</f>
        <v>0</v>
      </c>
      <c r="BU79" s="144">
        <f>'2.2'!BU79/'3.1.a'!$K$183</f>
        <v>0</v>
      </c>
      <c r="BV79" s="221">
        <f>'2.2'!BV79/'3.1.a'!$K$183</f>
        <v>0</v>
      </c>
      <c r="BW79" s="220">
        <f>'2.2'!BW79/'3.1.a'!$L$183</f>
        <v>0</v>
      </c>
      <c r="BX79" s="144">
        <f>'2.2'!BX79/'3.1.a'!$L$183</f>
        <v>0</v>
      </c>
      <c r="BY79" s="144">
        <f>'2.2'!BY79/'3.1.a'!$L$183</f>
        <v>0</v>
      </c>
      <c r="BZ79" s="144">
        <f>'2.2'!BZ79/'3.1.a'!$L$183</f>
        <v>0</v>
      </c>
      <c r="CA79" s="144">
        <f>'2.2'!CA79/'3.1.a'!$L$183</f>
        <v>0</v>
      </c>
      <c r="CB79" s="144">
        <f>'2.2'!CB79/'3.1.a'!$L$183</f>
        <v>0</v>
      </c>
      <c r="CC79" s="144">
        <f>'2.2'!CC79/'3.1.a'!$L$183</f>
        <v>0</v>
      </c>
      <c r="CD79" s="221">
        <f>'2.2'!CD79/'3.1.a'!$L$183</f>
        <v>0</v>
      </c>
      <c r="CE79" s="220">
        <f>'2.2'!CE79/'3.1.a'!$M$183</f>
        <v>0</v>
      </c>
      <c r="CF79" s="144">
        <f>'2.2'!CF79/'3.1.a'!$M$183</f>
        <v>0</v>
      </c>
      <c r="CG79" s="144">
        <f>'2.2'!CG79/'3.1.a'!$M$183</f>
        <v>0</v>
      </c>
      <c r="CH79" s="144">
        <f>'2.2'!CH79/'3.1.a'!$M$183</f>
        <v>0</v>
      </c>
      <c r="CI79" s="144">
        <f>'2.2'!CI79/'3.1.a'!$M$183</f>
        <v>0</v>
      </c>
      <c r="CJ79" s="144">
        <f>'2.2'!CJ79/'3.1.a'!$M$183</f>
        <v>0</v>
      </c>
      <c r="CK79" s="144">
        <f>'2.2'!CK79/'3.1.a'!$M$183</f>
        <v>0</v>
      </c>
      <c r="CL79" s="144">
        <f>'2.2'!CL79/'3.1.a'!$M$183</f>
        <v>0</v>
      </c>
      <c r="CM79" s="220">
        <f>'2.2'!CM79/'3.1.a'!$N$183</f>
        <v>0</v>
      </c>
      <c r="CN79" s="144">
        <f>'2.2'!CN79/'3.1.a'!$N$183</f>
        <v>0</v>
      </c>
      <c r="CO79" s="144">
        <f>'2.2'!CO79/'3.1.a'!$N$183</f>
        <v>0</v>
      </c>
      <c r="CP79" s="144">
        <f>'2.2'!CP79/'3.1.a'!$N$183</f>
        <v>0</v>
      </c>
      <c r="CQ79" s="144">
        <f>'2.2'!CQ79/'3.1.a'!$N$183</f>
        <v>0</v>
      </c>
      <c r="CR79" s="94" t="s">
        <v>826</v>
      </c>
      <c r="CS79" s="144">
        <f>'2.2'!CS79/'3.1.a'!$N$183</f>
        <v>0</v>
      </c>
      <c r="CT79" s="94" t="s">
        <v>826</v>
      </c>
    </row>
    <row r="80" spans="1:98" ht="20" customHeight="1" x14ac:dyDescent="0.2">
      <c r="A80" s="35">
        <v>132</v>
      </c>
      <c r="B80" s="36" t="s">
        <v>288</v>
      </c>
      <c r="C80" s="218">
        <f>'2.2'!C80/'3.1.a'!$C$183</f>
        <v>5.1392410869496409E-6</v>
      </c>
      <c r="D80" s="143">
        <f>'2.2'!D80/'3.1.a'!$C$183</f>
        <v>0</v>
      </c>
      <c r="E80" s="143">
        <f>'2.2'!E80/'3.1.a'!$C$183</f>
        <v>0</v>
      </c>
      <c r="F80" s="143">
        <f>'2.2'!F80/'3.1.a'!$C$183</f>
        <v>5.1392410869496409E-6</v>
      </c>
      <c r="G80" s="143">
        <f>'2.2'!G80/'3.1.a'!$C$183</f>
        <v>1.0518410238488545E-5</v>
      </c>
      <c r="H80" s="143">
        <f>'2.2'!H80/'3.1.a'!$C$183</f>
        <v>2.503820266212231E-6</v>
      </c>
      <c r="I80" s="143">
        <f>'2.2'!I80/'3.1.a'!$C$183</f>
        <v>0</v>
      </c>
      <c r="J80" s="219">
        <f>'2.2'!J80/'3.1.a'!$C$183</f>
        <v>1.8161471591650419E-5</v>
      </c>
      <c r="K80" s="218">
        <f>'2.2'!K80/'3.1.a'!$D$183</f>
        <v>3.1316781259039999E-6</v>
      </c>
      <c r="L80" s="143">
        <f>'2.2'!L80/'3.1.a'!$D$183</f>
        <v>0</v>
      </c>
      <c r="M80" s="143">
        <f>'2.2'!M80/'3.1.a'!$D$183</f>
        <v>0</v>
      </c>
      <c r="N80" s="143">
        <f>'2.2'!N80/'3.1.a'!$D$183</f>
        <v>3.1316781259039999E-6</v>
      </c>
      <c r="O80" s="143">
        <f>'2.2'!O80/'3.1.a'!$D$183</f>
        <v>2.7720284221075764E-6</v>
      </c>
      <c r="P80" s="143">
        <f>'2.2'!P80/'3.1.a'!$D$183</f>
        <v>1.5583563249277598E-6</v>
      </c>
      <c r="Q80" s="143">
        <f>'2.2'!Q80/'3.1.a'!$D$183</f>
        <v>0</v>
      </c>
      <c r="R80" s="219">
        <f>'2.2'!R80/'3.1.a'!$D$183</f>
        <v>7.4620628729393368E-6</v>
      </c>
      <c r="S80" s="218">
        <f>'2.2'!S80/'3.1.a'!$E$183</f>
        <v>2.0105378938929457E-6</v>
      </c>
      <c r="T80" s="143">
        <f>'2.2'!T80/'3.1.a'!$E$183</f>
        <v>0</v>
      </c>
      <c r="U80" s="143">
        <f>'2.2'!U80/'3.1.a'!$E$183</f>
        <v>0</v>
      </c>
      <c r="V80" s="143">
        <f>'2.2'!V80/'3.1.a'!$E$183</f>
        <v>2.0105378938929457E-6</v>
      </c>
      <c r="W80" s="143">
        <f>'2.2'!W80/'3.1.a'!$E$183</f>
        <v>2.4964480597163716E-6</v>
      </c>
      <c r="X80" s="143">
        <f>'2.2'!X80/'3.1.a'!$E$183</f>
        <v>3.343183377779993E-6</v>
      </c>
      <c r="Y80" s="143">
        <f>'2.2'!Y80/'3.1.a'!$E$183</f>
        <v>0</v>
      </c>
      <c r="Z80" s="219">
        <f>'2.2'!Z80/'3.1.a'!$E$183</f>
        <v>7.8501693313893095E-6</v>
      </c>
      <c r="AA80" s="218">
        <f>'2.2'!AA80/'3.1.a'!$F$183</f>
        <v>5.3349562862612631E-7</v>
      </c>
      <c r="AB80" s="143">
        <f>'2.2'!AB80/'3.1.a'!$F$183</f>
        <v>0</v>
      </c>
      <c r="AC80" s="143">
        <f>'2.2'!AC80/'3.1.a'!$F$183</f>
        <v>0</v>
      </c>
      <c r="AD80" s="143">
        <f>'2.2'!AD80/'3.1.a'!$F$183</f>
        <v>5.3349562862612631E-7</v>
      </c>
      <c r="AE80" s="143">
        <f>'2.2'!AE80/'3.1.a'!$F$183</f>
        <v>2.9340835907441997E-6</v>
      </c>
      <c r="AF80" s="143">
        <f>'2.2'!AF80/'3.1.a'!$F$183</f>
        <v>1.1475134453530906E-5</v>
      </c>
      <c r="AG80" s="143">
        <f>'2.2'!AG80/'3.1.a'!$F$183</f>
        <v>0</v>
      </c>
      <c r="AH80" s="219">
        <f>'2.2'!AH80/'3.1.a'!$F$183</f>
        <v>1.4942713672901233E-5</v>
      </c>
      <c r="AI80" s="218">
        <f>'2.2'!AI80/'3.1.a'!$G$183</f>
        <v>4.7436322721434145E-6</v>
      </c>
      <c r="AJ80" s="143">
        <f>'2.2'!AJ80/'3.1.a'!$G$183</f>
        <v>0</v>
      </c>
      <c r="AK80" s="143">
        <f>'2.2'!AK80/'3.1.a'!$G$183</f>
        <v>0</v>
      </c>
      <c r="AL80" s="143">
        <f>'2.2'!AL80/'3.1.a'!$G$183</f>
        <v>4.7436322721434145E-6</v>
      </c>
      <c r="AM80" s="143">
        <f>'2.2'!AM80/'3.1.a'!$G$183</f>
        <v>2.0332580607594489E-6</v>
      </c>
      <c r="AN80" s="143">
        <f>'2.2'!AN80/'3.1.a'!$G$183</f>
        <v>2.665478338377211E-6</v>
      </c>
      <c r="AO80" s="143">
        <f>'2.2'!AO80/'3.1.a'!$G$183</f>
        <v>0</v>
      </c>
      <c r="AP80" s="219">
        <f>'2.2'!AP80/'3.1.a'!$G$183</f>
        <v>9.442368671280074E-6</v>
      </c>
      <c r="AQ80" s="218">
        <f>'2.2'!AQ80/'3.1.a'!$H$183</f>
        <v>3.2215317605512003E-6</v>
      </c>
      <c r="AR80" s="143">
        <f>'2.2'!AR80/'3.1.a'!$H$183</f>
        <v>0</v>
      </c>
      <c r="AS80" s="143">
        <f>'2.2'!AS80/'3.1.a'!$H$183</f>
        <v>0</v>
      </c>
      <c r="AT80" s="143">
        <f>'2.2'!AT80/'3.1.a'!$H$183</f>
        <v>3.2215317605512003E-6</v>
      </c>
      <c r="AU80" s="143">
        <f>'2.2'!AU80/'3.1.a'!$H$183</f>
        <v>2.4774240412476297E-6</v>
      </c>
      <c r="AV80" s="143">
        <f>'2.2'!AV80/'3.1.a'!$H$183</f>
        <v>1.0227014351910766E-6</v>
      </c>
      <c r="AW80" s="143">
        <f>'2.2'!AW80/'3.1.a'!$H$183</f>
        <v>0</v>
      </c>
      <c r="AX80" s="219">
        <f>'2.2'!AX80/'3.1.a'!$H$183</f>
        <v>6.7216572369899069E-6</v>
      </c>
      <c r="AY80" s="218">
        <f>'2.2'!AY80/'3.1.a'!$I$183</f>
        <v>2.0736952604808681E-6</v>
      </c>
      <c r="AZ80" s="143">
        <f>'2.2'!AZ80/'3.1.a'!$I$183</f>
        <v>0</v>
      </c>
      <c r="BA80" s="143">
        <f>'2.2'!BA80/'3.1.a'!$I$183</f>
        <v>0</v>
      </c>
      <c r="BB80" s="143">
        <f>'2.2'!BB80/'3.1.a'!$I$183</f>
        <v>2.0736952604808681E-6</v>
      </c>
      <c r="BC80" s="143">
        <f>'2.2'!BC80/'3.1.a'!$I$183</f>
        <v>1.3891137885910581E-6</v>
      </c>
      <c r="BD80" s="143">
        <f>'2.2'!BD80/'3.1.a'!$I$183</f>
        <v>6.4345620296146573E-7</v>
      </c>
      <c r="BE80" s="143">
        <f>'2.2'!BE80/'3.1.a'!$I$183</f>
        <v>0</v>
      </c>
      <c r="BF80" s="219">
        <f>'2.2'!BF80/'3.1.a'!$I$183</f>
        <v>4.1062652520333914E-6</v>
      </c>
      <c r="BG80" s="218">
        <f>'2.2'!BG80/'3.1.a'!$J$183</f>
        <v>4.4613318924864909E-6</v>
      </c>
      <c r="BH80" s="143">
        <f>'2.2'!BH80/'3.1.a'!$J$183</f>
        <v>0</v>
      </c>
      <c r="BI80" s="143">
        <f>'2.2'!BI80/'3.1.a'!$J$183</f>
        <v>0</v>
      </c>
      <c r="BJ80" s="143">
        <f>'2.2'!BJ80/'3.1.a'!$J$183</f>
        <v>4.4613318924864909E-6</v>
      </c>
      <c r="BK80" s="143">
        <f>'2.2'!BK80/'3.1.a'!$J$183</f>
        <v>1.226028682196088E-6</v>
      </c>
      <c r="BL80" s="143">
        <f>'2.2'!BL80/'3.1.a'!$J$183</f>
        <v>6.5638883519331041E-7</v>
      </c>
      <c r="BM80" s="143">
        <f>'2.2'!BM80/'3.1.a'!$J$183</f>
        <v>0</v>
      </c>
      <c r="BN80" s="219">
        <f>'2.2'!BN80/'3.1.a'!$J$183</f>
        <v>6.3437494098758904E-6</v>
      </c>
      <c r="BO80" s="218">
        <f>'2.2'!BO80/'3.1.a'!$K$183</f>
        <v>2.8613394133556134E-6</v>
      </c>
      <c r="BP80" s="143">
        <f>'2.2'!BP80/'3.1.a'!$K$183</f>
        <v>0</v>
      </c>
      <c r="BQ80" s="143">
        <f>'2.2'!BQ80/'3.1.a'!$K$183</f>
        <v>0</v>
      </c>
      <c r="BR80" s="143">
        <f>'2.2'!BR80/'3.1.a'!$K$183</f>
        <v>2.8613394133556134E-6</v>
      </c>
      <c r="BS80" s="143">
        <f>'2.2'!BS80/'3.1.a'!$K$183</f>
        <v>2.5648065622893657E-7</v>
      </c>
      <c r="BT80" s="143">
        <f>'2.2'!BT80/'3.1.a'!$K$183</f>
        <v>9.058150601194349E-6</v>
      </c>
      <c r="BU80" s="143">
        <f>'2.2'!BU80/'3.1.a'!$K$183</f>
        <v>0</v>
      </c>
      <c r="BV80" s="219">
        <f>'2.2'!BV80/'3.1.a'!$K$183</f>
        <v>1.2175970670778899E-5</v>
      </c>
      <c r="BW80" s="218">
        <f>'2.2'!BW80/'3.1.a'!$L$183</f>
        <v>3.9701561929271519E-7</v>
      </c>
      <c r="BX80" s="143">
        <f>'2.2'!BX80/'3.1.a'!$L$183</f>
        <v>0</v>
      </c>
      <c r="BY80" s="143">
        <f>'2.2'!BY80/'3.1.a'!$L$183</f>
        <v>0</v>
      </c>
      <c r="BZ80" s="143">
        <f>'2.2'!BZ80/'3.1.a'!$L$183</f>
        <v>3.9701561929271519E-7</v>
      </c>
      <c r="CA80" s="143">
        <f>'2.2'!CA80/'3.1.a'!$L$183</f>
        <v>6.6008902941360762E-7</v>
      </c>
      <c r="CB80" s="143">
        <f>'2.2'!CB80/'3.1.a'!$L$183</f>
        <v>3.9717289489115835E-7</v>
      </c>
      <c r="CC80" s="143">
        <f>'2.2'!CC80/'3.1.a'!$L$183</f>
        <v>0</v>
      </c>
      <c r="CD80" s="219">
        <f>'2.2'!CD80/'3.1.a'!$L$183</f>
        <v>1.4542775435974811E-6</v>
      </c>
      <c r="CE80" s="218">
        <f>'2.2'!CE80/'3.1.a'!$M$183</f>
        <v>1.5242778169469102E-6</v>
      </c>
      <c r="CF80" s="143">
        <f>'2.2'!CF80/'3.1.a'!$M$183</f>
        <v>0</v>
      </c>
      <c r="CG80" s="143">
        <f>'2.2'!CG80/'3.1.a'!$M$183</f>
        <v>0</v>
      </c>
      <c r="CH80" s="143">
        <f>'2.2'!CH80/'3.1.a'!$M$183</f>
        <v>1.5242778169469102E-6</v>
      </c>
      <c r="CI80" s="143">
        <f>'2.2'!CI80/'3.1.a'!$M$183</f>
        <v>7.5875701679853605E-7</v>
      </c>
      <c r="CJ80" s="143">
        <f>'2.2'!CJ80/'3.1.a'!$M$183</f>
        <v>2.1559508511084194E-5</v>
      </c>
      <c r="CK80" s="143">
        <f>'2.2'!CK80/'3.1.a'!$M$183</f>
        <v>0</v>
      </c>
      <c r="CL80" s="143">
        <f>'2.2'!CL80/'3.1.a'!$M$183</f>
        <v>2.3842543344829639E-5</v>
      </c>
      <c r="CM80" s="218">
        <f>'2.2'!CM80/'3.1.a'!$N$183</f>
        <v>4.9722366175892833E-7</v>
      </c>
      <c r="CN80" s="143">
        <f>'2.2'!CN80/'3.1.a'!$N$183</f>
        <v>0</v>
      </c>
      <c r="CO80" s="143">
        <f>'2.2'!CO80/'3.1.a'!$N$183</f>
        <v>0</v>
      </c>
      <c r="CP80" s="143">
        <f>'2.2'!CP80/'3.1.a'!$N$183</f>
        <v>4.9722366175892833E-7</v>
      </c>
      <c r="CQ80" s="143">
        <f>'2.2'!CQ80/'3.1.a'!$N$183</f>
        <v>4.6342755853166495E-7</v>
      </c>
      <c r="CR80" s="264" t="s">
        <v>826</v>
      </c>
      <c r="CS80" s="143">
        <f>'2.2'!CS80/'3.1.a'!$N$183</f>
        <v>0</v>
      </c>
      <c r="CT80" s="264" t="s">
        <v>826</v>
      </c>
    </row>
    <row r="81" spans="1:98" ht="20" customHeight="1" x14ac:dyDescent="0.2">
      <c r="A81" s="21">
        <v>1321</v>
      </c>
      <c r="B81" s="22" t="s">
        <v>286</v>
      </c>
      <c r="C81" s="220">
        <f>'2.2'!C81/'3.1.a'!$C$183</f>
        <v>5.1392410869496409E-6</v>
      </c>
      <c r="D81" s="144">
        <f>'2.2'!D81/'3.1.a'!$C$183</f>
        <v>0</v>
      </c>
      <c r="E81" s="144">
        <f>'2.2'!E81/'3.1.a'!$C$183</f>
        <v>0</v>
      </c>
      <c r="F81" s="144">
        <f>'2.2'!F81/'3.1.a'!$C$183</f>
        <v>5.1392410869496409E-6</v>
      </c>
      <c r="G81" s="144">
        <f>'2.2'!G81/'3.1.a'!$C$183</f>
        <v>4.7130112379617623E-6</v>
      </c>
      <c r="H81" s="144">
        <f>'2.2'!H81/'3.1.a'!$C$183</f>
        <v>1.4350913996356521E-6</v>
      </c>
      <c r="I81" s="144">
        <f>'2.2'!I81/'3.1.a'!$C$183</f>
        <v>0</v>
      </c>
      <c r="J81" s="221">
        <f>'2.2'!J81/'3.1.a'!$C$183</f>
        <v>1.1287343724547054E-5</v>
      </c>
      <c r="K81" s="220">
        <f>'2.2'!K81/'3.1.a'!$D$183</f>
        <v>3.1316781259039999E-6</v>
      </c>
      <c r="L81" s="144">
        <f>'2.2'!L81/'3.1.a'!$D$183</f>
        <v>0</v>
      </c>
      <c r="M81" s="144">
        <f>'2.2'!M81/'3.1.a'!$D$183</f>
        <v>0</v>
      </c>
      <c r="N81" s="144">
        <f>'2.2'!N81/'3.1.a'!$D$183</f>
        <v>3.1316781259039999E-6</v>
      </c>
      <c r="O81" s="144">
        <f>'2.2'!O81/'3.1.a'!$D$183</f>
        <v>1.1036486920017495E-6</v>
      </c>
      <c r="P81" s="144">
        <f>'2.2'!P81/'3.1.a'!$D$183</f>
        <v>5.5601380546762143E-7</v>
      </c>
      <c r="Q81" s="144">
        <f>'2.2'!Q81/'3.1.a'!$D$183</f>
        <v>0</v>
      </c>
      <c r="R81" s="221">
        <f>'2.2'!R81/'3.1.a'!$D$183</f>
        <v>4.7913406233733711E-6</v>
      </c>
      <c r="S81" s="220">
        <f>'2.2'!S81/'3.1.a'!$E$183</f>
        <v>2.0105378938929457E-6</v>
      </c>
      <c r="T81" s="144">
        <f>'2.2'!T81/'3.1.a'!$E$183</f>
        <v>0</v>
      </c>
      <c r="U81" s="144">
        <f>'2.2'!U81/'3.1.a'!$E$183</f>
        <v>0</v>
      </c>
      <c r="V81" s="144">
        <f>'2.2'!V81/'3.1.a'!$E$183</f>
        <v>2.0105378938929457E-6</v>
      </c>
      <c r="W81" s="144">
        <f>'2.2'!W81/'3.1.a'!$E$183</f>
        <v>1.5290873667638675E-6</v>
      </c>
      <c r="X81" s="144">
        <f>'2.2'!X81/'3.1.a'!$E$183</f>
        <v>8.6974747027889253E-7</v>
      </c>
      <c r="Y81" s="144">
        <f>'2.2'!Y81/'3.1.a'!$E$183</f>
        <v>0</v>
      </c>
      <c r="Z81" s="221">
        <f>'2.2'!Z81/'3.1.a'!$E$183</f>
        <v>4.4093727309357051E-6</v>
      </c>
      <c r="AA81" s="220">
        <f>'2.2'!AA81/'3.1.a'!$F$183</f>
        <v>5.3349562862612631E-7</v>
      </c>
      <c r="AB81" s="144">
        <f>'2.2'!AB81/'3.1.a'!$F$183</f>
        <v>0</v>
      </c>
      <c r="AC81" s="144">
        <f>'2.2'!AC81/'3.1.a'!$F$183</f>
        <v>0</v>
      </c>
      <c r="AD81" s="144">
        <f>'2.2'!AD81/'3.1.a'!$F$183</f>
        <v>5.3349562862612631E-7</v>
      </c>
      <c r="AE81" s="144">
        <f>'2.2'!AE81/'3.1.a'!$F$183</f>
        <v>2.665355825313099E-6</v>
      </c>
      <c r="AF81" s="144">
        <f>'2.2'!AF81/'3.1.a'!$F$183</f>
        <v>1.3441295448905857E-6</v>
      </c>
      <c r="AG81" s="144">
        <f>'2.2'!AG81/'3.1.a'!$F$183</f>
        <v>0</v>
      </c>
      <c r="AH81" s="221">
        <f>'2.2'!AH81/'3.1.a'!$F$183</f>
        <v>4.5429809988298113E-6</v>
      </c>
      <c r="AI81" s="220">
        <f>'2.2'!AI81/'3.1.a'!$G$183</f>
        <v>4.7436322721434145E-6</v>
      </c>
      <c r="AJ81" s="144">
        <f>'2.2'!AJ81/'3.1.a'!$G$183</f>
        <v>0</v>
      </c>
      <c r="AK81" s="144">
        <f>'2.2'!AK81/'3.1.a'!$G$183</f>
        <v>0</v>
      </c>
      <c r="AL81" s="144">
        <f>'2.2'!AL81/'3.1.a'!$G$183</f>
        <v>4.7436322721434145E-6</v>
      </c>
      <c r="AM81" s="144">
        <f>'2.2'!AM81/'3.1.a'!$G$183</f>
        <v>1.5620584593783684E-6</v>
      </c>
      <c r="AN81" s="144">
        <f>'2.2'!AN81/'3.1.a'!$G$183</f>
        <v>4.2661888753897117E-7</v>
      </c>
      <c r="AO81" s="144">
        <f>'2.2'!AO81/'3.1.a'!$G$183</f>
        <v>0</v>
      </c>
      <c r="AP81" s="221">
        <f>'2.2'!AP81/'3.1.a'!$G$183</f>
        <v>6.7323096190607536E-6</v>
      </c>
      <c r="AQ81" s="220">
        <f>'2.2'!AQ81/'3.1.a'!$H$183</f>
        <v>3.8898341285305834E-7</v>
      </c>
      <c r="AR81" s="144">
        <f>'2.2'!AR81/'3.1.a'!$H$183</f>
        <v>0</v>
      </c>
      <c r="AS81" s="144">
        <f>'2.2'!AS81/'3.1.a'!$H$183</f>
        <v>0</v>
      </c>
      <c r="AT81" s="144">
        <f>'2.2'!AT81/'3.1.a'!$H$183</f>
        <v>3.8898341285305834E-7</v>
      </c>
      <c r="AU81" s="144">
        <f>'2.2'!AU81/'3.1.a'!$H$183</f>
        <v>1.2240723978353468E-6</v>
      </c>
      <c r="AV81" s="144">
        <f>'2.2'!AV81/'3.1.a'!$H$183</f>
        <v>8.7746416942429744E-7</v>
      </c>
      <c r="AW81" s="144">
        <f>'2.2'!AW81/'3.1.a'!$H$183</f>
        <v>0</v>
      </c>
      <c r="AX81" s="221">
        <f>'2.2'!AX81/'3.1.a'!$H$183</f>
        <v>2.4905199801127026E-6</v>
      </c>
      <c r="AY81" s="220">
        <f>'2.2'!AY81/'3.1.a'!$I$183</f>
        <v>1.8051438686889568E-8</v>
      </c>
      <c r="AZ81" s="144">
        <f>'2.2'!AZ81/'3.1.a'!$I$183</f>
        <v>0</v>
      </c>
      <c r="BA81" s="144">
        <f>'2.2'!BA81/'3.1.a'!$I$183</f>
        <v>0</v>
      </c>
      <c r="BB81" s="144">
        <f>'2.2'!BB81/'3.1.a'!$I$183</f>
        <v>1.8051438686889568E-8</v>
      </c>
      <c r="BC81" s="144">
        <f>'2.2'!BC81/'3.1.a'!$I$183</f>
        <v>1.3027871200868739E-6</v>
      </c>
      <c r="BD81" s="144">
        <f>'2.2'!BD81/'3.1.a'!$I$183</f>
        <v>6.3625782061490488E-7</v>
      </c>
      <c r="BE81" s="144">
        <f>'2.2'!BE81/'3.1.a'!$I$183</f>
        <v>0</v>
      </c>
      <c r="BF81" s="221">
        <f>'2.2'!BF81/'3.1.a'!$I$183</f>
        <v>1.9570963793886682E-6</v>
      </c>
      <c r="BG81" s="220">
        <f>'2.2'!BG81/'3.1.a'!$J$183</f>
        <v>8.5217660856560448E-7</v>
      </c>
      <c r="BH81" s="144">
        <f>'2.2'!BH81/'3.1.a'!$J$183</f>
        <v>0</v>
      </c>
      <c r="BI81" s="144">
        <f>'2.2'!BI81/'3.1.a'!$J$183</f>
        <v>0</v>
      </c>
      <c r="BJ81" s="144">
        <f>'2.2'!BJ81/'3.1.a'!$J$183</f>
        <v>8.5217660856560448E-7</v>
      </c>
      <c r="BK81" s="144">
        <f>'2.2'!BK81/'3.1.a'!$J$183</f>
        <v>5.5702425594250714E-7</v>
      </c>
      <c r="BL81" s="144">
        <f>'2.2'!BL81/'3.1.a'!$J$183</f>
        <v>6.1821095777543379E-7</v>
      </c>
      <c r="BM81" s="144">
        <f>'2.2'!BM81/'3.1.a'!$J$183</f>
        <v>0</v>
      </c>
      <c r="BN81" s="221">
        <f>'2.2'!BN81/'3.1.a'!$J$183</f>
        <v>2.0274118222835453E-6</v>
      </c>
      <c r="BO81" s="220">
        <f>'2.2'!BO81/'3.1.a'!$K$183</f>
        <v>8.5157681719999652E-8</v>
      </c>
      <c r="BP81" s="144">
        <f>'2.2'!BP81/'3.1.a'!$K$183</f>
        <v>0</v>
      </c>
      <c r="BQ81" s="144">
        <f>'2.2'!BQ81/'3.1.a'!$K$183</f>
        <v>0</v>
      </c>
      <c r="BR81" s="144">
        <f>'2.2'!BR81/'3.1.a'!$K$183</f>
        <v>8.5157681719999652E-8</v>
      </c>
      <c r="BS81" s="144">
        <f>'2.2'!BS81/'3.1.a'!$K$183</f>
        <v>1.6052859872466873E-7</v>
      </c>
      <c r="BT81" s="144">
        <f>'2.2'!BT81/'3.1.a'!$K$183</f>
        <v>9.0367346988017502E-6</v>
      </c>
      <c r="BU81" s="144">
        <f>'2.2'!BU81/'3.1.a'!$K$183</f>
        <v>0</v>
      </c>
      <c r="BV81" s="221">
        <f>'2.2'!BV81/'3.1.a'!$K$183</f>
        <v>9.2824209792464191E-6</v>
      </c>
      <c r="BW81" s="220">
        <f>'2.2'!BW81/'3.1.a'!$L$183</f>
        <v>2.4785303846961163E-7</v>
      </c>
      <c r="BX81" s="144">
        <f>'2.2'!BX81/'3.1.a'!$L$183</f>
        <v>0</v>
      </c>
      <c r="BY81" s="144">
        <f>'2.2'!BY81/'3.1.a'!$L$183</f>
        <v>0</v>
      </c>
      <c r="BZ81" s="144">
        <f>'2.2'!BZ81/'3.1.a'!$L$183</f>
        <v>2.4785303846961163E-7</v>
      </c>
      <c r="CA81" s="144">
        <f>'2.2'!CA81/'3.1.a'!$L$183</f>
        <v>1.0988338006187737E-7</v>
      </c>
      <c r="CB81" s="144">
        <f>'2.2'!CB81/'3.1.a'!$L$183</f>
        <v>3.7687280818272135E-7</v>
      </c>
      <c r="CC81" s="144">
        <f>'2.2'!CC81/'3.1.a'!$L$183</f>
        <v>0</v>
      </c>
      <c r="CD81" s="221">
        <f>'2.2'!CD81/'3.1.a'!$L$183</f>
        <v>7.3460922671421038E-7</v>
      </c>
      <c r="CE81" s="220">
        <f>'2.2'!CE81/'3.1.a'!$M$183</f>
        <v>-1.1009830581785484E-7</v>
      </c>
      <c r="CF81" s="144">
        <f>'2.2'!CF81/'3.1.a'!$M$183</f>
        <v>0</v>
      </c>
      <c r="CG81" s="144">
        <f>'2.2'!CG81/'3.1.a'!$M$183</f>
        <v>0</v>
      </c>
      <c r="CH81" s="144">
        <f>'2.2'!CH81/'3.1.a'!$M$183</f>
        <v>-1.1009830581785484E-7</v>
      </c>
      <c r="CI81" s="144">
        <f>'2.2'!CI81/'3.1.a'!$M$183</f>
        <v>7.5875701679853605E-7</v>
      </c>
      <c r="CJ81" s="144">
        <f>'2.2'!CJ81/'3.1.a'!$M$183</f>
        <v>2.1513023818180235E-5</v>
      </c>
      <c r="CK81" s="144">
        <f>'2.2'!CK81/'3.1.a'!$M$183</f>
        <v>0</v>
      </c>
      <c r="CL81" s="144">
        <f>'2.2'!CL81/'3.1.a'!$M$183</f>
        <v>2.2161682529160919E-5</v>
      </c>
      <c r="CM81" s="220">
        <f>'2.2'!CM81/'3.1.a'!$N$183</f>
        <v>2.6330509857145983E-7</v>
      </c>
      <c r="CN81" s="144">
        <f>'2.2'!CN81/'3.1.a'!$N$183</f>
        <v>0</v>
      </c>
      <c r="CO81" s="144">
        <f>'2.2'!CO81/'3.1.a'!$N$183</f>
        <v>0</v>
      </c>
      <c r="CP81" s="144">
        <f>'2.2'!CP81/'3.1.a'!$N$183</f>
        <v>2.6330509857145983E-7</v>
      </c>
      <c r="CQ81" s="144">
        <f>'2.2'!CQ81/'3.1.a'!$N$183</f>
        <v>4.5824292210717451E-7</v>
      </c>
      <c r="CR81" s="94" t="s">
        <v>826</v>
      </c>
      <c r="CS81" s="144">
        <f>'2.2'!CS81/'3.1.a'!$N$183</f>
        <v>0</v>
      </c>
      <c r="CT81" s="94" t="s">
        <v>826</v>
      </c>
    </row>
    <row r="82" spans="1:98" ht="20" customHeight="1" x14ac:dyDescent="0.2">
      <c r="A82" s="21">
        <v>1322</v>
      </c>
      <c r="B82" s="22" t="s">
        <v>287</v>
      </c>
      <c r="C82" s="220">
        <f>'2.2'!C82/'3.1.a'!$C$183</f>
        <v>0</v>
      </c>
      <c r="D82" s="144">
        <f>'2.2'!D82/'3.1.a'!$C$183</f>
        <v>0</v>
      </c>
      <c r="E82" s="144">
        <f>'2.2'!E82/'3.1.a'!$C$183</f>
        <v>0</v>
      </c>
      <c r="F82" s="144">
        <f>'2.2'!F82/'3.1.a'!$C$183</f>
        <v>0</v>
      </c>
      <c r="G82" s="144">
        <f>'2.2'!G82/'3.1.a'!$C$183</f>
        <v>5.8053990005267843E-6</v>
      </c>
      <c r="H82" s="144">
        <f>'2.2'!H82/'3.1.a'!$C$183</f>
        <v>1.0687288665765789E-6</v>
      </c>
      <c r="I82" s="144">
        <f>'2.2'!I82/'3.1.a'!$C$183</f>
        <v>0</v>
      </c>
      <c r="J82" s="221">
        <f>'2.2'!J82/'3.1.a'!$C$183</f>
        <v>6.8741278671033629E-6</v>
      </c>
      <c r="K82" s="220">
        <f>'2.2'!K82/'3.1.a'!$D$183</f>
        <v>0</v>
      </c>
      <c r="L82" s="144">
        <f>'2.2'!L82/'3.1.a'!$D$183</f>
        <v>0</v>
      </c>
      <c r="M82" s="144">
        <f>'2.2'!M82/'3.1.a'!$D$183</f>
        <v>0</v>
      </c>
      <c r="N82" s="144">
        <f>'2.2'!N82/'3.1.a'!$D$183</f>
        <v>0</v>
      </c>
      <c r="O82" s="144">
        <f>'2.2'!O82/'3.1.a'!$D$183</f>
        <v>1.668379730105827E-6</v>
      </c>
      <c r="P82" s="144">
        <f>'2.2'!P82/'3.1.a'!$D$183</f>
        <v>1.0023425194601385E-6</v>
      </c>
      <c r="Q82" s="144">
        <f>'2.2'!Q82/'3.1.a'!$D$183</f>
        <v>0</v>
      </c>
      <c r="R82" s="221">
        <f>'2.2'!R82/'3.1.a'!$D$183</f>
        <v>2.6707222495659656E-6</v>
      </c>
      <c r="S82" s="220">
        <f>'2.2'!S82/'3.1.a'!$E$183</f>
        <v>0</v>
      </c>
      <c r="T82" s="144">
        <f>'2.2'!T82/'3.1.a'!$E$183</f>
        <v>0</v>
      </c>
      <c r="U82" s="144">
        <f>'2.2'!U82/'3.1.a'!$E$183</f>
        <v>0</v>
      </c>
      <c r="V82" s="144">
        <f>'2.2'!V82/'3.1.a'!$E$183</f>
        <v>0</v>
      </c>
      <c r="W82" s="144">
        <f>'2.2'!W82/'3.1.a'!$E$183</f>
        <v>9.673606929525044E-7</v>
      </c>
      <c r="X82" s="144">
        <f>'2.2'!X82/'3.1.a'!$E$183</f>
        <v>2.4734359075011007E-6</v>
      </c>
      <c r="Y82" s="144">
        <f>'2.2'!Y82/'3.1.a'!$E$183</f>
        <v>0</v>
      </c>
      <c r="Z82" s="221">
        <f>'2.2'!Z82/'3.1.a'!$E$183</f>
        <v>3.4407966004536049E-6</v>
      </c>
      <c r="AA82" s="220">
        <f>'2.2'!AA82/'3.1.a'!$F$183</f>
        <v>0</v>
      </c>
      <c r="AB82" s="144">
        <f>'2.2'!AB82/'3.1.a'!$F$183</f>
        <v>0</v>
      </c>
      <c r="AC82" s="144">
        <f>'2.2'!AC82/'3.1.a'!$F$183</f>
        <v>0</v>
      </c>
      <c r="AD82" s="144">
        <f>'2.2'!AD82/'3.1.a'!$F$183</f>
        <v>0</v>
      </c>
      <c r="AE82" s="144">
        <f>'2.2'!AE82/'3.1.a'!$F$183</f>
        <v>2.687277654311008E-7</v>
      </c>
      <c r="AF82" s="144">
        <f>'2.2'!AF82/'3.1.a'!$F$183</f>
        <v>1.0131004908640321E-5</v>
      </c>
      <c r="AG82" s="144">
        <f>'2.2'!AG82/'3.1.a'!$F$183</f>
        <v>0</v>
      </c>
      <c r="AH82" s="221">
        <f>'2.2'!AH82/'3.1.a'!$F$183</f>
        <v>1.0399732674071422E-5</v>
      </c>
      <c r="AI82" s="220">
        <f>'2.2'!AI82/'3.1.a'!$G$183</f>
        <v>0</v>
      </c>
      <c r="AJ82" s="144">
        <f>'2.2'!AJ82/'3.1.a'!$G$183</f>
        <v>0</v>
      </c>
      <c r="AK82" s="144">
        <f>'2.2'!AK82/'3.1.a'!$G$183</f>
        <v>0</v>
      </c>
      <c r="AL82" s="144">
        <f>'2.2'!AL82/'3.1.a'!$G$183</f>
        <v>0</v>
      </c>
      <c r="AM82" s="144">
        <f>'2.2'!AM82/'3.1.a'!$G$183</f>
        <v>4.7119960138108067E-7</v>
      </c>
      <c r="AN82" s="144">
        <f>'2.2'!AN82/'3.1.a'!$G$183</f>
        <v>2.2388594508382398E-6</v>
      </c>
      <c r="AO82" s="144">
        <f>'2.2'!AO82/'3.1.a'!$G$183</f>
        <v>0</v>
      </c>
      <c r="AP82" s="221">
        <f>'2.2'!AP82/'3.1.a'!$G$183</f>
        <v>2.7100590522193208E-6</v>
      </c>
      <c r="AQ82" s="220">
        <f>'2.2'!AQ82/'3.1.a'!$H$183</f>
        <v>2.8325483476981421E-6</v>
      </c>
      <c r="AR82" s="144">
        <f>'2.2'!AR82/'3.1.a'!$H$183</f>
        <v>0</v>
      </c>
      <c r="AS82" s="144">
        <f>'2.2'!AS82/'3.1.a'!$H$183</f>
        <v>0</v>
      </c>
      <c r="AT82" s="144">
        <f>'2.2'!AT82/'3.1.a'!$H$183</f>
        <v>2.8325483476981421E-6</v>
      </c>
      <c r="AU82" s="144">
        <f>'2.2'!AU82/'3.1.a'!$H$183</f>
        <v>1.2533516434122827E-6</v>
      </c>
      <c r="AV82" s="144">
        <f>'2.2'!AV82/'3.1.a'!$H$183</f>
        <v>1.4523726576677925E-7</v>
      </c>
      <c r="AW82" s="144">
        <f>'2.2'!AW82/'3.1.a'!$H$183</f>
        <v>0</v>
      </c>
      <c r="AX82" s="221">
        <f>'2.2'!AX82/'3.1.a'!$H$183</f>
        <v>4.2311372568772048E-6</v>
      </c>
      <c r="AY82" s="220">
        <f>'2.2'!AY82/'3.1.a'!$I$183</f>
        <v>2.0556438217939785E-6</v>
      </c>
      <c r="AZ82" s="144">
        <f>'2.2'!AZ82/'3.1.a'!$I$183</f>
        <v>0</v>
      </c>
      <c r="BA82" s="144">
        <f>'2.2'!BA82/'3.1.a'!$I$183</f>
        <v>0</v>
      </c>
      <c r="BB82" s="144">
        <f>'2.2'!BB82/'3.1.a'!$I$183</f>
        <v>2.0556438217939785E-6</v>
      </c>
      <c r="BC82" s="144">
        <f>'2.2'!BC82/'3.1.a'!$I$183</f>
        <v>8.6326668504184175E-8</v>
      </c>
      <c r="BD82" s="144">
        <f>'2.2'!BD82/'3.1.a'!$I$183</f>
        <v>7.1983823465609069E-9</v>
      </c>
      <c r="BE82" s="144">
        <f>'2.2'!BE82/'3.1.a'!$I$183</f>
        <v>0</v>
      </c>
      <c r="BF82" s="221">
        <f>'2.2'!BF82/'3.1.a'!$I$183</f>
        <v>2.1491688726447236E-6</v>
      </c>
      <c r="BG82" s="220">
        <f>'2.2'!BG82/'3.1.a'!$J$183</f>
        <v>3.6091552839208868E-6</v>
      </c>
      <c r="BH82" s="144">
        <f>'2.2'!BH82/'3.1.a'!$J$183</f>
        <v>0</v>
      </c>
      <c r="BI82" s="144">
        <f>'2.2'!BI82/'3.1.a'!$J$183</f>
        <v>0</v>
      </c>
      <c r="BJ82" s="144">
        <f>'2.2'!BJ82/'3.1.a'!$J$183</f>
        <v>3.6091552839208868E-6</v>
      </c>
      <c r="BK82" s="144">
        <f>'2.2'!BK82/'3.1.a'!$J$183</f>
        <v>6.6900442625358105E-7</v>
      </c>
      <c r="BL82" s="144">
        <f>'2.2'!BL82/'3.1.a'!$J$183</f>
        <v>3.8177877417876568E-8</v>
      </c>
      <c r="BM82" s="144">
        <f>'2.2'!BM82/'3.1.a'!$J$183</f>
        <v>0</v>
      </c>
      <c r="BN82" s="221">
        <f>'2.2'!BN82/'3.1.a'!$J$183</f>
        <v>4.3163375875923443E-6</v>
      </c>
      <c r="BO82" s="220">
        <f>'2.2'!BO82/'3.1.a'!$K$183</f>
        <v>2.7761817316356136E-6</v>
      </c>
      <c r="BP82" s="144">
        <f>'2.2'!BP82/'3.1.a'!$K$183</f>
        <v>0</v>
      </c>
      <c r="BQ82" s="144">
        <f>'2.2'!BQ82/'3.1.a'!$K$183</f>
        <v>0</v>
      </c>
      <c r="BR82" s="144">
        <f>'2.2'!BR82/'3.1.a'!$K$183</f>
        <v>2.7761817316356136E-6</v>
      </c>
      <c r="BS82" s="144">
        <f>'2.2'!BS82/'3.1.a'!$K$183</f>
        <v>9.5952057504267823E-8</v>
      </c>
      <c r="BT82" s="144">
        <f>'2.2'!BT82/'3.1.a'!$K$183</f>
        <v>2.1415902392598891E-8</v>
      </c>
      <c r="BU82" s="144">
        <f>'2.2'!BU82/'3.1.a'!$K$183</f>
        <v>0</v>
      </c>
      <c r="BV82" s="221">
        <f>'2.2'!BV82/'3.1.a'!$K$183</f>
        <v>2.8935496915324803E-6</v>
      </c>
      <c r="BW82" s="220">
        <f>'2.2'!BW82/'3.1.a'!$L$183</f>
        <v>1.4916258082310356E-7</v>
      </c>
      <c r="BX82" s="144">
        <f>'2.2'!BX82/'3.1.a'!$L$183</f>
        <v>0</v>
      </c>
      <c r="BY82" s="144">
        <f>'2.2'!BY82/'3.1.a'!$L$183</f>
        <v>0</v>
      </c>
      <c r="BZ82" s="144">
        <f>'2.2'!BZ82/'3.1.a'!$L$183</f>
        <v>1.4916258082310356E-7</v>
      </c>
      <c r="CA82" s="144">
        <f>'2.2'!CA82/'3.1.a'!$L$183</f>
        <v>5.5020564935173032E-7</v>
      </c>
      <c r="CB82" s="144">
        <f>'2.2'!CB82/'3.1.a'!$L$183</f>
        <v>2.0300086708437026E-8</v>
      </c>
      <c r="CC82" s="144">
        <f>'2.2'!CC82/'3.1.a'!$L$183</f>
        <v>0</v>
      </c>
      <c r="CD82" s="221">
        <f>'2.2'!CD82/'3.1.a'!$L$183</f>
        <v>7.1966831688327094E-7</v>
      </c>
      <c r="CE82" s="220">
        <f>'2.2'!CE82/'3.1.a'!$M$183</f>
        <v>1.634376122764765E-6</v>
      </c>
      <c r="CF82" s="144">
        <f>'2.2'!CF82/'3.1.a'!$M$183</f>
        <v>0</v>
      </c>
      <c r="CG82" s="144">
        <f>'2.2'!CG82/'3.1.a'!$M$183</f>
        <v>0</v>
      </c>
      <c r="CH82" s="144">
        <f>'2.2'!CH82/'3.1.a'!$M$183</f>
        <v>1.634376122764765E-6</v>
      </c>
      <c r="CI82" s="144">
        <f>'2.2'!CI82/'3.1.a'!$M$183</f>
        <v>0</v>
      </c>
      <c r="CJ82" s="144">
        <f>'2.2'!CJ82/'3.1.a'!$M$183</f>
        <v>4.6484692903959295E-8</v>
      </c>
      <c r="CK82" s="144">
        <f>'2.2'!CK82/'3.1.a'!$M$183</f>
        <v>0</v>
      </c>
      <c r="CL82" s="144">
        <f>'2.2'!CL82/'3.1.a'!$M$183</f>
        <v>1.6808608156687244E-6</v>
      </c>
      <c r="CM82" s="220">
        <f>'2.2'!CM82/'3.1.a'!$N$183</f>
        <v>2.339185631874684E-7</v>
      </c>
      <c r="CN82" s="144">
        <f>'2.2'!CN82/'3.1.a'!$N$183</f>
        <v>0</v>
      </c>
      <c r="CO82" s="144">
        <f>'2.2'!CO82/'3.1.a'!$N$183</f>
        <v>0</v>
      </c>
      <c r="CP82" s="144">
        <f>'2.2'!CP82/'3.1.a'!$N$183</f>
        <v>2.339185631874684E-7</v>
      </c>
      <c r="CQ82" s="144">
        <f>'2.2'!CQ82/'3.1.a'!$N$183</f>
        <v>5.1846364244903791E-9</v>
      </c>
      <c r="CR82" s="94" t="s">
        <v>826</v>
      </c>
      <c r="CS82" s="144">
        <f>'2.2'!CS82/'3.1.a'!$N$183</f>
        <v>0</v>
      </c>
      <c r="CT82" s="94" t="s">
        <v>826</v>
      </c>
    </row>
    <row r="83" spans="1:98" ht="20" customHeight="1" x14ac:dyDescent="0.2">
      <c r="A83" s="35">
        <v>133</v>
      </c>
      <c r="B83" s="36" t="s">
        <v>289</v>
      </c>
      <c r="C83" s="218">
        <f>'2.2'!C83/'3.1.a'!$C$183</f>
        <v>7.0170077267581562E-5</v>
      </c>
      <c r="D83" s="143">
        <f>'2.2'!D83/'3.1.a'!$C$183</f>
        <v>0</v>
      </c>
      <c r="E83" s="143">
        <f>'2.2'!E83/'3.1.a'!$C$183</f>
        <v>0</v>
      </c>
      <c r="F83" s="143">
        <f>'2.2'!F83/'3.1.a'!$C$183</f>
        <v>7.0170077267581562E-5</v>
      </c>
      <c r="G83" s="143">
        <f>'2.2'!G83/'3.1.a'!$C$183</f>
        <v>2.8306519134289342E-2</v>
      </c>
      <c r="H83" s="143">
        <f>'2.2'!H83/'3.1.a'!$C$183</f>
        <v>5.6491569289388685E-2</v>
      </c>
      <c r="I83" s="143">
        <f>'2.2'!I83/'3.1.a'!$C$183</f>
        <v>-8.4868258500945606E-2</v>
      </c>
      <c r="J83" s="219">
        <f>'2.2'!J83/'3.1.a'!$C$183</f>
        <v>0</v>
      </c>
      <c r="K83" s="218">
        <f>'2.2'!K83/'3.1.a'!$D$183</f>
        <v>1.0507092051607928E-4</v>
      </c>
      <c r="L83" s="143">
        <f>'2.2'!L83/'3.1.a'!$D$183</f>
        <v>0</v>
      </c>
      <c r="M83" s="143">
        <f>'2.2'!M83/'3.1.a'!$D$183</f>
        <v>0</v>
      </c>
      <c r="N83" s="143">
        <f>'2.2'!N83/'3.1.a'!$D$183</f>
        <v>1.0507092051607928E-4</v>
      </c>
      <c r="O83" s="143">
        <f>'2.2'!O83/'3.1.a'!$D$183</f>
        <v>2.7771552022879342E-2</v>
      </c>
      <c r="P83" s="143">
        <f>'2.2'!P83/'3.1.a'!$D$183</f>
        <v>5.7154825150608213E-2</v>
      </c>
      <c r="Q83" s="143">
        <f>'2.2'!Q83/'3.1.a'!$D$183</f>
        <v>-8.5031448094003648E-2</v>
      </c>
      <c r="R83" s="219">
        <f>'2.2'!R83/'3.1.a'!$D$183</f>
        <v>0</v>
      </c>
      <c r="S83" s="218">
        <f>'2.2'!S83/'3.1.a'!$E$183</f>
        <v>1.3234028095481391E-4</v>
      </c>
      <c r="T83" s="143">
        <f>'2.2'!T83/'3.1.a'!$E$183</f>
        <v>0</v>
      </c>
      <c r="U83" s="143">
        <f>'2.2'!U83/'3.1.a'!$E$183</f>
        <v>0</v>
      </c>
      <c r="V83" s="143">
        <f>'2.2'!V83/'3.1.a'!$E$183</f>
        <v>1.3234028095481391E-4</v>
      </c>
      <c r="W83" s="143">
        <f>'2.2'!W83/'3.1.a'!$E$183</f>
        <v>2.7156227215196425E-2</v>
      </c>
      <c r="X83" s="143">
        <f>'2.2'!X83/'3.1.a'!$E$183</f>
        <v>5.873885737834781E-2</v>
      </c>
      <c r="Y83" s="143">
        <f>'2.2'!Y83/'3.1.a'!$E$183</f>
        <v>-8.6027424874499034E-2</v>
      </c>
      <c r="Z83" s="219">
        <f>'2.2'!Z83/'3.1.a'!$E$183</f>
        <v>0</v>
      </c>
      <c r="AA83" s="218">
        <f>'2.2'!AA83/'3.1.a'!$F$183</f>
        <v>7.7781542582093735E-5</v>
      </c>
      <c r="AB83" s="143">
        <f>'2.2'!AB83/'3.1.a'!$F$183</f>
        <v>0</v>
      </c>
      <c r="AC83" s="143">
        <f>'2.2'!AC83/'3.1.a'!$F$183</f>
        <v>0</v>
      </c>
      <c r="AD83" s="143">
        <f>'2.2'!AD83/'3.1.a'!$F$183</f>
        <v>7.7781542582093735E-5</v>
      </c>
      <c r="AE83" s="143">
        <f>'2.2'!AE83/'3.1.a'!$F$183</f>
        <v>2.5467082411687877E-2</v>
      </c>
      <c r="AF83" s="143">
        <f>'2.2'!AF83/'3.1.a'!$F$183</f>
        <v>5.6061995619599542E-2</v>
      </c>
      <c r="AG83" s="143">
        <f>'2.2'!AG83/'3.1.a'!$F$183</f>
        <v>-8.1606859573869511E-2</v>
      </c>
      <c r="AH83" s="219">
        <f>'2.2'!AH83/'3.1.a'!$F$183</f>
        <v>0</v>
      </c>
      <c r="AI83" s="218">
        <f>'2.2'!AI83/'3.1.a'!$G$183</f>
        <v>8.3975948054950444E-5</v>
      </c>
      <c r="AJ83" s="143">
        <f>'2.2'!AJ83/'3.1.a'!$G$183</f>
        <v>0</v>
      </c>
      <c r="AK83" s="143">
        <f>'2.2'!AK83/'3.1.a'!$G$183</f>
        <v>0</v>
      </c>
      <c r="AL83" s="143">
        <f>'2.2'!AL83/'3.1.a'!$G$183</f>
        <v>8.3975948054950444E-5</v>
      </c>
      <c r="AM83" s="143">
        <f>'2.2'!AM83/'3.1.a'!$G$183</f>
        <v>2.6031134447955673E-2</v>
      </c>
      <c r="AN83" s="143">
        <f>'2.2'!AN83/'3.1.a'!$G$183</f>
        <v>5.7138263480576788E-2</v>
      </c>
      <c r="AO83" s="143">
        <f>'2.2'!AO83/'3.1.a'!$G$183</f>
        <v>-8.3253373876587419E-2</v>
      </c>
      <c r="AP83" s="219">
        <f>'2.2'!AP83/'3.1.a'!$G$183</f>
        <v>0</v>
      </c>
      <c r="AQ83" s="218">
        <f>'2.2'!AQ83/'3.1.a'!$H$183</f>
        <v>8.9950014179956692E-5</v>
      </c>
      <c r="AR83" s="143">
        <f>'2.2'!AR83/'3.1.a'!$H$183</f>
        <v>0</v>
      </c>
      <c r="AS83" s="143">
        <f>'2.2'!AS83/'3.1.a'!$H$183</f>
        <v>0</v>
      </c>
      <c r="AT83" s="143">
        <f>'2.2'!AT83/'3.1.a'!$H$183</f>
        <v>8.9950014179956692E-5</v>
      </c>
      <c r="AU83" s="143">
        <f>'2.2'!AU83/'3.1.a'!$H$183</f>
        <v>2.470376876677197E-2</v>
      </c>
      <c r="AV83" s="143">
        <f>'2.2'!AV83/'3.1.a'!$H$183</f>
        <v>5.732976441799386E-2</v>
      </c>
      <c r="AW83" s="143">
        <f>'2.2'!AW83/'3.1.a'!$H$183</f>
        <v>-8.2123483198945788E-2</v>
      </c>
      <c r="AX83" s="219">
        <f>'2.2'!AX83/'3.1.a'!$H$183</f>
        <v>0</v>
      </c>
      <c r="AY83" s="218">
        <f>'2.2'!AY83/'3.1.a'!$I$183</f>
        <v>1.0026982281833078E-4</v>
      </c>
      <c r="AZ83" s="143">
        <f>'2.2'!AZ83/'3.1.a'!$I$183</f>
        <v>0</v>
      </c>
      <c r="BA83" s="143">
        <f>'2.2'!BA83/'3.1.a'!$I$183</f>
        <v>0</v>
      </c>
      <c r="BB83" s="143">
        <f>'2.2'!BB83/'3.1.a'!$I$183</f>
        <v>1.0026982281833078E-4</v>
      </c>
      <c r="BC83" s="143">
        <f>'2.2'!BC83/'3.1.a'!$I$183</f>
        <v>2.6231529561893986E-2</v>
      </c>
      <c r="BD83" s="143">
        <f>'2.2'!BD83/'3.1.a'!$I$183</f>
        <v>6.0120361132484916E-2</v>
      </c>
      <c r="BE83" s="143">
        <f>'2.2'!BE83/'3.1.a'!$I$183</f>
        <v>-8.645216051719723E-2</v>
      </c>
      <c r="BF83" s="219">
        <f>'2.2'!BF83/'3.1.a'!$I$183</f>
        <v>0</v>
      </c>
      <c r="BG83" s="218">
        <f>'2.2'!BG83/'3.1.a'!$J$183</f>
        <v>1.8057031866322885E-4</v>
      </c>
      <c r="BH83" s="143">
        <f>'2.2'!BH83/'3.1.a'!$J$183</f>
        <v>0</v>
      </c>
      <c r="BI83" s="143">
        <f>'2.2'!BI83/'3.1.a'!$J$183</f>
        <v>0</v>
      </c>
      <c r="BJ83" s="143">
        <f>'2.2'!BJ83/'3.1.a'!$J$183</f>
        <v>1.8057031866322885E-4</v>
      </c>
      <c r="BK83" s="143">
        <f>'2.2'!BK83/'3.1.a'!$J$183</f>
        <v>2.421544346850963E-2</v>
      </c>
      <c r="BL83" s="143">
        <f>'2.2'!BL83/'3.1.a'!$J$183</f>
        <v>5.8537180652334056E-2</v>
      </c>
      <c r="BM83" s="143">
        <f>'2.2'!BM83/'3.1.a'!$J$183</f>
        <v>-8.2933194439506905E-2</v>
      </c>
      <c r="BN83" s="219">
        <f>'2.2'!BN83/'3.1.a'!$J$183</f>
        <v>0</v>
      </c>
      <c r="BO83" s="218">
        <f>'2.2'!BO83/'3.1.a'!$K$183</f>
        <v>1.2799231060311319E-4</v>
      </c>
      <c r="BP83" s="143">
        <f>'2.2'!BP83/'3.1.a'!$K$183</f>
        <v>0</v>
      </c>
      <c r="BQ83" s="143">
        <f>'2.2'!BQ83/'3.1.a'!$K$183</f>
        <v>0</v>
      </c>
      <c r="BR83" s="143">
        <f>'2.2'!BR83/'3.1.a'!$K$183</f>
        <v>1.2799231060311319E-4</v>
      </c>
      <c r="BS83" s="143">
        <f>'2.2'!BS83/'3.1.a'!$K$183</f>
        <v>2.5528025028282275E-2</v>
      </c>
      <c r="BT83" s="143">
        <f>'2.2'!BT83/'3.1.a'!$K$183</f>
        <v>6.0211324062151607E-2</v>
      </c>
      <c r="BU83" s="143">
        <f>'2.2'!BU83/'3.1.a'!$K$183</f>
        <v>-8.5867341401036995E-2</v>
      </c>
      <c r="BV83" s="219">
        <f>'2.2'!BV83/'3.1.a'!$K$183</f>
        <v>0</v>
      </c>
      <c r="BW83" s="218">
        <f>'2.2'!BW83/'3.1.a'!$L$183</f>
        <v>1.4236546063671086E-4</v>
      </c>
      <c r="BX83" s="143">
        <f>'2.2'!BX83/'3.1.a'!$L$183</f>
        <v>0</v>
      </c>
      <c r="BY83" s="143">
        <f>'2.2'!BY83/'3.1.a'!$L$183</f>
        <v>0</v>
      </c>
      <c r="BZ83" s="143">
        <f>'2.2'!BZ83/'3.1.a'!$L$183</f>
        <v>1.4236546063671086E-4</v>
      </c>
      <c r="CA83" s="143">
        <f>'2.2'!CA83/'3.1.a'!$L$183</f>
        <v>2.595563646079499E-2</v>
      </c>
      <c r="CB83" s="143">
        <f>'2.2'!CB83/'3.1.a'!$L$183</f>
        <v>6.1070734777442737E-2</v>
      </c>
      <c r="CC83" s="143">
        <f>'2.2'!CC83/'3.1.a'!$L$183</f>
        <v>-8.7168736698874441E-2</v>
      </c>
      <c r="CD83" s="219">
        <f>'2.2'!CD83/'3.1.a'!$L$183</f>
        <v>0</v>
      </c>
      <c r="CE83" s="218">
        <f>'2.2'!CE83/'3.1.a'!$M$183</f>
        <v>8.9520524938685236E-5</v>
      </c>
      <c r="CF83" s="143">
        <f>'2.2'!CF83/'3.1.a'!$M$183</f>
        <v>0</v>
      </c>
      <c r="CG83" s="143">
        <f>'2.2'!CG83/'3.1.a'!$M$183</f>
        <v>0</v>
      </c>
      <c r="CH83" s="143">
        <f>'2.2'!CH83/'3.1.a'!$M$183</f>
        <v>8.9520524938685236E-5</v>
      </c>
      <c r="CI83" s="143">
        <f>'2.2'!CI83/'3.1.a'!$M$183</f>
        <v>3.1703340297377994E-2</v>
      </c>
      <c r="CJ83" s="143">
        <f>'2.2'!CJ83/'3.1.a'!$M$183</f>
        <v>6.967245655882745E-2</v>
      </c>
      <c r="CK83" s="143">
        <f>'2.2'!CK83/'3.1.a'!$M$183</f>
        <v>-0.10146531738114413</v>
      </c>
      <c r="CL83" s="143">
        <f>'2.2'!CL83/'3.1.a'!$M$183</f>
        <v>0</v>
      </c>
      <c r="CM83" s="218">
        <f>'2.2'!CM83/'3.1.a'!$N$183</f>
        <v>7.0570102822861713E-5</v>
      </c>
      <c r="CN83" s="143">
        <f>'2.2'!CN83/'3.1.a'!$N$183</f>
        <v>0</v>
      </c>
      <c r="CO83" s="143">
        <f>'2.2'!CO83/'3.1.a'!$N$183</f>
        <v>0</v>
      </c>
      <c r="CP83" s="143">
        <f>'2.2'!CP83/'3.1.a'!$N$183</f>
        <v>7.0570102822861713E-5</v>
      </c>
      <c r="CQ83" s="143">
        <f>'2.2'!CQ83/'3.1.a'!$N$183</f>
        <v>2.6119172391632698E-2</v>
      </c>
      <c r="CR83" s="143">
        <f>'2.2'!CR83/'3.1.a'!$N$183</f>
        <v>6.7050274571093763E-2</v>
      </c>
      <c r="CS83" s="143">
        <f>'2.2'!CS83/'3.1.a'!$N$183</f>
        <v>-9.3240017065549324E-2</v>
      </c>
      <c r="CT83" s="143">
        <f>'2.2'!CT83/'3.1.a'!$N$183</f>
        <v>0</v>
      </c>
    </row>
    <row r="84" spans="1:98" ht="20" customHeight="1" x14ac:dyDescent="0.2">
      <c r="A84" s="21">
        <v>1331</v>
      </c>
      <c r="B84" s="22" t="s">
        <v>286</v>
      </c>
      <c r="C84" s="220">
        <f>'2.2'!C84/'3.1.a'!$C$183</f>
        <v>4.845999715377368E-5</v>
      </c>
      <c r="D84" s="144">
        <f>'2.2'!D84/'3.1.a'!$C$183</f>
        <v>0</v>
      </c>
      <c r="E84" s="144">
        <f>'2.2'!E84/'3.1.a'!$C$183</f>
        <v>0</v>
      </c>
      <c r="F84" s="144">
        <f>'2.2'!F84/'3.1.a'!$C$183</f>
        <v>4.845999715377368E-5</v>
      </c>
      <c r="G84" s="144">
        <f>'2.2'!G84/'3.1.a'!$C$183</f>
        <v>2.6285198688639107E-2</v>
      </c>
      <c r="H84" s="144">
        <f>'2.2'!H84/'3.1.a'!$C$183</f>
        <v>5.321584667683895E-2</v>
      </c>
      <c r="I84" s="144">
        <f>'2.2'!I84/'3.1.a'!$C$183</f>
        <v>-7.9549505362631834E-2</v>
      </c>
      <c r="J84" s="221">
        <f>'2.2'!J84/'3.1.a'!$C$183</f>
        <v>0</v>
      </c>
      <c r="K84" s="220">
        <f>'2.2'!K84/'3.1.a'!$D$183</f>
        <v>8.8275039297300837E-5</v>
      </c>
      <c r="L84" s="144">
        <f>'2.2'!L84/'3.1.a'!$D$183</f>
        <v>0</v>
      </c>
      <c r="M84" s="144">
        <f>'2.2'!M84/'3.1.a'!$D$183</f>
        <v>0</v>
      </c>
      <c r="N84" s="144">
        <f>'2.2'!N84/'3.1.a'!$D$183</f>
        <v>8.8275039297300837E-5</v>
      </c>
      <c r="O84" s="144">
        <f>'2.2'!O84/'3.1.a'!$D$183</f>
        <v>2.6357025895270138E-2</v>
      </c>
      <c r="P84" s="144">
        <f>'2.2'!P84/'3.1.a'!$D$183</f>
        <v>5.4825655331289115E-2</v>
      </c>
      <c r="Q84" s="144">
        <f>'2.2'!Q84/'3.1.a'!$D$183</f>
        <v>-8.1270956265856564E-2</v>
      </c>
      <c r="R84" s="221">
        <f>'2.2'!R84/'3.1.a'!$D$183</f>
        <v>0</v>
      </c>
      <c r="S84" s="220">
        <f>'2.2'!S84/'3.1.a'!$E$183</f>
        <v>1.1999133202277994E-4</v>
      </c>
      <c r="T84" s="144">
        <f>'2.2'!T84/'3.1.a'!$E$183</f>
        <v>0</v>
      </c>
      <c r="U84" s="144">
        <f>'2.2'!U84/'3.1.a'!$E$183</f>
        <v>0</v>
      </c>
      <c r="V84" s="144">
        <f>'2.2'!V84/'3.1.a'!$E$183</f>
        <v>1.1999133202277994E-4</v>
      </c>
      <c r="W84" s="144">
        <f>'2.2'!W84/'3.1.a'!$E$183</f>
        <v>2.5621404837937171E-2</v>
      </c>
      <c r="X84" s="144">
        <f>'2.2'!X84/'3.1.a'!$E$183</f>
        <v>5.5172407236449297E-2</v>
      </c>
      <c r="Y84" s="144">
        <f>'2.2'!Y84/'3.1.a'!$E$183</f>
        <v>-8.0913803406409246E-2</v>
      </c>
      <c r="Z84" s="221">
        <f>'2.2'!Z84/'3.1.a'!$E$183</f>
        <v>0</v>
      </c>
      <c r="AA84" s="220">
        <f>'2.2'!AA84/'3.1.a'!$F$183</f>
        <v>6.6009423604724958E-5</v>
      </c>
      <c r="AB84" s="144">
        <f>'2.2'!AB84/'3.1.a'!$F$183</f>
        <v>0</v>
      </c>
      <c r="AC84" s="144">
        <f>'2.2'!AC84/'3.1.a'!$F$183</f>
        <v>0</v>
      </c>
      <c r="AD84" s="144">
        <f>'2.2'!AD84/'3.1.a'!$F$183</f>
        <v>6.6009423604724958E-5</v>
      </c>
      <c r="AE84" s="144">
        <f>'2.2'!AE84/'3.1.a'!$F$183</f>
        <v>2.410791352403794E-2</v>
      </c>
      <c r="AF84" s="144">
        <f>'2.2'!AF84/'3.1.a'!$F$183</f>
        <v>5.4149353512212138E-2</v>
      </c>
      <c r="AG84" s="144">
        <f>'2.2'!AG84/'3.1.a'!$F$183</f>
        <v>-7.8323276459854804E-2</v>
      </c>
      <c r="AH84" s="221">
        <f>'2.2'!AH84/'3.1.a'!$F$183</f>
        <v>0</v>
      </c>
      <c r="AI84" s="220">
        <f>'2.2'!AI84/'3.1.a'!$G$183</f>
        <v>7.2611234154352889E-5</v>
      </c>
      <c r="AJ84" s="144">
        <f>'2.2'!AJ84/'3.1.a'!$G$183</f>
        <v>0</v>
      </c>
      <c r="AK84" s="144">
        <f>'2.2'!AK84/'3.1.a'!$G$183</f>
        <v>0</v>
      </c>
      <c r="AL84" s="144">
        <f>'2.2'!AL84/'3.1.a'!$G$183</f>
        <v>7.2611234154352889E-5</v>
      </c>
      <c r="AM84" s="144">
        <f>'2.2'!AM84/'3.1.a'!$G$183</f>
        <v>2.4663043774296792E-2</v>
      </c>
      <c r="AN84" s="144">
        <f>'2.2'!AN84/'3.1.a'!$G$183</f>
        <v>5.460201596505504E-2</v>
      </c>
      <c r="AO84" s="144">
        <f>'2.2'!AO84/'3.1.a'!$G$183</f>
        <v>-7.9337670973506191E-2</v>
      </c>
      <c r="AP84" s="221">
        <f>'2.2'!AP84/'3.1.a'!$G$183</f>
        <v>0</v>
      </c>
      <c r="AQ84" s="220">
        <f>'2.2'!AQ84/'3.1.a'!$H$183</f>
        <v>7.683772621509069E-5</v>
      </c>
      <c r="AR84" s="144">
        <f>'2.2'!AR84/'3.1.a'!$H$183</f>
        <v>0</v>
      </c>
      <c r="AS84" s="144">
        <f>'2.2'!AS84/'3.1.a'!$H$183</f>
        <v>0</v>
      </c>
      <c r="AT84" s="144">
        <f>'2.2'!AT84/'3.1.a'!$H$183</f>
        <v>7.683772621509069E-5</v>
      </c>
      <c r="AU84" s="144">
        <f>'2.2'!AU84/'3.1.a'!$H$183</f>
        <v>2.4104857712303435E-2</v>
      </c>
      <c r="AV84" s="144">
        <f>'2.2'!AV84/'3.1.a'!$H$183</f>
        <v>5.5216697434493395E-2</v>
      </c>
      <c r="AW84" s="144">
        <f>'2.2'!AW84/'3.1.a'!$H$183</f>
        <v>-7.9398392873011925E-2</v>
      </c>
      <c r="AX84" s="221">
        <f>'2.2'!AX84/'3.1.a'!$H$183</f>
        <v>0</v>
      </c>
      <c r="AY84" s="220">
        <f>'2.2'!AY84/'3.1.a'!$I$183</f>
        <v>9.6845534798944955E-5</v>
      </c>
      <c r="AZ84" s="144">
        <f>'2.2'!AZ84/'3.1.a'!$I$183</f>
        <v>0</v>
      </c>
      <c r="BA84" s="144">
        <f>'2.2'!BA84/'3.1.a'!$I$183</f>
        <v>0</v>
      </c>
      <c r="BB84" s="144">
        <f>'2.2'!BB84/'3.1.a'!$I$183</f>
        <v>9.6845534798944955E-5</v>
      </c>
      <c r="BC84" s="144">
        <f>'2.2'!BC84/'3.1.a'!$I$183</f>
        <v>2.5322861324639786E-2</v>
      </c>
      <c r="BD84" s="144">
        <f>'2.2'!BD84/'3.1.a'!$I$183</f>
        <v>5.7660425055981727E-2</v>
      </c>
      <c r="BE84" s="144">
        <f>'2.2'!BE84/'3.1.a'!$I$183</f>
        <v>-8.3080131915420449E-2</v>
      </c>
      <c r="BF84" s="221">
        <f>'2.2'!BF84/'3.1.a'!$I$183</f>
        <v>0</v>
      </c>
      <c r="BG84" s="220">
        <f>'2.2'!BG84/'3.1.a'!$J$183</f>
        <v>1.7731192409997846E-4</v>
      </c>
      <c r="BH84" s="144">
        <f>'2.2'!BH84/'3.1.a'!$J$183</f>
        <v>0</v>
      </c>
      <c r="BI84" s="144">
        <f>'2.2'!BI84/'3.1.a'!$J$183</f>
        <v>0</v>
      </c>
      <c r="BJ84" s="144">
        <f>'2.2'!BJ84/'3.1.a'!$J$183</f>
        <v>1.7731192409997846E-4</v>
      </c>
      <c r="BK84" s="144">
        <f>'2.2'!BK84/'3.1.a'!$J$183</f>
        <v>2.3513819260385975E-2</v>
      </c>
      <c r="BL84" s="144">
        <f>'2.2'!BL84/'3.1.a'!$J$183</f>
        <v>5.7047319985311942E-2</v>
      </c>
      <c r="BM84" s="144">
        <f>'2.2'!BM84/'3.1.a'!$J$183</f>
        <v>-8.0738451169797901E-2</v>
      </c>
      <c r="BN84" s="221">
        <f>'2.2'!BN84/'3.1.a'!$J$183</f>
        <v>0</v>
      </c>
      <c r="BO84" s="220">
        <f>'2.2'!BO84/'3.1.a'!$K$183</f>
        <v>1.2700212881636732E-4</v>
      </c>
      <c r="BP84" s="144">
        <f>'2.2'!BP84/'3.1.a'!$K$183</f>
        <v>0</v>
      </c>
      <c r="BQ84" s="144">
        <f>'2.2'!BQ84/'3.1.a'!$K$183</f>
        <v>0</v>
      </c>
      <c r="BR84" s="144">
        <f>'2.2'!BR84/'3.1.a'!$K$183</f>
        <v>1.2700212881636732E-4</v>
      </c>
      <c r="BS84" s="144">
        <f>'2.2'!BS84/'3.1.a'!$K$183</f>
        <v>2.4942804382435065E-2</v>
      </c>
      <c r="BT84" s="144">
        <f>'2.2'!BT84/'3.1.a'!$K$183</f>
        <v>5.8091283741686171E-2</v>
      </c>
      <c r="BU84" s="144">
        <f>'2.2'!BU84/'3.1.a'!$K$183</f>
        <v>-8.3161090252937608E-2</v>
      </c>
      <c r="BV84" s="221">
        <f>'2.2'!BV84/'3.1.a'!$K$183</f>
        <v>0</v>
      </c>
      <c r="BW84" s="220">
        <f>'2.2'!BW84/'3.1.a'!$L$183</f>
        <v>1.3952038892665457E-4</v>
      </c>
      <c r="BX84" s="144">
        <f>'2.2'!BX84/'3.1.a'!$L$183</f>
        <v>0</v>
      </c>
      <c r="BY84" s="144">
        <f>'2.2'!BY84/'3.1.a'!$L$183</f>
        <v>0</v>
      </c>
      <c r="BZ84" s="144">
        <f>'2.2'!BZ84/'3.1.a'!$L$183</f>
        <v>1.3952038892665457E-4</v>
      </c>
      <c r="CA84" s="144">
        <f>'2.2'!CA84/'3.1.a'!$L$183</f>
        <v>2.5521454090045616E-2</v>
      </c>
      <c r="CB84" s="144">
        <f>'2.2'!CB84/'3.1.a'!$L$183</f>
        <v>5.956556431877414E-2</v>
      </c>
      <c r="CC84" s="144">
        <f>'2.2'!CC84/'3.1.a'!$L$183</f>
        <v>-8.5226538797746415E-2</v>
      </c>
      <c r="CD84" s="221">
        <f>'2.2'!CD84/'3.1.a'!$L$183</f>
        <v>0</v>
      </c>
      <c r="CE84" s="220">
        <f>'2.2'!CE84/'3.1.a'!$M$183</f>
        <v>8.9453079574937919E-5</v>
      </c>
      <c r="CF84" s="144">
        <f>'2.2'!CF84/'3.1.a'!$M$183</f>
        <v>0</v>
      </c>
      <c r="CG84" s="144">
        <f>'2.2'!CG84/'3.1.a'!$M$183</f>
        <v>0</v>
      </c>
      <c r="CH84" s="144">
        <f>'2.2'!CH84/'3.1.a'!$M$183</f>
        <v>8.9453079574937919E-5</v>
      </c>
      <c r="CI84" s="144">
        <f>'2.2'!CI84/'3.1.a'!$M$183</f>
        <v>3.1062700995692073E-2</v>
      </c>
      <c r="CJ84" s="144">
        <f>'2.2'!CJ84/'3.1.a'!$M$183</f>
        <v>6.7376529329015694E-2</v>
      </c>
      <c r="CK84" s="144">
        <f>'2.2'!CK84/'3.1.a'!$M$183</f>
        <v>-9.852868340428271E-2</v>
      </c>
      <c r="CL84" s="144">
        <f>'2.2'!CL84/'3.1.a'!$M$183</f>
        <v>0</v>
      </c>
      <c r="CM84" s="220">
        <f>'2.2'!CM84/'3.1.a'!$N$183</f>
        <v>7.0402376005963488E-5</v>
      </c>
      <c r="CN84" s="144">
        <f>'2.2'!CN84/'3.1.a'!$N$183</f>
        <v>0</v>
      </c>
      <c r="CO84" s="144">
        <f>'2.2'!CO84/'3.1.a'!$N$183</f>
        <v>0</v>
      </c>
      <c r="CP84" s="144">
        <f>'2.2'!CP84/'3.1.a'!$N$183</f>
        <v>7.0402376005963488E-5</v>
      </c>
      <c r="CQ84" s="94" t="s">
        <v>826</v>
      </c>
      <c r="CR84" s="94" t="s">
        <v>826</v>
      </c>
      <c r="CS84" s="94" t="s">
        <v>826</v>
      </c>
      <c r="CT84" s="94" t="s">
        <v>826</v>
      </c>
    </row>
    <row r="85" spans="1:98" ht="20" customHeight="1" x14ac:dyDescent="0.2">
      <c r="A85" s="21">
        <v>1332</v>
      </c>
      <c r="B85" s="22" t="s">
        <v>287</v>
      </c>
      <c r="C85" s="220">
        <f>'2.2'!C85/'3.1.a'!$C$183</f>
        <v>2.1710080113807878E-5</v>
      </c>
      <c r="D85" s="144">
        <f>'2.2'!D85/'3.1.a'!$C$183</f>
        <v>0</v>
      </c>
      <c r="E85" s="144">
        <f>'2.2'!E85/'3.1.a'!$C$183</f>
        <v>0</v>
      </c>
      <c r="F85" s="144">
        <f>'2.2'!F85/'3.1.a'!$C$183</f>
        <v>2.1710080113807878E-5</v>
      </c>
      <c r="G85" s="144">
        <f>'2.2'!G85/'3.1.a'!$C$183</f>
        <v>2.0213204456502329E-3</v>
      </c>
      <c r="H85" s="144">
        <f>'2.2'!H85/'3.1.a'!$C$183</f>
        <v>3.2757226125497275E-3</v>
      </c>
      <c r="I85" s="144">
        <f>'2.2'!I85/'3.1.a'!$C$183</f>
        <v>-5.3187531383137683E-3</v>
      </c>
      <c r="J85" s="221">
        <f>'2.2'!J85/'3.1.a'!$C$183</f>
        <v>0</v>
      </c>
      <c r="K85" s="220">
        <f>'2.2'!K85/'3.1.a'!$D$183</f>
        <v>1.679588121877843E-5</v>
      </c>
      <c r="L85" s="144">
        <f>'2.2'!L85/'3.1.a'!$D$183</f>
        <v>0</v>
      </c>
      <c r="M85" s="144">
        <f>'2.2'!M85/'3.1.a'!$D$183</f>
        <v>0</v>
      </c>
      <c r="N85" s="144">
        <f>'2.2'!N85/'3.1.a'!$D$183</f>
        <v>1.679588121877843E-5</v>
      </c>
      <c r="O85" s="144">
        <f>'2.2'!O85/'3.1.a'!$D$183</f>
        <v>1.4145261276092035E-3</v>
      </c>
      <c r="P85" s="144">
        <f>'2.2'!P85/'3.1.a'!$D$183</f>
        <v>2.3291698193191042E-3</v>
      </c>
      <c r="Q85" s="144">
        <f>'2.2'!Q85/'3.1.a'!$D$183</f>
        <v>-3.7604918281470856E-3</v>
      </c>
      <c r="R85" s="221">
        <f>'2.2'!R85/'3.1.a'!$D$183</f>
        <v>0</v>
      </c>
      <c r="S85" s="220">
        <f>'2.2'!S85/'3.1.a'!$E$183</f>
        <v>1.2348948932033995E-5</v>
      </c>
      <c r="T85" s="144">
        <f>'2.2'!T85/'3.1.a'!$E$183</f>
        <v>0</v>
      </c>
      <c r="U85" s="144">
        <f>'2.2'!U85/'3.1.a'!$E$183</f>
        <v>0</v>
      </c>
      <c r="V85" s="144">
        <f>'2.2'!V85/'3.1.a'!$E$183</f>
        <v>1.2348948932033995E-5</v>
      </c>
      <c r="W85" s="144">
        <f>'2.2'!W85/'3.1.a'!$E$183</f>
        <v>1.5348223772592515E-3</v>
      </c>
      <c r="X85" s="144">
        <f>'2.2'!X85/'3.1.a'!$E$183</f>
        <v>3.5664501418985048E-3</v>
      </c>
      <c r="Y85" s="144">
        <f>'2.2'!Y85/'3.1.a'!$E$183</f>
        <v>-5.1136214680897896E-3</v>
      </c>
      <c r="Z85" s="221">
        <f>'2.2'!Z85/'3.1.a'!$E$183</f>
        <v>0</v>
      </c>
      <c r="AA85" s="220">
        <f>'2.2'!AA85/'3.1.a'!$F$183</f>
        <v>1.1772118977368788E-5</v>
      </c>
      <c r="AB85" s="144">
        <f>'2.2'!AB85/'3.1.a'!$F$183</f>
        <v>0</v>
      </c>
      <c r="AC85" s="144">
        <f>'2.2'!AC85/'3.1.a'!$F$183</f>
        <v>0</v>
      </c>
      <c r="AD85" s="144">
        <f>'2.2'!AD85/'3.1.a'!$F$183</f>
        <v>1.1772118977368788E-5</v>
      </c>
      <c r="AE85" s="144">
        <f>'2.2'!AE85/'3.1.a'!$F$183</f>
        <v>1.3591688876499351E-3</v>
      </c>
      <c r="AF85" s="144">
        <f>'2.2'!AF85/'3.1.a'!$F$183</f>
        <v>1.9126421073874075E-3</v>
      </c>
      <c r="AG85" s="144">
        <f>'2.2'!AG85/'3.1.a'!$F$183</f>
        <v>-3.2835831140147114E-3</v>
      </c>
      <c r="AH85" s="221">
        <f>'2.2'!AH85/'3.1.a'!$F$183</f>
        <v>0</v>
      </c>
      <c r="AI85" s="220">
        <f>'2.2'!AI85/'3.1.a'!$G$183</f>
        <v>1.1364713900597566E-5</v>
      </c>
      <c r="AJ85" s="144">
        <f>'2.2'!AJ85/'3.1.a'!$G$183</f>
        <v>0</v>
      </c>
      <c r="AK85" s="144">
        <f>'2.2'!AK85/'3.1.a'!$G$183</f>
        <v>0</v>
      </c>
      <c r="AL85" s="144">
        <f>'2.2'!AL85/'3.1.a'!$G$183</f>
        <v>1.1364713900597566E-5</v>
      </c>
      <c r="AM85" s="144">
        <f>'2.2'!AM85/'3.1.a'!$G$183</f>
        <v>1.3680906736588808E-3</v>
      </c>
      <c r="AN85" s="144">
        <f>'2.2'!AN85/'3.1.a'!$G$183</f>
        <v>2.5362475155217543E-3</v>
      </c>
      <c r="AO85" s="144">
        <f>'2.2'!AO85/'3.1.a'!$G$183</f>
        <v>-3.9157029030812331E-3</v>
      </c>
      <c r="AP85" s="221">
        <f>'2.2'!AP85/'3.1.a'!$G$183</f>
        <v>0</v>
      </c>
      <c r="AQ85" s="220">
        <f>'2.2'!AQ85/'3.1.a'!$H$183</f>
        <v>1.3112287964865995E-5</v>
      </c>
      <c r="AR85" s="144">
        <f>'2.2'!AR85/'3.1.a'!$H$183</f>
        <v>0</v>
      </c>
      <c r="AS85" s="144">
        <f>'2.2'!AS85/'3.1.a'!$H$183</f>
        <v>0</v>
      </c>
      <c r="AT85" s="144">
        <f>'2.2'!AT85/'3.1.a'!$H$183</f>
        <v>1.3112287964865995E-5</v>
      </c>
      <c r="AU85" s="144">
        <f>'2.2'!AU85/'3.1.a'!$H$183</f>
        <v>5.9891105446853487E-4</v>
      </c>
      <c r="AV85" s="144">
        <f>'2.2'!AV85/'3.1.a'!$H$183</f>
        <v>2.1130669835004588E-3</v>
      </c>
      <c r="AW85" s="144">
        <f>'2.2'!AW85/'3.1.a'!$H$183</f>
        <v>-2.7250903259338597E-3</v>
      </c>
      <c r="AX85" s="221">
        <f>'2.2'!AX85/'3.1.a'!$H$183</f>
        <v>0</v>
      </c>
      <c r="AY85" s="220">
        <f>'2.2'!AY85/'3.1.a'!$I$183</f>
        <v>3.4242880193858098E-6</v>
      </c>
      <c r="AZ85" s="144">
        <f>'2.2'!AZ85/'3.1.a'!$I$183</f>
        <v>0</v>
      </c>
      <c r="BA85" s="144">
        <f>'2.2'!BA85/'3.1.a'!$I$183</f>
        <v>0</v>
      </c>
      <c r="BB85" s="144">
        <f>'2.2'!BB85/'3.1.a'!$I$183</f>
        <v>3.4242880193858098E-6</v>
      </c>
      <c r="BC85" s="144">
        <f>'2.2'!BC85/'3.1.a'!$I$183</f>
        <v>9.0866823725420278E-4</v>
      </c>
      <c r="BD85" s="144">
        <f>'2.2'!BD85/'3.1.a'!$I$183</f>
        <v>2.4599360765031881E-3</v>
      </c>
      <c r="BE85" s="144">
        <f>'2.2'!BE85/'3.1.a'!$I$183</f>
        <v>-3.3720286017767773E-3</v>
      </c>
      <c r="BF85" s="221">
        <f>'2.2'!BF85/'3.1.a'!$I$183</f>
        <v>0</v>
      </c>
      <c r="BG85" s="220">
        <f>'2.2'!BG85/'3.1.a'!$J$183</f>
        <v>3.2583945632504531E-6</v>
      </c>
      <c r="BH85" s="144">
        <f>'2.2'!BH85/'3.1.a'!$J$183</f>
        <v>0</v>
      </c>
      <c r="BI85" s="144">
        <f>'2.2'!BI85/'3.1.a'!$J$183</f>
        <v>0</v>
      </c>
      <c r="BJ85" s="144">
        <f>'2.2'!BJ85/'3.1.a'!$J$183</f>
        <v>3.2583945632504531E-6</v>
      </c>
      <c r="BK85" s="144">
        <f>'2.2'!BK85/'3.1.a'!$J$183</f>
        <v>7.0162420812365132E-4</v>
      </c>
      <c r="BL85" s="144">
        <f>'2.2'!BL85/'3.1.a'!$J$183</f>
        <v>1.4898606670221092E-3</v>
      </c>
      <c r="BM85" s="144">
        <f>'2.2'!BM85/'3.1.a'!$J$183</f>
        <v>-2.1947432697090111E-3</v>
      </c>
      <c r="BN85" s="221">
        <f>'2.2'!BN85/'3.1.a'!$J$183</f>
        <v>0</v>
      </c>
      <c r="BO85" s="220">
        <f>'2.2'!BO85/'3.1.a'!$K$183</f>
        <v>9.9018178674586932E-7</v>
      </c>
      <c r="BP85" s="144">
        <f>'2.2'!BP85/'3.1.a'!$K$183</f>
        <v>0</v>
      </c>
      <c r="BQ85" s="144">
        <f>'2.2'!BQ85/'3.1.a'!$K$183</f>
        <v>0</v>
      </c>
      <c r="BR85" s="144">
        <f>'2.2'!BR85/'3.1.a'!$K$183</f>
        <v>9.9018178674586932E-7</v>
      </c>
      <c r="BS85" s="144">
        <f>'2.2'!BS85/'3.1.a'!$K$183</f>
        <v>5.8522064584721339E-4</v>
      </c>
      <c r="BT85" s="144">
        <f>'2.2'!BT85/'3.1.a'!$K$183</f>
        <v>2.1200403204654304E-3</v>
      </c>
      <c r="BU85" s="144">
        <f>'2.2'!BU85/'3.1.a'!$K$183</f>
        <v>-2.7062511480993898E-3</v>
      </c>
      <c r="BV85" s="221">
        <f>'2.2'!BV85/'3.1.a'!$K$183</f>
        <v>0</v>
      </c>
      <c r="BW85" s="220">
        <f>'2.2'!BW85/'3.1.a'!$L$183</f>
        <v>2.8450717100562974E-6</v>
      </c>
      <c r="BX85" s="144">
        <f>'2.2'!BX85/'3.1.a'!$L$183</f>
        <v>0</v>
      </c>
      <c r="BY85" s="144">
        <f>'2.2'!BY85/'3.1.a'!$L$183</f>
        <v>0</v>
      </c>
      <c r="BZ85" s="144">
        <f>'2.2'!BZ85/'3.1.a'!$L$183</f>
        <v>2.8450717100562974E-6</v>
      </c>
      <c r="CA85" s="144">
        <f>'2.2'!CA85/'3.1.a'!$L$183</f>
        <v>4.3418237074937106E-4</v>
      </c>
      <c r="CB85" s="144">
        <f>'2.2'!CB85/'3.1.a'!$L$183</f>
        <v>1.5051704586685943E-3</v>
      </c>
      <c r="CC85" s="144">
        <f>'2.2'!CC85/'3.1.a'!$L$183</f>
        <v>-1.9421979011280217E-3</v>
      </c>
      <c r="CD85" s="221">
        <f>'2.2'!CD85/'3.1.a'!$L$183</f>
        <v>0</v>
      </c>
      <c r="CE85" s="220">
        <f>'2.2'!CE85/'3.1.a'!$M$183</f>
        <v>6.744536374732764E-8</v>
      </c>
      <c r="CF85" s="144">
        <f>'2.2'!CF85/'3.1.a'!$M$183</f>
        <v>0</v>
      </c>
      <c r="CG85" s="144">
        <f>'2.2'!CG85/'3.1.a'!$M$183</f>
        <v>0</v>
      </c>
      <c r="CH85" s="144">
        <f>'2.2'!CH85/'3.1.a'!$M$183</f>
        <v>6.744536374732764E-8</v>
      </c>
      <c r="CI85" s="144">
        <f>'2.2'!CI85/'3.1.a'!$M$183</f>
        <v>6.4063930168591651E-4</v>
      </c>
      <c r="CJ85" s="144">
        <f>'2.2'!CJ85/'3.1.a'!$M$183</f>
        <v>2.295927229811757E-3</v>
      </c>
      <c r="CK85" s="144">
        <f>'2.2'!CK85/'3.1.a'!$M$183</f>
        <v>-2.9366339768614204E-3</v>
      </c>
      <c r="CL85" s="144">
        <f>'2.2'!CL85/'3.1.a'!$M$183</f>
        <v>0</v>
      </c>
      <c r="CM85" s="220">
        <f>'2.2'!CM85/'3.1.a'!$N$183</f>
        <v>1.6772681689822791E-7</v>
      </c>
      <c r="CN85" s="144">
        <f>'2.2'!CN85/'3.1.a'!$N$183</f>
        <v>0</v>
      </c>
      <c r="CO85" s="144">
        <f>'2.2'!CO85/'3.1.a'!$N$183</f>
        <v>0</v>
      </c>
      <c r="CP85" s="144">
        <f>'2.2'!CP85/'3.1.a'!$N$183</f>
        <v>1.6772681689822791E-7</v>
      </c>
      <c r="CQ85" s="94" t="s">
        <v>826</v>
      </c>
      <c r="CR85" s="94" t="s">
        <v>826</v>
      </c>
      <c r="CS85" s="94" t="s">
        <v>826</v>
      </c>
      <c r="CT85" s="94" t="s">
        <v>826</v>
      </c>
    </row>
    <row r="86" spans="1:98" s="41" customFormat="1" ht="20" customHeight="1" x14ac:dyDescent="0.2">
      <c r="A86" s="32">
        <v>14</v>
      </c>
      <c r="B86" s="33" t="s">
        <v>247</v>
      </c>
      <c r="C86" s="230">
        <f>'2.2'!C86/'3.1.a'!$C$183</f>
        <v>5.4568512934880811E-2</v>
      </c>
      <c r="D86" s="207">
        <f>'2.2'!D86/'3.1.a'!$C$183</f>
        <v>5.9673050980288203E-3</v>
      </c>
      <c r="E86" s="207">
        <f>'2.2'!E86/'3.1.a'!$C$183</f>
        <v>-4.5833047401248684E-3</v>
      </c>
      <c r="F86" s="207">
        <f>'2.2'!F86/'3.1.a'!$C$183</f>
        <v>5.5952513292784771E-2</v>
      </c>
      <c r="G86" s="207">
        <f>'2.2'!G86/'3.1.a'!$C$183</f>
        <v>8.100437863856844E-3</v>
      </c>
      <c r="H86" s="207">
        <f>'2.2'!H86/'3.1.a'!$C$183</f>
        <v>5.7297681087334117E-3</v>
      </c>
      <c r="I86" s="207">
        <f>'2.2'!I86/'3.1.a'!$C$183</f>
        <v>-1.8263982205844125E-2</v>
      </c>
      <c r="J86" s="231">
        <f>'2.2'!J86/'3.1.a'!$C$183</f>
        <v>5.1518737059530903E-2</v>
      </c>
      <c r="K86" s="230">
        <f>'2.2'!K86/'3.1.a'!$D$183</f>
        <v>4.826685959364798E-2</v>
      </c>
      <c r="L86" s="207">
        <f>'2.2'!L86/'3.1.a'!$D$183</f>
        <v>6.1068334517850589E-3</v>
      </c>
      <c r="M86" s="207">
        <f>'2.2'!M86/'3.1.a'!$D$183</f>
        <v>-4.7069205464353881E-3</v>
      </c>
      <c r="N86" s="207">
        <f>'2.2'!N86/'3.1.a'!$D$183</f>
        <v>4.9666772498997647E-2</v>
      </c>
      <c r="O86" s="207">
        <f>'2.2'!O86/'3.1.a'!$D$183</f>
        <v>7.9842790913684496E-3</v>
      </c>
      <c r="P86" s="207">
        <f>'2.2'!P86/'3.1.a'!$D$183</f>
        <v>5.8901326115000218E-3</v>
      </c>
      <c r="Q86" s="207">
        <f>'2.2'!Q86/'3.1.a'!$D$183</f>
        <v>-1.2683658664882412E-2</v>
      </c>
      <c r="R86" s="231">
        <f>'2.2'!R86/'3.1.a'!$D$183</f>
        <v>5.0857525536983701E-2</v>
      </c>
      <c r="S86" s="230">
        <f>'2.2'!S86/'3.1.a'!$E$183</f>
        <v>5.6859868188909944E-2</v>
      </c>
      <c r="T86" s="207">
        <f>'2.2'!T86/'3.1.a'!$E$183</f>
        <v>6.8246459063608577E-3</v>
      </c>
      <c r="U86" s="207">
        <f>'2.2'!U86/'3.1.a'!$E$183</f>
        <v>-3.6641544527681543E-3</v>
      </c>
      <c r="V86" s="207">
        <f>'2.2'!V86/'3.1.a'!$E$183</f>
        <v>6.0020359642502637E-2</v>
      </c>
      <c r="W86" s="207">
        <f>'2.2'!W86/'3.1.a'!$E$183</f>
        <v>7.2871032335306953E-3</v>
      </c>
      <c r="X86" s="207">
        <f>'2.2'!X86/'3.1.a'!$E$183</f>
        <v>5.8464416496246717E-3</v>
      </c>
      <c r="Y86" s="207">
        <f>'2.2'!Y86/'3.1.a'!$E$183</f>
        <v>-1.35030107867377E-2</v>
      </c>
      <c r="Z86" s="231">
        <f>'2.2'!Z86/'3.1.a'!$E$183</f>
        <v>5.9650893738920303E-2</v>
      </c>
      <c r="AA86" s="230">
        <f>'2.2'!AA86/'3.1.a'!$F$183</f>
        <v>5.0822742109652361E-2</v>
      </c>
      <c r="AB86" s="207">
        <f>'2.2'!AB86/'3.1.a'!$F$183</f>
        <v>5.2473412656530785E-3</v>
      </c>
      <c r="AC86" s="207">
        <f>'2.2'!AC86/'3.1.a'!$F$183</f>
        <v>-3.2546915512848911E-3</v>
      </c>
      <c r="AD86" s="207">
        <f>'2.2'!AD86/'3.1.a'!$F$183</f>
        <v>5.2815391824020549E-2</v>
      </c>
      <c r="AE86" s="207">
        <f>'2.2'!AE86/'3.1.a'!$F$183</f>
        <v>8.4159176711824761E-3</v>
      </c>
      <c r="AF86" s="207">
        <f>'2.2'!AF86/'3.1.a'!$F$183</f>
        <v>4.9403939507725557E-3</v>
      </c>
      <c r="AG86" s="207">
        <f>'2.2'!AG86/'3.1.a'!$F$183</f>
        <v>-1.1256225503717163E-2</v>
      </c>
      <c r="AH86" s="231">
        <f>'2.2'!AH86/'3.1.a'!$F$183</f>
        <v>5.4915477942258421E-2</v>
      </c>
      <c r="AI86" s="230">
        <f>'2.2'!AI86/'3.1.a'!$G$183</f>
        <v>4.3912338855133702E-2</v>
      </c>
      <c r="AJ86" s="207">
        <f>'2.2'!AJ86/'3.1.a'!$G$183</f>
        <v>6.0652923315122993E-3</v>
      </c>
      <c r="AK86" s="207">
        <f>'2.2'!AK86/'3.1.a'!$G$183</f>
        <v>-3.6605911881200629E-3</v>
      </c>
      <c r="AL86" s="207">
        <f>'2.2'!AL86/'3.1.a'!$G$183</f>
        <v>4.631703999852594E-2</v>
      </c>
      <c r="AM86" s="207">
        <f>'2.2'!AM86/'3.1.a'!$G$183</f>
        <v>7.8585640291631981E-3</v>
      </c>
      <c r="AN86" s="207">
        <f>'2.2'!AN86/'3.1.a'!$G$183</f>
        <v>5.7517805847596658E-3</v>
      </c>
      <c r="AO86" s="207">
        <f>'2.2'!AO86/'3.1.a'!$G$183</f>
        <v>-9.6399234957405978E-3</v>
      </c>
      <c r="AP86" s="231">
        <f>'2.2'!AP86/'3.1.a'!$G$183</f>
        <v>5.0287461116708204E-2</v>
      </c>
      <c r="AQ86" s="230">
        <f>'2.2'!AQ86/'3.1.a'!$H$183</f>
        <v>6.1388884696883458E-2</v>
      </c>
      <c r="AR86" s="207">
        <f>'2.2'!AR86/'3.1.a'!$H$183</f>
        <v>7.0642835227518932E-3</v>
      </c>
      <c r="AS86" s="207">
        <f>'2.2'!AS86/'3.1.a'!$H$183</f>
        <v>-4.7519463471000552E-3</v>
      </c>
      <c r="AT86" s="207">
        <f>'2.2'!AT86/'3.1.a'!$H$183</f>
        <v>6.3701221872535296E-2</v>
      </c>
      <c r="AU86" s="207">
        <f>'2.2'!AU86/'3.1.a'!$H$183</f>
        <v>1.0480404777110335E-2</v>
      </c>
      <c r="AV86" s="207">
        <f>'2.2'!AV86/'3.1.a'!$H$183</f>
        <v>6.8494691221208919E-3</v>
      </c>
      <c r="AW86" s="207">
        <f>'2.2'!AW86/'3.1.a'!$H$183</f>
        <v>-1.5384548654384423E-2</v>
      </c>
      <c r="AX86" s="231">
        <f>'2.2'!AX86/'3.1.a'!$H$183</f>
        <v>6.5646547117382104E-2</v>
      </c>
      <c r="AY86" s="230">
        <f>'2.2'!AY86/'3.1.a'!$I$183</f>
        <v>6.4099709025688401E-2</v>
      </c>
      <c r="AZ86" s="207">
        <f>'2.2'!AZ86/'3.1.a'!$I$183</f>
        <v>7.7318536655188556E-3</v>
      </c>
      <c r="BA86" s="207">
        <f>'2.2'!BA86/'3.1.a'!$I$183</f>
        <v>-5.0769640354117688E-3</v>
      </c>
      <c r="BB86" s="207">
        <f>'2.2'!BB86/'3.1.a'!$I$183</f>
        <v>6.6754598655795486E-2</v>
      </c>
      <c r="BC86" s="207">
        <f>'2.2'!BC86/'3.1.a'!$I$183</f>
        <v>8.6913787679841498E-3</v>
      </c>
      <c r="BD86" s="207">
        <f>'2.2'!BD86/'3.1.a'!$I$183</f>
        <v>7.0740081422373665E-3</v>
      </c>
      <c r="BE86" s="207">
        <f>'2.2'!BE86/'3.1.a'!$I$183</f>
        <v>-1.1604393623569272E-2</v>
      </c>
      <c r="BF86" s="231">
        <f>'2.2'!BF86/'3.1.a'!$I$183</f>
        <v>7.0915591942447717E-2</v>
      </c>
      <c r="BG86" s="230">
        <f>'2.2'!BG86/'3.1.a'!$J$183</f>
        <v>4.6359739264201665E-2</v>
      </c>
      <c r="BH86" s="207">
        <f>'2.2'!BH86/'3.1.a'!$J$183</f>
        <v>5.7127723214499748E-3</v>
      </c>
      <c r="BI86" s="207">
        <f>'2.2'!BI86/'3.1.a'!$J$183</f>
        <v>-4.1883594600893937E-3</v>
      </c>
      <c r="BJ86" s="207">
        <f>'2.2'!BJ86/'3.1.a'!$J$183</f>
        <v>4.7884152125562247E-2</v>
      </c>
      <c r="BK86" s="207">
        <f>'2.2'!BK86/'3.1.a'!$J$183</f>
        <v>8.6895750419245348E-3</v>
      </c>
      <c r="BL86" s="207">
        <f>'2.2'!BL86/'3.1.a'!$J$183</f>
        <v>6.5088458594561287E-3</v>
      </c>
      <c r="BM86" s="207">
        <f>'2.2'!BM86/'3.1.a'!$J$183</f>
        <v>-6.6700158094053722E-3</v>
      </c>
      <c r="BN86" s="231">
        <f>'2.2'!BN86/'3.1.a'!$J$183</f>
        <v>5.6412557217537532E-2</v>
      </c>
      <c r="BO86" s="230">
        <f>'2.2'!BO86/'3.1.a'!$K$183</f>
        <v>5.2743311187439711E-2</v>
      </c>
      <c r="BP86" s="207">
        <f>'2.2'!BP86/'3.1.a'!$K$183</f>
        <v>5.2420189827617689E-3</v>
      </c>
      <c r="BQ86" s="207">
        <f>'2.2'!BQ86/'3.1.a'!$K$183</f>
        <v>-3.9061709514357297E-3</v>
      </c>
      <c r="BR86" s="207">
        <f>'2.2'!BR86/'3.1.a'!$K$183</f>
        <v>5.407915921876575E-2</v>
      </c>
      <c r="BS86" s="207">
        <f>'2.2'!BS86/'3.1.a'!$K$183</f>
        <v>7.1436860615952591E-3</v>
      </c>
      <c r="BT86" s="207">
        <f>'2.2'!BT86/'3.1.a'!$K$183</f>
        <v>6.046725518342227E-3</v>
      </c>
      <c r="BU86" s="207">
        <f>'2.2'!BU86/'3.1.a'!$K$183</f>
        <v>-7.2541672337479253E-3</v>
      </c>
      <c r="BV86" s="231">
        <f>'2.2'!BV86/'3.1.a'!$K$183</f>
        <v>6.0015403564955307E-2</v>
      </c>
      <c r="BW86" s="230">
        <f>'2.2'!BW86/'3.1.a'!$L$183</f>
        <v>5.7758146995838373E-2</v>
      </c>
      <c r="BX86" s="207">
        <f>'2.2'!BX86/'3.1.a'!$L$183</f>
        <v>7.2015025298915389E-3</v>
      </c>
      <c r="BY86" s="207">
        <f>'2.2'!BY86/'3.1.a'!$L$183</f>
        <v>-3.6841229367837714E-3</v>
      </c>
      <c r="BZ86" s="207">
        <f>'2.2'!BZ86/'3.1.a'!$L$183</f>
        <v>6.1275526588946146E-2</v>
      </c>
      <c r="CA86" s="207">
        <f>'2.2'!CA86/'3.1.a'!$L$183</f>
        <v>7.7788580336780764E-3</v>
      </c>
      <c r="CB86" s="207">
        <f>'2.2'!CB86/'3.1.a'!$L$183</f>
        <v>7.6299197268021902E-3</v>
      </c>
      <c r="CC86" s="207">
        <f>'2.2'!CC86/'3.1.a'!$L$183</f>
        <v>-5.3257252411954507E-3</v>
      </c>
      <c r="CD86" s="231">
        <f>'2.2'!CD86/'3.1.a'!$L$183</f>
        <v>7.1358579108230957E-2</v>
      </c>
      <c r="CE86" s="230">
        <f>'2.2'!CE86/'3.1.a'!$M$183</f>
        <v>3.6284850239849793E-2</v>
      </c>
      <c r="CF86" s="207">
        <f>'2.2'!CF86/'3.1.a'!$M$183</f>
        <v>9.2944505039426906E-3</v>
      </c>
      <c r="CG86" s="207">
        <f>'2.2'!CG86/'3.1.a'!$M$183</f>
        <v>-3.7574812038381729E-3</v>
      </c>
      <c r="CH86" s="207">
        <f>'2.2'!CH86/'3.1.a'!$M$183</f>
        <v>4.1821819539954314E-2</v>
      </c>
      <c r="CI86" s="207">
        <f>'2.2'!CI86/'3.1.a'!$M$183</f>
        <v>7.3128251316272397E-3</v>
      </c>
      <c r="CJ86" s="207">
        <f>'2.2'!CJ86/'3.1.a'!$M$183</f>
        <v>6.0420222021635127E-3</v>
      </c>
      <c r="CK86" s="207">
        <f>'2.2'!CK86/'3.1.a'!$M$183</f>
        <v>-4.1789713939500411E-3</v>
      </c>
      <c r="CL86" s="270">
        <f>'2.2'!CL86/'3.1.a'!$M$183</f>
        <v>5.0997695479795033E-2</v>
      </c>
      <c r="CM86" s="230">
        <f>'2.2'!CM86/'3.1.a'!$N$183</f>
        <v>4.9234291285511531E-2</v>
      </c>
      <c r="CN86" s="207">
        <f>'2.2'!CN86/'3.1.a'!$N$183</f>
        <v>3.840717170565321E-3</v>
      </c>
      <c r="CO86" s="207">
        <f>'2.2'!CO86/'3.1.a'!$N$183</f>
        <v>-3.5341214260607478E-3</v>
      </c>
      <c r="CP86" s="207">
        <f>'2.2'!CP86/'3.1.a'!$N$183</f>
        <v>4.9540887030016106E-2</v>
      </c>
      <c r="CQ86" s="207">
        <f>'2.2'!CQ86/'3.1.a'!$N$183</f>
        <v>1.0246793898547815E-2</v>
      </c>
      <c r="CR86" s="207">
        <f>'2.2'!CR86/'3.1.a'!$N$183</f>
        <v>6.7462536791490519E-3</v>
      </c>
      <c r="CS86" s="207">
        <f>'2.2'!CS86/'3.1.a'!$N$183</f>
        <v>-3.4610812138410403E-3</v>
      </c>
      <c r="CT86" s="270">
        <f>'2.2'!CT86/'3.1.a'!$N$183</f>
        <v>6.3072853393871933E-2</v>
      </c>
    </row>
    <row r="87" spans="1:98" ht="20" customHeight="1" x14ac:dyDescent="0.2">
      <c r="A87" s="35">
        <v>141</v>
      </c>
      <c r="B87" s="36" t="s">
        <v>290</v>
      </c>
      <c r="C87" s="218">
        <f>'2.2'!C87/'3.1.a'!$C$183</f>
        <v>4.79161584103074E-2</v>
      </c>
      <c r="D87" s="143">
        <f>'2.2'!D87/'3.1.a'!$C$183</f>
        <v>5.7376053814393617E-3</v>
      </c>
      <c r="E87" s="143">
        <f>'2.2'!E87/'3.1.a'!$C$183</f>
        <v>-4.5833047401248684E-3</v>
      </c>
      <c r="F87" s="143">
        <f>'2.2'!F87/'3.1.a'!$C$183</f>
        <v>4.9070459051621898E-2</v>
      </c>
      <c r="G87" s="143">
        <f>'2.2'!G87/'3.1.a'!$C$183</f>
        <v>2.2322393816817465E-3</v>
      </c>
      <c r="H87" s="143">
        <f>'2.2'!H87/'3.1.a'!$C$183</f>
        <v>1.89083476148958E-3</v>
      </c>
      <c r="I87" s="143">
        <f>'2.2'!I87/'3.1.a'!$C$183</f>
        <v>-1.8263982205844125E-2</v>
      </c>
      <c r="J87" s="219">
        <f>'2.2'!J87/'3.1.a'!$C$183</f>
        <v>3.4929550988949093E-2</v>
      </c>
      <c r="K87" s="218">
        <f>'2.2'!K87/'3.1.a'!$D$183</f>
        <v>4.1533172411301916E-2</v>
      </c>
      <c r="L87" s="143">
        <f>'2.2'!L87/'3.1.a'!$D$183</f>
        <v>5.8770677709189924E-3</v>
      </c>
      <c r="M87" s="143">
        <f>'2.2'!M87/'3.1.a'!$D$183</f>
        <v>-4.7069205464353881E-3</v>
      </c>
      <c r="N87" s="143">
        <f>'2.2'!N87/'3.1.a'!$D$183</f>
        <v>4.2703319635785518E-2</v>
      </c>
      <c r="O87" s="143">
        <f>'2.2'!O87/'3.1.a'!$D$183</f>
        <v>1.858694506071738E-3</v>
      </c>
      <c r="P87" s="143">
        <f>'2.2'!P87/'3.1.a'!$D$183</f>
        <v>2.2973757146314009E-3</v>
      </c>
      <c r="Q87" s="143">
        <f>'2.2'!Q87/'3.1.a'!$D$183</f>
        <v>-1.2683658664882412E-2</v>
      </c>
      <c r="R87" s="219">
        <f>'2.2'!R87/'3.1.a'!$D$183</f>
        <v>3.4175731191606239E-2</v>
      </c>
      <c r="S87" s="218">
        <f>'2.2'!S87/'3.1.a'!$E$183</f>
        <v>4.5910397680107851E-2</v>
      </c>
      <c r="T87" s="143">
        <f>'2.2'!T87/'3.1.a'!$E$183</f>
        <v>5.0670918980593007E-3</v>
      </c>
      <c r="U87" s="143">
        <f>'2.2'!U87/'3.1.a'!$E$183</f>
        <v>-3.6641544527681543E-3</v>
      </c>
      <c r="V87" s="143">
        <f>'2.2'!V87/'3.1.a'!$E$183</f>
        <v>4.7313335125398995E-2</v>
      </c>
      <c r="W87" s="143">
        <f>'2.2'!W87/'3.1.a'!$E$183</f>
        <v>1.511261777160519E-3</v>
      </c>
      <c r="X87" s="143">
        <f>'2.2'!X87/'3.1.a'!$E$183</f>
        <v>2.9400425443698126E-3</v>
      </c>
      <c r="Y87" s="143">
        <f>'2.2'!Y87/'3.1.a'!$E$183</f>
        <v>-1.35030107867377E-2</v>
      </c>
      <c r="Z87" s="219">
        <f>'2.2'!Z87/'3.1.a'!$E$183</f>
        <v>3.8261628660191623E-2</v>
      </c>
      <c r="AA87" s="218">
        <f>'2.2'!AA87/'3.1.a'!$F$183</f>
        <v>4.1497684900112436E-2</v>
      </c>
      <c r="AB87" s="143">
        <f>'2.2'!AB87/'3.1.a'!$F$183</f>
        <v>4.767778198177702E-3</v>
      </c>
      <c r="AC87" s="143">
        <f>'2.2'!AC87/'3.1.a'!$F$183</f>
        <v>-3.2546915512848911E-3</v>
      </c>
      <c r="AD87" s="143">
        <f>'2.2'!AD87/'3.1.a'!$F$183</f>
        <v>4.301077154700525E-2</v>
      </c>
      <c r="AE87" s="143">
        <f>'2.2'!AE87/'3.1.a'!$F$183</f>
        <v>1.4961099588841848E-3</v>
      </c>
      <c r="AF87" s="143">
        <f>'2.2'!AF87/'3.1.a'!$F$183</f>
        <v>1.4930281502279139E-3</v>
      </c>
      <c r="AG87" s="143">
        <f>'2.2'!AG87/'3.1.a'!$F$183</f>
        <v>-1.1256225503717163E-2</v>
      </c>
      <c r="AH87" s="219">
        <f>'2.2'!AH87/'3.1.a'!$F$183</f>
        <v>3.4743684152400187E-2</v>
      </c>
      <c r="AI87" s="218">
        <f>'2.2'!AI87/'3.1.a'!$G$183</f>
        <v>3.6787373006321643E-2</v>
      </c>
      <c r="AJ87" s="143">
        <f>'2.2'!AJ87/'3.1.a'!$G$183</f>
        <v>5.1862197978768815E-3</v>
      </c>
      <c r="AK87" s="143">
        <f>'2.2'!AK87/'3.1.a'!$G$183</f>
        <v>-3.6605911881200629E-3</v>
      </c>
      <c r="AL87" s="143">
        <f>'2.2'!AL87/'3.1.a'!$G$183</f>
        <v>3.8313001616078458E-2</v>
      </c>
      <c r="AM87" s="143">
        <f>'2.2'!AM87/'3.1.a'!$G$183</f>
        <v>1.7865673584261377E-3</v>
      </c>
      <c r="AN87" s="143">
        <f>'2.2'!AN87/'3.1.a'!$G$183</f>
        <v>2.2976104319830937E-3</v>
      </c>
      <c r="AO87" s="143">
        <f>'2.2'!AO87/'3.1.a'!$G$183</f>
        <v>-9.6399234957405978E-3</v>
      </c>
      <c r="AP87" s="219">
        <f>'2.2'!AP87/'3.1.a'!$G$183</f>
        <v>3.2757255910747095E-2</v>
      </c>
      <c r="AQ87" s="218">
        <f>'2.2'!AQ87/'3.1.a'!$H$183</f>
        <v>5.264067814934266E-2</v>
      </c>
      <c r="AR87" s="143">
        <f>'2.2'!AR87/'3.1.a'!$H$183</f>
        <v>6.1525039210549E-3</v>
      </c>
      <c r="AS87" s="143">
        <f>'2.2'!AS87/'3.1.a'!$H$183</f>
        <v>-4.7519463471000552E-3</v>
      </c>
      <c r="AT87" s="143">
        <f>'2.2'!AT87/'3.1.a'!$H$183</f>
        <v>5.4041235723297498E-2</v>
      </c>
      <c r="AU87" s="143">
        <f>'2.2'!AU87/'3.1.a'!$H$183</f>
        <v>1.4466773967210913E-3</v>
      </c>
      <c r="AV87" s="143">
        <f>'2.2'!AV87/'3.1.a'!$H$183</f>
        <v>2.7481444916438876E-3</v>
      </c>
      <c r="AW87" s="143">
        <f>'2.2'!AW87/'3.1.a'!$H$183</f>
        <v>-1.5384548654384423E-2</v>
      </c>
      <c r="AX87" s="219">
        <f>'2.2'!AX87/'3.1.a'!$H$183</f>
        <v>4.2851508957278059E-2</v>
      </c>
      <c r="AY87" s="218">
        <f>'2.2'!AY87/'3.1.a'!$I$183</f>
        <v>5.2714104687194709E-2</v>
      </c>
      <c r="AZ87" s="143">
        <f>'2.2'!AZ87/'3.1.a'!$I$183</f>
        <v>7.3319919904015216E-3</v>
      </c>
      <c r="BA87" s="143">
        <f>'2.2'!BA87/'3.1.a'!$I$183</f>
        <v>-5.0769640354117688E-3</v>
      </c>
      <c r="BB87" s="143">
        <f>'2.2'!BB87/'3.1.a'!$I$183</f>
        <v>5.4969132642184455E-2</v>
      </c>
      <c r="BC87" s="143">
        <f>'2.2'!BC87/'3.1.a'!$I$183</f>
        <v>1.3598796203274511E-3</v>
      </c>
      <c r="BD87" s="143">
        <f>'2.2'!BD87/'3.1.a'!$I$183</f>
        <v>3.1080045287788399E-3</v>
      </c>
      <c r="BE87" s="143">
        <f>'2.2'!BE87/'3.1.a'!$I$183</f>
        <v>-1.1604393623569272E-2</v>
      </c>
      <c r="BF87" s="219">
        <f>'2.2'!BF87/'3.1.a'!$I$183</f>
        <v>4.7832623167721466E-2</v>
      </c>
      <c r="BG87" s="218">
        <f>'2.2'!BG87/'3.1.a'!$J$183</f>
        <v>3.9185621744848846E-2</v>
      </c>
      <c r="BH87" s="143">
        <f>'2.2'!BH87/'3.1.a'!$J$183</f>
        <v>5.368022911422245E-3</v>
      </c>
      <c r="BI87" s="143">
        <f>'2.2'!BI87/'3.1.a'!$J$183</f>
        <v>-4.1883594600893937E-3</v>
      </c>
      <c r="BJ87" s="143">
        <f>'2.2'!BJ87/'3.1.a'!$J$183</f>
        <v>4.0365285196181704E-2</v>
      </c>
      <c r="BK87" s="143">
        <f>'2.2'!BK87/'3.1.a'!$J$183</f>
        <v>1.4895829740288677E-3</v>
      </c>
      <c r="BL87" s="143">
        <f>'2.2'!BL87/'3.1.a'!$J$183</f>
        <v>2.6847575348551002E-3</v>
      </c>
      <c r="BM87" s="143">
        <f>'2.2'!BM87/'3.1.a'!$J$183</f>
        <v>-6.6700158094053722E-3</v>
      </c>
      <c r="BN87" s="219">
        <f>'2.2'!BN87/'3.1.a'!$J$183</f>
        <v>3.7869609895660294E-2</v>
      </c>
      <c r="BO87" s="218">
        <f>'2.2'!BO87/'3.1.a'!$K$183</f>
        <v>4.3783966768799365E-2</v>
      </c>
      <c r="BP87" s="143">
        <f>'2.2'!BP87/'3.1.a'!$K$183</f>
        <v>4.8494489286395005E-3</v>
      </c>
      <c r="BQ87" s="143">
        <f>'2.2'!BQ87/'3.1.a'!$K$183</f>
        <v>-3.9061709514357297E-3</v>
      </c>
      <c r="BR87" s="143">
        <f>'2.2'!BR87/'3.1.a'!$K$183</f>
        <v>4.4727244746003134E-2</v>
      </c>
      <c r="BS87" s="143">
        <f>'2.2'!BS87/'3.1.a'!$K$183</f>
        <v>1.0563045532444271E-3</v>
      </c>
      <c r="BT87" s="143">
        <f>'2.2'!BT87/'3.1.a'!$K$183</f>
        <v>2.1119677920690082E-3</v>
      </c>
      <c r="BU87" s="143">
        <f>'2.2'!BU87/'3.1.a'!$K$183</f>
        <v>-7.2541672337479253E-3</v>
      </c>
      <c r="BV87" s="219">
        <f>'2.2'!BV87/'3.1.a'!$K$183</f>
        <v>4.0641349857568648E-2</v>
      </c>
      <c r="BW87" s="218">
        <f>'2.2'!BW87/'3.1.a'!$L$183</f>
        <v>4.9753102942847564E-2</v>
      </c>
      <c r="BX87" s="143">
        <f>'2.2'!BX87/'3.1.a'!$L$183</f>
        <v>4.6411821079095769E-3</v>
      </c>
      <c r="BY87" s="143">
        <f>'2.2'!BY87/'3.1.a'!$L$183</f>
        <v>-3.6841229367837714E-3</v>
      </c>
      <c r="BZ87" s="143">
        <f>'2.2'!BZ87/'3.1.a'!$L$183</f>
        <v>5.0710162113973369E-2</v>
      </c>
      <c r="CA87" s="143">
        <f>'2.2'!CA87/'3.1.a'!$L$183</f>
        <v>9.2153238998879188E-4</v>
      </c>
      <c r="CB87" s="143">
        <f>'2.2'!CB87/'3.1.a'!$L$183</f>
        <v>2.6029584807103828E-3</v>
      </c>
      <c r="CC87" s="143">
        <f>'2.2'!CC87/'3.1.a'!$L$183</f>
        <v>-5.3257252411954507E-3</v>
      </c>
      <c r="CD87" s="219">
        <f>'2.2'!CD87/'3.1.a'!$L$183</f>
        <v>4.8908927743477104E-2</v>
      </c>
      <c r="CE87" s="218">
        <f>'2.2'!CE87/'3.1.a'!$M$183</f>
        <v>2.8614622538639969E-2</v>
      </c>
      <c r="CF87" s="143">
        <f>'2.2'!CF87/'3.1.a'!$M$183</f>
        <v>4.0820670321113231E-3</v>
      </c>
      <c r="CG87" s="143">
        <f>'2.2'!CG87/'3.1.a'!$M$183</f>
        <v>-3.7574812038381729E-3</v>
      </c>
      <c r="CH87" s="143">
        <f>'2.2'!CH87/'3.1.a'!$M$183</f>
        <v>2.8939208366913115E-2</v>
      </c>
      <c r="CI87" s="143">
        <f>'2.2'!CI87/'3.1.a'!$M$183</f>
        <v>8.1469020738895049E-4</v>
      </c>
      <c r="CJ87" s="143">
        <f>'2.2'!CJ87/'3.1.a'!$M$183</f>
        <v>1.9084637458489893E-3</v>
      </c>
      <c r="CK87" s="143">
        <f>'2.2'!CK87/'3.1.a'!$M$183</f>
        <v>-4.1789713939500411E-3</v>
      </c>
      <c r="CL87" s="143">
        <f>'2.2'!CL87/'3.1.a'!$M$183</f>
        <v>2.7483390926201015E-2</v>
      </c>
      <c r="CM87" s="218">
        <f>'2.2'!CM87/'3.1.a'!$N$183</f>
        <v>4.0654627807519148E-2</v>
      </c>
      <c r="CN87" s="143">
        <f>'2.2'!CN87/'3.1.a'!$N$183</f>
        <v>3.6517989575481969E-3</v>
      </c>
      <c r="CO87" s="143">
        <f>'2.2'!CO87/'3.1.a'!$N$183</f>
        <v>-3.5341214260607478E-3</v>
      </c>
      <c r="CP87" s="143">
        <f>'2.2'!CP87/'3.1.a'!$N$183</f>
        <v>4.0772305339006602E-2</v>
      </c>
      <c r="CQ87" s="264" t="s">
        <v>826</v>
      </c>
      <c r="CR87" s="264" t="s">
        <v>826</v>
      </c>
      <c r="CS87" s="143">
        <f>'2.2'!CS87/'3.1.a'!$N$183</f>
        <v>-3.4610812138410403E-3</v>
      </c>
      <c r="CT87" s="264" t="s">
        <v>826</v>
      </c>
    </row>
    <row r="88" spans="1:98" ht="20" customHeight="1" x14ac:dyDescent="0.2">
      <c r="A88" s="21">
        <v>1411</v>
      </c>
      <c r="B88" s="22" t="s">
        <v>796</v>
      </c>
      <c r="C88" s="220">
        <f>'2.2'!C88/'3.1.a'!$C$183</f>
        <v>3.3867546301307741E-2</v>
      </c>
      <c r="D88" s="144">
        <f>'2.2'!D88/'3.1.a'!$C$183</f>
        <v>5.7376053814393617E-3</v>
      </c>
      <c r="E88" s="144">
        <f>'2.2'!E88/'3.1.a'!$C$183</f>
        <v>-4.5833047401248684E-3</v>
      </c>
      <c r="F88" s="144">
        <f>'2.2'!F88/'3.1.a'!$C$183</f>
        <v>3.5021846942622233E-2</v>
      </c>
      <c r="G88" s="144">
        <f>'2.2'!G88/'3.1.a'!$C$183</f>
        <v>1.0289795003096797E-3</v>
      </c>
      <c r="H88" s="144">
        <f>'2.2'!H88/'3.1.a'!$C$183</f>
        <v>1.7061917260252398E-3</v>
      </c>
      <c r="I88" s="144">
        <f>'2.2'!I88/'3.1.a'!$C$183</f>
        <v>-1.8263982205844125E-2</v>
      </c>
      <c r="J88" s="221">
        <f>'2.2'!J88/'3.1.a'!$C$183</f>
        <v>1.9493035963113022E-2</v>
      </c>
      <c r="K88" s="220">
        <f>'2.2'!K88/'3.1.a'!$D$183</f>
        <v>2.9973584346848225E-2</v>
      </c>
      <c r="L88" s="144">
        <f>'2.2'!L88/'3.1.a'!$D$183</f>
        <v>5.8770677709189924E-3</v>
      </c>
      <c r="M88" s="144">
        <f>'2.2'!M88/'3.1.a'!$D$183</f>
        <v>-4.7069205464353881E-3</v>
      </c>
      <c r="N88" s="144">
        <f>'2.2'!N88/'3.1.a'!$D$183</f>
        <v>3.1143731571331826E-2</v>
      </c>
      <c r="O88" s="144">
        <f>'2.2'!O88/'3.1.a'!$D$183</f>
        <v>1.1304387920184401E-3</v>
      </c>
      <c r="P88" s="144">
        <f>'2.2'!P88/'3.1.a'!$D$183</f>
        <v>2.0809426599414766E-3</v>
      </c>
      <c r="Q88" s="144">
        <f>'2.2'!Q88/'3.1.a'!$D$183</f>
        <v>-1.2683658664882412E-2</v>
      </c>
      <c r="R88" s="221">
        <f>'2.2'!R88/'3.1.a'!$D$183</f>
        <v>2.167145435840933E-2</v>
      </c>
      <c r="S88" s="220">
        <f>'2.2'!S88/'3.1.a'!$E$183</f>
        <v>3.2370087666011613E-2</v>
      </c>
      <c r="T88" s="144">
        <f>'2.2'!T88/'3.1.a'!$E$183</f>
        <v>5.0670918980593007E-3</v>
      </c>
      <c r="U88" s="144">
        <f>'2.2'!U88/'3.1.a'!$E$183</f>
        <v>-3.6641544527681543E-3</v>
      </c>
      <c r="V88" s="144">
        <f>'2.2'!V88/'3.1.a'!$E$183</f>
        <v>3.3773025111302757E-2</v>
      </c>
      <c r="W88" s="144">
        <f>'2.2'!W88/'3.1.a'!$E$183</f>
        <v>8.1784578225111554E-4</v>
      </c>
      <c r="X88" s="144">
        <f>'2.2'!X88/'3.1.a'!$E$183</f>
        <v>2.6366838637855261E-3</v>
      </c>
      <c r="Y88" s="144">
        <f>'2.2'!Y88/'3.1.a'!$E$183</f>
        <v>-1.35030107867377E-2</v>
      </c>
      <c r="Z88" s="221">
        <f>'2.2'!Z88/'3.1.a'!$E$183</f>
        <v>2.37245439706017E-2</v>
      </c>
      <c r="AA88" s="220">
        <f>'2.2'!AA88/'3.1.a'!$F$183</f>
        <v>2.7831971052013012E-2</v>
      </c>
      <c r="AB88" s="144">
        <f>'2.2'!AB88/'3.1.a'!$F$183</f>
        <v>4.767778198177702E-3</v>
      </c>
      <c r="AC88" s="144">
        <f>'2.2'!AC88/'3.1.a'!$F$183</f>
        <v>-3.2546915512848911E-3</v>
      </c>
      <c r="AD88" s="144">
        <f>'2.2'!AD88/'3.1.a'!$F$183</f>
        <v>2.9345057698905826E-2</v>
      </c>
      <c r="AE88" s="144">
        <f>'2.2'!AE88/'3.1.a'!$F$183</f>
        <v>8.6151080985459355E-4</v>
      </c>
      <c r="AF88" s="144">
        <f>'2.2'!AF88/'3.1.a'!$F$183</f>
        <v>1.2435247154757307E-3</v>
      </c>
      <c r="AG88" s="144">
        <f>'2.2'!AG88/'3.1.a'!$F$183</f>
        <v>-1.1256225503717163E-2</v>
      </c>
      <c r="AH88" s="221">
        <f>'2.2'!AH88/'3.1.a'!$F$183</f>
        <v>2.0193867720518989E-2</v>
      </c>
      <c r="AI88" s="220">
        <f>'2.2'!AI88/'3.1.a'!$G$183</f>
        <v>2.63529898145324E-2</v>
      </c>
      <c r="AJ88" s="144">
        <f>'2.2'!AJ88/'3.1.a'!$G$183</f>
        <v>5.1862197978768815E-3</v>
      </c>
      <c r="AK88" s="144">
        <f>'2.2'!AK88/'3.1.a'!$G$183</f>
        <v>-3.6605911881200629E-3</v>
      </c>
      <c r="AL88" s="144">
        <f>'2.2'!AL88/'3.1.a'!$G$183</f>
        <v>2.7878618424289216E-2</v>
      </c>
      <c r="AM88" s="144">
        <f>'2.2'!AM88/'3.1.a'!$G$183</f>
        <v>1.1308250590355731E-3</v>
      </c>
      <c r="AN88" s="144">
        <f>'2.2'!AN88/'3.1.a'!$G$183</f>
        <v>2.0183145939411508E-3</v>
      </c>
      <c r="AO88" s="144">
        <f>'2.2'!AO88/'3.1.a'!$G$183</f>
        <v>-9.6399234957405978E-3</v>
      </c>
      <c r="AP88" s="221">
        <f>'2.2'!AP88/'3.1.a'!$G$183</f>
        <v>2.138783458152534E-2</v>
      </c>
      <c r="AQ88" s="220">
        <f>'2.2'!AQ88/'3.1.a'!$H$183</f>
        <v>4.5405064551679836E-2</v>
      </c>
      <c r="AR88" s="144">
        <f>'2.2'!AR88/'3.1.a'!$H$183</f>
        <v>6.1525039210549E-3</v>
      </c>
      <c r="AS88" s="144">
        <f>'2.2'!AS88/'3.1.a'!$H$183</f>
        <v>-4.7519463471000552E-3</v>
      </c>
      <c r="AT88" s="144">
        <f>'2.2'!AT88/'3.1.a'!$H$183</f>
        <v>4.6805622125634681E-2</v>
      </c>
      <c r="AU88" s="144">
        <f>'2.2'!AU88/'3.1.a'!$H$183</f>
        <v>1.2169702905497079E-3</v>
      </c>
      <c r="AV88" s="144">
        <f>'2.2'!AV88/'3.1.a'!$H$183</f>
        <v>2.3187012714444379E-3</v>
      </c>
      <c r="AW88" s="144">
        <f>'2.2'!AW88/'3.1.a'!$H$183</f>
        <v>-1.5384548654384423E-2</v>
      </c>
      <c r="AX88" s="221">
        <f>'2.2'!AX88/'3.1.a'!$H$183</f>
        <v>3.4956745033244398E-2</v>
      </c>
      <c r="AY88" s="220">
        <f>'2.2'!AY88/'3.1.a'!$I$183</f>
        <v>4.5256842110918592E-2</v>
      </c>
      <c r="AZ88" s="144">
        <f>'2.2'!AZ88/'3.1.a'!$I$183</f>
        <v>7.3319919904015216E-3</v>
      </c>
      <c r="BA88" s="144">
        <f>'2.2'!BA88/'3.1.a'!$I$183</f>
        <v>-5.0769640354117688E-3</v>
      </c>
      <c r="BB88" s="144">
        <f>'2.2'!BB88/'3.1.a'!$I$183</f>
        <v>4.7511870065908339E-2</v>
      </c>
      <c r="BC88" s="144">
        <f>'2.2'!BC88/'3.1.a'!$I$183</f>
        <v>9.8115228936949202E-4</v>
      </c>
      <c r="BD88" s="144">
        <f>'2.2'!BD88/'3.1.a'!$I$183</f>
        <v>2.8110491684164535E-3</v>
      </c>
      <c r="BE88" s="144">
        <f>'2.2'!BE88/'3.1.a'!$I$183</f>
        <v>-1.1604393623569272E-2</v>
      </c>
      <c r="BF88" s="221">
        <f>'2.2'!BF88/'3.1.a'!$I$183</f>
        <v>3.9699677900125012E-2</v>
      </c>
      <c r="BG88" s="220">
        <f>'2.2'!BG88/'3.1.a'!$J$183</f>
        <v>2.8949636566607425E-2</v>
      </c>
      <c r="BH88" s="144">
        <f>'2.2'!BH88/'3.1.a'!$J$183</f>
        <v>5.368022911422245E-3</v>
      </c>
      <c r="BI88" s="144">
        <f>'2.2'!BI88/'3.1.a'!$J$183</f>
        <v>-4.1883594600893937E-3</v>
      </c>
      <c r="BJ88" s="144">
        <f>'2.2'!BJ88/'3.1.a'!$J$183</f>
        <v>3.0129300017940279E-2</v>
      </c>
      <c r="BK88" s="144">
        <f>'2.2'!BK88/'3.1.a'!$J$183</f>
        <v>7.296183654438267E-4</v>
      </c>
      <c r="BL88" s="144">
        <f>'2.2'!BL88/'3.1.a'!$J$183</f>
        <v>2.3135750641676972E-3</v>
      </c>
      <c r="BM88" s="144">
        <f>'2.2'!BM88/'3.1.a'!$J$183</f>
        <v>-6.6700158094053722E-3</v>
      </c>
      <c r="BN88" s="221">
        <f>'2.2'!BN88/'3.1.a'!$J$183</f>
        <v>2.6502477638146428E-2</v>
      </c>
      <c r="BO88" s="220">
        <f>'2.2'!BO88/'3.1.a'!$K$183</f>
        <v>3.1079249206343095E-2</v>
      </c>
      <c r="BP88" s="144">
        <f>'2.2'!BP88/'3.1.a'!$K$183</f>
        <v>4.8494489286395005E-3</v>
      </c>
      <c r="BQ88" s="144">
        <f>'2.2'!BQ88/'3.1.a'!$K$183</f>
        <v>-3.9061709514357297E-3</v>
      </c>
      <c r="BR88" s="144">
        <f>'2.2'!BR88/'3.1.a'!$K$183</f>
        <v>3.2022527183546867E-2</v>
      </c>
      <c r="BS88" s="144">
        <f>'2.2'!BS88/'3.1.a'!$K$183</f>
        <v>4.403404210760428E-4</v>
      </c>
      <c r="BT88" s="144">
        <f>'2.2'!BT88/'3.1.a'!$K$183</f>
        <v>1.8482519311561567E-3</v>
      </c>
      <c r="BU88" s="144">
        <f>'2.2'!BU88/'3.1.a'!$K$183</f>
        <v>-7.2541672337479253E-3</v>
      </c>
      <c r="BV88" s="221">
        <f>'2.2'!BV88/'3.1.a'!$K$183</f>
        <v>2.7056952302031145E-2</v>
      </c>
      <c r="BW88" s="220">
        <f>'2.2'!BW88/'3.1.a'!$L$183</f>
        <v>2.6096393454473361E-2</v>
      </c>
      <c r="BX88" s="144">
        <f>'2.2'!BX88/'3.1.a'!$L$183</f>
        <v>4.6411821079095769E-3</v>
      </c>
      <c r="BY88" s="144">
        <f>'2.2'!BY88/'3.1.a'!$L$183</f>
        <v>-3.6841229367837714E-3</v>
      </c>
      <c r="BZ88" s="144">
        <f>'2.2'!BZ88/'3.1.a'!$L$183</f>
        <v>2.7053452625599168E-2</v>
      </c>
      <c r="CA88" s="144">
        <f>'2.2'!CA88/'3.1.a'!$L$183</f>
        <v>3.4059849265769839E-4</v>
      </c>
      <c r="CB88" s="144">
        <f>'2.2'!CB88/'3.1.a'!$L$183</f>
        <v>2.1933421116041921E-3</v>
      </c>
      <c r="CC88" s="144">
        <f>'2.2'!CC88/'3.1.a'!$L$183</f>
        <v>-5.3257252411954507E-3</v>
      </c>
      <c r="CD88" s="221">
        <f>'2.2'!CD88/'3.1.a'!$L$183</f>
        <v>2.4261667988665605E-2</v>
      </c>
      <c r="CE88" s="220">
        <f>'2.2'!CE88/'3.1.a'!$M$183</f>
        <v>1.9480030311726824E-2</v>
      </c>
      <c r="CF88" s="144">
        <f>'2.2'!CF88/'3.1.a'!$M$183</f>
        <v>4.0820670321113231E-3</v>
      </c>
      <c r="CG88" s="144">
        <f>'2.2'!CG88/'3.1.a'!$M$183</f>
        <v>-3.7574812038381729E-3</v>
      </c>
      <c r="CH88" s="144">
        <f>'2.2'!CH88/'3.1.a'!$M$183</f>
        <v>1.9804616139999971E-2</v>
      </c>
      <c r="CI88" s="144">
        <f>'2.2'!CI88/'3.1.a'!$M$183</f>
        <v>1.7519079627174627E-4</v>
      </c>
      <c r="CJ88" s="144">
        <f>'2.2'!CJ88/'3.1.a'!$M$183</f>
        <v>1.4333599451843862E-3</v>
      </c>
      <c r="CK88" s="144">
        <f>'2.2'!CK88/'3.1.a'!$M$183</f>
        <v>-4.1789713939500411E-3</v>
      </c>
      <c r="CL88" s="275">
        <f>'2.2'!CL88/'3.1.a'!$M$183</f>
        <v>1.7234195487506064E-2</v>
      </c>
      <c r="CM88" s="220">
        <f>'2.2'!CM88/'3.1.a'!$N$183</f>
        <v>2.40565820480978E-2</v>
      </c>
      <c r="CN88" s="144">
        <f>'2.2'!CN88/'3.1.a'!$N$183</f>
        <v>3.6517989575481969E-3</v>
      </c>
      <c r="CO88" s="144">
        <f>'2.2'!CO88/'3.1.a'!$N$183</f>
        <v>-3.5341214260607478E-3</v>
      </c>
      <c r="CP88" s="144">
        <f>'2.2'!CP88/'3.1.a'!$N$183</f>
        <v>2.4174259579585248E-2</v>
      </c>
      <c r="CQ88" s="144">
        <f>'2.2'!CQ88/'3.1.a'!$N$183</f>
        <v>5.803069045805777E-4</v>
      </c>
      <c r="CR88" s="144">
        <f>'2.2'!CR88/'3.1.a'!$N$183</f>
        <v>1.3874907938945713E-3</v>
      </c>
      <c r="CS88" s="144">
        <f>'2.2'!CS88/'3.1.a'!$N$183</f>
        <v>-3.4610812138410403E-3</v>
      </c>
      <c r="CT88" s="275">
        <f>'2.2'!CT88/'3.1.a'!$N$183</f>
        <v>2.2680976064219354E-2</v>
      </c>
    </row>
    <row r="89" spans="1:98" ht="20" customHeight="1" x14ac:dyDescent="0.2">
      <c r="A89" s="21">
        <v>14111</v>
      </c>
      <c r="B89" s="22" t="s">
        <v>291</v>
      </c>
      <c r="C89" s="220">
        <f>'2.2'!C89/'3.1.a'!$C$183</f>
        <v>8.2528538778292088E-5</v>
      </c>
      <c r="D89" s="144">
        <f>'2.2'!D89/'3.1.a'!$C$183</f>
        <v>0</v>
      </c>
      <c r="E89" s="144">
        <f>'2.2'!E89/'3.1.a'!$C$183</f>
        <v>0</v>
      </c>
      <c r="F89" s="144">
        <f>'2.2'!F89/'3.1.a'!$C$183</f>
        <v>8.2528538778292088E-5</v>
      </c>
      <c r="G89" s="144">
        <f>'2.2'!G89/'3.1.a'!$C$183</f>
        <v>0</v>
      </c>
      <c r="H89" s="144">
        <f>'2.2'!H89/'3.1.a'!$C$183</f>
        <v>0</v>
      </c>
      <c r="I89" s="144">
        <f>'2.2'!I89/'3.1.a'!$C$183</f>
        <v>0</v>
      </c>
      <c r="J89" s="221">
        <f>'2.2'!J89/'3.1.a'!$C$183</f>
        <v>8.2528538778292088E-5</v>
      </c>
      <c r="K89" s="220">
        <f>'2.2'!K89/'3.1.a'!$D$183</f>
        <v>1.6635756950085094E-7</v>
      </c>
      <c r="L89" s="144">
        <f>'2.2'!L89/'3.1.a'!$D$183</f>
        <v>0</v>
      </c>
      <c r="M89" s="144">
        <f>'2.2'!M89/'3.1.a'!$D$183</f>
        <v>0</v>
      </c>
      <c r="N89" s="144">
        <f>'2.2'!N89/'3.1.a'!$D$183</f>
        <v>1.6635756950085094E-7</v>
      </c>
      <c r="O89" s="144">
        <f>'2.2'!O89/'3.1.a'!$D$183</f>
        <v>0</v>
      </c>
      <c r="P89" s="144">
        <f>'2.2'!P89/'3.1.a'!$D$183</f>
        <v>0</v>
      </c>
      <c r="Q89" s="144">
        <f>'2.2'!Q89/'3.1.a'!$D$183</f>
        <v>0</v>
      </c>
      <c r="R89" s="221">
        <f>'2.2'!R89/'3.1.a'!$D$183</f>
        <v>1.6635756950085094E-7</v>
      </c>
      <c r="S89" s="220">
        <f>'2.2'!S89/'3.1.a'!$E$183</f>
        <v>7.0857242561975231E-7</v>
      </c>
      <c r="T89" s="144">
        <f>'2.2'!T89/'3.1.a'!$E$183</f>
        <v>0</v>
      </c>
      <c r="U89" s="144">
        <f>'2.2'!U89/'3.1.a'!$E$183</f>
        <v>0</v>
      </c>
      <c r="V89" s="144">
        <f>'2.2'!V89/'3.1.a'!$E$183</f>
        <v>7.0857242561975231E-7</v>
      </c>
      <c r="W89" s="144">
        <f>'2.2'!W89/'3.1.a'!$E$183</f>
        <v>0</v>
      </c>
      <c r="X89" s="144">
        <f>'2.2'!X89/'3.1.a'!$E$183</f>
        <v>0</v>
      </c>
      <c r="Y89" s="144">
        <f>'2.2'!Y89/'3.1.a'!$E$183</f>
        <v>0</v>
      </c>
      <c r="Z89" s="221">
        <f>'2.2'!Z89/'3.1.a'!$E$183</f>
        <v>7.0857242561975231E-7</v>
      </c>
      <c r="AA89" s="220">
        <f>'2.2'!AA89/'3.1.a'!$F$183</f>
        <v>2.9827262249348653E-6</v>
      </c>
      <c r="AB89" s="144">
        <f>'2.2'!AB89/'3.1.a'!$F$183</f>
        <v>0</v>
      </c>
      <c r="AC89" s="144">
        <f>'2.2'!AC89/'3.1.a'!$F$183</f>
        <v>0</v>
      </c>
      <c r="AD89" s="144">
        <f>'2.2'!AD89/'3.1.a'!$F$183</f>
        <v>2.9827262249348653E-6</v>
      </c>
      <c r="AE89" s="144">
        <f>'2.2'!AE89/'3.1.a'!$F$183</f>
        <v>0</v>
      </c>
      <c r="AF89" s="144">
        <f>'2.2'!AF89/'3.1.a'!$F$183</f>
        <v>0</v>
      </c>
      <c r="AG89" s="144">
        <f>'2.2'!AG89/'3.1.a'!$F$183</f>
        <v>0</v>
      </c>
      <c r="AH89" s="221">
        <f>'2.2'!AH89/'3.1.a'!$F$183</f>
        <v>2.9827262249348653E-6</v>
      </c>
      <c r="AI89" s="220">
        <f>'2.2'!AI89/'3.1.a'!$G$183</f>
        <v>6.6363465346613602E-9</v>
      </c>
      <c r="AJ89" s="144">
        <f>'2.2'!AJ89/'3.1.a'!$G$183</f>
        <v>0</v>
      </c>
      <c r="AK89" s="144">
        <f>'2.2'!AK89/'3.1.a'!$G$183</f>
        <v>0</v>
      </c>
      <c r="AL89" s="144">
        <f>'2.2'!AL89/'3.1.a'!$G$183</f>
        <v>6.6363465346613602E-9</v>
      </c>
      <c r="AM89" s="144">
        <f>'2.2'!AM89/'3.1.a'!$G$183</f>
        <v>0</v>
      </c>
      <c r="AN89" s="144">
        <f>'2.2'!AN89/'3.1.a'!$G$183</f>
        <v>0</v>
      </c>
      <c r="AO89" s="144">
        <f>'2.2'!AO89/'3.1.a'!$G$183</f>
        <v>0</v>
      </c>
      <c r="AP89" s="221">
        <f>'2.2'!AP89/'3.1.a'!$G$183</f>
        <v>6.6363465346613602E-9</v>
      </c>
      <c r="AQ89" s="220">
        <f>'2.2'!AQ89/'3.1.a'!$H$183</f>
        <v>7.1925685450099065E-9</v>
      </c>
      <c r="AR89" s="144">
        <f>'2.2'!AR89/'3.1.a'!$H$183</f>
        <v>0</v>
      </c>
      <c r="AS89" s="144">
        <f>'2.2'!AS89/'3.1.a'!$H$183</f>
        <v>0</v>
      </c>
      <c r="AT89" s="144">
        <f>'2.2'!AT89/'3.1.a'!$H$183</f>
        <v>7.1925685450099065E-9</v>
      </c>
      <c r="AU89" s="144">
        <f>'2.2'!AU89/'3.1.a'!$H$183</f>
        <v>0</v>
      </c>
      <c r="AV89" s="144">
        <f>'2.2'!AV89/'3.1.a'!$H$183</f>
        <v>0</v>
      </c>
      <c r="AW89" s="144">
        <f>'2.2'!AW89/'3.1.a'!$H$183</f>
        <v>0</v>
      </c>
      <c r="AX89" s="221">
        <f>'2.2'!AX89/'3.1.a'!$H$183</f>
        <v>7.1925685450099065E-9</v>
      </c>
      <c r="AY89" s="220">
        <f>'2.2'!AY89/'3.1.a'!$I$183</f>
        <v>3.2313790249927905E-9</v>
      </c>
      <c r="AZ89" s="144">
        <f>'2.2'!AZ89/'3.1.a'!$I$183</f>
        <v>0</v>
      </c>
      <c r="BA89" s="144">
        <f>'2.2'!BA89/'3.1.a'!$I$183</f>
        <v>0</v>
      </c>
      <c r="BB89" s="144">
        <f>'2.2'!BB89/'3.1.a'!$I$183</f>
        <v>3.2313790249927905E-9</v>
      </c>
      <c r="BC89" s="144">
        <f>'2.2'!BC89/'3.1.a'!$I$183</f>
        <v>0</v>
      </c>
      <c r="BD89" s="144">
        <f>'2.2'!BD89/'3.1.a'!$I$183</f>
        <v>0</v>
      </c>
      <c r="BE89" s="144">
        <f>'2.2'!BE89/'3.1.a'!$I$183</f>
        <v>0</v>
      </c>
      <c r="BF89" s="221">
        <f>'2.2'!BF89/'3.1.a'!$I$183</f>
        <v>3.2313790249927905E-9</v>
      </c>
      <c r="BG89" s="220">
        <f>'2.2'!BG89/'3.1.a'!$J$183</f>
        <v>1.9817614460378767E-8</v>
      </c>
      <c r="BH89" s="144">
        <f>'2.2'!BH89/'3.1.a'!$J$183</f>
        <v>0</v>
      </c>
      <c r="BI89" s="144">
        <f>'2.2'!BI89/'3.1.a'!$J$183</f>
        <v>0</v>
      </c>
      <c r="BJ89" s="144">
        <f>'2.2'!BJ89/'3.1.a'!$J$183</f>
        <v>1.9817614460378767E-8</v>
      </c>
      <c r="BK89" s="144">
        <f>'2.2'!BK89/'3.1.a'!$J$183</f>
        <v>0</v>
      </c>
      <c r="BL89" s="144">
        <f>'2.2'!BL89/'3.1.a'!$J$183</f>
        <v>0</v>
      </c>
      <c r="BM89" s="144">
        <f>'2.2'!BM89/'3.1.a'!$J$183</f>
        <v>0</v>
      </c>
      <c r="BN89" s="221">
        <f>'2.2'!BN89/'3.1.a'!$J$183</f>
        <v>1.9817614460378767E-8</v>
      </c>
      <c r="BO89" s="220">
        <f>'2.2'!BO89/'3.1.a'!$K$183</f>
        <v>4.030610192209209E-9</v>
      </c>
      <c r="BP89" s="144">
        <f>'2.2'!BP89/'3.1.a'!$K$183</f>
        <v>0</v>
      </c>
      <c r="BQ89" s="144">
        <f>'2.2'!BQ89/'3.1.a'!$K$183</f>
        <v>0</v>
      </c>
      <c r="BR89" s="144">
        <f>'2.2'!BR89/'3.1.a'!$K$183</f>
        <v>4.030610192209209E-9</v>
      </c>
      <c r="BS89" s="144">
        <f>'2.2'!BS89/'3.1.a'!$K$183</f>
        <v>0</v>
      </c>
      <c r="BT89" s="144">
        <f>'2.2'!BT89/'3.1.a'!$K$183</f>
        <v>0</v>
      </c>
      <c r="BU89" s="144">
        <f>'2.2'!BU89/'3.1.a'!$K$183</f>
        <v>0</v>
      </c>
      <c r="BV89" s="221">
        <f>'2.2'!BV89/'3.1.a'!$K$183</f>
        <v>4.030610192209209E-9</v>
      </c>
      <c r="BW89" s="220">
        <f>'2.2'!BW89/'3.1.a'!$L$183</f>
        <v>0</v>
      </c>
      <c r="BX89" s="144">
        <f>'2.2'!BX89/'3.1.a'!$L$183</f>
        <v>0</v>
      </c>
      <c r="BY89" s="144">
        <f>'2.2'!BY89/'3.1.a'!$L$183</f>
        <v>0</v>
      </c>
      <c r="BZ89" s="144">
        <f>'2.2'!BZ89/'3.1.a'!$L$183</f>
        <v>0</v>
      </c>
      <c r="CA89" s="144">
        <f>'2.2'!CA89/'3.1.a'!$L$183</f>
        <v>0</v>
      </c>
      <c r="CB89" s="144">
        <f>'2.2'!CB89/'3.1.a'!$L$183</f>
        <v>0</v>
      </c>
      <c r="CC89" s="144">
        <f>'2.2'!CC89/'3.1.a'!$L$183</f>
        <v>0</v>
      </c>
      <c r="CD89" s="221">
        <f>'2.2'!CD89/'3.1.a'!$L$183</f>
        <v>0</v>
      </c>
      <c r="CE89" s="220">
        <f>'2.2'!CE89/'3.1.a'!$M$183</f>
        <v>0</v>
      </c>
      <c r="CF89" s="144">
        <f>'2.2'!CF89/'3.1.a'!$M$183</f>
        <v>0</v>
      </c>
      <c r="CG89" s="144">
        <f>'2.2'!CG89/'3.1.a'!$M$183</f>
        <v>0</v>
      </c>
      <c r="CH89" s="144">
        <f>'2.2'!CH89/'3.1.a'!$M$183</f>
        <v>0</v>
      </c>
      <c r="CI89" s="144">
        <f>'2.2'!CI89/'3.1.a'!$M$183</f>
        <v>0</v>
      </c>
      <c r="CJ89" s="144">
        <f>'2.2'!CJ89/'3.1.a'!$M$183</f>
        <v>0</v>
      </c>
      <c r="CK89" s="144">
        <f>'2.2'!CK89/'3.1.a'!$M$183</f>
        <v>0</v>
      </c>
      <c r="CL89" s="275">
        <f>'2.2'!CL89/'3.1.a'!$M$183</f>
        <v>0</v>
      </c>
      <c r="CM89" s="220">
        <f>'2.2'!CM89/'3.1.a'!$N$183</f>
        <v>0</v>
      </c>
      <c r="CN89" s="144">
        <f>'2.2'!CN89/'3.1.a'!$N$183</f>
        <v>0</v>
      </c>
      <c r="CO89" s="144">
        <f>'2.2'!CO89/'3.1.a'!$N$183</f>
        <v>0</v>
      </c>
      <c r="CP89" s="144">
        <f>'2.2'!CP89/'3.1.a'!$N$183</f>
        <v>0</v>
      </c>
      <c r="CQ89" s="144">
        <f>'2.2'!CQ89/'3.1.a'!$N$183</f>
        <v>0</v>
      </c>
      <c r="CR89" s="144">
        <f>'2.2'!CR89/'3.1.a'!$N$183</f>
        <v>0</v>
      </c>
      <c r="CS89" s="144">
        <f>'2.2'!CS89/'3.1.a'!$N$183</f>
        <v>0</v>
      </c>
      <c r="CT89" s="275">
        <f>'2.2'!CT89/'3.1.a'!$N$183</f>
        <v>0</v>
      </c>
    </row>
    <row r="90" spans="1:98" ht="20" customHeight="1" x14ac:dyDescent="0.2">
      <c r="A90" s="21">
        <v>14112</v>
      </c>
      <c r="B90" s="22" t="s">
        <v>292</v>
      </c>
      <c r="C90" s="220">
        <f>'2.2'!C90/'3.1.a'!$C$183</f>
        <v>1.5699483989218631E-2</v>
      </c>
      <c r="D90" s="144">
        <f>'2.2'!D90/'3.1.a'!$C$183</f>
        <v>1.1543006413144935E-3</v>
      </c>
      <c r="E90" s="144">
        <f>'2.2'!E90/'3.1.a'!$C$183</f>
        <v>0</v>
      </c>
      <c r="F90" s="144">
        <f>'2.2'!F90/'3.1.a'!$C$183</f>
        <v>1.6853784630533122E-2</v>
      </c>
      <c r="G90" s="144">
        <f>'2.2'!G90/'3.1.a'!$C$183</f>
        <v>8.5053106777637129E-4</v>
      </c>
      <c r="H90" s="144">
        <f>'2.2'!H90/'3.1.a'!$C$183</f>
        <v>1.7061917260252398E-3</v>
      </c>
      <c r="I90" s="144">
        <f>'2.2'!I90/'3.1.a'!$C$183</f>
        <v>0</v>
      </c>
      <c r="J90" s="221">
        <f>'2.2'!J90/'3.1.a'!$C$183</f>
        <v>1.9410507424334734E-2</v>
      </c>
      <c r="K90" s="220">
        <f>'2.2'!K90/'3.1.a'!$D$183</f>
        <v>1.7374988162622576E-2</v>
      </c>
      <c r="L90" s="144">
        <f>'2.2'!L90/'3.1.a'!$D$183</f>
        <v>1.170147224483603E-3</v>
      </c>
      <c r="M90" s="144">
        <f>'2.2'!M90/'3.1.a'!$D$183</f>
        <v>0</v>
      </c>
      <c r="N90" s="144">
        <f>'2.2'!N90/'3.1.a'!$D$183</f>
        <v>1.8545135387106181E-2</v>
      </c>
      <c r="O90" s="144">
        <f>'2.2'!O90/'3.1.a'!$D$183</f>
        <v>1.0452099537921768E-3</v>
      </c>
      <c r="P90" s="144">
        <f>'2.2'!P90/'3.1.a'!$D$183</f>
        <v>2.0809426599414766E-3</v>
      </c>
      <c r="Q90" s="144">
        <f>'2.2'!Q90/'3.1.a'!$D$183</f>
        <v>0</v>
      </c>
      <c r="R90" s="221">
        <f>'2.2'!R90/'3.1.a'!$D$183</f>
        <v>2.1671288000839832E-2</v>
      </c>
      <c r="S90" s="220">
        <f>'2.2'!S90/'3.1.a'!$E$183</f>
        <v>1.8904641629842338E-2</v>
      </c>
      <c r="T90" s="144">
        <f>'2.2'!T90/'3.1.a'!$E$183</f>
        <v>1.4029374452911463E-3</v>
      </c>
      <c r="U90" s="144">
        <f>'2.2'!U90/'3.1.a'!$E$183</f>
        <v>0</v>
      </c>
      <c r="V90" s="144">
        <f>'2.2'!V90/'3.1.a'!$E$183</f>
        <v>2.0307579075133485E-2</v>
      </c>
      <c r="W90" s="144">
        <f>'2.2'!W90/'3.1.a'!$E$183</f>
        <v>7.795724592570732E-4</v>
      </c>
      <c r="X90" s="144">
        <f>'2.2'!X90/'3.1.a'!$E$183</f>
        <v>2.6366838637855261E-3</v>
      </c>
      <c r="Y90" s="144">
        <f>'2.2'!Y90/'3.1.a'!$E$183</f>
        <v>0</v>
      </c>
      <c r="Z90" s="221">
        <f>'2.2'!Z90/'3.1.a'!$E$183</f>
        <v>2.3723835398176085E-2</v>
      </c>
      <c r="AA90" s="220">
        <f>'2.2'!AA90/'3.1.a'!$F$183</f>
        <v>1.6593946692219325E-2</v>
      </c>
      <c r="AB90" s="144">
        <f>'2.2'!AB90/'3.1.a'!$F$183</f>
        <v>1.5130866468928107E-3</v>
      </c>
      <c r="AC90" s="144">
        <f>'2.2'!AC90/'3.1.a'!$F$183</f>
        <v>0</v>
      </c>
      <c r="AD90" s="144">
        <f>'2.2'!AD90/'3.1.a'!$F$183</f>
        <v>1.8107033339112136E-2</v>
      </c>
      <c r="AE90" s="144">
        <f>'2.2'!AE90/'3.1.a'!$F$183</f>
        <v>8.4032693970618533E-4</v>
      </c>
      <c r="AF90" s="144">
        <f>'2.2'!AF90/'3.1.a'!$F$183</f>
        <v>1.2435247154757307E-3</v>
      </c>
      <c r="AG90" s="144">
        <f>'2.2'!AG90/'3.1.a'!$F$183</f>
        <v>0</v>
      </c>
      <c r="AH90" s="221">
        <f>'2.2'!AH90/'3.1.a'!$F$183</f>
        <v>2.0190884994294053E-2</v>
      </c>
      <c r="AI90" s="220">
        <f>'2.2'!AI90/'3.1.a'!$G$183</f>
        <v>1.6722920461825084E-2</v>
      </c>
      <c r="AJ90" s="144">
        <f>'2.2'!AJ90/'3.1.a'!$G$183</f>
        <v>1.5256286097568195E-3</v>
      </c>
      <c r="AK90" s="144">
        <f>'2.2'!AK90/'3.1.a'!$G$183</f>
        <v>0</v>
      </c>
      <c r="AL90" s="144">
        <f>'2.2'!AL90/'3.1.a'!$G$183</f>
        <v>1.8248549071581906E-2</v>
      </c>
      <c r="AM90" s="144">
        <f>'2.2'!AM90/'3.1.a'!$G$183</f>
        <v>1.1209642796557557E-3</v>
      </c>
      <c r="AN90" s="144">
        <f>'2.2'!AN90/'3.1.a'!$G$183</f>
        <v>2.0183145939411508E-3</v>
      </c>
      <c r="AO90" s="144">
        <f>'2.2'!AO90/'3.1.a'!$G$183</f>
        <v>0</v>
      </c>
      <c r="AP90" s="221">
        <f>'2.2'!AP90/'3.1.a'!$G$183</f>
        <v>2.1387827945178812E-2</v>
      </c>
      <c r="AQ90" s="220">
        <f>'2.2'!AQ90/'3.1.a'!$H$183</f>
        <v>3.003272162383204E-2</v>
      </c>
      <c r="AR90" s="144">
        <f>'2.2'!AR90/'3.1.a'!$H$183</f>
        <v>1.4005575739548454E-3</v>
      </c>
      <c r="AS90" s="144">
        <f>'2.2'!AS90/'3.1.a'!$H$183</f>
        <v>0</v>
      </c>
      <c r="AT90" s="144">
        <f>'2.2'!AT90/'3.1.a'!$H$183</f>
        <v>3.1433279197786886E-2</v>
      </c>
      <c r="AU90" s="144">
        <f>'2.2'!AU90/'3.1.a'!$H$183</f>
        <v>1.204757371444538E-3</v>
      </c>
      <c r="AV90" s="144">
        <f>'2.2'!AV90/'3.1.a'!$H$183</f>
        <v>2.3187012714444379E-3</v>
      </c>
      <c r="AW90" s="144">
        <f>'2.2'!AW90/'3.1.a'!$H$183</f>
        <v>0</v>
      </c>
      <c r="AX90" s="221">
        <f>'2.2'!AX90/'3.1.a'!$H$183</f>
        <v>3.4956737840675864E-2</v>
      </c>
      <c r="AY90" s="220">
        <f>'2.2'!AY90/'3.1.a'!$I$183</f>
        <v>3.3652536494926472E-2</v>
      </c>
      <c r="AZ90" s="144">
        <f>'2.2'!AZ90/'3.1.a'!$I$183</f>
        <v>2.2550279549897532E-3</v>
      </c>
      <c r="BA90" s="144">
        <f>'2.2'!BA90/'3.1.a'!$I$183</f>
        <v>0</v>
      </c>
      <c r="BB90" s="144">
        <f>'2.2'!BB90/'3.1.a'!$I$183</f>
        <v>3.5907564449916225E-2</v>
      </c>
      <c r="BC90" s="144">
        <f>'2.2'!BC90/'3.1.a'!$I$183</f>
        <v>9.8106105041331142E-4</v>
      </c>
      <c r="BD90" s="144">
        <f>'2.2'!BD90/'3.1.a'!$I$183</f>
        <v>2.8110491684164535E-3</v>
      </c>
      <c r="BE90" s="144">
        <f>'2.2'!BE90/'3.1.a'!$I$183</f>
        <v>0</v>
      </c>
      <c r="BF90" s="221">
        <f>'2.2'!BF90/'3.1.a'!$I$183</f>
        <v>3.9699674668745986E-2</v>
      </c>
      <c r="BG90" s="220">
        <f>'2.2'!BG90/'3.1.a'!$J$183</f>
        <v>2.2279600939587595E-2</v>
      </c>
      <c r="BH90" s="144">
        <f>'2.2'!BH90/'3.1.a'!$J$183</f>
        <v>1.1796634513328509E-3</v>
      </c>
      <c r="BI90" s="144">
        <f>'2.2'!BI90/'3.1.a'!$J$183</f>
        <v>0</v>
      </c>
      <c r="BJ90" s="144">
        <f>'2.2'!BJ90/'3.1.a'!$J$183</f>
        <v>2.3459264390920449E-2</v>
      </c>
      <c r="BK90" s="144">
        <f>'2.2'!BK90/'3.1.a'!$J$183</f>
        <v>7.296183654438267E-4</v>
      </c>
      <c r="BL90" s="144">
        <f>'2.2'!BL90/'3.1.a'!$J$183</f>
        <v>2.3135750641676972E-3</v>
      </c>
      <c r="BM90" s="144">
        <f>'2.2'!BM90/'3.1.a'!$J$183</f>
        <v>0</v>
      </c>
      <c r="BN90" s="221">
        <f>'2.2'!BN90/'3.1.a'!$J$183</f>
        <v>2.6502457820531972E-2</v>
      </c>
      <c r="BO90" s="220">
        <f>'2.2'!BO90/'3.1.a'!$K$183</f>
        <v>2.382507794198498E-2</v>
      </c>
      <c r="BP90" s="144">
        <f>'2.2'!BP90/'3.1.a'!$K$183</f>
        <v>9.4327797720377142E-4</v>
      </c>
      <c r="BQ90" s="144">
        <f>'2.2'!BQ90/'3.1.a'!$K$183</f>
        <v>0</v>
      </c>
      <c r="BR90" s="144">
        <f>'2.2'!BR90/'3.1.a'!$K$183</f>
        <v>2.4768355919188748E-2</v>
      </c>
      <c r="BS90" s="144">
        <f>'2.2'!BS90/'3.1.a'!$K$183</f>
        <v>4.403404210760428E-4</v>
      </c>
      <c r="BT90" s="144">
        <f>'2.2'!BT90/'3.1.a'!$K$183</f>
        <v>1.8482519311561567E-3</v>
      </c>
      <c r="BU90" s="144">
        <f>'2.2'!BU90/'3.1.a'!$K$183</f>
        <v>0</v>
      </c>
      <c r="BV90" s="221">
        <f>'2.2'!BV90/'3.1.a'!$K$183</f>
        <v>2.7056948271420952E-2</v>
      </c>
      <c r="BW90" s="220">
        <f>'2.2'!BW90/'3.1.a'!$L$183</f>
        <v>2.0770668213277905E-2</v>
      </c>
      <c r="BX90" s="144">
        <f>'2.2'!BX90/'3.1.a'!$L$183</f>
        <v>9.5705917112580646E-4</v>
      </c>
      <c r="BY90" s="144">
        <f>'2.2'!BY90/'3.1.a'!$L$183</f>
        <v>0</v>
      </c>
      <c r="BZ90" s="144">
        <f>'2.2'!BZ90/'3.1.a'!$L$183</f>
        <v>2.1727727384403712E-2</v>
      </c>
      <c r="CA90" s="144">
        <f>'2.2'!CA90/'3.1.a'!$L$183</f>
        <v>3.4059849265769839E-4</v>
      </c>
      <c r="CB90" s="144">
        <f>'2.2'!CB90/'3.1.a'!$L$183</f>
        <v>2.1933421116041921E-3</v>
      </c>
      <c r="CC90" s="144">
        <f>'2.2'!CC90/'3.1.a'!$L$183</f>
        <v>0</v>
      </c>
      <c r="CD90" s="221">
        <f>'2.2'!CD90/'3.1.a'!$L$183</f>
        <v>2.4261667988665601E-2</v>
      </c>
      <c r="CE90" s="220">
        <f>'2.2'!CE90/'3.1.a'!$M$183</f>
        <v>1.5301058917776784E-2</v>
      </c>
      <c r="CF90" s="144">
        <f>'2.2'!CF90/'3.1.a'!$M$183</f>
        <v>3.2458582827315016E-4</v>
      </c>
      <c r="CG90" s="144">
        <f>'2.2'!CG90/'3.1.a'!$M$183</f>
        <v>0</v>
      </c>
      <c r="CH90" s="144">
        <f>'2.2'!CH90/'3.1.a'!$M$183</f>
        <v>1.5625644746049935E-2</v>
      </c>
      <c r="CI90" s="144">
        <f>'2.2'!CI90/'3.1.a'!$M$183</f>
        <v>1.7519079627174627E-4</v>
      </c>
      <c r="CJ90" s="144">
        <f>'2.2'!CJ90/'3.1.a'!$M$183</f>
        <v>1.4333599451843862E-3</v>
      </c>
      <c r="CK90" s="144">
        <f>'2.2'!CK90/'3.1.a'!$M$183</f>
        <v>0</v>
      </c>
      <c r="CL90" s="275">
        <f>'2.2'!CL90/'3.1.a'!$M$183</f>
        <v>1.7234195487506068E-2</v>
      </c>
      <c r="CM90" s="220">
        <f>'2.2'!CM90/'3.1.a'!$N$183</f>
        <v>2.059550083425676E-2</v>
      </c>
      <c r="CN90" s="144">
        <f>'2.2'!CN90/'3.1.a'!$N$183</f>
        <v>1.1767753148744915E-4</v>
      </c>
      <c r="CO90" s="144">
        <f>'2.2'!CO90/'3.1.a'!$N$183</f>
        <v>0</v>
      </c>
      <c r="CP90" s="144">
        <f>'2.2'!CP90/'3.1.a'!$N$183</f>
        <v>2.0713178365744208E-2</v>
      </c>
      <c r="CQ90" s="144">
        <f>'2.2'!CQ90/'3.1.a'!$N$183</f>
        <v>5.803069045805777E-4</v>
      </c>
      <c r="CR90" s="144">
        <f>'2.2'!CR90/'3.1.a'!$N$183</f>
        <v>1.3874907938945713E-3</v>
      </c>
      <c r="CS90" s="144">
        <f>'2.2'!CS90/'3.1.a'!$N$183</f>
        <v>0</v>
      </c>
      <c r="CT90" s="275">
        <f>'2.2'!CT90/'3.1.a'!$N$183</f>
        <v>2.2680976064219354E-2</v>
      </c>
    </row>
    <row r="91" spans="1:98" ht="20" customHeight="1" x14ac:dyDescent="0.2">
      <c r="A91" s="21">
        <v>14113</v>
      </c>
      <c r="B91" s="22" t="s">
        <v>293</v>
      </c>
      <c r="C91" s="220">
        <f>'2.2'!C91/'3.1.a'!$C$183</f>
        <v>1.8085533773310819E-2</v>
      </c>
      <c r="D91" s="144">
        <f>'2.2'!D91/'3.1.a'!$C$183</f>
        <v>4.5833047401248684E-3</v>
      </c>
      <c r="E91" s="144">
        <f>'2.2'!E91/'3.1.a'!$C$183</f>
        <v>-4.5833047401248684E-3</v>
      </c>
      <c r="F91" s="144">
        <f>'2.2'!F91/'3.1.a'!$C$183</f>
        <v>1.8085533773310819E-2</v>
      </c>
      <c r="G91" s="144">
        <f>'2.2'!G91/'3.1.a'!$C$183</f>
        <v>1.7844843253330854E-4</v>
      </c>
      <c r="H91" s="144">
        <f>'2.2'!H91/'3.1.a'!$C$183</f>
        <v>0</v>
      </c>
      <c r="I91" s="144">
        <f>'2.2'!I91/'3.1.a'!$C$183</f>
        <v>-1.8263982205844125E-2</v>
      </c>
      <c r="J91" s="221">
        <f>'2.2'!J91/'3.1.a'!$C$183</f>
        <v>0</v>
      </c>
      <c r="K91" s="220">
        <f>'2.2'!K91/'3.1.a'!$D$183</f>
        <v>1.2598429826656146E-2</v>
      </c>
      <c r="L91" s="144">
        <f>'2.2'!L91/'3.1.a'!$D$183</f>
        <v>4.7069205464353881E-3</v>
      </c>
      <c r="M91" s="144">
        <f>'2.2'!M91/'3.1.a'!$D$183</f>
        <v>-4.7069205464353881E-3</v>
      </c>
      <c r="N91" s="144">
        <f>'2.2'!N91/'3.1.a'!$D$183</f>
        <v>1.2598429826656146E-2</v>
      </c>
      <c r="O91" s="144">
        <f>'2.2'!O91/'3.1.a'!$D$183</f>
        <v>8.5228838226263307E-5</v>
      </c>
      <c r="P91" s="144">
        <f>'2.2'!P91/'3.1.a'!$D$183</f>
        <v>0</v>
      </c>
      <c r="Q91" s="144">
        <f>'2.2'!Q91/'3.1.a'!$D$183</f>
        <v>-1.2683658664882412E-2</v>
      </c>
      <c r="R91" s="221">
        <f>'2.2'!R91/'3.1.a'!$D$183</f>
        <v>0</v>
      </c>
      <c r="S91" s="220">
        <f>'2.2'!S91/'3.1.a'!$E$183</f>
        <v>1.3464737463743654E-2</v>
      </c>
      <c r="T91" s="144">
        <f>'2.2'!T91/'3.1.a'!$E$183</f>
        <v>3.6641544527681543E-3</v>
      </c>
      <c r="U91" s="144">
        <f>'2.2'!U91/'3.1.a'!$E$183</f>
        <v>-3.6641544527681543E-3</v>
      </c>
      <c r="V91" s="144">
        <f>'2.2'!V91/'3.1.a'!$E$183</f>
        <v>1.3464737463743654E-2</v>
      </c>
      <c r="W91" s="144">
        <f>'2.2'!W91/'3.1.a'!$E$183</f>
        <v>3.8273322994042371E-5</v>
      </c>
      <c r="X91" s="144">
        <f>'2.2'!X91/'3.1.a'!$E$183</f>
        <v>0</v>
      </c>
      <c r="Y91" s="144">
        <f>'2.2'!Y91/'3.1.a'!$E$183</f>
        <v>-1.35030107867377E-2</v>
      </c>
      <c r="Z91" s="221">
        <f>'2.2'!Z91/'3.1.a'!$E$183</f>
        <v>0</v>
      </c>
      <c r="AA91" s="220">
        <f>'2.2'!AA91/'3.1.a'!$F$183</f>
        <v>1.1235041633568756E-2</v>
      </c>
      <c r="AB91" s="144">
        <f>'2.2'!AB91/'3.1.a'!$F$183</f>
        <v>3.2546915512848911E-3</v>
      </c>
      <c r="AC91" s="144">
        <f>'2.2'!AC91/'3.1.a'!$F$183</f>
        <v>-3.2546915512848911E-3</v>
      </c>
      <c r="AD91" s="144">
        <f>'2.2'!AD91/'3.1.a'!$F$183</f>
        <v>1.1235041633568758E-2</v>
      </c>
      <c r="AE91" s="144">
        <f>'2.2'!AE91/'3.1.a'!$F$183</f>
        <v>2.118387014840824E-5</v>
      </c>
      <c r="AF91" s="144">
        <f>'2.2'!AF91/'3.1.a'!$F$183</f>
        <v>0</v>
      </c>
      <c r="AG91" s="144">
        <f>'2.2'!AG91/'3.1.a'!$F$183</f>
        <v>-1.1256225503717163E-2</v>
      </c>
      <c r="AH91" s="221">
        <f>'2.2'!AH91/'3.1.a'!$F$183</f>
        <v>0</v>
      </c>
      <c r="AI91" s="220">
        <f>'2.2'!AI91/'3.1.a'!$G$183</f>
        <v>9.6300627163607832E-3</v>
      </c>
      <c r="AJ91" s="144">
        <f>'2.2'!AJ91/'3.1.a'!$G$183</f>
        <v>3.6605911881200629E-3</v>
      </c>
      <c r="AK91" s="144">
        <f>'2.2'!AK91/'3.1.a'!$G$183</f>
        <v>-3.6605911881200629E-3</v>
      </c>
      <c r="AL91" s="144">
        <f>'2.2'!AL91/'3.1.a'!$G$183</f>
        <v>9.6300627163607832E-3</v>
      </c>
      <c r="AM91" s="144">
        <f>'2.2'!AM91/'3.1.a'!$G$183</f>
        <v>9.8607793798173541E-6</v>
      </c>
      <c r="AN91" s="144">
        <f>'2.2'!AN91/'3.1.a'!$G$183</f>
        <v>0</v>
      </c>
      <c r="AO91" s="144">
        <f>'2.2'!AO91/'3.1.a'!$G$183</f>
        <v>-9.6399234957405978E-3</v>
      </c>
      <c r="AP91" s="221">
        <f>'2.2'!AP91/'3.1.a'!$G$183</f>
        <v>0</v>
      </c>
      <c r="AQ91" s="220">
        <f>'2.2'!AQ91/'3.1.a'!$H$183</f>
        <v>1.5372335735279253E-2</v>
      </c>
      <c r="AR91" s="144">
        <f>'2.2'!AR91/'3.1.a'!$H$183</f>
        <v>4.7519463471000552E-3</v>
      </c>
      <c r="AS91" s="144">
        <f>'2.2'!AS91/'3.1.a'!$H$183</f>
        <v>-4.7519463471000552E-3</v>
      </c>
      <c r="AT91" s="144">
        <f>'2.2'!AT91/'3.1.a'!$H$183</f>
        <v>1.5372335735279253E-2</v>
      </c>
      <c r="AU91" s="144">
        <f>'2.2'!AU91/'3.1.a'!$H$183</f>
        <v>1.2212919105169952E-5</v>
      </c>
      <c r="AV91" s="144">
        <f>'2.2'!AV91/'3.1.a'!$H$183</f>
        <v>0</v>
      </c>
      <c r="AW91" s="144">
        <f>'2.2'!AW91/'3.1.a'!$H$183</f>
        <v>-1.5384548654384423E-2</v>
      </c>
      <c r="AX91" s="221">
        <f>'2.2'!AX91/'3.1.a'!$H$183</f>
        <v>0</v>
      </c>
      <c r="AY91" s="220">
        <f>'2.2'!AY91/'3.1.a'!$I$183</f>
        <v>1.1604302384613092E-2</v>
      </c>
      <c r="AZ91" s="144">
        <f>'2.2'!AZ91/'3.1.a'!$I$183</f>
        <v>5.0769640354117688E-3</v>
      </c>
      <c r="BA91" s="144">
        <f>'2.2'!BA91/'3.1.a'!$I$183</f>
        <v>-5.0769640354117688E-3</v>
      </c>
      <c r="BB91" s="144">
        <f>'2.2'!BB91/'3.1.a'!$I$183</f>
        <v>1.1604302384613092E-2</v>
      </c>
      <c r="BC91" s="144">
        <f>'2.2'!BC91/'3.1.a'!$I$183</f>
        <v>9.1238956180646002E-8</v>
      </c>
      <c r="BD91" s="144">
        <f>'2.2'!BD91/'3.1.a'!$I$183</f>
        <v>0</v>
      </c>
      <c r="BE91" s="144">
        <f>'2.2'!BE91/'3.1.a'!$I$183</f>
        <v>-1.1604393623569272E-2</v>
      </c>
      <c r="BF91" s="221">
        <f>'2.2'!BF91/'3.1.a'!$I$183</f>
        <v>0</v>
      </c>
      <c r="BG91" s="220">
        <f>'2.2'!BG91/'3.1.a'!$J$183</f>
        <v>6.6700158094053713E-3</v>
      </c>
      <c r="BH91" s="144">
        <f>'2.2'!BH91/'3.1.a'!$J$183</f>
        <v>4.1883594600893937E-3</v>
      </c>
      <c r="BI91" s="144">
        <f>'2.2'!BI91/'3.1.a'!$J$183</f>
        <v>-4.1883594600893937E-3</v>
      </c>
      <c r="BJ91" s="144">
        <f>'2.2'!BJ91/'3.1.a'!$J$183</f>
        <v>6.6700158094053713E-3</v>
      </c>
      <c r="BK91" s="144">
        <f>'2.2'!BK91/'3.1.a'!$J$183</f>
        <v>0</v>
      </c>
      <c r="BL91" s="144">
        <f>'2.2'!BL91/'3.1.a'!$J$183</f>
        <v>0</v>
      </c>
      <c r="BM91" s="144">
        <f>'2.2'!BM91/'3.1.a'!$J$183</f>
        <v>-6.6700158094053722E-3</v>
      </c>
      <c r="BN91" s="221">
        <f>'2.2'!BN91/'3.1.a'!$J$183</f>
        <v>0</v>
      </c>
      <c r="BO91" s="220">
        <f>'2.2'!BO91/'3.1.a'!$K$183</f>
        <v>7.2541672337479253E-3</v>
      </c>
      <c r="BP91" s="144">
        <f>'2.2'!BP91/'3.1.a'!$K$183</f>
        <v>3.9061709514357297E-3</v>
      </c>
      <c r="BQ91" s="144">
        <f>'2.2'!BQ91/'3.1.a'!$K$183</f>
        <v>-3.9061709514357297E-3</v>
      </c>
      <c r="BR91" s="144">
        <f>'2.2'!BR91/'3.1.a'!$K$183</f>
        <v>7.2541672337479235E-3</v>
      </c>
      <c r="BS91" s="144">
        <f>'2.2'!BS91/'3.1.a'!$K$183</f>
        <v>0</v>
      </c>
      <c r="BT91" s="144">
        <f>'2.2'!BT91/'3.1.a'!$K$183</f>
        <v>0</v>
      </c>
      <c r="BU91" s="144">
        <f>'2.2'!BU91/'3.1.a'!$K$183</f>
        <v>-7.2541672337479253E-3</v>
      </c>
      <c r="BV91" s="221">
        <f>'2.2'!BV91/'3.1.a'!$K$183</f>
        <v>0</v>
      </c>
      <c r="BW91" s="220">
        <f>'2.2'!BW91/'3.1.a'!$L$183</f>
        <v>5.3257252411954524E-3</v>
      </c>
      <c r="BX91" s="144">
        <f>'2.2'!BX91/'3.1.a'!$L$183</f>
        <v>3.6841229367837714E-3</v>
      </c>
      <c r="BY91" s="144">
        <f>'2.2'!BY91/'3.1.a'!$L$183</f>
        <v>-3.6841229367837714E-3</v>
      </c>
      <c r="BZ91" s="144">
        <f>'2.2'!BZ91/'3.1.a'!$L$183</f>
        <v>5.3257252411954524E-3</v>
      </c>
      <c r="CA91" s="144">
        <f>'2.2'!CA91/'3.1.a'!$L$183</f>
        <v>0</v>
      </c>
      <c r="CB91" s="144">
        <f>'2.2'!CB91/'3.1.a'!$L$183</f>
        <v>0</v>
      </c>
      <c r="CC91" s="144">
        <f>'2.2'!CC91/'3.1.a'!$L$183</f>
        <v>-5.3257252411954507E-3</v>
      </c>
      <c r="CD91" s="221">
        <f>'2.2'!CD91/'3.1.a'!$L$183</f>
        <v>0</v>
      </c>
      <c r="CE91" s="220">
        <f>'2.2'!CE91/'3.1.a'!$M$183</f>
        <v>4.1789713939500419E-3</v>
      </c>
      <c r="CF91" s="144">
        <f>'2.2'!CF91/'3.1.a'!$M$183</f>
        <v>3.7574812038381729E-3</v>
      </c>
      <c r="CG91" s="144">
        <f>'2.2'!CG91/'3.1.a'!$M$183</f>
        <v>-3.7574812038381729E-3</v>
      </c>
      <c r="CH91" s="144">
        <f>'2.2'!CH91/'3.1.a'!$M$183</f>
        <v>4.1789713939500428E-3</v>
      </c>
      <c r="CI91" s="144">
        <f>'2.2'!CI91/'3.1.a'!$M$183</f>
        <v>0</v>
      </c>
      <c r="CJ91" s="144">
        <f>'2.2'!CJ91/'3.1.a'!$M$183</f>
        <v>0</v>
      </c>
      <c r="CK91" s="144">
        <f>'2.2'!CK91/'3.1.a'!$M$183</f>
        <v>-4.1789713939500411E-3</v>
      </c>
      <c r="CL91" s="275">
        <f>'2.2'!CL91/'3.1.a'!$M$183</f>
        <v>0</v>
      </c>
      <c r="CM91" s="220">
        <f>'2.2'!CM91/'3.1.a'!$N$183</f>
        <v>3.4610812138410399E-3</v>
      </c>
      <c r="CN91" s="144">
        <f>'2.2'!CN91/'3.1.a'!$N$183</f>
        <v>3.5341214260607478E-3</v>
      </c>
      <c r="CO91" s="144">
        <f>'2.2'!CO91/'3.1.a'!$N$183</f>
        <v>-3.5341214260607478E-3</v>
      </c>
      <c r="CP91" s="144">
        <f>'2.2'!CP91/'3.1.a'!$N$183</f>
        <v>3.4610812138410399E-3</v>
      </c>
      <c r="CQ91" s="144">
        <f>'2.2'!CQ91/'3.1.a'!$N$183</f>
        <v>0</v>
      </c>
      <c r="CR91" s="144">
        <f>'2.2'!CR91/'3.1.a'!$N$183</f>
        <v>0</v>
      </c>
      <c r="CS91" s="144">
        <f>'2.2'!CS91/'3.1.a'!$N$183</f>
        <v>-3.4610812138410403E-3</v>
      </c>
      <c r="CT91" s="275">
        <f>'2.2'!CT91/'3.1.a'!$N$183</f>
        <v>0</v>
      </c>
    </row>
    <row r="92" spans="1:98" ht="20" customHeight="1" x14ac:dyDescent="0.2">
      <c r="A92" s="21">
        <v>1412</v>
      </c>
      <c r="B92" s="22" t="s">
        <v>294</v>
      </c>
      <c r="C92" s="220">
        <f>'2.2'!C92/'3.1.a'!$C$183</f>
        <v>5.767802068920881E-3</v>
      </c>
      <c r="D92" s="144">
        <f>'2.2'!D92/'3.1.a'!$C$183</f>
        <v>0</v>
      </c>
      <c r="E92" s="144">
        <f>'2.2'!E92/'3.1.a'!$C$183</f>
        <v>0</v>
      </c>
      <c r="F92" s="144">
        <f>'2.2'!F92/'3.1.a'!$C$183</f>
        <v>5.767802068920881E-3</v>
      </c>
      <c r="G92" s="144">
        <f>'2.2'!G92/'3.1.a'!$C$183</f>
        <v>4.782058335956098E-4</v>
      </c>
      <c r="H92" s="144">
        <f>'2.2'!H92/'3.1.a'!$C$183</f>
        <v>1.1011552629323799E-5</v>
      </c>
      <c r="I92" s="144">
        <f>'2.2'!I92/'3.1.a'!$C$183</f>
        <v>0</v>
      </c>
      <c r="J92" s="221">
        <f>'2.2'!J92/'3.1.a'!$C$183</f>
        <v>6.2570194551458151E-3</v>
      </c>
      <c r="K92" s="220">
        <f>'2.2'!K92/'3.1.a'!$D$183</f>
        <v>4.5618955935542186E-3</v>
      </c>
      <c r="L92" s="144">
        <f>'2.2'!L92/'3.1.a'!$D$183</f>
        <v>0</v>
      </c>
      <c r="M92" s="144">
        <f>'2.2'!M92/'3.1.a'!$D$183</f>
        <v>0</v>
      </c>
      <c r="N92" s="144">
        <f>'2.2'!N92/'3.1.a'!$D$183</f>
        <v>4.5618955935542186E-3</v>
      </c>
      <c r="O92" s="144">
        <f>'2.2'!O92/'3.1.a'!$D$183</f>
        <v>4.4231783686844527E-4</v>
      </c>
      <c r="P92" s="144">
        <f>'2.2'!P92/'3.1.a'!$D$183</f>
        <v>1.197668658037621E-5</v>
      </c>
      <c r="Q92" s="144">
        <f>'2.2'!Q92/'3.1.a'!$D$183</f>
        <v>0</v>
      </c>
      <c r="R92" s="221">
        <f>'2.2'!R92/'3.1.a'!$D$183</f>
        <v>5.0161901170030403E-3</v>
      </c>
      <c r="S92" s="220">
        <f>'2.2'!S92/'3.1.a'!$E$183</f>
        <v>5.8206006766443191E-3</v>
      </c>
      <c r="T92" s="144">
        <f>'2.2'!T92/'3.1.a'!$E$183</f>
        <v>0</v>
      </c>
      <c r="U92" s="144">
        <f>'2.2'!U92/'3.1.a'!$E$183</f>
        <v>0</v>
      </c>
      <c r="V92" s="144">
        <f>'2.2'!V92/'3.1.a'!$E$183</f>
        <v>5.8206006766443191E-3</v>
      </c>
      <c r="W92" s="144">
        <f>'2.2'!W92/'3.1.a'!$E$183</f>
        <v>4.528342704537713E-4</v>
      </c>
      <c r="X92" s="144">
        <f>'2.2'!X92/'3.1.a'!$E$183</f>
        <v>1.2030424405370155E-5</v>
      </c>
      <c r="Y92" s="144">
        <f>'2.2'!Y92/'3.1.a'!$E$183</f>
        <v>0</v>
      </c>
      <c r="Z92" s="221">
        <f>'2.2'!Z92/'3.1.a'!$E$183</f>
        <v>6.2854653715034613E-3</v>
      </c>
      <c r="AA92" s="220">
        <f>'2.2'!AA92/'3.1.a'!$F$183</f>
        <v>3.210713012839064E-3</v>
      </c>
      <c r="AB92" s="144">
        <f>'2.2'!AB92/'3.1.a'!$F$183</f>
        <v>0</v>
      </c>
      <c r="AC92" s="144">
        <f>'2.2'!AC92/'3.1.a'!$F$183</f>
        <v>0</v>
      </c>
      <c r="AD92" s="144">
        <f>'2.2'!AD92/'3.1.a'!$F$183</f>
        <v>3.210713012839064E-3</v>
      </c>
      <c r="AE92" s="144">
        <f>'2.2'!AE92/'3.1.a'!$F$183</f>
        <v>3.8892109888384743E-4</v>
      </c>
      <c r="AF92" s="144">
        <f>'2.2'!AF92/'3.1.a'!$F$183</f>
        <v>6.1289326094006346E-6</v>
      </c>
      <c r="AG92" s="144">
        <f>'2.2'!AG92/'3.1.a'!$F$183</f>
        <v>0</v>
      </c>
      <c r="AH92" s="221">
        <f>'2.2'!AH92/'3.1.a'!$F$183</f>
        <v>3.6057630443323127E-3</v>
      </c>
      <c r="AI92" s="220">
        <f>'2.2'!AI92/'3.1.a'!$G$183</f>
        <v>3.2773625475566249E-3</v>
      </c>
      <c r="AJ92" s="144">
        <f>'2.2'!AJ92/'3.1.a'!$G$183</f>
        <v>0</v>
      </c>
      <c r="AK92" s="144">
        <f>'2.2'!AK92/'3.1.a'!$G$183</f>
        <v>0</v>
      </c>
      <c r="AL92" s="144">
        <f>'2.2'!AL92/'3.1.a'!$G$183</f>
        <v>3.2773625475566249E-3</v>
      </c>
      <c r="AM92" s="144">
        <f>'2.2'!AM92/'3.1.a'!$G$183</f>
        <v>4.5710401541594132E-4</v>
      </c>
      <c r="AN92" s="144">
        <f>'2.2'!AN92/'3.1.a'!$G$183</f>
        <v>7.3117690349791745E-6</v>
      </c>
      <c r="AO92" s="144">
        <f>'2.2'!AO92/'3.1.a'!$G$183</f>
        <v>0</v>
      </c>
      <c r="AP92" s="221">
        <f>'2.2'!AP92/'3.1.a'!$G$183</f>
        <v>3.741778332007545E-3</v>
      </c>
      <c r="AQ92" s="220">
        <f>'2.2'!AQ92/'3.1.a'!$H$183</f>
        <v>2.0062360660226927E-3</v>
      </c>
      <c r="AR92" s="144">
        <f>'2.2'!AR92/'3.1.a'!$H$183</f>
        <v>0</v>
      </c>
      <c r="AS92" s="144">
        <f>'2.2'!AS92/'3.1.a'!$H$183</f>
        <v>0</v>
      </c>
      <c r="AT92" s="144">
        <f>'2.2'!AT92/'3.1.a'!$H$183</f>
        <v>2.0062360660226927E-3</v>
      </c>
      <c r="AU92" s="144">
        <f>'2.2'!AU92/'3.1.a'!$H$183</f>
        <v>3.3248415337302671E-4</v>
      </c>
      <c r="AV92" s="144">
        <f>'2.2'!AV92/'3.1.a'!$H$183</f>
        <v>1.5931120381694681E-5</v>
      </c>
      <c r="AW92" s="144">
        <f>'2.2'!AW92/'3.1.a'!$H$183</f>
        <v>0</v>
      </c>
      <c r="AX92" s="221">
        <f>'2.2'!AX92/'3.1.a'!$H$183</f>
        <v>2.3546513397774138E-3</v>
      </c>
      <c r="AY92" s="220">
        <f>'2.2'!AY92/'3.1.a'!$I$183</f>
        <v>4.616150845640872E-4</v>
      </c>
      <c r="AZ92" s="144">
        <f>'2.2'!AZ92/'3.1.a'!$I$183</f>
        <v>0</v>
      </c>
      <c r="BA92" s="144">
        <f>'2.2'!BA92/'3.1.a'!$I$183</f>
        <v>0</v>
      </c>
      <c r="BB92" s="144">
        <f>'2.2'!BB92/'3.1.a'!$I$183</f>
        <v>4.616150845640872E-4</v>
      </c>
      <c r="BC92" s="144">
        <f>'2.2'!BC92/'3.1.a'!$I$183</f>
        <v>2.1937709577007298E-4</v>
      </c>
      <c r="BD92" s="144">
        <f>'2.2'!BD92/'3.1.a'!$I$183</f>
        <v>1.5355737544757589E-5</v>
      </c>
      <c r="BE92" s="144">
        <f>'2.2'!BE92/'3.1.a'!$I$183</f>
        <v>0</v>
      </c>
      <c r="BF92" s="221">
        <f>'2.2'!BF92/'3.1.a'!$I$183</f>
        <v>6.9634791787891778E-4</v>
      </c>
      <c r="BG92" s="220">
        <f>'2.2'!BG92/'3.1.a'!$J$183</f>
        <v>8.4867560529158304E-4</v>
      </c>
      <c r="BH92" s="144">
        <f>'2.2'!BH92/'3.1.a'!$J$183</f>
        <v>0</v>
      </c>
      <c r="BI92" s="144">
        <f>'2.2'!BI92/'3.1.a'!$J$183</f>
        <v>0</v>
      </c>
      <c r="BJ92" s="144">
        <f>'2.2'!BJ92/'3.1.a'!$J$183</f>
        <v>8.4867560529158304E-4</v>
      </c>
      <c r="BK92" s="144">
        <f>'2.2'!BK92/'3.1.a'!$J$183</f>
        <v>3.4838973849130836E-4</v>
      </c>
      <c r="BL92" s="144">
        <f>'2.2'!BL92/'3.1.a'!$J$183</f>
        <v>1.1788150664515082E-5</v>
      </c>
      <c r="BM92" s="144">
        <f>'2.2'!BM92/'3.1.a'!$J$183</f>
        <v>0</v>
      </c>
      <c r="BN92" s="221">
        <f>'2.2'!BN92/'3.1.a'!$J$183</f>
        <v>1.2088534944474064E-3</v>
      </c>
      <c r="BO92" s="220">
        <f>'2.2'!BO92/'3.1.a'!$K$183</f>
        <v>1.097104555506521E-3</v>
      </c>
      <c r="BP92" s="144">
        <f>'2.2'!BP92/'3.1.a'!$K$183</f>
        <v>0</v>
      </c>
      <c r="BQ92" s="144">
        <f>'2.2'!BQ92/'3.1.a'!$K$183</f>
        <v>0</v>
      </c>
      <c r="BR92" s="144">
        <f>'2.2'!BR92/'3.1.a'!$K$183</f>
        <v>1.097104555506521E-3</v>
      </c>
      <c r="BS92" s="144">
        <f>'2.2'!BS92/'3.1.a'!$K$183</f>
        <v>3.8214630589389901E-4</v>
      </c>
      <c r="BT92" s="144">
        <f>'2.2'!BT92/'3.1.a'!$K$183</f>
        <v>2.0814061741475506E-5</v>
      </c>
      <c r="BU92" s="144">
        <f>'2.2'!BU92/'3.1.a'!$K$183</f>
        <v>0</v>
      </c>
      <c r="BV92" s="221">
        <f>'2.2'!BV92/'3.1.a'!$K$183</f>
        <v>1.5000649231418958E-3</v>
      </c>
      <c r="BW92" s="220">
        <f>'2.2'!BW92/'3.1.a'!$L$183</f>
        <v>2.8128558106494525E-3</v>
      </c>
      <c r="BX92" s="144">
        <f>'2.2'!BX92/'3.1.a'!$L$183</f>
        <v>0</v>
      </c>
      <c r="BY92" s="144">
        <f>'2.2'!BY92/'3.1.a'!$L$183</f>
        <v>0</v>
      </c>
      <c r="BZ92" s="144">
        <f>'2.2'!BZ92/'3.1.a'!$L$183</f>
        <v>2.8128558106494525E-3</v>
      </c>
      <c r="CA92" s="144">
        <f>'2.2'!CA92/'3.1.a'!$L$183</f>
        <v>3.3245830086379584E-4</v>
      </c>
      <c r="CB92" s="144">
        <f>'2.2'!CB92/'3.1.a'!$L$183</f>
        <v>2.0329222570286005E-5</v>
      </c>
      <c r="CC92" s="144">
        <f>'2.2'!CC92/'3.1.a'!$L$183</f>
        <v>0</v>
      </c>
      <c r="CD92" s="221">
        <f>'2.2'!CD92/'3.1.a'!$L$183</f>
        <v>3.1656433340835344E-3</v>
      </c>
      <c r="CE92" s="220">
        <f>'2.2'!CE92/'3.1.a'!$M$183</f>
        <v>8.9643282988343656E-4</v>
      </c>
      <c r="CF92" s="144">
        <f>'2.2'!CF92/'3.1.a'!$M$183</f>
        <v>0</v>
      </c>
      <c r="CG92" s="144">
        <f>'2.2'!CG92/'3.1.a'!$M$183</f>
        <v>0</v>
      </c>
      <c r="CH92" s="144">
        <f>'2.2'!CH92/'3.1.a'!$M$183</f>
        <v>8.9643282988343656E-4</v>
      </c>
      <c r="CI92" s="144">
        <f>'2.2'!CI92/'3.1.a'!$M$183</f>
        <v>4.4184471468199684E-4</v>
      </c>
      <c r="CJ92" s="144">
        <f>'2.2'!CJ92/'3.1.a'!$M$183</f>
        <v>3.1429701991867549E-5</v>
      </c>
      <c r="CK92" s="144">
        <f>'2.2'!CK92/'3.1.a'!$M$183</f>
        <v>0</v>
      </c>
      <c r="CL92" s="144">
        <f>'2.2'!CL92/'3.1.a'!$M$183</f>
        <v>1.369707246557301E-3</v>
      </c>
      <c r="CM92" s="220">
        <f>'2.2'!CM92/'3.1.a'!$N$183</f>
        <v>5.0329520178581917E-3</v>
      </c>
      <c r="CN92" s="144">
        <f>'2.2'!CN92/'3.1.a'!$N$183</f>
        <v>0</v>
      </c>
      <c r="CO92" s="144">
        <f>'2.2'!CO92/'3.1.a'!$N$183</f>
        <v>0</v>
      </c>
      <c r="CP92" s="144">
        <f>'2.2'!CP92/'3.1.a'!$N$183</f>
        <v>5.0329520178581917E-3</v>
      </c>
      <c r="CQ92" s="94" t="s">
        <v>826</v>
      </c>
      <c r="CR92" s="94" t="s">
        <v>826</v>
      </c>
      <c r="CS92" s="144">
        <f>'2.2'!CS92/'3.1.a'!$N$183</f>
        <v>0</v>
      </c>
      <c r="CT92" s="94" t="s">
        <v>826</v>
      </c>
    </row>
    <row r="93" spans="1:98" ht="20" customHeight="1" x14ac:dyDescent="0.2">
      <c r="A93" s="21">
        <v>1413</v>
      </c>
      <c r="B93" s="22" t="s">
        <v>295</v>
      </c>
      <c r="C93" s="220">
        <f>'2.2'!C93/'3.1.a'!$C$183</f>
        <v>0</v>
      </c>
      <c r="D93" s="144">
        <f>'2.2'!D93/'3.1.a'!$C$183</f>
        <v>0</v>
      </c>
      <c r="E93" s="144">
        <f>'2.2'!E93/'3.1.a'!$C$183</f>
        <v>0</v>
      </c>
      <c r="F93" s="144">
        <f>'2.2'!F93/'3.1.a'!$C$183</f>
        <v>0</v>
      </c>
      <c r="G93" s="144">
        <f>'2.2'!G93/'3.1.a'!$C$183</f>
        <v>0</v>
      </c>
      <c r="H93" s="144">
        <f>'2.2'!H93/'3.1.a'!$C$183</f>
        <v>0</v>
      </c>
      <c r="I93" s="144">
        <f>'2.2'!I93/'3.1.a'!$C$183</f>
        <v>0</v>
      </c>
      <c r="J93" s="221">
        <f>'2.2'!J93/'3.1.a'!$C$183</f>
        <v>0</v>
      </c>
      <c r="K93" s="220">
        <f>'2.2'!K93/'3.1.a'!$D$183</f>
        <v>0</v>
      </c>
      <c r="L93" s="144">
        <f>'2.2'!L93/'3.1.a'!$D$183</f>
        <v>0</v>
      </c>
      <c r="M93" s="144">
        <f>'2.2'!M93/'3.1.a'!$D$183</f>
        <v>0</v>
      </c>
      <c r="N93" s="144">
        <f>'2.2'!N93/'3.1.a'!$D$183</f>
        <v>0</v>
      </c>
      <c r="O93" s="144">
        <f>'2.2'!O93/'3.1.a'!$D$183</f>
        <v>0</v>
      </c>
      <c r="P93" s="144">
        <f>'2.2'!P93/'3.1.a'!$D$183</f>
        <v>0</v>
      </c>
      <c r="Q93" s="144">
        <f>'2.2'!Q93/'3.1.a'!$D$183</f>
        <v>0</v>
      </c>
      <c r="R93" s="221">
        <f>'2.2'!R93/'3.1.a'!$D$183</f>
        <v>0</v>
      </c>
      <c r="S93" s="220">
        <f>'2.2'!S93/'3.1.a'!$E$183</f>
        <v>0</v>
      </c>
      <c r="T93" s="144">
        <f>'2.2'!T93/'3.1.a'!$E$183</f>
        <v>0</v>
      </c>
      <c r="U93" s="144">
        <f>'2.2'!U93/'3.1.a'!$E$183</f>
        <v>0</v>
      </c>
      <c r="V93" s="144">
        <f>'2.2'!V93/'3.1.a'!$E$183</f>
        <v>0</v>
      </c>
      <c r="W93" s="144">
        <f>'2.2'!W93/'3.1.a'!$E$183</f>
        <v>0</v>
      </c>
      <c r="X93" s="144">
        <f>'2.2'!X93/'3.1.a'!$E$183</f>
        <v>0</v>
      </c>
      <c r="Y93" s="144">
        <f>'2.2'!Y93/'3.1.a'!$E$183</f>
        <v>0</v>
      </c>
      <c r="Z93" s="221">
        <f>'2.2'!Z93/'3.1.a'!$E$183</f>
        <v>0</v>
      </c>
      <c r="AA93" s="220">
        <f>'2.2'!AA93/'3.1.a'!$F$183</f>
        <v>0</v>
      </c>
      <c r="AB93" s="144">
        <f>'2.2'!AB93/'3.1.a'!$F$183</f>
        <v>0</v>
      </c>
      <c r="AC93" s="144">
        <f>'2.2'!AC93/'3.1.a'!$F$183</f>
        <v>0</v>
      </c>
      <c r="AD93" s="144">
        <f>'2.2'!AD93/'3.1.a'!$F$183</f>
        <v>0</v>
      </c>
      <c r="AE93" s="144">
        <f>'2.2'!AE93/'3.1.a'!$F$183</f>
        <v>0</v>
      </c>
      <c r="AF93" s="144">
        <f>'2.2'!AF93/'3.1.a'!$F$183</f>
        <v>0</v>
      </c>
      <c r="AG93" s="144">
        <f>'2.2'!AG93/'3.1.a'!$F$183</f>
        <v>0</v>
      </c>
      <c r="AH93" s="221">
        <f>'2.2'!AH93/'3.1.a'!$F$183</f>
        <v>0</v>
      </c>
      <c r="AI93" s="220">
        <f>'2.2'!AI93/'3.1.a'!$G$183</f>
        <v>0</v>
      </c>
      <c r="AJ93" s="144">
        <f>'2.2'!AJ93/'3.1.a'!$G$183</f>
        <v>0</v>
      </c>
      <c r="AK93" s="144">
        <f>'2.2'!AK93/'3.1.a'!$G$183</f>
        <v>0</v>
      </c>
      <c r="AL93" s="144">
        <f>'2.2'!AL93/'3.1.a'!$G$183</f>
        <v>0</v>
      </c>
      <c r="AM93" s="144">
        <f>'2.2'!AM93/'3.1.a'!$G$183</f>
        <v>0</v>
      </c>
      <c r="AN93" s="144">
        <f>'2.2'!AN93/'3.1.a'!$G$183</f>
        <v>0</v>
      </c>
      <c r="AO93" s="144">
        <f>'2.2'!AO93/'3.1.a'!$G$183</f>
        <v>0</v>
      </c>
      <c r="AP93" s="221">
        <f>'2.2'!AP93/'3.1.a'!$G$183</f>
        <v>0</v>
      </c>
      <c r="AQ93" s="220">
        <f>'2.2'!AQ93/'3.1.a'!$H$183</f>
        <v>0</v>
      </c>
      <c r="AR93" s="144">
        <f>'2.2'!AR93/'3.1.a'!$H$183</f>
        <v>0</v>
      </c>
      <c r="AS93" s="144">
        <f>'2.2'!AS93/'3.1.a'!$H$183</f>
        <v>0</v>
      </c>
      <c r="AT93" s="144">
        <f>'2.2'!AT93/'3.1.a'!$H$183</f>
        <v>0</v>
      </c>
      <c r="AU93" s="144">
        <f>'2.2'!AU93/'3.1.a'!$H$183</f>
        <v>0</v>
      </c>
      <c r="AV93" s="144">
        <f>'2.2'!AV93/'3.1.a'!$H$183</f>
        <v>0</v>
      </c>
      <c r="AW93" s="144">
        <f>'2.2'!AW93/'3.1.a'!$H$183</f>
        <v>0</v>
      </c>
      <c r="AX93" s="221">
        <f>'2.2'!AX93/'3.1.a'!$H$183</f>
        <v>0</v>
      </c>
      <c r="AY93" s="220">
        <f>'2.2'!AY93/'3.1.a'!$I$183</f>
        <v>0</v>
      </c>
      <c r="AZ93" s="144">
        <f>'2.2'!AZ93/'3.1.a'!$I$183</f>
        <v>0</v>
      </c>
      <c r="BA93" s="144">
        <f>'2.2'!BA93/'3.1.a'!$I$183</f>
        <v>0</v>
      </c>
      <c r="BB93" s="144">
        <f>'2.2'!BB93/'3.1.a'!$I$183</f>
        <v>0</v>
      </c>
      <c r="BC93" s="144">
        <f>'2.2'!BC93/'3.1.a'!$I$183</f>
        <v>0</v>
      </c>
      <c r="BD93" s="144">
        <f>'2.2'!BD93/'3.1.a'!$I$183</f>
        <v>0</v>
      </c>
      <c r="BE93" s="144">
        <f>'2.2'!BE93/'3.1.a'!$I$183</f>
        <v>0</v>
      </c>
      <c r="BF93" s="221">
        <f>'2.2'!BF93/'3.1.a'!$I$183</f>
        <v>0</v>
      </c>
      <c r="BG93" s="220">
        <f>'2.2'!BG93/'3.1.a'!$J$183</f>
        <v>0</v>
      </c>
      <c r="BH93" s="144">
        <f>'2.2'!BH93/'3.1.a'!$J$183</f>
        <v>0</v>
      </c>
      <c r="BI93" s="144">
        <f>'2.2'!BI93/'3.1.a'!$J$183</f>
        <v>0</v>
      </c>
      <c r="BJ93" s="144">
        <f>'2.2'!BJ93/'3.1.a'!$J$183</f>
        <v>0</v>
      </c>
      <c r="BK93" s="144">
        <f>'2.2'!BK93/'3.1.a'!$J$183</f>
        <v>0</v>
      </c>
      <c r="BL93" s="144">
        <f>'2.2'!BL93/'3.1.a'!$J$183</f>
        <v>0</v>
      </c>
      <c r="BM93" s="144">
        <f>'2.2'!BM93/'3.1.a'!$J$183</f>
        <v>0</v>
      </c>
      <c r="BN93" s="221">
        <f>'2.2'!BN93/'3.1.a'!$J$183</f>
        <v>0</v>
      </c>
      <c r="BO93" s="220">
        <f>'2.2'!BO93/'3.1.a'!$K$183</f>
        <v>0</v>
      </c>
      <c r="BP93" s="144">
        <f>'2.2'!BP93/'3.1.a'!$K$183</f>
        <v>0</v>
      </c>
      <c r="BQ93" s="144">
        <f>'2.2'!BQ93/'3.1.a'!$K$183</f>
        <v>0</v>
      </c>
      <c r="BR93" s="144">
        <f>'2.2'!BR93/'3.1.a'!$K$183</f>
        <v>0</v>
      </c>
      <c r="BS93" s="144">
        <f>'2.2'!BS93/'3.1.a'!$K$183</f>
        <v>0</v>
      </c>
      <c r="BT93" s="144">
        <f>'2.2'!BT93/'3.1.a'!$K$183</f>
        <v>0</v>
      </c>
      <c r="BU93" s="144">
        <f>'2.2'!BU93/'3.1.a'!$K$183</f>
        <v>0</v>
      </c>
      <c r="BV93" s="221">
        <f>'2.2'!BV93/'3.1.a'!$K$183</f>
        <v>0</v>
      </c>
      <c r="BW93" s="220">
        <f>'2.2'!BW93/'3.1.a'!$L$183</f>
        <v>0</v>
      </c>
      <c r="BX93" s="144">
        <f>'2.2'!BX93/'3.1.a'!$L$183</f>
        <v>0</v>
      </c>
      <c r="BY93" s="144">
        <f>'2.2'!BY93/'3.1.a'!$L$183</f>
        <v>0</v>
      </c>
      <c r="BZ93" s="144">
        <f>'2.2'!BZ93/'3.1.a'!$L$183</f>
        <v>0</v>
      </c>
      <c r="CA93" s="144">
        <f>'2.2'!CA93/'3.1.a'!$L$183</f>
        <v>0</v>
      </c>
      <c r="CB93" s="144">
        <f>'2.2'!CB93/'3.1.a'!$L$183</f>
        <v>0</v>
      </c>
      <c r="CC93" s="144">
        <f>'2.2'!CC93/'3.1.a'!$L$183</f>
        <v>0</v>
      </c>
      <c r="CD93" s="221">
        <f>'2.2'!CD93/'3.1.a'!$L$183</f>
        <v>0</v>
      </c>
      <c r="CE93" s="220">
        <f>'2.2'!CE93/'3.1.a'!$M$183</f>
        <v>0</v>
      </c>
      <c r="CF93" s="144">
        <f>'2.2'!CF93/'3.1.a'!$M$183</f>
        <v>0</v>
      </c>
      <c r="CG93" s="144">
        <f>'2.2'!CG93/'3.1.a'!$M$183</f>
        <v>0</v>
      </c>
      <c r="CH93" s="144">
        <f>'2.2'!CH93/'3.1.a'!$M$183</f>
        <v>0</v>
      </c>
      <c r="CI93" s="144">
        <f>'2.2'!CI93/'3.1.a'!$M$183</f>
        <v>0</v>
      </c>
      <c r="CJ93" s="144">
        <f>'2.2'!CJ93/'3.1.a'!$M$183</f>
        <v>0</v>
      </c>
      <c r="CK93" s="144">
        <f>'2.2'!CK93/'3.1.a'!$M$183</f>
        <v>0</v>
      </c>
      <c r="CL93" s="144">
        <f>'2.2'!CL93/'3.1.a'!$M$183</f>
        <v>0</v>
      </c>
      <c r="CM93" s="220">
        <f>'2.2'!CM93/'3.1.a'!$N$183</f>
        <v>0</v>
      </c>
      <c r="CN93" s="144">
        <f>'2.2'!CN93/'3.1.a'!$N$183</f>
        <v>0</v>
      </c>
      <c r="CO93" s="144">
        <f>'2.2'!CO93/'3.1.a'!$N$183</f>
        <v>0</v>
      </c>
      <c r="CP93" s="144">
        <f>'2.2'!CP93/'3.1.a'!$N$183</f>
        <v>0</v>
      </c>
      <c r="CQ93" s="94" t="s">
        <v>826</v>
      </c>
      <c r="CR93" s="94" t="s">
        <v>826</v>
      </c>
      <c r="CS93" s="144">
        <f>'2.2'!CS93/'3.1.a'!$N$183</f>
        <v>0</v>
      </c>
      <c r="CT93" s="94" t="s">
        <v>826</v>
      </c>
    </row>
    <row r="94" spans="1:98" ht="20" customHeight="1" x14ac:dyDescent="0.2">
      <c r="A94" s="21">
        <v>1414</v>
      </c>
      <c r="B94" s="22" t="s">
        <v>296</v>
      </c>
      <c r="C94" s="220">
        <f>'2.2'!C94/'3.1.a'!$C$183</f>
        <v>0</v>
      </c>
      <c r="D94" s="144">
        <f>'2.2'!D94/'3.1.a'!$C$183</f>
        <v>0</v>
      </c>
      <c r="E94" s="144">
        <f>'2.2'!E94/'3.1.a'!$C$183</f>
        <v>0</v>
      </c>
      <c r="F94" s="144">
        <f>'2.2'!F94/'3.1.a'!$C$183</f>
        <v>0</v>
      </c>
      <c r="G94" s="144">
        <f>'2.2'!G94/'3.1.a'!$C$183</f>
        <v>0</v>
      </c>
      <c r="H94" s="144">
        <f>'2.2'!H94/'3.1.a'!$C$183</f>
        <v>0</v>
      </c>
      <c r="I94" s="144">
        <f>'2.2'!I94/'3.1.a'!$C$183</f>
        <v>0</v>
      </c>
      <c r="J94" s="221">
        <f>'2.2'!J94/'3.1.a'!$C$183</f>
        <v>0</v>
      </c>
      <c r="K94" s="220">
        <f>'2.2'!K94/'3.1.a'!$D$183</f>
        <v>0</v>
      </c>
      <c r="L94" s="144">
        <f>'2.2'!L94/'3.1.a'!$D$183</f>
        <v>0</v>
      </c>
      <c r="M94" s="144">
        <f>'2.2'!M94/'3.1.a'!$D$183</f>
        <v>0</v>
      </c>
      <c r="N94" s="144">
        <f>'2.2'!N94/'3.1.a'!$D$183</f>
        <v>0</v>
      </c>
      <c r="O94" s="144">
        <f>'2.2'!O94/'3.1.a'!$D$183</f>
        <v>0</v>
      </c>
      <c r="P94" s="144">
        <f>'2.2'!P94/'3.1.a'!$D$183</f>
        <v>0</v>
      </c>
      <c r="Q94" s="144">
        <f>'2.2'!Q94/'3.1.a'!$D$183</f>
        <v>0</v>
      </c>
      <c r="R94" s="221">
        <f>'2.2'!R94/'3.1.a'!$D$183</f>
        <v>0</v>
      </c>
      <c r="S94" s="220">
        <f>'2.2'!S94/'3.1.a'!$E$183</f>
        <v>0</v>
      </c>
      <c r="T94" s="144">
        <f>'2.2'!T94/'3.1.a'!$E$183</f>
        <v>0</v>
      </c>
      <c r="U94" s="144">
        <f>'2.2'!U94/'3.1.a'!$E$183</f>
        <v>0</v>
      </c>
      <c r="V94" s="144">
        <f>'2.2'!V94/'3.1.a'!$E$183</f>
        <v>0</v>
      </c>
      <c r="W94" s="144">
        <f>'2.2'!W94/'3.1.a'!$E$183</f>
        <v>0</v>
      </c>
      <c r="X94" s="144">
        <f>'2.2'!X94/'3.1.a'!$E$183</f>
        <v>0</v>
      </c>
      <c r="Y94" s="144">
        <f>'2.2'!Y94/'3.1.a'!$E$183</f>
        <v>0</v>
      </c>
      <c r="Z94" s="221">
        <f>'2.2'!Z94/'3.1.a'!$E$183</f>
        <v>0</v>
      </c>
      <c r="AA94" s="220">
        <f>'2.2'!AA94/'3.1.a'!$F$183</f>
        <v>0</v>
      </c>
      <c r="AB94" s="144">
        <f>'2.2'!AB94/'3.1.a'!$F$183</f>
        <v>0</v>
      </c>
      <c r="AC94" s="144">
        <f>'2.2'!AC94/'3.1.a'!$F$183</f>
        <v>0</v>
      </c>
      <c r="AD94" s="144">
        <f>'2.2'!AD94/'3.1.a'!$F$183</f>
        <v>0</v>
      </c>
      <c r="AE94" s="144">
        <f>'2.2'!AE94/'3.1.a'!$F$183</f>
        <v>0</v>
      </c>
      <c r="AF94" s="144">
        <f>'2.2'!AF94/'3.1.a'!$F$183</f>
        <v>0</v>
      </c>
      <c r="AG94" s="144">
        <f>'2.2'!AG94/'3.1.a'!$F$183</f>
        <v>0</v>
      </c>
      <c r="AH94" s="221">
        <f>'2.2'!AH94/'3.1.a'!$F$183</f>
        <v>0</v>
      </c>
      <c r="AI94" s="220">
        <f>'2.2'!AI94/'3.1.a'!$G$183</f>
        <v>0</v>
      </c>
      <c r="AJ94" s="144">
        <f>'2.2'!AJ94/'3.1.a'!$G$183</f>
        <v>0</v>
      </c>
      <c r="AK94" s="144">
        <f>'2.2'!AK94/'3.1.a'!$G$183</f>
        <v>0</v>
      </c>
      <c r="AL94" s="144">
        <f>'2.2'!AL94/'3.1.a'!$G$183</f>
        <v>0</v>
      </c>
      <c r="AM94" s="144">
        <f>'2.2'!AM94/'3.1.a'!$G$183</f>
        <v>0</v>
      </c>
      <c r="AN94" s="144">
        <f>'2.2'!AN94/'3.1.a'!$G$183</f>
        <v>0</v>
      </c>
      <c r="AO94" s="144">
        <f>'2.2'!AO94/'3.1.a'!$G$183</f>
        <v>0</v>
      </c>
      <c r="AP94" s="221">
        <f>'2.2'!AP94/'3.1.a'!$G$183</f>
        <v>0</v>
      </c>
      <c r="AQ94" s="220">
        <f>'2.2'!AQ94/'3.1.a'!$H$183</f>
        <v>0</v>
      </c>
      <c r="AR94" s="144">
        <f>'2.2'!AR94/'3.1.a'!$H$183</f>
        <v>0</v>
      </c>
      <c r="AS94" s="144">
        <f>'2.2'!AS94/'3.1.a'!$H$183</f>
        <v>0</v>
      </c>
      <c r="AT94" s="144">
        <f>'2.2'!AT94/'3.1.a'!$H$183</f>
        <v>0</v>
      </c>
      <c r="AU94" s="144">
        <f>'2.2'!AU94/'3.1.a'!$H$183</f>
        <v>0</v>
      </c>
      <c r="AV94" s="144">
        <f>'2.2'!AV94/'3.1.a'!$H$183</f>
        <v>0</v>
      </c>
      <c r="AW94" s="144">
        <f>'2.2'!AW94/'3.1.a'!$H$183</f>
        <v>0</v>
      </c>
      <c r="AX94" s="221">
        <f>'2.2'!AX94/'3.1.a'!$H$183</f>
        <v>0</v>
      </c>
      <c r="AY94" s="220">
        <f>'2.2'!AY94/'3.1.a'!$I$183</f>
        <v>0</v>
      </c>
      <c r="AZ94" s="144">
        <f>'2.2'!AZ94/'3.1.a'!$I$183</f>
        <v>0</v>
      </c>
      <c r="BA94" s="144">
        <f>'2.2'!BA94/'3.1.a'!$I$183</f>
        <v>0</v>
      </c>
      <c r="BB94" s="144">
        <f>'2.2'!BB94/'3.1.a'!$I$183</f>
        <v>0</v>
      </c>
      <c r="BC94" s="144">
        <f>'2.2'!BC94/'3.1.a'!$I$183</f>
        <v>0</v>
      </c>
      <c r="BD94" s="144">
        <f>'2.2'!BD94/'3.1.a'!$I$183</f>
        <v>0</v>
      </c>
      <c r="BE94" s="144">
        <f>'2.2'!BE94/'3.1.a'!$I$183</f>
        <v>0</v>
      </c>
      <c r="BF94" s="221">
        <f>'2.2'!BF94/'3.1.a'!$I$183</f>
        <v>0</v>
      </c>
      <c r="BG94" s="220">
        <f>'2.2'!BG94/'3.1.a'!$J$183</f>
        <v>0</v>
      </c>
      <c r="BH94" s="144">
        <f>'2.2'!BH94/'3.1.a'!$J$183</f>
        <v>0</v>
      </c>
      <c r="BI94" s="144">
        <f>'2.2'!BI94/'3.1.a'!$J$183</f>
        <v>0</v>
      </c>
      <c r="BJ94" s="144">
        <f>'2.2'!BJ94/'3.1.a'!$J$183</f>
        <v>0</v>
      </c>
      <c r="BK94" s="144">
        <f>'2.2'!BK94/'3.1.a'!$J$183</f>
        <v>0</v>
      </c>
      <c r="BL94" s="144">
        <f>'2.2'!BL94/'3.1.a'!$J$183</f>
        <v>0</v>
      </c>
      <c r="BM94" s="144">
        <f>'2.2'!BM94/'3.1.a'!$J$183</f>
        <v>0</v>
      </c>
      <c r="BN94" s="221">
        <f>'2.2'!BN94/'3.1.a'!$J$183</f>
        <v>0</v>
      </c>
      <c r="BO94" s="220">
        <f>'2.2'!BO94/'3.1.a'!$K$183</f>
        <v>0</v>
      </c>
      <c r="BP94" s="144">
        <f>'2.2'!BP94/'3.1.a'!$K$183</f>
        <v>0</v>
      </c>
      <c r="BQ94" s="144">
        <f>'2.2'!BQ94/'3.1.a'!$K$183</f>
        <v>0</v>
      </c>
      <c r="BR94" s="144">
        <f>'2.2'!BR94/'3.1.a'!$K$183</f>
        <v>0</v>
      </c>
      <c r="BS94" s="144">
        <f>'2.2'!BS94/'3.1.a'!$K$183</f>
        <v>0</v>
      </c>
      <c r="BT94" s="144">
        <f>'2.2'!BT94/'3.1.a'!$K$183</f>
        <v>0</v>
      </c>
      <c r="BU94" s="144">
        <f>'2.2'!BU94/'3.1.a'!$K$183</f>
        <v>0</v>
      </c>
      <c r="BV94" s="221">
        <f>'2.2'!BV94/'3.1.a'!$K$183</f>
        <v>0</v>
      </c>
      <c r="BW94" s="220">
        <f>'2.2'!BW94/'3.1.a'!$L$183</f>
        <v>0</v>
      </c>
      <c r="BX94" s="144">
        <f>'2.2'!BX94/'3.1.a'!$L$183</f>
        <v>0</v>
      </c>
      <c r="BY94" s="144">
        <f>'2.2'!BY94/'3.1.a'!$L$183</f>
        <v>0</v>
      </c>
      <c r="BZ94" s="144">
        <f>'2.2'!BZ94/'3.1.a'!$L$183</f>
        <v>0</v>
      </c>
      <c r="CA94" s="144">
        <f>'2.2'!CA94/'3.1.a'!$L$183</f>
        <v>0</v>
      </c>
      <c r="CB94" s="144">
        <f>'2.2'!CB94/'3.1.a'!$L$183</f>
        <v>0</v>
      </c>
      <c r="CC94" s="144">
        <f>'2.2'!CC94/'3.1.a'!$L$183</f>
        <v>0</v>
      </c>
      <c r="CD94" s="221">
        <f>'2.2'!CD94/'3.1.a'!$L$183</f>
        <v>0</v>
      </c>
      <c r="CE94" s="220">
        <f>'2.2'!CE94/'3.1.a'!$M$183</f>
        <v>0</v>
      </c>
      <c r="CF94" s="144">
        <f>'2.2'!CF94/'3.1.a'!$M$183</f>
        <v>0</v>
      </c>
      <c r="CG94" s="144">
        <f>'2.2'!CG94/'3.1.a'!$M$183</f>
        <v>0</v>
      </c>
      <c r="CH94" s="144">
        <f>'2.2'!CH94/'3.1.a'!$M$183</f>
        <v>0</v>
      </c>
      <c r="CI94" s="144">
        <f>'2.2'!CI94/'3.1.a'!$M$183</f>
        <v>0</v>
      </c>
      <c r="CJ94" s="144">
        <f>'2.2'!CJ94/'3.1.a'!$M$183</f>
        <v>0</v>
      </c>
      <c r="CK94" s="144">
        <f>'2.2'!CK94/'3.1.a'!$M$183</f>
        <v>0</v>
      </c>
      <c r="CL94" s="144">
        <f>'2.2'!CL94/'3.1.a'!$M$183</f>
        <v>0</v>
      </c>
      <c r="CM94" s="220">
        <f>'2.2'!CM94/'3.1.a'!$N$183</f>
        <v>0</v>
      </c>
      <c r="CN94" s="144">
        <f>'2.2'!CN94/'3.1.a'!$N$183</f>
        <v>0</v>
      </c>
      <c r="CO94" s="144">
        <f>'2.2'!CO94/'3.1.a'!$N$183</f>
        <v>0</v>
      </c>
      <c r="CP94" s="144">
        <f>'2.2'!CP94/'3.1.a'!$N$183</f>
        <v>0</v>
      </c>
      <c r="CQ94" s="94" t="s">
        <v>826</v>
      </c>
      <c r="CR94" s="94" t="s">
        <v>826</v>
      </c>
      <c r="CS94" s="144">
        <f>'2.2'!CS94/'3.1.a'!$N$183</f>
        <v>0</v>
      </c>
      <c r="CT94" s="94" t="s">
        <v>826</v>
      </c>
    </row>
    <row r="95" spans="1:98" ht="20" customHeight="1" x14ac:dyDescent="0.2">
      <c r="A95" s="21">
        <v>1415</v>
      </c>
      <c r="B95" s="22" t="s">
        <v>466</v>
      </c>
      <c r="C95" s="220">
        <f>'2.2'!C95/'3.1.a'!$C$183</f>
        <v>8.2808100400787784E-3</v>
      </c>
      <c r="D95" s="144">
        <f>'2.2'!D95/'3.1.a'!$C$183</f>
        <v>0</v>
      </c>
      <c r="E95" s="144">
        <f>'2.2'!E95/'3.1.a'!$C$183</f>
        <v>0</v>
      </c>
      <c r="F95" s="144">
        <f>'2.2'!F95/'3.1.a'!$C$183</f>
        <v>8.2808100400787784E-3</v>
      </c>
      <c r="G95" s="144">
        <f>'2.2'!G95/'3.1.a'!$C$183</f>
        <v>7.2505404777645688E-4</v>
      </c>
      <c r="H95" s="144">
        <f>'2.2'!H95/'3.1.a'!$C$183</f>
        <v>1.736314828350164E-4</v>
      </c>
      <c r="I95" s="144">
        <f>'2.2'!I95/'3.1.a'!$C$183</f>
        <v>0</v>
      </c>
      <c r="J95" s="221">
        <f>'2.2'!J95/'3.1.a'!$C$183</f>
        <v>9.1794955706902513E-3</v>
      </c>
      <c r="K95" s="220">
        <f>'2.2'!K95/'3.1.a'!$D$183</f>
        <v>6.9976924708994781E-3</v>
      </c>
      <c r="L95" s="144">
        <f>'2.2'!L95/'3.1.a'!$D$183</f>
        <v>0</v>
      </c>
      <c r="M95" s="144">
        <f>'2.2'!M95/'3.1.a'!$D$183</f>
        <v>0</v>
      </c>
      <c r="N95" s="144">
        <f>'2.2'!N95/'3.1.a'!$D$183</f>
        <v>6.9976924708994781E-3</v>
      </c>
      <c r="O95" s="144">
        <f>'2.2'!O95/'3.1.a'!$D$183</f>
        <v>2.8593787718485269E-4</v>
      </c>
      <c r="P95" s="144">
        <f>'2.2'!P95/'3.1.a'!$D$183</f>
        <v>2.0445636810954802E-4</v>
      </c>
      <c r="Q95" s="144">
        <f>'2.2'!Q95/'3.1.a'!$D$183</f>
        <v>0</v>
      </c>
      <c r="R95" s="221">
        <f>'2.2'!R95/'3.1.a'!$D$183</f>
        <v>7.4880867161938791E-3</v>
      </c>
      <c r="S95" s="220">
        <f>'2.2'!S95/'3.1.a'!$E$183</f>
        <v>7.7197093374519179E-3</v>
      </c>
      <c r="T95" s="144">
        <f>'2.2'!T95/'3.1.a'!$E$183</f>
        <v>0</v>
      </c>
      <c r="U95" s="144">
        <f>'2.2'!U95/'3.1.a'!$E$183</f>
        <v>0</v>
      </c>
      <c r="V95" s="144">
        <f>'2.2'!V95/'3.1.a'!$E$183</f>
        <v>7.7197093374519179E-3</v>
      </c>
      <c r="W95" s="144">
        <f>'2.2'!W95/'3.1.a'!$E$183</f>
        <v>2.4058172445563222E-4</v>
      </c>
      <c r="X95" s="144">
        <f>'2.2'!X95/'3.1.a'!$E$183</f>
        <v>2.913282561789165E-4</v>
      </c>
      <c r="Y95" s="144">
        <f>'2.2'!Y95/'3.1.a'!$E$183</f>
        <v>0</v>
      </c>
      <c r="Z95" s="221">
        <f>'2.2'!Z95/'3.1.a'!$E$183</f>
        <v>8.2516193180864669E-3</v>
      </c>
      <c r="AA95" s="220">
        <f>'2.2'!AA95/'3.1.a'!$F$183</f>
        <v>1.0455000835260356E-2</v>
      </c>
      <c r="AB95" s="144">
        <f>'2.2'!AB95/'3.1.a'!$F$183</f>
        <v>0</v>
      </c>
      <c r="AC95" s="144">
        <f>'2.2'!AC95/'3.1.a'!$F$183</f>
        <v>0</v>
      </c>
      <c r="AD95" s="144">
        <f>'2.2'!AD95/'3.1.a'!$F$183</f>
        <v>1.0455000835260356E-2</v>
      </c>
      <c r="AE95" s="144">
        <f>'2.2'!AE95/'3.1.a'!$F$183</f>
        <v>2.4567805014574372E-4</v>
      </c>
      <c r="AF95" s="144">
        <f>'2.2'!AF95/'3.1.a'!$F$183</f>
        <v>2.4337450214278255E-4</v>
      </c>
      <c r="AG95" s="144">
        <f>'2.2'!AG95/'3.1.a'!$F$183</f>
        <v>0</v>
      </c>
      <c r="AH95" s="221">
        <f>'2.2'!AH95/'3.1.a'!$F$183</f>
        <v>1.0944053387548882E-2</v>
      </c>
      <c r="AI95" s="220">
        <f>'2.2'!AI95/'3.1.a'!$G$183</f>
        <v>7.1570206442326144E-3</v>
      </c>
      <c r="AJ95" s="144">
        <f>'2.2'!AJ95/'3.1.a'!$G$183</f>
        <v>0</v>
      </c>
      <c r="AK95" s="144">
        <f>'2.2'!AK95/'3.1.a'!$G$183</f>
        <v>0</v>
      </c>
      <c r="AL95" s="144">
        <f>'2.2'!AL95/'3.1.a'!$G$183</f>
        <v>7.1570206442326144E-3</v>
      </c>
      <c r="AM95" s="144">
        <f>'2.2'!AM95/'3.1.a'!$G$183</f>
        <v>1.9863828397462301E-4</v>
      </c>
      <c r="AN95" s="144">
        <f>'2.2'!AN95/'3.1.a'!$G$183</f>
        <v>2.7198406900696373E-4</v>
      </c>
      <c r="AO95" s="144">
        <f>'2.2'!AO95/'3.1.a'!$G$183</f>
        <v>0</v>
      </c>
      <c r="AP95" s="221">
        <f>'2.2'!AP95/'3.1.a'!$G$183</f>
        <v>7.6276429972142014E-3</v>
      </c>
      <c r="AQ95" s="220">
        <f>'2.2'!AQ95/'3.1.a'!$H$183</f>
        <v>5.2293775316401342E-3</v>
      </c>
      <c r="AR95" s="144">
        <f>'2.2'!AR95/'3.1.a'!$H$183</f>
        <v>0</v>
      </c>
      <c r="AS95" s="144">
        <f>'2.2'!AS95/'3.1.a'!$H$183</f>
        <v>0</v>
      </c>
      <c r="AT95" s="144">
        <f>'2.2'!AT95/'3.1.a'!$H$183</f>
        <v>5.2293775316401342E-3</v>
      </c>
      <c r="AU95" s="144">
        <f>'2.2'!AU95/'3.1.a'!$H$183</f>
        <v>-1.0277704720164345E-4</v>
      </c>
      <c r="AV95" s="144">
        <f>'2.2'!AV95/'3.1.a'!$H$183</f>
        <v>4.1351209981775529E-4</v>
      </c>
      <c r="AW95" s="144">
        <f>'2.2'!AW95/'3.1.a'!$H$183</f>
        <v>0</v>
      </c>
      <c r="AX95" s="221">
        <f>'2.2'!AX95/'3.1.a'!$H$183</f>
        <v>5.5401125842562448E-3</v>
      </c>
      <c r="AY95" s="220">
        <f>'2.2'!AY95/'3.1.a'!$I$183</f>
        <v>6.9956474917120303E-3</v>
      </c>
      <c r="AZ95" s="144">
        <f>'2.2'!AZ95/'3.1.a'!$I$183</f>
        <v>0</v>
      </c>
      <c r="BA95" s="144">
        <f>'2.2'!BA95/'3.1.a'!$I$183</f>
        <v>0</v>
      </c>
      <c r="BB95" s="144">
        <f>'2.2'!BB95/'3.1.a'!$I$183</f>
        <v>6.9956474917120303E-3</v>
      </c>
      <c r="BC95" s="144">
        <f>'2.2'!BC95/'3.1.a'!$I$183</f>
        <v>1.593502351878862E-4</v>
      </c>
      <c r="BD95" s="144">
        <f>'2.2'!BD95/'3.1.a'!$I$183</f>
        <v>2.815996228176289E-4</v>
      </c>
      <c r="BE95" s="144">
        <f>'2.2'!BE95/'3.1.a'!$I$183</f>
        <v>0</v>
      </c>
      <c r="BF95" s="221">
        <f>'2.2'!BF95/'3.1.a'!$I$183</f>
        <v>7.4365973497175462E-3</v>
      </c>
      <c r="BG95" s="220">
        <f>'2.2'!BG95/'3.1.a'!$J$183</f>
        <v>9.3873095729498333E-3</v>
      </c>
      <c r="BH95" s="144">
        <f>'2.2'!BH95/'3.1.a'!$J$183</f>
        <v>0</v>
      </c>
      <c r="BI95" s="144">
        <f>'2.2'!BI95/'3.1.a'!$J$183</f>
        <v>0</v>
      </c>
      <c r="BJ95" s="144">
        <f>'2.2'!BJ95/'3.1.a'!$J$183</f>
        <v>9.3873095729498333E-3</v>
      </c>
      <c r="BK95" s="144">
        <f>'2.2'!BK95/'3.1.a'!$J$183</f>
        <v>4.1157487009373263E-4</v>
      </c>
      <c r="BL95" s="144">
        <f>'2.2'!BL95/'3.1.a'!$J$183</f>
        <v>3.5939432002288734E-4</v>
      </c>
      <c r="BM95" s="144">
        <f>'2.2'!BM95/'3.1.a'!$J$183</f>
        <v>0</v>
      </c>
      <c r="BN95" s="221">
        <f>'2.2'!BN95/'3.1.a'!$J$183</f>
        <v>1.0158278763066452E-2</v>
      </c>
      <c r="BO95" s="220">
        <f>'2.2'!BO95/'3.1.a'!$K$183</f>
        <v>1.1607613006949747E-2</v>
      </c>
      <c r="BP95" s="144">
        <f>'2.2'!BP95/'3.1.a'!$K$183</f>
        <v>0</v>
      </c>
      <c r="BQ95" s="144">
        <f>'2.2'!BQ95/'3.1.a'!$K$183</f>
        <v>0</v>
      </c>
      <c r="BR95" s="144">
        <f>'2.2'!BR95/'3.1.a'!$K$183</f>
        <v>1.1607613006949747E-2</v>
      </c>
      <c r="BS95" s="144">
        <f>'2.2'!BS95/'3.1.a'!$K$183</f>
        <v>2.3381782627448534E-4</v>
      </c>
      <c r="BT95" s="144">
        <f>'2.2'!BT95/'3.1.a'!$K$183</f>
        <v>2.429017991713759E-4</v>
      </c>
      <c r="BU95" s="144">
        <f>'2.2'!BU95/'3.1.a'!$K$183</f>
        <v>0</v>
      </c>
      <c r="BV95" s="221">
        <f>'2.2'!BV95/'3.1.a'!$K$183</f>
        <v>1.2084332632395608E-2</v>
      </c>
      <c r="BW95" s="220">
        <f>'2.2'!BW95/'3.1.a'!$L$183</f>
        <v>2.0843853677724757E-2</v>
      </c>
      <c r="BX95" s="144">
        <f>'2.2'!BX95/'3.1.a'!$L$183</f>
        <v>0</v>
      </c>
      <c r="BY95" s="144">
        <f>'2.2'!BY95/'3.1.a'!$L$183</f>
        <v>0</v>
      </c>
      <c r="BZ95" s="144">
        <f>'2.2'!BZ95/'3.1.a'!$L$183</f>
        <v>2.0843853677724757E-2</v>
      </c>
      <c r="CA95" s="144">
        <f>'2.2'!CA95/'3.1.a'!$L$183</f>
        <v>2.4847559646729765E-4</v>
      </c>
      <c r="CB95" s="144">
        <f>'2.2'!CB95/'3.1.a'!$L$183</f>
        <v>3.892871465359052E-4</v>
      </c>
      <c r="CC95" s="144">
        <f>'2.2'!CC95/'3.1.a'!$L$183</f>
        <v>0</v>
      </c>
      <c r="CD95" s="221">
        <f>'2.2'!CD95/'3.1.a'!$L$183</f>
        <v>2.1481616420727961E-2</v>
      </c>
      <c r="CE95" s="220">
        <f>'2.2'!CE95/'3.1.a'!$M$183</f>
        <v>8.2381593970297096E-3</v>
      </c>
      <c r="CF95" s="144">
        <f>'2.2'!CF95/'3.1.a'!$M$183</f>
        <v>0</v>
      </c>
      <c r="CG95" s="144">
        <f>'2.2'!CG95/'3.1.a'!$M$183</f>
        <v>0</v>
      </c>
      <c r="CH95" s="144">
        <f>'2.2'!CH95/'3.1.a'!$M$183</f>
        <v>8.2381593970297096E-3</v>
      </c>
      <c r="CI95" s="144">
        <f>'2.2'!CI95/'3.1.a'!$M$183</f>
        <v>1.9765469643520726E-4</v>
      </c>
      <c r="CJ95" s="144">
        <f>'2.2'!CJ95/'3.1.a'!$M$183</f>
        <v>4.4367409867273553E-4</v>
      </c>
      <c r="CK95" s="144">
        <f>'2.2'!CK95/'3.1.a'!$M$183</f>
        <v>0</v>
      </c>
      <c r="CL95" s="144">
        <f>'2.2'!CL95/'3.1.a'!$M$183</f>
        <v>8.8794881921376509E-3</v>
      </c>
      <c r="CM95" s="220">
        <f>'2.2'!CM95/'3.1.a'!$N$183</f>
        <v>1.1565093741563158E-2</v>
      </c>
      <c r="CN95" s="144">
        <f>'2.2'!CN95/'3.1.a'!$N$183</f>
        <v>0</v>
      </c>
      <c r="CO95" s="144">
        <f>'2.2'!CO95/'3.1.a'!$N$183</f>
        <v>0</v>
      </c>
      <c r="CP95" s="144">
        <f>'2.2'!CP95/'3.1.a'!$N$183</f>
        <v>1.1565093741563158E-2</v>
      </c>
      <c r="CQ95" s="94" t="s">
        <v>826</v>
      </c>
      <c r="CR95" s="94" t="s">
        <v>826</v>
      </c>
      <c r="CS95" s="144">
        <f>'2.2'!CS95/'3.1.a'!$N$183</f>
        <v>0</v>
      </c>
      <c r="CT95" s="94" t="s">
        <v>826</v>
      </c>
    </row>
    <row r="96" spans="1:98" ht="20" customHeight="1" x14ac:dyDescent="0.2">
      <c r="A96" s="21">
        <v>1416</v>
      </c>
      <c r="B96" s="22" t="s">
        <v>297</v>
      </c>
      <c r="C96" s="220">
        <f>'2.2'!C96/'3.1.a'!$C$183</f>
        <v>0</v>
      </c>
      <c r="D96" s="144">
        <f>'2.2'!D96/'3.1.a'!$C$183</f>
        <v>0</v>
      </c>
      <c r="E96" s="144">
        <f>'2.2'!E96/'3.1.a'!$C$183</f>
        <v>0</v>
      </c>
      <c r="F96" s="144">
        <f>'2.2'!F96/'3.1.a'!$C$183</f>
        <v>0</v>
      </c>
      <c r="G96" s="144">
        <f>'2.2'!G96/'3.1.a'!$C$183</f>
        <v>0</v>
      </c>
      <c r="H96" s="144">
        <f>'2.2'!H96/'3.1.a'!$C$183</f>
        <v>0</v>
      </c>
      <c r="I96" s="144">
        <f>'2.2'!I96/'3.1.a'!$C$183</f>
        <v>0</v>
      </c>
      <c r="J96" s="221">
        <f>'2.2'!J96/'3.1.a'!$C$183</f>
        <v>0</v>
      </c>
      <c r="K96" s="220">
        <f>'2.2'!K96/'3.1.a'!$D$183</f>
        <v>0</v>
      </c>
      <c r="L96" s="144">
        <f>'2.2'!L96/'3.1.a'!$D$183</f>
        <v>0</v>
      </c>
      <c r="M96" s="144">
        <f>'2.2'!M96/'3.1.a'!$D$183</f>
        <v>0</v>
      </c>
      <c r="N96" s="144">
        <f>'2.2'!N96/'3.1.a'!$D$183</f>
        <v>0</v>
      </c>
      <c r="O96" s="144">
        <f>'2.2'!O96/'3.1.a'!$D$183</f>
        <v>0</v>
      </c>
      <c r="P96" s="144">
        <f>'2.2'!P96/'3.1.a'!$D$183</f>
        <v>0</v>
      </c>
      <c r="Q96" s="144">
        <f>'2.2'!Q96/'3.1.a'!$D$183</f>
        <v>0</v>
      </c>
      <c r="R96" s="221">
        <f>'2.2'!R96/'3.1.a'!$D$183</f>
        <v>0</v>
      </c>
      <c r="S96" s="220">
        <f>'2.2'!S96/'3.1.a'!$E$183</f>
        <v>0</v>
      </c>
      <c r="T96" s="144">
        <f>'2.2'!T96/'3.1.a'!$E$183</f>
        <v>0</v>
      </c>
      <c r="U96" s="144">
        <f>'2.2'!U96/'3.1.a'!$E$183</f>
        <v>0</v>
      </c>
      <c r="V96" s="144">
        <f>'2.2'!V96/'3.1.a'!$E$183</f>
        <v>0</v>
      </c>
      <c r="W96" s="144">
        <f>'2.2'!W96/'3.1.a'!$E$183</f>
        <v>0</v>
      </c>
      <c r="X96" s="144">
        <f>'2.2'!X96/'3.1.a'!$E$183</f>
        <v>0</v>
      </c>
      <c r="Y96" s="144">
        <f>'2.2'!Y96/'3.1.a'!$E$183</f>
        <v>0</v>
      </c>
      <c r="Z96" s="221">
        <f>'2.2'!Z96/'3.1.a'!$E$183</f>
        <v>0</v>
      </c>
      <c r="AA96" s="220">
        <f>'2.2'!AA96/'3.1.a'!$F$183</f>
        <v>0</v>
      </c>
      <c r="AB96" s="144">
        <f>'2.2'!AB96/'3.1.a'!$F$183</f>
        <v>0</v>
      </c>
      <c r="AC96" s="144">
        <f>'2.2'!AC96/'3.1.a'!$F$183</f>
        <v>0</v>
      </c>
      <c r="AD96" s="144">
        <f>'2.2'!AD96/'3.1.a'!$F$183</f>
        <v>0</v>
      </c>
      <c r="AE96" s="144">
        <f>'2.2'!AE96/'3.1.a'!$F$183</f>
        <v>0</v>
      </c>
      <c r="AF96" s="144">
        <f>'2.2'!AF96/'3.1.a'!$F$183</f>
        <v>0</v>
      </c>
      <c r="AG96" s="144">
        <f>'2.2'!AG96/'3.1.a'!$F$183</f>
        <v>0</v>
      </c>
      <c r="AH96" s="221">
        <f>'2.2'!AH96/'3.1.a'!$F$183</f>
        <v>0</v>
      </c>
      <c r="AI96" s="220">
        <f>'2.2'!AI96/'3.1.a'!$G$183</f>
        <v>0</v>
      </c>
      <c r="AJ96" s="144">
        <f>'2.2'!AJ96/'3.1.a'!$G$183</f>
        <v>0</v>
      </c>
      <c r="AK96" s="144">
        <f>'2.2'!AK96/'3.1.a'!$G$183</f>
        <v>0</v>
      </c>
      <c r="AL96" s="144">
        <f>'2.2'!AL96/'3.1.a'!$G$183</f>
        <v>0</v>
      </c>
      <c r="AM96" s="144">
        <f>'2.2'!AM96/'3.1.a'!$G$183</f>
        <v>0</v>
      </c>
      <c r="AN96" s="144">
        <f>'2.2'!AN96/'3.1.a'!$G$183</f>
        <v>0</v>
      </c>
      <c r="AO96" s="144">
        <f>'2.2'!AO96/'3.1.a'!$G$183</f>
        <v>0</v>
      </c>
      <c r="AP96" s="221">
        <f>'2.2'!AP96/'3.1.a'!$G$183</f>
        <v>0</v>
      </c>
      <c r="AQ96" s="220">
        <f>'2.2'!AQ96/'3.1.a'!$H$183</f>
        <v>0</v>
      </c>
      <c r="AR96" s="144">
        <f>'2.2'!AR96/'3.1.a'!$H$183</f>
        <v>0</v>
      </c>
      <c r="AS96" s="144">
        <f>'2.2'!AS96/'3.1.a'!$H$183</f>
        <v>0</v>
      </c>
      <c r="AT96" s="144">
        <f>'2.2'!AT96/'3.1.a'!$H$183</f>
        <v>0</v>
      </c>
      <c r="AU96" s="144">
        <f>'2.2'!AU96/'3.1.a'!$H$183</f>
        <v>0</v>
      </c>
      <c r="AV96" s="144">
        <f>'2.2'!AV96/'3.1.a'!$H$183</f>
        <v>0</v>
      </c>
      <c r="AW96" s="144">
        <f>'2.2'!AW96/'3.1.a'!$H$183</f>
        <v>0</v>
      </c>
      <c r="AX96" s="221">
        <f>'2.2'!AX96/'3.1.a'!$H$183</f>
        <v>0</v>
      </c>
      <c r="AY96" s="220">
        <f>'2.2'!AY96/'3.1.a'!$I$183</f>
        <v>0</v>
      </c>
      <c r="AZ96" s="144">
        <f>'2.2'!AZ96/'3.1.a'!$I$183</f>
        <v>0</v>
      </c>
      <c r="BA96" s="144">
        <f>'2.2'!BA96/'3.1.a'!$I$183</f>
        <v>0</v>
      </c>
      <c r="BB96" s="144">
        <f>'2.2'!BB96/'3.1.a'!$I$183</f>
        <v>0</v>
      </c>
      <c r="BC96" s="144">
        <f>'2.2'!BC96/'3.1.a'!$I$183</f>
        <v>0</v>
      </c>
      <c r="BD96" s="144">
        <f>'2.2'!BD96/'3.1.a'!$I$183</f>
        <v>0</v>
      </c>
      <c r="BE96" s="144">
        <f>'2.2'!BE96/'3.1.a'!$I$183</f>
        <v>0</v>
      </c>
      <c r="BF96" s="221">
        <f>'2.2'!BF96/'3.1.a'!$I$183</f>
        <v>0</v>
      </c>
      <c r="BG96" s="220">
        <f>'2.2'!BG96/'3.1.a'!$J$183</f>
        <v>0</v>
      </c>
      <c r="BH96" s="144">
        <f>'2.2'!BH96/'3.1.a'!$J$183</f>
        <v>0</v>
      </c>
      <c r="BI96" s="144">
        <f>'2.2'!BI96/'3.1.a'!$J$183</f>
        <v>0</v>
      </c>
      <c r="BJ96" s="144">
        <f>'2.2'!BJ96/'3.1.a'!$J$183</f>
        <v>0</v>
      </c>
      <c r="BK96" s="144">
        <f>'2.2'!BK96/'3.1.a'!$J$183</f>
        <v>0</v>
      </c>
      <c r="BL96" s="144">
        <f>'2.2'!BL96/'3.1.a'!$J$183</f>
        <v>0</v>
      </c>
      <c r="BM96" s="144">
        <f>'2.2'!BM96/'3.1.a'!$J$183</f>
        <v>0</v>
      </c>
      <c r="BN96" s="221">
        <f>'2.2'!BN96/'3.1.a'!$J$183</f>
        <v>0</v>
      </c>
      <c r="BO96" s="220">
        <f>'2.2'!BO96/'3.1.a'!$K$183</f>
        <v>0</v>
      </c>
      <c r="BP96" s="144">
        <f>'2.2'!BP96/'3.1.a'!$K$183</f>
        <v>0</v>
      </c>
      <c r="BQ96" s="144">
        <f>'2.2'!BQ96/'3.1.a'!$K$183</f>
        <v>0</v>
      </c>
      <c r="BR96" s="144">
        <f>'2.2'!BR96/'3.1.a'!$K$183</f>
        <v>0</v>
      </c>
      <c r="BS96" s="144">
        <f>'2.2'!BS96/'3.1.a'!$K$183</f>
        <v>0</v>
      </c>
      <c r="BT96" s="144">
        <f>'2.2'!BT96/'3.1.a'!$K$183</f>
        <v>0</v>
      </c>
      <c r="BU96" s="144">
        <f>'2.2'!BU96/'3.1.a'!$K$183</f>
        <v>0</v>
      </c>
      <c r="BV96" s="221">
        <f>'2.2'!BV96/'3.1.a'!$K$183</f>
        <v>0</v>
      </c>
      <c r="BW96" s="220">
        <f>'2.2'!BW96/'3.1.a'!$L$183</f>
        <v>0</v>
      </c>
      <c r="BX96" s="144">
        <f>'2.2'!BX96/'3.1.a'!$L$183</f>
        <v>0</v>
      </c>
      <c r="BY96" s="144">
        <f>'2.2'!BY96/'3.1.a'!$L$183</f>
        <v>0</v>
      </c>
      <c r="BZ96" s="144">
        <f>'2.2'!BZ96/'3.1.a'!$L$183</f>
        <v>0</v>
      </c>
      <c r="CA96" s="144">
        <f>'2.2'!CA96/'3.1.a'!$L$183</f>
        <v>0</v>
      </c>
      <c r="CB96" s="144">
        <f>'2.2'!CB96/'3.1.a'!$L$183</f>
        <v>0</v>
      </c>
      <c r="CC96" s="144">
        <f>'2.2'!CC96/'3.1.a'!$L$183</f>
        <v>0</v>
      </c>
      <c r="CD96" s="221">
        <f>'2.2'!CD96/'3.1.a'!$L$183</f>
        <v>0</v>
      </c>
      <c r="CE96" s="220">
        <f>'2.2'!CE96/'3.1.a'!$M$183</f>
        <v>0</v>
      </c>
      <c r="CF96" s="144">
        <f>'2.2'!CF96/'3.1.a'!$M$183</f>
        <v>0</v>
      </c>
      <c r="CG96" s="144">
        <f>'2.2'!CG96/'3.1.a'!$M$183</f>
        <v>0</v>
      </c>
      <c r="CH96" s="144">
        <f>'2.2'!CH96/'3.1.a'!$M$183</f>
        <v>0</v>
      </c>
      <c r="CI96" s="144">
        <f>'2.2'!CI96/'3.1.a'!$M$183</f>
        <v>0</v>
      </c>
      <c r="CJ96" s="144">
        <f>'2.2'!CJ96/'3.1.a'!$M$183</f>
        <v>0</v>
      </c>
      <c r="CK96" s="144">
        <f>'2.2'!CK96/'3.1.a'!$M$183</f>
        <v>0</v>
      </c>
      <c r="CL96" s="144">
        <f>'2.2'!CL96/'3.1.a'!$M$183</f>
        <v>0</v>
      </c>
      <c r="CM96" s="220">
        <f>'2.2'!CM96/'3.1.a'!$N$183</f>
        <v>0</v>
      </c>
      <c r="CN96" s="144">
        <f>'2.2'!CN96/'3.1.a'!$N$183</f>
        <v>0</v>
      </c>
      <c r="CO96" s="144">
        <f>'2.2'!CO96/'3.1.a'!$N$183</f>
        <v>0</v>
      </c>
      <c r="CP96" s="144">
        <f>'2.2'!CP96/'3.1.a'!$N$183</f>
        <v>0</v>
      </c>
      <c r="CQ96" s="94" t="s">
        <v>826</v>
      </c>
      <c r="CR96" s="94" t="s">
        <v>826</v>
      </c>
      <c r="CS96" s="144">
        <f>'2.2'!CS96/'3.1.a'!$N$183</f>
        <v>0</v>
      </c>
      <c r="CT96" s="94" t="s">
        <v>826</v>
      </c>
    </row>
    <row r="97" spans="1:98" ht="20" customHeight="1" x14ac:dyDescent="0.2">
      <c r="A97" s="35">
        <v>142</v>
      </c>
      <c r="B97" s="36" t="s">
        <v>298</v>
      </c>
      <c r="C97" s="218">
        <f>'2.2'!C97/'3.1.a'!$C$183</f>
        <v>1.8844690311275768E-3</v>
      </c>
      <c r="D97" s="143">
        <f>'2.2'!D97/'3.1.a'!$C$183</f>
        <v>0</v>
      </c>
      <c r="E97" s="143">
        <f>'2.2'!E97/'3.1.a'!$C$183</f>
        <v>0</v>
      </c>
      <c r="F97" s="143">
        <f>'2.2'!F97/'3.1.a'!$C$183</f>
        <v>1.8844690311275768E-3</v>
      </c>
      <c r="G97" s="143">
        <f>'2.2'!G97/'3.1.a'!$C$183</f>
        <v>2.6095810392883457E-3</v>
      </c>
      <c r="H97" s="143">
        <f>'2.2'!H97/'3.1.a'!$C$183</f>
        <v>2.6557416586880673E-3</v>
      </c>
      <c r="I97" s="143">
        <f>'2.2'!I97/'3.1.a'!$C$183</f>
        <v>0</v>
      </c>
      <c r="J97" s="219">
        <f>'2.2'!J97/'3.1.a'!$C$183</f>
        <v>7.1497917291039898E-3</v>
      </c>
      <c r="K97" s="218">
        <f>'2.2'!K97/'3.1.a'!$D$183</f>
        <v>2.0178558967224526E-3</v>
      </c>
      <c r="L97" s="143">
        <f>'2.2'!L97/'3.1.a'!$D$183</f>
        <v>0</v>
      </c>
      <c r="M97" s="143">
        <f>'2.2'!M97/'3.1.a'!$D$183</f>
        <v>0</v>
      </c>
      <c r="N97" s="143">
        <f>'2.2'!N97/'3.1.a'!$D$183</f>
        <v>2.0178558967224526E-3</v>
      </c>
      <c r="O97" s="143">
        <f>'2.2'!O97/'3.1.a'!$D$183</f>
        <v>2.5467045953581633E-3</v>
      </c>
      <c r="P97" s="143">
        <f>'2.2'!P97/'3.1.a'!$D$183</f>
        <v>2.556172507004201E-3</v>
      </c>
      <c r="Q97" s="143">
        <f>'2.2'!Q97/'3.1.a'!$D$183</f>
        <v>0</v>
      </c>
      <c r="R97" s="219">
        <f>'2.2'!R97/'3.1.a'!$D$183</f>
        <v>7.1207329990848178E-3</v>
      </c>
      <c r="S97" s="218">
        <f>'2.2'!S97/'3.1.a'!$E$183</f>
        <v>2.3368466655285E-3</v>
      </c>
      <c r="T97" s="143">
        <f>'2.2'!T97/'3.1.a'!$E$183</f>
        <v>0</v>
      </c>
      <c r="U97" s="143">
        <f>'2.2'!U97/'3.1.a'!$E$183</f>
        <v>0</v>
      </c>
      <c r="V97" s="143">
        <f>'2.2'!V97/'3.1.a'!$E$183</f>
        <v>2.3368466655285E-3</v>
      </c>
      <c r="W97" s="143">
        <f>'2.2'!W97/'3.1.a'!$E$183</f>
        <v>2.5454992306578111E-3</v>
      </c>
      <c r="X97" s="143">
        <f>'2.2'!X97/'3.1.a'!$E$183</f>
        <v>1.8835803050175344E-3</v>
      </c>
      <c r="Y97" s="143">
        <f>'2.2'!Y97/'3.1.a'!$E$183</f>
        <v>0</v>
      </c>
      <c r="Z97" s="219">
        <f>'2.2'!Z97/'3.1.a'!$E$183</f>
        <v>6.7659262012038455E-3</v>
      </c>
      <c r="AA97" s="218">
        <f>'2.2'!AA97/'3.1.a'!$F$183</f>
        <v>2.221818450065543E-3</v>
      </c>
      <c r="AB97" s="143">
        <f>'2.2'!AB97/'3.1.a'!$F$183</f>
        <v>0</v>
      </c>
      <c r="AC97" s="143">
        <f>'2.2'!AC97/'3.1.a'!$F$183</f>
        <v>0</v>
      </c>
      <c r="AD97" s="143">
        <f>'2.2'!AD97/'3.1.a'!$F$183</f>
        <v>2.221818450065543E-3</v>
      </c>
      <c r="AE97" s="143">
        <f>'2.2'!AE97/'3.1.a'!$F$183</f>
        <v>2.5027884177849166E-3</v>
      </c>
      <c r="AF97" s="143">
        <f>'2.2'!AF97/'3.1.a'!$F$183</f>
        <v>2.3703019572482208E-3</v>
      </c>
      <c r="AG97" s="143">
        <f>'2.2'!AG97/'3.1.a'!$F$183</f>
        <v>0</v>
      </c>
      <c r="AH97" s="219">
        <f>'2.2'!AH97/'3.1.a'!$F$183</f>
        <v>7.0949088250986799E-3</v>
      </c>
      <c r="AI97" s="218">
        <f>'2.2'!AI97/'3.1.a'!$G$183</f>
        <v>1.9888194608936949E-3</v>
      </c>
      <c r="AJ97" s="143">
        <f>'2.2'!AJ97/'3.1.a'!$G$183</f>
        <v>0</v>
      </c>
      <c r="AK97" s="143">
        <f>'2.2'!AK97/'3.1.a'!$G$183</f>
        <v>0</v>
      </c>
      <c r="AL97" s="143">
        <f>'2.2'!AL97/'3.1.a'!$G$183</f>
        <v>1.9888194608936949E-3</v>
      </c>
      <c r="AM97" s="143">
        <f>'2.2'!AM97/'3.1.a'!$G$183</f>
        <v>2.4972387551274859E-3</v>
      </c>
      <c r="AN97" s="143">
        <f>'2.2'!AN97/'3.1.a'!$G$183</f>
        <v>2.3194421842667782E-3</v>
      </c>
      <c r="AO97" s="143">
        <f>'2.2'!AO97/'3.1.a'!$G$183</f>
        <v>0</v>
      </c>
      <c r="AP97" s="219">
        <f>'2.2'!AP97/'3.1.a'!$G$183</f>
        <v>6.8055004002879598E-3</v>
      </c>
      <c r="AQ97" s="218">
        <f>'2.2'!AQ97/'3.1.a'!$H$183</f>
        <v>2.0438744515690766E-3</v>
      </c>
      <c r="AR97" s="143">
        <f>'2.2'!AR97/'3.1.a'!$H$183</f>
        <v>0</v>
      </c>
      <c r="AS97" s="143">
        <f>'2.2'!AS97/'3.1.a'!$H$183</f>
        <v>0</v>
      </c>
      <c r="AT97" s="143">
        <f>'2.2'!AT97/'3.1.a'!$H$183</f>
        <v>2.0438744515690766E-3</v>
      </c>
      <c r="AU97" s="143">
        <f>'2.2'!AU97/'3.1.a'!$H$183</f>
        <v>2.6182886266839112E-3</v>
      </c>
      <c r="AV97" s="143">
        <f>'2.2'!AV97/'3.1.a'!$H$183</f>
        <v>2.4058909963903287E-3</v>
      </c>
      <c r="AW97" s="143">
        <f>'2.2'!AW97/'3.1.a'!$H$183</f>
        <v>0</v>
      </c>
      <c r="AX97" s="219">
        <f>'2.2'!AX97/'3.1.a'!$H$183</f>
        <v>7.0680540746433165E-3</v>
      </c>
      <c r="AY97" s="218">
        <f>'2.2'!AY97/'3.1.a'!$I$183</f>
        <v>1.9163434830894153E-3</v>
      </c>
      <c r="AZ97" s="143">
        <f>'2.2'!AZ97/'3.1.a'!$I$183</f>
        <v>0</v>
      </c>
      <c r="BA97" s="143">
        <f>'2.2'!BA97/'3.1.a'!$I$183</f>
        <v>0</v>
      </c>
      <c r="BB97" s="143">
        <f>'2.2'!BB97/'3.1.a'!$I$183</f>
        <v>1.9163434830894153E-3</v>
      </c>
      <c r="BC97" s="143">
        <f>'2.2'!BC97/'3.1.a'!$I$183</f>
        <v>2.6157257960821318E-3</v>
      </c>
      <c r="BD97" s="143">
        <f>'2.2'!BD97/'3.1.a'!$I$183</f>
        <v>2.5554248182447772E-3</v>
      </c>
      <c r="BE97" s="143">
        <f>'2.2'!BE97/'3.1.a'!$I$183</f>
        <v>0</v>
      </c>
      <c r="BF97" s="219">
        <f>'2.2'!BF97/'3.1.a'!$I$183</f>
        <v>7.0874940974163247E-3</v>
      </c>
      <c r="BG97" s="218">
        <f>'2.2'!BG97/'3.1.a'!$J$183</f>
        <v>1.6727704856184366E-3</v>
      </c>
      <c r="BH97" s="143">
        <f>'2.2'!BH97/'3.1.a'!$J$183</f>
        <v>0</v>
      </c>
      <c r="BI97" s="143">
        <f>'2.2'!BI97/'3.1.a'!$J$183</f>
        <v>0</v>
      </c>
      <c r="BJ97" s="143">
        <f>'2.2'!BJ97/'3.1.a'!$J$183</f>
        <v>1.6727704856184366E-3</v>
      </c>
      <c r="BK97" s="143">
        <f>'2.2'!BK97/'3.1.a'!$J$183</f>
        <v>2.6969212089523061E-3</v>
      </c>
      <c r="BL97" s="143">
        <f>'2.2'!BL97/'3.1.a'!$J$183</f>
        <v>2.5460306480670266E-3</v>
      </c>
      <c r="BM97" s="143">
        <f>'2.2'!BM97/'3.1.a'!$J$183</f>
        <v>0</v>
      </c>
      <c r="BN97" s="219">
        <f>'2.2'!BN97/'3.1.a'!$J$183</f>
        <v>6.9157223426377689E-3</v>
      </c>
      <c r="BO97" s="218">
        <f>'2.2'!BO97/'3.1.a'!$K$183</f>
        <v>1.8339000993826367E-3</v>
      </c>
      <c r="BP97" s="143">
        <f>'2.2'!BP97/'3.1.a'!$K$183</f>
        <v>0</v>
      </c>
      <c r="BQ97" s="143">
        <f>'2.2'!BQ97/'3.1.a'!$K$183</f>
        <v>0</v>
      </c>
      <c r="BR97" s="143">
        <f>'2.2'!BR97/'3.1.a'!$K$183</f>
        <v>1.8339000993826367E-3</v>
      </c>
      <c r="BS97" s="143">
        <f>'2.2'!BS97/'3.1.a'!$K$183</f>
        <v>2.7932004088595591E-3</v>
      </c>
      <c r="BT97" s="143">
        <f>'2.2'!BT97/'3.1.a'!$K$183</f>
        <v>2.6724146581604802E-3</v>
      </c>
      <c r="BU97" s="143">
        <f>'2.2'!BU97/'3.1.a'!$K$183</f>
        <v>0</v>
      </c>
      <c r="BV97" s="219">
        <f>'2.2'!BV97/'3.1.a'!$K$183</f>
        <v>7.2995151664026758E-3</v>
      </c>
      <c r="BW97" s="218">
        <f>'2.2'!BW97/'3.1.a'!$L$183</f>
        <v>1.7471133550819441E-3</v>
      </c>
      <c r="BX97" s="143">
        <f>'2.2'!BX97/'3.1.a'!$L$183</f>
        <v>0</v>
      </c>
      <c r="BY97" s="143">
        <f>'2.2'!BY97/'3.1.a'!$L$183</f>
        <v>0</v>
      </c>
      <c r="BZ97" s="143">
        <f>'2.2'!BZ97/'3.1.a'!$L$183</f>
        <v>1.7471133550819441E-3</v>
      </c>
      <c r="CA97" s="143">
        <f>'2.2'!CA97/'3.1.a'!$L$183</f>
        <v>2.6592178829729775E-3</v>
      </c>
      <c r="CB97" s="143">
        <f>'2.2'!CB97/'3.1.a'!$L$183</f>
        <v>2.8460554066307227E-3</v>
      </c>
      <c r="CC97" s="143">
        <f>'2.2'!CC97/'3.1.a'!$L$183</f>
        <v>0</v>
      </c>
      <c r="CD97" s="219">
        <f>'2.2'!CD97/'3.1.a'!$L$183</f>
        <v>7.2523866446856438E-3</v>
      </c>
      <c r="CE97" s="218">
        <f>'2.2'!CE97/'3.1.a'!$M$183</f>
        <v>1.3141436086930032E-3</v>
      </c>
      <c r="CF97" s="143">
        <f>'2.2'!CF97/'3.1.a'!$M$183</f>
        <v>0</v>
      </c>
      <c r="CG97" s="143">
        <f>'2.2'!CG97/'3.1.a'!$M$183</f>
        <v>0</v>
      </c>
      <c r="CH97" s="143">
        <f>'2.2'!CH97/'3.1.a'!$M$183</f>
        <v>1.3141436086930032E-3</v>
      </c>
      <c r="CI97" s="143">
        <f>'2.2'!CI97/'3.1.a'!$M$183</f>
        <v>3.0412374482307941E-3</v>
      </c>
      <c r="CJ97" s="143">
        <f>'2.2'!CJ97/'3.1.a'!$M$183</f>
        <v>2.6622866357349914E-3</v>
      </c>
      <c r="CK97" s="143">
        <f>'2.2'!CK97/'3.1.a'!$M$183</f>
        <v>0</v>
      </c>
      <c r="CL97" s="143">
        <f>'2.2'!CL97/'3.1.a'!$M$183</f>
        <v>7.0176676926587888E-3</v>
      </c>
      <c r="CM97" s="218">
        <f>'2.2'!CM97/'3.1.a'!$N$183</f>
        <v>1.4251408221496887E-3</v>
      </c>
      <c r="CN97" s="143">
        <f>'2.2'!CN97/'3.1.a'!$N$183</f>
        <v>0</v>
      </c>
      <c r="CO97" s="143">
        <f>'2.2'!CO97/'3.1.a'!$N$183</f>
        <v>0</v>
      </c>
      <c r="CP97" s="143">
        <f>'2.2'!CP97/'3.1.a'!$N$183</f>
        <v>1.4251408221496887E-3</v>
      </c>
      <c r="CQ97" s="264" t="s">
        <v>826</v>
      </c>
      <c r="CR97" s="264" t="s">
        <v>826</v>
      </c>
      <c r="CS97" s="143">
        <f>'2.2'!CS97/'3.1.a'!$N$183</f>
        <v>0</v>
      </c>
      <c r="CT97" s="264" t="s">
        <v>826</v>
      </c>
    </row>
    <row r="98" spans="1:98" ht="20" customHeight="1" x14ac:dyDescent="0.2">
      <c r="A98" s="21">
        <v>1421</v>
      </c>
      <c r="B98" s="22" t="s">
        <v>299</v>
      </c>
      <c r="C98" s="220">
        <f>'2.2'!C98/'3.1.a'!$C$183</f>
        <v>0</v>
      </c>
      <c r="D98" s="144">
        <f>'2.2'!D98/'3.1.a'!$C$183</f>
        <v>0</v>
      </c>
      <c r="E98" s="144">
        <f>'2.2'!E98/'3.1.a'!$C$183</f>
        <v>0</v>
      </c>
      <c r="F98" s="144">
        <f>'2.2'!F98/'3.1.a'!$C$183</f>
        <v>0</v>
      </c>
      <c r="G98" s="144">
        <f>'2.2'!G98/'3.1.a'!$C$183</f>
        <v>0</v>
      </c>
      <c r="H98" s="144">
        <f>'2.2'!H98/'3.1.a'!$C$183</f>
        <v>0</v>
      </c>
      <c r="I98" s="144">
        <f>'2.2'!I98/'3.1.a'!$C$183</f>
        <v>0</v>
      </c>
      <c r="J98" s="221">
        <f>'2.2'!J98/'3.1.a'!$C$183</f>
        <v>0</v>
      </c>
      <c r="K98" s="220">
        <f>'2.2'!K98/'3.1.a'!$D$183</f>
        <v>0</v>
      </c>
      <c r="L98" s="144">
        <f>'2.2'!L98/'3.1.a'!$D$183</f>
        <v>0</v>
      </c>
      <c r="M98" s="144">
        <f>'2.2'!M98/'3.1.a'!$D$183</f>
        <v>0</v>
      </c>
      <c r="N98" s="144">
        <f>'2.2'!N98/'3.1.a'!$D$183</f>
        <v>0</v>
      </c>
      <c r="O98" s="144">
        <f>'2.2'!O98/'3.1.a'!$D$183</f>
        <v>0</v>
      </c>
      <c r="P98" s="144">
        <f>'2.2'!P98/'3.1.a'!$D$183</f>
        <v>0</v>
      </c>
      <c r="Q98" s="144">
        <f>'2.2'!Q98/'3.1.a'!$D$183</f>
        <v>0</v>
      </c>
      <c r="R98" s="221">
        <f>'2.2'!R98/'3.1.a'!$D$183</f>
        <v>0</v>
      </c>
      <c r="S98" s="220">
        <f>'2.2'!S98/'3.1.a'!$E$183</f>
        <v>0</v>
      </c>
      <c r="T98" s="144">
        <f>'2.2'!T98/'3.1.a'!$E$183</f>
        <v>0</v>
      </c>
      <c r="U98" s="144">
        <f>'2.2'!U98/'3.1.a'!$E$183</f>
        <v>0</v>
      </c>
      <c r="V98" s="144">
        <f>'2.2'!V98/'3.1.a'!$E$183</f>
        <v>0</v>
      </c>
      <c r="W98" s="144">
        <f>'2.2'!W98/'3.1.a'!$E$183</f>
        <v>0</v>
      </c>
      <c r="X98" s="144">
        <f>'2.2'!X98/'3.1.a'!$E$183</f>
        <v>0</v>
      </c>
      <c r="Y98" s="144">
        <f>'2.2'!Y98/'3.1.a'!$E$183</f>
        <v>0</v>
      </c>
      <c r="Z98" s="221">
        <f>'2.2'!Z98/'3.1.a'!$E$183</f>
        <v>0</v>
      </c>
      <c r="AA98" s="220">
        <f>'2.2'!AA98/'3.1.a'!$F$183</f>
        <v>0</v>
      </c>
      <c r="AB98" s="144">
        <f>'2.2'!AB98/'3.1.a'!$F$183</f>
        <v>0</v>
      </c>
      <c r="AC98" s="144">
        <f>'2.2'!AC98/'3.1.a'!$F$183</f>
        <v>0</v>
      </c>
      <c r="AD98" s="144">
        <f>'2.2'!AD98/'3.1.a'!$F$183</f>
        <v>0</v>
      </c>
      <c r="AE98" s="144">
        <f>'2.2'!AE98/'3.1.a'!$F$183</f>
        <v>0</v>
      </c>
      <c r="AF98" s="144">
        <f>'2.2'!AF98/'3.1.a'!$F$183</f>
        <v>0</v>
      </c>
      <c r="AG98" s="144">
        <f>'2.2'!AG98/'3.1.a'!$F$183</f>
        <v>0</v>
      </c>
      <c r="AH98" s="221">
        <f>'2.2'!AH98/'3.1.a'!$F$183</f>
        <v>0</v>
      </c>
      <c r="AI98" s="220">
        <f>'2.2'!AI98/'3.1.a'!$G$183</f>
        <v>0</v>
      </c>
      <c r="AJ98" s="144">
        <f>'2.2'!AJ98/'3.1.a'!$G$183</f>
        <v>0</v>
      </c>
      <c r="AK98" s="144">
        <f>'2.2'!AK98/'3.1.a'!$G$183</f>
        <v>0</v>
      </c>
      <c r="AL98" s="144">
        <f>'2.2'!AL98/'3.1.a'!$G$183</f>
        <v>0</v>
      </c>
      <c r="AM98" s="144">
        <f>'2.2'!AM98/'3.1.a'!$G$183</f>
        <v>0</v>
      </c>
      <c r="AN98" s="144">
        <f>'2.2'!AN98/'3.1.a'!$G$183</f>
        <v>0</v>
      </c>
      <c r="AO98" s="144">
        <f>'2.2'!AO98/'3.1.a'!$G$183</f>
        <v>0</v>
      </c>
      <c r="AP98" s="221">
        <f>'2.2'!AP98/'3.1.a'!$G$183</f>
        <v>0</v>
      </c>
      <c r="AQ98" s="220">
        <f>'2.2'!AQ98/'3.1.a'!$H$183</f>
        <v>0</v>
      </c>
      <c r="AR98" s="144">
        <f>'2.2'!AR98/'3.1.a'!$H$183</f>
        <v>0</v>
      </c>
      <c r="AS98" s="144">
        <f>'2.2'!AS98/'3.1.a'!$H$183</f>
        <v>0</v>
      </c>
      <c r="AT98" s="144">
        <f>'2.2'!AT98/'3.1.a'!$H$183</f>
        <v>0</v>
      </c>
      <c r="AU98" s="144">
        <f>'2.2'!AU98/'3.1.a'!$H$183</f>
        <v>0</v>
      </c>
      <c r="AV98" s="144">
        <f>'2.2'!AV98/'3.1.a'!$H$183</f>
        <v>0</v>
      </c>
      <c r="AW98" s="144">
        <f>'2.2'!AW98/'3.1.a'!$H$183</f>
        <v>0</v>
      </c>
      <c r="AX98" s="221">
        <f>'2.2'!AX98/'3.1.a'!$H$183</f>
        <v>0</v>
      </c>
      <c r="AY98" s="220">
        <f>'2.2'!AY98/'3.1.a'!$I$183</f>
        <v>0</v>
      </c>
      <c r="AZ98" s="144">
        <f>'2.2'!AZ98/'3.1.a'!$I$183</f>
        <v>0</v>
      </c>
      <c r="BA98" s="144">
        <f>'2.2'!BA98/'3.1.a'!$I$183</f>
        <v>0</v>
      </c>
      <c r="BB98" s="144">
        <f>'2.2'!BB98/'3.1.a'!$I$183</f>
        <v>0</v>
      </c>
      <c r="BC98" s="144">
        <f>'2.2'!BC98/'3.1.a'!$I$183</f>
        <v>0</v>
      </c>
      <c r="BD98" s="144">
        <f>'2.2'!BD98/'3.1.a'!$I$183</f>
        <v>0</v>
      </c>
      <c r="BE98" s="144">
        <f>'2.2'!BE98/'3.1.a'!$I$183</f>
        <v>0</v>
      </c>
      <c r="BF98" s="221">
        <f>'2.2'!BF98/'3.1.a'!$I$183</f>
        <v>0</v>
      </c>
      <c r="BG98" s="220">
        <f>'2.2'!BG98/'3.1.a'!$J$183</f>
        <v>0</v>
      </c>
      <c r="BH98" s="144">
        <f>'2.2'!BH98/'3.1.a'!$J$183</f>
        <v>0</v>
      </c>
      <c r="BI98" s="144">
        <f>'2.2'!BI98/'3.1.a'!$J$183</f>
        <v>0</v>
      </c>
      <c r="BJ98" s="144">
        <f>'2.2'!BJ98/'3.1.a'!$J$183</f>
        <v>0</v>
      </c>
      <c r="BK98" s="144">
        <f>'2.2'!BK98/'3.1.a'!$J$183</f>
        <v>0</v>
      </c>
      <c r="BL98" s="144">
        <f>'2.2'!BL98/'3.1.a'!$J$183</f>
        <v>0</v>
      </c>
      <c r="BM98" s="144">
        <f>'2.2'!BM98/'3.1.a'!$J$183</f>
        <v>0</v>
      </c>
      <c r="BN98" s="221">
        <f>'2.2'!BN98/'3.1.a'!$J$183</f>
        <v>0</v>
      </c>
      <c r="BO98" s="220">
        <f>'2.2'!BO98/'3.1.a'!$K$183</f>
        <v>0</v>
      </c>
      <c r="BP98" s="144">
        <f>'2.2'!BP98/'3.1.a'!$K$183</f>
        <v>0</v>
      </c>
      <c r="BQ98" s="144">
        <f>'2.2'!BQ98/'3.1.a'!$K$183</f>
        <v>0</v>
      </c>
      <c r="BR98" s="144">
        <f>'2.2'!BR98/'3.1.a'!$K$183</f>
        <v>0</v>
      </c>
      <c r="BS98" s="144">
        <f>'2.2'!BS98/'3.1.a'!$K$183</f>
        <v>0</v>
      </c>
      <c r="BT98" s="144">
        <f>'2.2'!BT98/'3.1.a'!$K$183</f>
        <v>0</v>
      </c>
      <c r="BU98" s="144">
        <f>'2.2'!BU98/'3.1.a'!$K$183</f>
        <v>0</v>
      </c>
      <c r="BV98" s="221">
        <f>'2.2'!BV98/'3.1.a'!$K$183</f>
        <v>0</v>
      </c>
      <c r="BW98" s="220">
        <f>'2.2'!BW98/'3.1.a'!$L$183</f>
        <v>0</v>
      </c>
      <c r="BX98" s="144">
        <f>'2.2'!BX98/'3.1.a'!$L$183</f>
        <v>0</v>
      </c>
      <c r="BY98" s="144">
        <f>'2.2'!BY98/'3.1.a'!$L$183</f>
        <v>0</v>
      </c>
      <c r="BZ98" s="144">
        <f>'2.2'!BZ98/'3.1.a'!$L$183</f>
        <v>0</v>
      </c>
      <c r="CA98" s="144">
        <f>'2.2'!CA98/'3.1.a'!$L$183</f>
        <v>0</v>
      </c>
      <c r="CB98" s="144">
        <f>'2.2'!CB98/'3.1.a'!$L$183</f>
        <v>0</v>
      </c>
      <c r="CC98" s="144">
        <f>'2.2'!CC98/'3.1.a'!$L$183</f>
        <v>0</v>
      </c>
      <c r="CD98" s="221">
        <f>'2.2'!CD98/'3.1.a'!$L$183</f>
        <v>0</v>
      </c>
      <c r="CE98" s="220">
        <f>'2.2'!CE98/'3.1.a'!$M$183</f>
        <v>0</v>
      </c>
      <c r="CF98" s="144">
        <f>'2.2'!CF98/'3.1.a'!$M$183</f>
        <v>0</v>
      </c>
      <c r="CG98" s="144">
        <f>'2.2'!CG98/'3.1.a'!$M$183</f>
        <v>0</v>
      </c>
      <c r="CH98" s="144">
        <f>'2.2'!CH98/'3.1.a'!$M$183</f>
        <v>0</v>
      </c>
      <c r="CI98" s="144">
        <f>'2.2'!CI98/'3.1.a'!$M$183</f>
        <v>0</v>
      </c>
      <c r="CJ98" s="144">
        <f>'2.2'!CJ98/'3.1.a'!$M$183</f>
        <v>0</v>
      </c>
      <c r="CK98" s="144">
        <f>'2.2'!CK98/'3.1.a'!$M$183</f>
        <v>0</v>
      </c>
      <c r="CL98" s="144">
        <f>'2.2'!CL98/'3.1.a'!$M$183</f>
        <v>0</v>
      </c>
      <c r="CM98" s="220">
        <f>'2.2'!CM98/'3.1.a'!$N$183</f>
        <v>0</v>
      </c>
      <c r="CN98" s="144">
        <f>'2.2'!CN98/'3.1.a'!$N$183</f>
        <v>0</v>
      </c>
      <c r="CO98" s="144">
        <f>'2.2'!CO98/'3.1.a'!$N$183</f>
        <v>0</v>
      </c>
      <c r="CP98" s="144">
        <f>'2.2'!CP98/'3.1.a'!$N$183</f>
        <v>0</v>
      </c>
      <c r="CQ98" s="94" t="s">
        <v>826</v>
      </c>
      <c r="CR98" s="94" t="s">
        <v>826</v>
      </c>
      <c r="CS98" s="144">
        <f>'2.2'!CS98/'3.1.a'!$N$183</f>
        <v>0</v>
      </c>
      <c r="CT98" s="94" t="s">
        <v>826</v>
      </c>
    </row>
    <row r="99" spans="1:98" ht="20" customHeight="1" x14ac:dyDescent="0.2">
      <c r="A99" s="21">
        <v>1422</v>
      </c>
      <c r="B99" s="22" t="s">
        <v>300</v>
      </c>
      <c r="C99" s="220">
        <f>'2.2'!C99/'3.1.a'!$C$183</f>
        <v>3.1889375431662647E-4</v>
      </c>
      <c r="D99" s="144">
        <f>'2.2'!D99/'3.1.a'!$C$183</f>
        <v>0</v>
      </c>
      <c r="E99" s="144">
        <f>'2.2'!E99/'3.1.a'!$C$183</f>
        <v>0</v>
      </c>
      <c r="F99" s="144">
        <f>'2.2'!F99/'3.1.a'!$C$183</f>
        <v>3.1889375431662647E-4</v>
      </c>
      <c r="G99" s="144">
        <f>'2.2'!G99/'3.1.a'!$C$183</f>
        <v>6.821777511120486E-4</v>
      </c>
      <c r="H99" s="144">
        <f>'2.2'!H99/'3.1.a'!$C$183</f>
        <v>6.8885731706588816E-4</v>
      </c>
      <c r="I99" s="144">
        <f>'2.2'!I99/'3.1.a'!$C$183</f>
        <v>0</v>
      </c>
      <c r="J99" s="221">
        <f>'2.2'!J99/'3.1.a'!$C$183</f>
        <v>1.6899288224945634E-3</v>
      </c>
      <c r="K99" s="220">
        <f>'2.2'!K99/'3.1.a'!$D$183</f>
        <v>3.7799244490768861E-4</v>
      </c>
      <c r="L99" s="144">
        <f>'2.2'!L99/'3.1.a'!$D$183</f>
        <v>0</v>
      </c>
      <c r="M99" s="144">
        <f>'2.2'!M99/'3.1.a'!$D$183</f>
        <v>0</v>
      </c>
      <c r="N99" s="144">
        <f>'2.2'!N99/'3.1.a'!$D$183</f>
        <v>3.7799244490768861E-4</v>
      </c>
      <c r="O99" s="144">
        <f>'2.2'!O99/'3.1.a'!$D$183</f>
        <v>6.8649127958956733E-4</v>
      </c>
      <c r="P99" s="144">
        <f>'2.2'!P99/'3.1.a'!$D$183</f>
        <v>6.7499542073181219E-4</v>
      </c>
      <c r="Q99" s="144">
        <f>'2.2'!Q99/'3.1.a'!$D$183</f>
        <v>0</v>
      </c>
      <c r="R99" s="221">
        <f>'2.2'!R99/'3.1.a'!$D$183</f>
        <v>1.7394791452290681E-3</v>
      </c>
      <c r="S99" s="220">
        <f>'2.2'!S99/'3.1.a'!$E$183</f>
        <v>3.9160235075891633E-4</v>
      </c>
      <c r="T99" s="144">
        <f>'2.2'!T99/'3.1.a'!$E$183</f>
        <v>0</v>
      </c>
      <c r="U99" s="144">
        <f>'2.2'!U99/'3.1.a'!$E$183</f>
        <v>0</v>
      </c>
      <c r="V99" s="144">
        <f>'2.2'!V99/'3.1.a'!$E$183</f>
        <v>3.9160235075891633E-4</v>
      </c>
      <c r="W99" s="144">
        <f>'2.2'!W99/'3.1.a'!$E$183</f>
        <v>7.0068424322541521E-4</v>
      </c>
      <c r="X99" s="144">
        <f>'2.2'!X99/'3.1.a'!$E$183</f>
        <v>6.7535774471900783E-4</v>
      </c>
      <c r="Y99" s="144">
        <f>'2.2'!Y99/'3.1.a'!$E$183</f>
        <v>0</v>
      </c>
      <c r="Z99" s="221">
        <f>'2.2'!Z99/'3.1.a'!$E$183</f>
        <v>1.7676443387033395E-3</v>
      </c>
      <c r="AA99" s="220">
        <f>'2.2'!AA99/'3.1.a'!$F$183</f>
        <v>3.7822402973655835E-4</v>
      </c>
      <c r="AB99" s="144">
        <f>'2.2'!AB99/'3.1.a'!$F$183</f>
        <v>0</v>
      </c>
      <c r="AC99" s="144">
        <f>'2.2'!AC99/'3.1.a'!$F$183</f>
        <v>0</v>
      </c>
      <c r="AD99" s="144">
        <f>'2.2'!AD99/'3.1.a'!$F$183</f>
        <v>3.7822402973655835E-4</v>
      </c>
      <c r="AE99" s="144">
        <f>'2.2'!AE99/'3.1.a'!$F$183</f>
        <v>7.2245836541620851E-4</v>
      </c>
      <c r="AF99" s="144">
        <f>'2.2'!AF99/'3.1.a'!$F$183</f>
        <v>6.7372935539726302E-4</v>
      </c>
      <c r="AG99" s="144">
        <f>'2.2'!AG99/'3.1.a'!$F$183</f>
        <v>0</v>
      </c>
      <c r="AH99" s="221">
        <f>'2.2'!AH99/'3.1.a'!$F$183</f>
        <v>1.7744117505500297E-3</v>
      </c>
      <c r="AI99" s="220">
        <f>'2.2'!AI99/'3.1.a'!$G$183</f>
        <v>3.6936420660628314E-4</v>
      </c>
      <c r="AJ99" s="144">
        <f>'2.2'!AJ99/'3.1.a'!$G$183</f>
        <v>0</v>
      </c>
      <c r="AK99" s="144">
        <f>'2.2'!AK99/'3.1.a'!$G$183</f>
        <v>0</v>
      </c>
      <c r="AL99" s="144">
        <f>'2.2'!AL99/'3.1.a'!$G$183</f>
        <v>3.6936420660628314E-4</v>
      </c>
      <c r="AM99" s="144">
        <f>'2.2'!AM99/'3.1.a'!$G$183</f>
        <v>7.1618756962208362E-4</v>
      </c>
      <c r="AN99" s="144">
        <f>'2.2'!AN99/'3.1.a'!$G$183</f>
        <v>6.9377943546281831E-4</v>
      </c>
      <c r="AO99" s="144">
        <f>'2.2'!AO99/'3.1.a'!$G$183</f>
        <v>0</v>
      </c>
      <c r="AP99" s="221">
        <f>'2.2'!AP99/'3.1.a'!$G$183</f>
        <v>1.7793312116911851E-3</v>
      </c>
      <c r="AQ99" s="220">
        <f>'2.2'!AQ99/'3.1.a'!$H$183</f>
        <v>3.7822987055410743E-4</v>
      </c>
      <c r="AR99" s="144">
        <f>'2.2'!AR99/'3.1.a'!$H$183</f>
        <v>0</v>
      </c>
      <c r="AS99" s="144">
        <f>'2.2'!AS99/'3.1.a'!$H$183</f>
        <v>0</v>
      </c>
      <c r="AT99" s="144">
        <f>'2.2'!AT99/'3.1.a'!$H$183</f>
        <v>3.7822987055410743E-4</v>
      </c>
      <c r="AU99" s="144">
        <f>'2.2'!AU99/'3.1.a'!$H$183</f>
        <v>7.2268593982895829E-4</v>
      </c>
      <c r="AV99" s="144">
        <f>'2.2'!AV99/'3.1.a'!$H$183</f>
        <v>7.3359382650490753E-4</v>
      </c>
      <c r="AW99" s="144">
        <f>'2.2'!AW99/'3.1.a'!$H$183</f>
        <v>0</v>
      </c>
      <c r="AX99" s="221">
        <f>'2.2'!AX99/'3.1.a'!$H$183</f>
        <v>1.8345096368879731E-3</v>
      </c>
      <c r="AY99" s="220">
        <f>'2.2'!AY99/'3.1.a'!$I$183</f>
        <v>2.5102932301675711E-4</v>
      </c>
      <c r="AZ99" s="144">
        <f>'2.2'!AZ99/'3.1.a'!$I$183</f>
        <v>0</v>
      </c>
      <c r="BA99" s="144">
        <f>'2.2'!BA99/'3.1.a'!$I$183</f>
        <v>0</v>
      </c>
      <c r="BB99" s="144">
        <f>'2.2'!BB99/'3.1.a'!$I$183</f>
        <v>2.5102932301675711E-4</v>
      </c>
      <c r="BC99" s="144">
        <f>'2.2'!BC99/'3.1.a'!$I$183</f>
        <v>7.9749606109777633E-4</v>
      </c>
      <c r="BD99" s="144">
        <f>'2.2'!BD99/'3.1.a'!$I$183</f>
        <v>7.7504489386691681E-4</v>
      </c>
      <c r="BE99" s="144">
        <f>'2.2'!BE99/'3.1.a'!$I$183</f>
        <v>0</v>
      </c>
      <c r="BF99" s="221">
        <f>'2.2'!BF99/'3.1.a'!$I$183</f>
        <v>1.8235702779814504E-3</v>
      </c>
      <c r="BG99" s="220">
        <f>'2.2'!BG99/'3.1.a'!$J$183</f>
        <v>2.5810030222251149E-4</v>
      </c>
      <c r="BH99" s="144">
        <f>'2.2'!BH99/'3.1.a'!$J$183</f>
        <v>0</v>
      </c>
      <c r="BI99" s="144">
        <f>'2.2'!BI99/'3.1.a'!$J$183</f>
        <v>0</v>
      </c>
      <c r="BJ99" s="144">
        <f>'2.2'!BJ99/'3.1.a'!$J$183</f>
        <v>2.5810030222251149E-4</v>
      </c>
      <c r="BK99" s="144">
        <f>'2.2'!BK99/'3.1.a'!$J$183</f>
        <v>8.5229706924128199E-4</v>
      </c>
      <c r="BL99" s="144">
        <f>'2.2'!BL99/'3.1.a'!$J$183</f>
        <v>8.2690368728662088E-4</v>
      </c>
      <c r="BM99" s="144">
        <f>'2.2'!BM99/'3.1.a'!$J$183</f>
        <v>0</v>
      </c>
      <c r="BN99" s="221">
        <f>'2.2'!BN99/'3.1.a'!$J$183</f>
        <v>1.9373010587504143E-3</v>
      </c>
      <c r="BO99" s="220">
        <f>'2.2'!BO99/'3.1.a'!$K$183</f>
        <v>2.7919783150282099E-4</v>
      </c>
      <c r="BP99" s="144">
        <f>'2.2'!BP99/'3.1.a'!$K$183</f>
        <v>0</v>
      </c>
      <c r="BQ99" s="144">
        <f>'2.2'!BQ99/'3.1.a'!$K$183</f>
        <v>0</v>
      </c>
      <c r="BR99" s="144">
        <f>'2.2'!BR99/'3.1.a'!$K$183</f>
        <v>2.7919783150282099E-4</v>
      </c>
      <c r="BS99" s="144">
        <f>'2.2'!BS99/'3.1.a'!$K$183</f>
        <v>8.1559121030259083E-4</v>
      </c>
      <c r="BT99" s="144">
        <f>'2.2'!BT99/'3.1.a'!$K$183</f>
        <v>9.4418748700553993E-4</v>
      </c>
      <c r="BU99" s="144">
        <f>'2.2'!BU99/'3.1.a'!$K$183</f>
        <v>0</v>
      </c>
      <c r="BV99" s="221">
        <f>'2.2'!BV99/'3.1.a'!$K$183</f>
        <v>2.0389765288109517E-3</v>
      </c>
      <c r="BW99" s="220">
        <f>'2.2'!BW99/'3.1.a'!$L$183</f>
        <v>2.6676970444833097E-4</v>
      </c>
      <c r="BX99" s="144">
        <f>'2.2'!BX99/'3.1.a'!$L$183</f>
        <v>0</v>
      </c>
      <c r="BY99" s="144">
        <f>'2.2'!BY99/'3.1.a'!$L$183</f>
        <v>0</v>
      </c>
      <c r="BZ99" s="144">
        <f>'2.2'!BZ99/'3.1.a'!$L$183</f>
        <v>2.6676970444833097E-4</v>
      </c>
      <c r="CA99" s="144">
        <f>'2.2'!CA99/'3.1.a'!$L$183</f>
        <v>6.6171671333070149E-4</v>
      </c>
      <c r="CB99" s="144">
        <f>'2.2'!CB99/'3.1.a'!$L$183</f>
        <v>9.8520420526934487E-4</v>
      </c>
      <c r="CC99" s="144">
        <f>'2.2'!CC99/'3.1.a'!$L$183</f>
        <v>0</v>
      </c>
      <c r="CD99" s="221">
        <f>'2.2'!CD99/'3.1.a'!$L$183</f>
        <v>1.9136906230483774E-3</v>
      </c>
      <c r="CE99" s="220">
        <f>'2.2'!CE99/'3.1.a'!$M$183</f>
        <v>2.1312780697585506E-4</v>
      </c>
      <c r="CF99" s="144">
        <f>'2.2'!CF99/'3.1.a'!$M$183</f>
        <v>0</v>
      </c>
      <c r="CG99" s="144">
        <f>'2.2'!CG99/'3.1.a'!$M$183</f>
        <v>0</v>
      </c>
      <c r="CH99" s="144">
        <f>'2.2'!CH99/'3.1.a'!$M$183</f>
        <v>2.1312780697585506E-4</v>
      </c>
      <c r="CI99" s="144">
        <f>'2.2'!CI99/'3.1.a'!$M$183</f>
        <v>8.6210856180855616E-4</v>
      </c>
      <c r="CJ99" s="144">
        <f>'2.2'!CJ99/'3.1.a'!$M$183</f>
        <v>9.4964466323683798E-4</v>
      </c>
      <c r="CK99" s="144">
        <f>'2.2'!CK99/'3.1.a'!$M$183</f>
        <v>0</v>
      </c>
      <c r="CL99" s="144">
        <f>'2.2'!CL99/'3.1.a'!$M$183</f>
        <v>2.024881032021249E-3</v>
      </c>
      <c r="CM99" s="220">
        <f>'2.2'!CM99/'3.1.a'!$N$183</f>
        <v>2.1465902542660913E-4</v>
      </c>
      <c r="CN99" s="144">
        <f>'2.2'!CN99/'3.1.a'!$N$183</f>
        <v>0</v>
      </c>
      <c r="CO99" s="144">
        <f>'2.2'!CO99/'3.1.a'!$N$183</f>
        <v>0</v>
      </c>
      <c r="CP99" s="144">
        <f>'2.2'!CP99/'3.1.a'!$N$183</f>
        <v>2.1465902542660913E-4</v>
      </c>
      <c r="CQ99" s="94" t="s">
        <v>826</v>
      </c>
      <c r="CR99" s="94" t="s">
        <v>826</v>
      </c>
      <c r="CS99" s="144">
        <f>'2.2'!CS99/'3.1.a'!$N$183</f>
        <v>0</v>
      </c>
      <c r="CT99" s="94" t="s">
        <v>826</v>
      </c>
    </row>
    <row r="100" spans="1:98" ht="20" customHeight="1" x14ac:dyDescent="0.2">
      <c r="A100" s="21">
        <v>1423</v>
      </c>
      <c r="B100" s="22" t="s">
        <v>301</v>
      </c>
      <c r="C100" s="220">
        <f>'2.2'!C100/'3.1.a'!$C$183</f>
        <v>1.5655752768109501E-3</v>
      </c>
      <c r="D100" s="144">
        <f>'2.2'!D100/'3.1.a'!$C$183</f>
        <v>0</v>
      </c>
      <c r="E100" s="144">
        <f>'2.2'!E100/'3.1.a'!$C$183</f>
        <v>0</v>
      </c>
      <c r="F100" s="144">
        <f>'2.2'!F100/'3.1.a'!$C$183</f>
        <v>1.5655752768109501E-3</v>
      </c>
      <c r="G100" s="144">
        <f>'2.2'!G100/'3.1.a'!$C$183</f>
        <v>1.9274032881762973E-3</v>
      </c>
      <c r="H100" s="144">
        <f>'2.2'!H100/'3.1.a'!$C$183</f>
        <v>1.9668843416221792E-3</v>
      </c>
      <c r="I100" s="144">
        <f>'2.2'!I100/'3.1.a'!$C$183</f>
        <v>0</v>
      </c>
      <c r="J100" s="221">
        <f>'2.2'!J100/'3.1.a'!$C$183</f>
        <v>5.4598629066094266E-3</v>
      </c>
      <c r="K100" s="220">
        <f>'2.2'!K100/'3.1.a'!$D$183</f>
        <v>1.6398634518147641E-3</v>
      </c>
      <c r="L100" s="144">
        <f>'2.2'!L100/'3.1.a'!$D$183</f>
        <v>0</v>
      </c>
      <c r="M100" s="144">
        <f>'2.2'!M100/'3.1.a'!$D$183</f>
        <v>0</v>
      </c>
      <c r="N100" s="144">
        <f>'2.2'!N100/'3.1.a'!$D$183</f>
        <v>1.6398634518147641E-3</v>
      </c>
      <c r="O100" s="144">
        <f>'2.2'!O100/'3.1.a'!$D$183</f>
        <v>1.8602133157685961E-3</v>
      </c>
      <c r="P100" s="144">
        <f>'2.2'!P100/'3.1.a'!$D$183</f>
        <v>1.8811770862723887E-3</v>
      </c>
      <c r="Q100" s="144">
        <f>'2.2'!Q100/'3.1.a'!$D$183</f>
        <v>0</v>
      </c>
      <c r="R100" s="221">
        <f>'2.2'!R100/'3.1.a'!$D$183</f>
        <v>5.381253853855749E-3</v>
      </c>
      <c r="S100" s="220">
        <f>'2.2'!S100/'3.1.a'!$E$183</f>
        <v>1.9452443147695833E-3</v>
      </c>
      <c r="T100" s="144">
        <f>'2.2'!T100/'3.1.a'!$E$183</f>
        <v>0</v>
      </c>
      <c r="U100" s="144">
        <f>'2.2'!U100/'3.1.a'!$E$183</f>
        <v>0</v>
      </c>
      <c r="V100" s="144">
        <f>'2.2'!V100/'3.1.a'!$E$183</f>
        <v>1.9452443147695833E-3</v>
      </c>
      <c r="W100" s="144">
        <f>'2.2'!W100/'3.1.a'!$E$183</f>
        <v>1.8448149874323956E-3</v>
      </c>
      <c r="X100" s="144">
        <f>'2.2'!X100/'3.1.a'!$E$183</f>
        <v>1.2082225602985264E-3</v>
      </c>
      <c r="Y100" s="144">
        <f>'2.2'!Y100/'3.1.a'!$E$183</f>
        <v>0</v>
      </c>
      <c r="Z100" s="221">
        <f>'2.2'!Z100/'3.1.a'!$E$183</f>
        <v>4.9982818625005053E-3</v>
      </c>
      <c r="AA100" s="220">
        <f>'2.2'!AA100/'3.1.a'!$F$183</f>
        <v>1.8435944203289846E-3</v>
      </c>
      <c r="AB100" s="144">
        <f>'2.2'!AB100/'3.1.a'!$F$183</f>
        <v>0</v>
      </c>
      <c r="AC100" s="144">
        <f>'2.2'!AC100/'3.1.a'!$F$183</f>
        <v>0</v>
      </c>
      <c r="AD100" s="144">
        <f>'2.2'!AD100/'3.1.a'!$F$183</f>
        <v>1.8435944203289846E-3</v>
      </c>
      <c r="AE100" s="144">
        <f>'2.2'!AE100/'3.1.a'!$F$183</f>
        <v>1.7803300523687082E-3</v>
      </c>
      <c r="AF100" s="144">
        <f>'2.2'!AF100/'3.1.a'!$F$183</f>
        <v>1.6965726018509577E-3</v>
      </c>
      <c r="AG100" s="144">
        <f>'2.2'!AG100/'3.1.a'!$F$183</f>
        <v>0</v>
      </c>
      <c r="AH100" s="221">
        <f>'2.2'!AH100/'3.1.a'!$F$183</f>
        <v>5.3204970745486507E-3</v>
      </c>
      <c r="AI100" s="220">
        <f>'2.2'!AI100/'3.1.a'!$G$183</f>
        <v>1.6194552542874113E-3</v>
      </c>
      <c r="AJ100" s="144">
        <f>'2.2'!AJ100/'3.1.a'!$G$183</f>
        <v>0</v>
      </c>
      <c r="AK100" s="144">
        <f>'2.2'!AK100/'3.1.a'!$G$183</f>
        <v>0</v>
      </c>
      <c r="AL100" s="144">
        <f>'2.2'!AL100/'3.1.a'!$G$183</f>
        <v>1.6194552542874113E-3</v>
      </c>
      <c r="AM100" s="144">
        <f>'2.2'!AM100/'3.1.a'!$G$183</f>
        <v>1.7810511855054021E-3</v>
      </c>
      <c r="AN100" s="144">
        <f>'2.2'!AN100/'3.1.a'!$G$183</f>
        <v>1.62566274880396E-3</v>
      </c>
      <c r="AO100" s="144">
        <f>'2.2'!AO100/'3.1.a'!$G$183</f>
        <v>0</v>
      </c>
      <c r="AP100" s="221">
        <f>'2.2'!AP100/'3.1.a'!$G$183</f>
        <v>5.0261691885967741E-3</v>
      </c>
      <c r="AQ100" s="220">
        <f>'2.2'!AQ100/'3.1.a'!$H$183</f>
        <v>1.6656445810149692E-3</v>
      </c>
      <c r="AR100" s="144">
        <f>'2.2'!AR100/'3.1.a'!$H$183</f>
        <v>0</v>
      </c>
      <c r="AS100" s="144">
        <f>'2.2'!AS100/'3.1.a'!$H$183</f>
        <v>0</v>
      </c>
      <c r="AT100" s="144">
        <f>'2.2'!AT100/'3.1.a'!$H$183</f>
        <v>1.6656445810149692E-3</v>
      </c>
      <c r="AU100" s="144">
        <f>'2.2'!AU100/'3.1.a'!$H$183</f>
        <v>1.895602686854953E-3</v>
      </c>
      <c r="AV100" s="144">
        <f>'2.2'!AV100/'3.1.a'!$H$183</f>
        <v>1.6722971698854212E-3</v>
      </c>
      <c r="AW100" s="144">
        <f>'2.2'!AW100/'3.1.a'!$H$183</f>
        <v>0</v>
      </c>
      <c r="AX100" s="221">
        <f>'2.2'!AX100/'3.1.a'!$H$183</f>
        <v>5.233544437755343E-3</v>
      </c>
      <c r="AY100" s="220">
        <f>'2.2'!AY100/'3.1.a'!$I$183</f>
        <v>1.6653141600726582E-3</v>
      </c>
      <c r="AZ100" s="144">
        <f>'2.2'!AZ100/'3.1.a'!$I$183</f>
        <v>0</v>
      </c>
      <c r="BA100" s="144">
        <f>'2.2'!BA100/'3.1.a'!$I$183</f>
        <v>0</v>
      </c>
      <c r="BB100" s="144">
        <f>'2.2'!BB100/'3.1.a'!$I$183</f>
        <v>1.6653141600726582E-3</v>
      </c>
      <c r="BC100" s="144">
        <f>'2.2'!BC100/'3.1.a'!$I$183</f>
        <v>1.8182297349843559E-3</v>
      </c>
      <c r="BD100" s="144">
        <f>'2.2'!BD100/'3.1.a'!$I$183</f>
        <v>1.7803799243778602E-3</v>
      </c>
      <c r="BE100" s="144">
        <f>'2.2'!BE100/'3.1.a'!$I$183</f>
        <v>0</v>
      </c>
      <c r="BF100" s="221">
        <f>'2.2'!BF100/'3.1.a'!$I$183</f>
        <v>5.2639238194348743E-3</v>
      </c>
      <c r="BG100" s="220">
        <f>'2.2'!BG100/'3.1.a'!$J$183</f>
        <v>1.414670183395925E-3</v>
      </c>
      <c r="BH100" s="144">
        <f>'2.2'!BH100/'3.1.a'!$J$183</f>
        <v>0</v>
      </c>
      <c r="BI100" s="144">
        <f>'2.2'!BI100/'3.1.a'!$J$183</f>
        <v>0</v>
      </c>
      <c r="BJ100" s="144">
        <f>'2.2'!BJ100/'3.1.a'!$J$183</f>
        <v>1.414670183395925E-3</v>
      </c>
      <c r="BK100" s="144">
        <f>'2.2'!BK100/'3.1.a'!$J$183</f>
        <v>1.8446241397110247E-3</v>
      </c>
      <c r="BL100" s="144">
        <f>'2.2'!BL100/'3.1.a'!$J$183</f>
        <v>1.719126960780406E-3</v>
      </c>
      <c r="BM100" s="144">
        <f>'2.2'!BM100/'3.1.a'!$J$183</f>
        <v>0</v>
      </c>
      <c r="BN100" s="221">
        <f>'2.2'!BN100/'3.1.a'!$J$183</f>
        <v>4.9784212838873557E-3</v>
      </c>
      <c r="BO100" s="220">
        <f>'2.2'!BO100/'3.1.a'!$K$183</f>
        <v>1.5547022678798156E-3</v>
      </c>
      <c r="BP100" s="144">
        <f>'2.2'!BP100/'3.1.a'!$K$183</f>
        <v>0</v>
      </c>
      <c r="BQ100" s="144">
        <f>'2.2'!BQ100/'3.1.a'!$K$183</f>
        <v>0</v>
      </c>
      <c r="BR100" s="144">
        <f>'2.2'!BR100/'3.1.a'!$K$183</f>
        <v>1.5547022678798156E-3</v>
      </c>
      <c r="BS100" s="144">
        <f>'2.2'!BS100/'3.1.a'!$K$183</f>
        <v>1.9776091985569681E-3</v>
      </c>
      <c r="BT100" s="144">
        <f>'2.2'!BT100/'3.1.a'!$K$183</f>
        <v>1.7282271711549404E-3</v>
      </c>
      <c r="BU100" s="144">
        <f>'2.2'!BU100/'3.1.a'!$K$183</f>
        <v>0</v>
      </c>
      <c r="BV100" s="221">
        <f>'2.2'!BV100/'3.1.a'!$K$183</f>
        <v>5.2605386375917237E-3</v>
      </c>
      <c r="BW100" s="220">
        <f>'2.2'!BW100/'3.1.a'!$L$183</f>
        <v>1.480343650633613E-3</v>
      </c>
      <c r="BX100" s="144">
        <f>'2.2'!BX100/'3.1.a'!$L$183</f>
        <v>0</v>
      </c>
      <c r="BY100" s="144">
        <f>'2.2'!BY100/'3.1.a'!$L$183</f>
        <v>0</v>
      </c>
      <c r="BZ100" s="144">
        <f>'2.2'!BZ100/'3.1.a'!$L$183</f>
        <v>1.480343650633613E-3</v>
      </c>
      <c r="CA100" s="144">
        <f>'2.2'!CA100/'3.1.a'!$L$183</f>
        <v>1.997501169642276E-3</v>
      </c>
      <c r="CB100" s="144">
        <f>'2.2'!CB100/'3.1.a'!$L$183</f>
        <v>1.860851201361378E-3</v>
      </c>
      <c r="CC100" s="144">
        <f>'2.2'!CC100/'3.1.a'!$L$183</f>
        <v>0</v>
      </c>
      <c r="CD100" s="221">
        <f>'2.2'!CD100/'3.1.a'!$L$183</f>
        <v>5.338696021637267E-3</v>
      </c>
      <c r="CE100" s="220">
        <f>'2.2'!CE100/'3.1.a'!$M$183</f>
        <v>1.1010158017171481E-3</v>
      </c>
      <c r="CF100" s="144">
        <f>'2.2'!CF100/'3.1.a'!$M$183</f>
        <v>0</v>
      </c>
      <c r="CG100" s="144">
        <f>'2.2'!CG100/'3.1.a'!$M$183</f>
        <v>0</v>
      </c>
      <c r="CH100" s="144">
        <f>'2.2'!CH100/'3.1.a'!$M$183</f>
        <v>1.1010158017171481E-3</v>
      </c>
      <c r="CI100" s="144">
        <f>'2.2'!CI100/'3.1.a'!$M$183</f>
        <v>2.1791288864222379E-3</v>
      </c>
      <c r="CJ100" s="144">
        <f>'2.2'!CJ100/'3.1.a'!$M$183</f>
        <v>1.7126419724981536E-3</v>
      </c>
      <c r="CK100" s="144">
        <f>'2.2'!CK100/'3.1.a'!$M$183</f>
        <v>0</v>
      </c>
      <c r="CL100" s="144">
        <f>'2.2'!CL100/'3.1.a'!$M$183</f>
        <v>4.9927866606375394E-3</v>
      </c>
      <c r="CM100" s="220">
        <f>'2.2'!CM100/'3.1.a'!$N$183</f>
        <v>1.2104817967230792E-3</v>
      </c>
      <c r="CN100" s="144">
        <f>'2.2'!CN100/'3.1.a'!$N$183</f>
        <v>0</v>
      </c>
      <c r="CO100" s="144">
        <f>'2.2'!CO100/'3.1.a'!$N$183</f>
        <v>0</v>
      </c>
      <c r="CP100" s="144">
        <f>'2.2'!CP100/'3.1.a'!$N$183</f>
        <v>1.2104817967230792E-3</v>
      </c>
      <c r="CQ100" s="94" t="s">
        <v>826</v>
      </c>
      <c r="CR100" s="94" t="s">
        <v>826</v>
      </c>
      <c r="CS100" s="144">
        <f>'2.2'!CS100/'3.1.a'!$N$183</f>
        <v>0</v>
      </c>
      <c r="CT100" s="94" t="s">
        <v>826</v>
      </c>
    </row>
    <row r="101" spans="1:98" ht="20" customHeight="1" x14ac:dyDescent="0.2">
      <c r="A101" s="21">
        <v>1424</v>
      </c>
      <c r="B101" s="22" t="s">
        <v>302</v>
      </c>
      <c r="C101" s="220">
        <f>'2.2'!C101/'3.1.a'!$C$183</f>
        <v>0</v>
      </c>
      <c r="D101" s="144">
        <f>'2.2'!D101/'3.1.a'!$C$183</f>
        <v>0</v>
      </c>
      <c r="E101" s="144">
        <f>'2.2'!E101/'3.1.a'!$C$183</f>
        <v>0</v>
      </c>
      <c r="F101" s="144">
        <f>'2.2'!F101/'3.1.a'!$C$183</f>
        <v>0</v>
      </c>
      <c r="G101" s="144">
        <f>'2.2'!G101/'3.1.a'!$C$183</f>
        <v>0</v>
      </c>
      <c r="H101" s="144">
        <f>'2.2'!H101/'3.1.a'!$C$183</f>
        <v>0</v>
      </c>
      <c r="I101" s="144">
        <f>'2.2'!I101/'3.1.a'!$C$183</f>
        <v>0</v>
      </c>
      <c r="J101" s="221">
        <f>'2.2'!J101/'3.1.a'!$C$183</f>
        <v>0</v>
      </c>
      <c r="K101" s="220">
        <f>'2.2'!K101/'3.1.a'!$D$183</f>
        <v>0</v>
      </c>
      <c r="L101" s="144">
        <f>'2.2'!L101/'3.1.a'!$D$183</f>
        <v>0</v>
      </c>
      <c r="M101" s="144">
        <f>'2.2'!M101/'3.1.a'!$D$183</f>
        <v>0</v>
      </c>
      <c r="N101" s="144">
        <f>'2.2'!N101/'3.1.a'!$D$183</f>
        <v>0</v>
      </c>
      <c r="O101" s="144">
        <f>'2.2'!O101/'3.1.a'!$D$183</f>
        <v>0</v>
      </c>
      <c r="P101" s="144">
        <f>'2.2'!P101/'3.1.a'!$D$183</f>
        <v>0</v>
      </c>
      <c r="Q101" s="144">
        <f>'2.2'!Q101/'3.1.a'!$D$183</f>
        <v>0</v>
      </c>
      <c r="R101" s="221">
        <f>'2.2'!R101/'3.1.a'!$D$183</f>
        <v>0</v>
      </c>
      <c r="S101" s="220">
        <f>'2.2'!S101/'3.1.a'!$E$183</f>
        <v>0</v>
      </c>
      <c r="T101" s="144">
        <f>'2.2'!T101/'3.1.a'!$E$183</f>
        <v>0</v>
      </c>
      <c r="U101" s="144">
        <f>'2.2'!U101/'3.1.a'!$E$183</f>
        <v>0</v>
      </c>
      <c r="V101" s="144">
        <f>'2.2'!V101/'3.1.a'!$E$183</f>
        <v>0</v>
      </c>
      <c r="W101" s="144">
        <f>'2.2'!W101/'3.1.a'!$E$183</f>
        <v>0</v>
      </c>
      <c r="X101" s="144">
        <f>'2.2'!X101/'3.1.a'!$E$183</f>
        <v>0</v>
      </c>
      <c r="Y101" s="144">
        <f>'2.2'!Y101/'3.1.a'!$E$183</f>
        <v>0</v>
      </c>
      <c r="Z101" s="221">
        <f>'2.2'!Z101/'3.1.a'!$E$183</f>
        <v>0</v>
      </c>
      <c r="AA101" s="220">
        <f>'2.2'!AA101/'3.1.a'!$F$183</f>
        <v>0</v>
      </c>
      <c r="AB101" s="144">
        <f>'2.2'!AB101/'3.1.a'!$F$183</f>
        <v>0</v>
      </c>
      <c r="AC101" s="144">
        <f>'2.2'!AC101/'3.1.a'!$F$183</f>
        <v>0</v>
      </c>
      <c r="AD101" s="144">
        <f>'2.2'!AD101/'3.1.a'!$F$183</f>
        <v>0</v>
      </c>
      <c r="AE101" s="144">
        <f>'2.2'!AE101/'3.1.a'!$F$183</f>
        <v>0</v>
      </c>
      <c r="AF101" s="144">
        <f>'2.2'!AF101/'3.1.a'!$F$183</f>
        <v>0</v>
      </c>
      <c r="AG101" s="144">
        <f>'2.2'!AG101/'3.1.a'!$F$183</f>
        <v>0</v>
      </c>
      <c r="AH101" s="221">
        <f>'2.2'!AH101/'3.1.a'!$F$183</f>
        <v>0</v>
      </c>
      <c r="AI101" s="220">
        <f>'2.2'!AI101/'3.1.a'!$G$183</f>
        <v>0</v>
      </c>
      <c r="AJ101" s="144">
        <f>'2.2'!AJ101/'3.1.a'!$G$183</f>
        <v>0</v>
      </c>
      <c r="AK101" s="144">
        <f>'2.2'!AK101/'3.1.a'!$G$183</f>
        <v>0</v>
      </c>
      <c r="AL101" s="144">
        <f>'2.2'!AL101/'3.1.a'!$G$183</f>
        <v>0</v>
      </c>
      <c r="AM101" s="144">
        <f>'2.2'!AM101/'3.1.a'!$G$183</f>
        <v>0</v>
      </c>
      <c r="AN101" s="144">
        <f>'2.2'!AN101/'3.1.a'!$G$183</f>
        <v>0</v>
      </c>
      <c r="AO101" s="144">
        <f>'2.2'!AO101/'3.1.a'!$G$183</f>
        <v>0</v>
      </c>
      <c r="AP101" s="221">
        <f>'2.2'!AP101/'3.1.a'!$G$183</f>
        <v>0</v>
      </c>
      <c r="AQ101" s="220">
        <f>'2.2'!AQ101/'3.1.a'!$H$183</f>
        <v>0</v>
      </c>
      <c r="AR101" s="144">
        <f>'2.2'!AR101/'3.1.a'!$H$183</f>
        <v>0</v>
      </c>
      <c r="AS101" s="144">
        <f>'2.2'!AS101/'3.1.a'!$H$183</f>
        <v>0</v>
      </c>
      <c r="AT101" s="144">
        <f>'2.2'!AT101/'3.1.a'!$H$183</f>
        <v>0</v>
      </c>
      <c r="AU101" s="144">
        <f>'2.2'!AU101/'3.1.a'!$H$183</f>
        <v>0</v>
      </c>
      <c r="AV101" s="144">
        <f>'2.2'!AV101/'3.1.a'!$H$183</f>
        <v>0</v>
      </c>
      <c r="AW101" s="144">
        <f>'2.2'!AW101/'3.1.a'!$H$183</f>
        <v>0</v>
      </c>
      <c r="AX101" s="221">
        <f>'2.2'!AX101/'3.1.a'!$H$183</f>
        <v>0</v>
      </c>
      <c r="AY101" s="220">
        <f>'2.2'!AY101/'3.1.a'!$I$183</f>
        <v>0</v>
      </c>
      <c r="AZ101" s="144">
        <f>'2.2'!AZ101/'3.1.a'!$I$183</f>
        <v>0</v>
      </c>
      <c r="BA101" s="144">
        <f>'2.2'!BA101/'3.1.a'!$I$183</f>
        <v>0</v>
      </c>
      <c r="BB101" s="144">
        <f>'2.2'!BB101/'3.1.a'!$I$183</f>
        <v>0</v>
      </c>
      <c r="BC101" s="144">
        <f>'2.2'!BC101/'3.1.a'!$I$183</f>
        <v>0</v>
      </c>
      <c r="BD101" s="144">
        <f>'2.2'!BD101/'3.1.a'!$I$183</f>
        <v>0</v>
      </c>
      <c r="BE101" s="144">
        <f>'2.2'!BE101/'3.1.a'!$I$183</f>
        <v>0</v>
      </c>
      <c r="BF101" s="221">
        <f>'2.2'!BF101/'3.1.a'!$I$183</f>
        <v>0</v>
      </c>
      <c r="BG101" s="220">
        <f>'2.2'!BG101/'3.1.a'!$J$183</f>
        <v>0</v>
      </c>
      <c r="BH101" s="144">
        <f>'2.2'!BH101/'3.1.a'!$J$183</f>
        <v>0</v>
      </c>
      <c r="BI101" s="144">
        <f>'2.2'!BI101/'3.1.a'!$J$183</f>
        <v>0</v>
      </c>
      <c r="BJ101" s="144">
        <f>'2.2'!BJ101/'3.1.a'!$J$183</f>
        <v>0</v>
      </c>
      <c r="BK101" s="144">
        <f>'2.2'!BK101/'3.1.a'!$J$183</f>
        <v>0</v>
      </c>
      <c r="BL101" s="144">
        <f>'2.2'!BL101/'3.1.a'!$J$183</f>
        <v>0</v>
      </c>
      <c r="BM101" s="144">
        <f>'2.2'!BM101/'3.1.a'!$J$183</f>
        <v>0</v>
      </c>
      <c r="BN101" s="221">
        <f>'2.2'!BN101/'3.1.a'!$J$183</f>
        <v>0</v>
      </c>
      <c r="BO101" s="220">
        <f>'2.2'!BO101/'3.1.a'!$K$183</f>
        <v>0</v>
      </c>
      <c r="BP101" s="144">
        <f>'2.2'!BP101/'3.1.a'!$K$183</f>
        <v>0</v>
      </c>
      <c r="BQ101" s="144">
        <f>'2.2'!BQ101/'3.1.a'!$K$183</f>
        <v>0</v>
      </c>
      <c r="BR101" s="144">
        <f>'2.2'!BR101/'3.1.a'!$K$183</f>
        <v>0</v>
      </c>
      <c r="BS101" s="144">
        <f>'2.2'!BS101/'3.1.a'!$K$183</f>
        <v>0</v>
      </c>
      <c r="BT101" s="144">
        <f>'2.2'!BT101/'3.1.a'!$K$183</f>
        <v>0</v>
      </c>
      <c r="BU101" s="144">
        <f>'2.2'!BU101/'3.1.a'!$K$183</f>
        <v>0</v>
      </c>
      <c r="BV101" s="221">
        <f>'2.2'!BV101/'3.1.a'!$K$183</f>
        <v>0</v>
      </c>
      <c r="BW101" s="220">
        <f>'2.2'!BW101/'3.1.a'!$L$183</f>
        <v>0</v>
      </c>
      <c r="BX101" s="144">
        <f>'2.2'!BX101/'3.1.a'!$L$183</f>
        <v>0</v>
      </c>
      <c r="BY101" s="144">
        <f>'2.2'!BY101/'3.1.a'!$L$183</f>
        <v>0</v>
      </c>
      <c r="BZ101" s="144">
        <f>'2.2'!BZ101/'3.1.a'!$L$183</f>
        <v>0</v>
      </c>
      <c r="CA101" s="144">
        <f>'2.2'!CA101/'3.1.a'!$L$183</f>
        <v>0</v>
      </c>
      <c r="CB101" s="144">
        <f>'2.2'!CB101/'3.1.a'!$L$183</f>
        <v>0</v>
      </c>
      <c r="CC101" s="144">
        <f>'2.2'!CC101/'3.1.a'!$L$183</f>
        <v>0</v>
      </c>
      <c r="CD101" s="221">
        <f>'2.2'!CD101/'3.1.a'!$L$183</f>
        <v>0</v>
      </c>
      <c r="CE101" s="220">
        <f>'2.2'!CE101/'3.1.a'!$M$183</f>
        <v>0</v>
      </c>
      <c r="CF101" s="144">
        <f>'2.2'!CF101/'3.1.a'!$M$183</f>
        <v>0</v>
      </c>
      <c r="CG101" s="144">
        <f>'2.2'!CG101/'3.1.a'!$M$183</f>
        <v>0</v>
      </c>
      <c r="CH101" s="144">
        <f>'2.2'!CH101/'3.1.a'!$M$183</f>
        <v>0</v>
      </c>
      <c r="CI101" s="144">
        <f>'2.2'!CI101/'3.1.a'!$M$183</f>
        <v>0</v>
      </c>
      <c r="CJ101" s="144">
        <f>'2.2'!CJ101/'3.1.a'!$M$183</f>
        <v>0</v>
      </c>
      <c r="CK101" s="144">
        <f>'2.2'!CK101/'3.1.a'!$M$183</f>
        <v>0</v>
      </c>
      <c r="CL101" s="144">
        <f>'2.2'!CL101/'3.1.a'!$M$183</f>
        <v>0</v>
      </c>
      <c r="CM101" s="220">
        <f>'2.2'!CM101/'3.1.a'!$N$183</f>
        <v>0</v>
      </c>
      <c r="CN101" s="144">
        <f>'2.2'!CN101/'3.1.a'!$N$183</f>
        <v>0</v>
      </c>
      <c r="CO101" s="144">
        <f>'2.2'!CO101/'3.1.a'!$N$183</f>
        <v>0</v>
      </c>
      <c r="CP101" s="144">
        <f>'2.2'!CP101/'3.1.a'!$N$183</f>
        <v>0</v>
      </c>
      <c r="CQ101" s="94" t="s">
        <v>826</v>
      </c>
      <c r="CR101" s="94" t="s">
        <v>826</v>
      </c>
      <c r="CS101" s="144">
        <f>'2.2'!CS101/'3.1.a'!$N$183</f>
        <v>0</v>
      </c>
      <c r="CT101" s="94" t="s">
        <v>826</v>
      </c>
    </row>
    <row r="102" spans="1:98" ht="20" customHeight="1" x14ac:dyDescent="0.2">
      <c r="A102" s="35">
        <v>143</v>
      </c>
      <c r="B102" s="36" t="s">
        <v>303</v>
      </c>
      <c r="C102" s="218">
        <f>'2.2'!C102/'3.1.a'!$C$183</f>
        <v>2.9614615343373017E-3</v>
      </c>
      <c r="D102" s="143">
        <f>'2.2'!D102/'3.1.a'!$C$183</f>
        <v>0</v>
      </c>
      <c r="E102" s="143">
        <f>'2.2'!E102/'3.1.a'!$C$183</f>
        <v>0</v>
      </c>
      <c r="F102" s="143">
        <f>'2.2'!F102/'3.1.a'!$C$183</f>
        <v>2.9614615343373017E-3</v>
      </c>
      <c r="G102" s="143">
        <f>'2.2'!G102/'3.1.a'!$C$183</f>
        <v>1.4972757399686605E-3</v>
      </c>
      <c r="H102" s="143">
        <f>'2.2'!H102/'3.1.a'!$C$183</f>
        <v>9.3210412888833241E-4</v>
      </c>
      <c r="I102" s="143">
        <f>'2.2'!I102/'3.1.a'!$C$183</f>
        <v>0</v>
      </c>
      <c r="J102" s="219">
        <f>'2.2'!J102/'3.1.a'!$C$183</f>
        <v>5.3908414031942943E-3</v>
      </c>
      <c r="K102" s="218">
        <f>'2.2'!K102/'3.1.a'!$D$183</f>
        <v>3.2692098260389524E-3</v>
      </c>
      <c r="L102" s="143">
        <f>'2.2'!L102/'3.1.a'!$D$183</f>
        <v>0</v>
      </c>
      <c r="M102" s="143">
        <f>'2.2'!M102/'3.1.a'!$D$183</f>
        <v>0</v>
      </c>
      <c r="N102" s="143">
        <f>'2.2'!N102/'3.1.a'!$D$183</f>
        <v>3.2692098260389524E-3</v>
      </c>
      <c r="O102" s="143">
        <f>'2.2'!O102/'3.1.a'!$D$183</f>
        <v>1.4324701633312632E-3</v>
      </c>
      <c r="P102" s="143">
        <f>'2.2'!P102/'3.1.a'!$D$183</f>
        <v>9.8275042495818941E-4</v>
      </c>
      <c r="Q102" s="143">
        <f>'2.2'!Q102/'3.1.a'!$D$183</f>
        <v>0</v>
      </c>
      <c r="R102" s="219">
        <f>'2.2'!R102/'3.1.a'!$D$183</f>
        <v>5.6844304143284048E-3</v>
      </c>
      <c r="S102" s="218">
        <f>'2.2'!S102/'3.1.a'!$E$183</f>
        <v>5.9857902400348101E-3</v>
      </c>
      <c r="T102" s="143">
        <f>'2.2'!T102/'3.1.a'!$E$183</f>
        <v>0</v>
      </c>
      <c r="U102" s="143">
        <f>'2.2'!U102/'3.1.a'!$E$183</f>
        <v>0</v>
      </c>
      <c r="V102" s="143">
        <f>'2.2'!V102/'3.1.a'!$E$183</f>
        <v>5.9857902400348101E-3</v>
      </c>
      <c r="W102" s="143">
        <f>'2.2'!W102/'3.1.a'!$E$183</f>
        <v>1.4329679443232893E-3</v>
      </c>
      <c r="X102" s="143">
        <f>'2.2'!X102/'3.1.a'!$E$183</f>
        <v>1.0228188002373243E-3</v>
      </c>
      <c r="Y102" s="143">
        <f>'2.2'!Y102/'3.1.a'!$E$183</f>
        <v>0</v>
      </c>
      <c r="Z102" s="219">
        <f>'2.2'!Z102/'3.1.a'!$E$183</f>
        <v>8.4415769845954235E-3</v>
      </c>
      <c r="AA102" s="218">
        <f>'2.2'!AA102/'3.1.a'!$F$183</f>
        <v>4.9242948271622563E-3</v>
      </c>
      <c r="AB102" s="143">
        <f>'2.2'!AB102/'3.1.a'!$F$183</f>
        <v>0</v>
      </c>
      <c r="AC102" s="143">
        <f>'2.2'!AC102/'3.1.a'!$F$183</f>
        <v>0</v>
      </c>
      <c r="AD102" s="143">
        <f>'2.2'!AD102/'3.1.a'!$F$183</f>
        <v>4.9242948271622563E-3</v>
      </c>
      <c r="AE102" s="143">
        <f>'2.2'!AE102/'3.1.a'!$F$183</f>
        <v>1.9036817424219546E-3</v>
      </c>
      <c r="AF102" s="143">
        <f>'2.2'!AF102/'3.1.a'!$F$183</f>
        <v>1.0477587800889038E-3</v>
      </c>
      <c r="AG102" s="143">
        <f>'2.2'!AG102/'3.1.a'!$F$183</f>
        <v>0</v>
      </c>
      <c r="AH102" s="219">
        <f>'2.2'!AH102/'3.1.a'!$F$183</f>
        <v>7.8757353496731134E-3</v>
      </c>
      <c r="AI102" s="218">
        <f>'2.2'!AI102/'3.1.a'!$G$183</f>
        <v>3.9847157852105743E-3</v>
      </c>
      <c r="AJ102" s="143">
        <f>'2.2'!AJ102/'3.1.a'!$G$183</f>
        <v>0</v>
      </c>
      <c r="AK102" s="143">
        <f>'2.2'!AK102/'3.1.a'!$G$183</f>
        <v>0</v>
      </c>
      <c r="AL102" s="143">
        <f>'2.2'!AL102/'3.1.a'!$G$183</f>
        <v>3.9847157852105743E-3</v>
      </c>
      <c r="AM102" s="143">
        <f>'2.2'!AM102/'3.1.a'!$G$183</f>
        <v>1.4374486963122906E-3</v>
      </c>
      <c r="AN102" s="143">
        <f>'2.2'!AN102/'3.1.a'!$G$183</f>
        <v>9.6107750461026933E-4</v>
      </c>
      <c r="AO102" s="143">
        <f>'2.2'!AO102/'3.1.a'!$G$183</f>
        <v>0</v>
      </c>
      <c r="AP102" s="219">
        <f>'2.2'!AP102/'3.1.a'!$G$183</f>
        <v>6.3832419861331348E-3</v>
      </c>
      <c r="AQ102" s="218">
        <f>'2.2'!AQ102/'3.1.a'!$H$183</f>
        <v>3.5565318334807427E-3</v>
      </c>
      <c r="AR102" s="143">
        <f>'2.2'!AR102/'3.1.a'!$H$183</f>
        <v>0</v>
      </c>
      <c r="AS102" s="143">
        <f>'2.2'!AS102/'3.1.a'!$H$183</f>
        <v>0</v>
      </c>
      <c r="AT102" s="143">
        <f>'2.2'!AT102/'3.1.a'!$H$183</f>
        <v>3.5565318334807427E-3</v>
      </c>
      <c r="AU102" s="143">
        <f>'2.2'!AU102/'3.1.a'!$H$183</f>
        <v>1.4526594627227414E-3</v>
      </c>
      <c r="AV102" s="143">
        <f>'2.2'!AV102/'3.1.a'!$H$183</f>
        <v>1.0019401878628726E-3</v>
      </c>
      <c r="AW102" s="143">
        <f>'2.2'!AW102/'3.1.a'!$H$183</f>
        <v>0</v>
      </c>
      <c r="AX102" s="219">
        <f>'2.2'!AX102/'3.1.a'!$H$183</f>
        <v>6.0111314840663567E-3</v>
      </c>
      <c r="AY102" s="218">
        <f>'2.2'!AY102/'3.1.a'!$I$183</f>
        <v>7.4524382060852474E-3</v>
      </c>
      <c r="AZ102" s="143">
        <f>'2.2'!AZ102/'3.1.a'!$I$183</f>
        <v>0</v>
      </c>
      <c r="BA102" s="143">
        <f>'2.2'!BA102/'3.1.a'!$I$183</f>
        <v>0</v>
      </c>
      <c r="BB102" s="143">
        <f>'2.2'!BB102/'3.1.a'!$I$183</f>
        <v>7.4524382060852474E-3</v>
      </c>
      <c r="BC102" s="143">
        <f>'2.2'!BC102/'3.1.a'!$I$183</f>
        <v>1.3856390663305538E-3</v>
      </c>
      <c r="BD102" s="143">
        <f>'2.2'!BD102/'3.1.a'!$I$183</f>
        <v>1.0860057751961216E-3</v>
      </c>
      <c r="BE102" s="143">
        <f>'2.2'!BE102/'3.1.a'!$I$183</f>
        <v>0</v>
      </c>
      <c r="BF102" s="219">
        <f>'2.2'!BF102/'3.1.a'!$I$183</f>
        <v>9.9240830476119233E-3</v>
      </c>
      <c r="BG102" s="218">
        <f>'2.2'!BG102/'3.1.a'!$J$183</f>
        <v>7.0223799328780869E-3</v>
      </c>
      <c r="BH102" s="143">
        <f>'2.2'!BH102/'3.1.a'!$J$183</f>
        <v>0</v>
      </c>
      <c r="BI102" s="143">
        <f>'2.2'!BI102/'3.1.a'!$J$183</f>
        <v>0</v>
      </c>
      <c r="BJ102" s="143">
        <f>'2.2'!BJ102/'3.1.a'!$J$183</f>
        <v>7.0223799328780869E-3</v>
      </c>
      <c r="BK102" s="143">
        <f>'2.2'!BK102/'3.1.a'!$J$183</f>
        <v>1.5921393020158464E-3</v>
      </c>
      <c r="BL102" s="143">
        <f>'2.2'!BL102/'3.1.a'!$J$183</f>
        <v>1.278057676534002E-3</v>
      </c>
      <c r="BM102" s="143">
        <f>'2.2'!BM102/'3.1.a'!$J$183</f>
        <v>0</v>
      </c>
      <c r="BN102" s="219">
        <f>'2.2'!BN102/'3.1.a'!$J$183</f>
        <v>9.892576911427935E-3</v>
      </c>
      <c r="BO102" s="218">
        <f>'2.2'!BO102/'3.1.a'!$K$183</f>
        <v>5.2173977388062301E-3</v>
      </c>
      <c r="BP102" s="143">
        <f>'2.2'!BP102/'3.1.a'!$K$183</f>
        <v>0</v>
      </c>
      <c r="BQ102" s="143">
        <f>'2.2'!BQ102/'3.1.a'!$K$183</f>
        <v>0</v>
      </c>
      <c r="BR102" s="143">
        <f>'2.2'!BR102/'3.1.a'!$K$183</f>
        <v>5.2173977388062301E-3</v>
      </c>
      <c r="BS102" s="143">
        <f>'2.2'!BS102/'3.1.a'!$K$183</f>
        <v>1.6044265088652559E-3</v>
      </c>
      <c r="BT102" s="143">
        <f>'2.2'!BT102/'3.1.a'!$K$183</f>
        <v>1.2623430681127394E-3</v>
      </c>
      <c r="BU102" s="143">
        <f>'2.2'!BU102/'3.1.a'!$K$183</f>
        <v>0</v>
      </c>
      <c r="BV102" s="219">
        <f>'2.2'!BV102/'3.1.a'!$K$183</f>
        <v>8.0841673157842249E-3</v>
      </c>
      <c r="BW102" s="218">
        <f>'2.2'!BW102/'3.1.a'!$L$183</f>
        <v>4.052369811574595E-3</v>
      </c>
      <c r="BX102" s="143">
        <f>'2.2'!BX102/'3.1.a'!$L$183</f>
        <v>0</v>
      </c>
      <c r="BY102" s="143">
        <f>'2.2'!BY102/'3.1.a'!$L$183</f>
        <v>0</v>
      </c>
      <c r="BZ102" s="143">
        <f>'2.2'!BZ102/'3.1.a'!$L$183</f>
        <v>4.052369811574595E-3</v>
      </c>
      <c r="CA102" s="143">
        <f>'2.2'!CA102/'3.1.a'!$L$183</f>
        <v>1.8620051328309105E-3</v>
      </c>
      <c r="CB102" s="143">
        <f>'2.2'!CB102/'3.1.a'!$L$183</f>
        <v>1.1835665892353147E-3</v>
      </c>
      <c r="CC102" s="143">
        <f>'2.2'!CC102/'3.1.a'!$L$183</f>
        <v>0</v>
      </c>
      <c r="CD102" s="219">
        <f>'2.2'!CD102/'3.1.a'!$L$183</f>
        <v>7.0979415336408199E-3</v>
      </c>
      <c r="CE102" s="218">
        <f>'2.2'!CE102/'3.1.a'!$M$183</f>
        <v>3.80549100666277E-3</v>
      </c>
      <c r="CF102" s="143">
        <f>'2.2'!CF102/'3.1.a'!$M$183</f>
        <v>0</v>
      </c>
      <c r="CG102" s="143">
        <f>'2.2'!CG102/'3.1.a'!$M$183</f>
        <v>0</v>
      </c>
      <c r="CH102" s="143">
        <f>'2.2'!CH102/'3.1.a'!$M$183</f>
        <v>3.80549100666277E-3</v>
      </c>
      <c r="CI102" s="143">
        <f>'2.2'!CI102/'3.1.a'!$M$183</f>
        <v>1.385301809324664E-3</v>
      </c>
      <c r="CJ102" s="143">
        <f>'2.2'!CJ102/'3.1.a'!$M$183</f>
        <v>9.7851244155970542E-4</v>
      </c>
      <c r="CK102" s="143">
        <f>'2.2'!CK102/'3.1.a'!$M$183</f>
        <v>0</v>
      </c>
      <c r="CL102" s="143">
        <f>'2.2'!CL102/'3.1.a'!$M$183</f>
        <v>6.1693052575471398E-3</v>
      </c>
      <c r="CM102" s="218">
        <f>'2.2'!CM102/'3.1.a'!$N$183</f>
        <v>4.108292412057621E-3</v>
      </c>
      <c r="CN102" s="143">
        <f>'2.2'!CN102/'3.1.a'!$N$183</f>
        <v>0</v>
      </c>
      <c r="CO102" s="143">
        <f>'2.2'!CO102/'3.1.a'!$N$183</f>
        <v>0</v>
      </c>
      <c r="CP102" s="143">
        <f>'2.2'!CP102/'3.1.a'!$N$183</f>
        <v>4.108292412057621E-3</v>
      </c>
      <c r="CQ102" s="264" t="s">
        <v>826</v>
      </c>
      <c r="CR102" s="264" t="s">
        <v>826</v>
      </c>
      <c r="CS102" s="143">
        <f>'2.2'!CS102/'3.1.a'!$N$183</f>
        <v>0</v>
      </c>
      <c r="CT102" s="264" t="s">
        <v>826</v>
      </c>
    </row>
    <row r="103" spans="1:98" ht="20" customHeight="1" x14ac:dyDescent="0.2">
      <c r="A103" s="35">
        <v>144</v>
      </c>
      <c r="B103" s="36" t="s">
        <v>304</v>
      </c>
      <c r="C103" s="218">
        <f>'2.2'!C103/'3.1.a'!$C$183</f>
        <v>1.8064239591085289E-3</v>
      </c>
      <c r="D103" s="143">
        <f>'2.2'!D103/'3.1.a'!$C$183</f>
        <v>2.2969971658945914E-4</v>
      </c>
      <c r="E103" s="143">
        <f>'2.2'!E103/'3.1.a'!$C$183</f>
        <v>0</v>
      </c>
      <c r="F103" s="143">
        <f>'2.2'!F103/'3.1.a'!$C$183</f>
        <v>2.0361236756979879E-3</v>
      </c>
      <c r="G103" s="143">
        <f>'2.2'!G103/'3.1.a'!$C$183</f>
        <v>1.7613417029180901E-3</v>
      </c>
      <c r="H103" s="143">
        <f>'2.2'!H103/'3.1.a'!$C$183</f>
        <v>2.5108755966743169E-4</v>
      </c>
      <c r="I103" s="143">
        <f>'2.2'!I103/'3.1.a'!$C$183</f>
        <v>0</v>
      </c>
      <c r="J103" s="219">
        <f>'2.2'!J103/'3.1.a'!$C$183</f>
        <v>4.0485529382835103E-3</v>
      </c>
      <c r="K103" s="218">
        <f>'2.2'!K103/'3.1.a'!$D$183</f>
        <v>1.4466214595846524E-3</v>
      </c>
      <c r="L103" s="143">
        <f>'2.2'!L103/'3.1.a'!$D$183</f>
        <v>2.2976568086606697E-4</v>
      </c>
      <c r="M103" s="143">
        <f>'2.2'!M103/'3.1.a'!$D$183</f>
        <v>0</v>
      </c>
      <c r="N103" s="143">
        <f>'2.2'!N103/'3.1.a'!$D$183</f>
        <v>1.6763871404507193E-3</v>
      </c>
      <c r="O103" s="143">
        <f>'2.2'!O103/'3.1.a'!$D$183</f>
        <v>2.1464098266072854E-3</v>
      </c>
      <c r="P103" s="143">
        <f>'2.2'!P103/'3.1.a'!$D$183</f>
        <v>5.3833964906230381E-5</v>
      </c>
      <c r="Q103" s="143">
        <f>'2.2'!Q103/'3.1.a'!$D$183</f>
        <v>0</v>
      </c>
      <c r="R103" s="219">
        <f>'2.2'!R103/'3.1.a'!$D$183</f>
        <v>3.8766309319642344E-3</v>
      </c>
      <c r="S103" s="218">
        <f>'2.2'!S103/'3.1.a'!$E$183</f>
        <v>2.6268336032387904E-3</v>
      </c>
      <c r="T103" s="143">
        <f>'2.2'!T103/'3.1.a'!$E$183</f>
        <v>1.757554008301556E-3</v>
      </c>
      <c r="U103" s="143">
        <f>'2.2'!U103/'3.1.a'!$E$183</f>
        <v>0</v>
      </c>
      <c r="V103" s="143">
        <f>'2.2'!V103/'3.1.a'!$E$183</f>
        <v>4.384387611540347E-3</v>
      </c>
      <c r="W103" s="143">
        <f>'2.2'!W103/'3.1.a'!$E$183</f>
        <v>1.7973742813890766E-3</v>
      </c>
      <c r="X103" s="143">
        <f>'2.2'!X103/'3.1.a'!$E$183</f>
        <v>0</v>
      </c>
      <c r="Y103" s="143">
        <f>'2.2'!Y103/'3.1.a'!$E$183</f>
        <v>0</v>
      </c>
      <c r="Z103" s="219">
        <f>'2.2'!Z103/'3.1.a'!$E$183</f>
        <v>6.1817618929294231E-3</v>
      </c>
      <c r="AA103" s="218">
        <f>'2.2'!AA103/'3.1.a'!$F$183</f>
        <v>2.1789439323121177E-3</v>
      </c>
      <c r="AB103" s="143">
        <f>'2.2'!AB103/'3.1.a'!$F$183</f>
        <v>4.7956306747537659E-4</v>
      </c>
      <c r="AC103" s="143">
        <f>'2.2'!AC103/'3.1.a'!$F$183</f>
        <v>0</v>
      </c>
      <c r="AD103" s="143">
        <f>'2.2'!AD103/'3.1.a'!$F$183</f>
        <v>2.6585069997874938E-3</v>
      </c>
      <c r="AE103" s="143">
        <f>'2.2'!AE103/'3.1.a'!$F$183</f>
        <v>2.5133375520914208E-3</v>
      </c>
      <c r="AF103" s="143">
        <f>'2.2'!AF103/'3.1.a'!$F$183</f>
        <v>2.9305063207517238E-5</v>
      </c>
      <c r="AG103" s="143">
        <f>'2.2'!AG103/'3.1.a'!$F$183</f>
        <v>0</v>
      </c>
      <c r="AH103" s="219">
        <f>'2.2'!AH103/'3.1.a'!$F$183</f>
        <v>5.201149615086431E-3</v>
      </c>
      <c r="AI103" s="218">
        <f>'2.2'!AI103/'3.1.a'!$G$183</f>
        <v>1.1514306027077916E-3</v>
      </c>
      <c r="AJ103" s="143">
        <f>'2.2'!AJ103/'3.1.a'!$G$183</f>
        <v>8.7907253363541803E-4</v>
      </c>
      <c r="AK103" s="143">
        <f>'2.2'!AK103/'3.1.a'!$G$183</f>
        <v>0</v>
      </c>
      <c r="AL103" s="143">
        <f>'2.2'!AL103/'3.1.a'!$G$183</f>
        <v>2.0305031363432096E-3</v>
      </c>
      <c r="AM103" s="143">
        <f>'2.2'!AM103/'3.1.a'!$G$183</f>
        <v>2.1373092192972835E-3</v>
      </c>
      <c r="AN103" s="143">
        <f>'2.2'!AN103/'3.1.a'!$G$183</f>
        <v>1.7365046389952493E-4</v>
      </c>
      <c r="AO103" s="143">
        <f>'2.2'!AO103/'3.1.a'!$G$183</f>
        <v>0</v>
      </c>
      <c r="AP103" s="219">
        <f>'2.2'!AP103/'3.1.a'!$G$183</f>
        <v>4.3414628195400182E-3</v>
      </c>
      <c r="AQ103" s="218">
        <f>'2.2'!AQ103/'3.1.a'!$H$183</f>
        <v>3.1478002624909791E-3</v>
      </c>
      <c r="AR103" s="143">
        <f>'2.2'!AR103/'3.1.a'!$H$183</f>
        <v>9.1177960169699153E-4</v>
      </c>
      <c r="AS103" s="143">
        <f>'2.2'!AS103/'3.1.a'!$H$183</f>
        <v>0</v>
      </c>
      <c r="AT103" s="143">
        <f>'2.2'!AT103/'3.1.a'!$H$183</f>
        <v>4.059579864187971E-3</v>
      </c>
      <c r="AU103" s="143">
        <f>'2.2'!AU103/'3.1.a'!$H$183</f>
        <v>4.9627792909825909E-3</v>
      </c>
      <c r="AV103" s="143">
        <f>'2.2'!AV103/'3.1.a'!$H$183</f>
        <v>6.9349344622380259E-4</v>
      </c>
      <c r="AW103" s="143">
        <f>'2.2'!AW103/'3.1.a'!$H$183</f>
        <v>0</v>
      </c>
      <c r="AX103" s="219">
        <f>'2.2'!AX103/'3.1.a'!$H$183</f>
        <v>9.7158526013943636E-3</v>
      </c>
      <c r="AY103" s="218">
        <f>'2.2'!AY103/'3.1.a'!$I$183</f>
        <v>2.0168226493190336E-3</v>
      </c>
      <c r="AZ103" s="143">
        <f>'2.2'!AZ103/'3.1.a'!$I$183</f>
        <v>3.9986167511733313E-4</v>
      </c>
      <c r="BA103" s="143">
        <f>'2.2'!BA103/'3.1.a'!$I$183</f>
        <v>0</v>
      </c>
      <c r="BB103" s="143">
        <f>'2.2'!BB103/'3.1.a'!$I$183</f>
        <v>2.4166843244363668E-3</v>
      </c>
      <c r="BC103" s="143">
        <f>'2.2'!BC103/'3.1.a'!$I$183</f>
        <v>3.3301342852440122E-3</v>
      </c>
      <c r="BD103" s="143">
        <f>'2.2'!BD103/'3.1.a'!$I$183</f>
        <v>3.2457302001762773E-4</v>
      </c>
      <c r="BE103" s="143">
        <f>'2.2'!BE103/'3.1.a'!$I$183</f>
        <v>0</v>
      </c>
      <c r="BF103" s="219">
        <f>'2.2'!BF103/'3.1.a'!$I$183</f>
        <v>6.071391629698007E-3</v>
      </c>
      <c r="BG103" s="218">
        <f>'2.2'!BG103/'3.1.a'!$J$183</f>
        <v>-1.5210328991437086E-3</v>
      </c>
      <c r="BH103" s="143">
        <f>'2.2'!BH103/'3.1.a'!$J$183</f>
        <v>3.4474941002772975E-4</v>
      </c>
      <c r="BI103" s="143">
        <f>'2.2'!BI103/'3.1.a'!$J$183</f>
        <v>0</v>
      </c>
      <c r="BJ103" s="143">
        <f>'2.2'!BJ103/'3.1.a'!$J$183</f>
        <v>-1.1762834891159788E-3</v>
      </c>
      <c r="BK103" s="143">
        <f>'2.2'!BK103/'3.1.a'!$J$183</f>
        <v>2.9109315569275139E-3</v>
      </c>
      <c r="BL103" s="143">
        <f>'2.2'!BL103/'3.1.a'!$J$183</f>
        <v>0</v>
      </c>
      <c r="BM103" s="143">
        <f>'2.2'!BM103/'3.1.a'!$J$183</f>
        <v>0</v>
      </c>
      <c r="BN103" s="219">
        <f>'2.2'!BN103/'3.1.a'!$J$183</f>
        <v>1.7346480678115351E-3</v>
      </c>
      <c r="BO103" s="218">
        <f>'2.2'!BO103/'3.1.a'!$K$183</f>
        <v>1.9080465804514788E-3</v>
      </c>
      <c r="BP103" s="143">
        <f>'2.2'!BP103/'3.1.a'!$K$183</f>
        <v>3.9257005412226853E-4</v>
      </c>
      <c r="BQ103" s="143">
        <f>'2.2'!BQ103/'3.1.a'!$K$183</f>
        <v>0</v>
      </c>
      <c r="BR103" s="143">
        <f>'2.2'!BR103/'3.1.a'!$K$183</f>
        <v>2.3006166345737474E-3</v>
      </c>
      <c r="BS103" s="143">
        <f>'2.2'!BS103/'3.1.a'!$K$183</f>
        <v>1.6897545906260159E-3</v>
      </c>
      <c r="BT103" s="143">
        <f>'2.2'!BT103/'3.1.a'!$K$183</f>
        <v>0</v>
      </c>
      <c r="BU103" s="143">
        <f>'2.2'!BU103/'3.1.a'!$K$183</f>
        <v>0</v>
      </c>
      <c r="BV103" s="219">
        <f>'2.2'!BV103/'3.1.a'!$K$183</f>
        <v>3.9903712251997629E-3</v>
      </c>
      <c r="BW103" s="218">
        <f>'2.2'!BW103/'3.1.a'!$L$183</f>
        <v>2.2055608863342656E-3</v>
      </c>
      <c r="BX103" s="143">
        <f>'2.2'!BX103/'3.1.a'!$L$183</f>
        <v>2.5603204219819624E-3</v>
      </c>
      <c r="BY103" s="143">
        <f>'2.2'!BY103/'3.1.a'!$L$183</f>
        <v>0</v>
      </c>
      <c r="BZ103" s="143">
        <f>'2.2'!BZ103/'3.1.a'!$L$183</f>
        <v>4.765881308316228E-3</v>
      </c>
      <c r="CA103" s="143">
        <f>'2.2'!CA103/'3.1.a'!$L$183</f>
        <v>2.3361026278853974E-3</v>
      </c>
      <c r="CB103" s="143">
        <f>'2.2'!CB103/'3.1.a'!$L$183</f>
        <v>9.9733925022576987E-4</v>
      </c>
      <c r="CC103" s="143">
        <f>'2.2'!CC103/'3.1.a'!$L$183</f>
        <v>0</v>
      </c>
      <c r="CD103" s="219">
        <f>'2.2'!CD103/'3.1.a'!$L$183</f>
        <v>8.0993231864273964E-3</v>
      </c>
      <c r="CE103" s="218">
        <f>'2.2'!CE103/'3.1.a'!$M$183</f>
        <v>2.5505930858540512E-3</v>
      </c>
      <c r="CF103" s="143">
        <f>'2.2'!CF103/'3.1.a'!$M$183</f>
        <v>5.2123834718313684E-3</v>
      </c>
      <c r="CG103" s="143">
        <f>'2.2'!CG103/'3.1.a'!$M$183</f>
        <v>0</v>
      </c>
      <c r="CH103" s="143">
        <f>'2.2'!CH103/'3.1.a'!$M$183</f>
        <v>7.7629765576854191E-3</v>
      </c>
      <c r="CI103" s="143">
        <f>'2.2'!CI103/'3.1.a'!$M$183</f>
        <v>2.0715956666828312E-3</v>
      </c>
      <c r="CJ103" s="143">
        <f>'2.2'!CJ103/'3.1.a'!$M$183</f>
        <v>4.9275937901982643E-4</v>
      </c>
      <c r="CK103" s="143">
        <f>'2.2'!CK103/'3.1.a'!$M$183</f>
        <v>0</v>
      </c>
      <c r="CL103" s="143">
        <f>'2.2'!CL103/'3.1.a'!$M$183</f>
        <v>1.0327331603388078E-2</v>
      </c>
      <c r="CM103" s="218">
        <f>'2.2'!CM103/'3.1.a'!$N$183</f>
        <v>3.0462302437850612E-3</v>
      </c>
      <c r="CN103" s="143">
        <f>'2.2'!CN103/'3.1.a'!$N$183</f>
        <v>1.8891821301712425E-4</v>
      </c>
      <c r="CO103" s="143">
        <f>'2.2'!CO103/'3.1.a'!$N$183</f>
        <v>0</v>
      </c>
      <c r="CP103" s="143">
        <f>'2.2'!CP103/'3.1.a'!$N$183</f>
        <v>3.2351484568021852E-3</v>
      </c>
      <c r="CQ103" s="264" t="s">
        <v>826</v>
      </c>
      <c r="CR103" s="264" t="s">
        <v>826</v>
      </c>
      <c r="CS103" s="143">
        <f>'2.2'!CS103/'3.1.a'!$N$183</f>
        <v>0</v>
      </c>
      <c r="CT103" s="264" t="s">
        <v>826</v>
      </c>
    </row>
    <row r="104" spans="1:98" ht="20" customHeight="1" x14ac:dyDescent="0.2">
      <c r="A104" s="21">
        <v>1441</v>
      </c>
      <c r="B104" s="22" t="s">
        <v>286</v>
      </c>
      <c r="C104" s="220">
        <f>'2.2'!C104/'3.1.a'!$C$183</f>
        <v>1.8020363734367311E-3</v>
      </c>
      <c r="D104" s="144">
        <f>'2.2'!D104/'3.1.a'!$C$183</f>
        <v>0</v>
      </c>
      <c r="E104" s="144">
        <f>'2.2'!E104/'3.1.a'!$C$183</f>
        <v>0</v>
      </c>
      <c r="F104" s="144">
        <f>'2.2'!F104/'3.1.a'!$C$183</f>
        <v>1.8020363734367311E-3</v>
      </c>
      <c r="G104" s="144">
        <f>'2.2'!G104/'3.1.a'!$C$183</f>
        <v>1.7613417029180901E-3</v>
      </c>
      <c r="H104" s="144">
        <f>'2.2'!H104/'3.1.a'!$C$183</f>
        <v>2.5108755966743169E-4</v>
      </c>
      <c r="I104" s="144">
        <f>'2.2'!I104/'3.1.a'!$C$183</f>
        <v>0</v>
      </c>
      <c r="J104" s="221">
        <f>'2.2'!J104/'3.1.a'!$C$183</f>
        <v>3.8144656360222535E-3</v>
      </c>
      <c r="K104" s="220">
        <f>'2.2'!K104/'3.1.a'!$D$183</f>
        <v>1.4379199149411547E-3</v>
      </c>
      <c r="L104" s="144">
        <f>'2.2'!L104/'3.1.a'!$D$183</f>
        <v>0</v>
      </c>
      <c r="M104" s="144">
        <f>'2.2'!M104/'3.1.a'!$D$183</f>
        <v>0</v>
      </c>
      <c r="N104" s="144">
        <f>'2.2'!N104/'3.1.a'!$D$183</f>
        <v>1.4379199149411547E-3</v>
      </c>
      <c r="O104" s="144">
        <f>'2.2'!O104/'3.1.a'!$D$183</f>
        <v>2.1464098266072854E-3</v>
      </c>
      <c r="P104" s="144">
        <f>'2.2'!P104/'3.1.a'!$D$183</f>
        <v>5.3833964906230381E-5</v>
      </c>
      <c r="Q104" s="144">
        <f>'2.2'!Q104/'3.1.a'!$D$183</f>
        <v>0</v>
      </c>
      <c r="R104" s="221">
        <f>'2.2'!R104/'3.1.a'!$D$183</f>
        <v>3.6381637064546706E-3</v>
      </c>
      <c r="S104" s="220">
        <f>'2.2'!S104/'3.1.a'!$E$183</f>
        <v>2.5935180891633225E-3</v>
      </c>
      <c r="T104" s="144">
        <f>'2.2'!T104/'3.1.a'!$E$183</f>
        <v>0</v>
      </c>
      <c r="U104" s="144">
        <f>'2.2'!U104/'3.1.a'!$E$183</f>
        <v>0</v>
      </c>
      <c r="V104" s="144">
        <f>'2.2'!V104/'3.1.a'!$E$183</f>
        <v>2.5935180891633225E-3</v>
      </c>
      <c r="W104" s="144">
        <f>'2.2'!W104/'3.1.a'!$E$183</f>
        <v>1.7973742813890766E-3</v>
      </c>
      <c r="X104" s="144">
        <f>'2.2'!X104/'3.1.a'!$E$183</f>
        <v>0</v>
      </c>
      <c r="Y104" s="144">
        <f>'2.2'!Y104/'3.1.a'!$E$183</f>
        <v>0</v>
      </c>
      <c r="Z104" s="221">
        <f>'2.2'!Z104/'3.1.a'!$E$183</f>
        <v>4.3908923705523991E-3</v>
      </c>
      <c r="AA104" s="220">
        <f>'2.2'!AA104/'3.1.a'!$F$183</f>
        <v>2.173038117341093E-3</v>
      </c>
      <c r="AB104" s="144">
        <f>'2.2'!AB104/'3.1.a'!$F$183</f>
        <v>0</v>
      </c>
      <c r="AC104" s="144">
        <f>'2.2'!AC104/'3.1.a'!$F$183</f>
        <v>0</v>
      </c>
      <c r="AD104" s="144">
        <f>'2.2'!AD104/'3.1.a'!$F$183</f>
        <v>2.173038117341093E-3</v>
      </c>
      <c r="AE104" s="144">
        <f>'2.2'!AE104/'3.1.a'!$F$183</f>
        <v>2.2258485358026088E-3</v>
      </c>
      <c r="AF104" s="144">
        <f>'2.2'!AF104/'3.1.a'!$F$183</f>
        <v>0</v>
      </c>
      <c r="AG104" s="144">
        <f>'2.2'!AG104/'3.1.a'!$F$183</f>
        <v>0</v>
      </c>
      <c r="AH104" s="221">
        <f>'2.2'!AH104/'3.1.a'!$F$183</f>
        <v>4.3988866531437009E-3</v>
      </c>
      <c r="AI104" s="220">
        <f>'2.2'!AI104/'3.1.a'!$G$183</f>
        <v>1.1411024198068405E-3</v>
      </c>
      <c r="AJ104" s="144">
        <f>'2.2'!AJ104/'3.1.a'!$G$183</f>
        <v>0</v>
      </c>
      <c r="AK104" s="144">
        <f>'2.2'!AK104/'3.1.a'!$G$183</f>
        <v>0</v>
      </c>
      <c r="AL104" s="144">
        <f>'2.2'!AL104/'3.1.a'!$G$183</f>
        <v>1.1411024198068405E-3</v>
      </c>
      <c r="AM104" s="144">
        <f>'2.2'!AM104/'3.1.a'!$G$183</f>
        <v>1.9760201895739076E-3</v>
      </c>
      <c r="AN104" s="144">
        <f>'2.2'!AN104/'3.1.a'!$G$183</f>
        <v>1.7365046389952493E-4</v>
      </c>
      <c r="AO104" s="144">
        <f>'2.2'!AO104/'3.1.a'!$G$183</f>
        <v>0</v>
      </c>
      <c r="AP104" s="221">
        <f>'2.2'!AP104/'3.1.a'!$G$183</f>
        <v>3.2907730732802732E-3</v>
      </c>
      <c r="AQ104" s="220">
        <f>'2.2'!AQ104/'3.1.a'!$H$183</f>
        <v>3.1436551180770772E-3</v>
      </c>
      <c r="AR104" s="144">
        <f>'2.2'!AR104/'3.1.a'!$H$183</f>
        <v>0</v>
      </c>
      <c r="AS104" s="144">
        <f>'2.2'!AS104/'3.1.a'!$H$183</f>
        <v>0</v>
      </c>
      <c r="AT104" s="144">
        <f>'2.2'!AT104/'3.1.a'!$H$183</f>
        <v>3.1436551180770772E-3</v>
      </c>
      <c r="AU104" s="144">
        <f>'2.2'!AU104/'3.1.a'!$H$183</f>
        <v>4.5756000475119223E-3</v>
      </c>
      <c r="AV104" s="144">
        <f>'2.2'!AV104/'3.1.a'!$H$183</f>
        <v>6.9349344622380259E-4</v>
      </c>
      <c r="AW104" s="144">
        <f>'2.2'!AW104/'3.1.a'!$H$183</f>
        <v>0</v>
      </c>
      <c r="AX104" s="221">
        <f>'2.2'!AX104/'3.1.a'!$H$183</f>
        <v>8.412748611812803E-3</v>
      </c>
      <c r="AY104" s="220">
        <f>'2.2'!AY104/'3.1.a'!$I$183</f>
        <v>2.0117321667473772E-3</v>
      </c>
      <c r="AZ104" s="144">
        <f>'2.2'!AZ104/'3.1.a'!$I$183</f>
        <v>0</v>
      </c>
      <c r="BA104" s="144">
        <f>'2.2'!BA104/'3.1.a'!$I$183</f>
        <v>0</v>
      </c>
      <c r="BB104" s="144">
        <f>'2.2'!BB104/'3.1.a'!$I$183</f>
        <v>2.0117321667473772E-3</v>
      </c>
      <c r="BC104" s="144">
        <f>'2.2'!BC104/'3.1.a'!$I$183</f>
        <v>3.0256381697206926E-3</v>
      </c>
      <c r="BD104" s="144">
        <f>'2.2'!BD104/'3.1.a'!$I$183</f>
        <v>3.2457302001762773E-4</v>
      </c>
      <c r="BE104" s="144">
        <f>'2.2'!BE104/'3.1.a'!$I$183</f>
        <v>0</v>
      </c>
      <c r="BF104" s="221">
        <f>'2.2'!BF104/'3.1.a'!$I$183</f>
        <v>5.361943356485697E-3</v>
      </c>
      <c r="BG104" s="220">
        <f>'2.2'!BG104/'3.1.a'!$J$183</f>
        <v>-1.521184676422172E-3</v>
      </c>
      <c r="BH104" s="144">
        <f>'2.2'!BH104/'3.1.a'!$J$183</f>
        <v>0</v>
      </c>
      <c r="BI104" s="144">
        <f>'2.2'!BI104/'3.1.a'!$J$183</f>
        <v>0</v>
      </c>
      <c r="BJ104" s="144">
        <f>'2.2'!BJ104/'3.1.a'!$J$183</f>
        <v>-1.521184676422172E-3</v>
      </c>
      <c r="BK104" s="144">
        <f>'2.2'!BK104/'3.1.a'!$J$183</f>
        <v>2.6826801690785699E-3</v>
      </c>
      <c r="BL104" s="144">
        <f>'2.2'!BL104/'3.1.a'!$J$183</f>
        <v>0</v>
      </c>
      <c r="BM104" s="144">
        <f>'2.2'!BM104/'3.1.a'!$J$183</f>
        <v>0</v>
      </c>
      <c r="BN104" s="221">
        <f>'2.2'!BN104/'3.1.a'!$J$183</f>
        <v>1.1614954926563979E-3</v>
      </c>
      <c r="BO104" s="220">
        <f>'2.2'!BO104/'3.1.a'!$K$183</f>
        <v>1.9080465804514788E-3</v>
      </c>
      <c r="BP104" s="144">
        <f>'2.2'!BP104/'3.1.a'!$K$183</f>
        <v>0</v>
      </c>
      <c r="BQ104" s="144">
        <f>'2.2'!BQ104/'3.1.a'!$K$183</f>
        <v>0</v>
      </c>
      <c r="BR104" s="144">
        <f>'2.2'!BR104/'3.1.a'!$K$183</f>
        <v>1.9080465804514788E-3</v>
      </c>
      <c r="BS104" s="144">
        <f>'2.2'!BS104/'3.1.a'!$K$183</f>
        <v>1.6851214544477105E-3</v>
      </c>
      <c r="BT104" s="144">
        <f>'2.2'!BT104/'3.1.a'!$K$183</f>
        <v>0</v>
      </c>
      <c r="BU104" s="144">
        <f>'2.2'!BU104/'3.1.a'!$K$183</f>
        <v>0</v>
      </c>
      <c r="BV104" s="221">
        <f>'2.2'!BV104/'3.1.a'!$K$183</f>
        <v>3.5931680348991889E-3</v>
      </c>
      <c r="BW104" s="220">
        <f>'2.2'!BW104/'3.1.a'!$L$183</f>
        <v>2.2055326231487839E-3</v>
      </c>
      <c r="BX104" s="144">
        <f>'2.2'!BX104/'3.1.a'!$L$183</f>
        <v>2.2051354888687185E-3</v>
      </c>
      <c r="BY104" s="144">
        <f>'2.2'!BY104/'3.1.a'!$L$183</f>
        <v>0</v>
      </c>
      <c r="BZ104" s="144">
        <f>'2.2'!BZ104/'3.1.a'!$L$183</f>
        <v>4.4106681120175024E-3</v>
      </c>
      <c r="CA104" s="144">
        <f>'2.2'!CA104/'3.1.a'!$L$183</f>
        <v>2.3361026278853974E-3</v>
      </c>
      <c r="CB104" s="144">
        <f>'2.2'!CB104/'3.1.a'!$L$183</f>
        <v>7.1188762473846411E-4</v>
      </c>
      <c r="CC104" s="144">
        <f>'2.2'!CC104/'3.1.a'!$L$183</f>
        <v>0</v>
      </c>
      <c r="CD104" s="221">
        <f>'2.2'!CD104/'3.1.a'!$L$183</f>
        <v>7.4586583646413639E-3</v>
      </c>
      <c r="CE104" s="220">
        <f>'2.2'!CE104/'3.1.a'!$M$183</f>
        <v>2.5505582688475502E-3</v>
      </c>
      <c r="CF104" s="144">
        <f>'2.2'!CF104/'3.1.a'!$M$183</f>
        <v>4.8850574112350468E-3</v>
      </c>
      <c r="CG104" s="144">
        <f>'2.2'!CG104/'3.1.a'!$M$183</f>
        <v>0</v>
      </c>
      <c r="CH104" s="144">
        <f>'2.2'!CH104/'3.1.a'!$M$183</f>
        <v>7.4356156800825966E-3</v>
      </c>
      <c r="CI104" s="144">
        <f>'2.2'!CI104/'3.1.a'!$M$183</f>
        <v>2.0715956666828312E-3</v>
      </c>
      <c r="CJ104" s="144">
        <f>'2.2'!CJ104/'3.1.a'!$M$183</f>
        <v>4.9275937901982643E-4</v>
      </c>
      <c r="CK104" s="144">
        <f>'2.2'!CK104/'3.1.a'!$M$183</f>
        <v>0</v>
      </c>
      <c r="CL104" s="144">
        <f>'2.2'!CL104/'3.1.a'!$M$183</f>
        <v>9.9999707257852552E-3</v>
      </c>
      <c r="CM104" s="220">
        <f>'2.2'!CM104/'3.1.a'!$N$183</f>
        <v>3.046205207751838E-3</v>
      </c>
      <c r="CN104" s="144">
        <f>'2.2'!CN104/'3.1.a'!$N$183</f>
        <v>0</v>
      </c>
      <c r="CO104" s="144">
        <f>'2.2'!CO104/'3.1.a'!$N$183</f>
        <v>0</v>
      </c>
      <c r="CP104" s="144">
        <f>'2.2'!CP104/'3.1.a'!$N$183</f>
        <v>3.046205207751838E-3</v>
      </c>
      <c r="CQ104" s="94" t="s">
        <v>826</v>
      </c>
      <c r="CR104" s="94" t="s">
        <v>826</v>
      </c>
      <c r="CS104" s="144">
        <f>'2.2'!CS104/'3.1.a'!$N$183</f>
        <v>0</v>
      </c>
      <c r="CT104" s="94" t="s">
        <v>826</v>
      </c>
    </row>
    <row r="105" spans="1:98" ht="20" customHeight="1" x14ac:dyDescent="0.2">
      <c r="A105" s="21">
        <v>1442</v>
      </c>
      <c r="B105" s="22" t="s">
        <v>287</v>
      </c>
      <c r="C105" s="220">
        <f>'2.2'!C105/'3.1.a'!$C$183</f>
        <v>4.3875856717981951E-6</v>
      </c>
      <c r="D105" s="144">
        <f>'2.2'!D105/'3.1.a'!$C$183</f>
        <v>2.2969971658945914E-4</v>
      </c>
      <c r="E105" s="144">
        <f>'2.2'!E105/'3.1.a'!$C$183</f>
        <v>0</v>
      </c>
      <c r="F105" s="144">
        <f>'2.2'!F105/'3.1.a'!$C$183</f>
        <v>2.3408730226125735E-4</v>
      </c>
      <c r="G105" s="144">
        <f>'2.2'!G105/'3.1.a'!$C$183</f>
        <v>0</v>
      </c>
      <c r="H105" s="144">
        <f>'2.2'!H105/'3.1.a'!$C$183</f>
        <v>0</v>
      </c>
      <c r="I105" s="144">
        <f>'2.2'!I105/'3.1.a'!$C$183</f>
        <v>0</v>
      </c>
      <c r="J105" s="221">
        <f>'2.2'!J105/'3.1.a'!$C$183</f>
        <v>2.3408730226125735E-4</v>
      </c>
      <c r="K105" s="220">
        <f>'2.2'!K105/'3.1.a'!$D$183</f>
        <v>8.7015446434977571E-6</v>
      </c>
      <c r="L105" s="144">
        <f>'2.2'!L105/'3.1.a'!$D$183</f>
        <v>2.2976568086606697E-4</v>
      </c>
      <c r="M105" s="144">
        <f>'2.2'!M105/'3.1.a'!$D$183</f>
        <v>0</v>
      </c>
      <c r="N105" s="144">
        <f>'2.2'!N105/'3.1.a'!$D$183</f>
        <v>2.3846722550956474E-4</v>
      </c>
      <c r="O105" s="144">
        <f>'2.2'!O105/'3.1.a'!$D$183</f>
        <v>0</v>
      </c>
      <c r="P105" s="144">
        <f>'2.2'!P105/'3.1.a'!$D$183</f>
        <v>0</v>
      </c>
      <c r="Q105" s="144">
        <f>'2.2'!Q105/'3.1.a'!$D$183</f>
        <v>0</v>
      </c>
      <c r="R105" s="221">
        <f>'2.2'!R105/'3.1.a'!$D$183</f>
        <v>2.3846722550956474E-4</v>
      </c>
      <c r="S105" s="220">
        <f>'2.2'!S105/'3.1.a'!$E$183</f>
        <v>3.3315514075467933E-5</v>
      </c>
      <c r="T105" s="144">
        <f>'2.2'!T105/'3.1.a'!$E$183</f>
        <v>1.757554008301556E-3</v>
      </c>
      <c r="U105" s="144">
        <f>'2.2'!U105/'3.1.a'!$E$183</f>
        <v>0</v>
      </c>
      <c r="V105" s="144">
        <f>'2.2'!V105/'3.1.a'!$E$183</f>
        <v>1.7908695223770239E-3</v>
      </c>
      <c r="W105" s="144">
        <f>'2.2'!W105/'3.1.a'!$E$183</f>
        <v>0</v>
      </c>
      <c r="X105" s="144">
        <f>'2.2'!X105/'3.1.a'!$E$183</f>
        <v>0</v>
      </c>
      <c r="Y105" s="144">
        <f>'2.2'!Y105/'3.1.a'!$E$183</f>
        <v>0</v>
      </c>
      <c r="Z105" s="221">
        <f>'2.2'!Z105/'3.1.a'!$E$183</f>
        <v>1.7908695223770239E-3</v>
      </c>
      <c r="AA105" s="220">
        <f>'2.2'!AA105/'3.1.a'!$F$183</f>
        <v>5.9058149710247482E-6</v>
      </c>
      <c r="AB105" s="144">
        <f>'2.2'!AB105/'3.1.a'!$F$183</f>
        <v>4.7956306747537659E-4</v>
      </c>
      <c r="AC105" s="144">
        <f>'2.2'!AC105/'3.1.a'!$F$183</f>
        <v>0</v>
      </c>
      <c r="AD105" s="144">
        <f>'2.2'!AD105/'3.1.a'!$F$183</f>
        <v>4.854688824464014E-4</v>
      </c>
      <c r="AE105" s="144">
        <f>'2.2'!AE105/'3.1.a'!$F$183</f>
        <v>2.8748901628881208E-4</v>
      </c>
      <c r="AF105" s="144">
        <f>'2.2'!AF105/'3.1.a'!$F$183</f>
        <v>2.9305063207517238E-5</v>
      </c>
      <c r="AG105" s="144">
        <f>'2.2'!AG105/'3.1.a'!$F$183</f>
        <v>0</v>
      </c>
      <c r="AH105" s="221">
        <f>'2.2'!AH105/'3.1.a'!$F$183</f>
        <v>8.0226296194273086E-4</v>
      </c>
      <c r="AI105" s="220">
        <f>'2.2'!AI105/'3.1.a'!$G$183</f>
        <v>1.032818290095109E-5</v>
      </c>
      <c r="AJ105" s="144">
        <f>'2.2'!AJ105/'3.1.a'!$G$183</f>
        <v>8.7907253363541803E-4</v>
      </c>
      <c r="AK105" s="144">
        <f>'2.2'!AK105/'3.1.a'!$G$183</f>
        <v>0</v>
      </c>
      <c r="AL105" s="144">
        <f>'2.2'!AL105/'3.1.a'!$G$183</f>
        <v>8.8940071653636913E-4</v>
      </c>
      <c r="AM105" s="144">
        <f>'2.2'!AM105/'3.1.a'!$G$183</f>
        <v>1.6128902972337576E-4</v>
      </c>
      <c r="AN105" s="144">
        <f>'2.2'!AN105/'3.1.a'!$G$183</f>
        <v>0</v>
      </c>
      <c r="AO105" s="144">
        <f>'2.2'!AO105/'3.1.a'!$G$183</f>
        <v>0</v>
      </c>
      <c r="AP105" s="221">
        <f>'2.2'!AP105/'3.1.a'!$G$183</f>
        <v>1.0506897462597448E-3</v>
      </c>
      <c r="AQ105" s="220">
        <f>'2.2'!AQ105/'3.1.a'!$H$183</f>
        <v>4.1451444139026284E-6</v>
      </c>
      <c r="AR105" s="144">
        <f>'2.2'!AR105/'3.1.a'!$H$183</f>
        <v>9.1177960169699153E-4</v>
      </c>
      <c r="AS105" s="144">
        <f>'2.2'!AS105/'3.1.a'!$H$183</f>
        <v>0</v>
      </c>
      <c r="AT105" s="144">
        <f>'2.2'!AT105/'3.1.a'!$H$183</f>
        <v>9.1592474611089424E-4</v>
      </c>
      <c r="AU105" s="144">
        <f>'2.2'!AU105/'3.1.a'!$H$183</f>
        <v>3.8717924347066819E-4</v>
      </c>
      <c r="AV105" s="144">
        <f>'2.2'!AV105/'3.1.a'!$H$183</f>
        <v>0</v>
      </c>
      <c r="AW105" s="144">
        <f>'2.2'!AW105/'3.1.a'!$H$183</f>
        <v>0</v>
      </c>
      <c r="AX105" s="221">
        <f>'2.2'!AX105/'3.1.a'!$H$183</f>
        <v>1.3031039895815622E-3</v>
      </c>
      <c r="AY105" s="220">
        <f>'2.2'!AY105/'3.1.a'!$I$183</f>
        <v>5.0904825716568031E-6</v>
      </c>
      <c r="AZ105" s="144">
        <f>'2.2'!AZ105/'3.1.a'!$I$183</f>
        <v>3.9986167511733313E-4</v>
      </c>
      <c r="BA105" s="144">
        <f>'2.2'!BA105/'3.1.a'!$I$183</f>
        <v>0</v>
      </c>
      <c r="BB105" s="144">
        <f>'2.2'!BB105/'3.1.a'!$I$183</f>
        <v>4.0495215768898989E-4</v>
      </c>
      <c r="BC105" s="144">
        <f>'2.2'!BC105/'3.1.a'!$I$183</f>
        <v>3.0449611552331983E-4</v>
      </c>
      <c r="BD105" s="144">
        <f>'2.2'!BD105/'3.1.a'!$I$183</f>
        <v>0</v>
      </c>
      <c r="BE105" s="144">
        <f>'2.2'!BE105/'3.1.a'!$I$183</f>
        <v>0</v>
      </c>
      <c r="BF105" s="221">
        <f>'2.2'!BF105/'3.1.a'!$I$183</f>
        <v>7.0944827321230977E-4</v>
      </c>
      <c r="BG105" s="220">
        <f>'2.2'!BG105/'3.1.a'!$J$183</f>
        <v>1.5177727846372362E-7</v>
      </c>
      <c r="BH105" s="144">
        <f>'2.2'!BH105/'3.1.a'!$J$183</f>
        <v>3.4474941002772975E-4</v>
      </c>
      <c r="BI105" s="144">
        <f>'2.2'!BI105/'3.1.a'!$J$183</f>
        <v>0</v>
      </c>
      <c r="BJ105" s="144">
        <f>'2.2'!BJ105/'3.1.a'!$J$183</f>
        <v>3.449011873061935E-4</v>
      </c>
      <c r="BK105" s="144">
        <f>'2.2'!BK105/'3.1.a'!$J$183</f>
        <v>2.2825138784894389E-4</v>
      </c>
      <c r="BL105" s="144">
        <f>'2.2'!BL105/'3.1.a'!$J$183</f>
        <v>0</v>
      </c>
      <c r="BM105" s="144">
        <f>'2.2'!BM105/'3.1.a'!$J$183</f>
        <v>0</v>
      </c>
      <c r="BN105" s="221">
        <f>'2.2'!BN105/'3.1.a'!$J$183</f>
        <v>5.7315257515513733E-4</v>
      </c>
      <c r="BO105" s="220">
        <f>'2.2'!BO105/'3.1.a'!$K$183</f>
        <v>0</v>
      </c>
      <c r="BP105" s="144">
        <f>'2.2'!BP105/'3.1.a'!$K$183</f>
        <v>3.9257005412226853E-4</v>
      </c>
      <c r="BQ105" s="144">
        <f>'2.2'!BQ105/'3.1.a'!$K$183</f>
        <v>0</v>
      </c>
      <c r="BR105" s="144">
        <f>'2.2'!BR105/'3.1.a'!$K$183</f>
        <v>3.9257005412226853E-4</v>
      </c>
      <c r="BS105" s="144">
        <f>'2.2'!BS105/'3.1.a'!$K$183</f>
        <v>4.6331361783055988E-6</v>
      </c>
      <c r="BT105" s="144">
        <f>'2.2'!BT105/'3.1.a'!$K$183</f>
        <v>0</v>
      </c>
      <c r="BU105" s="144">
        <f>'2.2'!BU105/'3.1.a'!$K$183</f>
        <v>0</v>
      </c>
      <c r="BV105" s="221">
        <f>'2.2'!BV105/'3.1.a'!$K$183</f>
        <v>3.9720319030057413E-4</v>
      </c>
      <c r="BW105" s="220">
        <f>'2.2'!BW105/'3.1.a'!$L$183</f>
        <v>2.8263185481486253E-8</v>
      </c>
      <c r="BX105" s="144">
        <f>'2.2'!BX105/'3.1.a'!$L$183</f>
        <v>3.5518493311324437E-4</v>
      </c>
      <c r="BY105" s="144">
        <f>'2.2'!BY105/'3.1.a'!$L$183</f>
        <v>0</v>
      </c>
      <c r="BZ105" s="144">
        <f>'2.2'!BZ105/'3.1.a'!$L$183</f>
        <v>3.5521319629872581E-4</v>
      </c>
      <c r="CA105" s="144">
        <f>'2.2'!CA105/'3.1.a'!$L$183</f>
        <v>0</v>
      </c>
      <c r="CB105" s="144">
        <f>'2.2'!CB105/'3.1.a'!$L$183</f>
        <v>2.8545162548730582E-4</v>
      </c>
      <c r="CC105" s="144">
        <f>'2.2'!CC105/'3.1.a'!$L$183</f>
        <v>0</v>
      </c>
      <c r="CD105" s="221">
        <f>'2.2'!CD105/'3.1.a'!$L$183</f>
        <v>6.4066482178603158E-4</v>
      </c>
      <c r="CE105" s="220">
        <f>'2.2'!CE105/'3.1.a'!$M$183</f>
        <v>3.481700650073685E-8</v>
      </c>
      <c r="CF105" s="144">
        <f>'2.2'!CF105/'3.1.a'!$M$183</f>
        <v>3.273260605963216E-4</v>
      </c>
      <c r="CG105" s="144">
        <f>'2.2'!CG105/'3.1.a'!$M$183</f>
        <v>0</v>
      </c>
      <c r="CH105" s="144">
        <f>'2.2'!CH105/'3.1.a'!$M$183</f>
        <v>3.273608776028224E-4</v>
      </c>
      <c r="CI105" s="144">
        <f>'2.2'!CI105/'3.1.a'!$M$183</f>
        <v>0</v>
      </c>
      <c r="CJ105" s="144">
        <f>'2.2'!CJ105/'3.1.a'!$M$183</f>
        <v>0</v>
      </c>
      <c r="CK105" s="144">
        <f>'2.2'!CK105/'3.1.a'!$M$183</f>
        <v>0</v>
      </c>
      <c r="CL105" s="144">
        <f>'2.2'!CL105/'3.1.a'!$M$183</f>
        <v>3.273608776028224E-4</v>
      </c>
      <c r="CM105" s="220">
        <f>'2.2'!CM105/'3.1.a'!$N$183</f>
        <v>2.5036033223150208E-8</v>
      </c>
      <c r="CN105" s="144">
        <f>'2.2'!CN105/'3.1.a'!$N$183</f>
        <v>1.8891821301712425E-4</v>
      </c>
      <c r="CO105" s="144">
        <f>'2.2'!CO105/'3.1.a'!$N$183</f>
        <v>0</v>
      </c>
      <c r="CP105" s="144">
        <f>'2.2'!CP105/'3.1.a'!$N$183</f>
        <v>1.8894324905034741E-4</v>
      </c>
      <c r="CQ105" s="94" t="s">
        <v>826</v>
      </c>
      <c r="CR105" s="94" t="s">
        <v>826</v>
      </c>
      <c r="CS105" s="144">
        <f>'2.2'!CS105/'3.1.a'!$N$183</f>
        <v>0</v>
      </c>
      <c r="CT105" s="94" t="s">
        <v>826</v>
      </c>
    </row>
    <row r="106" spans="1:98" ht="20" customHeight="1" x14ac:dyDescent="0.2">
      <c r="A106" s="35">
        <v>145</v>
      </c>
      <c r="B106" s="36" t="s">
        <v>305</v>
      </c>
      <c r="C106" s="218">
        <f>'2.2'!C106/'3.1.a'!$C$183</f>
        <v>0</v>
      </c>
      <c r="D106" s="143">
        <f>'2.2'!D106/'3.1.a'!$C$183</f>
        <v>0</v>
      </c>
      <c r="E106" s="143">
        <f>'2.2'!E106/'3.1.a'!$C$183</f>
        <v>0</v>
      </c>
      <c r="F106" s="143">
        <f>'2.2'!F106/'3.1.a'!$C$183</f>
        <v>0</v>
      </c>
      <c r="G106" s="143">
        <f>'2.2'!G106/'3.1.a'!$C$183</f>
        <v>0</v>
      </c>
      <c r="H106" s="143">
        <f>'2.2'!H106/'3.1.a'!$C$183</f>
        <v>0</v>
      </c>
      <c r="I106" s="143">
        <f>'2.2'!I106/'3.1.a'!$C$183</f>
        <v>0</v>
      </c>
      <c r="J106" s="219">
        <f>'2.2'!J106/'3.1.a'!$C$183</f>
        <v>0</v>
      </c>
      <c r="K106" s="218">
        <f>'2.2'!K106/'3.1.a'!$D$183</f>
        <v>0</v>
      </c>
      <c r="L106" s="143">
        <f>'2.2'!L106/'3.1.a'!$D$183</f>
        <v>0</v>
      </c>
      <c r="M106" s="143">
        <f>'2.2'!M106/'3.1.a'!$D$183</f>
        <v>0</v>
      </c>
      <c r="N106" s="143">
        <f>'2.2'!N106/'3.1.a'!$D$183</f>
        <v>0</v>
      </c>
      <c r="O106" s="143">
        <f>'2.2'!O106/'3.1.a'!$D$183</f>
        <v>0</v>
      </c>
      <c r="P106" s="143">
        <f>'2.2'!P106/'3.1.a'!$D$183</f>
        <v>0</v>
      </c>
      <c r="Q106" s="143">
        <f>'2.2'!Q106/'3.1.a'!$D$183</f>
        <v>0</v>
      </c>
      <c r="R106" s="219">
        <f>'2.2'!R106/'3.1.a'!$D$183</f>
        <v>0</v>
      </c>
      <c r="S106" s="218">
        <f>'2.2'!S106/'3.1.a'!$E$183</f>
        <v>0</v>
      </c>
      <c r="T106" s="143">
        <f>'2.2'!T106/'3.1.a'!$E$183</f>
        <v>0</v>
      </c>
      <c r="U106" s="143">
        <f>'2.2'!U106/'3.1.a'!$E$183</f>
        <v>0</v>
      </c>
      <c r="V106" s="143">
        <f>'2.2'!V106/'3.1.a'!$E$183</f>
        <v>0</v>
      </c>
      <c r="W106" s="143">
        <f>'2.2'!W106/'3.1.a'!$E$183</f>
        <v>0</v>
      </c>
      <c r="X106" s="143">
        <f>'2.2'!X106/'3.1.a'!$E$183</f>
        <v>0</v>
      </c>
      <c r="Y106" s="143">
        <f>'2.2'!Y106/'3.1.a'!$E$183</f>
        <v>0</v>
      </c>
      <c r="Z106" s="219">
        <f>'2.2'!Z106/'3.1.a'!$E$183</f>
        <v>0</v>
      </c>
      <c r="AA106" s="218">
        <f>'2.2'!AA106/'3.1.a'!$F$183</f>
        <v>0</v>
      </c>
      <c r="AB106" s="143">
        <f>'2.2'!AB106/'3.1.a'!$F$183</f>
        <v>0</v>
      </c>
      <c r="AC106" s="143">
        <f>'2.2'!AC106/'3.1.a'!$F$183</f>
        <v>0</v>
      </c>
      <c r="AD106" s="143">
        <f>'2.2'!AD106/'3.1.a'!$F$183</f>
        <v>0</v>
      </c>
      <c r="AE106" s="143">
        <f>'2.2'!AE106/'3.1.a'!$F$183</f>
        <v>0</v>
      </c>
      <c r="AF106" s="143">
        <f>'2.2'!AF106/'3.1.a'!$F$183</f>
        <v>0</v>
      </c>
      <c r="AG106" s="143">
        <f>'2.2'!AG106/'3.1.a'!$F$183</f>
        <v>0</v>
      </c>
      <c r="AH106" s="219">
        <f>'2.2'!AH106/'3.1.a'!$F$183</f>
        <v>0</v>
      </c>
      <c r="AI106" s="218">
        <f>'2.2'!AI106/'3.1.a'!$G$183</f>
        <v>0</v>
      </c>
      <c r="AJ106" s="143">
        <f>'2.2'!AJ106/'3.1.a'!$G$183</f>
        <v>0</v>
      </c>
      <c r="AK106" s="143">
        <f>'2.2'!AK106/'3.1.a'!$G$183</f>
        <v>0</v>
      </c>
      <c r="AL106" s="143">
        <f>'2.2'!AL106/'3.1.a'!$G$183</f>
        <v>0</v>
      </c>
      <c r="AM106" s="143">
        <f>'2.2'!AM106/'3.1.a'!$G$183</f>
        <v>0</v>
      </c>
      <c r="AN106" s="143">
        <f>'2.2'!AN106/'3.1.a'!$G$183</f>
        <v>0</v>
      </c>
      <c r="AO106" s="143">
        <f>'2.2'!AO106/'3.1.a'!$G$183</f>
        <v>0</v>
      </c>
      <c r="AP106" s="219">
        <f>'2.2'!AP106/'3.1.a'!$G$183</f>
        <v>0</v>
      </c>
      <c r="AQ106" s="218">
        <f>'2.2'!AQ106/'3.1.a'!$H$183</f>
        <v>0</v>
      </c>
      <c r="AR106" s="143">
        <f>'2.2'!AR106/'3.1.a'!$H$183</f>
        <v>0</v>
      </c>
      <c r="AS106" s="143">
        <f>'2.2'!AS106/'3.1.a'!$H$183</f>
        <v>0</v>
      </c>
      <c r="AT106" s="143">
        <f>'2.2'!AT106/'3.1.a'!$H$183</f>
        <v>0</v>
      </c>
      <c r="AU106" s="143">
        <f>'2.2'!AU106/'3.1.a'!$H$183</f>
        <v>0</v>
      </c>
      <c r="AV106" s="143">
        <f>'2.2'!AV106/'3.1.a'!$H$183</f>
        <v>0</v>
      </c>
      <c r="AW106" s="143">
        <f>'2.2'!AW106/'3.1.a'!$H$183</f>
        <v>0</v>
      </c>
      <c r="AX106" s="219">
        <f>'2.2'!AX106/'3.1.a'!$H$183</f>
        <v>0</v>
      </c>
      <c r="AY106" s="218">
        <f>'2.2'!AY106/'3.1.a'!$I$183</f>
        <v>0</v>
      </c>
      <c r="AZ106" s="143">
        <f>'2.2'!AZ106/'3.1.a'!$I$183</f>
        <v>0</v>
      </c>
      <c r="BA106" s="143">
        <f>'2.2'!BA106/'3.1.a'!$I$183</f>
        <v>0</v>
      </c>
      <c r="BB106" s="143">
        <f>'2.2'!BB106/'3.1.a'!$I$183</f>
        <v>0</v>
      </c>
      <c r="BC106" s="143">
        <f>'2.2'!BC106/'3.1.a'!$I$183</f>
        <v>0</v>
      </c>
      <c r="BD106" s="143">
        <f>'2.2'!BD106/'3.1.a'!$I$183</f>
        <v>0</v>
      </c>
      <c r="BE106" s="143">
        <f>'2.2'!BE106/'3.1.a'!$I$183</f>
        <v>0</v>
      </c>
      <c r="BF106" s="219">
        <f>'2.2'!BF106/'3.1.a'!$I$183</f>
        <v>0</v>
      </c>
      <c r="BG106" s="218">
        <f>'2.2'!BG106/'3.1.a'!$J$183</f>
        <v>0</v>
      </c>
      <c r="BH106" s="143">
        <f>'2.2'!BH106/'3.1.a'!$J$183</f>
        <v>0</v>
      </c>
      <c r="BI106" s="143">
        <f>'2.2'!BI106/'3.1.a'!$J$183</f>
        <v>0</v>
      </c>
      <c r="BJ106" s="143">
        <f>'2.2'!BJ106/'3.1.a'!$J$183</f>
        <v>0</v>
      </c>
      <c r="BK106" s="143">
        <f>'2.2'!BK106/'3.1.a'!$J$183</f>
        <v>0</v>
      </c>
      <c r="BL106" s="143">
        <f>'2.2'!BL106/'3.1.a'!$J$183</f>
        <v>0</v>
      </c>
      <c r="BM106" s="143">
        <f>'2.2'!BM106/'3.1.a'!$J$183</f>
        <v>0</v>
      </c>
      <c r="BN106" s="219">
        <f>'2.2'!BN106/'3.1.a'!$J$183</f>
        <v>0</v>
      </c>
      <c r="BO106" s="218">
        <f>'2.2'!BO106/'3.1.a'!$K$183</f>
        <v>0</v>
      </c>
      <c r="BP106" s="143">
        <f>'2.2'!BP106/'3.1.a'!$K$183</f>
        <v>0</v>
      </c>
      <c r="BQ106" s="143">
        <f>'2.2'!BQ106/'3.1.a'!$K$183</f>
        <v>0</v>
      </c>
      <c r="BR106" s="143">
        <f>'2.2'!BR106/'3.1.a'!$K$183</f>
        <v>0</v>
      </c>
      <c r="BS106" s="143">
        <f>'2.2'!BS106/'3.1.a'!$K$183</f>
        <v>0</v>
      </c>
      <c r="BT106" s="143">
        <f>'2.2'!BT106/'3.1.a'!$K$183</f>
        <v>0</v>
      </c>
      <c r="BU106" s="143">
        <f>'2.2'!BU106/'3.1.a'!$K$183</f>
        <v>0</v>
      </c>
      <c r="BV106" s="219">
        <f>'2.2'!BV106/'3.1.a'!$K$183</f>
        <v>0</v>
      </c>
      <c r="BW106" s="218">
        <f>'2.2'!BW106/'3.1.a'!$L$183</f>
        <v>0</v>
      </c>
      <c r="BX106" s="143">
        <f>'2.2'!BX106/'3.1.a'!$L$183</f>
        <v>0</v>
      </c>
      <c r="BY106" s="143">
        <f>'2.2'!BY106/'3.1.a'!$L$183</f>
        <v>0</v>
      </c>
      <c r="BZ106" s="143">
        <f>'2.2'!BZ106/'3.1.a'!$L$183</f>
        <v>0</v>
      </c>
      <c r="CA106" s="143">
        <f>'2.2'!CA106/'3.1.a'!$L$183</f>
        <v>0</v>
      </c>
      <c r="CB106" s="143">
        <f>'2.2'!CB106/'3.1.a'!$L$183</f>
        <v>0</v>
      </c>
      <c r="CC106" s="143">
        <f>'2.2'!CC106/'3.1.a'!$L$183</f>
        <v>0</v>
      </c>
      <c r="CD106" s="219">
        <f>'2.2'!CD106/'3.1.a'!$L$183</f>
        <v>0</v>
      </c>
      <c r="CE106" s="218">
        <f>'2.2'!CE106/'3.1.a'!$M$183</f>
        <v>0</v>
      </c>
      <c r="CF106" s="143">
        <f>'2.2'!CF106/'3.1.a'!$M$183</f>
        <v>0</v>
      </c>
      <c r="CG106" s="143">
        <f>'2.2'!CG106/'3.1.a'!$M$183</f>
        <v>0</v>
      </c>
      <c r="CH106" s="143">
        <f>'2.2'!CH106/'3.1.a'!$M$183</f>
        <v>0</v>
      </c>
      <c r="CI106" s="143">
        <f>'2.2'!CI106/'3.1.a'!$M$183</f>
        <v>0</v>
      </c>
      <c r="CJ106" s="143">
        <f>'2.2'!CJ106/'3.1.a'!$M$183</f>
        <v>0</v>
      </c>
      <c r="CK106" s="143">
        <f>'2.2'!CK106/'3.1.a'!$M$183</f>
        <v>0</v>
      </c>
      <c r="CL106" s="143">
        <f>'2.2'!CL106/'3.1.a'!$M$183</f>
        <v>0</v>
      </c>
      <c r="CM106" s="218">
        <f>'2.2'!CM106/'3.1.a'!$N$183</f>
        <v>0</v>
      </c>
      <c r="CN106" s="143">
        <f>'2.2'!CN106/'3.1.a'!$N$183</f>
        <v>0</v>
      </c>
      <c r="CO106" s="143">
        <f>'2.2'!CO106/'3.1.a'!$N$183</f>
        <v>0</v>
      </c>
      <c r="CP106" s="143">
        <f>'2.2'!CP106/'3.1.a'!$N$183</f>
        <v>0</v>
      </c>
      <c r="CQ106" s="264" t="s">
        <v>826</v>
      </c>
      <c r="CR106" s="264" t="s">
        <v>826</v>
      </c>
      <c r="CS106" s="143">
        <f>'2.2'!CS106/'3.1.a'!$N$183</f>
        <v>0</v>
      </c>
      <c r="CT106" s="264" t="s">
        <v>826</v>
      </c>
    </row>
    <row r="107" spans="1:98" ht="20" customHeight="1" x14ac:dyDescent="0.2">
      <c r="A107" s="102" t="s">
        <v>587</v>
      </c>
    </row>
    <row r="108" spans="1:98" ht="20" customHeight="1" x14ac:dyDescent="0.2">
      <c r="A108" s="102" t="s">
        <v>846</v>
      </c>
    </row>
    <row r="109" spans="1:98" ht="20" customHeight="1" x14ac:dyDescent="0.2">
      <c r="A109" s="102" t="s">
        <v>588</v>
      </c>
    </row>
    <row r="110" spans="1:98" ht="20" customHeight="1" x14ac:dyDescent="0.2">
      <c r="A110" s="102" t="s">
        <v>797</v>
      </c>
    </row>
    <row r="111" spans="1:98" ht="20" customHeight="1" x14ac:dyDescent="0.2">
      <c r="A111" s="102" t="s">
        <v>590</v>
      </c>
    </row>
    <row r="112" spans="1:98" ht="20" customHeight="1" x14ac:dyDescent="0.2">
      <c r="A112" s="102" t="s">
        <v>844</v>
      </c>
    </row>
    <row r="113" spans="1:1" ht="20" customHeight="1" x14ac:dyDescent="0.2">
      <c r="A113" s="102" t="s">
        <v>591</v>
      </c>
    </row>
    <row r="114" spans="1:1" ht="20" customHeight="1" x14ac:dyDescent="0.2">
      <c r="A114" s="102" t="s">
        <v>618</v>
      </c>
    </row>
    <row r="115" spans="1:1" ht="20" customHeight="1" x14ac:dyDescent="0.2">
      <c r="A115" s="102" t="s">
        <v>592</v>
      </c>
    </row>
    <row r="116" spans="1:1" ht="20" customHeight="1" x14ac:dyDescent="0.2">
      <c r="A116" s="102" t="s">
        <v>593</v>
      </c>
    </row>
    <row r="117" spans="1:1" ht="20" customHeight="1" x14ac:dyDescent="0.2">
      <c r="A117" s="102" t="s">
        <v>594</v>
      </c>
    </row>
    <row r="118" spans="1:1" ht="20" customHeight="1" x14ac:dyDescent="0.2">
      <c r="A118" s="102" t="s">
        <v>604</v>
      </c>
    </row>
    <row r="119" spans="1:1" ht="20" customHeight="1" x14ac:dyDescent="0.2">
      <c r="A119" s="102" t="s">
        <v>605</v>
      </c>
    </row>
  </sheetData>
  <mergeCells count="73">
    <mergeCell ref="AI4:AP4"/>
    <mergeCell ref="K5:N5"/>
    <mergeCell ref="O5:O6"/>
    <mergeCell ref="P5:P6"/>
    <mergeCell ref="Q5:Q6"/>
    <mergeCell ref="AI5:AL5"/>
    <mergeCell ref="AA5:AD5"/>
    <mergeCell ref="AE5:AE6"/>
    <mergeCell ref="AF5:AF6"/>
    <mergeCell ref="AG5:AG6"/>
    <mergeCell ref="AH5:AH6"/>
    <mergeCell ref="A4:B6"/>
    <mergeCell ref="C4:J4"/>
    <mergeCell ref="K4:R4"/>
    <mergeCell ref="S4:Z4"/>
    <mergeCell ref="AA4:AH4"/>
    <mergeCell ref="C5:F5"/>
    <mergeCell ref="G5:G6"/>
    <mergeCell ref="H5:H6"/>
    <mergeCell ref="I5:I6"/>
    <mergeCell ref="J5:J6"/>
    <mergeCell ref="R5:R6"/>
    <mergeCell ref="S5:V5"/>
    <mergeCell ref="W5:W6"/>
    <mergeCell ref="X5:X6"/>
    <mergeCell ref="Y5:Y6"/>
    <mergeCell ref="Z5:Z6"/>
    <mergeCell ref="AQ4:AX4"/>
    <mergeCell ref="AY4:BF4"/>
    <mergeCell ref="BG4:BN4"/>
    <mergeCell ref="BO4:BV4"/>
    <mergeCell ref="BW4:CD4"/>
    <mergeCell ref="BD5:BD6"/>
    <mergeCell ref="AM5:AM6"/>
    <mergeCell ref="AN5:AN6"/>
    <mergeCell ref="AO5:AO6"/>
    <mergeCell ref="AP5:AP6"/>
    <mergeCell ref="AQ5:AT5"/>
    <mergeCell ref="AU5:AU6"/>
    <mergeCell ref="AV5:AV6"/>
    <mergeCell ref="AW5:AW6"/>
    <mergeCell ref="AX5:AX6"/>
    <mergeCell ref="AY5:BB5"/>
    <mergeCell ref="BC5:BC6"/>
    <mergeCell ref="BV5:BV6"/>
    <mergeCell ref="BE5:BE6"/>
    <mergeCell ref="BF5:BF6"/>
    <mergeCell ref="BG5:BJ5"/>
    <mergeCell ref="BK5:BK6"/>
    <mergeCell ref="BL5:BL6"/>
    <mergeCell ref="BM5:BM6"/>
    <mergeCell ref="BN5:BN6"/>
    <mergeCell ref="BO5:BR5"/>
    <mergeCell ref="BS5:BS6"/>
    <mergeCell ref="BT5:BT6"/>
    <mergeCell ref="BU5:BU6"/>
    <mergeCell ref="BW5:BZ5"/>
    <mergeCell ref="CA5:CA6"/>
    <mergeCell ref="CB5:CB6"/>
    <mergeCell ref="CC5:CC6"/>
    <mergeCell ref="CD5:CD6"/>
    <mergeCell ref="CE4:CL4"/>
    <mergeCell ref="CE5:CH5"/>
    <mergeCell ref="CI5:CI6"/>
    <mergeCell ref="CJ5:CJ6"/>
    <mergeCell ref="CK5:CK6"/>
    <mergeCell ref="CL5:CL6"/>
    <mergeCell ref="CM4:CT4"/>
    <mergeCell ref="CM5:CP5"/>
    <mergeCell ref="CQ5:CQ6"/>
    <mergeCell ref="CR5:CR6"/>
    <mergeCell ref="CS5:CS6"/>
    <mergeCell ref="CT5:CT6"/>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85" max="16383"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78A99-9E8E-4284-B8B2-2490B6F181ED}">
  <sheetPr codeName="Planilha27"/>
  <dimension ref="A1:CT96"/>
  <sheetViews>
    <sheetView showGridLines="0" zoomScaleNormal="100" workbookViewId="0">
      <pane xSplit="2" ySplit="6" topLeftCell="CM7" activePane="bottomRight" state="frozen"/>
      <selection activeCell="A54" sqref="A54"/>
      <selection pane="topRight" activeCell="A54" sqref="A54"/>
      <selection pane="bottomLeft" activeCell="A54" sqref="A54"/>
      <selection pane="bottomRight" activeCell="A3" sqref="A3"/>
    </sheetView>
  </sheetViews>
  <sheetFormatPr baseColWidth="10" defaultColWidth="9.1640625" defaultRowHeight="20" customHeight="1" x14ac:dyDescent="0.2"/>
  <cols>
    <col min="1" max="1" width="9.1640625" style="104"/>
    <col min="2" max="2" width="75.5" style="104" bestFit="1" customWidth="1"/>
    <col min="3" max="3" width="15.6640625" style="104" customWidth="1"/>
    <col min="4" max="4" width="15.1640625" style="104" customWidth="1"/>
    <col min="5" max="11" width="15.6640625" style="104" customWidth="1"/>
    <col min="12" max="12" width="15.1640625" style="104" customWidth="1"/>
    <col min="13" max="19" width="15.6640625" style="104" customWidth="1"/>
    <col min="20" max="20" width="15.1640625" style="104" customWidth="1"/>
    <col min="21" max="27" width="15.6640625" style="104" customWidth="1"/>
    <col min="28" max="28" width="15.1640625" style="104" customWidth="1"/>
    <col min="29" max="35" width="15.6640625" style="104" customWidth="1"/>
    <col min="36" max="36" width="15.1640625" style="104" customWidth="1"/>
    <col min="37" max="43" width="15.6640625" style="104" customWidth="1"/>
    <col min="44" max="44" width="15.1640625" style="104" customWidth="1"/>
    <col min="45" max="51" width="15.6640625" style="104" customWidth="1"/>
    <col min="52" max="52" width="15.1640625" style="104" customWidth="1"/>
    <col min="53" max="59" width="15.6640625" style="104" customWidth="1"/>
    <col min="60" max="60" width="15.1640625" style="104" customWidth="1"/>
    <col min="61" max="67" width="15.6640625" style="104" customWidth="1"/>
    <col min="68" max="68" width="15.1640625" style="104" customWidth="1"/>
    <col min="69" max="75" width="15.6640625" style="104" customWidth="1"/>
    <col min="76" max="76" width="15.1640625" style="104" customWidth="1"/>
    <col min="77" max="83" width="15.6640625" style="104" customWidth="1"/>
    <col min="84" max="84" width="15.1640625" style="104" customWidth="1"/>
    <col min="85" max="91" width="15.6640625" style="104" customWidth="1"/>
    <col min="92" max="92" width="15.1640625" style="104" customWidth="1"/>
    <col min="93" max="98" width="15.6640625" style="104" customWidth="1"/>
    <col min="99" max="16384" width="9.1640625" style="104"/>
  </cols>
  <sheetData>
    <row r="1" spans="1:98" ht="20" customHeight="1" x14ac:dyDescent="0.2">
      <c r="A1" s="96" t="s">
        <v>775</v>
      </c>
    </row>
    <row r="2" spans="1:98" ht="20" customHeight="1" x14ac:dyDescent="0.2">
      <c r="A2" s="96" t="s">
        <v>668</v>
      </c>
    </row>
    <row r="4" spans="1:98" s="113" customFormat="1" ht="20" customHeight="1" x14ac:dyDescent="0.2">
      <c r="A4" s="334" t="s">
        <v>528</v>
      </c>
      <c r="B4" s="335"/>
      <c r="C4" s="340">
        <v>2010</v>
      </c>
      <c r="D4" s="341"/>
      <c r="E4" s="341"/>
      <c r="F4" s="341"/>
      <c r="G4" s="341"/>
      <c r="H4" s="341"/>
      <c r="I4" s="341"/>
      <c r="J4" s="341"/>
      <c r="K4" s="359">
        <v>2011</v>
      </c>
      <c r="L4" s="341"/>
      <c r="M4" s="341"/>
      <c r="N4" s="341"/>
      <c r="O4" s="341"/>
      <c r="P4" s="341"/>
      <c r="Q4" s="341"/>
      <c r="R4" s="342"/>
      <c r="S4" s="359">
        <v>2012</v>
      </c>
      <c r="T4" s="341"/>
      <c r="U4" s="341"/>
      <c r="V4" s="341"/>
      <c r="W4" s="341"/>
      <c r="X4" s="341"/>
      <c r="Y4" s="341"/>
      <c r="Z4" s="342"/>
      <c r="AA4" s="359">
        <v>2013</v>
      </c>
      <c r="AB4" s="341"/>
      <c r="AC4" s="341"/>
      <c r="AD4" s="341"/>
      <c r="AE4" s="341"/>
      <c r="AF4" s="341"/>
      <c r="AG4" s="341"/>
      <c r="AH4" s="342"/>
      <c r="AI4" s="359">
        <v>2014</v>
      </c>
      <c r="AJ4" s="341"/>
      <c r="AK4" s="341"/>
      <c r="AL4" s="341"/>
      <c r="AM4" s="341"/>
      <c r="AN4" s="341"/>
      <c r="AO4" s="341"/>
      <c r="AP4" s="342"/>
      <c r="AQ4" s="359">
        <v>2015</v>
      </c>
      <c r="AR4" s="341"/>
      <c r="AS4" s="341"/>
      <c r="AT4" s="341"/>
      <c r="AU4" s="341"/>
      <c r="AV4" s="341"/>
      <c r="AW4" s="341"/>
      <c r="AX4" s="342"/>
      <c r="AY4" s="359">
        <v>2016</v>
      </c>
      <c r="AZ4" s="341"/>
      <c r="BA4" s="341"/>
      <c r="BB4" s="341"/>
      <c r="BC4" s="341"/>
      <c r="BD4" s="341"/>
      <c r="BE4" s="341"/>
      <c r="BF4" s="342"/>
      <c r="BG4" s="359">
        <v>2017</v>
      </c>
      <c r="BH4" s="341"/>
      <c r="BI4" s="341"/>
      <c r="BJ4" s="341"/>
      <c r="BK4" s="341"/>
      <c r="BL4" s="341"/>
      <c r="BM4" s="341"/>
      <c r="BN4" s="342"/>
      <c r="BO4" s="359">
        <v>2018</v>
      </c>
      <c r="BP4" s="341"/>
      <c r="BQ4" s="341"/>
      <c r="BR4" s="341"/>
      <c r="BS4" s="341"/>
      <c r="BT4" s="341"/>
      <c r="BU4" s="341"/>
      <c r="BV4" s="342"/>
      <c r="BW4" s="359">
        <v>2019</v>
      </c>
      <c r="BX4" s="341"/>
      <c r="BY4" s="341"/>
      <c r="BZ4" s="341"/>
      <c r="CA4" s="341"/>
      <c r="CB4" s="341"/>
      <c r="CC4" s="341"/>
      <c r="CD4" s="342"/>
      <c r="CE4" s="359">
        <v>2020</v>
      </c>
      <c r="CF4" s="341"/>
      <c r="CG4" s="341"/>
      <c r="CH4" s="341"/>
      <c r="CI4" s="341"/>
      <c r="CJ4" s="341"/>
      <c r="CK4" s="341"/>
      <c r="CL4" s="342"/>
      <c r="CM4" s="359">
        <v>2021</v>
      </c>
      <c r="CN4" s="341"/>
      <c r="CO4" s="341"/>
      <c r="CP4" s="341"/>
      <c r="CQ4" s="341"/>
      <c r="CR4" s="341"/>
      <c r="CS4" s="341"/>
      <c r="CT4" s="342"/>
    </row>
    <row r="5" spans="1:98" s="113" customFormat="1" ht="20" customHeight="1" x14ac:dyDescent="0.2">
      <c r="A5" s="336"/>
      <c r="B5" s="337"/>
      <c r="C5" s="340" t="s">
        <v>241</v>
      </c>
      <c r="D5" s="341"/>
      <c r="E5" s="341"/>
      <c r="F5" s="343"/>
      <c r="G5" s="344" t="s">
        <v>580</v>
      </c>
      <c r="H5" s="344" t="s">
        <v>581</v>
      </c>
      <c r="I5" s="344" t="s">
        <v>582</v>
      </c>
      <c r="J5" s="346" t="s">
        <v>583</v>
      </c>
      <c r="K5" s="359" t="s">
        <v>241</v>
      </c>
      <c r="L5" s="341"/>
      <c r="M5" s="341"/>
      <c r="N5" s="343"/>
      <c r="O5" s="344" t="s">
        <v>580</v>
      </c>
      <c r="P5" s="344" t="s">
        <v>581</v>
      </c>
      <c r="Q5" s="344" t="s">
        <v>582</v>
      </c>
      <c r="R5" s="360" t="s">
        <v>583</v>
      </c>
      <c r="S5" s="359" t="s">
        <v>241</v>
      </c>
      <c r="T5" s="341"/>
      <c r="U5" s="341"/>
      <c r="V5" s="343"/>
      <c r="W5" s="344" t="s">
        <v>580</v>
      </c>
      <c r="X5" s="344" t="s">
        <v>581</v>
      </c>
      <c r="Y5" s="344" t="s">
        <v>582</v>
      </c>
      <c r="Z5" s="360" t="s">
        <v>583</v>
      </c>
      <c r="AA5" s="359" t="s">
        <v>241</v>
      </c>
      <c r="AB5" s="341"/>
      <c r="AC5" s="341"/>
      <c r="AD5" s="343"/>
      <c r="AE5" s="344" t="s">
        <v>580</v>
      </c>
      <c r="AF5" s="344" t="s">
        <v>581</v>
      </c>
      <c r="AG5" s="344" t="s">
        <v>582</v>
      </c>
      <c r="AH5" s="360" t="s">
        <v>583</v>
      </c>
      <c r="AI5" s="359" t="s">
        <v>241</v>
      </c>
      <c r="AJ5" s="341"/>
      <c r="AK5" s="341"/>
      <c r="AL5" s="343"/>
      <c r="AM5" s="344" t="s">
        <v>580</v>
      </c>
      <c r="AN5" s="344" t="s">
        <v>581</v>
      </c>
      <c r="AO5" s="344" t="s">
        <v>582</v>
      </c>
      <c r="AP5" s="360" t="s">
        <v>583</v>
      </c>
      <c r="AQ5" s="359" t="s">
        <v>241</v>
      </c>
      <c r="AR5" s="341"/>
      <c r="AS5" s="341"/>
      <c r="AT5" s="343"/>
      <c r="AU5" s="344" t="s">
        <v>580</v>
      </c>
      <c r="AV5" s="344" t="s">
        <v>581</v>
      </c>
      <c r="AW5" s="344" t="s">
        <v>582</v>
      </c>
      <c r="AX5" s="360" t="s">
        <v>583</v>
      </c>
      <c r="AY5" s="359" t="s">
        <v>241</v>
      </c>
      <c r="AZ5" s="341"/>
      <c r="BA5" s="341"/>
      <c r="BB5" s="343"/>
      <c r="BC5" s="344" t="s">
        <v>580</v>
      </c>
      <c r="BD5" s="344" t="s">
        <v>581</v>
      </c>
      <c r="BE5" s="344" t="s">
        <v>582</v>
      </c>
      <c r="BF5" s="360" t="s">
        <v>583</v>
      </c>
      <c r="BG5" s="359" t="s">
        <v>241</v>
      </c>
      <c r="BH5" s="341"/>
      <c r="BI5" s="341"/>
      <c r="BJ5" s="343"/>
      <c r="BK5" s="344" t="s">
        <v>580</v>
      </c>
      <c r="BL5" s="344" t="s">
        <v>581</v>
      </c>
      <c r="BM5" s="344" t="s">
        <v>582</v>
      </c>
      <c r="BN5" s="360" t="s">
        <v>583</v>
      </c>
      <c r="BO5" s="359" t="s">
        <v>241</v>
      </c>
      <c r="BP5" s="341"/>
      <c r="BQ5" s="341"/>
      <c r="BR5" s="343"/>
      <c r="BS5" s="344" t="s">
        <v>580</v>
      </c>
      <c r="BT5" s="344" t="s">
        <v>581</v>
      </c>
      <c r="BU5" s="344" t="s">
        <v>582</v>
      </c>
      <c r="BV5" s="360" t="s">
        <v>583</v>
      </c>
      <c r="BW5" s="359" t="s">
        <v>241</v>
      </c>
      <c r="BX5" s="341"/>
      <c r="BY5" s="341"/>
      <c r="BZ5" s="343"/>
      <c r="CA5" s="344" t="s">
        <v>580</v>
      </c>
      <c r="CB5" s="344" t="s">
        <v>581</v>
      </c>
      <c r="CC5" s="344" t="s">
        <v>582</v>
      </c>
      <c r="CD5" s="346" t="s">
        <v>583</v>
      </c>
      <c r="CE5" s="359" t="s">
        <v>241</v>
      </c>
      <c r="CF5" s="341"/>
      <c r="CG5" s="341"/>
      <c r="CH5" s="343"/>
      <c r="CI5" s="344" t="s">
        <v>580</v>
      </c>
      <c r="CJ5" s="344" t="s">
        <v>581</v>
      </c>
      <c r="CK5" s="344" t="s">
        <v>582</v>
      </c>
      <c r="CL5" s="346" t="s">
        <v>583</v>
      </c>
      <c r="CM5" s="359" t="s">
        <v>241</v>
      </c>
      <c r="CN5" s="341"/>
      <c r="CO5" s="341"/>
      <c r="CP5" s="343"/>
      <c r="CQ5" s="344" t="s">
        <v>580</v>
      </c>
      <c r="CR5" s="344" t="s">
        <v>581</v>
      </c>
      <c r="CS5" s="344" t="s">
        <v>582</v>
      </c>
      <c r="CT5" s="346" t="s">
        <v>583</v>
      </c>
    </row>
    <row r="6" spans="1:98" s="113" customFormat="1" ht="34" x14ac:dyDescent="0.2">
      <c r="A6" s="338"/>
      <c r="B6" s="339"/>
      <c r="C6" s="24" t="s">
        <v>584</v>
      </c>
      <c r="D6" s="25" t="s">
        <v>585</v>
      </c>
      <c r="E6" s="25" t="s">
        <v>582</v>
      </c>
      <c r="F6" s="25" t="s">
        <v>241</v>
      </c>
      <c r="G6" s="345"/>
      <c r="H6" s="345"/>
      <c r="I6" s="345"/>
      <c r="J6" s="347"/>
      <c r="K6" s="28" t="s">
        <v>584</v>
      </c>
      <c r="L6" s="25" t="s">
        <v>585</v>
      </c>
      <c r="M6" s="25" t="s">
        <v>582</v>
      </c>
      <c r="N6" s="25" t="s">
        <v>241</v>
      </c>
      <c r="O6" s="345"/>
      <c r="P6" s="345"/>
      <c r="Q6" s="345"/>
      <c r="R6" s="361"/>
      <c r="S6" s="28" t="s">
        <v>584</v>
      </c>
      <c r="T6" s="25" t="s">
        <v>585</v>
      </c>
      <c r="U6" s="25" t="s">
        <v>582</v>
      </c>
      <c r="V6" s="25" t="s">
        <v>241</v>
      </c>
      <c r="W6" s="345"/>
      <c r="X6" s="345"/>
      <c r="Y6" s="345"/>
      <c r="Z6" s="361"/>
      <c r="AA6" s="28" t="s">
        <v>584</v>
      </c>
      <c r="AB6" s="25" t="s">
        <v>585</v>
      </c>
      <c r="AC6" s="25" t="s">
        <v>582</v>
      </c>
      <c r="AD6" s="25" t="s">
        <v>241</v>
      </c>
      <c r="AE6" s="345"/>
      <c r="AF6" s="345"/>
      <c r="AG6" s="345"/>
      <c r="AH6" s="361"/>
      <c r="AI6" s="28" t="s">
        <v>584</v>
      </c>
      <c r="AJ6" s="25" t="s">
        <v>585</v>
      </c>
      <c r="AK6" s="25" t="s">
        <v>582</v>
      </c>
      <c r="AL6" s="25" t="s">
        <v>241</v>
      </c>
      <c r="AM6" s="345"/>
      <c r="AN6" s="345"/>
      <c r="AO6" s="345"/>
      <c r="AP6" s="361"/>
      <c r="AQ6" s="28" t="s">
        <v>584</v>
      </c>
      <c r="AR6" s="25" t="s">
        <v>585</v>
      </c>
      <c r="AS6" s="25" t="s">
        <v>582</v>
      </c>
      <c r="AT6" s="25" t="s">
        <v>241</v>
      </c>
      <c r="AU6" s="345"/>
      <c r="AV6" s="345"/>
      <c r="AW6" s="345"/>
      <c r="AX6" s="361"/>
      <c r="AY6" s="28" t="s">
        <v>584</v>
      </c>
      <c r="AZ6" s="25" t="s">
        <v>585</v>
      </c>
      <c r="BA6" s="25" t="s">
        <v>582</v>
      </c>
      <c r="BB6" s="25" t="s">
        <v>241</v>
      </c>
      <c r="BC6" s="345"/>
      <c r="BD6" s="345"/>
      <c r="BE6" s="345"/>
      <c r="BF6" s="361"/>
      <c r="BG6" s="28" t="s">
        <v>584</v>
      </c>
      <c r="BH6" s="25" t="s">
        <v>585</v>
      </c>
      <c r="BI6" s="25" t="s">
        <v>582</v>
      </c>
      <c r="BJ6" s="25" t="s">
        <v>241</v>
      </c>
      <c r="BK6" s="345"/>
      <c r="BL6" s="345"/>
      <c r="BM6" s="345"/>
      <c r="BN6" s="361"/>
      <c r="BO6" s="28" t="s">
        <v>584</v>
      </c>
      <c r="BP6" s="25" t="s">
        <v>585</v>
      </c>
      <c r="BQ6" s="25" t="s">
        <v>582</v>
      </c>
      <c r="BR6" s="25" t="s">
        <v>241</v>
      </c>
      <c r="BS6" s="345"/>
      <c r="BT6" s="345"/>
      <c r="BU6" s="345"/>
      <c r="BV6" s="361"/>
      <c r="BW6" s="28" t="s">
        <v>584</v>
      </c>
      <c r="BX6" s="25" t="s">
        <v>585</v>
      </c>
      <c r="BY6" s="25" t="s">
        <v>582</v>
      </c>
      <c r="BZ6" s="25" t="s">
        <v>241</v>
      </c>
      <c r="CA6" s="345"/>
      <c r="CB6" s="345"/>
      <c r="CC6" s="345"/>
      <c r="CD6" s="347"/>
      <c r="CE6" s="28" t="s">
        <v>584</v>
      </c>
      <c r="CF6" s="25" t="s">
        <v>585</v>
      </c>
      <c r="CG6" s="25" t="s">
        <v>582</v>
      </c>
      <c r="CH6" s="25" t="s">
        <v>241</v>
      </c>
      <c r="CI6" s="345"/>
      <c r="CJ6" s="345"/>
      <c r="CK6" s="345"/>
      <c r="CL6" s="347"/>
      <c r="CM6" s="28" t="s">
        <v>584</v>
      </c>
      <c r="CN6" s="25" t="s">
        <v>585</v>
      </c>
      <c r="CO6" s="25" t="s">
        <v>582</v>
      </c>
      <c r="CP6" s="25" t="s">
        <v>241</v>
      </c>
      <c r="CQ6" s="345"/>
      <c r="CR6" s="345"/>
      <c r="CS6" s="345"/>
      <c r="CT6" s="347"/>
    </row>
    <row r="7" spans="1:98" ht="20" customHeight="1" x14ac:dyDescent="0.2">
      <c r="A7" s="57" t="s">
        <v>394</v>
      </c>
      <c r="B7" s="58" t="s">
        <v>798</v>
      </c>
      <c r="C7" s="210">
        <f>'2.3'!C7/'3.1.a'!$C$183</f>
        <v>0.29695747266380312</v>
      </c>
      <c r="D7" s="210">
        <f>'2.3'!D7/'3.1.a'!$C$183</f>
        <v>1.7952716654142584E-2</v>
      </c>
      <c r="E7" s="210">
        <f>'2.3'!E7/'3.1.a'!$C$183</f>
        <v>-4.5833047401248684E-3</v>
      </c>
      <c r="F7" s="210">
        <f>'2.3'!F7/'3.1.a'!$C$183</f>
        <v>0.31032688457782082</v>
      </c>
      <c r="G7" s="210">
        <f>'2.3'!G7/'3.1.a'!$C$183</f>
        <v>0.13354565930894913</v>
      </c>
      <c r="H7" s="210">
        <f>'2.3'!H7/'3.1.a'!$C$183</f>
        <v>8.0838312317115857E-2</v>
      </c>
      <c r="I7" s="210">
        <f>'2.3'!I7/'3.1.a'!$C$183</f>
        <v>-0.10313224070678974</v>
      </c>
      <c r="J7" s="210">
        <f>'2.3'!J7/'3.1.a'!$C$183</f>
        <v>0.42157861549709608</v>
      </c>
      <c r="K7" s="210">
        <f>'2.3'!K7/'3.1.a'!$D$183</f>
        <v>0.2997370036381643</v>
      </c>
      <c r="L7" s="210">
        <f>'2.3'!L7/'3.1.a'!$D$183</f>
        <v>1.8661467821588701E-2</v>
      </c>
      <c r="M7" s="210">
        <f>'2.3'!M7/'3.1.a'!$D$183</f>
        <v>-4.7069205464353881E-3</v>
      </c>
      <c r="N7" s="210">
        <f>'2.3'!N7/'3.1.a'!$D$183</f>
        <v>0.31369155091331757</v>
      </c>
      <c r="O7" s="210">
        <f>'2.3'!O7/'3.1.a'!$D$183</f>
        <v>0.12364296053718406</v>
      </c>
      <c r="P7" s="210">
        <f>'2.3'!P7/'3.1.a'!$D$183</f>
        <v>8.0492653698322286E-2</v>
      </c>
      <c r="Q7" s="210">
        <f>'2.3'!Q7/'3.1.a'!$D$183</f>
        <v>-9.7715106758886061E-2</v>
      </c>
      <c r="R7" s="210">
        <f>'2.3'!R7/'3.1.a'!$D$183</f>
        <v>0.42011205838993793</v>
      </c>
      <c r="S7" s="210">
        <f>'2.3'!S7/'3.1.a'!$E$183</f>
        <v>0.29416719405353375</v>
      </c>
      <c r="T7" s="210">
        <f>'2.3'!T7/'3.1.a'!$E$183</f>
        <v>1.7970031084313654E-2</v>
      </c>
      <c r="U7" s="210">
        <f>'2.3'!U7/'3.1.a'!$E$183</f>
        <v>-3.6641544527681543E-3</v>
      </c>
      <c r="V7" s="210">
        <f>'2.3'!V7/'3.1.a'!$E$183</f>
        <v>0.30847307068507934</v>
      </c>
      <c r="W7" s="210">
        <f>'2.3'!W7/'3.1.a'!$E$183</f>
        <v>0.12646995415884754</v>
      </c>
      <c r="X7" s="210">
        <f>'2.3'!X7/'3.1.a'!$E$183</f>
        <v>8.3876458204615423E-2</v>
      </c>
      <c r="Y7" s="210">
        <f>'2.3'!Y7/'3.1.a'!$E$183</f>
        <v>-9.9530435661236746E-2</v>
      </c>
      <c r="Z7" s="210">
        <f>'2.3'!Z7/'3.1.a'!$E$183</f>
        <v>0.41928904738730555</v>
      </c>
      <c r="AA7" s="210">
        <f>'2.3'!AA7/'3.1.a'!$F$183</f>
        <v>0.29468579320033478</v>
      </c>
      <c r="AB7" s="210">
        <f>'2.3'!AB7/'3.1.a'!$F$183</f>
        <v>1.8410379609720799E-2</v>
      </c>
      <c r="AC7" s="210">
        <f>'2.3'!AC7/'3.1.a'!$F$183</f>
        <v>-3.2546915512848911E-3</v>
      </c>
      <c r="AD7" s="210">
        <f>'2.3'!AD7/'3.1.a'!$F$183</f>
        <v>0.30984148125877065</v>
      </c>
      <c r="AE7" s="210">
        <f>'2.3'!AE7/'3.1.a'!$F$183</f>
        <v>0.1281742972262527</v>
      </c>
      <c r="AF7" s="210">
        <f>'2.3'!AF7/'3.1.a'!$F$183</f>
        <v>7.9514225682705428E-2</v>
      </c>
      <c r="AG7" s="210">
        <f>'2.3'!AG7/'3.1.a'!$F$183</f>
        <v>-9.2863085077586671E-2</v>
      </c>
      <c r="AH7" s="210">
        <f>'2.3'!AH7/'3.1.a'!$F$183</f>
        <v>0.42466691909014209</v>
      </c>
      <c r="AI7" s="210">
        <f>'2.3'!AI7/'3.1.a'!$G$183</f>
        <v>0.30627332807948043</v>
      </c>
      <c r="AJ7" s="210">
        <f>'2.3'!AJ7/'3.1.a'!$G$183</f>
        <v>1.9469486887128171E-2</v>
      </c>
      <c r="AK7" s="210">
        <f>'2.3'!AK7/'3.1.a'!$G$183</f>
        <v>-3.6605911881200629E-3</v>
      </c>
      <c r="AL7" s="210">
        <f>'2.3'!AL7/'3.1.a'!$G$183</f>
        <v>0.3220822237784885</v>
      </c>
      <c r="AM7" s="210">
        <f>'2.3'!AM7/'3.1.a'!$G$183</f>
        <v>0.12906652466370258</v>
      </c>
      <c r="AN7" s="210">
        <f>'2.3'!AN7/'3.1.a'!$G$183</f>
        <v>8.3880498939015488E-2</v>
      </c>
      <c r="AO7" s="210">
        <f>'2.3'!AO7/'3.1.a'!$G$183</f>
        <v>-9.2893297372328015E-2</v>
      </c>
      <c r="AP7" s="210">
        <f>'2.3'!AP7/'3.1.a'!$G$183</f>
        <v>0.44213595000887856</v>
      </c>
      <c r="AQ7" s="210">
        <f>'2.3'!AQ7/'3.1.a'!$H$183</f>
        <v>0.35082714417222594</v>
      </c>
      <c r="AR7" s="210">
        <f>'2.3'!AR7/'3.1.a'!$H$183</f>
        <v>2.2195542720230055E-2</v>
      </c>
      <c r="AS7" s="210">
        <f>'2.3'!AS7/'3.1.a'!$H$183</f>
        <v>-4.7519463471000552E-3</v>
      </c>
      <c r="AT7" s="210">
        <f>'2.3'!AT7/'3.1.a'!$H$183</f>
        <v>0.36827074054535591</v>
      </c>
      <c r="AU7" s="210">
        <f>'2.3'!AU7/'3.1.a'!$H$183</f>
        <v>0.13391135858153205</v>
      </c>
      <c r="AV7" s="210">
        <f>'2.3'!AV7/'3.1.a'!$H$183</f>
        <v>8.6991307560825459E-2</v>
      </c>
      <c r="AW7" s="210">
        <f>'2.3'!AW7/'3.1.a'!$H$183</f>
        <v>-9.7508031853330193E-2</v>
      </c>
      <c r="AX7" s="210">
        <f>'2.3'!AX7/'3.1.a'!$H$183</f>
        <v>0.49166537483438316</v>
      </c>
      <c r="AY7" s="210">
        <f>'2.3'!AY7/'3.1.a'!$I$183</f>
        <v>0.34493380418921626</v>
      </c>
      <c r="AZ7" s="210">
        <f>'2.3'!AZ7/'3.1.a'!$I$183</f>
        <v>2.3444865253712997E-2</v>
      </c>
      <c r="BA7" s="210">
        <f>'2.3'!BA7/'3.1.a'!$I$183</f>
        <v>-5.0769640354117688E-3</v>
      </c>
      <c r="BB7" s="210">
        <f>'2.3'!BB7/'3.1.a'!$I$183</f>
        <v>0.36330170540751744</v>
      </c>
      <c r="BC7" s="210">
        <f>'2.3'!BC7/'3.1.a'!$I$183</f>
        <v>0.1325180445611093</v>
      </c>
      <c r="BD7" s="210">
        <f>'2.3'!BD7/'3.1.a'!$I$183</f>
        <v>8.8134019160925267E-2</v>
      </c>
      <c r="BE7" s="210">
        <f>'2.3'!BE7/'3.1.a'!$I$183</f>
        <v>-9.8056554140766514E-2</v>
      </c>
      <c r="BF7" s="210">
        <f>'2.3'!BF7/'3.1.a'!$I$183</f>
        <v>0.48589721498878552</v>
      </c>
      <c r="BG7" s="210">
        <f>'2.3'!BG7/'3.1.a'!$J$183</f>
        <v>0.33452300785745165</v>
      </c>
      <c r="BH7" s="210">
        <f>'2.3'!BH7/'3.1.a'!$J$183</f>
        <v>2.9489348247146538E-2</v>
      </c>
      <c r="BI7" s="210">
        <f>'2.3'!BI7/'3.1.a'!$J$183</f>
        <v>-4.1883594600893937E-3</v>
      </c>
      <c r="BJ7" s="210">
        <f>'2.3'!BJ7/'3.1.a'!$J$183</f>
        <v>0.35982399664450881</v>
      </c>
      <c r="BK7" s="210">
        <f>'2.3'!BK7/'3.1.a'!$J$183</f>
        <v>0.12835424759522818</v>
      </c>
      <c r="BL7" s="210">
        <f>'2.3'!BL7/'3.1.a'!$J$183</f>
        <v>8.3264308149359187E-2</v>
      </c>
      <c r="BM7" s="210">
        <f>'2.3'!BM7/'3.1.a'!$J$183</f>
        <v>-8.9603210248912282E-2</v>
      </c>
      <c r="BN7" s="210">
        <f>'2.3'!BN7/'3.1.a'!$J$183</f>
        <v>0.48183934214018392</v>
      </c>
      <c r="BO7" s="210">
        <f>'2.3'!BO7/'3.1.a'!$K$183</f>
        <v>0.3345479293251945</v>
      </c>
      <c r="BP7" s="210">
        <f>'2.3'!BP7/'3.1.a'!$K$183</f>
        <v>2.2311125695140918E-2</v>
      </c>
      <c r="BQ7" s="210">
        <f>'2.3'!BQ7/'3.1.a'!$K$183</f>
        <v>-3.9061709514357297E-3</v>
      </c>
      <c r="BR7" s="210">
        <f>'2.3'!BR7/'3.1.a'!$K$183</f>
        <v>0.35295288406889974</v>
      </c>
      <c r="BS7" s="210">
        <f>'2.3'!BS7/'3.1.a'!$K$183</f>
        <v>0.12803771170273026</v>
      </c>
      <c r="BT7" s="210">
        <f>'2.3'!BT7/'3.1.a'!$K$183</f>
        <v>8.6164527600313762E-2</v>
      </c>
      <c r="BU7" s="210">
        <f>'2.3'!BU7/'3.1.a'!$K$183</f>
        <v>-9.3121508634784925E-2</v>
      </c>
      <c r="BV7" s="210">
        <f>'2.3'!BV7/'3.1.a'!$K$183</f>
        <v>0.47403361473715883</v>
      </c>
      <c r="BW7" s="210">
        <f>'2.3'!BW7/'3.1.a'!$L$183</f>
        <v>0.32303484253170639</v>
      </c>
      <c r="BX7" s="210">
        <f>'2.3'!BX7/'3.1.a'!$L$183</f>
        <v>2.5974458094474167E-2</v>
      </c>
      <c r="BY7" s="210">
        <f>'2.3'!BY7/'3.1.a'!$L$183</f>
        <v>-3.6841229367837714E-3</v>
      </c>
      <c r="BZ7" s="210">
        <f>'2.3'!BZ7/'3.1.a'!$L$183</f>
        <v>0.3453251776893968</v>
      </c>
      <c r="CA7" s="210">
        <f>'2.3'!CA7/'3.1.a'!$L$183</f>
        <v>0.12483867735707931</v>
      </c>
      <c r="CB7" s="210">
        <f>'2.3'!CB7/'3.1.a'!$L$183</f>
        <v>8.9272341432433414E-2</v>
      </c>
      <c r="CC7" s="210">
        <f>'2.3'!CC7/'3.1.a'!$L$183</f>
        <v>-9.2494461940069897E-2</v>
      </c>
      <c r="CD7" s="210">
        <f>'2.3'!CD7/'3.1.a'!$L$183</f>
        <v>0.46694173453883958</v>
      </c>
      <c r="CE7" s="210">
        <f>'2.3'!CE7/'3.1.a'!$M$183</f>
        <v>0.36607946224273707</v>
      </c>
      <c r="CF7" s="210">
        <f>'2.3'!CF7/'3.1.a'!$M$183</f>
        <v>2.703604015472142E-2</v>
      </c>
      <c r="CG7" s="210">
        <f>'2.3'!CG7/'3.1.a'!$M$183</f>
        <v>-3.7574812038381729E-3</v>
      </c>
      <c r="CH7" s="210">
        <f>'2.3'!CH7/'3.1.a'!$M$183</f>
        <v>0.38935802119362034</v>
      </c>
      <c r="CI7" s="210">
        <f>'2.3'!CI7/'3.1.a'!$M$183</f>
        <v>0.12681533663743366</v>
      </c>
      <c r="CJ7" s="210">
        <f>'2.3'!CJ7/'3.1.a'!$M$183</f>
        <v>9.686297445965647E-2</v>
      </c>
      <c r="CK7" s="210">
        <f>'2.3'!CK7/'3.1.a'!$M$183</f>
        <v>-0.10564428877509416</v>
      </c>
      <c r="CL7" s="278">
        <f>'2.3'!CL7/'3.1.a'!$M$183</f>
        <v>0.50739204351561629</v>
      </c>
      <c r="CM7" s="210">
        <f>'2.3'!CM7/'3.1.a'!$N$183</f>
        <v>0.31432543470380614</v>
      </c>
      <c r="CN7" s="210">
        <f>'2.3'!CN7/'3.1.a'!$N$183</f>
        <v>1.6348976302794291E-2</v>
      </c>
      <c r="CO7" s="210">
        <f>'2.3'!CO7/'3.1.a'!$N$183</f>
        <v>-3.5341214260607478E-3</v>
      </c>
      <c r="CP7" s="210">
        <f>'2.3'!CP7/'3.1.a'!$N$183</f>
        <v>0.32714028958053976</v>
      </c>
      <c r="CQ7" s="210">
        <f>'2.3'!CQ7/'3.1.a'!$N$183</f>
        <v>0.12534900731290063</v>
      </c>
      <c r="CR7" s="210">
        <f>'2.3'!CR7/'3.1.a'!$N$183</f>
        <v>8.7622852776332458E-2</v>
      </c>
      <c r="CS7" s="210">
        <f>'2.3'!CS7/'3.1.a'!$N$183</f>
        <v>-9.6701098279390371E-2</v>
      </c>
      <c r="CT7" s="278">
        <f>'2.3'!CT7/'3.1.a'!$N$183</f>
        <v>0.44341105139038256</v>
      </c>
    </row>
    <row r="8" spans="1:98" ht="20" customHeight="1" x14ac:dyDescent="0.2">
      <c r="A8" s="18">
        <v>2</v>
      </c>
      <c r="B8" s="19" t="s">
        <v>488</v>
      </c>
      <c r="C8" s="216">
        <f>'2.3'!C8/'3.1.a'!$C$183</f>
        <v>0.2936451189264272</v>
      </c>
      <c r="D8" s="93">
        <f>'2.3'!D8/'3.1.a'!$C$183</f>
        <v>1.7952716654142584E-2</v>
      </c>
      <c r="E8" s="93">
        <f>'2.3'!E8/'3.1.a'!$C$183</f>
        <v>-4.5833047401248684E-3</v>
      </c>
      <c r="F8" s="93">
        <f>'2.3'!F8/'3.1.a'!$C$183</f>
        <v>0.30701453084044489</v>
      </c>
      <c r="G8" s="93">
        <f>'2.3'!G8/'3.1.a'!$C$183</f>
        <v>0.12713364864162421</v>
      </c>
      <c r="H8" s="93">
        <f>'2.3'!H8/'3.1.a'!$C$183</f>
        <v>7.5774574306384693E-2</v>
      </c>
      <c r="I8" s="93">
        <f>'2.3'!I8/'3.1.a'!$C$183</f>
        <v>-0.10313224070678974</v>
      </c>
      <c r="J8" s="217">
        <f>'2.3'!J8/'3.1.a'!$C$183</f>
        <v>0.40679051308166408</v>
      </c>
      <c r="K8" s="216">
        <f>'2.3'!K8/'3.1.a'!$D$183</f>
        <v>0.29911018723151328</v>
      </c>
      <c r="L8" s="93">
        <f>'2.3'!L8/'3.1.a'!$D$183</f>
        <v>1.8661467821588701E-2</v>
      </c>
      <c r="M8" s="93">
        <f>'2.3'!M8/'3.1.a'!$D$183</f>
        <v>-4.7069205464353881E-3</v>
      </c>
      <c r="N8" s="93">
        <f>'2.3'!N8/'3.1.a'!$D$183</f>
        <v>0.31306473450666655</v>
      </c>
      <c r="O8" s="93">
        <f>'2.3'!O8/'3.1.a'!$D$183</f>
        <v>0.12049507396772781</v>
      </c>
      <c r="P8" s="93">
        <f>'2.3'!P8/'3.1.a'!$D$183</f>
        <v>7.6016732071564425E-2</v>
      </c>
      <c r="Q8" s="93">
        <f>'2.3'!Q8/'3.1.a'!$D$183</f>
        <v>-9.7715106758886061E-2</v>
      </c>
      <c r="R8" s="217">
        <f>'2.3'!R8/'3.1.a'!$D$183</f>
        <v>0.41186143378707274</v>
      </c>
      <c r="S8" s="216">
        <f>'2.3'!S8/'3.1.a'!$E$183</f>
        <v>0.29363511298169653</v>
      </c>
      <c r="T8" s="93">
        <f>'2.3'!T8/'3.1.a'!$E$183</f>
        <v>1.7970031084313654E-2</v>
      </c>
      <c r="U8" s="93">
        <f>'2.3'!U8/'3.1.a'!$E$183</f>
        <v>-3.6641544527681543E-3</v>
      </c>
      <c r="V8" s="93">
        <f>'2.3'!V8/'3.1.a'!$E$183</f>
        <v>0.30794098961324212</v>
      </c>
      <c r="W8" s="93">
        <f>'2.3'!W8/'3.1.a'!$E$183</f>
        <v>0.12388751914657886</v>
      </c>
      <c r="X8" s="93">
        <f>'2.3'!X8/'3.1.a'!$E$183</f>
        <v>7.8793861216443314E-2</v>
      </c>
      <c r="Y8" s="93">
        <f>'2.3'!Y8/'3.1.a'!$E$183</f>
        <v>-9.9530435661236746E-2</v>
      </c>
      <c r="Z8" s="217">
        <f>'2.3'!Z8/'3.1.a'!$E$183</f>
        <v>0.41109193431502761</v>
      </c>
      <c r="AA8" s="216">
        <f>'2.3'!AA8/'3.1.a'!$F$183</f>
        <v>0.29320768842813255</v>
      </c>
      <c r="AB8" s="93">
        <f>'2.3'!AB8/'3.1.a'!$F$183</f>
        <v>1.8410379609720799E-2</v>
      </c>
      <c r="AC8" s="93">
        <f>'2.3'!AC8/'3.1.a'!$F$183</f>
        <v>-3.2546915512848911E-3</v>
      </c>
      <c r="AD8" s="93">
        <f>'2.3'!AD8/'3.1.a'!$F$183</f>
        <v>0.30836337648656853</v>
      </c>
      <c r="AE8" s="93">
        <f>'2.3'!AE8/'3.1.a'!$F$183</f>
        <v>0.12369776861753365</v>
      </c>
      <c r="AF8" s="93">
        <f>'2.3'!AF8/'3.1.a'!$F$183</f>
        <v>7.7436575603049396E-2</v>
      </c>
      <c r="AG8" s="93">
        <f>'2.3'!AG8/'3.1.a'!$F$183</f>
        <v>-9.2863085077586671E-2</v>
      </c>
      <c r="AH8" s="217">
        <f>'2.3'!AH8/'3.1.a'!$F$183</f>
        <v>0.41663463562956488</v>
      </c>
      <c r="AI8" s="216">
        <f>'2.3'!AI8/'3.1.a'!$G$183</f>
        <v>0.30488509876465775</v>
      </c>
      <c r="AJ8" s="93">
        <f>'2.3'!AJ8/'3.1.a'!$G$183</f>
        <v>1.9469486887128171E-2</v>
      </c>
      <c r="AK8" s="93">
        <f>'2.3'!AK8/'3.1.a'!$G$183</f>
        <v>-3.6605911881200629E-3</v>
      </c>
      <c r="AL8" s="93">
        <f>'2.3'!AL8/'3.1.a'!$G$183</f>
        <v>0.32069399446366587</v>
      </c>
      <c r="AM8" s="93">
        <f>'2.3'!AM8/'3.1.a'!$G$183</f>
        <v>0.12415406697926552</v>
      </c>
      <c r="AN8" s="93">
        <f>'2.3'!AN8/'3.1.a'!$G$183</f>
        <v>8.0911816177722015E-2</v>
      </c>
      <c r="AO8" s="93">
        <f>'2.3'!AO8/'3.1.a'!$G$183</f>
        <v>-9.2893297372328015E-2</v>
      </c>
      <c r="AP8" s="217">
        <f>'2.3'!AP8/'3.1.a'!$G$183</f>
        <v>0.43286658024832536</v>
      </c>
      <c r="AQ8" s="216">
        <f>'2.3'!AQ8/'3.1.a'!$H$183</f>
        <v>0.3518006018823604</v>
      </c>
      <c r="AR8" s="93">
        <f>'2.3'!AR8/'3.1.a'!$H$183</f>
        <v>2.2195542720230055E-2</v>
      </c>
      <c r="AS8" s="93">
        <f>'2.3'!AS8/'3.1.a'!$H$183</f>
        <v>-4.7519463471000552E-3</v>
      </c>
      <c r="AT8" s="93">
        <f>'2.3'!AT8/'3.1.a'!$H$183</f>
        <v>0.36924419825549037</v>
      </c>
      <c r="AU8" s="93">
        <f>'2.3'!AU8/'3.1.a'!$H$183</f>
        <v>0.13352306138851469</v>
      </c>
      <c r="AV8" s="93">
        <f>'2.3'!AV8/'3.1.a'!$H$183</f>
        <v>8.5054668734063518E-2</v>
      </c>
      <c r="AW8" s="93">
        <f>'2.3'!AW8/'3.1.a'!$H$183</f>
        <v>-9.7508031853330193E-2</v>
      </c>
      <c r="AX8" s="217">
        <f>'2.3'!AX8/'3.1.a'!$H$183</f>
        <v>0.49031389652473839</v>
      </c>
      <c r="AY8" s="216">
        <f>'2.3'!AY8/'3.1.a'!$I$183</f>
        <v>0.34654811007499658</v>
      </c>
      <c r="AZ8" s="93">
        <f>'2.3'!AZ8/'3.1.a'!$I$183</f>
        <v>2.3444865253712997E-2</v>
      </c>
      <c r="BA8" s="93">
        <f>'2.3'!BA8/'3.1.a'!$I$183</f>
        <v>-5.0769640354117688E-3</v>
      </c>
      <c r="BB8" s="93">
        <f>'2.3'!BB8/'3.1.a'!$I$183</f>
        <v>0.36491601129329782</v>
      </c>
      <c r="BC8" s="93">
        <f>'2.3'!BC8/'3.1.a'!$I$183</f>
        <v>0.13334231150002709</v>
      </c>
      <c r="BD8" s="93">
        <f>'2.3'!BD8/'3.1.a'!$I$183</f>
        <v>8.6644009332353916E-2</v>
      </c>
      <c r="BE8" s="93">
        <f>'2.3'!BE8/'3.1.a'!$I$183</f>
        <v>-9.8056554140766514E-2</v>
      </c>
      <c r="BF8" s="217">
        <f>'2.3'!BF8/'3.1.a'!$I$183</f>
        <v>0.48684577798491224</v>
      </c>
      <c r="BG8" s="216">
        <f>'2.3'!BG8/'3.1.a'!$J$183</f>
        <v>0.3371755499392895</v>
      </c>
      <c r="BH8" s="93">
        <f>'2.3'!BH8/'3.1.a'!$J$183</f>
        <v>2.9489348247146538E-2</v>
      </c>
      <c r="BI8" s="93">
        <f>'2.3'!BI8/'3.1.a'!$J$183</f>
        <v>-4.1883594600893937E-3</v>
      </c>
      <c r="BJ8" s="93">
        <f>'2.3'!BJ8/'3.1.a'!$J$183</f>
        <v>0.36247653872634661</v>
      </c>
      <c r="BK8" s="93">
        <f>'2.3'!BK8/'3.1.a'!$J$183</f>
        <v>0.12882662751985302</v>
      </c>
      <c r="BL8" s="93">
        <f>'2.3'!BL8/'3.1.a'!$J$183</f>
        <v>8.4548540786463275E-2</v>
      </c>
      <c r="BM8" s="93">
        <f>'2.3'!BM8/'3.1.a'!$J$183</f>
        <v>-8.9603210248912282E-2</v>
      </c>
      <c r="BN8" s="217">
        <f>'2.3'!BN8/'3.1.a'!$J$183</f>
        <v>0.48624849678375059</v>
      </c>
      <c r="BO8" s="216">
        <f>'2.3'!BO8/'3.1.a'!$K$183</f>
        <v>0.33613504419377543</v>
      </c>
      <c r="BP8" s="93">
        <f>'2.3'!BP8/'3.1.a'!$K$183</f>
        <v>2.2311125695140918E-2</v>
      </c>
      <c r="BQ8" s="93">
        <f>'2.3'!BQ8/'3.1.a'!$K$183</f>
        <v>-3.9061709514357297E-3</v>
      </c>
      <c r="BR8" s="93">
        <f>'2.3'!BR8/'3.1.a'!$K$183</f>
        <v>0.35453999893748067</v>
      </c>
      <c r="BS8" s="93">
        <f>'2.3'!BS8/'3.1.a'!$K$183</f>
        <v>0.12844444402837907</v>
      </c>
      <c r="BT8" s="93">
        <f>'2.3'!BT8/'3.1.a'!$K$183</f>
        <v>8.6418505878154278E-2</v>
      </c>
      <c r="BU8" s="93">
        <f>'2.3'!BU8/'3.1.a'!$K$183</f>
        <v>-9.3121508634784925E-2</v>
      </c>
      <c r="BV8" s="217">
        <f>'2.3'!BV8/'3.1.a'!$K$183</f>
        <v>0.47628144020922913</v>
      </c>
      <c r="BW8" s="216">
        <f>'2.3'!BW8/'3.1.a'!$L$183</f>
        <v>0.32558419321868087</v>
      </c>
      <c r="BX8" s="93">
        <f>'2.3'!BX8/'3.1.a'!$L$183</f>
        <v>2.5974458094474167E-2</v>
      </c>
      <c r="BY8" s="93">
        <f>'2.3'!BY8/'3.1.a'!$L$183</f>
        <v>-3.6841229367837714E-3</v>
      </c>
      <c r="BZ8" s="93">
        <f>'2.3'!BZ8/'3.1.a'!$L$183</f>
        <v>0.34787452837637128</v>
      </c>
      <c r="CA8" s="93">
        <f>'2.3'!CA8/'3.1.a'!$L$183</f>
        <v>0.12678715990982062</v>
      </c>
      <c r="CB8" s="93">
        <f>'2.3'!CB8/'3.1.a'!$L$183</f>
        <v>8.8883319859294013E-2</v>
      </c>
      <c r="CC8" s="93">
        <f>'2.3'!CC8/'3.1.a'!$L$183</f>
        <v>-9.2494461940069897E-2</v>
      </c>
      <c r="CD8" s="217">
        <f>'2.3'!CD8/'3.1.a'!$L$183</f>
        <v>0.47105054620541598</v>
      </c>
      <c r="CE8" s="216">
        <f>'2.3'!CE8/'3.1.a'!$M$183</f>
        <v>0.36884948666045214</v>
      </c>
      <c r="CF8" s="93">
        <f>'2.3'!CF8/'3.1.a'!$M$183</f>
        <v>2.703604015472142E-2</v>
      </c>
      <c r="CG8" s="93">
        <f>'2.3'!CG8/'3.1.a'!$M$183</f>
        <v>-3.7574812038381729E-3</v>
      </c>
      <c r="CH8" s="93">
        <f>'2.3'!CH8/'3.1.a'!$M$183</f>
        <v>0.39212804561133541</v>
      </c>
      <c r="CI8" s="93">
        <f>'2.3'!CI8/'3.1.a'!$M$183</f>
        <v>0.12857273410988371</v>
      </c>
      <c r="CJ8" s="93">
        <f>'2.3'!CJ8/'3.1.a'!$M$183</f>
        <v>9.4514880899261439E-2</v>
      </c>
      <c r="CK8" s="93">
        <f>'2.3'!CK8/'3.1.a'!$M$183</f>
        <v>-0.10564428877509416</v>
      </c>
      <c r="CL8" s="269">
        <f>'2.3'!CL8/'3.1.a'!$M$183</f>
        <v>0.50957137184538637</v>
      </c>
      <c r="CM8" s="216">
        <f>'2.3'!CM8/'3.1.a'!$N$183</f>
        <v>0.31779429688967387</v>
      </c>
      <c r="CN8" s="93">
        <f>'2.3'!CN8/'3.1.a'!$N$183</f>
        <v>1.6348976302794291E-2</v>
      </c>
      <c r="CO8" s="93">
        <f>'2.3'!CO8/'3.1.a'!$N$183</f>
        <v>-3.5341214260607478E-3</v>
      </c>
      <c r="CP8" s="93">
        <f>'2.3'!CP8/'3.1.a'!$N$183</f>
        <v>0.33060915176640748</v>
      </c>
      <c r="CQ8" s="93">
        <f>'2.3'!CQ8/'3.1.a'!$N$183</f>
        <v>0.12501405766039708</v>
      </c>
      <c r="CR8" s="93">
        <f>'2.3'!CR8/'3.1.a'!$N$183</f>
        <v>8.7780966947513001E-2</v>
      </c>
      <c r="CS8" s="93">
        <f>'2.3'!CS8/'3.1.a'!$N$183</f>
        <v>-9.6701098279390371E-2</v>
      </c>
      <c r="CT8" s="269">
        <f>'2.3'!CT8/'3.1.a'!$N$183</f>
        <v>0.44670307809492715</v>
      </c>
    </row>
    <row r="9" spans="1:98" ht="20" customHeight="1" x14ac:dyDescent="0.2">
      <c r="A9" s="32">
        <v>21</v>
      </c>
      <c r="B9" s="33" t="s">
        <v>244</v>
      </c>
      <c r="C9" s="230">
        <f>'2.3'!C9/'3.1.a'!$C$183</f>
        <v>4.1872617360867531E-2</v>
      </c>
      <c r="D9" s="207">
        <f>'2.3'!D9/'3.1.a'!$C$183</f>
        <v>0</v>
      </c>
      <c r="E9" s="207">
        <f>'2.3'!E9/'3.1.a'!$C$183</f>
        <v>0</v>
      </c>
      <c r="F9" s="207">
        <f>'2.3'!F9/'3.1.a'!$C$183</f>
        <v>4.1872617360867531E-2</v>
      </c>
      <c r="G9" s="207">
        <f>'2.3'!G9/'3.1.a'!$C$183</f>
        <v>4.3444426622738702E-2</v>
      </c>
      <c r="H9" s="207">
        <f>'2.3'!H9/'3.1.a'!$C$183</f>
        <v>3.4615743527995624E-2</v>
      </c>
      <c r="I9" s="207">
        <f>'2.3'!I9/'3.1.a'!$C$183</f>
        <v>0</v>
      </c>
      <c r="J9" s="231">
        <f>'2.3'!J9/'3.1.a'!$C$183</f>
        <v>0.11993278751160186</v>
      </c>
      <c r="K9" s="230">
        <f>'2.3'!K9/'3.1.a'!$D$183</f>
        <v>4.0016057500533775E-2</v>
      </c>
      <c r="L9" s="207">
        <f>'2.3'!L9/'3.1.a'!$D$183</f>
        <v>0</v>
      </c>
      <c r="M9" s="207">
        <f>'2.3'!M9/'3.1.a'!$D$183</f>
        <v>0</v>
      </c>
      <c r="N9" s="207">
        <f>'2.3'!N9/'3.1.a'!$D$183</f>
        <v>4.0016057500533775E-2</v>
      </c>
      <c r="O9" s="207">
        <f>'2.3'!O9/'3.1.a'!$D$183</f>
        <v>4.3415784375075123E-2</v>
      </c>
      <c r="P9" s="207">
        <f>'2.3'!P9/'3.1.a'!$D$183</f>
        <v>3.5311166529819776E-2</v>
      </c>
      <c r="Q9" s="207">
        <f>'2.3'!Q9/'3.1.a'!$D$183</f>
        <v>0</v>
      </c>
      <c r="R9" s="231">
        <f>'2.3'!R9/'3.1.a'!$D$183</f>
        <v>0.11874300840542867</v>
      </c>
      <c r="S9" s="230">
        <f>'2.3'!S9/'3.1.a'!$E$183</f>
        <v>3.7889088764123217E-2</v>
      </c>
      <c r="T9" s="207">
        <f>'2.3'!T9/'3.1.a'!$E$183</f>
        <v>0</v>
      </c>
      <c r="U9" s="207">
        <f>'2.3'!U9/'3.1.a'!$E$183</f>
        <v>0</v>
      </c>
      <c r="V9" s="207">
        <f>'2.3'!V9/'3.1.a'!$E$183</f>
        <v>3.7889088764123217E-2</v>
      </c>
      <c r="W9" s="207">
        <f>'2.3'!W9/'3.1.a'!$E$183</f>
        <v>4.4388440176637282E-2</v>
      </c>
      <c r="X9" s="207">
        <f>'2.3'!X9/'3.1.a'!$E$183</f>
        <v>3.6837611490584225E-2</v>
      </c>
      <c r="Y9" s="207">
        <f>'2.3'!Y9/'3.1.a'!$E$183</f>
        <v>0</v>
      </c>
      <c r="Z9" s="231">
        <f>'2.3'!Z9/'3.1.a'!$E$183</f>
        <v>0.11911514043134473</v>
      </c>
      <c r="AA9" s="230">
        <f>'2.3'!AA9/'3.1.a'!$F$183</f>
        <v>3.7645506734291401E-2</v>
      </c>
      <c r="AB9" s="207">
        <f>'2.3'!AB9/'3.1.a'!$F$183</f>
        <v>0</v>
      </c>
      <c r="AC9" s="207">
        <f>'2.3'!AC9/'3.1.a'!$F$183</f>
        <v>0</v>
      </c>
      <c r="AD9" s="207">
        <f>'2.3'!AD9/'3.1.a'!$F$183</f>
        <v>3.7645506734291401E-2</v>
      </c>
      <c r="AE9" s="207">
        <f>'2.3'!AE9/'3.1.a'!$F$183</f>
        <v>4.5539368288533E-2</v>
      </c>
      <c r="AF9" s="207">
        <f>'2.3'!AF9/'3.1.a'!$F$183</f>
        <v>3.7762051607922599E-2</v>
      </c>
      <c r="AG9" s="207">
        <f>'2.3'!AG9/'3.1.a'!$F$183</f>
        <v>0</v>
      </c>
      <c r="AH9" s="231">
        <f>'2.3'!AH9/'3.1.a'!$F$183</f>
        <v>0.12094692663074699</v>
      </c>
      <c r="AI9" s="230">
        <f>'2.3'!AI9/'3.1.a'!$G$183</f>
        <v>3.7949794363910376E-2</v>
      </c>
      <c r="AJ9" s="207">
        <f>'2.3'!AJ9/'3.1.a'!$G$183</f>
        <v>0</v>
      </c>
      <c r="AK9" s="207">
        <f>'2.3'!AK9/'3.1.a'!$G$183</f>
        <v>0</v>
      </c>
      <c r="AL9" s="207">
        <f>'2.3'!AL9/'3.1.a'!$G$183</f>
        <v>3.7949794363910376E-2</v>
      </c>
      <c r="AM9" s="207">
        <f>'2.3'!AM9/'3.1.a'!$G$183</f>
        <v>4.60583379149095E-2</v>
      </c>
      <c r="AN9" s="207">
        <f>'2.3'!AN9/'3.1.a'!$G$183</f>
        <v>3.8639057375321931E-2</v>
      </c>
      <c r="AO9" s="207">
        <f>'2.3'!AO9/'3.1.a'!$G$183</f>
        <v>0</v>
      </c>
      <c r="AP9" s="231">
        <f>'2.3'!AP9/'3.1.a'!$G$183</f>
        <v>0.1226471896541418</v>
      </c>
      <c r="AQ9" s="230">
        <f>'2.3'!AQ9/'3.1.a'!$H$183</f>
        <v>4.030989968167914E-2</v>
      </c>
      <c r="AR9" s="207">
        <f>'2.3'!AR9/'3.1.a'!$H$183</f>
        <v>0</v>
      </c>
      <c r="AS9" s="207">
        <f>'2.3'!AS9/'3.1.a'!$H$183</f>
        <v>0</v>
      </c>
      <c r="AT9" s="207">
        <f>'2.3'!AT9/'3.1.a'!$H$183</f>
        <v>4.030989968167914E-2</v>
      </c>
      <c r="AU9" s="207">
        <f>'2.3'!AU9/'3.1.a'!$H$183</f>
        <v>4.8488420225967006E-2</v>
      </c>
      <c r="AV9" s="207">
        <f>'2.3'!AV9/'3.1.a'!$H$183</f>
        <v>4.0389646100217932E-2</v>
      </c>
      <c r="AW9" s="207">
        <f>'2.3'!AW9/'3.1.a'!$H$183</f>
        <v>0</v>
      </c>
      <c r="AX9" s="231">
        <f>'2.3'!AX9/'3.1.a'!$H$183</f>
        <v>0.12918796600786409</v>
      </c>
      <c r="AY9" s="230">
        <f>'2.3'!AY9/'3.1.a'!$I$183</f>
        <v>4.0209122103420342E-2</v>
      </c>
      <c r="AZ9" s="207">
        <f>'2.3'!AZ9/'3.1.a'!$I$183</f>
        <v>0</v>
      </c>
      <c r="BA9" s="207">
        <f>'2.3'!BA9/'3.1.a'!$I$183</f>
        <v>0</v>
      </c>
      <c r="BB9" s="207">
        <f>'2.3'!BB9/'3.1.a'!$I$183</f>
        <v>4.0209122103420342E-2</v>
      </c>
      <c r="BC9" s="207">
        <f>'2.3'!BC9/'3.1.a'!$I$183</f>
        <v>4.7973307886133881E-2</v>
      </c>
      <c r="BD9" s="207">
        <f>'2.3'!BD9/'3.1.a'!$I$183</f>
        <v>4.1808715951534618E-2</v>
      </c>
      <c r="BE9" s="207">
        <f>'2.3'!BE9/'3.1.a'!$I$183</f>
        <v>0</v>
      </c>
      <c r="BF9" s="231">
        <f>'2.3'!BF9/'3.1.a'!$I$183</f>
        <v>0.12999114594108882</v>
      </c>
      <c r="BG9" s="230">
        <f>'2.3'!BG9/'3.1.a'!$J$183</f>
        <v>4.211052988516148E-2</v>
      </c>
      <c r="BH9" s="207">
        <f>'2.3'!BH9/'3.1.a'!$J$183</f>
        <v>0</v>
      </c>
      <c r="BI9" s="207">
        <f>'2.3'!BI9/'3.1.a'!$J$183</f>
        <v>0</v>
      </c>
      <c r="BJ9" s="207">
        <f>'2.3'!BJ9/'3.1.a'!$J$183</f>
        <v>4.211052988516148E-2</v>
      </c>
      <c r="BK9" s="207">
        <f>'2.3'!BK9/'3.1.a'!$J$183</f>
        <v>4.7848292776165632E-2</v>
      </c>
      <c r="BL9" s="207">
        <f>'2.3'!BL9/'3.1.a'!$J$183</f>
        <v>4.1838254706099573E-2</v>
      </c>
      <c r="BM9" s="207">
        <f>'2.3'!BM9/'3.1.a'!$J$183</f>
        <v>0</v>
      </c>
      <c r="BN9" s="231">
        <f>'2.3'!BN9/'3.1.a'!$J$183</f>
        <v>0.13179707736742668</v>
      </c>
      <c r="BO9" s="230">
        <f>'2.3'!BO9/'3.1.a'!$K$183</f>
        <v>4.1540163781633326E-2</v>
      </c>
      <c r="BP9" s="207">
        <f>'2.3'!BP9/'3.1.a'!$K$183</f>
        <v>0</v>
      </c>
      <c r="BQ9" s="207">
        <f>'2.3'!BQ9/'3.1.a'!$K$183</f>
        <v>0</v>
      </c>
      <c r="BR9" s="207">
        <f>'2.3'!BR9/'3.1.a'!$K$183</f>
        <v>4.1540163781633326E-2</v>
      </c>
      <c r="BS9" s="207">
        <f>'2.3'!BS9/'3.1.a'!$K$183</f>
        <v>4.6764596827696639E-2</v>
      </c>
      <c r="BT9" s="207">
        <f>'2.3'!BT9/'3.1.a'!$K$183</f>
        <v>4.1683812426108004E-2</v>
      </c>
      <c r="BU9" s="207">
        <f>'2.3'!BU9/'3.1.a'!$K$183</f>
        <v>0</v>
      </c>
      <c r="BV9" s="231">
        <f>'2.3'!BV9/'3.1.a'!$K$183</f>
        <v>0.12998857303543795</v>
      </c>
      <c r="BW9" s="230">
        <f>'2.3'!BW9/'3.1.a'!$L$183</f>
        <v>4.1377034741590449E-2</v>
      </c>
      <c r="BX9" s="207">
        <f>'2.3'!BX9/'3.1.a'!$L$183</f>
        <v>0</v>
      </c>
      <c r="BY9" s="207">
        <f>'2.3'!BY9/'3.1.a'!$L$183</f>
        <v>0</v>
      </c>
      <c r="BZ9" s="207">
        <f>'2.3'!BZ9/'3.1.a'!$L$183</f>
        <v>4.1377034741590449E-2</v>
      </c>
      <c r="CA9" s="207">
        <f>'2.3'!CA9/'3.1.a'!$L$183</f>
        <v>4.6611168467186471E-2</v>
      </c>
      <c r="CB9" s="207">
        <f>'2.3'!CB9/'3.1.a'!$L$183</f>
        <v>4.246398717106023E-2</v>
      </c>
      <c r="CC9" s="207">
        <f>'2.3'!CC9/'3.1.a'!$L$183</f>
        <v>0</v>
      </c>
      <c r="CD9" s="231">
        <f>'2.3'!CD9/'3.1.a'!$L$183</f>
        <v>0.13045219037983713</v>
      </c>
      <c r="CE9" s="230">
        <f>'2.3'!CE9/'3.1.a'!$M$183</f>
        <v>4.0447291038034239E-2</v>
      </c>
      <c r="CF9" s="207">
        <f>'2.3'!CF9/'3.1.a'!$M$183</f>
        <v>0</v>
      </c>
      <c r="CG9" s="207">
        <f>'2.3'!CG9/'3.1.a'!$M$183</f>
        <v>0</v>
      </c>
      <c r="CH9" s="207">
        <f>'2.3'!CH9/'3.1.a'!$M$183</f>
        <v>4.0447291038034239E-2</v>
      </c>
      <c r="CI9" s="207">
        <f>'2.3'!CI9/'3.1.a'!$M$183</f>
        <v>4.5864596397485677E-2</v>
      </c>
      <c r="CJ9" s="207">
        <f>'2.3'!CJ9/'3.1.a'!$M$183</f>
        <v>4.4928898261637415E-2</v>
      </c>
      <c r="CK9" s="207">
        <f>'2.3'!CK9/'3.1.a'!$M$183</f>
        <v>0</v>
      </c>
      <c r="CL9" s="270">
        <f>'2.3'!CL9/'3.1.a'!$M$183</f>
        <v>0.13124078569715733</v>
      </c>
      <c r="CM9" s="230">
        <f>'2.3'!CM9/'3.1.a'!$N$183</f>
        <v>3.5761877401525546E-2</v>
      </c>
      <c r="CN9" s="207">
        <f>'2.3'!CN9/'3.1.a'!$N$183</f>
        <v>0</v>
      </c>
      <c r="CO9" s="207">
        <f>'2.3'!CO9/'3.1.a'!$N$183</f>
        <v>0</v>
      </c>
      <c r="CP9" s="207">
        <f>'2.3'!CP9/'3.1.a'!$N$183</f>
        <v>3.5761877401525546E-2</v>
      </c>
      <c r="CQ9" s="207">
        <f>'2.3'!CQ9/'3.1.a'!$N$183</f>
        <v>4.3092601789318757E-2</v>
      </c>
      <c r="CR9" s="207">
        <f>'2.3'!CR9/'3.1.a'!$N$183</f>
        <v>3.9669536118135978E-2</v>
      </c>
      <c r="CS9" s="207">
        <f>'2.3'!CS9/'3.1.a'!$N$183</f>
        <v>0</v>
      </c>
      <c r="CT9" s="270">
        <f>'2.3'!CT9/'3.1.a'!$N$183</f>
        <v>0.11852401530898028</v>
      </c>
    </row>
    <row r="10" spans="1:98" ht="20" customHeight="1" x14ac:dyDescent="0.2">
      <c r="A10" s="35">
        <v>211</v>
      </c>
      <c r="B10" s="36" t="s">
        <v>306</v>
      </c>
      <c r="C10" s="218">
        <f>'2.3'!C10/'3.1.a'!$C$183</f>
        <v>2.5195326723610838E-2</v>
      </c>
      <c r="D10" s="143">
        <f>'2.3'!D10/'3.1.a'!$C$183</f>
        <v>0</v>
      </c>
      <c r="E10" s="143">
        <f>'2.3'!E10/'3.1.a'!$C$183</f>
        <v>0</v>
      </c>
      <c r="F10" s="143">
        <f>'2.3'!F10/'3.1.a'!$C$183</f>
        <v>2.5195326723610838E-2</v>
      </c>
      <c r="G10" s="143">
        <f>'2.3'!G10/'3.1.a'!$C$183</f>
        <v>3.6644524292528638E-2</v>
      </c>
      <c r="H10" s="143">
        <f>'2.3'!H10/'3.1.a'!$C$183</f>
        <v>2.9313197275995167E-2</v>
      </c>
      <c r="I10" s="143">
        <f>'2.3'!I10/'3.1.a'!$C$183</f>
        <v>0</v>
      </c>
      <c r="J10" s="219">
        <f>'2.3'!J10/'3.1.a'!$C$183</f>
        <v>9.1153048292134636E-2</v>
      </c>
      <c r="K10" s="218">
        <f>'2.3'!K10/'3.1.a'!$D$183</f>
        <v>2.4122562532216334E-2</v>
      </c>
      <c r="L10" s="143">
        <f>'2.3'!L10/'3.1.a'!$D$183</f>
        <v>0</v>
      </c>
      <c r="M10" s="143">
        <f>'2.3'!M10/'3.1.a'!$D$183</f>
        <v>0</v>
      </c>
      <c r="N10" s="143">
        <f>'2.3'!N10/'3.1.a'!$D$183</f>
        <v>2.4122562532216334E-2</v>
      </c>
      <c r="O10" s="143">
        <f>'2.3'!O10/'3.1.a'!$D$183</f>
        <v>3.6436966430844014E-2</v>
      </c>
      <c r="P10" s="143">
        <f>'2.3'!P10/'3.1.a'!$D$183</f>
        <v>2.9543814081993754E-2</v>
      </c>
      <c r="Q10" s="143">
        <f>'2.3'!Q10/'3.1.a'!$D$183</f>
        <v>0</v>
      </c>
      <c r="R10" s="219">
        <f>'2.3'!R10/'3.1.a'!$D$183</f>
        <v>9.0103343045054102E-2</v>
      </c>
      <c r="S10" s="218">
        <f>'2.3'!S10/'3.1.a'!$E$183</f>
        <v>2.2831533568644743E-2</v>
      </c>
      <c r="T10" s="143">
        <f>'2.3'!T10/'3.1.a'!$E$183</f>
        <v>0</v>
      </c>
      <c r="U10" s="143">
        <f>'2.3'!U10/'3.1.a'!$E$183</f>
        <v>0</v>
      </c>
      <c r="V10" s="143">
        <f>'2.3'!V10/'3.1.a'!$E$183</f>
        <v>2.2831533568644743E-2</v>
      </c>
      <c r="W10" s="143">
        <f>'2.3'!W10/'3.1.a'!$E$183</f>
        <v>3.708590777294548E-2</v>
      </c>
      <c r="X10" s="143">
        <f>'2.3'!X10/'3.1.a'!$E$183</f>
        <v>3.1145784548395353E-2</v>
      </c>
      <c r="Y10" s="143">
        <f>'2.3'!Y10/'3.1.a'!$E$183</f>
        <v>0</v>
      </c>
      <c r="Z10" s="219">
        <f>'2.3'!Z10/'3.1.a'!$E$183</f>
        <v>9.1063225889985583E-2</v>
      </c>
      <c r="AA10" s="218">
        <f>'2.3'!AA10/'3.1.a'!$F$183</f>
        <v>2.2778904658248087E-2</v>
      </c>
      <c r="AB10" s="143">
        <f>'2.3'!AB10/'3.1.a'!$F$183</f>
        <v>0</v>
      </c>
      <c r="AC10" s="143">
        <f>'2.3'!AC10/'3.1.a'!$F$183</f>
        <v>0</v>
      </c>
      <c r="AD10" s="143">
        <f>'2.3'!AD10/'3.1.a'!$F$183</f>
        <v>2.2778904658248087E-2</v>
      </c>
      <c r="AE10" s="143">
        <f>'2.3'!AE10/'3.1.a'!$F$183</f>
        <v>3.8028090427748129E-2</v>
      </c>
      <c r="AF10" s="143">
        <f>'2.3'!AF10/'3.1.a'!$F$183</f>
        <v>3.1575775058118927E-2</v>
      </c>
      <c r="AG10" s="143">
        <f>'2.3'!AG10/'3.1.a'!$F$183</f>
        <v>0</v>
      </c>
      <c r="AH10" s="219">
        <f>'2.3'!AH10/'3.1.a'!$F$183</f>
        <v>9.2382770144115139E-2</v>
      </c>
      <c r="AI10" s="218">
        <f>'2.3'!AI10/'3.1.a'!$G$183</f>
        <v>2.2715641958397311E-2</v>
      </c>
      <c r="AJ10" s="143">
        <f>'2.3'!AJ10/'3.1.a'!$G$183</f>
        <v>0</v>
      </c>
      <c r="AK10" s="143">
        <f>'2.3'!AK10/'3.1.a'!$G$183</f>
        <v>0</v>
      </c>
      <c r="AL10" s="143">
        <f>'2.3'!AL10/'3.1.a'!$G$183</f>
        <v>2.2715641958397311E-2</v>
      </c>
      <c r="AM10" s="143">
        <f>'2.3'!AM10/'3.1.a'!$G$183</f>
        <v>3.8093444660513759E-2</v>
      </c>
      <c r="AN10" s="143">
        <f>'2.3'!AN10/'3.1.a'!$G$183</f>
        <v>3.2437932209264206E-2</v>
      </c>
      <c r="AO10" s="143">
        <f>'2.3'!AO10/'3.1.a'!$G$183</f>
        <v>0</v>
      </c>
      <c r="AP10" s="219">
        <f>'2.3'!AP10/'3.1.a'!$G$183</f>
        <v>9.3247018828175279E-2</v>
      </c>
      <c r="AQ10" s="218">
        <f>'2.3'!AQ10/'3.1.a'!$H$183</f>
        <v>2.4645535309001137E-2</v>
      </c>
      <c r="AR10" s="143">
        <f>'2.3'!AR10/'3.1.a'!$H$183</f>
        <v>0</v>
      </c>
      <c r="AS10" s="143">
        <f>'2.3'!AS10/'3.1.a'!$H$183</f>
        <v>0</v>
      </c>
      <c r="AT10" s="143">
        <f>'2.3'!AT10/'3.1.a'!$H$183</f>
        <v>2.4645535309001137E-2</v>
      </c>
      <c r="AU10" s="143">
        <f>'2.3'!AU10/'3.1.a'!$H$183</f>
        <v>4.0096569975285982E-2</v>
      </c>
      <c r="AV10" s="143">
        <f>'2.3'!AV10/'3.1.a'!$H$183</f>
        <v>3.3873286809650176E-2</v>
      </c>
      <c r="AW10" s="143">
        <f>'2.3'!AW10/'3.1.a'!$H$183</f>
        <v>0</v>
      </c>
      <c r="AX10" s="219">
        <f>'2.3'!AX10/'3.1.a'!$H$183</f>
        <v>9.8615392093937299E-2</v>
      </c>
      <c r="AY10" s="218">
        <f>'2.3'!AY10/'3.1.a'!$I$183</f>
        <v>2.4343470691361023E-2</v>
      </c>
      <c r="AZ10" s="143">
        <f>'2.3'!AZ10/'3.1.a'!$I$183</f>
        <v>0</v>
      </c>
      <c r="BA10" s="143">
        <f>'2.3'!BA10/'3.1.a'!$I$183</f>
        <v>0</v>
      </c>
      <c r="BB10" s="143">
        <f>'2.3'!BB10/'3.1.a'!$I$183</f>
        <v>2.4343470691361023E-2</v>
      </c>
      <c r="BC10" s="143">
        <f>'2.3'!BC10/'3.1.a'!$I$183</f>
        <v>3.9721414160733014E-2</v>
      </c>
      <c r="BD10" s="143">
        <f>'2.3'!BD10/'3.1.a'!$I$183</f>
        <v>3.5266336619470859E-2</v>
      </c>
      <c r="BE10" s="143">
        <f>'2.3'!BE10/'3.1.a'!$I$183</f>
        <v>0</v>
      </c>
      <c r="BF10" s="219">
        <f>'2.3'!BF10/'3.1.a'!$I$183</f>
        <v>9.9331221471564882E-2</v>
      </c>
      <c r="BG10" s="218">
        <f>'2.3'!BG10/'3.1.a'!$J$183</f>
        <v>2.5028447070076912E-2</v>
      </c>
      <c r="BH10" s="143">
        <f>'2.3'!BH10/'3.1.a'!$J$183</f>
        <v>0</v>
      </c>
      <c r="BI10" s="143">
        <f>'2.3'!BI10/'3.1.a'!$J$183</f>
        <v>0</v>
      </c>
      <c r="BJ10" s="143">
        <f>'2.3'!BJ10/'3.1.a'!$J$183</f>
        <v>2.5028447070076912E-2</v>
      </c>
      <c r="BK10" s="143">
        <f>'2.3'!BK10/'3.1.a'!$J$183</f>
        <v>3.9554595713447778E-2</v>
      </c>
      <c r="BL10" s="143">
        <f>'2.3'!BL10/'3.1.a'!$J$183</f>
        <v>3.5089574437313573E-2</v>
      </c>
      <c r="BM10" s="143">
        <f>'2.3'!BM10/'3.1.a'!$J$183</f>
        <v>0</v>
      </c>
      <c r="BN10" s="219">
        <f>'2.3'!BN10/'3.1.a'!$J$183</f>
        <v>9.9672617220838255E-2</v>
      </c>
      <c r="BO10" s="218">
        <f>'2.3'!BO10/'3.1.a'!$K$183</f>
        <v>2.4341601710466995E-2</v>
      </c>
      <c r="BP10" s="143">
        <f>'2.3'!BP10/'3.1.a'!$K$183</f>
        <v>0</v>
      </c>
      <c r="BQ10" s="143">
        <f>'2.3'!BQ10/'3.1.a'!$K$183</f>
        <v>0</v>
      </c>
      <c r="BR10" s="143">
        <f>'2.3'!BR10/'3.1.a'!$K$183</f>
        <v>2.4341601710466995E-2</v>
      </c>
      <c r="BS10" s="143">
        <f>'2.3'!BS10/'3.1.a'!$K$183</f>
        <v>3.8453163117471503E-2</v>
      </c>
      <c r="BT10" s="143">
        <f>'2.3'!BT10/'3.1.a'!$K$183</f>
        <v>3.4888130686770304E-2</v>
      </c>
      <c r="BU10" s="143">
        <f>'2.3'!BU10/'3.1.a'!$K$183</f>
        <v>0</v>
      </c>
      <c r="BV10" s="219">
        <f>'2.3'!BV10/'3.1.a'!$K$183</f>
        <v>9.7682895514708809E-2</v>
      </c>
      <c r="BW10" s="218">
        <f>'2.3'!BW10/'3.1.a'!$L$183</f>
        <v>2.3946778251445807E-2</v>
      </c>
      <c r="BX10" s="143">
        <f>'2.3'!BX10/'3.1.a'!$L$183</f>
        <v>0</v>
      </c>
      <c r="BY10" s="143">
        <f>'2.3'!BY10/'3.1.a'!$L$183</f>
        <v>0</v>
      </c>
      <c r="BZ10" s="143">
        <f>'2.3'!BZ10/'3.1.a'!$L$183</f>
        <v>2.3946778251445807E-2</v>
      </c>
      <c r="CA10" s="143">
        <f>'2.3'!CA10/'3.1.a'!$L$183</f>
        <v>3.769907524315106E-2</v>
      </c>
      <c r="CB10" s="143">
        <f>'2.3'!CB10/'3.1.a'!$L$183</f>
        <v>3.5427480690243145E-2</v>
      </c>
      <c r="CC10" s="143">
        <f>'2.3'!CC10/'3.1.a'!$L$183</f>
        <v>0</v>
      </c>
      <c r="CD10" s="219">
        <f>'2.3'!CD10/'3.1.a'!$L$183</f>
        <v>9.7073334184840029E-2</v>
      </c>
      <c r="CE10" s="218">
        <f>'2.3'!CE10/'3.1.a'!$M$183</f>
        <v>2.3762862045824538E-2</v>
      </c>
      <c r="CF10" s="143">
        <f>'2.3'!CF10/'3.1.a'!$M$183</f>
        <v>0</v>
      </c>
      <c r="CG10" s="143">
        <f>'2.3'!CG10/'3.1.a'!$M$183</f>
        <v>0</v>
      </c>
      <c r="CH10" s="143">
        <f>'2.3'!CH10/'3.1.a'!$M$183</f>
        <v>2.3762862045824538E-2</v>
      </c>
      <c r="CI10" s="143">
        <f>'2.3'!CI10/'3.1.a'!$M$183</f>
        <v>3.7280393046706349E-2</v>
      </c>
      <c r="CJ10" s="143">
        <f>'2.3'!CJ10/'3.1.a'!$M$183</f>
        <v>3.751965382638419E-2</v>
      </c>
      <c r="CK10" s="143">
        <f>'2.3'!CK10/'3.1.a'!$M$183</f>
        <v>0</v>
      </c>
      <c r="CL10" s="271">
        <f>'2.3'!CL10/'3.1.a'!$M$183</f>
        <v>9.856290891891506E-2</v>
      </c>
      <c r="CM10" s="218">
        <f>'2.3'!CM10/'3.1.a'!$N$183</f>
        <v>2.0999855331706931E-2</v>
      </c>
      <c r="CN10" s="143">
        <f>'2.3'!CN10/'3.1.a'!$N$183</f>
        <v>0</v>
      </c>
      <c r="CO10" s="143">
        <f>'2.3'!CO10/'3.1.a'!$N$183</f>
        <v>0</v>
      </c>
      <c r="CP10" s="143">
        <f>'2.3'!CP10/'3.1.a'!$N$183</f>
        <v>2.0999855331706931E-2</v>
      </c>
      <c r="CQ10" s="143">
        <f>'2.3'!CQ10/'3.1.a'!$N$183</f>
        <v>3.4781070680781491E-2</v>
      </c>
      <c r="CR10" s="143">
        <f>'2.3'!CR10/'3.1.a'!$N$183</f>
        <v>3.3130829541712703E-2</v>
      </c>
      <c r="CS10" s="143">
        <f>'2.3'!CS10/'3.1.a'!$N$183</f>
        <v>0</v>
      </c>
      <c r="CT10" s="271">
        <f>'2.3'!CT10/'3.1.a'!$N$183</f>
        <v>8.8911755554201125E-2</v>
      </c>
    </row>
    <row r="11" spans="1:98" s="48" customFormat="1" ht="20" customHeight="1" x14ac:dyDescent="0.2">
      <c r="A11" s="45" t="s">
        <v>489</v>
      </c>
      <c r="B11" s="56" t="s">
        <v>490</v>
      </c>
      <c r="C11" s="222">
        <f>'2.3'!C11/'3.1.a'!$C$183</f>
        <v>1.862691914489531E-2</v>
      </c>
      <c r="D11" s="145">
        <f>'2.3'!D11/'3.1.a'!$C$183</f>
        <v>0</v>
      </c>
      <c r="E11" s="145">
        <f>'2.3'!E11/'3.1.a'!$C$183</f>
        <v>0</v>
      </c>
      <c r="F11" s="145">
        <f>'2.3'!F11/'3.1.a'!$C$183</f>
        <v>1.862691914489531E-2</v>
      </c>
      <c r="G11" s="145">
        <f>'2.3'!G11/'3.1.a'!$C$183</f>
        <v>2.7781018711727307E-2</v>
      </c>
      <c r="H11" s="145">
        <f>'2.3'!H11/'3.1.a'!$C$183</f>
        <v>2.9313197275995167E-2</v>
      </c>
      <c r="I11" s="145">
        <f>'2.3'!I11/'3.1.a'!$C$183</f>
        <v>0</v>
      </c>
      <c r="J11" s="223">
        <f>'2.3'!J11/'3.1.a'!$C$183</f>
        <v>7.5721135132617773E-2</v>
      </c>
      <c r="K11" s="222">
        <f>'2.3'!K11/'3.1.a'!$D$183</f>
        <v>1.7587204019166514E-2</v>
      </c>
      <c r="L11" s="145">
        <f>'2.3'!L11/'3.1.a'!$D$183</f>
        <v>0</v>
      </c>
      <c r="M11" s="145">
        <f>'2.3'!M11/'3.1.a'!$D$183</f>
        <v>0</v>
      </c>
      <c r="N11" s="145">
        <f>'2.3'!N11/'3.1.a'!$D$183</f>
        <v>1.7587204019166514E-2</v>
      </c>
      <c r="O11" s="145">
        <f>'2.3'!O11/'3.1.a'!$D$183</f>
        <v>2.754948298497709E-2</v>
      </c>
      <c r="P11" s="145">
        <f>'2.3'!P11/'3.1.a'!$D$183</f>
        <v>2.9543814081993754E-2</v>
      </c>
      <c r="Q11" s="145">
        <f>'2.3'!Q11/'3.1.a'!$D$183</f>
        <v>0</v>
      </c>
      <c r="R11" s="223">
        <f>'2.3'!R11/'3.1.a'!$D$183</f>
        <v>7.4680501086137357E-2</v>
      </c>
      <c r="S11" s="222">
        <f>'2.3'!S11/'3.1.a'!$E$183</f>
        <v>1.6676841205155161E-2</v>
      </c>
      <c r="T11" s="145">
        <f>'2.3'!T11/'3.1.a'!$E$183</f>
        <v>0</v>
      </c>
      <c r="U11" s="145">
        <f>'2.3'!U11/'3.1.a'!$E$183</f>
        <v>0</v>
      </c>
      <c r="V11" s="145">
        <f>'2.3'!V11/'3.1.a'!$E$183</f>
        <v>1.6676841205155161E-2</v>
      </c>
      <c r="W11" s="145">
        <f>'2.3'!W11/'3.1.a'!$E$183</f>
        <v>2.7604560501016534E-2</v>
      </c>
      <c r="X11" s="145">
        <f>'2.3'!X11/'3.1.a'!$E$183</f>
        <v>3.1145784548395353E-2</v>
      </c>
      <c r="Y11" s="145">
        <f>'2.3'!Y11/'3.1.a'!$E$183</f>
        <v>0</v>
      </c>
      <c r="Z11" s="223">
        <f>'2.3'!Z11/'3.1.a'!$E$183</f>
        <v>7.5427186254567041E-2</v>
      </c>
      <c r="AA11" s="222">
        <f>'2.3'!AA11/'3.1.a'!$F$183</f>
        <v>1.6751990315459524E-2</v>
      </c>
      <c r="AB11" s="145">
        <f>'2.3'!AB11/'3.1.a'!$F$183</f>
        <v>0</v>
      </c>
      <c r="AC11" s="145">
        <f>'2.3'!AC11/'3.1.a'!$F$183</f>
        <v>0</v>
      </c>
      <c r="AD11" s="145">
        <f>'2.3'!AD11/'3.1.a'!$F$183</f>
        <v>1.6751990315459524E-2</v>
      </c>
      <c r="AE11" s="145">
        <f>'2.3'!AE11/'3.1.a'!$F$183</f>
        <v>2.7643232378645216E-2</v>
      </c>
      <c r="AF11" s="145">
        <f>'2.3'!AF11/'3.1.a'!$F$183</f>
        <v>3.1575775058118927E-2</v>
      </c>
      <c r="AG11" s="145">
        <f>'2.3'!AG11/'3.1.a'!$F$183</f>
        <v>0</v>
      </c>
      <c r="AH11" s="223">
        <f>'2.3'!AH11/'3.1.a'!$F$183</f>
        <v>7.5970997752223671E-2</v>
      </c>
      <c r="AI11" s="222">
        <f>'2.3'!AI11/'3.1.a'!$G$183</f>
        <v>1.669604487166897E-2</v>
      </c>
      <c r="AJ11" s="145">
        <f>'2.3'!AJ11/'3.1.a'!$G$183</f>
        <v>0</v>
      </c>
      <c r="AK11" s="145">
        <f>'2.3'!AK11/'3.1.a'!$G$183</f>
        <v>0</v>
      </c>
      <c r="AL11" s="145">
        <f>'2.3'!AL11/'3.1.a'!$G$183</f>
        <v>1.669604487166897E-2</v>
      </c>
      <c r="AM11" s="145">
        <f>'2.3'!AM11/'3.1.a'!$G$183</f>
        <v>2.7886757969843322E-2</v>
      </c>
      <c r="AN11" s="145">
        <f>'2.3'!AN11/'3.1.a'!$G$183</f>
        <v>3.2437932209264206E-2</v>
      </c>
      <c r="AO11" s="145">
        <f>'2.3'!AO11/'3.1.a'!$G$183</f>
        <v>0</v>
      </c>
      <c r="AP11" s="223">
        <f>'2.3'!AP11/'3.1.a'!$G$183</f>
        <v>7.7020735050776487E-2</v>
      </c>
      <c r="AQ11" s="222">
        <f>'2.3'!AQ11/'3.1.a'!$H$183</f>
        <v>1.7890905550696012E-2</v>
      </c>
      <c r="AR11" s="145">
        <f>'2.3'!AR11/'3.1.a'!$H$183</f>
        <v>0</v>
      </c>
      <c r="AS11" s="145">
        <f>'2.3'!AS11/'3.1.a'!$H$183</f>
        <v>0</v>
      </c>
      <c r="AT11" s="145">
        <f>'2.3'!AT11/'3.1.a'!$H$183</f>
        <v>1.7890905550696012E-2</v>
      </c>
      <c r="AU11" s="145">
        <f>'2.3'!AU11/'3.1.a'!$H$183</f>
        <v>2.9168551646838025E-2</v>
      </c>
      <c r="AV11" s="145">
        <f>'2.3'!AV11/'3.1.a'!$H$183</f>
        <v>3.3873286809650176E-2</v>
      </c>
      <c r="AW11" s="145">
        <f>'2.3'!AW11/'3.1.a'!$H$183</f>
        <v>0</v>
      </c>
      <c r="AX11" s="223">
        <f>'2.3'!AX11/'3.1.a'!$H$183</f>
        <v>8.0932744007184226E-2</v>
      </c>
      <c r="AY11" s="222">
        <f>'2.3'!AY11/'3.1.a'!$I$183</f>
        <v>1.8117479079336259E-2</v>
      </c>
      <c r="AZ11" s="145">
        <f>'2.3'!AZ11/'3.1.a'!$I$183</f>
        <v>0</v>
      </c>
      <c r="BA11" s="145">
        <f>'2.3'!BA11/'3.1.a'!$I$183</f>
        <v>0</v>
      </c>
      <c r="BB11" s="145">
        <f>'2.3'!BB11/'3.1.a'!$I$183</f>
        <v>1.8117479079336259E-2</v>
      </c>
      <c r="BC11" s="145">
        <f>'2.3'!BC11/'3.1.a'!$I$183</f>
        <v>2.8867541990632808E-2</v>
      </c>
      <c r="BD11" s="145">
        <f>'2.3'!BD11/'3.1.a'!$I$183</f>
        <v>3.5266336619470859E-2</v>
      </c>
      <c r="BE11" s="145">
        <f>'2.3'!BE11/'3.1.a'!$I$183</f>
        <v>0</v>
      </c>
      <c r="BF11" s="223">
        <f>'2.3'!BF11/'3.1.a'!$I$183</f>
        <v>8.2251357689439919E-2</v>
      </c>
      <c r="BG11" s="222">
        <f>'2.3'!BG11/'3.1.a'!$J$183</f>
        <v>1.8841601356139787E-2</v>
      </c>
      <c r="BH11" s="145">
        <f>'2.3'!BH11/'3.1.a'!$J$183</f>
        <v>0</v>
      </c>
      <c r="BI11" s="145">
        <f>'2.3'!BI11/'3.1.a'!$J$183</f>
        <v>0</v>
      </c>
      <c r="BJ11" s="145">
        <f>'2.3'!BJ11/'3.1.a'!$J$183</f>
        <v>1.8841601356139787E-2</v>
      </c>
      <c r="BK11" s="145">
        <f>'2.3'!BK11/'3.1.a'!$J$183</f>
        <v>2.8304154958714509E-2</v>
      </c>
      <c r="BL11" s="145">
        <f>'2.3'!BL11/'3.1.a'!$J$183</f>
        <v>3.5089574437313573E-2</v>
      </c>
      <c r="BM11" s="145">
        <f>'2.3'!BM11/'3.1.a'!$J$183</f>
        <v>0</v>
      </c>
      <c r="BN11" s="223">
        <f>'2.3'!BN11/'3.1.a'!$J$183</f>
        <v>8.2235330752167865E-2</v>
      </c>
      <c r="BO11" s="222">
        <f>'2.3'!BO11/'3.1.a'!$K$183</f>
        <v>1.8143800051044375E-2</v>
      </c>
      <c r="BP11" s="145">
        <f>'2.3'!BP11/'3.1.a'!$K$183</f>
        <v>0</v>
      </c>
      <c r="BQ11" s="145">
        <f>'2.3'!BQ11/'3.1.a'!$K$183</f>
        <v>0</v>
      </c>
      <c r="BR11" s="145">
        <f>'2.3'!BR11/'3.1.a'!$K$183</f>
        <v>1.8143800051044375E-2</v>
      </c>
      <c r="BS11" s="145">
        <f>'2.3'!BS11/'3.1.a'!$K$183</f>
        <v>2.7159875203610261E-2</v>
      </c>
      <c r="BT11" s="145">
        <f>'2.3'!BT11/'3.1.a'!$K$183</f>
        <v>3.4888130686770304E-2</v>
      </c>
      <c r="BU11" s="145">
        <f>'2.3'!BU11/'3.1.a'!$K$183</f>
        <v>0</v>
      </c>
      <c r="BV11" s="223">
        <f>'2.3'!BV11/'3.1.a'!$K$183</f>
        <v>8.0191805941424929E-2</v>
      </c>
      <c r="BW11" s="222">
        <f>'2.3'!BW11/'3.1.a'!$L$183</f>
        <v>1.7797724733553785E-2</v>
      </c>
      <c r="BX11" s="145">
        <f>'2.3'!BX11/'3.1.a'!$L$183</f>
        <v>0</v>
      </c>
      <c r="BY11" s="145">
        <f>'2.3'!BY11/'3.1.a'!$L$183</f>
        <v>0</v>
      </c>
      <c r="BZ11" s="145">
        <f>'2.3'!BZ11/'3.1.a'!$L$183</f>
        <v>1.7797724733553785E-2</v>
      </c>
      <c r="CA11" s="145">
        <f>'2.3'!CA11/'3.1.a'!$L$183</f>
        <v>2.6160858870637158E-2</v>
      </c>
      <c r="CB11" s="145">
        <f>'2.3'!CB11/'3.1.a'!$L$183</f>
        <v>3.5427480690243145E-2</v>
      </c>
      <c r="CC11" s="145">
        <f>'2.3'!CC11/'3.1.a'!$L$183</f>
        <v>0</v>
      </c>
      <c r="CD11" s="223">
        <f>'2.3'!CD11/'3.1.a'!$L$183</f>
        <v>7.9386064294434081E-2</v>
      </c>
      <c r="CE11" s="222">
        <f>'2.3'!CE11/'3.1.a'!$M$183</f>
        <v>1.7322904791690522E-2</v>
      </c>
      <c r="CF11" s="145">
        <f>'2.3'!CF11/'3.1.a'!$M$183</f>
        <v>0</v>
      </c>
      <c r="CG11" s="145">
        <f>'2.3'!CG11/'3.1.a'!$M$183</f>
        <v>0</v>
      </c>
      <c r="CH11" s="145">
        <f>'2.3'!CH11/'3.1.a'!$M$183</f>
        <v>1.7322904791690522E-2</v>
      </c>
      <c r="CI11" s="145">
        <f>'2.3'!CI11/'3.1.a'!$M$183</f>
        <v>2.6630058424736681E-2</v>
      </c>
      <c r="CJ11" s="145">
        <f>'2.3'!CJ11/'3.1.a'!$M$183</f>
        <v>3.751965382638419E-2</v>
      </c>
      <c r="CK11" s="145">
        <f>'2.3'!CK11/'3.1.a'!$M$183</f>
        <v>0</v>
      </c>
      <c r="CL11" s="273">
        <f>'2.3'!CL11/'3.1.a'!$M$183</f>
        <v>8.147261704281139E-2</v>
      </c>
      <c r="CM11" s="222">
        <f>'2.3'!CM11/'3.1.a'!$N$183</f>
        <v>1.5258257238639368E-2</v>
      </c>
      <c r="CN11" s="145">
        <f>'2.3'!CN11/'3.1.a'!$N$183</f>
        <v>0</v>
      </c>
      <c r="CO11" s="145">
        <f>'2.3'!CO11/'3.1.a'!$N$183</f>
        <v>0</v>
      </c>
      <c r="CP11" s="145">
        <f>'2.3'!CP11/'3.1.a'!$N$183</f>
        <v>1.5258257238639368E-2</v>
      </c>
      <c r="CQ11" s="145">
        <f>'2.3'!CQ11/'3.1.a'!$N$183</f>
        <v>2.4712078353224042E-2</v>
      </c>
      <c r="CR11" s="215" t="s">
        <v>826</v>
      </c>
      <c r="CS11" s="145">
        <f>'2.3'!CS11/'3.1.a'!$N$183</f>
        <v>0</v>
      </c>
      <c r="CT11" s="277" t="s">
        <v>826</v>
      </c>
    </row>
    <row r="12" spans="1:98" s="48" customFormat="1" ht="20" customHeight="1" x14ac:dyDescent="0.2">
      <c r="A12" s="45" t="s">
        <v>491</v>
      </c>
      <c r="B12" s="56" t="s">
        <v>492</v>
      </c>
      <c r="C12" s="222">
        <f>'2.3'!C12/'3.1.a'!$C$183</f>
        <v>3.852353867657424E-3</v>
      </c>
      <c r="D12" s="145">
        <f>'2.3'!D12/'3.1.a'!$C$183</f>
        <v>0</v>
      </c>
      <c r="E12" s="145">
        <f>'2.3'!E12/'3.1.a'!$C$183</f>
        <v>0</v>
      </c>
      <c r="F12" s="145">
        <f>'2.3'!F12/'3.1.a'!$C$183</f>
        <v>3.852353867657424E-3</v>
      </c>
      <c r="G12" s="145">
        <f>'2.3'!G12/'3.1.a'!$C$183</f>
        <v>4.7202684615584647E-3</v>
      </c>
      <c r="H12" s="145">
        <f>'2.3'!H12/'3.1.a'!$C$183</f>
        <v>0</v>
      </c>
      <c r="I12" s="145">
        <f>'2.3'!I12/'3.1.a'!$C$183</f>
        <v>0</v>
      </c>
      <c r="J12" s="223">
        <f>'2.3'!J12/'3.1.a'!$C$183</f>
        <v>8.5726223292158874E-3</v>
      </c>
      <c r="K12" s="222">
        <f>'2.3'!K12/'3.1.a'!$D$183</f>
        <v>3.6907544502913594E-3</v>
      </c>
      <c r="L12" s="145">
        <f>'2.3'!L12/'3.1.a'!$D$183</f>
        <v>0</v>
      </c>
      <c r="M12" s="145">
        <f>'2.3'!M12/'3.1.a'!$D$183</f>
        <v>0</v>
      </c>
      <c r="N12" s="145">
        <f>'2.3'!N12/'3.1.a'!$D$183</f>
        <v>3.6907544502913594E-3</v>
      </c>
      <c r="O12" s="145">
        <f>'2.3'!O12/'3.1.a'!$D$183</f>
        <v>4.7287380136491735E-3</v>
      </c>
      <c r="P12" s="145">
        <f>'2.3'!P12/'3.1.a'!$D$183</f>
        <v>0</v>
      </c>
      <c r="Q12" s="145">
        <f>'2.3'!Q12/'3.1.a'!$D$183</f>
        <v>0</v>
      </c>
      <c r="R12" s="223">
        <f>'2.3'!R12/'3.1.a'!$D$183</f>
        <v>8.4194924639405342E-3</v>
      </c>
      <c r="S12" s="222">
        <f>'2.3'!S12/'3.1.a'!$E$183</f>
        <v>3.4127899500218423E-3</v>
      </c>
      <c r="T12" s="145">
        <f>'2.3'!T12/'3.1.a'!$E$183</f>
        <v>0</v>
      </c>
      <c r="U12" s="145">
        <f>'2.3'!U12/'3.1.a'!$E$183</f>
        <v>0</v>
      </c>
      <c r="V12" s="145">
        <f>'2.3'!V12/'3.1.a'!$E$183</f>
        <v>3.4127899500218423E-3</v>
      </c>
      <c r="W12" s="145">
        <f>'2.3'!W12/'3.1.a'!$E$183</f>
        <v>5.0111675607669472E-3</v>
      </c>
      <c r="X12" s="145">
        <f>'2.3'!X12/'3.1.a'!$E$183</f>
        <v>0</v>
      </c>
      <c r="Y12" s="145">
        <f>'2.3'!Y12/'3.1.a'!$E$183</f>
        <v>0</v>
      </c>
      <c r="Z12" s="223">
        <f>'2.3'!Z12/'3.1.a'!$E$183</f>
        <v>8.423957510788789E-3</v>
      </c>
      <c r="AA12" s="222">
        <f>'2.3'!AA12/'3.1.a'!$F$183</f>
        <v>3.3572151585257687E-3</v>
      </c>
      <c r="AB12" s="145">
        <f>'2.3'!AB12/'3.1.a'!$F$183</f>
        <v>0</v>
      </c>
      <c r="AC12" s="145">
        <f>'2.3'!AC12/'3.1.a'!$F$183</f>
        <v>0</v>
      </c>
      <c r="AD12" s="145">
        <f>'2.3'!AD12/'3.1.a'!$F$183</f>
        <v>3.3572151585257687E-3</v>
      </c>
      <c r="AE12" s="145">
        <f>'2.3'!AE12/'3.1.a'!$F$183</f>
        <v>5.0267436933565581E-3</v>
      </c>
      <c r="AF12" s="145">
        <f>'2.3'!AF12/'3.1.a'!$F$183</f>
        <v>0</v>
      </c>
      <c r="AG12" s="145">
        <f>'2.3'!AG12/'3.1.a'!$F$183</f>
        <v>0</v>
      </c>
      <c r="AH12" s="223">
        <f>'2.3'!AH12/'3.1.a'!$F$183</f>
        <v>8.3839588518823272E-3</v>
      </c>
      <c r="AI12" s="222">
        <f>'2.3'!AI12/'3.1.a'!$G$183</f>
        <v>3.3802762476735841E-3</v>
      </c>
      <c r="AJ12" s="145">
        <f>'2.3'!AJ12/'3.1.a'!$G$183</f>
        <v>0</v>
      </c>
      <c r="AK12" s="145">
        <f>'2.3'!AK12/'3.1.a'!$G$183</f>
        <v>0</v>
      </c>
      <c r="AL12" s="145">
        <f>'2.3'!AL12/'3.1.a'!$G$183</f>
        <v>3.3802762476735841E-3</v>
      </c>
      <c r="AM12" s="145">
        <f>'2.3'!AM12/'3.1.a'!$G$183</f>
        <v>5.3357032648543778E-3</v>
      </c>
      <c r="AN12" s="145">
        <f>'2.3'!AN12/'3.1.a'!$G$183</f>
        <v>0</v>
      </c>
      <c r="AO12" s="145">
        <f>'2.3'!AO12/'3.1.a'!$G$183</f>
        <v>0</v>
      </c>
      <c r="AP12" s="223">
        <f>'2.3'!AP12/'3.1.a'!$G$183</f>
        <v>8.7159795125279615E-3</v>
      </c>
      <c r="AQ12" s="222">
        <f>'2.3'!AQ12/'3.1.a'!$H$183</f>
        <v>3.6921003051130735E-3</v>
      </c>
      <c r="AR12" s="145">
        <f>'2.3'!AR12/'3.1.a'!$H$183</f>
        <v>0</v>
      </c>
      <c r="AS12" s="145">
        <f>'2.3'!AS12/'3.1.a'!$H$183</f>
        <v>0</v>
      </c>
      <c r="AT12" s="145">
        <f>'2.3'!AT12/'3.1.a'!$H$183</f>
        <v>3.6921003051130735E-3</v>
      </c>
      <c r="AU12" s="145">
        <f>'2.3'!AU12/'3.1.a'!$H$183</f>
        <v>5.6691142722114706E-3</v>
      </c>
      <c r="AV12" s="145">
        <f>'2.3'!AV12/'3.1.a'!$H$183</f>
        <v>0</v>
      </c>
      <c r="AW12" s="145">
        <f>'2.3'!AW12/'3.1.a'!$H$183</f>
        <v>0</v>
      </c>
      <c r="AX12" s="223">
        <f>'2.3'!AX12/'3.1.a'!$H$183</f>
        <v>9.3612145773245455E-3</v>
      </c>
      <c r="AY12" s="222">
        <f>'2.3'!AY12/'3.1.a'!$I$183</f>
        <v>3.6534063229452982E-3</v>
      </c>
      <c r="AZ12" s="145">
        <f>'2.3'!AZ12/'3.1.a'!$I$183</f>
        <v>0</v>
      </c>
      <c r="BA12" s="145">
        <f>'2.3'!BA12/'3.1.a'!$I$183</f>
        <v>0</v>
      </c>
      <c r="BB12" s="145">
        <f>'2.3'!BB12/'3.1.a'!$I$183</f>
        <v>3.6534063229452982E-3</v>
      </c>
      <c r="BC12" s="145">
        <f>'2.3'!BC12/'3.1.a'!$I$183</f>
        <v>5.7238257065462192E-3</v>
      </c>
      <c r="BD12" s="145">
        <f>'2.3'!BD12/'3.1.a'!$I$183</f>
        <v>0</v>
      </c>
      <c r="BE12" s="145">
        <f>'2.3'!BE12/'3.1.a'!$I$183</f>
        <v>0</v>
      </c>
      <c r="BF12" s="223">
        <f>'2.3'!BF12/'3.1.a'!$I$183</f>
        <v>9.3772320294915178E-3</v>
      </c>
      <c r="BG12" s="222">
        <f>'2.3'!BG12/'3.1.a'!$J$183</f>
        <v>3.8006996144544485E-3</v>
      </c>
      <c r="BH12" s="145">
        <f>'2.3'!BH12/'3.1.a'!$J$183</f>
        <v>0</v>
      </c>
      <c r="BI12" s="145">
        <f>'2.3'!BI12/'3.1.a'!$J$183</f>
        <v>0</v>
      </c>
      <c r="BJ12" s="145">
        <f>'2.3'!BJ12/'3.1.a'!$J$183</f>
        <v>3.8006996144544485E-3</v>
      </c>
      <c r="BK12" s="145">
        <f>'2.3'!BK12/'3.1.a'!$J$183</f>
        <v>5.6403666118212611E-3</v>
      </c>
      <c r="BL12" s="145">
        <f>'2.3'!BL12/'3.1.a'!$J$183</f>
        <v>0</v>
      </c>
      <c r="BM12" s="145">
        <f>'2.3'!BM12/'3.1.a'!$J$183</f>
        <v>0</v>
      </c>
      <c r="BN12" s="223">
        <f>'2.3'!BN12/'3.1.a'!$J$183</f>
        <v>9.4410662262757079E-3</v>
      </c>
      <c r="BO12" s="222">
        <f>'2.3'!BO12/'3.1.a'!$K$183</f>
        <v>3.8377944486765753E-3</v>
      </c>
      <c r="BP12" s="145">
        <f>'2.3'!BP12/'3.1.a'!$K$183</f>
        <v>0</v>
      </c>
      <c r="BQ12" s="145">
        <f>'2.3'!BQ12/'3.1.a'!$K$183</f>
        <v>0</v>
      </c>
      <c r="BR12" s="145">
        <f>'2.3'!BR12/'3.1.a'!$K$183</f>
        <v>3.8377944486765753E-3</v>
      </c>
      <c r="BS12" s="145">
        <f>'2.3'!BS12/'3.1.a'!$K$183</f>
        <v>5.6000802974083474E-3</v>
      </c>
      <c r="BT12" s="145">
        <f>'2.3'!BT12/'3.1.a'!$K$183</f>
        <v>0</v>
      </c>
      <c r="BU12" s="145">
        <f>'2.3'!BU12/'3.1.a'!$K$183</f>
        <v>0</v>
      </c>
      <c r="BV12" s="223">
        <f>'2.3'!BV12/'3.1.a'!$K$183</f>
        <v>9.4378747460849236E-3</v>
      </c>
      <c r="BW12" s="222">
        <f>'2.3'!BW12/'3.1.a'!$L$183</f>
        <v>3.8583448373793886E-3</v>
      </c>
      <c r="BX12" s="145">
        <f>'2.3'!BX12/'3.1.a'!$L$183</f>
        <v>0</v>
      </c>
      <c r="BY12" s="145">
        <f>'2.3'!BY12/'3.1.a'!$L$183</f>
        <v>0</v>
      </c>
      <c r="BZ12" s="145">
        <f>'2.3'!BZ12/'3.1.a'!$L$183</f>
        <v>3.8583448373793886E-3</v>
      </c>
      <c r="CA12" s="145">
        <f>'2.3'!CA12/'3.1.a'!$L$183</f>
        <v>5.5775010728474012E-3</v>
      </c>
      <c r="CB12" s="145">
        <f>'2.3'!CB12/'3.1.a'!$L$183</f>
        <v>0</v>
      </c>
      <c r="CC12" s="145">
        <f>'2.3'!CC12/'3.1.a'!$L$183</f>
        <v>0</v>
      </c>
      <c r="CD12" s="223">
        <f>'2.3'!CD12/'3.1.a'!$L$183</f>
        <v>9.4358459102267915E-3</v>
      </c>
      <c r="CE12" s="222">
        <f>'2.3'!CE12/'3.1.a'!$M$183</f>
        <v>4.3129578797712525E-3</v>
      </c>
      <c r="CF12" s="145">
        <f>'2.3'!CF12/'3.1.a'!$M$183</f>
        <v>0</v>
      </c>
      <c r="CG12" s="145">
        <f>'2.3'!CG12/'3.1.a'!$M$183</f>
        <v>0</v>
      </c>
      <c r="CH12" s="145">
        <f>'2.3'!CH12/'3.1.a'!$M$183</f>
        <v>4.3129578797712525E-3</v>
      </c>
      <c r="CI12" s="145">
        <f>'2.3'!CI12/'3.1.a'!$M$183</f>
        <v>5.6188247726014261E-3</v>
      </c>
      <c r="CJ12" s="145">
        <f>'2.3'!CJ12/'3.1.a'!$M$183</f>
        <v>0</v>
      </c>
      <c r="CK12" s="145">
        <f>'2.3'!CK12/'3.1.a'!$M$183</f>
        <v>0</v>
      </c>
      <c r="CL12" s="273">
        <f>'2.3'!CL12/'3.1.a'!$M$183</f>
        <v>9.9317826523726768E-3</v>
      </c>
      <c r="CM12" s="222">
        <f>'2.3'!CM12/'3.1.a'!$N$183</f>
        <v>3.7877384280441601E-3</v>
      </c>
      <c r="CN12" s="145">
        <f>'2.3'!CN12/'3.1.a'!$N$183</f>
        <v>0</v>
      </c>
      <c r="CO12" s="145">
        <f>'2.3'!CO12/'3.1.a'!$N$183</f>
        <v>0</v>
      </c>
      <c r="CP12" s="145">
        <f>'2.3'!CP12/'3.1.a'!$N$183</f>
        <v>3.7877384280441601E-3</v>
      </c>
      <c r="CQ12" s="145">
        <f>'2.3'!CQ12/'3.1.a'!$N$183</f>
        <v>4.9718401871351242E-3</v>
      </c>
      <c r="CR12" s="215" t="s">
        <v>826</v>
      </c>
      <c r="CS12" s="145">
        <f>'2.3'!CS12/'3.1.a'!$N$183</f>
        <v>0</v>
      </c>
      <c r="CT12" s="277" t="s">
        <v>826</v>
      </c>
    </row>
    <row r="13" spans="1:98" s="48" customFormat="1" ht="20" customHeight="1" x14ac:dyDescent="0.2">
      <c r="A13" s="45" t="s">
        <v>493</v>
      </c>
      <c r="B13" s="56" t="s">
        <v>494</v>
      </c>
      <c r="C13" s="222">
        <f>'2.3'!C13/'3.1.a'!$C$183</f>
        <v>2.7160537110581043E-3</v>
      </c>
      <c r="D13" s="145">
        <f>'2.3'!D13/'3.1.a'!$C$183</f>
        <v>0</v>
      </c>
      <c r="E13" s="145">
        <f>'2.3'!E13/'3.1.a'!$C$183</f>
        <v>0</v>
      </c>
      <c r="F13" s="145">
        <f>'2.3'!F13/'3.1.a'!$C$183</f>
        <v>2.7160537110581043E-3</v>
      </c>
      <c r="G13" s="145">
        <f>'2.3'!G13/'3.1.a'!$C$183</f>
        <v>4.1432371192428701E-3</v>
      </c>
      <c r="H13" s="145">
        <f>'2.3'!H13/'3.1.a'!$C$183</f>
        <v>0</v>
      </c>
      <c r="I13" s="145">
        <f>'2.3'!I13/'3.1.a'!$C$183</f>
        <v>0</v>
      </c>
      <c r="J13" s="223">
        <f>'2.3'!J13/'3.1.a'!$C$183</f>
        <v>6.8592908303009743E-3</v>
      </c>
      <c r="K13" s="222">
        <f>'2.3'!K13/'3.1.a'!$D$183</f>
        <v>2.8446040627584613E-3</v>
      </c>
      <c r="L13" s="145">
        <f>'2.3'!L13/'3.1.a'!$D$183</f>
        <v>0</v>
      </c>
      <c r="M13" s="145">
        <f>'2.3'!M13/'3.1.a'!$D$183</f>
        <v>0</v>
      </c>
      <c r="N13" s="145">
        <f>'2.3'!N13/'3.1.a'!$D$183</f>
        <v>2.8446040627584613E-3</v>
      </c>
      <c r="O13" s="145">
        <f>'2.3'!O13/'3.1.a'!$D$183</f>
        <v>4.1587454322177557E-3</v>
      </c>
      <c r="P13" s="145">
        <f>'2.3'!P13/'3.1.a'!$D$183</f>
        <v>0</v>
      </c>
      <c r="Q13" s="145">
        <f>'2.3'!Q13/'3.1.a'!$D$183</f>
        <v>0</v>
      </c>
      <c r="R13" s="223">
        <f>'2.3'!R13/'3.1.a'!$D$183</f>
        <v>7.003349494976217E-3</v>
      </c>
      <c r="S13" s="222">
        <f>'2.3'!S13/'3.1.a'!$E$183</f>
        <v>2.7419024134677367E-3</v>
      </c>
      <c r="T13" s="145">
        <f>'2.3'!T13/'3.1.a'!$E$183</f>
        <v>0</v>
      </c>
      <c r="U13" s="145">
        <f>'2.3'!U13/'3.1.a'!$E$183</f>
        <v>0</v>
      </c>
      <c r="V13" s="145">
        <f>'2.3'!V13/'3.1.a'!$E$183</f>
        <v>2.7419024134677367E-3</v>
      </c>
      <c r="W13" s="145">
        <f>'2.3'!W13/'3.1.a'!$E$183</f>
        <v>4.4701797111620003E-3</v>
      </c>
      <c r="X13" s="145">
        <f>'2.3'!X13/'3.1.a'!$E$183</f>
        <v>0</v>
      </c>
      <c r="Y13" s="145">
        <f>'2.3'!Y13/'3.1.a'!$E$183</f>
        <v>0</v>
      </c>
      <c r="Z13" s="223">
        <f>'2.3'!Z13/'3.1.a'!$E$183</f>
        <v>7.212082124629737E-3</v>
      </c>
      <c r="AA13" s="222">
        <f>'2.3'!AA13/'3.1.a'!$F$183</f>
        <v>2.6696991842627919E-3</v>
      </c>
      <c r="AB13" s="145">
        <f>'2.3'!AB13/'3.1.a'!$F$183</f>
        <v>0</v>
      </c>
      <c r="AC13" s="145">
        <f>'2.3'!AC13/'3.1.a'!$F$183</f>
        <v>0</v>
      </c>
      <c r="AD13" s="145">
        <f>'2.3'!AD13/'3.1.a'!$F$183</f>
        <v>2.6696991842627919E-3</v>
      </c>
      <c r="AE13" s="145">
        <f>'2.3'!AE13/'3.1.a'!$F$183</f>
        <v>5.3581143557463505E-3</v>
      </c>
      <c r="AF13" s="145">
        <f>'2.3'!AF13/'3.1.a'!$F$183</f>
        <v>0</v>
      </c>
      <c r="AG13" s="145">
        <f>'2.3'!AG13/'3.1.a'!$F$183</f>
        <v>0</v>
      </c>
      <c r="AH13" s="223">
        <f>'2.3'!AH13/'3.1.a'!$F$183</f>
        <v>8.0278135400091415E-3</v>
      </c>
      <c r="AI13" s="222">
        <f>'2.3'!AI13/'3.1.a'!$G$183</f>
        <v>2.6393208390547559E-3</v>
      </c>
      <c r="AJ13" s="145">
        <f>'2.3'!AJ13/'3.1.a'!$G$183</f>
        <v>0</v>
      </c>
      <c r="AK13" s="145">
        <f>'2.3'!AK13/'3.1.a'!$G$183</f>
        <v>0</v>
      </c>
      <c r="AL13" s="145">
        <f>'2.3'!AL13/'3.1.a'!$G$183</f>
        <v>2.6393208390547559E-3</v>
      </c>
      <c r="AM13" s="145">
        <f>'2.3'!AM13/'3.1.a'!$G$183</f>
        <v>4.8709834258160601E-3</v>
      </c>
      <c r="AN13" s="145">
        <f>'2.3'!AN13/'3.1.a'!$G$183</f>
        <v>0</v>
      </c>
      <c r="AO13" s="145">
        <f>'2.3'!AO13/'3.1.a'!$G$183</f>
        <v>0</v>
      </c>
      <c r="AP13" s="223">
        <f>'2.3'!AP13/'3.1.a'!$G$183</f>
        <v>7.510304264870816E-3</v>
      </c>
      <c r="AQ13" s="222">
        <f>'2.3'!AQ13/'3.1.a'!$H$183</f>
        <v>3.0625294531920495E-3</v>
      </c>
      <c r="AR13" s="145">
        <f>'2.3'!AR13/'3.1.a'!$H$183</f>
        <v>0</v>
      </c>
      <c r="AS13" s="145">
        <f>'2.3'!AS13/'3.1.a'!$H$183</f>
        <v>0</v>
      </c>
      <c r="AT13" s="145">
        <f>'2.3'!AT13/'3.1.a'!$H$183</f>
        <v>3.0625294531920495E-3</v>
      </c>
      <c r="AU13" s="145">
        <f>'2.3'!AU13/'3.1.a'!$H$183</f>
        <v>5.2589040562364877E-3</v>
      </c>
      <c r="AV13" s="145">
        <f>'2.3'!AV13/'3.1.a'!$H$183</f>
        <v>0</v>
      </c>
      <c r="AW13" s="145">
        <f>'2.3'!AW13/'3.1.a'!$H$183</f>
        <v>0</v>
      </c>
      <c r="AX13" s="223">
        <f>'2.3'!AX13/'3.1.a'!$H$183</f>
        <v>8.3214335094285372E-3</v>
      </c>
      <c r="AY13" s="222">
        <f>'2.3'!AY13/'3.1.a'!$I$183</f>
        <v>2.5725852890794675E-3</v>
      </c>
      <c r="AZ13" s="145">
        <f>'2.3'!AZ13/'3.1.a'!$I$183</f>
        <v>0</v>
      </c>
      <c r="BA13" s="145">
        <f>'2.3'!BA13/'3.1.a'!$I$183</f>
        <v>0</v>
      </c>
      <c r="BB13" s="145">
        <f>'2.3'!BB13/'3.1.a'!$I$183</f>
        <v>2.5725852890794675E-3</v>
      </c>
      <c r="BC13" s="145">
        <f>'2.3'!BC13/'3.1.a'!$I$183</f>
        <v>5.1300464635539869E-3</v>
      </c>
      <c r="BD13" s="145">
        <f>'2.3'!BD13/'3.1.a'!$I$183</f>
        <v>0</v>
      </c>
      <c r="BE13" s="145">
        <f>'2.3'!BE13/'3.1.a'!$I$183</f>
        <v>0</v>
      </c>
      <c r="BF13" s="223">
        <f>'2.3'!BF13/'3.1.a'!$I$183</f>
        <v>7.7026317526334544E-3</v>
      </c>
      <c r="BG13" s="222">
        <f>'2.3'!BG13/'3.1.a'!$J$183</f>
        <v>2.3861460994826773E-3</v>
      </c>
      <c r="BH13" s="145">
        <f>'2.3'!BH13/'3.1.a'!$J$183</f>
        <v>0</v>
      </c>
      <c r="BI13" s="145">
        <f>'2.3'!BI13/'3.1.a'!$J$183</f>
        <v>0</v>
      </c>
      <c r="BJ13" s="145">
        <f>'2.3'!BJ13/'3.1.a'!$J$183</f>
        <v>2.3861460994826773E-3</v>
      </c>
      <c r="BK13" s="145">
        <f>'2.3'!BK13/'3.1.a'!$J$183</f>
        <v>5.6100741429120134E-3</v>
      </c>
      <c r="BL13" s="145">
        <f>'2.3'!BL13/'3.1.a'!$J$183</f>
        <v>0</v>
      </c>
      <c r="BM13" s="145">
        <f>'2.3'!BM13/'3.1.a'!$J$183</f>
        <v>0</v>
      </c>
      <c r="BN13" s="223">
        <f>'2.3'!BN13/'3.1.a'!$J$183</f>
        <v>7.9962202423946912E-3</v>
      </c>
      <c r="BO13" s="222">
        <f>'2.3'!BO13/'3.1.a'!$K$183</f>
        <v>2.3600072107460433E-3</v>
      </c>
      <c r="BP13" s="145">
        <f>'2.3'!BP13/'3.1.a'!$K$183</f>
        <v>0</v>
      </c>
      <c r="BQ13" s="145">
        <f>'2.3'!BQ13/'3.1.a'!$K$183</f>
        <v>0</v>
      </c>
      <c r="BR13" s="145">
        <f>'2.3'!BR13/'3.1.a'!$K$183</f>
        <v>2.3600072107460433E-3</v>
      </c>
      <c r="BS13" s="145">
        <f>'2.3'!BS13/'3.1.a'!$K$183</f>
        <v>5.6932076164528961E-3</v>
      </c>
      <c r="BT13" s="145">
        <f>'2.3'!BT13/'3.1.a'!$K$183</f>
        <v>0</v>
      </c>
      <c r="BU13" s="145">
        <f>'2.3'!BU13/'3.1.a'!$K$183</f>
        <v>0</v>
      </c>
      <c r="BV13" s="223">
        <f>'2.3'!BV13/'3.1.a'!$K$183</f>
        <v>8.0532148271989408E-3</v>
      </c>
      <c r="BW13" s="222">
        <f>'2.3'!BW13/'3.1.a'!$L$183</f>
        <v>2.2907086805126339E-3</v>
      </c>
      <c r="BX13" s="145">
        <f>'2.3'!BX13/'3.1.a'!$L$183</f>
        <v>0</v>
      </c>
      <c r="BY13" s="145">
        <f>'2.3'!BY13/'3.1.a'!$L$183</f>
        <v>0</v>
      </c>
      <c r="BZ13" s="145">
        <f>'2.3'!BZ13/'3.1.a'!$L$183</f>
        <v>2.2907086805126339E-3</v>
      </c>
      <c r="CA13" s="145">
        <f>'2.3'!CA13/'3.1.a'!$L$183</f>
        <v>5.9607152996664975E-3</v>
      </c>
      <c r="CB13" s="145">
        <f>'2.3'!CB13/'3.1.a'!$L$183</f>
        <v>0</v>
      </c>
      <c r="CC13" s="145">
        <f>'2.3'!CC13/'3.1.a'!$L$183</f>
        <v>0</v>
      </c>
      <c r="CD13" s="223">
        <f>'2.3'!CD13/'3.1.a'!$L$183</f>
        <v>8.2514239801791314E-3</v>
      </c>
      <c r="CE13" s="222">
        <f>'2.3'!CE13/'3.1.a'!$M$183</f>
        <v>2.1269993743627653E-3</v>
      </c>
      <c r="CF13" s="145">
        <f>'2.3'!CF13/'3.1.a'!$M$183</f>
        <v>0</v>
      </c>
      <c r="CG13" s="145">
        <f>'2.3'!CG13/'3.1.a'!$M$183</f>
        <v>0</v>
      </c>
      <c r="CH13" s="145">
        <f>'2.3'!CH13/'3.1.a'!$M$183</f>
        <v>2.1269993743627653E-3</v>
      </c>
      <c r="CI13" s="145">
        <f>'2.3'!CI13/'3.1.a'!$M$183</f>
        <v>5.0315098493682389E-3</v>
      </c>
      <c r="CJ13" s="145">
        <f>'2.3'!CJ13/'3.1.a'!$M$183</f>
        <v>0</v>
      </c>
      <c r="CK13" s="145">
        <f>'2.3'!CK13/'3.1.a'!$M$183</f>
        <v>0</v>
      </c>
      <c r="CL13" s="273">
        <f>'2.3'!CL13/'3.1.a'!$M$183</f>
        <v>7.1585092237310046E-3</v>
      </c>
      <c r="CM13" s="222">
        <f>'2.3'!CM13/'3.1.a'!$N$183</f>
        <v>1.9538596650234058E-3</v>
      </c>
      <c r="CN13" s="145">
        <f>'2.3'!CN13/'3.1.a'!$N$183</f>
        <v>0</v>
      </c>
      <c r="CO13" s="145">
        <f>'2.3'!CO13/'3.1.a'!$N$183</f>
        <v>0</v>
      </c>
      <c r="CP13" s="145">
        <f>'2.3'!CP13/'3.1.a'!$N$183</f>
        <v>1.9538596650234058E-3</v>
      </c>
      <c r="CQ13" s="145">
        <f>'2.3'!CQ13/'3.1.a'!$N$183</f>
        <v>5.097152140422322E-3</v>
      </c>
      <c r="CR13" s="215" t="s">
        <v>826</v>
      </c>
      <c r="CS13" s="145">
        <f>'2.3'!CS13/'3.1.a'!$N$183</f>
        <v>0</v>
      </c>
      <c r="CT13" s="277" t="s">
        <v>826</v>
      </c>
    </row>
    <row r="14" spans="1:98" ht="20" customHeight="1" x14ac:dyDescent="0.2">
      <c r="A14" s="35">
        <v>212</v>
      </c>
      <c r="B14" s="36" t="s">
        <v>246</v>
      </c>
      <c r="C14" s="218">
        <f>'2.3'!C14/'3.1.a'!$C$183</f>
        <v>1.6677290637256689E-2</v>
      </c>
      <c r="D14" s="143">
        <f>'2.3'!D14/'3.1.a'!$C$183</f>
        <v>0</v>
      </c>
      <c r="E14" s="143">
        <f>'2.3'!E14/'3.1.a'!$C$183</f>
        <v>0</v>
      </c>
      <c r="F14" s="143">
        <f>'2.3'!F14/'3.1.a'!$C$183</f>
        <v>1.6677290637256689E-2</v>
      </c>
      <c r="G14" s="143">
        <f>'2.3'!G14/'3.1.a'!$C$183</f>
        <v>6.7999023302100616E-3</v>
      </c>
      <c r="H14" s="143">
        <f>'2.3'!H14/'3.1.a'!$C$183</f>
        <v>5.3025462520004518E-3</v>
      </c>
      <c r="I14" s="143">
        <f>'2.3'!I14/'3.1.a'!$C$183</f>
        <v>0</v>
      </c>
      <c r="J14" s="219">
        <f>'2.3'!J14/'3.1.a'!$C$183</f>
        <v>2.87797392194672E-2</v>
      </c>
      <c r="K14" s="218">
        <f>'2.3'!K14/'3.1.a'!$D$183</f>
        <v>1.5893494968317438E-2</v>
      </c>
      <c r="L14" s="143">
        <f>'2.3'!L14/'3.1.a'!$D$183</f>
        <v>0</v>
      </c>
      <c r="M14" s="143">
        <f>'2.3'!M14/'3.1.a'!$D$183</f>
        <v>0</v>
      </c>
      <c r="N14" s="143">
        <f>'2.3'!N14/'3.1.a'!$D$183</f>
        <v>1.5893494968317438E-2</v>
      </c>
      <c r="O14" s="143">
        <f>'2.3'!O14/'3.1.a'!$D$183</f>
        <v>6.978817944231103E-3</v>
      </c>
      <c r="P14" s="143">
        <f>'2.3'!P14/'3.1.a'!$D$183</f>
        <v>5.7673524478260192E-3</v>
      </c>
      <c r="Q14" s="143">
        <f>'2.3'!Q14/'3.1.a'!$D$183</f>
        <v>0</v>
      </c>
      <c r="R14" s="219">
        <f>'2.3'!R14/'3.1.a'!$D$183</f>
        <v>2.8639665360374562E-2</v>
      </c>
      <c r="S14" s="218">
        <f>'2.3'!S14/'3.1.a'!$E$183</f>
        <v>1.5057555195478477E-2</v>
      </c>
      <c r="T14" s="143">
        <f>'2.3'!T14/'3.1.a'!$E$183</f>
        <v>0</v>
      </c>
      <c r="U14" s="143">
        <f>'2.3'!U14/'3.1.a'!$E$183</f>
        <v>0</v>
      </c>
      <c r="V14" s="143">
        <f>'2.3'!V14/'3.1.a'!$E$183</f>
        <v>1.5057555195478477E-2</v>
      </c>
      <c r="W14" s="143">
        <f>'2.3'!W14/'3.1.a'!$E$183</f>
        <v>7.3025324036918035E-3</v>
      </c>
      <c r="X14" s="143">
        <f>'2.3'!X14/'3.1.a'!$E$183</f>
        <v>5.6918269421888735E-3</v>
      </c>
      <c r="Y14" s="143">
        <f>'2.3'!Y14/'3.1.a'!$E$183</f>
        <v>0</v>
      </c>
      <c r="Z14" s="219">
        <f>'2.3'!Z14/'3.1.a'!$E$183</f>
        <v>2.8051914541359153E-2</v>
      </c>
      <c r="AA14" s="218">
        <f>'2.3'!AA14/'3.1.a'!$F$183</f>
        <v>1.4866602076043321E-2</v>
      </c>
      <c r="AB14" s="143">
        <f>'2.3'!AB14/'3.1.a'!$F$183</f>
        <v>0</v>
      </c>
      <c r="AC14" s="143">
        <f>'2.3'!AC14/'3.1.a'!$F$183</f>
        <v>0</v>
      </c>
      <c r="AD14" s="143">
        <f>'2.3'!AD14/'3.1.a'!$F$183</f>
        <v>1.4866602076043321E-2</v>
      </c>
      <c r="AE14" s="143">
        <f>'2.3'!AE14/'3.1.a'!$F$183</f>
        <v>7.511277860784875E-3</v>
      </c>
      <c r="AF14" s="143">
        <f>'2.3'!AF14/'3.1.a'!$F$183</f>
        <v>6.1862765498036714E-3</v>
      </c>
      <c r="AG14" s="143">
        <f>'2.3'!AG14/'3.1.a'!$F$183</f>
        <v>0</v>
      </c>
      <c r="AH14" s="219">
        <f>'2.3'!AH14/'3.1.a'!$F$183</f>
        <v>2.8564156486631867E-2</v>
      </c>
      <c r="AI14" s="218">
        <f>'2.3'!AI14/'3.1.a'!$G$183</f>
        <v>1.5234152405513074E-2</v>
      </c>
      <c r="AJ14" s="143">
        <f>'2.3'!AJ14/'3.1.a'!$G$183</f>
        <v>0</v>
      </c>
      <c r="AK14" s="143">
        <f>'2.3'!AK14/'3.1.a'!$G$183</f>
        <v>0</v>
      </c>
      <c r="AL14" s="143">
        <f>'2.3'!AL14/'3.1.a'!$G$183</f>
        <v>1.5234152405513074E-2</v>
      </c>
      <c r="AM14" s="143">
        <f>'2.3'!AM14/'3.1.a'!$G$183</f>
        <v>7.964893254395736E-3</v>
      </c>
      <c r="AN14" s="143">
        <f>'2.3'!AN14/'3.1.a'!$G$183</f>
        <v>6.2011251660577266E-3</v>
      </c>
      <c r="AO14" s="143">
        <f>'2.3'!AO14/'3.1.a'!$G$183</f>
        <v>0</v>
      </c>
      <c r="AP14" s="219">
        <f>'2.3'!AP14/'3.1.a'!$G$183</f>
        <v>2.9400170825966535E-2</v>
      </c>
      <c r="AQ14" s="218">
        <f>'2.3'!AQ14/'3.1.a'!$H$183</f>
        <v>1.566436437267801E-2</v>
      </c>
      <c r="AR14" s="143">
        <f>'2.3'!AR14/'3.1.a'!$H$183</f>
        <v>0</v>
      </c>
      <c r="AS14" s="143">
        <f>'2.3'!AS14/'3.1.a'!$H$183</f>
        <v>0</v>
      </c>
      <c r="AT14" s="143">
        <f>'2.3'!AT14/'3.1.a'!$H$183</f>
        <v>1.566436437267801E-2</v>
      </c>
      <c r="AU14" s="143">
        <f>'2.3'!AU14/'3.1.a'!$H$183</f>
        <v>8.3918502506810204E-3</v>
      </c>
      <c r="AV14" s="143">
        <f>'2.3'!AV14/'3.1.a'!$H$183</f>
        <v>6.5163592905677602E-3</v>
      </c>
      <c r="AW14" s="143">
        <f>'2.3'!AW14/'3.1.a'!$H$183</f>
        <v>0</v>
      </c>
      <c r="AX14" s="219">
        <f>'2.3'!AX14/'3.1.a'!$H$183</f>
        <v>3.0572573913926787E-2</v>
      </c>
      <c r="AY14" s="218">
        <f>'2.3'!AY14/'3.1.a'!$I$183</f>
        <v>1.5865651412059319E-2</v>
      </c>
      <c r="AZ14" s="143">
        <f>'2.3'!AZ14/'3.1.a'!$I$183</f>
        <v>0</v>
      </c>
      <c r="BA14" s="143">
        <f>'2.3'!BA14/'3.1.a'!$I$183</f>
        <v>0</v>
      </c>
      <c r="BB14" s="143">
        <f>'2.3'!BB14/'3.1.a'!$I$183</f>
        <v>1.5865651412059319E-2</v>
      </c>
      <c r="BC14" s="143">
        <f>'2.3'!BC14/'3.1.a'!$I$183</f>
        <v>8.251893725400871E-3</v>
      </c>
      <c r="BD14" s="143">
        <f>'2.3'!BD14/'3.1.a'!$I$183</f>
        <v>6.5423793320637559E-3</v>
      </c>
      <c r="BE14" s="143">
        <f>'2.3'!BE14/'3.1.a'!$I$183</f>
        <v>0</v>
      </c>
      <c r="BF14" s="219">
        <f>'2.3'!BF14/'3.1.a'!$I$183</f>
        <v>3.0659924469523946E-2</v>
      </c>
      <c r="BG14" s="218">
        <f>'2.3'!BG14/'3.1.a'!$J$183</f>
        <v>1.7082082815084571E-2</v>
      </c>
      <c r="BH14" s="143">
        <f>'2.3'!BH14/'3.1.a'!$J$183</f>
        <v>0</v>
      </c>
      <c r="BI14" s="143">
        <f>'2.3'!BI14/'3.1.a'!$J$183</f>
        <v>0</v>
      </c>
      <c r="BJ14" s="143">
        <f>'2.3'!BJ14/'3.1.a'!$J$183</f>
        <v>1.7082082815084571E-2</v>
      </c>
      <c r="BK14" s="143">
        <f>'2.3'!BK14/'3.1.a'!$J$183</f>
        <v>8.2936970627178509E-3</v>
      </c>
      <c r="BL14" s="143">
        <f>'2.3'!BL14/'3.1.a'!$J$183</f>
        <v>6.7486802687860021E-3</v>
      </c>
      <c r="BM14" s="143">
        <f>'2.3'!BM14/'3.1.a'!$J$183</f>
        <v>0</v>
      </c>
      <c r="BN14" s="219">
        <f>'2.3'!BN14/'3.1.a'!$J$183</f>
        <v>3.2124460146588429E-2</v>
      </c>
      <c r="BO14" s="218">
        <f>'2.3'!BO14/'3.1.a'!$K$183</f>
        <v>1.7198562071166327E-2</v>
      </c>
      <c r="BP14" s="143">
        <f>'2.3'!BP14/'3.1.a'!$K$183</f>
        <v>0</v>
      </c>
      <c r="BQ14" s="143">
        <f>'2.3'!BQ14/'3.1.a'!$K$183</f>
        <v>0</v>
      </c>
      <c r="BR14" s="143">
        <f>'2.3'!BR14/'3.1.a'!$K$183</f>
        <v>1.7198562071166327E-2</v>
      </c>
      <c r="BS14" s="143">
        <f>'2.3'!BS14/'3.1.a'!$K$183</f>
        <v>8.3114337102251374E-3</v>
      </c>
      <c r="BT14" s="143">
        <f>'2.3'!BT14/'3.1.a'!$K$183</f>
        <v>6.7956817393377E-3</v>
      </c>
      <c r="BU14" s="143">
        <f>'2.3'!BU14/'3.1.a'!$K$183</f>
        <v>0</v>
      </c>
      <c r="BV14" s="219">
        <f>'2.3'!BV14/'3.1.a'!$K$183</f>
        <v>3.2305677520729166E-2</v>
      </c>
      <c r="BW14" s="218">
        <f>'2.3'!BW14/'3.1.a'!$L$183</f>
        <v>1.7430256490144645E-2</v>
      </c>
      <c r="BX14" s="143">
        <f>'2.3'!BX14/'3.1.a'!$L$183</f>
        <v>0</v>
      </c>
      <c r="BY14" s="143">
        <f>'2.3'!BY14/'3.1.a'!$L$183</f>
        <v>0</v>
      </c>
      <c r="BZ14" s="143">
        <f>'2.3'!BZ14/'3.1.a'!$L$183</f>
        <v>1.7430256490144645E-2</v>
      </c>
      <c r="CA14" s="143">
        <f>'2.3'!CA14/'3.1.a'!$L$183</f>
        <v>8.9120932240354112E-3</v>
      </c>
      <c r="CB14" s="143">
        <f>'2.3'!CB14/'3.1.a'!$L$183</f>
        <v>7.0365064808170811E-3</v>
      </c>
      <c r="CC14" s="143">
        <f>'2.3'!CC14/'3.1.a'!$L$183</f>
        <v>0</v>
      </c>
      <c r="CD14" s="219">
        <f>'2.3'!CD14/'3.1.a'!$L$183</f>
        <v>3.3378856194997135E-2</v>
      </c>
      <c r="CE14" s="218">
        <f>'2.3'!CE14/'3.1.a'!$M$183</f>
        <v>1.6684428992209694E-2</v>
      </c>
      <c r="CF14" s="143">
        <f>'2.3'!CF14/'3.1.a'!$M$183</f>
        <v>0</v>
      </c>
      <c r="CG14" s="143">
        <f>'2.3'!CG14/'3.1.a'!$M$183</f>
        <v>0</v>
      </c>
      <c r="CH14" s="143">
        <f>'2.3'!CH14/'3.1.a'!$M$183</f>
        <v>1.6684428992209694E-2</v>
      </c>
      <c r="CI14" s="143">
        <f>'2.3'!CI14/'3.1.a'!$M$183</f>
        <v>8.5842033507793312E-3</v>
      </c>
      <c r="CJ14" s="143">
        <f>'2.3'!CJ14/'3.1.a'!$M$183</f>
        <v>7.4092444352532229E-3</v>
      </c>
      <c r="CK14" s="143">
        <f>'2.3'!CK14/'3.1.a'!$M$183</f>
        <v>0</v>
      </c>
      <c r="CL14" s="271">
        <f>'2.3'!CL14/'3.1.a'!$M$183</f>
        <v>3.267787677824225E-2</v>
      </c>
      <c r="CM14" s="218">
        <f>'2.3'!CM14/'3.1.a'!$N$183</f>
        <v>1.4762022069818618E-2</v>
      </c>
      <c r="CN14" s="143">
        <f>'2.3'!CN14/'3.1.a'!$N$183</f>
        <v>0</v>
      </c>
      <c r="CO14" s="143">
        <f>'2.3'!CO14/'3.1.a'!$N$183</f>
        <v>0</v>
      </c>
      <c r="CP14" s="143">
        <f>'2.3'!CP14/'3.1.a'!$N$183</f>
        <v>1.4762022069818618E-2</v>
      </c>
      <c r="CQ14" s="143">
        <f>'2.3'!CQ14/'3.1.a'!$N$183</f>
        <v>8.3115311085372665E-3</v>
      </c>
      <c r="CR14" s="143">
        <f>'2.3'!CR14/'3.1.a'!$N$183</f>
        <v>6.5387065764232694E-3</v>
      </c>
      <c r="CS14" s="143">
        <f>'2.3'!CS14/'3.1.a'!$N$183</f>
        <v>0</v>
      </c>
      <c r="CT14" s="271">
        <f>'2.3'!CT14/'3.1.a'!$N$183</f>
        <v>2.9612259754779154E-2</v>
      </c>
    </row>
    <row r="15" spans="1:98" s="105" customFormat="1" ht="20" customHeight="1" x14ac:dyDescent="0.2">
      <c r="A15" s="105">
        <v>2121</v>
      </c>
      <c r="B15" s="105" t="s">
        <v>307</v>
      </c>
      <c r="C15" s="232">
        <f>'2.3'!C15/'3.1.a'!$C$183</f>
        <v>3.6268540143016442E-3</v>
      </c>
      <c r="D15" s="208">
        <f>'2.3'!D15/'3.1.a'!$C$183</f>
        <v>0</v>
      </c>
      <c r="E15" s="208">
        <f>'2.3'!E15/'3.1.a'!$C$183</f>
        <v>0</v>
      </c>
      <c r="F15" s="208">
        <f>'2.3'!F15/'3.1.a'!$C$183</f>
        <v>3.6268540143016442E-3</v>
      </c>
      <c r="G15" s="208">
        <f>'2.3'!G15/'3.1.a'!$C$183</f>
        <v>6.7999023302100616E-3</v>
      </c>
      <c r="H15" s="208">
        <f>'2.3'!H15/'3.1.a'!$C$183</f>
        <v>5.3025462520004518E-3</v>
      </c>
      <c r="I15" s="208">
        <f>'2.3'!I15/'3.1.a'!$C$183</f>
        <v>0</v>
      </c>
      <c r="J15" s="233">
        <f>'2.3'!J15/'3.1.a'!$C$183</f>
        <v>1.5729302596512156E-2</v>
      </c>
      <c r="K15" s="232">
        <f>'2.3'!K15/'3.1.a'!$D$183</f>
        <v>3.408524506415345E-3</v>
      </c>
      <c r="L15" s="208">
        <f>'2.3'!L15/'3.1.a'!$D$183</f>
        <v>0</v>
      </c>
      <c r="M15" s="208">
        <f>'2.3'!M15/'3.1.a'!$D$183</f>
        <v>0</v>
      </c>
      <c r="N15" s="208">
        <f>'2.3'!N15/'3.1.a'!$D$183</f>
        <v>3.408524506415345E-3</v>
      </c>
      <c r="O15" s="208">
        <f>'2.3'!O15/'3.1.a'!$D$183</f>
        <v>6.978817944231103E-3</v>
      </c>
      <c r="P15" s="208">
        <f>'2.3'!P15/'3.1.a'!$D$183</f>
        <v>5.7673524478260192E-3</v>
      </c>
      <c r="Q15" s="208">
        <f>'2.3'!Q15/'3.1.a'!$D$183</f>
        <v>0</v>
      </c>
      <c r="R15" s="233">
        <f>'2.3'!R15/'3.1.a'!$D$183</f>
        <v>1.6154694898472471E-2</v>
      </c>
      <c r="S15" s="232">
        <f>'2.3'!S15/'3.1.a'!$E$183</f>
        <v>3.172435272574737E-3</v>
      </c>
      <c r="T15" s="208">
        <f>'2.3'!T15/'3.1.a'!$E$183</f>
        <v>0</v>
      </c>
      <c r="U15" s="208">
        <f>'2.3'!U15/'3.1.a'!$E$183</f>
        <v>0</v>
      </c>
      <c r="V15" s="208">
        <f>'2.3'!V15/'3.1.a'!$E$183</f>
        <v>3.172435272574737E-3</v>
      </c>
      <c r="W15" s="208">
        <f>'2.3'!W15/'3.1.a'!$E$183</f>
        <v>7.3025324036918035E-3</v>
      </c>
      <c r="X15" s="208">
        <f>'2.3'!X15/'3.1.a'!$E$183</f>
        <v>5.6918269421888735E-3</v>
      </c>
      <c r="Y15" s="208">
        <f>'2.3'!Y15/'3.1.a'!$E$183</f>
        <v>0</v>
      </c>
      <c r="Z15" s="233">
        <f>'2.3'!Z15/'3.1.a'!$E$183</f>
        <v>1.6166794618455414E-2</v>
      </c>
      <c r="AA15" s="232">
        <f>'2.3'!AA15/'3.1.a'!$F$183</f>
        <v>3.1637778494809929E-3</v>
      </c>
      <c r="AB15" s="208">
        <f>'2.3'!AB15/'3.1.a'!$F$183</f>
        <v>0</v>
      </c>
      <c r="AC15" s="208">
        <f>'2.3'!AC15/'3.1.a'!$F$183</f>
        <v>0</v>
      </c>
      <c r="AD15" s="208">
        <f>'2.3'!AD15/'3.1.a'!$F$183</f>
        <v>3.1637778494809929E-3</v>
      </c>
      <c r="AE15" s="208">
        <f>'2.3'!AE15/'3.1.a'!$F$183</f>
        <v>7.511277860784875E-3</v>
      </c>
      <c r="AF15" s="208">
        <f>'2.3'!AF15/'3.1.a'!$F$183</f>
        <v>6.1862765498036714E-3</v>
      </c>
      <c r="AG15" s="208">
        <f>'2.3'!AG15/'3.1.a'!$F$183</f>
        <v>0</v>
      </c>
      <c r="AH15" s="233">
        <f>'2.3'!AH15/'3.1.a'!$F$183</f>
        <v>1.6861332260069539E-2</v>
      </c>
      <c r="AI15" s="232">
        <f>'2.3'!AI15/'3.1.a'!$G$183</f>
        <v>3.1714137052675458E-3</v>
      </c>
      <c r="AJ15" s="208">
        <f>'2.3'!AJ15/'3.1.a'!$G$183</f>
        <v>0</v>
      </c>
      <c r="AK15" s="208">
        <f>'2.3'!AK15/'3.1.a'!$G$183</f>
        <v>0</v>
      </c>
      <c r="AL15" s="208">
        <f>'2.3'!AL15/'3.1.a'!$G$183</f>
        <v>3.1714137052675458E-3</v>
      </c>
      <c r="AM15" s="208">
        <f>'2.3'!AM15/'3.1.a'!$G$183</f>
        <v>7.964893254395736E-3</v>
      </c>
      <c r="AN15" s="208">
        <f>'2.3'!AN15/'3.1.a'!$G$183</f>
        <v>6.2011251660577266E-3</v>
      </c>
      <c r="AO15" s="208">
        <f>'2.3'!AO15/'3.1.a'!$G$183</f>
        <v>0</v>
      </c>
      <c r="AP15" s="233">
        <f>'2.3'!AP15/'3.1.a'!$G$183</f>
        <v>1.733743212572101E-2</v>
      </c>
      <c r="AQ15" s="232">
        <f>'2.3'!AQ15/'3.1.a'!$H$183</f>
        <v>3.3555505391620814E-3</v>
      </c>
      <c r="AR15" s="208">
        <f>'2.3'!AR15/'3.1.a'!$H$183</f>
        <v>0</v>
      </c>
      <c r="AS15" s="208">
        <f>'2.3'!AS15/'3.1.a'!$H$183</f>
        <v>0</v>
      </c>
      <c r="AT15" s="208">
        <f>'2.3'!AT15/'3.1.a'!$H$183</f>
        <v>3.3555505391620814E-3</v>
      </c>
      <c r="AU15" s="208">
        <f>'2.3'!AU15/'3.1.a'!$H$183</f>
        <v>8.3918502506810204E-3</v>
      </c>
      <c r="AV15" s="208">
        <f>'2.3'!AV15/'3.1.a'!$H$183</f>
        <v>6.5163592905677602E-3</v>
      </c>
      <c r="AW15" s="208">
        <f>'2.3'!AW15/'3.1.a'!$H$183</f>
        <v>0</v>
      </c>
      <c r="AX15" s="233">
        <f>'2.3'!AX15/'3.1.a'!$H$183</f>
        <v>1.8263760080410859E-2</v>
      </c>
      <c r="AY15" s="232">
        <f>'2.3'!AY15/'3.1.a'!$I$183</f>
        <v>3.3692227677133819E-3</v>
      </c>
      <c r="AZ15" s="208">
        <f>'2.3'!AZ15/'3.1.a'!$I$183</f>
        <v>0</v>
      </c>
      <c r="BA15" s="208">
        <f>'2.3'!BA15/'3.1.a'!$I$183</f>
        <v>0</v>
      </c>
      <c r="BB15" s="208">
        <f>'2.3'!BB15/'3.1.a'!$I$183</f>
        <v>3.3692227677133819E-3</v>
      </c>
      <c r="BC15" s="208">
        <f>'2.3'!BC15/'3.1.a'!$I$183</f>
        <v>8.251893725400871E-3</v>
      </c>
      <c r="BD15" s="208">
        <f>'2.3'!BD15/'3.1.a'!$I$183</f>
        <v>6.5423793320637559E-3</v>
      </c>
      <c r="BE15" s="208">
        <f>'2.3'!BE15/'3.1.a'!$I$183</f>
        <v>0</v>
      </c>
      <c r="BF15" s="233">
        <f>'2.3'!BF15/'3.1.a'!$I$183</f>
        <v>1.8163495825178011E-2</v>
      </c>
      <c r="BG15" s="232">
        <f>'2.3'!BG15/'3.1.a'!$J$183</f>
        <v>3.517042970810489E-3</v>
      </c>
      <c r="BH15" s="208">
        <f>'2.3'!BH15/'3.1.a'!$J$183</f>
        <v>0</v>
      </c>
      <c r="BI15" s="208">
        <f>'2.3'!BI15/'3.1.a'!$J$183</f>
        <v>0</v>
      </c>
      <c r="BJ15" s="208">
        <f>'2.3'!BJ15/'3.1.a'!$J$183</f>
        <v>3.517042970810489E-3</v>
      </c>
      <c r="BK15" s="208">
        <f>'2.3'!BK15/'3.1.a'!$J$183</f>
        <v>8.2936970627178509E-3</v>
      </c>
      <c r="BL15" s="208">
        <f>'2.3'!BL15/'3.1.a'!$J$183</f>
        <v>6.7486802687860021E-3</v>
      </c>
      <c r="BM15" s="208">
        <f>'2.3'!BM15/'3.1.a'!$J$183</f>
        <v>0</v>
      </c>
      <c r="BN15" s="233">
        <f>'2.3'!BN15/'3.1.a'!$J$183</f>
        <v>1.8559420302314344E-2</v>
      </c>
      <c r="BO15" s="232">
        <f>'2.3'!BO15/'3.1.a'!$K$183</f>
        <v>3.3764990303052152E-3</v>
      </c>
      <c r="BP15" s="208">
        <f>'2.3'!BP15/'3.1.a'!$K$183</f>
        <v>0</v>
      </c>
      <c r="BQ15" s="208">
        <f>'2.3'!BQ15/'3.1.a'!$K$183</f>
        <v>0</v>
      </c>
      <c r="BR15" s="208">
        <f>'2.3'!BR15/'3.1.a'!$K$183</f>
        <v>3.3764990303052152E-3</v>
      </c>
      <c r="BS15" s="208">
        <f>'2.3'!BS15/'3.1.a'!$K$183</f>
        <v>8.3114337102251374E-3</v>
      </c>
      <c r="BT15" s="208">
        <f>'2.3'!BT15/'3.1.a'!$K$183</f>
        <v>6.7956817393377E-3</v>
      </c>
      <c r="BU15" s="208">
        <f>'2.3'!BU15/'3.1.a'!$K$183</f>
        <v>0</v>
      </c>
      <c r="BV15" s="233">
        <f>'2.3'!BV15/'3.1.a'!$K$183</f>
        <v>1.848361447986805E-2</v>
      </c>
      <c r="BW15" s="232">
        <f>'2.3'!BW15/'3.1.a'!$L$183</f>
        <v>3.2076211011266417E-3</v>
      </c>
      <c r="BX15" s="208">
        <f>'2.3'!BX15/'3.1.a'!$L$183</f>
        <v>0</v>
      </c>
      <c r="BY15" s="208">
        <f>'2.3'!BY15/'3.1.a'!$L$183</f>
        <v>0</v>
      </c>
      <c r="BZ15" s="208">
        <f>'2.3'!BZ15/'3.1.a'!$L$183</f>
        <v>3.2076211011266417E-3</v>
      </c>
      <c r="CA15" s="208">
        <f>'2.3'!CA15/'3.1.a'!$L$183</f>
        <v>8.9120932240354112E-3</v>
      </c>
      <c r="CB15" s="208">
        <f>'2.3'!CB15/'3.1.a'!$L$183</f>
        <v>7.0365064808170811E-3</v>
      </c>
      <c r="CC15" s="208">
        <f>'2.3'!CC15/'3.1.a'!$L$183</f>
        <v>0</v>
      </c>
      <c r="CD15" s="233">
        <f>'2.3'!CD15/'3.1.a'!$L$183</f>
        <v>1.9156220805979136E-2</v>
      </c>
      <c r="CE15" s="232">
        <f>'2.3'!CE15/'3.1.a'!$M$183</f>
        <v>3.5925154535430652E-3</v>
      </c>
      <c r="CF15" s="208">
        <f>'2.3'!CF15/'3.1.a'!$M$183</f>
        <v>0</v>
      </c>
      <c r="CG15" s="208">
        <f>'2.3'!CG15/'3.1.a'!$M$183</f>
        <v>0</v>
      </c>
      <c r="CH15" s="208">
        <f>'2.3'!CH15/'3.1.a'!$M$183</f>
        <v>3.5925154535430652E-3</v>
      </c>
      <c r="CI15" s="208">
        <f>'2.3'!CI15/'3.1.a'!$M$183</f>
        <v>8.5842033507793312E-3</v>
      </c>
      <c r="CJ15" s="208">
        <f>'2.3'!CJ15/'3.1.a'!$M$183</f>
        <v>7.4092444352532229E-3</v>
      </c>
      <c r="CK15" s="208">
        <f>'2.3'!CK15/'3.1.a'!$M$183</f>
        <v>0</v>
      </c>
      <c r="CL15" s="208">
        <f>'2.3'!CL15/'3.1.a'!$M$183</f>
        <v>1.9585963239575621E-2</v>
      </c>
      <c r="CM15" s="232">
        <f>'2.3'!CM15/'3.1.a'!$N$183</f>
        <v>3.1686309834759877E-3</v>
      </c>
      <c r="CN15" s="208">
        <f>'2.3'!CN15/'3.1.a'!$N$183</f>
        <v>0</v>
      </c>
      <c r="CO15" s="208">
        <f>'2.3'!CO15/'3.1.a'!$N$183</f>
        <v>0</v>
      </c>
      <c r="CP15" s="208">
        <f>'2.3'!CP15/'3.1.a'!$N$183</f>
        <v>3.1686309834759877E-3</v>
      </c>
      <c r="CQ15" s="208">
        <f>'2.3'!CQ15/'3.1.a'!$N$183</f>
        <v>8.3115311085372665E-3</v>
      </c>
      <c r="CR15" s="249" t="s">
        <v>826</v>
      </c>
      <c r="CS15" s="208">
        <f>'2.3'!CS15/'3.1.a'!$N$183</f>
        <v>0</v>
      </c>
      <c r="CT15" s="249" t="s">
        <v>826</v>
      </c>
    </row>
    <row r="16" spans="1:98" s="106" customFormat="1" ht="20" customHeight="1" x14ac:dyDescent="0.2">
      <c r="A16" s="60" t="s">
        <v>495</v>
      </c>
      <c r="B16" s="106" t="s">
        <v>496</v>
      </c>
      <c r="C16" s="222">
        <f>'2.3'!C16/'3.1.a'!$C$183</f>
        <v>4.4233091583379377E-5</v>
      </c>
      <c r="D16" s="145">
        <f>'2.3'!D16/'3.1.a'!$C$183</f>
        <v>0</v>
      </c>
      <c r="E16" s="145">
        <f>'2.3'!E16/'3.1.a'!$C$183</f>
        <v>0</v>
      </c>
      <c r="F16" s="145">
        <f>'2.3'!F16/'3.1.a'!$C$183</f>
        <v>4.4233091583379377E-5</v>
      </c>
      <c r="G16" s="145">
        <f>'2.3'!G16/'3.1.a'!$C$183</f>
        <v>6.3428864591273641E-6</v>
      </c>
      <c r="H16" s="145">
        <f>'2.3'!H16/'3.1.a'!$C$183</f>
        <v>2.464651391013906E-6</v>
      </c>
      <c r="I16" s="145">
        <f>'2.3'!I16/'3.1.a'!$C$183</f>
        <v>0</v>
      </c>
      <c r="J16" s="223">
        <f>'2.3'!J16/'3.1.a'!$C$183</f>
        <v>5.3040629433520652E-5</v>
      </c>
      <c r="K16" s="222">
        <f>'2.3'!K16/'3.1.a'!$D$183</f>
        <v>4.2377370010204778E-5</v>
      </c>
      <c r="L16" s="145">
        <f>'2.3'!L16/'3.1.a'!$D$183</f>
        <v>0</v>
      </c>
      <c r="M16" s="145">
        <f>'2.3'!M16/'3.1.a'!$D$183</f>
        <v>0</v>
      </c>
      <c r="N16" s="145">
        <f>'2.3'!N16/'3.1.a'!$D$183</f>
        <v>4.2377370010204778E-5</v>
      </c>
      <c r="O16" s="145">
        <f>'2.3'!O16/'3.1.a'!$D$183</f>
        <v>9.3350337127791872E-6</v>
      </c>
      <c r="P16" s="145">
        <f>'2.3'!P16/'3.1.a'!$D$183</f>
        <v>4.7275982772217022E-6</v>
      </c>
      <c r="Q16" s="145">
        <f>'2.3'!Q16/'3.1.a'!$D$183</f>
        <v>0</v>
      </c>
      <c r="R16" s="223">
        <f>'2.3'!R16/'3.1.a'!$D$183</f>
        <v>5.6440002000205667E-5</v>
      </c>
      <c r="S16" s="222">
        <f>'2.3'!S16/'3.1.a'!$E$183</f>
        <v>4.7941255664865432E-5</v>
      </c>
      <c r="T16" s="145">
        <f>'2.3'!T16/'3.1.a'!$E$183</f>
        <v>0</v>
      </c>
      <c r="U16" s="145">
        <f>'2.3'!U16/'3.1.a'!$E$183</f>
        <v>0</v>
      </c>
      <c r="V16" s="145">
        <f>'2.3'!V16/'3.1.a'!$E$183</f>
        <v>4.7941255664865432E-5</v>
      </c>
      <c r="W16" s="145">
        <f>'2.3'!W16/'3.1.a'!$E$183</f>
        <v>7.5589612379433235E-6</v>
      </c>
      <c r="X16" s="145">
        <f>'2.3'!X16/'3.1.a'!$E$183</f>
        <v>1.6808422878191957E-6</v>
      </c>
      <c r="Y16" s="145">
        <f>'2.3'!Y16/'3.1.a'!$E$183</f>
        <v>0</v>
      </c>
      <c r="Z16" s="223">
        <f>'2.3'!Z16/'3.1.a'!$E$183</f>
        <v>5.7181059190627951E-5</v>
      </c>
      <c r="AA16" s="222">
        <f>'2.3'!AA16/'3.1.a'!$F$183</f>
        <v>6.975596339592159E-5</v>
      </c>
      <c r="AB16" s="145">
        <f>'2.3'!AB16/'3.1.a'!$F$183</f>
        <v>0</v>
      </c>
      <c r="AC16" s="145">
        <f>'2.3'!AC16/'3.1.a'!$F$183</f>
        <v>0</v>
      </c>
      <c r="AD16" s="145">
        <f>'2.3'!AD16/'3.1.a'!$F$183</f>
        <v>6.975596339592159E-5</v>
      </c>
      <c r="AE16" s="145">
        <f>'2.3'!AE16/'3.1.a'!$F$183</f>
        <v>1.4320044149816356E-5</v>
      </c>
      <c r="AF16" s="145">
        <f>'2.3'!AF16/'3.1.a'!$F$183</f>
        <v>4.9475262841132245E-5</v>
      </c>
      <c r="AG16" s="145">
        <f>'2.3'!AG16/'3.1.a'!$F$183</f>
        <v>0</v>
      </c>
      <c r="AH16" s="223">
        <f>'2.3'!AH16/'3.1.a'!$F$183</f>
        <v>1.3355127038687018E-4</v>
      </c>
      <c r="AI16" s="222">
        <f>'2.3'!AI16/'3.1.a'!$G$183</f>
        <v>5.2369936921272756E-5</v>
      </c>
      <c r="AJ16" s="145">
        <f>'2.3'!AJ16/'3.1.a'!$G$183</f>
        <v>0</v>
      </c>
      <c r="AK16" s="145">
        <f>'2.3'!AK16/'3.1.a'!$G$183</f>
        <v>0</v>
      </c>
      <c r="AL16" s="145">
        <f>'2.3'!AL16/'3.1.a'!$G$183</f>
        <v>5.2369936921272756E-5</v>
      </c>
      <c r="AM16" s="145">
        <f>'2.3'!AM16/'3.1.a'!$G$183</f>
        <v>2.3440649908383057E-5</v>
      </c>
      <c r="AN16" s="145">
        <f>'2.3'!AN16/'3.1.a'!$G$183</f>
        <v>9.2153796727822043E-6</v>
      </c>
      <c r="AO16" s="145">
        <f>'2.3'!AO16/'3.1.a'!$G$183</f>
        <v>0</v>
      </c>
      <c r="AP16" s="223">
        <f>'2.3'!AP16/'3.1.a'!$G$183</f>
        <v>8.5025966502438026E-5</v>
      </c>
      <c r="AQ16" s="222">
        <f>'2.3'!AQ16/'3.1.a'!$H$183</f>
        <v>5.9371524414893324E-5</v>
      </c>
      <c r="AR16" s="145">
        <f>'2.3'!AR16/'3.1.a'!$H$183</f>
        <v>0</v>
      </c>
      <c r="AS16" s="145">
        <f>'2.3'!AS16/'3.1.a'!$H$183</f>
        <v>0</v>
      </c>
      <c r="AT16" s="145">
        <f>'2.3'!AT16/'3.1.a'!$H$183</f>
        <v>5.9371524414893324E-5</v>
      </c>
      <c r="AU16" s="145">
        <f>'2.3'!AU16/'3.1.a'!$H$183</f>
        <v>2.153884953051201E-5</v>
      </c>
      <c r="AV16" s="145">
        <f>'2.3'!AV16/'3.1.a'!$H$183</f>
        <v>3.9841067430023018E-5</v>
      </c>
      <c r="AW16" s="145">
        <f>'2.3'!AW16/'3.1.a'!$H$183</f>
        <v>0</v>
      </c>
      <c r="AX16" s="223">
        <f>'2.3'!AX16/'3.1.a'!$H$183</f>
        <v>1.2075144137542835E-4</v>
      </c>
      <c r="AY16" s="222">
        <f>'2.3'!AY16/'3.1.a'!$I$183</f>
        <v>6.5732224366152177E-5</v>
      </c>
      <c r="AZ16" s="145">
        <f>'2.3'!AZ16/'3.1.a'!$I$183</f>
        <v>0</v>
      </c>
      <c r="BA16" s="145">
        <f>'2.3'!BA16/'3.1.a'!$I$183</f>
        <v>0</v>
      </c>
      <c r="BB16" s="145">
        <f>'2.3'!BB16/'3.1.a'!$I$183</f>
        <v>6.5732224366152177E-5</v>
      </c>
      <c r="BC16" s="145">
        <f>'2.3'!BC16/'3.1.a'!$I$183</f>
        <v>2.1202793056927313E-5</v>
      </c>
      <c r="BD16" s="145">
        <f>'2.3'!BD16/'3.1.a'!$I$183</f>
        <v>2.4968497107650165E-6</v>
      </c>
      <c r="BE16" s="145">
        <f>'2.3'!BE16/'3.1.a'!$I$183</f>
        <v>0</v>
      </c>
      <c r="BF16" s="223">
        <f>'2.3'!BF16/'3.1.a'!$I$183</f>
        <v>8.9431867133844497E-5</v>
      </c>
      <c r="BG16" s="222">
        <f>'2.3'!BG16/'3.1.a'!$J$183</f>
        <v>7.5428948247471819E-5</v>
      </c>
      <c r="BH16" s="145">
        <f>'2.3'!BH16/'3.1.a'!$J$183</f>
        <v>0</v>
      </c>
      <c r="BI16" s="145">
        <f>'2.3'!BI16/'3.1.a'!$J$183</f>
        <v>0</v>
      </c>
      <c r="BJ16" s="145">
        <f>'2.3'!BJ16/'3.1.a'!$J$183</f>
        <v>7.5428948247471819E-5</v>
      </c>
      <c r="BK16" s="145">
        <f>'2.3'!BK16/'3.1.a'!$J$183</f>
        <v>2.1408516841371783E-5</v>
      </c>
      <c r="BL16" s="145">
        <f>'2.3'!BL16/'3.1.a'!$J$183</f>
        <v>6.4091404679156906E-6</v>
      </c>
      <c r="BM16" s="145">
        <f>'2.3'!BM16/'3.1.a'!$J$183</f>
        <v>0</v>
      </c>
      <c r="BN16" s="223">
        <f>'2.3'!BN16/'3.1.a'!$J$183</f>
        <v>1.0324660555675928E-4</v>
      </c>
      <c r="BO16" s="222">
        <f>'2.3'!BO16/'3.1.a'!$K$183</f>
        <v>9.4768254676626289E-5</v>
      </c>
      <c r="BP16" s="145">
        <f>'2.3'!BP16/'3.1.a'!$K$183</f>
        <v>0</v>
      </c>
      <c r="BQ16" s="145">
        <f>'2.3'!BQ16/'3.1.a'!$K$183</f>
        <v>0</v>
      </c>
      <c r="BR16" s="145">
        <f>'2.3'!BR16/'3.1.a'!$K$183</f>
        <v>9.4768254676626289E-5</v>
      </c>
      <c r="BS16" s="145">
        <f>'2.3'!BS16/'3.1.a'!$K$183</f>
        <v>2.3563610187173559E-5</v>
      </c>
      <c r="BT16" s="145">
        <f>'2.3'!BT16/'3.1.a'!$K$183</f>
        <v>2.4644556229403358E-6</v>
      </c>
      <c r="BU16" s="145">
        <f>'2.3'!BU16/'3.1.a'!$K$183</f>
        <v>0</v>
      </c>
      <c r="BV16" s="223">
        <f>'2.3'!BV16/'3.1.a'!$K$183</f>
        <v>1.2079632048674019E-4</v>
      </c>
      <c r="BW16" s="222">
        <f>'2.3'!BW16/'3.1.a'!$L$183</f>
        <v>1.3747051535965461E-4</v>
      </c>
      <c r="BX16" s="145">
        <f>'2.3'!BX16/'3.1.a'!$L$183</f>
        <v>0</v>
      </c>
      <c r="BY16" s="145">
        <f>'2.3'!BY16/'3.1.a'!$L$183</f>
        <v>0</v>
      </c>
      <c r="BZ16" s="145">
        <f>'2.3'!BZ16/'3.1.a'!$L$183</f>
        <v>1.3747051535965461E-4</v>
      </c>
      <c r="CA16" s="145">
        <f>'2.3'!CA16/'3.1.a'!$L$183</f>
        <v>2.8256298857064515E-5</v>
      </c>
      <c r="CB16" s="145">
        <f>'2.3'!CB16/'3.1.a'!$L$183</f>
        <v>1.7357668234104098E-5</v>
      </c>
      <c r="CC16" s="145">
        <f>'2.3'!CC16/'3.1.a'!$L$183</f>
        <v>0</v>
      </c>
      <c r="CD16" s="223">
        <f>'2.3'!CD16/'3.1.a'!$L$183</f>
        <v>1.8308448245082321E-4</v>
      </c>
      <c r="CE16" s="222">
        <f>'2.3'!CE16/'3.1.a'!$M$183</f>
        <v>1.4361123199174033E-4</v>
      </c>
      <c r="CF16" s="145">
        <f>'2.3'!CF16/'3.1.a'!$M$183</f>
        <v>0</v>
      </c>
      <c r="CG16" s="145">
        <f>'2.3'!CG16/'3.1.a'!$M$183</f>
        <v>0</v>
      </c>
      <c r="CH16" s="145">
        <f>'2.3'!CH16/'3.1.a'!$M$183</f>
        <v>1.4361123199174033E-4</v>
      </c>
      <c r="CI16" s="145">
        <f>'2.3'!CI16/'3.1.a'!$M$183</f>
        <v>1.426264403561244E-5</v>
      </c>
      <c r="CJ16" s="145">
        <f>'2.3'!CJ16/'3.1.a'!$M$183</f>
        <v>1.4563924916984186E-4</v>
      </c>
      <c r="CK16" s="145">
        <f>'2.3'!CK16/'3.1.a'!$M$183</f>
        <v>0</v>
      </c>
      <c r="CL16" s="145">
        <f>'2.3'!CL16/'3.1.a'!$M$183</f>
        <v>3.0351312519719462E-4</v>
      </c>
      <c r="CM16" s="222">
        <f>'2.3'!CM16/'3.1.a'!$N$183</f>
        <v>1.3024813576488942E-4</v>
      </c>
      <c r="CN16" s="145">
        <f>'2.3'!CN16/'3.1.a'!$N$183</f>
        <v>0</v>
      </c>
      <c r="CO16" s="145">
        <f>'2.3'!CO16/'3.1.a'!$N$183</f>
        <v>0</v>
      </c>
      <c r="CP16" s="145">
        <f>'2.3'!CP16/'3.1.a'!$N$183</f>
        <v>1.3024813576488942E-4</v>
      </c>
      <c r="CQ16" s="145">
        <f>'2.3'!CQ16/'3.1.a'!$N$183</f>
        <v>2.5498874612022995E-5</v>
      </c>
      <c r="CR16" s="215" t="s">
        <v>826</v>
      </c>
      <c r="CS16" s="145">
        <f>'2.3'!CS16/'3.1.a'!$N$183</f>
        <v>0</v>
      </c>
      <c r="CT16" s="215" t="s">
        <v>826</v>
      </c>
    </row>
    <row r="17" spans="1:98" s="106" customFormat="1" ht="20" customHeight="1" x14ac:dyDescent="0.2">
      <c r="A17" s="60" t="s">
        <v>497</v>
      </c>
      <c r="B17" s="106" t="s">
        <v>498</v>
      </c>
      <c r="C17" s="222">
        <f>'2.3'!C17/'3.1.a'!$C$183</f>
        <v>2.9118929662233229E-4</v>
      </c>
      <c r="D17" s="145">
        <f>'2.3'!D17/'3.1.a'!$C$183</f>
        <v>0</v>
      </c>
      <c r="E17" s="145">
        <f>'2.3'!E17/'3.1.a'!$C$183</f>
        <v>0</v>
      </c>
      <c r="F17" s="145">
        <f>'2.3'!F17/'3.1.a'!$C$183</f>
        <v>2.9118929662233229E-4</v>
      </c>
      <c r="G17" s="145">
        <f>'2.3'!G17/'3.1.a'!$C$183</f>
        <v>4.0947476840072581E-4</v>
      </c>
      <c r="H17" s="145">
        <f>'2.3'!H17/'3.1.a'!$C$183</f>
        <v>1.5099040527504135E-3</v>
      </c>
      <c r="I17" s="145">
        <f>'2.3'!I17/'3.1.a'!$C$183</f>
        <v>0</v>
      </c>
      <c r="J17" s="223">
        <f>'2.3'!J17/'3.1.a'!$C$183</f>
        <v>2.2105681177734715E-3</v>
      </c>
      <c r="K17" s="222">
        <f>'2.3'!K17/'3.1.a'!$D$183</f>
        <v>2.7184084096338029E-4</v>
      </c>
      <c r="L17" s="145">
        <f>'2.3'!L17/'3.1.a'!$D$183</f>
        <v>0</v>
      </c>
      <c r="M17" s="145">
        <f>'2.3'!M17/'3.1.a'!$D$183</f>
        <v>0</v>
      </c>
      <c r="N17" s="145">
        <f>'2.3'!N17/'3.1.a'!$D$183</f>
        <v>2.7184084096338029E-4</v>
      </c>
      <c r="O17" s="145">
        <f>'2.3'!O17/'3.1.a'!$D$183</f>
        <v>4.4336552564881227E-4</v>
      </c>
      <c r="P17" s="145">
        <f>'2.3'!P17/'3.1.a'!$D$183</f>
        <v>1.5273114474377365E-3</v>
      </c>
      <c r="Q17" s="145">
        <f>'2.3'!Q17/'3.1.a'!$D$183</f>
        <v>0</v>
      </c>
      <c r="R17" s="223">
        <f>'2.3'!R17/'3.1.a'!$D$183</f>
        <v>2.2425178140499289E-3</v>
      </c>
      <c r="S17" s="222">
        <f>'2.3'!S17/'3.1.a'!$E$183</f>
        <v>2.651756962622103E-4</v>
      </c>
      <c r="T17" s="145">
        <f>'2.3'!T17/'3.1.a'!$E$183</f>
        <v>0</v>
      </c>
      <c r="U17" s="145">
        <f>'2.3'!U17/'3.1.a'!$E$183</f>
        <v>0</v>
      </c>
      <c r="V17" s="145">
        <f>'2.3'!V17/'3.1.a'!$E$183</f>
        <v>2.651756962622103E-4</v>
      </c>
      <c r="W17" s="145">
        <f>'2.3'!W17/'3.1.a'!$E$183</f>
        <v>5.3345642508453178E-4</v>
      </c>
      <c r="X17" s="145">
        <f>'2.3'!X17/'3.1.a'!$E$183</f>
        <v>1.4223570030096361E-3</v>
      </c>
      <c r="Y17" s="145">
        <f>'2.3'!Y17/'3.1.a'!$E$183</f>
        <v>0</v>
      </c>
      <c r="Z17" s="223">
        <f>'2.3'!Z17/'3.1.a'!$E$183</f>
        <v>2.2209891243563781E-3</v>
      </c>
      <c r="AA17" s="222">
        <f>'2.3'!AA17/'3.1.a'!$F$183</f>
        <v>3.0063364661934771E-4</v>
      </c>
      <c r="AB17" s="145">
        <f>'2.3'!AB17/'3.1.a'!$F$183</f>
        <v>0</v>
      </c>
      <c r="AC17" s="145">
        <f>'2.3'!AC17/'3.1.a'!$F$183</f>
        <v>0</v>
      </c>
      <c r="AD17" s="145">
        <f>'2.3'!AD17/'3.1.a'!$F$183</f>
        <v>3.0063364661934771E-4</v>
      </c>
      <c r="AE17" s="145">
        <f>'2.3'!AE17/'3.1.a'!$F$183</f>
        <v>7.0013290007969427E-4</v>
      </c>
      <c r="AF17" s="145">
        <f>'2.3'!AF17/'3.1.a'!$F$183</f>
        <v>1.6930587079357522E-3</v>
      </c>
      <c r="AG17" s="145">
        <f>'2.3'!AG17/'3.1.a'!$F$183</f>
        <v>0</v>
      </c>
      <c r="AH17" s="223">
        <f>'2.3'!AH17/'3.1.a'!$F$183</f>
        <v>2.6938252546347941E-3</v>
      </c>
      <c r="AI17" s="222">
        <f>'2.3'!AI17/'3.1.a'!$G$183</f>
        <v>3.0373184388227418E-4</v>
      </c>
      <c r="AJ17" s="145">
        <f>'2.3'!AJ17/'3.1.a'!$G$183</f>
        <v>0</v>
      </c>
      <c r="AK17" s="145">
        <f>'2.3'!AK17/'3.1.a'!$G$183</f>
        <v>0</v>
      </c>
      <c r="AL17" s="145">
        <f>'2.3'!AL17/'3.1.a'!$G$183</f>
        <v>3.0373184388227418E-4</v>
      </c>
      <c r="AM17" s="145">
        <f>'2.3'!AM17/'3.1.a'!$G$183</f>
        <v>7.174255085030108E-4</v>
      </c>
      <c r="AN17" s="145">
        <f>'2.3'!AN17/'3.1.a'!$G$183</f>
        <v>1.7245770881292892E-3</v>
      </c>
      <c r="AO17" s="145">
        <f>'2.3'!AO17/'3.1.a'!$G$183</f>
        <v>0</v>
      </c>
      <c r="AP17" s="223">
        <f>'2.3'!AP17/'3.1.a'!$G$183</f>
        <v>2.7457344405145746E-3</v>
      </c>
      <c r="AQ17" s="222">
        <f>'2.3'!AQ17/'3.1.a'!$H$183</f>
        <v>3.3018285827381795E-4</v>
      </c>
      <c r="AR17" s="145">
        <f>'2.3'!AR17/'3.1.a'!$H$183</f>
        <v>0</v>
      </c>
      <c r="AS17" s="145">
        <f>'2.3'!AS17/'3.1.a'!$H$183</f>
        <v>0</v>
      </c>
      <c r="AT17" s="145">
        <f>'2.3'!AT17/'3.1.a'!$H$183</f>
        <v>3.3018285827381795E-4</v>
      </c>
      <c r="AU17" s="145">
        <f>'2.3'!AU17/'3.1.a'!$H$183</f>
        <v>6.6425453033938675E-4</v>
      </c>
      <c r="AV17" s="145">
        <f>'2.3'!AV17/'3.1.a'!$H$183</f>
        <v>1.7566875494741648E-3</v>
      </c>
      <c r="AW17" s="145">
        <f>'2.3'!AW17/'3.1.a'!$H$183</f>
        <v>0</v>
      </c>
      <c r="AX17" s="223">
        <f>'2.3'!AX17/'3.1.a'!$H$183</f>
        <v>2.7511249380873697E-3</v>
      </c>
      <c r="AY17" s="222">
        <f>'2.3'!AY17/'3.1.a'!$I$183</f>
        <v>3.6044296827746135E-4</v>
      </c>
      <c r="AZ17" s="145">
        <f>'2.3'!AZ17/'3.1.a'!$I$183</f>
        <v>0</v>
      </c>
      <c r="BA17" s="145">
        <f>'2.3'!BA17/'3.1.a'!$I$183</f>
        <v>0</v>
      </c>
      <c r="BB17" s="145">
        <f>'2.3'!BB17/'3.1.a'!$I$183</f>
        <v>3.6044296827746135E-4</v>
      </c>
      <c r="BC17" s="145">
        <f>'2.3'!BC17/'3.1.a'!$I$183</f>
        <v>6.1710868124940986E-4</v>
      </c>
      <c r="BD17" s="145">
        <f>'2.3'!BD17/'3.1.a'!$I$183</f>
        <v>1.740673022395796E-3</v>
      </c>
      <c r="BE17" s="145">
        <f>'2.3'!BE17/'3.1.a'!$I$183</f>
        <v>0</v>
      </c>
      <c r="BF17" s="223">
        <f>'2.3'!BF17/'3.1.a'!$I$183</f>
        <v>2.7182246719226677E-3</v>
      </c>
      <c r="BG17" s="222">
        <f>'2.3'!BG17/'3.1.a'!$J$183</f>
        <v>3.8519805238663963E-4</v>
      </c>
      <c r="BH17" s="145">
        <f>'2.3'!BH17/'3.1.a'!$J$183</f>
        <v>0</v>
      </c>
      <c r="BI17" s="145">
        <f>'2.3'!BI17/'3.1.a'!$J$183</f>
        <v>0</v>
      </c>
      <c r="BJ17" s="145">
        <f>'2.3'!BJ17/'3.1.a'!$J$183</f>
        <v>3.8519805238663963E-4</v>
      </c>
      <c r="BK17" s="145">
        <f>'2.3'!BK17/'3.1.a'!$J$183</f>
        <v>5.8882803155852533E-4</v>
      </c>
      <c r="BL17" s="145">
        <f>'2.3'!BL17/'3.1.a'!$J$183</f>
        <v>1.7549118322885517E-3</v>
      </c>
      <c r="BM17" s="145">
        <f>'2.3'!BM17/'3.1.a'!$J$183</f>
        <v>0</v>
      </c>
      <c r="BN17" s="223">
        <f>'2.3'!BN17/'3.1.a'!$J$183</f>
        <v>2.7289379162337164E-3</v>
      </c>
      <c r="BO17" s="222">
        <f>'2.3'!BO17/'3.1.a'!$K$183</f>
        <v>3.9786413993935876E-4</v>
      </c>
      <c r="BP17" s="145">
        <f>'2.3'!BP17/'3.1.a'!$K$183</f>
        <v>0</v>
      </c>
      <c r="BQ17" s="145">
        <f>'2.3'!BQ17/'3.1.a'!$K$183</f>
        <v>0</v>
      </c>
      <c r="BR17" s="145">
        <f>'2.3'!BR17/'3.1.a'!$K$183</f>
        <v>3.9786413993935876E-4</v>
      </c>
      <c r="BS17" s="145">
        <f>'2.3'!BS17/'3.1.a'!$K$183</f>
        <v>6.3425176748155125E-4</v>
      </c>
      <c r="BT17" s="145">
        <f>'2.3'!BT17/'3.1.a'!$K$183</f>
        <v>1.8769477918684986E-3</v>
      </c>
      <c r="BU17" s="145">
        <f>'2.3'!BU17/'3.1.a'!$K$183</f>
        <v>0</v>
      </c>
      <c r="BV17" s="223">
        <f>'2.3'!BV17/'3.1.a'!$K$183</f>
        <v>2.9090636992894089E-3</v>
      </c>
      <c r="BW17" s="222">
        <f>'2.3'!BW17/'3.1.a'!$L$183</f>
        <v>3.8903143103823708E-4</v>
      </c>
      <c r="BX17" s="145">
        <f>'2.3'!BX17/'3.1.a'!$L$183</f>
        <v>0</v>
      </c>
      <c r="BY17" s="145">
        <f>'2.3'!BY17/'3.1.a'!$L$183</f>
        <v>0</v>
      </c>
      <c r="BZ17" s="145">
        <f>'2.3'!BZ17/'3.1.a'!$L$183</f>
        <v>3.8903143103823708E-4</v>
      </c>
      <c r="CA17" s="145">
        <f>'2.3'!CA17/'3.1.a'!$L$183</f>
        <v>5.7560184387717584E-4</v>
      </c>
      <c r="CB17" s="145">
        <f>'2.3'!CB17/'3.1.a'!$L$183</f>
        <v>2.0245663093496997E-3</v>
      </c>
      <c r="CC17" s="145">
        <f>'2.3'!CC17/'3.1.a'!$L$183</f>
        <v>0</v>
      </c>
      <c r="CD17" s="223">
        <f>'2.3'!CD17/'3.1.a'!$L$183</f>
        <v>2.9891995842651125E-3</v>
      </c>
      <c r="CE17" s="222">
        <f>'2.3'!CE17/'3.1.a'!$M$183</f>
        <v>4.1909288845849713E-4</v>
      </c>
      <c r="CF17" s="145">
        <f>'2.3'!CF17/'3.1.a'!$M$183</f>
        <v>0</v>
      </c>
      <c r="CG17" s="145">
        <f>'2.3'!CG17/'3.1.a'!$M$183</f>
        <v>0</v>
      </c>
      <c r="CH17" s="145">
        <f>'2.3'!CH17/'3.1.a'!$M$183</f>
        <v>4.1909288845849713E-4</v>
      </c>
      <c r="CI17" s="145">
        <f>'2.3'!CI17/'3.1.a'!$M$183</f>
        <v>5.0477063042350201E-4</v>
      </c>
      <c r="CJ17" s="145">
        <f>'2.3'!CJ17/'3.1.a'!$M$183</f>
        <v>2.1158440529313789E-3</v>
      </c>
      <c r="CK17" s="145">
        <f>'2.3'!CK17/'3.1.a'!$M$183</f>
        <v>0</v>
      </c>
      <c r="CL17" s="145">
        <f>'2.3'!CL17/'3.1.a'!$M$183</f>
        <v>3.0397075718133779E-3</v>
      </c>
      <c r="CM17" s="222">
        <f>'2.3'!CM17/'3.1.a'!$N$183</f>
        <v>3.6373739122241058E-4</v>
      </c>
      <c r="CN17" s="145">
        <f>'2.3'!CN17/'3.1.a'!$N$183</f>
        <v>0</v>
      </c>
      <c r="CO17" s="145">
        <f>'2.3'!CO17/'3.1.a'!$N$183</f>
        <v>0</v>
      </c>
      <c r="CP17" s="145">
        <f>'2.3'!CP17/'3.1.a'!$N$183</f>
        <v>3.6373739122241058E-4</v>
      </c>
      <c r="CQ17" s="145">
        <f>'2.3'!CQ17/'3.1.a'!$N$183</f>
        <v>5.1399927742800755E-4</v>
      </c>
      <c r="CR17" s="215" t="s">
        <v>826</v>
      </c>
      <c r="CS17" s="145">
        <f>'2.3'!CS17/'3.1.a'!$N$183</f>
        <v>0</v>
      </c>
      <c r="CT17" s="215" t="s">
        <v>826</v>
      </c>
    </row>
    <row r="18" spans="1:98" s="106" customFormat="1" ht="20" customHeight="1" x14ac:dyDescent="0.2">
      <c r="A18" s="60" t="s">
        <v>499</v>
      </c>
      <c r="B18" s="106" t="s">
        <v>462</v>
      </c>
      <c r="C18" s="222">
        <f>'2.3'!C18/'3.1.a'!$C$183</f>
        <v>3.1822353639072765E-3</v>
      </c>
      <c r="D18" s="145">
        <f>'2.3'!D18/'3.1.a'!$C$183</f>
        <v>0</v>
      </c>
      <c r="E18" s="145">
        <f>'2.3'!E18/'3.1.a'!$C$183</f>
        <v>0</v>
      </c>
      <c r="F18" s="145">
        <f>'2.3'!F18/'3.1.a'!$C$183</f>
        <v>3.1822353639072765E-3</v>
      </c>
      <c r="G18" s="145">
        <f>'2.3'!G18/'3.1.a'!$C$183</f>
        <v>4.4594766950770762E-3</v>
      </c>
      <c r="H18" s="145">
        <f>'2.3'!H18/'3.1.a'!$C$183</f>
        <v>1.8306838827879741E-3</v>
      </c>
      <c r="I18" s="145">
        <f>'2.3'!I18/'3.1.a'!$C$183</f>
        <v>0</v>
      </c>
      <c r="J18" s="223">
        <f>'2.3'!J18/'3.1.a'!$C$183</f>
        <v>9.4723959417723283E-3</v>
      </c>
      <c r="K18" s="222">
        <f>'2.3'!K18/'3.1.a'!$D$183</f>
        <v>2.9994031194699182E-3</v>
      </c>
      <c r="L18" s="145">
        <f>'2.3'!L18/'3.1.a'!$D$183</f>
        <v>0</v>
      </c>
      <c r="M18" s="145">
        <f>'2.3'!M18/'3.1.a'!$D$183</f>
        <v>0</v>
      </c>
      <c r="N18" s="145">
        <f>'2.3'!N18/'3.1.a'!$D$183</f>
        <v>2.9994031194699182E-3</v>
      </c>
      <c r="O18" s="145">
        <f>'2.3'!O18/'3.1.a'!$D$183</f>
        <v>4.575418075193162E-3</v>
      </c>
      <c r="P18" s="145">
        <f>'2.3'!P18/'3.1.a'!$D$183</f>
        <v>2.2332374495128006E-3</v>
      </c>
      <c r="Q18" s="145">
        <f>'2.3'!Q18/'3.1.a'!$D$183</f>
        <v>0</v>
      </c>
      <c r="R18" s="223">
        <f>'2.3'!R18/'3.1.a'!$D$183</f>
        <v>9.8080586441758807E-3</v>
      </c>
      <c r="S18" s="222">
        <f>'2.3'!S18/'3.1.a'!$E$183</f>
        <v>2.7617256116139691E-3</v>
      </c>
      <c r="T18" s="145">
        <f>'2.3'!T18/'3.1.a'!$E$183</f>
        <v>0</v>
      </c>
      <c r="U18" s="145">
        <f>'2.3'!U18/'3.1.a'!$E$183</f>
        <v>0</v>
      </c>
      <c r="V18" s="145">
        <f>'2.3'!V18/'3.1.a'!$E$183</f>
        <v>2.7617256116139691E-3</v>
      </c>
      <c r="W18" s="145">
        <f>'2.3'!W18/'3.1.a'!$E$183</f>
        <v>4.8472237656269485E-3</v>
      </c>
      <c r="X18" s="145">
        <f>'2.3'!X18/'3.1.a'!$E$183</f>
        <v>2.280867181417599E-3</v>
      </c>
      <c r="Y18" s="145">
        <f>'2.3'!Y18/'3.1.a'!$E$183</f>
        <v>0</v>
      </c>
      <c r="Z18" s="223">
        <f>'2.3'!Z18/'3.1.a'!$E$183</f>
        <v>9.8898165586585179E-3</v>
      </c>
      <c r="AA18" s="222">
        <f>'2.3'!AA18/'3.1.a'!$F$183</f>
        <v>2.7190052304048736E-3</v>
      </c>
      <c r="AB18" s="145">
        <f>'2.3'!AB18/'3.1.a'!$F$183</f>
        <v>0</v>
      </c>
      <c r="AC18" s="145">
        <f>'2.3'!AC18/'3.1.a'!$F$183</f>
        <v>0</v>
      </c>
      <c r="AD18" s="145">
        <f>'2.3'!AD18/'3.1.a'!$F$183</f>
        <v>2.7190052304048736E-3</v>
      </c>
      <c r="AE18" s="145">
        <f>'2.3'!AE18/'3.1.a'!$F$183</f>
        <v>5.1523834000028875E-3</v>
      </c>
      <c r="AF18" s="145">
        <f>'2.3'!AF18/'3.1.a'!$F$183</f>
        <v>2.5447258863545014E-3</v>
      </c>
      <c r="AG18" s="145">
        <f>'2.3'!AG18/'3.1.a'!$F$183</f>
        <v>0</v>
      </c>
      <c r="AH18" s="223">
        <f>'2.3'!AH18/'3.1.a'!$F$183</f>
        <v>1.0416114516762262E-2</v>
      </c>
      <c r="AI18" s="222">
        <f>'2.3'!AI18/'3.1.a'!$G$183</f>
        <v>2.7373844673237524E-3</v>
      </c>
      <c r="AJ18" s="145">
        <f>'2.3'!AJ18/'3.1.a'!$G$183</f>
        <v>0</v>
      </c>
      <c r="AK18" s="145">
        <f>'2.3'!AK18/'3.1.a'!$G$183</f>
        <v>0</v>
      </c>
      <c r="AL18" s="145">
        <f>'2.3'!AL18/'3.1.a'!$G$183</f>
        <v>2.7373844673237524E-3</v>
      </c>
      <c r="AM18" s="145">
        <f>'2.3'!AM18/'3.1.a'!$G$183</f>
        <v>5.6392659608340816E-3</v>
      </c>
      <c r="AN18" s="145">
        <f>'2.3'!AN18/'3.1.a'!$G$183</f>
        <v>2.5567151725385032E-3</v>
      </c>
      <c r="AO18" s="145">
        <f>'2.3'!AO18/'3.1.a'!$G$183</f>
        <v>0</v>
      </c>
      <c r="AP18" s="223">
        <f>'2.3'!AP18/'3.1.a'!$G$183</f>
        <v>1.0933365600696337E-2</v>
      </c>
      <c r="AQ18" s="222">
        <f>'2.3'!AQ18/'3.1.a'!$H$183</f>
        <v>2.8732082139512295E-3</v>
      </c>
      <c r="AR18" s="145">
        <f>'2.3'!AR18/'3.1.a'!$H$183</f>
        <v>0</v>
      </c>
      <c r="AS18" s="145">
        <f>'2.3'!AS18/'3.1.a'!$H$183</f>
        <v>0</v>
      </c>
      <c r="AT18" s="145">
        <f>'2.3'!AT18/'3.1.a'!$H$183</f>
        <v>2.8732082139512295E-3</v>
      </c>
      <c r="AU18" s="145">
        <f>'2.3'!AU18/'3.1.a'!$H$183</f>
        <v>6.0749606191113871E-3</v>
      </c>
      <c r="AV18" s="145">
        <f>'2.3'!AV18/'3.1.a'!$H$183</f>
        <v>2.8144495694303853E-3</v>
      </c>
      <c r="AW18" s="145">
        <f>'2.3'!AW18/'3.1.a'!$H$183</f>
        <v>0</v>
      </c>
      <c r="AX18" s="223">
        <f>'2.3'!AX18/'3.1.a'!$H$183</f>
        <v>1.1762618402493001E-2</v>
      </c>
      <c r="AY18" s="222">
        <f>'2.3'!AY18/'3.1.a'!$I$183</f>
        <v>2.8386086869967562E-3</v>
      </c>
      <c r="AZ18" s="145">
        <f>'2.3'!AZ18/'3.1.a'!$I$183</f>
        <v>0</v>
      </c>
      <c r="BA18" s="145">
        <f>'2.3'!BA18/'3.1.a'!$I$183</f>
        <v>0</v>
      </c>
      <c r="BB18" s="145">
        <f>'2.3'!BB18/'3.1.a'!$I$183</f>
        <v>2.8386086869967562E-3</v>
      </c>
      <c r="BC18" s="145">
        <f>'2.3'!BC18/'3.1.a'!$I$183</f>
        <v>5.9836411081538553E-3</v>
      </c>
      <c r="BD18" s="145">
        <f>'2.3'!BD18/'3.1.a'!$I$183</f>
        <v>2.9594230721155601E-3</v>
      </c>
      <c r="BE18" s="145">
        <f>'2.3'!BE18/'3.1.a'!$I$183</f>
        <v>0</v>
      </c>
      <c r="BF18" s="223">
        <f>'2.3'!BF18/'3.1.a'!$I$183</f>
        <v>1.1781672867266172E-2</v>
      </c>
      <c r="BG18" s="222">
        <f>'2.3'!BG18/'3.1.a'!$J$183</f>
        <v>2.9454306647468168E-3</v>
      </c>
      <c r="BH18" s="145">
        <f>'2.3'!BH18/'3.1.a'!$J$183</f>
        <v>0</v>
      </c>
      <c r="BI18" s="145">
        <f>'2.3'!BI18/'3.1.a'!$J$183</f>
        <v>0</v>
      </c>
      <c r="BJ18" s="145">
        <f>'2.3'!BJ18/'3.1.a'!$J$183</f>
        <v>2.9454306647468168E-3</v>
      </c>
      <c r="BK18" s="145">
        <f>'2.3'!BK18/'3.1.a'!$J$183</f>
        <v>6.0308684033826649E-3</v>
      </c>
      <c r="BL18" s="145">
        <f>'2.3'!BL18/'3.1.a'!$J$183</f>
        <v>3.0516325216107185E-3</v>
      </c>
      <c r="BM18" s="145">
        <f>'2.3'!BM18/'3.1.a'!$J$183</f>
        <v>0</v>
      </c>
      <c r="BN18" s="223">
        <f>'2.3'!BN18/'3.1.a'!$J$183</f>
        <v>1.20279315897402E-2</v>
      </c>
      <c r="BO18" s="222">
        <f>'2.3'!BO18/'3.1.a'!$K$183</f>
        <v>2.7672698208711108E-3</v>
      </c>
      <c r="BP18" s="145">
        <f>'2.3'!BP18/'3.1.a'!$K$183</f>
        <v>0</v>
      </c>
      <c r="BQ18" s="145">
        <f>'2.3'!BQ18/'3.1.a'!$K$183</f>
        <v>0</v>
      </c>
      <c r="BR18" s="145">
        <f>'2.3'!BR18/'3.1.a'!$K$183</f>
        <v>2.7672698208711108E-3</v>
      </c>
      <c r="BS18" s="145">
        <f>'2.3'!BS18/'3.1.a'!$K$183</f>
        <v>6.0773728835227621E-3</v>
      </c>
      <c r="BT18" s="145">
        <f>'2.3'!BT18/'3.1.a'!$K$183</f>
        <v>3.0981201725468832E-3</v>
      </c>
      <c r="BU18" s="145">
        <f>'2.3'!BU18/'3.1.a'!$K$183</f>
        <v>0</v>
      </c>
      <c r="BV18" s="223">
        <f>'2.3'!BV18/'3.1.a'!$K$183</f>
        <v>1.1942762876940755E-2</v>
      </c>
      <c r="BW18" s="222">
        <f>'2.3'!BW18/'3.1.a'!$L$183</f>
        <v>2.5671309364365038E-3</v>
      </c>
      <c r="BX18" s="145">
        <f>'2.3'!BX18/'3.1.a'!$L$183</f>
        <v>0</v>
      </c>
      <c r="BY18" s="145">
        <f>'2.3'!BY18/'3.1.a'!$L$183</f>
        <v>0</v>
      </c>
      <c r="BZ18" s="145">
        <f>'2.3'!BZ18/'3.1.a'!$L$183</f>
        <v>2.5671309364365038E-3</v>
      </c>
      <c r="CA18" s="145">
        <f>'2.3'!CA18/'3.1.a'!$L$183</f>
        <v>6.7743687785491967E-3</v>
      </c>
      <c r="CB18" s="145">
        <f>'2.3'!CB18/'3.1.a'!$L$183</f>
        <v>3.2871638223628732E-3</v>
      </c>
      <c r="CC18" s="145">
        <f>'2.3'!CC18/'3.1.a'!$L$183</f>
        <v>0</v>
      </c>
      <c r="CD18" s="223">
        <f>'2.3'!CD18/'3.1.a'!$L$183</f>
        <v>1.2628663537348574E-2</v>
      </c>
      <c r="CE18" s="222">
        <f>'2.3'!CE18/'3.1.a'!$M$183</f>
        <v>2.9081017253799238E-3</v>
      </c>
      <c r="CF18" s="145">
        <f>'2.3'!CF18/'3.1.a'!$M$183</f>
        <v>0</v>
      </c>
      <c r="CG18" s="145">
        <f>'2.3'!CG18/'3.1.a'!$M$183</f>
        <v>0</v>
      </c>
      <c r="CH18" s="145">
        <f>'2.3'!CH18/'3.1.a'!$M$183</f>
        <v>2.9081017253799238E-3</v>
      </c>
      <c r="CI18" s="145">
        <f>'2.3'!CI18/'3.1.a'!$M$183</f>
        <v>6.2890211877714647E-3</v>
      </c>
      <c r="CJ18" s="145">
        <f>'2.3'!CJ18/'3.1.a'!$M$183</f>
        <v>3.3301770764211733E-3</v>
      </c>
      <c r="CK18" s="145">
        <f>'2.3'!CK18/'3.1.a'!$M$183</f>
        <v>0</v>
      </c>
      <c r="CL18" s="145">
        <f>'2.3'!CL18/'3.1.a'!$M$183</f>
        <v>1.2527299989572561E-2</v>
      </c>
      <c r="CM18" s="222">
        <f>'2.3'!CM18/'3.1.a'!$N$183</f>
        <v>2.5676990849067167E-3</v>
      </c>
      <c r="CN18" s="145">
        <f>'2.3'!CN18/'3.1.a'!$N$183</f>
        <v>0</v>
      </c>
      <c r="CO18" s="145">
        <f>'2.3'!CO18/'3.1.a'!$N$183</f>
        <v>0</v>
      </c>
      <c r="CP18" s="145">
        <f>'2.3'!CP18/'3.1.a'!$N$183</f>
        <v>2.5676990849067167E-3</v>
      </c>
      <c r="CQ18" s="145">
        <f>'2.3'!CQ18/'3.1.a'!$N$183</f>
        <v>6.0266327026611008E-3</v>
      </c>
      <c r="CR18" s="215" t="s">
        <v>826</v>
      </c>
      <c r="CS18" s="145">
        <f>'2.3'!CS18/'3.1.a'!$N$183</f>
        <v>0</v>
      </c>
      <c r="CT18" s="215" t="s">
        <v>826</v>
      </c>
    </row>
    <row r="19" spans="1:98" s="106" customFormat="1" ht="20" customHeight="1" x14ac:dyDescent="0.2">
      <c r="A19" s="60" t="s">
        <v>500</v>
      </c>
      <c r="B19" s="106" t="s">
        <v>501</v>
      </c>
      <c r="C19" s="222">
        <f>'2.3'!C19/'3.1.a'!$C$183</f>
        <v>1.0919626218865539E-4</v>
      </c>
      <c r="D19" s="145">
        <f>'2.3'!D19/'3.1.a'!$C$183</f>
        <v>0</v>
      </c>
      <c r="E19" s="145">
        <f>'2.3'!E19/'3.1.a'!$C$183</f>
        <v>0</v>
      </c>
      <c r="F19" s="145">
        <f>'2.3'!F19/'3.1.a'!$C$183</f>
        <v>1.0919626218865539E-4</v>
      </c>
      <c r="G19" s="145">
        <f>'2.3'!G19/'3.1.a'!$C$183</f>
        <v>1.924607980273132E-3</v>
      </c>
      <c r="H19" s="145">
        <f>'2.3'!H19/'3.1.a'!$C$183</f>
        <v>1.95949366507105E-3</v>
      </c>
      <c r="I19" s="145">
        <f>'2.3'!I19/'3.1.a'!$C$183</f>
        <v>0</v>
      </c>
      <c r="J19" s="223">
        <f>'2.3'!J19/'3.1.a'!$C$183</f>
        <v>3.9932979075328378E-3</v>
      </c>
      <c r="K19" s="222">
        <f>'2.3'!K19/'3.1.a'!$D$183</f>
        <v>9.4903175971841586E-5</v>
      </c>
      <c r="L19" s="145">
        <f>'2.3'!L19/'3.1.a'!$D$183</f>
        <v>0</v>
      </c>
      <c r="M19" s="145">
        <f>'2.3'!M19/'3.1.a'!$D$183</f>
        <v>0</v>
      </c>
      <c r="N19" s="145">
        <f>'2.3'!N19/'3.1.a'!$D$183</f>
        <v>9.4903175971841586E-5</v>
      </c>
      <c r="O19" s="145">
        <f>'2.3'!O19/'3.1.a'!$D$183</f>
        <v>1.9506993096763496E-3</v>
      </c>
      <c r="P19" s="145">
        <f>'2.3'!P19/'3.1.a'!$D$183</f>
        <v>2.0020759525982601E-3</v>
      </c>
      <c r="Q19" s="145">
        <f>'2.3'!Q19/'3.1.a'!$D$183</f>
        <v>0</v>
      </c>
      <c r="R19" s="223">
        <f>'2.3'!R19/'3.1.a'!$D$183</f>
        <v>4.0476784382464511E-3</v>
      </c>
      <c r="S19" s="222">
        <f>'2.3'!S19/'3.1.a'!$E$183</f>
        <v>9.7592709033692609E-5</v>
      </c>
      <c r="T19" s="145">
        <f>'2.3'!T19/'3.1.a'!$E$183</f>
        <v>0</v>
      </c>
      <c r="U19" s="145">
        <f>'2.3'!U19/'3.1.a'!$E$183</f>
        <v>0</v>
      </c>
      <c r="V19" s="145">
        <f>'2.3'!V19/'3.1.a'!$E$183</f>
        <v>9.7592709033692609E-5</v>
      </c>
      <c r="W19" s="145">
        <f>'2.3'!W19/'3.1.a'!$E$183</f>
        <v>1.9142932517423798E-3</v>
      </c>
      <c r="X19" s="145">
        <f>'2.3'!X19/'3.1.a'!$E$183</f>
        <v>1.9869219154738187E-3</v>
      </c>
      <c r="Y19" s="145">
        <f>'2.3'!Y19/'3.1.a'!$E$183</f>
        <v>0</v>
      </c>
      <c r="Z19" s="223">
        <f>'2.3'!Z19/'3.1.a'!$E$183</f>
        <v>3.9988078762498913E-3</v>
      </c>
      <c r="AA19" s="222">
        <f>'2.3'!AA19/'3.1.a'!$F$183</f>
        <v>7.4383009060849994E-5</v>
      </c>
      <c r="AB19" s="145">
        <f>'2.3'!AB19/'3.1.a'!$F$183</f>
        <v>0</v>
      </c>
      <c r="AC19" s="145">
        <f>'2.3'!AC19/'3.1.a'!$F$183</f>
        <v>0</v>
      </c>
      <c r="AD19" s="145">
        <f>'2.3'!AD19/'3.1.a'!$F$183</f>
        <v>7.4383009060849994E-5</v>
      </c>
      <c r="AE19" s="145">
        <f>'2.3'!AE19/'3.1.a'!$F$183</f>
        <v>1.6444415165524767E-3</v>
      </c>
      <c r="AF19" s="145">
        <f>'2.3'!AF19/'3.1.a'!$F$183</f>
        <v>1.8990166926722855E-3</v>
      </c>
      <c r="AG19" s="145">
        <f>'2.3'!AG19/'3.1.a'!$F$183</f>
        <v>0</v>
      </c>
      <c r="AH19" s="223">
        <f>'2.3'!AH19/'3.1.a'!$F$183</f>
        <v>3.6178412182856124E-3</v>
      </c>
      <c r="AI19" s="222">
        <f>'2.3'!AI19/'3.1.a'!$G$183</f>
        <v>7.7927457140246692E-5</v>
      </c>
      <c r="AJ19" s="145">
        <f>'2.3'!AJ19/'3.1.a'!$G$183</f>
        <v>0</v>
      </c>
      <c r="AK19" s="145">
        <f>'2.3'!AK19/'3.1.a'!$G$183</f>
        <v>0</v>
      </c>
      <c r="AL19" s="145">
        <f>'2.3'!AL19/'3.1.a'!$G$183</f>
        <v>7.7927457140246692E-5</v>
      </c>
      <c r="AM19" s="145">
        <f>'2.3'!AM19/'3.1.a'!$G$183</f>
        <v>1.5847611351502602E-3</v>
      </c>
      <c r="AN19" s="145">
        <f>'2.3'!AN19/'3.1.a'!$G$183</f>
        <v>1.9106175257171528E-3</v>
      </c>
      <c r="AO19" s="145">
        <f>'2.3'!AO19/'3.1.a'!$G$183</f>
        <v>0</v>
      </c>
      <c r="AP19" s="223">
        <f>'2.3'!AP19/'3.1.a'!$G$183</f>
        <v>3.5733061180076601E-3</v>
      </c>
      <c r="AQ19" s="222">
        <f>'2.3'!AQ19/'3.1.a'!$H$183</f>
        <v>9.2787942522140973E-5</v>
      </c>
      <c r="AR19" s="145">
        <f>'2.3'!AR19/'3.1.a'!$H$183</f>
        <v>0</v>
      </c>
      <c r="AS19" s="145">
        <f>'2.3'!AS19/'3.1.a'!$H$183</f>
        <v>0</v>
      </c>
      <c r="AT19" s="145">
        <f>'2.3'!AT19/'3.1.a'!$H$183</f>
        <v>9.2787942522140973E-5</v>
      </c>
      <c r="AU19" s="145">
        <f>'2.3'!AU19/'3.1.a'!$H$183</f>
        <v>1.6310962516997349E-3</v>
      </c>
      <c r="AV19" s="145">
        <f>'2.3'!AV19/'3.1.a'!$H$183</f>
        <v>1.9053811042331879E-3</v>
      </c>
      <c r="AW19" s="145">
        <f>'2.3'!AW19/'3.1.a'!$H$183</f>
        <v>0</v>
      </c>
      <c r="AX19" s="223">
        <f>'2.3'!AX19/'3.1.a'!$H$183</f>
        <v>3.6292652984550641E-3</v>
      </c>
      <c r="AY19" s="222">
        <f>'2.3'!AY19/'3.1.a'!$I$183</f>
        <v>1.0443888807301197E-4</v>
      </c>
      <c r="AZ19" s="145">
        <f>'2.3'!AZ19/'3.1.a'!$I$183</f>
        <v>0</v>
      </c>
      <c r="BA19" s="145">
        <f>'2.3'!BA19/'3.1.a'!$I$183</f>
        <v>0</v>
      </c>
      <c r="BB19" s="145">
        <f>'2.3'!BB19/'3.1.a'!$I$183</f>
        <v>1.0443888807301197E-4</v>
      </c>
      <c r="BC19" s="145">
        <f>'2.3'!BC19/'3.1.a'!$I$183</f>
        <v>1.6299411429406788E-3</v>
      </c>
      <c r="BD19" s="145">
        <f>'2.3'!BD19/'3.1.a'!$I$183</f>
        <v>1.8397863878416346E-3</v>
      </c>
      <c r="BE19" s="145">
        <f>'2.3'!BE19/'3.1.a'!$I$183</f>
        <v>0</v>
      </c>
      <c r="BF19" s="223">
        <f>'2.3'!BF19/'3.1.a'!$I$183</f>
        <v>3.5741664188553251E-3</v>
      </c>
      <c r="BG19" s="222">
        <f>'2.3'!BG19/'3.1.a'!$J$183</f>
        <v>1.1098530542956115E-4</v>
      </c>
      <c r="BH19" s="145">
        <f>'2.3'!BH19/'3.1.a'!$J$183</f>
        <v>0</v>
      </c>
      <c r="BI19" s="145">
        <f>'2.3'!BI19/'3.1.a'!$J$183</f>
        <v>0</v>
      </c>
      <c r="BJ19" s="145">
        <f>'2.3'!BJ19/'3.1.a'!$J$183</f>
        <v>1.1098530542956115E-4</v>
      </c>
      <c r="BK19" s="145">
        <f>'2.3'!BK19/'3.1.a'!$J$183</f>
        <v>1.6525921109352896E-3</v>
      </c>
      <c r="BL19" s="145">
        <f>'2.3'!BL19/'3.1.a'!$J$183</f>
        <v>1.935726774418816E-3</v>
      </c>
      <c r="BM19" s="145">
        <f>'2.3'!BM19/'3.1.a'!$J$183</f>
        <v>0</v>
      </c>
      <c r="BN19" s="223">
        <f>'2.3'!BN19/'3.1.a'!$J$183</f>
        <v>3.6993041907836667E-3</v>
      </c>
      <c r="BO19" s="222">
        <f>'2.3'!BO19/'3.1.a'!$K$183</f>
        <v>1.1659681481811973E-4</v>
      </c>
      <c r="BP19" s="145">
        <f>'2.3'!BP19/'3.1.a'!$K$183</f>
        <v>0</v>
      </c>
      <c r="BQ19" s="145">
        <f>'2.3'!BQ19/'3.1.a'!$K$183</f>
        <v>0</v>
      </c>
      <c r="BR19" s="145">
        <f>'2.3'!BR19/'3.1.a'!$K$183</f>
        <v>1.1659681481811973E-4</v>
      </c>
      <c r="BS19" s="145">
        <f>'2.3'!BS19/'3.1.a'!$K$183</f>
        <v>1.5762454490336503E-3</v>
      </c>
      <c r="BT19" s="145">
        <f>'2.3'!BT19/'3.1.a'!$K$183</f>
        <v>1.8181493192993775E-3</v>
      </c>
      <c r="BU19" s="145">
        <f>'2.3'!BU19/'3.1.a'!$K$183</f>
        <v>0</v>
      </c>
      <c r="BV19" s="223">
        <f>'2.3'!BV19/'3.1.a'!$K$183</f>
        <v>3.5109915831511482E-3</v>
      </c>
      <c r="BW19" s="222">
        <f>'2.3'!BW19/'3.1.a'!$L$183</f>
        <v>1.1398821829224574E-4</v>
      </c>
      <c r="BX19" s="145">
        <f>'2.3'!BX19/'3.1.a'!$L$183</f>
        <v>0</v>
      </c>
      <c r="BY19" s="145">
        <f>'2.3'!BY19/'3.1.a'!$L$183</f>
        <v>0</v>
      </c>
      <c r="BZ19" s="145">
        <f>'2.3'!BZ19/'3.1.a'!$L$183</f>
        <v>1.1398821829224574E-4</v>
      </c>
      <c r="CA19" s="145">
        <f>'2.3'!CA19/'3.1.a'!$L$183</f>
        <v>1.5338663027519741E-3</v>
      </c>
      <c r="CB19" s="145">
        <f>'2.3'!CB19/'3.1.a'!$L$183</f>
        <v>1.7074186808704039E-3</v>
      </c>
      <c r="CC19" s="145">
        <f>'2.3'!CC19/'3.1.a'!$L$183</f>
        <v>0</v>
      </c>
      <c r="CD19" s="223">
        <f>'2.3'!CD19/'3.1.a'!$L$183</f>
        <v>3.3552732019146241E-3</v>
      </c>
      <c r="CE19" s="222">
        <f>'2.3'!CE19/'3.1.a'!$M$183</f>
        <v>1.2170960771290431E-4</v>
      </c>
      <c r="CF19" s="145">
        <f>'2.3'!CF19/'3.1.a'!$M$183</f>
        <v>0</v>
      </c>
      <c r="CG19" s="145">
        <f>'2.3'!CG19/'3.1.a'!$M$183</f>
        <v>0</v>
      </c>
      <c r="CH19" s="145">
        <f>'2.3'!CH19/'3.1.a'!$M$183</f>
        <v>1.2170960771290431E-4</v>
      </c>
      <c r="CI19" s="145">
        <f>'2.3'!CI19/'3.1.a'!$M$183</f>
        <v>1.7761488885487534E-3</v>
      </c>
      <c r="CJ19" s="145">
        <f>'2.3'!CJ19/'3.1.a'!$M$183</f>
        <v>1.8175840567308296E-3</v>
      </c>
      <c r="CK19" s="145">
        <f>'2.3'!CK19/'3.1.a'!$M$183</f>
        <v>0</v>
      </c>
      <c r="CL19" s="145">
        <f>'2.3'!CL19/'3.1.a'!$M$183</f>
        <v>3.7154425529924875E-3</v>
      </c>
      <c r="CM19" s="222">
        <f>'2.3'!CM19/'3.1.a'!$N$183</f>
        <v>1.0694637158197083E-4</v>
      </c>
      <c r="CN19" s="145">
        <f>'2.3'!CN19/'3.1.a'!$N$183</f>
        <v>0</v>
      </c>
      <c r="CO19" s="145">
        <f>'2.3'!CO19/'3.1.a'!$N$183</f>
        <v>0</v>
      </c>
      <c r="CP19" s="145">
        <f>'2.3'!CP19/'3.1.a'!$N$183</f>
        <v>1.0694637158197083E-4</v>
      </c>
      <c r="CQ19" s="145">
        <f>'2.3'!CQ19/'3.1.a'!$N$183</f>
        <v>1.7454002538361347E-3</v>
      </c>
      <c r="CR19" s="215" t="s">
        <v>826</v>
      </c>
      <c r="CS19" s="145">
        <f>'2.3'!CS19/'3.1.a'!$N$183</f>
        <v>0</v>
      </c>
      <c r="CT19" s="215" t="s">
        <v>826</v>
      </c>
    </row>
    <row r="20" spans="1:98" s="105" customFormat="1" ht="20" customHeight="1" x14ac:dyDescent="0.2">
      <c r="A20" s="105">
        <v>2122</v>
      </c>
      <c r="B20" s="105" t="s">
        <v>799</v>
      </c>
      <c r="C20" s="232">
        <f>'2.3'!C20/'3.1.a'!$C$183</f>
        <v>1.3050436622955047E-2</v>
      </c>
      <c r="D20" s="208">
        <f>'2.3'!D20/'3.1.a'!$C$183</f>
        <v>0</v>
      </c>
      <c r="E20" s="208">
        <f>'2.3'!E20/'3.1.a'!$C$183</f>
        <v>0</v>
      </c>
      <c r="F20" s="208">
        <f>'2.3'!F20/'3.1.a'!$C$183</f>
        <v>1.3050436622955047E-2</v>
      </c>
      <c r="G20" s="249" t="s">
        <v>826</v>
      </c>
      <c r="H20" s="249" t="s">
        <v>826</v>
      </c>
      <c r="I20" s="208">
        <f>'2.3'!I20/'3.1.a'!$C$183</f>
        <v>0</v>
      </c>
      <c r="J20" s="233">
        <f>'2.3'!J20/'3.1.a'!$C$183</f>
        <v>1.3050436622955047E-2</v>
      </c>
      <c r="K20" s="232">
        <f>'2.3'!K20/'3.1.a'!$D$183</f>
        <v>1.2484970461902091E-2</v>
      </c>
      <c r="L20" s="208">
        <f>'2.3'!L20/'3.1.a'!$D$183</f>
        <v>0</v>
      </c>
      <c r="M20" s="208">
        <f>'2.3'!M20/'3.1.a'!$D$183</f>
        <v>0</v>
      </c>
      <c r="N20" s="208">
        <f>'2.3'!N20/'3.1.a'!$D$183</f>
        <v>1.2484970461902091E-2</v>
      </c>
      <c r="O20" s="249" t="s">
        <v>826</v>
      </c>
      <c r="P20" s="249" t="s">
        <v>826</v>
      </c>
      <c r="Q20" s="208">
        <f>'2.3'!Q20/'3.1.a'!$D$183</f>
        <v>0</v>
      </c>
      <c r="R20" s="233">
        <f>'2.3'!R20/'3.1.a'!$D$183</f>
        <v>1.2484970461902091E-2</v>
      </c>
      <c r="S20" s="232">
        <f>'2.3'!S20/'3.1.a'!$E$183</f>
        <v>1.1885119922903737E-2</v>
      </c>
      <c r="T20" s="208">
        <f>'2.3'!T20/'3.1.a'!$E$183</f>
        <v>0</v>
      </c>
      <c r="U20" s="208">
        <f>'2.3'!U20/'3.1.a'!$E$183</f>
        <v>0</v>
      </c>
      <c r="V20" s="208">
        <f>'2.3'!V20/'3.1.a'!$E$183</f>
        <v>1.1885119922903737E-2</v>
      </c>
      <c r="W20" s="249" t="s">
        <v>826</v>
      </c>
      <c r="X20" s="249" t="s">
        <v>826</v>
      </c>
      <c r="Y20" s="208">
        <f>'2.3'!Y20/'3.1.a'!$E$183</f>
        <v>0</v>
      </c>
      <c r="Z20" s="233">
        <f>'2.3'!Z20/'3.1.a'!$E$183</f>
        <v>1.1885119922903737E-2</v>
      </c>
      <c r="AA20" s="232">
        <f>'2.3'!AA20/'3.1.a'!$F$183</f>
        <v>1.1702824226562325E-2</v>
      </c>
      <c r="AB20" s="208">
        <f>'2.3'!AB20/'3.1.a'!$F$183</f>
        <v>0</v>
      </c>
      <c r="AC20" s="208">
        <f>'2.3'!AC20/'3.1.a'!$F$183</f>
        <v>0</v>
      </c>
      <c r="AD20" s="208">
        <f>'2.3'!AD20/'3.1.a'!$F$183</f>
        <v>1.1702824226562325E-2</v>
      </c>
      <c r="AE20" s="249" t="s">
        <v>826</v>
      </c>
      <c r="AF20" s="249" t="s">
        <v>826</v>
      </c>
      <c r="AG20" s="208">
        <f>'2.3'!AG20/'3.1.a'!$F$183</f>
        <v>0</v>
      </c>
      <c r="AH20" s="233">
        <f>'2.3'!AH20/'3.1.a'!$F$183</f>
        <v>1.1702824226562325E-2</v>
      </c>
      <c r="AI20" s="232">
        <f>'2.3'!AI20/'3.1.a'!$G$183</f>
        <v>1.2062738700245526E-2</v>
      </c>
      <c r="AJ20" s="208">
        <f>'2.3'!AJ20/'3.1.a'!$G$183</f>
        <v>0</v>
      </c>
      <c r="AK20" s="208">
        <f>'2.3'!AK20/'3.1.a'!$G$183</f>
        <v>0</v>
      </c>
      <c r="AL20" s="208">
        <f>'2.3'!AL20/'3.1.a'!$G$183</f>
        <v>1.2062738700245526E-2</v>
      </c>
      <c r="AM20" s="249" t="s">
        <v>826</v>
      </c>
      <c r="AN20" s="249" t="s">
        <v>826</v>
      </c>
      <c r="AO20" s="208">
        <f>'2.3'!AO20/'3.1.a'!$G$183</f>
        <v>0</v>
      </c>
      <c r="AP20" s="233">
        <f>'2.3'!AP20/'3.1.a'!$G$183</f>
        <v>1.2062738700245526E-2</v>
      </c>
      <c r="AQ20" s="232">
        <f>'2.3'!AQ20/'3.1.a'!$H$183</f>
        <v>1.2308813833515928E-2</v>
      </c>
      <c r="AR20" s="208">
        <f>'2.3'!AR20/'3.1.a'!$H$183</f>
        <v>0</v>
      </c>
      <c r="AS20" s="208">
        <f>'2.3'!AS20/'3.1.a'!$H$183</f>
        <v>0</v>
      </c>
      <c r="AT20" s="208">
        <f>'2.3'!AT20/'3.1.a'!$H$183</f>
        <v>1.2308813833515928E-2</v>
      </c>
      <c r="AU20" s="249" t="s">
        <v>826</v>
      </c>
      <c r="AV20" s="249" t="s">
        <v>826</v>
      </c>
      <c r="AW20" s="208">
        <f>'2.3'!AW20/'3.1.a'!$H$183</f>
        <v>0</v>
      </c>
      <c r="AX20" s="233">
        <f>'2.3'!AX20/'3.1.a'!$H$183</f>
        <v>1.2308813833515928E-2</v>
      </c>
      <c r="AY20" s="232">
        <f>'2.3'!AY20/'3.1.a'!$I$183</f>
        <v>1.2496428644345935E-2</v>
      </c>
      <c r="AZ20" s="208">
        <f>'2.3'!AZ20/'3.1.a'!$I$183</f>
        <v>0</v>
      </c>
      <c r="BA20" s="208">
        <f>'2.3'!BA20/'3.1.a'!$I$183</f>
        <v>0</v>
      </c>
      <c r="BB20" s="208">
        <f>'2.3'!BB20/'3.1.a'!$I$183</f>
        <v>1.2496428644345935E-2</v>
      </c>
      <c r="BC20" s="249" t="s">
        <v>826</v>
      </c>
      <c r="BD20" s="249" t="s">
        <v>826</v>
      </c>
      <c r="BE20" s="208">
        <f>'2.3'!BE20/'3.1.a'!$I$183</f>
        <v>0</v>
      </c>
      <c r="BF20" s="233">
        <f>'2.3'!BF20/'3.1.a'!$I$183</f>
        <v>1.2496428644345935E-2</v>
      </c>
      <c r="BG20" s="232">
        <f>'2.3'!BG20/'3.1.a'!$J$183</f>
        <v>1.3565039844274082E-2</v>
      </c>
      <c r="BH20" s="208">
        <f>'2.3'!BH20/'3.1.a'!$J$183</f>
        <v>0</v>
      </c>
      <c r="BI20" s="208">
        <f>'2.3'!BI20/'3.1.a'!$J$183</f>
        <v>0</v>
      </c>
      <c r="BJ20" s="208">
        <f>'2.3'!BJ20/'3.1.a'!$J$183</f>
        <v>1.3565039844274082E-2</v>
      </c>
      <c r="BK20" s="249" t="s">
        <v>826</v>
      </c>
      <c r="BL20" s="249" t="s">
        <v>826</v>
      </c>
      <c r="BM20" s="208">
        <f>'2.3'!BM20/'3.1.a'!$J$183</f>
        <v>0</v>
      </c>
      <c r="BN20" s="233">
        <f>'2.3'!BN20/'3.1.a'!$J$183</f>
        <v>1.3565039844274082E-2</v>
      </c>
      <c r="BO20" s="232">
        <f>'2.3'!BO20/'3.1.a'!$K$183</f>
        <v>1.3822063040861114E-2</v>
      </c>
      <c r="BP20" s="208">
        <f>'2.3'!BP20/'3.1.a'!$K$183</f>
        <v>0</v>
      </c>
      <c r="BQ20" s="208">
        <f>'2.3'!BQ20/'3.1.a'!$K$183</f>
        <v>0</v>
      </c>
      <c r="BR20" s="208">
        <f>'2.3'!BR20/'3.1.a'!$K$183</f>
        <v>1.3822063040861114E-2</v>
      </c>
      <c r="BS20" s="249" t="s">
        <v>826</v>
      </c>
      <c r="BT20" s="249" t="s">
        <v>826</v>
      </c>
      <c r="BU20" s="208">
        <f>'2.3'!BU20/'3.1.a'!$K$183</f>
        <v>0</v>
      </c>
      <c r="BV20" s="233">
        <f>'2.3'!BV20/'3.1.a'!$K$183</f>
        <v>1.3822063040861114E-2</v>
      </c>
      <c r="BW20" s="232">
        <f>'2.3'!BW20/'3.1.a'!$L$183</f>
        <v>1.4222635389018004E-2</v>
      </c>
      <c r="BX20" s="208">
        <f>'2.3'!BX20/'3.1.a'!$L$183</f>
        <v>0</v>
      </c>
      <c r="BY20" s="208">
        <f>'2.3'!BY20/'3.1.a'!$L$183</f>
        <v>0</v>
      </c>
      <c r="BZ20" s="208">
        <f>'2.3'!BZ20/'3.1.a'!$L$183</f>
        <v>1.4222635389018004E-2</v>
      </c>
      <c r="CA20" s="249" t="s">
        <v>826</v>
      </c>
      <c r="CB20" s="249" t="s">
        <v>826</v>
      </c>
      <c r="CC20" s="208">
        <f>'2.3'!CC20/'3.1.a'!$L$183</f>
        <v>0</v>
      </c>
      <c r="CD20" s="233">
        <f>'2.3'!CD20/'3.1.a'!$L$183</f>
        <v>1.4222635389018004E-2</v>
      </c>
      <c r="CE20" s="232">
        <f>'2.3'!CE20/'3.1.a'!$M$183</f>
        <v>1.3091913538666629E-2</v>
      </c>
      <c r="CF20" s="208">
        <f>'2.3'!CF20/'3.1.a'!$M$183</f>
        <v>0</v>
      </c>
      <c r="CG20" s="208">
        <f>'2.3'!CG20/'3.1.a'!$M$183</f>
        <v>0</v>
      </c>
      <c r="CH20" s="208">
        <f>'2.3'!CH20/'3.1.a'!$M$183</f>
        <v>1.3091913538666629E-2</v>
      </c>
      <c r="CI20" s="249" t="s">
        <v>826</v>
      </c>
      <c r="CJ20" s="249" t="s">
        <v>826</v>
      </c>
      <c r="CK20" s="208">
        <f>'2.3'!CK20/'3.1.a'!$M$183</f>
        <v>0</v>
      </c>
      <c r="CL20" s="279">
        <f>CH20</f>
        <v>1.3091913538666629E-2</v>
      </c>
      <c r="CM20" s="232">
        <f>'2.3'!CM20/'3.1.a'!$N$183</f>
        <v>1.1593391086342631E-2</v>
      </c>
      <c r="CN20" s="208">
        <f>'2.3'!CN20/'3.1.a'!$N$183</f>
        <v>0</v>
      </c>
      <c r="CO20" s="208">
        <f>'2.3'!CO20/'3.1.a'!$N$183</f>
        <v>0</v>
      </c>
      <c r="CP20" s="208">
        <f>'2.3'!CP20/'3.1.a'!$N$183</f>
        <v>1.1593391086342631E-2</v>
      </c>
      <c r="CQ20" s="249" t="s">
        <v>826</v>
      </c>
      <c r="CR20" s="249" t="s">
        <v>826</v>
      </c>
      <c r="CS20" s="208">
        <f>'2.3'!CS20/'3.1.a'!$N$183</f>
        <v>0</v>
      </c>
      <c r="CT20" s="279">
        <f>CP20</f>
        <v>1.1593391086342631E-2</v>
      </c>
    </row>
    <row r="21" spans="1:98" ht="20" customHeight="1" x14ac:dyDescent="0.2">
      <c r="A21" s="32">
        <v>22</v>
      </c>
      <c r="B21" s="33" t="s">
        <v>245</v>
      </c>
      <c r="C21" s="230">
        <f>'2.3'!C21/'3.1.a'!$C$183</f>
        <v>9.3820885012186554E-3</v>
      </c>
      <c r="D21" s="207">
        <f>'2.3'!D21/'3.1.a'!$C$183</f>
        <v>7.0733733818392752E-4</v>
      </c>
      <c r="E21" s="207">
        <f>'2.3'!E21/'3.1.a'!$C$183</f>
        <v>0</v>
      </c>
      <c r="F21" s="207">
        <f>'2.3'!F21/'3.1.a'!$C$183</f>
        <v>1.0089425839402581E-2</v>
      </c>
      <c r="G21" s="207">
        <f>'2.3'!G21/'3.1.a'!$C$183</f>
        <v>1.7342147893361609E-2</v>
      </c>
      <c r="H21" s="207">
        <f>'2.3'!H21/'3.1.a'!$C$183</f>
        <v>2.6362747236202817E-2</v>
      </c>
      <c r="I21" s="207">
        <f>'2.3'!I21/'3.1.a'!$C$183</f>
        <v>0</v>
      </c>
      <c r="J21" s="231">
        <f>'2.3'!J21/'3.1.a'!$C$183</f>
        <v>5.3794320968967003E-2</v>
      </c>
      <c r="K21" s="230">
        <f>'2.3'!K21/'3.1.a'!$D$183</f>
        <v>8.7212658981802773E-3</v>
      </c>
      <c r="L21" s="207">
        <f>'2.3'!L21/'3.1.a'!$D$183</f>
        <v>7.9159637728150778E-4</v>
      </c>
      <c r="M21" s="207">
        <f>'2.3'!M21/'3.1.a'!$D$183</f>
        <v>0</v>
      </c>
      <c r="N21" s="207">
        <f>'2.3'!N21/'3.1.a'!$D$183</f>
        <v>9.5128622754617857E-3</v>
      </c>
      <c r="O21" s="207">
        <f>'2.3'!O21/'3.1.a'!$D$183</f>
        <v>1.6385136023448137E-2</v>
      </c>
      <c r="P21" s="207">
        <f>'2.3'!P21/'3.1.a'!$D$183</f>
        <v>2.6446304622949734E-2</v>
      </c>
      <c r="Q21" s="207">
        <f>'2.3'!Q21/'3.1.a'!$D$183</f>
        <v>0</v>
      </c>
      <c r="R21" s="231">
        <f>'2.3'!R21/'3.1.a'!$D$183</f>
        <v>5.234430292185966E-2</v>
      </c>
      <c r="S21" s="230">
        <f>'2.3'!S21/'3.1.a'!$E$183</f>
        <v>8.5500100769160467E-3</v>
      </c>
      <c r="T21" s="207">
        <f>'2.3'!T21/'3.1.a'!$E$183</f>
        <v>7.1790820375262736E-4</v>
      </c>
      <c r="U21" s="207">
        <f>'2.3'!U21/'3.1.a'!$E$183</f>
        <v>0</v>
      </c>
      <c r="V21" s="207">
        <f>'2.3'!V21/'3.1.a'!$E$183</f>
        <v>9.2679182806686741E-3</v>
      </c>
      <c r="W21" s="207">
        <f>'2.3'!W21/'3.1.a'!$E$183</f>
        <v>1.6879621320036783E-2</v>
      </c>
      <c r="X21" s="207">
        <f>'2.3'!X21/'3.1.a'!$E$183</f>
        <v>2.6604757388840151E-2</v>
      </c>
      <c r="Y21" s="207">
        <f>'2.3'!Y21/'3.1.a'!$E$183</f>
        <v>0</v>
      </c>
      <c r="Z21" s="231">
        <f>'2.3'!Z21/'3.1.a'!$E$183</f>
        <v>5.2752296989545609E-2</v>
      </c>
      <c r="AA21" s="230">
        <f>'2.3'!AA21/'3.1.a'!$F$183</f>
        <v>8.6905998323329181E-3</v>
      </c>
      <c r="AB21" s="207">
        <f>'2.3'!AB21/'3.1.a'!$F$183</f>
        <v>7.1260314136850362E-4</v>
      </c>
      <c r="AC21" s="207">
        <f>'2.3'!AC21/'3.1.a'!$F$183</f>
        <v>0</v>
      </c>
      <c r="AD21" s="207">
        <f>'2.3'!AD21/'3.1.a'!$F$183</f>
        <v>9.403202973701421E-3</v>
      </c>
      <c r="AE21" s="207">
        <f>'2.3'!AE21/'3.1.a'!$F$183</f>
        <v>1.7218680100624221E-2</v>
      </c>
      <c r="AF21" s="207">
        <f>'2.3'!AF21/'3.1.a'!$F$183</f>
        <v>2.462677797963864E-2</v>
      </c>
      <c r="AG21" s="207">
        <f>'2.3'!AG21/'3.1.a'!$F$183</f>
        <v>0</v>
      </c>
      <c r="AH21" s="231">
        <f>'2.3'!AH21/'3.1.a'!$F$183</f>
        <v>5.1248661053964278E-2</v>
      </c>
      <c r="AI21" s="230">
        <f>'2.3'!AI21/'3.1.a'!$G$183</f>
        <v>8.7298117437329924E-3</v>
      </c>
      <c r="AJ21" s="207">
        <f>'2.3'!AJ21/'3.1.a'!$G$183</f>
        <v>7.3213133945197349E-4</v>
      </c>
      <c r="AK21" s="207">
        <f>'2.3'!AK21/'3.1.a'!$G$183</f>
        <v>0</v>
      </c>
      <c r="AL21" s="207">
        <f>'2.3'!AL21/'3.1.a'!$G$183</f>
        <v>9.4619430831849663E-3</v>
      </c>
      <c r="AM21" s="207">
        <f>'2.3'!AM21/'3.1.a'!$G$183</f>
        <v>1.6741118947193375E-2</v>
      </c>
      <c r="AN21" s="207">
        <f>'2.3'!AN21/'3.1.a'!$G$183</f>
        <v>2.6396407513766592E-2</v>
      </c>
      <c r="AO21" s="207">
        <f>'2.3'!AO21/'3.1.a'!$G$183</f>
        <v>0</v>
      </c>
      <c r="AP21" s="231">
        <f>'2.3'!AP21/'3.1.a'!$G$183</f>
        <v>5.2599469544144933E-2</v>
      </c>
      <c r="AQ21" s="230">
        <f>'2.3'!AQ21/'3.1.a'!$H$183</f>
        <v>8.8591298390049544E-3</v>
      </c>
      <c r="AR21" s="207">
        <f>'2.3'!AR21/'3.1.a'!$H$183</f>
        <v>7.6366542444719935E-4</v>
      </c>
      <c r="AS21" s="207">
        <f>'2.3'!AS21/'3.1.a'!$H$183</f>
        <v>0</v>
      </c>
      <c r="AT21" s="207">
        <f>'2.3'!AT21/'3.1.a'!$H$183</f>
        <v>9.6227952634521524E-3</v>
      </c>
      <c r="AU21" s="207">
        <f>'2.3'!AU21/'3.1.a'!$H$183</f>
        <v>1.5531141848803167E-2</v>
      </c>
      <c r="AV21" s="207">
        <f>'2.3'!AV21/'3.1.a'!$H$183</f>
        <v>2.5548956662410287E-2</v>
      </c>
      <c r="AW21" s="207">
        <f>'2.3'!AW21/'3.1.a'!$H$183</f>
        <v>0</v>
      </c>
      <c r="AX21" s="231">
        <f>'2.3'!AX21/'3.1.a'!$H$183</f>
        <v>5.0702893774665608E-2</v>
      </c>
      <c r="AY21" s="230">
        <f>'2.3'!AY21/'3.1.a'!$I$183</f>
        <v>8.9993303237616545E-3</v>
      </c>
      <c r="AZ21" s="207">
        <f>'2.3'!AZ21/'3.1.a'!$I$183</f>
        <v>7.982589307833312E-4</v>
      </c>
      <c r="BA21" s="207">
        <f>'2.3'!BA21/'3.1.a'!$I$183</f>
        <v>0</v>
      </c>
      <c r="BB21" s="207">
        <f>'2.3'!BB21/'3.1.a'!$I$183</f>
        <v>9.7975892545449847E-3</v>
      </c>
      <c r="BC21" s="207">
        <f>'2.3'!BC21/'3.1.a'!$I$183</f>
        <v>1.560419656158523E-2</v>
      </c>
      <c r="BD21" s="207">
        <f>'2.3'!BD21/'3.1.a'!$I$183</f>
        <v>2.6428845325646381E-2</v>
      </c>
      <c r="BE21" s="207">
        <f>'2.3'!BE21/'3.1.a'!$I$183</f>
        <v>0</v>
      </c>
      <c r="BF21" s="231">
        <f>'2.3'!BF21/'3.1.a'!$I$183</f>
        <v>5.1830631141776599E-2</v>
      </c>
      <c r="BG21" s="230">
        <f>'2.3'!BG21/'3.1.a'!$J$183</f>
        <v>8.1258710074792427E-3</v>
      </c>
      <c r="BH21" s="207">
        <f>'2.3'!BH21/'3.1.a'!$J$183</f>
        <v>7.8760413361427591E-4</v>
      </c>
      <c r="BI21" s="207">
        <f>'2.3'!BI21/'3.1.a'!$J$183</f>
        <v>0</v>
      </c>
      <c r="BJ21" s="207">
        <f>'2.3'!BJ21/'3.1.a'!$J$183</f>
        <v>8.9134751410935194E-3</v>
      </c>
      <c r="BK21" s="207">
        <f>'2.3'!BK21/'3.1.a'!$J$183</f>
        <v>1.5990652526659058E-2</v>
      </c>
      <c r="BL21" s="207">
        <f>'2.3'!BL21/'3.1.a'!$J$183</f>
        <v>2.4605308271992553E-2</v>
      </c>
      <c r="BM21" s="207">
        <f>'2.3'!BM21/'3.1.a'!$J$183</f>
        <v>0</v>
      </c>
      <c r="BN21" s="231">
        <f>'2.3'!BN21/'3.1.a'!$J$183</f>
        <v>4.9509435939745133E-2</v>
      </c>
      <c r="BO21" s="230">
        <f>'2.3'!BO21/'3.1.a'!$K$183</f>
        <v>8.2026775153168675E-3</v>
      </c>
      <c r="BP21" s="207">
        <f>'2.3'!BP21/'3.1.a'!$K$183</f>
        <v>8.4164407089034894E-4</v>
      </c>
      <c r="BQ21" s="207">
        <f>'2.3'!BQ21/'3.1.a'!$K$183</f>
        <v>0</v>
      </c>
      <c r="BR21" s="207">
        <f>'2.3'!BR21/'3.1.a'!$K$183</f>
        <v>9.0443215862072157E-3</v>
      </c>
      <c r="BS21" s="207">
        <f>'2.3'!BS21/'3.1.a'!$K$183</f>
        <v>1.5759594708891496E-2</v>
      </c>
      <c r="BT21" s="207">
        <f>'2.3'!BT21/'3.1.a'!$K$183</f>
        <v>2.613259299513673E-2</v>
      </c>
      <c r="BU21" s="207">
        <f>'2.3'!BU21/'3.1.a'!$K$183</f>
        <v>0</v>
      </c>
      <c r="BV21" s="231">
        <f>'2.3'!BV21/'3.1.a'!$K$183</f>
        <v>5.0936509290235438E-2</v>
      </c>
      <c r="BW21" s="230">
        <f>'2.3'!BW21/'3.1.a'!$L$183</f>
        <v>7.713091008420883E-3</v>
      </c>
      <c r="BX21" s="207">
        <f>'2.3'!BX21/'3.1.a'!$L$183</f>
        <v>8.1840341727058288E-4</v>
      </c>
      <c r="BY21" s="207">
        <f>'2.3'!BY21/'3.1.a'!$L$183</f>
        <v>0</v>
      </c>
      <c r="BZ21" s="207">
        <f>'2.3'!BZ21/'3.1.a'!$L$183</f>
        <v>8.5314944256914653E-3</v>
      </c>
      <c r="CA21" s="207">
        <f>'2.3'!CA21/'3.1.a'!$L$183</f>
        <v>1.5719659338889781E-2</v>
      </c>
      <c r="CB21" s="207">
        <f>'2.3'!CB21/'3.1.a'!$L$183</f>
        <v>2.7471366910393251E-2</v>
      </c>
      <c r="CC21" s="207">
        <f>'2.3'!CC21/'3.1.a'!$L$183</f>
        <v>0</v>
      </c>
      <c r="CD21" s="231">
        <f>'2.3'!CD21/'3.1.a'!$L$183</f>
        <v>5.1722520674974494E-2</v>
      </c>
      <c r="CE21" s="230">
        <f>'2.3'!CE21/'3.1.a'!$M$183</f>
        <v>7.8837613292996496E-3</v>
      </c>
      <c r="CF21" s="207">
        <f>'2.3'!CF21/'3.1.a'!$M$183</f>
        <v>5.0598283387667949E-4</v>
      </c>
      <c r="CG21" s="207">
        <f>'2.3'!CG21/'3.1.a'!$M$183</f>
        <v>0</v>
      </c>
      <c r="CH21" s="207">
        <f>'2.3'!CH21/'3.1.a'!$M$183</f>
        <v>8.3897441631763277E-3</v>
      </c>
      <c r="CI21" s="207">
        <f>'2.3'!CI21/'3.1.a'!$M$183</f>
        <v>1.5891244629389706E-2</v>
      </c>
      <c r="CJ21" s="207">
        <f>'2.3'!CJ21/'3.1.a'!$M$183</f>
        <v>2.8219623442170758E-2</v>
      </c>
      <c r="CK21" s="207">
        <f>'2.3'!CK21/'3.1.a'!$M$183</f>
        <v>0</v>
      </c>
      <c r="CL21" s="270">
        <f>'2.3'!CL21/'3.1.a'!$M$183</f>
        <v>5.2500612234736788E-2</v>
      </c>
      <c r="CM21" s="230">
        <f>'2.3'!CM21/'3.1.a'!$N$183</f>
        <v>7.2620919901168158E-3</v>
      </c>
      <c r="CN21" s="207">
        <f>'2.3'!CN21/'3.1.a'!$N$183</f>
        <v>2.8755785223901403E-4</v>
      </c>
      <c r="CO21" s="207">
        <f>'2.3'!CO21/'3.1.a'!$N$183</f>
        <v>0</v>
      </c>
      <c r="CP21" s="207">
        <f>'2.3'!CP21/'3.1.a'!$N$183</f>
        <v>7.5496498423558295E-3</v>
      </c>
      <c r="CQ21" s="207">
        <f>'2.3'!CQ21/'3.1.a'!$N$183</f>
        <v>1.679339920915255E-2</v>
      </c>
      <c r="CR21" s="207">
        <f>'2.3'!CR21/'3.1.a'!$N$183</f>
        <v>2.7479824679215021E-2</v>
      </c>
      <c r="CS21" s="207">
        <f>'2.3'!CS21/'3.1.a'!$N$183</f>
        <v>0</v>
      </c>
      <c r="CT21" s="270">
        <f>'2.3'!CT21/'3.1.a'!$N$183</f>
        <v>5.1822873730723404E-2</v>
      </c>
    </row>
    <row r="22" spans="1:98" ht="20" customHeight="1" x14ac:dyDescent="0.2">
      <c r="A22" s="32">
        <v>23</v>
      </c>
      <c r="B22" s="33" t="s">
        <v>800</v>
      </c>
      <c r="C22" s="230">
        <f>'2.3'!C22/'3.1.a'!$C$183</f>
        <v>4.6767152695409778E-3</v>
      </c>
      <c r="D22" s="207">
        <f>'2.3'!D22/'3.1.a'!$C$183</f>
        <v>0</v>
      </c>
      <c r="E22" s="207">
        <f>'2.3'!E22/'3.1.a'!$C$183</f>
        <v>0</v>
      </c>
      <c r="F22" s="207">
        <f>'2.3'!F22/'3.1.a'!$C$183</f>
        <v>4.6767152695409778E-3</v>
      </c>
      <c r="G22" s="207">
        <f>'2.3'!G22/'3.1.a'!$C$183</f>
        <v>4.621386276917233E-3</v>
      </c>
      <c r="H22" s="207">
        <f>'2.3'!H22/'3.1.a'!$C$183</f>
        <v>3.7386958364547035E-3</v>
      </c>
      <c r="I22" s="207">
        <f>'2.3'!I22/'3.1.a'!$C$183</f>
        <v>0</v>
      </c>
      <c r="J22" s="231">
        <f>'2.3'!J22/'3.1.a'!$C$183</f>
        <v>1.3036797382912914E-2</v>
      </c>
      <c r="K22" s="230">
        <f>'2.3'!K22/'3.1.a'!$D$183</f>
        <v>4.5137741632243255E-3</v>
      </c>
      <c r="L22" s="207">
        <f>'2.3'!L22/'3.1.a'!$D$183</f>
        <v>0</v>
      </c>
      <c r="M22" s="207">
        <f>'2.3'!M22/'3.1.a'!$D$183</f>
        <v>0</v>
      </c>
      <c r="N22" s="207">
        <f>'2.3'!N22/'3.1.a'!$D$183</f>
        <v>4.5137741632243255E-3</v>
      </c>
      <c r="O22" s="207">
        <f>'2.3'!O22/'3.1.a'!$D$183</f>
        <v>4.5791249484162947E-3</v>
      </c>
      <c r="P22" s="207">
        <f>'2.3'!P22/'3.1.a'!$D$183</f>
        <v>3.8962716736169788E-3</v>
      </c>
      <c r="Q22" s="207">
        <f>'2.3'!Q22/'3.1.a'!$D$183</f>
        <v>0</v>
      </c>
      <c r="R22" s="231">
        <f>'2.3'!R22/'3.1.a'!$D$183</f>
        <v>1.2989170785257598E-2</v>
      </c>
      <c r="S22" s="230">
        <f>'2.3'!S22/'3.1.a'!$E$183</f>
        <v>4.3472571841587119E-3</v>
      </c>
      <c r="T22" s="207">
        <f>'2.3'!T22/'3.1.a'!$E$183</f>
        <v>0</v>
      </c>
      <c r="U22" s="207">
        <f>'2.3'!U22/'3.1.a'!$E$183</f>
        <v>0</v>
      </c>
      <c r="V22" s="207">
        <f>'2.3'!V22/'3.1.a'!$E$183</f>
        <v>4.3472571841587119E-3</v>
      </c>
      <c r="W22" s="207">
        <f>'2.3'!W22/'3.1.a'!$E$183</f>
        <v>4.5345977784977858E-3</v>
      </c>
      <c r="X22" s="207">
        <f>'2.3'!X22/'3.1.a'!$E$183</f>
        <v>4.1898246226187803E-3</v>
      </c>
      <c r="Y22" s="207">
        <f>'2.3'!Y22/'3.1.a'!$E$183</f>
        <v>0</v>
      </c>
      <c r="Z22" s="231">
        <f>'2.3'!Z22/'3.1.a'!$E$183</f>
        <v>1.3071679585275279E-2</v>
      </c>
      <c r="AA22" s="230">
        <f>'2.3'!AA22/'3.1.a'!$F$183</f>
        <v>4.1707781444998227E-3</v>
      </c>
      <c r="AB22" s="207">
        <f>'2.3'!AB22/'3.1.a'!$F$183</f>
        <v>0</v>
      </c>
      <c r="AC22" s="207">
        <f>'2.3'!AC22/'3.1.a'!$F$183</f>
        <v>0</v>
      </c>
      <c r="AD22" s="207">
        <f>'2.3'!AD22/'3.1.a'!$F$183</f>
        <v>4.1707781444998227E-3</v>
      </c>
      <c r="AE22" s="207">
        <f>'2.3'!AE22/'3.1.a'!$F$183</f>
        <v>4.7923529419487774E-3</v>
      </c>
      <c r="AF22" s="207">
        <f>'2.3'!AF22/'3.1.a'!$F$183</f>
        <v>4.1835322441457273E-3</v>
      </c>
      <c r="AG22" s="207">
        <f>'2.3'!AG22/'3.1.a'!$F$183</f>
        <v>0</v>
      </c>
      <c r="AH22" s="231">
        <f>'2.3'!AH22/'3.1.a'!$F$183</f>
        <v>1.3146663330594327E-2</v>
      </c>
      <c r="AI22" s="230">
        <f>'2.3'!AI22/'3.1.a'!$G$183</f>
        <v>4.3195782343652313E-3</v>
      </c>
      <c r="AJ22" s="207">
        <f>'2.3'!AJ22/'3.1.a'!$G$183</f>
        <v>0</v>
      </c>
      <c r="AK22" s="207">
        <f>'2.3'!AK22/'3.1.a'!$G$183</f>
        <v>0</v>
      </c>
      <c r="AL22" s="207">
        <f>'2.3'!AL22/'3.1.a'!$G$183</f>
        <v>4.3195782343652313E-3</v>
      </c>
      <c r="AM22" s="207">
        <f>'2.3'!AM22/'3.1.a'!$G$183</f>
        <v>4.9023326485246503E-3</v>
      </c>
      <c r="AN22" s="207">
        <f>'2.3'!AN22/'3.1.a'!$G$183</f>
        <v>4.2890140199428632E-3</v>
      </c>
      <c r="AO22" s="207">
        <f>'2.3'!AO22/'3.1.a'!$G$183</f>
        <v>0</v>
      </c>
      <c r="AP22" s="231">
        <f>'2.3'!AP22/'3.1.a'!$G$183</f>
        <v>1.3510924902832745E-2</v>
      </c>
      <c r="AQ22" s="230">
        <f>'2.3'!AQ22/'3.1.a'!$H$183</f>
        <v>4.6455953155107076E-3</v>
      </c>
      <c r="AR22" s="207">
        <f>'2.3'!AR22/'3.1.a'!$H$183</f>
        <v>0</v>
      </c>
      <c r="AS22" s="207">
        <f>'2.3'!AS22/'3.1.a'!$H$183</f>
        <v>0</v>
      </c>
      <c r="AT22" s="207">
        <f>'2.3'!AT22/'3.1.a'!$H$183</f>
        <v>4.6455953155107076E-3</v>
      </c>
      <c r="AU22" s="207">
        <f>'2.3'!AU22/'3.1.a'!$H$183</f>
        <v>5.3706043927177535E-3</v>
      </c>
      <c r="AV22" s="207">
        <f>'2.3'!AV22/'3.1.a'!$H$183</f>
        <v>4.5922245069746469E-3</v>
      </c>
      <c r="AW22" s="207">
        <f>'2.3'!AW22/'3.1.a'!$H$183</f>
        <v>0</v>
      </c>
      <c r="AX22" s="231">
        <f>'2.3'!AX22/'3.1.a'!$H$183</f>
        <v>1.4608424215203109E-2</v>
      </c>
      <c r="AY22" s="230">
        <f>'2.3'!AY22/'3.1.a'!$I$183</f>
        <v>4.8222119048907169E-3</v>
      </c>
      <c r="AZ22" s="207">
        <f>'2.3'!AZ22/'3.1.a'!$I$183</f>
        <v>0</v>
      </c>
      <c r="BA22" s="207">
        <f>'2.3'!BA22/'3.1.a'!$I$183</f>
        <v>0</v>
      </c>
      <c r="BB22" s="207">
        <f>'2.3'!BB22/'3.1.a'!$I$183</f>
        <v>4.8222119048907169E-3</v>
      </c>
      <c r="BC22" s="207">
        <f>'2.3'!BC22/'3.1.a'!$I$183</f>
        <v>5.6027658882358182E-3</v>
      </c>
      <c r="BD22" s="207">
        <f>'2.3'!BD22/'3.1.a'!$I$183</f>
        <v>4.919250487799268E-3</v>
      </c>
      <c r="BE22" s="207">
        <f>'2.3'!BE22/'3.1.a'!$I$183</f>
        <v>0</v>
      </c>
      <c r="BF22" s="231">
        <f>'2.3'!BF22/'3.1.a'!$I$183</f>
        <v>1.5344228280925803E-2</v>
      </c>
      <c r="BG22" s="230">
        <f>'2.3'!BG22/'3.1.a'!$J$183</f>
        <v>5.0418145108032941E-3</v>
      </c>
      <c r="BH22" s="207">
        <f>'2.3'!BH22/'3.1.a'!$J$183</f>
        <v>0</v>
      </c>
      <c r="BI22" s="207">
        <f>'2.3'!BI22/'3.1.a'!$J$183</f>
        <v>0</v>
      </c>
      <c r="BJ22" s="207">
        <f>'2.3'!BJ22/'3.1.a'!$J$183</f>
        <v>5.0418145108032941E-3</v>
      </c>
      <c r="BK22" s="207">
        <f>'2.3'!BK22/'3.1.a'!$J$183</f>
        <v>5.4151909409017257E-3</v>
      </c>
      <c r="BL22" s="207">
        <f>'2.3'!BL22/'3.1.a'!$J$183</f>
        <v>4.9409633217130039E-3</v>
      </c>
      <c r="BM22" s="207">
        <f>'2.3'!BM22/'3.1.a'!$J$183</f>
        <v>0</v>
      </c>
      <c r="BN22" s="231">
        <f>'2.3'!BN22/'3.1.a'!$J$183</f>
        <v>1.5397968773418024E-2</v>
      </c>
      <c r="BO22" s="230">
        <f>'2.3'!BO22/'3.1.a'!$K$183</f>
        <v>4.8689075901331615E-3</v>
      </c>
      <c r="BP22" s="207">
        <f>'2.3'!BP22/'3.1.a'!$K$183</f>
        <v>0</v>
      </c>
      <c r="BQ22" s="207">
        <f>'2.3'!BQ22/'3.1.a'!$K$183</f>
        <v>0</v>
      </c>
      <c r="BR22" s="207">
        <f>'2.3'!BR22/'3.1.a'!$K$183</f>
        <v>4.8689075901331615E-3</v>
      </c>
      <c r="BS22" s="207">
        <f>'2.3'!BS22/'3.1.a'!$K$183</f>
        <v>5.4688806217867529E-3</v>
      </c>
      <c r="BT22" s="207">
        <f>'2.3'!BT22/'3.1.a'!$K$183</f>
        <v>4.897627522857554E-3</v>
      </c>
      <c r="BU22" s="207">
        <f>'2.3'!BU22/'3.1.a'!$K$183</f>
        <v>0</v>
      </c>
      <c r="BV22" s="231">
        <f>'2.3'!BV22/'3.1.a'!$K$183</f>
        <v>1.523541573477747E-2</v>
      </c>
      <c r="BW22" s="230">
        <f>'2.3'!BW22/'3.1.a'!$L$183</f>
        <v>4.9901673146679898E-3</v>
      </c>
      <c r="BX22" s="207">
        <f>'2.3'!BX22/'3.1.a'!$L$183</f>
        <v>0</v>
      </c>
      <c r="BY22" s="207">
        <f>'2.3'!BY22/'3.1.a'!$L$183</f>
        <v>0</v>
      </c>
      <c r="BZ22" s="207">
        <f>'2.3'!BZ22/'3.1.a'!$L$183</f>
        <v>4.9901673146679898E-3</v>
      </c>
      <c r="CA22" s="207">
        <f>'2.3'!CA22/'3.1.a'!$L$183</f>
        <v>5.4857600981766327E-3</v>
      </c>
      <c r="CB22" s="207">
        <f>'2.3'!CB22/'3.1.a'!$L$183</f>
        <v>5.0928857534126813E-3</v>
      </c>
      <c r="CC22" s="207">
        <f>'2.3'!CC22/'3.1.a'!$L$183</f>
        <v>0</v>
      </c>
      <c r="CD22" s="231">
        <f>'2.3'!CD22/'3.1.a'!$L$183</f>
        <v>1.5568813166257304E-2</v>
      </c>
      <c r="CE22" s="230">
        <f>'2.3'!CE22/'3.1.a'!$M$183</f>
        <v>5.0538224051454167E-3</v>
      </c>
      <c r="CF22" s="207">
        <f>'2.3'!CF22/'3.1.a'!$M$183</f>
        <v>0</v>
      </c>
      <c r="CG22" s="207">
        <f>'2.3'!CG22/'3.1.a'!$M$183</f>
        <v>0</v>
      </c>
      <c r="CH22" s="207">
        <f>'2.3'!CH22/'3.1.a'!$M$183</f>
        <v>5.0538224051454167E-3</v>
      </c>
      <c r="CI22" s="207">
        <f>'2.3'!CI22/'3.1.a'!$M$183</f>
        <v>5.6766450868182142E-3</v>
      </c>
      <c r="CJ22" s="207">
        <f>'2.3'!CJ22/'3.1.a'!$M$183</f>
        <v>5.6005833187704511E-3</v>
      </c>
      <c r="CK22" s="207">
        <f>'2.3'!CK22/'3.1.a'!$M$183</f>
        <v>0</v>
      </c>
      <c r="CL22" s="270">
        <f>'2.3'!CL22/'3.1.a'!$M$183</f>
        <v>1.6331050810734084E-2</v>
      </c>
      <c r="CM22" s="230">
        <f>'2.3'!CM22/'3.1.a'!$N$183</f>
        <v>5.0582592862646568E-3</v>
      </c>
      <c r="CN22" s="207">
        <f>'2.3'!CN22/'3.1.a'!$N$183</f>
        <v>0</v>
      </c>
      <c r="CO22" s="207">
        <f>'2.3'!CO22/'3.1.a'!$N$183</f>
        <v>0</v>
      </c>
      <c r="CP22" s="207">
        <f>'2.3'!CP22/'3.1.a'!$N$183</f>
        <v>5.0582592862646568E-3</v>
      </c>
      <c r="CQ22" s="207">
        <f>'2.3'!CQ22/'3.1.a'!$N$183</f>
        <v>5.6816287600435899E-3</v>
      </c>
      <c r="CR22" s="207">
        <f>'2.3'!CR22/'3.1.a'!$N$183</f>
        <v>5.605500215406645E-3</v>
      </c>
      <c r="CS22" s="207">
        <f>'2.3'!CS22/'3.1.a'!$N$183</f>
        <v>0</v>
      </c>
      <c r="CT22" s="270">
        <f>'2.3'!CT22/'3.1.a'!$N$183</f>
        <v>1.6345388261714892E-2</v>
      </c>
    </row>
    <row r="23" spans="1:98" ht="20" customHeight="1" x14ac:dyDescent="0.2">
      <c r="A23" s="32">
        <v>24</v>
      </c>
      <c r="B23" s="33" t="s">
        <v>801</v>
      </c>
      <c r="C23" s="230">
        <f>'2.3'!C23/'3.1.a'!$C$183</f>
        <v>7.0462715640765505E-2</v>
      </c>
      <c r="D23" s="207">
        <f>'2.3'!D23/'3.1.a'!$C$183</f>
        <v>4.1882890247428679E-3</v>
      </c>
      <c r="E23" s="207">
        <f>'2.3'!E23/'3.1.a'!$C$183</f>
        <v>-4.5833047401248684E-3</v>
      </c>
      <c r="F23" s="207">
        <f>'2.3'!F23/'3.1.a'!$C$183</f>
        <v>7.0067699925383503E-2</v>
      </c>
      <c r="G23" s="207">
        <f>'2.3'!G23/'3.1.a'!$C$183</f>
        <v>1.5801267789521251E-2</v>
      </c>
      <c r="H23" s="207">
        <f>'2.3'!H23/'3.1.a'!$C$183</f>
        <v>2.826397572436145E-3</v>
      </c>
      <c r="I23" s="207">
        <f>'2.3'!I23/'3.1.a'!$C$183</f>
        <v>-1.8263982205844125E-2</v>
      </c>
      <c r="J23" s="231">
        <f>'2.3'!J23/'3.1.a'!$C$183</f>
        <v>7.0431383081496782E-2</v>
      </c>
      <c r="K23" s="230">
        <f>'2.3'!K23/'3.1.a'!$D$183</f>
        <v>7.5915072197313915E-2</v>
      </c>
      <c r="L23" s="207">
        <f>'2.3'!L23/'3.1.a'!$D$183</f>
        <v>4.4994744456014115E-3</v>
      </c>
      <c r="M23" s="207">
        <f>'2.3'!M23/'3.1.a'!$D$183</f>
        <v>-4.7069205464353881E-3</v>
      </c>
      <c r="N23" s="207">
        <f>'2.3'!N23/'3.1.a'!$D$183</f>
        <v>7.5707626096479935E-2</v>
      </c>
      <c r="O23" s="207">
        <f>'2.3'!O23/'3.1.a'!$D$183</f>
        <v>1.1105999854605381E-2</v>
      </c>
      <c r="P23" s="207">
        <f>'2.3'!P23/'3.1.a'!$D$183</f>
        <v>2.1189389352638832E-3</v>
      </c>
      <c r="Q23" s="207">
        <f>'2.3'!Q23/'3.1.a'!$D$183</f>
        <v>-1.2683658664882412E-2</v>
      </c>
      <c r="R23" s="231">
        <f>'2.3'!R23/'3.1.a'!$D$183</f>
        <v>7.6248906221466795E-2</v>
      </c>
      <c r="S23" s="230">
        <f>'2.3'!S23/'3.1.a'!$E$183</f>
        <v>6.8865852911713515E-2</v>
      </c>
      <c r="T23" s="207">
        <f>'2.3'!T23/'3.1.a'!$E$183</f>
        <v>3.5586312298349241E-3</v>
      </c>
      <c r="U23" s="207">
        <f>'2.3'!U23/'3.1.a'!$E$183</f>
        <v>-3.6641544527681543E-3</v>
      </c>
      <c r="V23" s="207">
        <f>'2.3'!V23/'3.1.a'!$E$183</f>
        <v>6.8760329688780278E-2</v>
      </c>
      <c r="W23" s="207">
        <f>'2.3'!W23/'3.1.a'!$E$183</f>
        <v>1.1837108681706496E-2</v>
      </c>
      <c r="X23" s="207">
        <f>'2.3'!X23/'3.1.a'!$E$183</f>
        <v>2.2451086041444402E-3</v>
      </c>
      <c r="Y23" s="207">
        <f>'2.3'!Y23/'3.1.a'!$E$183</f>
        <v>-1.35030107867377E-2</v>
      </c>
      <c r="Z23" s="231">
        <f>'2.3'!Z23/'3.1.a'!$E$183</f>
        <v>6.9339536187893513E-2</v>
      </c>
      <c r="AA23" s="230">
        <f>'2.3'!AA23/'3.1.a'!$F$183</f>
        <v>6.8695008716921496E-2</v>
      </c>
      <c r="AB23" s="207">
        <f>'2.3'!AB23/'3.1.a'!$F$183</f>
        <v>3.34151722817028E-3</v>
      </c>
      <c r="AC23" s="207">
        <f>'2.3'!AC23/'3.1.a'!$F$183</f>
        <v>-3.2546915512848911E-3</v>
      </c>
      <c r="AD23" s="207">
        <f>'2.3'!AD23/'3.1.a'!$F$183</f>
        <v>6.878183439380689E-2</v>
      </c>
      <c r="AE23" s="207">
        <f>'2.3'!AE23/'3.1.a'!$F$183</f>
        <v>1.0149071231875551E-2</v>
      </c>
      <c r="AF23" s="207">
        <f>'2.3'!AF23/'3.1.a'!$F$183</f>
        <v>2.0249075949927888E-3</v>
      </c>
      <c r="AG23" s="207">
        <f>'2.3'!AG23/'3.1.a'!$F$183</f>
        <v>-1.1256225503717163E-2</v>
      </c>
      <c r="AH23" s="231">
        <f>'2.3'!AH23/'3.1.a'!$F$183</f>
        <v>6.9699587716958056E-2</v>
      </c>
      <c r="AI23" s="230">
        <f>'2.3'!AI23/'3.1.a'!$G$183</f>
        <v>7.374212976095898E-2</v>
      </c>
      <c r="AJ23" s="207">
        <f>'2.3'!AJ23/'3.1.a'!$G$183</f>
        <v>3.6435847536344383E-3</v>
      </c>
      <c r="AK23" s="207">
        <f>'2.3'!AK23/'3.1.a'!$G$183</f>
        <v>-3.6605911881200629E-3</v>
      </c>
      <c r="AL23" s="207">
        <f>'2.3'!AL23/'3.1.a'!$G$183</f>
        <v>7.3725123326473366E-2</v>
      </c>
      <c r="AM23" s="207">
        <f>'2.3'!AM23/'3.1.a'!$G$183</f>
        <v>9.1717737726462831E-3</v>
      </c>
      <c r="AN23" s="207">
        <f>'2.3'!AN23/'3.1.a'!$G$183</f>
        <v>1.862869962317095E-3</v>
      </c>
      <c r="AO23" s="207">
        <f>'2.3'!AO23/'3.1.a'!$G$183</f>
        <v>-9.6399234957405995E-3</v>
      </c>
      <c r="AP23" s="231">
        <f>'2.3'!AP23/'3.1.a'!$G$183</f>
        <v>7.5119843565696134E-2</v>
      </c>
      <c r="AQ23" s="230">
        <f>'2.3'!AQ23/'3.1.a'!$H$183</f>
        <v>0.11682651863370931</v>
      </c>
      <c r="AR23" s="207">
        <f>'2.3'!AR23/'3.1.a'!$H$183</f>
        <v>4.709861897447324E-3</v>
      </c>
      <c r="AS23" s="207">
        <f>'2.3'!AS23/'3.1.a'!$H$183</f>
        <v>-4.7519463471000552E-3</v>
      </c>
      <c r="AT23" s="207">
        <f>'2.3'!AT23/'3.1.a'!$H$183</f>
        <v>0.1167844341840566</v>
      </c>
      <c r="AU23" s="207">
        <f>'2.3'!AU23/'3.1.a'!$H$183</f>
        <v>1.4949169165193557E-2</v>
      </c>
      <c r="AV23" s="207">
        <f>'2.3'!AV23/'3.1.a'!$H$183</f>
        <v>2.8520755242562191E-3</v>
      </c>
      <c r="AW23" s="207">
        <f>'2.3'!AW23/'3.1.a'!$H$183</f>
        <v>-1.5384548654384425E-2</v>
      </c>
      <c r="AX23" s="231">
        <f>'2.3'!AX23/'3.1.a'!$H$183</f>
        <v>0.11920113021912193</v>
      </c>
      <c r="AY23" s="230">
        <f>'2.3'!AY23/'3.1.a'!$I$183</f>
        <v>9.6813119949609019E-2</v>
      </c>
      <c r="AZ23" s="207">
        <f>'2.3'!AZ23/'3.1.a'!$I$183</f>
        <v>5.0710289569855013E-3</v>
      </c>
      <c r="BA23" s="207">
        <f>'2.3'!BA23/'3.1.a'!$I$183</f>
        <v>-5.0769640354117688E-3</v>
      </c>
      <c r="BB23" s="207">
        <f>'2.3'!BB23/'3.1.a'!$I$183</f>
        <v>9.6807184871182755E-2</v>
      </c>
      <c r="BC23" s="207">
        <f>'2.3'!BC23/'3.1.a'!$I$183</f>
        <v>1.2815210951734808E-2</v>
      </c>
      <c r="BD23" s="207">
        <f>'2.3'!BD23/'3.1.a'!$I$183</f>
        <v>1.5059967648767018E-3</v>
      </c>
      <c r="BE23" s="207">
        <f>'2.3'!BE23/'3.1.a'!$I$183</f>
        <v>-1.1604393623569274E-2</v>
      </c>
      <c r="BF23" s="231">
        <f>'2.3'!BF23/'3.1.a'!$I$183</f>
        <v>9.952399896422498E-2</v>
      </c>
      <c r="BG23" s="230">
        <f>'2.3'!BG23/'3.1.a'!$J$183</f>
        <v>8.7590365827232897E-2</v>
      </c>
      <c r="BH23" s="207">
        <f>'2.3'!BH23/'3.1.a'!$J$183</f>
        <v>3.7039473648629116E-3</v>
      </c>
      <c r="BI23" s="207">
        <f>'2.3'!BI23/'3.1.a'!$J$183</f>
        <v>-4.1883594600893937E-3</v>
      </c>
      <c r="BJ23" s="207">
        <f>'2.3'!BJ23/'3.1.a'!$J$183</f>
        <v>8.7105953732006414E-2</v>
      </c>
      <c r="BK23" s="207">
        <f>'2.3'!BK23/'3.1.a'!$J$183</f>
        <v>8.2474085545204169E-3</v>
      </c>
      <c r="BL23" s="207">
        <f>'2.3'!BL23/'3.1.a'!$J$183</f>
        <v>7.857592855325269E-4</v>
      </c>
      <c r="BM23" s="207">
        <f>'2.3'!BM23/'3.1.a'!$J$183</f>
        <v>-6.6700158094053722E-3</v>
      </c>
      <c r="BN23" s="231">
        <f>'2.3'!BN23/'3.1.a'!$J$183</f>
        <v>8.9469105762653975E-2</v>
      </c>
      <c r="BO23" s="230">
        <f>'2.3'!BO23/'3.1.a'!$K$183</f>
        <v>8.6107514266505952E-2</v>
      </c>
      <c r="BP23" s="207">
        <f>'2.3'!BP23/'3.1.a'!$K$183</f>
        <v>3.1948509571823303E-3</v>
      </c>
      <c r="BQ23" s="207">
        <f>'2.3'!BQ23/'3.1.a'!$K$183</f>
        <v>-3.9061709514357297E-3</v>
      </c>
      <c r="BR23" s="207">
        <f>'2.3'!BR23/'3.1.a'!$K$183</f>
        <v>8.5396194272252549E-2</v>
      </c>
      <c r="BS23" s="207">
        <f>'2.3'!BS23/'3.1.a'!$K$183</f>
        <v>8.6718275868426162E-3</v>
      </c>
      <c r="BT23" s="207">
        <f>'2.3'!BT23/'3.1.a'!$K$183</f>
        <v>7.640802684102427E-4</v>
      </c>
      <c r="BU23" s="207">
        <f>'2.3'!BU23/'3.1.a'!$K$183</f>
        <v>-7.2541672337479253E-3</v>
      </c>
      <c r="BV23" s="231">
        <f>'2.3'!BV23/'3.1.a'!$K$183</f>
        <v>8.7577934893757481E-2</v>
      </c>
      <c r="BW23" s="230">
        <f>'2.3'!BW23/'3.1.a'!$L$183</f>
        <v>7.0041422027033201E-2</v>
      </c>
      <c r="BX23" s="207">
        <f>'2.3'!BX23/'3.1.a'!$L$183</f>
        <v>2.891242986348463E-3</v>
      </c>
      <c r="BY23" s="207">
        <f>'2.3'!BY23/'3.1.a'!$L$183</f>
        <v>-3.6841229367837714E-3</v>
      </c>
      <c r="BZ23" s="207">
        <f>'2.3'!BZ23/'3.1.a'!$L$183</f>
        <v>6.9248542076597891E-2</v>
      </c>
      <c r="CA23" s="207">
        <f>'2.3'!CA23/'3.1.a'!$L$183</f>
        <v>6.6459120361965201E-3</v>
      </c>
      <c r="CB23" s="207">
        <f>'2.3'!CB23/'3.1.a'!$L$183</f>
        <v>6.5756830949581209E-4</v>
      </c>
      <c r="CC23" s="207">
        <f>'2.3'!CC23/'3.1.a'!$L$183</f>
        <v>-5.3257252411954507E-3</v>
      </c>
      <c r="CD23" s="231">
        <f>'2.3'!CD23/'3.1.a'!$L$183</f>
        <v>7.1226297181094772E-2</v>
      </c>
      <c r="CE23" s="230">
        <f>'2.3'!CE23/'3.1.a'!$M$183</f>
        <v>5.7665769036004184E-2</v>
      </c>
      <c r="CF23" s="207">
        <f>'2.3'!CF23/'3.1.a'!$M$183</f>
        <v>2.8367248445454142E-3</v>
      </c>
      <c r="CG23" s="207">
        <f>'2.3'!CG23/'3.1.a'!$M$183</f>
        <v>-3.7574812038381729E-3</v>
      </c>
      <c r="CH23" s="207">
        <f>'2.3'!CH23/'3.1.a'!$M$183</f>
        <v>5.6745012676711427E-2</v>
      </c>
      <c r="CI23" s="207">
        <f>'2.3'!CI23/'3.1.a'!$M$183</f>
        <v>4.8669982915976809E-3</v>
      </c>
      <c r="CJ23" s="207">
        <f>'2.3'!CJ23/'3.1.a'!$M$183</f>
        <v>6.7038523019116909E-4</v>
      </c>
      <c r="CK23" s="207">
        <f>'2.3'!CK23/'3.1.a'!$M$183</f>
        <v>-4.1789713939500411E-3</v>
      </c>
      <c r="CL23" s="270">
        <f>'2.3'!CL23/'3.1.a'!$M$183</f>
        <v>5.810342480455024E-2</v>
      </c>
      <c r="CM23" s="230">
        <f>'2.3'!CM23/'3.1.a'!$N$183</f>
        <v>6.9337945223181596E-2</v>
      </c>
      <c r="CN23" s="207">
        <f>'2.3'!CN23/'3.1.a'!$N$183</f>
        <v>2.2658916839871923E-3</v>
      </c>
      <c r="CO23" s="207">
        <f>'2.3'!CO23/'3.1.a'!$N$183</f>
        <v>-3.5341214260607478E-3</v>
      </c>
      <c r="CP23" s="207">
        <f>'2.3'!CP23/'3.1.a'!$N$183</f>
        <v>6.8069715481108045E-2</v>
      </c>
      <c r="CQ23" s="207">
        <f>'2.3'!CQ23/'3.1.a'!$N$183</f>
        <v>4.2598074657753766E-3</v>
      </c>
      <c r="CR23" s="207">
        <f>'2.3'!CR23/'3.1.a'!$N$183</f>
        <v>5.9034316781857448E-4</v>
      </c>
      <c r="CS23" s="207">
        <f>'2.3'!CS23/'3.1.a'!$N$183</f>
        <v>-3.4610812138410403E-3</v>
      </c>
      <c r="CT23" s="270">
        <f>'2.3'!CT23/'3.1.a'!$N$183</f>
        <v>6.9458784900860937E-2</v>
      </c>
    </row>
    <row r="24" spans="1:98" ht="20" customHeight="1" x14ac:dyDescent="0.2">
      <c r="A24" s="35">
        <v>241</v>
      </c>
      <c r="B24" s="36" t="s">
        <v>308</v>
      </c>
      <c r="C24" s="218">
        <f>'2.3'!C24/'3.1.a'!$C$183</f>
        <v>5.811362654777729E-3</v>
      </c>
      <c r="D24" s="143">
        <f>'2.3'!D24/'3.1.a'!$C$183</f>
        <v>0</v>
      </c>
      <c r="E24" s="143">
        <f>'2.3'!E24/'3.1.a'!$C$183</f>
        <v>0</v>
      </c>
      <c r="F24" s="143">
        <f>'2.3'!F24/'3.1.a'!$C$183</f>
        <v>5.811362654777729E-3</v>
      </c>
      <c r="G24" s="143">
        <f>'2.3'!G24/'3.1.a'!$C$183</f>
        <v>8.4992385047764359E-5</v>
      </c>
      <c r="H24" s="143">
        <f>'2.3'!H24/'3.1.a'!$C$183</f>
        <v>1.4938841298460799E-5</v>
      </c>
      <c r="I24" s="143">
        <f>'2.3'!I24/'3.1.a'!$C$183</f>
        <v>0</v>
      </c>
      <c r="J24" s="219">
        <f>'2.3'!J24/'3.1.a'!$C$183</f>
        <v>5.9112938811239539E-3</v>
      </c>
      <c r="K24" s="218">
        <f>'2.3'!K24/'3.1.a'!$D$183</f>
        <v>6.8849613561755424E-3</v>
      </c>
      <c r="L24" s="143">
        <f>'2.3'!L24/'3.1.a'!$D$183</f>
        <v>0</v>
      </c>
      <c r="M24" s="143">
        <f>'2.3'!M24/'3.1.a'!$D$183</f>
        <v>0</v>
      </c>
      <c r="N24" s="143">
        <f>'2.3'!N24/'3.1.a'!$D$183</f>
        <v>6.8849613561755424E-3</v>
      </c>
      <c r="O24" s="143">
        <f>'2.3'!O24/'3.1.a'!$D$183</f>
        <v>7.5774078282705645E-5</v>
      </c>
      <c r="P24" s="143">
        <f>'2.3'!P24/'3.1.a'!$D$183</f>
        <v>1.2241375398918584E-5</v>
      </c>
      <c r="Q24" s="143">
        <f>'2.3'!Q24/'3.1.a'!$D$183</f>
        <v>0</v>
      </c>
      <c r="R24" s="219">
        <f>'2.3'!R24/'3.1.a'!$D$183</f>
        <v>6.9729768098571662E-3</v>
      </c>
      <c r="S24" s="218">
        <f>'2.3'!S24/'3.1.a'!$E$183</f>
        <v>6.6505087363618268E-3</v>
      </c>
      <c r="T24" s="143">
        <f>'2.3'!T24/'3.1.a'!$E$183</f>
        <v>0</v>
      </c>
      <c r="U24" s="143">
        <f>'2.3'!U24/'3.1.a'!$E$183</f>
        <v>0</v>
      </c>
      <c r="V24" s="143">
        <f>'2.3'!V24/'3.1.a'!$E$183</f>
        <v>6.6505087363618268E-3</v>
      </c>
      <c r="W24" s="143">
        <f>'2.3'!W24/'3.1.a'!$E$183</f>
        <v>7.200741242922424E-5</v>
      </c>
      <c r="X24" s="143">
        <f>'2.3'!X24/'3.1.a'!$E$183</f>
        <v>1.3696051728508389E-5</v>
      </c>
      <c r="Y24" s="143">
        <f>'2.3'!Y24/'3.1.a'!$E$183</f>
        <v>0</v>
      </c>
      <c r="Z24" s="219">
        <f>'2.3'!Z24/'3.1.a'!$E$183</f>
        <v>6.7362122005195594E-3</v>
      </c>
      <c r="AA24" s="218">
        <f>'2.3'!AA24/'3.1.a'!$F$183</f>
        <v>7.2003798019148061E-3</v>
      </c>
      <c r="AB24" s="143">
        <f>'2.3'!AB24/'3.1.a'!$F$183</f>
        <v>0</v>
      </c>
      <c r="AC24" s="143">
        <f>'2.3'!AC24/'3.1.a'!$F$183</f>
        <v>0</v>
      </c>
      <c r="AD24" s="143">
        <f>'2.3'!AD24/'3.1.a'!$F$183</f>
        <v>7.2003798019148061E-3</v>
      </c>
      <c r="AE24" s="143">
        <f>'2.3'!AE24/'3.1.a'!$F$183</f>
        <v>1.2654142811352576E-4</v>
      </c>
      <c r="AF24" s="143">
        <f>'2.3'!AF24/'3.1.a'!$F$183</f>
        <v>2.4444560585331385E-5</v>
      </c>
      <c r="AG24" s="143">
        <f>'2.3'!AG24/'3.1.a'!$F$183</f>
        <v>0</v>
      </c>
      <c r="AH24" s="219">
        <f>'2.3'!AH24/'3.1.a'!$F$183</f>
        <v>7.3513657906136634E-3</v>
      </c>
      <c r="AI24" s="218">
        <f>'2.3'!AI24/'3.1.a'!$G$183</f>
        <v>8.6923581886535987E-3</v>
      </c>
      <c r="AJ24" s="143">
        <f>'2.3'!AJ24/'3.1.a'!$G$183</f>
        <v>0</v>
      </c>
      <c r="AK24" s="143">
        <f>'2.3'!AK24/'3.1.a'!$G$183</f>
        <v>0</v>
      </c>
      <c r="AL24" s="143">
        <f>'2.3'!AL24/'3.1.a'!$G$183</f>
        <v>8.6923581886535987E-3</v>
      </c>
      <c r="AM24" s="143">
        <f>'2.3'!AM24/'3.1.a'!$G$183</f>
        <v>1.8348342921618545E-4</v>
      </c>
      <c r="AN24" s="143">
        <f>'2.3'!AN24/'3.1.a'!$G$183</f>
        <v>2.6950249435440145E-5</v>
      </c>
      <c r="AO24" s="143">
        <f>'2.3'!AO24/'3.1.a'!$G$183</f>
        <v>0</v>
      </c>
      <c r="AP24" s="219">
        <f>'2.3'!AP24/'3.1.a'!$G$183</f>
        <v>8.9027918673052243E-3</v>
      </c>
      <c r="AQ24" s="218">
        <f>'2.3'!AQ24/'3.1.a'!$H$183</f>
        <v>1.0604586626803603E-2</v>
      </c>
      <c r="AR24" s="143">
        <f>'2.3'!AR24/'3.1.a'!$H$183</f>
        <v>0</v>
      </c>
      <c r="AS24" s="143">
        <f>'2.3'!AS24/'3.1.a'!$H$183</f>
        <v>0</v>
      </c>
      <c r="AT24" s="143">
        <f>'2.3'!AT24/'3.1.a'!$H$183</f>
        <v>1.0604586626803603E-2</v>
      </c>
      <c r="AU24" s="143">
        <f>'2.3'!AU24/'3.1.a'!$H$183</f>
        <v>3.1646197351079187E-4</v>
      </c>
      <c r="AV24" s="143">
        <f>'2.3'!AV24/'3.1.a'!$H$183</f>
        <v>4.1526452961369857E-5</v>
      </c>
      <c r="AW24" s="143">
        <f>'2.3'!AW24/'3.1.a'!$H$183</f>
        <v>0</v>
      </c>
      <c r="AX24" s="219">
        <f>'2.3'!AX24/'3.1.a'!$H$183</f>
        <v>1.0962575053275764E-2</v>
      </c>
      <c r="AY24" s="218">
        <f>'2.3'!AY24/'3.1.a'!$I$183</f>
        <v>1.0099352452167061E-2</v>
      </c>
      <c r="AZ24" s="143">
        <f>'2.3'!AZ24/'3.1.a'!$I$183</f>
        <v>0</v>
      </c>
      <c r="BA24" s="143">
        <f>'2.3'!BA24/'3.1.a'!$I$183</f>
        <v>0</v>
      </c>
      <c r="BB24" s="143">
        <f>'2.3'!BB24/'3.1.a'!$I$183</f>
        <v>1.0099352452167061E-2</v>
      </c>
      <c r="BC24" s="143">
        <f>'2.3'!BC24/'3.1.a'!$I$183</f>
        <v>3.322826435309425E-4</v>
      </c>
      <c r="BD24" s="143">
        <f>'2.3'!BD24/'3.1.a'!$I$183</f>
        <v>4.7780160782130109E-5</v>
      </c>
      <c r="BE24" s="143">
        <f>'2.3'!BE24/'3.1.a'!$I$183</f>
        <v>0</v>
      </c>
      <c r="BF24" s="219">
        <f>'2.3'!BF24/'3.1.a'!$I$183</f>
        <v>1.0479415256480135E-2</v>
      </c>
      <c r="BG24" s="218">
        <f>'2.3'!BG24/'3.1.a'!$J$183</f>
        <v>8.3590848635536497E-3</v>
      </c>
      <c r="BH24" s="143">
        <f>'2.3'!BH24/'3.1.a'!$J$183</f>
        <v>0</v>
      </c>
      <c r="BI24" s="143">
        <f>'2.3'!BI24/'3.1.a'!$J$183</f>
        <v>0</v>
      </c>
      <c r="BJ24" s="143">
        <f>'2.3'!BJ24/'3.1.a'!$J$183</f>
        <v>8.3590848635536497E-3</v>
      </c>
      <c r="BK24" s="143">
        <f>'2.3'!BK24/'3.1.a'!$J$183</f>
        <v>3.6209490111007066E-4</v>
      </c>
      <c r="BL24" s="143">
        <f>'2.3'!BL24/'3.1.a'!$J$183</f>
        <v>4.457619050316671E-5</v>
      </c>
      <c r="BM24" s="143">
        <f>'2.3'!BM24/'3.1.a'!$J$183</f>
        <v>0</v>
      </c>
      <c r="BN24" s="219">
        <f>'2.3'!BN24/'3.1.a'!$J$183</f>
        <v>8.7657559551668866E-3</v>
      </c>
      <c r="BO24" s="218">
        <f>'2.3'!BO24/'3.1.a'!$K$183</f>
        <v>7.4518306871278195E-3</v>
      </c>
      <c r="BP24" s="143">
        <f>'2.3'!BP24/'3.1.a'!$K$183</f>
        <v>0</v>
      </c>
      <c r="BQ24" s="143">
        <f>'2.3'!BQ24/'3.1.a'!$K$183</f>
        <v>0</v>
      </c>
      <c r="BR24" s="143">
        <f>'2.3'!BR24/'3.1.a'!$K$183</f>
        <v>7.4518306871278195E-3</v>
      </c>
      <c r="BS24" s="143">
        <f>'2.3'!BS24/'3.1.a'!$K$183</f>
        <v>5.0505543541731724E-4</v>
      </c>
      <c r="BT24" s="143">
        <f>'2.3'!BT24/'3.1.a'!$K$183</f>
        <v>6.6359746302443705E-5</v>
      </c>
      <c r="BU24" s="143">
        <f>'2.3'!BU24/'3.1.a'!$K$183</f>
        <v>0</v>
      </c>
      <c r="BV24" s="219">
        <f>'2.3'!BV24/'3.1.a'!$K$183</f>
        <v>8.0232458688475807E-3</v>
      </c>
      <c r="BW24" s="218">
        <f>'2.3'!BW24/'3.1.a'!$L$183</f>
        <v>7.5407225889697988E-3</v>
      </c>
      <c r="BX24" s="143">
        <f>'2.3'!BX24/'3.1.a'!$L$183</f>
        <v>0</v>
      </c>
      <c r="BY24" s="143">
        <f>'2.3'!BY24/'3.1.a'!$L$183</f>
        <v>0</v>
      </c>
      <c r="BZ24" s="143">
        <f>'2.3'!BZ24/'3.1.a'!$L$183</f>
        <v>7.5407225889697988E-3</v>
      </c>
      <c r="CA24" s="143">
        <f>'2.3'!CA24/'3.1.a'!$L$183</f>
        <v>4.085682654547284E-4</v>
      </c>
      <c r="CB24" s="143">
        <f>'2.3'!CB24/'3.1.a'!$L$183</f>
        <v>5.2788338194112516E-5</v>
      </c>
      <c r="CC24" s="143">
        <f>'2.3'!CC24/'3.1.a'!$L$183</f>
        <v>0</v>
      </c>
      <c r="CD24" s="219">
        <f>'2.3'!CD24/'3.1.a'!$L$183</f>
        <v>8.0020791926186403E-3</v>
      </c>
      <c r="CE24" s="218">
        <f>'2.3'!CE24/'3.1.a'!$M$183</f>
        <v>6.0648617043889746E-3</v>
      </c>
      <c r="CF24" s="143">
        <f>'2.3'!CF24/'3.1.a'!$M$183</f>
        <v>0</v>
      </c>
      <c r="CG24" s="143">
        <f>'2.3'!CG24/'3.1.a'!$M$183</f>
        <v>0</v>
      </c>
      <c r="CH24" s="143">
        <f>'2.3'!CH24/'3.1.a'!$M$183</f>
        <v>6.0648617043889746E-3</v>
      </c>
      <c r="CI24" s="143">
        <f>'2.3'!CI24/'3.1.a'!$M$183</f>
        <v>5.7754216808404817E-5</v>
      </c>
      <c r="CJ24" s="143">
        <f>'2.3'!CJ24/'3.1.a'!$M$183</f>
        <v>9.0597001465165283E-5</v>
      </c>
      <c r="CK24" s="143">
        <f>'2.3'!CK24/'3.1.a'!$M$183</f>
        <v>0</v>
      </c>
      <c r="CL24" s="271">
        <f>'2.3'!CL24/'3.1.a'!$M$183</f>
        <v>6.2132129226625445E-3</v>
      </c>
      <c r="CM24" s="218">
        <f>'2.3'!CM24/'3.1.a'!$N$183</f>
        <v>5.7453974873222496E-3</v>
      </c>
      <c r="CN24" s="143">
        <f>'2.3'!CN24/'3.1.a'!$N$183</f>
        <v>0</v>
      </c>
      <c r="CO24" s="143">
        <f>'2.3'!CO24/'3.1.a'!$N$183</f>
        <v>0</v>
      </c>
      <c r="CP24" s="143">
        <f>'2.3'!CP24/'3.1.a'!$N$183</f>
        <v>5.7453974873222496E-3</v>
      </c>
      <c r="CQ24" s="143">
        <f>'2.3'!CQ24/'3.1.a'!$N$183</f>
        <v>4.950955104704731E-5</v>
      </c>
      <c r="CR24" s="143">
        <f>'2.3'!CR24/'3.1.a'!$N$183</f>
        <v>6.0519227231742064E-5</v>
      </c>
      <c r="CS24" s="143">
        <f>'2.3'!CS24/'3.1.a'!$N$183</f>
        <v>0</v>
      </c>
      <c r="CT24" s="271">
        <f>'2.3'!CT24/'3.1.a'!$N$183</f>
        <v>5.8554262656010398E-3</v>
      </c>
    </row>
    <row r="25" spans="1:98" ht="20" customHeight="1" x14ac:dyDescent="0.2">
      <c r="A25" s="35">
        <v>242</v>
      </c>
      <c r="B25" s="36" t="s">
        <v>309</v>
      </c>
      <c r="C25" s="218">
        <f>'2.3'!C25/'3.1.a'!$C$183</f>
        <v>5.9889599813329593E-2</v>
      </c>
      <c r="D25" s="143">
        <f>'2.3'!D25/'3.1.a'!$C$183</f>
        <v>4.1882890247428679E-3</v>
      </c>
      <c r="E25" s="143">
        <f>'2.3'!E25/'3.1.a'!$C$183</f>
        <v>0</v>
      </c>
      <c r="F25" s="143">
        <f>'2.3'!F25/'3.1.a'!$C$183</f>
        <v>6.4077888838072458E-2</v>
      </c>
      <c r="G25" s="143">
        <f>'2.3'!G25/'3.1.a'!$C$183</f>
        <v>3.25642116736658E-4</v>
      </c>
      <c r="H25" s="143">
        <f>'2.3'!H25/'3.1.a'!$C$183</f>
        <v>1.1655824556369638E-4</v>
      </c>
      <c r="I25" s="143">
        <f>'2.3'!I25/'3.1.a'!$C$183</f>
        <v>0</v>
      </c>
      <c r="J25" s="219">
        <f>'2.3'!J25/'3.1.a'!$C$183</f>
        <v>6.4520089200372818E-2</v>
      </c>
      <c r="K25" s="218">
        <f>'2.3'!K25/'3.1.a'!$D$183</f>
        <v>6.42379614564767E-2</v>
      </c>
      <c r="L25" s="143">
        <f>'2.3'!L25/'3.1.a'!$D$183</f>
        <v>4.4994744456014115E-3</v>
      </c>
      <c r="M25" s="143">
        <f>'2.3'!M25/'3.1.a'!$D$183</f>
        <v>0</v>
      </c>
      <c r="N25" s="143">
        <f>'2.3'!N25/'3.1.a'!$D$183</f>
        <v>6.873743590207812E-2</v>
      </c>
      <c r="O25" s="143">
        <f>'2.3'!O25/'3.1.a'!$D$183</f>
        <v>4.0275316964379971E-4</v>
      </c>
      <c r="P25" s="143">
        <f>'2.3'!P25/'3.1.a'!$D$183</f>
        <v>1.3574033988769682E-4</v>
      </c>
      <c r="Q25" s="143">
        <f>'2.3'!Q25/'3.1.a'!$D$183</f>
        <v>0</v>
      </c>
      <c r="R25" s="219">
        <f>'2.3'!R25/'3.1.a'!$D$183</f>
        <v>6.9275929411609621E-2</v>
      </c>
      <c r="S25" s="218">
        <f>'2.3'!S25/'3.1.a'!$E$183</f>
        <v>5.8512916399589505E-2</v>
      </c>
      <c r="T25" s="143">
        <f>'2.3'!T25/'3.1.a'!$E$183</f>
        <v>3.5586312298349241E-3</v>
      </c>
      <c r="U25" s="143">
        <f>'2.3'!U25/'3.1.a'!$E$183</f>
        <v>0</v>
      </c>
      <c r="V25" s="143">
        <f>'2.3'!V25/'3.1.a'!$E$183</f>
        <v>6.2071547629424427E-2</v>
      </c>
      <c r="W25" s="143">
        <f>'2.3'!W25/'3.1.a'!$E$183</f>
        <v>3.9234418042985279E-4</v>
      </c>
      <c r="X25" s="143">
        <f>'2.3'!X25/'3.1.a'!$E$183</f>
        <v>1.394321775196962E-4</v>
      </c>
      <c r="Y25" s="143">
        <f>'2.3'!Y25/'3.1.a'!$E$183</f>
        <v>0</v>
      </c>
      <c r="Z25" s="219">
        <f>'2.3'!Z25/'3.1.a'!$E$183</f>
        <v>6.2603323987373977E-2</v>
      </c>
      <c r="AA25" s="218">
        <f>'2.3'!AA25/'3.1.a'!$F$183</f>
        <v>5.8218753493573402E-2</v>
      </c>
      <c r="AB25" s="143">
        <f>'2.3'!AB25/'3.1.a'!$F$183</f>
        <v>3.34151722817028E-3</v>
      </c>
      <c r="AC25" s="143">
        <f>'2.3'!AC25/'3.1.a'!$F$183</f>
        <v>0</v>
      </c>
      <c r="AD25" s="143">
        <f>'2.3'!AD25/'3.1.a'!$F$183</f>
        <v>6.1560270721743679E-2</v>
      </c>
      <c r="AE25" s="143">
        <f>'2.3'!AE25/'3.1.a'!$F$183</f>
        <v>6.339917765664473E-4</v>
      </c>
      <c r="AF25" s="143">
        <f>'2.3'!AF25/'3.1.a'!$F$183</f>
        <v>1.5395942803428226E-4</v>
      </c>
      <c r="AG25" s="143">
        <f>'2.3'!AG25/'3.1.a'!$F$183</f>
        <v>0</v>
      </c>
      <c r="AH25" s="219">
        <f>'2.3'!AH25/'3.1.a'!$F$183</f>
        <v>6.2348221926344406E-2</v>
      </c>
      <c r="AI25" s="218">
        <f>'2.3'!AI25/'3.1.a'!$G$183</f>
        <v>6.1379319604805513E-2</v>
      </c>
      <c r="AJ25" s="143">
        <f>'2.3'!AJ25/'3.1.a'!$G$183</f>
        <v>3.6435847536344383E-3</v>
      </c>
      <c r="AK25" s="143">
        <f>'2.3'!AK25/'3.1.a'!$G$183</f>
        <v>0</v>
      </c>
      <c r="AL25" s="143">
        <f>'2.3'!AL25/'3.1.a'!$G$183</f>
        <v>6.5022904358439951E-2</v>
      </c>
      <c r="AM25" s="143">
        <f>'2.3'!AM25/'3.1.a'!$G$183</f>
        <v>1.0134171439771758E-3</v>
      </c>
      <c r="AN25" s="143">
        <f>'2.3'!AN25/'3.1.a'!$G$183</f>
        <v>1.8073019597379547E-4</v>
      </c>
      <c r="AO25" s="143">
        <f>'2.3'!AO25/'3.1.a'!$G$183</f>
        <v>0</v>
      </c>
      <c r="AP25" s="219">
        <f>'2.3'!AP25/'3.1.a'!$G$183</f>
        <v>6.6217051698390914E-2</v>
      </c>
      <c r="AQ25" s="218">
        <f>'2.3'!AQ25/'3.1.a'!$H$183</f>
        <v>0.10145777274070047</v>
      </c>
      <c r="AR25" s="143">
        <f>'2.3'!AR25/'3.1.a'!$H$183</f>
        <v>4.709861897447324E-3</v>
      </c>
      <c r="AS25" s="143">
        <f>'2.3'!AS25/'3.1.a'!$H$183</f>
        <v>0</v>
      </c>
      <c r="AT25" s="143">
        <f>'2.3'!AT25/'3.1.a'!$H$183</f>
        <v>0.10616763463814781</v>
      </c>
      <c r="AU25" s="143">
        <f>'2.3'!AU25/'3.1.a'!$H$183</f>
        <v>1.8290250436379847E-3</v>
      </c>
      <c r="AV25" s="143">
        <f>'2.3'!AV25/'3.1.a'!$H$183</f>
        <v>2.4189548406037528E-4</v>
      </c>
      <c r="AW25" s="143">
        <f>'2.3'!AW25/'3.1.a'!$H$183</f>
        <v>0</v>
      </c>
      <c r="AX25" s="219">
        <f>'2.3'!AX25/'3.1.a'!$H$183</f>
        <v>0.10823855516584617</v>
      </c>
      <c r="AY25" s="218">
        <f>'2.3'!AY25/'3.1.a'!$I$183</f>
        <v>8.163671222307399E-2</v>
      </c>
      <c r="AZ25" s="143">
        <f>'2.3'!AZ25/'3.1.a'!$I$183</f>
        <v>5.0710289569855013E-3</v>
      </c>
      <c r="BA25" s="143">
        <f>'2.3'!BA25/'3.1.a'!$I$183</f>
        <v>0</v>
      </c>
      <c r="BB25" s="143">
        <f>'2.3'!BB25/'3.1.a'!$I$183</f>
        <v>8.67077411800595E-2</v>
      </c>
      <c r="BC25" s="143">
        <f>'2.3'!BC25/'3.1.a'!$I$183</f>
        <v>2.0346775397662733E-3</v>
      </c>
      <c r="BD25" s="143">
        <f>'2.3'!BD25/'3.1.a'!$I$183</f>
        <v>3.0216498791907088E-4</v>
      </c>
      <c r="BE25" s="143">
        <f>'2.3'!BE25/'3.1.a'!$I$183</f>
        <v>0</v>
      </c>
      <c r="BF25" s="219">
        <f>'2.3'!BF25/'3.1.a'!$I$183</f>
        <v>8.9044583707744832E-2</v>
      </c>
      <c r="BG25" s="218">
        <f>'2.3'!BG25/'3.1.a'!$J$183</f>
        <v>7.5042921503589863E-2</v>
      </c>
      <c r="BH25" s="143">
        <f>'2.3'!BH25/'3.1.a'!$J$183</f>
        <v>3.7039473648629116E-3</v>
      </c>
      <c r="BI25" s="143">
        <f>'2.3'!BI25/'3.1.a'!$J$183</f>
        <v>0</v>
      </c>
      <c r="BJ25" s="143">
        <f>'2.3'!BJ25/'3.1.a'!$J$183</f>
        <v>7.874686886845278E-2</v>
      </c>
      <c r="BK25" s="143">
        <f>'2.3'!BK25/'3.1.a'!$J$183</f>
        <v>1.6574996724991067E-3</v>
      </c>
      <c r="BL25" s="143">
        <f>'2.3'!BL25/'3.1.a'!$J$183</f>
        <v>2.9898126653522816E-4</v>
      </c>
      <c r="BM25" s="143">
        <f>'2.3'!BM25/'3.1.a'!$J$183</f>
        <v>0</v>
      </c>
      <c r="BN25" s="219">
        <f>'2.3'!BN25/'3.1.a'!$J$183</f>
        <v>8.0703349807487099E-2</v>
      </c>
      <c r="BO25" s="218">
        <f>'2.3'!BO25/'3.1.a'!$K$183</f>
        <v>7.474951262794241E-2</v>
      </c>
      <c r="BP25" s="143">
        <f>'2.3'!BP25/'3.1.a'!$K$183</f>
        <v>3.1948509571823303E-3</v>
      </c>
      <c r="BQ25" s="143">
        <f>'2.3'!BQ25/'3.1.a'!$K$183</f>
        <v>0</v>
      </c>
      <c r="BR25" s="143">
        <f>'2.3'!BR25/'3.1.a'!$K$183</f>
        <v>7.7944363585124729E-2</v>
      </c>
      <c r="BS25" s="143">
        <f>'2.3'!BS25/'3.1.a'!$K$183</f>
        <v>1.333567618502096E-3</v>
      </c>
      <c r="BT25" s="143">
        <f>'2.3'!BT25/'3.1.a'!$K$183</f>
        <v>2.7675782128307603E-4</v>
      </c>
      <c r="BU25" s="143">
        <f>'2.3'!BU25/'3.1.a'!$K$183</f>
        <v>0</v>
      </c>
      <c r="BV25" s="219">
        <f>'2.3'!BV25/'3.1.a'!$K$183</f>
        <v>7.9554689024909891E-2</v>
      </c>
      <c r="BW25" s="218">
        <f>'2.3'!BW25/'3.1.a'!$L$183</f>
        <v>5.8816576501279631E-2</v>
      </c>
      <c r="BX25" s="143">
        <f>'2.3'!BX25/'3.1.a'!$L$183</f>
        <v>2.891242986348463E-3</v>
      </c>
      <c r="BY25" s="143">
        <f>'2.3'!BY25/'3.1.a'!$L$183</f>
        <v>0</v>
      </c>
      <c r="BZ25" s="143">
        <f>'2.3'!BZ25/'3.1.a'!$L$183</f>
        <v>6.1707819487628095E-2</v>
      </c>
      <c r="CA25" s="143">
        <f>'2.3'!CA25/'3.1.a'!$L$183</f>
        <v>1.2001592094110674E-3</v>
      </c>
      <c r="CB25" s="143">
        <f>'2.3'!CB25/'3.1.a'!$L$183</f>
        <v>3.1623929143697211E-4</v>
      </c>
      <c r="CC25" s="143">
        <f>'2.3'!CC25/'3.1.a'!$L$183</f>
        <v>0</v>
      </c>
      <c r="CD25" s="219">
        <f>'2.3'!CD25/'3.1.a'!$L$183</f>
        <v>6.3224217988476134E-2</v>
      </c>
      <c r="CE25" s="218">
        <f>'2.3'!CE25/'3.1.a'!$M$183</f>
        <v>4.784342612777704E-2</v>
      </c>
      <c r="CF25" s="143">
        <f>'2.3'!CF25/'3.1.a'!$M$183</f>
        <v>2.8367248445454142E-3</v>
      </c>
      <c r="CG25" s="143">
        <f>'2.3'!CG25/'3.1.a'!$M$183</f>
        <v>0</v>
      </c>
      <c r="CH25" s="143">
        <f>'2.3'!CH25/'3.1.a'!$M$183</f>
        <v>5.0680150972322459E-2</v>
      </c>
      <c r="CI25" s="143">
        <f>'2.3'!CI25/'3.1.a'!$M$183</f>
        <v>8.8137171455469627E-4</v>
      </c>
      <c r="CJ25" s="143">
        <f>'2.3'!CJ25/'3.1.a'!$M$183</f>
        <v>3.2868919501054288E-4</v>
      </c>
      <c r="CK25" s="143">
        <f>'2.3'!CK25/'3.1.a'!$M$183</f>
        <v>0</v>
      </c>
      <c r="CL25" s="271">
        <f>'2.3'!CL25/'3.1.a'!$M$183</f>
        <v>5.18902118818877E-2</v>
      </c>
      <c r="CM25" s="218">
        <f>'2.3'!CM25/'3.1.a'!$N$183</f>
        <v>6.0058426309798581E-2</v>
      </c>
      <c r="CN25" s="143">
        <f>'2.3'!CN25/'3.1.a'!$N$183</f>
        <v>2.2658916839871923E-3</v>
      </c>
      <c r="CO25" s="143">
        <f>'2.3'!CO25/'3.1.a'!$N$183</f>
        <v>0</v>
      </c>
      <c r="CP25" s="143">
        <f>'2.3'!CP25/'3.1.a'!$N$183</f>
        <v>6.232431799378578E-2</v>
      </c>
      <c r="CQ25" s="143">
        <f>'2.3'!CQ25/'3.1.a'!$N$183</f>
        <v>9.2600665555633236E-4</v>
      </c>
      <c r="CR25" s="143">
        <f>'2.3'!CR25/'3.1.a'!$N$183</f>
        <v>3.8800577237761713E-4</v>
      </c>
      <c r="CS25" s="143">
        <f>'2.3'!CS25/'3.1.a'!$N$183</f>
        <v>0</v>
      </c>
      <c r="CT25" s="271">
        <f>'2.3'!CT25/'3.1.a'!$N$183</f>
        <v>6.3638330421719722E-2</v>
      </c>
    </row>
    <row r="26" spans="1:98" ht="20" customHeight="1" x14ac:dyDescent="0.2">
      <c r="A26" s="35">
        <v>243</v>
      </c>
      <c r="B26" s="36" t="s">
        <v>310</v>
      </c>
      <c r="C26" s="218">
        <f>'2.3'!C26/'3.1.a'!$C$183</f>
        <v>4.7617531726581765E-3</v>
      </c>
      <c r="D26" s="143">
        <f>'2.3'!D26/'3.1.a'!$C$183</f>
        <v>0</v>
      </c>
      <c r="E26" s="143">
        <f>'2.3'!E26/'3.1.a'!$C$183</f>
        <v>-4.5833047401248684E-3</v>
      </c>
      <c r="F26" s="143">
        <f>'2.3'!F26/'3.1.a'!$C$183</f>
        <v>1.7844843253330854E-4</v>
      </c>
      <c r="G26" s="143">
        <f>'2.3'!G26/'3.1.a'!$C$183</f>
        <v>1.5390633287736828E-2</v>
      </c>
      <c r="H26" s="143">
        <f>'2.3'!H26/'3.1.a'!$C$183</f>
        <v>2.6949004855739878E-3</v>
      </c>
      <c r="I26" s="143">
        <f>'2.3'!I26/'3.1.a'!$C$183</f>
        <v>-1.8263982205844125E-2</v>
      </c>
      <c r="J26" s="219">
        <f>'2.3'!J26/'3.1.a'!$C$183</f>
        <v>0</v>
      </c>
      <c r="K26" s="218">
        <f>'2.3'!K26/'3.1.a'!$D$183</f>
        <v>4.7921493846616522E-3</v>
      </c>
      <c r="L26" s="143">
        <f>'2.3'!L26/'3.1.a'!$D$183</f>
        <v>0</v>
      </c>
      <c r="M26" s="143">
        <f>'2.3'!M26/'3.1.a'!$D$183</f>
        <v>-4.7069205464353881E-3</v>
      </c>
      <c r="N26" s="143">
        <f>'2.3'!N26/'3.1.a'!$D$183</f>
        <v>8.5228838226263903E-5</v>
      </c>
      <c r="O26" s="143">
        <f>'2.3'!O26/'3.1.a'!$D$183</f>
        <v>1.0627472606678878E-2</v>
      </c>
      <c r="P26" s="143">
        <f>'2.3'!P26/'3.1.a'!$D$183</f>
        <v>1.9709572199772679E-3</v>
      </c>
      <c r="Q26" s="143">
        <f>'2.3'!Q26/'3.1.a'!$D$183</f>
        <v>-1.2683658664882412E-2</v>
      </c>
      <c r="R26" s="219">
        <f>'2.3'!R26/'3.1.a'!$D$183</f>
        <v>0</v>
      </c>
      <c r="S26" s="218">
        <f>'2.3'!S26/'3.1.a'!$E$183</f>
        <v>3.7024277757621966E-3</v>
      </c>
      <c r="T26" s="143">
        <f>'2.3'!T26/'3.1.a'!$E$183</f>
        <v>0</v>
      </c>
      <c r="U26" s="143">
        <f>'2.3'!U26/'3.1.a'!$E$183</f>
        <v>-3.6641544527681543E-3</v>
      </c>
      <c r="V26" s="143">
        <f>'2.3'!V26/'3.1.a'!$E$183</f>
        <v>3.8273322994042114E-5</v>
      </c>
      <c r="W26" s="143">
        <f>'2.3'!W26/'3.1.a'!$E$183</f>
        <v>1.1372757088847418E-2</v>
      </c>
      <c r="X26" s="143">
        <f>'2.3'!X26/'3.1.a'!$E$183</f>
        <v>2.0919803748962358E-3</v>
      </c>
      <c r="Y26" s="143">
        <f>'2.3'!Y26/'3.1.a'!$E$183</f>
        <v>-1.35030107867377E-2</v>
      </c>
      <c r="Z26" s="219">
        <f>'2.3'!Z26/'3.1.a'!$E$183</f>
        <v>0</v>
      </c>
      <c r="AA26" s="218">
        <f>'2.3'!AA26/'3.1.a'!$F$183</f>
        <v>3.275875421433299E-3</v>
      </c>
      <c r="AB26" s="143">
        <f>'2.3'!AB26/'3.1.a'!$F$183</f>
        <v>0</v>
      </c>
      <c r="AC26" s="143">
        <f>'2.3'!AC26/'3.1.a'!$F$183</f>
        <v>-3.2546915512848911E-3</v>
      </c>
      <c r="AD26" s="143">
        <f>'2.3'!AD26/'3.1.a'!$F$183</f>
        <v>2.1183870148407718E-5</v>
      </c>
      <c r="AE26" s="143">
        <f>'2.3'!AE26/'3.1.a'!$F$183</f>
        <v>9.3885380271955775E-3</v>
      </c>
      <c r="AF26" s="143">
        <f>'2.3'!AF26/'3.1.a'!$F$183</f>
        <v>1.8465036063731752E-3</v>
      </c>
      <c r="AG26" s="143">
        <f>'2.3'!AG26/'3.1.a'!$F$183</f>
        <v>-1.1256225503717163E-2</v>
      </c>
      <c r="AH26" s="219">
        <f>'2.3'!AH26/'3.1.a'!$F$183</f>
        <v>0</v>
      </c>
      <c r="AI26" s="218">
        <f>'2.3'!AI26/'3.1.a'!$G$183</f>
        <v>3.6704519674998796E-3</v>
      </c>
      <c r="AJ26" s="143">
        <f>'2.3'!AJ26/'3.1.a'!$G$183</f>
        <v>0</v>
      </c>
      <c r="AK26" s="143">
        <f>'2.3'!AK26/'3.1.a'!$G$183</f>
        <v>-3.6605911881200629E-3</v>
      </c>
      <c r="AL26" s="143">
        <f>'2.3'!AL26/'3.1.a'!$G$183</f>
        <v>9.8607793798169018E-6</v>
      </c>
      <c r="AM26" s="143">
        <f>'2.3'!AM26/'3.1.a'!$G$183</f>
        <v>7.9748731994529233E-3</v>
      </c>
      <c r="AN26" s="143">
        <f>'2.3'!AN26/'3.1.a'!$G$183</f>
        <v>1.6551895169078592E-3</v>
      </c>
      <c r="AO26" s="143">
        <f>'2.3'!AO26/'3.1.a'!$G$183</f>
        <v>-9.6399234957405995E-3</v>
      </c>
      <c r="AP26" s="219">
        <f>'2.3'!AP26/'3.1.a'!$G$183</f>
        <v>0</v>
      </c>
      <c r="AQ26" s="218">
        <f>'2.3'!AQ26/'3.1.a'!$H$183</f>
        <v>4.764159266205225E-3</v>
      </c>
      <c r="AR26" s="143">
        <f>'2.3'!AR26/'3.1.a'!$H$183</f>
        <v>0</v>
      </c>
      <c r="AS26" s="143">
        <f>'2.3'!AS26/'3.1.a'!$H$183</f>
        <v>-4.7519463471000552E-3</v>
      </c>
      <c r="AT26" s="143">
        <f>'2.3'!AT26/'3.1.a'!$H$183</f>
        <v>1.2212919105170428E-5</v>
      </c>
      <c r="AU26" s="143">
        <f>'2.3'!AU26/'3.1.a'!$H$183</f>
        <v>1.2803682148044782E-2</v>
      </c>
      <c r="AV26" s="143">
        <f>'2.3'!AV26/'3.1.a'!$H$183</f>
        <v>2.5686535872344739E-3</v>
      </c>
      <c r="AW26" s="143">
        <f>'2.3'!AW26/'3.1.a'!$H$183</f>
        <v>-1.5384548654384425E-2</v>
      </c>
      <c r="AX26" s="219">
        <f>'2.3'!AX26/'3.1.a'!$H$183</f>
        <v>0</v>
      </c>
      <c r="AY26" s="218">
        <f>'2.3'!AY26/'3.1.a'!$I$183</f>
        <v>5.0770552743679498E-3</v>
      </c>
      <c r="AZ26" s="143">
        <f>'2.3'!AZ26/'3.1.a'!$I$183</f>
        <v>0</v>
      </c>
      <c r="BA26" s="143">
        <f>'2.3'!BA26/'3.1.a'!$I$183</f>
        <v>-5.0769640354117688E-3</v>
      </c>
      <c r="BB26" s="143">
        <f>'2.3'!BB26/'3.1.a'!$I$183</f>
        <v>9.1238956180824501E-8</v>
      </c>
      <c r="BC26" s="143">
        <f>'2.3'!BC26/'3.1.a'!$I$183</f>
        <v>1.0448250768437594E-2</v>
      </c>
      <c r="BD26" s="143">
        <f>'2.3'!BD26/'3.1.a'!$I$183</f>
        <v>1.156051616175501E-3</v>
      </c>
      <c r="BE26" s="143">
        <f>'2.3'!BE26/'3.1.a'!$I$183</f>
        <v>-1.1604393623569274E-2</v>
      </c>
      <c r="BF26" s="219">
        <f>'2.3'!BF26/'3.1.a'!$I$183</f>
        <v>0</v>
      </c>
      <c r="BG26" s="218">
        <f>'2.3'!BG26/'3.1.a'!$J$183</f>
        <v>4.1883594600893937E-3</v>
      </c>
      <c r="BH26" s="143">
        <f>'2.3'!BH26/'3.1.a'!$J$183</f>
        <v>0</v>
      </c>
      <c r="BI26" s="143">
        <f>'2.3'!BI26/'3.1.a'!$J$183</f>
        <v>-4.1883594600893937E-3</v>
      </c>
      <c r="BJ26" s="143">
        <f>'2.3'!BJ26/'3.1.a'!$J$183</f>
        <v>0</v>
      </c>
      <c r="BK26" s="143">
        <f>'2.3'!BK26/'3.1.a'!$J$183</f>
        <v>6.2278139809112398E-3</v>
      </c>
      <c r="BL26" s="143">
        <f>'2.3'!BL26/'3.1.a'!$J$183</f>
        <v>4.4220182849413205E-4</v>
      </c>
      <c r="BM26" s="143">
        <f>'2.3'!BM26/'3.1.a'!$J$183</f>
        <v>-6.6700158094053722E-3</v>
      </c>
      <c r="BN26" s="219">
        <f>'2.3'!BN26/'3.1.a'!$J$183</f>
        <v>0</v>
      </c>
      <c r="BO26" s="218">
        <f>'2.3'!BO26/'3.1.a'!$K$183</f>
        <v>3.9061709514357297E-3</v>
      </c>
      <c r="BP26" s="143">
        <f>'2.3'!BP26/'3.1.a'!$K$183</f>
        <v>0</v>
      </c>
      <c r="BQ26" s="143">
        <f>'2.3'!BQ26/'3.1.a'!$K$183</f>
        <v>-3.9061709514357297E-3</v>
      </c>
      <c r="BR26" s="143">
        <f>'2.3'!BR26/'3.1.a'!$K$183</f>
        <v>0</v>
      </c>
      <c r="BS26" s="143">
        <f>'2.3'!BS26/'3.1.a'!$K$183</f>
        <v>6.8332045329232028E-3</v>
      </c>
      <c r="BT26" s="143">
        <f>'2.3'!BT26/'3.1.a'!$K$183</f>
        <v>4.2096270082472289E-4</v>
      </c>
      <c r="BU26" s="143">
        <f>'2.3'!BU26/'3.1.a'!$K$183</f>
        <v>-7.2541672337479253E-3</v>
      </c>
      <c r="BV26" s="219">
        <f>'2.3'!BV26/'3.1.a'!$K$183</f>
        <v>0</v>
      </c>
      <c r="BW26" s="218">
        <f>'2.3'!BW26/'3.1.a'!$L$183</f>
        <v>3.6841229367837714E-3</v>
      </c>
      <c r="BX26" s="143">
        <f>'2.3'!BX26/'3.1.a'!$L$183</f>
        <v>0</v>
      </c>
      <c r="BY26" s="143">
        <f>'2.3'!BY26/'3.1.a'!$L$183</f>
        <v>-3.6841229367837714E-3</v>
      </c>
      <c r="BZ26" s="143">
        <f>'2.3'!BZ26/'3.1.a'!$L$183</f>
        <v>0</v>
      </c>
      <c r="CA26" s="143">
        <f>'2.3'!CA26/'3.1.a'!$L$183</f>
        <v>5.0371845613307233E-3</v>
      </c>
      <c r="CB26" s="143">
        <f>'2.3'!CB26/'3.1.a'!$L$183</f>
        <v>2.8854067986472745E-4</v>
      </c>
      <c r="CC26" s="143">
        <f>'2.3'!CC26/'3.1.a'!$L$183</f>
        <v>-5.3257252411954507E-3</v>
      </c>
      <c r="CD26" s="219">
        <f>'2.3'!CD26/'3.1.a'!$L$183</f>
        <v>0</v>
      </c>
      <c r="CE26" s="218">
        <f>'2.3'!CE26/'3.1.a'!$M$183</f>
        <v>3.7574812038381729E-3</v>
      </c>
      <c r="CF26" s="143">
        <f>'2.3'!CF26/'3.1.a'!$M$183</f>
        <v>0</v>
      </c>
      <c r="CG26" s="143">
        <f>'2.3'!CG26/'3.1.a'!$M$183</f>
        <v>-3.7574812038381729E-3</v>
      </c>
      <c r="CH26" s="143">
        <f>'2.3'!CH26/'3.1.a'!$M$183</f>
        <v>0</v>
      </c>
      <c r="CI26" s="143">
        <f>'2.3'!CI26/'3.1.a'!$M$183</f>
        <v>3.9278723602345807E-3</v>
      </c>
      <c r="CJ26" s="143">
        <f>'2.3'!CJ26/'3.1.a'!$M$183</f>
        <v>2.5109903371546089E-4</v>
      </c>
      <c r="CK26" s="143">
        <f>'2.3'!CK26/'3.1.a'!$M$183</f>
        <v>-4.1789713939500411E-3</v>
      </c>
      <c r="CL26" s="271">
        <f>'2.3'!CL26/'3.1.a'!$M$183</f>
        <v>0</v>
      </c>
      <c r="CM26" s="218">
        <f>'2.3'!CM26/'3.1.a'!$N$183</f>
        <v>3.5341214260607478E-3</v>
      </c>
      <c r="CN26" s="143">
        <f>'2.3'!CN26/'3.1.a'!$N$183</f>
        <v>0</v>
      </c>
      <c r="CO26" s="143">
        <f>'2.3'!CO26/'3.1.a'!$N$183</f>
        <v>-3.5341214260607478E-3</v>
      </c>
      <c r="CP26" s="143">
        <f>'2.3'!CP26/'3.1.a'!$N$183</f>
        <v>0</v>
      </c>
      <c r="CQ26" s="143">
        <f>'2.3'!CQ26/'3.1.a'!$N$183</f>
        <v>3.2842912591719967E-3</v>
      </c>
      <c r="CR26" s="143">
        <f>'2.3'!CR26/'3.1.a'!$N$183</f>
        <v>1.4181816820921535E-4</v>
      </c>
      <c r="CS26" s="143">
        <f>'2.3'!CS26/'3.1.a'!$N$183</f>
        <v>-3.4610812138410403E-3</v>
      </c>
      <c r="CT26" s="271">
        <f>'2.3'!CT26/'3.1.a'!$N$183</f>
        <v>-3.4971786459828327E-5</v>
      </c>
    </row>
    <row r="27" spans="1:98" ht="20" customHeight="1" x14ac:dyDescent="0.2">
      <c r="A27" s="32">
        <v>25</v>
      </c>
      <c r="B27" s="33" t="s">
        <v>248</v>
      </c>
      <c r="C27" s="230">
        <f>'2.3'!C27/'3.1.a'!$C$183</f>
        <v>1.5839157803718348E-3</v>
      </c>
      <c r="D27" s="207">
        <f>'2.3'!D27/'3.1.a'!$C$183</f>
        <v>0</v>
      </c>
      <c r="E27" s="207">
        <f>'2.3'!E27/'3.1.a'!$C$183</f>
        <v>0</v>
      </c>
      <c r="F27" s="207">
        <f>'2.3'!F27/'3.1.a'!$C$183</f>
        <v>1.5839157803718348E-3</v>
      </c>
      <c r="G27" s="207">
        <f>'2.3'!G27/'3.1.a'!$C$183</f>
        <v>1.054454302324777E-4</v>
      </c>
      <c r="H27" s="207">
        <f>'2.3'!H27/'3.1.a'!$C$183</f>
        <v>3.6832718506415724E-5</v>
      </c>
      <c r="I27" s="207">
        <f>'2.3'!I27/'3.1.a'!$C$183</f>
        <v>0</v>
      </c>
      <c r="J27" s="231">
        <f>'2.3'!J27/'3.1.a'!$C$183</f>
        <v>1.7261939291107282E-3</v>
      </c>
      <c r="K27" s="230">
        <f>'2.3'!K27/'3.1.a'!$D$183</f>
        <v>2.7172703794137529E-3</v>
      </c>
      <c r="L27" s="207">
        <f>'2.3'!L27/'3.1.a'!$D$183</f>
        <v>0</v>
      </c>
      <c r="M27" s="207">
        <f>'2.3'!M27/'3.1.a'!$D$183</f>
        <v>0</v>
      </c>
      <c r="N27" s="207">
        <f>'2.3'!N27/'3.1.a'!$D$183</f>
        <v>2.7172703794137529E-3</v>
      </c>
      <c r="O27" s="207">
        <f>'2.3'!O27/'3.1.a'!$D$183</f>
        <v>9.6327945375883548E-5</v>
      </c>
      <c r="P27" s="207">
        <f>'2.3'!P27/'3.1.a'!$D$183</f>
        <v>3.8723790670010064E-5</v>
      </c>
      <c r="Q27" s="207">
        <f>'2.3'!Q27/'3.1.a'!$D$183</f>
        <v>0</v>
      </c>
      <c r="R27" s="231">
        <f>'2.3'!R27/'3.1.a'!$D$183</f>
        <v>2.8523221154596462E-3</v>
      </c>
      <c r="S27" s="230">
        <f>'2.3'!S27/'3.1.a'!$E$183</f>
        <v>2.9947333068668629E-3</v>
      </c>
      <c r="T27" s="207">
        <f>'2.3'!T27/'3.1.a'!$E$183</f>
        <v>0</v>
      </c>
      <c r="U27" s="207">
        <f>'2.3'!U27/'3.1.a'!$E$183</f>
        <v>0</v>
      </c>
      <c r="V27" s="207">
        <f>'2.3'!V27/'3.1.a'!$E$183</f>
        <v>2.9947333068668629E-3</v>
      </c>
      <c r="W27" s="207">
        <f>'2.3'!W27/'3.1.a'!$E$183</f>
        <v>9.1276276094758612E-5</v>
      </c>
      <c r="X27" s="207">
        <f>'2.3'!X27/'3.1.a'!$E$183</f>
        <v>3.2838148595153244E-5</v>
      </c>
      <c r="Y27" s="207">
        <f>'2.3'!Y27/'3.1.a'!$E$183</f>
        <v>0</v>
      </c>
      <c r="Z27" s="231">
        <f>'2.3'!Z27/'3.1.a'!$E$183</f>
        <v>3.1188477315567749E-3</v>
      </c>
      <c r="AA27" s="230">
        <f>'2.3'!AA27/'3.1.a'!$F$183</f>
        <v>4.6922929601428574E-3</v>
      </c>
      <c r="AB27" s="207">
        <f>'2.3'!AB27/'3.1.a'!$F$183</f>
        <v>0</v>
      </c>
      <c r="AC27" s="207">
        <f>'2.3'!AC27/'3.1.a'!$F$183</f>
        <v>0</v>
      </c>
      <c r="AD27" s="207">
        <f>'2.3'!AD27/'3.1.a'!$F$183</f>
        <v>4.6922929601428574E-3</v>
      </c>
      <c r="AE27" s="207">
        <f>'2.3'!AE27/'3.1.a'!$F$183</f>
        <v>1.2937851431431993E-4</v>
      </c>
      <c r="AF27" s="207">
        <f>'2.3'!AF27/'3.1.a'!$F$183</f>
        <v>4.677054092387322E-5</v>
      </c>
      <c r="AG27" s="207">
        <f>'2.3'!AG27/'3.1.a'!$F$183</f>
        <v>0</v>
      </c>
      <c r="AH27" s="231">
        <f>'2.3'!AH27/'3.1.a'!$F$183</f>
        <v>4.8684420153810503E-3</v>
      </c>
      <c r="AI27" s="230">
        <f>'2.3'!AI27/'3.1.a'!$G$183</f>
        <v>5.1523564418317191E-3</v>
      </c>
      <c r="AJ27" s="207">
        <f>'2.3'!AJ27/'3.1.a'!$G$183</f>
        <v>0</v>
      </c>
      <c r="AK27" s="207">
        <f>'2.3'!AK27/'3.1.a'!$G$183</f>
        <v>0</v>
      </c>
      <c r="AL27" s="207">
        <f>'2.3'!AL27/'3.1.a'!$G$183</f>
        <v>5.1523564418317191E-3</v>
      </c>
      <c r="AM27" s="207">
        <f>'2.3'!AM27/'3.1.a'!$G$183</f>
        <v>1.0621623335576531E-4</v>
      </c>
      <c r="AN27" s="207">
        <f>'2.3'!AN27/'3.1.a'!$G$183</f>
        <v>4.5692666806599739E-5</v>
      </c>
      <c r="AO27" s="207">
        <f>'2.3'!AO27/'3.1.a'!$G$183</f>
        <v>0</v>
      </c>
      <c r="AP27" s="231">
        <f>'2.3'!AP27/'3.1.a'!$G$183</f>
        <v>5.3042653419940839E-3</v>
      </c>
      <c r="AQ27" s="230">
        <f>'2.3'!AQ27/'3.1.a'!$H$183</f>
        <v>4.1110621578685164E-3</v>
      </c>
      <c r="AR27" s="207">
        <f>'2.3'!AR27/'3.1.a'!$H$183</f>
        <v>0</v>
      </c>
      <c r="AS27" s="207">
        <f>'2.3'!AS27/'3.1.a'!$H$183</f>
        <v>0</v>
      </c>
      <c r="AT27" s="207">
        <f>'2.3'!AT27/'3.1.a'!$H$183</f>
        <v>4.1110621578685164E-3</v>
      </c>
      <c r="AU27" s="207">
        <f>'2.3'!AU27/'3.1.a'!$H$183</f>
        <v>1.0531085892310719E-4</v>
      </c>
      <c r="AV27" s="207">
        <f>'2.3'!AV27/'3.1.a'!$H$183</f>
        <v>4.0160395327585854E-5</v>
      </c>
      <c r="AW27" s="207">
        <f>'2.3'!AW27/'3.1.a'!$H$183</f>
        <v>0</v>
      </c>
      <c r="AX27" s="231">
        <f>'2.3'!AX27/'3.1.a'!$H$183</f>
        <v>4.2565334121192093E-3</v>
      </c>
      <c r="AY27" s="230">
        <f>'2.3'!AY27/'3.1.a'!$I$183</f>
        <v>4.3366132711209239E-3</v>
      </c>
      <c r="AZ27" s="207">
        <f>'2.3'!AZ27/'3.1.a'!$I$183</f>
        <v>0</v>
      </c>
      <c r="BA27" s="207">
        <f>'2.3'!BA27/'3.1.a'!$I$183</f>
        <v>0</v>
      </c>
      <c r="BB27" s="207">
        <f>'2.3'!BB27/'3.1.a'!$I$183</f>
        <v>4.3366132711209239E-3</v>
      </c>
      <c r="BC27" s="207">
        <f>'2.3'!BC27/'3.1.a'!$I$183</f>
        <v>2.3821276013633356E-4</v>
      </c>
      <c r="BD27" s="207">
        <f>'2.3'!BD27/'3.1.a'!$I$183</f>
        <v>5.3465498638769581E-5</v>
      </c>
      <c r="BE27" s="207">
        <f>'2.3'!BE27/'3.1.a'!$I$183</f>
        <v>0</v>
      </c>
      <c r="BF27" s="231">
        <f>'2.3'!BF27/'3.1.a'!$I$183</f>
        <v>4.6282915298960269E-3</v>
      </c>
      <c r="BG27" s="230">
        <f>'2.3'!BG27/'3.1.a'!$J$183</f>
        <v>3.3333301447745919E-3</v>
      </c>
      <c r="BH27" s="207">
        <f>'2.3'!BH27/'3.1.a'!$J$183</f>
        <v>0</v>
      </c>
      <c r="BI27" s="207">
        <f>'2.3'!BI27/'3.1.a'!$J$183</f>
        <v>0</v>
      </c>
      <c r="BJ27" s="207">
        <f>'2.3'!BJ27/'3.1.a'!$J$183</f>
        <v>3.3333301447745919E-3</v>
      </c>
      <c r="BK27" s="207">
        <f>'2.3'!BK27/'3.1.a'!$J$183</f>
        <v>2.5506372154705868E-4</v>
      </c>
      <c r="BL27" s="207">
        <f>'2.3'!BL27/'3.1.a'!$J$183</f>
        <v>5.1566047106064804E-5</v>
      </c>
      <c r="BM27" s="207">
        <f>'2.3'!BM27/'3.1.a'!$J$183</f>
        <v>0</v>
      </c>
      <c r="BN27" s="231">
        <f>'2.3'!BN27/'3.1.a'!$J$183</f>
        <v>3.6399599134277153E-3</v>
      </c>
      <c r="BO27" s="230">
        <f>'2.3'!BO27/'3.1.a'!$K$183</f>
        <v>3.3838102576704263E-3</v>
      </c>
      <c r="BP27" s="207">
        <f>'2.3'!BP27/'3.1.a'!$K$183</f>
        <v>0</v>
      </c>
      <c r="BQ27" s="207">
        <f>'2.3'!BQ27/'3.1.a'!$K$183</f>
        <v>0</v>
      </c>
      <c r="BR27" s="207">
        <f>'2.3'!BR27/'3.1.a'!$K$183</f>
        <v>3.3838102576704263E-3</v>
      </c>
      <c r="BS27" s="207">
        <f>'2.3'!BS27/'3.1.a'!$K$183</f>
        <v>2.3560598972522111E-4</v>
      </c>
      <c r="BT27" s="207">
        <f>'2.3'!BT27/'3.1.a'!$K$183</f>
        <v>5.2363880670020775E-5</v>
      </c>
      <c r="BU27" s="207">
        <f>'2.3'!BU27/'3.1.a'!$K$183</f>
        <v>0</v>
      </c>
      <c r="BV27" s="231">
        <f>'2.3'!BV27/'3.1.a'!$K$183</f>
        <v>3.6717801280656682E-3</v>
      </c>
      <c r="BW27" s="230">
        <f>'2.3'!BW27/'3.1.a'!$L$183</f>
        <v>2.2240059938645014E-3</v>
      </c>
      <c r="BX27" s="207">
        <f>'2.3'!BX27/'3.1.a'!$L$183</f>
        <v>0</v>
      </c>
      <c r="BY27" s="207">
        <f>'2.3'!BY27/'3.1.a'!$L$183</f>
        <v>0</v>
      </c>
      <c r="BZ27" s="207">
        <f>'2.3'!BZ27/'3.1.a'!$L$183</f>
        <v>2.2240059938645014E-3</v>
      </c>
      <c r="CA27" s="207">
        <f>'2.3'!CA27/'3.1.a'!$L$183</f>
        <v>2.0059538911679873E-4</v>
      </c>
      <c r="CB27" s="207">
        <f>'2.3'!CB27/'3.1.a'!$L$183</f>
        <v>5.3226059988650903E-5</v>
      </c>
      <c r="CC27" s="207">
        <f>'2.3'!CC27/'3.1.a'!$L$183</f>
        <v>0</v>
      </c>
      <c r="CD27" s="231">
        <f>'2.3'!CD27/'3.1.a'!$L$183</f>
        <v>2.4778274429699512E-3</v>
      </c>
      <c r="CE27" s="230">
        <f>'2.3'!CE27/'3.1.a'!$M$183</f>
        <v>1.5112921743105395E-3</v>
      </c>
      <c r="CF27" s="207">
        <f>'2.3'!CF27/'3.1.a'!$M$183</f>
        <v>0</v>
      </c>
      <c r="CG27" s="207">
        <f>'2.3'!CG27/'3.1.a'!$M$183</f>
        <v>0</v>
      </c>
      <c r="CH27" s="207">
        <f>'2.3'!CH27/'3.1.a'!$M$183</f>
        <v>1.5112921743105395E-3</v>
      </c>
      <c r="CI27" s="207">
        <f>'2.3'!CI27/'3.1.a'!$M$183</f>
        <v>1.9505035413850335E-4</v>
      </c>
      <c r="CJ27" s="207">
        <f>'2.3'!CJ27/'3.1.a'!$M$183</f>
        <v>1.2437842444743067E-4</v>
      </c>
      <c r="CK27" s="207">
        <f>'2.3'!CK27/'3.1.a'!$M$183</f>
        <v>0</v>
      </c>
      <c r="CL27" s="270">
        <f>'2.3'!CL27/'3.1.a'!$M$183</f>
        <v>1.8307209528964736E-3</v>
      </c>
      <c r="CM27" s="230">
        <f>'2.3'!CM27/'3.1.a'!$N$183</f>
        <v>1.4095653234222287E-3</v>
      </c>
      <c r="CN27" s="207">
        <f>'2.3'!CN27/'3.1.a'!$N$183</f>
        <v>0</v>
      </c>
      <c r="CO27" s="207">
        <f>'2.3'!CO27/'3.1.a'!$N$183</f>
        <v>0</v>
      </c>
      <c r="CP27" s="207">
        <f>'2.3'!CP27/'3.1.a'!$N$183</f>
        <v>1.4095653234222287E-3</v>
      </c>
      <c r="CQ27" s="207">
        <f>'2.3'!CQ27/'3.1.a'!$N$183</f>
        <v>1.2153720169434581E-4</v>
      </c>
      <c r="CR27" s="207">
        <f>'2.3'!CR27/'3.1.a'!$N$183</f>
        <v>1.2104870804621009E-4</v>
      </c>
      <c r="CS27" s="207">
        <f>'2.3'!CS27/'3.1.a'!$N$183</f>
        <v>0</v>
      </c>
      <c r="CT27" s="270">
        <f>'2.3'!CT27/'3.1.a'!$N$183</f>
        <v>1.6521512331627848E-3</v>
      </c>
    </row>
    <row r="28" spans="1:98" ht="20" customHeight="1" x14ac:dyDescent="0.2">
      <c r="A28" s="35">
        <v>251</v>
      </c>
      <c r="B28" s="36" t="s">
        <v>311</v>
      </c>
      <c r="C28" s="218">
        <f>'2.3'!C28/'3.1.a'!$C$183</f>
        <v>0</v>
      </c>
      <c r="D28" s="143">
        <f>'2.3'!D28/'3.1.a'!$C$183</f>
        <v>0</v>
      </c>
      <c r="E28" s="143">
        <f>'2.3'!E28/'3.1.a'!$C$183</f>
        <v>0</v>
      </c>
      <c r="F28" s="143">
        <f>'2.3'!F28/'3.1.a'!$C$183</f>
        <v>0</v>
      </c>
      <c r="G28" s="143">
        <f>'2.3'!G28/'3.1.a'!$C$183</f>
        <v>0</v>
      </c>
      <c r="H28" s="143">
        <f>'2.3'!H28/'3.1.a'!$C$183</f>
        <v>0</v>
      </c>
      <c r="I28" s="143">
        <f>'2.3'!I28/'3.1.a'!$C$183</f>
        <v>0</v>
      </c>
      <c r="J28" s="219">
        <f>'2.3'!J28/'3.1.a'!$C$183</f>
        <v>0</v>
      </c>
      <c r="K28" s="218">
        <f>'2.3'!K28/'3.1.a'!$D$183</f>
        <v>0</v>
      </c>
      <c r="L28" s="143">
        <f>'2.3'!L28/'3.1.a'!$D$183</f>
        <v>0</v>
      </c>
      <c r="M28" s="143">
        <f>'2.3'!M28/'3.1.a'!$D$183</f>
        <v>0</v>
      </c>
      <c r="N28" s="143">
        <f>'2.3'!N28/'3.1.a'!$D$183</f>
        <v>0</v>
      </c>
      <c r="O28" s="143">
        <f>'2.3'!O28/'3.1.a'!$D$183</f>
        <v>0</v>
      </c>
      <c r="P28" s="143">
        <f>'2.3'!P28/'3.1.a'!$D$183</f>
        <v>0</v>
      </c>
      <c r="Q28" s="143">
        <f>'2.3'!Q28/'3.1.a'!$D$183</f>
        <v>0</v>
      </c>
      <c r="R28" s="219">
        <f>'2.3'!R28/'3.1.a'!$D$183</f>
        <v>0</v>
      </c>
      <c r="S28" s="218">
        <f>'2.3'!S28/'3.1.a'!$E$183</f>
        <v>0</v>
      </c>
      <c r="T28" s="143">
        <f>'2.3'!T28/'3.1.a'!$E$183</f>
        <v>0</v>
      </c>
      <c r="U28" s="143">
        <f>'2.3'!U28/'3.1.a'!$E$183</f>
        <v>0</v>
      </c>
      <c r="V28" s="143">
        <f>'2.3'!V28/'3.1.a'!$E$183</f>
        <v>0</v>
      </c>
      <c r="W28" s="143">
        <f>'2.3'!W28/'3.1.a'!$E$183</f>
        <v>0</v>
      </c>
      <c r="X28" s="143">
        <f>'2.3'!X28/'3.1.a'!$E$183</f>
        <v>0</v>
      </c>
      <c r="Y28" s="143">
        <f>'2.3'!Y28/'3.1.a'!$E$183</f>
        <v>0</v>
      </c>
      <c r="Z28" s="219">
        <f>'2.3'!Z28/'3.1.a'!$E$183</f>
        <v>0</v>
      </c>
      <c r="AA28" s="218">
        <f>'2.3'!AA28/'3.1.a'!$F$183</f>
        <v>0</v>
      </c>
      <c r="AB28" s="143">
        <f>'2.3'!AB28/'3.1.a'!$F$183</f>
        <v>0</v>
      </c>
      <c r="AC28" s="143">
        <f>'2.3'!AC28/'3.1.a'!$F$183</f>
        <v>0</v>
      </c>
      <c r="AD28" s="143">
        <f>'2.3'!AD28/'3.1.a'!$F$183</f>
        <v>0</v>
      </c>
      <c r="AE28" s="143">
        <f>'2.3'!AE28/'3.1.a'!$F$183</f>
        <v>0</v>
      </c>
      <c r="AF28" s="143">
        <f>'2.3'!AF28/'3.1.a'!$F$183</f>
        <v>0</v>
      </c>
      <c r="AG28" s="143">
        <f>'2.3'!AG28/'3.1.a'!$F$183</f>
        <v>0</v>
      </c>
      <c r="AH28" s="219">
        <f>'2.3'!AH28/'3.1.a'!$F$183</f>
        <v>0</v>
      </c>
      <c r="AI28" s="218">
        <f>'2.3'!AI28/'3.1.a'!$G$183</f>
        <v>0</v>
      </c>
      <c r="AJ28" s="143">
        <f>'2.3'!AJ28/'3.1.a'!$G$183</f>
        <v>0</v>
      </c>
      <c r="AK28" s="143">
        <f>'2.3'!AK28/'3.1.a'!$G$183</f>
        <v>0</v>
      </c>
      <c r="AL28" s="143">
        <f>'2.3'!AL28/'3.1.a'!$G$183</f>
        <v>0</v>
      </c>
      <c r="AM28" s="143">
        <f>'2.3'!AM28/'3.1.a'!$G$183</f>
        <v>0</v>
      </c>
      <c r="AN28" s="143">
        <f>'2.3'!AN28/'3.1.a'!$G$183</f>
        <v>0</v>
      </c>
      <c r="AO28" s="143">
        <f>'2.3'!AO28/'3.1.a'!$G$183</f>
        <v>0</v>
      </c>
      <c r="AP28" s="219">
        <f>'2.3'!AP28/'3.1.a'!$G$183</f>
        <v>0</v>
      </c>
      <c r="AQ28" s="218">
        <f>'2.3'!AQ28/'3.1.a'!$H$183</f>
        <v>0</v>
      </c>
      <c r="AR28" s="143">
        <f>'2.3'!AR28/'3.1.a'!$H$183</f>
        <v>0</v>
      </c>
      <c r="AS28" s="143">
        <f>'2.3'!AS28/'3.1.a'!$H$183</f>
        <v>0</v>
      </c>
      <c r="AT28" s="143">
        <f>'2.3'!AT28/'3.1.a'!$H$183</f>
        <v>0</v>
      </c>
      <c r="AU28" s="143">
        <f>'2.3'!AU28/'3.1.a'!$H$183</f>
        <v>0</v>
      </c>
      <c r="AV28" s="143">
        <f>'2.3'!AV28/'3.1.a'!$H$183</f>
        <v>0</v>
      </c>
      <c r="AW28" s="143">
        <f>'2.3'!AW28/'3.1.a'!$H$183</f>
        <v>0</v>
      </c>
      <c r="AX28" s="219">
        <f>'2.3'!AX28/'3.1.a'!$H$183</f>
        <v>0</v>
      </c>
      <c r="AY28" s="218">
        <f>'2.3'!AY28/'3.1.a'!$I$183</f>
        <v>0</v>
      </c>
      <c r="AZ28" s="143">
        <f>'2.3'!AZ28/'3.1.a'!$I$183</f>
        <v>0</v>
      </c>
      <c r="BA28" s="143">
        <f>'2.3'!BA28/'3.1.a'!$I$183</f>
        <v>0</v>
      </c>
      <c r="BB28" s="143">
        <f>'2.3'!BB28/'3.1.a'!$I$183</f>
        <v>0</v>
      </c>
      <c r="BC28" s="143">
        <f>'2.3'!BC28/'3.1.a'!$I$183</f>
        <v>0</v>
      </c>
      <c r="BD28" s="143">
        <f>'2.3'!BD28/'3.1.a'!$I$183</f>
        <v>0</v>
      </c>
      <c r="BE28" s="143">
        <f>'2.3'!BE28/'3.1.a'!$I$183</f>
        <v>0</v>
      </c>
      <c r="BF28" s="219">
        <f>'2.3'!BF28/'3.1.a'!$I$183</f>
        <v>0</v>
      </c>
      <c r="BG28" s="218">
        <f>'2.3'!BG28/'3.1.a'!$J$183</f>
        <v>0</v>
      </c>
      <c r="BH28" s="143">
        <f>'2.3'!BH28/'3.1.a'!$J$183</f>
        <v>0</v>
      </c>
      <c r="BI28" s="143">
        <f>'2.3'!BI28/'3.1.a'!$J$183</f>
        <v>0</v>
      </c>
      <c r="BJ28" s="143">
        <f>'2.3'!BJ28/'3.1.a'!$J$183</f>
        <v>0</v>
      </c>
      <c r="BK28" s="143">
        <f>'2.3'!BK28/'3.1.a'!$J$183</f>
        <v>0</v>
      </c>
      <c r="BL28" s="143">
        <f>'2.3'!BL28/'3.1.a'!$J$183</f>
        <v>0</v>
      </c>
      <c r="BM28" s="143">
        <f>'2.3'!BM28/'3.1.a'!$J$183</f>
        <v>0</v>
      </c>
      <c r="BN28" s="219">
        <f>'2.3'!BN28/'3.1.a'!$J$183</f>
        <v>0</v>
      </c>
      <c r="BO28" s="218">
        <f>'2.3'!BO28/'3.1.a'!$K$183</f>
        <v>0</v>
      </c>
      <c r="BP28" s="143">
        <f>'2.3'!BP28/'3.1.a'!$K$183</f>
        <v>0</v>
      </c>
      <c r="BQ28" s="143">
        <f>'2.3'!BQ28/'3.1.a'!$K$183</f>
        <v>0</v>
      </c>
      <c r="BR28" s="143">
        <f>'2.3'!BR28/'3.1.a'!$K$183</f>
        <v>0</v>
      </c>
      <c r="BS28" s="143">
        <f>'2.3'!BS28/'3.1.a'!$K$183</f>
        <v>0</v>
      </c>
      <c r="BT28" s="143">
        <f>'2.3'!BT28/'3.1.a'!$K$183</f>
        <v>0</v>
      </c>
      <c r="BU28" s="143">
        <f>'2.3'!BU28/'3.1.a'!$K$183</f>
        <v>0</v>
      </c>
      <c r="BV28" s="219">
        <f>'2.3'!BV28/'3.1.a'!$K$183</f>
        <v>0</v>
      </c>
      <c r="BW28" s="218">
        <f>'2.3'!BW28/'3.1.a'!$L$183</f>
        <v>0</v>
      </c>
      <c r="BX28" s="143">
        <f>'2.3'!BX28/'3.1.a'!$L$183</f>
        <v>0</v>
      </c>
      <c r="BY28" s="143">
        <f>'2.3'!BY28/'3.1.a'!$L$183</f>
        <v>0</v>
      </c>
      <c r="BZ28" s="143">
        <f>'2.3'!BZ28/'3.1.a'!$L$183</f>
        <v>0</v>
      </c>
      <c r="CA28" s="143">
        <f>'2.3'!CA28/'3.1.a'!$L$183</f>
        <v>0</v>
      </c>
      <c r="CB28" s="143">
        <f>'2.3'!CB28/'3.1.a'!$L$183</f>
        <v>0</v>
      </c>
      <c r="CC28" s="143">
        <f>'2.3'!CC28/'3.1.a'!$L$183</f>
        <v>0</v>
      </c>
      <c r="CD28" s="219">
        <f>'2.3'!CD28/'3.1.a'!$L$183</f>
        <v>0</v>
      </c>
      <c r="CE28" s="218">
        <f>'2.3'!CE28/'3.1.a'!$M$183</f>
        <v>0</v>
      </c>
      <c r="CF28" s="143">
        <f>'2.3'!CF28/'3.1.a'!$M$183</f>
        <v>0</v>
      </c>
      <c r="CG28" s="143">
        <f>'2.3'!CG28/'3.1.a'!$M$183</f>
        <v>0</v>
      </c>
      <c r="CH28" s="143">
        <f>'2.3'!CH28/'3.1.a'!$M$183</f>
        <v>0</v>
      </c>
      <c r="CI28" s="143">
        <f>'2.3'!CI28/'3.1.a'!$M$183</f>
        <v>0</v>
      </c>
      <c r="CJ28" s="143">
        <f>'2.3'!CJ28/'3.1.a'!$M$183</f>
        <v>0</v>
      </c>
      <c r="CK28" s="143">
        <f>'2.3'!CK28/'3.1.a'!$M$183</f>
        <v>0</v>
      </c>
      <c r="CL28" s="271">
        <f>'2.3'!CL28/'3.1.a'!$M$183</f>
        <v>0</v>
      </c>
      <c r="CM28" s="218">
        <f>'2.3'!CM28/'3.1.a'!$N$183</f>
        <v>0</v>
      </c>
      <c r="CN28" s="143">
        <f>'2.3'!CN28/'3.1.a'!$N$183</f>
        <v>0</v>
      </c>
      <c r="CO28" s="143">
        <f>'2.3'!CO28/'3.1.a'!$N$183</f>
        <v>0</v>
      </c>
      <c r="CP28" s="143">
        <f>'2.3'!CP28/'3.1.a'!$N$183</f>
        <v>0</v>
      </c>
      <c r="CQ28" s="143">
        <f>'2.3'!CQ28/'3.1.a'!$N$183</f>
        <v>0</v>
      </c>
      <c r="CR28" s="143">
        <f>'2.3'!CR28/'3.1.a'!$N$183</f>
        <v>0</v>
      </c>
      <c r="CS28" s="143">
        <f>'2.3'!CS28/'3.1.a'!$N$183</f>
        <v>0</v>
      </c>
      <c r="CT28" s="271">
        <f>'2.3'!CT28/'3.1.a'!$N$183</f>
        <v>0</v>
      </c>
    </row>
    <row r="29" spans="1:98" ht="20" customHeight="1" x14ac:dyDescent="0.2">
      <c r="A29" s="35">
        <v>252</v>
      </c>
      <c r="B29" s="36" t="s">
        <v>312</v>
      </c>
      <c r="C29" s="218">
        <f>'2.3'!C29/'3.1.a'!$C$183</f>
        <v>1.5839157803718348E-3</v>
      </c>
      <c r="D29" s="143">
        <f>'2.3'!D29/'3.1.a'!$C$183</f>
        <v>0</v>
      </c>
      <c r="E29" s="143">
        <f>'2.3'!E29/'3.1.a'!$C$183</f>
        <v>0</v>
      </c>
      <c r="F29" s="143">
        <f>'2.3'!F29/'3.1.a'!$C$183</f>
        <v>1.5839157803718348E-3</v>
      </c>
      <c r="G29" s="143">
        <f>'2.3'!G29/'3.1.a'!$C$183</f>
        <v>1.054454302324777E-4</v>
      </c>
      <c r="H29" s="143">
        <f>'2.3'!H29/'3.1.a'!$C$183</f>
        <v>3.6832718506415724E-5</v>
      </c>
      <c r="I29" s="143">
        <f>'2.3'!I29/'3.1.a'!$C$183</f>
        <v>0</v>
      </c>
      <c r="J29" s="219">
        <f>'2.3'!J29/'3.1.a'!$C$183</f>
        <v>1.7261939291107282E-3</v>
      </c>
      <c r="K29" s="218">
        <f>'2.3'!K29/'3.1.a'!$D$183</f>
        <v>2.7172703794137529E-3</v>
      </c>
      <c r="L29" s="143">
        <f>'2.3'!L29/'3.1.a'!$D$183</f>
        <v>0</v>
      </c>
      <c r="M29" s="143">
        <f>'2.3'!M29/'3.1.a'!$D$183</f>
        <v>0</v>
      </c>
      <c r="N29" s="143">
        <f>'2.3'!N29/'3.1.a'!$D$183</f>
        <v>2.7172703794137529E-3</v>
      </c>
      <c r="O29" s="143">
        <f>'2.3'!O29/'3.1.a'!$D$183</f>
        <v>9.6327945375883548E-5</v>
      </c>
      <c r="P29" s="143">
        <f>'2.3'!P29/'3.1.a'!$D$183</f>
        <v>3.8723790670010064E-5</v>
      </c>
      <c r="Q29" s="143">
        <f>'2.3'!Q29/'3.1.a'!$D$183</f>
        <v>0</v>
      </c>
      <c r="R29" s="219">
        <f>'2.3'!R29/'3.1.a'!$D$183</f>
        <v>2.8523221154596462E-3</v>
      </c>
      <c r="S29" s="218">
        <f>'2.3'!S29/'3.1.a'!$E$183</f>
        <v>2.9947333068668629E-3</v>
      </c>
      <c r="T29" s="143">
        <f>'2.3'!T29/'3.1.a'!$E$183</f>
        <v>0</v>
      </c>
      <c r="U29" s="143">
        <f>'2.3'!U29/'3.1.a'!$E$183</f>
        <v>0</v>
      </c>
      <c r="V29" s="143">
        <f>'2.3'!V29/'3.1.a'!$E$183</f>
        <v>2.9947333068668629E-3</v>
      </c>
      <c r="W29" s="143">
        <f>'2.3'!W29/'3.1.a'!$E$183</f>
        <v>9.1276276094758612E-5</v>
      </c>
      <c r="X29" s="143">
        <f>'2.3'!X29/'3.1.a'!$E$183</f>
        <v>3.2838148595153244E-5</v>
      </c>
      <c r="Y29" s="143">
        <f>'2.3'!Y29/'3.1.a'!$E$183</f>
        <v>0</v>
      </c>
      <c r="Z29" s="219">
        <f>'2.3'!Z29/'3.1.a'!$E$183</f>
        <v>3.1188477315567749E-3</v>
      </c>
      <c r="AA29" s="218">
        <f>'2.3'!AA29/'3.1.a'!$F$183</f>
        <v>4.6922929601428574E-3</v>
      </c>
      <c r="AB29" s="143">
        <f>'2.3'!AB29/'3.1.a'!$F$183</f>
        <v>0</v>
      </c>
      <c r="AC29" s="143">
        <f>'2.3'!AC29/'3.1.a'!$F$183</f>
        <v>0</v>
      </c>
      <c r="AD29" s="143">
        <f>'2.3'!AD29/'3.1.a'!$F$183</f>
        <v>4.6922929601428574E-3</v>
      </c>
      <c r="AE29" s="143">
        <f>'2.3'!AE29/'3.1.a'!$F$183</f>
        <v>1.2937851431431993E-4</v>
      </c>
      <c r="AF29" s="143">
        <f>'2.3'!AF29/'3.1.a'!$F$183</f>
        <v>4.677054092387322E-5</v>
      </c>
      <c r="AG29" s="143">
        <f>'2.3'!AG29/'3.1.a'!$F$183</f>
        <v>0</v>
      </c>
      <c r="AH29" s="219">
        <f>'2.3'!AH29/'3.1.a'!$F$183</f>
        <v>4.8684420153810503E-3</v>
      </c>
      <c r="AI29" s="218">
        <f>'2.3'!AI29/'3.1.a'!$G$183</f>
        <v>5.1523564418317191E-3</v>
      </c>
      <c r="AJ29" s="143">
        <f>'2.3'!AJ29/'3.1.a'!$G$183</f>
        <v>0</v>
      </c>
      <c r="AK29" s="143">
        <f>'2.3'!AK29/'3.1.a'!$G$183</f>
        <v>0</v>
      </c>
      <c r="AL29" s="143">
        <f>'2.3'!AL29/'3.1.a'!$G$183</f>
        <v>5.1523564418317191E-3</v>
      </c>
      <c r="AM29" s="143">
        <f>'2.3'!AM29/'3.1.a'!$G$183</f>
        <v>1.0621623335576531E-4</v>
      </c>
      <c r="AN29" s="143">
        <f>'2.3'!AN29/'3.1.a'!$G$183</f>
        <v>4.5692666806599739E-5</v>
      </c>
      <c r="AO29" s="143">
        <f>'2.3'!AO29/'3.1.a'!$G$183</f>
        <v>0</v>
      </c>
      <c r="AP29" s="219">
        <f>'2.3'!AP29/'3.1.a'!$G$183</f>
        <v>5.3042653419940839E-3</v>
      </c>
      <c r="AQ29" s="218">
        <f>'2.3'!AQ29/'3.1.a'!$H$183</f>
        <v>4.1110621578685164E-3</v>
      </c>
      <c r="AR29" s="143">
        <f>'2.3'!AR29/'3.1.a'!$H$183</f>
        <v>0</v>
      </c>
      <c r="AS29" s="143">
        <f>'2.3'!AS29/'3.1.a'!$H$183</f>
        <v>0</v>
      </c>
      <c r="AT29" s="143">
        <f>'2.3'!AT29/'3.1.a'!$H$183</f>
        <v>4.1110621578685164E-3</v>
      </c>
      <c r="AU29" s="143">
        <f>'2.3'!AU29/'3.1.a'!$H$183</f>
        <v>1.0531085892310719E-4</v>
      </c>
      <c r="AV29" s="143">
        <f>'2.3'!AV29/'3.1.a'!$H$183</f>
        <v>4.0160395327585854E-5</v>
      </c>
      <c r="AW29" s="143">
        <f>'2.3'!AW29/'3.1.a'!$H$183</f>
        <v>0</v>
      </c>
      <c r="AX29" s="219">
        <f>'2.3'!AX29/'3.1.a'!$H$183</f>
        <v>4.2565334121192093E-3</v>
      </c>
      <c r="AY29" s="218">
        <f>'2.3'!AY29/'3.1.a'!$I$183</f>
        <v>4.3366132711209239E-3</v>
      </c>
      <c r="AZ29" s="143">
        <f>'2.3'!AZ29/'3.1.a'!$I$183</f>
        <v>0</v>
      </c>
      <c r="BA29" s="143">
        <f>'2.3'!BA29/'3.1.a'!$I$183</f>
        <v>0</v>
      </c>
      <c r="BB29" s="143">
        <f>'2.3'!BB29/'3.1.a'!$I$183</f>
        <v>4.3366132711209239E-3</v>
      </c>
      <c r="BC29" s="143">
        <f>'2.3'!BC29/'3.1.a'!$I$183</f>
        <v>2.3821276013633356E-4</v>
      </c>
      <c r="BD29" s="143">
        <f>'2.3'!BD29/'3.1.a'!$I$183</f>
        <v>5.3465498638769581E-5</v>
      </c>
      <c r="BE29" s="143">
        <f>'2.3'!BE29/'3.1.a'!$I$183</f>
        <v>0</v>
      </c>
      <c r="BF29" s="219">
        <f>'2.3'!BF29/'3.1.a'!$I$183</f>
        <v>4.6282915298960269E-3</v>
      </c>
      <c r="BG29" s="218">
        <f>'2.3'!BG29/'3.1.a'!$J$183</f>
        <v>3.3333301447745919E-3</v>
      </c>
      <c r="BH29" s="143">
        <f>'2.3'!BH29/'3.1.a'!$J$183</f>
        <v>0</v>
      </c>
      <c r="BI29" s="143">
        <f>'2.3'!BI29/'3.1.a'!$J$183</f>
        <v>0</v>
      </c>
      <c r="BJ29" s="143">
        <f>'2.3'!BJ29/'3.1.a'!$J$183</f>
        <v>3.3333301447745919E-3</v>
      </c>
      <c r="BK29" s="143">
        <f>'2.3'!BK29/'3.1.a'!$J$183</f>
        <v>2.5506372154705868E-4</v>
      </c>
      <c r="BL29" s="143">
        <f>'2.3'!BL29/'3.1.a'!$J$183</f>
        <v>5.1566047106064804E-5</v>
      </c>
      <c r="BM29" s="143">
        <f>'2.3'!BM29/'3.1.a'!$J$183</f>
        <v>0</v>
      </c>
      <c r="BN29" s="219">
        <f>'2.3'!BN29/'3.1.a'!$J$183</f>
        <v>3.6399599134277153E-3</v>
      </c>
      <c r="BO29" s="218">
        <f>'2.3'!BO29/'3.1.a'!$K$183</f>
        <v>3.3838102576704263E-3</v>
      </c>
      <c r="BP29" s="143">
        <f>'2.3'!BP29/'3.1.a'!$K$183</f>
        <v>0</v>
      </c>
      <c r="BQ29" s="143">
        <f>'2.3'!BQ29/'3.1.a'!$K$183</f>
        <v>0</v>
      </c>
      <c r="BR29" s="143">
        <f>'2.3'!BR29/'3.1.a'!$K$183</f>
        <v>3.3838102576704263E-3</v>
      </c>
      <c r="BS29" s="143">
        <f>'2.3'!BS29/'3.1.a'!$K$183</f>
        <v>2.3560598972522111E-4</v>
      </c>
      <c r="BT29" s="143">
        <f>'2.3'!BT29/'3.1.a'!$K$183</f>
        <v>5.2363880670020775E-5</v>
      </c>
      <c r="BU29" s="143">
        <f>'2.3'!BU29/'3.1.a'!$K$183</f>
        <v>0</v>
      </c>
      <c r="BV29" s="219">
        <f>'2.3'!BV29/'3.1.a'!$K$183</f>
        <v>3.6717801280656682E-3</v>
      </c>
      <c r="BW29" s="218">
        <f>'2.3'!BW29/'3.1.a'!$L$183</f>
        <v>2.2240059938645014E-3</v>
      </c>
      <c r="BX29" s="143">
        <f>'2.3'!BX29/'3.1.a'!$L$183</f>
        <v>0</v>
      </c>
      <c r="BY29" s="143">
        <f>'2.3'!BY29/'3.1.a'!$L$183</f>
        <v>0</v>
      </c>
      <c r="BZ29" s="143">
        <f>'2.3'!BZ29/'3.1.a'!$L$183</f>
        <v>2.2240059938645014E-3</v>
      </c>
      <c r="CA29" s="143">
        <f>'2.3'!CA29/'3.1.a'!$L$183</f>
        <v>2.0059538911679873E-4</v>
      </c>
      <c r="CB29" s="143">
        <f>'2.3'!CB29/'3.1.a'!$L$183</f>
        <v>5.3226059988650903E-5</v>
      </c>
      <c r="CC29" s="143">
        <f>'2.3'!CC29/'3.1.a'!$L$183</f>
        <v>0</v>
      </c>
      <c r="CD29" s="219">
        <f>'2.3'!CD29/'3.1.a'!$L$183</f>
        <v>2.4778274429699512E-3</v>
      </c>
      <c r="CE29" s="218">
        <f>'2.3'!CE29/'3.1.a'!$M$183</f>
        <v>1.5112921743105395E-3</v>
      </c>
      <c r="CF29" s="143">
        <f>'2.3'!CF29/'3.1.a'!$M$183</f>
        <v>0</v>
      </c>
      <c r="CG29" s="143">
        <f>'2.3'!CG29/'3.1.a'!$M$183</f>
        <v>0</v>
      </c>
      <c r="CH29" s="143">
        <f>'2.3'!CH29/'3.1.a'!$M$183</f>
        <v>1.5112921743105395E-3</v>
      </c>
      <c r="CI29" s="143">
        <f>'2.3'!CI29/'3.1.a'!$M$183</f>
        <v>1.9505035413850335E-4</v>
      </c>
      <c r="CJ29" s="143">
        <f>'2.3'!CJ29/'3.1.a'!$M$183</f>
        <v>1.2437842444743067E-4</v>
      </c>
      <c r="CK29" s="143">
        <f>'2.3'!CK29/'3.1.a'!$M$183</f>
        <v>0</v>
      </c>
      <c r="CL29" s="271">
        <f>'2.3'!CL29/'3.1.a'!$M$183</f>
        <v>1.8307209528964736E-3</v>
      </c>
      <c r="CM29" s="218">
        <f>'2.3'!CM29/'3.1.a'!$N$183</f>
        <v>1.4095653234222287E-3</v>
      </c>
      <c r="CN29" s="143">
        <f>'2.3'!CN29/'3.1.a'!$N$183</f>
        <v>0</v>
      </c>
      <c r="CO29" s="143">
        <f>'2.3'!CO29/'3.1.a'!$N$183</f>
        <v>0</v>
      </c>
      <c r="CP29" s="143">
        <f>'2.3'!CP29/'3.1.a'!$N$183</f>
        <v>1.4095653234222287E-3</v>
      </c>
      <c r="CQ29" s="143">
        <f>'2.3'!CQ29/'3.1.a'!$N$183</f>
        <v>1.2153720169434581E-4</v>
      </c>
      <c r="CR29" s="143">
        <f>'2.3'!CR29/'3.1.a'!$N$183</f>
        <v>1.2104870804621009E-4</v>
      </c>
      <c r="CS29" s="143">
        <f>'2.3'!CS29/'3.1.a'!$N$183</f>
        <v>0</v>
      </c>
      <c r="CT29" s="271">
        <f>'2.3'!CT29/'3.1.a'!$N$183</f>
        <v>1.6521512331627848E-3</v>
      </c>
    </row>
    <row r="30" spans="1:98" ht="20" customHeight="1" x14ac:dyDescent="0.2">
      <c r="A30" s="35">
        <v>253</v>
      </c>
      <c r="B30" s="36" t="s">
        <v>313</v>
      </c>
      <c r="C30" s="218">
        <f>'2.3'!C30/'3.1.a'!$C$183</f>
        <v>0</v>
      </c>
      <c r="D30" s="143">
        <f>'2.3'!D30/'3.1.a'!$C$183</f>
        <v>0</v>
      </c>
      <c r="E30" s="143">
        <f>'2.3'!E30/'3.1.a'!$C$183</f>
        <v>0</v>
      </c>
      <c r="F30" s="143">
        <f>'2.3'!F30/'3.1.a'!$C$183</f>
        <v>0</v>
      </c>
      <c r="G30" s="143">
        <f>'2.3'!G30/'3.1.a'!$C$183</f>
        <v>0</v>
      </c>
      <c r="H30" s="143">
        <f>'2.3'!H30/'3.1.a'!$C$183</f>
        <v>0</v>
      </c>
      <c r="I30" s="143">
        <f>'2.3'!I30/'3.1.a'!$C$183</f>
        <v>0</v>
      </c>
      <c r="J30" s="219">
        <f>'2.3'!J30/'3.1.a'!$C$183</f>
        <v>0</v>
      </c>
      <c r="K30" s="218">
        <f>'2.3'!K30/'3.1.a'!$D$183</f>
        <v>0</v>
      </c>
      <c r="L30" s="143">
        <f>'2.3'!L30/'3.1.a'!$D$183</f>
        <v>0</v>
      </c>
      <c r="M30" s="143">
        <f>'2.3'!M30/'3.1.a'!$D$183</f>
        <v>0</v>
      </c>
      <c r="N30" s="143">
        <f>'2.3'!N30/'3.1.a'!$D$183</f>
        <v>0</v>
      </c>
      <c r="O30" s="143">
        <f>'2.3'!O30/'3.1.a'!$D$183</f>
        <v>0</v>
      </c>
      <c r="P30" s="143">
        <f>'2.3'!P30/'3.1.a'!$D$183</f>
        <v>0</v>
      </c>
      <c r="Q30" s="143">
        <f>'2.3'!Q30/'3.1.a'!$D$183</f>
        <v>0</v>
      </c>
      <c r="R30" s="219">
        <f>'2.3'!R30/'3.1.a'!$D$183</f>
        <v>0</v>
      </c>
      <c r="S30" s="218">
        <f>'2.3'!S30/'3.1.a'!$E$183</f>
        <v>0</v>
      </c>
      <c r="T30" s="143">
        <f>'2.3'!T30/'3.1.a'!$E$183</f>
        <v>0</v>
      </c>
      <c r="U30" s="143">
        <f>'2.3'!U30/'3.1.a'!$E$183</f>
        <v>0</v>
      </c>
      <c r="V30" s="143">
        <f>'2.3'!V30/'3.1.a'!$E$183</f>
        <v>0</v>
      </c>
      <c r="W30" s="143">
        <f>'2.3'!W30/'3.1.a'!$E$183</f>
        <v>0</v>
      </c>
      <c r="X30" s="143">
        <f>'2.3'!X30/'3.1.a'!$E$183</f>
        <v>0</v>
      </c>
      <c r="Y30" s="143">
        <f>'2.3'!Y30/'3.1.a'!$E$183</f>
        <v>0</v>
      </c>
      <c r="Z30" s="219">
        <f>'2.3'!Z30/'3.1.a'!$E$183</f>
        <v>0</v>
      </c>
      <c r="AA30" s="218">
        <f>'2.3'!AA30/'3.1.a'!$F$183</f>
        <v>0</v>
      </c>
      <c r="AB30" s="143">
        <f>'2.3'!AB30/'3.1.a'!$F$183</f>
        <v>0</v>
      </c>
      <c r="AC30" s="143">
        <f>'2.3'!AC30/'3.1.a'!$F$183</f>
        <v>0</v>
      </c>
      <c r="AD30" s="143">
        <f>'2.3'!AD30/'3.1.a'!$F$183</f>
        <v>0</v>
      </c>
      <c r="AE30" s="143">
        <f>'2.3'!AE30/'3.1.a'!$F$183</f>
        <v>0</v>
      </c>
      <c r="AF30" s="143">
        <f>'2.3'!AF30/'3.1.a'!$F$183</f>
        <v>0</v>
      </c>
      <c r="AG30" s="143">
        <f>'2.3'!AG30/'3.1.a'!$F$183</f>
        <v>0</v>
      </c>
      <c r="AH30" s="219">
        <f>'2.3'!AH30/'3.1.a'!$F$183</f>
        <v>0</v>
      </c>
      <c r="AI30" s="218">
        <f>'2.3'!AI30/'3.1.a'!$G$183</f>
        <v>0</v>
      </c>
      <c r="AJ30" s="143">
        <f>'2.3'!AJ30/'3.1.a'!$G$183</f>
        <v>0</v>
      </c>
      <c r="AK30" s="143">
        <f>'2.3'!AK30/'3.1.a'!$G$183</f>
        <v>0</v>
      </c>
      <c r="AL30" s="143">
        <f>'2.3'!AL30/'3.1.a'!$G$183</f>
        <v>0</v>
      </c>
      <c r="AM30" s="143">
        <f>'2.3'!AM30/'3.1.a'!$G$183</f>
        <v>0</v>
      </c>
      <c r="AN30" s="143">
        <f>'2.3'!AN30/'3.1.a'!$G$183</f>
        <v>0</v>
      </c>
      <c r="AO30" s="143">
        <f>'2.3'!AO30/'3.1.a'!$G$183</f>
        <v>0</v>
      </c>
      <c r="AP30" s="219">
        <f>'2.3'!AP30/'3.1.a'!$G$183</f>
        <v>0</v>
      </c>
      <c r="AQ30" s="218">
        <f>'2.3'!AQ30/'3.1.a'!$H$183</f>
        <v>0</v>
      </c>
      <c r="AR30" s="143">
        <f>'2.3'!AR30/'3.1.a'!$H$183</f>
        <v>0</v>
      </c>
      <c r="AS30" s="143">
        <f>'2.3'!AS30/'3.1.a'!$H$183</f>
        <v>0</v>
      </c>
      <c r="AT30" s="143">
        <f>'2.3'!AT30/'3.1.a'!$H$183</f>
        <v>0</v>
      </c>
      <c r="AU30" s="143">
        <f>'2.3'!AU30/'3.1.a'!$H$183</f>
        <v>0</v>
      </c>
      <c r="AV30" s="143">
        <f>'2.3'!AV30/'3.1.a'!$H$183</f>
        <v>0</v>
      </c>
      <c r="AW30" s="143">
        <f>'2.3'!AW30/'3.1.a'!$H$183</f>
        <v>0</v>
      </c>
      <c r="AX30" s="219">
        <f>'2.3'!AX30/'3.1.a'!$H$183</f>
        <v>0</v>
      </c>
      <c r="AY30" s="218">
        <f>'2.3'!AY30/'3.1.a'!$I$183</f>
        <v>0</v>
      </c>
      <c r="AZ30" s="143">
        <f>'2.3'!AZ30/'3.1.a'!$I$183</f>
        <v>0</v>
      </c>
      <c r="BA30" s="143">
        <f>'2.3'!BA30/'3.1.a'!$I$183</f>
        <v>0</v>
      </c>
      <c r="BB30" s="143">
        <f>'2.3'!BB30/'3.1.a'!$I$183</f>
        <v>0</v>
      </c>
      <c r="BC30" s="143">
        <f>'2.3'!BC30/'3.1.a'!$I$183</f>
        <v>0</v>
      </c>
      <c r="BD30" s="143">
        <f>'2.3'!BD30/'3.1.a'!$I$183</f>
        <v>0</v>
      </c>
      <c r="BE30" s="143">
        <f>'2.3'!BE30/'3.1.a'!$I$183</f>
        <v>0</v>
      </c>
      <c r="BF30" s="219">
        <f>'2.3'!BF30/'3.1.a'!$I$183</f>
        <v>0</v>
      </c>
      <c r="BG30" s="218">
        <f>'2.3'!BG30/'3.1.a'!$J$183</f>
        <v>0</v>
      </c>
      <c r="BH30" s="143">
        <f>'2.3'!BH30/'3.1.a'!$J$183</f>
        <v>0</v>
      </c>
      <c r="BI30" s="143">
        <f>'2.3'!BI30/'3.1.a'!$J$183</f>
        <v>0</v>
      </c>
      <c r="BJ30" s="143">
        <f>'2.3'!BJ30/'3.1.a'!$J$183</f>
        <v>0</v>
      </c>
      <c r="BK30" s="143">
        <f>'2.3'!BK30/'3.1.a'!$J$183</f>
        <v>0</v>
      </c>
      <c r="BL30" s="143">
        <f>'2.3'!BL30/'3.1.a'!$J$183</f>
        <v>0</v>
      </c>
      <c r="BM30" s="143">
        <f>'2.3'!BM30/'3.1.a'!$J$183</f>
        <v>0</v>
      </c>
      <c r="BN30" s="219">
        <f>'2.3'!BN30/'3.1.a'!$J$183</f>
        <v>0</v>
      </c>
      <c r="BO30" s="218">
        <f>'2.3'!BO30/'3.1.a'!$K$183</f>
        <v>0</v>
      </c>
      <c r="BP30" s="143">
        <f>'2.3'!BP30/'3.1.a'!$K$183</f>
        <v>0</v>
      </c>
      <c r="BQ30" s="143">
        <f>'2.3'!BQ30/'3.1.a'!$K$183</f>
        <v>0</v>
      </c>
      <c r="BR30" s="143">
        <f>'2.3'!BR30/'3.1.a'!$K$183</f>
        <v>0</v>
      </c>
      <c r="BS30" s="143">
        <f>'2.3'!BS30/'3.1.a'!$K$183</f>
        <v>0</v>
      </c>
      <c r="BT30" s="143">
        <f>'2.3'!BT30/'3.1.a'!$K$183</f>
        <v>0</v>
      </c>
      <c r="BU30" s="143">
        <f>'2.3'!BU30/'3.1.a'!$K$183</f>
        <v>0</v>
      </c>
      <c r="BV30" s="219">
        <f>'2.3'!BV30/'3.1.a'!$K$183</f>
        <v>0</v>
      </c>
      <c r="BW30" s="218">
        <f>'2.3'!BW30/'3.1.a'!$L$183</f>
        <v>0</v>
      </c>
      <c r="BX30" s="143">
        <f>'2.3'!BX30/'3.1.a'!$L$183</f>
        <v>0</v>
      </c>
      <c r="BY30" s="143">
        <f>'2.3'!BY30/'3.1.a'!$L$183</f>
        <v>0</v>
      </c>
      <c r="BZ30" s="143">
        <f>'2.3'!BZ30/'3.1.a'!$L$183</f>
        <v>0</v>
      </c>
      <c r="CA30" s="143">
        <f>'2.3'!CA30/'3.1.a'!$L$183</f>
        <v>0</v>
      </c>
      <c r="CB30" s="143">
        <f>'2.3'!CB30/'3.1.a'!$L$183</f>
        <v>0</v>
      </c>
      <c r="CC30" s="143">
        <f>'2.3'!CC30/'3.1.a'!$L$183</f>
        <v>0</v>
      </c>
      <c r="CD30" s="219">
        <f>'2.3'!CD30/'3.1.a'!$L$183</f>
        <v>0</v>
      </c>
      <c r="CE30" s="218">
        <f>'2.3'!CE30/'3.1.a'!$M$183</f>
        <v>0</v>
      </c>
      <c r="CF30" s="143">
        <f>'2.3'!CF30/'3.1.a'!$M$183</f>
        <v>0</v>
      </c>
      <c r="CG30" s="143">
        <f>'2.3'!CG30/'3.1.a'!$M$183</f>
        <v>0</v>
      </c>
      <c r="CH30" s="143">
        <f>'2.3'!CH30/'3.1.a'!$M$183</f>
        <v>0</v>
      </c>
      <c r="CI30" s="143">
        <f>'2.3'!CI30/'3.1.a'!$M$183</f>
        <v>0</v>
      </c>
      <c r="CJ30" s="143">
        <f>'2.3'!CJ30/'3.1.a'!$M$183</f>
        <v>0</v>
      </c>
      <c r="CK30" s="143">
        <f>'2.3'!CK30/'3.1.a'!$M$183</f>
        <v>0</v>
      </c>
      <c r="CL30" s="271">
        <f>'2.3'!CL30/'3.1.a'!$M$183</f>
        <v>0</v>
      </c>
      <c r="CM30" s="218">
        <f>'2.3'!CM30/'3.1.a'!$N$183</f>
        <v>0</v>
      </c>
      <c r="CN30" s="143">
        <f>'2.3'!CN30/'3.1.a'!$N$183</f>
        <v>0</v>
      </c>
      <c r="CO30" s="143">
        <f>'2.3'!CO30/'3.1.a'!$N$183</f>
        <v>0</v>
      </c>
      <c r="CP30" s="143">
        <f>'2.3'!CP30/'3.1.a'!$N$183</f>
        <v>0</v>
      </c>
      <c r="CQ30" s="143">
        <f>'2.3'!CQ30/'3.1.a'!$N$183</f>
        <v>0</v>
      </c>
      <c r="CR30" s="143">
        <f>'2.3'!CR30/'3.1.a'!$N$183</f>
        <v>0</v>
      </c>
      <c r="CS30" s="143">
        <f>'2.3'!CS30/'3.1.a'!$N$183</f>
        <v>0</v>
      </c>
      <c r="CT30" s="271">
        <f>'2.3'!CT30/'3.1.a'!$N$183</f>
        <v>0</v>
      </c>
    </row>
    <row r="31" spans="1:98" ht="20" customHeight="1" x14ac:dyDescent="0.2">
      <c r="A31" s="32">
        <v>26</v>
      </c>
      <c r="B31" s="33" t="s">
        <v>243</v>
      </c>
      <c r="C31" s="230">
        <f>'2.3'!C31/'3.1.a'!$C$183</f>
        <v>6.1905539465474307E-2</v>
      </c>
      <c r="D31" s="207">
        <f>'2.3'!D31/'3.1.a'!$C$183</f>
        <v>0</v>
      </c>
      <c r="E31" s="207">
        <f>'2.3'!E31/'3.1.a'!$C$183</f>
        <v>0</v>
      </c>
      <c r="F31" s="207">
        <f>'2.3'!F31/'3.1.a'!$C$183</f>
        <v>6.1905539465474307E-2</v>
      </c>
      <c r="G31" s="207">
        <f>'2.3'!G31/'3.1.a'!$C$183</f>
        <v>2.2771320203603954E-2</v>
      </c>
      <c r="H31" s="207">
        <f>'2.3'!H31/'3.1.a'!$C$183</f>
        <v>5.0460294638909615E-4</v>
      </c>
      <c r="I31" s="207">
        <f>'2.3'!I31/'3.1.a'!$C$183</f>
        <v>-8.4868258500945606E-2</v>
      </c>
      <c r="J31" s="231">
        <f>'2.3'!J31/'3.1.a'!$C$183</f>
        <v>3.132041145217535E-4</v>
      </c>
      <c r="K31" s="230">
        <f>'2.3'!K31/'3.1.a'!$D$183</f>
        <v>6.3112701717406683E-2</v>
      </c>
      <c r="L31" s="207">
        <f>'2.3'!L31/'3.1.a'!$D$183</f>
        <v>0</v>
      </c>
      <c r="M31" s="207">
        <f>'2.3'!M31/'3.1.a'!$D$183</f>
        <v>0</v>
      </c>
      <c r="N31" s="207">
        <f>'2.3'!N31/'3.1.a'!$D$183</f>
        <v>6.3112701717406683E-2</v>
      </c>
      <c r="O31" s="207">
        <f>'2.3'!O31/'3.1.a'!$D$183</f>
        <v>2.1808430891009402E-2</v>
      </c>
      <c r="P31" s="207">
        <f>'2.3'!P31/'3.1.a'!$D$183</f>
        <v>3.6518632942887533E-4</v>
      </c>
      <c r="Q31" s="207">
        <f>'2.3'!Q31/'3.1.a'!$D$183</f>
        <v>-8.5031448094003648E-2</v>
      </c>
      <c r="R31" s="231">
        <f>'2.3'!R31/'3.1.a'!$D$183</f>
        <v>2.5487084384131104E-4</v>
      </c>
      <c r="S31" s="230">
        <f>'2.3'!S31/'3.1.a'!$E$183</f>
        <v>6.3759821262551336E-2</v>
      </c>
      <c r="T31" s="207">
        <f>'2.3'!T31/'3.1.a'!$E$183</f>
        <v>0</v>
      </c>
      <c r="U31" s="207">
        <f>'2.3'!U31/'3.1.a'!$E$183</f>
        <v>0</v>
      </c>
      <c r="V31" s="207">
        <f>'2.3'!V31/'3.1.a'!$E$183</f>
        <v>6.3759821262551336E-2</v>
      </c>
      <c r="W31" s="207">
        <f>'2.3'!W31/'3.1.a'!$E$183</f>
        <v>2.2180393724384764E-2</v>
      </c>
      <c r="X31" s="207">
        <f>'2.3'!X31/'3.1.a'!$E$183</f>
        <v>3.6147522704431162E-4</v>
      </c>
      <c r="Y31" s="207">
        <f>'2.3'!Y31/'3.1.a'!$E$183</f>
        <v>-8.6027424874499048E-2</v>
      </c>
      <c r="Z31" s="231">
        <f>'2.3'!Z31/'3.1.a'!$E$183</f>
        <v>2.7426533948136581E-4</v>
      </c>
      <c r="AA31" s="230">
        <f>'2.3'!AA31/'3.1.a'!$F$183</f>
        <v>5.9838933706892743E-2</v>
      </c>
      <c r="AB31" s="207">
        <f>'2.3'!AB31/'3.1.a'!$F$183</f>
        <v>0</v>
      </c>
      <c r="AC31" s="207">
        <f>'2.3'!AC31/'3.1.a'!$F$183</f>
        <v>0</v>
      </c>
      <c r="AD31" s="207">
        <f>'2.3'!AD31/'3.1.a'!$F$183</f>
        <v>5.9838933706892743E-2</v>
      </c>
      <c r="AE31" s="207">
        <f>'2.3'!AE31/'3.1.a'!$F$183</f>
        <v>2.1554089984628971E-2</v>
      </c>
      <c r="AF31" s="207">
        <f>'2.3'!AF31/'3.1.a'!$F$183</f>
        <v>5.6997883864681059E-4</v>
      </c>
      <c r="AG31" s="207">
        <f>'2.3'!AG31/'3.1.a'!$F$183</f>
        <v>-8.1606859573869511E-2</v>
      </c>
      <c r="AH31" s="231">
        <f>'2.3'!AH31/'3.1.a'!$F$183</f>
        <v>3.5614295629900628E-4</v>
      </c>
      <c r="AI31" s="230">
        <f>'2.3'!AI31/'3.1.a'!$G$183</f>
        <v>6.1251031697415879E-2</v>
      </c>
      <c r="AJ31" s="207">
        <f>'2.3'!AJ31/'3.1.a'!$G$183</f>
        <v>0</v>
      </c>
      <c r="AK31" s="207">
        <f>'2.3'!AK31/'3.1.a'!$G$183</f>
        <v>0</v>
      </c>
      <c r="AL31" s="207">
        <f>'2.3'!AL31/'3.1.a'!$G$183</f>
        <v>6.1251031697415879E-2</v>
      </c>
      <c r="AM31" s="207">
        <f>'2.3'!AM31/'3.1.a'!$G$183</f>
        <v>2.1955804265786551E-2</v>
      </c>
      <c r="AN31" s="207">
        <f>'2.3'!AN31/'3.1.a'!$G$183</f>
        <v>5.83601352310858E-4</v>
      </c>
      <c r="AO31" s="207">
        <f>'2.3'!AO31/'3.1.a'!$G$183</f>
        <v>-8.3253373876587419E-2</v>
      </c>
      <c r="AP31" s="231">
        <f>'2.3'!AP31/'3.1.a'!$G$183</f>
        <v>5.3706343892587108E-4</v>
      </c>
      <c r="AQ31" s="230">
        <f>'2.3'!AQ31/'3.1.a'!$H$183</f>
        <v>6.02432266689178E-2</v>
      </c>
      <c r="AR31" s="207">
        <f>'2.3'!AR31/'3.1.a'!$H$183</f>
        <v>0</v>
      </c>
      <c r="AS31" s="207">
        <f>'2.3'!AS31/'3.1.a'!$H$183</f>
        <v>0</v>
      </c>
      <c r="AT31" s="207">
        <f>'2.3'!AT31/'3.1.a'!$H$183</f>
        <v>6.02432266689178E-2</v>
      </c>
      <c r="AU31" s="207">
        <f>'2.3'!AU31/'3.1.a'!$H$183</f>
        <v>2.1596175196922439E-2</v>
      </c>
      <c r="AV31" s="207">
        <f>'2.3'!AV31/'3.1.a'!$H$183</f>
        <v>7.3813820113537891E-4</v>
      </c>
      <c r="AW31" s="207">
        <f>'2.3'!AW31/'3.1.a'!$H$183</f>
        <v>-8.2123483198945774E-2</v>
      </c>
      <c r="AX31" s="231">
        <f>'2.3'!AX31/'3.1.a'!$H$183</f>
        <v>4.5405686802984661E-4</v>
      </c>
      <c r="AY31" s="230">
        <f>'2.3'!AY31/'3.1.a'!$I$183</f>
        <v>6.4685185526999187E-2</v>
      </c>
      <c r="AZ31" s="207">
        <f>'2.3'!AZ31/'3.1.a'!$I$183</f>
        <v>0</v>
      </c>
      <c r="BA31" s="207">
        <f>'2.3'!BA31/'3.1.a'!$I$183</f>
        <v>0</v>
      </c>
      <c r="BB31" s="207">
        <f>'2.3'!BB31/'3.1.a'!$I$183</f>
        <v>6.4685185526999187E-2</v>
      </c>
      <c r="BC31" s="207">
        <f>'2.3'!BC31/'3.1.a'!$I$183</f>
        <v>2.1660841830590544E-2</v>
      </c>
      <c r="BD31" s="207">
        <f>'2.3'!BD31/'3.1.a'!$I$183</f>
        <v>8.4024971371171836E-4</v>
      </c>
      <c r="BE31" s="207">
        <f>'2.3'!BE31/'3.1.a'!$I$183</f>
        <v>-8.6452160517197243E-2</v>
      </c>
      <c r="BF31" s="231">
        <f>'2.3'!BF31/'3.1.a'!$I$183</f>
        <v>7.3411655410421188E-4</v>
      </c>
      <c r="BG31" s="230">
        <f>'2.3'!BG31/'3.1.a'!$J$183</f>
        <v>6.1225177440017237E-2</v>
      </c>
      <c r="BH31" s="207">
        <f>'2.3'!BH31/'3.1.a'!$J$183</f>
        <v>0</v>
      </c>
      <c r="BI31" s="207">
        <f>'2.3'!BI31/'3.1.a'!$J$183</f>
        <v>0</v>
      </c>
      <c r="BJ31" s="207">
        <f>'2.3'!BJ31/'3.1.a'!$J$183</f>
        <v>6.1225177440017237E-2</v>
      </c>
      <c r="BK31" s="207">
        <f>'2.3'!BK31/'3.1.a'!$J$183</f>
        <v>2.1498983517120054E-2</v>
      </c>
      <c r="BL31" s="207">
        <f>'2.3'!BL31/'3.1.a'!$J$183</f>
        <v>7.5820469476066323E-4</v>
      </c>
      <c r="BM31" s="207">
        <f>'2.3'!BM31/'3.1.a'!$J$183</f>
        <v>-8.2933194439506905E-2</v>
      </c>
      <c r="BN31" s="231">
        <f>'2.3'!BN31/'3.1.a'!$J$183</f>
        <v>5.4917121239104116E-4</v>
      </c>
      <c r="BO31" s="230">
        <f>'2.3'!BO31/'3.1.a'!$K$183</f>
        <v>6.3901164433343149E-2</v>
      </c>
      <c r="BP31" s="207">
        <f>'2.3'!BP31/'3.1.a'!$K$183</f>
        <v>0</v>
      </c>
      <c r="BQ31" s="207">
        <f>'2.3'!BQ31/'3.1.a'!$K$183</f>
        <v>0</v>
      </c>
      <c r="BR31" s="207">
        <f>'2.3'!BR31/'3.1.a'!$K$183</f>
        <v>6.3901164433343149E-2</v>
      </c>
      <c r="BS31" s="207">
        <f>'2.3'!BS31/'3.1.a'!$K$183</f>
        <v>2.1697799256909234E-2</v>
      </c>
      <c r="BT31" s="207">
        <f>'2.3'!BT31/'3.1.a'!$K$183</f>
        <v>7.9008073853633731E-4</v>
      </c>
      <c r="BU31" s="207">
        <f>'2.3'!BU31/'3.1.a'!$K$183</f>
        <v>-8.5867341401036995E-2</v>
      </c>
      <c r="BV31" s="231">
        <f>'2.3'!BV31/'3.1.a'!$K$183</f>
        <v>5.2170302775172745E-4</v>
      </c>
      <c r="BW31" s="230">
        <f>'2.3'!BW31/'3.1.a'!$L$183</f>
        <v>6.5195363999754341E-2</v>
      </c>
      <c r="BX31" s="207">
        <f>'2.3'!BX31/'3.1.a'!$L$183</f>
        <v>0</v>
      </c>
      <c r="BY31" s="207">
        <f>'2.3'!BY31/'3.1.a'!$L$183</f>
        <v>0</v>
      </c>
      <c r="BZ31" s="207">
        <f>'2.3'!BZ31/'3.1.a'!$L$183</f>
        <v>6.5195363999754341E-2</v>
      </c>
      <c r="CA31" s="207">
        <f>'2.3'!CA31/'3.1.a'!$L$183</f>
        <v>2.1853125581806576E-2</v>
      </c>
      <c r="CB31" s="207">
        <f>'2.3'!CB31/'3.1.a'!$L$183</f>
        <v>4.5311899051687541E-4</v>
      </c>
      <c r="CC31" s="207">
        <f>'2.3'!CC31/'3.1.a'!$L$183</f>
        <v>-8.7168736698874441E-2</v>
      </c>
      <c r="CD31" s="231">
        <f>'2.3'!CD31/'3.1.a'!$L$183</f>
        <v>3.3287187320335456E-4</v>
      </c>
      <c r="CE31" s="230">
        <f>'2.3'!CE31/'3.1.a'!$M$183</f>
        <v>7.8521670337345334E-2</v>
      </c>
      <c r="CF31" s="207">
        <f>'2.3'!CF31/'3.1.a'!$M$183</f>
        <v>0</v>
      </c>
      <c r="CG31" s="207">
        <f>'2.3'!CG31/'3.1.a'!$M$183</f>
        <v>0</v>
      </c>
      <c r="CH31" s="207">
        <f>'2.3'!CH31/'3.1.a'!$M$183</f>
        <v>7.8521670337345334E-2</v>
      </c>
      <c r="CI31" s="207">
        <f>'2.3'!CI31/'3.1.a'!$M$183</f>
        <v>2.2889554800843384E-2</v>
      </c>
      <c r="CJ31" s="207">
        <f>'2.3'!CJ31/'3.1.a'!$M$183</f>
        <v>5.9135977289088417E-4</v>
      </c>
      <c r="CK31" s="207">
        <f>'2.3'!CK31/'3.1.a'!$M$183</f>
        <v>-0.10146531738114413</v>
      </c>
      <c r="CL31" s="207">
        <f>'2.3'!CL31/'3.1.a'!$M$183</f>
        <v>5.3726752993547898E-4</v>
      </c>
      <c r="CM31" s="230">
        <f>'2.3'!CM31/'3.1.a'!$N$183</f>
        <v>6.8605952631810976E-2</v>
      </c>
      <c r="CN31" s="207">
        <f>'2.3'!CN31/'3.1.a'!$N$183</f>
        <v>0</v>
      </c>
      <c r="CO31" s="207">
        <f>'2.3'!CO31/'3.1.a'!$N$183</f>
        <v>0</v>
      </c>
      <c r="CP31" s="207">
        <f>'2.3'!CP31/'3.1.a'!$N$183</f>
        <v>6.8605952631810976E-2</v>
      </c>
      <c r="CQ31" s="207">
        <f>'2.3'!CQ31/'3.1.a'!$N$183</f>
        <v>2.466375006106979E-2</v>
      </c>
      <c r="CR31" s="207">
        <f>'2.3'!CR31/'3.1.a'!$N$183</f>
        <v>5.6751215221170813E-4</v>
      </c>
      <c r="CS31" s="207">
        <f>'2.3'!CS31/'3.1.a'!$N$183</f>
        <v>-9.3240017065549324E-2</v>
      </c>
      <c r="CT31" s="207">
        <f>'2.3'!CT31/'3.1.a'!$N$183</f>
        <v>5.9719777954315848E-4</v>
      </c>
    </row>
    <row r="32" spans="1:98" ht="20" customHeight="1" x14ac:dyDescent="0.2">
      <c r="A32" s="35">
        <v>261</v>
      </c>
      <c r="B32" s="36" t="s">
        <v>314</v>
      </c>
      <c r="C32" s="218">
        <f>'2.3'!C32/'3.1.a'!$C$183</f>
        <v>0</v>
      </c>
      <c r="D32" s="143">
        <f>'2.3'!D32/'3.1.a'!$C$183</f>
        <v>0</v>
      </c>
      <c r="E32" s="143">
        <f>'2.3'!E32/'3.1.a'!$C$183</f>
        <v>0</v>
      </c>
      <c r="F32" s="143">
        <f>'2.3'!F32/'3.1.a'!$C$183</f>
        <v>0</v>
      </c>
      <c r="G32" s="143">
        <f>'2.3'!G32/'3.1.a'!$C$183</f>
        <v>0</v>
      </c>
      <c r="H32" s="143">
        <f>'2.3'!H32/'3.1.a'!$C$183</f>
        <v>0</v>
      </c>
      <c r="I32" s="143">
        <f>'2.3'!I32/'3.1.a'!$C$183</f>
        <v>0</v>
      </c>
      <c r="J32" s="219">
        <f>'2.3'!J32/'3.1.a'!$C$183</f>
        <v>0</v>
      </c>
      <c r="K32" s="218">
        <f>'2.3'!K32/'3.1.a'!$D$183</f>
        <v>0</v>
      </c>
      <c r="L32" s="143">
        <f>'2.3'!L32/'3.1.a'!$D$183</f>
        <v>0</v>
      </c>
      <c r="M32" s="143">
        <f>'2.3'!M32/'3.1.a'!$D$183</f>
        <v>0</v>
      </c>
      <c r="N32" s="143">
        <f>'2.3'!N32/'3.1.a'!$D$183</f>
        <v>0</v>
      </c>
      <c r="O32" s="143">
        <f>'2.3'!O32/'3.1.a'!$D$183</f>
        <v>0</v>
      </c>
      <c r="P32" s="143">
        <f>'2.3'!P32/'3.1.a'!$D$183</f>
        <v>0</v>
      </c>
      <c r="Q32" s="143">
        <f>'2.3'!Q32/'3.1.a'!$D$183</f>
        <v>0</v>
      </c>
      <c r="R32" s="219">
        <f>'2.3'!R32/'3.1.a'!$D$183</f>
        <v>0</v>
      </c>
      <c r="S32" s="218">
        <f>'2.3'!S32/'3.1.a'!$E$183</f>
        <v>0</v>
      </c>
      <c r="T32" s="143">
        <f>'2.3'!T32/'3.1.a'!$E$183</f>
        <v>0</v>
      </c>
      <c r="U32" s="143">
        <f>'2.3'!U32/'3.1.a'!$E$183</f>
        <v>0</v>
      </c>
      <c r="V32" s="143">
        <f>'2.3'!V32/'3.1.a'!$E$183</f>
        <v>0</v>
      </c>
      <c r="W32" s="143">
        <f>'2.3'!W32/'3.1.a'!$E$183</f>
        <v>0</v>
      </c>
      <c r="X32" s="143">
        <f>'2.3'!X32/'3.1.a'!$E$183</f>
        <v>0</v>
      </c>
      <c r="Y32" s="143">
        <f>'2.3'!Y32/'3.1.a'!$E$183</f>
        <v>0</v>
      </c>
      <c r="Z32" s="219">
        <f>'2.3'!Z32/'3.1.a'!$E$183</f>
        <v>0</v>
      </c>
      <c r="AA32" s="218">
        <f>'2.3'!AA32/'3.1.a'!$F$183</f>
        <v>0</v>
      </c>
      <c r="AB32" s="143">
        <f>'2.3'!AB32/'3.1.a'!$F$183</f>
        <v>0</v>
      </c>
      <c r="AC32" s="143">
        <f>'2.3'!AC32/'3.1.a'!$F$183</f>
        <v>0</v>
      </c>
      <c r="AD32" s="143">
        <f>'2.3'!AD32/'3.1.a'!$F$183</f>
        <v>0</v>
      </c>
      <c r="AE32" s="143">
        <f>'2.3'!AE32/'3.1.a'!$F$183</f>
        <v>0</v>
      </c>
      <c r="AF32" s="143">
        <f>'2.3'!AF32/'3.1.a'!$F$183</f>
        <v>0</v>
      </c>
      <c r="AG32" s="143">
        <f>'2.3'!AG32/'3.1.a'!$F$183</f>
        <v>0</v>
      </c>
      <c r="AH32" s="219">
        <f>'2.3'!AH32/'3.1.a'!$F$183</f>
        <v>0</v>
      </c>
      <c r="AI32" s="218">
        <f>'2.3'!AI32/'3.1.a'!$G$183</f>
        <v>0</v>
      </c>
      <c r="AJ32" s="143">
        <f>'2.3'!AJ32/'3.1.a'!$G$183</f>
        <v>0</v>
      </c>
      <c r="AK32" s="143">
        <f>'2.3'!AK32/'3.1.a'!$G$183</f>
        <v>0</v>
      </c>
      <c r="AL32" s="143">
        <f>'2.3'!AL32/'3.1.a'!$G$183</f>
        <v>0</v>
      </c>
      <c r="AM32" s="143">
        <f>'2.3'!AM32/'3.1.a'!$G$183</f>
        <v>0</v>
      </c>
      <c r="AN32" s="143">
        <f>'2.3'!AN32/'3.1.a'!$G$183</f>
        <v>0</v>
      </c>
      <c r="AO32" s="143">
        <f>'2.3'!AO32/'3.1.a'!$G$183</f>
        <v>0</v>
      </c>
      <c r="AP32" s="219">
        <f>'2.3'!AP32/'3.1.a'!$G$183</f>
        <v>0</v>
      </c>
      <c r="AQ32" s="218">
        <f>'2.3'!AQ32/'3.1.a'!$H$183</f>
        <v>0</v>
      </c>
      <c r="AR32" s="143">
        <f>'2.3'!AR32/'3.1.a'!$H$183</f>
        <v>0</v>
      </c>
      <c r="AS32" s="143">
        <f>'2.3'!AS32/'3.1.a'!$H$183</f>
        <v>0</v>
      </c>
      <c r="AT32" s="143">
        <f>'2.3'!AT32/'3.1.a'!$H$183</f>
        <v>0</v>
      </c>
      <c r="AU32" s="143">
        <f>'2.3'!AU32/'3.1.a'!$H$183</f>
        <v>0</v>
      </c>
      <c r="AV32" s="143">
        <f>'2.3'!AV32/'3.1.a'!$H$183</f>
        <v>0</v>
      </c>
      <c r="AW32" s="143">
        <f>'2.3'!AW32/'3.1.a'!$H$183</f>
        <v>0</v>
      </c>
      <c r="AX32" s="219">
        <f>'2.3'!AX32/'3.1.a'!$H$183</f>
        <v>0</v>
      </c>
      <c r="AY32" s="218">
        <f>'2.3'!AY32/'3.1.a'!$I$183</f>
        <v>0</v>
      </c>
      <c r="AZ32" s="143">
        <f>'2.3'!AZ32/'3.1.a'!$I$183</f>
        <v>0</v>
      </c>
      <c r="BA32" s="143">
        <f>'2.3'!BA32/'3.1.a'!$I$183</f>
        <v>0</v>
      </c>
      <c r="BB32" s="143">
        <f>'2.3'!BB32/'3.1.a'!$I$183</f>
        <v>0</v>
      </c>
      <c r="BC32" s="143">
        <f>'2.3'!BC32/'3.1.a'!$I$183</f>
        <v>0</v>
      </c>
      <c r="BD32" s="143">
        <f>'2.3'!BD32/'3.1.a'!$I$183</f>
        <v>0</v>
      </c>
      <c r="BE32" s="143">
        <f>'2.3'!BE32/'3.1.a'!$I$183</f>
        <v>0</v>
      </c>
      <c r="BF32" s="219">
        <f>'2.3'!BF32/'3.1.a'!$I$183</f>
        <v>0</v>
      </c>
      <c r="BG32" s="218">
        <f>'2.3'!BG32/'3.1.a'!$J$183</f>
        <v>0</v>
      </c>
      <c r="BH32" s="143">
        <f>'2.3'!BH32/'3.1.a'!$J$183</f>
        <v>0</v>
      </c>
      <c r="BI32" s="143">
        <f>'2.3'!BI32/'3.1.a'!$J$183</f>
        <v>0</v>
      </c>
      <c r="BJ32" s="143">
        <f>'2.3'!BJ32/'3.1.a'!$J$183</f>
        <v>0</v>
      </c>
      <c r="BK32" s="143">
        <f>'2.3'!BK32/'3.1.a'!$J$183</f>
        <v>0</v>
      </c>
      <c r="BL32" s="143">
        <f>'2.3'!BL32/'3.1.a'!$J$183</f>
        <v>0</v>
      </c>
      <c r="BM32" s="143">
        <f>'2.3'!BM32/'3.1.a'!$J$183</f>
        <v>0</v>
      </c>
      <c r="BN32" s="219">
        <f>'2.3'!BN32/'3.1.a'!$J$183</f>
        <v>0</v>
      </c>
      <c r="BO32" s="218">
        <f>'2.3'!BO32/'3.1.a'!$K$183</f>
        <v>0</v>
      </c>
      <c r="BP32" s="143">
        <f>'2.3'!BP32/'3.1.a'!$K$183</f>
        <v>0</v>
      </c>
      <c r="BQ32" s="143">
        <f>'2.3'!BQ32/'3.1.a'!$K$183</f>
        <v>0</v>
      </c>
      <c r="BR32" s="143">
        <f>'2.3'!BR32/'3.1.a'!$K$183</f>
        <v>0</v>
      </c>
      <c r="BS32" s="143">
        <f>'2.3'!BS32/'3.1.a'!$K$183</f>
        <v>0</v>
      </c>
      <c r="BT32" s="143">
        <f>'2.3'!BT32/'3.1.a'!$K$183</f>
        <v>0</v>
      </c>
      <c r="BU32" s="143">
        <f>'2.3'!BU32/'3.1.a'!$K$183</f>
        <v>0</v>
      </c>
      <c r="BV32" s="219">
        <f>'2.3'!BV32/'3.1.a'!$K$183</f>
        <v>0</v>
      </c>
      <c r="BW32" s="218">
        <f>'2.3'!BW32/'3.1.a'!$L$183</f>
        <v>0</v>
      </c>
      <c r="BX32" s="143">
        <f>'2.3'!BX32/'3.1.a'!$L$183</f>
        <v>0</v>
      </c>
      <c r="BY32" s="143">
        <f>'2.3'!BY32/'3.1.a'!$L$183</f>
        <v>0</v>
      </c>
      <c r="BZ32" s="143">
        <f>'2.3'!BZ32/'3.1.a'!$L$183</f>
        <v>0</v>
      </c>
      <c r="CA32" s="143">
        <f>'2.3'!CA32/'3.1.a'!$L$183</f>
        <v>0</v>
      </c>
      <c r="CB32" s="143">
        <f>'2.3'!CB32/'3.1.a'!$L$183</f>
        <v>0</v>
      </c>
      <c r="CC32" s="143">
        <f>'2.3'!CC32/'3.1.a'!$L$183</f>
        <v>0</v>
      </c>
      <c r="CD32" s="219">
        <f>'2.3'!CD32/'3.1.a'!$L$183</f>
        <v>0</v>
      </c>
      <c r="CE32" s="218">
        <f>'2.3'!CE32/'3.1.a'!$M$183</f>
        <v>0</v>
      </c>
      <c r="CF32" s="143">
        <f>'2.3'!CF32/'3.1.a'!$M$183</f>
        <v>0</v>
      </c>
      <c r="CG32" s="143">
        <f>'2.3'!CG32/'3.1.a'!$M$183</f>
        <v>0</v>
      </c>
      <c r="CH32" s="143">
        <f>'2.3'!CH32/'3.1.a'!$M$183</f>
        <v>0</v>
      </c>
      <c r="CI32" s="143">
        <f>'2.3'!CI32/'3.1.a'!$M$183</f>
        <v>0</v>
      </c>
      <c r="CJ32" s="143">
        <f>'2.3'!CJ32/'3.1.a'!$M$183</f>
        <v>0</v>
      </c>
      <c r="CK32" s="143">
        <f>'2.3'!CK32/'3.1.a'!$M$183</f>
        <v>0</v>
      </c>
      <c r="CL32" s="143">
        <f>'2.3'!CL32/'3.1.a'!$M$183</f>
        <v>0</v>
      </c>
      <c r="CM32" s="218">
        <f>'2.3'!CM32/'3.1.a'!$N$183</f>
        <v>0</v>
      </c>
      <c r="CN32" s="143">
        <f>'2.3'!CN32/'3.1.a'!$N$183</f>
        <v>0</v>
      </c>
      <c r="CO32" s="143">
        <f>'2.3'!CO32/'3.1.a'!$N$183</f>
        <v>0</v>
      </c>
      <c r="CP32" s="143">
        <f>'2.3'!CP32/'3.1.a'!$N$183</f>
        <v>0</v>
      </c>
      <c r="CQ32" s="143">
        <f>'2.3'!CQ32/'3.1.a'!$N$183</f>
        <v>0</v>
      </c>
      <c r="CR32" s="264" t="s">
        <v>826</v>
      </c>
      <c r="CS32" s="143">
        <f>'2.3'!CS32/'3.1.a'!$N$183</f>
        <v>0</v>
      </c>
      <c r="CT32" s="264" t="s">
        <v>826</v>
      </c>
    </row>
    <row r="33" spans="1:98" ht="20" customHeight="1" x14ac:dyDescent="0.2">
      <c r="A33" s="104">
        <v>2611</v>
      </c>
      <c r="B33" s="104" t="s">
        <v>286</v>
      </c>
      <c r="C33" s="236">
        <f>'2.3'!C33/'3.1.a'!$C$183</f>
        <v>0</v>
      </c>
      <c r="D33" s="237">
        <f>'2.3'!D33/'3.1.a'!$C$183</f>
        <v>0</v>
      </c>
      <c r="E33" s="237">
        <f>'2.3'!E33/'3.1.a'!$C$183</f>
        <v>0</v>
      </c>
      <c r="F33" s="237">
        <f>'2.3'!F33/'3.1.a'!$C$183</f>
        <v>0</v>
      </c>
      <c r="G33" s="237">
        <f>'2.3'!G33/'3.1.a'!$C$183</f>
        <v>0</v>
      </c>
      <c r="H33" s="237">
        <f>'2.3'!H33/'3.1.a'!$C$183</f>
        <v>0</v>
      </c>
      <c r="I33" s="237">
        <f>'2.3'!I33/'3.1.a'!$C$183</f>
        <v>0</v>
      </c>
      <c r="J33" s="238">
        <f>'2.3'!J33/'3.1.a'!$C$183</f>
        <v>0</v>
      </c>
      <c r="K33" s="236">
        <f>'2.3'!K33/'3.1.a'!$D$183</f>
        <v>0</v>
      </c>
      <c r="L33" s="237">
        <f>'2.3'!L33/'3.1.a'!$D$183</f>
        <v>0</v>
      </c>
      <c r="M33" s="237">
        <f>'2.3'!M33/'3.1.a'!$D$183</f>
        <v>0</v>
      </c>
      <c r="N33" s="237">
        <f>'2.3'!N33/'3.1.a'!$D$183</f>
        <v>0</v>
      </c>
      <c r="O33" s="237">
        <f>'2.3'!O33/'3.1.a'!$D$183</f>
        <v>0</v>
      </c>
      <c r="P33" s="237">
        <f>'2.3'!P33/'3.1.a'!$D$183</f>
        <v>0</v>
      </c>
      <c r="Q33" s="237">
        <f>'2.3'!Q33/'3.1.a'!$D$183</f>
        <v>0</v>
      </c>
      <c r="R33" s="238">
        <f>'2.3'!R33/'3.1.a'!$D$183</f>
        <v>0</v>
      </c>
      <c r="S33" s="236">
        <f>'2.3'!S33/'3.1.a'!$E$183</f>
        <v>0</v>
      </c>
      <c r="T33" s="237">
        <f>'2.3'!T33/'3.1.a'!$E$183</f>
        <v>0</v>
      </c>
      <c r="U33" s="237">
        <f>'2.3'!U33/'3.1.a'!$E$183</f>
        <v>0</v>
      </c>
      <c r="V33" s="237">
        <f>'2.3'!V33/'3.1.a'!$E$183</f>
        <v>0</v>
      </c>
      <c r="W33" s="237">
        <f>'2.3'!W33/'3.1.a'!$E$183</f>
        <v>0</v>
      </c>
      <c r="X33" s="237">
        <f>'2.3'!X33/'3.1.a'!$E$183</f>
        <v>0</v>
      </c>
      <c r="Y33" s="237">
        <f>'2.3'!Y33/'3.1.a'!$E$183</f>
        <v>0</v>
      </c>
      <c r="Z33" s="238">
        <f>'2.3'!Z33/'3.1.a'!$E$183</f>
        <v>0</v>
      </c>
      <c r="AA33" s="236">
        <f>'2.3'!AA33/'3.1.a'!$F$183</f>
        <v>0</v>
      </c>
      <c r="AB33" s="237">
        <f>'2.3'!AB33/'3.1.a'!$F$183</f>
        <v>0</v>
      </c>
      <c r="AC33" s="237">
        <f>'2.3'!AC33/'3.1.a'!$F$183</f>
        <v>0</v>
      </c>
      <c r="AD33" s="237">
        <f>'2.3'!AD33/'3.1.a'!$F$183</f>
        <v>0</v>
      </c>
      <c r="AE33" s="237">
        <f>'2.3'!AE33/'3.1.a'!$F$183</f>
        <v>0</v>
      </c>
      <c r="AF33" s="237">
        <f>'2.3'!AF33/'3.1.a'!$F$183</f>
        <v>0</v>
      </c>
      <c r="AG33" s="237">
        <f>'2.3'!AG33/'3.1.a'!$F$183</f>
        <v>0</v>
      </c>
      <c r="AH33" s="238">
        <f>'2.3'!AH33/'3.1.a'!$F$183</f>
        <v>0</v>
      </c>
      <c r="AI33" s="236">
        <f>'2.3'!AI33/'3.1.a'!$G$183</f>
        <v>0</v>
      </c>
      <c r="AJ33" s="237">
        <f>'2.3'!AJ33/'3.1.a'!$G$183</f>
        <v>0</v>
      </c>
      <c r="AK33" s="237">
        <f>'2.3'!AK33/'3.1.a'!$G$183</f>
        <v>0</v>
      </c>
      <c r="AL33" s="237">
        <f>'2.3'!AL33/'3.1.a'!$G$183</f>
        <v>0</v>
      </c>
      <c r="AM33" s="237">
        <f>'2.3'!AM33/'3.1.a'!$G$183</f>
        <v>0</v>
      </c>
      <c r="AN33" s="237">
        <f>'2.3'!AN33/'3.1.a'!$G$183</f>
        <v>0</v>
      </c>
      <c r="AO33" s="237">
        <f>'2.3'!AO33/'3.1.a'!$G$183</f>
        <v>0</v>
      </c>
      <c r="AP33" s="238">
        <f>'2.3'!AP33/'3.1.a'!$G$183</f>
        <v>0</v>
      </c>
      <c r="AQ33" s="236">
        <f>'2.3'!AQ33/'3.1.a'!$H$183</f>
        <v>0</v>
      </c>
      <c r="AR33" s="237">
        <f>'2.3'!AR33/'3.1.a'!$H$183</f>
        <v>0</v>
      </c>
      <c r="AS33" s="237">
        <f>'2.3'!AS33/'3.1.a'!$H$183</f>
        <v>0</v>
      </c>
      <c r="AT33" s="237">
        <f>'2.3'!AT33/'3.1.a'!$H$183</f>
        <v>0</v>
      </c>
      <c r="AU33" s="237">
        <f>'2.3'!AU33/'3.1.a'!$H$183</f>
        <v>0</v>
      </c>
      <c r="AV33" s="237">
        <f>'2.3'!AV33/'3.1.a'!$H$183</f>
        <v>0</v>
      </c>
      <c r="AW33" s="237">
        <f>'2.3'!AW33/'3.1.a'!$H$183</f>
        <v>0</v>
      </c>
      <c r="AX33" s="238">
        <f>'2.3'!AX33/'3.1.a'!$H$183</f>
        <v>0</v>
      </c>
      <c r="AY33" s="236">
        <f>'2.3'!AY33/'3.1.a'!$I$183</f>
        <v>0</v>
      </c>
      <c r="AZ33" s="237">
        <f>'2.3'!AZ33/'3.1.a'!$I$183</f>
        <v>0</v>
      </c>
      <c r="BA33" s="237">
        <f>'2.3'!BA33/'3.1.a'!$I$183</f>
        <v>0</v>
      </c>
      <c r="BB33" s="237">
        <f>'2.3'!BB33/'3.1.a'!$I$183</f>
        <v>0</v>
      </c>
      <c r="BC33" s="237">
        <f>'2.3'!BC33/'3.1.a'!$I$183</f>
        <v>0</v>
      </c>
      <c r="BD33" s="237">
        <f>'2.3'!BD33/'3.1.a'!$I$183</f>
        <v>0</v>
      </c>
      <c r="BE33" s="237">
        <f>'2.3'!BE33/'3.1.a'!$I$183</f>
        <v>0</v>
      </c>
      <c r="BF33" s="238">
        <f>'2.3'!BF33/'3.1.a'!$I$183</f>
        <v>0</v>
      </c>
      <c r="BG33" s="236">
        <f>'2.3'!BG33/'3.1.a'!$J$183</f>
        <v>0</v>
      </c>
      <c r="BH33" s="237">
        <f>'2.3'!BH33/'3.1.a'!$J$183</f>
        <v>0</v>
      </c>
      <c r="BI33" s="237">
        <f>'2.3'!BI33/'3.1.a'!$J$183</f>
        <v>0</v>
      </c>
      <c r="BJ33" s="237">
        <f>'2.3'!BJ33/'3.1.a'!$J$183</f>
        <v>0</v>
      </c>
      <c r="BK33" s="237">
        <f>'2.3'!BK33/'3.1.a'!$J$183</f>
        <v>0</v>
      </c>
      <c r="BL33" s="237">
        <f>'2.3'!BL33/'3.1.a'!$J$183</f>
        <v>0</v>
      </c>
      <c r="BM33" s="237">
        <f>'2.3'!BM33/'3.1.a'!$J$183</f>
        <v>0</v>
      </c>
      <c r="BN33" s="238">
        <f>'2.3'!BN33/'3.1.a'!$J$183</f>
        <v>0</v>
      </c>
      <c r="BO33" s="236">
        <f>'2.3'!BO33/'3.1.a'!$K$183</f>
        <v>0</v>
      </c>
      <c r="BP33" s="237">
        <f>'2.3'!BP33/'3.1.a'!$K$183</f>
        <v>0</v>
      </c>
      <c r="BQ33" s="237">
        <f>'2.3'!BQ33/'3.1.a'!$K$183</f>
        <v>0</v>
      </c>
      <c r="BR33" s="237">
        <f>'2.3'!BR33/'3.1.a'!$K$183</f>
        <v>0</v>
      </c>
      <c r="BS33" s="237">
        <f>'2.3'!BS33/'3.1.a'!$K$183</f>
        <v>0</v>
      </c>
      <c r="BT33" s="237">
        <f>'2.3'!BT33/'3.1.a'!$K$183</f>
        <v>0</v>
      </c>
      <c r="BU33" s="237">
        <f>'2.3'!BU33/'3.1.a'!$K$183</f>
        <v>0</v>
      </c>
      <c r="BV33" s="238">
        <f>'2.3'!BV33/'3.1.a'!$K$183</f>
        <v>0</v>
      </c>
      <c r="BW33" s="236">
        <f>'2.3'!BW33/'3.1.a'!$L$183</f>
        <v>0</v>
      </c>
      <c r="BX33" s="237">
        <f>'2.3'!BX33/'3.1.a'!$L$183</f>
        <v>0</v>
      </c>
      <c r="BY33" s="237">
        <f>'2.3'!BY33/'3.1.a'!$L$183</f>
        <v>0</v>
      </c>
      <c r="BZ33" s="237">
        <f>'2.3'!BZ33/'3.1.a'!$L$183</f>
        <v>0</v>
      </c>
      <c r="CA33" s="237">
        <f>'2.3'!CA33/'3.1.a'!$L$183</f>
        <v>0</v>
      </c>
      <c r="CB33" s="237">
        <f>'2.3'!CB33/'3.1.a'!$L$183</f>
        <v>0</v>
      </c>
      <c r="CC33" s="237">
        <f>'2.3'!CC33/'3.1.a'!$L$183</f>
        <v>0</v>
      </c>
      <c r="CD33" s="238">
        <f>'2.3'!CD33/'3.1.a'!$L$183</f>
        <v>0</v>
      </c>
      <c r="CE33" s="236">
        <f>'2.3'!CE33/'3.1.a'!$M$183</f>
        <v>0</v>
      </c>
      <c r="CF33" s="237">
        <f>'2.3'!CF33/'3.1.a'!$M$183</f>
        <v>0</v>
      </c>
      <c r="CG33" s="237">
        <f>'2.3'!CG33/'3.1.a'!$M$183</f>
        <v>0</v>
      </c>
      <c r="CH33" s="237">
        <f>'2.3'!CH33/'3.1.a'!$M$183</f>
        <v>0</v>
      </c>
      <c r="CI33" s="237">
        <f>'2.3'!CI33/'3.1.a'!$M$183</f>
        <v>0</v>
      </c>
      <c r="CJ33" s="237">
        <f>'2.3'!CJ33/'3.1.a'!$M$183</f>
        <v>0</v>
      </c>
      <c r="CK33" s="237">
        <f>'2.3'!CK33/'3.1.a'!$M$183</f>
        <v>0</v>
      </c>
      <c r="CL33" s="237">
        <f>'2.3'!CL33/'3.1.a'!$M$183</f>
        <v>0</v>
      </c>
      <c r="CM33" s="236">
        <f>'2.3'!CM33/'3.1.a'!$N$183</f>
        <v>0</v>
      </c>
      <c r="CN33" s="237">
        <f>'2.3'!CN33/'3.1.a'!$N$183</f>
        <v>0</v>
      </c>
      <c r="CO33" s="237">
        <f>'2.3'!CO33/'3.1.a'!$N$183</f>
        <v>0</v>
      </c>
      <c r="CP33" s="237">
        <f>'2.3'!CP33/'3.1.a'!$N$183</f>
        <v>0</v>
      </c>
      <c r="CQ33" s="237">
        <f>'2.3'!CQ33/'3.1.a'!$N$183</f>
        <v>0</v>
      </c>
      <c r="CR33" s="310" t="s">
        <v>826</v>
      </c>
      <c r="CS33" s="237">
        <f>'2.3'!CS33/'3.1.a'!$N$183</f>
        <v>0</v>
      </c>
      <c r="CT33" s="310" t="s">
        <v>826</v>
      </c>
    </row>
    <row r="34" spans="1:98" ht="20" customHeight="1" x14ac:dyDescent="0.2">
      <c r="A34" s="104">
        <v>2612</v>
      </c>
      <c r="B34" s="104" t="s">
        <v>287</v>
      </c>
      <c r="C34" s="236">
        <f>'2.3'!C34/'3.1.a'!$C$183</f>
        <v>0</v>
      </c>
      <c r="D34" s="237">
        <f>'2.3'!D34/'3.1.a'!$C$183</f>
        <v>0</v>
      </c>
      <c r="E34" s="237">
        <f>'2.3'!E34/'3.1.a'!$C$183</f>
        <v>0</v>
      </c>
      <c r="F34" s="237">
        <f>'2.3'!F34/'3.1.a'!$C$183</f>
        <v>0</v>
      </c>
      <c r="G34" s="237">
        <f>'2.3'!G34/'3.1.a'!$C$183</f>
        <v>0</v>
      </c>
      <c r="H34" s="237">
        <f>'2.3'!H34/'3.1.a'!$C$183</f>
        <v>0</v>
      </c>
      <c r="I34" s="237">
        <f>'2.3'!I34/'3.1.a'!$C$183</f>
        <v>0</v>
      </c>
      <c r="J34" s="238">
        <f>'2.3'!J34/'3.1.a'!$C$183</f>
        <v>0</v>
      </c>
      <c r="K34" s="236">
        <f>'2.3'!K34/'3.1.a'!$D$183</f>
        <v>0</v>
      </c>
      <c r="L34" s="237">
        <f>'2.3'!L34/'3.1.a'!$D$183</f>
        <v>0</v>
      </c>
      <c r="M34" s="237">
        <f>'2.3'!M34/'3.1.a'!$D$183</f>
        <v>0</v>
      </c>
      <c r="N34" s="237">
        <f>'2.3'!N34/'3.1.a'!$D$183</f>
        <v>0</v>
      </c>
      <c r="O34" s="237">
        <f>'2.3'!O34/'3.1.a'!$D$183</f>
        <v>0</v>
      </c>
      <c r="P34" s="237">
        <f>'2.3'!P34/'3.1.a'!$D$183</f>
        <v>0</v>
      </c>
      <c r="Q34" s="237">
        <f>'2.3'!Q34/'3.1.a'!$D$183</f>
        <v>0</v>
      </c>
      <c r="R34" s="238">
        <f>'2.3'!R34/'3.1.a'!$D$183</f>
        <v>0</v>
      </c>
      <c r="S34" s="236">
        <f>'2.3'!S34/'3.1.a'!$E$183</f>
        <v>0</v>
      </c>
      <c r="T34" s="237">
        <f>'2.3'!T34/'3.1.a'!$E$183</f>
        <v>0</v>
      </c>
      <c r="U34" s="237">
        <f>'2.3'!U34/'3.1.a'!$E$183</f>
        <v>0</v>
      </c>
      <c r="V34" s="237">
        <f>'2.3'!V34/'3.1.a'!$E$183</f>
        <v>0</v>
      </c>
      <c r="W34" s="237">
        <f>'2.3'!W34/'3.1.a'!$E$183</f>
        <v>0</v>
      </c>
      <c r="X34" s="237">
        <f>'2.3'!X34/'3.1.a'!$E$183</f>
        <v>0</v>
      </c>
      <c r="Y34" s="237">
        <f>'2.3'!Y34/'3.1.a'!$E$183</f>
        <v>0</v>
      </c>
      <c r="Z34" s="238">
        <f>'2.3'!Z34/'3.1.a'!$E$183</f>
        <v>0</v>
      </c>
      <c r="AA34" s="236">
        <f>'2.3'!AA34/'3.1.a'!$F$183</f>
        <v>0</v>
      </c>
      <c r="AB34" s="237">
        <f>'2.3'!AB34/'3.1.a'!$F$183</f>
        <v>0</v>
      </c>
      <c r="AC34" s="237">
        <f>'2.3'!AC34/'3.1.a'!$F$183</f>
        <v>0</v>
      </c>
      <c r="AD34" s="237">
        <f>'2.3'!AD34/'3.1.a'!$F$183</f>
        <v>0</v>
      </c>
      <c r="AE34" s="237">
        <f>'2.3'!AE34/'3.1.a'!$F$183</f>
        <v>0</v>
      </c>
      <c r="AF34" s="237">
        <f>'2.3'!AF34/'3.1.a'!$F$183</f>
        <v>0</v>
      </c>
      <c r="AG34" s="237">
        <f>'2.3'!AG34/'3.1.a'!$F$183</f>
        <v>0</v>
      </c>
      <c r="AH34" s="238">
        <f>'2.3'!AH34/'3.1.a'!$F$183</f>
        <v>0</v>
      </c>
      <c r="AI34" s="236">
        <f>'2.3'!AI34/'3.1.a'!$G$183</f>
        <v>0</v>
      </c>
      <c r="AJ34" s="237">
        <f>'2.3'!AJ34/'3.1.a'!$G$183</f>
        <v>0</v>
      </c>
      <c r="AK34" s="237">
        <f>'2.3'!AK34/'3.1.a'!$G$183</f>
        <v>0</v>
      </c>
      <c r="AL34" s="237">
        <f>'2.3'!AL34/'3.1.a'!$G$183</f>
        <v>0</v>
      </c>
      <c r="AM34" s="237">
        <f>'2.3'!AM34/'3.1.a'!$G$183</f>
        <v>0</v>
      </c>
      <c r="AN34" s="237">
        <f>'2.3'!AN34/'3.1.a'!$G$183</f>
        <v>0</v>
      </c>
      <c r="AO34" s="237">
        <f>'2.3'!AO34/'3.1.a'!$G$183</f>
        <v>0</v>
      </c>
      <c r="AP34" s="238">
        <f>'2.3'!AP34/'3.1.a'!$G$183</f>
        <v>0</v>
      </c>
      <c r="AQ34" s="236">
        <f>'2.3'!AQ34/'3.1.a'!$H$183</f>
        <v>0</v>
      </c>
      <c r="AR34" s="237">
        <f>'2.3'!AR34/'3.1.a'!$H$183</f>
        <v>0</v>
      </c>
      <c r="AS34" s="237">
        <f>'2.3'!AS34/'3.1.a'!$H$183</f>
        <v>0</v>
      </c>
      <c r="AT34" s="237">
        <f>'2.3'!AT34/'3.1.a'!$H$183</f>
        <v>0</v>
      </c>
      <c r="AU34" s="237">
        <f>'2.3'!AU34/'3.1.a'!$H$183</f>
        <v>0</v>
      </c>
      <c r="AV34" s="237">
        <f>'2.3'!AV34/'3.1.a'!$H$183</f>
        <v>0</v>
      </c>
      <c r="AW34" s="237">
        <f>'2.3'!AW34/'3.1.a'!$H$183</f>
        <v>0</v>
      </c>
      <c r="AX34" s="238">
        <f>'2.3'!AX34/'3.1.a'!$H$183</f>
        <v>0</v>
      </c>
      <c r="AY34" s="236">
        <f>'2.3'!AY34/'3.1.a'!$I$183</f>
        <v>0</v>
      </c>
      <c r="AZ34" s="237">
        <f>'2.3'!AZ34/'3.1.a'!$I$183</f>
        <v>0</v>
      </c>
      <c r="BA34" s="237">
        <f>'2.3'!BA34/'3.1.a'!$I$183</f>
        <v>0</v>
      </c>
      <c r="BB34" s="237">
        <f>'2.3'!BB34/'3.1.a'!$I$183</f>
        <v>0</v>
      </c>
      <c r="BC34" s="237">
        <f>'2.3'!BC34/'3.1.a'!$I$183</f>
        <v>0</v>
      </c>
      <c r="BD34" s="237">
        <f>'2.3'!BD34/'3.1.a'!$I$183</f>
        <v>0</v>
      </c>
      <c r="BE34" s="237">
        <f>'2.3'!BE34/'3.1.a'!$I$183</f>
        <v>0</v>
      </c>
      <c r="BF34" s="238">
        <f>'2.3'!BF34/'3.1.a'!$I$183</f>
        <v>0</v>
      </c>
      <c r="BG34" s="236">
        <f>'2.3'!BG34/'3.1.a'!$J$183</f>
        <v>0</v>
      </c>
      <c r="BH34" s="237">
        <f>'2.3'!BH34/'3.1.a'!$J$183</f>
        <v>0</v>
      </c>
      <c r="BI34" s="237">
        <f>'2.3'!BI34/'3.1.a'!$J$183</f>
        <v>0</v>
      </c>
      <c r="BJ34" s="237">
        <f>'2.3'!BJ34/'3.1.a'!$J$183</f>
        <v>0</v>
      </c>
      <c r="BK34" s="237">
        <f>'2.3'!BK34/'3.1.a'!$J$183</f>
        <v>0</v>
      </c>
      <c r="BL34" s="237">
        <f>'2.3'!BL34/'3.1.a'!$J$183</f>
        <v>0</v>
      </c>
      <c r="BM34" s="237">
        <f>'2.3'!BM34/'3.1.a'!$J$183</f>
        <v>0</v>
      </c>
      <c r="BN34" s="238">
        <f>'2.3'!BN34/'3.1.a'!$J$183</f>
        <v>0</v>
      </c>
      <c r="BO34" s="236">
        <f>'2.3'!BO34/'3.1.a'!$K$183</f>
        <v>0</v>
      </c>
      <c r="BP34" s="237">
        <f>'2.3'!BP34/'3.1.a'!$K$183</f>
        <v>0</v>
      </c>
      <c r="BQ34" s="237">
        <f>'2.3'!BQ34/'3.1.a'!$K$183</f>
        <v>0</v>
      </c>
      <c r="BR34" s="237">
        <f>'2.3'!BR34/'3.1.a'!$K$183</f>
        <v>0</v>
      </c>
      <c r="BS34" s="237">
        <f>'2.3'!BS34/'3.1.a'!$K$183</f>
        <v>0</v>
      </c>
      <c r="BT34" s="237">
        <f>'2.3'!BT34/'3.1.a'!$K$183</f>
        <v>0</v>
      </c>
      <c r="BU34" s="237">
        <f>'2.3'!BU34/'3.1.a'!$K$183</f>
        <v>0</v>
      </c>
      <c r="BV34" s="238">
        <f>'2.3'!BV34/'3.1.a'!$K$183</f>
        <v>0</v>
      </c>
      <c r="BW34" s="236">
        <f>'2.3'!BW34/'3.1.a'!$L$183</f>
        <v>0</v>
      </c>
      <c r="BX34" s="237">
        <f>'2.3'!BX34/'3.1.a'!$L$183</f>
        <v>0</v>
      </c>
      <c r="BY34" s="237">
        <f>'2.3'!BY34/'3.1.a'!$L$183</f>
        <v>0</v>
      </c>
      <c r="BZ34" s="237">
        <f>'2.3'!BZ34/'3.1.a'!$L$183</f>
        <v>0</v>
      </c>
      <c r="CA34" s="237">
        <f>'2.3'!CA34/'3.1.a'!$L$183</f>
        <v>0</v>
      </c>
      <c r="CB34" s="237">
        <f>'2.3'!CB34/'3.1.a'!$L$183</f>
        <v>0</v>
      </c>
      <c r="CC34" s="237">
        <f>'2.3'!CC34/'3.1.a'!$L$183</f>
        <v>0</v>
      </c>
      <c r="CD34" s="238">
        <f>'2.3'!CD34/'3.1.a'!$L$183</f>
        <v>0</v>
      </c>
      <c r="CE34" s="236">
        <f>'2.3'!CE34/'3.1.a'!$M$183</f>
        <v>0</v>
      </c>
      <c r="CF34" s="237">
        <f>'2.3'!CF34/'3.1.a'!$M$183</f>
        <v>0</v>
      </c>
      <c r="CG34" s="237">
        <f>'2.3'!CG34/'3.1.a'!$M$183</f>
        <v>0</v>
      </c>
      <c r="CH34" s="237">
        <f>'2.3'!CH34/'3.1.a'!$M$183</f>
        <v>0</v>
      </c>
      <c r="CI34" s="237">
        <f>'2.3'!CI34/'3.1.a'!$M$183</f>
        <v>0</v>
      </c>
      <c r="CJ34" s="237">
        <f>'2.3'!CJ34/'3.1.a'!$M$183</f>
        <v>0</v>
      </c>
      <c r="CK34" s="237">
        <f>'2.3'!CK34/'3.1.a'!$M$183</f>
        <v>0</v>
      </c>
      <c r="CL34" s="237">
        <f>'2.3'!CL34/'3.1.a'!$M$183</f>
        <v>0</v>
      </c>
      <c r="CM34" s="236">
        <f>'2.3'!CM34/'3.1.a'!$N$183</f>
        <v>0</v>
      </c>
      <c r="CN34" s="237">
        <f>'2.3'!CN34/'3.1.a'!$N$183</f>
        <v>0</v>
      </c>
      <c r="CO34" s="237">
        <f>'2.3'!CO34/'3.1.a'!$N$183</f>
        <v>0</v>
      </c>
      <c r="CP34" s="237">
        <f>'2.3'!CP34/'3.1.a'!$N$183</f>
        <v>0</v>
      </c>
      <c r="CQ34" s="237">
        <f>'2.3'!CQ34/'3.1.a'!$N$183</f>
        <v>0</v>
      </c>
      <c r="CR34" s="310" t="s">
        <v>826</v>
      </c>
      <c r="CS34" s="237">
        <f>'2.3'!CS34/'3.1.a'!$N$183</f>
        <v>0</v>
      </c>
      <c r="CT34" s="310" t="s">
        <v>826</v>
      </c>
    </row>
    <row r="35" spans="1:98" ht="20" customHeight="1" x14ac:dyDescent="0.2">
      <c r="A35" s="35">
        <v>262</v>
      </c>
      <c r="B35" s="36" t="s">
        <v>315</v>
      </c>
      <c r="C35" s="218">
        <f>'2.3'!C35/'3.1.a'!$C$183</f>
        <v>3.0847516738101113E-4</v>
      </c>
      <c r="D35" s="143">
        <f>'2.3'!D35/'3.1.a'!$C$183</f>
        <v>0</v>
      </c>
      <c r="E35" s="143">
        <f>'2.3'!E35/'3.1.a'!$C$183</f>
        <v>0</v>
      </c>
      <c r="F35" s="143">
        <f>'2.3'!F35/'3.1.a'!$C$183</f>
        <v>3.0847516738101113E-4</v>
      </c>
      <c r="G35" s="143">
        <f>'2.3'!G35/'3.1.a'!$C$183</f>
        <v>2.3995339445943185E-6</v>
      </c>
      <c r="H35" s="143">
        <f>'2.3'!H35/'3.1.a'!$C$183</f>
        <v>2.3294131961448817E-6</v>
      </c>
      <c r="I35" s="143">
        <f>'2.3'!I35/'3.1.a'!$C$183</f>
        <v>0</v>
      </c>
      <c r="J35" s="219">
        <f>'2.3'!J35/'3.1.a'!$C$183</f>
        <v>3.1320411452175035E-4</v>
      </c>
      <c r="K35" s="218">
        <f>'2.3'!K35/'3.1.a'!$D$183</f>
        <v>2.5221856999503242E-4</v>
      </c>
      <c r="L35" s="143">
        <f>'2.3'!L35/'3.1.a'!$D$183</f>
        <v>0</v>
      </c>
      <c r="M35" s="143">
        <f>'2.3'!M35/'3.1.a'!$D$183</f>
        <v>0</v>
      </c>
      <c r="N35" s="143">
        <f>'2.3'!N35/'3.1.a'!$D$183</f>
        <v>2.5221856999503242E-4</v>
      </c>
      <c r="O35" s="143">
        <f>'2.3'!O35/'3.1.a'!$D$183</f>
        <v>1.8594781945451746E-6</v>
      </c>
      <c r="P35" s="143">
        <f>'2.3'!P35/'3.1.a'!$D$183</f>
        <v>7.9279565175069264E-7</v>
      </c>
      <c r="Q35" s="143">
        <f>'2.3'!Q35/'3.1.a'!$D$183</f>
        <v>0</v>
      </c>
      <c r="R35" s="219">
        <f>'2.3'!R35/'3.1.a'!$D$183</f>
        <v>2.5487084384132828E-4</v>
      </c>
      <c r="S35" s="218">
        <f>'2.3'!S35/'3.1.a'!$E$183</f>
        <v>2.7060373079059499E-4</v>
      </c>
      <c r="T35" s="143">
        <f>'2.3'!T35/'3.1.a'!$E$183</f>
        <v>0</v>
      </c>
      <c r="U35" s="143">
        <f>'2.3'!U35/'3.1.a'!$E$183</f>
        <v>0</v>
      </c>
      <c r="V35" s="143">
        <f>'2.3'!V35/'3.1.a'!$E$183</f>
        <v>2.7060373079059499E-4</v>
      </c>
      <c r="W35" s="143">
        <f>'2.3'!W35/'3.1.a'!$E$183</f>
        <v>2.7659916548280703E-6</v>
      </c>
      <c r="X35" s="143">
        <f>'2.3'!X35/'3.1.a'!$E$183</f>
        <v>8.9561703594779388E-7</v>
      </c>
      <c r="Y35" s="143">
        <f>'2.3'!Y35/'3.1.a'!$E$183</f>
        <v>0</v>
      </c>
      <c r="Z35" s="219">
        <f>'2.3'!Z35/'3.1.a'!$E$183</f>
        <v>2.742653394813709E-4</v>
      </c>
      <c r="AA35" s="218">
        <f>'2.3'!AA35/'3.1.a'!$F$183</f>
        <v>3.528836528604163E-4</v>
      </c>
      <c r="AB35" s="143">
        <f>'2.3'!AB35/'3.1.a'!$F$183</f>
        <v>0</v>
      </c>
      <c r="AC35" s="143">
        <f>'2.3'!AC35/'3.1.a'!$F$183</f>
        <v>0</v>
      </c>
      <c r="AD35" s="143">
        <f>'2.3'!AD35/'3.1.a'!$F$183</f>
        <v>3.528836528604163E-4</v>
      </c>
      <c r="AE35" s="143">
        <f>'2.3'!AE35/'3.1.a'!$F$183</f>
        <v>2.3291317271545478E-6</v>
      </c>
      <c r="AF35" s="143">
        <f>'2.3'!AF35/'3.1.a'!$F$183</f>
        <v>9.3017171144449746E-7</v>
      </c>
      <c r="AG35" s="143">
        <f>'2.3'!AG35/'3.1.a'!$F$183</f>
        <v>0</v>
      </c>
      <c r="AH35" s="219">
        <f>'2.3'!AH35/'3.1.a'!$F$183</f>
        <v>3.5614295629901534E-4</v>
      </c>
      <c r="AI35" s="218">
        <f>'2.3'!AI35/'3.1.a'!$G$183</f>
        <v>5.358060967481479E-4</v>
      </c>
      <c r="AJ35" s="143">
        <f>'2.3'!AJ35/'3.1.a'!$G$183</f>
        <v>0</v>
      </c>
      <c r="AK35" s="143">
        <f>'2.3'!AK35/'3.1.a'!$G$183</f>
        <v>0</v>
      </c>
      <c r="AL35" s="143">
        <f>'2.3'!AL35/'3.1.a'!$G$183</f>
        <v>5.358060967481479E-4</v>
      </c>
      <c r="AM35" s="143">
        <f>'2.3'!AM35/'3.1.a'!$G$183</f>
        <v>8.3363466704089816E-7</v>
      </c>
      <c r="AN35" s="143">
        <f>'2.3'!AN35/'3.1.a'!$G$183</f>
        <v>4.2370751068575919E-7</v>
      </c>
      <c r="AO35" s="143">
        <f>'2.3'!AO35/'3.1.a'!$G$183</f>
        <v>0</v>
      </c>
      <c r="AP35" s="219">
        <f>'2.3'!AP35/'3.1.a'!$G$183</f>
        <v>5.3706343892587455E-4</v>
      </c>
      <c r="AQ35" s="218">
        <f>'2.3'!AQ35/'3.1.a'!$H$183</f>
        <v>4.5244121964372653E-4</v>
      </c>
      <c r="AR35" s="143">
        <f>'2.3'!AR35/'3.1.a'!$H$183</f>
        <v>0</v>
      </c>
      <c r="AS35" s="143">
        <f>'2.3'!AS35/'3.1.a'!$H$183</f>
        <v>0</v>
      </c>
      <c r="AT35" s="143">
        <f>'2.3'!AT35/'3.1.a'!$H$183</f>
        <v>4.5244121964372653E-4</v>
      </c>
      <c r="AU35" s="143">
        <f>'2.3'!AU35/'3.1.a'!$H$183</f>
        <v>1.5871815276293169E-6</v>
      </c>
      <c r="AV35" s="143">
        <f>'2.3'!AV35/'3.1.a'!$H$183</f>
        <v>2.8466858479128766E-8</v>
      </c>
      <c r="AW35" s="143">
        <f>'2.3'!AW35/'3.1.a'!$H$183</f>
        <v>0</v>
      </c>
      <c r="AX35" s="219">
        <f>'2.3'!AX35/'3.1.a'!$H$183</f>
        <v>4.5405686802983496E-4</v>
      </c>
      <c r="AY35" s="218">
        <f>'2.3'!AY35/'3.1.a'!$I$183</f>
        <v>7.3149015107185327E-4</v>
      </c>
      <c r="AZ35" s="143">
        <f>'2.3'!AZ35/'3.1.a'!$I$183</f>
        <v>0</v>
      </c>
      <c r="BA35" s="143">
        <f>'2.3'!BA35/'3.1.a'!$I$183</f>
        <v>0</v>
      </c>
      <c r="BB35" s="143">
        <f>'2.3'!BB35/'3.1.a'!$I$183</f>
        <v>7.3149015107185327E-4</v>
      </c>
      <c r="BC35" s="143">
        <f>'2.3'!BC35/'3.1.a'!$I$183</f>
        <v>2.0634941815135529E-6</v>
      </c>
      <c r="BD35" s="143">
        <f>'2.3'!BD35/'3.1.a'!$I$183</f>
        <v>5.629088508369637E-7</v>
      </c>
      <c r="BE35" s="143">
        <f>'2.3'!BE35/'3.1.a'!$I$183</f>
        <v>0</v>
      </c>
      <c r="BF35" s="219">
        <f>'2.3'!BF35/'3.1.a'!$I$183</f>
        <v>7.3411655410420386E-4</v>
      </c>
      <c r="BG35" s="218">
        <f>'2.3'!BG35/'3.1.a'!$J$183</f>
        <v>5.453866954545952E-4</v>
      </c>
      <c r="BH35" s="143">
        <f>'2.3'!BH35/'3.1.a'!$J$183</f>
        <v>0</v>
      </c>
      <c r="BI35" s="143">
        <f>'2.3'!BI35/'3.1.a'!$J$183</f>
        <v>0</v>
      </c>
      <c r="BJ35" s="143">
        <f>'2.3'!BJ35/'3.1.a'!$J$183</f>
        <v>5.453866954545952E-4</v>
      </c>
      <c r="BK35" s="143">
        <f>'2.3'!BK35/'3.1.a'!$J$183</f>
        <v>3.5605013758300699E-6</v>
      </c>
      <c r="BL35" s="143">
        <f>'2.3'!BL35/'3.1.a'!$J$183</f>
        <v>2.2401556059931287E-7</v>
      </c>
      <c r="BM35" s="143">
        <f>'2.3'!BM35/'3.1.a'!$J$183</f>
        <v>0</v>
      </c>
      <c r="BN35" s="219">
        <f>'2.3'!BN35/'3.1.a'!$J$183</f>
        <v>5.4917121239102457E-4</v>
      </c>
      <c r="BO35" s="218">
        <f>'2.3'!BO35/'3.1.a'!$K$183</f>
        <v>5.1822385643578563E-4</v>
      </c>
      <c r="BP35" s="143">
        <f>'2.3'!BP35/'3.1.a'!$K$183</f>
        <v>0</v>
      </c>
      <c r="BQ35" s="143">
        <f>'2.3'!BQ35/'3.1.a'!$K$183</f>
        <v>0</v>
      </c>
      <c r="BR35" s="143">
        <f>'2.3'!BR35/'3.1.a'!$K$183</f>
        <v>5.1822385643578563E-4</v>
      </c>
      <c r="BS35" s="143">
        <f>'2.3'!BS35/'3.1.a'!$K$183</f>
        <v>3.1747577682973545E-6</v>
      </c>
      <c r="BT35" s="143">
        <f>'2.3'!BT35/'3.1.a'!$K$183</f>
        <v>3.044135476427445E-7</v>
      </c>
      <c r="BU35" s="143">
        <f>'2.3'!BU35/'3.1.a'!$K$183</f>
        <v>0</v>
      </c>
      <c r="BV35" s="219">
        <f>'2.3'!BV35/'3.1.a'!$K$183</f>
        <v>5.2170302775172582E-4</v>
      </c>
      <c r="BW35" s="218">
        <f>'2.3'!BW35/'3.1.a'!$L$183</f>
        <v>3.3116646191886436E-4</v>
      </c>
      <c r="BX35" s="143">
        <f>'2.3'!BX35/'3.1.a'!$L$183</f>
        <v>0</v>
      </c>
      <c r="BY35" s="143">
        <f>'2.3'!BY35/'3.1.a'!$L$183</f>
        <v>0</v>
      </c>
      <c r="BZ35" s="143">
        <f>'2.3'!BZ35/'3.1.a'!$L$183</f>
        <v>3.3116646191886436E-4</v>
      </c>
      <c r="CA35" s="143">
        <f>'2.3'!CA35/'3.1.a'!$L$183</f>
        <v>1.3390663069852192E-6</v>
      </c>
      <c r="CB35" s="143">
        <f>'2.3'!CB35/'3.1.a'!$L$183</f>
        <v>3.6634497750818068E-7</v>
      </c>
      <c r="CC35" s="143">
        <f>'2.3'!CC35/'3.1.a'!$L$183</f>
        <v>0</v>
      </c>
      <c r="CD35" s="219">
        <f>'2.3'!CD35/'3.1.a'!$L$183</f>
        <v>3.3287187320335781E-4</v>
      </c>
      <c r="CE35" s="218">
        <f>'2.3'!CE35/'3.1.a'!$M$183</f>
        <v>5.3316516170946141E-4</v>
      </c>
      <c r="CF35" s="143">
        <f>'2.3'!CF35/'3.1.a'!$M$183</f>
        <v>0</v>
      </c>
      <c r="CG35" s="143">
        <f>'2.3'!CG35/'3.1.a'!$M$183</f>
        <v>0</v>
      </c>
      <c r="CH35" s="143">
        <f>'2.3'!CH35/'3.1.a'!$M$183</f>
        <v>5.3316516170946141E-4</v>
      </c>
      <c r="CI35" s="143">
        <f>'2.3'!CI35/'3.1.a'!$M$183</f>
        <v>3.8658120765465282E-6</v>
      </c>
      <c r="CJ35" s="143">
        <f>'2.3'!CJ35/'3.1.a'!$M$183</f>
        <v>2.3655614945333953E-7</v>
      </c>
      <c r="CK35" s="143">
        <f>'2.3'!CK35/'3.1.a'!$M$183</f>
        <v>0</v>
      </c>
      <c r="CL35" s="143">
        <f>'2.3'!CL35/'3.1.a'!$M$183</f>
        <v>5.3726752993546131E-4</v>
      </c>
      <c r="CM35" s="218">
        <f>'2.3'!CM35/'3.1.a'!$N$183</f>
        <v>5.9050129065152444E-4</v>
      </c>
      <c r="CN35" s="143">
        <f>'2.3'!CN35/'3.1.a'!$N$183</f>
        <v>0</v>
      </c>
      <c r="CO35" s="143">
        <f>'2.3'!CO35/'3.1.a'!$N$183</f>
        <v>0</v>
      </c>
      <c r="CP35" s="143">
        <f>'2.3'!CP35/'3.1.a'!$N$183</f>
        <v>5.9050129065152444E-4</v>
      </c>
      <c r="CQ35" s="143">
        <f>'2.3'!CQ35/'3.1.a'!$N$183</f>
        <v>6.6964888916284262E-6</v>
      </c>
      <c r="CR35" s="264" t="s">
        <v>826</v>
      </c>
      <c r="CS35" s="143">
        <f>'2.3'!CS35/'3.1.a'!$N$183</f>
        <v>0</v>
      </c>
      <c r="CT35" s="264" t="s">
        <v>826</v>
      </c>
    </row>
    <row r="36" spans="1:98" ht="20" customHeight="1" x14ac:dyDescent="0.2">
      <c r="A36" s="104">
        <v>2621</v>
      </c>
      <c r="B36" s="104" t="s">
        <v>286</v>
      </c>
      <c r="C36" s="236">
        <f>'2.3'!C36/'3.1.a'!$C$183</f>
        <v>3.075474871275169E-4</v>
      </c>
      <c r="D36" s="237">
        <f>'2.3'!D36/'3.1.a'!$C$183</f>
        <v>0</v>
      </c>
      <c r="E36" s="237">
        <f>'2.3'!E36/'3.1.a'!$C$183</f>
        <v>0</v>
      </c>
      <c r="F36" s="237">
        <f>'2.3'!F36/'3.1.a'!$C$183</f>
        <v>3.075474871275169E-4</v>
      </c>
      <c r="G36" s="237">
        <f>'2.3'!G36/'3.1.a'!$C$183</f>
        <v>2.3995339445943185E-6</v>
      </c>
      <c r="H36" s="237">
        <f>'2.3'!H36/'3.1.a'!$C$183</f>
        <v>2.1341255664466462E-6</v>
      </c>
      <c r="I36" s="237">
        <f>'2.3'!I36/'3.1.a'!$C$183</f>
        <v>0</v>
      </c>
      <c r="J36" s="238">
        <f>'2.3'!J36/'3.1.a'!$C$183</f>
        <v>3.1208114663855787E-4</v>
      </c>
      <c r="K36" s="236">
        <f>'2.3'!K36/'3.1.a'!$D$183</f>
        <v>2.4565613166126725E-4</v>
      </c>
      <c r="L36" s="237">
        <f>'2.3'!L36/'3.1.a'!$D$183</f>
        <v>0</v>
      </c>
      <c r="M36" s="237">
        <f>'2.3'!M36/'3.1.a'!$D$183</f>
        <v>0</v>
      </c>
      <c r="N36" s="237">
        <f>'2.3'!N36/'3.1.a'!$D$183</f>
        <v>2.4565613166126725E-4</v>
      </c>
      <c r="O36" s="237">
        <f>'2.3'!O36/'3.1.a'!$D$183</f>
        <v>1.8594781945451746E-6</v>
      </c>
      <c r="P36" s="237">
        <f>'2.3'!P36/'3.1.a'!$D$183</f>
        <v>5.3631822816198404E-7</v>
      </c>
      <c r="Q36" s="237">
        <f>'2.3'!Q36/'3.1.a'!$D$183</f>
        <v>0</v>
      </c>
      <c r="R36" s="238">
        <f>'2.3'!R36/'3.1.a'!$D$183</f>
        <v>2.4805192808397447E-4</v>
      </c>
      <c r="S36" s="236">
        <f>'2.3'!S36/'3.1.a'!$E$183</f>
        <v>2.6830677033566061E-4</v>
      </c>
      <c r="T36" s="237">
        <f>'2.3'!T36/'3.1.a'!$E$183</f>
        <v>0</v>
      </c>
      <c r="U36" s="237">
        <f>'2.3'!U36/'3.1.a'!$E$183</f>
        <v>0</v>
      </c>
      <c r="V36" s="237">
        <f>'2.3'!V36/'3.1.a'!$E$183</f>
        <v>2.6830677033566061E-4</v>
      </c>
      <c r="W36" s="237">
        <f>'2.3'!W36/'3.1.a'!$E$183</f>
        <v>2.6503313747725745E-6</v>
      </c>
      <c r="X36" s="237">
        <f>'2.3'!X36/'3.1.a'!$E$183</f>
        <v>7.48719500037385E-8</v>
      </c>
      <c r="Y36" s="237">
        <f>'2.3'!Y36/'3.1.a'!$E$183</f>
        <v>0</v>
      </c>
      <c r="Z36" s="238">
        <f>'2.3'!Z36/'3.1.a'!$E$183</f>
        <v>2.7103197366043692E-4</v>
      </c>
      <c r="AA36" s="236">
        <f>'2.3'!AA36/'3.1.a'!$F$183</f>
        <v>3.4576750558882772E-4</v>
      </c>
      <c r="AB36" s="237">
        <f>'2.3'!AB36/'3.1.a'!$F$183</f>
        <v>0</v>
      </c>
      <c r="AC36" s="237">
        <f>'2.3'!AC36/'3.1.a'!$F$183</f>
        <v>0</v>
      </c>
      <c r="AD36" s="237">
        <f>'2.3'!AD36/'3.1.a'!$F$183</f>
        <v>3.4576750558882772E-4</v>
      </c>
      <c r="AE36" s="237">
        <f>'2.3'!AE36/'3.1.a'!$F$183</f>
        <v>2.3264601765429977E-6</v>
      </c>
      <c r="AF36" s="237">
        <f>'2.3'!AF36/'3.1.a'!$F$183</f>
        <v>8.0912341448254274E-7</v>
      </c>
      <c r="AG36" s="237">
        <f>'2.3'!AG36/'3.1.a'!$F$183</f>
        <v>0</v>
      </c>
      <c r="AH36" s="238">
        <f>'2.3'!AH36/'3.1.a'!$F$183</f>
        <v>3.4890308917985319E-4</v>
      </c>
      <c r="AI36" s="236">
        <f>'2.3'!AI36/'3.1.a'!$G$183</f>
        <v>5.3418691035227314E-4</v>
      </c>
      <c r="AJ36" s="237">
        <f>'2.3'!AJ36/'3.1.a'!$G$183</f>
        <v>0</v>
      </c>
      <c r="AK36" s="237">
        <f>'2.3'!AK36/'3.1.a'!$G$183</f>
        <v>0</v>
      </c>
      <c r="AL36" s="237">
        <f>'2.3'!AL36/'3.1.a'!$G$183</f>
        <v>5.3418691035227314E-4</v>
      </c>
      <c r="AM36" s="237">
        <f>'2.3'!AM36/'3.1.a'!$G$183</f>
        <v>8.3125495915955705E-7</v>
      </c>
      <c r="AN36" s="237">
        <f>'2.3'!AN36/'3.1.a'!$G$183</f>
        <v>5.3030010799534101E-8</v>
      </c>
      <c r="AO36" s="237">
        <f>'2.3'!AO36/'3.1.a'!$G$183</f>
        <v>0</v>
      </c>
      <c r="AP36" s="238">
        <f>'2.3'!AP36/'3.1.a'!$G$183</f>
        <v>5.3507119532223227E-4</v>
      </c>
      <c r="AQ36" s="236">
        <f>'2.3'!AQ36/'3.1.a'!$H$183</f>
        <v>4.5140766057967036E-4</v>
      </c>
      <c r="AR36" s="237">
        <f>'2.3'!AR36/'3.1.a'!$H$183</f>
        <v>0</v>
      </c>
      <c r="AS36" s="237">
        <f>'2.3'!AS36/'3.1.a'!$H$183</f>
        <v>0</v>
      </c>
      <c r="AT36" s="237">
        <f>'2.3'!AT36/'3.1.a'!$H$183</f>
        <v>4.5140766057967036E-4</v>
      </c>
      <c r="AU36" s="237">
        <f>'2.3'!AU36/'3.1.a'!$H$183</f>
        <v>1.5871815276293169E-6</v>
      </c>
      <c r="AV36" s="237">
        <f>'2.3'!AV36/'3.1.a'!$H$183</f>
        <v>2.1278536078749963E-8</v>
      </c>
      <c r="AW36" s="237">
        <f>'2.3'!AW36/'3.1.a'!$H$183</f>
        <v>0</v>
      </c>
      <c r="AX36" s="238">
        <f>'2.3'!AX36/'3.1.a'!$H$183</f>
        <v>4.5301612064337841E-4</v>
      </c>
      <c r="AY36" s="236">
        <f>'2.3'!AY36/'3.1.a'!$I$183</f>
        <v>7.2993947314433066E-4</v>
      </c>
      <c r="AZ36" s="237">
        <f>'2.3'!AZ36/'3.1.a'!$I$183</f>
        <v>0</v>
      </c>
      <c r="BA36" s="237">
        <f>'2.3'!BA36/'3.1.a'!$I$183</f>
        <v>0</v>
      </c>
      <c r="BB36" s="237">
        <f>'2.3'!BB36/'3.1.a'!$I$183</f>
        <v>7.2993947314433066E-4</v>
      </c>
      <c r="BC36" s="237">
        <f>'2.3'!BC36/'3.1.a'!$I$183</f>
        <v>2.0634941815135529E-6</v>
      </c>
      <c r="BD36" s="237">
        <f>'2.3'!BD36/'3.1.a'!$I$183</f>
        <v>6.5377605063892014E-8</v>
      </c>
      <c r="BE36" s="237">
        <f>'2.3'!BE36/'3.1.a'!$I$183</f>
        <v>0</v>
      </c>
      <c r="BF36" s="238">
        <f>'2.3'!BF36/'3.1.a'!$I$183</f>
        <v>7.3206834493090805E-4</v>
      </c>
      <c r="BG36" s="236">
        <f>'2.3'!BG36/'3.1.a'!$J$183</f>
        <v>5.4497170696249007E-4</v>
      </c>
      <c r="BH36" s="237">
        <f>'2.3'!BH36/'3.1.a'!$J$183</f>
        <v>0</v>
      </c>
      <c r="BI36" s="237">
        <f>'2.3'!BI36/'3.1.a'!$J$183</f>
        <v>0</v>
      </c>
      <c r="BJ36" s="237">
        <f>'2.3'!BJ36/'3.1.a'!$J$183</f>
        <v>5.4497170696249007E-4</v>
      </c>
      <c r="BK36" s="237">
        <f>'2.3'!BK36/'3.1.a'!$J$183</f>
        <v>3.5605013758300699E-6</v>
      </c>
      <c r="BL36" s="237">
        <f>'2.3'!BL36/'3.1.a'!$J$183</f>
        <v>1.8668342424294452E-7</v>
      </c>
      <c r="BM36" s="237">
        <f>'2.3'!BM36/'3.1.a'!$J$183</f>
        <v>0</v>
      </c>
      <c r="BN36" s="238">
        <f>'2.3'!BN36/'3.1.a'!$J$183</f>
        <v>5.4871889176256311E-4</v>
      </c>
      <c r="BO36" s="236">
        <f>'2.3'!BO36/'3.1.a'!$K$183</f>
        <v>5.0197746692278182E-4</v>
      </c>
      <c r="BP36" s="237">
        <f>'2.3'!BP36/'3.1.a'!$K$183</f>
        <v>0</v>
      </c>
      <c r="BQ36" s="237">
        <f>'2.3'!BQ36/'3.1.a'!$K$183</f>
        <v>0</v>
      </c>
      <c r="BR36" s="237">
        <f>'2.3'!BR36/'3.1.a'!$K$183</f>
        <v>5.0197746692278182E-4</v>
      </c>
      <c r="BS36" s="237">
        <f>'2.3'!BS36/'3.1.a'!$K$183</f>
        <v>3.1747577682973545E-6</v>
      </c>
      <c r="BT36" s="237">
        <f>'2.3'!BT36/'3.1.a'!$K$183</f>
        <v>1.4353182924215833E-7</v>
      </c>
      <c r="BU36" s="237">
        <f>'2.3'!BU36/'3.1.a'!$K$183</f>
        <v>0</v>
      </c>
      <c r="BV36" s="238">
        <f>'2.3'!BV36/'3.1.a'!$K$183</f>
        <v>5.0529575652032133E-4</v>
      </c>
      <c r="BW36" s="236">
        <f>'2.3'!BW36/'3.1.a'!$L$183</f>
        <v>3.3116646191886436E-4</v>
      </c>
      <c r="BX36" s="237">
        <f>'2.3'!BX36/'3.1.a'!$L$183</f>
        <v>0</v>
      </c>
      <c r="BY36" s="237">
        <f>'2.3'!BY36/'3.1.a'!$L$183</f>
        <v>0</v>
      </c>
      <c r="BZ36" s="237">
        <f>'2.3'!BZ36/'3.1.a'!$L$183</f>
        <v>3.3116646191886436E-4</v>
      </c>
      <c r="CA36" s="237">
        <f>'2.3'!CA36/'3.1.a'!$L$183</f>
        <v>1.3390663069852192E-6</v>
      </c>
      <c r="CB36" s="237">
        <f>'2.3'!CB36/'3.1.a'!$L$183</f>
        <v>3.6341089364906378E-7</v>
      </c>
      <c r="CC36" s="237">
        <f>'2.3'!CC36/'3.1.a'!$L$183</f>
        <v>0</v>
      </c>
      <c r="CD36" s="238">
        <f>'2.3'!CD36/'3.1.a'!$L$183</f>
        <v>3.3286893911949869E-4</v>
      </c>
      <c r="CE36" s="236">
        <f>'2.3'!CE36/'3.1.a'!$M$183</f>
        <v>5.3244194918846246E-4</v>
      </c>
      <c r="CF36" s="237">
        <f>'2.3'!CF36/'3.1.a'!$M$183</f>
        <v>0</v>
      </c>
      <c r="CG36" s="237">
        <f>'2.3'!CG36/'3.1.a'!$M$183</f>
        <v>0</v>
      </c>
      <c r="CH36" s="237">
        <f>'2.3'!CH36/'3.1.a'!$M$183</f>
        <v>5.3244194918846246E-4</v>
      </c>
      <c r="CI36" s="237">
        <f>'2.3'!CI36/'3.1.a'!$M$183</f>
        <v>3.8658120765465282E-6</v>
      </c>
      <c r="CJ36" s="237">
        <f>'2.3'!CJ36/'3.1.a'!$M$183</f>
        <v>1.7007344379698204E-7</v>
      </c>
      <c r="CK36" s="237">
        <f>'2.3'!CK36/'3.1.a'!$M$183</f>
        <v>0</v>
      </c>
      <c r="CL36" s="237">
        <f>'2.3'!CL36/'3.1.a'!$M$183</f>
        <v>5.3647783470880592E-4</v>
      </c>
      <c r="CM36" s="236">
        <f>'2.3'!CM36/'3.1.a'!$N$183</f>
        <v>5.8943740788191482E-4</v>
      </c>
      <c r="CN36" s="237">
        <f>'2.3'!CN36/'3.1.a'!$N$183</f>
        <v>0</v>
      </c>
      <c r="CO36" s="237">
        <f>'2.3'!CO36/'3.1.a'!$N$183</f>
        <v>0</v>
      </c>
      <c r="CP36" s="237">
        <f>'2.3'!CP36/'3.1.a'!$N$183</f>
        <v>5.8943740788191482E-4</v>
      </c>
      <c r="CQ36" s="237">
        <f>'2.3'!CQ36/'3.1.a'!$N$183</f>
        <v>6.6964888916284262E-6</v>
      </c>
      <c r="CR36" s="310" t="s">
        <v>826</v>
      </c>
      <c r="CS36" s="237">
        <f>'2.3'!CS36/'3.1.a'!$N$183</f>
        <v>0</v>
      </c>
      <c r="CT36" s="310" t="s">
        <v>826</v>
      </c>
    </row>
    <row r="37" spans="1:98" ht="20" customHeight="1" x14ac:dyDescent="0.2">
      <c r="A37" s="104">
        <v>2622</v>
      </c>
      <c r="B37" s="104" t="s">
        <v>287</v>
      </c>
      <c r="C37" s="236">
        <f>'2.3'!C37/'3.1.a'!$C$183</f>
        <v>9.2768025349428319E-7</v>
      </c>
      <c r="D37" s="237">
        <f>'2.3'!D37/'3.1.a'!$C$183</f>
        <v>0</v>
      </c>
      <c r="E37" s="237">
        <f>'2.3'!E37/'3.1.a'!$C$183</f>
        <v>0</v>
      </c>
      <c r="F37" s="237">
        <f>'2.3'!F37/'3.1.a'!$C$183</f>
        <v>9.2768025349428319E-7</v>
      </c>
      <c r="G37" s="237">
        <f>'2.3'!G37/'3.1.a'!$C$183</f>
        <v>0</v>
      </c>
      <c r="H37" s="237">
        <f>'2.3'!H37/'3.1.a'!$C$183</f>
        <v>1.9528762969823565E-7</v>
      </c>
      <c r="I37" s="237">
        <f>'2.3'!I37/'3.1.a'!$C$183</f>
        <v>0</v>
      </c>
      <c r="J37" s="238">
        <f>'2.3'!J37/'3.1.a'!$C$183</f>
        <v>1.1229678831925189E-6</v>
      </c>
      <c r="K37" s="236">
        <f>'2.3'!K37/'3.1.a'!$D$183</f>
        <v>6.5624383337651978E-6</v>
      </c>
      <c r="L37" s="237">
        <f>'2.3'!L37/'3.1.a'!$D$183</f>
        <v>0</v>
      </c>
      <c r="M37" s="237">
        <f>'2.3'!M37/'3.1.a'!$D$183</f>
        <v>0</v>
      </c>
      <c r="N37" s="237">
        <f>'2.3'!N37/'3.1.a'!$D$183</f>
        <v>6.5624383337651978E-6</v>
      </c>
      <c r="O37" s="237">
        <f>'2.3'!O37/'3.1.a'!$D$183</f>
        <v>0</v>
      </c>
      <c r="P37" s="237">
        <f>'2.3'!P37/'3.1.a'!$D$183</f>
        <v>2.5647742358870865E-7</v>
      </c>
      <c r="Q37" s="237">
        <f>'2.3'!Q37/'3.1.a'!$D$183</f>
        <v>0</v>
      </c>
      <c r="R37" s="238">
        <f>'2.3'!R37/'3.1.a'!$D$183</f>
        <v>6.818915757353906E-6</v>
      </c>
      <c r="S37" s="236">
        <f>'2.3'!S37/'3.1.a'!$E$183</f>
        <v>2.29696045493441E-6</v>
      </c>
      <c r="T37" s="237">
        <f>'2.3'!T37/'3.1.a'!$E$183</f>
        <v>0</v>
      </c>
      <c r="U37" s="237">
        <f>'2.3'!U37/'3.1.a'!$E$183</f>
        <v>0</v>
      </c>
      <c r="V37" s="237">
        <f>'2.3'!V37/'3.1.a'!$E$183</f>
        <v>2.29696045493441E-6</v>
      </c>
      <c r="W37" s="237">
        <f>'2.3'!W37/'3.1.a'!$E$183</f>
        <v>1.1566028005549601E-7</v>
      </c>
      <c r="X37" s="237">
        <f>'2.3'!X37/'3.1.a'!$E$183</f>
        <v>8.2074508594405538E-7</v>
      </c>
      <c r="Y37" s="237">
        <f>'2.3'!Y37/'3.1.a'!$E$183</f>
        <v>0</v>
      </c>
      <c r="Z37" s="238">
        <f>'2.3'!Z37/'3.1.a'!$E$183</f>
        <v>3.2333658209339613E-6</v>
      </c>
      <c r="AA37" s="236">
        <f>'2.3'!AA37/'3.1.a'!$F$183</f>
        <v>7.1161472715886104E-6</v>
      </c>
      <c r="AB37" s="237">
        <f>'2.3'!AB37/'3.1.a'!$F$183</f>
        <v>0</v>
      </c>
      <c r="AC37" s="237">
        <f>'2.3'!AC37/'3.1.a'!$F$183</f>
        <v>0</v>
      </c>
      <c r="AD37" s="237">
        <f>'2.3'!AD37/'3.1.a'!$F$183</f>
        <v>7.1161472715886104E-6</v>
      </c>
      <c r="AE37" s="237">
        <f>'2.3'!AE37/'3.1.a'!$F$183</f>
        <v>2.6715506115497001E-9</v>
      </c>
      <c r="AF37" s="237">
        <f>'2.3'!AF37/'3.1.a'!$F$183</f>
        <v>1.2104829696195473E-7</v>
      </c>
      <c r="AG37" s="237">
        <f>'2.3'!AG37/'3.1.a'!$F$183</f>
        <v>0</v>
      </c>
      <c r="AH37" s="238">
        <f>'2.3'!AH37/'3.1.a'!$F$183</f>
        <v>7.2398671191621151E-6</v>
      </c>
      <c r="AI37" s="236">
        <f>'2.3'!AI37/'3.1.a'!$G$183</f>
        <v>1.6191863958748239E-6</v>
      </c>
      <c r="AJ37" s="237">
        <f>'2.3'!AJ37/'3.1.a'!$G$183</f>
        <v>0</v>
      </c>
      <c r="AK37" s="237">
        <f>'2.3'!AK37/'3.1.a'!$G$183</f>
        <v>0</v>
      </c>
      <c r="AL37" s="237">
        <f>'2.3'!AL37/'3.1.a'!$G$183</f>
        <v>1.6191863958748239E-6</v>
      </c>
      <c r="AM37" s="237">
        <f>'2.3'!AM37/'3.1.a'!$G$183</f>
        <v>2.3797078813411355E-9</v>
      </c>
      <c r="AN37" s="237">
        <f>'2.3'!AN37/'3.1.a'!$G$183</f>
        <v>3.7067749988622507E-7</v>
      </c>
      <c r="AO37" s="237">
        <f>'2.3'!AO37/'3.1.a'!$G$183</f>
        <v>0</v>
      </c>
      <c r="AP37" s="238">
        <f>'2.3'!AP37/'3.1.a'!$G$183</f>
        <v>1.9922436036423898E-6</v>
      </c>
      <c r="AQ37" s="236">
        <f>'2.3'!AQ37/'3.1.a'!$H$183</f>
        <v>1.0335590640561448E-6</v>
      </c>
      <c r="AR37" s="237">
        <f>'2.3'!AR37/'3.1.a'!$H$183</f>
        <v>0</v>
      </c>
      <c r="AS37" s="237">
        <f>'2.3'!AS37/'3.1.a'!$H$183</f>
        <v>0</v>
      </c>
      <c r="AT37" s="237">
        <f>'2.3'!AT37/'3.1.a'!$H$183</f>
        <v>1.0335590640561448E-6</v>
      </c>
      <c r="AU37" s="237">
        <f>'2.3'!AU37/'3.1.a'!$H$183</f>
        <v>0</v>
      </c>
      <c r="AV37" s="237">
        <f>'2.3'!AV37/'3.1.a'!$H$183</f>
        <v>7.1883224003787997E-9</v>
      </c>
      <c r="AW37" s="237">
        <f>'2.3'!AW37/'3.1.a'!$H$183</f>
        <v>0</v>
      </c>
      <c r="AX37" s="238">
        <f>'2.3'!AX37/'3.1.a'!$H$183</f>
        <v>1.0407473864565236E-6</v>
      </c>
      <c r="AY37" s="236">
        <f>'2.3'!AY37/'3.1.a'!$I$183</f>
        <v>1.5506779275226944E-6</v>
      </c>
      <c r="AZ37" s="237">
        <f>'2.3'!AZ37/'3.1.a'!$I$183</f>
        <v>0</v>
      </c>
      <c r="BA37" s="237">
        <f>'2.3'!BA37/'3.1.a'!$I$183</f>
        <v>0</v>
      </c>
      <c r="BB37" s="237">
        <f>'2.3'!BB37/'3.1.a'!$I$183</f>
        <v>1.5506779275226944E-6</v>
      </c>
      <c r="BC37" s="237">
        <f>'2.3'!BC37/'3.1.a'!$I$183</f>
        <v>0</v>
      </c>
      <c r="BD37" s="237">
        <f>'2.3'!BD37/'3.1.a'!$I$183</f>
        <v>4.9753124577307167E-7</v>
      </c>
      <c r="BE37" s="237">
        <f>'2.3'!BE37/'3.1.a'!$I$183</f>
        <v>0</v>
      </c>
      <c r="BF37" s="238">
        <f>'2.3'!BF37/'3.1.a'!$I$183</f>
        <v>2.048209173295766E-6</v>
      </c>
      <c r="BG37" s="236">
        <f>'2.3'!BG37/'3.1.a'!$J$183</f>
        <v>4.1498849210513073E-7</v>
      </c>
      <c r="BH37" s="237">
        <f>'2.3'!BH37/'3.1.a'!$J$183</f>
        <v>0</v>
      </c>
      <c r="BI37" s="237">
        <f>'2.3'!BI37/'3.1.a'!$J$183</f>
        <v>0</v>
      </c>
      <c r="BJ37" s="237">
        <f>'2.3'!BJ37/'3.1.a'!$J$183</f>
        <v>4.1498849210513073E-7</v>
      </c>
      <c r="BK37" s="237">
        <f>'2.3'!BK37/'3.1.a'!$J$183</f>
        <v>0</v>
      </c>
      <c r="BL37" s="237">
        <f>'2.3'!BL37/'3.1.a'!$J$183</f>
        <v>3.7332136356368364E-8</v>
      </c>
      <c r="BM37" s="237">
        <f>'2.3'!BM37/'3.1.a'!$J$183</f>
        <v>0</v>
      </c>
      <c r="BN37" s="238">
        <f>'2.3'!BN37/'3.1.a'!$J$183</f>
        <v>4.5232062846149909E-7</v>
      </c>
      <c r="BO37" s="236">
        <f>'2.3'!BO37/'3.1.a'!$K$183</f>
        <v>1.6246389513003808E-5</v>
      </c>
      <c r="BP37" s="237">
        <f>'2.3'!BP37/'3.1.a'!$K$183</f>
        <v>0</v>
      </c>
      <c r="BQ37" s="237">
        <f>'2.3'!BQ37/'3.1.a'!$K$183</f>
        <v>0</v>
      </c>
      <c r="BR37" s="237">
        <f>'2.3'!BR37/'3.1.a'!$K$183</f>
        <v>1.6246389513003808E-5</v>
      </c>
      <c r="BS37" s="237">
        <f>'2.3'!BS37/'3.1.a'!$K$183</f>
        <v>0</v>
      </c>
      <c r="BT37" s="237">
        <f>'2.3'!BT37/'3.1.a'!$K$183</f>
        <v>1.6088171840058616E-7</v>
      </c>
      <c r="BU37" s="237">
        <f>'2.3'!BU37/'3.1.a'!$K$183</f>
        <v>0</v>
      </c>
      <c r="BV37" s="238">
        <f>'2.3'!BV37/'3.1.a'!$K$183</f>
        <v>1.6407271231404396E-5</v>
      </c>
      <c r="BW37" s="236">
        <f>'2.3'!BW37/'3.1.a'!$L$183</f>
        <v>0</v>
      </c>
      <c r="BX37" s="237">
        <f>'2.3'!BX37/'3.1.a'!$L$183</f>
        <v>0</v>
      </c>
      <c r="BY37" s="237">
        <f>'2.3'!BY37/'3.1.a'!$L$183</f>
        <v>0</v>
      </c>
      <c r="BZ37" s="237">
        <f>'2.3'!BZ37/'3.1.a'!$L$183</f>
        <v>0</v>
      </c>
      <c r="CA37" s="237">
        <f>'2.3'!CA37/'3.1.a'!$L$183</f>
        <v>0</v>
      </c>
      <c r="CB37" s="237">
        <f>'2.3'!CB37/'3.1.a'!$L$183</f>
        <v>2.934083859116857E-9</v>
      </c>
      <c r="CC37" s="237">
        <f>'2.3'!CC37/'3.1.a'!$L$183</f>
        <v>0</v>
      </c>
      <c r="CD37" s="238">
        <f>'2.3'!CD37/'3.1.a'!$L$183</f>
        <v>2.934083859116857E-9</v>
      </c>
      <c r="CE37" s="236">
        <f>'2.3'!CE37/'3.1.a'!$M$183</f>
        <v>7.2321252099900697E-7</v>
      </c>
      <c r="CF37" s="237">
        <f>'2.3'!CF37/'3.1.a'!$M$183</f>
        <v>0</v>
      </c>
      <c r="CG37" s="237">
        <f>'2.3'!CG37/'3.1.a'!$M$183</f>
        <v>0</v>
      </c>
      <c r="CH37" s="237">
        <f>'2.3'!CH37/'3.1.a'!$M$183</f>
        <v>7.2321252099900697E-7</v>
      </c>
      <c r="CI37" s="237">
        <f>'2.3'!CI37/'3.1.a'!$M$183</f>
        <v>0</v>
      </c>
      <c r="CJ37" s="237">
        <f>'2.3'!CJ37/'3.1.a'!$M$183</f>
        <v>6.6482705656357482E-8</v>
      </c>
      <c r="CK37" s="237">
        <f>'2.3'!CK37/'3.1.a'!$M$183</f>
        <v>0</v>
      </c>
      <c r="CL37" s="237">
        <f>'2.3'!CL37/'3.1.a'!$M$183</f>
        <v>7.8969522665536451E-7</v>
      </c>
      <c r="CM37" s="236">
        <f>'2.3'!CM37/'3.1.a'!$N$183</f>
        <v>1.0638827696097351E-6</v>
      </c>
      <c r="CN37" s="237">
        <f>'2.3'!CN37/'3.1.a'!$N$183</f>
        <v>0</v>
      </c>
      <c r="CO37" s="237">
        <f>'2.3'!CO37/'3.1.a'!$N$183</f>
        <v>0</v>
      </c>
      <c r="CP37" s="237">
        <f>'2.3'!CP37/'3.1.a'!$N$183</f>
        <v>1.0638827696097351E-6</v>
      </c>
      <c r="CQ37" s="237">
        <f>'2.3'!CQ37/'3.1.a'!$N$183</f>
        <v>0</v>
      </c>
      <c r="CR37" s="310" t="s">
        <v>826</v>
      </c>
      <c r="CS37" s="237">
        <f>'2.3'!CS37/'3.1.a'!$N$183</f>
        <v>0</v>
      </c>
      <c r="CT37" s="310" t="s">
        <v>826</v>
      </c>
    </row>
    <row r="38" spans="1:98" ht="20" customHeight="1" x14ac:dyDescent="0.2">
      <c r="A38" s="35">
        <v>263</v>
      </c>
      <c r="B38" s="36" t="s">
        <v>310</v>
      </c>
      <c r="C38" s="218">
        <f>'2.3'!C38/'3.1.a'!$C$183</f>
        <v>6.15970642980933E-2</v>
      </c>
      <c r="D38" s="143">
        <f>'2.3'!D38/'3.1.a'!$C$183</f>
        <v>0</v>
      </c>
      <c r="E38" s="143">
        <f>'2.3'!E38/'3.1.a'!$C$183</f>
        <v>0</v>
      </c>
      <c r="F38" s="143">
        <f>'2.3'!F38/'3.1.a'!$C$183</f>
        <v>6.15970642980933E-2</v>
      </c>
      <c r="G38" s="143">
        <f>'2.3'!G38/'3.1.a'!$C$183</f>
        <v>2.2768920669659361E-2</v>
      </c>
      <c r="H38" s="143">
        <f>'2.3'!H38/'3.1.a'!$C$183</f>
        <v>5.0227353319295129E-4</v>
      </c>
      <c r="I38" s="143">
        <f>'2.3'!I38/'3.1.a'!$C$183</f>
        <v>-8.4868258500945606E-2</v>
      </c>
      <c r="J38" s="219">
        <f>'2.3'!J38/'3.1.a'!$C$183</f>
        <v>0</v>
      </c>
      <c r="K38" s="218">
        <f>'2.3'!K38/'3.1.a'!$D$183</f>
        <v>6.2860483147411661E-2</v>
      </c>
      <c r="L38" s="143">
        <f>'2.3'!L38/'3.1.a'!$D$183</f>
        <v>0</v>
      </c>
      <c r="M38" s="143">
        <f>'2.3'!M38/'3.1.a'!$D$183</f>
        <v>0</v>
      </c>
      <c r="N38" s="143">
        <f>'2.3'!N38/'3.1.a'!$D$183</f>
        <v>6.2860483147411661E-2</v>
      </c>
      <c r="O38" s="143">
        <f>'2.3'!O38/'3.1.a'!$D$183</f>
        <v>2.1806571412814856E-2</v>
      </c>
      <c r="P38" s="143">
        <f>'2.3'!P38/'3.1.a'!$D$183</f>
        <v>3.6439353377712463E-4</v>
      </c>
      <c r="Q38" s="143">
        <f>'2.3'!Q38/'3.1.a'!$D$183</f>
        <v>-8.5031448094003648E-2</v>
      </c>
      <c r="R38" s="219">
        <f>'2.3'!R38/'3.1.a'!$D$183</f>
        <v>0</v>
      </c>
      <c r="S38" s="218">
        <f>'2.3'!S38/'3.1.a'!$E$183</f>
        <v>6.3489217531760747E-2</v>
      </c>
      <c r="T38" s="143">
        <f>'2.3'!T38/'3.1.a'!$E$183</f>
        <v>0</v>
      </c>
      <c r="U38" s="143">
        <f>'2.3'!U38/'3.1.a'!$E$183</f>
        <v>0</v>
      </c>
      <c r="V38" s="143">
        <f>'2.3'!V38/'3.1.a'!$E$183</f>
        <v>6.3489217531760747E-2</v>
      </c>
      <c r="W38" s="143">
        <f>'2.3'!W38/'3.1.a'!$E$183</f>
        <v>2.2177627732729938E-2</v>
      </c>
      <c r="X38" s="143">
        <f>'2.3'!X38/'3.1.a'!$E$183</f>
        <v>3.6057961000836384E-4</v>
      </c>
      <c r="Y38" s="143">
        <f>'2.3'!Y38/'3.1.a'!$E$183</f>
        <v>-8.6027424874499048E-2</v>
      </c>
      <c r="Z38" s="219">
        <f>'2.3'!Z38/'3.1.a'!$E$183</f>
        <v>0</v>
      </c>
      <c r="AA38" s="218">
        <f>'2.3'!AA38/'3.1.a'!$F$183</f>
        <v>5.9486050054032333E-2</v>
      </c>
      <c r="AB38" s="143">
        <f>'2.3'!AB38/'3.1.a'!$F$183</f>
        <v>0</v>
      </c>
      <c r="AC38" s="143">
        <f>'2.3'!AC38/'3.1.a'!$F$183</f>
        <v>0</v>
      </c>
      <c r="AD38" s="143">
        <f>'2.3'!AD38/'3.1.a'!$F$183</f>
        <v>5.9486050054032333E-2</v>
      </c>
      <c r="AE38" s="143">
        <f>'2.3'!AE38/'3.1.a'!$F$183</f>
        <v>2.1551760852901815E-2</v>
      </c>
      <c r="AF38" s="143">
        <f>'2.3'!AF38/'3.1.a'!$F$183</f>
        <v>5.6904866693536615E-4</v>
      </c>
      <c r="AG38" s="143">
        <f>'2.3'!AG38/'3.1.a'!$F$183</f>
        <v>-8.1606859573869511E-2</v>
      </c>
      <c r="AH38" s="219">
        <f>'2.3'!AH38/'3.1.a'!$F$183</f>
        <v>0</v>
      </c>
      <c r="AI38" s="218">
        <f>'2.3'!AI38/'3.1.a'!$G$183</f>
        <v>6.0715225600667742E-2</v>
      </c>
      <c r="AJ38" s="143">
        <f>'2.3'!AJ38/'3.1.a'!$G$183</f>
        <v>0</v>
      </c>
      <c r="AK38" s="143">
        <f>'2.3'!AK38/'3.1.a'!$G$183</f>
        <v>0</v>
      </c>
      <c r="AL38" s="143">
        <f>'2.3'!AL38/'3.1.a'!$G$183</f>
        <v>6.0715225600667742E-2</v>
      </c>
      <c r="AM38" s="143">
        <f>'2.3'!AM38/'3.1.a'!$G$183</f>
        <v>2.1954970631119512E-2</v>
      </c>
      <c r="AN38" s="143">
        <f>'2.3'!AN38/'3.1.a'!$G$183</f>
        <v>5.8317764480017228E-4</v>
      </c>
      <c r="AO38" s="143">
        <f>'2.3'!AO38/'3.1.a'!$G$183</f>
        <v>-8.3253373876587419E-2</v>
      </c>
      <c r="AP38" s="219">
        <f>'2.3'!AP38/'3.1.a'!$G$183</f>
        <v>0</v>
      </c>
      <c r="AQ38" s="218">
        <f>'2.3'!AQ38/'3.1.a'!$H$183</f>
        <v>5.9790785449274075E-2</v>
      </c>
      <c r="AR38" s="143">
        <f>'2.3'!AR38/'3.1.a'!$H$183</f>
        <v>0</v>
      </c>
      <c r="AS38" s="143">
        <f>'2.3'!AS38/'3.1.a'!$H$183</f>
        <v>0</v>
      </c>
      <c r="AT38" s="143">
        <f>'2.3'!AT38/'3.1.a'!$H$183</f>
        <v>5.9790785449274075E-2</v>
      </c>
      <c r="AU38" s="143">
        <f>'2.3'!AU38/'3.1.a'!$H$183</f>
        <v>2.1594588015394808E-2</v>
      </c>
      <c r="AV38" s="143">
        <f>'2.3'!AV38/'3.1.a'!$H$183</f>
        <v>7.3810973427689973E-4</v>
      </c>
      <c r="AW38" s="143">
        <f>'2.3'!AW38/'3.1.a'!$H$183</f>
        <v>-8.2123483198945774E-2</v>
      </c>
      <c r="AX38" s="219">
        <f>'2.3'!AX38/'3.1.a'!$H$183</f>
        <v>0</v>
      </c>
      <c r="AY38" s="218">
        <f>'2.3'!AY38/'3.1.a'!$I$183</f>
        <v>6.3953695375927322E-2</v>
      </c>
      <c r="AZ38" s="143">
        <f>'2.3'!AZ38/'3.1.a'!$I$183</f>
        <v>0</v>
      </c>
      <c r="BA38" s="143">
        <f>'2.3'!BA38/'3.1.a'!$I$183</f>
        <v>0</v>
      </c>
      <c r="BB38" s="143">
        <f>'2.3'!BB38/'3.1.a'!$I$183</f>
        <v>6.3953695375927322E-2</v>
      </c>
      <c r="BC38" s="143">
        <f>'2.3'!BC38/'3.1.a'!$I$183</f>
        <v>2.1658778336409029E-2</v>
      </c>
      <c r="BD38" s="143">
        <f>'2.3'!BD38/'3.1.a'!$I$183</f>
        <v>8.3968680486088136E-4</v>
      </c>
      <c r="BE38" s="143">
        <f>'2.3'!BE38/'3.1.a'!$I$183</f>
        <v>-8.6452160517197243E-2</v>
      </c>
      <c r="BF38" s="219">
        <f>'2.3'!BF38/'3.1.a'!$I$183</f>
        <v>0</v>
      </c>
      <c r="BG38" s="218">
        <f>'2.3'!BG38/'3.1.a'!$J$183</f>
        <v>6.0679790744562631E-2</v>
      </c>
      <c r="BH38" s="143">
        <f>'2.3'!BH38/'3.1.a'!$J$183</f>
        <v>0</v>
      </c>
      <c r="BI38" s="143">
        <f>'2.3'!BI38/'3.1.a'!$J$183</f>
        <v>0</v>
      </c>
      <c r="BJ38" s="143">
        <f>'2.3'!BJ38/'3.1.a'!$J$183</f>
        <v>6.0679790744562631E-2</v>
      </c>
      <c r="BK38" s="143">
        <f>'2.3'!BK38/'3.1.a'!$J$183</f>
        <v>2.1495423015744225E-2</v>
      </c>
      <c r="BL38" s="143">
        <f>'2.3'!BL38/'3.1.a'!$J$183</f>
        <v>7.5798067920006392E-4</v>
      </c>
      <c r="BM38" s="143">
        <f>'2.3'!BM38/'3.1.a'!$J$183</f>
        <v>-8.2933194439506905E-2</v>
      </c>
      <c r="BN38" s="219">
        <f>'2.3'!BN38/'3.1.a'!$J$183</f>
        <v>0</v>
      </c>
      <c r="BO38" s="218">
        <f>'2.3'!BO38/'3.1.a'!$K$183</f>
        <v>6.3382940576907368E-2</v>
      </c>
      <c r="BP38" s="143">
        <f>'2.3'!BP38/'3.1.a'!$K$183</f>
        <v>0</v>
      </c>
      <c r="BQ38" s="143">
        <f>'2.3'!BQ38/'3.1.a'!$K$183</f>
        <v>0</v>
      </c>
      <c r="BR38" s="143">
        <f>'2.3'!BR38/'3.1.a'!$K$183</f>
        <v>6.3382940576907368E-2</v>
      </c>
      <c r="BS38" s="143">
        <f>'2.3'!BS38/'3.1.a'!$K$183</f>
        <v>2.1694624499140933E-2</v>
      </c>
      <c r="BT38" s="143">
        <f>'2.3'!BT38/'3.1.a'!$K$183</f>
        <v>7.8977632498869455E-4</v>
      </c>
      <c r="BU38" s="143">
        <f>'2.3'!BU38/'3.1.a'!$K$183</f>
        <v>-8.5867341401036995E-2</v>
      </c>
      <c r="BV38" s="219">
        <f>'2.3'!BV38/'3.1.a'!$K$183</f>
        <v>0</v>
      </c>
      <c r="BW38" s="218">
        <f>'2.3'!BW38/'3.1.a'!$L$183</f>
        <v>6.4864197537835469E-2</v>
      </c>
      <c r="BX38" s="143">
        <f>'2.3'!BX38/'3.1.a'!$L$183</f>
        <v>0</v>
      </c>
      <c r="BY38" s="143">
        <f>'2.3'!BY38/'3.1.a'!$L$183</f>
        <v>0</v>
      </c>
      <c r="BZ38" s="143">
        <f>'2.3'!BZ38/'3.1.a'!$L$183</f>
        <v>6.4864197537835469E-2</v>
      </c>
      <c r="CA38" s="143">
        <f>'2.3'!CA38/'3.1.a'!$L$183</f>
        <v>2.1851786515499592E-2</v>
      </c>
      <c r="CB38" s="143">
        <f>'2.3'!CB38/'3.1.a'!$L$183</f>
        <v>4.5275264553936719E-4</v>
      </c>
      <c r="CC38" s="143">
        <f>'2.3'!CC38/'3.1.a'!$L$183</f>
        <v>-8.7168736698874441E-2</v>
      </c>
      <c r="CD38" s="219">
        <f>'2.3'!CD38/'3.1.a'!$L$183</f>
        <v>0</v>
      </c>
      <c r="CE38" s="218">
        <f>'2.3'!CE38/'3.1.a'!$M$183</f>
        <v>7.798850517563588E-2</v>
      </c>
      <c r="CF38" s="143">
        <f>'2.3'!CF38/'3.1.a'!$M$183</f>
        <v>0</v>
      </c>
      <c r="CG38" s="143">
        <f>'2.3'!CG38/'3.1.a'!$M$183</f>
        <v>0</v>
      </c>
      <c r="CH38" s="143">
        <f>'2.3'!CH38/'3.1.a'!$M$183</f>
        <v>7.798850517563588E-2</v>
      </c>
      <c r="CI38" s="143">
        <f>'2.3'!CI38/'3.1.a'!$M$183</f>
        <v>2.2885688988766834E-2</v>
      </c>
      <c r="CJ38" s="143">
        <f>'2.3'!CJ38/'3.1.a'!$M$183</f>
        <v>5.9112321674143083E-4</v>
      </c>
      <c r="CK38" s="143">
        <f>'2.3'!CK38/'3.1.a'!$M$183</f>
        <v>-0.10146531738114413</v>
      </c>
      <c r="CL38" s="143">
        <f>'2.3'!CL38/'3.1.a'!$M$183</f>
        <v>0</v>
      </c>
      <c r="CM38" s="218">
        <f>'2.3'!CM38/'3.1.a'!$N$183</f>
        <v>6.8015451341159452E-2</v>
      </c>
      <c r="CN38" s="143">
        <f>'2.3'!CN38/'3.1.a'!$N$183</f>
        <v>0</v>
      </c>
      <c r="CO38" s="143">
        <f>'2.3'!CO38/'3.1.a'!$N$183</f>
        <v>0</v>
      </c>
      <c r="CP38" s="143">
        <f>'2.3'!CP38/'3.1.a'!$N$183</f>
        <v>6.8015451341159452E-2</v>
      </c>
      <c r="CQ38" s="143">
        <f>'2.3'!CQ38/'3.1.a'!$N$183</f>
        <v>2.4657053572178161E-2</v>
      </c>
      <c r="CR38" s="143">
        <f>'2.3'!CR38/'3.1.a'!$N$183</f>
        <v>5.6751215221170813E-4</v>
      </c>
      <c r="CS38" s="143">
        <f>'2.3'!CS38/'3.1.a'!$N$183</f>
        <v>-9.3240017065549324E-2</v>
      </c>
      <c r="CT38" s="143">
        <f>'2.3'!CT38/'3.1.a'!$N$183</f>
        <v>0</v>
      </c>
    </row>
    <row r="39" spans="1:98" ht="20" customHeight="1" x14ac:dyDescent="0.2">
      <c r="A39" s="104">
        <v>2631</v>
      </c>
      <c r="B39" s="104" t="s">
        <v>286</v>
      </c>
      <c r="C39" s="236">
        <f>'2.3'!C39/'3.1.a'!$C$183</f>
        <v>5.7741619851819422E-2</v>
      </c>
      <c r="D39" s="237">
        <f>'2.3'!D39/'3.1.a'!$C$183</f>
        <v>0</v>
      </c>
      <c r="E39" s="237">
        <f>'2.3'!E39/'3.1.a'!$C$183</f>
        <v>0</v>
      </c>
      <c r="F39" s="237">
        <f>'2.3'!F39/'3.1.a'!$C$183</f>
        <v>5.7741619851819422E-2</v>
      </c>
      <c r="G39" s="237">
        <f>'2.3'!G39/'3.1.a'!$C$183</f>
        <v>2.1496137107970714E-2</v>
      </c>
      <c r="H39" s="237">
        <f>'2.3'!H39/'3.1.a'!$C$183</f>
        <v>3.117484028417048E-4</v>
      </c>
      <c r="I39" s="237">
        <f>'2.3'!I39/'3.1.a'!$C$183</f>
        <v>-7.9549505362631834E-2</v>
      </c>
      <c r="J39" s="238">
        <f>'2.3'!J39/'3.1.a'!$C$183</f>
        <v>0</v>
      </c>
      <c r="K39" s="236">
        <f>'2.3'!K39/'3.1.a'!$D$183</f>
        <v>5.9711587387928144E-2</v>
      </c>
      <c r="L39" s="237">
        <f>'2.3'!L39/'3.1.a'!$D$183</f>
        <v>0</v>
      </c>
      <c r="M39" s="237">
        <f>'2.3'!M39/'3.1.a'!$D$183</f>
        <v>0</v>
      </c>
      <c r="N39" s="237">
        <f>'2.3'!N39/'3.1.a'!$D$183</f>
        <v>5.9711587387928144E-2</v>
      </c>
      <c r="O39" s="237">
        <f>'2.3'!O39/'3.1.a'!$D$183</f>
        <v>2.1217078725192979E-2</v>
      </c>
      <c r="P39" s="237">
        <f>'2.3'!P39/'3.1.a'!$D$183</f>
        <v>3.4229015273543311E-4</v>
      </c>
      <c r="Q39" s="237">
        <f>'2.3'!Q39/'3.1.a'!$D$183</f>
        <v>-8.1270956265856564E-2</v>
      </c>
      <c r="R39" s="238">
        <f>'2.3'!R39/'3.1.a'!$D$183</f>
        <v>0</v>
      </c>
      <c r="S39" s="236">
        <f>'2.3'!S39/'3.1.a'!$E$183</f>
        <v>5.9294065736005611E-2</v>
      </c>
      <c r="T39" s="237">
        <f>'2.3'!T39/'3.1.a'!$E$183</f>
        <v>0</v>
      </c>
      <c r="U39" s="237">
        <f>'2.3'!U39/'3.1.a'!$E$183</f>
        <v>0</v>
      </c>
      <c r="V39" s="237">
        <f>'2.3'!V39/'3.1.a'!$E$183</f>
        <v>5.9294065736005611E-2</v>
      </c>
      <c r="W39" s="237">
        <f>'2.3'!W39/'3.1.a'!$E$183</f>
        <v>2.1281593137188314E-2</v>
      </c>
      <c r="X39" s="237">
        <f>'2.3'!X39/'3.1.a'!$E$183</f>
        <v>3.3814453321533573E-4</v>
      </c>
      <c r="Y39" s="237">
        <f>'2.3'!Y39/'3.1.a'!$E$183</f>
        <v>-8.091380340640926E-2</v>
      </c>
      <c r="Z39" s="238">
        <f>'2.3'!Z39/'3.1.a'!$E$183</f>
        <v>0</v>
      </c>
      <c r="AA39" s="236">
        <f>'2.3'!AA39/'3.1.a'!$F$183</f>
        <v>5.6769810684827587E-2</v>
      </c>
      <c r="AB39" s="237">
        <f>'2.3'!AB39/'3.1.a'!$F$183</f>
        <v>0</v>
      </c>
      <c r="AC39" s="237">
        <f>'2.3'!AC39/'3.1.a'!$F$183</f>
        <v>0</v>
      </c>
      <c r="AD39" s="237">
        <f>'2.3'!AD39/'3.1.a'!$F$183</f>
        <v>5.6769810684827587E-2</v>
      </c>
      <c r="AE39" s="237">
        <f>'2.3'!AE39/'3.1.a'!$F$183</f>
        <v>2.1043834077370781E-2</v>
      </c>
      <c r="AF39" s="237">
        <f>'2.3'!AF39/'3.1.a'!$F$183</f>
        <v>5.0963169765642859E-4</v>
      </c>
      <c r="AG39" s="237">
        <f>'2.3'!AG39/'3.1.a'!$F$183</f>
        <v>-7.8323276459854804E-2</v>
      </c>
      <c r="AH39" s="238">
        <f>'2.3'!AH39/'3.1.a'!$F$183</f>
        <v>0</v>
      </c>
      <c r="AI39" s="236">
        <f>'2.3'!AI39/'3.1.a'!$G$183</f>
        <v>5.7814252751354024E-2</v>
      </c>
      <c r="AJ39" s="237">
        <f>'2.3'!AJ39/'3.1.a'!$G$183</f>
        <v>0</v>
      </c>
      <c r="AK39" s="237">
        <f>'2.3'!AK39/'3.1.a'!$G$183</f>
        <v>0</v>
      </c>
      <c r="AL39" s="237">
        <f>'2.3'!AL39/'3.1.a'!$G$183</f>
        <v>5.7814252751354024E-2</v>
      </c>
      <c r="AM39" s="237">
        <f>'2.3'!AM39/'3.1.a'!$G$183</f>
        <v>2.0993012185330111E-2</v>
      </c>
      <c r="AN39" s="237">
        <f>'2.3'!AN39/'3.1.a'!$G$183</f>
        <v>5.3040603682204886E-4</v>
      </c>
      <c r="AO39" s="237">
        <f>'2.3'!AO39/'3.1.a'!$G$183</f>
        <v>-7.9337670973506177E-2</v>
      </c>
      <c r="AP39" s="238">
        <f>'2.3'!AP39/'3.1.a'!$G$183</f>
        <v>0</v>
      </c>
      <c r="AQ39" s="236">
        <f>'2.3'!AQ39/'3.1.a'!$H$183</f>
        <v>5.7581644526114195E-2</v>
      </c>
      <c r="AR39" s="237">
        <f>'2.3'!AR39/'3.1.a'!$H$183</f>
        <v>0</v>
      </c>
      <c r="AS39" s="237">
        <f>'2.3'!AS39/'3.1.a'!$H$183</f>
        <v>0</v>
      </c>
      <c r="AT39" s="237">
        <f>'2.3'!AT39/'3.1.a'!$H$183</f>
        <v>5.7581644526114195E-2</v>
      </c>
      <c r="AU39" s="237">
        <f>'2.3'!AU39/'3.1.a'!$H$183</f>
        <v>2.1150118826826235E-2</v>
      </c>
      <c r="AV39" s="237">
        <f>'2.3'!AV39/'3.1.a'!$H$183</f>
        <v>6.666295200714918E-4</v>
      </c>
      <c r="AW39" s="237">
        <f>'2.3'!AW39/'3.1.a'!$H$183</f>
        <v>-7.9398392873011925E-2</v>
      </c>
      <c r="AX39" s="238">
        <f>'2.3'!AX39/'3.1.a'!$H$183</f>
        <v>0</v>
      </c>
      <c r="AY39" s="236">
        <f>'2.3'!AY39/'3.1.a'!$I$183</f>
        <v>6.1095903952447808E-2</v>
      </c>
      <c r="AZ39" s="237">
        <f>'2.3'!AZ39/'3.1.a'!$I$183</f>
        <v>0</v>
      </c>
      <c r="BA39" s="237">
        <f>'2.3'!BA39/'3.1.a'!$I$183</f>
        <v>0</v>
      </c>
      <c r="BB39" s="237">
        <f>'2.3'!BB39/'3.1.a'!$I$183</f>
        <v>6.1095903952447808E-2</v>
      </c>
      <c r="BC39" s="237">
        <f>'2.3'!BC39/'3.1.a'!$I$183</f>
        <v>2.1219054455559279E-2</v>
      </c>
      <c r="BD39" s="237">
        <f>'2.3'!BD39/'3.1.a'!$I$183</f>
        <v>7.6517350741337191E-4</v>
      </c>
      <c r="BE39" s="237">
        <f>'2.3'!BE39/'3.1.a'!$I$183</f>
        <v>-8.3080131915420463E-2</v>
      </c>
      <c r="BF39" s="238">
        <f>'2.3'!BF39/'3.1.a'!$I$183</f>
        <v>0</v>
      </c>
      <c r="BG39" s="236">
        <f>'2.3'!BG39/'3.1.a'!$J$183</f>
        <v>5.8849117606225999E-2</v>
      </c>
      <c r="BH39" s="237">
        <f>'2.3'!BH39/'3.1.a'!$J$183</f>
        <v>0</v>
      </c>
      <c r="BI39" s="237">
        <f>'2.3'!BI39/'3.1.a'!$J$183</f>
        <v>0</v>
      </c>
      <c r="BJ39" s="237">
        <f>'2.3'!BJ39/'3.1.a'!$J$183</f>
        <v>5.8849117606225999E-2</v>
      </c>
      <c r="BK39" s="237">
        <f>'2.3'!BK39/'3.1.a'!$J$183</f>
        <v>2.1170724962398371E-2</v>
      </c>
      <c r="BL39" s="237">
        <f>'2.3'!BL39/'3.1.a'!$J$183</f>
        <v>7.1860860117354533E-4</v>
      </c>
      <c r="BM39" s="237">
        <f>'2.3'!BM39/'3.1.a'!$J$183</f>
        <v>-8.0738451169797901E-2</v>
      </c>
      <c r="BN39" s="238">
        <f>'2.3'!BN39/'3.1.a'!$J$183</f>
        <v>0</v>
      </c>
      <c r="BO39" s="236">
        <f>'2.3'!BO39/'3.1.a'!$K$183</f>
        <v>6.1279616767243909E-2</v>
      </c>
      <c r="BP39" s="237">
        <f>'2.3'!BP39/'3.1.a'!$K$183</f>
        <v>0</v>
      </c>
      <c r="BQ39" s="237">
        <f>'2.3'!BQ39/'3.1.a'!$K$183</f>
        <v>0</v>
      </c>
      <c r="BR39" s="237">
        <f>'2.3'!BR39/'3.1.a'!$K$183</f>
        <v>6.1279616767243909E-2</v>
      </c>
      <c r="BS39" s="237">
        <f>'2.3'!BS39/'3.1.a'!$K$183</f>
        <v>2.1143282827948136E-2</v>
      </c>
      <c r="BT39" s="237">
        <f>'2.3'!BT39/'3.1.a'!$K$183</f>
        <v>7.3819065774555941E-4</v>
      </c>
      <c r="BU39" s="237">
        <f>'2.3'!BU39/'3.1.a'!$K$183</f>
        <v>-8.3161090252937608E-2</v>
      </c>
      <c r="BV39" s="238">
        <f>'2.3'!BV39/'3.1.a'!$K$183</f>
        <v>0</v>
      </c>
      <c r="BW39" s="236">
        <f>'2.3'!BW39/'3.1.a'!$L$183</f>
        <v>6.3264082148388454E-2</v>
      </c>
      <c r="BX39" s="237">
        <f>'2.3'!BX39/'3.1.a'!$L$183</f>
        <v>0</v>
      </c>
      <c r="BY39" s="237">
        <f>'2.3'!BY39/'3.1.a'!$L$183</f>
        <v>0</v>
      </c>
      <c r="BZ39" s="237">
        <f>'2.3'!BZ39/'3.1.a'!$L$183</f>
        <v>6.3264082148388454E-2</v>
      </c>
      <c r="CA39" s="237">
        <f>'2.3'!CA39/'3.1.a'!$L$183</f>
        <v>2.153288808095025E-2</v>
      </c>
      <c r="CB39" s="237">
        <f>'2.3'!CB39/'3.1.a'!$L$183</f>
        <v>4.2956856840769907E-4</v>
      </c>
      <c r="CC39" s="237">
        <f>'2.3'!CC39/'3.1.a'!$L$183</f>
        <v>-8.5226538797746415E-2</v>
      </c>
      <c r="CD39" s="238">
        <f>'2.3'!CD39/'3.1.a'!$L$183</f>
        <v>0</v>
      </c>
      <c r="CE39" s="236">
        <f>'2.3'!CE39/'3.1.a'!$M$183</f>
        <v>7.5690840289447975E-2</v>
      </c>
      <c r="CF39" s="237">
        <f>'2.3'!CF39/'3.1.a'!$M$183</f>
        <v>0</v>
      </c>
      <c r="CG39" s="237">
        <f>'2.3'!CG39/'3.1.a'!$M$183</f>
        <v>0</v>
      </c>
      <c r="CH39" s="237">
        <f>'2.3'!CH39/'3.1.a'!$M$183</f>
        <v>7.5690840289447975E-2</v>
      </c>
      <c r="CI39" s="237">
        <f>'2.3'!CI39/'3.1.a'!$M$183</f>
        <v>2.2276852456765653E-2</v>
      </c>
      <c r="CJ39" s="237">
        <f>'2.3'!CJ39/'3.1.a'!$M$183</f>
        <v>5.6099065806908374E-4</v>
      </c>
      <c r="CK39" s="237">
        <f>'2.3'!CK39/'3.1.a'!$M$183</f>
        <v>-9.852868340428271E-2</v>
      </c>
      <c r="CL39" s="237">
        <f>'2.3'!CL39/'3.1.a'!$M$183</f>
        <v>0</v>
      </c>
      <c r="CM39" s="236">
        <f>'2.3'!CM39/'3.1.a'!$N$183</f>
        <v>6.6471183395155717E-2</v>
      </c>
      <c r="CN39" s="237">
        <f>'2.3'!CN39/'3.1.a'!$N$183</f>
        <v>0</v>
      </c>
      <c r="CO39" s="237">
        <f>'2.3'!CO39/'3.1.a'!$N$183</f>
        <v>0</v>
      </c>
      <c r="CP39" s="237">
        <f>'2.3'!CP39/'3.1.a'!$N$183</f>
        <v>6.6471183395155717E-2</v>
      </c>
      <c r="CQ39" s="237">
        <f>'2.3'!CQ39/'3.1.a'!$N$183</f>
        <v>2.3837796064796704E-2</v>
      </c>
      <c r="CR39" s="310" t="s">
        <v>826</v>
      </c>
      <c r="CS39" s="310" t="s">
        <v>826</v>
      </c>
      <c r="CT39" s="310" t="s">
        <v>826</v>
      </c>
    </row>
    <row r="40" spans="1:98" ht="20" customHeight="1" x14ac:dyDescent="0.2">
      <c r="A40" s="104">
        <v>2632</v>
      </c>
      <c r="B40" s="104" t="s">
        <v>287</v>
      </c>
      <c r="C40" s="236">
        <f>'2.3'!C40/'3.1.a'!$C$183</f>
        <v>3.8554444462738755E-3</v>
      </c>
      <c r="D40" s="237">
        <f>'2.3'!D40/'3.1.a'!$C$183</f>
        <v>0</v>
      </c>
      <c r="E40" s="237">
        <f>'2.3'!E40/'3.1.a'!$C$183</f>
        <v>0</v>
      </c>
      <c r="F40" s="237">
        <f>'2.3'!F40/'3.1.a'!$C$183</f>
        <v>3.8554444462738755E-3</v>
      </c>
      <c r="G40" s="237">
        <f>'2.3'!G40/'3.1.a'!$C$183</f>
        <v>1.2727835616886457E-3</v>
      </c>
      <c r="H40" s="237">
        <f>'2.3'!H40/'3.1.a'!$C$183</f>
        <v>1.9052513035124646E-4</v>
      </c>
      <c r="I40" s="237">
        <f>'2.3'!I40/'3.1.a'!$C$183</f>
        <v>-5.3187531383137683E-3</v>
      </c>
      <c r="J40" s="238">
        <f>'2.3'!J40/'3.1.a'!$C$183</f>
        <v>0</v>
      </c>
      <c r="K40" s="236">
        <f>'2.3'!K40/'3.1.a'!$D$183</f>
        <v>3.1488957594835187E-3</v>
      </c>
      <c r="L40" s="237">
        <f>'2.3'!L40/'3.1.a'!$D$183</f>
        <v>0</v>
      </c>
      <c r="M40" s="237">
        <f>'2.3'!M40/'3.1.a'!$D$183</f>
        <v>0</v>
      </c>
      <c r="N40" s="237">
        <f>'2.3'!N40/'3.1.a'!$D$183</f>
        <v>3.1488957594835187E-3</v>
      </c>
      <c r="O40" s="237">
        <f>'2.3'!O40/'3.1.a'!$D$183</f>
        <v>5.8949268762187583E-4</v>
      </c>
      <c r="P40" s="237">
        <f>'2.3'!P40/'3.1.a'!$D$183</f>
        <v>2.2103381041691518E-5</v>
      </c>
      <c r="Q40" s="237">
        <f>'2.3'!Q40/'3.1.a'!$D$183</f>
        <v>-3.7604918281470856E-3</v>
      </c>
      <c r="R40" s="238">
        <f>'2.3'!R40/'3.1.a'!$D$183</f>
        <v>0</v>
      </c>
      <c r="S40" s="236">
        <f>'2.3'!S40/'3.1.a'!$E$183</f>
        <v>4.1951517957551365E-3</v>
      </c>
      <c r="T40" s="237">
        <f>'2.3'!T40/'3.1.a'!$E$183</f>
        <v>0</v>
      </c>
      <c r="U40" s="237">
        <f>'2.3'!U40/'3.1.a'!$E$183</f>
        <v>0</v>
      </c>
      <c r="V40" s="237">
        <f>'2.3'!V40/'3.1.a'!$E$183</f>
        <v>4.1951517957551365E-3</v>
      </c>
      <c r="W40" s="237">
        <f>'2.3'!W40/'3.1.a'!$E$183</f>
        <v>8.9603459554162641E-4</v>
      </c>
      <c r="X40" s="237">
        <f>'2.3'!X40/'3.1.a'!$E$183</f>
        <v>2.2435076793028104E-5</v>
      </c>
      <c r="Y40" s="237">
        <f>'2.3'!Y40/'3.1.a'!$E$183</f>
        <v>-5.1136214680897905E-3</v>
      </c>
      <c r="Z40" s="238">
        <f>'2.3'!Z40/'3.1.a'!$E$183</f>
        <v>0</v>
      </c>
      <c r="AA40" s="236">
        <f>'2.3'!AA40/'3.1.a'!$F$183</f>
        <v>2.7162393692047389E-3</v>
      </c>
      <c r="AB40" s="237">
        <f>'2.3'!AB40/'3.1.a'!$F$183</f>
        <v>0</v>
      </c>
      <c r="AC40" s="237">
        <f>'2.3'!AC40/'3.1.a'!$F$183</f>
        <v>0</v>
      </c>
      <c r="AD40" s="237">
        <f>'2.3'!AD40/'3.1.a'!$F$183</f>
        <v>2.7162393692047389E-3</v>
      </c>
      <c r="AE40" s="237">
        <f>'2.3'!AE40/'3.1.a'!$F$183</f>
        <v>5.079267755310347E-4</v>
      </c>
      <c r="AF40" s="237">
        <f>'2.3'!AF40/'3.1.a'!$F$183</f>
        <v>5.9416969278937591E-5</v>
      </c>
      <c r="AG40" s="237">
        <f>'2.3'!AG40/'3.1.a'!$F$183</f>
        <v>-3.2835831140147114E-3</v>
      </c>
      <c r="AH40" s="238">
        <f>'2.3'!AH40/'3.1.a'!$F$183</f>
        <v>0</v>
      </c>
      <c r="AI40" s="236">
        <f>'2.3'!AI40/'3.1.a'!$G$183</f>
        <v>2.9009728493137078E-3</v>
      </c>
      <c r="AJ40" s="237">
        <f>'2.3'!AJ40/'3.1.a'!$G$183</f>
        <v>0</v>
      </c>
      <c r="AK40" s="237">
        <f>'2.3'!AK40/'3.1.a'!$G$183</f>
        <v>0</v>
      </c>
      <c r="AL40" s="237">
        <f>'2.3'!AL40/'3.1.a'!$G$183</f>
        <v>2.9009728493137078E-3</v>
      </c>
      <c r="AM40" s="237">
        <f>'2.3'!AM40/'3.1.a'!$G$183</f>
        <v>9.6195844578940187E-4</v>
      </c>
      <c r="AN40" s="237">
        <f>'2.3'!AN40/'3.1.a'!$G$183</f>
        <v>5.2771607978123372E-5</v>
      </c>
      <c r="AO40" s="237">
        <f>'2.3'!AO40/'3.1.a'!$G$183</f>
        <v>-3.9157029030812331E-3</v>
      </c>
      <c r="AP40" s="238">
        <f>'2.3'!AP40/'3.1.a'!$G$183</f>
        <v>0</v>
      </c>
      <c r="AQ40" s="236">
        <f>'2.3'!AQ40/'3.1.a'!$H$183</f>
        <v>2.2091409231598785E-3</v>
      </c>
      <c r="AR40" s="237">
        <f>'2.3'!AR40/'3.1.a'!$H$183</f>
        <v>0</v>
      </c>
      <c r="AS40" s="237">
        <f>'2.3'!AS40/'3.1.a'!$H$183</f>
        <v>0</v>
      </c>
      <c r="AT40" s="237">
        <f>'2.3'!AT40/'3.1.a'!$H$183</f>
        <v>2.2091409231598785E-3</v>
      </c>
      <c r="AU40" s="237">
        <f>'2.3'!AU40/'3.1.a'!$H$183</f>
        <v>4.4446918856857337E-4</v>
      </c>
      <c r="AV40" s="237">
        <f>'2.3'!AV40/'3.1.a'!$H$183</f>
        <v>7.1480214205407901E-5</v>
      </c>
      <c r="AW40" s="237">
        <f>'2.3'!AW40/'3.1.a'!$H$183</f>
        <v>-2.7250903259338597E-3</v>
      </c>
      <c r="AX40" s="238">
        <f>'2.3'!AX40/'3.1.a'!$H$183</f>
        <v>0</v>
      </c>
      <c r="AY40" s="236">
        <f>'2.3'!AY40/'3.1.a'!$I$183</f>
        <v>2.8577914234795177E-3</v>
      </c>
      <c r="AZ40" s="237">
        <f>'2.3'!AZ40/'3.1.a'!$I$183</f>
        <v>0</v>
      </c>
      <c r="BA40" s="237">
        <f>'2.3'!BA40/'3.1.a'!$I$183</f>
        <v>0</v>
      </c>
      <c r="BB40" s="237">
        <f>'2.3'!BB40/'3.1.a'!$I$183</f>
        <v>2.8577914234795177E-3</v>
      </c>
      <c r="BC40" s="237">
        <f>'2.3'!BC40/'3.1.a'!$I$183</f>
        <v>4.3972388084974979E-4</v>
      </c>
      <c r="BD40" s="237">
        <f>'2.3'!BD40/'3.1.a'!$I$183</f>
        <v>7.4513297447509531E-5</v>
      </c>
      <c r="BE40" s="237">
        <f>'2.3'!BE40/'3.1.a'!$I$183</f>
        <v>-3.3720286017767764E-3</v>
      </c>
      <c r="BF40" s="238">
        <f>'2.3'!BF40/'3.1.a'!$I$183</f>
        <v>0</v>
      </c>
      <c r="BG40" s="236">
        <f>'2.3'!BG40/'3.1.a'!$J$183</f>
        <v>1.8306731383366378E-3</v>
      </c>
      <c r="BH40" s="237">
        <f>'2.3'!BH40/'3.1.a'!$J$183</f>
        <v>0</v>
      </c>
      <c r="BI40" s="237">
        <f>'2.3'!BI40/'3.1.a'!$J$183</f>
        <v>0</v>
      </c>
      <c r="BJ40" s="237">
        <f>'2.3'!BJ40/'3.1.a'!$J$183</f>
        <v>1.8306731383366378E-3</v>
      </c>
      <c r="BK40" s="237">
        <f>'2.3'!BK40/'3.1.a'!$J$183</f>
        <v>3.2469805334585432E-4</v>
      </c>
      <c r="BL40" s="237">
        <f>'2.3'!BL40/'3.1.a'!$J$183</f>
        <v>3.9372078026518706E-5</v>
      </c>
      <c r="BM40" s="237">
        <f>'2.3'!BM40/'3.1.a'!$J$183</f>
        <v>-2.1947432697090106E-3</v>
      </c>
      <c r="BN40" s="238">
        <f>'2.3'!BN40/'3.1.a'!$J$183</f>
        <v>0</v>
      </c>
      <c r="BO40" s="236">
        <f>'2.3'!BO40/'3.1.a'!$K$183</f>
        <v>2.1033238096634555E-3</v>
      </c>
      <c r="BP40" s="237">
        <f>'2.3'!BP40/'3.1.a'!$K$183</f>
        <v>0</v>
      </c>
      <c r="BQ40" s="237">
        <f>'2.3'!BQ40/'3.1.a'!$K$183</f>
        <v>0</v>
      </c>
      <c r="BR40" s="237">
        <f>'2.3'!BR40/'3.1.a'!$K$183</f>
        <v>2.1033238096634555E-3</v>
      </c>
      <c r="BS40" s="237">
        <f>'2.3'!BS40/'3.1.a'!$K$183</f>
        <v>5.5134167119279883E-4</v>
      </c>
      <c r="BT40" s="237">
        <f>'2.3'!BT40/'3.1.a'!$K$183</f>
        <v>5.1585667243135162E-5</v>
      </c>
      <c r="BU40" s="237">
        <f>'2.3'!BU40/'3.1.a'!$K$183</f>
        <v>-2.7062511480993893E-3</v>
      </c>
      <c r="BV40" s="238">
        <f>'2.3'!BV40/'3.1.a'!$K$183</f>
        <v>0</v>
      </c>
      <c r="BW40" s="236">
        <f>'2.3'!BW40/'3.1.a'!$L$183</f>
        <v>1.6001153894470135E-3</v>
      </c>
      <c r="BX40" s="237">
        <f>'2.3'!BX40/'3.1.a'!$L$183</f>
        <v>0</v>
      </c>
      <c r="BY40" s="237">
        <f>'2.3'!BY40/'3.1.a'!$L$183</f>
        <v>0</v>
      </c>
      <c r="BZ40" s="237">
        <f>'2.3'!BZ40/'3.1.a'!$L$183</f>
        <v>1.6001153894470135E-3</v>
      </c>
      <c r="CA40" s="237">
        <f>'2.3'!CA40/'3.1.a'!$L$183</f>
        <v>3.1889843454934016E-4</v>
      </c>
      <c r="CB40" s="237">
        <f>'2.3'!CB40/'3.1.a'!$L$183</f>
        <v>2.3184077131668122E-5</v>
      </c>
      <c r="CC40" s="237">
        <f>'2.3'!CC40/'3.1.a'!$L$183</f>
        <v>-1.9421979011280217E-3</v>
      </c>
      <c r="CD40" s="238">
        <f>'2.3'!CD40/'3.1.a'!$L$183</f>
        <v>0</v>
      </c>
      <c r="CE40" s="236">
        <f>'2.3'!CE40/'3.1.a'!$M$183</f>
        <v>2.2976648861878922E-3</v>
      </c>
      <c r="CF40" s="237">
        <f>'2.3'!CF40/'3.1.a'!$M$183</f>
        <v>0</v>
      </c>
      <c r="CG40" s="237">
        <f>'2.3'!CG40/'3.1.a'!$M$183</f>
        <v>0</v>
      </c>
      <c r="CH40" s="237">
        <f>'2.3'!CH40/'3.1.a'!$M$183</f>
        <v>2.2976648861878922E-3</v>
      </c>
      <c r="CI40" s="237">
        <f>'2.3'!CI40/'3.1.a'!$M$183</f>
        <v>6.0883653200118114E-4</v>
      </c>
      <c r="CJ40" s="237">
        <f>'2.3'!CJ40/'3.1.a'!$M$183</f>
        <v>3.0132558672347193E-5</v>
      </c>
      <c r="CK40" s="237">
        <f>'2.3'!CK40/'3.1.a'!$M$183</f>
        <v>-2.9366339768614209E-3</v>
      </c>
      <c r="CL40" s="237">
        <f>'2.3'!CL40/'3.1.a'!$M$183</f>
        <v>0</v>
      </c>
      <c r="CM40" s="236">
        <f>'2.3'!CM40/'3.1.a'!$N$183</f>
        <v>1.54426794600374E-3</v>
      </c>
      <c r="CN40" s="237">
        <f>'2.3'!CN40/'3.1.a'!$N$183</f>
        <v>0</v>
      </c>
      <c r="CO40" s="237">
        <f>'2.3'!CO40/'3.1.a'!$N$183</f>
        <v>0</v>
      </c>
      <c r="CP40" s="237">
        <f>'2.3'!CP40/'3.1.a'!$N$183</f>
        <v>1.54426794600374E-3</v>
      </c>
      <c r="CQ40" s="237">
        <f>'2.3'!CQ40/'3.1.a'!$N$183</f>
        <v>8.1925750738145954E-4</v>
      </c>
      <c r="CR40" s="310" t="s">
        <v>826</v>
      </c>
      <c r="CS40" s="310" t="s">
        <v>826</v>
      </c>
      <c r="CT40" s="310" t="s">
        <v>826</v>
      </c>
    </row>
    <row r="41" spans="1:98" ht="20" customHeight="1" x14ac:dyDescent="0.2">
      <c r="A41" s="32">
        <v>27</v>
      </c>
      <c r="B41" s="33" t="s">
        <v>578</v>
      </c>
      <c r="C41" s="230">
        <f>'2.3'!C41/'3.1.a'!$C$183</f>
        <v>0.10105261978643704</v>
      </c>
      <c r="D41" s="207">
        <f>'2.3'!D41/'3.1.a'!$C$183</f>
        <v>1.305709029121579E-2</v>
      </c>
      <c r="E41" s="207">
        <f>'2.3'!E41/'3.1.a'!$C$183</f>
        <v>0</v>
      </c>
      <c r="F41" s="207">
        <f>'2.3'!F41/'3.1.a'!$C$183</f>
        <v>0.11410971007765283</v>
      </c>
      <c r="G41" s="207">
        <f>'2.3'!G41/'3.1.a'!$C$183</f>
        <v>1.8023392934872422E-2</v>
      </c>
      <c r="H41" s="207">
        <f>'2.3'!H41/'3.1.a'!$C$183</f>
        <v>4.1428006828260243E-3</v>
      </c>
      <c r="I41" s="207">
        <f>'2.3'!I41/'3.1.a'!$C$183</f>
        <v>0</v>
      </c>
      <c r="J41" s="231">
        <f>'2.3'!J41/'3.1.a'!$C$183</f>
        <v>0.13627590369535128</v>
      </c>
      <c r="K41" s="230">
        <f>'2.3'!K41/'3.1.a'!$D$183</f>
        <v>9.955096814598681E-2</v>
      </c>
      <c r="L41" s="207">
        <f>'2.3'!L41/'3.1.a'!$D$183</f>
        <v>1.3370396998705781E-2</v>
      </c>
      <c r="M41" s="207">
        <f>'2.3'!M41/'3.1.a'!$D$183</f>
        <v>0</v>
      </c>
      <c r="N41" s="207">
        <f>'2.3'!N41/'3.1.a'!$D$183</f>
        <v>0.11292136514469259</v>
      </c>
      <c r="O41" s="207">
        <f>'2.3'!O41/'3.1.a'!$D$183</f>
        <v>1.8220596163678118E-2</v>
      </c>
      <c r="P41" s="207">
        <f>'2.3'!P41/'3.1.a'!$D$183</f>
        <v>4.1935683922797277E-3</v>
      </c>
      <c r="Q41" s="207">
        <f>'2.3'!Q41/'3.1.a'!$D$183</f>
        <v>0</v>
      </c>
      <c r="R41" s="231">
        <f>'2.3'!R41/'3.1.a'!$D$183</f>
        <v>0.13533552970065044</v>
      </c>
      <c r="S41" s="230">
        <f>'2.3'!S41/'3.1.a'!$E$183</f>
        <v>0.10187256035974163</v>
      </c>
      <c r="T41" s="207">
        <f>'2.3'!T41/'3.1.a'!$E$183</f>
        <v>1.3693491650726102E-2</v>
      </c>
      <c r="U41" s="207">
        <f>'2.3'!U41/'3.1.a'!$E$183</f>
        <v>0</v>
      </c>
      <c r="V41" s="207">
        <f>'2.3'!V41/'3.1.a'!$E$183</f>
        <v>0.11556605201046771</v>
      </c>
      <c r="W41" s="207">
        <f>'2.3'!W41/'3.1.a'!$E$183</f>
        <v>1.9170556337754677E-2</v>
      </c>
      <c r="X41" s="207">
        <f>'2.3'!X41/'3.1.a'!$E$183</f>
        <v>4.4693142920848097E-3</v>
      </c>
      <c r="Y41" s="207">
        <f>'2.3'!Y41/'3.1.a'!$E$183</f>
        <v>0</v>
      </c>
      <c r="Z41" s="231">
        <f>'2.3'!Z41/'3.1.a'!$E$183</f>
        <v>0.13920592264030718</v>
      </c>
      <c r="AA41" s="230">
        <f>'2.3'!AA41/'3.1.a'!$F$183</f>
        <v>0.10350450911113322</v>
      </c>
      <c r="AB41" s="207">
        <f>'2.3'!AB41/'3.1.a'!$F$183</f>
        <v>1.4356259240182015E-2</v>
      </c>
      <c r="AC41" s="207">
        <f>'2.3'!AC41/'3.1.a'!$F$183</f>
        <v>0</v>
      </c>
      <c r="AD41" s="207">
        <f>'2.3'!AD41/'3.1.a'!$F$183</f>
        <v>0.11786076835131523</v>
      </c>
      <c r="AE41" s="207">
        <f>'2.3'!AE41/'3.1.a'!$F$183</f>
        <v>1.9511304200836556E-2</v>
      </c>
      <c r="AF41" s="207">
        <f>'2.3'!AF41/'3.1.a'!$F$183</f>
        <v>4.4731814869625724E-3</v>
      </c>
      <c r="AG41" s="207">
        <f>'2.3'!AG41/'3.1.a'!$F$183</f>
        <v>0</v>
      </c>
      <c r="AH41" s="231">
        <f>'2.3'!AH41/'3.1.a'!$F$183</f>
        <v>0.14184525403911435</v>
      </c>
      <c r="AI41" s="230">
        <f>'2.3'!AI41/'3.1.a'!$G$183</f>
        <v>0.10724866759118269</v>
      </c>
      <c r="AJ41" s="207">
        <f>'2.3'!AJ41/'3.1.a'!$G$183</f>
        <v>1.5093770794041757E-2</v>
      </c>
      <c r="AK41" s="207">
        <f>'2.3'!AK41/'3.1.a'!$G$183</f>
        <v>0</v>
      </c>
      <c r="AL41" s="207">
        <f>'2.3'!AL41/'3.1.a'!$G$183</f>
        <v>0.12234243838522445</v>
      </c>
      <c r="AM41" s="207">
        <f>'2.3'!AM41/'3.1.a'!$G$183</f>
        <v>2.0296294937657385E-2</v>
      </c>
      <c r="AN41" s="207">
        <f>'2.3'!AN41/'3.1.a'!$G$183</f>
        <v>5.0980056769920866E-3</v>
      </c>
      <c r="AO41" s="207">
        <f>'2.3'!AO41/'3.1.a'!$G$183</f>
        <v>0</v>
      </c>
      <c r="AP41" s="231">
        <f>'2.3'!AP41/'3.1.a'!$G$183</f>
        <v>0.14773673899987394</v>
      </c>
      <c r="AQ41" s="230">
        <f>'2.3'!AQ41/'3.1.a'!$H$183</f>
        <v>0.11131779995973289</v>
      </c>
      <c r="AR41" s="207">
        <f>'2.3'!AR41/'3.1.a'!$H$183</f>
        <v>1.6722015398335531E-2</v>
      </c>
      <c r="AS41" s="207">
        <f>'2.3'!AS41/'3.1.a'!$H$183</f>
        <v>0</v>
      </c>
      <c r="AT41" s="207">
        <f>'2.3'!AT41/'3.1.a'!$H$183</f>
        <v>0.12803981535806841</v>
      </c>
      <c r="AU41" s="207">
        <f>'2.3'!AU41/'3.1.a'!$H$183</f>
        <v>2.200993174665811E-2</v>
      </c>
      <c r="AV41" s="207">
        <f>'2.3'!AV41/'3.1.a'!$H$183</f>
        <v>5.560673334813652E-3</v>
      </c>
      <c r="AW41" s="207">
        <f>'2.3'!AW41/'3.1.a'!$H$183</f>
        <v>0</v>
      </c>
      <c r="AX41" s="231">
        <f>'2.3'!AX41/'3.1.a'!$H$183</f>
        <v>0.15561042043954018</v>
      </c>
      <c r="AY41" s="230">
        <f>'2.3'!AY41/'3.1.a'!$I$183</f>
        <v>0.12134249295277531</v>
      </c>
      <c r="AZ41" s="207">
        <f>'2.3'!AZ41/'3.1.a'!$I$183</f>
        <v>1.7575577365944166E-2</v>
      </c>
      <c r="BA41" s="207">
        <f>'2.3'!BA41/'3.1.a'!$I$183</f>
        <v>0</v>
      </c>
      <c r="BB41" s="207">
        <f>'2.3'!BB41/'3.1.a'!$I$183</f>
        <v>0.13891807031871947</v>
      </c>
      <c r="BC41" s="207">
        <f>'2.3'!BC41/'3.1.a'!$I$183</f>
        <v>2.3095724160736211E-2</v>
      </c>
      <c r="BD41" s="207">
        <f>'2.3'!BD41/'3.1.a'!$I$183</f>
        <v>6.1860974159672543E-3</v>
      </c>
      <c r="BE41" s="207">
        <f>'2.3'!BE41/'3.1.a'!$I$183</f>
        <v>0</v>
      </c>
      <c r="BF41" s="231">
        <f>'2.3'!BF41/'3.1.a'!$I$183</f>
        <v>0.16819989189542298</v>
      </c>
      <c r="BG41" s="230">
        <f>'2.3'!BG41/'3.1.a'!$J$183</f>
        <v>0.12577589163435393</v>
      </c>
      <c r="BH41" s="207">
        <f>'2.3'!BH41/'3.1.a'!$J$183</f>
        <v>2.4997796748669355E-2</v>
      </c>
      <c r="BI41" s="207">
        <f>'2.3'!BI41/'3.1.a'!$J$183</f>
        <v>0</v>
      </c>
      <c r="BJ41" s="207">
        <f>'2.3'!BJ41/'3.1.a'!$J$183</f>
        <v>0.1507736883830233</v>
      </c>
      <c r="BK41" s="207">
        <f>'2.3'!BK41/'3.1.a'!$J$183</f>
        <v>2.423122032286645E-2</v>
      </c>
      <c r="BL41" s="207">
        <f>'2.3'!BL41/'3.1.a'!$J$183</f>
        <v>6.7266576801802451E-3</v>
      </c>
      <c r="BM41" s="207">
        <f>'2.3'!BM41/'3.1.a'!$J$183</f>
        <v>0</v>
      </c>
      <c r="BN41" s="231">
        <f>'2.3'!BN41/'3.1.a'!$J$183</f>
        <v>0.18173156638607002</v>
      </c>
      <c r="BO41" s="230">
        <f>'2.3'!BO41/'3.1.a'!$K$183</f>
        <v>0.12345427438543558</v>
      </c>
      <c r="BP41" s="207">
        <f>'2.3'!BP41/'3.1.a'!$K$183</f>
        <v>1.8274630667068237E-2</v>
      </c>
      <c r="BQ41" s="207">
        <f>'2.3'!BQ41/'3.1.a'!$K$183</f>
        <v>0</v>
      </c>
      <c r="BR41" s="207">
        <f>'2.3'!BR41/'3.1.a'!$K$183</f>
        <v>0.1417289050525038</v>
      </c>
      <c r="BS41" s="207">
        <f>'2.3'!BS41/'3.1.a'!$K$183</f>
        <v>2.4689803799779305E-2</v>
      </c>
      <c r="BT41" s="207">
        <f>'2.3'!BT41/'3.1.a'!$K$183</f>
        <v>7.0814520830407837E-3</v>
      </c>
      <c r="BU41" s="207">
        <f>'2.3'!BU41/'3.1.a'!$K$183</f>
        <v>0</v>
      </c>
      <c r="BV41" s="231">
        <f>'2.3'!BV41/'3.1.a'!$K$183</f>
        <v>0.17350016093532392</v>
      </c>
      <c r="BW41" s="230">
        <f>'2.3'!BW41/'3.1.a'!$L$183</f>
        <v>0.12480063327947456</v>
      </c>
      <c r="BX41" s="207">
        <f>'2.3'!BX41/'3.1.a'!$L$183</f>
        <v>2.2264811690855122E-2</v>
      </c>
      <c r="BY41" s="207">
        <f>'2.3'!BY41/'3.1.a'!$L$183</f>
        <v>0</v>
      </c>
      <c r="BZ41" s="207">
        <f>'2.3'!BZ41/'3.1.a'!$L$183</f>
        <v>0.14706544497032967</v>
      </c>
      <c r="CA41" s="207">
        <f>'2.3'!CA41/'3.1.a'!$L$183</f>
        <v>2.5451527300924821E-2</v>
      </c>
      <c r="CB41" s="207">
        <f>'2.3'!CB41/'3.1.a'!$L$183</f>
        <v>7.5701534583219217E-3</v>
      </c>
      <c r="CC41" s="207">
        <f>'2.3'!CC41/'3.1.a'!$L$183</f>
        <v>0</v>
      </c>
      <c r="CD41" s="231">
        <f>'2.3'!CD41/'3.1.a'!$L$183</f>
        <v>0.18008712572957639</v>
      </c>
      <c r="CE41" s="230">
        <f>'2.3'!CE41/'3.1.a'!$M$183</f>
        <v>0.17319585872126309</v>
      </c>
      <c r="CF41" s="207">
        <f>'2.3'!CF41/'3.1.a'!$M$183</f>
        <v>2.3693332476299331E-2</v>
      </c>
      <c r="CG41" s="207">
        <f>'2.3'!CG41/'3.1.a'!$M$183</f>
        <v>0</v>
      </c>
      <c r="CH41" s="207">
        <f>'2.3'!CH41/'3.1.a'!$M$183</f>
        <v>0.1968891911975624</v>
      </c>
      <c r="CI41" s="207">
        <f>'2.3'!CI41/'3.1.a'!$M$183</f>
        <v>2.7928386857754447E-2</v>
      </c>
      <c r="CJ41" s="207">
        <f>'2.3'!CJ41/'3.1.a'!$M$183</f>
        <v>8.2070673557376895E-3</v>
      </c>
      <c r="CK41" s="207">
        <f>'2.3'!CK41/'3.1.a'!$M$183</f>
        <v>0</v>
      </c>
      <c r="CL41" s="270">
        <f>'2.3'!CL41/'3.1.a'!$M$183</f>
        <v>0.23302464541105455</v>
      </c>
      <c r="CM41" s="230">
        <f>'2.3'!CM41/'3.1.a'!$N$183</f>
        <v>0.12420416903158447</v>
      </c>
      <c r="CN41" s="207">
        <f>'2.3'!CN41/'3.1.a'!$N$183</f>
        <v>1.3795526766568082E-2</v>
      </c>
      <c r="CO41" s="207">
        <f>'2.3'!CO41/'3.1.a'!$N$183</f>
        <v>0</v>
      </c>
      <c r="CP41" s="207">
        <f>'2.3'!CP41/'3.1.a'!$N$183</f>
        <v>0.13799969579815255</v>
      </c>
      <c r="CQ41" s="207">
        <f>'2.3'!CQ41/'3.1.a'!$N$183</f>
        <v>2.4483598594270468E-2</v>
      </c>
      <c r="CR41" s="207">
        <f>'2.3'!CR41/'3.1.a'!$N$183</f>
        <v>7.2874871227456917E-3</v>
      </c>
      <c r="CS41" s="207">
        <f>'2.3'!CS41/'3.1.a'!$N$183</f>
        <v>0</v>
      </c>
      <c r="CT41" s="270">
        <f>'2.3'!CT41/'3.1.a'!$N$183</f>
        <v>0.16977078151516872</v>
      </c>
    </row>
    <row r="42" spans="1:98" ht="20" customHeight="1" x14ac:dyDescent="0.2">
      <c r="A42" s="35">
        <v>271</v>
      </c>
      <c r="B42" s="36" t="s">
        <v>316</v>
      </c>
      <c r="C42" s="218">
        <f>'2.3'!C42/'3.1.a'!$C$183</f>
        <v>7.2878172932603388E-2</v>
      </c>
      <c r="D42" s="143">
        <f>'2.3'!D42/'3.1.a'!$C$183</f>
        <v>1.305709029121579E-2</v>
      </c>
      <c r="E42" s="143">
        <f>'2.3'!E42/'3.1.a'!$C$183</f>
        <v>0</v>
      </c>
      <c r="F42" s="143">
        <f>'2.3'!F42/'3.1.a'!$C$183</f>
        <v>8.5935263223819183E-2</v>
      </c>
      <c r="G42" s="143">
        <f>'2.3'!G42/'3.1.a'!$C$183</f>
        <v>0</v>
      </c>
      <c r="H42" s="143">
        <f>'2.3'!H42/'3.1.a'!$C$183</f>
        <v>0</v>
      </c>
      <c r="I42" s="143">
        <f>'2.3'!I42/'3.1.a'!$C$183</f>
        <v>0</v>
      </c>
      <c r="J42" s="219">
        <f>'2.3'!J42/'3.1.a'!$C$183</f>
        <v>8.5935263223819183E-2</v>
      </c>
      <c r="K42" s="218">
        <f>'2.3'!K42/'3.1.a'!$D$183</f>
        <v>7.2098530711631206E-2</v>
      </c>
      <c r="L42" s="143">
        <f>'2.3'!L42/'3.1.a'!$D$183</f>
        <v>1.3370396998705781E-2</v>
      </c>
      <c r="M42" s="143">
        <f>'2.3'!M42/'3.1.a'!$D$183</f>
        <v>0</v>
      </c>
      <c r="N42" s="143">
        <f>'2.3'!N42/'3.1.a'!$D$183</f>
        <v>8.5468927710336984E-2</v>
      </c>
      <c r="O42" s="143">
        <f>'2.3'!O42/'3.1.a'!$D$183</f>
        <v>0</v>
      </c>
      <c r="P42" s="143">
        <f>'2.3'!P42/'3.1.a'!$D$183</f>
        <v>0</v>
      </c>
      <c r="Q42" s="143">
        <f>'2.3'!Q42/'3.1.a'!$D$183</f>
        <v>0</v>
      </c>
      <c r="R42" s="219">
        <f>'2.3'!R42/'3.1.a'!$D$183</f>
        <v>8.5468927710336984E-2</v>
      </c>
      <c r="S42" s="218">
        <f>'2.3'!S42/'3.1.a'!$E$183</f>
        <v>7.425971213326879E-2</v>
      </c>
      <c r="T42" s="143">
        <f>'2.3'!T42/'3.1.a'!$E$183</f>
        <v>1.3693491650726102E-2</v>
      </c>
      <c r="U42" s="143">
        <f>'2.3'!U42/'3.1.a'!$E$183</f>
        <v>0</v>
      </c>
      <c r="V42" s="143">
        <f>'2.3'!V42/'3.1.a'!$E$183</f>
        <v>8.795320378399489E-2</v>
      </c>
      <c r="W42" s="143">
        <f>'2.3'!W42/'3.1.a'!$E$183</f>
        <v>0</v>
      </c>
      <c r="X42" s="143">
        <f>'2.3'!X42/'3.1.a'!$E$183</f>
        <v>0</v>
      </c>
      <c r="Y42" s="143">
        <f>'2.3'!Y42/'3.1.a'!$E$183</f>
        <v>0</v>
      </c>
      <c r="Z42" s="219">
        <f>'2.3'!Z42/'3.1.a'!$E$183</f>
        <v>8.795320378399489E-2</v>
      </c>
      <c r="AA42" s="218">
        <f>'2.3'!AA42/'3.1.a'!$F$183</f>
        <v>7.5427590985792867E-2</v>
      </c>
      <c r="AB42" s="143">
        <f>'2.3'!AB42/'3.1.a'!$F$183</f>
        <v>1.4356259240182015E-2</v>
      </c>
      <c r="AC42" s="143">
        <f>'2.3'!AC42/'3.1.a'!$F$183</f>
        <v>0</v>
      </c>
      <c r="AD42" s="143">
        <f>'2.3'!AD42/'3.1.a'!$F$183</f>
        <v>8.9783850225974876E-2</v>
      </c>
      <c r="AE42" s="143">
        <f>'2.3'!AE42/'3.1.a'!$F$183</f>
        <v>0</v>
      </c>
      <c r="AF42" s="143">
        <f>'2.3'!AF42/'3.1.a'!$F$183</f>
        <v>0</v>
      </c>
      <c r="AG42" s="143">
        <f>'2.3'!AG42/'3.1.a'!$F$183</f>
        <v>0</v>
      </c>
      <c r="AH42" s="219">
        <f>'2.3'!AH42/'3.1.a'!$F$183</f>
        <v>8.9783850225974876E-2</v>
      </c>
      <c r="AI42" s="218">
        <f>'2.3'!AI42/'3.1.a'!$G$183</f>
        <v>7.8766519045114239E-2</v>
      </c>
      <c r="AJ42" s="143">
        <f>'2.3'!AJ42/'3.1.a'!$G$183</f>
        <v>1.5093770794041757E-2</v>
      </c>
      <c r="AK42" s="143">
        <f>'2.3'!AK42/'3.1.a'!$G$183</f>
        <v>0</v>
      </c>
      <c r="AL42" s="143">
        <f>'2.3'!AL42/'3.1.a'!$G$183</f>
        <v>9.3860289839155994E-2</v>
      </c>
      <c r="AM42" s="143">
        <f>'2.3'!AM42/'3.1.a'!$G$183</f>
        <v>0</v>
      </c>
      <c r="AN42" s="143">
        <f>'2.3'!AN42/'3.1.a'!$G$183</f>
        <v>0</v>
      </c>
      <c r="AO42" s="143">
        <f>'2.3'!AO42/'3.1.a'!$G$183</f>
        <v>0</v>
      </c>
      <c r="AP42" s="219">
        <f>'2.3'!AP42/'3.1.a'!$G$183</f>
        <v>9.3860289839155994E-2</v>
      </c>
      <c r="AQ42" s="218">
        <f>'2.3'!AQ42/'3.1.a'!$H$183</f>
        <v>8.2109536916479015E-2</v>
      </c>
      <c r="AR42" s="143">
        <f>'2.3'!AR42/'3.1.a'!$H$183</f>
        <v>1.6722015398335531E-2</v>
      </c>
      <c r="AS42" s="143">
        <f>'2.3'!AS42/'3.1.a'!$H$183</f>
        <v>0</v>
      </c>
      <c r="AT42" s="143">
        <f>'2.3'!AT42/'3.1.a'!$H$183</f>
        <v>9.8831552314814539E-2</v>
      </c>
      <c r="AU42" s="143">
        <f>'2.3'!AU42/'3.1.a'!$H$183</f>
        <v>0</v>
      </c>
      <c r="AV42" s="143">
        <f>'2.3'!AV42/'3.1.a'!$H$183</f>
        <v>0</v>
      </c>
      <c r="AW42" s="143">
        <f>'2.3'!AW42/'3.1.a'!$H$183</f>
        <v>0</v>
      </c>
      <c r="AX42" s="219">
        <f>'2.3'!AX42/'3.1.a'!$H$183</f>
        <v>9.8831552314814539E-2</v>
      </c>
      <c r="AY42" s="218">
        <f>'2.3'!AY42/'3.1.a'!$I$183</f>
        <v>9.1056556135896707E-2</v>
      </c>
      <c r="AZ42" s="143">
        <f>'2.3'!AZ42/'3.1.a'!$I$183</f>
        <v>1.7575577365944166E-2</v>
      </c>
      <c r="BA42" s="143">
        <f>'2.3'!BA42/'3.1.a'!$I$183</f>
        <v>0</v>
      </c>
      <c r="BB42" s="143">
        <f>'2.3'!BB42/'3.1.a'!$I$183</f>
        <v>0.10863213350184087</v>
      </c>
      <c r="BC42" s="143">
        <f>'2.3'!BC42/'3.1.a'!$I$183</f>
        <v>0</v>
      </c>
      <c r="BD42" s="143">
        <f>'2.3'!BD42/'3.1.a'!$I$183</f>
        <v>0</v>
      </c>
      <c r="BE42" s="143">
        <f>'2.3'!BE42/'3.1.a'!$I$183</f>
        <v>0</v>
      </c>
      <c r="BF42" s="219">
        <f>'2.3'!BF42/'3.1.a'!$I$183</f>
        <v>0.10863213350184087</v>
      </c>
      <c r="BG42" s="218">
        <f>'2.3'!BG42/'3.1.a'!$J$183</f>
        <v>9.4431578200744604E-2</v>
      </c>
      <c r="BH42" s="143">
        <f>'2.3'!BH42/'3.1.a'!$J$183</f>
        <v>2.4997796748669355E-2</v>
      </c>
      <c r="BI42" s="143">
        <f>'2.3'!BI42/'3.1.a'!$J$183</f>
        <v>0</v>
      </c>
      <c r="BJ42" s="143">
        <f>'2.3'!BJ42/'3.1.a'!$J$183</f>
        <v>0.11942937494941397</v>
      </c>
      <c r="BK42" s="143">
        <f>'2.3'!BK42/'3.1.a'!$J$183</f>
        <v>0</v>
      </c>
      <c r="BL42" s="143">
        <f>'2.3'!BL42/'3.1.a'!$J$183</f>
        <v>0</v>
      </c>
      <c r="BM42" s="143">
        <f>'2.3'!BM42/'3.1.a'!$J$183</f>
        <v>0</v>
      </c>
      <c r="BN42" s="219">
        <f>'2.3'!BN42/'3.1.a'!$J$183</f>
        <v>0.11942937494941397</v>
      </c>
      <c r="BO42" s="218">
        <f>'2.3'!BO42/'3.1.a'!$K$183</f>
        <v>9.2576804690766082E-2</v>
      </c>
      <c r="BP42" s="143">
        <f>'2.3'!BP42/'3.1.a'!$K$183</f>
        <v>1.8274630667068237E-2</v>
      </c>
      <c r="BQ42" s="143">
        <f>'2.3'!BQ42/'3.1.a'!$K$183</f>
        <v>0</v>
      </c>
      <c r="BR42" s="143">
        <f>'2.3'!BR42/'3.1.a'!$K$183</f>
        <v>0.11085143535783432</v>
      </c>
      <c r="BS42" s="143">
        <f>'2.3'!BS42/'3.1.a'!$K$183</f>
        <v>0</v>
      </c>
      <c r="BT42" s="143">
        <f>'2.3'!BT42/'3.1.a'!$K$183</f>
        <v>0</v>
      </c>
      <c r="BU42" s="143">
        <f>'2.3'!BU42/'3.1.a'!$K$183</f>
        <v>0</v>
      </c>
      <c r="BV42" s="219">
        <f>'2.3'!BV42/'3.1.a'!$K$183</f>
        <v>0.11085143535783432</v>
      </c>
      <c r="BW42" s="218">
        <f>'2.3'!BW42/'3.1.a'!$L$183</f>
        <v>9.3377938636361429E-2</v>
      </c>
      <c r="BX42" s="143">
        <f>'2.3'!BX42/'3.1.a'!$L$183</f>
        <v>2.2264811690855122E-2</v>
      </c>
      <c r="BY42" s="143">
        <f>'2.3'!BY42/'3.1.a'!$L$183</f>
        <v>0</v>
      </c>
      <c r="BZ42" s="143">
        <f>'2.3'!BZ42/'3.1.a'!$L$183</f>
        <v>0.11564275032721656</v>
      </c>
      <c r="CA42" s="143">
        <f>'2.3'!CA42/'3.1.a'!$L$183</f>
        <v>0</v>
      </c>
      <c r="CB42" s="143">
        <f>'2.3'!CB42/'3.1.a'!$L$183</f>
        <v>0</v>
      </c>
      <c r="CC42" s="143">
        <f>'2.3'!CC42/'3.1.a'!$L$183</f>
        <v>0</v>
      </c>
      <c r="CD42" s="219">
        <f>'2.3'!CD42/'3.1.a'!$L$183</f>
        <v>0.11564275032721656</v>
      </c>
      <c r="CE42" s="218">
        <f>'2.3'!CE42/'3.1.a'!$M$183</f>
        <v>9.930089944779974E-2</v>
      </c>
      <c r="CF42" s="143">
        <f>'2.3'!CF42/'3.1.a'!$M$183</f>
        <v>2.3693332476299331E-2</v>
      </c>
      <c r="CG42" s="143">
        <f>'2.3'!CG42/'3.1.a'!$M$183</f>
        <v>0</v>
      </c>
      <c r="CH42" s="143">
        <f>'2.3'!CH42/'3.1.a'!$M$183</f>
        <v>0.12299423192409908</v>
      </c>
      <c r="CI42" s="143">
        <f>'2.3'!CI42/'3.1.a'!$M$183</f>
        <v>0</v>
      </c>
      <c r="CJ42" s="143">
        <f>'2.3'!CJ42/'3.1.a'!$M$183</f>
        <v>0</v>
      </c>
      <c r="CK42" s="143">
        <f>'2.3'!CK42/'3.1.a'!$M$183</f>
        <v>0</v>
      </c>
      <c r="CL42" s="271">
        <f>'2.3'!CL42/'3.1.a'!$M$183</f>
        <v>0.12299423192409908</v>
      </c>
      <c r="CM42" s="218">
        <f>'2.3'!CM42/'3.1.a'!$N$183</f>
        <v>8.862813032224244E-2</v>
      </c>
      <c r="CN42" s="143">
        <f>'2.3'!CN42/'3.1.a'!$N$183</f>
        <v>1.3795526766568082E-2</v>
      </c>
      <c r="CO42" s="143">
        <f>'2.3'!CO42/'3.1.a'!$N$183</f>
        <v>0</v>
      </c>
      <c r="CP42" s="143">
        <f>'2.3'!CP42/'3.1.a'!$N$183</f>
        <v>0.10242365708881053</v>
      </c>
      <c r="CQ42" s="143">
        <f>'2.3'!CQ42/'3.1.a'!$N$183</f>
        <v>0</v>
      </c>
      <c r="CR42" s="143">
        <f>'2.3'!CR42/'3.1.a'!$N$183</f>
        <v>0</v>
      </c>
      <c r="CS42" s="143">
        <f>'2.3'!CS42/'3.1.a'!$N$183</f>
        <v>0</v>
      </c>
      <c r="CT42" s="271">
        <f>'2.3'!CT42/'3.1.a'!$N$183</f>
        <v>0.10242365708881053</v>
      </c>
    </row>
    <row r="43" spans="1:98" s="106" customFormat="1" ht="20" customHeight="1" x14ac:dyDescent="0.2">
      <c r="A43" s="60" t="s">
        <v>502</v>
      </c>
      <c r="B43" s="106" t="s">
        <v>503</v>
      </c>
      <c r="C43" s="222">
        <f>'2.3'!C43/'3.1.a'!$C$183</f>
        <v>5.8029640051858448E-2</v>
      </c>
      <c r="D43" s="145">
        <f>'2.3'!D43/'3.1.a'!$C$183</f>
        <v>0</v>
      </c>
      <c r="E43" s="145">
        <f>'2.3'!E43/'3.1.a'!$C$183</f>
        <v>0</v>
      </c>
      <c r="F43" s="145">
        <f>'2.3'!F43/'3.1.a'!$C$183</f>
        <v>5.8029640051858448E-2</v>
      </c>
      <c r="G43" s="145">
        <f>'2.3'!G43/'3.1.a'!$C$183</f>
        <v>0</v>
      </c>
      <c r="H43" s="145">
        <f>'2.3'!H43/'3.1.a'!$C$183</f>
        <v>0</v>
      </c>
      <c r="I43" s="145">
        <f>'2.3'!I43/'3.1.a'!$C$183</f>
        <v>0</v>
      </c>
      <c r="J43" s="223">
        <f>'2.3'!J43/'3.1.a'!$C$183</f>
        <v>5.8029640051858448E-2</v>
      </c>
      <c r="K43" s="222">
        <f>'2.3'!K43/'3.1.a'!$D$183</f>
        <v>5.7390326871056961E-2</v>
      </c>
      <c r="L43" s="145">
        <f>'2.3'!L43/'3.1.a'!$D$183</f>
        <v>0</v>
      </c>
      <c r="M43" s="145">
        <f>'2.3'!M43/'3.1.a'!$D$183</f>
        <v>0</v>
      </c>
      <c r="N43" s="145">
        <f>'2.3'!N43/'3.1.a'!$D$183</f>
        <v>5.7390326871056961E-2</v>
      </c>
      <c r="O43" s="145">
        <f>'2.3'!O43/'3.1.a'!$D$183</f>
        <v>0</v>
      </c>
      <c r="P43" s="145">
        <f>'2.3'!P43/'3.1.a'!$D$183</f>
        <v>0</v>
      </c>
      <c r="Q43" s="145">
        <f>'2.3'!Q43/'3.1.a'!$D$183</f>
        <v>0</v>
      </c>
      <c r="R43" s="223">
        <f>'2.3'!R43/'3.1.a'!$D$183</f>
        <v>5.7390326871056961E-2</v>
      </c>
      <c r="S43" s="222">
        <f>'2.3'!S43/'3.1.a'!$E$183</f>
        <v>5.9421990726610641E-2</v>
      </c>
      <c r="T43" s="145">
        <f>'2.3'!T43/'3.1.a'!$E$183</f>
        <v>0</v>
      </c>
      <c r="U43" s="145">
        <f>'2.3'!U43/'3.1.a'!$E$183</f>
        <v>0</v>
      </c>
      <c r="V43" s="145">
        <f>'2.3'!V43/'3.1.a'!$E$183</f>
        <v>5.9421990726610641E-2</v>
      </c>
      <c r="W43" s="145">
        <f>'2.3'!W43/'3.1.a'!$E$183</f>
        <v>0</v>
      </c>
      <c r="X43" s="145">
        <f>'2.3'!X43/'3.1.a'!$E$183</f>
        <v>0</v>
      </c>
      <c r="Y43" s="145">
        <f>'2.3'!Y43/'3.1.a'!$E$183</f>
        <v>0</v>
      </c>
      <c r="Z43" s="223">
        <f>'2.3'!Z43/'3.1.a'!$E$183</f>
        <v>5.9421990726610641E-2</v>
      </c>
      <c r="AA43" s="222">
        <f>'2.3'!AA43/'3.1.a'!$F$183</f>
        <v>6.0012914601450335E-2</v>
      </c>
      <c r="AB43" s="145">
        <f>'2.3'!AB43/'3.1.a'!$F$183</f>
        <v>0</v>
      </c>
      <c r="AC43" s="145">
        <f>'2.3'!AC43/'3.1.a'!$F$183</f>
        <v>0</v>
      </c>
      <c r="AD43" s="145">
        <f>'2.3'!AD43/'3.1.a'!$F$183</f>
        <v>6.0012914601450335E-2</v>
      </c>
      <c r="AE43" s="145">
        <f>'2.3'!AE43/'3.1.a'!$F$183</f>
        <v>0</v>
      </c>
      <c r="AF43" s="145">
        <f>'2.3'!AF43/'3.1.a'!$F$183</f>
        <v>0</v>
      </c>
      <c r="AG43" s="145">
        <f>'2.3'!AG43/'3.1.a'!$F$183</f>
        <v>0</v>
      </c>
      <c r="AH43" s="223">
        <f>'2.3'!AH43/'3.1.a'!$F$183</f>
        <v>6.0012914601450335E-2</v>
      </c>
      <c r="AI43" s="222">
        <f>'2.3'!AI43/'3.1.a'!$G$183</f>
        <v>6.231678265438393E-2</v>
      </c>
      <c r="AJ43" s="145">
        <f>'2.3'!AJ43/'3.1.a'!$G$183</f>
        <v>0</v>
      </c>
      <c r="AK43" s="145">
        <f>'2.3'!AK43/'3.1.a'!$G$183</f>
        <v>0</v>
      </c>
      <c r="AL43" s="145">
        <f>'2.3'!AL43/'3.1.a'!$G$183</f>
        <v>6.231678265438393E-2</v>
      </c>
      <c r="AM43" s="145">
        <f>'2.3'!AM43/'3.1.a'!$G$183</f>
        <v>0</v>
      </c>
      <c r="AN43" s="145">
        <f>'2.3'!AN43/'3.1.a'!$G$183</f>
        <v>0</v>
      </c>
      <c r="AO43" s="145">
        <f>'2.3'!AO43/'3.1.a'!$G$183</f>
        <v>0</v>
      </c>
      <c r="AP43" s="223">
        <f>'2.3'!AP43/'3.1.a'!$G$183</f>
        <v>6.231678265438393E-2</v>
      </c>
      <c r="AQ43" s="222">
        <f>'2.3'!AQ43/'3.1.a'!$H$183</f>
        <v>6.5667628326333799E-2</v>
      </c>
      <c r="AR43" s="145">
        <f>'2.3'!AR43/'3.1.a'!$H$183</f>
        <v>0</v>
      </c>
      <c r="AS43" s="145">
        <f>'2.3'!AS43/'3.1.a'!$H$183</f>
        <v>0</v>
      </c>
      <c r="AT43" s="145">
        <f>'2.3'!AT43/'3.1.a'!$H$183</f>
        <v>6.5667628326333799E-2</v>
      </c>
      <c r="AU43" s="145">
        <f>'2.3'!AU43/'3.1.a'!$H$183</f>
        <v>0</v>
      </c>
      <c r="AV43" s="145">
        <f>'2.3'!AV43/'3.1.a'!$H$183</f>
        <v>0</v>
      </c>
      <c r="AW43" s="145">
        <f>'2.3'!AW43/'3.1.a'!$H$183</f>
        <v>0</v>
      </c>
      <c r="AX43" s="223">
        <f>'2.3'!AX43/'3.1.a'!$H$183</f>
        <v>6.5667628326333799E-2</v>
      </c>
      <c r="AY43" s="222">
        <f>'2.3'!AY43/'3.1.a'!$I$183</f>
        <v>7.2098297099550707E-2</v>
      </c>
      <c r="AZ43" s="145">
        <f>'2.3'!AZ43/'3.1.a'!$I$183</f>
        <v>0</v>
      </c>
      <c r="BA43" s="145">
        <f>'2.3'!BA43/'3.1.a'!$I$183</f>
        <v>0</v>
      </c>
      <c r="BB43" s="145">
        <f>'2.3'!BB43/'3.1.a'!$I$183</f>
        <v>7.2098297099550707E-2</v>
      </c>
      <c r="BC43" s="145">
        <f>'2.3'!BC43/'3.1.a'!$I$183</f>
        <v>0</v>
      </c>
      <c r="BD43" s="145">
        <f>'2.3'!BD43/'3.1.a'!$I$183</f>
        <v>0</v>
      </c>
      <c r="BE43" s="145">
        <f>'2.3'!BE43/'3.1.a'!$I$183</f>
        <v>0</v>
      </c>
      <c r="BF43" s="223">
        <f>'2.3'!BF43/'3.1.a'!$I$183</f>
        <v>7.2098297099550707E-2</v>
      </c>
      <c r="BG43" s="222">
        <f>'2.3'!BG43/'3.1.a'!$J$183</f>
        <v>7.6841273782800118E-2</v>
      </c>
      <c r="BH43" s="145">
        <f>'2.3'!BH43/'3.1.a'!$J$183</f>
        <v>0</v>
      </c>
      <c r="BI43" s="145">
        <f>'2.3'!BI43/'3.1.a'!$J$183</f>
        <v>0</v>
      </c>
      <c r="BJ43" s="145">
        <f>'2.3'!BJ43/'3.1.a'!$J$183</f>
        <v>7.6841273782800118E-2</v>
      </c>
      <c r="BK43" s="145">
        <f>'2.3'!BK43/'3.1.a'!$J$183</f>
        <v>0</v>
      </c>
      <c r="BL43" s="145">
        <f>'2.3'!BL43/'3.1.a'!$J$183</f>
        <v>0</v>
      </c>
      <c r="BM43" s="145">
        <f>'2.3'!BM43/'3.1.a'!$J$183</f>
        <v>0</v>
      </c>
      <c r="BN43" s="223">
        <f>'2.3'!BN43/'3.1.a'!$J$183</f>
        <v>7.6841273782800118E-2</v>
      </c>
      <c r="BO43" s="222">
        <f>'2.3'!BO43/'3.1.a'!$K$183</f>
        <v>7.6014245844662459E-2</v>
      </c>
      <c r="BP43" s="145">
        <f>'2.3'!BP43/'3.1.a'!$K$183</f>
        <v>0</v>
      </c>
      <c r="BQ43" s="145">
        <f>'2.3'!BQ43/'3.1.a'!$K$183</f>
        <v>0</v>
      </c>
      <c r="BR43" s="145">
        <f>'2.3'!BR43/'3.1.a'!$K$183</f>
        <v>7.6014245844662459E-2</v>
      </c>
      <c r="BS43" s="145">
        <f>'2.3'!BS43/'3.1.a'!$K$183</f>
        <v>0</v>
      </c>
      <c r="BT43" s="145">
        <f>'2.3'!BT43/'3.1.a'!$K$183</f>
        <v>0</v>
      </c>
      <c r="BU43" s="145">
        <f>'2.3'!BU43/'3.1.a'!$K$183</f>
        <v>0</v>
      </c>
      <c r="BV43" s="223">
        <f>'2.3'!BV43/'3.1.a'!$K$183</f>
        <v>7.6014245844662459E-2</v>
      </c>
      <c r="BW43" s="222">
        <f>'2.3'!BW43/'3.1.a'!$L$183</f>
        <v>7.7510962402053768E-2</v>
      </c>
      <c r="BX43" s="145">
        <f>'2.3'!BX43/'3.1.a'!$L$183</f>
        <v>0</v>
      </c>
      <c r="BY43" s="145">
        <f>'2.3'!BY43/'3.1.a'!$L$183</f>
        <v>0</v>
      </c>
      <c r="BZ43" s="145">
        <f>'2.3'!BZ43/'3.1.a'!$L$183</f>
        <v>7.7510962402053768E-2</v>
      </c>
      <c r="CA43" s="145">
        <f>'2.3'!CA43/'3.1.a'!$L$183</f>
        <v>0</v>
      </c>
      <c r="CB43" s="145">
        <f>'2.3'!CB43/'3.1.a'!$L$183</f>
        <v>0</v>
      </c>
      <c r="CC43" s="145">
        <f>'2.3'!CC43/'3.1.a'!$L$183</f>
        <v>0</v>
      </c>
      <c r="CD43" s="223">
        <f>'2.3'!CD43/'3.1.a'!$L$183</f>
        <v>7.7510962402053768E-2</v>
      </c>
      <c r="CE43" s="222">
        <f>'2.3'!CE43/'3.1.a'!$M$183</f>
        <v>8.2033536880109656E-2</v>
      </c>
      <c r="CF43" s="145">
        <f>'2.3'!CF43/'3.1.a'!$M$183</f>
        <v>0</v>
      </c>
      <c r="CG43" s="145">
        <f>'2.3'!CG43/'3.1.a'!$M$183</f>
        <v>0</v>
      </c>
      <c r="CH43" s="145">
        <f>'2.3'!CH43/'3.1.a'!$M$183</f>
        <v>8.2033536880109656E-2</v>
      </c>
      <c r="CI43" s="145">
        <f>'2.3'!CI43/'3.1.a'!$M$183</f>
        <v>0</v>
      </c>
      <c r="CJ43" s="145">
        <f>'2.3'!CJ43/'3.1.a'!$M$183</f>
        <v>0</v>
      </c>
      <c r="CK43" s="145">
        <f>'2.3'!CK43/'3.1.a'!$M$183</f>
        <v>0</v>
      </c>
      <c r="CL43" s="273">
        <f>'2.3'!CL43/'3.1.a'!$M$183</f>
        <v>8.2033536880109656E-2</v>
      </c>
      <c r="CM43" s="222">
        <f>'2.3'!CM43/'3.1.a'!$N$183</f>
        <v>7.4807919576577661E-2</v>
      </c>
      <c r="CN43" s="145">
        <f>'2.3'!CN43/'3.1.a'!$N$183</f>
        <v>0</v>
      </c>
      <c r="CO43" s="145">
        <f>'2.3'!CO43/'3.1.a'!$N$183</f>
        <v>0</v>
      </c>
      <c r="CP43" s="145">
        <f>'2.3'!CP43/'3.1.a'!$N$183</f>
        <v>7.4807919576577661E-2</v>
      </c>
      <c r="CQ43" s="145">
        <f>'2.3'!CQ43/'3.1.a'!$N$183</f>
        <v>0</v>
      </c>
      <c r="CR43" s="145">
        <f>'2.3'!CR43/'3.1.a'!$N$183</f>
        <v>0</v>
      </c>
      <c r="CS43" s="145">
        <f>'2.3'!CS43/'3.1.a'!$N$183</f>
        <v>0</v>
      </c>
      <c r="CT43" s="273">
        <f>'2.3'!CT43/'3.1.a'!$N$183</f>
        <v>7.4807919576577661E-2</v>
      </c>
    </row>
    <row r="44" spans="1:98" s="106" customFormat="1" ht="20" customHeight="1" x14ac:dyDescent="0.2">
      <c r="A44" s="60" t="s">
        <v>504</v>
      </c>
      <c r="B44" s="106" t="s">
        <v>505</v>
      </c>
      <c r="C44" s="222">
        <f>'2.3'!C44/'3.1.a'!$C$183</f>
        <v>5.3314966367383988E-3</v>
      </c>
      <c r="D44" s="145">
        <f>'2.3'!D44/'3.1.a'!$C$183</f>
        <v>0</v>
      </c>
      <c r="E44" s="145">
        <f>'2.3'!E44/'3.1.a'!$C$183</f>
        <v>0</v>
      </c>
      <c r="F44" s="145">
        <f>'2.3'!F44/'3.1.a'!$C$183</f>
        <v>5.3314966367383988E-3</v>
      </c>
      <c r="G44" s="145">
        <f>'2.3'!G44/'3.1.a'!$C$183</f>
        <v>0</v>
      </c>
      <c r="H44" s="145">
        <f>'2.3'!H44/'3.1.a'!$C$183</f>
        <v>0</v>
      </c>
      <c r="I44" s="145">
        <f>'2.3'!I44/'3.1.a'!$C$183</f>
        <v>0</v>
      </c>
      <c r="J44" s="223">
        <f>'2.3'!J44/'3.1.a'!$C$183</f>
        <v>5.3314966367383988E-3</v>
      </c>
      <c r="K44" s="222">
        <f>'2.3'!K44/'3.1.a'!$D$183</f>
        <v>5.4369230454379891E-3</v>
      </c>
      <c r="L44" s="145">
        <f>'2.3'!L44/'3.1.a'!$D$183</f>
        <v>0</v>
      </c>
      <c r="M44" s="145">
        <f>'2.3'!M44/'3.1.a'!$D$183</f>
        <v>0</v>
      </c>
      <c r="N44" s="145">
        <f>'2.3'!N44/'3.1.a'!$D$183</f>
        <v>5.4369230454379891E-3</v>
      </c>
      <c r="O44" s="145">
        <f>'2.3'!O44/'3.1.a'!$D$183</f>
        <v>0</v>
      </c>
      <c r="P44" s="145">
        <f>'2.3'!P44/'3.1.a'!$D$183</f>
        <v>0</v>
      </c>
      <c r="Q44" s="145">
        <f>'2.3'!Q44/'3.1.a'!$D$183</f>
        <v>0</v>
      </c>
      <c r="R44" s="223">
        <f>'2.3'!R44/'3.1.a'!$D$183</f>
        <v>5.4369230454379891E-3</v>
      </c>
      <c r="S44" s="222">
        <f>'2.3'!S44/'3.1.a'!$E$183</f>
        <v>5.6728875813124649E-3</v>
      </c>
      <c r="T44" s="145">
        <f>'2.3'!T44/'3.1.a'!$E$183</f>
        <v>0</v>
      </c>
      <c r="U44" s="145">
        <f>'2.3'!U44/'3.1.a'!$E$183</f>
        <v>0</v>
      </c>
      <c r="V44" s="145">
        <f>'2.3'!V44/'3.1.a'!$E$183</f>
        <v>5.6728875813124649E-3</v>
      </c>
      <c r="W44" s="145">
        <f>'2.3'!W44/'3.1.a'!$E$183</f>
        <v>0</v>
      </c>
      <c r="X44" s="145">
        <f>'2.3'!X44/'3.1.a'!$E$183</f>
        <v>0</v>
      </c>
      <c r="Y44" s="145">
        <f>'2.3'!Y44/'3.1.a'!$E$183</f>
        <v>0</v>
      </c>
      <c r="Z44" s="223">
        <f>'2.3'!Z44/'3.1.a'!$E$183</f>
        <v>5.6728875813124649E-3</v>
      </c>
      <c r="AA44" s="222">
        <f>'2.3'!AA44/'3.1.a'!$F$183</f>
        <v>6.0398484653235726E-3</v>
      </c>
      <c r="AB44" s="145">
        <f>'2.3'!AB44/'3.1.a'!$F$183</f>
        <v>0</v>
      </c>
      <c r="AC44" s="145">
        <f>'2.3'!AC44/'3.1.a'!$F$183</f>
        <v>0</v>
      </c>
      <c r="AD44" s="145">
        <f>'2.3'!AD44/'3.1.a'!$F$183</f>
        <v>6.0398484653235726E-3</v>
      </c>
      <c r="AE44" s="145">
        <f>'2.3'!AE44/'3.1.a'!$F$183</f>
        <v>0</v>
      </c>
      <c r="AF44" s="145">
        <f>'2.3'!AF44/'3.1.a'!$F$183</f>
        <v>0</v>
      </c>
      <c r="AG44" s="145">
        <f>'2.3'!AG44/'3.1.a'!$F$183</f>
        <v>0</v>
      </c>
      <c r="AH44" s="223">
        <f>'2.3'!AH44/'3.1.a'!$F$183</f>
        <v>6.0398484653235726E-3</v>
      </c>
      <c r="AI44" s="222">
        <f>'2.3'!AI44/'3.1.a'!$G$183</f>
        <v>6.0887311729372088E-3</v>
      </c>
      <c r="AJ44" s="145">
        <f>'2.3'!AJ44/'3.1.a'!$G$183</f>
        <v>0</v>
      </c>
      <c r="AK44" s="145">
        <f>'2.3'!AK44/'3.1.a'!$G$183</f>
        <v>0</v>
      </c>
      <c r="AL44" s="145">
        <f>'2.3'!AL44/'3.1.a'!$G$183</f>
        <v>6.0887311729372088E-3</v>
      </c>
      <c r="AM44" s="145">
        <f>'2.3'!AM44/'3.1.a'!$G$183</f>
        <v>0</v>
      </c>
      <c r="AN44" s="145">
        <f>'2.3'!AN44/'3.1.a'!$G$183</f>
        <v>0</v>
      </c>
      <c r="AO44" s="145">
        <f>'2.3'!AO44/'3.1.a'!$G$183</f>
        <v>0</v>
      </c>
      <c r="AP44" s="223">
        <f>'2.3'!AP44/'3.1.a'!$G$183</f>
        <v>6.0887311729372088E-3</v>
      </c>
      <c r="AQ44" s="222">
        <f>'2.3'!AQ44/'3.1.a'!$H$183</f>
        <v>6.3596005800774782E-3</v>
      </c>
      <c r="AR44" s="145">
        <f>'2.3'!AR44/'3.1.a'!$H$183</f>
        <v>0</v>
      </c>
      <c r="AS44" s="145">
        <f>'2.3'!AS44/'3.1.a'!$H$183</f>
        <v>0</v>
      </c>
      <c r="AT44" s="145">
        <f>'2.3'!AT44/'3.1.a'!$H$183</f>
        <v>6.3596005800774782E-3</v>
      </c>
      <c r="AU44" s="145">
        <f>'2.3'!AU44/'3.1.a'!$H$183</f>
        <v>0</v>
      </c>
      <c r="AV44" s="145">
        <f>'2.3'!AV44/'3.1.a'!$H$183</f>
        <v>0</v>
      </c>
      <c r="AW44" s="145">
        <f>'2.3'!AW44/'3.1.a'!$H$183</f>
        <v>0</v>
      </c>
      <c r="AX44" s="223">
        <f>'2.3'!AX44/'3.1.a'!$H$183</f>
        <v>6.3596005800774782E-3</v>
      </c>
      <c r="AY44" s="222">
        <f>'2.3'!AY44/'3.1.a'!$I$183</f>
        <v>6.0082580573069403E-3</v>
      </c>
      <c r="AZ44" s="145">
        <f>'2.3'!AZ44/'3.1.a'!$I$183</f>
        <v>0</v>
      </c>
      <c r="BA44" s="145">
        <f>'2.3'!BA44/'3.1.a'!$I$183</f>
        <v>0</v>
      </c>
      <c r="BB44" s="145">
        <f>'2.3'!BB44/'3.1.a'!$I$183</f>
        <v>6.0082580573069403E-3</v>
      </c>
      <c r="BC44" s="145">
        <f>'2.3'!BC44/'3.1.a'!$I$183</f>
        <v>0</v>
      </c>
      <c r="BD44" s="145">
        <f>'2.3'!BD44/'3.1.a'!$I$183</f>
        <v>0</v>
      </c>
      <c r="BE44" s="145">
        <f>'2.3'!BE44/'3.1.a'!$I$183</f>
        <v>0</v>
      </c>
      <c r="BF44" s="223">
        <f>'2.3'!BF44/'3.1.a'!$I$183</f>
        <v>6.0082580573069403E-3</v>
      </c>
      <c r="BG44" s="222">
        <f>'2.3'!BG44/'3.1.a'!$J$183</f>
        <v>5.8523825891602498E-3</v>
      </c>
      <c r="BH44" s="145">
        <f>'2.3'!BH44/'3.1.a'!$J$183</f>
        <v>0</v>
      </c>
      <c r="BI44" s="145">
        <f>'2.3'!BI44/'3.1.a'!$J$183</f>
        <v>0</v>
      </c>
      <c r="BJ44" s="145">
        <f>'2.3'!BJ44/'3.1.a'!$J$183</f>
        <v>5.8523825891602498E-3</v>
      </c>
      <c r="BK44" s="145">
        <f>'2.3'!BK44/'3.1.a'!$J$183</f>
        <v>0</v>
      </c>
      <c r="BL44" s="145">
        <f>'2.3'!BL44/'3.1.a'!$J$183</f>
        <v>0</v>
      </c>
      <c r="BM44" s="145">
        <f>'2.3'!BM44/'3.1.a'!$J$183</f>
        <v>0</v>
      </c>
      <c r="BN44" s="223">
        <f>'2.3'!BN44/'3.1.a'!$J$183</f>
        <v>5.8523825891602498E-3</v>
      </c>
      <c r="BO44" s="222">
        <f>'2.3'!BO44/'3.1.a'!$K$183</f>
        <v>5.1826049623429913E-3</v>
      </c>
      <c r="BP44" s="145">
        <f>'2.3'!BP44/'3.1.a'!$K$183</f>
        <v>0</v>
      </c>
      <c r="BQ44" s="145">
        <f>'2.3'!BQ44/'3.1.a'!$K$183</f>
        <v>0</v>
      </c>
      <c r="BR44" s="145">
        <f>'2.3'!BR44/'3.1.a'!$K$183</f>
        <v>5.1826049623429913E-3</v>
      </c>
      <c r="BS44" s="145">
        <f>'2.3'!BS44/'3.1.a'!$K$183</f>
        <v>0</v>
      </c>
      <c r="BT44" s="145">
        <f>'2.3'!BT44/'3.1.a'!$K$183</f>
        <v>0</v>
      </c>
      <c r="BU44" s="145">
        <f>'2.3'!BU44/'3.1.a'!$K$183</f>
        <v>0</v>
      </c>
      <c r="BV44" s="223">
        <f>'2.3'!BV44/'3.1.a'!$K$183</f>
        <v>5.1826049623429913E-3</v>
      </c>
      <c r="BW44" s="222">
        <f>'2.3'!BW44/'3.1.a'!$L$183</f>
        <v>5.0639820636188479E-3</v>
      </c>
      <c r="BX44" s="145">
        <f>'2.3'!BX44/'3.1.a'!$L$183</f>
        <v>0</v>
      </c>
      <c r="BY44" s="145">
        <f>'2.3'!BY44/'3.1.a'!$L$183</f>
        <v>0</v>
      </c>
      <c r="BZ44" s="145">
        <f>'2.3'!BZ44/'3.1.a'!$L$183</f>
        <v>5.0639820636188479E-3</v>
      </c>
      <c r="CA44" s="145">
        <f>'2.3'!CA44/'3.1.a'!$L$183</f>
        <v>0</v>
      </c>
      <c r="CB44" s="145">
        <f>'2.3'!CB44/'3.1.a'!$L$183</f>
        <v>0</v>
      </c>
      <c r="CC44" s="145">
        <f>'2.3'!CC44/'3.1.a'!$L$183</f>
        <v>0</v>
      </c>
      <c r="CD44" s="223">
        <f>'2.3'!CD44/'3.1.a'!$L$183</f>
        <v>5.0639820636188479E-3</v>
      </c>
      <c r="CE44" s="222">
        <f>'2.3'!CE44/'3.1.a'!$M$183</f>
        <v>5.3552672395139542E-3</v>
      </c>
      <c r="CF44" s="145">
        <f>'2.3'!CF44/'3.1.a'!$M$183</f>
        <v>0</v>
      </c>
      <c r="CG44" s="145">
        <f>'2.3'!CG44/'3.1.a'!$M$183</f>
        <v>0</v>
      </c>
      <c r="CH44" s="145">
        <f>'2.3'!CH44/'3.1.a'!$M$183</f>
        <v>5.3552672395139542E-3</v>
      </c>
      <c r="CI44" s="145">
        <f>'2.3'!CI44/'3.1.a'!$M$183</f>
        <v>0</v>
      </c>
      <c r="CJ44" s="145">
        <f>'2.3'!CJ44/'3.1.a'!$M$183</f>
        <v>0</v>
      </c>
      <c r="CK44" s="145">
        <f>'2.3'!CK44/'3.1.a'!$M$183</f>
        <v>0</v>
      </c>
      <c r="CL44" s="273">
        <f>'2.3'!CL44/'3.1.a'!$M$183</f>
        <v>5.3552672395139542E-3</v>
      </c>
      <c r="CM44" s="222">
        <f>'2.3'!CM44/'3.1.a'!$N$183</f>
        <v>4.1173457476464635E-3</v>
      </c>
      <c r="CN44" s="145">
        <f>'2.3'!CN44/'3.1.a'!$N$183</f>
        <v>0</v>
      </c>
      <c r="CO44" s="145">
        <f>'2.3'!CO44/'3.1.a'!$N$183</f>
        <v>0</v>
      </c>
      <c r="CP44" s="145">
        <f>'2.3'!CP44/'3.1.a'!$N$183</f>
        <v>4.1173457476464635E-3</v>
      </c>
      <c r="CQ44" s="145">
        <f>'2.3'!CQ44/'3.1.a'!$N$183</f>
        <v>0</v>
      </c>
      <c r="CR44" s="145">
        <f>'2.3'!CR44/'3.1.a'!$N$183</f>
        <v>0</v>
      </c>
      <c r="CS44" s="145">
        <f>'2.3'!CS44/'3.1.a'!$N$183</f>
        <v>0</v>
      </c>
      <c r="CT44" s="273">
        <f>'2.3'!CT44/'3.1.a'!$N$183</f>
        <v>4.1173457476464635E-3</v>
      </c>
    </row>
    <row r="45" spans="1:98" s="106" customFormat="1" ht="20" customHeight="1" x14ac:dyDescent="0.2">
      <c r="A45" s="60" t="s">
        <v>506</v>
      </c>
      <c r="B45" s="106" t="s">
        <v>507</v>
      </c>
      <c r="C45" s="222">
        <f>'2.3'!C45/'3.1.a'!$C$183</f>
        <v>2.2538723776309257E-3</v>
      </c>
      <c r="D45" s="145">
        <f>'2.3'!D45/'3.1.a'!$C$183</f>
        <v>0</v>
      </c>
      <c r="E45" s="145">
        <f>'2.3'!E45/'3.1.a'!$C$183</f>
        <v>0</v>
      </c>
      <c r="F45" s="145">
        <f>'2.3'!F45/'3.1.a'!$C$183</f>
        <v>2.2538723776309257E-3</v>
      </c>
      <c r="G45" s="145">
        <f>'2.3'!G45/'3.1.a'!$C$183</f>
        <v>0</v>
      </c>
      <c r="H45" s="145">
        <f>'2.3'!H45/'3.1.a'!$C$183</f>
        <v>0</v>
      </c>
      <c r="I45" s="145">
        <f>'2.3'!I45/'3.1.a'!$C$183</f>
        <v>0</v>
      </c>
      <c r="J45" s="223">
        <f>'2.3'!J45/'3.1.a'!$C$183</f>
        <v>2.2538723776309257E-3</v>
      </c>
      <c r="K45" s="222">
        <f>'2.3'!K45/'3.1.a'!$D$183</f>
        <v>2.3716842496838714E-3</v>
      </c>
      <c r="L45" s="145">
        <f>'2.3'!L45/'3.1.a'!$D$183</f>
        <v>0</v>
      </c>
      <c r="M45" s="145">
        <f>'2.3'!M45/'3.1.a'!$D$183</f>
        <v>0</v>
      </c>
      <c r="N45" s="145">
        <f>'2.3'!N45/'3.1.a'!$D$183</f>
        <v>2.3716842496838714E-3</v>
      </c>
      <c r="O45" s="145">
        <f>'2.3'!O45/'3.1.a'!$D$183</f>
        <v>0</v>
      </c>
      <c r="P45" s="145">
        <f>'2.3'!P45/'3.1.a'!$D$183</f>
        <v>0</v>
      </c>
      <c r="Q45" s="145">
        <f>'2.3'!Q45/'3.1.a'!$D$183</f>
        <v>0</v>
      </c>
      <c r="R45" s="223">
        <f>'2.3'!R45/'3.1.a'!$D$183</f>
        <v>2.3716842496838714E-3</v>
      </c>
      <c r="S45" s="222">
        <f>'2.3'!S45/'3.1.a'!$E$183</f>
        <v>2.5476865881456194E-3</v>
      </c>
      <c r="T45" s="145">
        <f>'2.3'!T45/'3.1.a'!$E$183</f>
        <v>0</v>
      </c>
      <c r="U45" s="145">
        <f>'2.3'!U45/'3.1.a'!$E$183</f>
        <v>0</v>
      </c>
      <c r="V45" s="145">
        <f>'2.3'!V45/'3.1.a'!$E$183</f>
        <v>2.5476865881456194E-3</v>
      </c>
      <c r="W45" s="145">
        <f>'2.3'!W45/'3.1.a'!$E$183</f>
        <v>0</v>
      </c>
      <c r="X45" s="145">
        <f>'2.3'!X45/'3.1.a'!$E$183</f>
        <v>0</v>
      </c>
      <c r="Y45" s="145">
        <f>'2.3'!Y45/'3.1.a'!$E$183</f>
        <v>0</v>
      </c>
      <c r="Z45" s="223">
        <f>'2.3'!Z45/'3.1.a'!$E$183</f>
        <v>2.5476865881456194E-3</v>
      </c>
      <c r="AA45" s="222">
        <f>'2.3'!AA45/'3.1.a'!$F$183</f>
        <v>2.5269765990330517E-3</v>
      </c>
      <c r="AB45" s="145">
        <f>'2.3'!AB45/'3.1.a'!$F$183</f>
        <v>0</v>
      </c>
      <c r="AC45" s="145">
        <f>'2.3'!AC45/'3.1.a'!$F$183</f>
        <v>0</v>
      </c>
      <c r="AD45" s="145">
        <f>'2.3'!AD45/'3.1.a'!$F$183</f>
        <v>2.5269765990330517E-3</v>
      </c>
      <c r="AE45" s="145">
        <f>'2.3'!AE45/'3.1.a'!$F$183</f>
        <v>0</v>
      </c>
      <c r="AF45" s="145">
        <f>'2.3'!AF45/'3.1.a'!$F$183</f>
        <v>0</v>
      </c>
      <c r="AG45" s="145">
        <f>'2.3'!AG45/'3.1.a'!$F$183</f>
        <v>0</v>
      </c>
      <c r="AH45" s="223">
        <f>'2.3'!AH45/'3.1.a'!$F$183</f>
        <v>2.5269765990330517E-3</v>
      </c>
      <c r="AI45" s="222">
        <f>'2.3'!AI45/'3.1.a'!$G$183</f>
        <v>2.8869078080752688E-3</v>
      </c>
      <c r="AJ45" s="145">
        <f>'2.3'!AJ45/'3.1.a'!$G$183</f>
        <v>0</v>
      </c>
      <c r="AK45" s="145">
        <f>'2.3'!AK45/'3.1.a'!$G$183</f>
        <v>0</v>
      </c>
      <c r="AL45" s="145">
        <f>'2.3'!AL45/'3.1.a'!$G$183</f>
        <v>2.8869078080752688E-3</v>
      </c>
      <c r="AM45" s="145">
        <f>'2.3'!AM45/'3.1.a'!$G$183</f>
        <v>0</v>
      </c>
      <c r="AN45" s="145">
        <f>'2.3'!AN45/'3.1.a'!$G$183</f>
        <v>0</v>
      </c>
      <c r="AO45" s="145">
        <f>'2.3'!AO45/'3.1.a'!$G$183</f>
        <v>0</v>
      </c>
      <c r="AP45" s="223">
        <f>'2.3'!AP45/'3.1.a'!$G$183</f>
        <v>2.8869078080752688E-3</v>
      </c>
      <c r="AQ45" s="222">
        <f>'2.3'!AQ45/'3.1.a'!$H$183</f>
        <v>1.5312122253108723E-3</v>
      </c>
      <c r="AR45" s="145">
        <f>'2.3'!AR45/'3.1.a'!$H$183</f>
        <v>0</v>
      </c>
      <c r="AS45" s="145">
        <f>'2.3'!AS45/'3.1.a'!$H$183</f>
        <v>0</v>
      </c>
      <c r="AT45" s="145">
        <f>'2.3'!AT45/'3.1.a'!$H$183</f>
        <v>1.5312122253108723E-3</v>
      </c>
      <c r="AU45" s="145">
        <f>'2.3'!AU45/'3.1.a'!$H$183</f>
        <v>0</v>
      </c>
      <c r="AV45" s="145">
        <f>'2.3'!AV45/'3.1.a'!$H$183</f>
        <v>0</v>
      </c>
      <c r="AW45" s="145">
        <f>'2.3'!AW45/'3.1.a'!$H$183</f>
        <v>0</v>
      </c>
      <c r="AX45" s="223">
        <f>'2.3'!AX45/'3.1.a'!$H$183</f>
        <v>1.5312122253108723E-3</v>
      </c>
      <c r="AY45" s="222">
        <f>'2.3'!AY45/'3.1.a'!$I$183</f>
        <v>2.9264351822396268E-3</v>
      </c>
      <c r="AZ45" s="145">
        <f>'2.3'!AZ45/'3.1.a'!$I$183</f>
        <v>0</v>
      </c>
      <c r="BA45" s="145">
        <f>'2.3'!BA45/'3.1.a'!$I$183</f>
        <v>0</v>
      </c>
      <c r="BB45" s="145">
        <f>'2.3'!BB45/'3.1.a'!$I$183</f>
        <v>2.9264351822396268E-3</v>
      </c>
      <c r="BC45" s="145">
        <f>'2.3'!BC45/'3.1.a'!$I$183</f>
        <v>0</v>
      </c>
      <c r="BD45" s="145">
        <f>'2.3'!BD45/'3.1.a'!$I$183</f>
        <v>0</v>
      </c>
      <c r="BE45" s="145">
        <f>'2.3'!BE45/'3.1.a'!$I$183</f>
        <v>0</v>
      </c>
      <c r="BF45" s="223">
        <f>'2.3'!BF45/'3.1.a'!$I$183</f>
        <v>2.9264351822396268E-3</v>
      </c>
      <c r="BG45" s="222">
        <f>'2.3'!BG45/'3.1.a'!$J$183</f>
        <v>2.5155192321773441E-3</v>
      </c>
      <c r="BH45" s="145">
        <f>'2.3'!BH45/'3.1.a'!$J$183</f>
        <v>0</v>
      </c>
      <c r="BI45" s="145">
        <f>'2.3'!BI45/'3.1.a'!$J$183</f>
        <v>0</v>
      </c>
      <c r="BJ45" s="145">
        <f>'2.3'!BJ45/'3.1.a'!$J$183</f>
        <v>2.5155192321773441E-3</v>
      </c>
      <c r="BK45" s="145">
        <f>'2.3'!BK45/'3.1.a'!$J$183</f>
        <v>0</v>
      </c>
      <c r="BL45" s="145">
        <f>'2.3'!BL45/'3.1.a'!$J$183</f>
        <v>0</v>
      </c>
      <c r="BM45" s="145">
        <f>'2.3'!BM45/'3.1.a'!$J$183</f>
        <v>0</v>
      </c>
      <c r="BN45" s="223">
        <f>'2.3'!BN45/'3.1.a'!$J$183</f>
        <v>2.5155192321773441E-3</v>
      </c>
      <c r="BO45" s="222">
        <f>'2.3'!BO45/'3.1.a'!$K$183</f>
        <v>2.4609492012710767E-3</v>
      </c>
      <c r="BP45" s="145">
        <f>'2.3'!BP45/'3.1.a'!$K$183</f>
        <v>0</v>
      </c>
      <c r="BQ45" s="145">
        <f>'2.3'!BQ45/'3.1.a'!$K$183</f>
        <v>0</v>
      </c>
      <c r="BR45" s="145">
        <f>'2.3'!BR45/'3.1.a'!$K$183</f>
        <v>2.4609492012710767E-3</v>
      </c>
      <c r="BS45" s="145">
        <f>'2.3'!BS45/'3.1.a'!$K$183</f>
        <v>0</v>
      </c>
      <c r="BT45" s="145">
        <f>'2.3'!BT45/'3.1.a'!$K$183</f>
        <v>0</v>
      </c>
      <c r="BU45" s="145">
        <f>'2.3'!BU45/'3.1.a'!$K$183</f>
        <v>0</v>
      </c>
      <c r="BV45" s="223">
        <f>'2.3'!BV45/'3.1.a'!$K$183</f>
        <v>2.4609492012710767E-3</v>
      </c>
      <c r="BW45" s="222">
        <f>'2.3'!BW45/'3.1.a'!$L$183</f>
        <v>2.3811387206059821E-3</v>
      </c>
      <c r="BX45" s="145">
        <f>'2.3'!BX45/'3.1.a'!$L$183</f>
        <v>0</v>
      </c>
      <c r="BY45" s="145">
        <f>'2.3'!BY45/'3.1.a'!$L$183</f>
        <v>0</v>
      </c>
      <c r="BZ45" s="145">
        <f>'2.3'!BZ45/'3.1.a'!$L$183</f>
        <v>2.3811387206059821E-3</v>
      </c>
      <c r="CA45" s="145">
        <f>'2.3'!CA45/'3.1.a'!$L$183</f>
        <v>0</v>
      </c>
      <c r="CB45" s="145">
        <f>'2.3'!CB45/'3.1.a'!$L$183</f>
        <v>0</v>
      </c>
      <c r="CC45" s="145">
        <f>'2.3'!CC45/'3.1.a'!$L$183</f>
        <v>0</v>
      </c>
      <c r="CD45" s="223">
        <f>'2.3'!CD45/'3.1.a'!$L$183</f>
        <v>2.3811387206059821E-3</v>
      </c>
      <c r="CE45" s="222">
        <f>'2.3'!CE45/'3.1.a'!$M$183</f>
        <v>2.6219588307940353E-3</v>
      </c>
      <c r="CF45" s="145">
        <f>'2.3'!CF45/'3.1.a'!$M$183</f>
        <v>0</v>
      </c>
      <c r="CG45" s="145">
        <f>'2.3'!CG45/'3.1.a'!$M$183</f>
        <v>0</v>
      </c>
      <c r="CH45" s="145">
        <f>'2.3'!CH45/'3.1.a'!$M$183</f>
        <v>2.6219588307940353E-3</v>
      </c>
      <c r="CI45" s="145">
        <f>'2.3'!CI45/'3.1.a'!$M$183</f>
        <v>0</v>
      </c>
      <c r="CJ45" s="145">
        <f>'2.3'!CJ45/'3.1.a'!$M$183</f>
        <v>0</v>
      </c>
      <c r="CK45" s="145">
        <f>'2.3'!CK45/'3.1.a'!$M$183</f>
        <v>0</v>
      </c>
      <c r="CL45" s="273">
        <f>'2.3'!CL45/'3.1.a'!$M$183</f>
        <v>2.6219588307940353E-3</v>
      </c>
      <c r="CM45" s="222">
        <f>'2.3'!CM45/'3.1.a'!$N$183</f>
        <v>1.1703745828349362E-3</v>
      </c>
      <c r="CN45" s="145">
        <f>'2.3'!CN45/'3.1.a'!$N$183</f>
        <v>0</v>
      </c>
      <c r="CO45" s="145">
        <f>'2.3'!CO45/'3.1.a'!$N$183</f>
        <v>0</v>
      </c>
      <c r="CP45" s="145">
        <f>'2.3'!CP45/'3.1.a'!$N$183</f>
        <v>1.1703745828349362E-3</v>
      </c>
      <c r="CQ45" s="145">
        <f>'2.3'!CQ45/'3.1.a'!$N$183</f>
        <v>0</v>
      </c>
      <c r="CR45" s="145">
        <f>'2.3'!CR45/'3.1.a'!$N$183</f>
        <v>0</v>
      </c>
      <c r="CS45" s="145">
        <f>'2.3'!CS45/'3.1.a'!$N$183</f>
        <v>0</v>
      </c>
      <c r="CT45" s="273">
        <f>'2.3'!CT45/'3.1.a'!$N$183</f>
        <v>1.1703745828349362E-3</v>
      </c>
    </row>
    <row r="46" spans="1:98" s="106" customFormat="1" ht="20" customHeight="1" x14ac:dyDescent="0.2">
      <c r="A46" s="60" t="s">
        <v>508</v>
      </c>
      <c r="B46" s="106" t="s">
        <v>509</v>
      </c>
      <c r="C46" s="222">
        <f>'2.3'!C46/'3.1.a'!$C$183</f>
        <v>7.2631638663755924E-3</v>
      </c>
      <c r="D46" s="145">
        <f>'2.3'!D46/'3.1.a'!$C$183</f>
        <v>1.305709029121579E-2</v>
      </c>
      <c r="E46" s="145">
        <f>'2.3'!E46/'3.1.a'!$C$183</f>
        <v>0</v>
      </c>
      <c r="F46" s="145">
        <f>'2.3'!F46/'3.1.a'!$C$183</f>
        <v>2.0320254157591384E-2</v>
      </c>
      <c r="G46" s="145">
        <f>'2.3'!G46/'3.1.a'!$C$183</f>
        <v>0</v>
      </c>
      <c r="H46" s="145">
        <f>'2.3'!H46/'3.1.a'!$C$183</f>
        <v>0</v>
      </c>
      <c r="I46" s="145">
        <f>'2.3'!I46/'3.1.a'!$C$183</f>
        <v>0</v>
      </c>
      <c r="J46" s="223">
        <f>'2.3'!J46/'3.1.a'!$C$183</f>
        <v>2.0320254157591384E-2</v>
      </c>
      <c r="K46" s="222">
        <f>'2.3'!K46/'3.1.a'!$D$183</f>
        <v>6.8995965454523855E-3</v>
      </c>
      <c r="L46" s="145">
        <f>'2.3'!L46/'3.1.a'!$D$183</f>
        <v>1.3370396998705781E-2</v>
      </c>
      <c r="M46" s="145">
        <f>'2.3'!M46/'3.1.a'!$D$183</f>
        <v>0</v>
      </c>
      <c r="N46" s="145">
        <f>'2.3'!N46/'3.1.a'!$D$183</f>
        <v>2.0269993544158166E-2</v>
      </c>
      <c r="O46" s="145">
        <f>'2.3'!O46/'3.1.a'!$D$183</f>
        <v>0</v>
      </c>
      <c r="P46" s="145">
        <f>'2.3'!P46/'3.1.a'!$D$183</f>
        <v>0</v>
      </c>
      <c r="Q46" s="145">
        <f>'2.3'!Q46/'3.1.a'!$D$183</f>
        <v>0</v>
      </c>
      <c r="R46" s="223">
        <f>'2.3'!R46/'3.1.a'!$D$183</f>
        <v>2.0269993544158166E-2</v>
      </c>
      <c r="S46" s="222">
        <f>'2.3'!S46/'3.1.a'!$E$183</f>
        <v>6.6171472372000767E-3</v>
      </c>
      <c r="T46" s="145">
        <f>'2.3'!T46/'3.1.a'!$E$183</f>
        <v>1.3693491650726102E-2</v>
      </c>
      <c r="U46" s="145">
        <f>'2.3'!U46/'3.1.a'!$E$183</f>
        <v>0</v>
      </c>
      <c r="V46" s="145">
        <f>'2.3'!V46/'3.1.a'!$E$183</f>
        <v>2.0310638887926176E-2</v>
      </c>
      <c r="W46" s="145">
        <f>'2.3'!W46/'3.1.a'!$E$183</f>
        <v>0</v>
      </c>
      <c r="X46" s="145">
        <f>'2.3'!X46/'3.1.a'!$E$183</f>
        <v>0</v>
      </c>
      <c r="Y46" s="145">
        <f>'2.3'!Y46/'3.1.a'!$E$183</f>
        <v>0</v>
      </c>
      <c r="Z46" s="223">
        <f>'2.3'!Z46/'3.1.a'!$E$183</f>
        <v>2.0310638887926176E-2</v>
      </c>
      <c r="AA46" s="222">
        <f>'2.3'!AA46/'3.1.a'!$F$183</f>
        <v>6.8478513199859183E-3</v>
      </c>
      <c r="AB46" s="145">
        <f>'2.3'!AB46/'3.1.a'!$F$183</f>
        <v>1.4356259240182015E-2</v>
      </c>
      <c r="AC46" s="145">
        <f>'2.3'!AC46/'3.1.a'!$F$183</f>
        <v>0</v>
      </c>
      <c r="AD46" s="145">
        <f>'2.3'!AD46/'3.1.a'!$F$183</f>
        <v>2.1204110560167931E-2</v>
      </c>
      <c r="AE46" s="145">
        <f>'2.3'!AE46/'3.1.a'!$F$183</f>
        <v>0</v>
      </c>
      <c r="AF46" s="145">
        <f>'2.3'!AF46/'3.1.a'!$F$183</f>
        <v>0</v>
      </c>
      <c r="AG46" s="145">
        <f>'2.3'!AG46/'3.1.a'!$F$183</f>
        <v>0</v>
      </c>
      <c r="AH46" s="223">
        <f>'2.3'!AH46/'3.1.a'!$F$183</f>
        <v>2.1204110560167931E-2</v>
      </c>
      <c r="AI46" s="222">
        <f>'2.3'!AI46/'3.1.a'!$G$183</f>
        <v>7.474097409717816E-3</v>
      </c>
      <c r="AJ46" s="145">
        <f>'2.3'!AJ46/'3.1.a'!$G$183</f>
        <v>1.5093770794041757E-2</v>
      </c>
      <c r="AK46" s="145">
        <f>'2.3'!AK46/'3.1.a'!$G$183</f>
        <v>0</v>
      </c>
      <c r="AL46" s="145">
        <f>'2.3'!AL46/'3.1.a'!$G$183</f>
        <v>2.2567868203759577E-2</v>
      </c>
      <c r="AM46" s="145">
        <f>'2.3'!AM46/'3.1.a'!$G$183</f>
        <v>0</v>
      </c>
      <c r="AN46" s="145">
        <f>'2.3'!AN46/'3.1.a'!$G$183</f>
        <v>0</v>
      </c>
      <c r="AO46" s="145">
        <f>'2.3'!AO46/'3.1.a'!$G$183</f>
        <v>0</v>
      </c>
      <c r="AP46" s="223">
        <f>'2.3'!AP46/'3.1.a'!$G$183</f>
        <v>2.2567868203759577E-2</v>
      </c>
      <c r="AQ46" s="222">
        <f>'2.3'!AQ46/'3.1.a'!$H$183</f>
        <v>8.5510957847568618E-3</v>
      </c>
      <c r="AR46" s="145">
        <f>'2.3'!AR46/'3.1.a'!$H$183</f>
        <v>1.6722015398335531E-2</v>
      </c>
      <c r="AS46" s="145">
        <f>'2.3'!AS46/'3.1.a'!$H$183</f>
        <v>0</v>
      </c>
      <c r="AT46" s="145">
        <f>'2.3'!AT46/'3.1.a'!$H$183</f>
        <v>2.5273111183092389E-2</v>
      </c>
      <c r="AU46" s="145">
        <f>'2.3'!AU46/'3.1.a'!$H$183</f>
        <v>0</v>
      </c>
      <c r="AV46" s="145">
        <f>'2.3'!AV46/'3.1.a'!$H$183</f>
        <v>0</v>
      </c>
      <c r="AW46" s="145">
        <f>'2.3'!AW46/'3.1.a'!$H$183</f>
        <v>0</v>
      </c>
      <c r="AX46" s="223">
        <f>'2.3'!AX46/'3.1.a'!$H$183</f>
        <v>2.5273111183092389E-2</v>
      </c>
      <c r="AY46" s="222">
        <f>'2.3'!AY46/'3.1.a'!$I$183</f>
        <v>1.0023565796799434E-2</v>
      </c>
      <c r="AZ46" s="145">
        <f>'2.3'!AZ46/'3.1.a'!$I$183</f>
        <v>1.7575577365944166E-2</v>
      </c>
      <c r="BA46" s="145">
        <f>'2.3'!BA46/'3.1.a'!$I$183</f>
        <v>0</v>
      </c>
      <c r="BB46" s="145">
        <f>'2.3'!BB46/'3.1.a'!$I$183</f>
        <v>2.7599143162743599E-2</v>
      </c>
      <c r="BC46" s="145">
        <f>'2.3'!BC46/'3.1.a'!$I$183</f>
        <v>0</v>
      </c>
      <c r="BD46" s="145">
        <f>'2.3'!BD46/'3.1.a'!$I$183</f>
        <v>0</v>
      </c>
      <c r="BE46" s="145">
        <f>'2.3'!BE46/'3.1.a'!$I$183</f>
        <v>0</v>
      </c>
      <c r="BF46" s="223">
        <f>'2.3'!BF46/'3.1.a'!$I$183</f>
        <v>2.7599143162743599E-2</v>
      </c>
      <c r="BG46" s="222">
        <f>'2.3'!BG46/'3.1.a'!$J$183</f>
        <v>9.222402596606883E-3</v>
      </c>
      <c r="BH46" s="145">
        <f>'2.3'!BH46/'3.1.a'!$J$183</f>
        <v>2.4997796748669355E-2</v>
      </c>
      <c r="BI46" s="145">
        <f>'2.3'!BI46/'3.1.a'!$J$183</f>
        <v>0</v>
      </c>
      <c r="BJ46" s="145">
        <f>'2.3'!BJ46/'3.1.a'!$J$183</f>
        <v>3.4220199345276238E-2</v>
      </c>
      <c r="BK46" s="145">
        <f>'2.3'!BK46/'3.1.a'!$J$183</f>
        <v>0</v>
      </c>
      <c r="BL46" s="145">
        <f>'2.3'!BL46/'3.1.a'!$J$183</f>
        <v>0</v>
      </c>
      <c r="BM46" s="145">
        <f>'2.3'!BM46/'3.1.a'!$J$183</f>
        <v>0</v>
      </c>
      <c r="BN46" s="223">
        <f>'2.3'!BN46/'3.1.a'!$J$183</f>
        <v>3.4220199345276238E-2</v>
      </c>
      <c r="BO46" s="222">
        <f>'2.3'!BO46/'3.1.a'!$K$183</f>
        <v>8.9190046824895435E-3</v>
      </c>
      <c r="BP46" s="145">
        <f>'2.3'!BP46/'3.1.a'!$K$183</f>
        <v>1.8274630667068237E-2</v>
      </c>
      <c r="BQ46" s="145">
        <f>'2.3'!BQ46/'3.1.a'!$K$183</f>
        <v>0</v>
      </c>
      <c r="BR46" s="145">
        <f>'2.3'!BR46/'3.1.a'!$K$183</f>
        <v>2.7193635349557779E-2</v>
      </c>
      <c r="BS46" s="145">
        <f>'2.3'!BS46/'3.1.a'!$K$183</f>
        <v>0</v>
      </c>
      <c r="BT46" s="145">
        <f>'2.3'!BT46/'3.1.a'!$K$183</f>
        <v>0</v>
      </c>
      <c r="BU46" s="145">
        <f>'2.3'!BU46/'3.1.a'!$K$183</f>
        <v>0</v>
      </c>
      <c r="BV46" s="223">
        <f>'2.3'!BV46/'3.1.a'!$K$183</f>
        <v>2.7193635349557779E-2</v>
      </c>
      <c r="BW46" s="222">
        <f>'2.3'!BW46/'3.1.a'!$L$183</f>
        <v>8.421855450082831E-3</v>
      </c>
      <c r="BX46" s="145">
        <f>'2.3'!BX46/'3.1.a'!$L$183</f>
        <v>2.2264811690855122E-2</v>
      </c>
      <c r="BY46" s="145">
        <f>'2.3'!BY46/'3.1.a'!$L$183</f>
        <v>0</v>
      </c>
      <c r="BZ46" s="145">
        <f>'2.3'!BZ46/'3.1.a'!$L$183</f>
        <v>3.068666714093795E-2</v>
      </c>
      <c r="CA46" s="145">
        <f>'2.3'!CA46/'3.1.a'!$L$183</f>
        <v>0</v>
      </c>
      <c r="CB46" s="145">
        <f>'2.3'!CB46/'3.1.a'!$L$183</f>
        <v>0</v>
      </c>
      <c r="CC46" s="145">
        <f>'2.3'!CC46/'3.1.a'!$L$183</f>
        <v>0</v>
      </c>
      <c r="CD46" s="223">
        <f>'2.3'!CD46/'3.1.a'!$L$183</f>
        <v>3.068666714093795E-2</v>
      </c>
      <c r="CE46" s="222">
        <f>'2.3'!CE46/'3.1.a'!$M$183</f>
        <v>9.2901364973820948E-3</v>
      </c>
      <c r="CF46" s="145">
        <f>'2.3'!CF46/'3.1.a'!$M$183</f>
        <v>2.3693332476299331E-2</v>
      </c>
      <c r="CG46" s="145">
        <f>'2.3'!CG46/'3.1.a'!$M$183</f>
        <v>0</v>
      </c>
      <c r="CH46" s="145">
        <f>'2.3'!CH46/'3.1.a'!$M$183</f>
        <v>3.2983468973681429E-2</v>
      </c>
      <c r="CI46" s="145">
        <f>'2.3'!CI46/'3.1.a'!$M$183</f>
        <v>0</v>
      </c>
      <c r="CJ46" s="145">
        <f>'2.3'!CJ46/'3.1.a'!$M$183</f>
        <v>0</v>
      </c>
      <c r="CK46" s="145">
        <f>'2.3'!CK46/'3.1.a'!$M$183</f>
        <v>0</v>
      </c>
      <c r="CL46" s="273">
        <f>'2.3'!CL46/'3.1.a'!$M$183</f>
        <v>3.2983468973681429E-2</v>
      </c>
      <c r="CM46" s="222">
        <f>'2.3'!CM46/'3.1.a'!$N$183</f>
        <v>8.5324904151833809E-3</v>
      </c>
      <c r="CN46" s="145">
        <f>'2.3'!CN46/'3.1.a'!$N$183</f>
        <v>1.3795526766568082E-2</v>
      </c>
      <c r="CO46" s="145">
        <f>'2.3'!CO46/'3.1.a'!$N$183</f>
        <v>0</v>
      </c>
      <c r="CP46" s="145">
        <f>'2.3'!CP46/'3.1.a'!$N$183</f>
        <v>2.2328017181751467E-2</v>
      </c>
      <c r="CQ46" s="145">
        <f>'2.3'!CQ46/'3.1.a'!$N$183</f>
        <v>0</v>
      </c>
      <c r="CR46" s="145">
        <f>'2.3'!CR46/'3.1.a'!$N$183</f>
        <v>0</v>
      </c>
      <c r="CS46" s="145">
        <f>'2.3'!CS46/'3.1.a'!$N$183</f>
        <v>0</v>
      </c>
      <c r="CT46" s="273">
        <f>'2.3'!CT46/'3.1.a'!$N$183</f>
        <v>2.2328017181751467E-2</v>
      </c>
    </row>
    <row r="47" spans="1:98" ht="20" customHeight="1" x14ac:dyDescent="0.2">
      <c r="A47" s="35">
        <v>272</v>
      </c>
      <c r="B47" s="36" t="s">
        <v>317</v>
      </c>
      <c r="C47" s="218">
        <f>'2.3'!C47/'3.1.a'!$C$183</f>
        <v>9.6843973236017782E-3</v>
      </c>
      <c r="D47" s="143">
        <f>'2.3'!D47/'3.1.a'!$C$183</f>
        <v>0</v>
      </c>
      <c r="E47" s="143">
        <f>'2.3'!E47/'3.1.a'!$C$183</f>
        <v>0</v>
      </c>
      <c r="F47" s="143">
        <f>'2.3'!F47/'3.1.a'!$C$183</f>
        <v>9.6843973236017782E-3</v>
      </c>
      <c r="G47" s="143">
        <f>'2.3'!G47/'3.1.a'!$C$183</f>
        <v>2.2528331248208809E-4</v>
      </c>
      <c r="H47" s="143">
        <f>'2.3'!H47/'3.1.a'!$C$183</f>
        <v>3.0417293174230995E-4</v>
      </c>
      <c r="I47" s="143">
        <f>'2.3'!I47/'3.1.a'!$C$183</f>
        <v>0</v>
      </c>
      <c r="J47" s="219">
        <f>'2.3'!J47/'3.1.a'!$C$183</f>
        <v>1.0213853567826177E-2</v>
      </c>
      <c r="K47" s="218">
        <f>'2.3'!K47/'3.1.a'!$D$183</f>
        <v>9.8732486797633301E-3</v>
      </c>
      <c r="L47" s="143">
        <f>'2.3'!L47/'3.1.a'!$D$183</f>
        <v>0</v>
      </c>
      <c r="M47" s="143">
        <f>'2.3'!M47/'3.1.a'!$D$183</f>
        <v>0</v>
      </c>
      <c r="N47" s="143">
        <f>'2.3'!N47/'3.1.a'!$D$183</f>
        <v>9.8732486797633301E-3</v>
      </c>
      <c r="O47" s="143">
        <f>'2.3'!O47/'3.1.a'!$D$183</f>
        <v>2.186796456730697E-4</v>
      </c>
      <c r="P47" s="143">
        <f>'2.3'!P47/'3.1.a'!$D$183</f>
        <v>3.3361906745335302E-4</v>
      </c>
      <c r="Q47" s="143">
        <f>'2.3'!Q47/'3.1.a'!$D$183</f>
        <v>0</v>
      </c>
      <c r="R47" s="219">
        <f>'2.3'!R47/'3.1.a'!$D$183</f>
        <v>1.0425547392889752E-2</v>
      </c>
      <c r="S47" s="218">
        <f>'2.3'!S47/'3.1.a'!$E$183</f>
        <v>1.0945153404818967E-2</v>
      </c>
      <c r="T47" s="143">
        <f>'2.3'!T47/'3.1.a'!$E$183</f>
        <v>0</v>
      </c>
      <c r="U47" s="143">
        <f>'2.3'!U47/'3.1.a'!$E$183</f>
        <v>0</v>
      </c>
      <c r="V47" s="143">
        <f>'2.3'!V47/'3.1.a'!$E$183</f>
        <v>1.0945153404818967E-2</v>
      </c>
      <c r="W47" s="143">
        <f>'2.3'!W47/'3.1.a'!$E$183</f>
        <v>2.9778144596334042E-4</v>
      </c>
      <c r="X47" s="143">
        <f>'2.3'!X47/'3.1.a'!$E$183</f>
        <v>3.5024849300398361E-4</v>
      </c>
      <c r="Y47" s="143">
        <f>'2.3'!Y47/'3.1.a'!$E$183</f>
        <v>0</v>
      </c>
      <c r="Z47" s="219">
        <f>'2.3'!Z47/'3.1.a'!$E$183</f>
        <v>1.1593183343786293E-2</v>
      </c>
      <c r="AA47" s="218">
        <f>'2.3'!AA47/'3.1.a'!$F$183</f>
        <v>1.1710903676136648E-2</v>
      </c>
      <c r="AB47" s="143">
        <f>'2.3'!AB47/'3.1.a'!$F$183</f>
        <v>0</v>
      </c>
      <c r="AC47" s="143">
        <f>'2.3'!AC47/'3.1.a'!$F$183</f>
        <v>0</v>
      </c>
      <c r="AD47" s="143">
        <f>'2.3'!AD47/'3.1.a'!$F$183</f>
        <v>1.1710903676136648E-2</v>
      </c>
      <c r="AE47" s="143">
        <f>'2.3'!AE47/'3.1.a'!$F$183</f>
        <v>2.9538472202533599E-4</v>
      </c>
      <c r="AF47" s="143">
        <f>'2.3'!AF47/'3.1.a'!$F$183</f>
        <v>3.2082355262530947E-4</v>
      </c>
      <c r="AG47" s="143">
        <f>'2.3'!AG47/'3.1.a'!$F$183</f>
        <v>0</v>
      </c>
      <c r="AH47" s="219">
        <f>'2.3'!AH47/'3.1.a'!$F$183</f>
        <v>1.2327111950787294E-2</v>
      </c>
      <c r="AI47" s="218">
        <f>'2.3'!AI47/'3.1.a'!$G$183</f>
        <v>1.1928921195598408E-2</v>
      </c>
      <c r="AJ47" s="143">
        <f>'2.3'!AJ47/'3.1.a'!$G$183</f>
        <v>0</v>
      </c>
      <c r="AK47" s="143">
        <f>'2.3'!AK47/'3.1.a'!$G$183</f>
        <v>0</v>
      </c>
      <c r="AL47" s="143">
        <f>'2.3'!AL47/'3.1.a'!$G$183</f>
        <v>1.1928921195598408E-2</v>
      </c>
      <c r="AM47" s="143">
        <f>'2.3'!AM47/'3.1.a'!$G$183</f>
        <v>3.2457675247055996E-4</v>
      </c>
      <c r="AN47" s="143">
        <f>'2.3'!AN47/'3.1.a'!$G$183</f>
        <v>3.9884958969234568E-4</v>
      </c>
      <c r="AO47" s="143">
        <f>'2.3'!AO47/'3.1.a'!$G$183</f>
        <v>0</v>
      </c>
      <c r="AP47" s="219">
        <f>'2.3'!AP47/'3.1.a'!$G$183</f>
        <v>1.2652347537761312E-2</v>
      </c>
      <c r="AQ47" s="218">
        <f>'2.3'!AQ47/'3.1.a'!$H$183</f>
        <v>1.192517761082907E-2</v>
      </c>
      <c r="AR47" s="143">
        <f>'2.3'!AR47/'3.1.a'!$H$183</f>
        <v>0</v>
      </c>
      <c r="AS47" s="143">
        <f>'2.3'!AS47/'3.1.a'!$H$183</f>
        <v>0</v>
      </c>
      <c r="AT47" s="143">
        <f>'2.3'!AT47/'3.1.a'!$H$183</f>
        <v>1.192517761082907E-2</v>
      </c>
      <c r="AU47" s="143">
        <f>'2.3'!AU47/'3.1.a'!$H$183</f>
        <v>3.5067796579164672E-4</v>
      </c>
      <c r="AV47" s="143">
        <f>'2.3'!AV47/'3.1.a'!$H$183</f>
        <v>3.9599460281384907E-4</v>
      </c>
      <c r="AW47" s="143">
        <f>'2.3'!AW47/'3.1.a'!$H$183</f>
        <v>0</v>
      </c>
      <c r="AX47" s="219">
        <f>'2.3'!AX47/'3.1.a'!$H$183</f>
        <v>1.2671850179434568E-2</v>
      </c>
      <c r="AY47" s="218">
        <f>'2.3'!AY47/'3.1.a'!$I$183</f>
        <v>1.2481088018142615E-2</v>
      </c>
      <c r="AZ47" s="143">
        <f>'2.3'!AZ47/'3.1.a'!$I$183</f>
        <v>0</v>
      </c>
      <c r="BA47" s="143">
        <f>'2.3'!BA47/'3.1.a'!$I$183</f>
        <v>0</v>
      </c>
      <c r="BB47" s="143">
        <f>'2.3'!BB47/'3.1.a'!$I$183</f>
        <v>1.2481088018142615E-2</v>
      </c>
      <c r="BC47" s="143">
        <f>'2.3'!BC47/'3.1.a'!$I$183</f>
        <v>3.2696978381574542E-4</v>
      </c>
      <c r="BD47" s="143">
        <f>'2.3'!BD47/'3.1.a'!$I$183</f>
        <v>3.8530724359549381E-4</v>
      </c>
      <c r="BE47" s="143">
        <f>'2.3'!BE47/'3.1.a'!$I$183</f>
        <v>0</v>
      </c>
      <c r="BF47" s="219">
        <f>'2.3'!BF47/'3.1.a'!$I$183</f>
        <v>1.3193365045553854E-2</v>
      </c>
      <c r="BG47" s="218">
        <f>'2.3'!BG47/'3.1.a'!$J$183</f>
        <v>1.2589981826445756E-2</v>
      </c>
      <c r="BH47" s="143">
        <f>'2.3'!BH47/'3.1.a'!$J$183</f>
        <v>0</v>
      </c>
      <c r="BI47" s="143">
        <f>'2.3'!BI47/'3.1.a'!$J$183</f>
        <v>0</v>
      </c>
      <c r="BJ47" s="143">
        <f>'2.3'!BJ47/'3.1.a'!$J$183</f>
        <v>1.2589981826445756E-2</v>
      </c>
      <c r="BK47" s="143">
        <f>'2.3'!BK47/'3.1.a'!$J$183</f>
        <v>2.9445182470401975E-4</v>
      </c>
      <c r="BL47" s="143">
        <f>'2.3'!BL47/'3.1.a'!$J$183</f>
        <v>3.4132257485825304E-4</v>
      </c>
      <c r="BM47" s="143">
        <f>'2.3'!BM47/'3.1.a'!$J$183</f>
        <v>0</v>
      </c>
      <c r="BN47" s="219">
        <f>'2.3'!BN47/'3.1.a'!$J$183</f>
        <v>1.322575622600803E-2</v>
      </c>
      <c r="BO47" s="218">
        <f>'2.3'!BO47/'3.1.a'!$K$183</f>
        <v>1.2317557528332169E-2</v>
      </c>
      <c r="BP47" s="143">
        <f>'2.3'!BP47/'3.1.a'!$K$183</f>
        <v>0</v>
      </c>
      <c r="BQ47" s="143">
        <f>'2.3'!BQ47/'3.1.a'!$K$183</f>
        <v>0</v>
      </c>
      <c r="BR47" s="143">
        <f>'2.3'!BR47/'3.1.a'!$K$183</f>
        <v>1.2317557528332169E-2</v>
      </c>
      <c r="BS47" s="143">
        <f>'2.3'!BS47/'3.1.a'!$K$183</f>
        <v>2.9364096564874978E-4</v>
      </c>
      <c r="BT47" s="143">
        <f>'2.3'!BT47/'3.1.a'!$K$183</f>
        <v>3.5442624310246608E-4</v>
      </c>
      <c r="BU47" s="143">
        <f>'2.3'!BU47/'3.1.a'!$K$183</f>
        <v>0</v>
      </c>
      <c r="BV47" s="219">
        <f>'2.3'!BV47/'3.1.a'!$K$183</f>
        <v>1.2965624737083384E-2</v>
      </c>
      <c r="BW47" s="218">
        <f>'2.3'!BW47/'3.1.a'!$L$183</f>
        <v>1.2622751761871592E-2</v>
      </c>
      <c r="BX47" s="143">
        <f>'2.3'!BX47/'3.1.a'!$L$183</f>
        <v>0</v>
      </c>
      <c r="BY47" s="143">
        <f>'2.3'!BY47/'3.1.a'!$L$183</f>
        <v>0</v>
      </c>
      <c r="BZ47" s="143">
        <f>'2.3'!BZ47/'3.1.a'!$L$183</f>
        <v>1.2622751761871592E-2</v>
      </c>
      <c r="CA47" s="143">
        <f>'2.3'!CA47/'3.1.a'!$L$183</f>
        <v>2.9767924131403285E-4</v>
      </c>
      <c r="CB47" s="143">
        <f>'2.3'!CB47/'3.1.a'!$L$183</f>
        <v>3.2589351456738551E-4</v>
      </c>
      <c r="CC47" s="143">
        <f>'2.3'!CC47/'3.1.a'!$L$183</f>
        <v>0</v>
      </c>
      <c r="CD47" s="219">
        <f>'2.3'!CD47/'3.1.a'!$L$183</f>
        <v>1.3246324517753009E-2</v>
      </c>
      <c r="CE47" s="218">
        <f>'2.3'!CE47/'3.1.a'!$M$183</f>
        <v>5.4728404111475074E-2</v>
      </c>
      <c r="CF47" s="143">
        <f>'2.3'!CF47/'3.1.a'!$M$183</f>
        <v>0</v>
      </c>
      <c r="CG47" s="143">
        <f>'2.3'!CG47/'3.1.a'!$M$183</f>
        <v>0</v>
      </c>
      <c r="CH47" s="143">
        <f>'2.3'!CH47/'3.1.a'!$M$183</f>
        <v>5.4728404111475074E-2</v>
      </c>
      <c r="CI47" s="143">
        <f>'2.3'!CI47/'3.1.a'!$M$183</f>
        <v>4.4883505325595913E-4</v>
      </c>
      <c r="CJ47" s="143">
        <f>'2.3'!CJ47/'3.1.a'!$M$183</f>
        <v>4.9057619373130644E-4</v>
      </c>
      <c r="CK47" s="143">
        <f>'2.3'!CK47/'3.1.a'!$M$183</f>
        <v>0</v>
      </c>
      <c r="CL47" s="271">
        <f>'2.3'!CL47/'3.1.a'!$M$183</f>
        <v>5.5667815358462339E-2</v>
      </c>
      <c r="CM47" s="218">
        <f>'2.3'!CM47/'3.1.a'!$N$183</f>
        <v>1.864868054364692E-2</v>
      </c>
      <c r="CN47" s="143">
        <f>'2.3'!CN47/'3.1.a'!$N$183</f>
        <v>0</v>
      </c>
      <c r="CO47" s="143">
        <f>'2.3'!CO47/'3.1.a'!$N$183</f>
        <v>0</v>
      </c>
      <c r="CP47" s="143">
        <f>'2.3'!CP47/'3.1.a'!$N$183</f>
        <v>1.864868054364692E-2</v>
      </c>
      <c r="CQ47" s="143">
        <f>'2.3'!CQ47/'3.1.a'!$N$183</f>
        <v>7.5638022290970834E-4</v>
      </c>
      <c r="CR47" s="143">
        <f>'2.3'!CR47/'3.1.a'!$N$183</f>
        <v>4.7752587271832796E-4</v>
      </c>
      <c r="CS47" s="143">
        <f>'2.3'!CS47/'3.1.a'!$N$183</f>
        <v>0</v>
      </c>
      <c r="CT47" s="271">
        <f>'2.3'!CT47/'3.1.a'!$N$183</f>
        <v>1.9882586639274957E-2</v>
      </c>
    </row>
    <row r="48" spans="1:98" s="106" customFormat="1" ht="20" customHeight="1" x14ac:dyDescent="0.2">
      <c r="A48" s="60" t="s">
        <v>510</v>
      </c>
      <c r="B48" s="106" t="s">
        <v>511</v>
      </c>
      <c r="C48" s="222">
        <f>'2.3'!C48/'3.1.a'!$C$183</f>
        <v>5.7215925928246793E-3</v>
      </c>
      <c r="D48" s="145">
        <f>'2.3'!D48/'3.1.a'!$C$183</f>
        <v>0</v>
      </c>
      <c r="E48" s="145">
        <f>'2.3'!E48/'3.1.a'!$C$183</f>
        <v>0</v>
      </c>
      <c r="F48" s="145">
        <f>'2.3'!F48/'3.1.a'!$C$183</f>
        <v>5.7215925928246793E-3</v>
      </c>
      <c r="G48" s="145">
        <f>'2.3'!G48/'3.1.a'!$C$183</f>
        <v>0</v>
      </c>
      <c r="H48" s="145">
        <f>'2.3'!H48/'3.1.a'!$C$183</f>
        <v>0</v>
      </c>
      <c r="I48" s="145">
        <f>'2.3'!I48/'3.1.a'!$C$183</f>
        <v>0</v>
      </c>
      <c r="J48" s="223">
        <f>'2.3'!J48/'3.1.a'!$C$183</f>
        <v>5.7215925928246793E-3</v>
      </c>
      <c r="K48" s="222">
        <f>'2.3'!K48/'3.1.a'!$D$183</f>
        <v>5.738640620110402E-3</v>
      </c>
      <c r="L48" s="145">
        <f>'2.3'!L48/'3.1.a'!$D$183</f>
        <v>0</v>
      </c>
      <c r="M48" s="145">
        <f>'2.3'!M48/'3.1.a'!$D$183</f>
        <v>0</v>
      </c>
      <c r="N48" s="145">
        <f>'2.3'!N48/'3.1.a'!$D$183</f>
        <v>5.738640620110402E-3</v>
      </c>
      <c r="O48" s="145">
        <f>'2.3'!O48/'3.1.a'!$D$183</f>
        <v>0</v>
      </c>
      <c r="P48" s="145">
        <f>'2.3'!P48/'3.1.a'!$D$183</f>
        <v>0</v>
      </c>
      <c r="Q48" s="145">
        <f>'2.3'!Q48/'3.1.a'!$D$183</f>
        <v>0</v>
      </c>
      <c r="R48" s="223">
        <f>'2.3'!R48/'3.1.a'!$D$183</f>
        <v>5.738640620110402E-3</v>
      </c>
      <c r="S48" s="222">
        <f>'2.3'!S48/'3.1.a'!$E$183</f>
        <v>6.297618646956442E-3</v>
      </c>
      <c r="T48" s="145">
        <f>'2.3'!T48/'3.1.a'!$E$183</f>
        <v>0</v>
      </c>
      <c r="U48" s="145">
        <f>'2.3'!U48/'3.1.a'!$E$183</f>
        <v>0</v>
      </c>
      <c r="V48" s="145">
        <f>'2.3'!V48/'3.1.a'!$E$183</f>
        <v>6.297618646956442E-3</v>
      </c>
      <c r="W48" s="145">
        <f>'2.3'!W48/'3.1.a'!$E$183</f>
        <v>0</v>
      </c>
      <c r="X48" s="145">
        <f>'2.3'!X48/'3.1.a'!$E$183</f>
        <v>0</v>
      </c>
      <c r="Y48" s="145">
        <f>'2.3'!Y48/'3.1.a'!$E$183</f>
        <v>0</v>
      </c>
      <c r="Z48" s="223">
        <f>'2.3'!Z48/'3.1.a'!$E$183</f>
        <v>6.297618646956442E-3</v>
      </c>
      <c r="AA48" s="222">
        <f>'2.3'!AA48/'3.1.a'!$F$183</f>
        <v>6.3255540188374305E-3</v>
      </c>
      <c r="AB48" s="145">
        <f>'2.3'!AB48/'3.1.a'!$F$183</f>
        <v>0</v>
      </c>
      <c r="AC48" s="145">
        <f>'2.3'!AC48/'3.1.a'!$F$183</f>
        <v>0</v>
      </c>
      <c r="AD48" s="145">
        <f>'2.3'!AD48/'3.1.a'!$F$183</f>
        <v>6.3255540188374305E-3</v>
      </c>
      <c r="AE48" s="145">
        <f>'2.3'!AE48/'3.1.a'!$F$183</f>
        <v>0</v>
      </c>
      <c r="AF48" s="145">
        <f>'2.3'!AF48/'3.1.a'!$F$183</f>
        <v>0</v>
      </c>
      <c r="AG48" s="145">
        <f>'2.3'!AG48/'3.1.a'!$F$183</f>
        <v>0</v>
      </c>
      <c r="AH48" s="223">
        <f>'2.3'!AH48/'3.1.a'!$F$183</f>
        <v>6.3255540188374305E-3</v>
      </c>
      <c r="AI48" s="222">
        <f>'2.3'!AI48/'3.1.a'!$G$183</f>
        <v>6.4910096889851847E-3</v>
      </c>
      <c r="AJ48" s="145">
        <f>'2.3'!AJ48/'3.1.a'!$G$183</f>
        <v>0</v>
      </c>
      <c r="AK48" s="145">
        <f>'2.3'!AK48/'3.1.a'!$G$183</f>
        <v>0</v>
      </c>
      <c r="AL48" s="145">
        <f>'2.3'!AL48/'3.1.a'!$G$183</f>
        <v>6.4910096889851847E-3</v>
      </c>
      <c r="AM48" s="145">
        <f>'2.3'!AM48/'3.1.a'!$G$183</f>
        <v>0</v>
      </c>
      <c r="AN48" s="145">
        <f>'2.3'!AN48/'3.1.a'!$G$183</f>
        <v>0</v>
      </c>
      <c r="AO48" s="145">
        <f>'2.3'!AO48/'3.1.a'!$G$183</f>
        <v>0</v>
      </c>
      <c r="AP48" s="223">
        <f>'2.3'!AP48/'3.1.a'!$G$183</f>
        <v>6.4910096889851847E-3</v>
      </c>
      <c r="AQ48" s="222">
        <f>'2.3'!AQ48/'3.1.a'!$H$183</f>
        <v>6.9704745423528214E-3</v>
      </c>
      <c r="AR48" s="145">
        <f>'2.3'!AR48/'3.1.a'!$H$183</f>
        <v>0</v>
      </c>
      <c r="AS48" s="145">
        <f>'2.3'!AS48/'3.1.a'!$H$183</f>
        <v>0</v>
      </c>
      <c r="AT48" s="145">
        <f>'2.3'!AT48/'3.1.a'!$H$183</f>
        <v>6.9704745423528214E-3</v>
      </c>
      <c r="AU48" s="145">
        <f>'2.3'!AU48/'3.1.a'!$H$183</f>
        <v>0</v>
      </c>
      <c r="AV48" s="145">
        <f>'2.3'!AV48/'3.1.a'!$H$183</f>
        <v>0</v>
      </c>
      <c r="AW48" s="145">
        <f>'2.3'!AW48/'3.1.a'!$H$183</f>
        <v>0</v>
      </c>
      <c r="AX48" s="223">
        <f>'2.3'!AX48/'3.1.a'!$H$183</f>
        <v>6.9704745423528214E-3</v>
      </c>
      <c r="AY48" s="222">
        <f>'2.3'!AY48/'3.1.a'!$I$183</f>
        <v>7.6509758618993938E-3</v>
      </c>
      <c r="AZ48" s="145">
        <f>'2.3'!AZ48/'3.1.a'!$I$183</f>
        <v>0</v>
      </c>
      <c r="BA48" s="145">
        <f>'2.3'!BA48/'3.1.a'!$I$183</f>
        <v>0</v>
      </c>
      <c r="BB48" s="145">
        <f>'2.3'!BB48/'3.1.a'!$I$183</f>
        <v>7.6509758618993938E-3</v>
      </c>
      <c r="BC48" s="145">
        <f>'2.3'!BC48/'3.1.a'!$I$183</f>
        <v>1.711508793286936E-9</v>
      </c>
      <c r="BD48" s="145">
        <f>'2.3'!BD48/'3.1.a'!$I$183</f>
        <v>0</v>
      </c>
      <c r="BE48" s="145">
        <f>'2.3'!BE48/'3.1.a'!$I$183</f>
        <v>0</v>
      </c>
      <c r="BF48" s="223">
        <f>'2.3'!BF48/'3.1.a'!$I$183</f>
        <v>7.650977573408187E-3</v>
      </c>
      <c r="BG48" s="222">
        <f>'2.3'!BG48/'3.1.a'!$J$183</f>
        <v>8.0661855094565048E-3</v>
      </c>
      <c r="BH48" s="145">
        <f>'2.3'!BH48/'3.1.a'!$J$183</f>
        <v>0</v>
      </c>
      <c r="BI48" s="145">
        <f>'2.3'!BI48/'3.1.a'!$J$183</f>
        <v>0</v>
      </c>
      <c r="BJ48" s="145">
        <f>'2.3'!BJ48/'3.1.a'!$J$183</f>
        <v>8.0661855094565048E-3</v>
      </c>
      <c r="BK48" s="145">
        <f>'2.3'!BK48/'3.1.a'!$J$183</f>
        <v>0</v>
      </c>
      <c r="BL48" s="145">
        <f>'2.3'!BL48/'3.1.a'!$J$183</f>
        <v>0</v>
      </c>
      <c r="BM48" s="145">
        <f>'2.3'!BM48/'3.1.a'!$J$183</f>
        <v>0</v>
      </c>
      <c r="BN48" s="223">
        <f>'2.3'!BN48/'3.1.a'!$J$183</f>
        <v>8.0661855094565048E-3</v>
      </c>
      <c r="BO48" s="222">
        <f>'2.3'!BO48/'3.1.a'!$K$183</f>
        <v>7.8777173170885631E-3</v>
      </c>
      <c r="BP48" s="145">
        <f>'2.3'!BP48/'3.1.a'!$K$183</f>
        <v>0</v>
      </c>
      <c r="BQ48" s="145">
        <f>'2.3'!BQ48/'3.1.a'!$K$183</f>
        <v>0</v>
      </c>
      <c r="BR48" s="145">
        <f>'2.3'!BR48/'3.1.a'!$K$183</f>
        <v>7.8777173170885631E-3</v>
      </c>
      <c r="BS48" s="145">
        <f>'2.3'!BS48/'3.1.a'!$K$183</f>
        <v>0</v>
      </c>
      <c r="BT48" s="145">
        <f>'2.3'!BT48/'3.1.a'!$K$183</f>
        <v>0</v>
      </c>
      <c r="BU48" s="145">
        <f>'2.3'!BU48/'3.1.a'!$K$183</f>
        <v>0</v>
      </c>
      <c r="BV48" s="223">
        <f>'2.3'!BV48/'3.1.a'!$K$183</f>
        <v>7.8777173170885631E-3</v>
      </c>
      <c r="BW48" s="222">
        <f>'2.3'!BW48/'3.1.a'!$L$183</f>
        <v>7.9163107487050903E-3</v>
      </c>
      <c r="BX48" s="145">
        <f>'2.3'!BX48/'3.1.a'!$L$183</f>
        <v>0</v>
      </c>
      <c r="BY48" s="145">
        <f>'2.3'!BY48/'3.1.a'!$L$183</f>
        <v>0</v>
      </c>
      <c r="BZ48" s="145">
        <f>'2.3'!BZ48/'3.1.a'!$L$183</f>
        <v>7.9163107487050903E-3</v>
      </c>
      <c r="CA48" s="145">
        <f>'2.3'!CA48/'3.1.a'!$L$183</f>
        <v>0</v>
      </c>
      <c r="CB48" s="145">
        <f>'2.3'!CB48/'3.1.a'!$L$183</f>
        <v>0</v>
      </c>
      <c r="CC48" s="145">
        <f>'2.3'!CC48/'3.1.a'!$L$183</f>
        <v>0</v>
      </c>
      <c r="CD48" s="223">
        <f>'2.3'!CD48/'3.1.a'!$L$183</f>
        <v>7.9163107487050903E-3</v>
      </c>
      <c r="CE48" s="222">
        <f>'2.3'!CE48/'3.1.a'!$M$183</f>
        <v>8.2549491206121359E-3</v>
      </c>
      <c r="CF48" s="145">
        <f>'2.3'!CF48/'3.1.a'!$M$183</f>
        <v>0</v>
      </c>
      <c r="CG48" s="145">
        <f>'2.3'!CG48/'3.1.a'!$M$183</f>
        <v>0</v>
      </c>
      <c r="CH48" s="145">
        <f>'2.3'!CH48/'3.1.a'!$M$183</f>
        <v>8.2549491206121359E-3</v>
      </c>
      <c r="CI48" s="145">
        <f>'2.3'!CI48/'3.1.a'!$M$183</f>
        <v>0</v>
      </c>
      <c r="CJ48" s="145">
        <f>'2.3'!CJ48/'3.1.a'!$M$183</f>
        <v>0</v>
      </c>
      <c r="CK48" s="145">
        <f>'2.3'!CK48/'3.1.a'!$M$183</f>
        <v>0</v>
      </c>
      <c r="CL48" s="273">
        <f>'2.3'!CL48/'3.1.a'!$M$183</f>
        <v>8.2549491206121359E-3</v>
      </c>
      <c r="CM48" s="222">
        <f>'2.3'!CM48/'3.1.a'!$N$183</f>
        <v>7.621163241322935E-3</v>
      </c>
      <c r="CN48" s="145">
        <f>'2.3'!CN48/'3.1.a'!$N$183</f>
        <v>0</v>
      </c>
      <c r="CO48" s="145">
        <f>'2.3'!CO48/'3.1.a'!$N$183</f>
        <v>0</v>
      </c>
      <c r="CP48" s="145">
        <f>'2.3'!CP48/'3.1.a'!$N$183</f>
        <v>7.621163241322935E-3</v>
      </c>
      <c r="CQ48" s="145">
        <f>'2.3'!CQ48/'3.1.a'!$N$183</f>
        <v>0</v>
      </c>
      <c r="CR48" s="215" t="s">
        <v>826</v>
      </c>
      <c r="CS48" s="145">
        <f>'2.3'!CS48/'3.1.a'!$N$183</f>
        <v>0</v>
      </c>
      <c r="CT48" s="277" t="s">
        <v>826</v>
      </c>
    </row>
    <row r="49" spans="1:98" s="106" customFormat="1" ht="20" customHeight="1" x14ac:dyDescent="0.2">
      <c r="A49" s="60" t="s">
        <v>512</v>
      </c>
      <c r="B49" s="106" t="s">
        <v>513</v>
      </c>
      <c r="C49" s="222">
        <f>'2.3'!C49/'3.1.a'!$C$183</f>
        <v>5.8429014930335647E-5</v>
      </c>
      <c r="D49" s="145">
        <f>'2.3'!D49/'3.1.a'!$C$183</f>
        <v>0</v>
      </c>
      <c r="E49" s="145">
        <f>'2.3'!E49/'3.1.a'!$C$183</f>
        <v>0</v>
      </c>
      <c r="F49" s="145">
        <f>'2.3'!F49/'3.1.a'!$C$183</f>
        <v>5.8429014930335647E-5</v>
      </c>
      <c r="G49" s="145">
        <f>'2.3'!G49/'3.1.a'!$C$183</f>
        <v>0</v>
      </c>
      <c r="H49" s="145">
        <f>'2.3'!H49/'3.1.a'!$C$183</f>
        <v>0</v>
      </c>
      <c r="I49" s="145">
        <f>'2.3'!I49/'3.1.a'!$C$183</f>
        <v>0</v>
      </c>
      <c r="J49" s="223">
        <f>'2.3'!J49/'3.1.a'!$C$183</f>
        <v>5.8429014930335647E-5</v>
      </c>
      <c r="K49" s="222">
        <f>'2.3'!K49/'3.1.a'!$D$183</f>
        <v>5.7391278407597886E-5</v>
      </c>
      <c r="L49" s="145">
        <f>'2.3'!L49/'3.1.a'!$D$183</f>
        <v>0</v>
      </c>
      <c r="M49" s="145">
        <f>'2.3'!M49/'3.1.a'!$D$183</f>
        <v>0</v>
      </c>
      <c r="N49" s="145">
        <f>'2.3'!N49/'3.1.a'!$D$183</f>
        <v>5.7391278407597886E-5</v>
      </c>
      <c r="O49" s="145">
        <f>'2.3'!O49/'3.1.a'!$D$183</f>
        <v>0</v>
      </c>
      <c r="P49" s="145">
        <f>'2.3'!P49/'3.1.a'!$D$183</f>
        <v>0</v>
      </c>
      <c r="Q49" s="145">
        <f>'2.3'!Q49/'3.1.a'!$D$183</f>
        <v>0</v>
      </c>
      <c r="R49" s="223">
        <f>'2.3'!R49/'3.1.a'!$D$183</f>
        <v>5.7391278407597886E-5</v>
      </c>
      <c r="S49" s="222">
        <f>'2.3'!S49/'3.1.a'!$E$183</f>
        <v>5.297083104661499E-5</v>
      </c>
      <c r="T49" s="145">
        <f>'2.3'!T49/'3.1.a'!$E$183</f>
        <v>0</v>
      </c>
      <c r="U49" s="145">
        <f>'2.3'!U49/'3.1.a'!$E$183</f>
        <v>0</v>
      </c>
      <c r="V49" s="145">
        <f>'2.3'!V49/'3.1.a'!$E$183</f>
        <v>5.297083104661499E-5</v>
      </c>
      <c r="W49" s="145">
        <f>'2.3'!W49/'3.1.a'!$E$183</f>
        <v>0</v>
      </c>
      <c r="X49" s="145">
        <f>'2.3'!X49/'3.1.a'!$E$183</f>
        <v>0</v>
      </c>
      <c r="Y49" s="145">
        <f>'2.3'!Y49/'3.1.a'!$E$183</f>
        <v>0</v>
      </c>
      <c r="Z49" s="223">
        <f>'2.3'!Z49/'3.1.a'!$E$183</f>
        <v>5.297083104661499E-5</v>
      </c>
      <c r="AA49" s="222">
        <f>'2.3'!AA49/'3.1.a'!$F$183</f>
        <v>1.1195885218542436E-4</v>
      </c>
      <c r="AB49" s="145">
        <f>'2.3'!AB49/'3.1.a'!$F$183</f>
        <v>0</v>
      </c>
      <c r="AC49" s="145">
        <f>'2.3'!AC49/'3.1.a'!$F$183</f>
        <v>0</v>
      </c>
      <c r="AD49" s="145">
        <f>'2.3'!AD49/'3.1.a'!$F$183</f>
        <v>1.1195885218542436E-4</v>
      </c>
      <c r="AE49" s="145">
        <f>'2.3'!AE49/'3.1.a'!$F$183</f>
        <v>1.6742367142138248E-5</v>
      </c>
      <c r="AF49" s="145">
        <f>'2.3'!AF49/'3.1.a'!$F$183</f>
        <v>0</v>
      </c>
      <c r="AG49" s="145">
        <f>'2.3'!AG49/'3.1.a'!$F$183</f>
        <v>0</v>
      </c>
      <c r="AH49" s="223">
        <f>'2.3'!AH49/'3.1.a'!$F$183</f>
        <v>1.2870121932756262E-4</v>
      </c>
      <c r="AI49" s="222">
        <f>'2.3'!AI49/'3.1.a'!$G$183</f>
        <v>1.1014134087956763E-4</v>
      </c>
      <c r="AJ49" s="145">
        <f>'2.3'!AJ49/'3.1.a'!$G$183</f>
        <v>0</v>
      </c>
      <c r="AK49" s="145">
        <f>'2.3'!AK49/'3.1.a'!$G$183</f>
        <v>0</v>
      </c>
      <c r="AL49" s="145">
        <f>'2.3'!AL49/'3.1.a'!$G$183</f>
        <v>1.1014134087956763E-4</v>
      </c>
      <c r="AM49" s="145">
        <f>'2.3'!AM49/'3.1.a'!$G$183</f>
        <v>1.6086486391219999E-5</v>
      </c>
      <c r="AN49" s="145">
        <f>'2.3'!AN49/'3.1.a'!$G$183</f>
        <v>0</v>
      </c>
      <c r="AO49" s="145">
        <f>'2.3'!AO49/'3.1.a'!$G$183</f>
        <v>0</v>
      </c>
      <c r="AP49" s="223">
        <f>'2.3'!AP49/'3.1.a'!$G$183</f>
        <v>1.2622782727078762E-4</v>
      </c>
      <c r="AQ49" s="222">
        <f>'2.3'!AQ49/'3.1.a'!$H$183</f>
        <v>1.2286146099919828E-4</v>
      </c>
      <c r="AR49" s="145">
        <f>'2.3'!AR49/'3.1.a'!$H$183</f>
        <v>0</v>
      </c>
      <c r="AS49" s="145">
        <f>'2.3'!AS49/'3.1.a'!$H$183</f>
        <v>0</v>
      </c>
      <c r="AT49" s="145">
        <f>'2.3'!AT49/'3.1.a'!$H$183</f>
        <v>1.2286146099919828E-4</v>
      </c>
      <c r="AU49" s="145">
        <f>'2.3'!AU49/'3.1.a'!$H$183</f>
        <v>2.8928338553387569E-5</v>
      </c>
      <c r="AV49" s="145">
        <f>'2.3'!AV49/'3.1.a'!$H$183</f>
        <v>0</v>
      </c>
      <c r="AW49" s="145">
        <f>'2.3'!AW49/'3.1.a'!$H$183</f>
        <v>0</v>
      </c>
      <c r="AX49" s="223">
        <f>'2.3'!AX49/'3.1.a'!$H$183</f>
        <v>1.5178979955258583E-4</v>
      </c>
      <c r="AY49" s="222">
        <f>'2.3'!AY49/'3.1.a'!$I$183</f>
        <v>1.1888098453454659E-4</v>
      </c>
      <c r="AZ49" s="145">
        <f>'2.3'!AZ49/'3.1.a'!$I$183</f>
        <v>0</v>
      </c>
      <c r="BA49" s="145">
        <f>'2.3'!BA49/'3.1.a'!$I$183</f>
        <v>0</v>
      </c>
      <c r="BB49" s="145">
        <f>'2.3'!BB49/'3.1.a'!$I$183</f>
        <v>1.1888098453454659E-4</v>
      </c>
      <c r="BC49" s="145">
        <f>'2.3'!BC49/'3.1.a'!$I$183</f>
        <v>4.0809446360120254E-5</v>
      </c>
      <c r="BD49" s="145">
        <f>'2.3'!BD49/'3.1.a'!$I$183</f>
        <v>0</v>
      </c>
      <c r="BE49" s="145">
        <f>'2.3'!BE49/'3.1.a'!$I$183</f>
        <v>0</v>
      </c>
      <c r="BF49" s="223">
        <f>'2.3'!BF49/'3.1.a'!$I$183</f>
        <v>1.5969043089466686E-4</v>
      </c>
      <c r="BG49" s="222">
        <f>'2.3'!BG49/'3.1.a'!$J$183</f>
        <v>1.1132034014989664E-4</v>
      </c>
      <c r="BH49" s="145">
        <f>'2.3'!BH49/'3.1.a'!$J$183</f>
        <v>0</v>
      </c>
      <c r="BI49" s="145">
        <f>'2.3'!BI49/'3.1.a'!$J$183</f>
        <v>0</v>
      </c>
      <c r="BJ49" s="145">
        <f>'2.3'!BJ49/'3.1.a'!$J$183</f>
        <v>1.1132034014989664E-4</v>
      </c>
      <c r="BK49" s="145">
        <f>'2.3'!BK49/'3.1.a'!$J$183</f>
        <v>3.487216366949167E-5</v>
      </c>
      <c r="BL49" s="145">
        <f>'2.3'!BL49/'3.1.a'!$J$183</f>
        <v>0</v>
      </c>
      <c r="BM49" s="145">
        <f>'2.3'!BM49/'3.1.a'!$J$183</f>
        <v>0</v>
      </c>
      <c r="BN49" s="223">
        <f>'2.3'!BN49/'3.1.a'!$J$183</f>
        <v>1.4619250381938829E-4</v>
      </c>
      <c r="BO49" s="222">
        <f>'2.3'!BO49/'3.1.a'!$K$183</f>
        <v>1.0026760096919808E-4</v>
      </c>
      <c r="BP49" s="145">
        <f>'2.3'!BP49/'3.1.a'!$K$183</f>
        <v>0</v>
      </c>
      <c r="BQ49" s="145">
        <f>'2.3'!BQ49/'3.1.a'!$K$183</f>
        <v>0</v>
      </c>
      <c r="BR49" s="145">
        <f>'2.3'!BR49/'3.1.a'!$K$183</f>
        <v>1.0026760096919808E-4</v>
      </c>
      <c r="BS49" s="145">
        <f>'2.3'!BS49/'3.1.a'!$K$183</f>
        <v>3.5277949690047646E-5</v>
      </c>
      <c r="BT49" s="145">
        <f>'2.3'!BT49/'3.1.a'!$K$183</f>
        <v>0</v>
      </c>
      <c r="BU49" s="145">
        <f>'2.3'!BU49/'3.1.a'!$K$183</f>
        <v>0</v>
      </c>
      <c r="BV49" s="223">
        <f>'2.3'!BV49/'3.1.a'!$K$183</f>
        <v>1.3554555065924573E-4</v>
      </c>
      <c r="BW49" s="222">
        <f>'2.3'!BW49/'3.1.a'!$L$183</f>
        <v>1.1067864630901794E-4</v>
      </c>
      <c r="BX49" s="145">
        <f>'2.3'!BX49/'3.1.a'!$L$183</f>
        <v>0</v>
      </c>
      <c r="BY49" s="145">
        <f>'2.3'!BY49/'3.1.a'!$L$183</f>
        <v>0</v>
      </c>
      <c r="BZ49" s="145">
        <f>'2.3'!BZ49/'3.1.a'!$L$183</f>
        <v>1.1067864630901794E-4</v>
      </c>
      <c r="CA49" s="145">
        <f>'2.3'!CA49/'3.1.a'!$L$183</f>
        <v>4.3954520875323531E-5</v>
      </c>
      <c r="CB49" s="145">
        <f>'2.3'!CB49/'3.1.a'!$L$183</f>
        <v>0</v>
      </c>
      <c r="CC49" s="145">
        <f>'2.3'!CC49/'3.1.a'!$L$183</f>
        <v>0</v>
      </c>
      <c r="CD49" s="223">
        <f>'2.3'!CD49/'3.1.a'!$L$183</f>
        <v>1.5463316718434145E-4</v>
      </c>
      <c r="CE49" s="222">
        <f>'2.3'!CE49/'3.1.a'!$M$183</f>
        <v>9.6283606644156133E-5</v>
      </c>
      <c r="CF49" s="145">
        <f>'2.3'!CF49/'3.1.a'!$M$183</f>
        <v>0</v>
      </c>
      <c r="CG49" s="145">
        <f>'2.3'!CG49/'3.1.a'!$M$183</f>
        <v>0</v>
      </c>
      <c r="CH49" s="145">
        <f>'2.3'!CH49/'3.1.a'!$M$183</f>
        <v>9.6283606644156133E-5</v>
      </c>
      <c r="CI49" s="145">
        <f>'2.3'!CI49/'3.1.a'!$M$183</f>
        <v>5.5209988388528323E-5</v>
      </c>
      <c r="CJ49" s="145">
        <f>'2.3'!CJ49/'3.1.a'!$M$183</f>
        <v>0</v>
      </c>
      <c r="CK49" s="145">
        <f>'2.3'!CK49/'3.1.a'!$M$183</f>
        <v>0</v>
      </c>
      <c r="CL49" s="273">
        <f>'2.3'!CL49/'3.1.a'!$M$183</f>
        <v>1.5149359503268447E-4</v>
      </c>
      <c r="CM49" s="222">
        <f>'2.3'!CM49/'3.1.a'!$N$183</f>
        <v>8.3469570268529593E-5</v>
      </c>
      <c r="CN49" s="145">
        <f>'2.3'!CN49/'3.1.a'!$N$183</f>
        <v>0</v>
      </c>
      <c r="CO49" s="145">
        <f>'2.3'!CO49/'3.1.a'!$N$183</f>
        <v>0</v>
      </c>
      <c r="CP49" s="145">
        <f>'2.3'!CP49/'3.1.a'!$N$183</f>
        <v>8.3469570268529593E-5</v>
      </c>
      <c r="CQ49" s="145">
        <f>'2.3'!CQ49/'3.1.a'!$N$183</f>
        <v>2.4845417038082127E-4</v>
      </c>
      <c r="CR49" s="215" t="s">
        <v>826</v>
      </c>
      <c r="CS49" s="145">
        <f>'2.3'!CS49/'3.1.a'!$N$183</f>
        <v>0</v>
      </c>
      <c r="CT49" s="277" t="s">
        <v>826</v>
      </c>
    </row>
    <row r="50" spans="1:98" s="106" customFormat="1" ht="20" customHeight="1" x14ac:dyDescent="0.2">
      <c r="A50" s="60" t="s">
        <v>514</v>
      </c>
      <c r="B50" s="106" t="s">
        <v>515</v>
      </c>
      <c r="C50" s="222">
        <f>'2.3'!C50/'3.1.a'!$C$183</f>
        <v>3.9043757158467632E-3</v>
      </c>
      <c r="D50" s="145">
        <f>'2.3'!D50/'3.1.a'!$C$183</f>
        <v>0</v>
      </c>
      <c r="E50" s="145">
        <f>'2.3'!E50/'3.1.a'!$C$183</f>
        <v>0</v>
      </c>
      <c r="F50" s="145">
        <f>'2.3'!F50/'3.1.a'!$C$183</f>
        <v>3.9043757158467632E-3</v>
      </c>
      <c r="G50" s="145">
        <f>'2.3'!G50/'3.1.a'!$C$183</f>
        <v>2.2528331248208809E-4</v>
      </c>
      <c r="H50" s="145">
        <f>'2.3'!H50/'3.1.a'!$C$183</f>
        <v>3.0417293174230995E-4</v>
      </c>
      <c r="I50" s="145">
        <f>'2.3'!I50/'3.1.a'!$C$183</f>
        <v>0</v>
      </c>
      <c r="J50" s="223">
        <f>'2.3'!J50/'3.1.a'!$C$183</f>
        <v>4.4338319600711606E-3</v>
      </c>
      <c r="K50" s="222">
        <f>'2.3'!K50/'3.1.a'!$D$183</f>
        <v>4.0772167812453295E-3</v>
      </c>
      <c r="L50" s="145">
        <f>'2.3'!L50/'3.1.a'!$D$183</f>
        <v>0</v>
      </c>
      <c r="M50" s="145">
        <f>'2.3'!M50/'3.1.a'!$D$183</f>
        <v>0</v>
      </c>
      <c r="N50" s="145">
        <f>'2.3'!N50/'3.1.a'!$D$183</f>
        <v>4.0772167812453295E-3</v>
      </c>
      <c r="O50" s="145">
        <f>'2.3'!O50/'3.1.a'!$D$183</f>
        <v>2.186796456730697E-4</v>
      </c>
      <c r="P50" s="145">
        <f>'2.3'!P50/'3.1.a'!$D$183</f>
        <v>3.3361906745335302E-4</v>
      </c>
      <c r="Q50" s="145">
        <f>'2.3'!Q50/'3.1.a'!$D$183</f>
        <v>0</v>
      </c>
      <c r="R50" s="223">
        <f>'2.3'!R50/'3.1.a'!$D$183</f>
        <v>4.6295154943717526E-3</v>
      </c>
      <c r="S50" s="222">
        <f>'2.3'!S50/'3.1.a'!$E$183</f>
        <v>4.5945639268159108E-3</v>
      </c>
      <c r="T50" s="145">
        <f>'2.3'!T50/'3.1.a'!$E$183</f>
        <v>0</v>
      </c>
      <c r="U50" s="145">
        <f>'2.3'!U50/'3.1.a'!$E$183</f>
        <v>0</v>
      </c>
      <c r="V50" s="145">
        <f>'2.3'!V50/'3.1.a'!$E$183</f>
        <v>4.5945639268159108E-3</v>
      </c>
      <c r="W50" s="145">
        <f>'2.3'!W50/'3.1.a'!$E$183</f>
        <v>2.9778144596334042E-4</v>
      </c>
      <c r="X50" s="145">
        <f>'2.3'!X50/'3.1.a'!$E$183</f>
        <v>3.5024849300398361E-4</v>
      </c>
      <c r="Y50" s="145">
        <f>'2.3'!Y50/'3.1.a'!$E$183</f>
        <v>0</v>
      </c>
      <c r="Z50" s="223">
        <f>'2.3'!Z50/'3.1.a'!$E$183</f>
        <v>5.2425938657832344E-3</v>
      </c>
      <c r="AA50" s="222">
        <f>'2.3'!AA50/'3.1.a'!$F$183</f>
        <v>5.2733908051137944E-3</v>
      </c>
      <c r="AB50" s="145">
        <f>'2.3'!AB50/'3.1.a'!$F$183</f>
        <v>0</v>
      </c>
      <c r="AC50" s="145">
        <f>'2.3'!AC50/'3.1.a'!$F$183</f>
        <v>0</v>
      </c>
      <c r="AD50" s="145">
        <f>'2.3'!AD50/'3.1.a'!$F$183</f>
        <v>5.2733908051137944E-3</v>
      </c>
      <c r="AE50" s="145">
        <f>'2.3'!AE50/'3.1.a'!$F$183</f>
        <v>2.7864235488319776E-4</v>
      </c>
      <c r="AF50" s="145">
        <f>'2.3'!AF50/'3.1.a'!$F$183</f>
        <v>3.2082355262530947E-4</v>
      </c>
      <c r="AG50" s="145">
        <f>'2.3'!AG50/'3.1.a'!$F$183</f>
        <v>0</v>
      </c>
      <c r="AH50" s="223">
        <f>'2.3'!AH50/'3.1.a'!$F$183</f>
        <v>5.8728567126223015E-3</v>
      </c>
      <c r="AI50" s="222">
        <f>'2.3'!AI50/'3.1.a'!$G$183</f>
        <v>5.327770165733655E-3</v>
      </c>
      <c r="AJ50" s="145">
        <f>'2.3'!AJ50/'3.1.a'!$G$183</f>
        <v>0</v>
      </c>
      <c r="AK50" s="145">
        <f>'2.3'!AK50/'3.1.a'!$G$183</f>
        <v>0</v>
      </c>
      <c r="AL50" s="145">
        <f>'2.3'!AL50/'3.1.a'!$G$183</f>
        <v>5.327770165733655E-3</v>
      </c>
      <c r="AM50" s="145">
        <f>'2.3'!AM50/'3.1.a'!$G$183</f>
        <v>3.0849026607933995E-4</v>
      </c>
      <c r="AN50" s="145">
        <f>'2.3'!AN50/'3.1.a'!$G$183</f>
        <v>3.9884958969234568E-4</v>
      </c>
      <c r="AO50" s="145">
        <f>'2.3'!AO50/'3.1.a'!$G$183</f>
        <v>0</v>
      </c>
      <c r="AP50" s="223">
        <f>'2.3'!AP50/'3.1.a'!$G$183</f>
        <v>6.0351100215053398E-3</v>
      </c>
      <c r="AQ50" s="222">
        <f>'2.3'!AQ50/'3.1.a'!$H$183</f>
        <v>4.8318416074770495E-3</v>
      </c>
      <c r="AR50" s="145">
        <f>'2.3'!AR50/'3.1.a'!$H$183</f>
        <v>0</v>
      </c>
      <c r="AS50" s="145">
        <f>'2.3'!AS50/'3.1.a'!$H$183</f>
        <v>0</v>
      </c>
      <c r="AT50" s="145">
        <f>'2.3'!AT50/'3.1.a'!$H$183</f>
        <v>4.8318416074770495E-3</v>
      </c>
      <c r="AU50" s="145">
        <f>'2.3'!AU50/'3.1.a'!$H$183</f>
        <v>3.2174962723825919E-4</v>
      </c>
      <c r="AV50" s="145">
        <f>'2.3'!AV50/'3.1.a'!$H$183</f>
        <v>3.9599460281384907E-4</v>
      </c>
      <c r="AW50" s="145">
        <f>'2.3'!AW50/'3.1.a'!$H$183</f>
        <v>0</v>
      </c>
      <c r="AX50" s="223">
        <f>'2.3'!AX50/'3.1.a'!$H$183</f>
        <v>5.5495858375291572E-3</v>
      </c>
      <c r="AY50" s="222">
        <f>'2.3'!AY50/'3.1.a'!$I$183</f>
        <v>4.7112311717086748E-3</v>
      </c>
      <c r="AZ50" s="145">
        <f>'2.3'!AZ50/'3.1.a'!$I$183</f>
        <v>0</v>
      </c>
      <c r="BA50" s="145">
        <f>'2.3'!BA50/'3.1.a'!$I$183</f>
        <v>0</v>
      </c>
      <c r="BB50" s="145">
        <f>'2.3'!BB50/'3.1.a'!$I$183</f>
        <v>4.7112311717086748E-3</v>
      </c>
      <c r="BC50" s="145">
        <f>'2.3'!BC50/'3.1.a'!$I$183</f>
        <v>2.8615862594683186E-4</v>
      </c>
      <c r="BD50" s="145">
        <f>'2.3'!BD50/'3.1.a'!$I$183</f>
        <v>3.8530724359549381E-4</v>
      </c>
      <c r="BE50" s="145">
        <f>'2.3'!BE50/'3.1.a'!$I$183</f>
        <v>0</v>
      </c>
      <c r="BF50" s="223">
        <f>'2.3'!BF50/'3.1.a'!$I$183</f>
        <v>5.3826970412510005E-3</v>
      </c>
      <c r="BG50" s="222">
        <f>'2.3'!BG50/'3.1.a'!$J$183</f>
        <v>4.4124759768393541E-3</v>
      </c>
      <c r="BH50" s="145">
        <f>'2.3'!BH50/'3.1.a'!$J$183</f>
        <v>0</v>
      </c>
      <c r="BI50" s="145">
        <f>'2.3'!BI50/'3.1.a'!$J$183</f>
        <v>0</v>
      </c>
      <c r="BJ50" s="145">
        <f>'2.3'!BJ50/'3.1.a'!$J$183</f>
        <v>4.4124759768393541E-3</v>
      </c>
      <c r="BK50" s="145">
        <f>'2.3'!BK50/'3.1.a'!$J$183</f>
        <v>2.5957966103452808E-4</v>
      </c>
      <c r="BL50" s="145">
        <f>'2.3'!BL50/'3.1.a'!$J$183</f>
        <v>3.4132257485825304E-4</v>
      </c>
      <c r="BM50" s="145">
        <f>'2.3'!BM50/'3.1.a'!$J$183</f>
        <v>0</v>
      </c>
      <c r="BN50" s="223">
        <f>'2.3'!BN50/'3.1.a'!$J$183</f>
        <v>5.0133782127321355E-3</v>
      </c>
      <c r="BO50" s="222">
        <f>'2.3'!BO50/'3.1.a'!$K$183</f>
        <v>4.3395726102744081E-3</v>
      </c>
      <c r="BP50" s="145">
        <f>'2.3'!BP50/'3.1.a'!$K$183</f>
        <v>0</v>
      </c>
      <c r="BQ50" s="145">
        <f>'2.3'!BQ50/'3.1.a'!$K$183</f>
        <v>0</v>
      </c>
      <c r="BR50" s="145">
        <f>'2.3'!BR50/'3.1.a'!$K$183</f>
        <v>4.3395726102744081E-3</v>
      </c>
      <c r="BS50" s="145">
        <f>'2.3'!BS50/'3.1.a'!$K$183</f>
        <v>2.5836301595870209E-4</v>
      </c>
      <c r="BT50" s="145">
        <f>'2.3'!BT50/'3.1.a'!$K$183</f>
        <v>3.5442624310246608E-4</v>
      </c>
      <c r="BU50" s="145">
        <f>'2.3'!BU50/'3.1.a'!$K$183</f>
        <v>0</v>
      </c>
      <c r="BV50" s="223">
        <f>'2.3'!BV50/'3.1.a'!$K$183</f>
        <v>4.9523618693355755E-3</v>
      </c>
      <c r="BW50" s="222">
        <f>'2.3'!BW50/'3.1.a'!$L$183</f>
        <v>4.5957623668574825E-3</v>
      </c>
      <c r="BX50" s="145">
        <f>'2.3'!BX50/'3.1.a'!$L$183</f>
        <v>0</v>
      </c>
      <c r="BY50" s="145">
        <f>'2.3'!BY50/'3.1.a'!$L$183</f>
        <v>0</v>
      </c>
      <c r="BZ50" s="145">
        <f>'2.3'!BZ50/'3.1.a'!$L$183</f>
        <v>4.5957623668574825E-3</v>
      </c>
      <c r="CA50" s="145">
        <f>'2.3'!CA50/'3.1.a'!$L$183</f>
        <v>2.5372472043870927E-4</v>
      </c>
      <c r="CB50" s="145">
        <f>'2.3'!CB50/'3.1.a'!$L$183</f>
        <v>3.2589351456738551E-4</v>
      </c>
      <c r="CC50" s="145">
        <f>'2.3'!CC50/'3.1.a'!$L$183</f>
        <v>0</v>
      </c>
      <c r="CD50" s="223">
        <f>'2.3'!CD50/'3.1.a'!$L$183</f>
        <v>5.1753806018635775E-3</v>
      </c>
      <c r="CE50" s="222">
        <f>'2.3'!CE50/'3.1.a'!$M$183</f>
        <v>4.637717138421879E-2</v>
      </c>
      <c r="CF50" s="145">
        <f>'2.3'!CF50/'3.1.a'!$M$183</f>
        <v>0</v>
      </c>
      <c r="CG50" s="145">
        <f>'2.3'!CG50/'3.1.a'!$M$183</f>
        <v>0</v>
      </c>
      <c r="CH50" s="145">
        <f>'2.3'!CH50/'3.1.a'!$M$183</f>
        <v>4.637717138421879E-2</v>
      </c>
      <c r="CI50" s="145">
        <f>'2.3'!CI50/'3.1.a'!$M$183</f>
        <v>3.9362506486743086E-4</v>
      </c>
      <c r="CJ50" s="145">
        <f>'2.3'!CJ50/'3.1.a'!$M$183</f>
        <v>4.9057619373130644E-4</v>
      </c>
      <c r="CK50" s="145">
        <f>'2.3'!CK50/'3.1.a'!$M$183</f>
        <v>0</v>
      </c>
      <c r="CL50" s="273">
        <f>'2.3'!CL50/'3.1.a'!$M$183</f>
        <v>4.7261372642817531E-2</v>
      </c>
      <c r="CM50" s="222">
        <f>'2.3'!CM50/'3.1.a'!$N$183</f>
        <v>1.0944047732055456E-2</v>
      </c>
      <c r="CN50" s="145">
        <f>'2.3'!CN50/'3.1.a'!$N$183</f>
        <v>0</v>
      </c>
      <c r="CO50" s="145">
        <f>'2.3'!CO50/'3.1.a'!$N$183</f>
        <v>0</v>
      </c>
      <c r="CP50" s="145">
        <f>'2.3'!CP50/'3.1.a'!$N$183</f>
        <v>1.0944047732055456E-2</v>
      </c>
      <c r="CQ50" s="145">
        <f>'2.3'!CQ50/'3.1.a'!$N$183</f>
        <v>5.0792605252888707E-4</v>
      </c>
      <c r="CR50" s="215" t="s">
        <v>826</v>
      </c>
      <c r="CS50" s="145">
        <f>'2.3'!CS50/'3.1.a'!$N$183</f>
        <v>0</v>
      </c>
      <c r="CT50" s="277" t="s">
        <v>826</v>
      </c>
    </row>
    <row r="51" spans="1:98" ht="20" customHeight="1" x14ac:dyDescent="0.2">
      <c r="A51" s="35">
        <v>273</v>
      </c>
      <c r="B51" s="36" t="s">
        <v>516</v>
      </c>
      <c r="C51" s="218">
        <f>'2.3'!C51/'3.1.a'!$C$183</f>
        <v>1.8490049530231888E-2</v>
      </c>
      <c r="D51" s="143">
        <f>'2.3'!D51/'3.1.a'!$C$183</f>
        <v>0</v>
      </c>
      <c r="E51" s="143">
        <f>'2.3'!E51/'3.1.a'!$C$183</f>
        <v>0</v>
      </c>
      <c r="F51" s="143">
        <f>'2.3'!F51/'3.1.a'!$C$183</f>
        <v>1.8490049530231888E-2</v>
      </c>
      <c r="G51" s="143">
        <f>'2.3'!G51/'3.1.a'!$C$183</f>
        <v>1.7798109622390333E-2</v>
      </c>
      <c r="H51" s="143">
        <f>'2.3'!H51/'3.1.a'!$C$183</f>
        <v>3.8386277510837146E-3</v>
      </c>
      <c r="I51" s="143">
        <f>'2.3'!I51/'3.1.a'!$C$183</f>
        <v>0</v>
      </c>
      <c r="J51" s="219">
        <f>'2.3'!J51/'3.1.a'!$C$183</f>
        <v>4.0126786903705941E-2</v>
      </c>
      <c r="K51" s="218">
        <f>'2.3'!K51/'3.1.a'!$D$183</f>
        <v>1.7579188754592266E-2</v>
      </c>
      <c r="L51" s="143">
        <f>'2.3'!L51/'3.1.a'!$D$183</f>
        <v>0</v>
      </c>
      <c r="M51" s="143">
        <f>'2.3'!M51/'3.1.a'!$D$183</f>
        <v>0</v>
      </c>
      <c r="N51" s="143">
        <f>'2.3'!N51/'3.1.a'!$D$183</f>
        <v>1.7579188754592266E-2</v>
      </c>
      <c r="O51" s="143">
        <f>'2.3'!O51/'3.1.a'!$D$183</f>
        <v>1.8001916518005052E-2</v>
      </c>
      <c r="P51" s="143">
        <f>'2.3'!P51/'3.1.a'!$D$183</f>
        <v>3.8599493248263751E-3</v>
      </c>
      <c r="Q51" s="143">
        <f>'2.3'!Q51/'3.1.a'!$D$183</f>
        <v>0</v>
      </c>
      <c r="R51" s="219">
        <f>'2.3'!R51/'3.1.a'!$D$183</f>
        <v>3.944105459742369E-2</v>
      </c>
      <c r="S51" s="218">
        <f>'2.3'!S51/'3.1.a'!$E$183</f>
        <v>1.6667694821653863E-2</v>
      </c>
      <c r="T51" s="143">
        <f>'2.3'!T51/'3.1.a'!$E$183</f>
        <v>0</v>
      </c>
      <c r="U51" s="143">
        <f>'2.3'!U51/'3.1.a'!$E$183</f>
        <v>0</v>
      </c>
      <c r="V51" s="143">
        <f>'2.3'!V51/'3.1.a'!$E$183</f>
        <v>1.6667694821653863E-2</v>
      </c>
      <c r="W51" s="143">
        <f>'2.3'!W51/'3.1.a'!$E$183</f>
        <v>1.8872774891791337E-2</v>
      </c>
      <c r="X51" s="143">
        <f>'2.3'!X51/'3.1.a'!$E$183</f>
        <v>4.1190657990808266E-3</v>
      </c>
      <c r="Y51" s="143">
        <f>'2.3'!Y51/'3.1.a'!$E$183</f>
        <v>0</v>
      </c>
      <c r="Z51" s="219">
        <f>'2.3'!Z51/'3.1.a'!$E$183</f>
        <v>3.9659535512526024E-2</v>
      </c>
      <c r="AA51" s="218">
        <f>'2.3'!AA51/'3.1.a'!$F$183</f>
        <v>1.6366014449203704E-2</v>
      </c>
      <c r="AB51" s="143">
        <f>'2.3'!AB51/'3.1.a'!$F$183</f>
        <v>0</v>
      </c>
      <c r="AC51" s="143">
        <f>'2.3'!AC51/'3.1.a'!$F$183</f>
        <v>0</v>
      </c>
      <c r="AD51" s="143">
        <f>'2.3'!AD51/'3.1.a'!$F$183</f>
        <v>1.6366014449203704E-2</v>
      </c>
      <c r="AE51" s="143">
        <f>'2.3'!AE51/'3.1.a'!$F$183</f>
        <v>1.9215919478811221E-2</v>
      </c>
      <c r="AF51" s="143">
        <f>'2.3'!AF51/'3.1.a'!$F$183</f>
        <v>4.1523579343372627E-3</v>
      </c>
      <c r="AG51" s="143">
        <f>'2.3'!AG51/'3.1.a'!$F$183</f>
        <v>0</v>
      </c>
      <c r="AH51" s="219">
        <f>'2.3'!AH51/'3.1.a'!$F$183</f>
        <v>3.9734291862352181E-2</v>
      </c>
      <c r="AI51" s="218">
        <f>'2.3'!AI51/'3.1.a'!$G$183</f>
        <v>1.6553227350470056E-2</v>
      </c>
      <c r="AJ51" s="143">
        <f>'2.3'!AJ51/'3.1.a'!$G$183</f>
        <v>0</v>
      </c>
      <c r="AK51" s="143">
        <f>'2.3'!AK51/'3.1.a'!$G$183</f>
        <v>0</v>
      </c>
      <c r="AL51" s="143">
        <f>'2.3'!AL51/'3.1.a'!$G$183</f>
        <v>1.6553227350470056E-2</v>
      </c>
      <c r="AM51" s="143">
        <f>'2.3'!AM51/'3.1.a'!$G$183</f>
        <v>1.9971718185186827E-2</v>
      </c>
      <c r="AN51" s="143">
        <f>'2.3'!AN51/'3.1.a'!$G$183</f>
        <v>4.6991560872997407E-3</v>
      </c>
      <c r="AO51" s="143">
        <f>'2.3'!AO51/'3.1.a'!$G$183</f>
        <v>0</v>
      </c>
      <c r="AP51" s="219">
        <f>'2.3'!AP51/'3.1.a'!$G$183</f>
        <v>4.122410162295663E-2</v>
      </c>
      <c r="AQ51" s="218">
        <f>'2.3'!AQ51/'3.1.a'!$H$183</f>
        <v>1.7283085432424801E-2</v>
      </c>
      <c r="AR51" s="143">
        <f>'2.3'!AR51/'3.1.a'!$H$183</f>
        <v>0</v>
      </c>
      <c r="AS51" s="143">
        <f>'2.3'!AS51/'3.1.a'!$H$183</f>
        <v>0</v>
      </c>
      <c r="AT51" s="143">
        <f>'2.3'!AT51/'3.1.a'!$H$183</f>
        <v>1.7283085432424801E-2</v>
      </c>
      <c r="AU51" s="143">
        <f>'2.3'!AU51/'3.1.a'!$H$183</f>
        <v>2.1659253780866465E-2</v>
      </c>
      <c r="AV51" s="143">
        <f>'2.3'!AV51/'3.1.a'!$H$183</f>
        <v>5.1646787319998026E-3</v>
      </c>
      <c r="AW51" s="143">
        <f>'2.3'!AW51/'3.1.a'!$H$183</f>
        <v>0</v>
      </c>
      <c r="AX51" s="219">
        <f>'2.3'!AX51/'3.1.a'!$H$183</f>
        <v>4.4107017945291066E-2</v>
      </c>
      <c r="AY51" s="218">
        <f>'2.3'!AY51/'3.1.a'!$I$183</f>
        <v>1.7804848798736003E-2</v>
      </c>
      <c r="AZ51" s="143">
        <f>'2.3'!AZ51/'3.1.a'!$I$183</f>
        <v>0</v>
      </c>
      <c r="BA51" s="143">
        <f>'2.3'!BA51/'3.1.a'!$I$183</f>
        <v>0</v>
      </c>
      <c r="BB51" s="143">
        <f>'2.3'!BB51/'3.1.a'!$I$183</f>
        <v>1.7804848798736003E-2</v>
      </c>
      <c r="BC51" s="143">
        <f>'2.3'!BC51/'3.1.a'!$I$183</f>
        <v>2.2768754376920466E-2</v>
      </c>
      <c r="BD51" s="143">
        <f>'2.3'!BD51/'3.1.a'!$I$183</f>
        <v>5.8007901723717602E-3</v>
      </c>
      <c r="BE51" s="143">
        <f>'2.3'!BE51/'3.1.a'!$I$183</f>
        <v>0</v>
      </c>
      <c r="BF51" s="219">
        <f>'2.3'!BF51/'3.1.a'!$I$183</f>
        <v>4.6374393348028231E-2</v>
      </c>
      <c r="BG51" s="218">
        <f>'2.3'!BG51/'3.1.a'!$J$183</f>
        <v>1.8754331607163572E-2</v>
      </c>
      <c r="BH51" s="143">
        <f>'2.3'!BH51/'3.1.a'!$J$183</f>
        <v>0</v>
      </c>
      <c r="BI51" s="143">
        <f>'2.3'!BI51/'3.1.a'!$J$183</f>
        <v>0</v>
      </c>
      <c r="BJ51" s="143">
        <f>'2.3'!BJ51/'3.1.a'!$J$183</f>
        <v>1.8754331607163572E-2</v>
      </c>
      <c r="BK51" s="143">
        <f>'2.3'!BK51/'3.1.a'!$J$183</f>
        <v>2.3936768498162436E-2</v>
      </c>
      <c r="BL51" s="143">
        <f>'2.3'!BL51/'3.1.a'!$J$183</f>
        <v>6.3853351053219914E-3</v>
      </c>
      <c r="BM51" s="143">
        <f>'2.3'!BM51/'3.1.a'!$J$183</f>
        <v>0</v>
      </c>
      <c r="BN51" s="219">
        <f>'2.3'!BN51/'3.1.a'!$J$183</f>
        <v>4.9076435210648001E-2</v>
      </c>
      <c r="BO51" s="218">
        <f>'2.3'!BO51/'3.1.a'!$K$183</f>
        <v>1.855991216633731E-2</v>
      </c>
      <c r="BP51" s="143">
        <f>'2.3'!BP51/'3.1.a'!$K$183</f>
        <v>0</v>
      </c>
      <c r="BQ51" s="143">
        <f>'2.3'!BQ51/'3.1.a'!$K$183</f>
        <v>0</v>
      </c>
      <c r="BR51" s="143">
        <f>'2.3'!BR51/'3.1.a'!$K$183</f>
        <v>1.855991216633731E-2</v>
      </c>
      <c r="BS51" s="143">
        <f>'2.3'!BS51/'3.1.a'!$K$183</f>
        <v>2.4396162834130555E-2</v>
      </c>
      <c r="BT51" s="143">
        <f>'2.3'!BT51/'3.1.a'!$K$183</f>
        <v>6.727025839938317E-3</v>
      </c>
      <c r="BU51" s="143">
        <f>'2.3'!BU51/'3.1.a'!$K$183</f>
        <v>0</v>
      </c>
      <c r="BV51" s="219">
        <f>'2.3'!BV51/'3.1.a'!$K$183</f>
        <v>4.9683100840406183E-2</v>
      </c>
      <c r="BW51" s="218">
        <f>'2.3'!BW51/'3.1.a'!$L$183</f>
        <v>1.8799942881241517E-2</v>
      </c>
      <c r="BX51" s="143">
        <f>'2.3'!BX51/'3.1.a'!$L$183</f>
        <v>0</v>
      </c>
      <c r="BY51" s="143">
        <f>'2.3'!BY51/'3.1.a'!$L$183</f>
        <v>0</v>
      </c>
      <c r="BZ51" s="143">
        <f>'2.3'!BZ51/'3.1.a'!$L$183</f>
        <v>1.8799942881241517E-2</v>
      </c>
      <c r="CA51" s="143">
        <f>'2.3'!CA51/'3.1.a'!$L$183</f>
        <v>2.5153848059610791E-2</v>
      </c>
      <c r="CB51" s="143">
        <f>'2.3'!CB51/'3.1.a'!$L$183</f>
        <v>7.2442599437545366E-3</v>
      </c>
      <c r="CC51" s="143">
        <f>'2.3'!CC51/'3.1.a'!$L$183</f>
        <v>0</v>
      </c>
      <c r="CD51" s="219">
        <f>'2.3'!CD51/'3.1.a'!$L$183</f>
        <v>5.1198050884606848E-2</v>
      </c>
      <c r="CE51" s="218">
        <f>'2.3'!CE51/'3.1.a'!$M$183</f>
        <v>1.9166555161988265E-2</v>
      </c>
      <c r="CF51" s="143">
        <f>'2.3'!CF51/'3.1.a'!$M$183</f>
        <v>0</v>
      </c>
      <c r="CG51" s="143">
        <f>'2.3'!CG51/'3.1.a'!$M$183</f>
        <v>0</v>
      </c>
      <c r="CH51" s="143">
        <f>'2.3'!CH51/'3.1.a'!$M$183</f>
        <v>1.9166555161988265E-2</v>
      </c>
      <c r="CI51" s="143">
        <f>'2.3'!CI51/'3.1.a'!$M$183</f>
        <v>2.747955180449849E-2</v>
      </c>
      <c r="CJ51" s="143">
        <f>'2.3'!CJ51/'3.1.a'!$M$183</f>
        <v>7.7164911620063838E-3</v>
      </c>
      <c r="CK51" s="143">
        <f>'2.3'!CK51/'3.1.a'!$M$183</f>
        <v>0</v>
      </c>
      <c r="CL51" s="271">
        <f>'2.3'!CL51/'3.1.a'!$M$183</f>
        <v>5.4362598128493145E-2</v>
      </c>
      <c r="CM51" s="218">
        <f>'2.3'!CM51/'3.1.a'!$N$183</f>
        <v>1.6927358165695103E-2</v>
      </c>
      <c r="CN51" s="143">
        <f>'2.3'!CN51/'3.1.a'!$N$183</f>
        <v>0</v>
      </c>
      <c r="CO51" s="143">
        <f>'2.3'!CO51/'3.1.a'!$N$183</f>
        <v>0</v>
      </c>
      <c r="CP51" s="143">
        <f>'2.3'!CP51/'3.1.a'!$N$183</f>
        <v>1.6927358165695103E-2</v>
      </c>
      <c r="CQ51" s="143">
        <f>'2.3'!CQ51/'3.1.a'!$N$183</f>
        <v>2.3727218371360763E-2</v>
      </c>
      <c r="CR51" s="143">
        <f>'2.3'!CR51/'3.1.a'!$N$183</f>
        <v>6.8099612500273641E-3</v>
      </c>
      <c r="CS51" s="143">
        <f>'2.3'!CS51/'3.1.a'!$N$183</f>
        <v>0</v>
      </c>
      <c r="CT51" s="271">
        <f>'2.3'!CT51/'3.1.a'!$N$183</f>
        <v>4.7464537787083233E-2</v>
      </c>
    </row>
    <row r="52" spans="1:98" s="106" customFormat="1" ht="20" customHeight="1" x14ac:dyDescent="0.2">
      <c r="A52" s="60" t="s">
        <v>517</v>
      </c>
      <c r="B52" s="106" t="s">
        <v>792</v>
      </c>
      <c r="C52" s="222">
        <f>'2.3'!C52/'3.1.a'!$C$183</f>
        <v>1.1793860163498459E-2</v>
      </c>
      <c r="D52" s="145">
        <f>'2.3'!D52/'3.1.a'!$C$183</f>
        <v>0</v>
      </c>
      <c r="E52" s="145">
        <f>'2.3'!E52/'3.1.a'!$C$183</f>
        <v>0</v>
      </c>
      <c r="F52" s="145">
        <f>'2.3'!F52/'3.1.a'!$C$183</f>
        <v>1.1793860163498459E-2</v>
      </c>
      <c r="G52" s="215" t="s">
        <v>826</v>
      </c>
      <c r="H52" s="215" t="s">
        <v>826</v>
      </c>
      <c r="I52" s="145">
        <f>'2.3'!I52/'3.1.a'!$C$183</f>
        <v>0</v>
      </c>
      <c r="J52" s="215" t="s">
        <v>826</v>
      </c>
      <c r="K52" s="222">
        <f>'2.3'!K52/'3.1.a'!$D$183</f>
        <v>1.130985725911495E-2</v>
      </c>
      <c r="L52" s="145">
        <f>'2.3'!L52/'3.1.a'!$D$183</f>
        <v>0</v>
      </c>
      <c r="M52" s="145">
        <f>'2.3'!M52/'3.1.a'!$D$183</f>
        <v>0</v>
      </c>
      <c r="N52" s="145">
        <f>'2.3'!N52/'3.1.a'!$D$183</f>
        <v>1.130985725911495E-2</v>
      </c>
      <c r="O52" s="215" t="s">
        <v>826</v>
      </c>
      <c r="P52" s="215" t="s">
        <v>826</v>
      </c>
      <c r="Q52" s="145">
        <f>'2.3'!Q52/'3.1.a'!$D$183</f>
        <v>0</v>
      </c>
      <c r="R52" s="215" t="s">
        <v>826</v>
      </c>
      <c r="S52" s="222">
        <f>'2.3'!S52/'3.1.a'!$E$183</f>
        <v>1.0903295897645987E-2</v>
      </c>
      <c r="T52" s="145">
        <f>'2.3'!T52/'3.1.a'!$E$183</f>
        <v>0</v>
      </c>
      <c r="U52" s="145">
        <f>'2.3'!U52/'3.1.a'!$E$183</f>
        <v>0</v>
      </c>
      <c r="V52" s="145">
        <f>'2.3'!V52/'3.1.a'!$E$183</f>
        <v>1.0903295897645987E-2</v>
      </c>
      <c r="W52" s="215" t="s">
        <v>826</v>
      </c>
      <c r="X52" s="215" t="s">
        <v>826</v>
      </c>
      <c r="Y52" s="145">
        <f>'2.3'!Y52/'3.1.a'!$E$183</f>
        <v>0</v>
      </c>
      <c r="Z52" s="215" t="s">
        <v>826</v>
      </c>
      <c r="AA52" s="222">
        <f>'2.3'!AA52/'3.1.a'!$F$183</f>
        <v>1.0625444798801264E-2</v>
      </c>
      <c r="AB52" s="145">
        <f>'2.3'!AB52/'3.1.a'!$F$183</f>
        <v>0</v>
      </c>
      <c r="AC52" s="145">
        <f>'2.3'!AC52/'3.1.a'!$F$183</f>
        <v>0</v>
      </c>
      <c r="AD52" s="145">
        <f>'2.3'!AD52/'3.1.a'!$F$183</f>
        <v>1.0625444798801264E-2</v>
      </c>
      <c r="AE52" s="215" t="s">
        <v>826</v>
      </c>
      <c r="AF52" s="215" t="s">
        <v>826</v>
      </c>
      <c r="AG52" s="145">
        <f>'2.3'!AG52/'3.1.a'!$F$183</f>
        <v>0</v>
      </c>
      <c r="AH52" s="215" t="s">
        <v>826</v>
      </c>
      <c r="AI52" s="222">
        <f>'2.3'!AI52/'3.1.a'!$G$183</f>
        <v>1.0608463365363932E-2</v>
      </c>
      <c r="AJ52" s="145">
        <f>'2.3'!AJ52/'3.1.a'!$G$183</f>
        <v>0</v>
      </c>
      <c r="AK52" s="145">
        <f>'2.3'!AK52/'3.1.a'!$G$183</f>
        <v>0</v>
      </c>
      <c r="AL52" s="145">
        <f>'2.3'!AL52/'3.1.a'!$G$183</f>
        <v>1.0608463365363932E-2</v>
      </c>
      <c r="AM52" s="215" t="s">
        <v>826</v>
      </c>
      <c r="AN52" s="215" t="s">
        <v>826</v>
      </c>
      <c r="AO52" s="145">
        <f>'2.3'!AO52/'3.1.a'!$G$183</f>
        <v>0</v>
      </c>
      <c r="AP52" s="215" t="s">
        <v>826</v>
      </c>
      <c r="AQ52" s="222">
        <f>'2.3'!AQ52/'3.1.a'!$H$183</f>
        <v>1.1013140118241359E-2</v>
      </c>
      <c r="AR52" s="145">
        <f>'2.3'!AR52/'3.1.a'!$H$183</f>
        <v>0</v>
      </c>
      <c r="AS52" s="145">
        <f>'2.3'!AS52/'3.1.a'!$H$183</f>
        <v>0</v>
      </c>
      <c r="AT52" s="145">
        <f>'2.3'!AT52/'3.1.a'!$H$183</f>
        <v>1.1013140118241359E-2</v>
      </c>
      <c r="AU52" s="215" t="s">
        <v>826</v>
      </c>
      <c r="AV52" s="215" t="s">
        <v>826</v>
      </c>
      <c r="AW52" s="145">
        <f>'2.3'!AW52/'3.1.a'!$H$183</f>
        <v>0</v>
      </c>
      <c r="AX52" s="215" t="s">
        <v>826</v>
      </c>
      <c r="AY52" s="222">
        <f>'2.3'!AY52/'3.1.a'!$I$183</f>
        <v>1.1445404440432851E-2</v>
      </c>
      <c r="AZ52" s="145">
        <f>'2.3'!AZ52/'3.1.a'!$I$183</f>
        <v>0</v>
      </c>
      <c r="BA52" s="145">
        <f>'2.3'!BA52/'3.1.a'!$I$183</f>
        <v>0</v>
      </c>
      <c r="BB52" s="145">
        <f>'2.3'!BB52/'3.1.a'!$I$183</f>
        <v>1.1445404440432851E-2</v>
      </c>
      <c r="BC52" s="215" t="s">
        <v>826</v>
      </c>
      <c r="BD52" s="215" t="s">
        <v>826</v>
      </c>
      <c r="BE52" s="145">
        <f>'2.3'!BE52/'3.1.a'!$I$183</f>
        <v>0</v>
      </c>
      <c r="BF52" s="215" t="s">
        <v>826</v>
      </c>
      <c r="BG52" s="222">
        <f>'2.3'!BG52/'3.1.a'!$J$183</f>
        <v>1.2038092723637891E-2</v>
      </c>
      <c r="BH52" s="145">
        <f>'2.3'!BH52/'3.1.a'!$J$183</f>
        <v>0</v>
      </c>
      <c r="BI52" s="145">
        <f>'2.3'!BI52/'3.1.a'!$J$183</f>
        <v>0</v>
      </c>
      <c r="BJ52" s="145">
        <f>'2.3'!BJ52/'3.1.a'!$J$183</f>
        <v>1.2038092723637891E-2</v>
      </c>
      <c r="BK52" s="215" t="s">
        <v>826</v>
      </c>
      <c r="BL52" s="215" t="s">
        <v>826</v>
      </c>
      <c r="BM52" s="145">
        <f>'2.3'!BM52/'3.1.a'!$J$183</f>
        <v>0</v>
      </c>
      <c r="BN52" s="215" t="s">
        <v>826</v>
      </c>
      <c r="BO52" s="222">
        <f>'2.3'!BO52/'3.1.a'!$K$183</f>
        <v>1.1733018955302297E-2</v>
      </c>
      <c r="BP52" s="145">
        <f>'2.3'!BP52/'3.1.a'!$K$183</f>
        <v>0</v>
      </c>
      <c r="BQ52" s="145">
        <f>'2.3'!BQ52/'3.1.a'!$K$183</f>
        <v>0</v>
      </c>
      <c r="BR52" s="145">
        <f>'2.3'!BR52/'3.1.a'!$K$183</f>
        <v>1.1733018955302297E-2</v>
      </c>
      <c r="BS52" s="215" t="s">
        <v>826</v>
      </c>
      <c r="BT52" s="215" t="s">
        <v>826</v>
      </c>
      <c r="BU52" s="145">
        <f>'2.3'!BU52/'3.1.a'!$K$183</f>
        <v>0</v>
      </c>
      <c r="BV52" s="215" t="s">
        <v>826</v>
      </c>
      <c r="BW52" s="222">
        <f>'2.3'!BW52/'3.1.a'!$L$183</f>
        <v>1.1871164273811087E-2</v>
      </c>
      <c r="BX52" s="145">
        <f>'2.3'!BX52/'3.1.a'!$L$183</f>
        <v>0</v>
      </c>
      <c r="BY52" s="145">
        <f>'2.3'!BY52/'3.1.a'!$L$183</f>
        <v>0</v>
      </c>
      <c r="BZ52" s="145">
        <f>'2.3'!BZ52/'3.1.a'!$L$183</f>
        <v>1.1871164273811087E-2</v>
      </c>
      <c r="CA52" s="215">
        <f>'2.3'!CA52/'3.1.a'!$L$183</f>
        <v>1.9469078398138752E-2</v>
      </c>
      <c r="CB52" s="215" t="s">
        <v>826</v>
      </c>
      <c r="CC52" s="145">
        <f>'2.3'!CC52/'3.1.a'!$L$183</f>
        <v>0</v>
      </c>
      <c r="CD52" s="215" t="s">
        <v>826</v>
      </c>
      <c r="CE52" s="222">
        <f>'2.3'!CE52/'3.1.a'!$M$183</f>
        <v>1.2061012749981084E-2</v>
      </c>
      <c r="CF52" s="145">
        <f>'2.3'!CF52/'3.1.a'!$M$183</f>
        <v>0</v>
      </c>
      <c r="CG52" s="145">
        <f>'2.3'!CG52/'3.1.a'!$M$183</f>
        <v>0</v>
      </c>
      <c r="CH52" s="145">
        <f>'2.3'!CH52/'3.1.a'!$M$183</f>
        <v>1.2061012749981084E-2</v>
      </c>
      <c r="CI52" s="215">
        <f>'2.3'!CI52/'3.1.a'!$M$183</f>
        <v>2.1166453269203935E-2</v>
      </c>
      <c r="CJ52" s="215" t="s">
        <v>826</v>
      </c>
      <c r="CK52" s="145">
        <f>'2.3'!CK52/'3.1.a'!$M$183</f>
        <v>0</v>
      </c>
      <c r="CL52" s="277" t="s">
        <v>826</v>
      </c>
      <c r="CM52" s="222">
        <f>'2.3'!CM52/'3.1.a'!$N$183</f>
        <v>1.0494782545268212E-2</v>
      </c>
      <c r="CN52" s="145">
        <f>'2.3'!CN52/'3.1.a'!$N$183</f>
        <v>0</v>
      </c>
      <c r="CO52" s="145">
        <f>'2.3'!CO52/'3.1.a'!$N$183</f>
        <v>0</v>
      </c>
      <c r="CP52" s="145">
        <f>'2.3'!CP52/'3.1.a'!$N$183</f>
        <v>1.0494782545268212E-2</v>
      </c>
      <c r="CQ52" s="215">
        <f>'2.3'!CQ52/'3.1.a'!$N$183</f>
        <v>1.8441007369344557E-2</v>
      </c>
      <c r="CR52" s="215" t="s">
        <v>826</v>
      </c>
      <c r="CS52" s="145">
        <f>'2.3'!CS52/'3.1.a'!$N$183</f>
        <v>0</v>
      </c>
      <c r="CT52" s="277" t="s">
        <v>826</v>
      </c>
    </row>
    <row r="53" spans="1:98" s="106" customFormat="1" ht="20" customHeight="1" x14ac:dyDescent="0.2">
      <c r="A53" s="60" t="s">
        <v>518</v>
      </c>
      <c r="B53" s="106" t="s">
        <v>790</v>
      </c>
      <c r="C53" s="222">
        <f>'2.3'!C53/'3.1.a'!$C$183</f>
        <v>6.5956404006179354E-3</v>
      </c>
      <c r="D53" s="145">
        <f>'2.3'!D53/'3.1.a'!$C$183</f>
        <v>0</v>
      </c>
      <c r="E53" s="145">
        <f>'2.3'!E53/'3.1.a'!$C$183</f>
        <v>0</v>
      </c>
      <c r="F53" s="145">
        <f>'2.3'!F53/'3.1.a'!$C$183</f>
        <v>6.5956404006179354E-3</v>
      </c>
      <c r="G53" s="215" t="s">
        <v>826</v>
      </c>
      <c r="H53" s="215" t="s">
        <v>826</v>
      </c>
      <c r="I53" s="145">
        <f>'2.3'!I53/'3.1.a'!$C$183</f>
        <v>0</v>
      </c>
      <c r="J53" s="215" t="s">
        <v>826</v>
      </c>
      <c r="K53" s="222">
        <f>'2.3'!K53/'3.1.a'!$D$183</f>
        <v>6.1703389391122628E-3</v>
      </c>
      <c r="L53" s="145">
        <f>'2.3'!L53/'3.1.a'!$D$183</f>
        <v>0</v>
      </c>
      <c r="M53" s="145">
        <f>'2.3'!M53/'3.1.a'!$D$183</f>
        <v>0</v>
      </c>
      <c r="N53" s="145">
        <f>'2.3'!N53/'3.1.a'!$D$183</f>
        <v>6.1703389391122628E-3</v>
      </c>
      <c r="O53" s="215" t="s">
        <v>826</v>
      </c>
      <c r="P53" s="215" t="s">
        <v>826</v>
      </c>
      <c r="Q53" s="145">
        <f>'2.3'!Q53/'3.1.a'!$D$183</f>
        <v>0</v>
      </c>
      <c r="R53" s="215" t="s">
        <v>826</v>
      </c>
      <c r="S53" s="222">
        <f>'2.3'!S53/'3.1.a'!$E$183</f>
        <v>5.668069491945601E-3</v>
      </c>
      <c r="T53" s="145">
        <f>'2.3'!T53/'3.1.a'!$E$183</f>
        <v>0</v>
      </c>
      <c r="U53" s="145">
        <f>'2.3'!U53/'3.1.a'!$E$183</f>
        <v>0</v>
      </c>
      <c r="V53" s="145">
        <f>'2.3'!V53/'3.1.a'!$E$183</f>
        <v>5.668069491945601E-3</v>
      </c>
      <c r="W53" s="215" t="s">
        <v>826</v>
      </c>
      <c r="X53" s="215" t="s">
        <v>826</v>
      </c>
      <c r="Y53" s="145">
        <f>'2.3'!Y53/'3.1.a'!$E$183</f>
        <v>0</v>
      </c>
      <c r="Z53" s="215" t="s">
        <v>826</v>
      </c>
      <c r="AA53" s="222">
        <f>'2.3'!AA53/'3.1.a'!$F$183</f>
        <v>5.6434478424077193E-3</v>
      </c>
      <c r="AB53" s="145">
        <f>'2.3'!AB53/'3.1.a'!$F$183</f>
        <v>0</v>
      </c>
      <c r="AC53" s="145">
        <f>'2.3'!AC53/'3.1.a'!$F$183</f>
        <v>0</v>
      </c>
      <c r="AD53" s="145">
        <f>'2.3'!AD53/'3.1.a'!$F$183</f>
        <v>5.6434478424077193E-3</v>
      </c>
      <c r="AE53" s="215" t="s">
        <v>826</v>
      </c>
      <c r="AF53" s="215" t="s">
        <v>826</v>
      </c>
      <c r="AG53" s="145">
        <f>'2.3'!AG53/'3.1.a'!$F$183</f>
        <v>0</v>
      </c>
      <c r="AH53" s="215" t="s">
        <v>826</v>
      </c>
      <c r="AI53" s="222">
        <f>'2.3'!AI53/'3.1.a'!$G$183</f>
        <v>5.7941143422536919E-3</v>
      </c>
      <c r="AJ53" s="145">
        <f>'2.3'!AJ53/'3.1.a'!$G$183</f>
        <v>0</v>
      </c>
      <c r="AK53" s="145">
        <f>'2.3'!AK53/'3.1.a'!$G$183</f>
        <v>0</v>
      </c>
      <c r="AL53" s="145">
        <f>'2.3'!AL53/'3.1.a'!$G$183</f>
        <v>5.7941143422536919E-3</v>
      </c>
      <c r="AM53" s="215" t="s">
        <v>826</v>
      </c>
      <c r="AN53" s="215" t="s">
        <v>826</v>
      </c>
      <c r="AO53" s="145">
        <f>'2.3'!AO53/'3.1.a'!$G$183</f>
        <v>0</v>
      </c>
      <c r="AP53" s="215" t="s">
        <v>826</v>
      </c>
      <c r="AQ53" s="222">
        <f>'2.3'!AQ53/'3.1.a'!$H$183</f>
        <v>6.1480907786534101E-3</v>
      </c>
      <c r="AR53" s="145">
        <f>'2.3'!AR53/'3.1.a'!$H$183</f>
        <v>0</v>
      </c>
      <c r="AS53" s="145">
        <f>'2.3'!AS53/'3.1.a'!$H$183</f>
        <v>0</v>
      </c>
      <c r="AT53" s="145">
        <f>'2.3'!AT53/'3.1.a'!$H$183</f>
        <v>6.1480907786534101E-3</v>
      </c>
      <c r="AU53" s="215" t="s">
        <v>826</v>
      </c>
      <c r="AV53" s="215" t="s">
        <v>826</v>
      </c>
      <c r="AW53" s="145">
        <f>'2.3'!AW53/'3.1.a'!$H$183</f>
        <v>0</v>
      </c>
      <c r="AX53" s="215" t="s">
        <v>826</v>
      </c>
      <c r="AY53" s="222">
        <f>'2.3'!AY53/'3.1.a'!$I$183</f>
        <v>6.1624027049964536E-3</v>
      </c>
      <c r="AZ53" s="145">
        <f>'2.3'!AZ53/'3.1.a'!$I$183</f>
        <v>0</v>
      </c>
      <c r="BA53" s="145">
        <f>'2.3'!BA53/'3.1.a'!$I$183</f>
        <v>0</v>
      </c>
      <c r="BB53" s="145">
        <f>'2.3'!BB53/'3.1.a'!$I$183</f>
        <v>6.1624027049964536E-3</v>
      </c>
      <c r="BC53" s="215" t="s">
        <v>826</v>
      </c>
      <c r="BD53" s="215" t="s">
        <v>826</v>
      </c>
      <c r="BE53" s="145">
        <f>'2.3'!BE53/'3.1.a'!$I$183</f>
        <v>0</v>
      </c>
      <c r="BF53" s="215" t="s">
        <v>826</v>
      </c>
      <c r="BG53" s="222">
        <f>'2.3'!BG53/'3.1.a'!$J$183</f>
        <v>6.5069244592398023E-3</v>
      </c>
      <c r="BH53" s="145">
        <f>'2.3'!BH53/'3.1.a'!$J$183</f>
        <v>0</v>
      </c>
      <c r="BI53" s="145">
        <f>'2.3'!BI53/'3.1.a'!$J$183</f>
        <v>0</v>
      </c>
      <c r="BJ53" s="145">
        <f>'2.3'!BJ53/'3.1.a'!$J$183</f>
        <v>6.5069244592398023E-3</v>
      </c>
      <c r="BK53" s="215" t="s">
        <v>826</v>
      </c>
      <c r="BL53" s="215" t="s">
        <v>826</v>
      </c>
      <c r="BM53" s="145">
        <f>'2.3'!BM53/'3.1.a'!$J$183</f>
        <v>0</v>
      </c>
      <c r="BN53" s="215" t="s">
        <v>826</v>
      </c>
      <c r="BO53" s="222">
        <f>'2.3'!BO53/'3.1.a'!$K$183</f>
        <v>6.630291119554846E-3</v>
      </c>
      <c r="BP53" s="145">
        <f>'2.3'!BP53/'3.1.a'!$K$183</f>
        <v>0</v>
      </c>
      <c r="BQ53" s="145">
        <f>'2.3'!BQ53/'3.1.a'!$K$183</f>
        <v>0</v>
      </c>
      <c r="BR53" s="145">
        <f>'2.3'!BR53/'3.1.a'!$K$183</f>
        <v>6.630291119554846E-3</v>
      </c>
      <c r="BS53" s="215" t="s">
        <v>826</v>
      </c>
      <c r="BT53" s="215" t="s">
        <v>826</v>
      </c>
      <c r="BU53" s="145">
        <f>'2.3'!BU53/'3.1.a'!$K$183</f>
        <v>0</v>
      </c>
      <c r="BV53" s="215" t="s">
        <v>826</v>
      </c>
      <c r="BW53" s="222">
        <f>'2.3'!BW53/'3.1.a'!$L$183</f>
        <v>6.7511362615238516E-3</v>
      </c>
      <c r="BX53" s="145">
        <f>'2.3'!BX53/'3.1.a'!$L$183</f>
        <v>0</v>
      </c>
      <c r="BY53" s="145">
        <f>'2.3'!BY53/'3.1.a'!$L$183</f>
        <v>0</v>
      </c>
      <c r="BZ53" s="145">
        <f>'2.3'!BZ53/'3.1.a'!$L$183</f>
        <v>6.7511362615238516E-3</v>
      </c>
      <c r="CA53" s="215">
        <f>'2.3'!CA53/'3.1.a'!$L$183</f>
        <v>5.2823080925182651E-3</v>
      </c>
      <c r="CB53" s="215" t="s">
        <v>826</v>
      </c>
      <c r="CC53" s="145">
        <f>'2.3'!CC53/'3.1.a'!$L$183</f>
        <v>0</v>
      </c>
      <c r="CD53" s="215" t="s">
        <v>826</v>
      </c>
      <c r="CE53" s="222">
        <f>'2.3'!CE53/'3.1.a'!$M$183</f>
        <v>6.9134113437382622E-3</v>
      </c>
      <c r="CF53" s="145">
        <f>'2.3'!CF53/'3.1.a'!$M$183</f>
        <v>0</v>
      </c>
      <c r="CG53" s="145">
        <f>'2.3'!CG53/'3.1.a'!$M$183</f>
        <v>0</v>
      </c>
      <c r="CH53" s="145">
        <f>'2.3'!CH53/'3.1.a'!$M$183</f>
        <v>6.9134113437382622E-3</v>
      </c>
      <c r="CI53" s="215">
        <f>'2.3'!CI53/'3.1.a'!$M$183</f>
        <v>6.0578771480836171E-3</v>
      </c>
      <c r="CJ53" s="215" t="s">
        <v>826</v>
      </c>
      <c r="CK53" s="145">
        <f>'2.3'!CK53/'3.1.a'!$M$183</f>
        <v>0</v>
      </c>
      <c r="CL53" s="277" t="s">
        <v>826</v>
      </c>
      <c r="CM53" s="222">
        <f>'2.3'!CM53/'3.1.a'!$N$183</f>
        <v>6.257492342365739E-3</v>
      </c>
      <c r="CN53" s="145">
        <f>'2.3'!CN53/'3.1.a'!$N$183</f>
        <v>0</v>
      </c>
      <c r="CO53" s="145">
        <f>'2.3'!CO53/'3.1.a'!$N$183</f>
        <v>0</v>
      </c>
      <c r="CP53" s="145">
        <f>'2.3'!CP53/'3.1.a'!$N$183</f>
        <v>6.257492342365739E-3</v>
      </c>
      <c r="CQ53" s="215">
        <f>'2.3'!CQ53/'3.1.a'!$N$183</f>
        <v>5.026106709954516E-3</v>
      </c>
      <c r="CR53" s="215" t="s">
        <v>826</v>
      </c>
      <c r="CS53" s="145">
        <f>'2.3'!CS53/'3.1.a'!$N$183</f>
        <v>0</v>
      </c>
      <c r="CT53" s="277" t="s">
        <v>826</v>
      </c>
    </row>
    <row r="54" spans="1:98" s="106" customFormat="1" ht="20" customHeight="1" x14ac:dyDescent="0.2">
      <c r="A54" s="60" t="s">
        <v>793</v>
      </c>
      <c r="B54" s="106" t="s">
        <v>791</v>
      </c>
      <c r="C54" s="222">
        <f>'2.3'!C54/'3.1.a'!$C$183</f>
        <v>1.0054896611549555E-4</v>
      </c>
      <c r="D54" s="145">
        <f>'2.3'!D54/'3.1.a'!$C$183</f>
        <v>0</v>
      </c>
      <c r="E54" s="145">
        <f>'2.3'!E54/'3.1.a'!$C$183</f>
        <v>0</v>
      </c>
      <c r="F54" s="145">
        <f>'2.3'!F54/'3.1.a'!$C$183</f>
        <v>1.0054896611549555E-4</v>
      </c>
      <c r="G54" s="215" t="s">
        <v>826</v>
      </c>
      <c r="H54" s="215" t="s">
        <v>826</v>
      </c>
      <c r="I54" s="145">
        <f>'2.3'!I54/'3.1.a'!$C$183</f>
        <v>0</v>
      </c>
      <c r="J54" s="215" t="s">
        <v>826</v>
      </c>
      <c r="K54" s="222">
        <f>'2.3'!K54/'3.1.a'!$D$183</f>
        <v>9.8992556365052218E-5</v>
      </c>
      <c r="L54" s="145">
        <f>'2.3'!L54/'3.1.a'!$D$183</f>
        <v>0</v>
      </c>
      <c r="M54" s="145">
        <f>'2.3'!M54/'3.1.a'!$D$183</f>
        <v>0</v>
      </c>
      <c r="N54" s="145">
        <f>'2.3'!N54/'3.1.a'!$D$183</f>
        <v>9.8992556365052218E-5</v>
      </c>
      <c r="O54" s="215" t="s">
        <v>826</v>
      </c>
      <c r="P54" s="215" t="s">
        <v>826</v>
      </c>
      <c r="Q54" s="145">
        <f>'2.3'!Q54/'3.1.a'!$D$183</f>
        <v>0</v>
      </c>
      <c r="R54" s="215" t="s">
        <v>826</v>
      </c>
      <c r="S54" s="222">
        <f>'2.3'!S54/'3.1.a'!$E$183</f>
        <v>9.6329432062277251E-5</v>
      </c>
      <c r="T54" s="145">
        <f>'2.3'!T54/'3.1.a'!$E$183</f>
        <v>0</v>
      </c>
      <c r="U54" s="145">
        <f>'2.3'!U54/'3.1.a'!$E$183</f>
        <v>0</v>
      </c>
      <c r="V54" s="145">
        <f>'2.3'!V54/'3.1.a'!$E$183</f>
        <v>9.6329432062277251E-5</v>
      </c>
      <c r="W54" s="215" t="s">
        <v>826</v>
      </c>
      <c r="X54" s="215" t="s">
        <v>826</v>
      </c>
      <c r="Y54" s="145">
        <f>'2.3'!Y54/'3.1.a'!$E$183</f>
        <v>0</v>
      </c>
      <c r="Z54" s="215" t="s">
        <v>826</v>
      </c>
      <c r="AA54" s="222">
        <f>'2.3'!AA54/'3.1.a'!$F$183</f>
        <v>9.7121807994719791E-5</v>
      </c>
      <c r="AB54" s="145">
        <f>'2.3'!AB54/'3.1.a'!$F$183</f>
        <v>0</v>
      </c>
      <c r="AC54" s="145">
        <f>'2.3'!AC54/'3.1.a'!$F$183</f>
        <v>0</v>
      </c>
      <c r="AD54" s="145">
        <f>'2.3'!AD54/'3.1.a'!$F$183</f>
        <v>9.7121807994719791E-5</v>
      </c>
      <c r="AE54" s="215" t="s">
        <v>826</v>
      </c>
      <c r="AF54" s="215" t="s">
        <v>826</v>
      </c>
      <c r="AG54" s="145">
        <f>'2.3'!AG54/'3.1.a'!$F$183</f>
        <v>0</v>
      </c>
      <c r="AH54" s="215" t="s">
        <v>826</v>
      </c>
      <c r="AI54" s="222">
        <f>'2.3'!AI54/'3.1.a'!$G$183</f>
        <v>1.5064964285243365E-4</v>
      </c>
      <c r="AJ54" s="145">
        <f>'2.3'!AJ54/'3.1.a'!$G$183</f>
        <v>0</v>
      </c>
      <c r="AK54" s="145">
        <f>'2.3'!AK54/'3.1.a'!$G$183</f>
        <v>0</v>
      </c>
      <c r="AL54" s="145">
        <f>'2.3'!AL54/'3.1.a'!$G$183</f>
        <v>1.5064964285243365E-4</v>
      </c>
      <c r="AM54" s="215" t="s">
        <v>826</v>
      </c>
      <c r="AN54" s="215" t="s">
        <v>826</v>
      </c>
      <c r="AO54" s="145">
        <f>'2.3'!AO54/'3.1.a'!$G$183</f>
        <v>0</v>
      </c>
      <c r="AP54" s="215" t="s">
        <v>826</v>
      </c>
      <c r="AQ54" s="222">
        <f>'2.3'!AQ54/'3.1.a'!$H$183</f>
        <v>1.2185453553003133E-4</v>
      </c>
      <c r="AR54" s="145">
        <f>'2.3'!AR54/'3.1.a'!$H$183</f>
        <v>0</v>
      </c>
      <c r="AS54" s="145">
        <f>'2.3'!AS54/'3.1.a'!$H$183</f>
        <v>0</v>
      </c>
      <c r="AT54" s="145">
        <f>'2.3'!AT54/'3.1.a'!$H$183</f>
        <v>1.2185453553003133E-4</v>
      </c>
      <c r="AU54" s="215" t="s">
        <v>826</v>
      </c>
      <c r="AV54" s="215" t="s">
        <v>826</v>
      </c>
      <c r="AW54" s="145">
        <f>'2.3'!AW54/'3.1.a'!$H$183</f>
        <v>0</v>
      </c>
      <c r="AX54" s="215" t="s">
        <v>826</v>
      </c>
      <c r="AY54" s="222">
        <f>'2.3'!AY54/'3.1.a'!$I$183</f>
        <v>1.970416533067021E-4</v>
      </c>
      <c r="AZ54" s="145">
        <f>'2.3'!AZ54/'3.1.a'!$I$183</f>
        <v>0</v>
      </c>
      <c r="BA54" s="145">
        <f>'2.3'!BA54/'3.1.a'!$I$183</f>
        <v>0</v>
      </c>
      <c r="BB54" s="145">
        <f>'2.3'!BB54/'3.1.a'!$I$183</f>
        <v>1.970416533067021E-4</v>
      </c>
      <c r="BC54" s="215" t="s">
        <v>826</v>
      </c>
      <c r="BD54" s="215" t="s">
        <v>826</v>
      </c>
      <c r="BE54" s="145">
        <f>'2.3'!BE54/'3.1.a'!$I$183</f>
        <v>0</v>
      </c>
      <c r="BF54" s="215" t="s">
        <v>826</v>
      </c>
      <c r="BG54" s="222">
        <f>'2.3'!BG54/'3.1.a'!$J$183</f>
        <v>2.0931442428588141E-4</v>
      </c>
      <c r="BH54" s="145">
        <f>'2.3'!BH54/'3.1.a'!$J$183</f>
        <v>0</v>
      </c>
      <c r="BI54" s="145">
        <f>'2.3'!BI54/'3.1.a'!$J$183</f>
        <v>0</v>
      </c>
      <c r="BJ54" s="145">
        <f>'2.3'!BJ54/'3.1.a'!$J$183</f>
        <v>2.0931442428588141E-4</v>
      </c>
      <c r="BK54" s="215" t="s">
        <v>826</v>
      </c>
      <c r="BL54" s="215" t="s">
        <v>826</v>
      </c>
      <c r="BM54" s="145">
        <f>'2.3'!BM54/'3.1.a'!$J$183</f>
        <v>0</v>
      </c>
      <c r="BN54" s="215" t="s">
        <v>826</v>
      </c>
      <c r="BO54" s="222">
        <f>'2.3'!BO54/'3.1.a'!$K$183</f>
        <v>1.9660209148016867E-4</v>
      </c>
      <c r="BP54" s="145">
        <f>'2.3'!BP54/'3.1.a'!$K$183</f>
        <v>0</v>
      </c>
      <c r="BQ54" s="145">
        <f>'2.3'!BQ54/'3.1.a'!$K$183</f>
        <v>0</v>
      </c>
      <c r="BR54" s="145">
        <f>'2.3'!BR54/'3.1.a'!$K$183</f>
        <v>1.9660209148016867E-4</v>
      </c>
      <c r="BS54" s="215" t="s">
        <v>826</v>
      </c>
      <c r="BT54" s="215" t="s">
        <v>826</v>
      </c>
      <c r="BU54" s="145">
        <f>'2.3'!BU54/'3.1.a'!$K$183</f>
        <v>0</v>
      </c>
      <c r="BV54" s="215" t="s">
        <v>826</v>
      </c>
      <c r="BW54" s="222">
        <f>'2.3'!BW54/'3.1.a'!$L$183</f>
        <v>1.7764234590657548E-4</v>
      </c>
      <c r="BX54" s="145">
        <f>'2.3'!BX54/'3.1.a'!$L$183</f>
        <v>0</v>
      </c>
      <c r="BY54" s="145">
        <f>'2.3'!BY54/'3.1.a'!$L$183</f>
        <v>0</v>
      </c>
      <c r="BZ54" s="145">
        <f>'2.3'!BZ54/'3.1.a'!$L$183</f>
        <v>1.7764234590657548E-4</v>
      </c>
      <c r="CA54" s="215">
        <f>'2.3'!CA54/'3.1.a'!$L$183</f>
        <v>4.0246156895377267E-4</v>
      </c>
      <c r="CB54" s="215" t="s">
        <v>826</v>
      </c>
      <c r="CC54" s="145">
        <f>'2.3'!CC54/'3.1.a'!$L$183</f>
        <v>0</v>
      </c>
      <c r="CD54" s="215" t="s">
        <v>826</v>
      </c>
      <c r="CE54" s="222">
        <f>'2.3'!CE54/'3.1.a'!$M$183</f>
        <v>1.9213106826891852E-4</v>
      </c>
      <c r="CF54" s="145">
        <f>'2.3'!CF54/'3.1.a'!$M$183</f>
        <v>0</v>
      </c>
      <c r="CG54" s="145">
        <f>'2.3'!CG54/'3.1.a'!$M$183</f>
        <v>0</v>
      </c>
      <c r="CH54" s="145">
        <f>'2.3'!CH54/'3.1.a'!$M$183</f>
        <v>1.9213106826891852E-4</v>
      </c>
      <c r="CI54" s="215">
        <f>'2.3'!CI54/'3.1.a'!$M$183</f>
        <v>2.5522138721094064E-4</v>
      </c>
      <c r="CJ54" s="215" t="s">
        <v>826</v>
      </c>
      <c r="CK54" s="145">
        <f>'2.3'!CK54/'3.1.a'!$M$183</f>
        <v>0</v>
      </c>
      <c r="CL54" s="277" t="s">
        <v>826</v>
      </c>
      <c r="CM54" s="222">
        <f>'2.3'!CM54/'3.1.a'!$N$183</f>
        <v>1.7508327806115337E-4</v>
      </c>
      <c r="CN54" s="145">
        <f>'2.3'!CN54/'3.1.a'!$N$183</f>
        <v>0</v>
      </c>
      <c r="CO54" s="145">
        <f>'2.3'!CO54/'3.1.a'!$N$183</f>
        <v>0</v>
      </c>
      <c r="CP54" s="145">
        <f>'2.3'!CP54/'3.1.a'!$N$183</f>
        <v>1.7508327806115337E-4</v>
      </c>
      <c r="CQ54" s="215">
        <f>'2.3'!CQ54/'3.1.a'!$N$183</f>
        <v>2.6010429206168608E-4</v>
      </c>
      <c r="CR54" s="215" t="s">
        <v>826</v>
      </c>
      <c r="CS54" s="145">
        <f>'2.3'!CS54/'3.1.a'!$N$183</f>
        <v>0</v>
      </c>
      <c r="CT54" s="277" t="s">
        <v>826</v>
      </c>
    </row>
    <row r="55" spans="1:98" ht="20" customHeight="1" x14ac:dyDescent="0.2">
      <c r="A55" s="32">
        <v>28</v>
      </c>
      <c r="B55" s="33" t="s">
        <v>396</v>
      </c>
      <c r="C55" s="230">
        <f>'2.3'!C55/'3.1.a'!$C$183</f>
        <v>2.7089071217513885E-3</v>
      </c>
      <c r="D55" s="207">
        <f>'2.3'!D55/'3.1.a'!$C$183</f>
        <v>0</v>
      </c>
      <c r="E55" s="207">
        <f>'2.3'!E55/'3.1.a'!$C$183</f>
        <v>0</v>
      </c>
      <c r="F55" s="207">
        <f>'2.3'!F55/'3.1.a'!$C$183</f>
        <v>2.7089071217513885E-3</v>
      </c>
      <c r="G55" s="207">
        <f>'2.3'!G55/'3.1.a'!$C$183</f>
        <v>5.024261490376547E-3</v>
      </c>
      <c r="H55" s="207">
        <f>'2.3'!H55/'3.1.a'!$C$183</f>
        <v>3.5467537855738761E-3</v>
      </c>
      <c r="I55" s="207">
        <f>'2.3'!I55/'3.1.a'!$C$183</f>
        <v>0</v>
      </c>
      <c r="J55" s="231">
        <f>'2.3'!J55/'3.1.a'!$C$183</f>
        <v>1.1279922397701812E-2</v>
      </c>
      <c r="K55" s="230">
        <f>'2.3'!K55/'3.1.a'!$D$183</f>
        <v>4.5630772294537889E-3</v>
      </c>
      <c r="L55" s="207">
        <f>'2.3'!L55/'3.1.a'!$D$183</f>
        <v>0</v>
      </c>
      <c r="M55" s="207">
        <f>'2.3'!M55/'3.1.a'!$D$183</f>
        <v>0</v>
      </c>
      <c r="N55" s="207">
        <f>'2.3'!N55/'3.1.a'!$D$183</f>
        <v>4.5630772294537889E-3</v>
      </c>
      <c r="O55" s="207">
        <f>'2.3'!O55/'3.1.a'!$D$183</f>
        <v>4.8836737661194793E-3</v>
      </c>
      <c r="P55" s="207">
        <f>'2.3'!P55/'3.1.a'!$D$183</f>
        <v>3.646571797535446E-3</v>
      </c>
      <c r="Q55" s="207">
        <f>'2.3'!Q55/'3.1.a'!$D$183</f>
        <v>0</v>
      </c>
      <c r="R55" s="231">
        <f>'2.3'!R55/'3.1.a'!$D$183</f>
        <v>1.3093322793108717E-2</v>
      </c>
      <c r="S55" s="230">
        <f>'2.3'!S55/'3.1.a'!$E$183</f>
        <v>5.3557891156252382E-3</v>
      </c>
      <c r="T55" s="207">
        <f>'2.3'!T55/'3.1.a'!$E$183</f>
        <v>0</v>
      </c>
      <c r="U55" s="207">
        <f>'2.3'!U55/'3.1.a'!$E$183</f>
        <v>0</v>
      </c>
      <c r="V55" s="207">
        <f>'2.3'!V55/'3.1.a'!$E$183</f>
        <v>5.3557891156252382E-3</v>
      </c>
      <c r="W55" s="207">
        <f>'2.3'!W55/'3.1.a'!$E$183</f>
        <v>4.8055248514663126E-3</v>
      </c>
      <c r="X55" s="207">
        <f>'2.3'!X55/'3.1.a'!$E$183</f>
        <v>4.0529314425314352E-3</v>
      </c>
      <c r="Y55" s="207">
        <f>'2.3'!Y55/'3.1.a'!$E$183</f>
        <v>0</v>
      </c>
      <c r="Z55" s="231">
        <f>'2.3'!Z55/'3.1.a'!$E$183</f>
        <v>1.4214245409622985E-2</v>
      </c>
      <c r="AA55" s="230">
        <f>'2.3'!AA55/'3.1.a'!$F$183</f>
        <v>5.9700592219180896E-3</v>
      </c>
      <c r="AB55" s="207">
        <f>'2.3'!AB55/'3.1.a'!$F$183</f>
        <v>0</v>
      </c>
      <c r="AC55" s="207">
        <f>'2.3'!AC55/'3.1.a'!$F$183</f>
        <v>0</v>
      </c>
      <c r="AD55" s="207">
        <f>'2.3'!AD55/'3.1.a'!$F$183</f>
        <v>5.9700592219180896E-3</v>
      </c>
      <c r="AE55" s="207">
        <f>'2.3'!AE55/'3.1.a'!$F$183</f>
        <v>4.8035233547722546E-3</v>
      </c>
      <c r="AF55" s="207">
        <f>'2.3'!AF55/'3.1.a'!$F$183</f>
        <v>3.7493753098163806E-3</v>
      </c>
      <c r="AG55" s="207">
        <f>'2.3'!AG55/'3.1.a'!$F$183</f>
        <v>0</v>
      </c>
      <c r="AH55" s="231">
        <f>'2.3'!AH55/'3.1.a'!$F$183</f>
        <v>1.4522957886506727E-2</v>
      </c>
      <c r="AI55" s="230">
        <f>'2.3'!AI55/'3.1.a'!$G$183</f>
        <v>6.491728931259837E-3</v>
      </c>
      <c r="AJ55" s="207">
        <f>'2.3'!AJ55/'3.1.a'!$G$183</f>
        <v>0</v>
      </c>
      <c r="AK55" s="207">
        <f>'2.3'!AK55/'3.1.a'!$G$183</f>
        <v>0</v>
      </c>
      <c r="AL55" s="207">
        <f>'2.3'!AL55/'3.1.a'!$G$183</f>
        <v>6.491728931259837E-3</v>
      </c>
      <c r="AM55" s="207">
        <f>'2.3'!AM55/'3.1.a'!$G$183</f>
        <v>4.9221882591920186E-3</v>
      </c>
      <c r="AN55" s="207">
        <f>'2.3'!AN55/'3.1.a'!$G$183</f>
        <v>3.997167610263995E-3</v>
      </c>
      <c r="AO55" s="207">
        <f>'2.3'!AO55/'3.1.a'!$G$183</f>
        <v>0</v>
      </c>
      <c r="AP55" s="231">
        <f>'2.3'!AP55/'3.1.a'!$G$183</f>
        <v>1.541108480071585E-2</v>
      </c>
      <c r="AQ55" s="230">
        <f>'2.3'!AQ55/'3.1.a'!$H$183</f>
        <v>5.4873696259371196E-3</v>
      </c>
      <c r="AR55" s="207">
        <f>'2.3'!AR55/'3.1.a'!$H$183</f>
        <v>0</v>
      </c>
      <c r="AS55" s="207">
        <f>'2.3'!AS55/'3.1.a'!$H$183</f>
        <v>0</v>
      </c>
      <c r="AT55" s="207">
        <f>'2.3'!AT55/'3.1.a'!$H$183</f>
        <v>5.4873696259371196E-3</v>
      </c>
      <c r="AU55" s="207">
        <f>'2.3'!AU55/'3.1.a'!$H$183</f>
        <v>5.4723079533295646E-3</v>
      </c>
      <c r="AV55" s="207">
        <f>'2.3'!AV55/'3.1.a'!$H$183</f>
        <v>5.3327940089278134E-3</v>
      </c>
      <c r="AW55" s="207">
        <f>'2.3'!AW55/'3.1.a'!$H$183</f>
        <v>0</v>
      </c>
      <c r="AX55" s="231">
        <f>'2.3'!AX55/'3.1.a'!$H$183</f>
        <v>1.6292471588194496E-2</v>
      </c>
      <c r="AY55" s="230">
        <f>'2.3'!AY55/'3.1.a'!$I$183</f>
        <v>5.3400340424194703E-3</v>
      </c>
      <c r="AZ55" s="207">
        <f>'2.3'!AZ55/'3.1.a'!$I$183</f>
        <v>0</v>
      </c>
      <c r="BA55" s="207">
        <f>'2.3'!BA55/'3.1.a'!$I$183</f>
        <v>0</v>
      </c>
      <c r="BB55" s="207">
        <f>'2.3'!BB55/'3.1.a'!$I$183</f>
        <v>5.3400340424194703E-3</v>
      </c>
      <c r="BC55" s="207">
        <f>'2.3'!BC55/'3.1.a'!$I$183</f>
        <v>6.3520514608742746E-3</v>
      </c>
      <c r="BD55" s="207">
        <f>'2.3'!BD55/'3.1.a'!$I$183</f>
        <v>4.9013881741791923E-3</v>
      </c>
      <c r="BE55" s="207">
        <f>'2.3'!BE55/'3.1.a'!$I$183</f>
        <v>0</v>
      </c>
      <c r="BF55" s="231">
        <f>'2.3'!BF55/'3.1.a'!$I$183</f>
        <v>1.659347367747294E-2</v>
      </c>
      <c r="BG55" s="230">
        <f>'2.3'!BG55/'3.1.a'!$J$183</f>
        <v>3.9725694894668121E-3</v>
      </c>
      <c r="BH55" s="207">
        <f>'2.3'!BH55/'3.1.a'!$J$183</f>
        <v>0</v>
      </c>
      <c r="BI55" s="207">
        <f>'2.3'!BI55/'3.1.a'!$J$183</f>
        <v>0</v>
      </c>
      <c r="BJ55" s="207">
        <f>'2.3'!BJ55/'3.1.a'!$J$183</f>
        <v>3.9725694894668121E-3</v>
      </c>
      <c r="BK55" s="207">
        <f>'2.3'!BK55/'3.1.a'!$J$183</f>
        <v>5.3398151600726465E-3</v>
      </c>
      <c r="BL55" s="207">
        <f>'2.3'!BL55/'3.1.a'!$J$183</f>
        <v>4.8418267790786389E-3</v>
      </c>
      <c r="BM55" s="207">
        <f>'2.3'!BM55/'3.1.a'!$J$183</f>
        <v>0</v>
      </c>
      <c r="BN55" s="231">
        <f>'2.3'!BN55/'3.1.a'!$J$183</f>
        <v>1.4154211428618097E-2</v>
      </c>
      <c r="BO55" s="230">
        <f>'2.3'!BO55/'3.1.a'!$K$183</f>
        <v>4.676531963736995E-3</v>
      </c>
      <c r="BP55" s="207">
        <f>'2.3'!BP55/'3.1.a'!$K$183</f>
        <v>0</v>
      </c>
      <c r="BQ55" s="207">
        <f>'2.3'!BQ55/'3.1.a'!$K$183</f>
        <v>0</v>
      </c>
      <c r="BR55" s="207">
        <f>'2.3'!BR55/'3.1.a'!$K$183</f>
        <v>4.676531963736995E-3</v>
      </c>
      <c r="BS55" s="207">
        <f>'2.3'!BS55/'3.1.a'!$K$183</f>
        <v>5.1563352367478043E-3</v>
      </c>
      <c r="BT55" s="207">
        <f>'2.3'!BT55/'3.1.a'!$K$183</f>
        <v>5.0164959633946255E-3</v>
      </c>
      <c r="BU55" s="207">
        <f>'2.3'!BU55/'3.1.a'!$K$183</f>
        <v>0</v>
      </c>
      <c r="BV55" s="231">
        <f>'2.3'!BV55/'3.1.a'!$K$183</f>
        <v>1.4849363163879425E-2</v>
      </c>
      <c r="BW55" s="230">
        <f>'2.3'!BW55/'3.1.a'!$L$183</f>
        <v>9.2424748538749227E-3</v>
      </c>
      <c r="BX55" s="207">
        <f>'2.3'!BX55/'3.1.a'!$L$183</f>
        <v>0</v>
      </c>
      <c r="BY55" s="207">
        <f>'2.3'!BY55/'3.1.a'!$L$183</f>
        <v>0</v>
      </c>
      <c r="BZ55" s="207">
        <f>'2.3'!BZ55/'3.1.a'!$L$183</f>
        <v>9.2424748538749227E-3</v>
      </c>
      <c r="CA55" s="207">
        <f>'2.3'!CA55/'3.1.a'!$L$183</f>
        <v>4.8194116975230246E-3</v>
      </c>
      <c r="CB55" s="207">
        <f>'2.3'!CB55/'3.1.a'!$L$183</f>
        <v>5.1210132061046019E-3</v>
      </c>
      <c r="CC55" s="207">
        <f>'2.3'!CC55/'3.1.a'!$L$183</f>
        <v>0</v>
      </c>
      <c r="CD55" s="231">
        <f>'2.3'!CD55/'3.1.a'!$L$183</f>
        <v>1.918289975750255E-2</v>
      </c>
      <c r="CE55" s="230">
        <f>'2.3'!CE55/'3.1.a'!$M$183</f>
        <v>4.570021619049772E-3</v>
      </c>
      <c r="CF55" s="207">
        <f>'2.3'!CF55/'3.1.a'!$M$183</f>
        <v>0</v>
      </c>
      <c r="CG55" s="207">
        <f>'2.3'!CG55/'3.1.a'!$M$183</f>
        <v>0</v>
      </c>
      <c r="CH55" s="207">
        <f>'2.3'!CH55/'3.1.a'!$M$183</f>
        <v>4.570021619049772E-3</v>
      </c>
      <c r="CI55" s="207">
        <f>'2.3'!CI55/'3.1.a'!$M$183</f>
        <v>5.260257691856101E-3</v>
      </c>
      <c r="CJ55" s="207">
        <f>'2.3'!CJ55/'3.1.a'!$M$183</f>
        <v>6.1725850934156324E-3</v>
      </c>
      <c r="CK55" s="207">
        <f>'2.3'!CK55/'3.1.a'!$M$183</f>
        <v>0</v>
      </c>
      <c r="CL55" s="207">
        <f>'2.3'!CL55/'3.1.a'!$M$183</f>
        <v>1.6002864404321505E-2</v>
      </c>
      <c r="CM55" s="230">
        <f>'2.3'!CM55/'3.1.a'!$N$183</f>
        <v>6.1544360017675879E-3</v>
      </c>
      <c r="CN55" s="207">
        <f>'2.3'!CN55/'3.1.a'!$N$183</f>
        <v>0</v>
      </c>
      <c r="CO55" s="207">
        <f>'2.3'!CO55/'3.1.a'!$N$183</f>
        <v>0</v>
      </c>
      <c r="CP55" s="207">
        <f>'2.3'!CP55/'3.1.a'!$N$183</f>
        <v>6.1544360017675879E-3</v>
      </c>
      <c r="CQ55" s="207">
        <f>'2.3'!CQ55/'3.1.a'!$N$183</f>
        <v>5.9177345790722112E-3</v>
      </c>
      <c r="CR55" s="207">
        <f>'2.3'!CR55/'3.1.a'!$N$183</f>
        <v>6.4597147839331572E-3</v>
      </c>
      <c r="CS55" s="207">
        <f>'2.3'!CS55/'3.1.a'!$N$183</f>
        <v>0</v>
      </c>
      <c r="CT55" s="207">
        <f>'2.3'!CT55/'3.1.a'!$N$183</f>
        <v>1.8531885364772956E-2</v>
      </c>
    </row>
    <row r="56" spans="1:98" ht="20" customHeight="1" x14ac:dyDescent="0.2">
      <c r="A56" s="35">
        <v>281</v>
      </c>
      <c r="B56" s="36" t="s">
        <v>519</v>
      </c>
      <c r="C56" s="218">
        <f>'2.3'!C56/'3.1.a'!$C$183</f>
        <v>0</v>
      </c>
      <c r="D56" s="143">
        <f>'2.3'!D56/'3.1.a'!$C$183</f>
        <v>0</v>
      </c>
      <c r="E56" s="143">
        <f>'2.3'!E56/'3.1.a'!$C$183</f>
        <v>0</v>
      </c>
      <c r="F56" s="143">
        <f>'2.3'!F56/'3.1.a'!$C$183</f>
        <v>0</v>
      </c>
      <c r="G56" s="143">
        <f>'2.3'!G56/'3.1.a'!$C$183</f>
        <v>0</v>
      </c>
      <c r="H56" s="143">
        <f>'2.3'!H56/'3.1.a'!$C$183</f>
        <v>7.0487008109171568E-7</v>
      </c>
      <c r="I56" s="143">
        <f>'2.3'!I56/'3.1.a'!$C$183</f>
        <v>0</v>
      </c>
      <c r="J56" s="219">
        <f>'2.3'!J56/'3.1.a'!$C$183</f>
        <v>7.0487008109171568E-7</v>
      </c>
      <c r="K56" s="218">
        <f>'2.3'!K56/'3.1.a'!$D$183</f>
        <v>0</v>
      </c>
      <c r="L56" s="143">
        <f>'2.3'!L56/'3.1.a'!$D$183</f>
        <v>0</v>
      </c>
      <c r="M56" s="143">
        <f>'2.3'!M56/'3.1.a'!$D$183</f>
        <v>0</v>
      </c>
      <c r="N56" s="143">
        <f>'2.3'!N56/'3.1.a'!$D$183</f>
        <v>0</v>
      </c>
      <c r="O56" s="143">
        <f>'2.3'!O56/'3.1.a'!$D$183</f>
        <v>0</v>
      </c>
      <c r="P56" s="143">
        <f>'2.3'!P56/'3.1.a'!$D$183</f>
        <v>2.3205259824210957E-6</v>
      </c>
      <c r="Q56" s="143">
        <f>'2.3'!Q56/'3.1.a'!$D$183</f>
        <v>0</v>
      </c>
      <c r="R56" s="219">
        <f>'2.3'!R56/'3.1.a'!$D$183</f>
        <v>2.3205259824210957E-6</v>
      </c>
      <c r="S56" s="218">
        <f>'2.3'!S56/'3.1.a'!$E$183</f>
        <v>0</v>
      </c>
      <c r="T56" s="143">
        <f>'2.3'!T56/'3.1.a'!$E$183</f>
        <v>0</v>
      </c>
      <c r="U56" s="143">
        <f>'2.3'!U56/'3.1.a'!$E$183</f>
        <v>0</v>
      </c>
      <c r="V56" s="143">
        <f>'2.3'!V56/'3.1.a'!$E$183</f>
        <v>0</v>
      </c>
      <c r="W56" s="143">
        <f>'2.3'!W56/'3.1.a'!$E$183</f>
        <v>0</v>
      </c>
      <c r="X56" s="143">
        <f>'2.3'!X56/'3.1.a'!$E$183</f>
        <v>1.6781676989091876E-6</v>
      </c>
      <c r="Y56" s="143">
        <f>'2.3'!Y56/'3.1.a'!$E$183</f>
        <v>0</v>
      </c>
      <c r="Z56" s="219">
        <f>'2.3'!Z56/'3.1.a'!$E$183</f>
        <v>1.6781676989091876E-6</v>
      </c>
      <c r="AA56" s="218">
        <f>'2.3'!AA56/'3.1.a'!$F$183</f>
        <v>0</v>
      </c>
      <c r="AB56" s="143">
        <f>'2.3'!AB56/'3.1.a'!$F$183</f>
        <v>0</v>
      </c>
      <c r="AC56" s="143">
        <f>'2.3'!AC56/'3.1.a'!$F$183</f>
        <v>0</v>
      </c>
      <c r="AD56" s="143">
        <f>'2.3'!AD56/'3.1.a'!$F$183</f>
        <v>0</v>
      </c>
      <c r="AE56" s="143">
        <f>'2.3'!AE56/'3.1.a'!$F$183</f>
        <v>0</v>
      </c>
      <c r="AF56" s="143">
        <f>'2.3'!AF56/'3.1.a'!$F$183</f>
        <v>9.011142170886555E-6</v>
      </c>
      <c r="AG56" s="143">
        <f>'2.3'!AG56/'3.1.a'!$F$183</f>
        <v>0</v>
      </c>
      <c r="AH56" s="219">
        <f>'2.3'!AH56/'3.1.a'!$F$183</f>
        <v>9.011142170886555E-6</v>
      </c>
      <c r="AI56" s="218">
        <f>'2.3'!AI56/'3.1.a'!$G$183</f>
        <v>0</v>
      </c>
      <c r="AJ56" s="143">
        <f>'2.3'!AJ56/'3.1.a'!$G$183</f>
        <v>0</v>
      </c>
      <c r="AK56" s="143">
        <f>'2.3'!AK56/'3.1.a'!$G$183</f>
        <v>0</v>
      </c>
      <c r="AL56" s="143">
        <f>'2.3'!AL56/'3.1.a'!$G$183</f>
        <v>0</v>
      </c>
      <c r="AM56" s="143">
        <f>'2.3'!AM56/'3.1.a'!$G$183</f>
        <v>0</v>
      </c>
      <c r="AN56" s="143">
        <f>'2.3'!AN56/'3.1.a'!$G$183</f>
        <v>5.7894476040902218E-7</v>
      </c>
      <c r="AO56" s="143">
        <f>'2.3'!AO56/'3.1.a'!$G$183</f>
        <v>0</v>
      </c>
      <c r="AP56" s="219">
        <f>'2.3'!AP56/'3.1.a'!$G$183</f>
        <v>5.7894476040902218E-7</v>
      </c>
      <c r="AQ56" s="218">
        <f>'2.3'!AQ56/'3.1.a'!$H$183</f>
        <v>0</v>
      </c>
      <c r="AR56" s="143">
        <f>'2.3'!AR56/'3.1.a'!$H$183</f>
        <v>0</v>
      </c>
      <c r="AS56" s="143">
        <f>'2.3'!AS56/'3.1.a'!$H$183</f>
        <v>0</v>
      </c>
      <c r="AT56" s="143">
        <f>'2.3'!AT56/'3.1.a'!$H$183</f>
        <v>0</v>
      </c>
      <c r="AU56" s="143">
        <f>'2.3'!AU56/'3.1.a'!$H$183</f>
        <v>0</v>
      </c>
      <c r="AV56" s="143">
        <f>'2.3'!AV56/'3.1.a'!$H$183</f>
        <v>1.1020618467600666E-5</v>
      </c>
      <c r="AW56" s="143">
        <f>'2.3'!AW56/'3.1.a'!$H$183</f>
        <v>0</v>
      </c>
      <c r="AX56" s="219">
        <f>'2.3'!AX56/'3.1.a'!$H$183</f>
        <v>1.1020618467600666E-5</v>
      </c>
      <c r="AY56" s="218">
        <f>'2.3'!AY56/'3.1.a'!$I$183</f>
        <v>0</v>
      </c>
      <c r="AZ56" s="143">
        <f>'2.3'!AZ56/'3.1.a'!$I$183</f>
        <v>0</v>
      </c>
      <c r="BA56" s="143">
        <f>'2.3'!BA56/'3.1.a'!$I$183</f>
        <v>0</v>
      </c>
      <c r="BB56" s="143">
        <f>'2.3'!BB56/'3.1.a'!$I$183</f>
        <v>0</v>
      </c>
      <c r="BC56" s="143">
        <f>'2.3'!BC56/'3.1.a'!$I$183</f>
        <v>0</v>
      </c>
      <c r="BD56" s="143">
        <f>'2.3'!BD56/'3.1.a'!$I$183</f>
        <v>1.3912959411279807E-7</v>
      </c>
      <c r="BE56" s="143">
        <f>'2.3'!BE56/'3.1.a'!$I$183</f>
        <v>0</v>
      </c>
      <c r="BF56" s="219">
        <f>'2.3'!BF56/'3.1.a'!$I$183</f>
        <v>1.3912959411279807E-7</v>
      </c>
      <c r="BG56" s="218">
        <f>'2.3'!BG56/'3.1.a'!$J$183</f>
        <v>0</v>
      </c>
      <c r="BH56" s="143">
        <f>'2.3'!BH56/'3.1.a'!$J$183</f>
        <v>0</v>
      </c>
      <c r="BI56" s="143">
        <f>'2.3'!BI56/'3.1.a'!$J$183</f>
        <v>0</v>
      </c>
      <c r="BJ56" s="143">
        <f>'2.3'!BJ56/'3.1.a'!$J$183</f>
        <v>0</v>
      </c>
      <c r="BK56" s="143">
        <f>'2.3'!BK56/'3.1.a'!$J$183</f>
        <v>0</v>
      </c>
      <c r="BL56" s="143">
        <f>'2.3'!BL56/'3.1.a'!$J$183</f>
        <v>1.0580870700521573E-6</v>
      </c>
      <c r="BM56" s="143">
        <f>'2.3'!BM56/'3.1.a'!$J$183</f>
        <v>0</v>
      </c>
      <c r="BN56" s="219">
        <f>'2.3'!BN56/'3.1.a'!$J$183</f>
        <v>1.0580870700521573E-6</v>
      </c>
      <c r="BO56" s="218">
        <f>'2.3'!BO56/'3.1.a'!$K$183</f>
        <v>0</v>
      </c>
      <c r="BP56" s="143">
        <f>'2.3'!BP56/'3.1.a'!$K$183</f>
        <v>0</v>
      </c>
      <c r="BQ56" s="143">
        <f>'2.3'!BQ56/'3.1.a'!$K$183</f>
        <v>0</v>
      </c>
      <c r="BR56" s="143">
        <f>'2.3'!BR56/'3.1.a'!$K$183</f>
        <v>0</v>
      </c>
      <c r="BS56" s="143">
        <f>'2.3'!BS56/'3.1.a'!$K$183</f>
        <v>0</v>
      </c>
      <c r="BT56" s="143">
        <f>'2.3'!BT56/'3.1.a'!$K$183</f>
        <v>1.075602849799854E-6</v>
      </c>
      <c r="BU56" s="143">
        <f>'2.3'!BU56/'3.1.a'!$K$183</f>
        <v>0</v>
      </c>
      <c r="BV56" s="219">
        <f>'2.3'!BV56/'3.1.a'!$K$183</f>
        <v>1.075602849799854E-6</v>
      </c>
      <c r="BW56" s="218">
        <f>'2.3'!BW56/'3.1.a'!$L$183</f>
        <v>0</v>
      </c>
      <c r="BX56" s="143">
        <f>'2.3'!BX56/'3.1.a'!$L$183</f>
        <v>0</v>
      </c>
      <c r="BY56" s="143">
        <f>'2.3'!BY56/'3.1.a'!$L$183</f>
        <v>0</v>
      </c>
      <c r="BZ56" s="143">
        <f>'2.3'!BZ56/'3.1.a'!$L$183</f>
        <v>0</v>
      </c>
      <c r="CA56" s="143">
        <f>'2.3'!CA56/'3.1.a'!$L$183</f>
        <v>0</v>
      </c>
      <c r="CB56" s="143">
        <f>'2.3'!CB56/'3.1.a'!$L$183</f>
        <v>1.724772101076568E-8</v>
      </c>
      <c r="CC56" s="143">
        <f>'2.3'!CC56/'3.1.a'!$L$183</f>
        <v>0</v>
      </c>
      <c r="CD56" s="219">
        <f>'2.3'!CD56/'3.1.a'!$L$183</f>
        <v>1.724772101076568E-8</v>
      </c>
      <c r="CE56" s="218">
        <f>'2.3'!CE56/'3.1.a'!$M$183</f>
        <v>0</v>
      </c>
      <c r="CF56" s="143">
        <f>'2.3'!CF56/'3.1.a'!$M$183</f>
        <v>0</v>
      </c>
      <c r="CG56" s="143">
        <f>'2.3'!CG56/'3.1.a'!$M$183</f>
        <v>0</v>
      </c>
      <c r="CH56" s="143">
        <f>'2.3'!CH56/'3.1.a'!$M$183</f>
        <v>0</v>
      </c>
      <c r="CI56" s="143">
        <f>'2.3'!CI56/'3.1.a'!$M$183</f>
        <v>0</v>
      </c>
      <c r="CJ56" s="143">
        <f>'2.3'!CJ56/'3.1.a'!$M$183</f>
        <v>3.768824584556113E-8</v>
      </c>
      <c r="CK56" s="143">
        <f>'2.3'!CK56/'3.1.a'!$M$183</f>
        <v>0</v>
      </c>
      <c r="CL56" s="143">
        <f>'2.3'!CL56/'3.1.a'!$M$183</f>
        <v>3.768824584556113E-8</v>
      </c>
      <c r="CM56" s="218">
        <f>'2.3'!CM56/'3.1.a'!$N$183</f>
        <v>0</v>
      </c>
      <c r="CN56" s="143">
        <f>'2.3'!CN56/'3.1.a'!$N$183</f>
        <v>0</v>
      </c>
      <c r="CO56" s="143">
        <f>'2.3'!CO56/'3.1.a'!$N$183</f>
        <v>0</v>
      </c>
      <c r="CP56" s="143">
        <f>'2.3'!CP56/'3.1.a'!$N$183</f>
        <v>0</v>
      </c>
      <c r="CQ56" s="143">
        <f>'2.3'!CQ56/'3.1.a'!$N$183</f>
        <v>0</v>
      </c>
      <c r="CR56" s="143">
        <f>'2.3'!CR56/'3.1.a'!$N$183</f>
        <v>0</v>
      </c>
      <c r="CS56" s="143">
        <f>'2.3'!CS56/'3.1.a'!$N$183</f>
        <v>0</v>
      </c>
      <c r="CT56" s="143">
        <f>'2.3'!CT56/'3.1.a'!$N$183</f>
        <v>0</v>
      </c>
    </row>
    <row r="57" spans="1:98" ht="20" customHeight="1" x14ac:dyDescent="0.2">
      <c r="A57" s="35">
        <v>282</v>
      </c>
      <c r="B57" s="36" t="s">
        <v>520</v>
      </c>
      <c r="C57" s="218">
        <f>'2.3'!C57/'3.1.a'!$C$183</f>
        <v>2.7089071217513885E-3</v>
      </c>
      <c r="D57" s="143">
        <f>'2.3'!D57/'3.1.a'!$C$183</f>
        <v>0</v>
      </c>
      <c r="E57" s="143">
        <f>'2.3'!E57/'3.1.a'!$C$183</f>
        <v>0</v>
      </c>
      <c r="F57" s="143">
        <f>'2.3'!F57/'3.1.a'!$C$183</f>
        <v>2.7089071217513885E-3</v>
      </c>
      <c r="G57" s="143">
        <f>'2.3'!G57/'3.1.a'!$C$183</f>
        <v>5.024261490376547E-3</v>
      </c>
      <c r="H57" s="143">
        <f>'2.3'!H57/'3.1.a'!$C$183</f>
        <v>3.5460489154927844E-3</v>
      </c>
      <c r="I57" s="143">
        <f>'2.3'!I57/'3.1.a'!$C$183</f>
        <v>0</v>
      </c>
      <c r="J57" s="219">
        <f>'2.3'!J57/'3.1.a'!$C$183</f>
        <v>1.1279217527620721E-2</v>
      </c>
      <c r="K57" s="218">
        <f>'2.3'!K57/'3.1.a'!$D$183</f>
        <v>4.5630772294537889E-3</v>
      </c>
      <c r="L57" s="143">
        <f>'2.3'!L57/'3.1.a'!$D$183</f>
        <v>0</v>
      </c>
      <c r="M57" s="143">
        <f>'2.3'!M57/'3.1.a'!$D$183</f>
        <v>0</v>
      </c>
      <c r="N57" s="143">
        <f>'2.3'!N57/'3.1.a'!$D$183</f>
        <v>4.5630772294537889E-3</v>
      </c>
      <c r="O57" s="143">
        <f>'2.3'!O57/'3.1.a'!$D$183</f>
        <v>4.8836737661194793E-3</v>
      </c>
      <c r="P57" s="143">
        <f>'2.3'!P57/'3.1.a'!$D$183</f>
        <v>3.6442512715530251E-3</v>
      </c>
      <c r="Q57" s="143">
        <f>'2.3'!Q57/'3.1.a'!$D$183</f>
        <v>0</v>
      </c>
      <c r="R57" s="219">
        <f>'2.3'!R57/'3.1.a'!$D$183</f>
        <v>1.3091002267126296E-2</v>
      </c>
      <c r="S57" s="218">
        <f>'2.3'!S57/'3.1.a'!$E$183</f>
        <v>5.3557891156252382E-3</v>
      </c>
      <c r="T57" s="143">
        <f>'2.3'!T57/'3.1.a'!$E$183</f>
        <v>0</v>
      </c>
      <c r="U57" s="143">
        <f>'2.3'!U57/'3.1.a'!$E$183</f>
        <v>0</v>
      </c>
      <c r="V57" s="143">
        <f>'2.3'!V57/'3.1.a'!$E$183</f>
        <v>5.3557891156252382E-3</v>
      </c>
      <c r="W57" s="143">
        <f>'2.3'!W57/'3.1.a'!$E$183</f>
        <v>4.8055248514663126E-3</v>
      </c>
      <c r="X57" s="143">
        <f>'2.3'!X57/'3.1.a'!$E$183</f>
        <v>4.051253274832526E-3</v>
      </c>
      <c r="Y57" s="143">
        <f>'2.3'!Y57/'3.1.a'!$E$183</f>
        <v>0</v>
      </c>
      <c r="Z57" s="219">
        <f>'2.3'!Z57/'3.1.a'!$E$183</f>
        <v>1.4212567241924077E-2</v>
      </c>
      <c r="AA57" s="218">
        <f>'2.3'!AA57/'3.1.a'!$F$183</f>
        <v>5.9700592219180896E-3</v>
      </c>
      <c r="AB57" s="143">
        <f>'2.3'!AB57/'3.1.a'!$F$183</f>
        <v>0</v>
      </c>
      <c r="AC57" s="143">
        <f>'2.3'!AC57/'3.1.a'!$F$183</f>
        <v>0</v>
      </c>
      <c r="AD57" s="143">
        <f>'2.3'!AD57/'3.1.a'!$F$183</f>
        <v>5.9700592219180896E-3</v>
      </c>
      <c r="AE57" s="143">
        <f>'2.3'!AE57/'3.1.a'!$F$183</f>
        <v>4.8035233547722546E-3</v>
      </c>
      <c r="AF57" s="143">
        <f>'2.3'!AF57/'3.1.a'!$F$183</f>
        <v>3.7403641676454938E-3</v>
      </c>
      <c r="AG57" s="143">
        <f>'2.3'!AG57/'3.1.a'!$F$183</f>
        <v>0</v>
      </c>
      <c r="AH57" s="219">
        <f>'2.3'!AH57/'3.1.a'!$F$183</f>
        <v>1.4513946744335839E-2</v>
      </c>
      <c r="AI57" s="218">
        <f>'2.3'!AI57/'3.1.a'!$G$183</f>
        <v>6.491728931259837E-3</v>
      </c>
      <c r="AJ57" s="143">
        <f>'2.3'!AJ57/'3.1.a'!$G$183</f>
        <v>0</v>
      </c>
      <c r="AK57" s="143">
        <f>'2.3'!AK57/'3.1.a'!$G$183</f>
        <v>0</v>
      </c>
      <c r="AL57" s="143">
        <f>'2.3'!AL57/'3.1.a'!$G$183</f>
        <v>6.491728931259837E-3</v>
      </c>
      <c r="AM57" s="143">
        <f>'2.3'!AM57/'3.1.a'!$G$183</f>
        <v>4.9221882591920186E-3</v>
      </c>
      <c r="AN57" s="143">
        <f>'2.3'!AN57/'3.1.a'!$G$183</f>
        <v>3.9965886655035851E-3</v>
      </c>
      <c r="AO57" s="143">
        <f>'2.3'!AO57/'3.1.a'!$G$183</f>
        <v>0</v>
      </c>
      <c r="AP57" s="219">
        <f>'2.3'!AP57/'3.1.a'!$G$183</f>
        <v>1.541050585595544E-2</v>
      </c>
      <c r="AQ57" s="218">
        <f>'2.3'!AQ57/'3.1.a'!$H$183</f>
        <v>5.4873696259371196E-3</v>
      </c>
      <c r="AR57" s="143">
        <f>'2.3'!AR57/'3.1.a'!$H$183</f>
        <v>0</v>
      </c>
      <c r="AS57" s="143">
        <f>'2.3'!AS57/'3.1.a'!$H$183</f>
        <v>0</v>
      </c>
      <c r="AT57" s="143">
        <f>'2.3'!AT57/'3.1.a'!$H$183</f>
        <v>5.4873696259371196E-3</v>
      </c>
      <c r="AU57" s="143">
        <f>'2.3'!AU57/'3.1.a'!$H$183</f>
        <v>5.4723079533295646E-3</v>
      </c>
      <c r="AV57" s="143">
        <f>'2.3'!AV57/'3.1.a'!$H$183</f>
        <v>5.3217733904602129E-3</v>
      </c>
      <c r="AW57" s="143">
        <f>'2.3'!AW57/'3.1.a'!$H$183</f>
        <v>0</v>
      </c>
      <c r="AX57" s="219">
        <f>'2.3'!AX57/'3.1.a'!$H$183</f>
        <v>1.6281450969726899E-2</v>
      </c>
      <c r="AY57" s="218">
        <f>'2.3'!AY57/'3.1.a'!$I$183</f>
        <v>5.3400340424194703E-3</v>
      </c>
      <c r="AZ57" s="143">
        <f>'2.3'!AZ57/'3.1.a'!$I$183</f>
        <v>0</v>
      </c>
      <c r="BA57" s="143">
        <f>'2.3'!BA57/'3.1.a'!$I$183</f>
        <v>0</v>
      </c>
      <c r="BB57" s="143">
        <f>'2.3'!BB57/'3.1.a'!$I$183</f>
        <v>5.3400340424194703E-3</v>
      </c>
      <c r="BC57" s="143">
        <f>'2.3'!BC57/'3.1.a'!$I$183</f>
        <v>6.3520514608742746E-3</v>
      </c>
      <c r="BD57" s="143">
        <f>'2.3'!BD57/'3.1.a'!$I$183</f>
        <v>4.9012490445850794E-3</v>
      </c>
      <c r="BE57" s="143">
        <f>'2.3'!BE57/'3.1.a'!$I$183</f>
        <v>0</v>
      </c>
      <c r="BF57" s="219">
        <f>'2.3'!BF57/'3.1.a'!$I$183</f>
        <v>1.6593334547878827E-2</v>
      </c>
      <c r="BG57" s="218">
        <f>'2.3'!BG57/'3.1.a'!$J$183</f>
        <v>3.9725694894668121E-3</v>
      </c>
      <c r="BH57" s="143">
        <f>'2.3'!BH57/'3.1.a'!$J$183</f>
        <v>0</v>
      </c>
      <c r="BI57" s="143">
        <f>'2.3'!BI57/'3.1.a'!$J$183</f>
        <v>0</v>
      </c>
      <c r="BJ57" s="143">
        <f>'2.3'!BJ57/'3.1.a'!$J$183</f>
        <v>3.9725694894668121E-3</v>
      </c>
      <c r="BK57" s="143">
        <f>'2.3'!BK57/'3.1.a'!$J$183</f>
        <v>5.3398151600726465E-3</v>
      </c>
      <c r="BL57" s="143">
        <f>'2.3'!BL57/'3.1.a'!$J$183</f>
        <v>4.8407686920085872E-3</v>
      </c>
      <c r="BM57" s="143">
        <f>'2.3'!BM57/'3.1.a'!$J$183</f>
        <v>0</v>
      </c>
      <c r="BN57" s="219">
        <f>'2.3'!BN57/'3.1.a'!$J$183</f>
        <v>1.4153153341548045E-2</v>
      </c>
      <c r="BO57" s="218">
        <f>'2.3'!BO57/'3.1.a'!$K$183</f>
        <v>4.676531963736995E-3</v>
      </c>
      <c r="BP57" s="143">
        <f>'2.3'!BP57/'3.1.a'!$K$183</f>
        <v>0</v>
      </c>
      <c r="BQ57" s="143">
        <f>'2.3'!BQ57/'3.1.a'!$K$183</f>
        <v>0</v>
      </c>
      <c r="BR57" s="143">
        <f>'2.3'!BR57/'3.1.a'!$K$183</f>
        <v>4.676531963736995E-3</v>
      </c>
      <c r="BS57" s="143">
        <f>'2.3'!BS57/'3.1.a'!$K$183</f>
        <v>5.1563352367478043E-3</v>
      </c>
      <c r="BT57" s="143">
        <f>'2.3'!BT57/'3.1.a'!$K$183</f>
        <v>5.0154203605448254E-3</v>
      </c>
      <c r="BU57" s="143">
        <f>'2.3'!BU57/'3.1.a'!$K$183</f>
        <v>0</v>
      </c>
      <c r="BV57" s="219">
        <f>'2.3'!BV57/'3.1.a'!$K$183</f>
        <v>1.4848287561029624E-2</v>
      </c>
      <c r="BW57" s="218">
        <f>'2.3'!BW57/'3.1.a'!$L$183</f>
        <v>9.2424748538749227E-3</v>
      </c>
      <c r="BX57" s="143">
        <f>'2.3'!BX57/'3.1.a'!$L$183</f>
        <v>0</v>
      </c>
      <c r="BY57" s="143">
        <f>'2.3'!BY57/'3.1.a'!$L$183</f>
        <v>0</v>
      </c>
      <c r="BZ57" s="143">
        <f>'2.3'!BZ57/'3.1.a'!$L$183</f>
        <v>9.2424748538749227E-3</v>
      </c>
      <c r="CA57" s="143">
        <f>'2.3'!CA57/'3.1.a'!$L$183</f>
        <v>4.8194116975230246E-3</v>
      </c>
      <c r="CB57" s="143">
        <f>'2.3'!CB57/'3.1.a'!$L$183</f>
        <v>5.120995958383591E-3</v>
      </c>
      <c r="CC57" s="143">
        <f>'2.3'!CC57/'3.1.a'!$L$183</f>
        <v>0</v>
      </c>
      <c r="CD57" s="219">
        <f>'2.3'!CD57/'3.1.a'!$L$183</f>
        <v>1.9182882509781538E-2</v>
      </c>
      <c r="CE57" s="218">
        <f>'2.3'!CE57/'3.1.a'!$M$183</f>
        <v>4.570021619049772E-3</v>
      </c>
      <c r="CF57" s="143">
        <f>'2.3'!CF57/'3.1.a'!$M$183</f>
        <v>0</v>
      </c>
      <c r="CG57" s="143">
        <f>'2.3'!CG57/'3.1.a'!$M$183</f>
        <v>0</v>
      </c>
      <c r="CH57" s="143">
        <f>'2.3'!CH57/'3.1.a'!$M$183</f>
        <v>4.570021619049772E-3</v>
      </c>
      <c r="CI57" s="143">
        <f>'2.3'!CI57/'3.1.a'!$M$183</f>
        <v>5.260257691856101E-3</v>
      </c>
      <c r="CJ57" s="143">
        <f>'2.3'!CJ57/'3.1.a'!$M$183</f>
        <v>6.1725474051697871E-3</v>
      </c>
      <c r="CK57" s="143">
        <f>'2.3'!CK57/'3.1.a'!$M$183</f>
        <v>0</v>
      </c>
      <c r="CL57" s="143">
        <f>'2.3'!CL57/'3.1.a'!$M$183</f>
        <v>1.6002826716075658E-2</v>
      </c>
      <c r="CM57" s="218">
        <f>'2.3'!CM57/'3.1.a'!$N$183</f>
        <v>6.1544360017675879E-3</v>
      </c>
      <c r="CN57" s="143">
        <f>'2.3'!CN57/'3.1.a'!$N$183</f>
        <v>0</v>
      </c>
      <c r="CO57" s="143">
        <f>'2.3'!CO57/'3.1.a'!$N$183</f>
        <v>0</v>
      </c>
      <c r="CP57" s="143">
        <f>'2.3'!CP57/'3.1.a'!$N$183</f>
        <v>6.1544360017675879E-3</v>
      </c>
      <c r="CQ57" s="143">
        <f>'2.3'!CQ57/'3.1.a'!$N$183</f>
        <v>5.9177345790722112E-3</v>
      </c>
      <c r="CR57" s="143">
        <f>'2.3'!CR57/'3.1.a'!$N$183</f>
        <v>6.4597147839331572E-3</v>
      </c>
      <c r="CS57" s="143">
        <f>'2.3'!CS57/'3.1.a'!$N$183</f>
        <v>0</v>
      </c>
      <c r="CT57" s="143">
        <f>'2.3'!CT57/'3.1.a'!$N$183</f>
        <v>1.8531885364772956E-2</v>
      </c>
    </row>
    <row r="58" spans="1:98" ht="20" customHeight="1" x14ac:dyDescent="0.2">
      <c r="A58" s="104">
        <v>2821</v>
      </c>
      <c r="B58" s="104" t="s">
        <v>286</v>
      </c>
      <c r="C58" s="220">
        <f>'2.3'!C58/'3.1.a'!$C$183</f>
        <v>2.2834910649420833E-3</v>
      </c>
      <c r="D58" s="144">
        <f>'2.3'!D58/'3.1.a'!$C$183</f>
        <v>0</v>
      </c>
      <c r="E58" s="144">
        <f>'2.3'!E58/'3.1.a'!$C$183</f>
        <v>0</v>
      </c>
      <c r="F58" s="144">
        <f>'2.3'!F58/'3.1.a'!$C$183</f>
        <v>2.2834910649420833E-3</v>
      </c>
      <c r="G58" s="144">
        <f>'2.3'!G58/'3.1.a'!$C$183</f>
        <v>4.5562675655186468E-3</v>
      </c>
      <c r="H58" s="144">
        <f>'2.3'!H58/'3.1.a'!$C$183</f>
        <v>3.4997687705642785E-3</v>
      </c>
      <c r="I58" s="144">
        <f>'2.3'!I58/'3.1.a'!$C$183</f>
        <v>0</v>
      </c>
      <c r="J58" s="221">
        <f>'2.3'!J58/'3.1.a'!$C$183</f>
        <v>1.0339527401025008E-2</v>
      </c>
      <c r="K58" s="220">
        <f>'2.3'!K58/'3.1.a'!$D$183</f>
        <v>2.2714026309433228E-3</v>
      </c>
      <c r="L58" s="144">
        <f>'2.3'!L58/'3.1.a'!$D$183</f>
        <v>0</v>
      </c>
      <c r="M58" s="144">
        <f>'2.3'!M58/'3.1.a'!$D$183</f>
        <v>0</v>
      </c>
      <c r="N58" s="144">
        <f>'2.3'!N58/'3.1.a'!$D$183</f>
        <v>2.2714026309433228E-3</v>
      </c>
      <c r="O58" s="144">
        <f>'2.3'!O58/'3.1.a'!$D$183</f>
        <v>4.5467428664082571E-3</v>
      </c>
      <c r="P58" s="144">
        <f>'2.3'!P58/'3.1.a'!$D$183</f>
        <v>3.6031213790413568E-3</v>
      </c>
      <c r="Q58" s="144">
        <f>'2.3'!Q58/'3.1.a'!$D$183</f>
        <v>0</v>
      </c>
      <c r="R58" s="221">
        <f>'2.3'!R58/'3.1.a'!$D$183</f>
        <v>1.0421266876392938E-2</v>
      </c>
      <c r="S58" s="220">
        <f>'2.3'!S58/'3.1.a'!$E$183</f>
        <v>2.6456746034082277E-3</v>
      </c>
      <c r="T58" s="144">
        <f>'2.3'!T58/'3.1.a'!$E$183</f>
        <v>0</v>
      </c>
      <c r="U58" s="144">
        <f>'2.3'!U58/'3.1.a'!$E$183</f>
        <v>0</v>
      </c>
      <c r="V58" s="144">
        <f>'2.3'!V58/'3.1.a'!$E$183</f>
        <v>2.6456746034082277E-3</v>
      </c>
      <c r="W58" s="144">
        <f>'2.3'!W58/'3.1.a'!$E$183</f>
        <v>4.4862003257783081E-3</v>
      </c>
      <c r="X58" s="144">
        <f>'2.3'!X58/'3.1.a'!$E$183</f>
        <v>4.0154044711476072E-3</v>
      </c>
      <c r="Y58" s="144">
        <f>'2.3'!Y58/'3.1.a'!$E$183</f>
        <v>0</v>
      </c>
      <c r="Z58" s="221">
        <f>'2.3'!Z58/'3.1.a'!$E$183</f>
        <v>1.1147279400334142E-2</v>
      </c>
      <c r="AA58" s="220">
        <f>'2.3'!AA58/'3.1.a'!$F$183</f>
        <v>2.9502211062937922E-3</v>
      </c>
      <c r="AB58" s="144">
        <f>'2.3'!AB58/'3.1.a'!$F$183</f>
        <v>0</v>
      </c>
      <c r="AC58" s="144">
        <f>'2.3'!AC58/'3.1.a'!$F$183</f>
        <v>0</v>
      </c>
      <c r="AD58" s="144">
        <f>'2.3'!AD58/'3.1.a'!$F$183</f>
        <v>2.9502211062937922E-3</v>
      </c>
      <c r="AE58" s="144">
        <f>'2.3'!AE58/'3.1.a'!$F$183</f>
        <v>4.5238404728859078E-3</v>
      </c>
      <c r="AF58" s="144">
        <f>'2.3'!AF58/'3.1.a'!$F$183</f>
        <v>3.6959092447074516E-3</v>
      </c>
      <c r="AG58" s="144">
        <f>'2.3'!AG58/'3.1.a'!$F$183</f>
        <v>0</v>
      </c>
      <c r="AH58" s="221">
        <f>'2.3'!AH58/'3.1.a'!$F$183</f>
        <v>1.1169970823887152E-2</v>
      </c>
      <c r="AI58" s="220">
        <f>'2.3'!AI58/'3.1.a'!$G$183</f>
        <v>2.8317353509133922E-3</v>
      </c>
      <c r="AJ58" s="144">
        <f>'2.3'!AJ58/'3.1.a'!$G$183</f>
        <v>0</v>
      </c>
      <c r="AK58" s="144">
        <f>'2.3'!AK58/'3.1.a'!$G$183</f>
        <v>0</v>
      </c>
      <c r="AL58" s="144">
        <f>'2.3'!AL58/'3.1.a'!$G$183</f>
        <v>2.8317353509133922E-3</v>
      </c>
      <c r="AM58" s="144">
        <f>'2.3'!AM58/'3.1.a'!$G$183</f>
        <v>4.6704409563760934E-3</v>
      </c>
      <c r="AN58" s="144">
        <f>'2.3'!AN58/'3.1.a'!$G$183</f>
        <v>3.9451347941033502E-3</v>
      </c>
      <c r="AO58" s="144">
        <f>'2.3'!AO58/'3.1.a'!$G$183</f>
        <v>0</v>
      </c>
      <c r="AP58" s="221">
        <f>'2.3'!AP58/'3.1.a'!$G$183</f>
        <v>1.1447311101392837E-2</v>
      </c>
      <c r="AQ58" s="220">
        <f>'2.3'!AQ58/'3.1.a'!$H$183</f>
        <v>3.385572813043559E-3</v>
      </c>
      <c r="AR58" s="144">
        <f>'2.3'!AR58/'3.1.a'!$H$183</f>
        <v>0</v>
      </c>
      <c r="AS58" s="144">
        <f>'2.3'!AS58/'3.1.a'!$H$183</f>
        <v>0</v>
      </c>
      <c r="AT58" s="144">
        <f>'2.3'!AT58/'3.1.a'!$H$183</f>
        <v>3.385572813043559E-3</v>
      </c>
      <c r="AU58" s="144">
        <f>'2.3'!AU58/'3.1.a'!$H$183</f>
        <v>5.3113969089946004E-3</v>
      </c>
      <c r="AV58" s="144">
        <f>'2.3'!AV58/'3.1.a'!$H$183</f>
        <v>5.272845440938324E-3</v>
      </c>
      <c r="AW58" s="144">
        <f>'2.3'!AW58/'3.1.a'!$H$183</f>
        <v>0</v>
      </c>
      <c r="AX58" s="221">
        <f>'2.3'!AX58/'3.1.a'!$H$183</f>
        <v>1.3969815162976483E-2</v>
      </c>
      <c r="AY58" s="220">
        <f>'2.3'!AY58/'3.1.a'!$I$183</f>
        <v>3.6597673256728632E-3</v>
      </c>
      <c r="AZ58" s="144">
        <f>'2.3'!AZ58/'3.1.a'!$I$183</f>
        <v>0</v>
      </c>
      <c r="BA58" s="144">
        <f>'2.3'!BA58/'3.1.a'!$I$183</f>
        <v>0</v>
      </c>
      <c r="BB58" s="144">
        <f>'2.3'!BB58/'3.1.a'!$I$183</f>
        <v>3.6597673256728632E-3</v>
      </c>
      <c r="BC58" s="144">
        <f>'2.3'!BC58/'3.1.a'!$I$183</f>
        <v>6.1713756228450635E-3</v>
      </c>
      <c r="BD58" s="144">
        <f>'2.3'!BD58/'3.1.a'!$I$183</f>
        <v>4.8599681651909886E-3</v>
      </c>
      <c r="BE58" s="144">
        <f>'2.3'!BE58/'3.1.a'!$I$183</f>
        <v>0</v>
      </c>
      <c r="BF58" s="221">
        <f>'2.3'!BF58/'3.1.a'!$I$183</f>
        <v>1.4691111113708915E-2</v>
      </c>
      <c r="BG58" s="220">
        <f>'2.3'!BG58/'3.1.a'!$J$183</f>
        <v>3.050114542602499E-3</v>
      </c>
      <c r="BH58" s="144">
        <f>'2.3'!BH58/'3.1.a'!$J$183</f>
        <v>0</v>
      </c>
      <c r="BI58" s="144">
        <f>'2.3'!BI58/'3.1.a'!$J$183</f>
        <v>0</v>
      </c>
      <c r="BJ58" s="144">
        <f>'2.3'!BJ58/'3.1.a'!$J$183</f>
        <v>3.050114542602499E-3</v>
      </c>
      <c r="BK58" s="144">
        <f>'2.3'!BK58/'3.1.a'!$J$183</f>
        <v>5.1077349677252108E-3</v>
      </c>
      <c r="BL58" s="144">
        <f>'2.3'!BL58/'3.1.a'!$J$183</f>
        <v>4.8187123523528077E-3</v>
      </c>
      <c r="BM58" s="144">
        <f>'2.3'!BM58/'3.1.a'!$J$183</f>
        <v>0</v>
      </c>
      <c r="BN58" s="221">
        <f>'2.3'!BN58/'3.1.a'!$J$183</f>
        <v>1.2976561862680518E-2</v>
      </c>
      <c r="BO58" s="220">
        <f>'2.3'!BO58/'3.1.a'!$K$183</f>
        <v>3.7978644123714809E-3</v>
      </c>
      <c r="BP58" s="144">
        <f>'2.3'!BP58/'3.1.a'!$K$183</f>
        <v>0</v>
      </c>
      <c r="BQ58" s="144">
        <f>'2.3'!BQ58/'3.1.a'!$K$183</f>
        <v>0</v>
      </c>
      <c r="BR58" s="144">
        <f>'2.3'!BR58/'3.1.a'!$K$183</f>
        <v>3.7978644123714809E-3</v>
      </c>
      <c r="BS58" s="144">
        <f>'2.3'!BS58/'3.1.a'!$K$183</f>
        <v>4.9558748282594548E-3</v>
      </c>
      <c r="BT58" s="144">
        <f>'2.3'!BT58/'3.1.a'!$K$183</f>
        <v>4.964841979328628E-3</v>
      </c>
      <c r="BU58" s="144">
        <f>'2.3'!BU58/'3.1.a'!$K$183</f>
        <v>0</v>
      </c>
      <c r="BV58" s="221">
        <f>'2.3'!BV58/'3.1.a'!$K$183</f>
        <v>1.3718581219959563E-2</v>
      </c>
      <c r="BW58" s="220">
        <f>'2.3'!BW58/'3.1.a'!$L$183</f>
        <v>8.0388244586504145E-3</v>
      </c>
      <c r="BX58" s="144">
        <f>'2.3'!BX58/'3.1.a'!$L$183</f>
        <v>0</v>
      </c>
      <c r="BY58" s="144">
        <f>'2.3'!BY58/'3.1.a'!$L$183</f>
        <v>0</v>
      </c>
      <c r="BZ58" s="144">
        <f>'2.3'!BZ58/'3.1.a'!$L$183</f>
        <v>8.0388244586504145E-3</v>
      </c>
      <c r="CA58" s="144">
        <f>'2.3'!CA58/'3.1.a'!$L$183</f>
        <v>4.598240052199643E-3</v>
      </c>
      <c r="CB58" s="144">
        <f>'2.3'!CB58/'3.1.a'!$L$183</f>
        <v>5.0567817632109786E-3</v>
      </c>
      <c r="CC58" s="144">
        <f>'2.3'!CC58/'3.1.a'!$L$183</f>
        <v>0</v>
      </c>
      <c r="CD58" s="221">
        <f>'2.3'!CD58/'3.1.a'!$L$183</f>
        <v>1.7693846274061037E-2</v>
      </c>
      <c r="CE58" s="220">
        <f>'2.3'!CE58/'3.1.a'!$M$183</f>
        <v>3.8892178053981093E-3</v>
      </c>
      <c r="CF58" s="144">
        <f>'2.3'!CF58/'3.1.a'!$M$183</f>
        <v>0</v>
      </c>
      <c r="CG58" s="144">
        <f>'2.3'!CG58/'3.1.a'!$M$183</f>
        <v>0</v>
      </c>
      <c r="CH58" s="144">
        <f>'2.3'!CH58/'3.1.a'!$M$183</f>
        <v>3.8892178053981093E-3</v>
      </c>
      <c r="CI58" s="144">
        <f>'2.3'!CI58/'3.1.a'!$M$183</f>
        <v>5.0577596421641979E-3</v>
      </c>
      <c r="CJ58" s="144">
        <f>'2.3'!CJ58/'3.1.a'!$M$183</f>
        <v>6.0473383817801233E-3</v>
      </c>
      <c r="CK58" s="144">
        <f>'2.3'!CK58/'3.1.a'!$M$183</f>
        <v>0</v>
      </c>
      <c r="CL58" s="144">
        <f>'2.3'!CL58/'3.1.a'!$M$183</f>
        <v>1.4994315829342431E-2</v>
      </c>
      <c r="CM58" s="220">
        <f>'2.3'!CM58/'3.1.a'!$N$183</f>
        <v>5.6737197673064881E-3</v>
      </c>
      <c r="CN58" s="144">
        <f>'2.3'!CN58/'3.1.a'!$N$183</f>
        <v>0</v>
      </c>
      <c r="CO58" s="144">
        <f>'2.3'!CO58/'3.1.a'!$N$183</f>
        <v>0</v>
      </c>
      <c r="CP58" s="144">
        <f>'2.3'!CP58/'3.1.a'!$N$183</f>
        <v>5.6737197673064881E-3</v>
      </c>
      <c r="CQ58" s="144">
        <f>'2.3'!CQ58/'3.1.a'!$N$183</f>
        <v>5.5552208822709018E-3</v>
      </c>
      <c r="CR58" s="94" t="s">
        <v>826</v>
      </c>
      <c r="CS58" s="144">
        <f>'2.3'!CS58/'3.1.a'!$N$183</f>
        <v>0</v>
      </c>
      <c r="CT58" s="94" t="s">
        <v>826</v>
      </c>
    </row>
    <row r="59" spans="1:98" ht="20" customHeight="1" x14ac:dyDescent="0.2">
      <c r="A59" s="104">
        <v>2822</v>
      </c>
      <c r="B59" s="104" t="s">
        <v>287</v>
      </c>
      <c r="C59" s="220">
        <f>'2.3'!C59/'3.1.a'!$C$183</f>
        <v>4.2541605680930517E-4</v>
      </c>
      <c r="D59" s="144">
        <f>'2.3'!D59/'3.1.a'!$C$183</f>
        <v>0</v>
      </c>
      <c r="E59" s="144">
        <f>'2.3'!E59/'3.1.a'!$C$183</f>
        <v>0</v>
      </c>
      <c r="F59" s="144">
        <f>'2.3'!F59/'3.1.a'!$C$183</f>
        <v>4.2541605680930517E-4</v>
      </c>
      <c r="G59" s="144">
        <f>'2.3'!G59/'3.1.a'!$C$183</f>
        <v>4.6799392485789984E-4</v>
      </c>
      <c r="H59" s="144">
        <f>'2.3'!H59/'3.1.a'!$C$183</f>
        <v>4.6280144928505941E-5</v>
      </c>
      <c r="I59" s="144">
        <f>'2.3'!I59/'3.1.a'!$C$183</f>
        <v>0</v>
      </c>
      <c r="J59" s="221">
        <f>'2.3'!J59/'3.1.a'!$C$183</f>
        <v>9.3969012659571088E-4</v>
      </c>
      <c r="K59" s="220">
        <f>'2.3'!K59/'3.1.a'!$D$183</f>
        <v>2.2916745985104669E-3</v>
      </c>
      <c r="L59" s="144">
        <f>'2.3'!L59/'3.1.a'!$D$183</f>
        <v>0</v>
      </c>
      <c r="M59" s="144">
        <f>'2.3'!M59/'3.1.a'!$D$183</f>
        <v>0</v>
      </c>
      <c r="N59" s="144">
        <f>'2.3'!N59/'3.1.a'!$D$183</f>
        <v>2.2916745985104669E-3</v>
      </c>
      <c r="O59" s="144">
        <f>'2.3'!O59/'3.1.a'!$D$183</f>
        <v>3.3693089971122272E-4</v>
      </c>
      <c r="P59" s="144">
        <f>'2.3'!P59/'3.1.a'!$D$183</f>
        <v>4.1129892511668316E-5</v>
      </c>
      <c r="Q59" s="144">
        <f>'2.3'!Q59/'3.1.a'!$D$183</f>
        <v>0</v>
      </c>
      <c r="R59" s="221">
        <f>'2.3'!R59/'3.1.a'!$D$183</f>
        <v>2.6697353907333579E-3</v>
      </c>
      <c r="S59" s="220">
        <f>'2.3'!S59/'3.1.a'!$E$183</f>
        <v>2.7101145122170101E-3</v>
      </c>
      <c r="T59" s="144">
        <f>'2.3'!T59/'3.1.a'!$E$183</f>
        <v>0</v>
      </c>
      <c r="U59" s="144">
        <f>'2.3'!U59/'3.1.a'!$E$183</f>
        <v>0</v>
      </c>
      <c r="V59" s="144">
        <f>'2.3'!V59/'3.1.a'!$E$183</f>
        <v>2.7101145122170101E-3</v>
      </c>
      <c r="W59" s="144">
        <f>'2.3'!W59/'3.1.a'!$E$183</f>
        <v>3.1932452568800355E-4</v>
      </c>
      <c r="X59" s="144">
        <f>'2.3'!X59/'3.1.a'!$E$183</f>
        <v>3.5848803684918874E-5</v>
      </c>
      <c r="Y59" s="144">
        <f>'2.3'!Y59/'3.1.a'!$E$183</f>
        <v>0</v>
      </c>
      <c r="Z59" s="221">
        <f>'2.3'!Z59/'3.1.a'!$E$183</f>
        <v>3.0652878415899326E-3</v>
      </c>
      <c r="AA59" s="220">
        <f>'2.3'!AA59/'3.1.a'!$F$183</f>
        <v>3.019838115624297E-3</v>
      </c>
      <c r="AB59" s="144">
        <f>'2.3'!AB59/'3.1.a'!$F$183</f>
        <v>0</v>
      </c>
      <c r="AC59" s="144">
        <f>'2.3'!AC59/'3.1.a'!$F$183</f>
        <v>0</v>
      </c>
      <c r="AD59" s="144">
        <f>'2.3'!AD59/'3.1.a'!$F$183</f>
        <v>3.019838115624297E-3</v>
      </c>
      <c r="AE59" s="144">
        <f>'2.3'!AE59/'3.1.a'!$F$183</f>
        <v>2.7968288188634635E-4</v>
      </c>
      <c r="AF59" s="144">
        <f>'2.3'!AF59/'3.1.a'!$F$183</f>
        <v>4.4454922938041901E-5</v>
      </c>
      <c r="AG59" s="144">
        <f>'2.3'!AG59/'3.1.a'!$F$183</f>
        <v>0</v>
      </c>
      <c r="AH59" s="221">
        <f>'2.3'!AH59/'3.1.a'!$F$183</f>
        <v>3.3439759204486855E-3</v>
      </c>
      <c r="AI59" s="220">
        <f>'2.3'!AI59/'3.1.a'!$G$183</f>
        <v>3.6599935803464431E-3</v>
      </c>
      <c r="AJ59" s="144">
        <f>'2.3'!AJ59/'3.1.a'!$G$183</f>
        <v>0</v>
      </c>
      <c r="AK59" s="144">
        <f>'2.3'!AK59/'3.1.a'!$G$183</f>
        <v>0</v>
      </c>
      <c r="AL59" s="144">
        <f>'2.3'!AL59/'3.1.a'!$G$183</f>
        <v>3.6599935803464431E-3</v>
      </c>
      <c r="AM59" s="144">
        <f>'2.3'!AM59/'3.1.a'!$G$183</f>
        <v>2.517473028159253E-4</v>
      </c>
      <c r="AN59" s="144">
        <f>'2.3'!AN59/'3.1.a'!$G$183</f>
        <v>5.1453871400234614E-5</v>
      </c>
      <c r="AO59" s="144">
        <f>'2.3'!AO59/'3.1.a'!$G$183</f>
        <v>0</v>
      </c>
      <c r="AP59" s="221">
        <f>'2.3'!AP59/'3.1.a'!$G$183</f>
        <v>3.9631947545626031E-3</v>
      </c>
      <c r="AQ59" s="220">
        <f>'2.3'!AQ59/'3.1.a'!$H$183</f>
        <v>2.1017968128935601E-3</v>
      </c>
      <c r="AR59" s="144">
        <f>'2.3'!AR59/'3.1.a'!$H$183</f>
        <v>0</v>
      </c>
      <c r="AS59" s="144">
        <f>'2.3'!AS59/'3.1.a'!$H$183</f>
        <v>0</v>
      </c>
      <c r="AT59" s="144">
        <f>'2.3'!AT59/'3.1.a'!$H$183</f>
        <v>2.1017968128935601E-3</v>
      </c>
      <c r="AU59" s="144">
        <f>'2.3'!AU59/'3.1.a'!$H$183</f>
        <v>1.6091104433496383E-4</v>
      </c>
      <c r="AV59" s="144">
        <f>'2.3'!AV59/'3.1.a'!$H$183</f>
        <v>4.8927949521889291E-5</v>
      </c>
      <c r="AW59" s="144">
        <f>'2.3'!AW59/'3.1.a'!$H$183</f>
        <v>0</v>
      </c>
      <c r="AX59" s="221">
        <f>'2.3'!AX59/'3.1.a'!$H$183</f>
        <v>2.3116358067504133E-3</v>
      </c>
      <c r="AY59" s="220">
        <f>'2.3'!AY59/'3.1.a'!$I$183</f>
        <v>1.6802667167466075E-3</v>
      </c>
      <c r="AZ59" s="144">
        <f>'2.3'!AZ59/'3.1.a'!$I$183</f>
        <v>0</v>
      </c>
      <c r="BA59" s="144">
        <f>'2.3'!BA59/'3.1.a'!$I$183</f>
        <v>0</v>
      </c>
      <c r="BB59" s="144">
        <f>'2.3'!BB59/'3.1.a'!$I$183</f>
        <v>1.6802667167466075E-3</v>
      </c>
      <c r="BC59" s="144">
        <f>'2.3'!BC59/'3.1.a'!$I$183</f>
        <v>1.8067583802921141E-4</v>
      </c>
      <c r="BD59" s="144">
        <f>'2.3'!BD59/'3.1.a'!$I$183</f>
        <v>4.1280879394091358E-5</v>
      </c>
      <c r="BE59" s="144">
        <f>'2.3'!BE59/'3.1.a'!$I$183</f>
        <v>0</v>
      </c>
      <c r="BF59" s="221">
        <f>'2.3'!BF59/'3.1.a'!$I$183</f>
        <v>1.9022234341699103E-3</v>
      </c>
      <c r="BG59" s="220">
        <f>'2.3'!BG59/'3.1.a'!$J$183</f>
        <v>9.2245494686431326E-4</v>
      </c>
      <c r="BH59" s="144">
        <f>'2.3'!BH59/'3.1.a'!$J$183</f>
        <v>0</v>
      </c>
      <c r="BI59" s="144">
        <f>'2.3'!BI59/'3.1.a'!$J$183</f>
        <v>0</v>
      </c>
      <c r="BJ59" s="144">
        <f>'2.3'!BJ59/'3.1.a'!$J$183</f>
        <v>9.2245494686431326E-4</v>
      </c>
      <c r="BK59" s="144">
        <f>'2.3'!BK59/'3.1.a'!$J$183</f>
        <v>2.3208019234743628E-4</v>
      </c>
      <c r="BL59" s="144">
        <f>'2.3'!BL59/'3.1.a'!$J$183</f>
        <v>2.2056339655779062E-5</v>
      </c>
      <c r="BM59" s="144">
        <f>'2.3'!BM59/'3.1.a'!$J$183</f>
        <v>0</v>
      </c>
      <c r="BN59" s="221">
        <f>'2.3'!BN59/'3.1.a'!$J$183</f>
        <v>1.1765914788675286E-3</v>
      </c>
      <c r="BO59" s="220">
        <f>'2.3'!BO59/'3.1.a'!$K$183</f>
        <v>8.7866755136551322E-4</v>
      </c>
      <c r="BP59" s="144">
        <f>'2.3'!BP59/'3.1.a'!$K$183</f>
        <v>0</v>
      </c>
      <c r="BQ59" s="144">
        <f>'2.3'!BQ59/'3.1.a'!$K$183</f>
        <v>0</v>
      </c>
      <c r="BR59" s="144">
        <f>'2.3'!BR59/'3.1.a'!$K$183</f>
        <v>8.7866755136551322E-4</v>
      </c>
      <c r="BS59" s="144">
        <f>'2.3'!BS59/'3.1.a'!$K$183</f>
        <v>2.0046040848834993E-4</v>
      </c>
      <c r="BT59" s="144">
        <f>'2.3'!BT59/'3.1.a'!$K$183</f>
        <v>5.0578381216197677E-5</v>
      </c>
      <c r="BU59" s="144">
        <f>'2.3'!BU59/'3.1.a'!$K$183</f>
        <v>0</v>
      </c>
      <c r="BV59" s="221">
        <f>'2.3'!BV59/'3.1.a'!$K$183</f>
        <v>1.1297063410700607E-3</v>
      </c>
      <c r="BW59" s="220">
        <f>'2.3'!BW59/'3.1.a'!$L$183</f>
        <v>1.2036503952245067E-3</v>
      </c>
      <c r="BX59" s="144">
        <f>'2.3'!BX59/'3.1.a'!$L$183</f>
        <v>0</v>
      </c>
      <c r="BY59" s="144">
        <f>'2.3'!BY59/'3.1.a'!$L$183</f>
        <v>0</v>
      </c>
      <c r="BZ59" s="144">
        <f>'2.3'!BZ59/'3.1.a'!$L$183</f>
        <v>1.2036503952245067E-3</v>
      </c>
      <c r="CA59" s="144">
        <f>'2.3'!CA59/'3.1.a'!$L$183</f>
        <v>2.2117164532338106E-4</v>
      </c>
      <c r="CB59" s="144">
        <f>'2.3'!CB59/'3.1.a'!$L$183</f>
        <v>6.4214195172612317E-5</v>
      </c>
      <c r="CC59" s="144">
        <f>'2.3'!CC59/'3.1.a'!$L$183</f>
        <v>0</v>
      </c>
      <c r="CD59" s="221">
        <f>'2.3'!CD59/'3.1.a'!$L$183</f>
        <v>1.4890362357204998E-3</v>
      </c>
      <c r="CE59" s="220">
        <f>'2.3'!CE59/'3.1.a'!$M$183</f>
        <v>6.8080381365166244E-4</v>
      </c>
      <c r="CF59" s="144">
        <f>'2.3'!CF59/'3.1.a'!$M$183</f>
        <v>0</v>
      </c>
      <c r="CG59" s="144">
        <f>'2.3'!CG59/'3.1.a'!$M$183</f>
        <v>0</v>
      </c>
      <c r="CH59" s="144">
        <f>'2.3'!CH59/'3.1.a'!$M$183</f>
        <v>6.8080381365166244E-4</v>
      </c>
      <c r="CI59" s="144">
        <f>'2.3'!CI59/'3.1.a'!$M$183</f>
        <v>2.0249804969190295E-4</v>
      </c>
      <c r="CJ59" s="144">
        <f>'2.3'!CJ59/'3.1.a'!$M$183</f>
        <v>1.2520902338966324E-4</v>
      </c>
      <c r="CK59" s="144">
        <f>'2.3'!CK59/'3.1.a'!$M$183</f>
        <v>0</v>
      </c>
      <c r="CL59" s="144">
        <f>'2.3'!CL59/'3.1.a'!$M$183</f>
        <v>1.0085108867332285E-3</v>
      </c>
      <c r="CM59" s="220">
        <f>'2.3'!CM59/'3.1.a'!$N$183</f>
        <v>4.8071623446110034E-4</v>
      </c>
      <c r="CN59" s="144">
        <f>'2.3'!CN59/'3.1.a'!$N$183</f>
        <v>0</v>
      </c>
      <c r="CO59" s="144">
        <f>'2.3'!CO59/'3.1.a'!$N$183</f>
        <v>0</v>
      </c>
      <c r="CP59" s="144">
        <f>'2.3'!CP59/'3.1.a'!$N$183</f>
        <v>4.8071623446110034E-4</v>
      </c>
      <c r="CQ59" s="144">
        <f>'2.3'!CQ59/'3.1.a'!$N$183</f>
        <v>3.6251369680130976E-4</v>
      </c>
      <c r="CR59" s="94" t="s">
        <v>826</v>
      </c>
      <c r="CS59" s="144">
        <f>'2.3'!CS59/'3.1.a'!$N$183</f>
        <v>0</v>
      </c>
      <c r="CT59" s="94" t="s">
        <v>826</v>
      </c>
    </row>
    <row r="60" spans="1:98" s="106" customFormat="1" ht="20" customHeight="1" x14ac:dyDescent="0.2">
      <c r="A60" s="60" t="s">
        <v>521</v>
      </c>
      <c r="B60" s="106" t="s">
        <v>522</v>
      </c>
      <c r="C60" s="222">
        <f>'2.3'!C60/'3.1.a'!$C$183</f>
        <v>2.6751583132840793E-4</v>
      </c>
      <c r="D60" s="145">
        <f>'2.3'!D60/'3.1.a'!$C$183</f>
        <v>0</v>
      </c>
      <c r="E60" s="145">
        <f>'2.3'!E60/'3.1.a'!$C$183</f>
        <v>0</v>
      </c>
      <c r="F60" s="145">
        <f>'2.3'!F60/'3.1.a'!$C$183</f>
        <v>2.6751583132840793E-4</v>
      </c>
      <c r="G60" s="145">
        <f>'2.3'!G60/'3.1.a'!$C$183</f>
        <v>0</v>
      </c>
      <c r="H60" s="145">
        <f>'2.3'!H60/'3.1.a'!$C$183</f>
        <v>0</v>
      </c>
      <c r="I60" s="145">
        <f>'2.3'!I60/'3.1.a'!$C$183</f>
        <v>0</v>
      </c>
      <c r="J60" s="223">
        <f>'2.3'!J60/'3.1.a'!$C$183</f>
        <v>2.6751583132840793E-4</v>
      </c>
      <c r="K60" s="222">
        <f>'2.3'!K60/'3.1.a'!$D$183</f>
        <v>2.1654971804312331E-3</v>
      </c>
      <c r="L60" s="145">
        <f>'2.3'!L60/'3.1.a'!$D$183</f>
        <v>0</v>
      </c>
      <c r="M60" s="145">
        <f>'2.3'!M60/'3.1.a'!$D$183</f>
        <v>0</v>
      </c>
      <c r="N60" s="145">
        <f>'2.3'!N60/'3.1.a'!$D$183</f>
        <v>2.1654971804312331E-3</v>
      </c>
      <c r="O60" s="145">
        <f>'2.3'!O60/'3.1.a'!$D$183</f>
        <v>0</v>
      </c>
      <c r="P60" s="145">
        <f>'2.3'!P60/'3.1.a'!$D$183</f>
        <v>0</v>
      </c>
      <c r="Q60" s="145">
        <f>'2.3'!Q60/'3.1.a'!$D$183</f>
        <v>0</v>
      </c>
      <c r="R60" s="223">
        <f>'2.3'!R60/'3.1.a'!$D$183</f>
        <v>2.1654971804312331E-3</v>
      </c>
      <c r="S60" s="222">
        <f>'2.3'!S60/'3.1.a'!$E$183</f>
        <v>2.5390344315355286E-3</v>
      </c>
      <c r="T60" s="145">
        <f>'2.3'!T60/'3.1.a'!$E$183</f>
        <v>0</v>
      </c>
      <c r="U60" s="145">
        <f>'2.3'!U60/'3.1.a'!$E$183</f>
        <v>0</v>
      </c>
      <c r="V60" s="145">
        <f>'2.3'!V60/'3.1.a'!$E$183</f>
        <v>2.5390344315355286E-3</v>
      </c>
      <c r="W60" s="145">
        <f>'2.3'!W60/'3.1.a'!$E$183</f>
        <v>0</v>
      </c>
      <c r="X60" s="145">
        <f>'2.3'!X60/'3.1.a'!$E$183</f>
        <v>0</v>
      </c>
      <c r="Y60" s="145">
        <f>'2.3'!Y60/'3.1.a'!$E$183</f>
        <v>0</v>
      </c>
      <c r="Z60" s="223">
        <f>'2.3'!Z60/'3.1.a'!$E$183</f>
        <v>2.5390344315355286E-3</v>
      </c>
      <c r="AA60" s="222">
        <f>'2.3'!AA60/'3.1.a'!$F$183</f>
        <v>2.6507611481109213E-3</v>
      </c>
      <c r="AB60" s="145">
        <f>'2.3'!AB60/'3.1.a'!$F$183</f>
        <v>0</v>
      </c>
      <c r="AC60" s="145">
        <f>'2.3'!AC60/'3.1.a'!$F$183</f>
        <v>0</v>
      </c>
      <c r="AD60" s="145">
        <f>'2.3'!AD60/'3.1.a'!$F$183</f>
        <v>2.6507611481109213E-3</v>
      </c>
      <c r="AE60" s="145">
        <f>'2.3'!AE60/'3.1.a'!$F$183</f>
        <v>0</v>
      </c>
      <c r="AF60" s="145">
        <f>'2.3'!AF60/'3.1.a'!$F$183</f>
        <v>0</v>
      </c>
      <c r="AG60" s="145">
        <f>'2.3'!AG60/'3.1.a'!$F$183</f>
        <v>0</v>
      </c>
      <c r="AH60" s="223">
        <f>'2.3'!AH60/'3.1.a'!$F$183</f>
        <v>2.6507611481109213E-3</v>
      </c>
      <c r="AI60" s="222">
        <f>'2.3'!AI60/'3.1.a'!$G$183</f>
        <v>3.33309154040879E-3</v>
      </c>
      <c r="AJ60" s="145">
        <f>'2.3'!AJ60/'3.1.a'!$G$183</f>
        <v>0</v>
      </c>
      <c r="AK60" s="145">
        <f>'2.3'!AK60/'3.1.a'!$G$183</f>
        <v>0</v>
      </c>
      <c r="AL60" s="145">
        <f>'2.3'!AL60/'3.1.a'!$G$183</f>
        <v>3.33309154040879E-3</v>
      </c>
      <c r="AM60" s="145">
        <f>'2.3'!AM60/'3.1.a'!$G$183</f>
        <v>0</v>
      </c>
      <c r="AN60" s="145">
        <f>'2.3'!AN60/'3.1.a'!$G$183</f>
        <v>0</v>
      </c>
      <c r="AO60" s="145">
        <f>'2.3'!AO60/'3.1.a'!$G$183</f>
        <v>0</v>
      </c>
      <c r="AP60" s="223">
        <f>'2.3'!AP60/'3.1.a'!$G$183</f>
        <v>3.33309154040879E-3</v>
      </c>
      <c r="AQ60" s="222">
        <f>'2.3'!AQ60/'3.1.a'!$H$183</f>
        <v>1.6479541805604497E-3</v>
      </c>
      <c r="AR60" s="145">
        <f>'2.3'!AR60/'3.1.a'!$H$183</f>
        <v>0</v>
      </c>
      <c r="AS60" s="145">
        <f>'2.3'!AS60/'3.1.a'!$H$183</f>
        <v>0</v>
      </c>
      <c r="AT60" s="145">
        <f>'2.3'!AT60/'3.1.a'!$H$183</f>
        <v>1.6479541805604497E-3</v>
      </c>
      <c r="AU60" s="145">
        <f>'2.3'!AU60/'3.1.a'!$H$183</f>
        <v>0</v>
      </c>
      <c r="AV60" s="145">
        <f>'2.3'!AV60/'3.1.a'!$H$183</f>
        <v>0</v>
      </c>
      <c r="AW60" s="145">
        <f>'2.3'!AW60/'3.1.a'!$H$183</f>
        <v>0</v>
      </c>
      <c r="AX60" s="223">
        <f>'2.3'!AX60/'3.1.a'!$H$183</f>
        <v>1.6479541805604497E-3</v>
      </c>
      <c r="AY60" s="222">
        <f>'2.3'!AY60/'3.1.a'!$I$183</f>
        <v>1.268011523257357E-3</v>
      </c>
      <c r="AZ60" s="145">
        <f>'2.3'!AZ60/'3.1.a'!$I$183</f>
        <v>0</v>
      </c>
      <c r="BA60" s="145">
        <f>'2.3'!BA60/'3.1.a'!$I$183</f>
        <v>0</v>
      </c>
      <c r="BB60" s="145">
        <f>'2.3'!BB60/'3.1.a'!$I$183</f>
        <v>1.268011523257357E-3</v>
      </c>
      <c r="BC60" s="145">
        <f>'2.3'!BC60/'3.1.a'!$I$183</f>
        <v>0</v>
      </c>
      <c r="BD60" s="145">
        <f>'2.3'!BD60/'3.1.a'!$I$183</f>
        <v>0</v>
      </c>
      <c r="BE60" s="145">
        <f>'2.3'!BE60/'3.1.a'!$I$183</f>
        <v>0</v>
      </c>
      <c r="BF60" s="223">
        <f>'2.3'!BF60/'3.1.a'!$I$183</f>
        <v>1.268011523257357E-3</v>
      </c>
      <c r="BG60" s="222">
        <f>'2.3'!BG60/'3.1.a'!$J$183</f>
        <v>5.4811992653533718E-4</v>
      </c>
      <c r="BH60" s="145">
        <f>'2.3'!BH60/'3.1.a'!$J$183</f>
        <v>0</v>
      </c>
      <c r="BI60" s="145">
        <f>'2.3'!BI60/'3.1.a'!$J$183</f>
        <v>0</v>
      </c>
      <c r="BJ60" s="145">
        <f>'2.3'!BJ60/'3.1.a'!$J$183</f>
        <v>5.4811992653533718E-4</v>
      </c>
      <c r="BK60" s="145">
        <f>'2.3'!BK60/'3.1.a'!$J$183</f>
        <v>0</v>
      </c>
      <c r="BL60" s="145">
        <f>'2.3'!BL60/'3.1.a'!$J$183</f>
        <v>0</v>
      </c>
      <c r="BM60" s="145">
        <f>'2.3'!BM60/'3.1.a'!$J$183</f>
        <v>0</v>
      </c>
      <c r="BN60" s="223">
        <f>'2.3'!BN60/'3.1.a'!$J$183</f>
        <v>5.4811992653533718E-4</v>
      </c>
      <c r="BO60" s="222">
        <f>'2.3'!BO60/'3.1.a'!$K$183</f>
        <v>6.5041769519488541E-4</v>
      </c>
      <c r="BP60" s="145">
        <f>'2.3'!BP60/'3.1.a'!$K$183</f>
        <v>0</v>
      </c>
      <c r="BQ60" s="145">
        <f>'2.3'!BQ60/'3.1.a'!$K$183</f>
        <v>0</v>
      </c>
      <c r="BR60" s="145">
        <f>'2.3'!BR60/'3.1.a'!$K$183</f>
        <v>6.5041769519488541E-4</v>
      </c>
      <c r="BS60" s="145">
        <f>'2.3'!BS60/'3.1.a'!$K$183</f>
        <v>0</v>
      </c>
      <c r="BT60" s="145">
        <f>'2.3'!BT60/'3.1.a'!$K$183</f>
        <v>0</v>
      </c>
      <c r="BU60" s="145">
        <f>'2.3'!BU60/'3.1.a'!$K$183</f>
        <v>0</v>
      </c>
      <c r="BV60" s="223">
        <f>'2.3'!BV60/'3.1.a'!$K$183</f>
        <v>6.5041769519488541E-4</v>
      </c>
      <c r="BW60" s="222">
        <f>'2.3'!BW60/'3.1.a'!$L$183</f>
        <v>6.4147152679658824E-4</v>
      </c>
      <c r="BX60" s="145">
        <f>'2.3'!BX60/'3.1.a'!$L$183</f>
        <v>0</v>
      </c>
      <c r="BY60" s="145">
        <f>'2.3'!BY60/'3.1.a'!$L$183</f>
        <v>0</v>
      </c>
      <c r="BZ60" s="145">
        <f>'2.3'!BZ60/'3.1.a'!$L$183</f>
        <v>6.4147152679658824E-4</v>
      </c>
      <c r="CA60" s="145">
        <f>'2.3'!CA60/'3.1.a'!$L$183</f>
        <v>0</v>
      </c>
      <c r="CB60" s="145">
        <f>'2.3'!CB60/'3.1.a'!$L$183</f>
        <v>0</v>
      </c>
      <c r="CC60" s="145">
        <f>'2.3'!CC60/'3.1.a'!$L$183</f>
        <v>0</v>
      </c>
      <c r="CD60" s="223">
        <f>'2.3'!CD60/'3.1.a'!$L$183</f>
        <v>6.4147152679658824E-4</v>
      </c>
      <c r="CE60" s="222">
        <f>'2.3'!CE60/'3.1.a'!$M$183</f>
        <v>3.4549974413249741E-4</v>
      </c>
      <c r="CF60" s="145">
        <f>'2.3'!CF60/'3.1.a'!$M$183</f>
        <v>0</v>
      </c>
      <c r="CG60" s="145">
        <f>'2.3'!CG60/'3.1.a'!$M$183</f>
        <v>0</v>
      </c>
      <c r="CH60" s="145">
        <f>'2.3'!CH60/'3.1.a'!$M$183</f>
        <v>3.4549974413249741E-4</v>
      </c>
      <c r="CI60" s="145">
        <f>'2.3'!CI60/'3.1.a'!$M$183</f>
        <v>0</v>
      </c>
      <c r="CJ60" s="145">
        <f>'2.3'!CJ60/'3.1.a'!$M$183</f>
        <v>0</v>
      </c>
      <c r="CK60" s="145">
        <f>'2.3'!CK60/'3.1.a'!$M$183</f>
        <v>0</v>
      </c>
      <c r="CL60" s="145">
        <f>'2.3'!CL60/'3.1.a'!$M$183</f>
        <v>3.4549974413249741E-4</v>
      </c>
      <c r="CM60" s="222">
        <f>'2.3'!CM60/'3.1.a'!$N$183</f>
        <v>1.5988933523628692E-4</v>
      </c>
      <c r="CN60" s="145">
        <f>'2.3'!CN60/'3.1.a'!$N$183</f>
        <v>0</v>
      </c>
      <c r="CO60" s="145">
        <f>'2.3'!CO60/'3.1.a'!$N$183</f>
        <v>0</v>
      </c>
      <c r="CP60" s="145">
        <f>'2.3'!CP60/'3.1.a'!$N$183</f>
        <v>1.5988933523628692E-4</v>
      </c>
      <c r="CQ60" s="145">
        <f>'2.3'!CQ60/'3.1.a'!$N$183</f>
        <v>0</v>
      </c>
      <c r="CR60" s="215" t="s">
        <v>826</v>
      </c>
      <c r="CS60" s="145">
        <f>'2.3'!CS60/'3.1.a'!$N$183</f>
        <v>0</v>
      </c>
      <c r="CT60" s="215" t="s">
        <v>826</v>
      </c>
    </row>
    <row r="61" spans="1:98" s="106" customFormat="1" ht="20" customHeight="1" x14ac:dyDescent="0.2">
      <c r="A61" s="60" t="s">
        <v>523</v>
      </c>
      <c r="B61" s="106" t="s">
        <v>524</v>
      </c>
      <c r="C61" s="222">
        <f>'2.3'!C61/'3.1.a'!$C$183</f>
        <v>3.0151257870595699E-6</v>
      </c>
      <c r="D61" s="145">
        <f>'2.3'!D61/'3.1.a'!$C$183</f>
        <v>0</v>
      </c>
      <c r="E61" s="145">
        <f>'2.3'!E61/'3.1.a'!$C$183</f>
        <v>0</v>
      </c>
      <c r="F61" s="145">
        <f>'2.3'!F61/'3.1.a'!$C$183</f>
        <v>3.0151257870595699E-6</v>
      </c>
      <c r="G61" s="145">
        <f>'2.3'!G61/'3.1.a'!$C$183</f>
        <v>0</v>
      </c>
      <c r="H61" s="145">
        <f>'2.3'!H61/'3.1.a'!$C$183</f>
        <v>0</v>
      </c>
      <c r="I61" s="145">
        <f>'2.3'!I61/'3.1.a'!$C$183</f>
        <v>0</v>
      </c>
      <c r="J61" s="223">
        <f>'2.3'!J61/'3.1.a'!$C$183</f>
        <v>3.0151257870595699E-6</v>
      </c>
      <c r="K61" s="222">
        <f>'2.3'!K61/'3.1.a'!$D$183</f>
        <v>4.9867637167945274E-6</v>
      </c>
      <c r="L61" s="145">
        <f>'2.3'!L61/'3.1.a'!$D$183</f>
        <v>0</v>
      </c>
      <c r="M61" s="145">
        <f>'2.3'!M61/'3.1.a'!$D$183</f>
        <v>0</v>
      </c>
      <c r="N61" s="145">
        <f>'2.3'!N61/'3.1.a'!$D$183</f>
        <v>4.9867637167945274E-6</v>
      </c>
      <c r="O61" s="145">
        <f>'2.3'!O61/'3.1.a'!$D$183</f>
        <v>0</v>
      </c>
      <c r="P61" s="145">
        <f>'2.3'!P61/'3.1.a'!$D$183</f>
        <v>0</v>
      </c>
      <c r="Q61" s="145">
        <f>'2.3'!Q61/'3.1.a'!$D$183</f>
        <v>0</v>
      </c>
      <c r="R61" s="223">
        <f>'2.3'!R61/'3.1.a'!$D$183</f>
        <v>4.9867637167945274E-6</v>
      </c>
      <c r="S61" s="222">
        <f>'2.3'!S61/'3.1.a'!$E$183</f>
        <v>9.0920858925411437E-6</v>
      </c>
      <c r="T61" s="145">
        <f>'2.3'!T61/'3.1.a'!$E$183</f>
        <v>0</v>
      </c>
      <c r="U61" s="145">
        <f>'2.3'!U61/'3.1.a'!$E$183</f>
        <v>0</v>
      </c>
      <c r="V61" s="145">
        <f>'2.3'!V61/'3.1.a'!$E$183</f>
        <v>9.0920858925411437E-6</v>
      </c>
      <c r="W61" s="145">
        <f>'2.3'!W61/'3.1.a'!$E$183</f>
        <v>0</v>
      </c>
      <c r="X61" s="145">
        <f>'2.3'!X61/'3.1.a'!$E$183</f>
        <v>0</v>
      </c>
      <c r="Y61" s="145">
        <f>'2.3'!Y61/'3.1.a'!$E$183</f>
        <v>0</v>
      </c>
      <c r="Z61" s="223">
        <f>'2.3'!Z61/'3.1.a'!$E$183</f>
        <v>9.0920858925411437E-6</v>
      </c>
      <c r="AA61" s="222">
        <f>'2.3'!AA61/'3.1.a'!$F$183</f>
        <v>1.2149029164818366E-5</v>
      </c>
      <c r="AB61" s="145">
        <f>'2.3'!AB61/'3.1.a'!$F$183</f>
        <v>0</v>
      </c>
      <c r="AC61" s="145">
        <f>'2.3'!AC61/'3.1.a'!$F$183</f>
        <v>0</v>
      </c>
      <c r="AD61" s="145">
        <f>'2.3'!AD61/'3.1.a'!$F$183</f>
        <v>1.2149029164818366E-5</v>
      </c>
      <c r="AE61" s="145">
        <f>'2.3'!AE61/'3.1.a'!$F$183</f>
        <v>0</v>
      </c>
      <c r="AF61" s="145">
        <f>'2.3'!AF61/'3.1.a'!$F$183</f>
        <v>0</v>
      </c>
      <c r="AG61" s="145">
        <f>'2.3'!AG61/'3.1.a'!$F$183</f>
        <v>0</v>
      </c>
      <c r="AH61" s="223">
        <f>'2.3'!AH61/'3.1.a'!$F$183</f>
        <v>1.2149029164818366E-5</v>
      </c>
      <c r="AI61" s="222">
        <f>'2.3'!AI61/'3.1.a'!$G$183</f>
        <v>7.8789808699572579E-5</v>
      </c>
      <c r="AJ61" s="145">
        <f>'2.3'!AJ61/'3.1.a'!$G$183</f>
        <v>0</v>
      </c>
      <c r="AK61" s="145">
        <f>'2.3'!AK61/'3.1.a'!$G$183</f>
        <v>0</v>
      </c>
      <c r="AL61" s="145">
        <f>'2.3'!AL61/'3.1.a'!$G$183</f>
        <v>7.8789808699572579E-5</v>
      </c>
      <c r="AM61" s="145">
        <f>'2.3'!AM61/'3.1.a'!$G$183</f>
        <v>0</v>
      </c>
      <c r="AN61" s="145">
        <f>'2.3'!AN61/'3.1.a'!$G$183</f>
        <v>0</v>
      </c>
      <c r="AO61" s="145">
        <f>'2.3'!AO61/'3.1.a'!$G$183</f>
        <v>0</v>
      </c>
      <c r="AP61" s="223">
        <f>'2.3'!AP61/'3.1.a'!$G$183</f>
        <v>7.8789808699572579E-5</v>
      </c>
      <c r="AQ61" s="222">
        <f>'2.3'!AQ61/'3.1.a'!$H$183</f>
        <v>1.0238704599723825E-4</v>
      </c>
      <c r="AR61" s="145">
        <f>'2.3'!AR61/'3.1.a'!$H$183</f>
        <v>0</v>
      </c>
      <c r="AS61" s="145">
        <f>'2.3'!AS61/'3.1.a'!$H$183</f>
        <v>0</v>
      </c>
      <c r="AT61" s="145">
        <f>'2.3'!AT61/'3.1.a'!$H$183</f>
        <v>1.0238704599723825E-4</v>
      </c>
      <c r="AU61" s="145">
        <f>'2.3'!AU61/'3.1.a'!$H$183</f>
        <v>0</v>
      </c>
      <c r="AV61" s="145">
        <f>'2.3'!AV61/'3.1.a'!$H$183</f>
        <v>0</v>
      </c>
      <c r="AW61" s="145">
        <f>'2.3'!AW61/'3.1.a'!$H$183</f>
        <v>0</v>
      </c>
      <c r="AX61" s="223">
        <f>'2.3'!AX61/'3.1.a'!$H$183</f>
        <v>1.0238704599723825E-4</v>
      </c>
      <c r="AY61" s="222">
        <f>'2.3'!AY61/'3.1.a'!$I$183</f>
        <v>1.4690111997929859E-4</v>
      </c>
      <c r="AZ61" s="145">
        <f>'2.3'!AZ61/'3.1.a'!$I$183</f>
        <v>0</v>
      </c>
      <c r="BA61" s="145">
        <f>'2.3'!BA61/'3.1.a'!$I$183</f>
        <v>0</v>
      </c>
      <c r="BB61" s="145">
        <f>'2.3'!BB61/'3.1.a'!$I$183</f>
        <v>1.4690111997929859E-4</v>
      </c>
      <c r="BC61" s="145">
        <f>'2.3'!BC61/'3.1.a'!$I$183</f>
        <v>0</v>
      </c>
      <c r="BD61" s="145">
        <f>'2.3'!BD61/'3.1.a'!$I$183</f>
        <v>0</v>
      </c>
      <c r="BE61" s="145">
        <f>'2.3'!BE61/'3.1.a'!$I$183</f>
        <v>0</v>
      </c>
      <c r="BF61" s="223">
        <f>'2.3'!BF61/'3.1.a'!$I$183</f>
        <v>1.4690111997929859E-4</v>
      </c>
      <c r="BG61" s="222">
        <f>'2.3'!BG61/'3.1.a'!$J$183</f>
        <v>1.099473178930556E-4</v>
      </c>
      <c r="BH61" s="145">
        <f>'2.3'!BH61/'3.1.a'!$J$183</f>
        <v>0</v>
      </c>
      <c r="BI61" s="145">
        <f>'2.3'!BI61/'3.1.a'!$J$183</f>
        <v>0</v>
      </c>
      <c r="BJ61" s="145">
        <f>'2.3'!BJ61/'3.1.a'!$J$183</f>
        <v>1.099473178930556E-4</v>
      </c>
      <c r="BK61" s="145">
        <f>'2.3'!BK61/'3.1.a'!$J$183</f>
        <v>0</v>
      </c>
      <c r="BL61" s="145">
        <f>'2.3'!BL61/'3.1.a'!$J$183</f>
        <v>0</v>
      </c>
      <c r="BM61" s="145">
        <f>'2.3'!BM61/'3.1.a'!$J$183</f>
        <v>0</v>
      </c>
      <c r="BN61" s="223">
        <f>'2.3'!BN61/'3.1.a'!$J$183</f>
        <v>1.099473178930556E-4</v>
      </c>
      <c r="BO61" s="222">
        <f>'2.3'!BO61/'3.1.a'!$K$183</f>
        <v>5.3344457350130033E-5</v>
      </c>
      <c r="BP61" s="145">
        <f>'2.3'!BP61/'3.1.a'!$K$183</f>
        <v>0</v>
      </c>
      <c r="BQ61" s="145">
        <f>'2.3'!BQ61/'3.1.a'!$K$183</f>
        <v>0</v>
      </c>
      <c r="BR61" s="145">
        <f>'2.3'!BR61/'3.1.a'!$K$183</f>
        <v>5.3344457350130033E-5</v>
      </c>
      <c r="BS61" s="145">
        <f>'2.3'!BS61/'3.1.a'!$K$183</f>
        <v>0</v>
      </c>
      <c r="BT61" s="145">
        <f>'2.3'!BT61/'3.1.a'!$K$183</f>
        <v>0</v>
      </c>
      <c r="BU61" s="145">
        <f>'2.3'!BU61/'3.1.a'!$K$183</f>
        <v>0</v>
      </c>
      <c r="BV61" s="223">
        <f>'2.3'!BV61/'3.1.a'!$K$183</f>
        <v>5.3344457350130033E-5</v>
      </c>
      <c r="BW61" s="222">
        <f>'2.3'!BW61/'3.1.a'!$L$183</f>
        <v>6.1003505598378545E-5</v>
      </c>
      <c r="BX61" s="145">
        <f>'2.3'!BX61/'3.1.a'!$L$183</f>
        <v>0</v>
      </c>
      <c r="BY61" s="145">
        <f>'2.3'!BY61/'3.1.a'!$L$183</f>
        <v>0</v>
      </c>
      <c r="BZ61" s="145">
        <f>'2.3'!BZ61/'3.1.a'!$L$183</f>
        <v>6.1003505598378545E-5</v>
      </c>
      <c r="CA61" s="145">
        <f>'2.3'!CA61/'3.1.a'!$L$183</f>
        <v>0</v>
      </c>
      <c r="CB61" s="145">
        <f>'2.3'!CB61/'3.1.a'!$L$183</f>
        <v>0</v>
      </c>
      <c r="CC61" s="145">
        <f>'2.3'!CC61/'3.1.a'!$L$183</f>
        <v>0</v>
      </c>
      <c r="CD61" s="223">
        <f>'2.3'!CD61/'3.1.a'!$L$183</f>
        <v>6.1003505598378545E-5</v>
      </c>
      <c r="CE61" s="222">
        <f>'2.3'!CE61/'3.1.a'!$M$183</f>
        <v>1.6953018782082364E-5</v>
      </c>
      <c r="CF61" s="145">
        <f>'2.3'!CF61/'3.1.a'!$M$183</f>
        <v>0</v>
      </c>
      <c r="CG61" s="145">
        <f>'2.3'!CG61/'3.1.a'!$M$183</f>
        <v>0</v>
      </c>
      <c r="CH61" s="145">
        <f>'2.3'!CH61/'3.1.a'!$M$183</f>
        <v>1.6953018782082364E-5</v>
      </c>
      <c r="CI61" s="145">
        <f>'2.3'!CI61/'3.1.a'!$M$183</f>
        <v>0</v>
      </c>
      <c r="CJ61" s="145">
        <f>'2.3'!CJ61/'3.1.a'!$M$183</f>
        <v>0</v>
      </c>
      <c r="CK61" s="145">
        <f>'2.3'!CK61/'3.1.a'!$M$183</f>
        <v>0</v>
      </c>
      <c r="CL61" s="145">
        <f>'2.3'!CL61/'3.1.a'!$M$183</f>
        <v>1.6953018782082364E-5</v>
      </c>
      <c r="CM61" s="222">
        <f>'2.3'!CM61/'3.1.a'!$N$183</f>
        <v>7.2601390315301935E-6</v>
      </c>
      <c r="CN61" s="145">
        <f>'2.3'!CN61/'3.1.a'!$N$183</f>
        <v>0</v>
      </c>
      <c r="CO61" s="145">
        <f>'2.3'!CO61/'3.1.a'!$N$183</f>
        <v>0</v>
      </c>
      <c r="CP61" s="145">
        <f>'2.3'!CP61/'3.1.a'!$N$183</f>
        <v>7.2601390315301935E-6</v>
      </c>
      <c r="CQ61" s="145">
        <f>'2.3'!CQ61/'3.1.a'!$N$183</f>
        <v>0</v>
      </c>
      <c r="CR61" s="215" t="s">
        <v>826</v>
      </c>
      <c r="CS61" s="145">
        <f>'2.3'!CS61/'3.1.a'!$N$183</f>
        <v>0</v>
      </c>
      <c r="CT61" s="215" t="s">
        <v>826</v>
      </c>
    </row>
    <row r="62" spans="1:98" s="106" customFormat="1" ht="20" customHeight="1" x14ac:dyDescent="0.2">
      <c r="A62" s="60" t="s">
        <v>525</v>
      </c>
      <c r="B62" s="106" t="s">
        <v>526</v>
      </c>
      <c r="C62" s="222">
        <f>'2.3'!C62/'3.1.a'!$C$183</f>
        <v>1.5488509969383769E-4</v>
      </c>
      <c r="D62" s="145">
        <f>'2.3'!D62/'3.1.a'!$C$183</f>
        <v>0</v>
      </c>
      <c r="E62" s="145">
        <f>'2.3'!E62/'3.1.a'!$C$183</f>
        <v>0</v>
      </c>
      <c r="F62" s="145">
        <f>'2.3'!F62/'3.1.a'!$C$183</f>
        <v>1.5488509969383769E-4</v>
      </c>
      <c r="G62" s="145">
        <f>'2.3'!G62/'3.1.a'!$C$183</f>
        <v>4.6799392485789984E-4</v>
      </c>
      <c r="H62" s="145">
        <f>'2.3'!H62/'3.1.a'!$C$183</f>
        <v>0</v>
      </c>
      <c r="I62" s="145">
        <f>'2.3'!I62/'3.1.a'!$C$183</f>
        <v>0</v>
      </c>
      <c r="J62" s="223">
        <f>'2.3'!J62/'3.1.a'!$C$183</f>
        <v>6.228790245517375E-4</v>
      </c>
      <c r="K62" s="222">
        <f>'2.3'!K62/'3.1.a'!$D$183</f>
        <v>1.2119065436243911E-4</v>
      </c>
      <c r="L62" s="145">
        <f>'2.3'!L62/'3.1.a'!$D$183</f>
        <v>0</v>
      </c>
      <c r="M62" s="145">
        <f>'2.3'!M62/'3.1.a'!$D$183</f>
        <v>0</v>
      </c>
      <c r="N62" s="145">
        <f>'2.3'!N62/'3.1.a'!$D$183</f>
        <v>1.2119065436243911E-4</v>
      </c>
      <c r="O62" s="145">
        <f>'2.3'!O62/'3.1.a'!$D$183</f>
        <v>3.3693089971122272E-4</v>
      </c>
      <c r="P62" s="145">
        <f>'2.3'!P62/'3.1.a'!$D$183</f>
        <v>0</v>
      </c>
      <c r="Q62" s="145">
        <f>'2.3'!Q62/'3.1.a'!$D$183</f>
        <v>0</v>
      </c>
      <c r="R62" s="223">
        <f>'2.3'!R62/'3.1.a'!$D$183</f>
        <v>4.5812155407366176E-4</v>
      </c>
      <c r="S62" s="222">
        <f>'2.3'!S62/'3.1.a'!$E$183</f>
        <v>1.6198799478894064E-4</v>
      </c>
      <c r="T62" s="145">
        <f>'2.3'!T62/'3.1.a'!$E$183</f>
        <v>0</v>
      </c>
      <c r="U62" s="145">
        <f>'2.3'!U62/'3.1.a'!$E$183</f>
        <v>0</v>
      </c>
      <c r="V62" s="145">
        <f>'2.3'!V62/'3.1.a'!$E$183</f>
        <v>1.6198799478894064E-4</v>
      </c>
      <c r="W62" s="145">
        <f>'2.3'!W62/'3.1.a'!$E$183</f>
        <v>3.1932452568800355E-4</v>
      </c>
      <c r="X62" s="145">
        <f>'2.3'!X62/'3.1.a'!$E$183</f>
        <v>0</v>
      </c>
      <c r="Y62" s="145">
        <f>'2.3'!Y62/'3.1.a'!$E$183</f>
        <v>0</v>
      </c>
      <c r="Z62" s="223">
        <f>'2.3'!Z62/'3.1.a'!$E$183</f>
        <v>4.8131252047694422E-4</v>
      </c>
      <c r="AA62" s="222">
        <f>'2.3'!AA62/'3.1.a'!$F$183</f>
        <v>3.5692793834855792E-4</v>
      </c>
      <c r="AB62" s="145">
        <f>'2.3'!AB62/'3.1.a'!$F$183</f>
        <v>0</v>
      </c>
      <c r="AC62" s="145">
        <f>'2.3'!AC62/'3.1.a'!$F$183</f>
        <v>0</v>
      </c>
      <c r="AD62" s="145">
        <f>'2.3'!AD62/'3.1.a'!$F$183</f>
        <v>3.5692793834855792E-4</v>
      </c>
      <c r="AE62" s="145">
        <f>'2.3'!AE62/'3.1.a'!$F$183</f>
        <v>2.7968288188634635E-4</v>
      </c>
      <c r="AF62" s="145">
        <f>'2.3'!AF62/'3.1.a'!$F$183</f>
        <v>0</v>
      </c>
      <c r="AG62" s="145">
        <f>'2.3'!AG62/'3.1.a'!$F$183</f>
        <v>0</v>
      </c>
      <c r="AH62" s="223">
        <f>'2.3'!AH62/'3.1.a'!$F$183</f>
        <v>6.3661082023490432E-4</v>
      </c>
      <c r="AI62" s="222">
        <f>'2.3'!AI62/'3.1.a'!$G$183</f>
        <v>2.4811223123808064E-4</v>
      </c>
      <c r="AJ62" s="145">
        <f>'2.3'!AJ62/'3.1.a'!$G$183</f>
        <v>0</v>
      </c>
      <c r="AK62" s="145">
        <f>'2.3'!AK62/'3.1.a'!$G$183</f>
        <v>0</v>
      </c>
      <c r="AL62" s="145">
        <f>'2.3'!AL62/'3.1.a'!$G$183</f>
        <v>2.4811223123808064E-4</v>
      </c>
      <c r="AM62" s="145">
        <f>'2.3'!AM62/'3.1.a'!$G$183</f>
        <v>2.517473028159253E-4</v>
      </c>
      <c r="AN62" s="145">
        <f>'2.3'!AN62/'3.1.a'!$G$183</f>
        <v>0</v>
      </c>
      <c r="AO62" s="145">
        <f>'2.3'!AO62/'3.1.a'!$G$183</f>
        <v>0</v>
      </c>
      <c r="AP62" s="223">
        <f>'2.3'!AP62/'3.1.a'!$G$183</f>
        <v>4.9985953405400595E-4</v>
      </c>
      <c r="AQ62" s="222">
        <f>'2.3'!AQ62/'3.1.a'!$H$183</f>
        <v>3.5145558633587214E-4</v>
      </c>
      <c r="AR62" s="145">
        <f>'2.3'!AR62/'3.1.a'!$H$183</f>
        <v>0</v>
      </c>
      <c r="AS62" s="145">
        <f>'2.3'!AS62/'3.1.a'!$H$183</f>
        <v>0</v>
      </c>
      <c r="AT62" s="145">
        <f>'2.3'!AT62/'3.1.a'!$H$183</f>
        <v>3.5145558633587214E-4</v>
      </c>
      <c r="AU62" s="145">
        <f>'2.3'!AU62/'3.1.a'!$H$183</f>
        <v>1.6091104433496383E-4</v>
      </c>
      <c r="AV62" s="145">
        <f>'2.3'!AV62/'3.1.a'!$H$183</f>
        <v>0</v>
      </c>
      <c r="AW62" s="145">
        <f>'2.3'!AW62/'3.1.a'!$H$183</f>
        <v>0</v>
      </c>
      <c r="AX62" s="223">
        <f>'2.3'!AX62/'3.1.a'!$H$183</f>
        <v>5.1236663067083597E-4</v>
      </c>
      <c r="AY62" s="222">
        <f>'2.3'!AY62/'3.1.a'!$I$183</f>
        <v>2.6535407350995196E-4</v>
      </c>
      <c r="AZ62" s="145">
        <f>'2.3'!AZ62/'3.1.a'!$I$183</f>
        <v>0</v>
      </c>
      <c r="BA62" s="145">
        <f>'2.3'!BA62/'3.1.a'!$I$183</f>
        <v>0</v>
      </c>
      <c r="BB62" s="145">
        <f>'2.3'!BB62/'3.1.a'!$I$183</f>
        <v>2.6535407350995196E-4</v>
      </c>
      <c r="BC62" s="145">
        <f>'2.3'!BC62/'3.1.a'!$I$183</f>
        <v>1.8067583802921141E-4</v>
      </c>
      <c r="BD62" s="145">
        <f>'2.3'!BD62/'3.1.a'!$I$183</f>
        <v>0</v>
      </c>
      <c r="BE62" s="145">
        <f>'2.3'!BE62/'3.1.a'!$I$183</f>
        <v>0</v>
      </c>
      <c r="BF62" s="223">
        <f>'2.3'!BF62/'3.1.a'!$I$183</f>
        <v>4.4602991153916335E-4</v>
      </c>
      <c r="BG62" s="222">
        <f>'2.3'!BG62/'3.1.a'!$J$183</f>
        <v>2.643877024359204E-4</v>
      </c>
      <c r="BH62" s="145">
        <f>'2.3'!BH62/'3.1.a'!$J$183</f>
        <v>0</v>
      </c>
      <c r="BI62" s="145">
        <f>'2.3'!BI62/'3.1.a'!$J$183</f>
        <v>0</v>
      </c>
      <c r="BJ62" s="145">
        <f>'2.3'!BJ62/'3.1.a'!$J$183</f>
        <v>2.643877024359204E-4</v>
      </c>
      <c r="BK62" s="145">
        <f>'2.3'!BK62/'3.1.a'!$J$183</f>
        <v>2.3208019234743628E-4</v>
      </c>
      <c r="BL62" s="145">
        <f>'2.3'!BL62/'3.1.a'!$J$183</f>
        <v>0</v>
      </c>
      <c r="BM62" s="145">
        <f>'2.3'!BM62/'3.1.a'!$J$183</f>
        <v>0</v>
      </c>
      <c r="BN62" s="223">
        <f>'2.3'!BN62/'3.1.a'!$J$183</f>
        <v>4.9646789478335668E-4</v>
      </c>
      <c r="BO62" s="222">
        <f>'2.3'!BO62/'3.1.a'!$K$183</f>
        <v>1.7490539882049772E-4</v>
      </c>
      <c r="BP62" s="145">
        <f>'2.3'!BP62/'3.1.a'!$K$183</f>
        <v>0</v>
      </c>
      <c r="BQ62" s="145">
        <f>'2.3'!BQ62/'3.1.a'!$K$183</f>
        <v>0</v>
      </c>
      <c r="BR62" s="145">
        <f>'2.3'!BR62/'3.1.a'!$K$183</f>
        <v>1.7490539882049772E-4</v>
      </c>
      <c r="BS62" s="145">
        <f>'2.3'!BS62/'3.1.a'!$K$183</f>
        <v>2.0046040848834993E-4</v>
      </c>
      <c r="BT62" s="145">
        <f>'2.3'!BT62/'3.1.a'!$K$183</f>
        <v>0</v>
      </c>
      <c r="BU62" s="145">
        <f>'2.3'!BU62/'3.1.a'!$K$183</f>
        <v>0</v>
      </c>
      <c r="BV62" s="223">
        <f>'2.3'!BV62/'3.1.a'!$K$183</f>
        <v>3.7536580730884766E-4</v>
      </c>
      <c r="BW62" s="222">
        <f>'2.3'!BW62/'3.1.a'!$L$183</f>
        <v>5.0117536282953971E-4</v>
      </c>
      <c r="BX62" s="145">
        <f>'2.3'!BX62/'3.1.a'!$L$183</f>
        <v>0</v>
      </c>
      <c r="BY62" s="145">
        <f>'2.3'!BY62/'3.1.a'!$L$183</f>
        <v>0</v>
      </c>
      <c r="BZ62" s="145">
        <f>'2.3'!BZ62/'3.1.a'!$L$183</f>
        <v>5.0117536282953971E-4</v>
      </c>
      <c r="CA62" s="145">
        <f>'2.3'!CA62/'3.1.a'!$L$183</f>
        <v>2.2117164532338106E-4</v>
      </c>
      <c r="CB62" s="145">
        <f>'2.3'!CB62/'3.1.a'!$L$183</f>
        <v>0</v>
      </c>
      <c r="CC62" s="145">
        <f>'2.3'!CC62/'3.1.a'!$L$183</f>
        <v>0</v>
      </c>
      <c r="CD62" s="223">
        <f>'2.3'!CD62/'3.1.a'!$L$183</f>
        <v>7.2234700815292075E-4</v>
      </c>
      <c r="CE62" s="222">
        <f>'2.3'!CE62/'3.1.a'!$M$183</f>
        <v>3.1835105073708275E-4</v>
      </c>
      <c r="CF62" s="145">
        <f>'2.3'!CF62/'3.1.a'!$M$183</f>
        <v>0</v>
      </c>
      <c r="CG62" s="145">
        <f>'2.3'!CG62/'3.1.a'!$M$183</f>
        <v>0</v>
      </c>
      <c r="CH62" s="145">
        <f>'2.3'!CH62/'3.1.a'!$M$183</f>
        <v>3.1835105073708275E-4</v>
      </c>
      <c r="CI62" s="145">
        <f>'2.3'!CI62/'3.1.a'!$M$183</f>
        <v>2.0249804969190295E-4</v>
      </c>
      <c r="CJ62" s="145">
        <f>'2.3'!CJ62/'3.1.a'!$M$183</f>
        <v>1.2520902338966324E-4</v>
      </c>
      <c r="CK62" s="145">
        <f>'2.3'!CK62/'3.1.a'!$M$183</f>
        <v>0</v>
      </c>
      <c r="CL62" s="145">
        <f>'2.3'!CL62/'3.1.a'!$M$183</f>
        <v>6.4605812381864894E-4</v>
      </c>
      <c r="CM62" s="222">
        <f>'2.3'!CM62/'3.1.a'!$N$183</f>
        <v>3.1356676019328325E-4</v>
      </c>
      <c r="CN62" s="145">
        <f>'2.3'!CN62/'3.1.a'!$N$183</f>
        <v>0</v>
      </c>
      <c r="CO62" s="145">
        <f>'2.3'!CO62/'3.1.a'!$N$183</f>
        <v>0</v>
      </c>
      <c r="CP62" s="145">
        <f>'2.3'!CP62/'3.1.a'!$N$183</f>
        <v>3.1356676019328325E-4</v>
      </c>
      <c r="CQ62" s="145">
        <f>'2.3'!CQ62/'3.1.a'!$N$183</f>
        <v>3.6251369680130976E-4</v>
      </c>
      <c r="CR62" s="215" t="s">
        <v>826</v>
      </c>
      <c r="CS62" s="145">
        <f>'2.3'!CS62/'3.1.a'!$N$183</f>
        <v>0</v>
      </c>
      <c r="CT62" s="215" t="s">
        <v>826</v>
      </c>
    </row>
    <row r="63" spans="1:98" ht="20" customHeight="1" x14ac:dyDescent="0.2">
      <c r="A63" s="35">
        <v>283</v>
      </c>
      <c r="B63" s="36" t="s">
        <v>305</v>
      </c>
      <c r="C63" s="218">
        <f>'2.3'!C63/'3.1.a'!$C$183</f>
        <v>0</v>
      </c>
      <c r="D63" s="143">
        <f>'2.3'!D63/'3.1.a'!$C$183</f>
        <v>0</v>
      </c>
      <c r="E63" s="143">
        <f>'2.3'!E63/'3.1.a'!$C$183</f>
        <v>0</v>
      </c>
      <c r="F63" s="143">
        <f>'2.3'!F63/'3.1.a'!$C$183</f>
        <v>0</v>
      </c>
      <c r="G63" s="143">
        <f>'2.3'!G63/'3.1.a'!$C$183</f>
        <v>0</v>
      </c>
      <c r="H63" s="143">
        <f>'2.3'!H63/'3.1.a'!$C$183</f>
        <v>0</v>
      </c>
      <c r="I63" s="143">
        <f>'2.3'!I63/'3.1.a'!$C$183</f>
        <v>0</v>
      </c>
      <c r="J63" s="219">
        <f>'2.3'!J63/'3.1.a'!$C$183</f>
        <v>0</v>
      </c>
      <c r="K63" s="218">
        <f>'2.3'!K63/'3.1.a'!$D$183</f>
        <v>0</v>
      </c>
      <c r="L63" s="143">
        <f>'2.3'!L63/'3.1.a'!$D$183</f>
        <v>0</v>
      </c>
      <c r="M63" s="143">
        <f>'2.3'!M63/'3.1.a'!$D$183</f>
        <v>0</v>
      </c>
      <c r="N63" s="143">
        <f>'2.3'!N63/'3.1.a'!$D$183</f>
        <v>0</v>
      </c>
      <c r="O63" s="143">
        <f>'2.3'!O63/'3.1.a'!$D$183</f>
        <v>0</v>
      </c>
      <c r="P63" s="143">
        <f>'2.3'!P63/'3.1.a'!$D$183</f>
        <v>0</v>
      </c>
      <c r="Q63" s="143">
        <f>'2.3'!Q63/'3.1.a'!$D$183</f>
        <v>0</v>
      </c>
      <c r="R63" s="219">
        <f>'2.3'!R63/'3.1.a'!$D$183</f>
        <v>0</v>
      </c>
      <c r="S63" s="218">
        <f>'2.3'!S63/'3.1.a'!$E$183</f>
        <v>0</v>
      </c>
      <c r="T63" s="143">
        <f>'2.3'!T63/'3.1.a'!$E$183</f>
        <v>0</v>
      </c>
      <c r="U63" s="143">
        <f>'2.3'!U63/'3.1.a'!$E$183</f>
        <v>0</v>
      </c>
      <c r="V63" s="143">
        <f>'2.3'!V63/'3.1.a'!$E$183</f>
        <v>0</v>
      </c>
      <c r="W63" s="143">
        <f>'2.3'!W63/'3.1.a'!$E$183</f>
        <v>0</v>
      </c>
      <c r="X63" s="143">
        <f>'2.3'!X63/'3.1.a'!$E$183</f>
        <v>0</v>
      </c>
      <c r="Y63" s="143">
        <f>'2.3'!Y63/'3.1.a'!$E$183</f>
        <v>0</v>
      </c>
      <c r="Z63" s="219">
        <f>'2.3'!Z63/'3.1.a'!$E$183</f>
        <v>0</v>
      </c>
      <c r="AA63" s="218">
        <f>'2.3'!AA63/'3.1.a'!$F$183</f>
        <v>0</v>
      </c>
      <c r="AB63" s="143">
        <f>'2.3'!AB63/'3.1.a'!$F$183</f>
        <v>0</v>
      </c>
      <c r="AC63" s="143">
        <f>'2.3'!AC63/'3.1.a'!$F$183</f>
        <v>0</v>
      </c>
      <c r="AD63" s="143">
        <f>'2.3'!AD63/'3.1.a'!$F$183</f>
        <v>0</v>
      </c>
      <c r="AE63" s="143">
        <f>'2.3'!AE63/'3.1.a'!$F$183</f>
        <v>0</v>
      </c>
      <c r="AF63" s="143">
        <f>'2.3'!AF63/'3.1.a'!$F$183</f>
        <v>0</v>
      </c>
      <c r="AG63" s="143">
        <f>'2.3'!AG63/'3.1.a'!$F$183</f>
        <v>0</v>
      </c>
      <c r="AH63" s="219">
        <f>'2.3'!AH63/'3.1.a'!$F$183</f>
        <v>0</v>
      </c>
      <c r="AI63" s="218">
        <f>'2.3'!AI63/'3.1.a'!$G$183</f>
        <v>0</v>
      </c>
      <c r="AJ63" s="143">
        <f>'2.3'!AJ63/'3.1.a'!$G$183</f>
        <v>0</v>
      </c>
      <c r="AK63" s="143">
        <f>'2.3'!AK63/'3.1.a'!$G$183</f>
        <v>0</v>
      </c>
      <c r="AL63" s="143">
        <f>'2.3'!AL63/'3.1.a'!$G$183</f>
        <v>0</v>
      </c>
      <c r="AM63" s="143">
        <f>'2.3'!AM63/'3.1.a'!$G$183</f>
        <v>0</v>
      </c>
      <c r="AN63" s="143">
        <f>'2.3'!AN63/'3.1.a'!$G$183</f>
        <v>0</v>
      </c>
      <c r="AO63" s="143">
        <f>'2.3'!AO63/'3.1.a'!$G$183</f>
        <v>0</v>
      </c>
      <c r="AP63" s="219">
        <f>'2.3'!AP63/'3.1.a'!$G$183</f>
        <v>0</v>
      </c>
      <c r="AQ63" s="218">
        <f>'2.3'!AQ63/'3.1.a'!$H$183</f>
        <v>0</v>
      </c>
      <c r="AR63" s="143">
        <f>'2.3'!AR63/'3.1.a'!$H$183</f>
        <v>0</v>
      </c>
      <c r="AS63" s="143">
        <f>'2.3'!AS63/'3.1.a'!$H$183</f>
        <v>0</v>
      </c>
      <c r="AT63" s="143">
        <f>'2.3'!AT63/'3.1.a'!$H$183</f>
        <v>0</v>
      </c>
      <c r="AU63" s="143">
        <f>'2.3'!AU63/'3.1.a'!$H$183</f>
        <v>0</v>
      </c>
      <c r="AV63" s="143">
        <f>'2.3'!AV63/'3.1.a'!$H$183</f>
        <v>0</v>
      </c>
      <c r="AW63" s="143">
        <f>'2.3'!AW63/'3.1.a'!$H$183</f>
        <v>0</v>
      </c>
      <c r="AX63" s="219">
        <f>'2.3'!AX63/'3.1.a'!$H$183</f>
        <v>0</v>
      </c>
      <c r="AY63" s="218">
        <f>'2.3'!AY63/'3.1.a'!$I$183</f>
        <v>0</v>
      </c>
      <c r="AZ63" s="143">
        <f>'2.3'!AZ63/'3.1.a'!$I$183</f>
        <v>0</v>
      </c>
      <c r="BA63" s="143">
        <f>'2.3'!BA63/'3.1.a'!$I$183</f>
        <v>0</v>
      </c>
      <c r="BB63" s="143">
        <f>'2.3'!BB63/'3.1.a'!$I$183</f>
        <v>0</v>
      </c>
      <c r="BC63" s="143">
        <f>'2.3'!BC63/'3.1.a'!$I$183</f>
        <v>0</v>
      </c>
      <c r="BD63" s="143">
        <f>'2.3'!BD63/'3.1.a'!$I$183</f>
        <v>0</v>
      </c>
      <c r="BE63" s="143">
        <f>'2.3'!BE63/'3.1.a'!$I$183</f>
        <v>0</v>
      </c>
      <c r="BF63" s="219">
        <f>'2.3'!BF63/'3.1.a'!$I$183</f>
        <v>0</v>
      </c>
      <c r="BG63" s="218">
        <f>'2.3'!BG63/'3.1.a'!$J$183</f>
        <v>0</v>
      </c>
      <c r="BH63" s="143">
        <f>'2.3'!BH63/'3.1.a'!$J$183</f>
        <v>0</v>
      </c>
      <c r="BI63" s="143">
        <f>'2.3'!BI63/'3.1.a'!$J$183</f>
        <v>0</v>
      </c>
      <c r="BJ63" s="143">
        <f>'2.3'!BJ63/'3.1.a'!$J$183</f>
        <v>0</v>
      </c>
      <c r="BK63" s="143">
        <f>'2.3'!BK63/'3.1.a'!$J$183</f>
        <v>0</v>
      </c>
      <c r="BL63" s="143">
        <f>'2.3'!BL63/'3.1.a'!$J$183</f>
        <v>0</v>
      </c>
      <c r="BM63" s="143">
        <f>'2.3'!BM63/'3.1.a'!$J$183</f>
        <v>0</v>
      </c>
      <c r="BN63" s="219">
        <f>'2.3'!BN63/'3.1.a'!$J$183</f>
        <v>0</v>
      </c>
      <c r="BO63" s="218">
        <f>'2.3'!BO63/'3.1.a'!$K$183</f>
        <v>0</v>
      </c>
      <c r="BP63" s="143">
        <f>'2.3'!BP63/'3.1.a'!$K$183</f>
        <v>0</v>
      </c>
      <c r="BQ63" s="143">
        <f>'2.3'!BQ63/'3.1.a'!$K$183</f>
        <v>0</v>
      </c>
      <c r="BR63" s="143">
        <f>'2.3'!BR63/'3.1.a'!$K$183</f>
        <v>0</v>
      </c>
      <c r="BS63" s="143">
        <f>'2.3'!BS63/'3.1.a'!$K$183</f>
        <v>0</v>
      </c>
      <c r="BT63" s="143">
        <f>'2.3'!BT63/'3.1.a'!$K$183</f>
        <v>0</v>
      </c>
      <c r="BU63" s="143">
        <f>'2.3'!BU63/'3.1.a'!$K$183</f>
        <v>0</v>
      </c>
      <c r="BV63" s="219">
        <f>'2.3'!BV63/'3.1.a'!$K$183</f>
        <v>0</v>
      </c>
      <c r="BW63" s="218">
        <f>'2.3'!BW63/'3.1.a'!$L$183</f>
        <v>0</v>
      </c>
      <c r="BX63" s="143">
        <f>'2.3'!BX63/'3.1.a'!$L$183</f>
        <v>0</v>
      </c>
      <c r="BY63" s="143">
        <f>'2.3'!BY63/'3.1.a'!$L$183</f>
        <v>0</v>
      </c>
      <c r="BZ63" s="143">
        <f>'2.3'!BZ63/'3.1.a'!$L$183</f>
        <v>0</v>
      </c>
      <c r="CA63" s="143">
        <f>'2.3'!CA63/'3.1.a'!$L$183</f>
        <v>0</v>
      </c>
      <c r="CB63" s="143">
        <f>'2.3'!CB63/'3.1.a'!$L$183</f>
        <v>0</v>
      </c>
      <c r="CC63" s="143">
        <f>'2.3'!CC63/'3.1.a'!$L$183</f>
        <v>0</v>
      </c>
      <c r="CD63" s="219">
        <f>'2.3'!CD63/'3.1.a'!$L$183</f>
        <v>0</v>
      </c>
      <c r="CE63" s="218">
        <f>'2.3'!CE63/'3.1.a'!$M$183</f>
        <v>0</v>
      </c>
      <c r="CF63" s="143">
        <f>'2.3'!CF63/'3.1.a'!$M$183</f>
        <v>0</v>
      </c>
      <c r="CG63" s="143">
        <f>'2.3'!CG63/'3.1.a'!$M$183</f>
        <v>0</v>
      </c>
      <c r="CH63" s="143">
        <f>'2.3'!CH63/'3.1.a'!$M$183</f>
        <v>0</v>
      </c>
      <c r="CI63" s="143">
        <f>'2.3'!CI63/'3.1.a'!$M$183</f>
        <v>0</v>
      </c>
      <c r="CJ63" s="143">
        <f>'2.3'!CJ63/'3.1.a'!$M$183</f>
        <v>0</v>
      </c>
      <c r="CK63" s="143">
        <f>'2.3'!CK63/'3.1.a'!$M$183</f>
        <v>0</v>
      </c>
      <c r="CL63" s="271">
        <f>'2.3'!CL63/'3.1.a'!$M$183</f>
        <v>0</v>
      </c>
      <c r="CM63" s="218">
        <f>'2.3'!CM63/'3.1.a'!$N$183</f>
        <v>0</v>
      </c>
      <c r="CN63" s="143">
        <f>'2.3'!CN63/'3.1.a'!$N$183</f>
        <v>0</v>
      </c>
      <c r="CO63" s="143">
        <f>'2.3'!CO63/'3.1.a'!$N$183</f>
        <v>0</v>
      </c>
      <c r="CP63" s="143">
        <f>'2.3'!CP63/'3.1.a'!$N$183</f>
        <v>0</v>
      </c>
      <c r="CQ63" s="143">
        <f>'2.3'!CQ63/'3.1.a'!$N$183</f>
        <v>0</v>
      </c>
      <c r="CR63" s="143">
        <f>'2.3'!CR63/'3.1.a'!$N$183</f>
        <v>0</v>
      </c>
      <c r="CS63" s="143">
        <f>'2.3'!CS63/'3.1.a'!$N$183</f>
        <v>0</v>
      </c>
      <c r="CT63" s="271">
        <f>'2.3'!CT63/'3.1.a'!$N$183</f>
        <v>0</v>
      </c>
    </row>
    <row r="64" spans="1:98" ht="20" customHeight="1" x14ac:dyDescent="0.2">
      <c r="A64" s="18">
        <v>31</v>
      </c>
      <c r="B64" s="19" t="s">
        <v>802</v>
      </c>
      <c r="C64" s="216">
        <f>'2.3'!C64/'3.1.a'!$C$183</f>
        <v>3.3123537373759182E-3</v>
      </c>
      <c r="D64" s="93">
        <f>'2.3'!D64/'3.1.a'!$C$183</f>
        <v>0</v>
      </c>
      <c r="E64" s="93">
        <f>'2.3'!E64/'3.1.a'!$C$183</f>
        <v>0</v>
      </c>
      <c r="F64" s="93">
        <f>'2.3'!F64/'3.1.a'!$C$183</f>
        <v>3.3123537373759182E-3</v>
      </c>
      <c r="G64" s="93">
        <f>'2.3'!G64/'3.1.a'!$C$183</f>
        <v>6.412010667324909E-3</v>
      </c>
      <c r="H64" s="93">
        <f>'2.3'!H64/'3.1.a'!$C$183</f>
        <v>5.0637380107311615E-3</v>
      </c>
      <c r="I64" s="93">
        <f>'2.3'!I64/'3.1.a'!$C$183</f>
        <v>0</v>
      </c>
      <c r="J64" s="217">
        <f>'2.3'!J64/'3.1.a'!$C$183</f>
        <v>1.4788102415431988E-2</v>
      </c>
      <c r="K64" s="216">
        <f>'2.3'!K64/'3.1.a'!$D$183</f>
        <v>6.2681640665097319E-4</v>
      </c>
      <c r="L64" s="93">
        <f>'2.3'!L64/'3.1.a'!$D$183</f>
        <v>0</v>
      </c>
      <c r="M64" s="93">
        <f>'2.3'!M64/'3.1.a'!$D$183</f>
        <v>0</v>
      </c>
      <c r="N64" s="93">
        <f>'2.3'!N64/'3.1.a'!$D$183</f>
        <v>6.2681640665097319E-4</v>
      </c>
      <c r="O64" s="93">
        <f>'2.3'!O64/'3.1.a'!$D$183</f>
        <v>3.1478865694562316E-3</v>
      </c>
      <c r="P64" s="93">
        <f>'2.3'!P64/'3.1.a'!$D$183</f>
        <v>4.4759216267578712E-3</v>
      </c>
      <c r="Q64" s="93">
        <f>'2.3'!Q64/'3.1.a'!$D$183</f>
        <v>0</v>
      </c>
      <c r="R64" s="217">
        <f>'2.3'!R64/'3.1.a'!$D$183</f>
        <v>8.2506246028650771E-3</v>
      </c>
      <c r="S64" s="216">
        <f>'2.3'!S64/'3.1.a'!$E$183</f>
        <v>5.3208107183726813E-4</v>
      </c>
      <c r="T64" s="93">
        <f>'2.3'!T64/'3.1.a'!$E$183</f>
        <v>0</v>
      </c>
      <c r="U64" s="93">
        <f>'2.3'!U64/'3.1.a'!$E$183</f>
        <v>0</v>
      </c>
      <c r="V64" s="93">
        <f>'2.3'!V64/'3.1.a'!$E$183</f>
        <v>5.3208107183726813E-4</v>
      </c>
      <c r="W64" s="93">
        <f>'2.3'!W64/'3.1.a'!$E$183</f>
        <v>2.5824350122686914E-3</v>
      </c>
      <c r="X64" s="93">
        <f>'2.3'!X64/'3.1.a'!$E$183</f>
        <v>5.0825969881721144E-3</v>
      </c>
      <c r="Y64" s="93">
        <f>'2.3'!Y64/'3.1.a'!$E$183</f>
        <v>0</v>
      </c>
      <c r="Z64" s="217">
        <f>'2.3'!Z64/'3.1.a'!$E$183</f>
        <v>8.1971130722780731E-3</v>
      </c>
      <c r="AA64" s="216">
        <f>'2.3'!AA64/'3.1.a'!$F$183</f>
        <v>1.478104772202215E-3</v>
      </c>
      <c r="AB64" s="93">
        <f>'2.3'!AB64/'3.1.a'!$F$183</f>
        <v>0</v>
      </c>
      <c r="AC64" s="93">
        <f>'2.3'!AC64/'3.1.a'!$F$183</f>
        <v>0</v>
      </c>
      <c r="AD64" s="93">
        <f>'2.3'!AD64/'3.1.a'!$F$183</f>
        <v>1.478104772202215E-3</v>
      </c>
      <c r="AE64" s="93">
        <f>'2.3'!AE64/'3.1.a'!$F$183</f>
        <v>4.4765286087190392E-3</v>
      </c>
      <c r="AF64" s="93">
        <f>'2.3'!AF64/'3.1.a'!$F$183</f>
        <v>2.0776500796560351E-3</v>
      </c>
      <c r="AG64" s="93">
        <f>'2.3'!AG64/'3.1.a'!$F$183</f>
        <v>0</v>
      </c>
      <c r="AH64" s="217">
        <f>'2.3'!AH64/'3.1.a'!$F$183</f>
        <v>8.0322834605772893E-3</v>
      </c>
      <c r="AI64" s="216">
        <f>'2.3'!AI64/'3.1.a'!$G$183</f>
        <v>1.3882293148226585E-3</v>
      </c>
      <c r="AJ64" s="93">
        <f>'2.3'!AJ64/'3.1.a'!$G$183</f>
        <v>0</v>
      </c>
      <c r="AK64" s="93">
        <f>'2.3'!AK64/'3.1.a'!$G$183</f>
        <v>0</v>
      </c>
      <c r="AL64" s="93">
        <f>'2.3'!AL64/'3.1.a'!$G$183</f>
        <v>1.3882293148226585E-3</v>
      </c>
      <c r="AM64" s="93">
        <f>'2.3'!AM64/'3.1.a'!$G$183</f>
        <v>4.9124576844370473E-3</v>
      </c>
      <c r="AN64" s="93">
        <f>'2.3'!AN64/'3.1.a'!$G$183</f>
        <v>2.9686827612934686E-3</v>
      </c>
      <c r="AO64" s="93">
        <f>'2.3'!AO64/'3.1.a'!$G$183</f>
        <v>0</v>
      </c>
      <c r="AP64" s="217">
        <f>'2.3'!AP64/'3.1.a'!$G$183</f>
        <v>9.2693697605531755E-3</v>
      </c>
      <c r="AQ64" s="216">
        <f>'2.3'!AQ64/'3.1.a'!$H$183</f>
        <v>-9.7345771013446637E-4</v>
      </c>
      <c r="AR64" s="93">
        <f>'2.3'!AR64/'3.1.a'!$H$183</f>
        <v>0</v>
      </c>
      <c r="AS64" s="93">
        <f>'2.3'!AS64/'3.1.a'!$H$183</f>
        <v>0</v>
      </c>
      <c r="AT64" s="93">
        <f>'2.3'!AT64/'3.1.a'!$H$183</f>
        <v>-9.7345771013446637E-4</v>
      </c>
      <c r="AU64" s="93">
        <f>'2.3'!AU64/'3.1.a'!$H$183</f>
        <v>3.8829719301736323E-4</v>
      </c>
      <c r="AV64" s="93">
        <f>'2.3'!AV64/'3.1.a'!$H$183</f>
        <v>1.9366388267619407E-3</v>
      </c>
      <c r="AW64" s="93">
        <f>'2.3'!AW64/'3.1.a'!$H$183</f>
        <v>0</v>
      </c>
      <c r="AX64" s="217">
        <f>'2.3'!AX64/'3.1.a'!$H$183</f>
        <v>1.3514783096448375E-3</v>
      </c>
      <c r="AY64" s="216">
        <f>'2.3'!AY64/'3.1.a'!$I$183</f>
        <v>-1.6143058857803756E-3</v>
      </c>
      <c r="AZ64" s="93">
        <f>'2.3'!AZ64/'3.1.a'!$I$183</f>
        <v>0</v>
      </c>
      <c r="BA64" s="93">
        <f>'2.3'!BA64/'3.1.a'!$I$183</f>
        <v>0</v>
      </c>
      <c r="BB64" s="93">
        <f>'2.3'!BB64/'3.1.a'!$I$183</f>
        <v>-1.6143058857803756E-3</v>
      </c>
      <c r="BC64" s="93">
        <f>'2.3'!BC64/'3.1.a'!$I$183</f>
        <v>-8.2426693891780498E-4</v>
      </c>
      <c r="BD64" s="93">
        <f>'2.3'!BD64/'3.1.a'!$I$183</f>
        <v>1.4900098285713628E-3</v>
      </c>
      <c r="BE64" s="93">
        <f>'2.3'!BE64/'3.1.a'!$I$183</f>
        <v>0</v>
      </c>
      <c r="BF64" s="217">
        <f>'2.3'!BF64/'3.1.a'!$I$183</f>
        <v>-9.4856299612681798E-4</v>
      </c>
      <c r="BG64" s="216">
        <f>'2.3'!BG64/'3.1.a'!$J$183</f>
        <v>-2.6525420818378771E-3</v>
      </c>
      <c r="BH64" s="93">
        <f>'2.3'!BH64/'3.1.a'!$J$183</f>
        <v>0</v>
      </c>
      <c r="BI64" s="93">
        <f>'2.3'!BI64/'3.1.a'!$J$183</f>
        <v>0</v>
      </c>
      <c r="BJ64" s="93">
        <f>'2.3'!BJ64/'3.1.a'!$J$183</f>
        <v>-2.6525420818378771E-3</v>
      </c>
      <c r="BK64" s="93">
        <f>'2.3'!BK64/'3.1.a'!$J$183</f>
        <v>-4.7237992462484662E-4</v>
      </c>
      <c r="BL64" s="93">
        <f>'2.3'!BL64/'3.1.a'!$J$183</f>
        <v>-1.284232637104083E-3</v>
      </c>
      <c r="BM64" s="93">
        <f>'2.3'!BM64/'3.1.a'!$J$183</f>
        <v>0</v>
      </c>
      <c r="BN64" s="217">
        <f>'2.3'!BN64/'3.1.a'!$J$183</f>
        <v>-4.4091546435668068E-3</v>
      </c>
      <c r="BO64" s="216">
        <f>'2.3'!BO64/'3.1.a'!$K$183</f>
        <v>-1.587114868580868E-3</v>
      </c>
      <c r="BP64" s="93">
        <f>'2.3'!BP64/'3.1.a'!$K$183</f>
        <v>0</v>
      </c>
      <c r="BQ64" s="93">
        <f>'2.3'!BQ64/'3.1.a'!$K$183</f>
        <v>0</v>
      </c>
      <c r="BR64" s="93">
        <f>'2.3'!BR64/'3.1.a'!$K$183</f>
        <v>-1.587114868580868E-3</v>
      </c>
      <c r="BS64" s="93">
        <f>'2.3'!BS64/'3.1.a'!$K$183</f>
        <v>-4.0673232564879621E-4</v>
      </c>
      <c r="BT64" s="93">
        <f>'2.3'!BT64/'3.1.a'!$K$183</f>
        <v>-2.5397827784051869E-4</v>
      </c>
      <c r="BU64" s="93">
        <f>'2.3'!BU64/'3.1.a'!$K$183</f>
        <v>0</v>
      </c>
      <c r="BV64" s="217">
        <f>'2.3'!BV64/'3.1.a'!$K$183</f>
        <v>-2.2478254720701826E-3</v>
      </c>
      <c r="BW64" s="216">
        <f>'2.3'!BW64/'3.1.a'!$L$183</f>
        <v>-2.5493506869744224E-3</v>
      </c>
      <c r="BX64" s="93">
        <f>'2.3'!BX64/'3.1.a'!$L$183</f>
        <v>0</v>
      </c>
      <c r="BY64" s="93">
        <f>'2.3'!BY64/'3.1.a'!$L$183</f>
        <v>0</v>
      </c>
      <c r="BZ64" s="93">
        <f>'2.3'!BZ64/'3.1.a'!$L$183</f>
        <v>-2.5493506869744224E-3</v>
      </c>
      <c r="CA64" s="93">
        <f>'2.3'!CA64/'3.1.a'!$L$183</f>
        <v>-1.948482552741317E-3</v>
      </c>
      <c r="CB64" s="93">
        <f>'2.3'!CB64/'3.1.a'!$L$183</f>
        <v>3.8902157313939903E-4</v>
      </c>
      <c r="CC64" s="93">
        <f>'2.3'!CC64/'3.1.a'!$L$183</f>
        <v>0</v>
      </c>
      <c r="CD64" s="217">
        <f>'2.3'!CD64/'3.1.a'!$L$183</f>
        <v>-4.1088116665763405E-3</v>
      </c>
      <c r="CE64" s="216">
        <f>'2.3'!CE64/'3.1.a'!$M$183</f>
        <v>-2.7700244177151605E-3</v>
      </c>
      <c r="CF64" s="93">
        <f>'2.3'!CF64/'3.1.a'!$M$183</f>
        <v>0</v>
      </c>
      <c r="CG64" s="93">
        <f>'2.3'!CG64/'3.1.a'!$M$183</f>
        <v>0</v>
      </c>
      <c r="CH64" s="93">
        <f>'2.3'!CH64/'3.1.a'!$M$183</f>
        <v>-2.7700244177151605E-3</v>
      </c>
      <c r="CI64" s="93">
        <f>'2.3'!CI64/'3.1.a'!$M$183</f>
        <v>-1.7573974724500389E-3</v>
      </c>
      <c r="CJ64" s="93">
        <f>'2.3'!CJ64/'3.1.a'!$M$183</f>
        <v>2.3480935603950397E-3</v>
      </c>
      <c r="CK64" s="93">
        <f>'2.3'!CK64/'3.1.a'!$M$183</f>
        <v>0</v>
      </c>
      <c r="CL64" s="93">
        <f>'2.3'!CL64/'3.1.a'!$M$183</f>
        <v>-2.1793283297701594E-3</v>
      </c>
      <c r="CM64" s="216">
        <f>'2.3'!CM64/'3.1.a'!$N$183</f>
        <v>-3.4688621858677444E-3</v>
      </c>
      <c r="CN64" s="93">
        <f>'2.3'!CN64/'3.1.a'!$N$183</f>
        <v>0</v>
      </c>
      <c r="CO64" s="93">
        <f>'2.3'!CO64/'3.1.a'!$N$183</f>
        <v>0</v>
      </c>
      <c r="CP64" s="93">
        <f>'2.3'!CP64/'3.1.a'!$N$183</f>
        <v>-3.4688621858677444E-3</v>
      </c>
      <c r="CQ64" s="93">
        <f>'2.3'!CQ64/'3.1.a'!$N$183</f>
        <v>3.3494965250353354E-4</v>
      </c>
      <c r="CR64" s="93">
        <f>'2.3'!CR64/'3.1.a'!$N$183</f>
        <v>-1.581141711805444E-4</v>
      </c>
      <c r="CS64" s="93">
        <f>'2.3'!CS64/'3.1.a'!$N$183</f>
        <v>0</v>
      </c>
      <c r="CT64" s="93">
        <f>'2.3'!CT64/'3.1.a'!$N$183</f>
        <v>-3.2920267045447554E-3</v>
      </c>
    </row>
    <row r="65" spans="1:98" ht="20" customHeight="1" x14ac:dyDescent="0.2">
      <c r="A65" s="35">
        <v>311</v>
      </c>
      <c r="B65" s="36" t="s">
        <v>803</v>
      </c>
      <c r="C65" s="218">
        <f>'2.3'!C65/'3.1.a'!$C$183</f>
        <v>3.0612783715730446E-3</v>
      </c>
      <c r="D65" s="143">
        <f>'2.3'!D65/'3.1.a'!$C$183</f>
        <v>0</v>
      </c>
      <c r="E65" s="143">
        <f>'2.3'!E65/'3.1.a'!$C$183</f>
        <v>0</v>
      </c>
      <c r="F65" s="143">
        <f>'2.3'!F65/'3.1.a'!$C$183</f>
        <v>3.0612783715730446E-3</v>
      </c>
      <c r="G65" s="143">
        <f>'2.3'!G65/'3.1.a'!$C$183</f>
        <v>6.3846417147538949E-3</v>
      </c>
      <c r="H65" s="143">
        <f>'2.3'!H65/'3.1.a'!$C$183</f>
        <v>4.9963981244824244E-3</v>
      </c>
      <c r="I65" s="143">
        <f>'2.3'!I65/'3.1.a'!$C$183</f>
        <v>0</v>
      </c>
      <c r="J65" s="219">
        <f>'2.3'!J65/'3.1.a'!$C$183</f>
        <v>1.4442318210809366E-2</v>
      </c>
      <c r="K65" s="218">
        <f>'2.3'!K65/'3.1.a'!$D$183</f>
        <v>1.3123307419398032E-3</v>
      </c>
      <c r="L65" s="143">
        <f>'2.3'!L65/'3.1.a'!$D$183</f>
        <v>0</v>
      </c>
      <c r="M65" s="143">
        <f>'2.3'!M65/'3.1.a'!$D$183</f>
        <v>0</v>
      </c>
      <c r="N65" s="143">
        <f>'2.3'!N65/'3.1.a'!$D$183</f>
        <v>1.3123307419398032E-3</v>
      </c>
      <c r="O65" s="143">
        <f>'2.3'!O65/'3.1.a'!$D$183</f>
        <v>3.1218845244953483E-3</v>
      </c>
      <c r="P65" s="143">
        <f>'2.3'!P65/'3.1.a'!$D$183</f>
        <v>4.4144872235819142E-3</v>
      </c>
      <c r="Q65" s="143">
        <f>'2.3'!Q65/'3.1.a'!$D$183</f>
        <v>0</v>
      </c>
      <c r="R65" s="219">
        <f>'2.3'!R65/'3.1.a'!$D$183</f>
        <v>8.8487024900170651E-3</v>
      </c>
      <c r="S65" s="218">
        <f>'2.3'!S65/'3.1.a'!$E$183</f>
        <v>8.8351026481344656E-4</v>
      </c>
      <c r="T65" s="143">
        <f>'2.3'!T65/'3.1.a'!$E$183</f>
        <v>0</v>
      </c>
      <c r="U65" s="143">
        <f>'2.3'!U65/'3.1.a'!$E$183</f>
        <v>0</v>
      </c>
      <c r="V65" s="143">
        <f>'2.3'!V65/'3.1.a'!$E$183</f>
        <v>8.8351026481344656E-4</v>
      </c>
      <c r="W65" s="143">
        <f>'2.3'!W65/'3.1.a'!$E$183</f>
        <v>2.5566173280393632E-3</v>
      </c>
      <c r="X65" s="143">
        <f>'2.3'!X65/'3.1.a'!$E$183</f>
        <v>5.0358181056213754E-3</v>
      </c>
      <c r="Y65" s="143">
        <f>'2.3'!Y65/'3.1.a'!$E$183</f>
        <v>0</v>
      </c>
      <c r="Z65" s="219">
        <f>'2.3'!Z65/'3.1.a'!$E$183</f>
        <v>8.4759456984741851E-3</v>
      </c>
      <c r="AA65" s="218">
        <f>'2.3'!AA65/'3.1.a'!$F$183</f>
        <v>1.9820671326529525E-3</v>
      </c>
      <c r="AB65" s="143">
        <f>'2.3'!AB65/'3.1.a'!$F$183</f>
        <v>0</v>
      </c>
      <c r="AC65" s="143">
        <f>'2.3'!AC65/'3.1.a'!$F$183</f>
        <v>0</v>
      </c>
      <c r="AD65" s="143">
        <f>'2.3'!AD65/'3.1.a'!$F$183</f>
        <v>1.9820671326529525E-3</v>
      </c>
      <c r="AE65" s="143">
        <f>'2.3'!AE65/'3.1.a'!$F$183</f>
        <v>4.4509289601470008E-3</v>
      </c>
      <c r="AF65" s="143">
        <f>'2.3'!AF65/'3.1.a'!$F$183</f>
        <v>2.0270566224622633E-3</v>
      </c>
      <c r="AG65" s="143">
        <f>'2.3'!AG65/'3.1.a'!$F$183</f>
        <v>0</v>
      </c>
      <c r="AH65" s="219">
        <f>'2.3'!AH65/'3.1.a'!$F$183</f>
        <v>8.4600527152622167E-3</v>
      </c>
      <c r="AI65" s="218">
        <f>'2.3'!AI65/'3.1.a'!$G$183</f>
        <v>2.4666012815636931E-3</v>
      </c>
      <c r="AJ65" s="143">
        <f>'2.3'!AJ65/'3.1.a'!$G$183</f>
        <v>0</v>
      </c>
      <c r="AK65" s="143">
        <f>'2.3'!AK65/'3.1.a'!$G$183</f>
        <v>0</v>
      </c>
      <c r="AL65" s="143">
        <f>'2.3'!AL65/'3.1.a'!$G$183</f>
        <v>2.4666012815636931E-3</v>
      </c>
      <c r="AM65" s="143">
        <f>'2.3'!AM65/'3.1.a'!$G$183</f>
        <v>4.8741755929682289E-3</v>
      </c>
      <c r="AN65" s="143">
        <f>'2.3'!AN65/'3.1.a'!$G$183</f>
        <v>2.9219576115665198E-3</v>
      </c>
      <c r="AO65" s="143">
        <f>'2.3'!AO65/'3.1.a'!$G$183</f>
        <v>0</v>
      </c>
      <c r="AP65" s="219">
        <f>'2.3'!AP65/'3.1.a'!$G$183</f>
        <v>1.0262734486098442E-2</v>
      </c>
      <c r="AQ65" s="218">
        <f>'2.3'!AQ65/'3.1.a'!$H$183</f>
        <v>-4.4050899303060657E-4</v>
      </c>
      <c r="AR65" s="143">
        <f>'2.3'!AR65/'3.1.a'!$H$183</f>
        <v>0</v>
      </c>
      <c r="AS65" s="143">
        <f>'2.3'!AS65/'3.1.a'!$H$183</f>
        <v>0</v>
      </c>
      <c r="AT65" s="143">
        <f>'2.3'!AT65/'3.1.a'!$H$183</f>
        <v>-4.4050899303060657E-4</v>
      </c>
      <c r="AU65" s="143">
        <f>'2.3'!AU65/'3.1.a'!$H$183</f>
        <v>3.7963654823628616E-4</v>
      </c>
      <c r="AV65" s="143">
        <f>'2.3'!AV65/'3.1.a'!$H$183</f>
        <v>1.8925385668227533E-3</v>
      </c>
      <c r="AW65" s="143">
        <f>'2.3'!AW65/'3.1.a'!$H$183</f>
        <v>0</v>
      </c>
      <c r="AX65" s="219">
        <f>'2.3'!AX65/'3.1.a'!$H$183</f>
        <v>1.8316661220284327E-3</v>
      </c>
      <c r="AY65" s="218">
        <f>'2.3'!AY65/'3.1.a'!$I$183</f>
        <v>-1.094768236468041E-3</v>
      </c>
      <c r="AZ65" s="143">
        <f>'2.3'!AZ65/'3.1.a'!$I$183</f>
        <v>0</v>
      </c>
      <c r="BA65" s="143">
        <f>'2.3'!BA65/'3.1.a'!$I$183</f>
        <v>0</v>
      </c>
      <c r="BB65" s="143">
        <f>'2.3'!BB65/'3.1.a'!$I$183</f>
        <v>-1.094768236468041E-3</v>
      </c>
      <c r="BC65" s="143">
        <f>'2.3'!BC65/'3.1.a'!$I$183</f>
        <v>-8.3327740379697546E-4</v>
      </c>
      <c r="BD65" s="143">
        <f>'2.3'!BD65/'3.1.a'!$I$183</f>
        <v>1.4410702539231709E-3</v>
      </c>
      <c r="BE65" s="143">
        <f>'2.3'!BE65/'3.1.a'!$I$183</f>
        <v>0</v>
      </c>
      <c r="BF65" s="219">
        <f>'2.3'!BF65/'3.1.a'!$I$183</f>
        <v>-4.8697538634184556E-4</v>
      </c>
      <c r="BG65" s="218">
        <f>'2.3'!BG65/'3.1.a'!$J$183</f>
        <v>-1.498668023713168E-3</v>
      </c>
      <c r="BH65" s="143">
        <f>'2.3'!BH65/'3.1.a'!$J$183</f>
        <v>0</v>
      </c>
      <c r="BI65" s="143">
        <f>'2.3'!BI65/'3.1.a'!$J$183</f>
        <v>0</v>
      </c>
      <c r="BJ65" s="143">
        <f>'2.3'!BJ65/'3.1.a'!$J$183</f>
        <v>-1.498668023713168E-3</v>
      </c>
      <c r="BK65" s="143">
        <f>'2.3'!BK65/'3.1.a'!$J$183</f>
        <v>-4.8498709420962549E-4</v>
      </c>
      <c r="BL65" s="143">
        <f>'2.3'!BL65/'3.1.a'!$J$183</f>
        <v>-1.3139901115338092E-3</v>
      </c>
      <c r="BM65" s="143">
        <f>'2.3'!BM65/'3.1.a'!$J$183</f>
        <v>0</v>
      </c>
      <c r="BN65" s="219">
        <f>'2.3'!BN65/'3.1.a'!$J$183</f>
        <v>-3.2976452294566027E-3</v>
      </c>
      <c r="BO65" s="218">
        <f>'2.3'!BO65/'3.1.a'!$K$183</f>
        <v>-1.2582470350525309E-3</v>
      </c>
      <c r="BP65" s="143">
        <f>'2.3'!BP65/'3.1.a'!$K$183</f>
        <v>0</v>
      </c>
      <c r="BQ65" s="143">
        <f>'2.3'!BQ65/'3.1.a'!$K$183</f>
        <v>0</v>
      </c>
      <c r="BR65" s="143">
        <f>'2.3'!BR65/'3.1.a'!$K$183</f>
        <v>-1.2582470350525309E-3</v>
      </c>
      <c r="BS65" s="143">
        <f>'2.3'!BS65/'3.1.a'!$K$183</f>
        <v>-4.2839758048161575E-4</v>
      </c>
      <c r="BT65" s="143">
        <f>'2.3'!BT65/'3.1.a'!$K$183</f>
        <v>-2.913250190397607E-4</v>
      </c>
      <c r="BU65" s="143">
        <f>'2.3'!BU65/'3.1.a'!$K$183</f>
        <v>0</v>
      </c>
      <c r="BV65" s="219">
        <f>'2.3'!BV65/'3.1.a'!$K$183</f>
        <v>-1.9779696345739073E-3</v>
      </c>
      <c r="BW65" s="218">
        <f>'2.3'!BW65/'3.1.a'!$L$183</f>
        <v>-1.7184073118374811E-3</v>
      </c>
      <c r="BX65" s="143">
        <f>'2.3'!BX65/'3.1.a'!$L$183</f>
        <v>0</v>
      </c>
      <c r="BY65" s="143">
        <f>'2.3'!BY65/'3.1.a'!$L$183</f>
        <v>0</v>
      </c>
      <c r="BZ65" s="143">
        <f>'2.3'!BZ65/'3.1.a'!$L$183</f>
        <v>-1.7184073118374811E-3</v>
      </c>
      <c r="CA65" s="143">
        <f>'2.3'!CA65/'3.1.a'!$L$183</f>
        <v>-1.9516013069209356E-3</v>
      </c>
      <c r="CB65" s="143">
        <f>'2.3'!CB65/'3.1.a'!$L$183</f>
        <v>3.2679420405634988E-4</v>
      </c>
      <c r="CC65" s="143">
        <f>'2.3'!CC65/'3.1.a'!$L$183</f>
        <v>0</v>
      </c>
      <c r="CD65" s="219">
        <f>'2.3'!CD65/'3.1.a'!$L$183</f>
        <v>-3.3432144147020667E-3</v>
      </c>
      <c r="CE65" s="218">
        <f>'2.3'!CE65/'3.1.a'!$M$183</f>
        <v>-1.9539443469394173E-3</v>
      </c>
      <c r="CF65" s="143">
        <f>'2.3'!CF65/'3.1.a'!$M$183</f>
        <v>0</v>
      </c>
      <c r="CG65" s="143">
        <f>'2.3'!CG65/'3.1.a'!$M$183</f>
        <v>0</v>
      </c>
      <c r="CH65" s="143">
        <f>'2.3'!CH65/'3.1.a'!$M$183</f>
        <v>-1.9539443469394173E-3</v>
      </c>
      <c r="CI65" s="143">
        <f>'2.3'!CI65/'3.1.a'!$M$183</f>
        <v>-1.7815735764979846E-3</v>
      </c>
      <c r="CJ65" s="143">
        <f>'2.3'!CJ65/'3.1.a'!$M$183</f>
        <v>2.2545170889674152E-3</v>
      </c>
      <c r="CK65" s="143">
        <f>'2.3'!CK65/'3.1.a'!$M$183</f>
        <v>0</v>
      </c>
      <c r="CL65" s="143">
        <f>'2.3'!CL65/'3.1.a'!$M$183</f>
        <v>-1.4810008344699865E-3</v>
      </c>
      <c r="CM65" s="218">
        <f>'2.3'!CM65/'3.1.a'!$N$183</f>
        <v>-2.7111834876469964E-3</v>
      </c>
      <c r="CN65" s="143">
        <f>'2.3'!CN65/'3.1.a'!$N$183</f>
        <v>0</v>
      </c>
      <c r="CO65" s="143">
        <f>'2.3'!CO65/'3.1.a'!$N$183</f>
        <v>0</v>
      </c>
      <c r="CP65" s="143">
        <f>'2.3'!CP65/'3.1.a'!$N$183</f>
        <v>-2.7111834876469964E-3</v>
      </c>
      <c r="CQ65" s="143">
        <f>'2.3'!CQ65/'3.1.a'!$N$183</f>
        <v>3.0286441521928551E-4</v>
      </c>
      <c r="CR65" s="264" t="s">
        <v>826</v>
      </c>
      <c r="CS65" s="143">
        <f>'2.3'!CS65/'3.1.a'!$N$183</f>
        <v>0</v>
      </c>
      <c r="CT65" s="264" t="s">
        <v>826</v>
      </c>
    </row>
    <row r="66" spans="1:98" ht="20" customHeight="1" x14ac:dyDescent="0.2">
      <c r="A66" s="21">
        <v>3111</v>
      </c>
      <c r="B66" s="22" t="s">
        <v>319</v>
      </c>
      <c r="C66" s="220">
        <f>'2.3'!C66/'3.1.a'!$C$183</f>
        <v>2.2404990164583364E-3</v>
      </c>
      <c r="D66" s="144">
        <f>'2.3'!D66/'3.1.a'!$C$183</f>
        <v>0</v>
      </c>
      <c r="E66" s="144">
        <f>'2.3'!E66/'3.1.a'!$C$183</f>
        <v>0</v>
      </c>
      <c r="F66" s="144">
        <f>'2.3'!F66/'3.1.a'!$C$183</f>
        <v>2.2404990164583364E-3</v>
      </c>
      <c r="G66" s="144">
        <f>'2.3'!G66/'3.1.a'!$C$183</f>
        <v>5.2503376916839704E-3</v>
      </c>
      <c r="H66" s="144">
        <f>'2.3'!H66/'3.1.a'!$C$183</f>
        <v>4.1881525101118899E-3</v>
      </c>
      <c r="I66" s="144">
        <f>'2.3'!I66/'3.1.a'!$C$183</f>
        <v>0</v>
      </c>
      <c r="J66" s="221">
        <f>'2.3'!J66/'3.1.a'!$C$183</f>
        <v>1.1678989218254197E-2</v>
      </c>
      <c r="K66" s="220">
        <f>'2.3'!K66/'3.1.a'!$D$183</f>
        <v>9.8794304135139759E-4</v>
      </c>
      <c r="L66" s="144">
        <f>'2.3'!L66/'3.1.a'!$D$183</f>
        <v>0</v>
      </c>
      <c r="M66" s="144">
        <f>'2.3'!M66/'3.1.a'!$D$183</f>
        <v>0</v>
      </c>
      <c r="N66" s="144">
        <f>'2.3'!N66/'3.1.a'!$D$183</f>
        <v>9.8794304135139759E-4</v>
      </c>
      <c r="O66" s="144">
        <f>'2.3'!O66/'3.1.a'!$D$183</f>
        <v>2.5502673657587264E-3</v>
      </c>
      <c r="P66" s="144">
        <f>'2.3'!P66/'3.1.a'!$D$183</f>
        <v>3.7245732048825498E-3</v>
      </c>
      <c r="Q66" s="144">
        <f>'2.3'!Q66/'3.1.a'!$D$183</f>
        <v>0</v>
      </c>
      <c r="R66" s="221">
        <f>'2.3'!R66/'3.1.a'!$D$183</f>
        <v>7.2627836119926745E-3</v>
      </c>
      <c r="S66" s="220">
        <f>'2.3'!S66/'3.1.a'!$E$183</f>
        <v>6.071443964713036E-4</v>
      </c>
      <c r="T66" s="144">
        <f>'2.3'!T66/'3.1.a'!$E$183</f>
        <v>0</v>
      </c>
      <c r="U66" s="144">
        <f>'2.3'!U66/'3.1.a'!$E$183</f>
        <v>0</v>
      </c>
      <c r="V66" s="144">
        <f>'2.3'!V66/'3.1.a'!$E$183</f>
        <v>6.071443964713036E-4</v>
      </c>
      <c r="W66" s="144">
        <f>'2.3'!W66/'3.1.a'!$E$183</f>
        <v>2.0904459844810759E-3</v>
      </c>
      <c r="X66" s="144">
        <f>'2.3'!X66/'3.1.a'!$E$183</f>
        <v>4.3534798166956464E-3</v>
      </c>
      <c r="Y66" s="144">
        <f>'2.3'!Y66/'3.1.a'!$E$183</f>
        <v>0</v>
      </c>
      <c r="Z66" s="221">
        <f>'2.3'!Z66/'3.1.a'!$E$183</f>
        <v>7.051070197648026E-3</v>
      </c>
      <c r="AA66" s="220">
        <f>'2.3'!AA66/'3.1.a'!$F$183</f>
        <v>1.2883834241349914E-3</v>
      </c>
      <c r="AB66" s="144">
        <f>'2.3'!AB66/'3.1.a'!$F$183</f>
        <v>0</v>
      </c>
      <c r="AC66" s="144">
        <f>'2.3'!AC66/'3.1.a'!$F$183</f>
        <v>0</v>
      </c>
      <c r="AD66" s="144">
        <f>'2.3'!AD66/'3.1.a'!$F$183</f>
        <v>1.2883834241349914E-3</v>
      </c>
      <c r="AE66" s="144">
        <f>'2.3'!AE66/'3.1.a'!$F$183</f>
        <v>3.6587402909266497E-3</v>
      </c>
      <c r="AF66" s="144">
        <f>'2.3'!AF66/'3.1.a'!$F$183</f>
        <v>1.6824972960655137E-3</v>
      </c>
      <c r="AG66" s="144">
        <f>'2.3'!AG66/'3.1.a'!$F$183</f>
        <v>0</v>
      </c>
      <c r="AH66" s="221">
        <f>'2.3'!AH66/'3.1.a'!$F$183</f>
        <v>6.6296210111271544E-3</v>
      </c>
      <c r="AI66" s="220">
        <f>'2.3'!AI66/'3.1.a'!$G$183</f>
        <v>1.5005474189655214E-3</v>
      </c>
      <c r="AJ66" s="144">
        <f>'2.3'!AJ66/'3.1.a'!$G$183</f>
        <v>0</v>
      </c>
      <c r="AK66" s="144">
        <f>'2.3'!AK66/'3.1.a'!$G$183</f>
        <v>0</v>
      </c>
      <c r="AL66" s="144">
        <f>'2.3'!AL66/'3.1.a'!$G$183</f>
        <v>1.5005474189655214E-3</v>
      </c>
      <c r="AM66" s="144">
        <f>'2.3'!AM66/'3.1.a'!$G$183</f>
        <v>4.0991403303448854E-3</v>
      </c>
      <c r="AN66" s="144">
        <f>'2.3'!AN66/'3.1.a'!$G$183</f>
        <v>2.4623228292126125E-3</v>
      </c>
      <c r="AO66" s="144">
        <f>'2.3'!AO66/'3.1.a'!$G$183</f>
        <v>0</v>
      </c>
      <c r="AP66" s="221">
        <f>'2.3'!AP66/'3.1.a'!$G$183</f>
        <v>8.0620105785230191E-3</v>
      </c>
      <c r="AQ66" s="220">
        <f>'2.3'!AQ66/'3.1.a'!$H$183</f>
        <v>-2.9122433642430316E-4</v>
      </c>
      <c r="AR66" s="144">
        <f>'2.3'!AR66/'3.1.a'!$H$183</f>
        <v>0</v>
      </c>
      <c r="AS66" s="144">
        <f>'2.3'!AS66/'3.1.a'!$H$183</f>
        <v>0</v>
      </c>
      <c r="AT66" s="144">
        <f>'2.3'!AT66/'3.1.a'!$H$183</f>
        <v>-2.9122433642430316E-4</v>
      </c>
      <c r="AU66" s="144">
        <f>'2.3'!AU66/'3.1.a'!$H$183</f>
        <v>3.1780792637314207E-4</v>
      </c>
      <c r="AV66" s="144">
        <f>'2.3'!AV66/'3.1.a'!$H$183</f>
        <v>1.6403631946737118E-3</v>
      </c>
      <c r="AW66" s="144">
        <f>'2.3'!AW66/'3.1.a'!$H$183</f>
        <v>0</v>
      </c>
      <c r="AX66" s="221">
        <f>'2.3'!AX66/'3.1.a'!$H$183</f>
        <v>1.6669467846225506E-3</v>
      </c>
      <c r="AY66" s="220">
        <f>'2.3'!AY66/'3.1.a'!$I$183</f>
        <v>-7.5802176613656456E-4</v>
      </c>
      <c r="AZ66" s="144">
        <f>'2.3'!AZ66/'3.1.a'!$I$183</f>
        <v>0</v>
      </c>
      <c r="BA66" s="144">
        <f>'2.3'!BA66/'3.1.a'!$I$183</f>
        <v>0</v>
      </c>
      <c r="BB66" s="144">
        <f>'2.3'!BB66/'3.1.a'!$I$183</f>
        <v>-7.5802176613656456E-4</v>
      </c>
      <c r="BC66" s="144">
        <f>'2.3'!BC66/'3.1.a'!$I$183</f>
        <v>-7.1931949198859901E-4</v>
      </c>
      <c r="BD66" s="144">
        <f>'2.3'!BD66/'3.1.a'!$I$183</f>
        <v>1.276898388492184E-3</v>
      </c>
      <c r="BE66" s="144">
        <f>'2.3'!BE66/'3.1.a'!$I$183</f>
        <v>0</v>
      </c>
      <c r="BF66" s="221">
        <f>'2.3'!BF66/'3.1.a'!$I$183</f>
        <v>-2.0044286963297959E-4</v>
      </c>
      <c r="BG66" s="220">
        <f>'2.3'!BG66/'3.1.a'!$J$183</f>
        <v>-1.1130070904963795E-3</v>
      </c>
      <c r="BH66" s="144">
        <f>'2.3'!BH66/'3.1.a'!$J$183</f>
        <v>0</v>
      </c>
      <c r="BI66" s="144">
        <f>'2.3'!BI66/'3.1.a'!$J$183</f>
        <v>0</v>
      </c>
      <c r="BJ66" s="144">
        <f>'2.3'!BJ66/'3.1.a'!$J$183</f>
        <v>-1.1130070904963795E-3</v>
      </c>
      <c r="BK66" s="144">
        <f>'2.3'!BK66/'3.1.a'!$J$183</f>
        <v>-3.9633295405743565E-4</v>
      </c>
      <c r="BL66" s="144">
        <f>'2.3'!BL66/'3.1.a'!$J$183</f>
        <v>-1.0692927746190413E-3</v>
      </c>
      <c r="BM66" s="144">
        <f>'2.3'!BM66/'3.1.a'!$J$183</f>
        <v>0</v>
      </c>
      <c r="BN66" s="221">
        <f>'2.3'!BN66/'3.1.a'!$J$183</f>
        <v>-2.5786328191728567E-3</v>
      </c>
      <c r="BO66" s="220">
        <f>'2.3'!BO66/'3.1.a'!$K$183</f>
        <v>-8.73868680965867E-4</v>
      </c>
      <c r="BP66" s="144">
        <f>'2.3'!BP66/'3.1.a'!$K$183</f>
        <v>0</v>
      </c>
      <c r="BQ66" s="144">
        <f>'2.3'!BQ66/'3.1.a'!$K$183</f>
        <v>0</v>
      </c>
      <c r="BR66" s="144">
        <f>'2.3'!BR66/'3.1.a'!$K$183</f>
        <v>-8.73868680965867E-4</v>
      </c>
      <c r="BS66" s="144">
        <f>'2.3'!BS66/'3.1.a'!$K$183</f>
        <v>-3.3750408119463785E-4</v>
      </c>
      <c r="BT66" s="144">
        <f>'2.3'!BT66/'3.1.a'!$K$183</f>
        <v>-2.1940844150544666E-4</v>
      </c>
      <c r="BU66" s="144">
        <f>'2.3'!BU66/'3.1.a'!$K$183</f>
        <v>0</v>
      </c>
      <c r="BV66" s="221">
        <f>'2.3'!BV66/'3.1.a'!$K$183</f>
        <v>-1.4307812036659512E-3</v>
      </c>
      <c r="BW66" s="220">
        <f>'2.3'!BW66/'3.1.a'!$L$183</f>
        <v>-1.0416271094102507E-3</v>
      </c>
      <c r="BX66" s="144">
        <f>'2.3'!BX66/'3.1.a'!$L$183</f>
        <v>0</v>
      </c>
      <c r="BY66" s="144">
        <f>'2.3'!BY66/'3.1.a'!$L$183</f>
        <v>0</v>
      </c>
      <c r="BZ66" s="144">
        <f>'2.3'!BZ66/'3.1.a'!$L$183</f>
        <v>-1.0416271094102507E-3</v>
      </c>
      <c r="CA66" s="144">
        <f>'2.3'!CA66/'3.1.a'!$L$183</f>
        <v>-1.5061371742375836E-3</v>
      </c>
      <c r="CB66" s="144">
        <f>'2.3'!CB66/'3.1.a'!$L$183</f>
        <v>2.5421281375807224E-4</v>
      </c>
      <c r="CC66" s="144">
        <f>'2.3'!CC66/'3.1.a'!$L$183</f>
        <v>0</v>
      </c>
      <c r="CD66" s="221">
        <f>'2.3'!CD66/'3.1.a'!$L$183</f>
        <v>-2.2935514698897621E-3</v>
      </c>
      <c r="CE66" s="220">
        <f>'2.3'!CE66/'3.1.a'!$M$183</f>
        <v>-1.2340347984155136E-3</v>
      </c>
      <c r="CF66" s="144">
        <f>'2.3'!CF66/'3.1.a'!$M$183</f>
        <v>0</v>
      </c>
      <c r="CG66" s="144">
        <f>'2.3'!CG66/'3.1.a'!$M$183</f>
        <v>0</v>
      </c>
      <c r="CH66" s="144">
        <f>'2.3'!CH66/'3.1.a'!$M$183</f>
        <v>-1.2340347984155136E-3</v>
      </c>
      <c r="CI66" s="144">
        <f>'2.3'!CI66/'3.1.a'!$M$183</f>
        <v>-1.2621202233540022E-3</v>
      </c>
      <c r="CJ66" s="144">
        <f>'2.3'!CJ66/'3.1.a'!$M$183</f>
        <v>1.8717404973773951E-3</v>
      </c>
      <c r="CK66" s="144">
        <f>'2.3'!CK66/'3.1.a'!$M$183</f>
        <v>0</v>
      </c>
      <c r="CL66" s="144">
        <f>'2.3'!CL66/'3.1.a'!$M$183</f>
        <v>-6.2441452439212055E-4</v>
      </c>
      <c r="CM66" s="220">
        <f>'2.3'!CM66/'3.1.a'!$N$183</f>
        <v>-1.6076280264978706E-3</v>
      </c>
      <c r="CN66" s="144">
        <f>'2.3'!CN66/'3.1.a'!$N$183</f>
        <v>0</v>
      </c>
      <c r="CO66" s="144">
        <f>'2.3'!CO66/'3.1.a'!$N$183</f>
        <v>0</v>
      </c>
      <c r="CP66" s="144">
        <f>'2.3'!CP66/'3.1.a'!$N$183</f>
        <v>-1.6076280264978706E-3</v>
      </c>
      <c r="CQ66" s="144">
        <f>'2.3'!CQ66/'3.1.a'!$N$183</f>
        <v>2.1078589483423458E-4</v>
      </c>
      <c r="CR66" s="94" t="s">
        <v>826</v>
      </c>
      <c r="CS66" s="144">
        <f>'2.3'!CS66/'3.1.a'!$N$183</f>
        <v>0</v>
      </c>
      <c r="CT66" s="94" t="s">
        <v>826</v>
      </c>
    </row>
    <row r="67" spans="1:98" ht="20" customHeight="1" x14ac:dyDescent="0.2">
      <c r="A67" s="21">
        <v>3112</v>
      </c>
      <c r="B67" s="22" t="s">
        <v>320</v>
      </c>
      <c r="C67" s="220">
        <f>'2.3'!C67/'3.1.a'!$C$183</f>
        <v>6.81217912432868E-4</v>
      </c>
      <c r="D67" s="144">
        <f>'2.3'!D67/'3.1.a'!$C$183</f>
        <v>0</v>
      </c>
      <c r="E67" s="144">
        <f>'2.3'!E67/'3.1.a'!$C$183</f>
        <v>0</v>
      </c>
      <c r="F67" s="144">
        <f>'2.3'!F67/'3.1.a'!$C$183</f>
        <v>6.81217912432868E-4</v>
      </c>
      <c r="G67" s="144">
        <f>'2.3'!G67/'3.1.a'!$C$183</f>
        <v>1.1140928010352602E-3</v>
      </c>
      <c r="H67" s="144">
        <f>'2.3'!H67/'3.1.a'!$C$183</f>
        <v>8.0784186489654014E-4</v>
      </c>
      <c r="I67" s="144">
        <f>'2.3'!I67/'3.1.a'!$C$183</f>
        <v>0</v>
      </c>
      <c r="J67" s="221">
        <f>'2.3'!J67/'3.1.a'!$C$183</f>
        <v>2.6031525783646683E-3</v>
      </c>
      <c r="K67" s="220">
        <f>'2.3'!K67/'3.1.a'!$D$183</f>
        <v>2.5624098383771098E-4</v>
      </c>
      <c r="L67" s="144">
        <f>'2.3'!L67/'3.1.a'!$D$183</f>
        <v>0</v>
      </c>
      <c r="M67" s="144">
        <f>'2.3'!M67/'3.1.a'!$D$183</f>
        <v>0</v>
      </c>
      <c r="N67" s="144">
        <f>'2.3'!N67/'3.1.a'!$D$183</f>
        <v>2.5624098383771098E-4</v>
      </c>
      <c r="O67" s="144">
        <f>'2.3'!O67/'3.1.a'!$D$183</f>
        <v>5.539946524851688E-4</v>
      </c>
      <c r="P67" s="144">
        <f>'2.3'!P67/'3.1.a'!$D$183</f>
        <v>6.8989125863648179E-4</v>
      </c>
      <c r="Q67" s="144">
        <f>'2.3'!Q67/'3.1.a'!$D$183</f>
        <v>0</v>
      </c>
      <c r="R67" s="221">
        <f>'2.3'!R67/'3.1.a'!$D$183</f>
        <v>1.5001268949593617E-3</v>
      </c>
      <c r="S67" s="220">
        <f>'2.3'!S67/'3.1.a'!$E$183</f>
        <v>2.2360923709756282E-4</v>
      </c>
      <c r="T67" s="144">
        <f>'2.3'!T67/'3.1.a'!$E$183</f>
        <v>0</v>
      </c>
      <c r="U67" s="144">
        <f>'2.3'!U67/'3.1.a'!$E$183</f>
        <v>0</v>
      </c>
      <c r="V67" s="144">
        <f>'2.3'!V67/'3.1.a'!$E$183</f>
        <v>2.2360923709756282E-4</v>
      </c>
      <c r="W67" s="144">
        <f>'2.3'!W67/'3.1.a'!$E$183</f>
        <v>4.5188062300530998E-4</v>
      </c>
      <c r="X67" s="144">
        <f>'2.3'!X67/'3.1.a'!$E$183</f>
        <v>6.8224223216239988E-4</v>
      </c>
      <c r="Y67" s="144">
        <f>'2.3'!Y67/'3.1.a'!$E$183</f>
        <v>0</v>
      </c>
      <c r="Z67" s="221">
        <f>'2.3'!Z67/'3.1.a'!$E$183</f>
        <v>1.3577320922652726E-3</v>
      </c>
      <c r="AA67" s="220">
        <f>'2.3'!AA67/'3.1.a'!$F$183</f>
        <v>5.2474656104892117E-4</v>
      </c>
      <c r="AB67" s="144">
        <f>'2.3'!AB67/'3.1.a'!$F$183</f>
        <v>0</v>
      </c>
      <c r="AC67" s="144">
        <f>'2.3'!AC67/'3.1.a'!$F$183</f>
        <v>0</v>
      </c>
      <c r="AD67" s="144">
        <f>'2.3'!AD67/'3.1.a'!$F$183</f>
        <v>5.2474656104892117E-4</v>
      </c>
      <c r="AE67" s="144">
        <f>'2.3'!AE67/'3.1.a'!$F$183</f>
        <v>7.7245108227358894E-4</v>
      </c>
      <c r="AF67" s="144">
        <f>'2.3'!AF67/'3.1.a'!$F$183</f>
        <v>3.4454399122146526E-4</v>
      </c>
      <c r="AG67" s="144">
        <f>'2.3'!AG67/'3.1.a'!$F$183</f>
        <v>0</v>
      </c>
      <c r="AH67" s="221">
        <f>'2.3'!AH67/'3.1.a'!$F$183</f>
        <v>1.6417416345439753E-3</v>
      </c>
      <c r="AI67" s="220">
        <f>'2.3'!AI67/'3.1.a'!$G$183</f>
        <v>7.0137841163131866E-4</v>
      </c>
      <c r="AJ67" s="144">
        <f>'2.3'!AJ67/'3.1.a'!$G$183</f>
        <v>0</v>
      </c>
      <c r="AK67" s="144">
        <f>'2.3'!AK67/'3.1.a'!$G$183</f>
        <v>0</v>
      </c>
      <c r="AL67" s="144">
        <f>'2.3'!AL67/'3.1.a'!$G$183</f>
        <v>7.0137841163131866E-4</v>
      </c>
      <c r="AM67" s="144">
        <f>'2.3'!AM67/'3.1.a'!$G$183</f>
        <v>7.555537434045513E-4</v>
      </c>
      <c r="AN67" s="144">
        <f>'2.3'!AN67/'3.1.a'!$G$183</f>
        <v>4.5959845517380704E-4</v>
      </c>
      <c r="AO67" s="144">
        <f>'2.3'!AO67/'3.1.a'!$G$183</f>
        <v>0</v>
      </c>
      <c r="AP67" s="221">
        <f>'2.3'!AP67/'3.1.a'!$G$183</f>
        <v>1.9165306102096769E-3</v>
      </c>
      <c r="AQ67" s="220">
        <f>'2.3'!AQ67/'3.1.a'!$H$183</f>
        <v>-8.3364281208501062E-5</v>
      </c>
      <c r="AR67" s="144">
        <f>'2.3'!AR67/'3.1.a'!$H$183</f>
        <v>0</v>
      </c>
      <c r="AS67" s="144">
        <f>'2.3'!AS67/'3.1.a'!$H$183</f>
        <v>0</v>
      </c>
      <c r="AT67" s="144">
        <f>'2.3'!AT67/'3.1.a'!$H$183</f>
        <v>-8.3364281208501062E-5</v>
      </c>
      <c r="AU67" s="144">
        <f>'2.3'!AU67/'3.1.a'!$H$183</f>
        <v>6.0170776804617391E-5</v>
      </c>
      <c r="AV67" s="144">
        <f>'2.3'!AV67/'3.1.a'!$H$183</f>
        <v>2.5142475010769052E-4</v>
      </c>
      <c r="AW67" s="144">
        <f>'2.3'!AW67/'3.1.a'!$H$183</f>
        <v>0</v>
      </c>
      <c r="AX67" s="221">
        <f>'2.3'!AX67/'3.1.a'!$H$183</f>
        <v>2.2823124570380682E-4</v>
      </c>
      <c r="AY67" s="220">
        <f>'2.3'!AY67/'3.1.a'!$I$183</f>
        <v>-2.0161391116292989E-4</v>
      </c>
      <c r="AZ67" s="144">
        <f>'2.3'!AZ67/'3.1.a'!$I$183</f>
        <v>0</v>
      </c>
      <c r="BA67" s="144">
        <f>'2.3'!BA67/'3.1.a'!$I$183</f>
        <v>0</v>
      </c>
      <c r="BB67" s="144">
        <f>'2.3'!BB67/'3.1.a'!$I$183</f>
        <v>-2.0161391116292989E-4</v>
      </c>
      <c r="BC67" s="144">
        <f>'2.3'!BC67/'3.1.a'!$I$183</f>
        <v>-1.1001068686916538E-4</v>
      </c>
      <c r="BD67" s="144">
        <f>'2.3'!BD67/'3.1.a'!$I$183</f>
        <v>1.6416147839230373E-4</v>
      </c>
      <c r="BE67" s="144">
        <f>'2.3'!BE67/'3.1.a'!$I$183</f>
        <v>0</v>
      </c>
      <c r="BF67" s="221">
        <f>'2.3'!BF67/'3.1.a'!$I$183</f>
        <v>-1.4746311963979156E-4</v>
      </c>
      <c r="BG67" s="220">
        <f>'2.3'!BG67/'3.1.a'!$J$183</f>
        <v>-2.2348408792480004E-4</v>
      </c>
      <c r="BH67" s="144">
        <f>'2.3'!BH67/'3.1.a'!$J$183</f>
        <v>0</v>
      </c>
      <c r="BI67" s="144">
        <f>'2.3'!BI67/'3.1.a'!$J$183</f>
        <v>0</v>
      </c>
      <c r="BJ67" s="144">
        <f>'2.3'!BJ67/'3.1.a'!$J$183</f>
        <v>-2.2348408792480004E-4</v>
      </c>
      <c r="BK67" s="144">
        <f>'2.3'!BK67/'3.1.a'!$J$183</f>
        <v>-8.4782644912312845E-5</v>
      </c>
      <c r="BL67" s="144">
        <f>'2.3'!BL67/'3.1.a'!$J$183</f>
        <v>-2.4468969237724411E-4</v>
      </c>
      <c r="BM67" s="144">
        <f>'2.3'!BM67/'3.1.a'!$J$183</f>
        <v>0</v>
      </c>
      <c r="BN67" s="221">
        <f>'2.3'!BN67/'3.1.a'!$J$183</f>
        <v>-5.5295642521435695E-4</v>
      </c>
      <c r="BO67" s="220">
        <f>'2.3'!BO67/'3.1.a'!$K$183</f>
        <v>-2.0823905151073552E-4</v>
      </c>
      <c r="BP67" s="144">
        <f>'2.3'!BP67/'3.1.a'!$K$183</f>
        <v>0</v>
      </c>
      <c r="BQ67" s="144">
        <f>'2.3'!BQ67/'3.1.a'!$K$183</f>
        <v>0</v>
      </c>
      <c r="BR67" s="144">
        <f>'2.3'!BR67/'3.1.a'!$K$183</f>
        <v>-2.0823905151073552E-4</v>
      </c>
      <c r="BS67" s="144">
        <f>'2.3'!BS67/'3.1.a'!$K$183</f>
        <v>-8.087874012220302E-5</v>
      </c>
      <c r="BT67" s="144">
        <f>'2.3'!BT67/'3.1.a'!$K$183</f>
        <v>-7.1788445660872041E-5</v>
      </c>
      <c r="BU67" s="144">
        <f>'2.3'!BU67/'3.1.a'!$K$183</f>
        <v>0</v>
      </c>
      <c r="BV67" s="221">
        <f>'2.3'!BV67/'3.1.a'!$K$183</f>
        <v>-3.6090623729381055E-4</v>
      </c>
      <c r="BW67" s="220">
        <f>'2.3'!BW67/'3.1.a'!$L$183</f>
        <v>-4.3158537231135884E-4</v>
      </c>
      <c r="BX67" s="144">
        <f>'2.3'!BX67/'3.1.a'!$L$183</f>
        <v>0</v>
      </c>
      <c r="BY67" s="144">
        <f>'2.3'!BY67/'3.1.a'!$L$183</f>
        <v>0</v>
      </c>
      <c r="BZ67" s="144">
        <f>'2.3'!BZ67/'3.1.a'!$L$183</f>
        <v>-4.3158537231135884E-4</v>
      </c>
      <c r="CA67" s="144">
        <f>'2.3'!CA67/'3.1.a'!$L$183</f>
        <v>-3.9500448401072648E-4</v>
      </c>
      <c r="CB67" s="144">
        <f>'2.3'!CB67/'3.1.a'!$L$183</f>
        <v>7.1704194525960203E-5</v>
      </c>
      <c r="CC67" s="144">
        <f>'2.3'!CC67/'3.1.a'!$L$183</f>
        <v>0</v>
      </c>
      <c r="CD67" s="221">
        <f>'2.3'!CD67/'3.1.a'!$L$183</f>
        <v>-7.5488566179612502E-4</v>
      </c>
      <c r="CE67" s="220">
        <f>'2.3'!CE67/'3.1.a'!$M$183</f>
        <v>-4.8760293274208876E-4</v>
      </c>
      <c r="CF67" s="144">
        <f>'2.3'!CF67/'3.1.a'!$M$183</f>
        <v>0</v>
      </c>
      <c r="CG67" s="144">
        <f>'2.3'!CG67/'3.1.a'!$M$183</f>
        <v>0</v>
      </c>
      <c r="CH67" s="144">
        <f>'2.3'!CH67/'3.1.a'!$M$183</f>
        <v>-4.8760293274208876E-4</v>
      </c>
      <c r="CI67" s="144">
        <f>'2.3'!CI67/'3.1.a'!$M$183</f>
        <v>-3.817591234155193E-4</v>
      </c>
      <c r="CJ67" s="144">
        <f>'2.3'!CJ67/'3.1.a'!$M$183</f>
        <v>3.745715296692042E-4</v>
      </c>
      <c r="CK67" s="144">
        <f>'2.3'!CK67/'3.1.a'!$M$183</f>
        <v>0</v>
      </c>
      <c r="CL67" s="144">
        <f>'2.3'!CL67/'3.1.a'!$M$183</f>
        <v>-4.9479052648840392E-4</v>
      </c>
      <c r="CM67" s="220">
        <f>'2.3'!CM67/'3.1.a'!$N$183</f>
        <v>-7.5886518546958528E-4</v>
      </c>
      <c r="CN67" s="144">
        <f>'2.3'!CN67/'3.1.a'!$N$183</f>
        <v>0</v>
      </c>
      <c r="CO67" s="144">
        <f>'2.3'!CO67/'3.1.a'!$N$183</f>
        <v>0</v>
      </c>
      <c r="CP67" s="144">
        <f>'2.3'!CP67/'3.1.a'!$N$183</f>
        <v>-7.5886518546958528E-4</v>
      </c>
      <c r="CQ67" s="144">
        <f>'2.3'!CQ67/'3.1.a'!$N$183</f>
        <v>8.3574008653423718E-5</v>
      </c>
      <c r="CR67" s="94" t="s">
        <v>826</v>
      </c>
      <c r="CS67" s="144">
        <f>'2.3'!CS67/'3.1.a'!$N$183</f>
        <v>0</v>
      </c>
      <c r="CT67" s="94" t="s">
        <v>826</v>
      </c>
    </row>
    <row r="68" spans="1:98" ht="20" customHeight="1" x14ac:dyDescent="0.2">
      <c r="A68" s="21">
        <v>3113</v>
      </c>
      <c r="B68" s="22" t="s">
        <v>321</v>
      </c>
      <c r="C68" s="220">
        <f>'2.3'!C68/'3.1.a'!$C$183</f>
        <v>1.2747243767570324E-4</v>
      </c>
      <c r="D68" s="144">
        <f>'2.3'!D68/'3.1.a'!$C$183</f>
        <v>0</v>
      </c>
      <c r="E68" s="144">
        <f>'2.3'!E68/'3.1.a'!$C$183</f>
        <v>0</v>
      </c>
      <c r="F68" s="144">
        <f>'2.3'!F68/'3.1.a'!$C$183</f>
        <v>1.2747243767570324E-4</v>
      </c>
      <c r="G68" s="144">
        <f>'2.3'!G68/'3.1.a'!$C$183</f>
        <v>2.0211222034665183E-5</v>
      </c>
      <c r="H68" s="144">
        <f>'2.3'!H68/'3.1.a'!$C$183</f>
        <v>4.0374947399397267E-7</v>
      </c>
      <c r="I68" s="144">
        <f>'2.3'!I68/'3.1.a'!$C$183</f>
        <v>0</v>
      </c>
      <c r="J68" s="221">
        <f>'2.3'!J68/'3.1.a'!$C$183</f>
        <v>1.4808740918436237E-4</v>
      </c>
      <c r="K68" s="220">
        <f>'2.3'!K68/'3.1.a'!$D$183</f>
        <v>6.4711994020343478E-5</v>
      </c>
      <c r="L68" s="144">
        <f>'2.3'!L68/'3.1.a'!$D$183</f>
        <v>0</v>
      </c>
      <c r="M68" s="144">
        <f>'2.3'!M68/'3.1.a'!$D$183</f>
        <v>0</v>
      </c>
      <c r="N68" s="144">
        <f>'2.3'!N68/'3.1.a'!$D$183</f>
        <v>6.4711994020343478E-5</v>
      </c>
      <c r="O68" s="144">
        <f>'2.3'!O68/'3.1.a'!$D$183</f>
        <v>1.6659628349039369E-5</v>
      </c>
      <c r="P68" s="144">
        <f>'2.3'!P68/'3.1.a'!$D$183</f>
        <v>2.2760062883090971E-8</v>
      </c>
      <c r="Q68" s="144">
        <f>'2.3'!Q68/'3.1.a'!$D$183</f>
        <v>0</v>
      </c>
      <c r="R68" s="221">
        <f>'2.3'!R68/'3.1.a'!$D$183</f>
        <v>8.1394382432265936E-5</v>
      </c>
      <c r="S68" s="220">
        <f>'2.3'!S68/'3.1.a'!$E$183</f>
        <v>4.61435090982911E-5</v>
      </c>
      <c r="T68" s="144">
        <f>'2.3'!T68/'3.1.a'!$E$183</f>
        <v>0</v>
      </c>
      <c r="U68" s="144">
        <f>'2.3'!U68/'3.1.a'!$E$183</f>
        <v>0</v>
      </c>
      <c r="V68" s="144">
        <f>'2.3'!V68/'3.1.a'!$E$183</f>
        <v>4.61435090982911E-5</v>
      </c>
      <c r="W68" s="144">
        <f>'2.3'!W68/'3.1.a'!$E$183</f>
        <v>1.4265710368707928E-5</v>
      </c>
      <c r="X68" s="144">
        <f>'2.3'!X68/'3.1.a'!$E$183</f>
        <v>9.6056763328684807E-8</v>
      </c>
      <c r="Y68" s="144">
        <f>'2.3'!Y68/'3.1.a'!$E$183</f>
        <v>0</v>
      </c>
      <c r="Z68" s="221">
        <f>'2.3'!Z68/'3.1.a'!$E$183</f>
        <v>6.0505276230327712E-5</v>
      </c>
      <c r="AA68" s="220">
        <f>'2.3'!AA68/'3.1.a'!$F$183</f>
        <v>1.501651899511798E-4</v>
      </c>
      <c r="AB68" s="144">
        <f>'2.3'!AB68/'3.1.a'!$F$183</f>
        <v>0</v>
      </c>
      <c r="AC68" s="144">
        <f>'2.3'!AC68/'3.1.a'!$F$183</f>
        <v>0</v>
      </c>
      <c r="AD68" s="144">
        <f>'2.3'!AD68/'3.1.a'!$F$183</f>
        <v>1.501651899511798E-4</v>
      </c>
      <c r="AE68" s="144">
        <f>'2.3'!AE68/'3.1.a'!$F$183</f>
        <v>1.865580490490071E-5</v>
      </c>
      <c r="AF68" s="144">
        <f>'2.3'!AF68/'3.1.a'!$F$183</f>
        <v>1.5335175284696182E-8</v>
      </c>
      <c r="AG68" s="144">
        <f>'2.3'!AG68/'3.1.a'!$F$183</f>
        <v>0</v>
      </c>
      <c r="AH68" s="221">
        <f>'2.3'!AH68/'3.1.a'!$F$183</f>
        <v>1.688363300313652E-4</v>
      </c>
      <c r="AI68" s="220">
        <f>'2.3'!AI68/'3.1.a'!$G$183</f>
        <v>2.3523418379548894E-4</v>
      </c>
      <c r="AJ68" s="144">
        <f>'2.3'!AJ68/'3.1.a'!$G$183</f>
        <v>0</v>
      </c>
      <c r="AK68" s="144">
        <f>'2.3'!AK68/'3.1.a'!$G$183</f>
        <v>0</v>
      </c>
      <c r="AL68" s="144">
        <f>'2.3'!AL68/'3.1.a'!$G$183</f>
        <v>2.3523418379548894E-4</v>
      </c>
      <c r="AM68" s="144">
        <f>'2.3'!AM68/'3.1.a'!$G$183</f>
        <v>1.9247304557907435E-5</v>
      </c>
      <c r="AN68" s="144">
        <f>'2.3'!AN68/'3.1.a'!$G$183</f>
        <v>3.6327180100713729E-8</v>
      </c>
      <c r="AO68" s="144">
        <f>'2.3'!AO68/'3.1.a'!$G$183</f>
        <v>0</v>
      </c>
      <c r="AP68" s="221">
        <f>'2.3'!AP68/'3.1.a'!$G$183</f>
        <v>2.5451781553349707E-4</v>
      </c>
      <c r="AQ68" s="220">
        <f>'2.3'!AQ68/'3.1.a'!$H$183</f>
        <v>-6.3477671132762959E-5</v>
      </c>
      <c r="AR68" s="144">
        <f>'2.3'!AR68/'3.1.a'!$H$183</f>
        <v>0</v>
      </c>
      <c r="AS68" s="144">
        <f>'2.3'!AS68/'3.1.a'!$H$183</f>
        <v>0</v>
      </c>
      <c r="AT68" s="144">
        <f>'2.3'!AT68/'3.1.a'!$H$183</f>
        <v>-6.3477671132762959E-5</v>
      </c>
      <c r="AU68" s="144">
        <f>'2.3'!AU68/'3.1.a'!$H$183</f>
        <v>1.65784505852627E-6</v>
      </c>
      <c r="AV68" s="144">
        <f>'2.3'!AV68/'3.1.a'!$H$183</f>
        <v>7.5062204135090052E-7</v>
      </c>
      <c r="AW68" s="144">
        <f>'2.3'!AW68/'3.1.a'!$H$183</f>
        <v>0</v>
      </c>
      <c r="AX68" s="221">
        <f>'2.3'!AX68/'3.1.a'!$H$183</f>
        <v>-6.1069204032885782E-5</v>
      </c>
      <c r="AY68" s="220">
        <f>'2.3'!AY68/'3.1.a'!$I$183</f>
        <v>-1.3608249873055055E-4</v>
      </c>
      <c r="AZ68" s="144">
        <f>'2.3'!AZ68/'3.1.a'!$I$183</f>
        <v>0</v>
      </c>
      <c r="BA68" s="144">
        <f>'2.3'!BA68/'3.1.a'!$I$183</f>
        <v>0</v>
      </c>
      <c r="BB68" s="144">
        <f>'2.3'!BB68/'3.1.a'!$I$183</f>
        <v>-1.3608249873055055E-4</v>
      </c>
      <c r="BC68" s="144">
        <f>'2.3'!BC68/'3.1.a'!$I$183</f>
        <v>-3.9472249392112407E-6</v>
      </c>
      <c r="BD68" s="144">
        <f>'2.3'!BD68/'3.1.a'!$I$183</f>
        <v>1.038703868327655E-8</v>
      </c>
      <c r="BE68" s="144">
        <f>'2.3'!BE68/'3.1.a'!$I$183</f>
        <v>0</v>
      </c>
      <c r="BF68" s="221">
        <f>'2.3'!BF68/'3.1.a'!$I$183</f>
        <v>-1.4001933663107852E-4</v>
      </c>
      <c r="BG68" s="220">
        <f>'2.3'!BG68/'3.1.a'!$J$183</f>
        <v>-1.4618793847770637E-4</v>
      </c>
      <c r="BH68" s="144">
        <f>'2.3'!BH68/'3.1.a'!$J$183</f>
        <v>0</v>
      </c>
      <c r="BI68" s="144">
        <f>'2.3'!BI68/'3.1.a'!$J$183</f>
        <v>0</v>
      </c>
      <c r="BJ68" s="144">
        <f>'2.3'!BJ68/'3.1.a'!$J$183</f>
        <v>-1.4618793847770637E-4</v>
      </c>
      <c r="BK68" s="144">
        <f>'2.3'!BK68/'3.1.a'!$J$183</f>
        <v>-3.8656668698668324E-6</v>
      </c>
      <c r="BL68" s="144">
        <f>'2.3'!BL68/'3.1.a'!$J$183</f>
        <v>-7.6445375237286385E-9</v>
      </c>
      <c r="BM68" s="144">
        <f>'2.3'!BM68/'3.1.a'!$J$183</f>
        <v>0</v>
      </c>
      <c r="BN68" s="221">
        <f>'2.3'!BN68/'3.1.a'!$J$183</f>
        <v>-1.5006124988509693E-4</v>
      </c>
      <c r="BO68" s="220">
        <f>'2.3'!BO68/'3.1.a'!$K$183</f>
        <v>-1.5859752533573714E-4</v>
      </c>
      <c r="BP68" s="144">
        <f>'2.3'!BP68/'3.1.a'!$K$183</f>
        <v>0</v>
      </c>
      <c r="BQ68" s="144">
        <f>'2.3'!BQ68/'3.1.a'!$K$183</f>
        <v>0</v>
      </c>
      <c r="BR68" s="144">
        <f>'2.3'!BR68/'3.1.a'!$K$183</f>
        <v>-1.5859752533573714E-4</v>
      </c>
      <c r="BS68" s="144">
        <f>'2.3'!BS68/'3.1.a'!$K$183</f>
        <v>-1.0014759164774961E-5</v>
      </c>
      <c r="BT68" s="144">
        <f>'2.3'!BT68/'3.1.a'!$K$183</f>
        <v>-1.2813187344194398E-7</v>
      </c>
      <c r="BU68" s="144">
        <f>'2.3'!BU68/'3.1.a'!$K$183</f>
        <v>0</v>
      </c>
      <c r="BV68" s="221">
        <f>'2.3'!BV68/'3.1.a'!$K$183</f>
        <v>-1.6874041637395402E-4</v>
      </c>
      <c r="BW68" s="220">
        <f>'2.3'!BW68/'3.1.a'!$L$183</f>
        <v>-2.1074154156615829E-4</v>
      </c>
      <c r="BX68" s="144">
        <f>'2.3'!BX68/'3.1.a'!$L$183</f>
        <v>0</v>
      </c>
      <c r="BY68" s="144">
        <f>'2.3'!BY68/'3.1.a'!$L$183</f>
        <v>0</v>
      </c>
      <c r="BZ68" s="144">
        <f>'2.3'!BZ68/'3.1.a'!$L$183</f>
        <v>-2.1074154156615829E-4</v>
      </c>
      <c r="CA68" s="144">
        <f>'2.3'!CA68/'3.1.a'!$L$183</f>
        <v>-5.0459648672625508E-5</v>
      </c>
      <c r="CB68" s="144">
        <f>'2.3'!CB68/'3.1.a'!$L$183</f>
        <v>8.7719577231741137E-7</v>
      </c>
      <c r="CC68" s="144">
        <f>'2.3'!CC68/'3.1.a'!$L$183</f>
        <v>0</v>
      </c>
      <c r="CD68" s="221">
        <f>'2.3'!CD68/'3.1.a'!$L$183</f>
        <v>-2.6032399446646639E-4</v>
      </c>
      <c r="CE68" s="220">
        <f>'2.3'!CE68/'3.1.a'!$M$183</f>
        <v>-2.0282616887987102E-4</v>
      </c>
      <c r="CF68" s="144">
        <f>'2.3'!CF68/'3.1.a'!$M$183</f>
        <v>0</v>
      </c>
      <c r="CG68" s="144">
        <f>'2.3'!CG68/'3.1.a'!$M$183</f>
        <v>0</v>
      </c>
      <c r="CH68" s="144">
        <f>'2.3'!CH68/'3.1.a'!$M$183</f>
        <v>-2.0282616887987102E-4</v>
      </c>
      <c r="CI68" s="144">
        <f>'2.3'!CI68/'3.1.a'!$M$183</f>
        <v>-1.3083216068242846E-4</v>
      </c>
      <c r="CJ68" s="144">
        <f>'2.3'!CJ68/'3.1.a'!$M$183</f>
        <v>8.2050619208158193E-6</v>
      </c>
      <c r="CK68" s="144">
        <f>'2.3'!CK68/'3.1.a'!$M$183</f>
        <v>0</v>
      </c>
      <c r="CL68" s="144">
        <f>'2.3'!CL68/'3.1.a'!$M$183</f>
        <v>-3.254532676414837E-4</v>
      </c>
      <c r="CM68" s="220">
        <f>'2.3'!CM68/'3.1.a'!$N$183</f>
        <v>-2.8827645772581685E-4</v>
      </c>
      <c r="CN68" s="144">
        <f>'2.3'!CN68/'3.1.a'!$N$183</f>
        <v>0</v>
      </c>
      <c r="CO68" s="144">
        <f>'2.3'!CO68/'3.1.a'!$N$183</f>
        <v>0</v>
      </c>
      <c r="CP68" s="144">
        <f>'2.3'!CP68/'3.1.a'!$N$183</f>
        <v>-2.8827645772581685E-4</v>
      </c>
      <c r="CQ68" s="144">
        <f>'2.3'!CQ68/'3.1.a'!$N$183</f>
        <v>8.5045117316272422E-6</v>
      </c>
      <c r="CR68" s="94" t="s">
        <v>826</v>
      </c>
      <c r="CS68" s="144">
        <f>'2.3'!CS68/'3.1.a'!$N$183</f>
        <v>0</v>
      </c>
      <c r="CT68" s="94" t="s">
        <v>826</v>
      </c>
    </row>
    <row r="69" spans="1:98" ht="20" customHeight="1" x14ac:dyDescent="0.2">
      <c r="A69" s="21">
        <v>3114</v>
      </c>
      <c r="B69" s="22" t="s">
        <v>322</v>
      </c>
      <c r="C69" s="220">
        <f>'2.3'!C69/'3.1.a'!$C$183</f>
        <v>1.2089005006136905E-5</v>
      </c>
      <c r="D69" s="144">
        <f>'2.3'!D69/'3.1.a'!$C$183</f>
        <v>0</v>
      </c>
      <c r="E69" s="144">
        <f>'2.3'!E69/'3.1.a'!$C$183</f>
        <v>0</v>
      </c>
      <c r="F69" s="144">
        <f>'2.3'!F69/'3.1.a'!$C$183</f>
        <v>1.2089005006136905E-5</v>
      </c>
      <c r="G69" s="144">
        <f>'2.3'!G69/'3.1.a'!$C$183</f>
        <v>0</v>
      </c>
      <c r="H69" s="144">
        <f>'2.3'!H69/'3.1.a'!$C$183</f>
        <v>0</v>
      </c>
      <c r="I69" s="144">
        <f>'2.3'!I69/'3.1.a'!$C$183</f>
        <v>0</v>
      </c>
      <c r="J69" s="221">
        <f>'2.3'!J69/'3.1.a'!$C$183</f>
        <v>1.2089005006136905E-5</v>
      </c>
      <c r="K69" s="220">
        <f>'2.3'!K69/'3.1.a'!$D$183</f>
        <v>3.434722730351057E-6</v>
      </c>
      <c r="L69" s="144">
        <f>'2.3'!L69/'3.1.a'!$D$183</f>
        <v>0</v>
      </c>
      <c r="M69" s="144">
        <f>'2.3'!M69/'3.1.a'!$D$183</f>
        <v>0</v>
      </c>
      <c r="N69" s="144">
        <f>'2.3'!N69/'3.1.a'!$D$183</f>
        <v>3.434722730351057E-6</v>
      </c>
      <c r="O69" s="144">
        <f>'2.3'!O69/'3.1.a'!$D$183</f>
        <v>9.6287790241392532E-7</v>
      </c>
      <c r="P69" s="144">
        <f>'2.3'!P69/'3.1.a'!$D$183</f>
        <v>0</v>
      </c>
      <c r="Q69" s="144">
        <f>'2.3'!Q69/'3.1.a'!$D$183</f>
        <v>0</v>
      </c>
      <c r="R69" s="221">
        <f>'2.3'!R69/'3.1.a'!$D$183</f>
        <v>4.3976006327649815E-6</v>
      </c>
      <c r="S69" s="220">
        <f>'2.3'!S69/'3.1.a'!$E$183</f>
        <v>6.6131221462889788E-6</v>
      </c>
      <c r="T69" s="144">
        <f>'2.3'!T69/'3.1.a'!$E$183</f>
        <v>0</v>
      </c>
      <c r="U69" s="144">
        <f>'2.3'!U69/'3.1.a'!$E$183</f>
        <v>0</v>
      </c>
      <c r="V69" s="144">
        <f>'2.3'!V69/'3.1.a'!$E$183</f>
        <v>6.6131221462889788E-6</v>
      </c>
      <c r="W69" s="144">
        <f>'2.3'!W69/'3.1.a'!$E$183</f>
        <v>2.501018426940401E-8</v>
      </c>
      <c r="X69" s="144">
        <f>'2.3'!X69/'3.1.a'!$E$183</f>
        <v>0</v>
      </c>
      <c r="Y69" s="144">
        <f>'2.3'!Y69/'3.1.a'!$E$183</f>
        <v>0</v>
      </c>
      <c r="Z69" s="221">
        <f>'2.3'!Z69/'3.1.a'!$E$183</f>
        <v>6.638132330558383E-6</v>
      </c>
      <c r="AA69" s="220">
        <f>'2.3'!AA69/'3.1.a'!$F$183</f>
        <v>1.877195751785997E-5</v>
      </c>
      <c r="AB69" s="144">
        <f>'2.3'!AB69/'3.1.a'!$F$183</f>
        <v>0</v>
      </c>
      <c r="AC69" s="144">
        <f>'2.3'!AC69/'3.1.a'!$F$183</f>
        <v>0</v>
      </c>
      <c r="AD69" s="144">
        <f>'2.3'!AD69/'3.1.a'!$F$183</f>
        <v>1.877195751785997E-5</v>
      </c>
      <c r="AE69" s="144">
        <f>'2.3'!AE69/'3.1.a'!$F$183</f>
        <v>1.0817820418620588E-6</v>
      </c>
      <c r="AF69" s="144">
        <f>'2.3'!AF69/'3.1.a'!$F$183</f>
        <v>0</v>
      </c>
      <c r="AG69" s="144">
        <f>'2.3'!AG69/'3.1.a'!$F$183</f>
        <v>0</v>
      </c>
      <c r="AH69" s="221">
        <f>'2.3'!AH69/'3.1.a'!$F$183</f>
        <v>1.9853739559722027E-5</v>
      </c>
      <c r="AI69" s="220">
        <f>'2.3'!AI69/'3.1.a'!$G$183</f>
        <v>2.9441267171363959E-5</v>
      </c>
      <c r="AJ69" s="144">
        <f>'2.3'!AJ69/'3.1.a'!$G$183</f>
        <v>0</v>
      </c>
      <c r="AK69" s="144">
        <f>'2.3'!AK69/'3.1.a'!$G$183</f>
        <v>0</v>
      </c>
      <c r="AL69" s="144">
        <f>'2.3'!AL69/'3.1.a'!$G$183</f>
        <v>2.9441267171363959E-5</v>
      </c>
      <c r="AM69" s="144">
        <f>'2.3'!AM69/'3.1.a'!$G$183</f>
        <v>2.3421466088525176E-7</v>
      </c>
      <c r="AN69" s="144">
        <f>'2.3'!AN69/'3.1.a'!$G$183</f>
        <v>0</v>
      </c>
      <c r="AO69" s="144">
        <f>'2.3'!AO69/'3.1.a'!$G$183</f>
        <v>0</v>
      </c>
      <c r="AP69" s="221">
        <f>'2.3'!AP69/'3.1.a'!$G$183</f>
        <v>2.9675481832249212E-5</v>
      </c>
      <c r="AQ69" s="220">
        <f>'2.3'!AQ69/'3.1.a'!$H$183</f>
        <v>-2.4427042650393964E-6</v>
      </c>
      <c r="AR69" s="144">
        <f>'2.3'!AR69/'3.1.a'!$H$183</f>
        <v>0</v>
      </c>
      <c r="AS69" s="144">
        <f>'2.3'!AS69/'3.1.a'!$H$183</f>
        <v>0</v>
      </c>
      <c r="AT69" s="144">
        <f>'2.3'!AT69/'3.1.a'!$H$183</f>
        <v>-2.4427042650393964E-6</v>
      </c>
      <c r="AU69" s="144">
        <f>'2.3'!AU69/'3.1.a'!$H$183</f>
        <v>0</v>
      </c>
      <c r="AV69" s="144">
        <f>'2.3'!AV69/'3.1.a'!$H$183</f>
        <v>0</v>
      </c>
      <c r="AW69" s="144">
        <f>'2.3'!AW69/'3.1.a'!$H$183</f>
        <v>0</v>
      </c>
      <c r="AX69" s="221">
        <f>'2.3'!AX69/'3.1.a'!$H$183</f>
        <v>-2.4427042650393964E-6</v>
      </c>
      <c r="AY69" s="220">
        <f>'2.3'!AY69/'3.1.a'!$I$183</f>
        <v>9.4993956200387978E-7</v>
      </c>
      <c r="AZ69" s="144">
        <f>'2.3'!AZ69/'3.1.a'!$I$183</f>
        <v>0</v>
      </c>
      <c r="BA69" s="144">
        <f>'2.3'!BA69/'3.1.a'!$I$183</f>
        <v>0</v>
      </c>
      <c r="BB69" s="144">
        <f>'2.3'!BB69/'3.1.a'!$I$183</f>
        <v>9.4993956200387978E-7</v>
      </c>
      <c r="BC69" s="144">
        <f>'2.3'!BC69/'3.1.a'!$I$183</f>
        <v>0</v>
      </c>
      <c r="BD69" s="144">
        <f>'2.3'!BD69/'3.1.a'!$I$183</f>
        <v>0</v>
      </c>
      <c r="BE69" s="144">
        <f>'2.3'!BE69/'3.1.a'!$I$183</f>
        <v>0</v>
      </c>
      <c r="BF69" s="221">
        <f>'2.3'!BF69/'3.1.a'!$I$183</f>
        <v>9.4993956200387978E-7</v>
      </c>
      <c r="BG69" s="220">
        <f>'2.3'!BG69/'3.1.a'!$J$183</f>
        <v>-1.5988906814282156E-5</v>
      </c>
      <c r="BH69" s="144">
        <f>'2.3'!BH69/'3.1.a'!$J$183</f>
        <v>0</v>
      </c>
      <c r="BI69" s="144">
        <f>'2.3'!BI69/'3.1.a'!$J$183</f>
        <v>0</v>
      </c>
      <c r="BJ69" s="144">
        <f>'2.3'!BJ69/'3.1.a'!$J$183</f>
        <v>-1.5988906814282156E-5</v>
      </c>
      <c r="BK69" s="144">
        <f>'2.3'!BK69/'3.1.a'!$J$183</f>
        <v>-5.8283700102621084E-9</v>
      </c>
      <c r="BL69" s="144">
        <f>'2.3'!BL69/'3.1.a'!$J$183</f>
        <v>0</v>
      </c>
      <c r="BM69" s="144">
        <f>'2.3'!BM69/'3.1.a'!$J$183</f>
        <v>0</v>
      </c>
      <c r="BN69" s="221">
        <f>'2.3'!BN69/'3.1.a'!$J$183</f>
        <v>-1.5994735184292418E-5</v>
      </c>
      <c r="BO69" s="220">
        <f>'2.3'!BO69/'3.1.a'!$K$183</f>
        <v>-1.7541777240191218E-5</v>
      </c>
      <c r="BP69" s="144">
        <f>'2.3'!BP69/'3.1.a'!$K$183</f>
        <v>0</v>
      </c>
      <c r="BQ69" s="144">
        <f>'2.3'!BQ69/'3.1.a'!$K$183</f>
        <v>0</v>
      </c>
      <c r="BR69" s="144">
        <f>'2.3'!BR69/'3.1.a'!$K$183</f>
        <v>-1.7541777240191218E-5</v>
      </c>
      <c r="BS69" s="144">
        <f>'2.3'!BS69/'3.1.a'!$K$183</f>
        <v>0</v>
      </c>
      <c r="BT69" s="144">
        <f>'2.3'!BT69/'3.1.a'!$K$183</f>
        <v>0</v>
      </c>
      <c r="BU69" s="144">
        <f>'2.3'!BU69/'3.1.a'!$K$183</f>
        <v>0</v>
      </c>
      <c r="BV69" s="221">
        <f>'2.3'!BV69/'3.1.a'!$K$183</f>
        <v>-1.7541777240191218E-5</v>
      </c>
      <c r="BW69" s="220">
        <f>'2.3'!BW69/'3.1.a'!$L$183</f>
        <v>-3.4453288549713437E-5</v>
      </c>
      <c r="BX69" s="144">
        <f>'2.3'!BX69/'3.1.a'!$L$183</f>
        <v>0</v>
      </c>
      <c r="BY69" s="144">
        <f>'2.3'!BY69/'3.1.a'!$L$183</f>
        <v>0</v>
      </c>
      <c r="BZ69" s="144">
        <f>'2.3'!BZ69/'3.1.a'!$L$183</f>
        <v>-3.4453288549713437E-5</v>
      </c>
      <c r="CA69" s="144">
        <f>'2.3'!CA69/'3.1.a'!$L$183</f>
        <v>0</v>
      </c>
      <c r="CB69" s="144">
        <f>'2.3'!CB69/'3.1.a'!$L$183</f>
        <v>0</v>
      </c>
      <c r="CC69" s="144">
        <f>'2.3'!CC69/'3.1.a'!$L$183</f>
        <v>0</v>
      </c>
      <c r="CD69" s="221">
        <f>'2.3'!CD69/'3.1.a'!$L$183</f>
        <v>-3.4453288549713437E-5</v>
      </c>
      <c r="CE69" s="220">
        <f>'2.3'!CE69/'3.1.a'!$M$183</f>
        <v>-2.9480446901943876E-5</v>
      </c>
      <c r="CF69" s="144">
        <f>'2.3'!CF69/'3.1.a'!$M$183</f>
        <v>0</v>
      </c>
      <c r="CG69" s="144">
        <f>'2.3'!CG69/'3.1.a'!$M$183</f>
        <v>0</v>
      </c>
      <c r="CH69" s="144">
        <f>'2.3'!CH69/'3.1.a'!$M$183</f>
        <v>-2.9480446901943876E-5</v>
      </c>
      <c r="CI69" s="144">
        <f>'2.3'!CI69/'3.1.a'!$M$183</f>
        <v>-6.8620690460345112E-6</v>
      </c>
      <c r="CJ69" s="144">
        <f>'2.3'!CJ69/'3.1.a'!$M$183</f>
        <v>0</v>
      </c>
      <c r="CK69" s="144">
        <f>'2.3'!CK69/'3.1.a'!$M$183</f>
        <v>0</v>
      </c>
      <c r="CL69" s="144">
        <f>'2.3'!CL69/'3.1.a'!$M$183</f>
        <v>-3.6342515947978391E-5</v>
      </c>
      <c r="CM69" s="220">
        <f>'2.3'!CM69/'3.1.a'!$N$183</f>
        <v>-5.6413817953724247E-5</v>
      </c>
      <c r="CN69" s="144">
        <f>'2.3'!CN69/'3.1.a'!$N$183</f>
        <v>0</v>
      </c>
      <c r="CO69" s="144">
        <f>'2.3'!CO69/'3.1.a'!$N$183</f>
        <v>0</v>
      </c>
      <c r="CP69" s="144">
        <f>'2.3'!CP69/'3.1.a'!$N$183</f>
        <v>-5.6413817953724247E-5</v>
      </c>
      <c r="CQ69" s="144">
        <f>'2.3'!CQ69/'3.1.a'!$N$183</f>
        <v>0</v>
      </c>
      <c r="CR69" s="94" t="s">
        <v>826</v>
      </c>
      <c r="CS69" s="144">
        <f>'2.3'!CS69/'3.1.a'!$N$183</f>
        <v>0</v>
      </c>
      <c r="CT69" s="94" t="s">
        <v>826</v>
      </c>
    </row>
    <row r="70" spans="1:98" ht="20" customHeight="1" x14ac:dyDescent="0.2">
      <c r="A70" s="35">
        <v>312</v>
      </c>
      <c r="B70" s="36" t="s">
        <v>252</v>
      </c>
      <c r="C70" s="218">
        <f>'2.3'!C70/'3.1.a'!$C$183</f>
        <v>4.1147385687599121E-4</v>
      </c>
      <c r="D70" s="143">
        <f>'2.3'!D70/'3.1.a'!$C$183</f>
        <v>0</v>
      </c>
      <c r="E70" s="143">
        <f>'2.3'!E70/'3.1.a'!$C$183</f>
        <v>0</v>
      </c>
      <c r="F70" s="143">
        <f>'2.3'!F70/'3.1.a'!$C$183</f>
        <v>4.1147385687599121E-4</v>
      </c>
      <c r="G70" s="143">
        <f>'2.3'!G70/'3.1.a'!$C$183</f>
        <v>2.7366607393759196E-5</v>
      </c>
      <c r="H70" s="143">
        <f>'2.3'!H70/'3.1.a'!$C$183</f>
        <v>6.7339886248738053E-5</v>
      </c>
      <c r="I70" s="143">
        <f>'2.3'!I70/'3.1.a'!$C$183</f>
        <v>0</v>
      </c>
      <c r="J70" s="219">
        <f>'2.3'!J70/'3.1.a'!$C$183</f>
        <v>5.0618035051848843E-4</v>
      </c>
      <c r="K70" s="218">
        <f>'2.3'!K70/'3.1.a'!$D$183</f>
        <v>2.6506833220911677E-5</v>
      </c>
      <c r="L70" s="143">
        <f>'2.3'!L70/'3.1.a'!$D$183</f>
        <v>0</v>
      </c>
      <c r="M70" s="143">
        <f>'2.3'!M70/'3.1.a'!$D$183</f>
        <v>0</v>
      </c>
      <c r="N70" s="143">
        <f>'2.3'!N70/'3.1.a'!$D$183</f>
        <v>2.6506833220911677E-5</v>
      </c>
      <c r="O70" s="143">
        <f>'2.3'!O70/'3.1.a'!$D$183</f>
        <v>2.6001675911746282E-5</v>
      </c>
      <c r="P70" s="143">
        <f>'2.3'!P70/'3.1.a'!$D$183</f>
        <v>6.1434403175956767E-5</v>
      </c>
      <c r="Q70" s="143">
        <f>'2.3'!Q70/'3.1.a'!$D$183</f>
        <v>0</v>
      </c>
      <c r="R70" s="219">
        <f>'2.3'!R70/'3.1.a'!$D$183</f>
        <v>1.1394291230861472E-4</v>
      </c>
      <c r="S70" s="218">
        <f>'2.3'!S70/'3.1.a'!$E$183</f>
        <v>-4.4833568400197504E-5</v>
      </c>
      <c r="T70" s="143">
        <f>'2.3'!T70/'3.1.a'!$E$183</f>
        <v>0</v>
      </c>
      <c r="U70" s="143">
        <f>'2.3'!U70/'3.1.a'!$E$183</f>
        <v>0</v>
      </c>
      <c r="V70" s="143">
        <f>'2.3'!V70/'3.1.a'!$E$183</f>
        <v>-4.4833568400197504E-5</v>
      </c>
      <c r="W70" s="143">
        <f>'2.3'!W70/'3.1.a'!$E$183</f>
        <v>2.5817684229328151E-5</v>
      </c>
      <c r="X70" s="143">
        <f>'2.3'!X70/'3.1.a'!$E$183</f>
        <v>4.677888255073981E-5</v>
      </c>
      <c r="Y70" s="143">
        <f>'2.3'!Y70/'3.1.a'!$E$183</f>
        <v>0</v>
      </c>
      <c r="Z70" s="219">
        <f>'2.3'!Z70/'3.1.a'!$E$183</f>
        <v>2.7762998379870461E-5</v>
      </c>
      <c r="AA70" s="218">
        <f>'2.3'!AA70/'3.1.a'!$F$183</f>
        <v>7.0064170061851766E-5</v>
      </c>
      <c r="AB70" s="143">
        <f>'2.3'!AB70/'3.1.a'!$F$183</f>
        <v>0</v>
      </c>
      <c r="AC70" s="143">
        <f>'2.3'!AC70/'3.1.a'!$F$183</f>
        <v>0</v>
      </c>
      <c r="AD70" s="143">
        <f>'2.3'!AD70/'3.1.a'!$F$183</f>
        <v>7.0064170061851766E-5</v>
      </c>
      <c r="AE70" s="143">
        <f>'2.3'!AE70/'3.1.a'!$F$183</f>
        <v>2.5570797553238524E-5</v>
      </c>
      <c r="AF70" s="143">
        <f>'2.3'!AF70/'3.1.a'!$F$183</f>
        <v>5.0593457193771721E-5</v>
      </c>
      <c r="AG70" s="143">
        <f>'2.3'!AG70/'3.1.a'!$F$183</f>
        <v>0</v>
      </c>
      <c r="AH70" s="219">
        <f>'2.3'!AH70/'3.1.a'!$F$183</f>
        <v>1.4622842480886201E-4</v>
      </c>
      <c r="AI70" s="218">
        <f>'2.3'!AI70/'3.1.a'!$G$183</f>
        <v>1.5449795652897679E-4</v>
      </c>
      <c r="AJ70" s="143">
        <f>'2.3'!AJ70/'3.1.a'!$G$183</f>
        <v>0</v>
      </c>
      <c r="AK70" s="143">
        <f>'2.3'!AK70/'3.1.a'!$G$183</f>
        <v>0</v>
      </c>
      <c r="AL70" s="143">
        <f>'2.3'!AL70/'3.1.a'!$G$183</f>
        <v>1.5449795652897679E-4</v>
      </c>
      <c r="AM70" s="143">
        <f>'2.3'!AM70/'3.1.a'!$G$183</f>
        <v>3.8282091468817963E-5</v>
      </c>
      <c r="AN70" s="143">
        <f>'2.3'!AN70/'3.1.a'!$G$183</f>
        <v>4.6725149726948807E-5</v>
      </c>
      <c r="AO70" s="143">
        <f>'2.3'!AO70/'3.1.a'!$G$183</f>
        <v>0</v>
      </c>
      <c r="AP70" s="219">
        <f>'2.3'!AP70/'3.1.a'!$G$183</f>
        <v>2.3950519772474355E-4</v>
      </c>
      <c r="AQ70" s="218">
        <f>'2.3'!AQ70/'3.1.a'!$H$183</f>
        <v>2.4711823206244652E-4</v>
      </c>
      <c r="AR70" s="143">
        <f>'2.3'!AR70/'3.1.a'!$H$183</f>
        <v>0</v>
      </c>
      <c r="AS70" s="143">
        <f>'2.3'!AS70/'3.1.a'!$H$183</f>
        <v>0</v>
      </c>
      <c r="AT70" s="143">
        <f>'2.3'!AT70/'3.1.a'!$H$183</f>
        <v>2.4711823206244652E-4</v>
      </c>
      <c r="AU70" s="143">
        <f>'2.3'!AU70/'3.1.a'!$H$183</f>
        <v>8.6606447810771125E-6</v>
      </c>
      <c r="AV70" s="143">
        <f>'2.3'!AV70/'3.1.a'!$H$183</f>
        <v>4.4100259939187296E-5</v>
      </c>
      <c r="AW70" s="143">
        <f>'2.3'!AW70/'3.1.a'!$H$183</f>
        <v>0</v>
      </c>
      <c r="AX70" s="219">
        <f>'2.3'!AX70/'3.1.a'!$H$183</f>
        <v>2.9987913678271088E-4</v>
      </c>
      <c r="AY70" s="218">
        <f>'2.3'!AY70/'3.1.a'!$I$183</f>
        <v>9.2097646864225317E-6</v>
      </c>
      <c r="AZ70" s="143">
        <f>'2.3'!AZ70/'3.1.a'!$I$183</f>
        <v>0</v>
      </c>
      <c r="BA70" s="143">
        <f>'2.3'!BA70/'3.1.a'!$I$183</f>
        <v>0</v>
      </c>
      <c r="BB70" s="143">
        <f>'2.3'!BB70/'3.1.a'!$I$183</f>
        <v>9.2097646864225317E-6</v>
      </c>
      <c r="BC70" s="143">
        <f>'2.3'!BC70/'3.1.a'!$I$183</f>
        <v>9.0093354327608957E-6</v>
      </c>
      <c r="BD70" s="143">
        <f>'2.3'!BD70/'3.1.a'!$I$183</f>
        <v>4.893957464819196E-5</v>
      </c>
      <c r="BE70" s="143">
        <f>'2.3'!BE70/'3.1.a'!$I$183</f>
        <v>0</v>
      </c>
      <c r="BF70" s="219">
        <f>'2.3'!BF70/'3.1.a'!$I$183</f>
        <v>6.715867476737538E-5</v>
      </c>
      <c r="BG70" s="218">
        <f>'2.3'!BG70/'3.1.a'!$J$183</f>
        <v>1.6411993608459485E-4</v>
      </c>
      <c r="BH70" s="143">
        <f>'2.3'!BH70/'3.1.a'!$J$183</f>
        <v>0</v>
      </c>
      <c r="BI70" s="143">
        <f>'2.3'!BI70/'3.1.a'!$J$183</f>
        <v>0</v>
      </c>
      <c r="BJ70" s="143">
        <f>'2.3'!BJ70/'3.1.a'!$J$183</f>
        <v>1.6411993608459485E-4</v>
      </c>
      <c r="BK70" s="143">
        <f>'2.3'!BK70/'3.1.a'!$J$183</f>
        <v>1.2607169584778891E-5</v>
      </c>
      <c r="BL70" s="143">
        <f>'2.3'!BL70/'3.1.a'!$J$183</f>
        <v>2.9757474429726414E-5</v>
      </c>
      <c r="BM70" s="143">
        <f>'2.3'!BM70/'3.1.a'!$J$183</f>
        <v>0</v>
      </c>
      <c r="BN70" s="219">
        <f>'2.3'!BN70/'3.1.a'!$J$183</f>
        <v>2.0648458009910018E-4</v>
      </c>
      <c r="BO70" s="218">
        <f>'2.3'!BO70/'3.1.a'!$K$183</f>
        <v>2.4167005044016106E-5</v>
      </c>
      <c r="BP70" s="143">
        <f>'2.3'!BP70/'3.1.a'!$K$183</f>
        <v>0</v>
      </c>
      <c r="BQ70" s="143">
        <f>'2.3'!BQ70/'3.1.a'!$K$183</f>
        <v>0</v>
      </c>
      <c r="BR70" s="143">
        <f>'2.3'!BR70/'3.1.a'!$K$183</f>
        <v>2.4167005044016106E-5</v>
      </c>
      <c r="BS70" s="143">
        <f>'2.3'!BS70/'3.1.a'!$K$183</f>
        <v>2.1665254832819614E-5</v>
      </c>
      <c r="BT70" s="143">
        <f>'2.3'!BT70/'3.1.a'!$K$183</f>
        <v>3.7346741199241995E-5</v>
      </c>
      <c r="BU70" s="143">
        <f>'2.3'!BU70/'3.1.a'!$K$183</f>
        <v>0</v>
      </c>
      <c r="BV70" s="219">
        <f>'2.3'!BV70/'3.1.a'!$K$183</f>
        <v>8.3179001076077715E-5</v>
      </c>
      <c r="BW70" s="218">
        <f>'2.3'!BW70/'3.1.a'!$L$183</f>
        <v>5.0470977126132966E-5</v>
      </c>
      <c r="BX70" s="143">
        <f>'2.3'!BX70/'3.1.a'!$L$183</f>
        <v>0</v>
      </c>
      <c r="BY70" s="143">
        <f>'2.3'!BY70/'3.1.a'!$L$183</f>
        <v>0</v>
      </c>
      <c r="BZ70" s="143">
        <f>'2.3'!BZ70/'3.1.a'!$L$183</f>
        <v>5.0470977126132966E-5</v>
      </c>
      <c r="CA70" s="143">
        <f>'2.3'!CA70/'3.1.a'!$L$183</f>
        <v>9.3441141035393754E-6</v>
      </c>
      <c r="CB70" s="143">
        <f>'2.3'!CB70/'3.1.a'!$L$183</f>
        <v>6.2227369083049143E-5</v>
      </c>
      <c r="CC70" s="143">
        <f>'2.3'!CC70/'3.1.a'!$L$183</f>
        <v>0</v>
      </c>
      <c r="CD70" s="219">
        <f>'2.3'!CD70/'3.1.a'!$L$183</f>
        <v>1.2204246031272149E-4</v>
      </c>
      <c r="CE70" s="218">
        <f>'2.3'!CE70/'3.1.a'!$M$183</f>
        <v>6.2601994210601371E-5</v>
      </c>
      <c r="CF70" s="143">
        <f>'2.3'!CF70/'3.1.a'!$M$183</f>
        <v>0</v>
      </c>
      <c r="CG70" s="143">
        <f>'2.3'!CG70/'3.1.a'!$M$183</f>
        <v>0</v>
      </c>
      <c r="CH70" s="143">
        <f>'2.3'!CH70/'3.1.a'!$M$183</f>
        <v>6.2601994210601371E-5</v>
      </c>
      <c r="CI70" s="143">
        <f>'2.3'!CI70/'3.1.a'!$M$183</f>
        <v>2.4166712870173409E-5</v>
      </c>
      <c r="CJ70" s="143">
        <f>'2.3'!CJ70/'3.1.a'!$M$183</f>
        <v>9.3576471427624477E-5</v>
      </c>
      <c r="CK70" s="143">
        <f>'2.3'!CK70/'3.1.a'!$M$183</f>
        <v>0</v>
      </c>
      <c r="CL70" s="143">
        <f>'2.3'!CL70/'3.1.a'!$M$183</f>
        <v>1.8034517850839925E-4</v>
      </c>
      <c r="CM70" s="218">
        <f>'2.3'!CM70/'3.1.a'!$N$183</f>
        <v>1.4377021552199493E-4</v>
      </c>
      <c r="CN70" s="143">
        <f>'2.3'!CN70/'3.1.a'!$N$183</f>
        <v>0</v>
      </c>
      <c r="CO70" s="143">
        <f>'2.3'!CO70/'3.1.a'!$N$183</f>
        <v>0</v>
      </c>
      <c r="CP70" s="143">
        <f>'2.3'!CP70/'3.1.a'!$N$183</f>
        <v>1.4377021552199493E-4</v>
      </c>
      <c r="CQ70" s="143">
        <f>'2.3'!CQ70/'3.1.a'!$N$183</f>
        <v>3.2085237284248018E-5</v>
      </c>
      <c r="CR70" s="264" t="s">
        <v>826</v>
      </c>
      <c r="CS70" s="143">
        <f>'2.3'!CS70/'3.1.a'!$N$183</f>
        <v>0</v>
      </c>
      <c r="CT70" s="264" t="s">
        <v>826</v>
      </c>
    </row>
    <row r="71" spans="1:98" ht="20" customHeight="1" x14ac:dyDescent="0.2">
      <c r="A71" s="35">
        <v>313</v>
      </c>
      <c r="B71" s="36" t="s">
        <v>253</v>
      </c>
      <c r="C71" s="218">
        <f>'2.3'!C71/'3.1.a'!$C$183</f>
        <v>5.6332118554847892E-6</v>
      </c>
      <c r="D71" s="143">
        <f>'2.3'!D71/'3.1.a'!$C$183</f>
        <v>0</v>
      </c>
      <c r="E71" s="143">
        <f>'2.3'!E71/'3.1.a'!$C$183</f>
        <v>0</v>
      </c>
      <c r="F71" s="143">
        <f>'2.3'!F71/'3.1.a'!$C$183</f>
        <v>5.6332118554847892E-6</v>
      </c>
      <c r="G71" s="143">
        <f>'2.3'!G71/'3.1.a'!$C$183</f>
        <v>2.3451772547915549E-9</v>
      </c>
      <c r="H71" s="143">
        <f>'2.3'!H71/'3.1.a'!$C$183</f>
        <v>0</v>
      </c>
      <c r="I71" s="143">
        <f>'2.3'!I71/'3.1.a'!$C$183</f>
        <v>0</v>
      </c>
      <c r="J71" s="219">
        <f>'2.3'!J71/'3.1.a'!$C$183</f>
        <v>5.6355570327395799E-6</v>
      </c>
      <c r="K71" s="218">
        <f>'2.3'!K71/'3.1.a'!$D$183</f>
        <v>6.6700248390108544E-6</v>
      </c>
      <c r="L71" s="143">
        <f>'2.3'!L71/'3.1.a'!$D$183</f>
        <v>0</v>
      </c>
      <c r="M71" s="143">
        <f>'2.3'!M71/'3.1.a'!$D$183</f>
        <v>0</v>
      </c>
      <c r="N71" s="143">
        <f>'2.3'!N71/'3.1.a'!$D$183</f>
        <v>6.6700248390108544E-6</v>
      </c>
      <c r="O71" s="143">
        <f>'2.3'!O71/'3.1.a'!$D$183</f>
        <v>3.6904913693548689E-10</v>
      </c>
      <c r="P71" s="143">
        <f>'2.3'!P71/'3.1.a'!$D$183</f>
        <v>0</v>
      </c>
      <c r="Q71" s="143">
        <f>'2.3'!Q71/'3.1.a'!$D$183</f>
        <v>0</v>
      </c>
      <c r="R71" s="219">
        <f>'2.3'!R71/'3.1.a'!$D$183</f>
        <v>6.670393888147789E-6</v>
      </c>
      <c r="S71" s="218">
        <f>'2.3'!S71/'3.1.a'!$E$183</f>
        <v>7.0072216281912284E-6</v>
      </c>
      <c r="T71" s="143">
        <f>'2.3'!T71/'3.1.a'!$E$183</f>
        <v>0</v>
      </c>
      <c r="U71" s="143">
        <f>'2.3'!U71/'3.1.a'!$E$183</f>
        <v>0</v>
      </c>
      <c r="V71" s="143">
        <f>'2.3'!V71/'3.1.a'!$E$183</f>
        <v>7.0072216281912284E-6</v>
      </c>
      <c r="W71" s="143">
        <f>'2.3'!W71/'3.1.a'!$E$183</f>
        <v>0</v>
      </c>
      <c r="X71" s="143">
        <f>'2.3'!X71/'3.1.a'!$E$183</f>
        <v>0</v>
      </c>
      <c r="Y71" s="143">
        <f>'2.3'!Y71/'3.1.a'!$E$183</f>
        <v>0</v>
      </c>
      <c r="Z71" s="219">
        <f>'2.3'!Z71/'3.1.a'!$E$183</f>
        <v>7.0072216281912284E-6</v>
      </c>
      <c r="AA71" s="218">
        <f>'2.3'!AA71/'3.1.a'!$F$183</f>
        <v>1.3178671001247463E-5</v>
      </c>
      <c r="AB71" s="143">
        <f>'2.3'!AB71/'3.1.a'!$F$183</f>
        <v>0</v>
      </c>
      <c r="AC71" s="143">
        <f>'2.3'!AC71/'3.1.a'!$F$183</f>
        <v>0</v>
      </c>
      <c r="AD71" s="143">
        <f>'2.3'!AD71/'3.1.a'!$F$183</f>
        <v>1.3178671001247463E-5</v>
      </c>
      <c r="AE71" s="143">
        <f>'2.3'!AE71/'3.1.a'!$F$183</f>
        <v>2.8851018799355319E-8</v>
      </c>
      <c r="AF71" s="143">
        <f>'2.3'!AF71/'3.1.a'!$F$183</f>
        <v>0</v>
      </c>
      <c r="AG71" s="143">
        <f>'2.3'!AG71/'3.1.a'!$F$183</f>
        <v>0</v>
      </c>
      <c r="AH71" s="219">
        <f>'2.3'!AH71/'3.1.a'!$F$183</f>
        <v>1.3207522020046819E-5</v>
      </c>
      <c r="AI71" s="218">
        <f>'2.3'!AI71/'3.1.a'!$G$183</f>
        <v>1.4671748295755303E-5</v>
      </c>
      <c r="AJ71" s="143">
        <f>'2.3'!AJ71/'3.1.a'!$G$183</f>
        <v>0</v>
      </c>
      <c r="AK71" s="143">
        <f>'2.3'!AK71/'3.1.a'!$G$183</f>
        <v>0</v>
      </c>
      <c r="AL71" s="143">
        <f>'2.3'!AL71/'3.1.a'!$G$183</f>
        <v>1.4671748295755303E-5</v>
      </c>
      <c r="AM71" s="143">
        <f>'2.3'!AM71/'3.1.a'!$G$183</f>
        <v>0</v>
      </c>
      <c r="AN71" s="143">
        <f>'2.3'!AN71/'3.1.a'!$G$183</f>
        <v>0</v>
      </c>
      <c r="AO71" s="143">
        <f>'2.3'!AO71/'3.1.a'!$G$183</f>
        <v>0</v>
      </c>
      <c r="AP71" s="219">
        <f>'2.3'!AP71/'3.1.a'!$G$183</f>
        <v>1.4671748295755303E-5</v>
      </c>
      <c r="AQ71" s="218">
        <f>'2.3'!AQ71/'3.1.a'!$H$183</f>
        <v>1.1191800911039702E-5</v>
      </c>
      <c r="AR71" s="143">
        <f>'2.3'!AR71/'3.1.a'!$H$183</f>
        <v>0</v>
      </c>
      <c r="AS71" s="143">
        <f>'2.3'!AS71/'3.1.a'!$H$183</f>
        <v>0</v>
      </c>
      <c r="AT71" s="143">
        <f>'2.3'!AT71/'3.1.a'!$H$183</f>
        <v>1.1191800911039702E-5</v>
      </c>
      <c r="AU71" s="143">
        <f>'2.3'!AU71/'3.1.a'!$H$183</f>
        <v>0</v>
      </c>
      <c r="AV71" s="143">
        <f>'2.3'!AV71/'3.1.a'!$H$183</f>
        <v>0</v>
      </c>
      <c r="AW71" s="143">
        <f>'2.3'!AW71/'3.1.a'!$H$183</f>
        <v>0</v>
      </c>
      <c r="AX71" s="219">
        <f>'2.3'!AX71/'3.1.a'!$H$183</f>
        <v>1.1191800911039702E-5</v>
      </c>
      <c r="AY71" s="218">
        <f>'2.3'!AY71/'3.1.a'!$I$183</f>
        <v>7.6945617600482853E-6</v>
      </c>
      <c r="AZ71" s="143">
        <f>'2.3'!AZ71/'3.1.a'!$I$183</f>
        <v>0</v>
      </c>
      <c r="BA71" s="143">
        <f>'2.3'!BA71/'3.1.a'!$I$183</f>
        <v>0</v>
      </c>
      <c r="BB71" s="143">
        <f>'2.3'!BB71/'3.1.a'!$I$183</f>
        <v>7.6945617600482853E-6</v>
      </c>
      <c r="BC71" s="143">
        <f>'2.3'!BC71/'3.1.a'!$I$183</f>
        <v>1.1294464095673413E-9</v>
      </c>
      <c r="BD71" s="143">
        <f>'2.3'!BD71/'3.1.a'!$I$183</f>
        <v>0</v>
      </c>
      <c r="BE71" s="143">
        <f>'2.3'!BE71/'3.1.a'!$I$183</f>
        <v>0</v>
      </c>
      <c r="BF71" s="219">
        <f>'2.3'!BF71/'3.1.a'!$I$183</f>
        <v>7.6956912064578539E-6</v>
      </c>
      <c r="BG71" s="218">
        <f>'2.3'!BG71/'3.1.a'!$J$183</f>
        <v>7.7241074853507363E-6</v>
      </c>
      <c r="BH71" s="143">
        <f>'2.3'!BH71/'3.1.a'!$J$183</f>
        <v>0</v>
      </c>
      <c r="BI71" s="143">
        <f>'2.3'!BI71/'3.1.a'!$J$183</f>
        <v>0</v>
      </c>
      <c r="BJ71" s="143">
        <f>'2.3'!BJ71/'3.1.a'!$J$183</f>
        <v>7.7241074853507363E-6</v>
      </c>
      <c r="BK71" s="143">
        <f>'2.3'!BK71/'3.1.a'!$J$183</f>
        <v>0</v>
      </c>
      <c r="BL71" s="143">
        <f>'2.3'!BL71/'3.1.a'!$J$183</f>
        <v>0</v>
      </c>
      <c r="BM71" s="143">
        <f>'2.3'!BM71/'3.1.a'!$J$183</f>
        <v>0</v>
      </c>
      <c r="BN71" s="219">
        <f>'2.3'!BN71/'3.1.a'!$J$183</f>
        <v>7.7241074853507363E-6</v>
      </c>
      <c r="BO71" s="218">
        <f>'2.3'!BO71/'3.1.a'!$K$183</f>
        <v>7.4275716247003034E-6</v>
      </c>
      <c r="BP71" s="143">
        <f>'2.3'!BP71/'3.1.a'!$K$183</f>
        <v>0</v>
      </c>
      <c r="BQ71" s="143">
        <f>'2.3'!BQ71/'3.1.a'!$K$183</f>
        <v>0</v>
      </c>
      <c r="BR71" s="143">
        <f>'2.3'!BR71/'3.1.a'!$K$183</f>
        <v>7.4275716247003034E-6</v>
      </c>
      <c r="BS71" s="143">
        <f>'2.3'!BS71/'3.1.a'!$K$183</f>
        <v>0</v>
      </c>
      <c r="BT71" s="143">
        <f>'2.3'!BT71/'3.1.a'!$K$183</f>
        <v>0</v>
      </c>
      <c r="BU71" s="143">
        <f>'2.3'!BU71/'3.1.a'!$K$183</f>
        <v>0</v>
      </c>
      <c r="BV71" s="219">
        <f>'2.3'!BV71/'3.1.a'!$K$183</f>
        <v>7.4275716247003034E-6</v>
      </c>
      <c r="BW71" s="218">
        <f>'2.3'!BW71/'3.1.a'!$L$183</f>
        <v>5.9265586600102242E-6</v>
      </c>
      <c r="BX71" s="143">
        <f>'2.3'!BX71/'3.1.a'!$L$183</f>
        <v>0</v>
      </c>
      <c r="BY71" s="143">
        <f>'2.3'!BY71/'3.1.a'!$L$183</f>
        <v>0</v>
      </c>
      <c r="BZ71" s="143">
        <f>'2.3'!BZ71/'3.1.a'!$L$183</f>
        <v>5.9265586600102242E-6</v>
      </c>
      <c r="CA71" s="143">
        <f>'2.3'!CA71/'3.1.a'!$L$183</f>
        <v>0</v>
      </c>
      <c r="CB71" s="143">
        <f>'2.3'!CB71/'3.1.a'!$L$183</f>
        <v>0</v>
      </c>
      <c r="CC71" s="143">
        <f>'2.3'!CC71/'3.1.a'!$L$183</f>
        <v>0</v>
      </c>
      <c r="CD71" s="219">
        <f>'2.3'!CD71/'3.1.a'!$L$183</f>
        <v>5.9265586600102242E-6</v>
      </c>
      <c r="CE71" s="218">
        <f>'2.3'!CE71/'3.1.a'!$M$183</f>
        <v>4.1946160557286372E-6</v>
      </c>
      <c r="CF71" s="143">
        <f>'2.3'!CF71/'3.1.a'!$M$183</f>
        <v>0</v>
      </c>
      <c r="CG71" s="143">
        <f>'2.3'!CG71/'3.1.a'!$M$183</f>
        <v>0</v>
      </c>
      <c r="CH71" s="143">
        <f>'2.3'!CH71/'3.1.a'!$M$183</f>
        <v>4.1946160557286372E-6</v>
      </c>
      <c r="CI71" s="143">
        <f>'2.3'!CI71/'3.1.a'!$M$183</f>
        <v>9.3911777722874046E-9</v>
      </c>
      <c r="CJ71" s="143">
        <f>'2.3'!CJ71/'3.1.a'!$M$183</f>
        <v>0</v>
      </c>
      <c r="CK71" s="143">
        <f>'2.3'!CK71/'3.1.a'!$M$183</f>
        <v>0</v>
      </c>
      <c r="CL71" s="143">
        <f>'2.3'!CL71/'3.1.a'!$M$183</f>
        <v>4.2040072335009236E-6</v>
      </c>
      <c r="CM71" s="218">
        <f>'2.3'!CM71/'3.1.a'!$N$183</f>
        <v>3.2021720399470476E-6</v>
      </c>
      <c r="CN71" s="143">
        <f>'2.3'!CN71/'3.1.a'!$N$183</f>
        <v>0</v>
      </c>
      <c r="CO71" s="143">
        <f>'2.3'!CO71/'3.1.a'!$N$183</f>
        <v>0</v>
      </c>
      <c r="CP71" s="143">
        <f>'2.3'!CP71/'3.1.a'!$N$183</f>
        <v>3.2021720399470476E-6</v>
      </c>
      <c r="CQ71" s="143">
        <f>'2.3'!CQ71/'3.1.a'!$N$183</f>
        <v>0</v>
      </c>
      <c r="CR71" s="264" t="s">
        <v>826</v>
      </c>
      <c r="CS71" s="143">
        <f>'2.3'!CS71/'3.1.a'!$N$183</f>
        <v>0</v>
      </c>
      <c r="CT71" s="264" t="s">
        <v>826</v>
      </c>
    </row>
    <row r="72" spans="1:98" ht="20" customHeight="1" x14ac:dyDescent="0.2">
      <c r="A72" s="35">
        <v>314</v>
      </c>
      <c r="B72" s="36" t="s">
        <v>254</v>
      </c>
      <c r="C72" s="218">
        <f>'2.3'!C72/'3.1.a'!$C$183</f>
        <v>-1.6603170292860218E-4</v>
      </c>
      <c r="D72" s="143">
        <f>'2.3'!D72/'3.1.a'!$C$183</f>
        <v>0</v>
      </c>
      <c r="E72" s="143">
        <f>'2.3'!E72/'3.1.a'!$C$183</f>
        <v>0</v>
      </c>
      <c r="F72" s="143">
        <f>'2.3'!F72/'3.1.a'!$C$183</f>
        <v>-1.6603170292860218E-4</v>
      </c>
      <c r="G72" s="143">
        <f>'2.3'!G72/'3.1.a'!$C$183</f>
        <v>0</v>
      </c>
      <c r="H72" s="143">
        <f>'2.3'!H72/'3.1.a'!$C$183</f>
        <v>0</v>
      </c>
      <c r="I72" s="143">
        <f>'2.3'!I72/'3.1.a'!$C$183</f>
        <v>0</v>
      </c>
      <c r="J72" s="219">
        <f>'2.3'!J72/'3.1.a'!$C$183</f>
        <v>-1.6603170292860218E-4</v>
      </c>
      <c r="K72" s="218">
        <f>'2.3'!K72/'3.1.a'!$D$183</f>
        <v>-7.1869119334875241E-4</v>
      </c>
      <c r="L72" s="143">
        <f>'2.3'!L72/'3.1.a'!$D$183</f>
        <v>0</v>
      </c>
      <c r="M72" s="143">
        <f>'2.3'!M72/'3.1.a'!$D$183</f>
        <v>0</v>
      </c>
      <c r="N72" s="143">
        <f>'2.3'!N72/'3.1.a'!$D$183</f>
        <v>-7.1869119334875241E-4</v>
      </c>
      <c r="O72" s="143">
        <f>'2.3'!O72/'3.1.a'!$D$183</f>
        <v>0</v>
      </c>
      <c r="P72" s="143">
        <f>'2.3'!P72/'3.1.a'!$D$183</f>
        <v>0</v>
      </c>
      <c r="Q72" s="143">
        <f>'2.3'!Q72/'3.1.a'!$D$183</f>
        <v>0</v>
      </c>
      <c r="R72" s="219">
        <f>'2.3'!R72/'3.1.a'!$D$183</f>
        <v>-7.1869119334875241E-4</v>
      </c>
      <c r="S72" s="218">
        <f>'2.3'!S72/'3.1.a'!$E$183</f>
        <v>-3.1360284620417217E-4</v>
      </c>
      <c r="T72" s="143">
        <f>'2.3'!T72/'3.1.a'!$E$183</f>
        <v>0</v>
      </c>
      <c r="U72" s="143">
        <f>'2.3'!U72/'3.1.a'!$E$183</f>
        <v>0</v>
      </c>
      <c r="V72" s="143">
        <f>'2.3'!V72/'3.1.a'!$E$183</f>
        <v>-3.1360284620417217E-4</v>
      </c>
      <c r="W72" s="143">
        <f>'2.3'!W72/'3.1.a'!$E$183</f>
        <v>0</v>
      </c>
      <c r="X72" s="143">
        <f>'2.3'!X72/'3.1.a'!$E$183</f>
        <v>0</v>
      </c>
      <c r="Y72" s="143">
        <f>'2.3'!Y72/'3.1.a'!$E$183</f>
        <v>0</v>
      </c>
      <c r="Z72" s="219">
        <f>'2.3'!Z72/'3.1.a'!$E$183</f>
        <v>-3.1360284620417217E-4</v>
      </c>
      <c r="AA72" s="218">
        <f>'2.3'!AA72/'3.1.a'!$F$183</f>
        <v>-5.8720520151383658E-4</v>
      </c>
      <c r="AB72" s="143">
        <f>'2.3'!AB72/'3.1.a'!$F$183</f>
        <v>0</v>
      </c>
      <c r="AC72" s="143">
        <f>'2.3'!AC72/'3.1.a'!$F$183</f>
        <v>0</v>
      </c>
      <c r="AD72" s="143">
        <f>'2.3'!AD72/'3.1.a'!$F$183</f>
        <v>-5.8720520151383658E-4</v>
      </c>
      <c r="AE72" s="143">
        <f>'2.3'!AE72/'3.1.a'!$F$183</f>
        <v>0</v>
      </c>
      <c r="AF72" s="143">
        <f>'2.3'!AF72/'3.1.a'!$F$183</f>
        <v>0</v>
      </c>
      <c r="AG72" s="143">
        <f>'2.3'!AG72/'3.1.a'!$F$183</f>
        <v>0</v>
      </c>
      <c r="AH72" s="219">
        <f>'2.3'!AH72/'3.1.a'!$F$183</f>
        <v>-5.8720520151383658E-4</v>
      </c>
      <c r="AI72" s="218">
        <f>'2.3'!AI72/'3.1.a'!$G$183</f>
        <v>-1.2475416715657666E-3</v>
      </c>
      <c r="AJ72" s="143">
        <f>'2.3'!AJ72/'3.1.a'!$G$183</f>
        <v>0</v>
      </c>
      <c r="AK72" s="143">
        <f>'2.3'!AK72/'3.1.a'!$G$183</f>
        <v>0</v>
      </c>
      <c r="AL72" s="143">
        <f>'2.3'!AL72/'3.1.a'!$G$183</f>
        <v>-1.2475416715657666E-3</v>
      </c>
      <c r="AM72" s="143">
        <f>'2.3'!AM72/'3.1.a'!$G$183</f>
        <v>0</v>
      </c>
      <c r="AN72" s="143">
        <f>'2.3'!AN72/'3.1.a'!$G$183</f>
        <v>0</v>
      </c>
      <c r="AO72" s="143">
        <f>'2.3'!AO72/'3.1.a'!$G$183</f>
        <v>0</v>
      </c>
      <c r="AP72" s="219">
        <f>'2.3'!AP72/'3.1.a'!$G$183</f>
        <v>-1.2475416715657666E-3</v>
      </c>
      <c r="AQ72" s="218">
        <f>'2.3'!AQ72/'3.1.a'!$H$183</f>
        <v>-7.9125875007734592E-4</v>
      </c>
      <c r="AR72" s="143">
        <f>'2.3'!AR72/'3.1.a'!$H$183</f>
        <v>0</v>
      </c>
      <c r="AS72" s="143">
        <f>'2.3'!AS72/'3.1.a'!$H$183</f>
        <v>0</v>
      </c>
      <c r="AT72" s="143">
        <f>'2.3'!AT72/'3.1.a'!$H$183</f>
        <v>-7.9125875007734592E-4</v>
      </c>
      <c r="AU72" s="143">
        <f>'2.3'!AU72/'3.1.a'!$H$183</f>
        <v>0</v>
      </c>
      <c r="AV72" s="143">
        <f>'2.3'!AV72/'3.1.a'!$H$183</f>
        <v>0</v>
      </c>
      <c r="AW72" s="143">
        <f>'2.3'!AW72/'3.1.a'!$H$183</f>
        <v>0</v>
      </c>
      <c r="AX72" s="219">
        <f>'2.3'!AX72/'3.1.a'!$H$183</f>
        <v>-7.9125875007734592E-4</v>
      </c>
      <c r="AY72" s="218">
        <f>'2.3'!AY72/'3.1.a'!$I$183</f>
        <v>-5.3644197575880548E-4</v>
      </c>
      <c r="AZ72" s="143">
        <f>'2.3'!AZ72/'3.1.a'!$I$183</f>
        <v>0</v>
      </c>
      <c r="BA72" s="143">
        <f>'2.3'!BA72/'3.1.a'!$I$183</f>
        <v>0</v>
      </c>
      <c r="BB72" s="143">
        <f>'2.3'!BB72/'3.1.a'!$I$183</f>
        <v>-5.3644197575880548E-4</v>
      </c>
      <c r="BC72" s="143">
        <f>'2.3'!BC72/'3.1.a'!$I$183</f>
        <v>0</v>
      </c>
      <c r="BD72" s="143">
        <f>'2.3'!BD72/'3.1.a'!$I$183</f>
        <v>0</v>
      </c>
      <c r="BE72" s="143">
        <f>'2.3'!BE72/'3.1.a'!$I$183</f>
        <v>0</v>
      </c>
      <c r="BF72" s="219">
        <f>'2.3'!BF72/'3.1.a'!$I$183</f>
        <v>-5.3644197575880548E-4</v>
      </c>
      <c r="BG72" s="218">
        <f>'2.3'!BG72/'3.1.a'!$J$183</f>
        <v>-1.3257181016946549E-3</v>
      </c>
      <c r="BH72" s="143">
        <f>'2.3'!BH72/'3.1.a'!$J$183</f>
        <v>0</v>
      </c>
      <c r="BI72" s="143">
        <f>'2.3'!BI72/'3.1.a'!$J$183</f>
        <v>0</v>
      </c>
      <c r="BJ72" s="143">
        <f>'2.3'!BJ72/'3.1.a'!$J$183</f>
        <v>-1.3257181016946549E-3</v>
      </c>
      <c r="BK72" s="143">
        <f>'2.3'!BK72/'3.1.a'!$J$183</f>
        <v>0</v>
      </c>
      <c r="BL72" s="143">
        <f>'2.3'!BL72/'3.1.a'!$J$183</f>
        <v>0</v>
      </c>
      <c r="BM72" s="143">
        <f>'2.3'!BM72/'3.1.a'!$J$183</f>
        <v>0</v>
      </c>
      <c r="BN72" s="219">
        <f>'2.3'!BN72/'3.1.a'!$J$183</f>
        <v>-1.3257181016946549E-3</v>
      </c>
      <c r="BO72" s="218">
        <f>'2.3'!BO72/'3.1.a'!$K$183</f>
        <v>-3.6046241019705349E-4</v>
      </c>
      <c r="BP72" s="143">
        <f>'2.3'!BP72/'3.1.a'!$K$183</f>
        <v>0</v>
      </c>
      <c r="BQ72" s="143">
        <f>'2.3'!BQ72/'3.1.a'!$K$183</f>
        <v>0</v>
      </c>
      <c r="BR72" s="143">
        <f>'2.3'!BR72/'3.1.a'!$K$183</f>
        <v>-3.6046241019705349E-4</v>
      </c>
      <c r="BS72" s="143">
        <f>'2.3'!BS72/'3.1.a'!$K$183</f>
        <v>0</v>
      </c>
      <c r="BT72" s="143">
        <f>'2.3'!BT72/'3.1.a'!$K$183</f>
        <v>0</v>
      </c>
      <c r="BU72" s="143">
        <f>'2.3'!BU72/'3.1.a'!$K$183</f>
        <v>0</v>
      </c>
      <c r="BV72" s="219">
        <f>'2.3'!BV72/'3.1.a'!$K$183</f>
        <v>-3.6046241019705349E-4</v>
      </c>
      <c r="BW72" s="218">
        <f>'2.3'!BW72/'3.1.a'!$L$183</f>
        <v>-8.8734091092308417E-4</v>
      </c>
      <c r="BX72" s="143">
        <f>'2.3'!BX72/'3.1.a'!$L$183</f>
        <v>0</v>
      </c>
      <c r="BY72" s="143">
        <f>'2.3'!BY72/'3.1.a'!$L$183</f>
        <v>0</v>
      </c>
      <c r="BZ72" s="143">
        <f>'2.3'!BZ72/'3.1.a'!$L$183</f>
        <v>-8.8734091092308417E-4</v>
      </c>
      <c r="CA72" s="143">
        <f>'2.3'!CA72/'3.1.a'!$L$183</f>
        <v>-6.2253599239206885E-6</v>
      </c>
      <c r="CB72" s="143">
        <f>'2.3'!CB72/'3.1.a'!$L$183</f>
        <v>0</v>
      </c>
      <c r="CC72" s="143">
        <f>'2.3'!CC72/'3.1.a'!$L$183</f>
        <v>0</v>
      </c>
      <c r="CD72" s="219">
        <f>'2.3'!CD72/'3.1.a'!$L$183</f>
        <v>-8.9356627084700481E-4</v>
      </c>
      <c r="CE72" s="218">
        <f>'2.3'!CE72/'3.1.a'!$M$183</f>
        <v>-8.8287668104207343E-4</v>
      </c>
      <c r="CF72" s="143">
        <f>'2.3'!CF72/'3.1.a'!$M$183</f>
        <v>0</v>
      </c>
      <c r="CG72" s="143">
        <f>'2.3'!CG72/'3.1.a'!$M$183</f>
        <v>0</v>
      </c>
      <c r="CH72" s="143">
        <f>'2.3'!CH72/'3.1.a'!$M$183</f>
        <v>-8.8287668104207343E-4</v>
      </c>
      <c r="CI72" s="143">
        <f>'2.3'!CI72/'3.1.a'!$M$183</f>
        <v>0</v>
      </c>
      <c r="CJ72" s="143">
        <f>'2.3'!CJ72/'3.1.a'!$M$183</f>
        <v>0</v>
      </c>
      <c r="CK72" s="143">
        <f>'2.3'!CK72/'3.1.a'!$M$183</f>
        <v>0</v>
      </c>
      <c r="CL72" s="143">
        <f>'2.3'!CL72/'3.1.a'!$M$183</f>
        <v>-8.8287668104207343E-4</v>
      </c>
      <c r="CM72" s="218">
        <f>'2.3'!CM72/'3.1.a'!$N$183</f>
        <v>-9.0465108578268989E-4</v>
      </c>
      <c r="CN72" s="143">
        <f>'2.3'!CN72/'3.1.a'!$N$183</f>
        <v>0</v>
      </c>
      <c r="CO72" s="143">
        <f>'2.3'!CO72/'3.1.a'!$N$183</f>
        <v>0</v>
      </c>
      <c r="CP72" s="143">
        <f>'2.3'!CP72/'3.1.a'!$N$183</f>
        <v>-9.0465108578268989E-4</v>
      </c>
      <c r="CQ72" s="143">
        <f>'2.3'!CQ72/'3.1.a'!$N$183</f>
        <v>0</v>
      </c>
      <c r="CR72" s="264" t="s">
        <v>826</v>
      </c>
      <c r="CS72" s="143">
        <f>'2.3'!CS72/'3.1.a'!$N$183</f>
        <v>0</v>
      </c>
      <c r="CT72" s="264" t="s">
        <v>826</v>
      </c>
    </row>
    <row r="73" spans="1:98" ht="20" customHeight="1" x14ac:dyDescent="0.2">
      <c r="A73" s="21">
        <v>3141</v>
      </c>
      <c r="B73" s="22" t="s">
        <v>323</v>
      </c>
      <c r="C73" s="220">
        <f>'2.3'!C73/'3.1.a'!$C$183</f>
        <v>5.0509955057417341E-5</v>
      </c>
      <c r="D73" s="144">
        <f>'2.3'!D73/'3.1.a'!$C$183</f>
        <v>0</v>
      </c>
      <c r="E73" s="144">
        <f>'2.3'!E73/'3.1.a'!$C$183</f>
        <v>0</v>
      </c>
      <c r="F73" s="144">
        <f>'2.3'!F73/'3.1.a'!$C$183</f>
        <v>5.0509955057417341E-5</v>
      </c>
      <c r="G73" s="144">
        <f>'2.3'!G73/'3.1.a'!$C$183</f>
        <v>0</v>
      </c>
      <c r="H73" s="144">
        <f>'2.3'!H73/'3.1.a'!$C$183</f>
        <v>0</v>
      </c>
      <c r="I73" s="144">
        <f>'2.3'!I73/'3.1.a'!$C$183</f>
        <v>0</v>
      </c>
      <c r="J73" s="221">
        <f>'2.3'!J73/'3.1.a'!$C$183</f>
        <v>5.0509955057417341E-5</v>
      </c>
      <c r="K73" s="220">
        <f>'2.3'!K73/'3.1.a'!$D$183</f>
        <v>7.2034850913380035E-5</v>
      </c>
      <c r="L73" s="144">
        <f>'2.3'!L73/'3.1.a'!$D$183</f>
        <v>0</v>
      </c>
      <c r="M73" s="144">
        <f>'2.3'!M73/'3.1.a'!$D$183</f>
        <v>0</v>
      </c>
      <c r="N73" s="144">
        <f>'2.3'!N73/'3.1.a'!$D$183</f>
        <v>7.2034850913380035E-5</v>
      </c>
      <c r="O73" s="144">
        <f>'2.3'!O73/'3.1.a'!$D$183</f>
        <v>0</v>
      </c>
      <c r="P73" s="144">
        <f>'2.3'!P73/'3.1.a'!$D$183</f>
        <v>0</v>
      </c>
      <c r="Q73" s="144">
        <f>'2.3'!Q73/'3.1.a'!$D$183</f>
        <v>0</v>
      </c>
      <c r="R73" s="221">
        <f>'2.3'!R73/'3.1.a'!$D$183</f>
        <v>7.2034850913380035E-5</v>
      </c>
      <c r="S73" s="220">
        <f>'2.3'!S73/'3.1.a'!$E$183</f>
        <v>3.3695110395949111E-5</v>
      </c>
      <c r="T73" s="144">
        <f>'2.3'!T73/'3.1.a'!$E$183</f>
        <v>0</v>
      </c>
      <c r="U73" s="144">
        <f>'2.3'!U73/'3.1.a'!$E$183</f>
        <v>0</v>
      </c>
      <c r="V73" s="144">
        <f>'2.3'!V73/'3.1.a'!$E$183</f>
        <v>3.3695110395949111E-5</v>
      </c>
      <c r="W73" s="144">
        <f>'2.3'!W73/'3.1.a'!$E$183</f>
        <v>0</v>
      </c>
      <c r="X73" s="144">
        <f>'2.3'!X73/'3.1.a'!$E$183</f>
        <v>0</v>
      </c>
      <c r="Y73" s="144">
        <f>'2.3'!Y73/'3.1.a'!$E$183</f>
        <v>0</v>
      </c>
      <c r="Z73" s="221">
        <f>'2.3'!Z73/'3.1.a'!$E$183</f>
        <v>3.3695110395949111E-5</v>
      </c>
      <c r="AA73" s="220">
        <f>'2.3'!AA73/'3.1.a'!$F$183</f>
        <v>2.404724636362801E-5</v>
      </c>
      <c r="AB73" s="144">
        <f>'2.3'!AB73/'3.1.a'!$F$183</f>
        <v>0</v>
      </c>
      <c r="AC73" s="144">
        <f>'2.3'!AC73/'3.1.a'!$F$183</f>
        <v>0</v>
      </c>
      <c r="AD73" s="144">
        <f>'2.3'!AD73/'3.1.a'!$F$183</f>
        <v>2.404724636362801E-5</v>
      </c>
      <c r="AE73" s="144">
        <f>'2.3'!AE73/'3.1.a'!$F$183</f>
        <v>0</v>
      </c>
      <c r="AF73" s="144">
        <f>'2.3'!AF73/'3.1.a'!$F$183</f>
        <v>0</v>
      </c>
      <c r="AG73" s="144">
        <f>'2.3'!AG73/'3.1.a'!$F$183</f>
        <v>0</v>
      </c>
      <c r="AH73" s="221">
        <f>'2.3'!AH73/'3.1.a'!$F$183</f>
        <v>2.404724636362801E-5</v>
      </c>
      <c r="AI73" s="220">
        <f>'2.3'!AI73/'3.1.a'!$G$183</f>
        <v>2.8965268400694731E-5</v>
      </c>
      <c r="AJ73" s="144">
        <f>'2.3'!AJ73/'3.1.a'!$G$183</f>
        <v>0</v>
      </c>
      <c r="AK73" s="144">
        <f>'2.3'!AK73/'3.1.a'!$G$183</f>
        <v>0</v>
      </c>
      <c r="AL73" s="144">
        <f>'2.3'!AL73/'3.1.a'!$G$183</f>
        <v>2.8965268400694731E-5</v>
      </c>
      <c r="AM73" s="144">
        <f>'2.3'!AM73/'3.1.a'!$G$183</f>
        <v>0</v>
      </c>
      <c r="AN73" s="144">
        <f>'2.3'!AN73/'3.1.a'!$G$183</f>
        <v>0</v>
      </c>
      <c r="AO73" s="144">
        <f>'2.3'!AO73/'3.1.a'!$G$183</f>
        <v>0</v>
      </c>
      <c r="AP73" s="221">
        <f>'2.3'!AP73/'3.1.a'!$G$183</f>
        <v>2.8965268400694731E-5</v>
      </c>
      <c r="AQ73" s="220">
        <f>'2.3'!AQ73/'3.1.a'!$H$183</f>
        <v>1.4543135566690411E-5</v>
      </c>
      <c r="AR73" s="144">
        <f>'2.3'!AR73/'3.1.a'!$H$183</f>
        <v>0</v>
      </c>
      <c r="AS73" s="144">
        <f>'2.3'!AS73/'3.1.a'!$H$183</f>
        <v>0</v>
      </c>
      <c r="AT73" s="144">
        <f>'2.3'!AT73/'3.1.a'!$H$183</f>
        <v>1.4543135566690411E-5</v>
      </c>
      <c r="AU73" s="144">
        <f>'2.3'!AU73/'3.1.a'!$H$183</f>
        <v>0</v>
      </c>
      <c r="AV73" s="144">
        <f>'2.3'!AV73/'3.1.a'!$H$183</f>
        <v>0</v>
      </c>
      <c r="AW73" s="144">
        <f>'2.3'!AW73/'3.1.a'!$H$183</f>
        <v>0</v>
      </c>
      <c r="AX73" s="221">
        <f>'2.3'!AX73/'3.1.a'!$H$183</f>
        <v>1.4543135566690411E-5</v>
      </c>
      <c r="AY73" s="220">
        <f>'2.3'!AY73/'3.1.a'!$I$183</f>
        <v>1.3929407467594615E-5</v>
      </c>
      <c r="AZ73" s="144">
        <f>'2.3'!AZ73/'3.1.a'!$I$183</f>
        <v>0</v>
      </c>
      <c r="BA73" s="144">
        <f>'2.3'!BA73/'3.1.a'!$I$183</f>
        <v>0</v>
      </c>
      <c r="BB73" s="144">
        <f>'2.3'!BB73/'3.1.a'!$I$183</f>
        <v>1.3929407467594615E-5</v>
      </c>
      <c r="BC73" s="144">
        <f>'2.3'!BC73/'3.1.a'!$I$183</f>
        <v>0</v>
      </c>
      <c r="BD73" s="144">
        <f>'2.3'!BD73/'3.1.a'!$I$183</f>
        <v>0</v>
      </c>
      <c r="BE73" s="144">
        <f>'2.3'!BE73/'3.1.a'!$I$183</f>
        <v>0</v>
      </c>
      <c r="BF73" s="221">
        <f>'2.3'!BF73/'3.1.a'!$I$183</f>
        <v>1.3929407467594615E-5</v>
      </c>
      <c r="BG73" s="220">
        <f>'2.3'!BG73/'3.1.a'!$J$183</f>
        <v>1.9097974768426136E-5</v>
      </c>
      <c r="BH73" s="144">
        <f>'2.3'!BH73/'3.1.a'!$J$183</f>
        <v>0</v>
      </c>
      <c r="BI73" s="144">
        <f>'2.3'!BI73/'3.1.a'!$J$183</f>
        <v>0</v>
      </c>
      <c r="BJ73" s="144">
        <f>'2.3'!BJ73/'3.1.a'!$J$183</f>
        <v>1.9097974768426136E-5</v>
      </c>
      <c r="BK73" s="144">
        <f>'2.3'!BK73/'3.1.a'!$J$183</f>
        <v>0</v>
      </c>
      <c r="BL73" s="144">
        <f>'2.3'!BL73/'3.1.a'!$J$183</f>
        <v>0</v>
      </c>
      <c r="BM73" s="144">
        <f>'2.3'!BM73/'3.1.a'!$J$183</f>
        <v>0</v>
      </c>
      <c r="BN73" s="221">
        <f>'2.3'!BN73/'3.1.a'!$J$183</f>
        <v>1.9097974768426136E-5</v>
      </c>
      <c r="BO73" s="220">
        <f>'2.3'!BO73/'3.1.a'!$K$183</f>
        <v>2.5300320713132421E-5</v>
      </c>
      <c r="BP73" s="144">
        <f>'2.3'!BP73/'3.1.a'!$K$183</f>
        <v>0</v>
      </c>
      <c r="BQ73" s="144">
        <f>'2.3'!BQ73/'3.1.a'!$K$183</f>
        <v>0</v>
      </c>
      <c r="BR73" s="144">
        <f>'2.3'!BR73/'3.1.a'!$K$183</f>
        <v>2.5300320713132421E-5</v>
      </c>
      <c r="BS73" s="144">
        <f>'2.3'!BS73/'3.1.a'!$K$183</f>
        <v>0</v>
      </c>
      <c r="BT73" s="144">
        <f>'2.3'!BT73/'3.1.a'!$K$183</f>
        <v>0</v>
      </c>
      <c r="BU73" s="144">
        <f>'2.3'!BU73/'3.1.a'!$K$183</f>
        <v>0</v>
      </c>
      <c r="BV73" s="221">
        <f>'2.3'!BV73/'3.1.a'!$K$183</f>
        <v>2.5300320713132421E-5</v>
      </c>
      <c r="BW73" s="220">
        <f>'2.3'!BW73/'3.1.a'!$L$183</f>
        <v>2.3927081750208518E-5</v>
      </c>
      <c r="BX73" s="144">
        <f>'2.3'!BX73/'3.1.a'!$L$183</f>
        <v>0</v>
      </c>
      <c r="BY73" s="144">
        <f>'2.3'!BY73/'3.1.a'!$L$183</f>
        <v>0</v>
      </c>
      <c r="BZ73" s="144">
        <f>'2.3'!BZ73/'3.1.a'!$L$183</f>
        <v>2.3927081750208518E-5</v>
      </c>
      <c r="CA73" s="144">
        <f>'2.3'!CA73/'3.1.a'!$L$183</f>
        <v>0</v>
      </c>
      <c r="CB73" s="144">
        <f>'2.3'!CB73/'3.1.a'!$L$183</f>
        <v>0</v>
      </c>
      <c r="CC73" s="144">
        <f>'2.3'!CC73/'3.1.a'!$L$183</f>
        <v>0</v>
      </c>
      <c r="CD73" s="221">
        <f>'2.3'!CD73/'3.1.a'!$L$183</f>
        <v>2.3927081750208518E-5</v>
      </c>
      <c r="CE73" s="220">
        <f>'2.3'!CE73/'3.1.a'!$M$183</f>
        <v>2.1970255627800843E-5</v>
      </c>
      <c r="CF73" s="144">
        <f>'2.3'!CF73/'3.1.a'!$M$183</f>
        <v>0</v>
      </c>
      <c r="CG73" s="144">
        <f>'2.3'!CG73/'3.1.a'!$M$183</f>
        <v>0</v>
      </c>
      <c r="CH73" s="144">
        <f>'2.3'!CH73/'3.1.a'!$M$183</f>
        <v>2.1970255627800843E-5</v>
      </c>
      <c r="CI73" s="144">
        <f>'2.3'!CI73/'3.1.a'!$M$183</f>
        <v>0</v>
      </c>
      <c r="CJ73" s="144">
        <f>'2.3'!CJ73/'3.1.a'!$M$183</f>
        <v>0</v>
      </c>
      <c r="CK73" s="144">
        <f>'2.3'!CK73/'3.1.a'!$M$183</f>
        <v>0</v>
      </c>
      <c r="CL73" s="144">
        <f>'2.3'!CL73/'3.1.a'!$M$183</f>
        <v>2.1970255627800843E-5</v>
      </c>
      <c r="CM73" s="220">
        <f>'2.3'!CM73/'3.1.a'!$N$183</f>
        <v>8.346320895582575E-6</v>
      </c>
      <c r="CN73" s="144">
        <f>'2.3'!CN73/'3.1.a'!$N$183</f>
        <v>0</v>
      </c>
      <c r="CO73" s="144">
        <f>'2.3'!CO73/'3.1.a'!$N$183</f>
        <v>0</v>
      </c>
      <c r="CP73" s="144">
        <f>'2.3'!CP73/'3.1.a'!$N$183</f>
        <v>8.346320895582575E-6</v>
      </c>
      <c r="CQ73" s="144">
        <f>'2.3'!CQ73/'3.1.a'!$N$183</f>
        <v>0</v>
      </c>
      <c r="CR73" s="94" t="s">
        <v>826</v>
      </c>
      <c r="CS73" s="144">
        <f>'2.3'!CS73/'3.1.a'!$N$183</f>
        <v>0</v>
      </c>
      <c r="CT73" s="94" t="s">
        <v>826</v>
      </c>
    </row>
    <row r="74" spans="1:98" ht="20" customHeight="1" x14ac:dyDescent="0.2">
      <c r="A74" s="21">
        <v>3142</v>
      </c>
      <c r="B74" s="22" t="s">
        <v>324</v>
      </c>
      <c r="C74" s="220">
        <f>'2.3'!C74/'3.1.a'!$C$183</f>
        <v>0</v>
      </c>
      <c r="D74" s="144">
        <f>'2.3'!D74/'3.1.a'!$C$183</f>
        <v>0</v>
      </c>
      <c r="E74" s="144">
        <f>'2.3'!E74/'3.1.a'!$C$183</f>
        <v>0</v>
      </c>
      <c r="F74" s="144">
        <f>'2.3'!F74/'3.1.a'!$C$183</f>
        <v>0</v>
      </c>
      <c r="G74" s="144">
        <f>'2.3'!G74/'3.1.a'!$C$183</f>
        <v>0</v>
      </c>
      <c r="H74" s="144">
        <f>'2.3'!H74/'3.1.a'!$C$183</f>
        <v>0</v>
      </c>
      <c r="I74" s="144">
        <f>'2.3'!I74/'3.1.a'!$C$183</f>
        <v>0</v>
      </c>
      <c r="J74" s="221">
        <f>'2.3'!J74/'3.1.a'!$C$183</f>
        <v>0</v>
      </c>
      <c r="K74" s="220">
        <f>'2.3'!K74/'3.1.a'!$D$183</f>
        <v>0</v>
      </c>
      <c r="L74" s="144">
        <f>'2.3'!L74/'3.1.a'!$D$183</f>
        <v>0</v>
      </c>
      <c r="M74" s="144">
        <f>'2.3'!M74/'3.1.a'!$D$183</f>
        <v>0</v>
      </c>
      <c r="N74" s="144">
        <f>'2.3'!N74/'3.1.a'!$D$183</f>
        <v>0</v>
      </c>
      <c r="O74" s="144">
        <f>'2.3'!O74/'3.1.a'!$D$183</f>
        <v>0</v>
      </c>
      <c r="P74" s="144">
        <f>'2.3'!P74/'3.1.a'!$D$183</f>
        <v>0</v>
      </c>
      <c r="Q74" s="144">
        <f>'2.3'!Q74/'3.1.a'!$D$183</f>
        <v>0</v>
      </c>
      <c r="R74" s="221">
        <f>'2.3'!R74/'3.1.a'!$D$183</f>
        <v>0</v>
      </c>
      <c r="S74" s="220">
        <f>'2.3'!S74/'3.1.a'!$E$183</f>
        <v>0</v>
      </c>
      <c r="T74" s="144">
        <f>'2.3'!T74/'3.1.a'!$E$183</f>
        <v>0</v>
      </c>
      <c r="U74" s="144">
        <f>'2.3'!U74/'3.1.a'!$E$183</f>
        <v>0</v>
      </c>
      <c r="V74" s="144">
        <f>'2.3'!V74/'3.1.a'!$E$183</f>
        <v>0</v>
      </c>
      <c r="W74" s="144">
        <f>'2.3'!W74/'3.1.a'!$E$183</f>
        <v>0</v>
      </c>
      <c r="X74" s="144">
        <f>'2.3'!X74/'3.1.a'!$E$183</f>
        <v>0</v>
      </c>
      <c r="Y74" s="144">
        <f>'2.3'!Y74/'3.1.a'!$E$183</f>
        <v>0</v>
      </c>
      <c r="Z74" s="221">
        <f>'2.3'!Z74/'3.1.a'!$E$183</f>
        <v>0</v>
      </c>
      <c r="AA74" s="220">
        <f>'2.3'!AA74/'3.1.a'!$F$183</f>
        <v>0</v>
      </c>
      <c r="AB74" s="144">
        <f>'2.3'!AB74/'3.1.a'!$F$183</f>
        <v>0</v>
      </c>
      <c r="AC74" s="144">
        <f>'2.3'!AC74/'3.1.a'!$F$183</f>
        <v>0</v>
      </c>
      <c r="AD74" s="144">
        <f>'2.3'!AD74/'3.1.a'!$F$183</f>
        <v>0</v>
      </c>
      <c r="AE74" s="144">
        <f>'2.3'!AE74/'3.1.a'!$F$183</f>
        <v>0</v>
      </c>
      <c r="AF74" s="144">
        <f>'2.3'!AF74/'3.1.a'!$F$183</f>
        <v>0</v>
      </c>
      <c r="AG74" s="144">
        <f>'2.3'!AG74/'3.1.a'!$F$183</f>
        <v>0</v>
      </c>
      <c r="AH74" s="221">
        <f>'2.3'!AH74/'3.1.a'!$F$183</f>
        <v>0</v>
      </c>
      <c r="AI74" s="220">
        <f>'2.3'!AI74/'3.1.a'!$G$183</f>
        <v>0</v>
      </c>
      <c r="AJ74" s="144">
        <f>'2.3'!AJ74/'3.1.a'!$G$183</f>
        <v>0</v>
      </c>
      <c r="AK74" s="144">
        <f>'2.3'!AK74/'3.1.a'!$G$183</f>
        <v>0</v>
      </c>
      <c r="AL74" s="144">
        <f>'2.3'!AL74/'3.1.a'!$G$183</f>
        <v>0</v>
      </c>
      <c r="AM74" s="144">
        <f>'2.3'!AM74/'3.1.a'!$G$183</f>
        <v>0</v>
      </c>
      <c r="AN74" s="144">
        <f>'2.3'!AN74/'3.1.a'!$G$183</f>
        <v>0</v>
      </c>
      <c r="AO74" s="144">
        <f>'2.3'!AO74/'3.1.a'!$G$183</f>
        <v>0</v>
      </c>
      <c r="AP74" s="221">
        <f>'2.3'!AP74/'3.1.a'!$G$183</f>
        <v>0</v>
      </c>
      <c r="AQ74" s="220">
        <f>'2.3'!AQ74/'3.1.a'!$H$183</f>
        <v>0</v>
      </c>
      <c r="AR74" s="144">
        <f>'2.3'!AR74/'3.1.a'!$H$183</f>
        <v>0</v>
      </c>
      <c r="AS74" s="144">
        <f>'2.3'!AS74/'3.1.a'!$H$183</f>
        <v>0</v>
      </c>
      <c r="AT74" s="144">
        <f>'2.3'!AT74/'3.1.a'!$H$183</f>
        <v>0</v>
      </c>
      <c r="AU74" s="144">
        <f>'2.3'!AU74/'3.1.a'!$H$183</f>
        <v>0</v>
      </c>
      <c r="AV74" s="144">
        <f>'2.3'!AV74/'3.1.a'!$H$183</f>
        <v>0</v>
      </c>
      <c r="AW74" s="144">
        <f>'2.3'!AW74/'3.1.a'!$H$183</f>
        <v>0</v>
      </c>
      <c r="AX74" s="221">
        <f>'2.3'!AX74/'3.1.a'!$H$183</f>
        <v>0</v>
      </c>
      <c r="AY74" s="220">
        <f>'2.3'!AY74/'3.1.a'!$I$183</f>
        <v>0</v>
      </c>
      <c r="AZ74" s="144">
        <f>'2.3'!AZ74/'3.1.a'!$I$183</f>
        <v>0</v>
      </c>
      <c r="BA74" s="144">
        <f>'2.3'!BA74/'3.1.a'!$I$183</f>
        <v>0</v>
      </c>
      <c r="BB74" s="144">
        <f>'2.3'!BB74/'3.1.a'!$I$183</f>
        <v>0</v>
      </c>
      <c r="BC74" s="144">
        <f>'2.3'!BC74/'3.1.a'!$I$183</f>
        <v>0</v>
      </c>
      <c r="BD74" s="144">
        <f>'2.3'!BD74/'3.1.a'!$I$183</f>
        <v>0</v>
      </c>
      <c r="BE74" s="144">
        <f>'2.3'!BE74/'3.1.a'!$I$183</f>
        <v>0</v>
      </c>
      <c r="BF74" s="221">
        <f>'2.3'!BF74/'3.1.a'!$I$183</f>
        <v>0</v>
      </c>
      <c r="BG74" s="220">
        <f>'2.3'!BG74/'3.1.a'!$J$183</f>
        <v>0</v>
      </c>
      <c r="BH74" s="144">
        <f>'2.3'!BH74/'3.1.a'!$J$183</f>
        <v>0</v>
      </c>
      <c r="BI74" s="144">
        <f>'2.3'!BI74/'3.1.a'!$J$183</f>
        <v>0</v>
      </c>
      <c r="BJ74" s="144">
        <f>'2.3'!BJ74/'3.1.a'!$J$183</f>
        <v>0</v>
      </c>
      <c r="BK74" s="144">
        <f>'2.3'!BK74/'3.1.a'!$J$183</f>
        <v>0</v>
      </c>
      <c r="BL74" s="144">
        <f>'2.3'!BL74/'3.1.a'!$J$183</f>
        <v>0</v>
      </c>
      <c r="BM74" s="144">
        <f>'2.3'!BM74/'3.1.a'!$J$183</f>
        <v>0</v>
      </c>
      <c r="BN74" s="221">
        <f>'2.3'!BN74/'3.1.a'!$J$183</f>
        <v>0</v>
      </c>
      <c r="BO74" s="220">
        <f>'2.3'!BO74/'3.1.a'!$K$183</f>
        <v>0</v>
      </c>
      <c r="BP74" s="144">
        <f>'2.3'!BP74/'3.1.a'!$K$183</f>
        <v>0</v>
      </c>
      <c r="BQ74" s="144">
        <f>'2.3'!BQ74/'3.1.a'!$K$183</f>
        <v>0</v>
      </c>
      <c r="BR74" s="144">
        <f>'2.3'!BR74/'3.1.a'!$K$183</f>
        <v>0</v>
      </c>
      <c r="BS74" s="144">
        <f>'2.3'!BS74/'3.1.a'!$K$183</f>
        <v>0</v>
      </c>
      <c r="BT74" s="144">
        <f>'2.3'!BT74/'3.1.a'!$K$183</f>
        <v>0</v>
      </c>
      <c r="BU74" s="144">
        <f>'2.3'!BU74/'3.1.a'!$K$183</f>
        <v>0</v>
      </c>
      <c r="BV74" s="221">
        <f>'2.3'!BV74/'3.1.a'!$K$183</f>
        <v>0</v>
      </c>
      <c r="BW74" s="220">
        <f>'2.3'!BW74/'3.1.a'!$L$183</f>
        <v>0</v>
      </c>
      <c r="BX74" s="144">
        <f>'2.3'!BX74/'3.1.a'!$L$183</f>
        <v>0</v>
      </c>
      <c r="BY74" s="144">
        <f>'2.3'!BY74/'3.1.a'!$L$183</f>
        <v>0</v>
      </c>
      <c r="BZ74" s="144">
        <f>'2.3'!BZ74/'3.1.a'!$L$183</f>
        <v>0</v>
      </c>
      <c r="CA74" s="144">
        <f>'2.3'!CA74/'3.1.a'!$L$183</f>
        <v>0</v>
      </c>
      <c r="CB74" s="144">
        <f>'2.3'!CB74/'3.1.a'!$L$183</f>
        <v>0</v>
      </c>
      <c r="CC74" s="144">
        <f>'2.3'!CC74/'3.1.a'!$L$183</f>
        <v>0</v>
      </c>
      <c r="CD74" s="221">
        <f>'2.3'!CD74/'3.1.a'!$L$183</f>
        <v>0</v>
      </c>
      <c r="CE74" s="220">
        <f>'2.3'!CE74/'3.1.a'!$M$183</f>
        <v>0</v>
      </c>
      <c r="CF74" s="144">
        <f>'2.3'!CF74/'3.1.a'!$M$183</f>
        <v>0</v>
      </c>
      <c r="CG74" s="144">
        <f>'2.3'!CG74/'3.1.a'!$M$183</f>
        <v>0</v>
      </c>
      <c r="CH74" s="144">
        <f>'2.3'!CH74/'3.1.a'!$M$183</f>
        <v>0</v>
      </c>
      <c r="CI74" s="144">
        <f>'2.3'!CI74/'3.1.a'!$M$183</f>
        <v>0</v>
      </c>
      <c r="CJ74" s="144">
        <f>'2.3'!CJ74/'3.1.a'!$M$183</f>
        <v>0</v>
      </c>
      <c r="CK74" s="144">
        <f>'2.3'!CK74/'3.1.a'!$M$183</f>
        <v>0</v>
      </c>
      <c r="CL74" s="144">
        <f>'2.3'!CL74/'3.1.a'!$M$183</f>
        <v>0</v>
      </c>
      <c r="CM74" s="220">
        <f>'2.3'!CM74/'3.1.a'!$N$183</f>
        <v>0</v>
      </c>
      <c r="CN74" s="144">
        <f>'2.3'!CN74/'3.1.a'!$N$183</f>
        <v>0</v>
      </c>
      <c r="CO74" s="144">
        <f>'2.3'!CO74/'3.1.a'!$N$183</f>
        <v>0</v>
      </c>
      <c r="CP74" s="144">
        <f>'2.3'!CP74/'3.1.a'!$N$183</f>
        <v>0</v>
      </c>
      <c r="CQ74" s="144">
        <f>'2.3'!CQ74/'3.1.a'!$N$183</f>
        <v>0</v>
      </c>
      <c r="CR74" s="94" t="s">
        <v>826</v>
      </c>
      <c r="CS74" s="144">
        <f>'2.3'!CS74/'3.1.a'!$N$183</f>
        <v>0</v>
      </c>
      <c r="CT74" s="94" t="s">
        <v>826</v>
      </c>
    </row>
    <row r="75" spans="1:98" ht="20" customHeight="1" x14ac:dyDescent="0.2">
      <c r="A75" s="21">
        <v>3143</v>
      </c>
      <c r="B75" s="22" t="s">
        <v>325</v>
      </c>
      <c r="C75" s="220">
        <f>'2.3'!C75/'3.1.a'!$C$183</f>
        <v>0</v>
      </c>
      <c r="D75" s="144">
        <f>'2.3'!D75/'3.1.a'!$C$183</f>
        <v>0</v>
      </c>
      <c r="E75" s="144">
        <f>'2.3'!E75/'3.1.a'!$C$183</f>
        <v>0</v>
      </c>
      <c r="F75" s="144">
        <f>'2.3'!F75/'3.1.a'!$C$183</f>
        <v>0</v>
      </c>
      <c r="G75" s="144">
        <f>'2.3'!G75/'3.1.a'!$C$183</f>
        <v>0</v>
      </c>
      <c r="H75" s="144">
        <f>'2.3'!H75/'3.1.a'!$C$183</f>
        <v>0</v>
      </c>
      <c r="I75" s="144">
        <f>'2.3'!I75/'3.1.a'!$C$183</f>
        <v>0</v>
      </c>
      <c r="J75" s="221">
        <f>'2.3'!J75/'3.1.a'!$C$183</f>
        <v>0</v>
      </c>
      <c r="K75" s="220">
        <f>'2.3'!K75/'3.1.a'!$D$183</f>
        <v>0</v>
      </c>
      <c r="L75" s="144">
        <f>'2.3'!L75/'3.1.a'!$D$183</f>
        <v>0</v>
      </c>
      <c r="M75" s="144">
        <f>'2.3'!M75/'3.1.a'!$D$183</f>
        <v>0</v>
      </c>
      <c r="N75" s="144">
        <f>'2.3'!N75/'3.1.a'!$D$183</f>
        <v>0</v>
      </c>
      <c r="O75" s="144">
        <f>'2.3'!O75/'3.1.a'!$D$183</f>
        <v>0</v>
      </c>
      <c r="P75" s="144">
        <f>'2.3'!P75/'3.1.a'!$D$183</f>
        <v>0</v>
      </c>
      <c r="Q75" s="144">
        <f>'2.3'!Q75/'3.1.a'!$D$183</f>
        <v>0</v>
      </c>
      <c r="R75" s="221">
        <f>'2.3'!R75/'3.1.a'!$D$183</f>
        <v>0</v>
      </c>
      <c r="S75" s="220">
        <f>'2.3'!S75/'3.1.a'!$E$183</f>
        <v>0</v>
      </c>
      <c r="T75" s="144">
        <f>'2.3'!T75/'3.1.a'!$E$183</f>
        <v>0</v>
      </c>
      <c r="U75" s="144">
        <f>'2.3'!U75/'3.1.a'!$E$183</f>
        <v>0</v>
      </c>
      <c r="V75" s="144">
        <f>'2.3'!V75/'3.1.a'!$E$183</f>
        <v>0</v>
      </c>
      <c r="W75" s="144">
        <f>'2.3'!W75/'3.1.a'!$E$183</f>
        <v>0</v>
      </c>
      <c r="X75" s="144">
        <f>'2.3'!X75/'3.1.a'!$E$183</f>
        <v>0</v>
      </c>
      <c r="Y75" s="144">
        <f>'2.3'!Y75/'3.1.a'!$E$183</f>
        <v>0</v>
      </c>
      <c r="Z75" s="221">
        <f>'2.3'!Z75/'3.1.a'!$E$183</f>
        <v>0</v>
      </c>
      <c r="AA75" s="220">
        <f>'2.3'!AA75/'3.1.a'!$F$183</f>
        <v>0</v>
      </c>
      <c r="AB75" s="144">
        <f>'2.3'!AB75/'3.1.a'!$F$183</f>
        <v>0</v>
      </c>
      <c r="AC75" s="144">
        <f>'2.3'!AC75/'3.1.a'!$F$183</f>
        <v>0</v>
      </c>
      <c r="AD75" s="144">
        <f>'2.3'!AD75/'3.1.a'!$F$183</f>
        <v>0</v>
      </c>
      <c r="AE75" s="144">
        <f>'2.3'!AE75/'3.1.a'!$F$183</f>
        <v>0</v>
      </c>
      <c r="AF75" s="144">
        <f>'2.3'!AF75/'3.1.a'!$F$183</f>
        <v>0</v>
      </c>
      <c r="AG75" s="144">
        <f>'2.3'!AG75/'3.1.a'!$F$183</f>
        <v>0</v>
      </c>
      <c r="AH75" s="221">
        <f>'2.3'!AH75/'3.1.a'!$F$183</f>
        <v>0</v>
      </c>
      <c r="AI75" s="220">
        <f>'2.3'!AI75/'3.1.a'!$G$183</f>
        <v>0</v>
      </c>
      <c r="AJ75" s="144">
        <f>'2.3'!AJ75/'3.1.a'!$G$183</f>
        <v>0</v>
      </c>
      <c r="AK75" s="144">
        <f>'2.3'!AK75/'3.1.a'!$G$183</f>
        <v>0</v>
      </c>
      <c r="AL75" s="144">
        <f>'2.3'!AL75/'3.1.a'!$G$183</f>
        <v>0</v>
      </c>
      <c r="AM75" s="144">
        <f>'2.3'!AM75/'3.1.a'!$G$183</f>
        <v>0</v>
      </c>
      <c r="AN75" s="144">
        <f>'2.3'!AN75/'3.1.a'!$G$183</f>
        <v>0</v>
      </c>
      <c r="AO75" s="144">
        <f>'2.3'!AO75/'3.1.a'!$G$183</f>
        <v>0</v>
      </c>
      <c r="AP75" s="221">
        <f>'2.3'!AP75/'3.1.a'!$G$183</f>
        <v>0</v>
      </c>
      <c r="AQ75" s="220">
        <f>'2.3'!AQ75/'3.1.a'!$H$183</f>
        <v>0</v>
      </c>
      <c r="AR75" s="144">
        <f>'2.3'!AR75/'3.1.a'!$H$183</f>
        <v>0</v>
      </c>
      <c r="AS75" s="144">
        <f>'2.3'!AS75/'3.1.a'!$H$183</f>
        <v>0</v>
      </c>
      <c r="AT75" s="144">
        <f>'2.3'!AT75/'3.1.a'!$H$183</f>
        <v>0</v>
      </c>
      <c r="AU75" s="144">
        <f>'2.3'!AU75/'3.1.a'!$H$183</f>
        <v>0</v>
      </c>
      <c r="AV75" s="144">
        <f>'2.3'!AV75/'3.1.a'!$H$183</f>
        <v>0</v>
      </c>
      <c r="AW75" s="144">
        <f>'2.3'!AW75/'3.1.a'!$H$183</f>
        <v>0</v>
      </c>
      <c r="AX75" s="221">
        <f>'2.3'!AX75/'3.1.a'!$H$183</f>
        <v>0</v>
      </c>
      <c r="AY75" s="220">
        <f>'2.3'!AY75/'3.1.a'!$I$183</f>
        <v>0</v>
      </c>
      <c r="AZ75" s="144">
        <f>'2.3'!AZ75/'3.1.a'!$I$183</f>
        <v>0</v>
      </c>
      <c r="BA75" s="144">
        <f>'2.3'!BA75/'3.1.a'!$I$183</f>
        <v>0</v>
      </c>
      <c r="BB75" s="144">
        <f>'2.3'!BB75/'3.1.a'!$I$183</f>
        <v>0</v>
      </c>
      <c r="BC75" s="144">
        <f>'2.3'!BC75/'3.1.a'!$I$183</f>
        <v>0</v>
      </c>
      <c r="BD75" s="144">
        <f>'2.3'!BD75/'3.1.a'!$I$183</f>
        <v>0</v>
      </c>
      <c r="BE75" s="144">
        <f>'2.3'!BE75/'3.1.a'!$I$183</f>
        <v>0</v>
      </c>
      <c r="BF75" s="221">
        <f>'2.3'!BF75/'3.1.a'!$I$183</f>
        <v>0</v>
      </c>
      <c r="BG75" s="220">
        <f>'2.3'!BG75/'3.1.a'!$J$183</f>
        <v>0</v>
      </c>
      <c r="BH75" s="144">
        <f>'2.3'!BH75/'3.1.a'!$J$183</f>
        <v>0</v>
      </c>
      <c r="BI75" s="144">
        <f>'2.3'!BI75/'3.1.a'!$J$183</f>
        <v>0</v>
      </c>
      <c r="BJ75" s="144">
        <f>'2.3'!BJ75/'3.1.a'!$J$183</f>
        <v>0</v>
      </c>
      <c r="BK75" s="144">
        <f>'2.3'!BK75/'3.1.a'!$J$183</f>
        <v>0</v>
      </c>
      <c r="BL75" s="144">
        <f>'2.3'!BL75/'3.1.a'!$J$183</f>
        <v>0</v>
      </c>
      <c r="BM75" s="144">
        <f>'2.3'!BM75/'3.1.a'!$J$183</f>
        <v>0</v>
      </c>
      <c r="BN75" s="221">
        <f>'2.3'!BN75/'3.1.a'!$J$183</f>
        <v>0</v>
      </c>
      <c r="BO75" s="220">
        <f>'2.3'!BO75/'3.1.a'!$K$183</f>
        <v>0</v>
      </c>
      <c r="BP75" s="144">
        <f>'2.3'!BP75/'3.1.a'!$K$183</f>
        <v>0</v>
      </c>
      <c r="BQ75" s="144">
        <f>'2.3'!BQ75/'3.1.a'!$K$183</f>
        <v>0</v>
      </c>
      <c r="BR75" s="144">
        <f>'2.3'!BR75/'3.1.a'!$K$183</f>
        <v>0</v>
      </c>
      <c r="BS75" s="144">
        <f>'2.3'!BS75/'3.1.a'!$K$183</f>
        <v>0</v>
      </c>
      <c r="BT75" s="144">
        <f>'2.3'!BT75/'3.1.a'!$K$183</f>
        <v>0</v>
      </c>
      <c r="BU75" s="144">
        <f>'2.3'!BU75/'3.1.a'!$K$183</f>
        <v>0</v>
      </c>
      <c r="BV75" s="221">
        <f>'2.3'!BV75/'3.1.a'!$K$183</f>
        <v>0</v>
      </c>
      <c r="BW75" s="220">
        <f>'2.3'!BW75/'3.1.a'!$L$183</f>
        <v>0</v>
      </c>
      <c r="BX75" s="144">
        <f>'2.3'!BX75/'3.1.a'!$L$183</f>
        <v>0</v>
      </c>
      <c r="BY75" s="144">
        <f>'2.3'!BY75/'3.1.a'!$L$183</f>
        <v>0</v>
      </c>
      <c r="BZ75" s="144">
        <f>'2.3'!BZ75/'3.1.a'!$L$183</f>
        <v>0</v>
      </c>
      <c r="CA75" s="144">
        <f>'2.3'!CA75/'3.1.a'!$L$183</f>
        <v>0</v>
      </c>
      <c r="CB75" s="144">
        <f>'2.3'!CB75/'3.1.a'!$L$183</f>
        <v>0</v>
      </c>
      <c r="CC75" s="144">
        <f>'2.3'!CC75/'3.1.a'!$L$183</f>
        <v>0</v>
      </c>
      <c r="CD75" s="221">
        <f>'2.3'!CD75/'3.1.a'!$L$183</f>
        <v>0</v>
      </c>
      <c r="CE75" s="220">
        <f>'2.3'!CE75/'3.1.a'!$M$183</f>
        <v>0</v>
      </c>
      <c r="CF75" s="144">
        <f>'2.3'!CF75/'3.1.a'!$M$183</f>
        <v>0</v>
      </c>
      <c r="CG75" s="144">
        <f>'2.3'!CG75/'3.1.a'!$M$183</f>
        <v>0</v>
      </c>
      <c r="CH75" s="144">
        <f>'2.3'!CH75/'3.1.a'!$M$183</f>
        <v>0</v>
      </c>
      <c r="CI75" s="144">
        <f>'2.3'!CI75/'3.1.a'!$M$183</f>
        <v>0</v>
      </c>
      <c r="CJ75" s="144">
        <f>'2.3'!CJ75/'3.1.a'!$M$183</f>
        <v>0</v>
      </c>
      <c r="CK75" s="144">
        <f>'2.3'!CK75/'3.1.a'!$M$183</f>
        <v>0</v>
      </c>
      <c r="CL75" s="144">
        <f>'2.3'!CL75/'3.1.a'!$M$183</f>
        <v>0</v>
      </c>
      <c r="CM75" s="220">
        <f>'2.3'!CM75/'3.1.a'!$N$183</f>
        <v>0</v>
      </c>
      <c r="CN75" s="144">
        <f>'2.3'!CN75/'3.1.a'!$N$183</f>
        <v>0</v>
      </c>
      <c r="CO75" s="144">
        <f>'2.3'!CO75/'3.1.a'!$N$183</f>
        <v>0</v>
      </c>
      <c r="CP75" s="144">
        <f>'2.3'!CP75/'3.1.a'!$N$183</f>
        <v>0</v>
      </c>
      <c r="CQ75" s="144">
        <f>'2.3'!CQ75/'3.1.a'!$N$183</f>
        <v>0</v>
      </c>
      <c r="CR75" s="94" t="s">
        <v>826</v>
      </c>
      <c r="CS75" s="144">
        <f>'2.3'!CS75/'3.1.a'!$N$183</f>
        <v>0</v>
      </c>
      <c r="CT75" s="94" t="s">
        <v>826</v>
      </c>
    </row>
    <row r="76" spans="1:98" ht="20" customHeight="1" x14ac:dyDescent="0.2">
      <c r="A76" s="21">
        <v>3144</v>
      </c>
      <c r="B76" s="22" t="s">
        <v>326</v>
      </c>
      <c r="C76" s="220">
        <f>'2.3'!C76/'3.1.a'!$C$183</f>
        <v>-2.1654165798601951E-4</v>
      </c>
      <c r="D76" s="144">
        <f>'2.3'!D76/'3.1.a'!$C$183</f>
        <v>0</v>
      </c>
      <c r="E76" s="144">
        <f>'2.3'!E76/'3.1.a'!$C$183</f>
        <v>0</v>
      </c>
      <c r="F76" s="144">
        <f>'2.3'!F76/'3.1.a'!$C$183</f>
        <v>-2.1654165798601951E-4</v>
      </c>
      <c r="G76" s="144">
        <f>'2.3'!G76/'3.1.a'!$C$183</f>
        <v>0</v>
      </c>
      <c r="H76" s="144">
        <f>'2.3'!H76/'3.1.a'!$C$183</f>
        <v>0</v>
      </c>
      <c r="I76" s="144">
        <f>'2.3'!I76/'3.1.a'!$C$183</f>
        <v>0</v>
      </c>
      <c r="J76" s="221">
        <f>'2.3'!J76/'3.1.a'!$C$183</f>
        <v>-2.1654165798601951E-4</v>
      </c>
      <c r="K76" s="220">
        <f>'2.3'!K76/'3.1.a'!$D$183</f>
        <v>-7.9072604426213254E-4</v>
      </c>
      <c r="L76" s="144">
        <f>'2.3'!L76/'3.1.a'!$D$183</f>
        <v>0</v>
      </c>
      <c r="M76" s="144">
        <f>'2.3'!M76/'3.1.a'!$D$183</f>
        <v>0</v>
      </c>
      <c r="N76" s="144">
        <f>'2.3'!N76/'3.1.a'!$D$183</f>
        <v>-7.9072604426213254E-4</v>
      </c>
      <c r="O76" s="144">
        <f>'2.3'!O76/'3.1.a'!$D$183</f>
        <v>0</v>
      </c>
      <c r="P76" s="144">
        <f>'2.3'!P76/'3.1.a'!$D$183</f>
        <v>0</v>
      </c>
      <c r="Q76" s="144">
        <f>'2.3'!Q76/'3.1.a'!$D$183</f>
        <v>0</v>
      </c>
      <c r="R76" s="221">
        <f>'2.3'!R76/'3.1.a'!$D$183</f>
        <v>-7.9072604426213254E-4</v>
      </c>
      <c r="S76" s="220">
        <f>'2.3'!S76/'3.1.a'!$E$183</f>
        <v>-3.4729795660012126E-4</v>
      </c>
      <c r="T76" s="144">
        <f>'2.3'!T76/'3.1.a'!$E$183</f>
        <v>0</v>
      </c>
      <c r="U76" s="144">
        <f>'2.3'!U76/'3.1.a'!$E$183</f>
        <v>0</v>
      </c>
      <c r="V76" s="144">
        <f>'2.3'!V76/'3.1.a'!$E$183</f>
        <v>-3.4729795660012126E-4</v>
      </c>
      <c r="W76" s="144">
        <f>'2.3'!W76/'3.1.a'!$E$183</f>
        <v>0</v>
      </c>
      <c r="X76" s="144">
        <f>'2.3'!X76/'3.1.a'!$E$183</f>
        <v>0</v>
      </c>
      <c r="Y76" s="144">
        <f>'2.3'!Y76/'3.1.a'!$E$183</f>
        <v>0</v>
      </c>
      <c r="Z76" s="221">
        <f>'2.3'!Z76/'3.1.a'!$E$183</f>
        <v>-3.4729795660012126E-4</v>
      </c>
      <c r="AA76" s="220">
        <f>'2.3'!AA76/'3.1.a'!$F$183</f>
        <v>-6.1125244787746467E-4</v>
      </c>
      <c r="AB76" s="144">
        <f>'2.3'!AB76/'3.1.a'!$F$183</f>
        <v>0</v>
      </c>
      <c r="AC76" s="144">
        <f>'2.3'!AC76/'3.1.a'!$F$183</f>
        <v>0</v>
      </c>
      <c r="AD76" s="144">
        <f>'2.3'!AD76/'3.1.a'!$F$183</f>
        <v>-6.1125244787746467E-4</v>
      </c>
      <c r="AE76" s="144">
        <f>'2.3'!AE76/'3.1.a'!$F$183</f>
        <v>0</v>
      </c>
      <c r="AF76" s="144">
        <f>'2.3'!AF76/'3.1.a'!$F$183</f>
        <v>0</v>
      </c>
      <c r="AG76" s="144">
        <f>'2.3'!AG76/'3.1.a'!$F$183</f>
        <v>0</v>
      </c>
      <c r="AH76" s="221">
        <f>'2.3'!AH76/'3.1.a'!$F$183</f>
        <v>-6.1125244787746467E-4</v>
      </c>
      <c r="AI76" s="220">
        <f>'2.3'!AI76/'3.1.a'!$G$183</f>
        <v>-1.276506939966461E-3</v>
      </c>
      <c r="AJ76" s="144">
        <f>'2.3'!AJ76/'3.1.a'!$G$183</f>
        <v>0</v>
      </c>
      <c r="AK76" s="144">
        <f>'2.3'!AK76/'3.1.a'!$G$183</f>
        <v>0</v>
      </c>
      <c r="AL76" s="144">
        <f>'2.3'!AL76/'3.1.a'!$G$183</f>
        <v>-1.276506939966461E-3</v>
      </c>
      <c r="AM76" s="144">
        <f>'2.3'!AM76/'3.1.a'!$G$183</f>
        <v>0</v>
      </c>
      <c r="AN76" s="144">
        <f>'2.3'!AN76/'3.1.a'!$G$183</f>
        <v>0</v>
      </c>
      <c r="AO76" s="144">
        <f>'2.3'!AO76/'3.1.a'!$G$183</f>
        <v>0</v>
      </c>
      <c r="AP76" s="221">
        <f>'2.3'!AP76/'3.1.a'!$G$183</f>
        <v>-1.276506939966461E-3</v>
      </c>
      <c r="AQ76" s="220">
        <f>'2.3'!AQ76/'3.1.a'!$H$183</f>
        <v>-8.058018856440366E-4</v>
      </c>
      <c r="AR76" s="144">
        <f>'2.3'!AR76/'3.1.a'!$H$183</f>
        <v>0</v>
      </c>
      <c r="AS76" s="144">
        <f>'2.3'!AS76/'3.1.a'!$H$183</f>
        <v>0</v>
      </c>
      <c r="AT76" s="144">
        <f>'2.3'!AT76/'3.1.a'!$H$183</f>
        <v>-8.058018856440366E-4</v>
      </c>
      <c r="AU76" s="144">
        <f>'2.3'!AU76/'3.1.a'!$H$183</f>
        <v>0</v>
      </c>
      <c r="AV76" s="144">
        <f>'2.3'!AV76/'3.1.a'!$H$183</f>
        <v>0</v>
      </c>
      <c r="AW76" s="144">
        <f>'2.3'!AW76/'3.1.a'!$H$183</f>
        <v>0</v>
      </c>
      <c r="AX76" s="221">
        <f>'2.3'!AX76/'3.1.a'!$H$183</f>
        <v>-8.058018856440366E-4</v>
      </c>
      <c r="AY76" s="220">
        <f>'2.3'!AY76/'3.1.a'!$I$183</f>
        <v>-5.5037138322640007E-4</v>
      </c>
      <c r="AZ76" s="144">
        <f>'2.3'!AZ76/'3.1.a'!$I$183</f>
        <v>0</v>
      </c>
      <c r="BA76" s="144">
        <f>'2.3'!BA76/'3.1.a'!$I$183</f>
        <v>0</v>
      </c>
      <c r="BB76" s="144">
        <f>'2.3'!BB76/'3.1.a'!$I$183</f>
        <v>-5.5037138322640007E-4</v>
      </c>
      <c r="BC76" s="144">
        <f>'2.3'!BC76/'3.1.a'!$I$183</f>
        <v>0</v>
      </c>
      <c r="BD76" s="144">
        <f>'2.3'!BD76/'3.1.a'!$I$183</f>
        <v>0</v>
      </c>
      <c r="BE76" s="144">
        <f>'2.3'!BE76/'3.1.a'!$I$183</f>
        <v>0</v>
      </c>
      <c r="BF76" s="221">
        <f>'2.3'!BF76/'3.1.a'!$I$183</f>
        <v>-5.5037138322640007E-4</v>
      </c>
      <c r="BG76" s="220">
        <f>'2.3'!BG76/'3.1.a'!$J$183</f>
        <v>-1.3448160764630809E-3</v>
      </c>
      <c r="BH76" s="144">
        <f>'2.3'!BH76/'3.1.a'!$J$183</f>
        <v>0</v>
      </c>
      <c r="BI76" s="144">
        <f>'2.3'!BI76/'3.1.a'!$J$183</f>
        <v>0</v>
      </c>
      <c r="BJ76" s="144">
        <f>'2.3'!BJ76/'3.1.a'!$J$183</f>
        <v>-1.3448160764630809E-3</v>
      </c>
      <c r="BK76" s="144">
        <f>'2.3'!BK76/'3.1.a'!$J$183</f>
        <v>0</v>
      </c>
      <c r="BL76" s="144">
        <f>'2.3'!BL76/'3.1.a'!$J$183</f>
        <v>0</v>
      </c>
      <c r="BM76" s="144">
        <f>'2.3'!BM76/'3.1.a'!$J$183</f>
        <v>0</v>
      </c>
      <c r="BN76" s="221">
        <f>'2.3'!BN76/'3.1.a'!$J$183</f>
        <v>-1.3448160764630809E-3</v>
      </c>
      <c r="BO76" s="220">
        <f>'2.3'!BO76/'3.1.a'!$K$183</f>
        <v>-3.8576273091018589E-4</v>
      </c>
      <c r="BP76" s="144">
        <f>'2.3'!BP76/'3.1.a'!$K$183</f>
        <v>0</v>
      </c>
      <c r="BQ76" s="144">
        <f>'2.3'!BQ76/'3.1.a'!$K$183</f>
        <v>0</v>
      </c>
      <c r="BR76" s="144">
        <f>'2.3'!BR76/'3.1.a'!$K$183</f>
        <v>-3.8576273091018589E-4</v>
      </c>
      <c r="BS76" s="144">
        <f>'2.3'!BS76/'3.1.a'!$K$183</f>
        <v>0</v>
      </c>
      <c r="BT76" s="144">
        <f>'2.3'!BT76/'3.1.a'!$K$183</f>
        <v>0</v>
      </c>
      <c r="BU76" s="144">
        <f>'2.3'!BU76/'3.1.a'!$K$183</f>
        <v>0</v>
      </c>
      <c r="BV76" s="221">
        <f>'2.3'!BV76/'3.1.a'!$K$183</f>
        <v>-3.8576273091018589E-4</v>
      </c>
      <c r="BW76" s="220">
        <f>'2.3'!BW76/'3.1.a'!$L$183</f>
        <v>-9.1126799267329263E-4</v>
      </c>
      <c r="BX76" s="144">
        <f>'2.3'!BX76/'3.1.a'!$L$183</f>
        <v>0</v>
      </c>
      <c r="BY76" s="144">
        <f>'2.3'!BY76/'3.1.a'!$L$183</f>
        <v>0</v>
      </c>
      <c r="BZ76" s="144">
        <f>'2.3'!BZ76/'3.1.a'!$L$183</f>
        <v>-9.1126799267329263E-4</v>
      </c>
      <c r="CA76" s="144">
        <f>'2.3'!CA76/'3.1.a'!$L$183</f>
        <v>-6.2253599239206885E-6</v>
      </c>
      <c r="CB76" s="144">
        <f>'2.3'!CB76/'3.1.a'!$L$183</f>
        <v>0</v>
      </c>
      <c r="CC76" s="144">
        <f>'2.3'!CC76/'3.1.a'!$L$183</f>
        <v>0</v>
      </c>
      <c r="CD76" s="221">
        <f>'2.3'!CD76/'3.1.a'!$L$183</f>
        <v>-9.1749335259721327E-4</v>
      </c>
      <c r="CE76" s="220">
        <f>'2.3'!CE76/'3.1.a'!$M$183</f>
        <v>-9.048469366698741E-4</v>
      </c>
      <c r="CF76" s="144">
        <f>'2.3'!CF76/'3.1.a'!$M$183</f>
        <v>0</v>
      </c>
      <c r="CG76" s="144">
        <f>'2.3'!CG76/'3.1.a'!$M$183</f>
        <v>0</v>
      </c>
      <c r="CH76" s="144">
        <f>'2.3'!CH76/'3.1.a'!$M$183</f>
        <v>-9.048469366698741E-4</v>
      </c>
      <c r="CI76" s="144">
        <f>'2.3'!CI76/'3.1.a'!$M$183</f>
        <v>0</v>
      </c>
      <c r="CJ76" s="144">
        <f>'2.3'!CJ76/'3.1.a'!$M$183</f>
        <v>0</v>
      </c>
      <c r="CK76" s="144">
        <f>'2.3'!CK76/'3.1.a'!$M$183</f>
        <v>0</v>
      </c>
      <c r="CL76" s="144">
        <f>'2.3'!CL76/'3.1.a'!$M$183</f>
        <v>-9.048469366698741E-4</v>
      </c>
      <c r="CM76" s="220">
        <f>'2.3'!CM76/'3.1.a'!$N$183</f>
        <v>-9.1299740667827236E-4</v>
      </c>
      <c r="CN76" s="144">
        <f>'2.3'!CN76/'3.1.a'!$N$183</f>
        <v>0</v>
      </c>
      <c r="CO76" s="144">
        <f>'2.3'!CO76/'3.1.a'!$N$183</f>
        <v>0</v>
      </c>
      <c r="CP76" s="144">
        <f>'2.3'!CP76/'3.1.a'!$N$183</f>
        <v>-9.1299740667827236E-4</v>
      </c>
      <c r="CQ76" s="144">
        <f>'2.3'!CQ76/'3.1.a'!$N$183</f>
        <v>0</v>
      </c>
      <c r="CR76" s="94" t="s">
        <v>826</v>
      </c>
      <c r="CS76" s="144">
        <f>'2.3'!CS76/'3.1.a'!$N$183</f>
        <v>0</v>
      </c>
      <c r="CT76" s="94" t="s">
        <v>826</v>
      </c>
    </row>
    <row r="77" spans="1:98" ht="20" customHeight="1" x14ac:dyDescent="0.2">
      <c r="A77" s="108" t="s">
        <v>255</v>
      </c>
      <c r="B77" s="109"/>
      <c r="C77" s="239"/>
      <c r="D77" s="212"/>
      <c r="E77" s="212"/>
      <c r="F77" s="212"/>
      <c r="G77" s="212"/>
      <c r="H77" s="212"/>
      <c r="I77" s="212"/>
      <c r="J77" s="240"/>
      <c r="K77" s="239"/>
      <c r="L77" s="212"/>
      <c r="M77" s="212"/>
      <c r="N77" s="212"/>
      <c r="O77" s="212"/>
      <c r="P77" s="212"/>
      <c r="Q77" s="212"/>
      <c r="R77" s="240"/>
      <c r="S77" s="239"/>
      <c r="T77" s="212"/>
      <c r="U77" s="212"/>
      <c r="V77" s="212"/>
      <c r="W77" s="212"/>
      <c r="X77" s="212"/>
      <c r="Y77" s="212"/>
      <c r="Z77" s="240"/>
      <c r="AA77" s="239"/>
      <c r="AB77" s="212"/>
      <c r="AC77" s="212"/>
      <c r="AD77" s="212"/>
      <c r="AE77" s="212"/>
      <c r="AF77" s="212"/>
      <c r="AG77" s="212"/>
      <c r="AH77" s="240"/>
      <c r="AI77" s="239"/>
      <c r="AJ77" s="212"/>
      <c r="AK77" s="212"/>
      <c r="AL77" s="212"/>
      <c r="AM77" s="212"/>
      <c r="AN77" s="212"/>
      <c r="AO77" s="212"/>
      <c r="AP77" s="240"/>
      <c r="AQ77" s="239"/>
      <c r="AR77" s="212"/>
      <c r="AS77" s="212"/>
      <c r="AT77" s="212"/>
      <c r="AU77" s="212"/>
      <c r="AV77" s="212"/>
      <c r="AW77" s="212"/>
      <c r="AX77" s="240"/>
      <c r="AY77" s="239"/>
      <c r="AZ77" s="212"/>
      <c r="BA77" s="212"/>
      <c r="BB77" s="212"/>
      <c r="BC77" s="212"/>
      <c r="BD77" s="212"/>
      <c r="BE77" s="212"/>
      <c r="BF77" s="240"/>
      <c r="BG77" s="239"/>
      <c r="BH77" s="212"/>
      <c r="BI77" s="212"/>
      <c r="BJ77" s="212"/>
      <c r="BK77" s="212"/>
      <c r="BL77" s="212"/>
      <c r="BM77" s="212"/>
      <c r="BN77" s="240"/>
      <c r="BO77" s="239"/>
      <c r="BP77" s="212"/>
      <c r="BQ77" s="212"/>
      <c r="BR77" s="212"/>
      <c r="BS77" s="212"/>
      <c r="BT77" s="212"/>
      <c r="BU77" s="212"/>
      <c r="BV77" s="240"/>
      <c r="BW77" s="239"/>
      <c r="BX77" s="212"/>
      <c r="BY77" s="212"/>
      <c r="BZ77" s="212"/>
      <c r="CA77" s="212"/>
      <c r="CB77" s="212"/>
      <c r="CC77" s="212"/>
      <c r="CD77" s="240"/>
      <c r="CE77" s="239"/>
      <c r="CF77" s="212"/>
      <c r="CG77" s="212"/>
      <c r="CH77" s="212"/>
      <c r="CI77" s="212"/>
      <c r="CJ77" s="212"/>
      <c r="CK77" s="212"/>
      <c r="CL77" s="212"/>
      <c r="CM77" s="239"/>
      <c r="CN77" s="212"/>
      <c r="CO77" s="212"/>
      <c r="CP77" s="212"/>
      <c r="CQ77" s="212"/>
      <c r="CR77" s="212"/>
      <c r="CS77" s="212"/>
      <c r="CT77" s="212"/>
    </row>
    <row r="78" spans="1:98" ht="20" customHeight="1" x14ac:dyDescent="0.2">
      <c r="A78" s="61" t="s">
        <v>334</v>
      </c>
      <c r="B78" s="62" t="s">
        <v>330</v>
      </c>
      <c r="C78" s="241">
        <f>'2.3'!C78/'3.1.a'!$C$183</f>
        <v>8.4105005624361961E-3</v>
      </c>
      <c r="D78" s="242">
        <f>'2.3'!D78/'3.1.a'!$C$183</f>
        <v>0</v>
      </c>
      <c r="E78" s="242">
        <f>'2.3'!E78/'3.1.a'!$C$183</f>
        <v>0</v>
      </c>
      <c r="F78" s="242">
        <f>'2.3'!F78/'3.1.a'!$C$183</f>
        <v>8.4105005624361961E-3</v>
      </c>
      <c r="G78" s="242">
        <f>'2.3'!G78/'3.1.a'!$C$183</f>
        <v>1.1140015610692468E-2</v>
      </c>
      <c r="H78" s="242">
        <f>'2.3'!H78/'3.1.a'!$C$183</f>
        <v>8.9296083668182636E-3</v>
      </c>
      <c r="I78" s="242">
        <f>'2.3'!I78/'3.1.a'!$C$183</f>
        <v>0</v>
      </c>
      <c r="J78" s="243">
        <f>'2.3'!J78/'3.1.a'!$C$183</f>
        <v>2.8480124539946926E-2</v>
      </c>
      <c r="K78" s="241">
        <f>'2.3'!K78/'3.1.a'!$D$183</f>
        <v>6.374270400008957E-3</v>
      </c>
      <c r="L78" s="242">
        <f>'2.3'!L78/'3.1.a'!$D$183</f>
        <v>0</v>
      </c>
      <c r="M78" s="242">
        <f>'2.3'!M78/'3.1.a'!$D$183</f>
        <v>0</v>
      </c>
      <c r="N78" s="242">
        <f>'2.3'!N78/'3.1.a'!$D$183</f>
        <v>6.374270400008957E-3</v>
      </c>
      <c r="O78" s="242">
        <f>'2.3'!O78/'3.1.a'!$D$183</f>
        <v>7.8981560044301437E-3</v>
      </c>
      <c r="P78" s="242">
        <f>'2.3'!P78/'3.1.a'!$D$183</f>
        <v>8.5272451578086855E-3</v>
      </c>
      <c r="Q78" s="242">
        <f>'2.3'!Q78/'3.1.a'!$D$183</f>
        <v>0</v>
      </c>
      <c r="R78" s="243">
        <f>'2.3'!R78/'3.1.a'!$D$183</f>
        <v>2.2799671562247787E-2</v>
      </c>
      <c r="S78" s="241">
        <f>'2.3'!S78/'3.1.a'!$E$183</f>
        <v>5.6043512306406147E-3</v>
      </c>
      <c r="T78" s="242">
        <f>'2.3'!T78/'3.1.a'!$E$183</f>
        <v>0</v>
      </c>
      <c r="U78" s="242">
        <f>'2.3'!U78/'3.1.a'!$E$183</f>
        <v>0</v>
      </c>
      <c r="V78" s="242">
        <f>'2.3'!V78/'3.1.a'!$E$183</f>
        <v>5.6043512306406147E-3</v>
      </c>
      <c r="W78" s="242">
        <f>'2.3'!W78/'3.1.a'!$E$183</f>
        <v>7.1949892736524364E-3</v>
      </c>
      <c r="X78" s="242">
        <f>'2.3'!X78/'3.1.a'!$E$183</f>
        <v>9.4236671557007146E-3</v>
      </c>
      <c r="Y78" s="242">
        <f>'2.3'!Y78/'3.1.a'!$E$183</f>
        <v>0</v>
      </c>
      <c r="Z78" s="243">
        <f>'2.3'!Z78/'3.1.a'!$E$183</f>
        <v>2.2223007659993767E-2</v>
      </c>
      <c r="AA78" s="241">
        <f>'2.3'!AA78/'3.1.a'!$F$183</f>
        <v>6.5856107223554424E-3</v>
      </c>
      <c r="AB78" s="242">
        <f>'2.3'!AB78/'3.1.a'!$F$183</f>
        <v>0</v>
      </c>
      <c r="AC78" s="242">
        <f>'2.3'!AC78/'3.1.a'!$F$183</f>
        <v>0</v>
      </c>
      <c r="AD78" s="242">
        <f>'2.3'!AD78/'3.1.a'!$F$183</f>
        <v>6.5856107223554424E-3</v>
      </c>
      <c r="AE78" s="242">
        <f>'2.3'!AE78/'3.1.a'!$F$183</f>
        <v>9.3452318420671095E-3</v>
      </c>
      <c r="AF78" s="242">
        <f>'2.3'!AF78/'3.1.a'!$F$183</f>
        <v>6.3521007250509891E-3</v>
      </c>
      <c r="AG78" s="242">
        <f>'2.3'!AG78/'3.1.a'!$F$183</f>
        <v>0</v>
      </c>
      <c r="AH78" s="243">
        <f>'2.3'!AH78/'3.1.a'!$F$183</f>
        <v>2.2282943289473542E-2</v>
      </c>
      <c r="AI78" s="241">
        <f>'2.3'!AI78/'3.1.a'!$G$183</f>
        <v>7.175561849115576E-3</v>
      </c>
      <c r="AJ78" s="242">
        <f>'2.3'!AJ78/'3.1.a'!$G$183</f>
        <v>0</v>
      </c>
      <c r="AK78" s="242">
        <f>'2.3'!AK78/'3.1.a'!$G$183</f>
        <v>0</v>
      </c>
      <c r="AL78" s="242">
        <f>'2.3'!AL78/'3.1.a'!$G$183</f>
        <v>7.175561849115576E-3</v>
      </c>
      <c r="AM78" s="242">
        <f>'2.3'!AM78/'3.1.a'!$G$183</f>
        <v>9.8898241834290742E-3</v>
      </c>
      <c r="AN78" s="242">
        <f>'2.3'!AN78/'3.1.a'!$G$183</f>
        <v>7.4716537391212642E-3</v>
      </c>
      <c r="AO78" s="242">
        <f>'2.3'!AO78/'3.1.a'!$G$183</f>
        <v>0</v>
      </c>
      <c r="AP78" s="243">
        <f>'2.3'!AP78/'3.1.a'!$G$183</f>
        <v>2.4537039771665912E-2</v>
      </c>
      <c r="AQ78" s="241">
        <f>'2.3'!AQ78/'3.1.a'!$H$183</f>
        <v>4.5855377857345501E-3</v>
      </c>
      <c r="AR78" s="242">
        <f>'2.3'!AR78/'3.1.a'!$H$183</f>
        <v>0</v>
      </c>
      <c r="AS78" s="242">
        <f>'2.3'!AS78/'3.1.a'!$H$183</f>
        <v>0</v>
      </c>
      <c r="AT78" s="242">
        <f>'2.3'!AT78/'3.1.a'!$H$183</f>
        <v>4.5855377857345501E-3</v>
      </c>
      <c r="AU78" s="242">
        <f>'2.3'!AU78/'3.1.a'!$H$183</f>
        <v>5.8034872087333982E-3</v>
      </c>
      <c r="AV78" s="242">
        <f>'2.3'!AV78/'3.1.a'!$H$183</f>
        <v>6.6588828906187789E-3</v>
      </c>
      <c r="AW78" s="242">
        <f>'2.3'!AW78/'3.1.a'!$H$183</f>
        <v>0</v>
      </c>
      <c r="AX78" s="243">
        <f>'2.3'!AX78/'3.1.a'!$H$183</f>
        <v>1.7047907885086724E-2</v>
      </c>
      <c r="AY78" s="241">
        <f>'2.3'!AY78/'3.1.a'!$I$183</f>
        <v>3.9549095118275833E-3</v>
      </c>
      <c r="AZ78" s="242">
        <f>'2.3'!AZ78/'3.1.a'!$I$183</f>
        <v>0</v>
      </c>
      <c r="BA78" s="242">
        <f>'2.3'!BA78/'3.1.a'!$I$183</f>
        <v>0</v>
      </c>
      <c r="BB78" s="242">
        <f>'2.3'!BB78/'3.1.a'!$I$183</f>
        <v>3.9549095118275833E-3</v>
      </c>
      <c r="BC78" s="242">
        <f>'2.3'!BC78/'3.1.a'!$I$183</f>
        <v>4.8409644995300932E-3</v>
      </c>
      <c r="BD78" s="242">
        <f>'2.3'!BD78/'3.1.a'!$I$183</f>
        <v>6.5223110413319026E-3</v>
      </c>
      <c r="BE78" s="242">
        <f>'2.3'!BE78/'3.1.a'!$I$183</f>
        <v>0</v>
      </c>
      <c r="BF78" s="243">
        <f>'2.3'!BF78/'3.1.a'!$I$183</f>
        <v>1.5318185052689576E-2</v>
      </c>
      <c r="BG78" s="241">
        <f>'2.3'!BG78/'3.1.a'!$J$183</f>
        <v>3.8462283789972998E-3</v>
      </c>
      <c r="BH78" s="242">
        <f>'2.3'!BH78/'3.1.a'!$J$183</f>
        <v>0</v>
      </c>
      <c r="BI78" s="242">
        <f>'2.3'!BI78/'3.1.a'!$J$183</f>
        <v>0</v>
      </c>
      <c r="BJ78" s="242">
        <f>'2.3'!BJ78/'3.1.a'!$J$183</f>
        <v>3.8462283789972998E-3</v>
      </c>
      <c r="BK78" s="242">
        <f>'2.3'!BK78/'3.1.a'!$J$183</f>
        <v>5.0030695194609297E-3</v>
      </c>
      <c r="BL78" s="242">
        <f>'2.3'!BL78/'3.1.a'!$J$183</f>
        <v>3.7322398934242565E-3</v>
      </c>
      <c r="BM78" s="242">
        <f>'2.3'!BM78/'3.1.a'!$J$183</f>
        <v>0</v>
      </c>
      <c r="BN78" s="243">
        <f>'2.3'!BN78/'3.1.a'!$J$183</f>
        <v>1.2581537791882485E-2</v>
      </c>
      <c r="BO78" s="241">
        <f>'2.3'!BO78/'3.1.a'!$K$183</f>
        <v>3.811431902840905E-3</v>
      </c>
      <c r="BP78" s="242">
        <f>'2.3'!BP78/'3.1.a'!$K$183</f>
        <v>0</v>
      </c>
      <c r="BQ78" s="242">
        <f>'2.3'!BQ78/'3.1.a'!$K$183</f>
        <v>0</v>
      </c>
      <c r="BR78" s="242">
        <f>'2.3'!BR78/'3.1.a'!$K$183</f>
        <v>3.811431902840905E-3</v>
      </c>
      <c r="BS78" s="242">
        <f>'2.3'!BS78/'3.1.a'!$K$183</f>
        <v>5.1310633230241941E-3</v>
      </c>
      <c r="BT78" s="242">
        <f>'2.3'!BT78/'3.1.a'!$K$183</f>
        <v>4.7424261794105594E-3</v>
      </c>
      <c r="BU78" s="242">
        <f>'2.3'!BU78/'3.1.a'!$K$183</f>
        <v>0</v>
      </c>
      <c r="BV78" s="243">
        <f>'2.3'!BV78/'3.1.a'!$K$183</f>
        <v>1.3684921405275659E-2</v>
      </c>
      <c r="BW78" s="241">
        <f>'2.3'!BW78/'3.1.a'!$L$183</f>
        <v>3.4370354472651791E-3</v>
      </c>
      <c r="BX78" s="242">
        <f>'2.3'!BX78/'3.1.a'!$L$183</f>
        <v>0</v>
      </c>
      <c r="BY78" s="242">
        <f>'2.3'!BY78/'3.1.a'!$L$183</f>
        <v>0</v>
      </c>
      <c r="BZ78" s="242">
        <f>'2.3'!BZ78/'3.1.a'!$L$183</f>
        <v>3.4370354472651791E-3</v>
      </c>
      <c r="CA78" s="242">
        <f>'2.3'!CA78/'3.1.a'!$L$183</f>
        <v>3.6043434800438639E-3</v>
      </c>
      <c r="CB78" s="242">
        <f>'2.3'!CB78/'3.1.a'!$L$183</f>
        <v>5.5863875423122289E-3</v>
      </c>
      <c r="CC78" s="242">
        <f>'2.3'!CC78/'3.1.a'!$L$183</f>
        <v>0</v>
      </c>
      <c r="CD78" s="243">
        <f>'2.3'!CD78/'3.1.a'!$L$183</f>
        <v>1.2627766469621271E-2</v>
      </c>
      <c r="CE78" s="241">
        <f>'2.3'!CE78/'3.1.a'!$M$183</f>
        <v>3.2849184384671679E-3</v>
      </c>
      <c r="CF78" s="242">
        <f>'2.3'!CF78/'3.1.a'!$M$183</f>
        <v>0</v>
      </c>
      <c r="CG78" s="242">
        <f>'2.3'!CG78/'3.1.a'!$M$183</f>
        <v>0</v>
      </c>
      <c r="CH78" s="242">
        <f>'2.3'!CH78/'3.1.a'!$M$183</f>
        <v>3.2849184384671679E-3</v>
      </c>
      <c r="CI78" s="242">
        <f>'2.3'!CI78/'3.1.a'!$M$183</f>
        <v>3.9564095957397372E-3</v>
      </c>
      <c r="CJ78" s="242">
        <f>'2.3'!CJ78/'3.1.a'!$M$183</f>
        <v>8.078370738183396E-3</v>
      </c>
      <c r="CK78" s="242">
        <f>'2.3'!CK78/'3.1.a'!$M$183</f>
        <v>0</v>
      </c>
      <c r="CL78" s="242">
        <f>'2.3'!CL78/'3.1.a'!$M$183</f>
        <v>1.5319698772390302E-2</v>
      </c>
      <c r="CM78" s="241">
        <f>'2.3'!CM78/'3.1.a'!$N$183</f>
        <v>2.5830217232491771E-3</v>
      </c>
      <c r="CN78" s="242">
        <f>'2.3'!CN78/'3.1.a'!$N$183</f>
        <v>0</v>
      </c>
      <c r="CO78" s="242">
        <f>'2.3'!CO78/'3.1.a'!$N$183</f>
        <v>0</v>
      </c>
      <c r="CP78" s="242">
        <f>'2.3'!CP78/'3.1.a'!$N$183</f>
        <v>2.5830217232491771E-3</v>
      </c>
      <c r="CQ78" s="242">
        <f>'2.3'!CQ78/'3.1.a'!$N$183</f>
        <v>6.0834735291737914E-3</v>
      </c>
      <c r="CR78" s="242">
        <f>'2.3'!CR78/'3.1.a'!$N$183</f>
        <v>5.5227173580475342E-3</v>
      </c>
      <c r="CS78" s="242">
        <f>'2.3'!CS78/'3.1.a'!$N$183</f>
        <v>0</v>
      </c>
      <c r="CT78" s="242">
        <f>'2.3'!CT78/'3.1.a'!$N$183</f>
        <v>1.4189212610470504E-2</v>
      </c>
    </row>
    <row r="79" spans="1:98" ht="20" customHeight="1" x14ac:dyDescent="0.2">
      <c r="A79" s="61" t="s">
        <v>335</v>
      </c>
      <c r="B79" s="62" t="s">
        <v>527</v>
      </c>
      <c r="C79" s="241">
        <f>'2.3'!C79/'3.1.a'!$C$183</f>
        <v>4.2143155551929858E-4</v>
      </c>
      <c r="D79" s="242">
        <f>'2.3'!D79/'3.1.a'!$C$183</f>
        <v>0</v>
      </c>
      <c r="E79" s="242">
        <f>'2.3'!E79/'3.1.a'!$C$183</f>
        <v>0</v>
      </c>
      <c r="F79" s="242">
        <f>'2.3'!F79/'3.1.a'!$C$183</f>
        <v>4.2143155551929858E-4</v>
      </c>
      <c r="G79" s="242">
        <f>'2.3'!G79/'3.1.a'!$C$183</f>
        <v>1.0661866645032601E-4</v>
      </c>
      <c r="H79" s="242">
        <f>'2.3'!H79/'3.1.a'!$C$183</f>
        <v>1.2717451963239934E-4</v>
      </c>
      <c r="I79" s="242">
        <f>'2.3'!I79/'3.1.a'!$C$183</f>
        <v>0</v>
      </c>
      <c r="J79" s="243">
        <f>'2.3'!J79/'3.1.a'!$C$183</f>
        <v>6.5522474160202397E-4</v>
      </c>
      <c r="K79" s="241">
        <f>'2.3'!K79/'3.1.a'!$D$183</f>
        <v>1.2336798301336583E-3</v>
      </c>
      <c r="L79" s="242">
        <f>'2.3'!L79/'3.1.a'!$D$183</f>
        <v>0</v>
      </c>
      <c r="M79" s="242">
        <f>'2.3'!M79/'3.1.a'!$D$183</f>
        <v>0</v>
      </c>
      <c r="N79" s="242">
        <f>'2.3'!N79/'3.1.a'!$D$183</f>
        <v>1.2336798301336583E-3</v>
      </c>
      <c r="O79" s="242">
        <f>'2.3'!O79/'3.1.a'!$D$183</f>
        <v>1.7114448655761768E-4</v>
      </c>
      <c r="P79" s="242">
        <f>'2.3'!P79/'3.1.a'!$D$183</f>
        <v>1.5505185743383462E-4</v>
      </c>
      <c r="Q79" s="242">
        <f>'2.3'!Q79/'3.1.a'!$D$183</f>
        <v>0</v>
      </c>
      <c r="R79" s="243">
        <f>'2.3'!R79/'3.1.a'!$D$183</f>
        <v>1.5598761741251108E-3</v>
      </c>
      <c r="S79" s="241">
        <f>'2.3'!S79/'3.1.a'!$E$183</f>
        <v>7.2501297464463445E-4</v>
      </c>
      <c r="T79" s="242">
        <f>'2.3'!T79/'3.1.a'!$E$183</f>
        <v>0</v>
      </c>
      <c r="U79" s="242">
        <f>'2.3'!U79/'3.1.a'!$E$183</f>
        <v>0</v>
      </c>
      <c r="V79" s="242">
        <f>'2.3'!V79/'3.1.a'!$E$183</f>
        <v>7.2501297464463445E-4</v>
      </c>
      <c r="W79" s="242">
        <f>'2.3'!W79/'3.1.a'!$E$183</f>
        <v>7.7956482885959026E-5</v>
      </c>
      <c r="X79" s="242">
        <f>'2.3'!X79/'3.1.a'!$E$183</f>
        <v>1.5124554490981897E-4</v>
      </c>
      <c r="Y79" s="242">
        <f>'2.3'!Y79/'3.1.a'!$E$183</f>
        <v>0</v>
      </c>
      <c r="Z79" s="243">
        <f>'2.3'!Z79/'3.1.a'!$E$183</f>
        <v>9.5421500244041236E-4</v>
      </c>
      <c r="AA79" s="241">
        <f>'2.3'!AA79/'3.1.a'!$F$183</f>
        <v>9.367278056534046E-4</v>
      </c>
      <c r="AB79" s="242">
        <f>'2.3'!AB79/'3.1.a'!$F$183</f>
        <v>0</v>
      </c>
      <c r="AC79" s="242">
        <f>'2.3'!AC79/'3.1.a'!$F$183</f>
        <v>0</v>
      </c>
      <c r="AD79" s="242">
        <f>'2.3'!AD79/'3.1.a'!$F$183</f>
        <v>9.367278056534046E-4</v>
      </c>
      <c r="AE79" s="242">
        <f>'2.3'!AE79/'3.1.a'!$F$183</f>
        <v>7.6350291399291658E-5</v>
      </c>
      <c r="AF79" s="242">
        <f>'2.3'!AF79/'3.1.a'!$F$183</f>
        <v>9.0918401249226552E-5</v>
      </c>
      <c r="AG79" s="242">
        <f>'2.3'!AG79/'3.1.a'!$F$183</f>
        <v>0</v>
      </c>
      <c r="AH79" s="243">
        <f>'2.3'!AH79/'3.1.a'!$F$183</f>
        <v>1.1039964983019228E-3</v>
      </c>
      <c r="AI79" s="241">
        <f>'2.3'!AI79/'3.1.a'!$G$183</f>
        <v>1.4677542999276859E-3</v>
      </c>
      <c r="AJ79" s="242">
        <f>'2.3'!AJ79/'3.1.a'!$G$183</f>
        <v>0</v>
      </c>
      <c r="AK79" s="242">
        <f>'2.3'!AK79/'3.1.a'!$G$183</f>
        <v>0</v>
      </c>
      <c r="AL79" s="242">
        <f>'2.3'!AL79/'3.1.a'!$G$183</f>
        <v>1.4677542999276859E-3</v>
      </c>
      <c r="AM79" s="242">
        <f>'2.3'!AM79/'3.1.a'!$G$183</f>
        <v>7.5033850467377063E-5</v>
      </c>
      <c r="AN79" s="242">
        <f>'2.3'!AN79/'3.1.a'!$G$183</f>
        <v>2.1395695788493176E-4</v>
      </c>
      <c r="AO79" s="242">
        <f>'2.3'!AO79/'3.1.a'!$G$183</f>
        <v>0</v>
      </c>
      <c r="AP79" s="243">
        <f>'2.3'!AP79/'3.1.a'!$G$183</f>
        <v>1.7567451082799949E-3</v>
      </c>
      <c r="AQ79" s="241">
        <f>'2.3'!AQ79/'3.1.a'!$H$183</f>
        <v>9.1340018035830823E-4</v>
      </c>
      <c r="AR79" s="242">
        <f>'2.3'!AR79/'3.1.a'!$H$183</f>
        <v>0</v>
      </c>
      <c r="AS79" s="242">
        <f>'2.3'!AS79/'3.1.a'!$H$183</f>
        <v>0</v>
      </c>
      <c r="AT79" s="242">
        <f>'2.3'!AT79/'3.1.a'!$H$183</f>
        <v>9.1340018035830823E-4</v>
      </c>
      <c r="AU79" s="242">
        <f>'2.3'!AU79/'3.1.a'!$H$183</f>
        <v>4.4585622998281945E-5</v>
      </c>
      <c r="AV79" s="242">
        <f>'2.3'!AV79/'3.1.a'!$H$183</f>
        <v>1.3001955688219077E-4</v>
      </c>
      <c r="AW79" s="242">
        <f>'2.3'!AW79/'3.1.a'!$H$183</f>
        <v>0</v>
      </c>
      <c r="AX79" s="243">
        <f>'2.3'!AX79/'3.1.a'!$H$183</f>
        <v>1.088005360238781E-3</v>
      </c>
      <c r="AY79" s="241">
        <f>'2.3'!AY79/'3.1.a'!$I$183</f>
        <v>7.4700349271724178E-4</v>
      </c>
      <c r="AZ79" s="242">
        <f>'2.3'!AZ79/'3.1.a'!$I$183</f>
        <v>0</v>
      </c>
      <c r="BA79" s="242">
        <f>'2.3'!BA79/'3.1.a'!$I$183</f>
        <v>0</v>
      </c>
      <c r="BB79" s="242">
        <f>'2.3'!BB79/'3.1.a'!$I$183</f>
        <v>7.4700349271724178E-4</v>
      </c>
      <c r="BC79" s="242">
        <f>'2.3'!BC79/'3.1.a'!$I$183</f>
        <v>6.246555021208014E-5</v>
      </c>
      <c r="BD79" s="242">
        <f>'2.3'!BD79/'3.1.a'!$I$183</f>
        <v>1.1305072496127177E-4</v>
      </c>
      <c r="BE79" s="242">
        <f>'2.3'!BE79/'3.1.a'!$I$183</f>
        <v>0</v>
      </c>
      <c r="BF79" s="243">
        <f>'2.3'!BF79/'3.1.a'!$I$183</f>
        <v>9.2251976789059378E-4</v>
      </c>
      <c r="BG79" s="241">
        <f>'2.3'!BG79/'3.1.a'!$J$183</f>
        <v>1.4569559500318828E-3</v>
      </c>
      <c r="BH79" s="242">
        <f>'2.3'!BH79/'3.1.a'!$J$183</f>
        <v>0</v>
      </c>
      <c r="BI79" s="242">
        <f>'2.3'!BI79/'3.1.a'!$J$183</f>
        <v>0</v>
      </c>
      <c r="BJ79" s="242">
        <f>'2.3'!BJ79/'3.1.a'!$J$183</f>
        <v>1.4569559500318828E-3</v>
      </c>
      <c r="BK79" s="242">
        <f>'2.3'!BK79/'3.1.a'!$J$183</f>
        <v>6.025850318405095E-5</v>
      </c>
      <c r="BL79" s="242">
        <f>'2.3'!BL79/'3.1.a'!$J$183</f>
        <v>7.5509208815334583E-5</v>
      </c>
      <c r="BM79" s="242">
        <f>'2.3'!BM79/'3.1.a'!$J$183</f>
        <v>0</v>
      </c>
      <c r="BN79" s="243">
        <f>'2.3'!BN79/'3.1.a'!$J$183</f>
        <v>1.5927236620312684E-3</v>
      </c>
      <c r="BO79" s="241">
        <f>'2.3'!BO79/'3.1.a'!$K$183</f>
        <v>5.2963918128861199E-4</v>
      </c>
      <c r="BP79" s="242">
        <f>'2.3'!BP79/'3.1.a'!$K$183</f>
        <v>0</v>
      </c>
      <c r="BQ79" s="242">
        <f>'2.3'!BQ79/'3.1.a'!$K$183</f>
        <v>0</v>
      </c>
      <c r="BR79" s="242">
        <f>'2.3'!BR79/'3.1.a'!$K$183</f>
        <v>5.2963918128861199E-4</v>
      </c>
      <c r="BS79" s="242">
        <f>'2.3'!BS79/'3.1.a'!$K$183</f>
        <v>6.8915026886237702E-5</v>
      </c>
      <c r="BT79" s="242">
        <f>'2.3'!BT79/'3.1.a'!$K$183</f>
        <v>9.8776934393525191E-5</v>
      </c>
      <c r="BU79" s="242">
        <f>'2.3'!BU79/'3.1.a'!$K$183</f>
        <v>0</v>
      </c>
      <c r="BV79" s="243">
        <f>'2.3'!BV79/'3.1.a'!$K$183</f>
        <v>6.9733114256837489E-4</v>
      </c>
      <c r="BW79" s="241">
        <f>'2.3'!BW79/'3.1.a'!$L$183</f>
        <v>9.9621881957161142E-4</v>
      </c>
      <c r="BX79" s="242">
        <f>'2.3'!BX79/'3.1.a'!$L$183</f>
        <v>0</v>
      </c>
      <c r="BY79" s="242">
        <f>'2.3'!BY79/'3.1.a'!$L$183</f>
        <v>0</v>
      </c>
      <c r="BZ79" s="242">
        <f>'2.3'!BZ79/'3.1.a'!$L$183</f>
        <v>9.9621881957161142E-4</v>
      </c>
      <c r="CA79" s="242">
        <f>'2.3'!CA79/'3.1.a'!$L$183</f>
        <v>6.7065934608548697E-5</v>
      </c>
      <c r="CB79" s="242">
        <f>'2.3'!CB79/'3.1.a'!$L$183</f>
        <v>1.0448021576014826E-4</v>
      </c>
      <c r="CC79" s="242">
        <f>'2.3'!CC79/'3.1.a'!$L$183</f>
        <v>0</v>
      </c>
      <c r="CD79" s="243">
        <f>'2.3'!CD79/'3.1.a'!$L$183</f>
        <v>1.1677649699403081E-3</v>
      </c>
      <c r="CE79" s="241">
        <f>'2.3'!CE79/'3.1.a'!$M$183</f>
        <v>1.001120451036911E-3</v>
      </c>
      <c r="CF79" s="242">
        <f>'2.3'!CF79/'3.1.a'!$M$183</f>
        <v>0</v>
      </c>
      <c r="CG79" s="242">
        <f>'2.3'!CG79/'3.1.a'!$M$183</f>
        <v>0</v>
      </c>
      <c r="CH79" s="242">
        <f>'2.3'!CH79/'3.1.a'!$M$183</f>
        <v>1.001120451036911E-3</v>
      </c>
      <c r="CI79" s="242">
        <f>'2.3'!CI79/'3.1.a'!$M$183</f>
        <v>3.7161981371562409E-5</v>
      </c>
      <c r="CJ79" s="242">
        <f>'2.3'!CJ79/'3.1.a'!$M$183</f>
        <v>1.2969385901790597E-4</v>
      </c>
      <c r="CK79" s="242">
        <f>'2.3'!CK79/'3.1.a'!$M$183</f>
        <v>0</v>
      </c>
      <c r="CL79" s="242">
        <f>'2.3'!CL79/'3.1.a'!$M$183</f>
        <v>1.1679762914263792E-3</v>
      </c>
      <c r="CM79" s="241">
        <f>'2.3'!CM79/'3.1.a'!$N$183</f>
        <v>9.9362462285226415E-4</v>
      </c>
      <c r="CN79" s="242">
        <f>'2.3'!CN79/'3.1.a'!$N$183</f>
        <v>0</v>
      </c>
      <c r="CO79" s="242">
        <f>'2.3'!CO79/'3.1.a'!$N$183</f>
        <v>0</v>
      </c>
      <c r="CP79" s="242">
        <f>'2.3'!CP79/'3.1.a'!$N$183</f>
        <v>9.9362462285226415E-4</v>
      </c>
      <c r="CQ79" s="242">
        <f>'2.3'!CQ79/'3.1.a'!$N$183</f>
        <v>6.6895116626668151E-5</v>
      </c>
      <c r="CR79" s="242">
        <f>'2.3'!CR79/'3.1.a'!$N$183</f>
        <v>7.5331313821434213E-5</v>
      </c>
      <c r="CS79" s="242">
        <f>'2.3'!CS79/'3.1.a'!$N$183</f>
        <v>0</v>
      </c>
      <c r="CT79" s="242">
        <f>'2.3'!CT79/'3.1.a'!$N$183</f>
        <v>1.1358510533003667E-3</v>
      </c>
    </row>
    <row r="80" spans="1:98" ht="20" customHeight="1" x14ac:dyDescent="0.2">
      <c r="A80" s="63" t="s">
        <v>336</v>
      </c>
      <c r="B80" s="64" t="s">
        <v>804</v>
      </c>
      <c r="C80" s="244">
        <f>'2.3'!C80/'3.1.a'!$C$183</f>
        <v>4.6767152695409778E-3</v>
      </c>
      <c r="D80" s="214">
        <f>'2.3'!D80/'3.1.a'!$C$183</f>
        <v>0</v>
      </c>
      <c r="E80" s="214">
        <f>'2.3'!E80/'3.1.a'!$C$183</f>
        <v>0</v>
      </c>
      <c r="F80" s="214">
        <f>'2.3'!F80/'3.1.a'!$C$183</f>
        <v>4.6767152695409778E-3</v>
      </c>
      <c r="G80" s="214">
        <f>'2.3'!G80/'3.1.a'!$C$183</f>
        <v>4.621386276917233E-3</v>
      </c>
      <c r="H80" s="214">
        <f>'2.3'!H80/'3.1.a'!$C$183</f>
        <v>3.7386958364547035E-3</v>
      </c>
      <c r="I80" s="214">
        <f>'2.3'!I80/'3.1.a'!$C$183</f>
        <v>0</v>
      </c>
      <c r="J80" s="245">
        <f>'2.3'!J80/'3.1.a'!$C$183</f>
        <v>1.3036797382912914E-2</v>
      </c>
      <c r="K80" s="244">
        <f>'2.3'!K80/'3.1.a'!$D$183</f>
        <v>4.5137741632243255E-3</v>
      </c>
      <c r="L80" s="214">
        <f>'2.3'!L80/'3.1.a'!$D$183</f>
        <v>0</v>
      </c>
      <c r="M80" s="214">
        <f>'2.3'!M80/'3.1.a'!$D$183</f>
        <v>0</v>
      </c>
      <c r="N80" s="214">
        <f>'2.3'!N80/'3.1.a'!$D$183</f>
        <v>4.5137741632243255E-3</v>
      </c>
      <c r="O80" s="214">
        <f>'2.3'!O80/'3.1.a'!$D$183</f>
        <v>4.5791249484162947E-3</v>
      </c>
      <c r="P80" s="214">
        <f>'2.3'!P80/'3.1.a'!$D$183</f>
        <v>3.8962716736169788E-3</v>
      </c>
      <c r="Q80" s="214">
        <f>'2.3'!Q80/'3.1.a'!$D$183</f>
        <v>0</v>
      </c>
      <c r="R80" s="245">
        <f>'2.3'!R80/'3.1.a'!$D$183</f>
        <v>1.2989170785257598E-2</v>
      </c>
      <c r="S80" s="244">
        <f>'2.3'!S80/'3.1.a'!$E$183</f>
        <v>4.3472571841587119E-3</v>
      </c>
      <c r="T80" s="214">
        <f>'2.3'!T80/'3.1.a'!$E$183</f>
        <v>0</v>
      </c>
      <c r="U80" s="214">
        <f>'2.3'!U80/'3.1.a'!$E$183</f>
        <v>0</v>
      </c>
      <c r="V80" s="214">
        <f>'2.3'!V80/'3.1.a'!$E$183</f>
        <v>4.3472571841587119E-3</v>
      </c>
      <c r="W80" s="214">
        <f>'2.3'!W80/'3.1.a'!$E$183</f>
        <v>4.5345977784977858E-3</v>
      </c>
      <c r="X80" s="214">
        <f>'2.3'!X80/'3.1.a'!$E$183</f>
        <v>4.1898246226187803E-3</v>
      </c>
      <c r="Y80" s="214">
        <f>'2.3'!Y80/'3.1.a'!$E$183</f>
        <v>0</v>
      </c>
      <c r="Z80" s="245">
        <f>'2.3'!Z80/'3.1.a'!$E$183</f>
        <v>1.3071679585275279E-2</v>
      </c>
      <c r="AA80" s="244">
        <f>'2.3'!AA80/'3.1.a'!$F$183</f>
        <v>4.1707781444998227E-3</v>
      </c>
      <c r="AB80" s="214">
        <f>'2.3'!AB80/'3.1.a'!$F$183</f>
        <v>0</v>
      </c>
      <c r="AC80" s="214">
        <f>'2.3'!AC80/'3.1.a'!$F$183</f>
        <v>0</v>
      </c>
      <c r="AD80" s="214">
        <f>'2.3'!AD80/'3.1.a'!$F$183</f>
        <v>4.1707781444998227E-3</v>
      </c>
      <c r="AE80" s="214">
        <f>'2.3'!AE80/'3.1.a'!$F$183</f>
        <v>4.7923529419487774E-3</v>
      </c>
      <c r="AF80" s="214">
        <f>'2.3'!AF80/'3.1.a'!$F$183</f>
        <v>4.1835322441457273E-3</v>
      </c>
      <c r="AG80" s="214">
        <f>'2.3'!AG80/'3.1.a'!$F$183</f>
        <v>0</v>
      </c>
      <c r="AH80" s="245">
        <f>'2.3'!AH80/'3.1.a'!$F$183</f>
        <v>1.3146663330594327E-2</v>
      </c>
      <c r="AI80" s="244">
        <f>'2.3'!AI80/'3.1.a'!$G$183</f>
        <v>4.3195782343652313E-3</v>
      </c>
      <c r="AJ80" s="214">
        <f>'2.3'!AJ80/'3.1.a'!$G$183</f>
        <v>0</v>
      </c>
      <c r="AK80" s="214">
        <f>'2.3'!AK80/'3.1.a'!$G$183</f>
        <v>0</v>
      </c>
      <c r="AL80" s="214">
        <f>'2.3'!AL80/'3.1.a'!$G$183</f>
        <v>4.3195782343652313E-3</v>
      </c>
      <c r="AM80" s="214">
        <f>'2.3'!AM80/'3.1.a'!$G$183</f>
        <v>4.9023326485246503E-3</v>
      </c>
      <c r="AN80" s="214">
        <f>'2.3'!AN80/'3.1.a'!$G$183</f>
        <v>4.2890140199428632E-3</v>
      </c>
      <c r="AO80" s="214">
        <f>'2.3'!AO80/'3.1.a'!$G$183</f>
        <v>0</v>
      </c>
      <c r="AP80" s="245">
        <f>'2.3'!AP80/'3.1.a'!$G$183</f>
        <v>1.3510924902832745E-2</v>
      </c>
      <c r="AQ80" s="244">
        <f>'2.3'!AQ80/'3.1.a'!$H$183</f>
        <v>4.6455953155107076E-3</v>
      </c>
      <c r="AR80" s="214">
        <f>'2.3'!AR80/'3.1.a'!$H$183</f>
        <v>0</v>
      </c>
      <c r="AS80" s="214">
        <f>'2.3'!AS80/'3.1.a'!$H$183</f>
        <v>0</v>
      </c>
      <c r="AT80" s="214">
        <f>'2.3'!AT80/'3.1.a'!$H$183</f>
        <v>4.6455953155107076E-3</v>
      </c>
      <c r="AU80" s="214">
        <f>'2.3'!AU80/'3.1.a'!$H$183</f>
        <v>5.3706043927177535E-3</v>
      </c>
      <c r="AV80" s="214">
        <f>'2.3'!AV80/'3.1.a'!$H$183</f>
        <v>4.5922245069746469E-3</v>
      </c>
      <c r="AW80" s="214">
        <f>'2.3'!AW80/'3.1.a'!$H$183</f>
        <v>0</v>
      </c>
      <c r="AX80" s="245">
        <f>'2.3'!AX80/'3.1.a'!$H$183</f>
        <v>1.4608424215203109E-2</v>
      </c>
      <c r="AY80" s="244">
        <f>'2.3'!AY80/'3.1.a'!$I$183</f>
        <v>4.8222119048907169E-3</v>
      </c>
      <c r="AZ80" s="214">
        <f>'2.3'!AZ80/'3.1.a'!$I$183</f>
        <v>0</v>
      </c>
      <c r="BA80" s="214">
        <f>'2.3'!BA80/'3.1.a'!$I$183</f>
        <v>0</v>
      </c>
      <c r="BB80" s="214">
        <f>'2.3'!BB80/'3.1.a'!$I$183</f>
        <v>4.8222119048907169E-3</v>
      </c>
      <c r="BC80" s="214">
        <f>'2.3'!BC80/'3.1.a'!$I$183</f>
        <v>5.6027658882358182E-3</v>
      </c>
      <c r="BD80" s="214">
        <f>'2.3'!BD80/'3.1.a'!$I$183</f>
        <v>4.919250487799268E-3</v>
      </c>
      <c r="BE80" s="214">
        <f>'2.3'!BE80/'3.1.a'!$I$183</f>
        <v>0</v>
      </c>
      <c r="BF80" s="245">
        <f>'2.3'!BF80/'3.1.a'!$I$183</f>
        <v>1.5344228280925803E-2</v>
      </c>
      <c r="BG80" s="244">
        <f>'2.3'!BG80/'3.1.a'!$J$183</f>
        <v>5.0418145108032941E-3</v>
      </c>
      <c r="BH80" s="214">
        <f>'2.3'!BH80/'3.1.a'!$J$183</f>
        <v>0</v>
      </c>
      <c r="BI80" s="214">
        <f>'2.3'!BI80/'3.1.a'!$J$183</f>
        <v>0</v>
      </c>
      <c r="BJ80" s="214">
        <f>'2.3'!BJ80/'3.1.a'!$J$183</f>
        <v>5.0418145108032941E-3</v>
      </c>
      <c r="BK80" s="214">
        <f>'2.3'!BK80/'3.1.a'!$J$183</f>
        <v>5.4151909409017257E-3</v>
      </c>
      <c r="BL80" s="214">
        <f>'2.3'!BL80/'3.1.a'!$J$183</f>
        <v>4.9409633217130039E-3</v>
      </c>
      <c r="BM80" s="214">
        <f>'2.3'!BM80/'3.1.a'!$J$183</f>
        <v>0</v>
      </c>
      <c r="BN80" s="245">
        <f>'2.3'!BN80/'3.1.a'!$J$183</f>
        <v>1.5397968773418024E-2</v>
      </c>
      <c r="BO80" s="244">
        <f>'2.3'!BO80/'3.1.a'!$K$183</f>
        <v>4.8689075901331615E-3</v>
      </c>
      <c r="BP80" s="214">
        <f>'2.3'!BP80/'3.1.a'!$K$183</f>
        <v>0</v>
      </c>
      <c r="BQ80" s="214">
        <f>'2.3'!BQ80/'3.1.a'!$K$183</f>
        <v>0</v>
      </c>
      <c r="BR80" s="214">
        <f>'2.3'!BR80/'3.1.a'!$K$183</f>
        <v>4.8689075901331615E-3</v>
      </c>
      <c r="BS80" s="214">
        <f>'2.3'!BS80/'3.1.a'!$K$183</f>
        <v>5.4688806217867529E-3</v>
      </c>
      <c r="BT80" s="214">
        <f>'2.3'!BT80/'3.1.a'!$K$183</f>
        <v>4.897627522857554E-3</v>
      </c>
      <c r="BU80" s="214">
        <f>'2.3'!BU80/'3.1.a'!$K$183</f>
        <v>0</v>
      </c>
      <c r="BV80" s="245">
        <f>'2.3'!BV80/'3.1.a'!$K$183</f>
        <v>1.523541573477747E-2</v>
      </c>
      <c r="BW80" s="244">
        <f>'2.3'!BW80/'3.1.a'!$L$183</f>
        <v>4.9901673146679898E-3</v>
      </c>
      <c r="BX80" s="214">
        <f>'2.3'!BX80/'3.1.a'!$L$183</f>
        <v>0</v>
      </c>
      <c r="BY80" s="214">
        <f>'2.3'!BY80/'3.1.a'!$L$183</f>
        <v>0</v>
      </c>
      <c r="BZ80" s="214">
        <f>'2.3'!BZ80/'3.1.a'!$L$183</f>
        <v>4.9901673146679898E-3</v>
      </c>
      <c r="CA80" s="214">
        <f>'2.3'!CA80/'3.1.a'!$L$183</f>
        <v>5.4857600981766327E-3</v>
      </c>
      <c r="CB80" s="214">
        <f>'2.3'!CB80/'3.1.a'!$L$183</f>
        <v>5.0928857534126813E-3</v>
      </c>
      <c r="CC80" s="214">
        <f>'2.3'!CC80/'3.1.a'!$L$183</f>
        <v>0</v>
      </c>
      <c r="CD80" s="245">
        <f>'2.3'!CD80/'3.1.a'!$L$183</f>
        <v>1.5568813166257304E-2</v>
      </c>
      <c r="CE80" s="244">
        <f>'2.3'!CE80/'3.1.a'!$M$183</f>
        <v>5.0538224051454167E-3</v>
      </c>
      <c r="CF80" s="214">
        <f>'2.3'!CF80/'3.1.a'!$M$183</f>
        <v>0</v>
      </c>
      <c r="CG80" s="214">
        <f>'2.3'!CG80/'3.1.a'!$M$183</f>
        <v>0</v>
      </c>
      <c r="CH80" s="214">
        <f>'2.3'!CH80/'3.1.a'!$M$183</f>
        <v>5.0538224051454167E-3</v>
      </c>
      <c r="CI80" s="214">
        <f>'2.3'!CI80/'3.1.a'!$M$183</f>
        <v>5.6766450868182142E-3</v>
      </c>
      <c r="CJ80" s="214">
        <f>'2.3'!CJ80/'3.1.a'!$M$183</f>
        <v>5.6005833187704511E-3</v>
      </c>
      <c r="CK80" s="214">
        <f>'2.3'!CK80/'3.1.a'!$M$183</f>
        <v>0</v>
      </c>
      <c r="CL80" s="214">
        <f>'2.3'!CL80/'3.1.a'!$M$183</f>
        <v>1.6331050810734084E-2</v>
      </c>
      <c r="CM80" s="244">
        <f>'2.3'!CM80/'3.1.a'!$N$183</f>
        <v>5.0582592862646568E-3</v>
      </c>
      <c r="CN80" s="214">
        <f>'2.3'!CN80/'3.1.a'!$N$183</f>
        <v>0</v>
      </c>
      <c r="CO80" s="214">
        <f>'2.3'!CO80/'3.1.a'!$N$183</f>
        <v>0</v>
      </c>
      <c r="CP80" s="214">
        <f>'2.3'!CP80/'3.1.a'!$N$183</f>
        <v>5.0582592862646568E-3</v>
      </c>
      <c r="CQ80" s="214">
        <f>'2.3'!CQ80/'3.1.a'!$N$183</f>
        <v>5.6816287600435899E-3</v>
      </c>
      <c r="CR80" s="214">
        <f>'2.3'!CR80/'3.1.a'!$N$183</f>
        <v>5.605500215406645E-3</v>
      </c>
      <c r="CS80" s="214">
        <f>'2.3'!CS80/'3.1.a'!$N$183</f>
        <v>0</v>
      </c>
      <c r="CT80" s="214">
        <f>'2.3'!CT80/'3.1.a'!$N$183</f>
        <v>1.6345388261714892E-2</v>
      </c>
    </row>
    <row r="81" spans="1:1" ht="20" customHeight="1" x14ac:dyDescent="0.2">
      <c r="A81" s="102" t="s">
        <v>587</v>
      </c>
    </row>
    <row r="82" spans="1:1" ht="20" customHeight="1" x14ac:dyDescent="0.2">
      <c r="A82" s="102" t="s">
        <v>846</v>
      </c>
    </row>
    <row r="83" spans="1:1" ht="20" customHeight="1" x14ac:dyDescent="0.2">
      <c r="A83" s="102" t="s">
        <v>588</v>
      </c>
    </row>
    <row r="84" spans="1:1" ht="20" customHeight="1" x14ac:dyDescent="0.2">
      <c r="A84" s="102" t="s">
        <v>797</v>
      </c>
    </row>
    <row r="85" spans="1:1" ht="20" customHeight="1" x14ac:dyDescent="0.2">
      <c r="A85" s="102" t="s">
        <v>590</v>
      </c>
    </row>
    <row r="86" spans="1:1" ht="20" customHeight="1" x14ac:dyDescent="0.2">
      <c r="A86" s="102" t="s">
        <v>844</v>
      </c>
    </row>
    <row r="87" spans="1:1" ht="20" customHeight="1" x14ac:dyDescent="0.2">
      <c r="A87" s="102" t="s">
        <v>591</v>
      </c>
    </row>
    <row r="88" spans="1:1" ht="20" customHeight="1" x14ac:dyDescent="0.2">
      <c r="A88" s="102" t="s">
        <v>618</v>
      </c>
    </row>
    <row r="89" spans="1:1" ht="20" customHeight="1" x14ac:dyDescent="0.2">
      <c r="A89" s="102" t="s">
        <v>592</v>
      </c>
    </row>
    <row r="90" spans="1:1" ht="20" customHeight="1" x14ac:dyDescent="0.2">
      <c r="A90" s="102" t="s">
        <v>593</v>
      </c>
    </row>
    <row r="91" spans="1:1" ht="20" customHeight="1" x14ac:dyDescent="0.2">
      <c r="A91" s="102" t="s">
        <v>607</v>
      </c>
    </row>
    <row r="92" spans="1:1" ht="20" customHeight="1" x14ac:dyDescent="0.2">
      <c r="A92" s="102" t="s">
        <v>604</v>
      </c>
    </row>
    <row r="93" spans="1:1" ht="20" customHeight="1" x14ac:dyDescent="0.2">
      <c r="A93" s="102" t="s">
        <v>608</v>
      </c>
    </row>
    <row r="94" spans="1:1" ht="20" customHeight="1" x14ac:dyDescent="0.2">
      <c r="A94" s="102" t="s">
        <v>609</v>
      </c>
    </row>
    <row r="95" spans="1:1" ht="20" customHeight="1" x14ac:dyDescent="0.2">
      <c r="A95" s="102" t="s">
        <v>612</v>
      </c>
    </row>
    <row r="96" spans="1:1" ht="20" customHeight="1" x14ac:dyDescent="0.2">
      <c r="A96" s="102" t="s">
        <v>613</v>
      </c>
    </row>
  </sheetData>
  <mergeCells count="73">
    <mergeCell ref="CE4:CL4"/>
    <mergeCell ref="CE5:CH5"/>
    <mergeCell ref="CI5:CI6"/>
    <mergeCell ref="CJ5:CJ6"/>
    <mergeCell ref="CK5:CK6"/>
    <mergeCell ref="CL5:CL6"/>
    <mergeCell ref="AI4:AP4"/>
    <mergeCell ref="K5:N5"/>
    <mergeCell ref="O5:O6"/>
    <mergeCell ref="P5:P6"/>
    <mergeCell ref="Q5:Q6"/>
    <mergeCell ref="AI5:AL5"/>
    <mergeCell ref="AA5:AD5"/>
    <mergeCell ref="AE5:AE6"/>
    <mergeCell ref="AF5:AF6"/>
    <mergeCell ref="AG5:AG6"/>
    <mergeCell ref="AH5:AH6"/>
    <mergeCell ref="A4:B6"/>
    <mergeCell ref="C4:J4"/>
    <mergeCell ref="K4:R4"/>
    <mergeCell ref="S4:Z4"/>
    <mergeCell ref="AA4:AH4"/>
    <mergeCell ref="C5:F5"/>
    <mergeCell ref="G5:G6"/>
    <mergeCell ref="H5:H6"/>
    <mergeCell ref="I5:I6"/>
    <mergeCell ref="J5:J6"/>
    <mergeCell ref="R5:R6"/>
    <mergeCell ref="S5:V5"/>
    <mergeCell ref="W5:W6"/>
    <mergeCell ref="X5:X6"/>
    <mergeCell ref="Y5:Y6"/>
    <mergeCell ref="Z5:Z6"/>
    <mergeCell ref="AQ4:AX4"/>
    <mergeCell ref="AY4:BF4"/>
    <mergeCell ref="BG4:BN4"/>
    <mergeCell ref="BO4:BV4"/>
    <mergeCell ref="BW4:CD4"/>
    <mergeCell ref="BD5:BD6"/>
    <mergeCell ref="AM5:AM6"/>
    <mergeCell ref="AN5:AN6"/>
    <mergeCell ref="AO5:AO6"/>
    <mergeCell ref="AP5:AP6"/>
    <mergeCell ref="AQ5:AT5"/>
    <mergeCell ref="AU5:AU6"/>
    <mergeCell ref="AV5:AV6"/>
    <mergeCell ref="AW5:AW6"/>
    <mergeCell ref="AX5:AX6"/>
    <mergeCell ref="AY5:BB5"/>
    <mergeCell ref="BC5:BC6"/>
    <mergeCell ref="BV5:BV6"/>
    <mergeCell ref="BE5:BE6"/>
    <mergeCell ref="BF5:BF6"/>
    <mergeCell ref="BG5:BJ5"/>
    <mergeCell ref="BK5:BK6"/>
    <mergeCell ref="BL5:BL6"/>
    <mergeCell ref="BM5:BM6"/>
    <mergeCell ref="BN5:BN6"/>
    <mergeCell ref="BO5:BR5"/>
    <mergeCell ref="BS5:BS6"/>
    <mergeCell ref="BT5:BT6"/>
    <mergeCell ref="BU5:BU6"/>
    <mergeCell ref="BW5:BZ5"/>
    <mergeCell ref="CA5:CA6"/>
    <mergeCell ref="CB5:CB6"/>
    <mergeCell ref="CC5:CC6"/>
    <mergeCell ref="CD5:CD6"/>
    <mergeCell ref="CM4:CT4"/>
    <mergeCell ref="CM5:CP5"/>
    <mergeCell ref="CQ5:CQ6"/>
    <mergeCell ref="CR5:CR6"/>
    <mergeCell ref="CS5:CS6"/>
    <mergeCell ref="CT5:CT6"/>
  </mergeCells>
  <pageMargins left="0.511811024" right="0.511811024" top="0.78740157499999996" bottom="0.78740157499999996" header="0.31496062000000002" footer="0.31496062000000002"/>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A9743-F8A4-4C2F-B8AC-3EAA358987C5}">
  <sheetPr codeName="Planilha28"/>
  <dimension ref="A1:CT49"/>
  <sheetViews>
    <sheetView showGridLines="0" workbookViewId="0">
      <pane xSplit="2" ySplit="6" topLeftCell="CM7" activePane="bottomRight" state="frozen"/>
      <selection pane="topRight" activeCell="C1" sqref="C1"/>
      <selection pane="bottomLeft" activeCell="A7" sqref="A7"/>
      <selection pane="bottomRight" activeCell="A3" sqref="A3"/>
    </sheetView>
  </sheetViews>
  <sheetFormatPr baseColWidth="10" defaultColWidth="9.1640625" defaultRowHeight="20" customHeight="1" x14ac:dyDescent="0.2"/>
  <cols>
    <col min="1" max="1" width="9.1640625" style="114"/>
    <col min="2" max="2" width="77.6640625" style="114" bestFit="1" customWidth="1"/>
    <col min="3" max="3" width="15.6640625" style="114" customWidth="1"/>
    <col min="4" max="4" width="15" style="114" customWidth="1"/>
    <col min="5" max="11" width="15.6640625" style="114" customWidth="1"/>
    <col min="12" max="12" width="15" style="114" customWidth="1"/>
    <col min="13" max="19" width="15.6640625" style="114" customWidth="1"/>
    <col min="20" max="20" width="15" style="114" customWidth="1"/>
    <col min="21" max="27" width="15.6640625" style="114" customWidth="1"/>
    <col min="28" max="28" width="15" style="114" customWidth="1"/>
    <col min="29" max="35" width="15.6640625" style="114" customWidth="1"/>
    <col min="36" max="36" width="15" style="114" customWidth="1"/>
    <col min="37" max="43" width="15.6640625" style="114" customWidth="1"/>
    <col min="44" max="44" width="15" style="114" customWidth="1"/>
    <col min="45" max="51" width="15.6640625" style="114" customWidth="1"/>
    <col min="52" max="52" width="15" style="114" customWidth="1"/>
    <col min="53" max="59" width="15.6640625" style="114" customWidth="1"/>
    <col min="60" max="60" width="15" style="114" customWidth="1"/>
    <col min="61" max="67" width="15.6640625" style="114" customWidth="1"/>
    <col min="68" max="68" width="15" style="114" customWidth="1"/>
    <col min="69" max="75" width="15.6640625" style="114" customWidth="1"/>
    <col min="76" max="76" width="15" style="114" customWidth="1"/>
    <col min="77" max="83" width="15.6640625" style="114" customWidth="1"/>
    <col min="84" max="84" width="15" style="114" customWidth="1"/>
    <col min="85" max="91" width="15.6640625" style="114" customWidth="1"/>
    <col min="92" max="92" width="15" style="114" customWidth="1"/>
    <col min="93" max="98" width="15.6640625" style="114" customWidth="1"/>
    <col min="99" max="16384" width="9.1640625" style="114"/>
  </cols>
  <sheetData>
    <row r="1" spans="1:98" ht="20" customHeight="1" x14ac:dyDescent="0.2">
      <c r="A1" s="96" t="s">
        <v>776</v>
      </c>
    </row>
    <row r="2" spans="1:98" ht="20" customHeight="1" x14ac:dyDescent="0.2">
      <c r="A2" s="96" t="s">
        <v>668</v>
      </c>
    </row>
    <row r="4" spans="1:98" s="133" customFormat="1" ht="20" customHeight="1" x14ac:dyDescent="0.2">
      <c r="A4" s="334" t="s">
        <v>529</v>
      </c>
      <c r="B4" s="335"/>
      <c r="C4" s="340">
        <v>2010</v>
      </c>
      <c r="D4" s="341"/>
      <c r="E4" s="341"/>
      <c r="F4" s="341"/>
      <c r="G4" s="341"/>
      <c r="H4" s="341"/>
      <c r="I4" s="341"/>
      <c r="J4" s="341"/>
      <c r="K4" s="359">
        <v>2011</v>
      </c>
      <c r="L4" s="341"/>
      <c r="M4" s="341"/>
      <c r="N4" s="341"/>
      <c r="O4" s="341"/>
      <c r="P4" s="341"/>
      <c r="Q4" s="341"/>
      <c r="R4" s="342"/>
      <c r="S4" s="359">
        <v>2012</v>
      </c>
      <c r="T4" s="341"/>
      <c r="U4" s="341"/>
      <c r="V4" s="341"/>
      <c r="W4" s="341"/>
      <c r="X4" s="341"/>
      <c r="Y4" s="341"/>
      <c r="Z4" s="342"/>
      <c r="AA4" s="359">
        <v>2013</v>
      </c>
      <c r="AB4" s="341"/>
      <c r="AC4" s="341"/>
      <c r="AD4" s="341"/>
      <c r="AE4" s="341"/>
      <c r="AF4" s="341"/>
      <c r="AG4" s="341"/>
      <c r="AH4" s="342"/>
      <c r="AI4" s="359">
        <v>2014</v>
      </c>
      <c r="AJ4" s="341"/>
      <c r="AK4" s="341"/>
      <c r="AL4" s="341"/>
      <c r="AM4" s="341"/>
      <c r="AN4" s="341"/>
      <c r="AO4" s="341"/>
      <c r="AP4" s="342"/>
      <c r="AQ4" s="359">
        <v>2015</v>
      </c>
      <c r="AR4" s="341"/>
      <c r="AS4" s="341"/>
      <c r="AT4" s="341"/>
      <c r="AU4" s="341"/>
      <c r="AV4" s="341"/>
      <c r="AW4" s="341"/>
      <c r="AX4" s="342"/>
      <c r="AY4" s="359">
        <v>2016</v>
      </c>
      <c r="AZ4" s="341"/>
      <c r="BA4" s="341"/>
      <c r="BB4" s="341"/>
      <c r="BC4" s="341"/>
      <c r="BD4" s="341"/>
      <c r="BE4" s="341"/>
      <c r="BF4" s="342"/>
      <c r="BG4" s="359">
        <v>2017</v>
      </c>
      <c r="BH4" s="341"/>
      <c r="BI4" s="341"/>
      <c r="BJ4" s="341"/>
      <c r="BK4" s="341"/>
      <c r="BL4" s="341"/>
      <c r="BM4" s="341"/>
      <c r="BN4" s="342"/>
      <c r="BO4" s="359">
        <v>2018</v>
      </c>
      <c r="BP4" s="341"/>
      <c r="BQ4" s="341"/>
      <c r="BR4" s="341"/>
      <c r="BS4" s="341"/>
      <c r="BT4" s="341"/>
      <c r="BU4" s="341"/>
      <c r="BV4" s="342"/>
      <c r="BW4" s="359">
        <v>2019</v>
      </c>
      <c r="BX4" s="341"/>
      <c r="BY4" s="341"/>
      <c r="BZ4" s="341"/>
      <c r="CA4" s="341"/>
      <c r="CB4" s="341"/>
      <c r="CC4" s="341"/>
      <c r="CD4" s="342"/>
      <c r="CE4" s="359">
        <v>2020</v>
      </c>
      <c r="CF4" s="341"/>
      <c r="CG4" s="341"/>
      <c r="CH4" s="341"/>
      <c r="CI4" s="341"/>
      <c r="CJ4" s="341"/>
      <c r="CK4" s="341"/>
      <c r="CL4" s="342"/>
      <c r="CM4" s="359">
        <v>2021</v>
      </c>
      <c r="CN4" s="341"/>
      <c r="CO4" s="341"/>
      <c r="CP4" s="341"/>
      <c r="CQ4" s="341"/>
      <c r="CR4" s="341"/>
      <c r="CS4" s="341"/>
      <c r="CT4" s="342"/>
    </row>
    <row r="5" spans="1:98" s="133" customFormat="1" ht="20" customHeight="1" x14ac:dyDescent="0.2">
      <c r="A5" s="336"/>
      <c r="B5" s="337"/>
      <c r="C5" s="340" t="s">
        <v>241</v>
      </c>
      <c r="D5" s="341"/>
      <c r="E5" s="341"/>
      <c r="F5" s="343"/>
      <c r="G5" s="344" t="s">
        <v>580</v>
      </c>
      <c r="H5" s="344" t="s">
        <v>581</v>
      </c>
      <c r="I5" s="344" t="s">
        <v>582</v>
      </c>
      <c r="J5" s="346" t="s">
        <v>583</v>
      </c>
      <c r="K5" s="359" t="s">
        <v>241</v>
      </c>
      <c r="L5" s="341"/>
      <c r="M5" s="341"/>
      <c r="N5" s="343"/>
      <c r="O5" s="344" t="s">
        <v>580</v>
      </c>
      <c r="P5" s="344" t="s">
        <v>581</v>
      </c>
      <c r="Q5" s="344" t="s">
        <v>582</v>
      </c>
      <c r="R5" s="360" t="s">
        <v>583</v>
      </c>
      <c r="S5" s="359" t="s">
        <v>241</v>
      </c>
      <c r="T5" s="341"/>
      <c r="U5" s="341"/>
      <c r="V5" s="343"/>
      <c r="W5" s="344" t="s">
        <v>580</v>
      </c>
      <c r="X5" s="344" t="s">
        <v>581</v>
      </c>
      <c r="Y5" s="344" t="s">
        <v>582</v>
      </c>
      <c r="Z5" s="360" t="s">
        <v>583</v>
      </c>
      <c r="AA5" s="359" t="s">
        <v>241</v>
      </c>
      <c r="AB5" s="341"/>
      <c r="AC5" s="341"/>
      <c r="AD5" s="343"/>
      <c r="AE5" s="344" t="s">
        <v>580</v>
      </c>
      <c r="AF5" s="344" t="s">
        <v>581</v>
      </c>
      <c r="AG5" s="344" t="s">
        <v>582</v>
      </c>
      <c r="AH5" s="360" t="s">
        <v>583</v>
      </c>
      <c r="AI5" s="359" t="s">
        <v>241</v>
      </c>
      <c r="AJ5" s="341"/>
      <c r="AK5" s="341"/>
      <c r="AL5" s="343"/>
      <c r="AM5" s="344" t="s">
        <v>580</v>
      </c>
      <c r="AN5" s="344" t="s">
        <v>581</v>
      </c>
      <c r="AO5" s="344" t="s">
        <v>582</v>
      </c>
      <c r="AP5" s="360" t="s">
        <v>583</v>
      </c>
      <c r="AQ5" s="359" t="s">
        <v>241</v>
      </c>
      <c r="AR5" s="341"/>
      <c r="AS5" s="341"/>
      <c r="AT5" s="343"/>
      <c r="AU5" s="344" t="s">
        <v>580</v>
      </c>
      <c r="AV5" s="344" t="s">
        <v>581</v>
      </c>
      <c r="AW5" s="344" t="s">
        <v>582</v>
      </c>
      <c r="AX5" s="360" t="s">
        <v>583</v>
      </c>
      <c r="AY5" s="359" t="s">
        <v>241</v>
      </c>
      <c r="AZ5" s="341"/>
      <c r="BA5" s="341"/>
      <c r="BB5" s="343"/>
      <c r="BC5" s="344" t="s">
        <v>580</v>
      </c>
      <c r="BD5" s="344" t="s">
        <v>581</v>
      </c>
      <c r="BE5" s="344" t="s">
        <v>582</v>
      </c>
      <c r="BF5" s="360" t="s">
        <v>583</v>
      </c>
      <c r="BG5" s="359" t="s">
        <v>241</v>
      </c>
      <c r="BH5" s="341"/>
      <c r="BI5" s="341"/>
      <c r="BJ5" s="343"/>
      <c r="BK5" s="344" t="s">
        <v>580</v>
      </c>
      <c r="BL5" s="344" t="s">
        <v>581</v>
      </c>
      <c r="BM5" s="344" t="s">
        <v>582</v>
      </c>
      <c r="BN5" s="360" t="s">
        <v>583</v>
      </c>
      <c r="BO5" s="359" t="s">
        <v>241</v>
      </c>
      <c r="BP5" s="341"/>
      <c r="BQ5" s="341"/>
      <c r="BR5" s="343"/>
      <c r="BS5" s="344" t="s">
        <v>580</v>
      </c>
      <c r="BT5" s="344" t="s">
        <v>581</v>
      </c>
      <c r="BU5" s="344" t="s">
        <v>582</v>
      </c>
      <c r="BV5" s="360" t="s">
        <v>583</v>
      </c>
      <c r="BW5" s="359" t="s">
        <v>241</v>
      </c>
      <c r="BX5" s="341"/>
      <c r="BY5" s="341"/>
      <c r="BZ5" s="343"/>
      <c r="CA5" s="344" t="s">
        <v>580</v>
      </c>
      <c r="CB5" s="344" t="s">
        <v>581</v>
      </c>
      <c r="CC5" s="344" t="s">
        <v>582</v>
      </c>
      <c r="CD5" s="346" t="s">
        <v>583</v>
      </c>
      <c r="CE5" s="359" t="s">
        <v>241</v>
      </c>
      <c r="CF5" s="341"/>
      <c r="CG5" s="341"/>
      <c r="CH5" s="343"/>
      <c r="CI5" s="344" t="s">
        <v>580</v>
      </c>
      <c r="CJ5" s="344" t="s">
        <v>581</v>
      </c>
      <c r="CK5" s="344" t="s">
        <v>582</v>
      </c>
      <c r="CL5" s="346" t="s">
        <v>583</v>
      </c>
      <c r="CM5" s="359" t="s">
        <v>241</v>
      </c>
      <c r="CN5" s="341"/>
      <c r="CO5" s="341"/>
      <c r="CP5" s="343"/>
      <c r="CQ5" s="344" t="s">
        <v>580</v>
      </c>
      <c r="CR5" s="344" t="s">
        <v>581</v>
      </c>
      <c r="CS5" s="344" t="s">
        <v>582</v>
      </c>
      <c r="CT5" s="346" t="s">
        <v>583</v>
      </c>
    </row>
    <row r="6" spans="1:98" s="133" customFormat="1" ht="34" x14ac:dyDescent="0.2">
      <c r="A6" s="338"/>
      <c r="B6" s="339"/>
      <c r="C6" s="24" t="s">
        <v>584</v>
      </c>
      <c r="D6" s="25" t="s">
        <v>585</v>
      </c>
      <c r="E6" s="25" t="s">
        <v>582</v>
      </c>
      <c r="F6" s="25" t="s">
        <v>241</v>
      </c>
      <c r="G6" s="345"/>
      <c r="H6" s="345"/>
      <c r="I6" s="345"/>
      <c r="J6" s="347"/>
      <c r="K6" s="28" t="s">
        <v>584</v>
      </c>
      <c r="L6" s="25" t="s">
        <v>585</v>
      </c>
      <c r="M6" s="25" t="s">
        <v>582</v>
      </c>
      <c r="N6" s="25" t="s">
        <v>241</v>
      </c>
      <c r="O6" s="345"/>
      <c r="P6" s="345"/>
      <c r="Q6" s="345"/>
      <c r="R6" s="361"/>
      <c r="S6" s="28" t="s">
        <v>584</v>
      </c>
      <c r="T6" s="25" t="s">
        <v>585</v>
      </c>
      <c r="U6" s="25" t="s">
        <v>582</v>
      </c>
      <c r="V6" s="25" t="s">
        <v>241</v>
      </c>
      <c r="W6" s="345"/>
      <c r="X6" s="345"/>
      <c r="Y6" s="345"/>
      <c r="Z6" s="361"/>
      <c r="AA6" s="28" t="s">
        <v>584</v>
      </c>
      <c r="AB6" s="25" t="s">
        <v>585</v>
      </c>
      <c r="AC6" s="25" t="s">
        <v>582</v>
      </c>
      <c r="AD6" s="25" t="s">
        <v>241</v>
      </c>
      <c r="AE6" s="345"/>
      <c r="AF6" s="345"/>
      <c r="AG6" s="345"/>
      <c r="AH6" s="361"/>
      <c r="AI6" s="28" t="s">
        <v>584</v>
      </c>
      <c r="AJ6" s="25" t="s">
        <v>585</v>
      </c>
      <c r="AK6" s="25" t="s">
        <v>582</v>
      </c>
      <c r="AL6" s="25" t="s">
        <v>241</v>
      </c>
      <c r="AM6" s="345"/>
      <c r="AN6" s="345"/>
      <c r="AO6" s="345"/>
      <c r="AP6" s="361"/>
      <c r="AQ6" s="28" t="s">
        <v>584</v>
      </c>
      <c r="AR6" s="25" t="s">
        <v>585</v>
      </c>
      <c r="AS6" s="25" t="s">
        <v>582</v>
      </c>
      <c r="AT6" s="25" t="s">
        <v>241</v>
      </c>
      <c r="AU6" s="345"/>
      <c r="AV6" s="345"/>
      <c r="AW6" s="345"/>
      <c r="AX6" s="361"/>
      <c r="AY6" s="28" t="s">
        <v>584</v>
      </c>
      <c r="AZ6" s="25" t="s">
        <v>585</v>
      </c>
      <c r="BA6" s="25" t="s">
        <v>582</v>
      </c>
      <c r="BB6" s="25" t="s">
        <v>241</v>
      </c>
      <c r="BC6" s="345"/>
      <c r="BD6" s="345"/>
      <c r="BE6" s="345"/>
      <c r="BF6" s="361"/>
      <c r="BG6" s="28" t="s">
        <v>584</v>
      </c>
      <c r="BH6" s="25" t="s">
        <v>585</v>
      </c>
      <c r="BI6" s="25" t="s">
        <v>582</v>
      </c>
      <c r="BJ6" s="25" t="s">
        <v>241</v>
      </c>
      <c r="BK6" s="345"/>
      <c r="BL6" s="345"/>
      <c r="BM6" s="345"/>
      <c r="BN6" s="361"/>
      <c r="BO6" s="28" t="s">
        <v>584</v>
      </c>
      <c r="BP6" s="25" t="s">
        <v>585</v>
      </c>
      <c r="BQ6" s="25" t="s">
        <v>582</v>
      </c>
      <c r="BR6" s="25" t="s">
        <v>241</v>
      </c>
      <c r="BS6" s="345"/>
      <c r="BT6" s="345"/>
      <c r="BU6" s="345"/>
      <c r="BV6" s="361"/>
      <c r="BW6" s="28" t="s">
        <v>584</v>
      </c>
      <c r="BX6" s="25" t="s">
        <v>585</v>
      </c>
      <c r="BY6" s="25" t="s">
        <v>582</v>
      </c>
      <c r="BZ6" s="25" t="s">
        <v>241</v>
      </c>
      <c r="CA6" s="345"/>
      <c r="CB6" s="345"/>
      <c r="CC6" s="345"/>
      <c r="CD6" s="347"/>
      <c r="CE6" s="28" t="s">
        <v>584</v>
      </c>
      <c r="CF6" s="25" t="s">
        <v>585</v>
      </c>
      <c r="CG6" s="25" t="s">
        <v>582</v>
      </c>
      <c r="CH6" s="25" t="s">
        <v>241</v>
      </c>
      <c r="CI6" s="345"/>
      <c r="CJ6" s="345"/>
      <c r="CK6" s="345"/>
      <c r="CL6" s="347"/>
      <c r="CM6" s="28" t="s">
        <v>584</v>
      </c>
      <c r="CN6" s="25" t="s">
        <v>585</v>
      </c>
      <c r="CO6" s="25" t="s">
        <v>582</v>
      </c>
      <c r="CP6" s="25" t="s">
        <v>241</v>
      </c>
      <c r="CQ6" s="345"/>
      <c r="CR6" s="345"/>
      <c r="CS6" s="345"/>
      <c r="CT6" s="347"/>
    </row>
    <row r="7" spans="1:98" ht="20" customHeight="1" x14ac:dyDescent="0.2">
      <c r="A7" s="18" t="s">
        <v>399</v>
      </c>
      <c r="B7" s="19" t="s">
        <v>809</v>
      </c>
      <c r="C7" s="216">
        <f>'2.4'!C7/'3.1.a'!$C$183</f>
        <v>0.23736843473592126</v>
      </c>
      <c r="D7" s="93">
        <f>'2.4'!D7/'3.1.a'!$C$183</f>
        <v>1.7892849358196551E-2</v>
      </c>
      <c r="E7" s="93">
        <f>'2.4'!E7/'3.1.a'!$C$183</f>
        <v>-8.8903320177042492E-4</v>
      </c>
      <c r="F7" s="93">
        <f>'2.4'!F7/'3.1.a'!$C$183</f>
        <v>0.25437225089234738</v>
      </c>
      <c r="G7" s="93">
        <f>'2.4'!G7/'3.1.a'!$C$183</f>
        <v>0.12223652509508923</v>
      </c>
      <c r="H7" s="93">
        <f>'2.4'!H7/'3.1.a'!$C$183</f>
        <v>8.0830663419338658E-2</v>
      </c>
      <c r="I7" s="93">
        <f>'2.4'!I7/'3.1.a'!$C$183</f>
        <v>-9.1419281272775432E-2</v>
      </c>
      <c r="J7" s="217">
        <f>'2.4'!J7/'3.1.a'!$C$183</f>
        <v>0.36602015813399991</v>
      </c>
      <c r="K7" s="216">
        <f>'2.4'!K7/'3.1.a'!$D$183</f>
        <v>0.24018478692252365</v>
      </c>
      <c r="L7" s="93">
        <f>'2.4'!L7/'3.1.a'!$D$183</f>
        <v>1.812151727157273E-2</v>
      </c>
      <c r="M7" s="93">
        <f>'2.4'!M7/'3.1.a'!$D$183</f>
        <v>-5.8037026932292461E-4</v>
      </c>
      <c r="N7" s="93">
        <f>'2.4'!N7/'3.1.a'!$D$183</f>
        <v>0.2577259339247735</v>
      </c>
      <c r="O7" s="93">
        <f>'2.4'!O7/'3.1.a'!$D$183</f>
        <v>0.1204460797641487</v>
      </c>
      <c r="P7" s="93">
        <f>'2.4'!P7/'3.1.a'!$D$183</f>
        <v>8.2582469219971796E-2</v>
      </c>
      <c r="Q7" s="93">
        <f>'2.4'!Q7/'3.1.a'!$D$183</f>
        <v>-9.112564002599842E-2</v>
      </c>
      <c r="R7" s="217">
        <f>'2.4'!R7/'3.1.a'!$D$183</f>
        <v>0.36962884288289549</v>
      </c>
      <c r="S7" s="216">
        <f>'2.4'!S7/'3.1.a'!$E$183</f>
        <v>0.24292367498937742</v>
      </c>
      <c r="T7" s="93">
        <f>'2.4'!T7/'3.1.a'!$E$183</f>
        <v>1.9001335684437026E-2</v>
      </c>
      <c r="U7" s="93">
        <f>'2.4'!U7/'3.1.a'!$E$183</f>
        <v>-6.8711919181849135E-4</v>
      </c>
      <c r="V7" s="93">
        <f>'2.4'!V7/'3.1.a'!$E$183</f>
        <v>0.26123789148199594</v>
      </c>
      <c r="W7" s="93">
        <f>'2.4'!W7/'3.1.a'!$E$183</f>
        <v>0.12026824734354194</v>
      </c>
      <c r="X7" s="93">
        <f>'2.4'!X7/'3.1.a'!$E$183</f>
        <v>8.4624510341876666E-2</v>
      </c>
      <c r="Y7" s="93">
        <f>'2.4'!Y7/'3.1.a'!$E$183</f>
        <v>-9.1795872188418018E-2</v>
      </c>
      <c r="Z7" s="217">
        <f>'2.4'!Z7/'3.1.a'!$E$183</f>
        <v>0.37433477697899659</v>
      </c>
      <c r="AA7" s="216">
        <f>'2.4'!AA7/'3.1.a'!$F$183</f>
        <v>0.23850827042729747</v>
      </c>
      <c r="AB7" s="93">
        <f>'2.4'!AB7/'3.1.a'!$F$183</f>
        <v>1.9674277081689444E-2</v>
      </c>
      <c r="AC7" s="93">
        <f>'2.4'!AC7/'3.1.a'!$F$183</f>
        <v>-6.5606488385610445E-4</v>
      </c>
      <c r="AD7" s="93">
        <f>'2.4'!AD7/'3.1.a'!$F$183</f>
        <v>0.25752648262513078</v>
      </c>
      <c r="AE7" s="93">
        <f>'2.4'!AE7/'3.1.a'!$F$183</f>
        <v>0.12008922246924597</v>
      </c>
      <c r="AF7" s="93">
        <f>'2.4'!AF7/'3.1.a'!$F$183</f>
        <v>8.1331589711974531E-2</v>
      </c>
      <c r="AG7" s="93">
        <f>'2.4'!AG7/'3.1.a'!$F$183</f>
        <v>-8.7293941772544514E-2</v>
      </c>
      <c r="AH7" s="217">
        <f>'2.4'!AH7/'3.1.a'!$F$183</f>
        <v>0.37165335303380681</v>
      </c>
      <c r="AI7" s="216">
        <f>'2.4'!AI7/'3.1.a'!$G$183</f>
        <v>0.22644551379723749</v>
      </c>
      <c r="AJ7" s="93">
        <f>'2.4'!AJ7/'3.1.a'!$G$183</f>
        <v>2.0423471604631493E-2</v>
      </c>
      <c r="AK7" s="93">
        <f>'2.4'!AK7/'3.1.a'!$G$183</f>
        <v>-8.2885481158957329E-4</v>
      </c>
      <c r="AL7" s="93">
        <f>'2.4'!AL7/'3.1.a'!$G$183</f>
        <v>0.2460401305902794</v>
      </c>
      <c r="AM7" s="93">
        <f>'2.4'!AM7/'3.1.a'!$G$183</f>
        <v>0.11952881373490201</v>
      </c>
      <c r="AN7" s="93">
        <f>'2.4'!AN7/'3.1.a'!$G$183</f>
        <v>8.3765245098299593E-2</v>
      </c>
      <c r="AO7" s="93">
        <f>'2.4'!AO7/'3.1.a'!$G$183</f>
        <v>-8.7398794017459439E-2</v>
      </c>
      <c r="AP7" s="217">
        <f>'2.4'!AP7/'3.1.a'!$G$183</f>
        <v>0.3619353954060216</v>
      </c>
      <c r="AQ7" s="216">
        <f>'2.4'!AQ7/'3.1.a'!$H$183</f>
        <v>0.23289565411981122</v>
      </c>
      <c r="AR7" s="93">
        <f>'2.4'!AR7/'3.1.a'!$H$183</f>
        <v>2.2926076760231808E-2</v>
      </c>
      <c r="AS7" s="93">
        <f>'2.4'!AS7/'3.1.a'!$H$183</f>
        <v>-8.9863832721209075E-4</v>
      </c>
      <c r="AT7" s="93">
        <f>'2.4'!AT7/'3.1.a'!$H$183</f>
        <v>0.25492309255283091</v>
      </c>
      <c r="AU7" s="93">
        <f>'2.4'!AU7/'3.1.a'!$H$183</f>
        <v>0.12146836615032071</v>
      </c>
      <c r="AV7" s="93">
        <f>'2.4'!AV7/'3.1.a'!$H$183</f>
        <v>8.598258975154878E-2</v>
      </c>
      <c r="AW7" s="93">
        <f>'2.4'!AW7/'3.1.a'!$H$183</f>
        <v>-8.7554681537329787E-2</v>
      </c>
      <c r="AX7" s="217">
        <f>'2.4'!AX7/'3.1.a'!$H$183</f>
        <v>0.37481936691737061</v>
      </c>
      <c r="AY7" s="216">
        <f>'2.4'!AY7/'3.1.a'!$I$183</f>
        <v>0.23715132250140136</v>
      </c>
      <c r="AZ7" s="93">
        <f>'2.4'!AZ7/'3.1.a'!$I$183</f>
        <v>2.3170129158978439E-2</v>
      </c>
      <c r="BA7" s="93">
        <f>'2.4'!BA7/'3.1.a'!$I$183</f>
        <v>-1.0438640313602992E-3</v>
      </c>
      <c r="BB7" s="93">
        <f>'2.4'!BB7/'3.1.a'!$I$183</f>
        <v>0.25927758762901953</v>
      </c>
      <c r="BC7" s="93">
        <f>'2.4'!BC7/'3.1.a'!$I$183</f>
        <v>0.12156788454402796</v>
      </c>
      <c r="BD7" s="93">
        <f>'2.4'!BD7/'3.1.a'!$I$183</f>
        <v>8.8988327279474033E-2</v>
      </c>
      <c r="BE7" s="93">
        <f>'2.4'!BE7/'3.1.a'!$I$183</f>
        <v>-8.8018816486539891E-2</v>
      </c>
      <c r="BF7" s="217">
        <f>'2.4'!BF7/'3.1.a'!$I$183</f>
        <v>0.38181498296598165</v>
      </c>
      <c r="BG7" s="216">
        <f>'2.4'!BG7/'3.1.a'!$J$183</f>
        <v>0.22313906051628793</v>
      </c>
      <c r="BH7" s="93">
        <f>'2.4'!BH7/'3.1.a'!$J$183</f>
        <v>2.4149267511781012E-2</v>
      </c>
      <c r="BI7" s="93">
        <f>'2.4'!BI7/'3.1.a'!$J$183</f>
        <v>-9.8257712157308677E-4</v>
      </c>
      <c r="BJ7" s="93">
        <f>'2.4'!BJ7/'3.1.a'!$J$183</f>
        <v>0.24630575090649587</v>
      </c>
      <c r="BK7" s="93">
        <f>'2.4'!BK7/'3.1.a'!$J$183</f>
        <v>0.12111892343882197</v>
      </c>
      <c r="BL7" s="93">
        <f>'2.4'!BL7/'3.1.a'!$J$183</f>
        <v>8.7358152738730405E-2</v>
      </c>
      <c r="BM7" s="93">
        <f>'2.4'!BM7/'3.1.a'!$J$183</f>
        <v>-8.4744684470929976E-2</v>
      </c>
      <c r="BN7" s="217">
        <f>'2.4'!BN7/'3.1.a'!$J$183</f>
        <v>0.37003814261311829</v>
      </c>
      <c r="BO7" s="216">
        <f>'2.4'!BO7/'3.1.a'!$K$183</f>
        <v>0.23408614372498648</v>
      </c>
      <c r="BP7" s="93">
        <f>'2.4'!BP7/'3.1.a'!$K$183</f>
        <v>1.9705394688798922E-2</v>
      </c>
      <c r="BQ7" s="93">
        <f>'2.4'!BQ7/'3.1.a'!$K$183</f>
        <v>-8.8305832221253122E-4</v>
      </c>
      <c r="BR7" s="93">
        <f>'2.4'!BR7/'3.1.a'!$K$183</f>
        <v>0.25290848009157291</v>
      </c>
      <c r="BS7" s="93">
        <f>'2.4'!BS7/'3.1.a'!$K$183</f>
        <v>0.12193730208210679</v>
      </c>
      <c r="BT7" s="93">
        <f>'2.4'!BT7/'3.1.a'!$K$183</f>
        <v>8.962828672973544E-2</v>
      </c>
      <c r="BU7" s="93">
        <f>'2.4'!BU7/'3.1.a'!$K$183</f>
        <v>-8.7971920865666658E-2</v>
      </c>
      <c r="BV7" s="217">
        <f>'2.4'!BV7/'3.1.a'!$K$183</f>
        <v>0.37650214803774851</v>
      </c>
      <c r="BW7" s="216">
        <f>'2.4'!BW7/'3.1.a'!$L$183</f>
        <v>0.24232383342545674</v>
      </c>
      <c r="BX7" s="93">
        <f>'2.4'!BX7/'3.1.a'!$L$183</f>
        <v>2.1591370925004395E-2</v>
      </c>
      <c r="BY7" s="93">
        <f>'2.4'!BY7/'3.1.a'!$L$183</f>
        <v>-6.9592811387428366E-4</v>
      </c>
      <c r="BZ7" s="93">
        <f>'2.4'!BZ7/'3.1.a'!$L$183</f>
        <v>0.26321927623658686</v>
      </c>
      <c r="CA7" s="93">
        <f>'2.4'!CA7/'3.1.a'!$L$183</f>
        <v>0.12457993005054942</v>
      </c>
      <c r="CB7" s="93">
        <f>'2.4'!CB7/'3.1.a'!$L$183</f>
        <v>9.3425587958577305E-2</v>
      </c>
      <c r="CC7" s="93">
        <f>'2.4'!CC7/'3.1.a'!$L$183</f>
        <v>-8.8947499939424274E-2</v>
      </c>
      <c r="CD7" s="217">
        <f>'2.4'!CD7/'3.1.a'!$L$183</f>
        <v>0.39227729430628927</v>
      </c>
      <c r="CE7" s="216">
        <f>'2.4'!CE7/'3.1.a'!$M$183</f>
        <v>0.21331412041047379</v>
      </c>
      <c r="CF7" s="93">
        <f>'2.4'!CF7/'3.1.a'!$M$183</f>
        <v>1.7910744729073474E-2</v>
      </c>
      <c r="CG7" s="93">
        <f>'2.4'!CG7/'3.1.a'!$M$183</f>
        <v>-6.2856146172506208E-4</v>
      </c>
      <c r="CH7" s="93">
        <f>'2.4'!CH7/'3.1.a'!$M$183</f>
        <v>0.23059630367782222</v>
      </c>
      <c r="CI7" s="93">
        <f>'2.4'!CI7/'3.1.a'!$M$183</f>
        <v>0.13066171075838259</v>
      </c>
      <c r="CJ7" s="93">
        <f>'2.4'!CJ7/'3.1.a'!$M$183</f>
        <v>0.10061196381631907</v>
      </c>
      <c r="CK7" s="93">
        <f>'2.4'!CK7/'3.1.a'!$M$183</f>
        <v>-0.10183045198730879</v>
      </c>
      <c r="CL7" s="269">
        <f>'2.4'!CL7/'3.1.a'!$M$183</f>
        <v>0.36003952626521507</v>
      </c>
      <c r="CM7" s="216">
        <f>'2.4'!CM7/'3.1.a'!$N$183</f>
        <v>0.24039256285775087</v>
      </c>
      <c r="CN7" s="93">
        <f>'2.4'!CN7/'3.1.a'!$N$183</f>
        <v>1.5810526695475197E-2</v>
      </c>
      <c r="CO7" s="93">
        <f>'2.4'!CO7/'3.1.a'!$N$183</f>
        <v>0</v>
      </c>
      <c r="CP7" s="93">
        <f>'2.4'!CP7/'3.1.a'!$N$183</f>
        <v>0.25620308955322607</v>
      </c>
      <c r="CQ7" s="93">
        <f>'2.4'!CQ7/'3.1.a'!$N$183</f>
        <v>0.133439159482201</v>
      </c>
      <c r="CR7" s="93">
        <f>'2.4'!CR7/'3.1.a'!$N$183</f>
        <v>9.9240226150119418E-2</v>
      </c>
      <c r="CS7" s="93">
        <f>'2.4'!CS7/'3.1.a'!$N$183</f>
        <v>-9.4483058322465299E-2</v>
      </c>
      <c r="CT7" s="269">
        <f>'2.4'!CT7/'3.1.a'!$N$183</f>
        <v>0.39439941686308122</v>
      </c>
    </row>
    <row r="8" spans="1:98" ht="20" customHeight="1" x14ac:dyDescent="0.2">
      <c r="A8" s="134" t="s">
        <v>400</v>
      </c>
      <c r="B8" s="115" t="s">
        <v>242</v>
      </c>
      <c r="C8" s="218">
        <f>'2.4'!C8/'3.1.a'!$C$183</f>
        <v>0.14249575956568616</v>
      </c>
      <c r="D8" s="143">
        <f>'2.4'!D8/'3.1.a'!$C$183</f>
        <v>0</v>
      </c>
      <c r="E8" s="143">
        <f>'2.4'!E8/'3.1.a'!$C$183</f>
        <v>0</v>
      </c>
      <c r="F8" s="143">
        <f>'2.4'!F8/'3.1.a'!$C$183</f>
        <v>0.14249575956568616</v>
      </c>
      <c r="G8" s="143">
        <f>'2.4'!G8/'3.1.a'!$C$183</f>
        <v>7.7587101180559753E-2</v>
      </c>
      <c r="H8" s="143">
        <f>'2.4'!H8/'3.1.a'!$C$183</f>
        <v>1.5493897389479396E-2</v>
      </c>
      <c r="I8" s="143">
        <f>'2.4'!I8/'3.1.a'!$C$183</f>
        <v>0</v>
      </c>
      <c r="J8" s="219">
        <f>'2.4'!J8/'3.1.a'!$C$183</f>
        <v>0.23557675813572532</v>
      </c>
      <c r="K8" s="218">
        <f>'2.4'!K8/'3.1.a'!$D$183</f>
        <v>0.14851298783190675</v>
      </c>
      <c r="L8" s="143">
        <f>'2.4'!L8/'3.1.a'!$D$183</f>
        <v>0</v>
      </c>
      <c r="M8" s="143">
        <f>'2.4'!M8/'3.1.a'!$D$183</f>
        <v>0</v>
      </c>
      <c r="N8" s="143">
        <f>'2.4'!N8/'3.1.a'!$D$183</f>
        <v>0.14851298783190675</v>
      </c>
      <c r="O8" s="143">
        <f>'2.4'!O8/'3.1.a'!$D$183</f>
        <v>7.6557976086442436E-2</v>
      </c>
      <c r="P8" s="143">
        <f>'2.4'!P8/'3.1.a'!$D$183</f>
        <v>1.5977477851370318E-2</v>
      </c>
      <c r="Q8" s="143">
        <f>'2.4'!Q8/'3.1.a'!$D$183</f>
        <v>0</v>
      </c>
      <c r="R8" s="219">
        <f>'2.4'!R8/'3.1.a'!$D$183</f>
        <v>0.24104844176971948</v>
      </c>
      <c r="S8" s="218">
        <f>'2.4'!S8/'3.1.a'!$E$183</f>
        <v>0.14332411090206995</v>
      </c>
      <c r="T8" s="143">
        <f>'2.4'!T8/'3.1.a'!$E$183</f>
        <v>0</v>
      </c>
      <c r="U8" s="143">
        <f>'2.4'!U8/'3.1.a'!$E$183</f>
        <v>0</v>
      </c>
      <c r="V8" s="143">
        <f>'2.4'!V8/'3.1.a'!$E$183</f>
        <v>0.14332411090206995</v>
      </c>
      <c r="W8" s="143">
        <f>'2.4'!W8/'3.1.a'!$E$183</f>
        <v>7.6725806692208548E-2</v>
      </c>
      <c r="X8" s="143">
        <f>'2.4'!X8/'3.1.a'!$E$183</f>
        <v>1.6415327338352107E-2</v>
      </c>
      <c r="Y8" s="143">
        <f>'2.4'!Y8/'3.1.a'!$E$183</f>
        <v>0</v>
      </c>
      <c r="Z8" s="219">
        <f>'2.4'!Z8/'3.1.a'!$E$183</f>
        <v>0.2364652449326306</v>
      </c>
      <c r="AA8" s="218">
        <f>'2.4'!AA8/'3.1.a'!$F$183</f>
        <v>0.14125305743026459</v>
      </c>
      <c r="AB8" s="143">
        <f>'2.4'!AB8/'3.1.a'!$F$183</f>
        <v>0</v>
      </c>
      <c r="AC8" s="143">
        <f>'2.4'!AC8/'3.1.a'!$F$183</f>
        <v>0</v>
      </c>
      <c r="AD8" s="143">
        <f>'2.4'!AD8/'3.1.a'!$F$183</f>
        <v>0.14125305743026459</v>
      </c>
      <c r="AE8" s="143">
        <f>'2.4'!AE8/'3.1.a'!$F$183</f>
        <v>7.7053365497583015E-2</v>
      </c>
      <c r="AF8" s="143">
        <f>'2.4'!AF8/'3.1.a'!$F$183</f>
        <v>1.6462210093593135E-2</v>
      </c>
      <c r="AG8" s="143">
        <f>'2.4'!AG8/'3.1.a'!$F$183</f>
        <v>0</v>
      </c>
      <c r="AH8" s="219">
        <f>'2.4'!AH8/'3.1.a'!$F$183</f>
        <v>0.23476863302144074</v>
      </c>
      <c r="AI8" s="218">
        <f>'2.4'!AI8/'3.1.a'!$G$183</f>
        <v>0.13490074518820105</v>
      </c>
      <c r="AJ8" s="143">
        <f>'2.4'!AJ8/'3.1.a'!$G$183</f>
        <v>0</v>
      </c>
      <c r="AK8" s="143">
        <f>'2.4'!AK8/'3.1.a'!$G$183</f>
        <v>0</v>
      </c>
      <c r="AL8" s="143">
        <f>'2.4'!AL8/'3.1.a'!$G$183</f>
        <v>0.13490074518820105</v>
      </c>
      <c r="AM8" s="143">
        <f>'2.4'!AM8/'3.1.a'!$G$183</f>
        <v>7.5707793794746167E-2</v>
      </c>
      <c r="AN8" s="143">
        <f>'2.4'!AN8/'3.1.a'!$G$183</f>
        <v>1.6907336976929102E-2</v>
      </c>
      <c r="AO8" s="143">
        <f>'2.4'!AO8/'3.1.a'!$G$183</f>
        <v>0</v>
      </c>
      <c r="AP8" s="219">
        <f>'2.4'!AP8/'3.1.a'!$G$183</f>
        <v>0.2275158759598763</v>
      </c>
      <c r="AQ8" s="218">
        <f>'2.4'!AQ8/'3.1.a'!$H$183</f>
        <v>0.13629629365407664</v>
      </c>
      <c r="AR8" s="143">
        <f>'2.4'!AR8/'3.1.a'!$H$183</f>
        <v>0</v>
      </c>
      <c r="AS8" s="143">
        <f>'2.4'!AS8/'3.1.a'!$H$183</f>
        <v>0</v>
      </c>
      <c r="AT8" s="143">
        <f>'2.4'!AT8/'3.1.a'!$H$183</f>
        <v>0.13629629365407664</v>
      </c>
      <c r="AU8" s="143">
        <f>'2.4'!AU8/'3.1.a'!$H$183</f>
        <v>7.6110731985632715E-2</v>
      </c>
      <c r="AV8" s="143">
        <f>'2.4'!AV8/'3.1.a'!$H$183</f>
        <v>1.7528577515675155E-2</v>
      </c>
      <c r="AW8" s="143">
        <f>'2.4'!AW8/'3.1.a'!$H$183</f>
        <v>0</v>
      </c>
      <c r="AX8" s="219">
        <f>'2.4'!AX8/'3.1.a'!$H$183</f>
        <v>0.2299356031553845</v>
      </c>
      <c r="AY8" s="218">
        <f>'2.4'!AY8/'3.1.a'!$I$183</f>
        <v>0.13710430981606189</v>
      </c>
      <c r="AZ8" s="143">
        <f>'2.4'!AZ8/'3.1.a'!$I$183</f>
        <v>0</v>
      </c>
      <c r="BA8" s="143">
        <f>'2.4'!BA8/'3.1.a'!$I$183</f>
        <v>0</v>
      </c>
      <c r="BB8" s="143">
        <f>'2.4'!BB8/'3.1.a'!$I$183</f>
        <v>0.13710430981606189</v>
      </c>
      <c r="BC8" s="143">
        <f>'2.4'!BC8/'3.1.a'!$I$183</f>
        <v>7.631542299094575E-2</v>
      </c>
      <c r="BD8" s="143">
        <f>'2.4'!BD8/'3.1.a'!$I$183</f>
        <v>1.7216343707399853E-2</v>
      </c>
      <c r="BE8" s="143">
        <f>'2.4'!BE8/'3.1.a'!$I$183</f>
        <v>0</v>
      </c>
      <c r="BF8" s="219">
        <f>'2.4'!BF8/'3.1.a'!$I$183</f>
        <v>0.23063607651440751</v>
      </c>
      <c r="BG8" s="218">
        <f>'2.4'!BG8/'3.1.a'!$J$183</f>
        <v>0.13605228515205994</v>
      </c>
      <c r="BH8" s="143">
        <f>'2.4'!BH8/'3.1.a'!$J$183</f>
        <v>0</v>
      </c>
      <c r="BI8" s="143">
        <f>'2.4'!BI8/'3.1.a'!$J$183</f>
        <v>0</v>
      </c>
      <c r="BJ8" s="143">
        <f>'2.4'!BJ8/'3.1.a'!$J$183</f>
        <v>0.13605228515205994</v>
      </c>
      <c r="BK8" s="143">
        <f>'2.4'!BK8/'3.1.a'!$J$183</f>
        <v>7.7673814699556504E-2</v>
      </c>
      <c r="BL8" s="143">
        <f>'2.4'!BL8/'3.1.a'!$J$183</f>
        <v>1.7602526881249046E-2</v>
      </c>
      <c r="BM8" s="143">
        <f>'2.4'!BM8/'3.1.a'!$J$183</f>
        <v>0</v>
      </c>
      <c r="BN8" s="219">
        <f>'2.4'!BN8/'3.1.a'!$J$183</f>
        <v>0.2313286267328655</v>
      </c>
      <c r="BO8" s="218">
        <f>'2.4'!BO8/'3.1.a'!$K$183</f>
        <v>0.13940107993510559</v>
      </c>
      <c r="BP8" s="143">
        <f>'2.4'!BP8/'3.1.a'!$K$183</f>
        <v>0</v>
      </c>
      <c r="BQ8" s="143">
        <f>'2.4'!BQ8/'3.1.a'!$K$183</f>
        <v>0</v>
      </c>
      <c r="BR8" s="143">
        <f>'2.4'!BR8/'3.1.a'!$K$183</f>
        <v>0.13940107993510559</v>
      </c>
      <c r="BS8" s="143">
        <f>'2.4'!BS8/'3.1.a'!$K$183</f>
        <v>7.8745558787361641E-2</v>
      </c>
      <c r="BT8" s="143">
        <f>'2.4'!BT8/'3.1.a'!$K$183</f>
        <v>1.859086266188888E-2</v>
      </c>
      <c r="BU8" s="143">
        <f>'2.4'!BU8/'3.1.a'!$K$183</f>
        <v>0</v>
      </c>
      <c r="BV8" s="219">
        <f>'2.4'!BV8/'3.1.a'!$K$183</f>
        <v>0.23673750138435612</v>
      </c>
      <c r="BW8" s="218">
        <f>'2.4'!BW8/'3.1.a'!$L$183</f>
        <v>0.13715638946256925</v>
      </c>
      <c r="BX8" s="143">
        <f>'2.4'!BX8/'3.1.a'!$L$183</f>
        <v>0</v>
      </c>
      <c r="BY8" s="143">
        <f>'2.4'!BY8/'3.1.a'!$L$183</f>
        <v>0</v>
      </c>
      <c r="BZ8" s="143">
        <f>'2.4'!BZ8/'3.1.a'!$L$183</f>
        <v>0.13715638946256925</v>
      </c>
      <c r="CA8" s="143">
        <f>'2.4'!CA8/'3.1.a'!$L$183</f>
        <v>7.9677456831649091E-2</v>
      </c>
      <c r="CB8" s="143">
        <f>'2.4'!CB8/'3.1.a'!$L$183</f>
        <v>1.9586812563544283E-2</v>
      </c>
      <c r="CC8" s="143">
        <f>'2.4'!CC8/'3.1.a'!$L$183</f>
        <v>0</v>
      </c>
      <c r="CD8" s="219">
        <f>'2.4'!CD8/'3.1.a'!$L$183</f>
        <v>0.23642065885776262</v>
      </c>
      <c r="CE8" s="218">
        <f>'2.4'!CE8/'3.1.a'!$M$183</f>
        <v>0.12961221980508048</v>
      </c>
      <c r="CF8" s="143">
        <f>'2.4'!CF8/'3.1.a'!$M$183</f>
        <v>0</v>
      </c>
      <c r="CG8" s="143">
        <f>'2.4'!CG8/'3.1.a'!$M$183</f>
        <v>0</v>
      </c>
      <c r="CH8" s="143">
        <f>'2.4'!CH8/'3.1.a'!$M$183</f>
        <v>0.12961221980508048</v>
      </c>
      <c r="CI8" s="143">
        <f>'2.4'!CI8/'3.1.a'!$M$183</f>
        <v>8.0643328624838057E-2</v>
      </c>
      <c r="CJ8" s="143">
        <f>'2.4'!CJ8/'3.1.a'!$M$183</f>
        <v>1.9608607865428826E-2</v>
      </c>
      <c r="CK8" s="143">
        <f>'2.4'!CK8/'3.1.a'!$M$183</f>
        <v>0</v>
      </c>
      <c r="CL8" s="271">
        <f>'2.4'!CL8/'3.1.a'!$M$183</f>
        <v>0.22986415629534737</v>
      </c>
      <c r="CM8" s="218">
        <f>'2.4'!CM8/'3.1.a'!$N$183</f>
        <v>0.14654118694504287</v>
      </c>
      <c r="CN8" s="143">
        <f>'2.4'!CN8/'3.1.a'!$N$183</f>
        <v>0</v>
      </c>
      <c r="CO8" s="143">
        <f>'2.4'!CO8/'3.1.a'!$N$183</f>
        <v>0</v>
      </c>
      <c r="CP8" s="143">
        <f>'2.4'!CP8/'3.1.a'!$N$183</f>
        <v>0.14654118694504287</v>
      </c>
      <c r="CQ8" s="143">
        <f>'2.4'!CQ8/'3.1.a'!$N$183</f>
        <v>8.6547171805493178E-2</v>
      </c>
      <c r="CR8" s="143">
        <f>'2.4'!CR8/'3.1.a'!$N$183</f>
        <v>2.0546155535060239E-2</v>
      </c>
      <c r="CS8" s="143">
        <f>'2.4'!CS8/'3.1.a'!$N$183</f>
        <v>0</v>
      </c>
      <c r="CT8" s="271">
        <f>'2.4'!CT8/'3.1.a'!$N$183</f>
        <v>0.2536345142855963</v>
      </c>
    </row>
    <row r="9" spans="1:98" ht="20" customHeight="1" x14ac:dyDescent="0.2">
      <c r="A9" s="21" t="s">
        <v>401</v>
      </c>
      <c r="B9" s="22" t="s">
        <v>256</v>
      </c>
      <c r="C9" s="246">
        <f>'2.4'!C9/'3.1.a'!$C$183</f>
        <v>6.6519501779015736E-2</v>
      </c>
      <c r="D9" s="94">
        <f>'2.4'!D9/'3.1.a'!$C$183</f>
        <v>0</v>
      </c>
      <c r="E9" s="94">
        <f>'2.4'!E9/'3.1.a'!$C$183</f>
        <v>0</v>
      </c>
      <c r="F9" s="94">
        <f>'2.4'!F9/'3.1.a'!$C$183</f>
        <v>6.6519501779015736E-2</v>
      </c>
      <c r="G9" s="94">
        <f>'2.4'!G9/'3.1.a'!$C$183</f>
        <v>0</v>
      </c>
      <c r="H9" s="94">
        <f>'2.4'!H9/'3.1.a'!$C$183</f>
        <v>0</v>
      </c>
      <c r="I9" s="94">
        <f>'2.4'!I9/'3.1.a'!$C$183</f>
        <v>0</v>
      </c>
      <c r="J9" s="247">
        <f>'2.4'!J9/'3.1.a'!$C$183</f>
        <v>6.6519501779015736E-2</v>
      </c>
      <c r="K9" s="246">
        <f>'2.4'!K9/'3.1.a'!$D$183</f>
        <v>7.1748329498847616E-2</v>
      </c>
      <c r="L9" s="94">
        <f>'2.4'!L9/'3.1.a'!$D$183</f>
        <v>0</v>
      </c>
      <c r="M9" s="94">
        <f>'2.4'!M9/'3.1.a'!$D$183</f>
        <v>0</v>
      </c>
      <c r="N9" s="94">
        <f>'2.4'!N9/'3.1.a'!$D$183</f>
        <v>7.1748329498847616E-2</v>
      </c>
      <c r="O9" s="94">
        <f>'2.4'!O9/'3.1.a'!$D$183</f>
        <v>0</v>
      </c>
      <c r="P9" s="94">
        <f>'2.4'!P9/'3.1.a'!$D$183</f>
        <v>0</v>
      </c>
      <c r="Q9" s="94">
        <f>'2.4'!Q9/'3.1.a'!$D$183</f>
        <v>0</v>
      </c>
      <c r="R9" s="247">
        <f>'2.4'!R9/'3.1.a'!$D$183</f>
        <v>7.1748329498847616E-2</v>
      </c>
      <c r="S9" s="246">
        <f>'2.4'!S9/'3.1.a'!$E$183</f>
        <v>6.7487362766046555E-2</v>
      </c>
      <c r="T9" s="94">
        <f>'2.4'!T9/'3.1.a'!$E$183</f>
        <v>0</v>
      </c>
      <c r="U9" s="94">
        <f>'2.4'!U9/'3.1.a'!$E$183</f>
        <v>0</v>
      </c>
      <c r="V9" s="94">
        <f>'2.4'!V9/'3.1.a'!$E$183</f>
        <v>6.7487362766046555E-2</v>
      </c>
      <c r="W9" s="94">
        <f>'2.4'!W9/'3.1.a'!$E$183</f>
        <v>0</v>
      </c>
      <c r="X9" s="94">
        <f>'2.4'!X9/'3.1.a'!$E$183</f>
        <v>0</v>
      </c>
      <c r="Y9" s="94">
        <f>'2.4'!Y9/'3.1.a'!$E$183</f>
        <v>0</v>
      </c>
      <c r="Z9" s="247">
        <f>'2.4'!Z9/'3.1.a'!$E$183</f>
        <v>6.7487362766046555E-2</v>
      </c>
      <c r="AA9" s="246">
        <f>'2.4'!AA9/'3.1.a'!$F$183</f>
        <v>6.7664258455319079E-2</v>
      </c>
      <c r="AB9" s="94">
        <f>'2.4'!AB9/'3.1.a'!$F$183</f>
        <v>0</v>
      </c>
      <c r="AC9" s="94">
        <f>'2.4'!AC9/'3.1.a'!$F$183</f>
        <v>0</v>
      </c>
      <c r="AD9" s="94">
        <f>'2.4'!AD9/'3.1.a'!$F$183</f>
        <v>6.7664258455319079E-2</v>
      </c>
      <c r="AE9" s="94">
        <f>'2.4'!AE9/'3.1.a'!$F$183</f>
        <v>0</v>
      </c>
      <c r="AF9" s="94">
        <f>'2.4'!AF9/'3.1.a'!$F$183</f>
        <v>0</v>
      </c>
      <c r="AG9" s="94">
        <f>'2.4'!AG9/'3.1.a'!$F$183</f>
        <v>0</v>
      </c>
      <c r="AH9" s="247">
        <f>'2.4'!AH9/'3.1.a'!$F$183</f>
        <v>6.7664258455319079E-2</v>
      </c>
      <c r="AI9" s="246">
        <f>'2.4'!AI9/'3.1.a'!$G$183</f>
        <v>6.6128426465677362E-2</v>
      </c>
      <c r="AJ9" s="94">
        <f>'2.4'!AJ9/'3.1.a'!$G$183</f>
        <v>0</v>
      </c>
      <c r="AK9" s="94">
        <f>'2.4'!AK9/'3.1.a'!$G$183</f>
        <v>0</v>
      </c>
      <c r="AL9" s="94">
        <f>'2.4'!AL9/'3.1.a'!$G$183</f>
        <v>6.6128426465677362E-2</v>
      </c>
      <c r="AM9" s="94">
        <f>'2.4'!AM9/'3.1.a'!$G$183</f>
        <v>0</v>
      </c>
      <c r="AN9" s="94">
        <f>'2.4'!AN9/'3.1.a'!$G$183</f>
        <v>0</v>
      </c>
      <c r="AO9" s="94">
        <f>'2.4'!AO9/'3.1.a'!$G$183</f>
        <v>0</v>
      </c>
      <c r="AP9" s="247">
        <f>'2.4'!AP9/'3.1.a'!$G$183</f>
        <v>6.6128426465677362E-2</v>
      </c>
      <c r="AQ9" s="246">
        <f>'2.4'!AQ9/'3.1.a'!$H$183</f>
        <v>6.6900556346325635E-2</v>
      </c>
      <c r="AR9" s="94">
        <f>'2.4'!AR9/'3.1.a'!$H$183</f>
        <v>0</v>
      </c>
      <c r="AS9" s="94">
        <f>'2.4'!AS9/'3.1.a'!$H$183</f>
        <v>0</v>
      </c>
      <c r="AT9" s="94">
        <f>'2.4'!AT9/'3.1.a'!$H$183</f>
        <v>6.6900556346325635E-2</v>
      </c>
      <c r="AU9" s="94">
        <f>'2.4'!AU9/'3.1.a'!$H$183</f>
        <v>0</v>
      </c>
      <c r="AV9" s="94">
        <f>'2.4'!AV9/'3.1.a'!$H$183</f>
        <v>0</v>
      </c>
      <c r="AW9" s="94">
        <f>'2.4'!AW9/'3.1.a'!$H$183</f>
        <v>0</v>
      </c>
      <c r="AX9" s="247">
        <f>'2.4'!AX9/'3.1.a'!$H$183</f>
        <v>6.6900556346325635E-2</v>
      </c>
      <c r="AY9" s="246">
        <f>'2.4'!AY9/'3.1.a'!$I$183</f>
        <v>7.2287919716507387E-2</v>
      </c>
      <c r="AZ9" s="94">
        <f>'2.4'!AZ9/'3.1.a'!$I$183</f>
        <v>0</v>
      </c>
      <c r="BA9" s="94">
        <f>'2.4'!BA9/'3.1.a'!$I$183</f>
        <v>0</v>
      </c>
      <c r="BB9" s="94">
        <f>'2.4'!BB9/'3.1.a'!$I$183</f>
        <v>7.2287919716507387E-2</v>
      </c>
      <c r="BC9" s="94">
        <f>'2.4'!BC9/'3.1.a'!$I$183</f>
        <v>0</v>
      </c>
      <c r="BD9" s="94">
        <f>'2.4'!BD9/'3.1.a'!$I$183</f>
        <v>0</v>
      </c>
      <c r="BE9" s="94">
        <f>'2.4'!BE9/'3.1.a'!$I$183</f>
        <v>0</v>
      </c>
      <c r="BF9" s="247">
        <f>'2.4'!BF9/'3.1.a'!$I$183</f>
        <v>7.2287919716507387E-2</v>
      </c>
      <c r="BG9" s="246">
        <f>'2.4'!BG9/'3.1.a'!$J$183</f>
        <v>6.9650435030638114E-2</v>
      </c>
      <c r="BH9" s="94">
        <f>'2.4'!BH9/'3.1.a'!$J$183</f>
        <v>0</v>
      </c>
      <c r="BI9" s="94">
        <f>'2.4'!BI9/'3.1.a'!$J$183</f>
        <v>0</v>
      </c>
      <c r="BJ9" s="94">
        <f>'2.4'!BJ9/'3.1.a'!$J$183</f>
        <v>6.9650435030638114E-2</v>
      </c>
      <c r="BK9" s="94">
        <f>'2.4'!BK9/'3.1.a'!$J$183</f>
        <v>0</v>
      </c>
      <c r="BL9" s="94">
        <f>'2.4'!BL9/'3.1.a'!$J$183</f>
        <v>0</v>
      </c>
      <c r="BM9" s="94">
        <f>'2.4'!BM9/'3.1.a'!$J$183</f>
        <v>0</v>
      </c>
      <c r="BN9" s="247">
        <f>'2.4'!BN9/'3.1.a'!$J$183</f>
        <v>6.9650435030638114E-2</v>
      </c>
      <c r="BO9" s="246">
        <f>'2.4'!BO9/'3.1.a'!$K$183</f>
        <v>7.0064246746650377E-2</v>
      </c>
      <c r="BP9" s="94">
        <f>'2.4'!BP9/'3.1.a'!$K$183</f>
        <v>0</v>
      </c>
      <c r="BQ9" s="94">
        <f>'2.4'!BQ9/'3.1.a'!$K$183</f>
        <v>0</v>
      </c>
      <c r="BR9" s="94">
        <f>'2.4'!BR9/'3.1.a'!$K$183</f>
        <v>7.0064246746650377E-2</v>
      </c>
      <c r="BS9" s="94">
        <f>'2.4'!BS9/'3.1.a'!$K$183</f>
        <v>0</v>
      </c>
      <c r="BT9" s="94">
        <f>'2.4'!BT9/'3.1.a'!$K$183</f>
        <v>0</v>
      </c>
      <c r="BU9" s="94">
        <f>'2.4'!BU9/'3.1.a'!$K$183</f>
        <v>0</v>
      </c>
      <c r="BV9" s="247">
        <f>'2.4'!BV9/'3.1.a'!$K$183</f>
        <v>7.0064246746650377E-2</v>
      </c>
      <c r="BW9" s="246">
        <f>'2.4'!BW9/'3.1.a'!$L$183</f>
        <v>7.2481746274670703E-2</v>
      </c>
      <c r="BX9" s="94">
        <f>'2.4'!BX9/'3.1.a'!$L$183</f>
        <v>0</v>
      </c>
      <c r="BY9" s="94">
        <f>'2.4'!BY9/'3.1.a'!$L$183</f>
        <v>0</v>
      </c>
      <c r="BZ9" s="94">
        <f>'2.4'!BZ9/'3.1.a'!$L$183</f>
        <v>7.2481746274670703E-2</v>
      </c>
      <c r="CA9" s="94">
        <f>'2.4'!CA9/'3.1.a'!$L$183</f>
        <v>0</v>
      </c>
      <c r="CB9" s="94">
        <f>'2.4'!CB9/'3.1.a'!$L$183</f>
        <v>0</v>
      </c>
      <c r="CC9" s="94">
        <f>'2.4'!CC9/'3.1.a'!$L$183</f>
        <v>0</v>
      </c>
      <c r="CD9" s="247">
        <f>'2.4'!CD9/'3.1.a'!$L$183</f>
        <v>7.2481746274670703E-2</v>
      </c>
      <c r="CE9" s="246">
        <f>'2.4'!CE9/'3.1.a'!$M$183</f>
        <v>7.0514607515819464E-2</v>
      </c>
      <c r="CF9" s="94">
        <f>'2.4'!CF9/'3.1.a'!$M$183</f>
        <v>0</v>
      </c>
      <c r="CG9" s="94">
        <f>'2.4'!CG9/'3.1.a'!$M$183</f>
        <v>0</v>
      </c>
      <c r="CH9" s="94">
        <f>'2.4'!CH9/'3.1.a'!$M$183</f>
        <v>7.0514607515819464E-2</v>
      </c>
      <c r="CI9" s="94">
        <f>'2.4'!CI9/'3.1.a'!$M$183</f>
        <v>0</v>
      </c>
      <c r="CJ9" s="94">
        <f>'2.4'!CJ9/'3.1.a'!$M$183</f>
        <v>0</v>
      </c>
      <c r="CK9" s="94">
        <f>'2.4'!CK9/'3.1.a'!$M$183</f>
        <v>0</v>
      </c>
      <c r="CL9" s="276">
        <f>'2.4'!CL9/'3.1.a'!$M$183</f>
        <v>7.0514607515819464E-2</v>
      </c>
      <c r="CM9" s="246">
        <f>'2.4'!CM9/'3.1.a'!$N$183</f>
        <v>8.0189849047053452E-2</v>
      </c>
      <c r="CN9" s="94">
        <f>'2.4'!CN9/'3.1.a'!$N$183</f>
        <v>0</v>
      </c>
      <c r="CO9" s="94">
        <f>'2.4'!CO9/'3.1.a'!$N$183</f>
        <v>0</v>
      </c>
      <c r="CP9" s="94">
        <f>'2.4'!CP9/'3.1.a'!$N$183</f>
        <v>8.0189849047053452E-2</v>
      </c>
      <c r="CQ9" s="94">
        <f>'2.4'!CQ9/'3.1.a'!$N$183</f>
        <v>0</v>
      </c>
      <c r="CR9" s="94">
        <f>'2.4'!CR9/'3.1.a'!$N$183</f>
        <v>0</v>
      </c>
      <c r="CS9" s="94">
        <f>'2.4'!CS9/'3.1.a'!$N$183</f>
        <v>0</v>
      </c>
      <c r="CT9" s="276">
        <f>'2.4'!CT9/'3.1.a'!$N$183</f>
        <v>8.0189849047053452E-2</v>
      </c>
    </row>
    <row r="10" spans="1:98" ht="20" customHeight="1" x14ac:dyDescent="0.2">
      <c r="A10" s="21" t="s">
        <v>402</v>
      </c>
      <c r="B10" s="22" t="s">
        <v>257</v>
      </c>
      <c r="C10" s="246">
        <f>'2.4'!C10/'3.1.a'!$C$183</f>
        <v>3.2247878705878022E-3</v>
      </c>
      <c r="D10" s="94">
        <f>'2.4'!D10/'3.1.a'!$C$183</f>
        <v>0</v>
      </c>
      <c r="E10" s="94">
        <f>'2.4'!E10/'3.1.a'!$C$183</f>
        <v>0</v>
      </c>
      <c r="F10" s="94">
        <f>'2.4'!F10/'3.1.a'!$C$183</f>
        <v>3.2247878705878022E-3</v>
      </c>
      <c r="G10" s="94">
        <f>'2.4'!G10/'3.1.a'!$C$183</f>
        <v>0</v>
      </c>
      <c r="H10" s="94">
        <f>'2.4'!H10/'3.1.a'!$C$183</f>
        <v>0</v>
      </c>
      <c r="I10" s="94">
        <f>'2.4'!I10/'3.1.a'!$C$183</f>
        <v>0</v>
      </c>
      <c r="J10" s="247">
        <f>'2.4'!J10/'3.1.a'!$C$183</f>
        <v>3.2247878705878022E-3</v>
      </c>
      <c r="K10" s="246">
        <f>'2.4'!K10/'3.1.a'!$D$183</f>
        <v>3.3919814411607582E-3</v>
      </c>
      <c r="L10" s="94">
        <f>'2.4'!L10/'3.1.a'!$D$183</f>
        <v>0</v>
      </c>
      <c r="M10" s="94">
        <f>'2.4'!M10/'3.1.a'!$D$183</f>
        <v>0</v>
      </c>
      <c r="N10" s="94">
        <f>'2.4'!N10/'3.1.a'!$D$183</f>
        <v>3.3919814411607582E-3</v>
      </c>
      <c r="O10" s="94">
        <f>'2.4'!O10/'3.1.a'!$D$183</f>
        <v>0</v>
      </c>
      <c r="P10" s="94">
        <f>'2.4'!P10/'3.1.a'!$D$183</f>
        <v>0</v>
      </c>
      <c r="Q10" s="94">
        <f>'2.4'!Q10/'3.1.a'!$D$183</f>
        <v>0</v>
      </c>
      <c r="R10" s="247">
        <f>'2.4'!R10/'3.1.a'!$D$183</f>
        <v>3.3919814411607582E-3</v>
      </c>
      <c r="S10" s="246">
        <f>'2.4'!S10/'3.1.a'!$E$183</f>
        <v>3.465924915655194E-3</v>
      </c>
      <c r="T10" s="94">
        <f>'2.4'!T10/'3.1.a'!$E$183</f>
        <v>0</v>
      </c>
      <c r="U10" s="94">
        <f>'2.4'!U10/'3.1.a'!$E$183</f>
        <v>0</v>
      </c>
      <c r="V10" s="94">
        <f>'2.4'!V10/'3.1.a'!$E$183</f>
        <v>3.465924915655194E-3</v>
      </c>
      <c r="W10" s="94">
        <f>'2.4'!W10/'3.1.a'!$E$183</f>
        <v>0</v>
      </c>
      <c r="X10" s="94">
        <f>'2.4'!X10/'3.1.a'!$E$183</f>
        <v>0</v>
      </c>
      <c r="Y10" s="94">
        <f>'2.4'!Y10/'3.1.a'!$E$183</f>
        <v>0</v>
      </c>
      <c r="Z10" s="247">
        <f>'2.4'!Z10/'3.1.a'!$E$183</f>
        <v>3.465924915655194E-3</v>
      </c>
      <c r="AA10" s="246">
        <f>'2.4'!AA10/'3.1.a'!$F$183</f>
        <v>3.5121331617150439E-3</v>
      </c>
      <c r="AB10" s="94">
        <f>'2.4'!AB10/'3.1.a'!$F$183</f>
        <v>0</v>
      </c>
      <c r="AC10" s="94">
        <f>'2.4'!AC10/'3.1.a'!$F$183</f>
        <v>0</v>
      </c>
      <c r="AD10" s="94">
        <f>'2.4'!AD10/'3.1.a'!$F$183</f>
        <v>3.5121331617150439E-3</v>
      </c>
      <c r="AE10" s="94">
        <f>'2.4'!AE10/'3.1.a'!$F$183</f>
        <v>0</v>
      </c>
      <c r="AF10" s="94">
        <f>'2.4'!AF10/'3.1.a'!$F$183</f>
        <v>0</v>
      </c>
      <c r="AG10" s="94">
        <f>'2.4'!AG10/'3.1.a'!$F$183</f>
        <v>0</v>
      </c>
      <c r="AH10" s="247">
        <f>'2.4'!AH10/'3.1.a'!$F$183</f>
        <v>3.5121331617150439E-3</v>
      </c>
      <c r="AI10" s="246">
        <f>'2.4'!AI10/'3.1.a'!$G$183</f>
        <v>3.5853063995796475E-3</v>
      </c>
      <c r="AJ10" s="94">
        <f>'2.4'!AJ10/'3.1.a'!$G$183</f>
        <v>0</v>
      </c>
      <c r="AK10" s="94">
        <f>'2.4'!AK10/'3.1.a'!$G$183</f>
        <v>0</v>
      </c>
      <c r="AL10" s="94">
        <f>'2.4'!AL10/'3.1.a'!$G$183</f>
        <v>3.5853063995796475E-3</v>
      </c>
      <c r="AM10" s="94">
        <f>'2.4'!AM10/'3.1.a'!$G$183</f>
        <v>0</v>
      </c>
      <c r="AN10" s="94">
        <f>'2.4'!AN10/'3.1.a'!$G$183</f>
        <v>0</v>
      </c>
      <c r="AO10" s="94">
        <f>'2.4'!AO10/'3.1.a'!$G$183</f>
        <v>0</v>
      </c>
      <c r="AP10" s="247">
        <f>'2.4'!AP10/'3.1.a'!$G$183</f>
        <v>3.5853063995796475E-3</v>
      </c>
      <c r="AQ10" s="246">
        <f>'2.4'!AQ10/'3.1.a'!$H$183</f>
        <v>3.600384814165347E-3</v>
      </c>
      <c r="AR10" s="94">
        <f>'2.4'!AR10/'3.1.a'!$H$183</f>
        <v>0</v>
      </c>
      <c r="AS10" s="94">
        <f>'2.4'!AS10/'3.1.a'!$H$183</f>
        <v>0</v>
      </c>
      <c r="AT10" s="94">
        <f>'2.4'!AT10/'3.1.a'!$H$183</f>
        <v>3.600384814165347E-3</v>
      </c>
      <c r="AU10" s="94">
        <f>'2.4'!AU10/'3.1.a'!$H$183</f>
        <v>0</v>
      </c>
      <c r="AV10" s="94">
        <f>'2.4'!AV10/'3.1.a'!$H$183</f>
        <v>0</v>
      </c>
      <c r="AW10" s="94">
        <f>'2.4'!AW10/'3.1.a'!$H$183</f>
        <v>0</v>
      </c>
      <c r="AX10" s="247">
        <f>'2.4'!AX10/'3.1.a'!$H$183</f>
        <v>3.600384814165347E-3</v>
      </c>
      <c r="AY10" s="246">
        <f>'2.4'!AY10/'3.1.a'!$I$183</f>
        <v>3.5394796967123106E-3</v>
      </c>
      <c r="AZ10" s="94">
        <f>'2.4'!AZ10/'3.1.a'!$I$183</f>
        <v>0</v>
      </c>
      <c r="BA10" s="94">
        <f>'2.4'!BA10/'3.1.a'!$I$183</f>
        <v>0</v>
      </c>
      <c r="BB10" s="94">
        <f>'2.4'!BB10/'3.1.a'!$I$183</f>
        <v>3.5394796967123106E-3</v>
      </c>
      <c r="BC10" s="94">
        <f>'2.4'!BC10/'3.1.a'!$I$183</f>
        <v>0</v>
      </c>
      <c r="BD10" s="94">
        <f>'2.4'!BD10/'3.1.a'!$I$183</f>
        <v>0</v>
      </c>
      <c r="BE10" s="94">
        <f>'2.4'!BE10/'3.1.a'!$I$183</f>
        <v>0</v>
      </c>
      <c r="BF10" s="247">
        <f>'2.4'!BF10/'3.1.a'!$I$183</f>
        <v>3.5394796967123106E-3</v>
      </c>
      <c r="BG10" s="246">
        <f>'2.4'!BG10/'3.1.a'!$J$183</f>
        <v>3.4518771337574742E-3</v>
      </c>
      <c r="BH10" s="94">
        <f>'2.4'!BH10/'3.1.a'!$J$183</f>
        <v>0</v>
      </c>
      <c r="BI10" s="94">
        <f>'2.4'!BI10/'3.1.a'!$J$183</f>
        <v>0</v>
      </c>
      <c r="BJ10" s="94">
        <f>'2.4'!BJ10/'3.1.a'!$J$183</f>
        <v>3.4518771337574742E-3</v>
      </c>
      <c r="BK10" s="94">
        <f>'2.4'!BK10/'3.1.a'!$J$183</f>
        <v>0</v>
      </c>
      <c r="BL10" s="94">
        <f>'2.4'!BL10/'3.1.a'!$J$183</f>
        <v>0</v>
      </c>
      <c r="BM10" s="94">
        <f>'2.4'!BM10/'3.1.a'!$J$183</f>
        <v>0</v>
      </c>
      <c r="BN10" s="247">
        <f>'2.4'!BN10/'3.1.a'!$J$183</f>
        <v>3.4518771337574742E-3</v>
      </c>
      <c r="BO10" s="246">
        <f>'2.4'!BO10/'3.1.a'!$K$183</f>
        <v>3.4844068541181562E-3</v>
      </c>
      <c r="BP10" s="94">
        <f>'2.4'!BP10/'3.1.a'!$K$183</f>
        <v>0</v>
      </c>
      <c r="BQ10" s="94">
        <f>'2.4'!BQ10/'3.1.a'!$K$183</f>
        <v>0</v>
      </c>
      <c r="BR10" s="94">
        <f>'2.4'!BR10/'3.1.a'!$K$183</f>
        <v>3.4844068541181562E-3</v>
      </c>
      <c r="BS10" s="94">
        <f>'2.4'!BS10/'3.1.a'!$K$183</f>
        <v>0</v>
      </c>
      <c r="BT10" s="94">
        <f>'2.4'!BT10/'3.1.a'!$K$183</f>
        <v>0</v>
      </c>
      <c r="BU10" s="94">
        <f>'2.4'!BU10/'3.1.a'!$K$183</f>
        <v>0</v>
      </c>
      <c r="BV10" s="247">
        <f>'2.4'!BV10/'3.1.a'!$K$183</f>
        <v>3.4844068541181562E-3</v>
      </c>
      <c r="BW10" s="246">
        <f>'2.4'!BW10/'3.1.a'!$L$183</f>
        <v>3.2803025286911279E-3</v>
      </c>
      <c r="BX10" s="94">
        <f>'2.4'!BX10/'3.1.a'!$L$183</f>
        <v>0</v>
      </c>
      <c r="BY10" s="94">
        <f>'2.4'!BY10/'3.1.a'!$L$183</f>
        <v>0</v>
      </c>
      <c r="BZ10" s="94">
        <f>'2.4'!BZ10/'3.1.a'!$L$183</f>
        <v>3.2803025286911279E-3</v>
      </c>
      <c r="CA10" s="94">
        <f>'2.4'!CA10/'3.1.a'!$L$183</f>
        <v>0</v>
      </c>
      <c r="CB10" s="94">
        <f>'2.4'!CB10/'3.1.a'!$L$183</f>
        <v>0</v>
      </c>
      <c r="CC10" s="94">
        <f>'2.4'!CC10/'3.1.a'!$L$183</f>
        <v>0</v>
      </c>
      <c r="CD10" s="247">
        <f>'2.4'!CD10/'3.1.a'!$L$183</f>
        <v>3.2803025286911279E-3</v>
      </c>
      <c r="CE10" s="246">
        <f>'2.4'!CE10/'3.1.a'!$M$183</f>
        <v>3.1159874979307311E-3</v>
      </c>
      <c r="CF10" s="94">
        <f>'2.4'!CF10/'3.1.a'!$M$183</f>
        <v>0</v>
      </c>
      <c r="CG10" s="94">
        <f>'2.4'!CG10/'3.1.a'!$M$183</f>
        <v>0</v>
      </c>
      <c r="CH10" s="94">
        <f>'2.4'!CH10/'3.1.a'!$M$183</f>
        <v>3.1159874979307311E-3</v>
      </c>
      <c r="CI10" s="94">
        <f>'2.4'!CI10/'3.1.a'!$M$183</f>
        <v>0</v>
      </c>
      <c r="CJ10" s="94">
        <f>'2.4'!CJ10/'3.1.a'!$M$183</f>
        <v>0</v>
      </c>
      <c r="CK10" s="94">
        <f>'2.4'!CK10/'3.1.a'!$M$183</f>
        <v>0</v>
      </c>
      <c r="CL10" s="276">
        <f>'2.4'!CL10/'3.1.a'!$M$183</f>
        <v>3.1159874979307311E-3</v>
      </c>
      <c r="CM10" s="246">
        <f>'2.4'!CM10/'3.1.a'!$N$183</f>
        <v>3.0211160213872009E-3</v>
      </c>
      <c r="CN10" s="94">
        <f>'2.4'!CN10/'3.1.a'!$N$183</f>
        <v>0</v>
      </c>
      <c r="CO10" s="94">
        <f>'2.4'!CO10/'3.1.a'!$N$183</f>
        <v>0</v>
      </c>
      <c r="CP10" s="94">
        <f>'2.4'!CP10/'3.1.a'!$N$183</f>
        <v>3.0211160213872009E-3</v>
      </c>
      <c r="CQ10" s="94">
        <f>'2.4'!CQ10/'3.1.a'!$N$183</f>
        <v>0</v>
      </c>
      <c r="CR10" s="94">
        <f>'2.4'!CR10/'3.1.a'!$N$183</f>
        <v>0</v>
      </c>
      <c r="CS10" s="94">
        <f>'2.4'!CS10/'3.1.a'!$N$183</f>
        <v>0</v>
      </c>
      <c r="CT10" s="276">
        <f>'2.4'!CT10/'3.1.a'!$N$183</f>
        <v>3.0211160213872009E-3</v>
      </c>
    </row>
    <row r="11" spans="1:98" ht="20" customHeight="1" x14ac:dyDescent="0.2">
      <c r="A11" s="21" t="s">
        <v>403</v>
      </c>
      <c r="B11" s="22" t="s">
        <v>258</v>
      </c>
      <c r="C11" s="246">
        <f>'2.4'!C11/'3.1.a'!$C$183</f>
        <v>1.3583259818258415E-4</v>
      </c>
      <c r="D11" s="94">
        <f>'2.4'!D11/'3.1.a'!$C$183</f>
        <v>0</v>
      </c>
      <c r="E11" s="94">
        <f>'2.4'!E11/'3.1.a'!$C$183</f>
        <v>0</v>
      </c>
      <c r="F11" s="94">
        <f>'2.4'!F11/'3.1.a'!$C$183</f>
        <v>1.3583259818258415E-4</v>
      </c>
      <c r="G11" s="94">
        <f>'2.4'!G11/'3.1.a'!$C$183</f>
        <v>6.3132329418759923E-3</v>
      </c>
      <c r="H11" s="94">
        <f>'2.4'!H11/'3.1.a'!$C$183</f>
        <v>6.1810998079846512E-3</v>
      </c>
      <c r="I11" s="94">
        <f>'2.4'!I11/'3.1.a'!$C$183</f>
        <v>0</v>
      </c>
      <c r="J11" s="247">
        <f>'2.4'!J11/'3.1.a'!$C$183</f>
        <v>1.2630165348043228E-2</v>
      </c>
      <c r="K11" s="246">
        <f>'2.4'!K11/'3.1.a'!$D$183</f>
        <v>1.3763544571291993E-4</v>
      </c>
      <c r="L11" s="94">
        <f>'2.4'!L11/'3.1.a'!$D$183</f>
        <v>0</v>
      </c>
      <c r="M11" s="94">
        <f>'2.4'!M11/'3.1.a'!$D$183</f>
        <v>0</v>
      </c>
      <c r="N11" s="94">
        <f>'2.4'!N11/'3.1.a'!$D$183</f>
        <v>1.3763544571291993E-4</v>
      </c>
      <c r="O11" s="94">
        <f>'2.4'!O11/'3.1.a'!$D$183</f>
        <v>6.3047143889153178E-3</v>
      </c>
      <c r="P11" s="94">
        <f>'2.4'!P11/'3.1.a'!$D$183</f>
        <v>6.3605105734071852E-3</v>
      </c>
      <c r="Q11" s="94">
        <f>'2.4'!Q11/'3.1.a'!$D$183</f>
        <v>0</v>
      </c>
      <c r="R11" s="247">
        <f>'2.4'!R11/'3.1.a'!$D$183</f>
        <v>1.2802860408035422E-2</v>
      </c>
      <c r="S11" s="246">
        <f>'2.4'!S11/'3.1.a'!$E$183</f>
        <v>1.4280348545514209E-4</v>
      </c>
      <c r="T11" s="94">
        <f>'2.4'!T11/'3.1.a'!$E$183</f>
        <v>0</v>
      </c>
      <c r="U11" s="94">
        <f>'2.4'!U11/'3.1.a'!$E$183</f>
        <v>0</v>
      </c>
      <c r="V11" s="94">
        <f>'2.4'!V11/'3.1.a'!$E$183</f>
        <v>1.4280348545514209E-4</v>
      </c>
      <c r="W11" s="94">
        <f>'2.4'!W11/'3.1.a'!$E$183</f>
        <v>6.4915731882648356E-3</v>
      </c>
      <c r="X11" s="94">
        <f>'2.4'!X11/'3.1.a'!$E$183</f>
        <v>6.3911232012188665E-3</v>
      </c>
      <c r="Y11" s="94">
        <f>'2.4'!Y11/'3.1.a'!$E$183</f>
        <v>0</v>
      </c>
      <c r="Z11" s="247">
        <f>'2.4'!Z11/'3.1.a'!$E$183</f>
        <v>1.3025499874938845E-2</v>
      </c>
      <c r="AA11" s="246">
        <f>'2.4'!AA11/'3.1.a'!$F$183</f>
        <v>1.4671966495542911E-4</v>
      </c>
      <c r="AB11" s="94">
        <f>'2.4'!AB11/'3.1.a'!$F$183</f>
        <v>0</v>
      </c>
      <c r="AC11" s="94">
        <f>'2.4'!AC11/'3.1.a'!$F$183</f>
        <v>0</v>
      </c>
      <c r="AD11" s="94">
        <f>'2.4'!AD11/'3.1.a'!$F$183</f>
        <v>1.4671966495542911E-4</v>
      </c>
      <c r="AE11" s="94">
        <f>'2.4'!AE11/'3.1.a'!$F$183</f>
        <v>6.4380754348425879E-3</v>
      </c>
      <c r="AF11" s="94">
        <f>'2.4'!AF11/'3.1.a'!$F$183</f>
        <v>6.5768086794945457E-3</v>
      </c>
      <c r="AG11" s="94">
        <f>'2.4'!AG11/'3.1.a'!$F$183</f>
        <v>0</v>
      </c>
      <c r="AH11" s="247">
        <f>'2.4'!AH11/'3.1.a'!$F$183</f>
        <v>1.3161603779292564E-2</v>
      </c>
      <c r="AI11" s="246">
        <f>'2.4'!AI11/'3.1.a'!$G$183</f>
        <v>1.6072305445467372E-4</v>
      </c>
      <c r="AJ11" s="94">
        <f>'2.4'!AJ11/'3.1.a'!$G$183</f>
        <v>0</v>
      </c>
      <c r="AK11" s="94">
        <f>'2.4'!AK11/'3.1.a'!$G$183</f>
        <v>0</v>
      </c>
      <c r="AL11" s="94">
        <f>'2.4'!AL11/'3.1.a'!$G$183</f>
        <v>1.6072305445467372E-4</v>
      </c>
      <c r="AM11" s="94">
        <f>'2.4'!AM11/'3.1.a'!$G$183</f>
        <v>6.5901037362061949E-3</v>
      </c>
      <c r="AN11" s="94">
        <f>'2.4'!AN11/'3.1.a'!$G$183</f>
        <v>6.649822982243995E-3</v>
      </c>
      <c r="AO11" s="94">
        <f>'2.4'!AO11/'3.1.a'!$G$183</f>
        <v>0</v>
      </c>
      <c r="AP11" s="247">
        <f>'2.4'!AP11/'3.1.a'!$G$183</f>
        <v>1.3400649772904866E-2</v>
      </c>
      <c r="AQ11" s="246">
        <f>'2.4'!AQ11/'3.1.a'!$H$183</f>
        <v>1.8856668355797163E-4</v>
      </c>
      <c r="AR11" s="94">
        <f>'2.4'!AR11/'3.1.a'!$H$183</f>
        <v>0</v>
      </c>
      <c r="AS11" s="94">
        <f>'2.4'!AS11/'3.1.a'!$H$183</f>
        <v>0</v>
      </c>
      <c r="AT11" s="94">
        <f>'2.4'!AT11/'3.1.a'!$H$183</f>
        <v>1.8856668355797163E-4</v>
      </c>
      <c r="AU11" s="94">
        <f>'2.4'!AU11/'3.1.a'!$H$183</f>
        <v>7.2846672030410682E-3</v>
      </c>
      <c r="AV11" s="94">
        <f>'2.4'!AV11/'3.1.a'!$H$183</f>
        <v>6.9656575587357505E-3</v>
      </c>
      <c r="AW11" s="94">
        <f>'2.4'!AW11/'3.1.a'!$H$183</f>
        <v>0</v>
      </c>
      <c r="AX11" s="247">
        <f>'2.4'!AX11/'3.1.a'!$H$183</f>
        <v>1.443889144533479E-2</v>
      </c>
      <c r="AY11" s="246">
        <f>'2.4'!AY11/'3.1.a'!$I$183</f>
        <v>1.8498296985259029E-4</v>
      </c>
      <c r="AZ11" s="94">
        <f>'2.4'!AZ11/'3.1.a'!$I$183</f>
        <v>0</v>
      </c>
      <c r="BA11" s="94">
        <f>'2.4'!BA11/'3.1.a'!$I$183</f>
        <v>0</v>
      </c>
      <c r="BB11" s="94">
        <f>'2.4'!BB11/'3.1.a'!$I$183</f>
        <v>1.8498296985259029E-4</v>
      </c>
      <c r="BC11" s="94">
        <f>'2.4'!BC11/'3.1.a'!$I$183</f>
        <v>7.5730296162938035E-3</v>
      </c>
      <c r="BD11" s="94">
        <f>'2.4'!BD11/'3.1.a'!$I$183</f>
        <v>7.025481529605488E-3</v>
      </c>
      <c r="BE11" s="94">
        <f>'2.4'!BE11/'3.1.a'!$I$183</f>
        <v>0</v>
      </c>
      <c r="BF11" s="247">
        <f>'2.4'!BF11/'3.1.a'!$I$183</f>
        <v>1.4783494115751883E-2</v>
      </c>
      <c r="BG11" s="246">
        <f>'2.4'!BG11/'3.1.a'!$J$183</f>
        <v>1.9940673214051736E-4</v>
      </c>
      <c r="BH11" s="94">
        <f>'2.4'!BH11/'3.1.a'!$J$183</f>
        <v>0</v>
      </c>
      <c r="BI11" s="94">
        <f>'2.4'!BI11/'3.1.a'!$J$183</f>
        <v>0</v>
      </c>
      <c r="BJ11" s="94">
        <f>'2.4'!BJ11/'3.1.a'!$J$183</f>
        <v>1.9940673214051736E-4</v>
      </c>
      <c r="BK11" s="94">
        <f>'2.4'!BK11/'3.1.a'!$J$183</f>
        <v>7.4072740027004988E-3</v>
      </c>
      <c r="BL11" s="94">
        <f>'2.4'!BL11/'3.1.a'!$J$183</f>
        <v>7.3896122499045426E-3</v>
      </c>
      <c r="BM11" s="94">
        <f>'2.4'!BM11/'3.1.a'!$J$183</f>
        <v>0</v>
      </c>
      <c r="BN11" s="247">
        <f>'2.4'!BN11/'3.1.a'!$J$183</f>
        <v>1.4996292984745557E-2</v>
      </c>
      <c r="BO11" s="246">
        <f>'2.4'!BO11/'3.1.a'!$K$183</f>
        <v>2.0625938381451772E-4</v>
      </c>
      <c r="BP11" s="94">
        <f>'2.4'!BP11/'3.1.a'!$K$183</f>
        <v>0</v>
      </c>
      <c r="BQ11" s="94">
        <f>'2.4'!BQ11/'3.1.a'!$K$183</f>
        <v>0</v>
      </c>
      <c r="BR11" s="94">
        <f>'2.4'!BR11/'3.1.a'!$K$183</f>
        <v>2.0625938381451772E-4</v>
      </c>
      <c r="BS11" s="94">
        <f>'2.4'!BS11/'3.1.a'!$K$183</f>
        <v>7.3943134836477464E-3</v>
      </c>
      <c r="BT11" s="94">
        <f>'2.4'!BT11/'3.1.a'!$K$183</f>
        <v>7.8333631613187842E-3</v>
      </c>
      <c r="BU11" s="94">
        <f>'2.4'!BU11/'3.1.a'!$K$183</f>
        <v>0</v>
      </c>
      <c r="BV11" s="247">
        <f>'2.4'!BV11/'3.1.a'!$K$183</f>
        <v>1.5433936028781049E-2</v>
      </c>
      <c r="BW11" s="246">
        <f>'2.4'!BW11/'3.1.a'!$L$183</f>
        <v>3.5649228549338208E-6</v>
      </c>
      <c r="BX11" s="94">
        <f>'2.4'!BX11/'3.1.a'!$L$183</f>
        <v>0</v>
      </c>
      <c r="BY11" s="94">
        <f>'2.4'!BY11/'3.1.a'!$L$183</f>
        <v>0</v>
      </c>
      <c r="BZ11" s="94">
        <f>'2.4'!BZ11/'3.1.a'!$L$183</f>
        <v>3.5649228549338208E-6</v>
      </c>
      <c r="CA11" s="94">
        <f>'2.4'!CA11/'3.1.a'!$L$183</f>
        <v>7.6065262755187317E-3</v>
      </c>
      <c r="CB11" s="94">
        <f>'2.4'!CB11/'3.1.a'!$L$183</f>
        <v>8.1177822845227531E-3</v>
      </c>
      <c r="CC11" s="94">
        <f>'2.4'!CC11/'3.1.a'!$L$183</f>
        <v>0</v>
      </c>
      <c r="CD11" s="247">
        <f>'2.4'!CD11/'3.1.a'!$L$183</f>
        <v>1.5727873482896417E-2</v>
      </c>
      <c r="CE11" s="246">
        <f>'2.4'!CE11/'3.1.a'!$M$183</f>
        <v>2.3902483109935365E-4</v>
      </c>
      <c r="CF11" s="94">
        <f>'2.4'!CF11/'3.1.a'!$M$183</f>
        <v>0</v>
      </c>
      <c r="CG11" s="94">
        <f>'2.4'!CG11/'3.1.a'!$M$183</f>
        <v>0</v>
      </c>
      <c r="CH11" s="94">
        <f>'2.4'!CH11/'3.1.a'!$M$183</f>
        <v>2.3902483109935365E-4</v>
      </c>
      <c r="CI11" s="94">
        <f>'2.4'!CI11/'3.1.a'!$M$183</f>
        <v>7.8113795629099776E-3</v>
      </c>
      <c r="CJ11" s="94">
        <f>'2.4'!CJ11/'3.1.a'!$M$183</f>
        <v>8.2496115003837783E-3</v>
      </c>
      <c r="CK11" s="94">
        <f>'2.4'!CK11/'3.1.a'!$M$183</f>
        <v>0</v>
      </c>
      <c r="CL11" s="276">
        <f>'2.4'!CL11/'3.1.a'!$M$183</f>
        <v>1.6300015894393109E-2</v>
      </c>
      <c r="CM11" s="246">
        <f>'2.4'!CM11/'3.1.a'!$N$183</f>
        <v>2.5194611909455509E-4</v>
      </c>
      <c r="CN11" s="94">
        <f>'2.4'!CN11/'3.1.a'!$N$183</f>
        <v>0</v>
      </c>
      <c r="CO11" s="94">
        <f>'2.4'!CO11/'3.1.a'!$N$183</f>
        <v>0</v>
      </c>
      <c r="CP11" s="94">
        <f>'2.4'!CP11/'3.1.a'!$N$183</f>
        <v>2.5194611909455509E-4</v>
      </c>
      <c r="CQ11" s="94">
        <f>'2.4'!CQ11/'3.1.a'!$N$183</f>
        <v>7.6330961842446966E-3</v>
      </c>
      <c r="CR11" s="94">
        <f>'2.4'!CR11/'3.1.a'!$N$183</f>
        <v>8.6428824410190001E-3</v>
      </c>
      <c r="CS11" s="94">
        <f>'2.4'!CS11/'3.1.a'!$N$183</f>
        <v>0</v>
      </c>
      <c r="CT11" s="276">
        <f>'2.4'!CT11/'3.1.a'!$N$183</f>
        <v>1.6527924744358248E-2</v>
      </c>
    </row>
    <row r="12" spans="1:98" ht="20" customHeight="1" x14ac:dyDescent="0.2">
      <c r="A12" s="21" t="s">
        <v>404</v>
      </c>
      <c r="B12" s="22" t="s">
        <v>264</v>
      </c>
      <c r="C12" s="246">
        <f>'2.4'!C12/'3.1.a'!$C$183</f>
        <v>6.7142602188428935E-2</v>
      </c>
      <c r="D12" s="94">
        <f>'2.4'!D12/'3.1.a'!$C$183</f>
        <v>0</v>
      </c>
      <c r="E12" s="94">
        <f>'2.4'!E12/'3.1.a'!$C$183</f>
        <v>0</v>
      </c>
      <c r="F12" s="94">
        <f>'2.4'!F12/'3.1.a'!$C$183</f>
        <v>6.7142602188428935E-2</v>
      </c>
      <c r="G12" s="94">
        <f>'2.4'!G12/'3.1.a'!$C$183</f>
        <v>7.1273868238683757E-2</v>
      </c>
      <c r="H12" s="94">
        <f>'2.4'!H12/'3.1.a'!$C$183</f>
        <v>9.3127975814947441E-3</v>
      </c>
      <c r="I12" s="94">
        <f>'2.4'!I12/'3.1.a'!$C$183</f>
        <v>0</v>
      </c>
      <c r="J12" s="247">
        <f>'2.4'!J12/'3.1.a'!$C$183</f>
        <v>0.14772926800860745</v>
      </c>
      <c r="K12" s="246">
        <f>'2.4'!K12/'3.1.a'!$D$183</f>
        <v>6.7070635169413917E-2</v>
      </c>
      <c r="L12" s="94">
        <f>'2.4'!L12/'3.1.a'!$D$183</f>
        <v>0</v>
      </c>
      <c r="M12" s="94">
        <f>'2.4'!M12/'3.1.a'!$D$183</f>
        <v>0</v>
      </c>
      <c r="N12" s="94">
        <f>'2.4'!N12/'3.1.a'!$D$183</f>
        <v>6.7070635169413917E-2</v>
      </c>
      <c r="O12" s="94">
        <f>'2.4'!O12/'3.1.a'!$D$183</f>
        <v>7.0253261697527131E-2</v>
      </c>
      <c r="P12" s="94">
        <f>'2.4'!P12/'3.1.a'!$D$183</f>
        <v>9.6169672779631357E-3</v>
      </c>
      <c r="Q12" s="94">
        <f>'2.4'!Q12/'3.1.a'!$D$183</f>
        <v>0</v>
      </c>
      <c r="R12" s="247">
        <f>'2.4'!R12/'3.1.a'!$D$183</f>
        <v>0.14694086414490415</v>
      </c>
      <c r="S12" s="246">
        <f>'2.4'!S12/'3.1.a'!$E$183</f>
        <v>6.5862465307311255E-2</v>
      </c>
      <c r="T12" s="94">
        <f>'2.4'!T12/'3.1.a'!$E$183</f>
        <v>0</v>
      </c>
      <c r="U12" s="94">
        <f>'2.4'!U12/'3.1.a'!$E$183</f>
        <v>0</v>
      </c>
      <c r="V12" s="94">
        <f>'2.4'!V12/'3.1.a'!$E$183</f>
        <v>6.5862465307311255E-2</v>
      </c>
      <c r="W12" s="94">
        <f>'2.4'!W12/'3.1.a'!$E$183</f>
        <v>7.0234233503943713E-2</v>
      </c>
      <c r="X12" s="94">
        <f>'2.4'!X12/'3.1.a'!$E$183</f>
        <v>1.0024204137133239E-2</v>
      </c>
      <c r="Y12" s="94">
        <f>'2.4'!Y12/'3.1.a'!$E$183</f>
        <v>0</v>
      </c>
      <c r="Z12" s="247">
        <f>'2.4'!Z12/'3.1.a'!$E$183</f>
        <v>0.14612090294838823</v>
      </c>
      <c r="AA12" s="246">
        <f>'2.4'!AA12/'3.1.a'!$F$183</f>
        <v>6.288563471409904E-2</v>
      </c>
      <c r="AB12" s="94">
        <f>'2.4'!AB12/'3.1.a'!$F$183</f>
        <v>0</v>
      </c>
      <c r="AC12" s="94">
        <f>'2.4'!AC12/'3.1.a'!$F$183</f>
        <v>0</v>
      </c>
      <c r="AD12" s="94">
        <f>'2.4'!AD12/'3.1.a'!$F$183</f>
        <v>6.288563471409904E-2</v>
      </c>
      <c r="AE12" s="94">
        <f>'2.4'!AE12/'3.1.a'!$F$183</f>
        <v>7.0615290062740421E-2</v>
      </c>
      <c r="AF12" s="94">
        <f>'2.4'!AF12/'3.1.a'!$F$183</f>
        <v>9.8854014140985873E-3</v>
      </c>
      <c r="AG12" s="94">
        <f>'2.4'!AG12/'3.1.a'!$F$183</f>
        <v>0</v>
      </c>
      <c r="AH12" s="247">
        <f>'2.4'!AH12/'3.1.a'!$F$183</f>
        <v>0.14338632619093805</v>
      </c>
      <c r="AI12" s="246">
        <f>'2.4'!AI12/'3.1.a'!$G$183</f>
        <v>5.8670111082354266E-2</v>
      </c>
      <c r="AJ12" s="94">
        <f>'2.4'!AJ12/'3.1.a'!$G$183</f>
        <v>0</v>
      </c>
      <c r="AK12" s="94">
        <f>'2.4'!AK12/'3.1.a'!$G$183</f>
        <v>0</v>
      </c>
      <c r="AL12" s="94">
        <f>'2.4'!AL12/'3.1.a'!$G$183</f>
        <v>5.8670111082354266E-2</v>
      </c>
      <c r="AM12" s="94">
        <f>'2.4'!AM12/'3.1.a'!$G$183</f>
        <v>6.9117690058539974E-2</v>
      </c>
      <c r="AN12" s="94">
        <f>'2.4'!AN12/'3.1.a'!$G$183</f>
        <v>1.0257513994685106E-2</v>
      </c>
      <c r="AO12" s="94">
        <f>'2.4'!AO12/'3.1.a'!$G$183</f>
        <v>0</v>
      </c>
      <c r="AP12" s="247">
        <f>'2.4'!AP12/'3.1.a'!$G$183</f>
        <v>0.13804531513557933</v>
      </c>
      <c r="AQ12" s="246">
        <f>'2.4'!AQ12/'3.1.a'!$H$183</f>
        <v>5.9189119893955283E-2</v>
      </c>
      <c r="AR12" s="94">
        <f>'2.4'!AR12/'3.1.a'!$H$183</f>
        <v>0</v>
      </c>
      <c r="AS12" s="94">
        <f>'2.4'!AS12/'3.1.a'!$H$183</f>
        <v>0</v>
      </c>
      <c r="AT12" s="94">
        <f>'2.4'!AT12/'3.1.a'!$H$183</f>
        <v>5.9189119893955283E-2</v>
      </c>
      <c r="AU12" s="94">
        <f>'2.4'!AU12/'3.1.a'!$H$183</f>
        <v>6.8826064782591637E-2</v>
      </c>
      <c r="AV12" s="94">
        <f>'2.4'!AV12/'3.1.a'!$H$183</f>
        <v>1.0562919956939403E-2</v>
      </c>
      <c r="AW12" s="94">
        <f>'2.4'!AW12/'3.1.a'!$H$183</f>
        <v>0</v>
      </c>
      <c r="AX12" s="247">
        <f>'2.4'!AX12/'3.1.a'!$H$183</f>
        <v>0.13857810463348635</v>
      </c>
      <c r="AY12" s="246">
        <f>'2.4'!AY12/'3.1.a'!$I$183</f>
        <v>5.607567290727012E-2</v>
      </c>
      <c r="AZ12" s="94">
        <f>'2.4'!AZ12/'3.1.a'!$I$183</f>
        <v>0</v>
      </c>
      <c r="BA12" s="94">
        <f>'2.4'!BA12/'3.1.a'!$I$183</f>
        <v>0</v>
      </c>
      <c r="BB12" s="94">
        <f>'2.4'!BB12/'3.1.a'!$I$183</f>
        <v>5.607567290727012E-2</v>
      </c>
      <c r="BC12" s="94">
        <f>'2.4'!BC12/'3.1.a'!$I$183</f>
        <v>6.8742393374651947E-2</v>
      </c>
      <c r="BD12" s="94">
        <f>'2.4'!BD12/'3.1.a'!$I$183</f>
        <v>1.0190862177794364E-2</v>
      </c>
      <c r="BE12" s="94">
        <f>'2.4'!BE12/'3.1.a'!$I$183</f>
        <v>0</v>
      </c>
      <c r="BF12" s="247">
        <f>'2.4'!BF12/'3.1.a'!$I$183</f>
        <v>0.13500892845971643</v>
      </c>
      <c r="BG12" s="246">
        <f>'2.4'!BG12/'3.1.a'!$J$183</f>
        <v>5.7838219115904949E-2</v>
      </c>
      <c r="BH12" s="94">
        <f>'2.4'!BH12/'3.1.a'!$J$183</f>
        <v>0</v>
      </c>
      <c r="BI12" s="94">
        <f>'2.4'!BI12/'3.1.a'!$J$183</f>
        <v>0</v>
      </c>
      <c r="BJ12" s="94">
        <f>'2.4'!BJ12/'3.1.a'!$J$183</f>
        <v>5.7838219115904949E-2</v>
      </c>
      <c r="BK12" s="94">
        <f>'2.4'!BK12/'3.1.a'!$J$183</f>
        <v>7.026654069685602E-2</v>
      </c>
      <c r="BL12" s="94">
        <f>'2.4'!BL12/'3.1.a'!$J$183</f>
        <v>1.0212914631344504E-2</v>
      </c>
      <c r="BM12" s="94">
        <f>'2.4'!BM12/'3.1.a'!$J$183</f>
        <v>0</v>
      </c>
      <c r="BN12" s="247">
        <f>'2.4'!BN12/'3.1.a'!$J$183</f>
        <v>0.13831767444410545</v>
      </c>
      <c r="BO12" s="246">
        <f>'2.4'!BO12/'3.1.a'!$K$183</f>
        <v>5.9834680207391598E-2</v>
      </c>
      <c r="BP12" s="94">
        <f>'2.4'!BP12/'3.1.a'!$K$183</f>
        <v>0</v>
      </c>
      <c r="BQ12" s="94">
        <f>'2.4'!BQ12/'3.1.a'!$K$183</f>
        <v>0</v>
      </c>
      <c r="BR12" s="94">
        <f>'2.4'!BR12/'3.1.a'!$K$183</f>
        <v>5.9834680207391598E-2</v>
      </c>
      <c r="BS12" s="94">
        <f>'2.4'!BS12/'3.1.a'!$K$183</f>
        <v>7.1351245303713895E-2</v>
      </c>
      <c r="BT12" s="94">
        <f>'2.4'!BT12/'3.1.a'!$K$183</f>
        <v>1.0757499500570096E-2</v>
      </c>
      <c r="BU12" s="94">
        <f>'2.4'!BU12/'3.1.a'!$K$183</f>
        <v>0</v>
      </c>
      <c r="BV12" s="247">
        <f>'2.4'!BV12/'3.1.a'!$K$183</f>
        <v>0.14194342501167559</v>
      </c>
      <c r="BW12" s="246">
        <f>'2.4'!BW12/'3.1.a'!$L$183</f>
        <v>5.5580506102242605E-2</v>
      </c>
      <c r="BX12" s="94">
        <f>'2.4'!BX12/'3.1.a'!$L$183</f>
        <v>0</v>
      </c>
      <c r="BY12" s="94">
        <f>'2.4'!BY12/'3.1.a'!$L$183</f>
        <v>0</v>
      </c>
      <c r="BZ12" s="94">
        <f>'2.4'!BZ12/'3.1.a'!$L$183</f>
        <v>5.5580506102242605E-2</v>
      </c>
      <c r="CA12" s="94">
        <f>'2.4'!CA12/'3.1.a'!$L$183</f>
        <v>7.2070930556130369E-2</v>
      </c>
      <c r="CB12" s="94">
        <f>'2.4'!CB12/'3.1.a'!$L$183</f>
        <v>1.1469030279021531E-2</v>
      </c>
      <c r="CC12" s="94">
        <f>'2.4'!CC12/'3.1.a'!$L$183</f>
        <v>0</v>
      </c>
      <c r="CD12" s="247">
        <f>'2.4'!CD12/'3.1.a'!$L$183</f>
        <v>0.13912046693739449</v>
      </c>
      <c r="CE12" s="246">
        <f>'2.4'!CE12/'3.1.a'!$M$183</f>
        <v>4.9620978421359423E-2</v>
      </c>
      <c r="CF12" s="94">
        <f>'2.4'!CF12/'3.1.a'!$M$183</f>
        <v>0</v>
      </c>
      <c r="CG12" s="94">
        <f>'2.4'!CG12/'3.1.a'!$M$183</f>
        <v>0</v>
      </c>
      <c r="CH12" s="94">
        <f>'2.4'!CH12/'3.1.a'!$M$183</f>
        <v>4.9620978421359423E-2</v>
      </c>
      <c r="CI12" s="94">
        <f>'2.4'!CI12/'3.1.a'!$M$183</f>
        <v>7.2831949061928081E-2</v>
      </c>
      <c r="CJ12" s="94">
        <f>'2.4'!CJ12/'3.1.a'!$M$183</f>
        <v>1.1358996365045048E-2</v>
      </c>
      <c r="CK12" s="94">
        <f>'2.4'!CK12/'3.1.a'!$M$183</f>
        <v>0</v>
      </c>
      <c r="CL12" s="276">
        <f>'2.4'!CL12/'3.1.a'!$M$183</f>
        <v>0.13381192384833257</v>
      </c>
      <c r="CM12" s="246">
        <f>'2.4'!CM12/'3.1.a'!$N$183</f>
        <v>5.5930805280053321E-2</v>
      </c>
      <c r="CN12" s="94">
        <f>'2.4'!CN12/'3.1.a'!$N$183</f>
        <v>0</v>
      </c>
      <c r="CO12" s="94">
        <f>'2.4'!CO12/'3.1.a'!$N$183</f>
        <v>0</v>
      </c>
      <c r="CP12" s="94">
        <f>'2.4'!CP12/'3.1.a'!$N$183</f>
        <v>5.5930805280053321E-2</v>
      </c>
      <c r="CQ12" s="94">
        <f>'2.4'!CQ12/'3.1.a'!$N$183</f>
        <v>7.8914075621248483E-2</v>
      </c>
      <c r="CR12" s="94">
        <f>'2.4'!CR12/'3.1.a'!$N$183</f>
        <v>1.1903273094041241E-2</v>
      </c>
      <c r="CS12" s="94">
        <f>'2.4'!CS12/'3.1.a'!$N$183</f>
        <v>0</v>
      </c>
      <c r="CT12" s="276">
        <f>'2.4'!CT12/'3.1.a'!$N$183</f>
        <v>0.14674815399534305</v>
      </c>
    </row>
    <row r="13" spans="1:98" ht="20" customHeight="1" x14ac:dyDescent="0.2">
      <c r="A13" s="21" t="s">
        <v>405</v>
      </c>
      <c r="B13" s="22" t="s">
        <v>273</v>
      </c>
      <c r="C13" s="246">
        <f>'2.4'!C13/'3.1.a'!$C$183</f>
        <v>5.4255847193366074E-3</v>
      </c>
      <c r="D13" s="94">
        <f>'2.4'!D13/'3.1.a'!$C$183</f>
        <v>0</v>
      </c>
      <c r="E13" s="94">
        <f>'2.4'!E13/'3.1.a'!$C$183</f>
        <v>0</v>
      </c>
      <c r="F13" s="94">
        <f>'2.4'!F13/'3.1.a'!$C$183</f>
        <v>5.4255847193366074E-3</v>
      </c>
      <c r="G13" s="94">
        <f>'2.4'!G13/'3.1.a'!$C$183</f>
        <v>0</v>
      </c>
      <c r="H13" s="94">
        <f>'2.4'!H13/'3.1.a'!$C$183</f>
        <v>0</v>
      </c>
      <c r="I13" s="94">
        <f>'2.4'!I13/'3.1.a'!$C$183</f>
        <v>0</v>
      </c>
      <c r="J13" s="247">
        <f>'2.4'!J13/'3.1.a'!$C$183</f>
        <v>5.4255847193366074E-3</v>
      </c>
      <c r="K13" s="246">
        <f>'2.4'!K13/'3.1.a'!$D$183</f>
        <v>6.0901965033536834E-3</v>
      </c>
      <c r="L13" s="94">
        <f>'2.4'!L13/'3.1.a'!$D$183</f>
        <v>0</v>
      </c>
      <c r="M13" s="94">
        <f>'2.4'!M13/'3.1.a'!$D$183</f>
        <v>0</v>
      </c>
      <c r="N13" s="94">
        <f>'2.4'!N13/'3.1.a'!$D$183</f>
        <v>6.0901965033536834E-3</v>
      </c>
      <c r="O13" s="94">
        <f>'2.4'!O13/'3.1.a'!$D$183</f>
        <v>0</v>
      </c>
      <c r="P13" s="94">
        <f>'2.4'!P13/'3.1.a'!$D$183</f>
        <v>0</v>
      </c>
      <c r="Q13" s="94">
        <f>'2.4'!Q13/'3.1.a'!$D$183</f>
        <v>0</v>
      </c>
      <c r="R13" s="247">
        <f>'2.4'!R13/'3.1.a'!$D$183</f>
        <v>6.0901965033536834E-3</v>
      </c>
      <c r="S13" s="246">
        <f>'2.4'!S13/'3.1.a'!$E$183</f>
        <v>6.4653141906865557E-3</v>
      </c>
      <c r="T13" s="94">
        <f>'2.4'!T13/'3.1.a'!$E$183</f>
        <v>0</v>
      </c>
      <c r="U13" s="94">
        <f>'2.4'!U13/'3.1.a'!$E$183</f>
        <v>0</v>
      </c>
      <c r="V13" s="94">
        <f>'2.4'!V13/'3.1.a'!$E$183</f>
        <v>6.4653141906865557E-3</v>
      </c>
      <c r="W13" s="94">
        <f>'2.4'!W13/'3.1.a'!$E$183</f>
        <v>0</v>
      </c>
      <c r="X13" s="94">
        <f>'2.4'!X13/'3.1.a'!$E$183</f>
        <v>0</v>
      </c>
      <c r="Y13" s="94">
        <f>'2.4'!Y13/'3.1.a'!$E$183</f>
        <v>0</v>
      </c>
      <c r="Z13" s="247">
        <f>'2.4'!Z13/'3.1.a'!$E$183</f>
        <v>6.4653141906865557E-3</v>
      </c>
      <c r="AA13" s="246">
        <f>'2.4'!AA13/'3.1.a'!$F$183</f>
        <v>6.9356782312220725E-3</v>
      </c>
      <c r="AB13" s="94">
        <f>'2.4'!AB13/'3.1.a'!$F$183</f>
        <v>0</v>
      </c>
      <c r="AC13" s="94">
        <f>'2.4'!AC13/'3.1.a'!$F$183</f>
        <v>0</v>
      </c>
      <c r="AD13" s="94">
        <f>'2.4'!AD13/'3.1.a'!$F$183</f>
        <v>6.9356782312220725E-3</v>
      </c>
      <c r="AE13" s="94">
        <f>'2.4'!AE13/'3.1.a'!$F$183</f>
        <v>0</v>
      </c>
      <c r="AF13" s="94">
        <f>'2.4'!AF13/'3.1.a'!$F$183</f>
        <v>0</v>
      </c>
      <c r="AG13" s="94">
        <f>'2.4'!AG13/'3.1.a'!$F$183</f>
        <v>0</v>
      </c>
      <c r="AH13" s="247">
        <f>'2.4'!AH13/'3.1.a'!$F$183</f>
        <v>6.9356782312220725E-3</v>
      </c>
      <c r="AI13" s="246">
        <f>'2.4'!AI13/'3.1.a'!$G$183</f>
        <v>6.363270587270738E-3</v>
      </c>
      <c r="AJ13" s="94">
        <f>'2.4'!AJ13/'3.1.a'!$G$183</f>
        <v>0</v>
      </c>
      <c r="AK13" s="94">
        <f>'2.4'!AK13/'3.1.a'!$G$183</f>
        <v>0</v>
      </c>
      <c r="AL13" s="94">
        <f>'2.4'!AL13/'3.1.a'!$G$183</f>
        <v>6.363270587270738E-3</v>
      </c>
      <c r="AM13" s="94">
        <f>'2.4'!AM13/'3.1.a'!$G$183</f>
        <v>0</v>
      </c>
      <c r="AN13" s="94">
        <f>'2.4'!AN13/'3.1.a'!$G$183</f>
        <v>0</v>
      </c>
      <c r="AO13" s="94">
        <f>'2.4'!AO13/'3.1.a'!$G$183</f>
        <v>0</v>
      </c>
      <c r="AP13" s="247">
        <f>'2.4'!AP13/'3.1.a'!$G$183</f>
        <v>6.363270587270738E-3</v>
      </c>
      <c r="AQ13" s="246">
        <f>'2.4'!AQ13/'3.1.a'!$H$183</f>
        <v>6.4994568908585317E-3</v>
      </c>
      <c r="AR13" s="94">
        <f>'2.4'!AR13/'3.1.a'!$H$183</f>
        <v>0</v>
      </c>
      <c r="AS13" s="94">
        <f>'2.4'!AS13/'3.1.a'!$H$183</f>
        <v>0</v>
      </c>
      <c r="AT13" s="94">
        <f>'2.4'!AT13/'3.1.a'!$H$183</f>
        <v>6.4994568908585317E-3</v>
      </c>
      <c r="AU13" s="94">
        <f>'2.4'!AU13/'3.1.a'!$H$183</f>
        <v>0</v>
      </c>
      <c r="AV13" s="94">
        <f>'2.4'!AV13/'3.1.a'!$H$183</f>
        <v>0</v>
      </c>
      <c r="AW13" s="94">
        <f>'2.4'!AW13/'3.1.a'!$H$183</f>
        <v>0</v>
      </c>
      <c r="AX13" s="247">
        <f>'2.4'!AX13/'3.1.a'!$H$183</f>
        <v>6.4994568908585317E-3</v>
      </c>
      <c r="AY13" s="246">
        <f>'2.4'!AY13/'3.1.a'!$I$183</f>
        <v>5.0161060774169099E-3</v>
      </c>
      <c r="AZ13" s="94">
        <f>'2.4'!AZ13/'3.1.a'!$I$183</f>
        <v>0</v>
      </c>
      <c r="BA13" s="94">
        <f>'2.4'!BA13/'3.1.a'!$I$183</f>
        <v>0</v>
      </c>
      <c r="BB13" s="94">
        <f>'2.4'!BB13/'3.1.a'!$I$183</f>
        <v>5.0161060774169099E-3</v>
      </c>
      <c r="BC13" s="94">
        <f>'2.4'!BC13/'3.1.a'!$I$183</f>
        <v>0</v>
      </c>
      <c r="BD13" s="94">
        <f>'2.4'!BD13/'3.1.a'!$I$183</f>
        <v>0</v>
      </c>
      <c r="BE13" s="94">
        <f>'2.4'!BE13/'3.1.a'!$I$183</f>
        <v>0</v>
      </c>
      <c r="BF13" s="247">
        <f>'2.4'!BF13/'3.1.a'!$I$183</f>
        <v>5.0161060774169099E-3</v>
      </c>
      <c r="BG13" s="246">
        <f>'2.4'!BG13/'3.1.a'!$J$183</f>
        <v>4.9123471285156409E-3</v>
      </c>
      <c r="BH13" s="94">
        <f>'2.4'!BH13/'3.1.a'!$J$183</f>
        <v>0</v>
      </c>
      <c r="BI13" s="94">
        <f>'2.4'!BI13/'3.1.a'!$J$183</f>
        <v>0</v>
      </c>
      <c r="BJ13" s="94">
        <f>'2.4'!BJ13/'3.1.a'!$J$183</f>
        <v>4.9123471285156409E-3</v>
      </c>
      <c r="BK13" s="94">
        <f>'2.4'!BK13/'3.1.a'!$J$183</f>
        <v>0</v>
      </c>
      <c r="BL13" s="94">
        <f>'2.4'!BL13/'3.1.a'!$J$183</f>
        <v>0</v>
      </c>
      <c r="BM13" s="94">
        <f>'2.4'!BM13/'3.1.a'!$J$183</f>
        <v>0</v>
      </c>
      <c r="BN13" s="247">
        <f>'2.4'!BN13/'3.1.a'!$J$183</f>
        <v>4.9123471285156409E-3</v>
      </c>
      <c r="BO13" s="246">
        <f>'2.4'!BO13/'3.1.a'!$K$183</f>
        <v>5.8114329854139146E-3</v>
      </c>
      <c r="BP13" s="94">
        <f>'2.4'!BP13/'3.1.a'!$K$183</f>
        <v>0</v>
      </c>
      <c r="BQ13" s="94">
        <f>'2.4'!BQ13/'3.1.a'!$K$183</f>
        <v>0</v>
      </c>
      <c r="BR13" s="94">
        <f>'2.4'!BR13/'3.1.a'!$K$183</f>
        <v>5.8114329854139146E-3</v>
      </c>
      <c r="BS13" s="94">
        <f>'2.4'!BS13/'3.1.a'!$K$183</f>
        <v>0</v>
      </c>
      <c r="BT13" s="94">
        <f>'2.4'!BT13/'3.1.a'!$K$183</f>
        <v>0</v>
      </c>
      <c r="BU13" s="94">
        <f>'2.4'!BU13/'3.1.a'!$K$183</f>
        <v>0</v>
      </c>
      <c r="BV13" s="247">
        <f>'2.4'!BV13/'3.1.a'!$K$183</f>
        <v>5.8114329854139146E-3</v>
      </c>
      <c r="BW13" s="246">
        <f>'2.4'!BW13/'3.1.a'!$L$183</f>
        <v>5.8102628062934609E-3</v>
      </c>
      <c r="BX13" s="94">
        <f>'2.4'!BX13/'3.1.a'!$L$183</f>
        <v>0</v>
      </c>
      <c r="BY13" s="94">
        <f>'2.4'!BY13/'3.1.a'!$L$183</f>
        <v>0</v>
      </c>
      <c r="BZ13" s="94">
        <f>'2.4'!BZ13/'3.1.a'!$L$183</f>
        <v>5.8102628062934609E-3</v>
      </c>
      <c r="CA13" s="94">
        <f>'2.4'!CA13/'3.1.a'!$L$183</f>
        <v>0</v>
      </c>
      <c r="CB13" s="94">
        <f>'2.4'!CB13/'3.1.a'!$L$183</f>
        <v>0</v>
      </c>
      <c r="CC13" s="94">
        <f>'2.4'!CC13/'3.1.a'!$L$183</f>
        <v>0</v>
      </c>
      <c r="CD13" s="247">
        <f>'2.4'!CD13/'3.1.a'!$L$183</f>
        <v>5.8102628062934609E-3</v>
      </c>
      <c r="CE13" s="246">
        <f>'2.4'!CE13/'3.1.a'!$M$183</f>
        <v>6.1226908662685474E-3</v>
      </c>
      <c r="CF13" s="94">
        <f>'2.4'!CF13/'3.1.a'!$M$183</f>
        <v>0</v>
      </c>
      <c r="CG13" s="94">
        <f>'2.4'!CG13/'3.1.a'!$M$183</f>
        <v>0</v>
      </c>
      <c r="CH13" s="94">
        <f>'2.4'!CH13/'3.1.a'!$M$183</f>
        <v>6.1226908662685474E-3</v>
      </c>
      <c r="CI13" s="94">
        <f>'2.4'!CI13/'3.1.a'!$M$183</f>
        <v>0</v>
      </c>
      <c r="CJ13" s="94">
        <f>'2.4'!CJ13/'3.1.a'!$M$183</f>
        <v>0</v>
      </c>
      <c r="CK13" s="94">
        <f>'2.4'!CK13/'3.1.a'!$M$183</f>
        <v>0</v>
      </c>
      <c r="CL13" s="276">
        <f>'2.4'!CL13/'3.1.a'!$M$183</f>
        <v>6.1226908662685474E-3</v>
      </c>
      <c r="CM13" s="246">
        <f>'2.4'!CM13/'3.1.a'!$N$183</f>
        <v>7.147439077800655E-3</v>
      </c>
      <c r="CN13" s="94">
        <f>'2.4'!CN13/'3.1.a'!$N$183</f>
        <v>0</v>
      </c>
      <c r="CO13" s="94">
        <f>'2.4'!CO13/'3.1.a'!$N$183</f>
        <v>0</v>
      </c>
      <c r="CP13" s="94">
        <f>'2.4'!CP13/'3.1.a'!$N$183</f>
        <v>7.147439077800655E-3</v>
      </c>
      <c r="CQ13" s="94">
        <f>'2.4'!CQ13/'3.1.a'!$N$183</f>
        <v>0</v>
      </c>
      <c r="CR13" s="94">
        <f>'2.4'!CR13/'3.1.a'!$N$183</f>
        <v>0</v>
      </c>
      <c r="CS13" s="94">
        <f>'2.4'!CS13/'3.1.a'!$N$183</f>
        <v>0</v>
      </c>
      <c r="CT13" s="276">
        <f>'2.4'!CT13/'3.1.a'!$N$183</f>
        <v>7.147439077800655E-3</v>
      </c>
    </row>
    <row r="14" spans="1:98" ht="20" customHeight="1" x14ac:dyDescent="0.2">
      <c r="A14" s="21" t="s">
        <v>406</v>
      </c>
      <c r="B14" s="22" t="s">
        <v>278</v>
      </c>
      <c r="C14" s="246">
        <f>'2.4'!C14/'3.1.a'!$C$183</f>
        <v>4.7450410134521513E-5</v>
      </c>
      <c r="D14" s="94">
        <f>'2.4'!D14/'3.1.a'!$C$183</f>
        <v>0</v>
      </c>
      <c r="E14" s="94">
        <f>'2.4'!E14/'3.1.a'!$C$183</f>
        <v>0</v>
      </c>
      <c r="F14" s="94">
        <f>'2.4'!F14/'3.1.a'!$C$183</f>
        <v>4.7450410134521513E-5</v>
      </c>
      <c r="G14" s="94">
        <f>'2.4'!G14/'3.1.a'!$C$183</f>
        <v>0</v>
      </c>
      <c r="H14" s="94">
        <f>'2.4'!H14/'3.1.a'!$C$183</f>
        <v>0</v>
      </c>
      <c r="I14" s="94">
        <f>'2.4'!I14/'3.1.a'!$C$183</f>
        <v>0</v>
      </c>
      <c r="J14" s="247">
        <f>'2.4'!J14/'3.1.a'!$C$183</f>
        <v>4.7450410134521513E-5</v>
      </c>
      <c r="K14" s="246">
        <f>'2.4'!K14/'3.1.a'!$D$183</f>
        <v>7.4209773417859752E-5</v>
      </c>
      <c r="L14" s="94">
        <f>'2.4'!L14/'3.1.a'!$D$183</f>
        <v>0</v>
      </c>
      <c r="M14" s="94">
        <f>'2.4'!M14/'3.1.a'!$D$183</f>
        <v>0</v>
      </c>
      <c r="N14" s="94">
        <f>'2.4'!N14/'3.1.a'!$D$183</f>
        <v>7.4209773417859752E-5</v>
      </c>
      <c r="O14" s="94">
        <f>'2.4'!O14/'3.1.a'!$D$183</f>
        <v>0</v>
      </c>
      <c r="P14" s="94">
        <f>'2.4'!P14/'3.1.a'!$D$183</f>
        <v>0</v>
      </c>
      <c r="Q14" s="94">
        <f>'2.4'!Q14/'3.1.a'!$D$183</f>
        <v>0</v>
      </c>
      <c r="R14" s="247">
        <f>'2.4'!R14/'3.1.a'!$D$183</f>
        <v>7.4209773417859752E-5</v>
      </c>
      <c r="S14" s="246">
        <f>'2.4'!S14/'3.1.a'!$E$183</f>
        <v>-9.9759763084764354E-5</v>
      </c>
      <c r="T14" s="94">
        <f>'2.4'!T14/'3.1.a'!$E$183</f>
        <v>0</v>
      </c>
      <c r="U14" s="94">
        <f>'2.4'!U14/'3.1.a'!$E$183</f>
        <v>0</v>
      </c>
      <c r="V14" s="94">
        <f>'2.4'!V14/'3.1.a'!$E$183</f>
        <v>-9.9759763084764354E-5</v>
      </c>
      <c r="W14" s="94">
        <f>'2.4'!W14/'3.1.a'!$E$183</f>
        <v>0</v>
      </c>
      <c r="X14" s="94">
        <f>'2.4'!X14/'3.1.a'!$E$183</f>
        <v>0</v>
      </c>
      <c r="Y14" s="94">
        <f>'2.4'!Y14/'3.1.a'!$E$183</f>
        <v>0</v>
      </c>
      <c r="Z14" s="247">
        <f>'2.4'!Z14/'3.1.a'!$E$183</f>
        <v>-9.9759763084764354E-5</v>
      </c>
      <c r="AA14" s="246">
        <f>'2.4'!AA14/'3.1.a'!$F$183</f>
        <v>1.086332029539245E-4</v>
      </c>
      <c r="AB14" s="94">
        <f>'2.4'!AB14/'3.1.a'!$F$183</f>
        <v>0</v>
      </c>
      <c r="AC14" s="94">
        <f>'2.4'!AC14/'3.1.a'!$F$183</f>
        <v>0</v>
      </c>
      <c r="AD14" s="94">
        <f>'2.4'!AD14/'3.1.a'!$F$183</f>
        <v>1.086332029539245E-4</v>
      </c>
      <c r="AE14" s="94">
        <f>'2.4'!AE14/'3.1.a'!$F$183</f>
        <v>0</v>
      </c>
      <c r="AF14" s="94">
        <f>'2.4'!AF14/'3.1.a'!$F$183</f>
        <v>0</v>
      </c>
      <c r="AG14" s="94">
        <f>'2.4'!AG14/'3.1.a'!$F$183</f>
        <v>0</v>
      </c>
      <c r="AH14" s="247">
        <f>'2.4'!AH14/'3.1.a'!$F$183</f>
        <v>1.086332029539245E-4</v>
      </c>
      <c r="AI14" s="246">
        <f>'2.4'!AI14/'3.1.a'!$G$183</f>
        <v>-7.0924011356382356E-6</v>
      </c>
      <c r="AJ14" s="94">
        <f>'2.4'!AJ14/'3.1.a'!$G$183</f>
        <v>0</v>
      </c>
      <c r="AK14" s="94">
        <f>'2.4'!AK14/'3.1.a'!$G$183</f>
        <v>0</v>
      </c>
      <c r="AL14" s="94">
        <f>'2.4'!AL14/'3.1.a'!$G$183</f>
        <v>-7.0924011356382356E-6</v>
      </c>
      <c r="AM14" s="94">
        <f>'2.4'!AM14/'3.1.a'!$G$183</f>
        <v>0</v>
      </c>
      <c r="AN14" s="94">
        <f>'2.4'!AN14/'3.1.a'!$G$183</f>
        <v>0</v>
      </c>
      <c r="AO14" s="94">
        <f>'2.4'!AO14/'3.1.a'!$G$183</f>
        <v>0</v>
      </c>
      <c r="AP14" s="247">
        <f>'2.4'!AP14/'3.1.a'!$G$183</f>
        <v>-7.0924011356382356E-6</v>
      </c>
      <c r="AQ14" s="246">
        <f>'2.4'!AQ14/'3.1.a'!$H$183</f>
        <v>-8.1790974786129E-5</v>
      </c>
      <c r="AR14" s="94">
        <f>'2.4'!AR14/'3.1.a'!$H$183</f>
        <v>0</v>
      </c>
      <c r="AS14" s="94">
        <f>'2.4'!AS14/'3.1.a'!$H$183</f>
        <v>0</v>
      </c>
      <c r="AT14" s="94">
        <f>'2.4'!AT14/'3.1.a'!$H$183</f>
        <v>-8.1790974786129E-5</v>
      </c>
      <c r="AU14" s="94">
        <f>'2.4'!AU14/'3.1.a'!$H$183</f>
        <v>0</v>
      </c>
      <c r="AV14" s="94">
        <f>'2.4'!AV14/'3.1.a'!$H$183</f>
        <v>0</v>
      </c>
      <c r="AW14" s="94">
        <f>'2.4'!AW14/'3.1.a'!$H$183</f>
        <v>0</v>
      </c>
      <c r="AX14" s="247">
        <f>'2.4'!AX14/'3.1.a'!$H$183</f>
        <v>-8.1790974786129E-5</v>
      </c>
      <c r="AY14" s="246">
        <f>'2.4'!AY14/'3.1.a'!$I$183</f>
        <v>1.4844830259319659E-7</v>
      </c>
      <c r="AZ14" s="94">
        <f>'2.4'!AZ14/'3.1.a'!$I$183</f>
        <v>0</v>
      </c>
      <c r="BA14" s="94">
        <f>'2.4'!BA14/'3.1.a'!$I$183</f>
        <v>0</v>
      </c>
      <c r="BB14" s="94">
        <f>'2.4'!BB14/'3.1.a'!$I$183</f>
        <v>1.4844830259319659E-7</v>
      </c>
      <c r="BC14" s="94">
        <f>'2.4'!BC14/'3.1.a'!$I$183</f>
        <v>0</v>
      </c>
      <c r="BD14" s="94">
        <f>'2.4'!BD14/'3.1.a'!$I$183</f>
        <v>0</v>
      </c>
      <c r="BE14" s="94">
        <f>'2.4'!BE14/'3.1.a'!$I$183</f>
        <v>0</v>
      </c>
      <c r="BF14" s="247">
        <f>'2.4'!BF14/'3.1.a'!$I$183</f>
        <v>1.4844830259319659E-7</v>
      </c>
      <c r="BG14" s="246">
        <f>'2.4'!BG14/'3.1.a'!$J$183</f>
        <v>1.1103216637696821E-11</v>
      </c>
      <c r="BH14" s="94">
        <f>'2.4'!BH14/'3.1.a'!$J$183</f>
        <v>0</v>
      </c>
      <c r="BI14" s="94">
        <f>'2.4'!BI14/'3.1.a'!$J$183</f>
        <v>0</v>
      </c>
      <c r="BJ14" s="94">
        <f>'2.4'!BJ14/'3.1.a'!$J$183</f>
        <v>1.1103216637696821E-11</v>
      </c>
      <c r="BK14" s="94">
        <f>'2.4'!BK14/'3.1.a'!$J$183</f>
        <v>0</v>
      </c>
      <c r="BL14" s="94">
        <f>'2.4'!BL14/'3.1.a'!$J$183</f>
        <v>0</v>
      </c>
      <c r="BM14" s="94">
        <f>'2.4'!BM14/'3.1.a'!$J$183</f>
        <v>0</v>
      </c>
      <c r="BN14" s="247">
        <f>'2.4'!BN14/'3.1.a'!$J$183</f>
        <v>1.1103216637696821E-11</v>
      </c>
      <c r="BO14" s="246">
        <f>'2.4'!BO14/'3.1.a'!$K$183</f>
        <v>5.3757717041961327E-8</v>
      </c>
      <c r="BP14" s="94">
        <f>'2.4'!BP14/'3.1.a'!$K$183</f>
        <v>0</v>
      </c>
      <c r="BQ14" s="94">
        <f>'2.4'!BQ14/'3.1.a'!$K$183</f>
        <v>0</v>
      </c>
      <c r="BR14" s="94">
        <f>'2.4'!BR14/'3.1.a'!$K$183</f>
        <v>5.3757717041961327E-8</v>
      </c>
      <c r="BS14" s="94">
        <f>'2.4'!BS14/'3.1.a'!$K$183</f>
        <v>0</v>
      </c>
      <c r="BT14" s="94">
        <f>'2.4'!BT14/'3.1.a'!$K$183</f>
        <v>0</v>
      </c>
      <c r="BU14" s="94">
        <f>'2.4'!BU14/'3.1.a'!$K$183</f>
        <v>0</v>
      </c>
      <c r="BV14" s="247">
        <f>'2.4'!BV14/'3.1.a'!$K$183</f>
        <v>5.3757717041961327E-8</v>
      </c>
      <c r="BW14" s="246">
        <f>'2.4'!BW14/'3.1.a'!$L$183</f>
        <v>6.8278164238798839E-9</v>
      </c>
      <c r="BX14" s="94">
        <f>'2.4'!BX14/'3.1.a'!$L$183</f>
        <v>0</v>
      </c>
      <c r="BY14" s="94">
        <f>'2.4'!BY14/'3.1.a'!$L$183</f>
        <v>0</v>
      </c>
      <c r="BZ14" s="94">
        <f>'2.4'!BZ14/'3.1.a'!$L$183</f>
        <v>6.8278164238798839E-9</v>
      </c>
      <c r="CA14" s="94">
        <f>'2.4'!CA14/'3.1.a'!$L$183</f>
        <v>0</v>
      </c>
      <c r="CB14" s="94">
        <f>'2.4'!CB14/'3.1.a'!$L$183</f>
        <v>0</v>
      </c>
      <c r="CC14" s="94">
        <f>'2.4'!CC14/'3.1.a'!$L$183</f>
        <v>0</v>
      </c>
      <c r="CD14" s="247">
        <f>'2.4'!CD14/'3.1.a'!$L$183</f>
        <v>6.8278164238798839E-9</v>
      </c>
      <c r="CE14" s="246">
        <f>'2.4'!CE14/'3.1.a'!$M$183</f>
        <v>-1.0693273970337249E-6</v>
      </c>
      <c r="CF14" s="94">
        <f>'2.4'!CF14/'3.1.a'!$M$183</f>
        <v>0</v>
      </c>
      <c r="CG14" s="94">
        <f>'2.4'!CG14/'3.1.a'!$M$183</f>
        <v>0</v>
      </c>
      <c r="CH14" s="94">
        <f>'2.4'!CH14/'3.1.a'!$M$183</f>
        <v>-1.0693273970337249E-6</v>
      </c>
      <c r="CI14" s="94">
        <f>'2.4'!CI14/'3.1.a'!$M$183</f>
        <v>0</v>
      </c>
      <c r="CJ14" s="94">
        <f>'2.4'!CJ14/'3.1.a'!$M$183</f>
        <v>0</v>
      </c>
      <c r="CK14" s="94">
        <f>'2.4'!CK14/'3.1.a'!$M$183</f>
        <v>0</v>
      </c>
      <c r="CL14" s="276">
        <f>'2.4'!CL14/'3.1.a'!$M$183</f>
        <v>-1.0693273970337249E-6</v>
      </c>
      <c r="CM14" s="246">
        <f>'2.4'!CM14/'3.1.a'!$N$183</f>
        <v>3.1399653666286845E-8</v>
      </c>
      <c r="CN14" s="94">
        <f>'2.4'!CN14/'3.1.a'!$N$183</f>
        <v>0</v>
      </c>
      <c r="CO14" s="94">
        <f>'2.4'!CO14/'3.1.a'!$N$183</f>
        <v>0</v>
      </c>
      <c r="CP14" s="94">
        <f>'2.4'!CP14/'3.1.a'!$N$183</f>
        <v>3.1399653666286845E-8</v>
      </c>
      <c r="CQ14" s="94">
        <f>'2.4'!CQ14/'3.1.a'!$N$183</f>
        <v>0</v>
      </c>
      <c r="CR14" s="94">
        <f>'2.4'!CR14/'3.1.a'!$N$183</f>
        <v>0</v>
      </c>
      <c r="CS14" s="94">
        <f>'2.4'!CS14/'3.1.a'!$N$183</f>
        <v>0</v>
      </c>
      <c r="CT14" s="276">
        <f>'2.4'!CT14/'3.1.a'!$N$183</f>
        <v>3.1399653666286845E-8</v>
      </c>
    </row>
    <row r="15" spans="1:98" ht="20" customHeight="1" x14ac:dyDescent="0.2">
      <c r="A15" s="134" t="s">
        <v>407</v>
      </c>
      <c r="B15" s="115" t="s">
        <v>246</v>
      </c>
      <c r="C15" s="218">
        <f>'2.4'!C15/'3.1.a'!$C$183</f>
        <v>6.1949568378331155E-2</v>
      </c>
      <c r="D15" s="143">
        <f>'2.4'!D15/'3.1.a'!$C$183</f>
        <v>1.6585992963696203E-2</v>
      </c>
      <c r="E15" s="143">
        <f>'2.4'!E15/'3.1.a'!$C$183</f>
        <v>0</v>
      </c>
      <c r="F15" s="143">
        <f>'2.4'!F15/'3.1.a'!$C$183</f>
        <v>7.8535561342027355E-2</v>
      </c>
      <c r="G15" s="143">
        <f>'2.4'!G15/'3.1.a'!$C$183</f>
        <v>8.7810917920857472E-3</v>
      </c>
      <c r="H15" s="143">
        <f>'2.4'!H15/'3.1.a'!$C$183</f>
        <v>3.1129248114709612E-3</v>
      </c>
      <c r="I15" s="143">
        <f>'2.4'!I15/'3.1.a'!$C$183</f>
        <v>0</v>
      </c>
      <c r="J15" s="219">
        <f>'2.4'!J15/'3.1.a'!$C$183</f>
        <v>9.0429577945584066E-2</v>
      </c>
      <c r="K15" s="218">
        <f>'2.4'!K15/'3.1.a'!$D$183</f>
        <v>6.3194577952978517E-2</v>
      </c>
      <c r="L15" s="143">
        <f>'2.4'!L15/'3.1.a'!$D$183</f>
        <v>1.7161255347453674E-2</v>
      </c>
      <c r="M15" s="143">
        <f>'2.4'!M15/'3.1.a'!$D$183</f>
        <v>0</v>
      </c>
      <c r="N15" s="143">
        <f>'2.4'!N15/'3.1.a'!$D$183</f>
        <v>8.0355833300432181E-2</v>
      </c>
      <c r="O15" s="143">
        <f>'2.4'!O15/'3.1.a'!$D$183</f>
        <v>8.8029282407751444E-3</v>
      </c>
      <c r="P15" s="143">
        <f>'2.4'!P15/'3.1.a'!$D$183</f>
        <v>3.5584752501683129E-3</v>
      </c>
      <c r="Q15" s="143">
        <f>'2.4'!Q15/'3.1.a'!$D$183</f>
        <v>0</v>
      </c>
      <c r="R15" s="219">
        <f>'2.4'!R15/'3.1.a'!$D$183</f>
        <v>9.271723679137564E-2</v>
      </c>
      <c r="S15" s="218">
        <f>'2.4'!S15/'3.1.a'!$E$183</f>
        <v>6.3529887288040196E-2</v>
      </c>
      <c r="T15" s="143">
        <f>'2.4'!T15/'3.1.a'!$E$183</f>
        <v>1.7915224227168128E-2</v>
      </c>
      <c r="U15" s="143">
        <f>'2.4'!U15/'3.1.a'!$E$183</f>
        <v>0</v>
      </c>
      <c r="V15" s="143">
        <f>'2.4'!V15/'3.1.a'!$E$183</f>
        <v>8.1445111515208321E-2</v>
      </c>
      <c r="W15" s="143">
        <f>'2.4'!W15/'3.1.a'!$E$183</f>
        <v>9.3689364089750184E-3</v>
      </c>
      <c r="X15" s="143">
        <f>'2.4'!X15/'3.1.a'!$E$183</f>
        <v>3.6205407921742912E-3</v>
      </c>
      <c r="Y15" s="143">
        <f>'2.4'!Y15/'3.1.a'!$E$183</f>
        <v>0</v>
      </c>
      <c r="Z15" s="219">
        <f>'2.4'!Z15/'3.1.a'!$E$183</f>
        <v>9.443458871635764E-2</v>
      </c>
      <c r="AA15" s="218">
        <f>'2.4'!AA15/'3.1.a'!$F$183</f>
        <v>6.2331319021187749E-2</v>
      </c>
      <c r="AB15" s="143">
        <f>'2.4'!AB15/'3.1.a'!$F$183</f>
        <v>1.8436919254732943E-2</v>
      </c>
      <c r="AC15" s="143">
        <f>'2.4'!AC15/'3.1.a'!$F$183</f>
        <v>0</v>
      </c>
      <c r="AD15" s="143">
        <f>'2.4'!AD15/'3.1.a'!$F$183</f>
        <v>8.0768238275920695E-2</v>
      </c>
      <c r="AE15" s="143">
        <f>'2.4'!AE15/'3.1.a'!$F$183</f>
        <v>9.5400961252782683E-3</v>
      </c>
      <c r="AF15" s="143">
        <f>'2.4'!AF15/'3.1.a'!$F$183</f>
        <v>3.8555149135557592E-3</v>
      </c>
      <c r="AG15" s="143">
        <f>'2.4'!AG15/'3.1.a'!$F$183</f>
        <v>0</v>
      </c>
      <c r="AH15" s="219">
        <f>'2.4'!AH15/'3.1.a'!$F$183</f>
        <v>9.4163849314754716E-2</v>
      </c>
      <c r="AI15" s="218">
        <f>'2.4'!AI15/'3.1.a'!$G$183</f>
        <v>6.1597522222426739E-2</v>
      </c>
      <c r="AJ15" s="143">
        <f>'2.4'!AJ15/'3.1.a'!$G$183</f>
        <v>1.8847281678878506E-2</v>
      </c>
      <c r="AK15" s="143">
        <f>'2.4'!AK15/'3.1.a'!$G$183</f>
        <v>0</v>
      </c>
      <c r="AL15" s="143">
        <f>'2.4'!AL15/'3.1.a'!$G$183</f>
        <v>8.0444803901305248E-2</v>
      </c>
      <c r="AM15" s="143">
        <f>'2.4'!AM15/'3.1.a'!$G$183</f>
        <v>1.0353447485229589E-2</v>
      </c>
      <c r="AN15" s="143">
        <f>'2.4'!AN15/'3.1.a'!$G$183</f>
        <v>3.96519857769566E-3</v>
      </c>
      <c r="AO15" s="143">
        <f>'2.4'!AO15/'3.1.a'!$G$183</f>
        <v>0</v>
      </c>
      <c r="AP15" s="219">
        <f>'2.4'!AP15/'3.1.a'!$G$183</f>
        <v>9.4763449964230501E-2</v>
      </c>
      <c r="AQ15" s="218">
        <f>'2.4'!AQ15/'3.1.a'!$H$183</f>
        <v>6.0438073777688159E-2</v>
      </c>
      <c r="AR15" s="143">
        <f>'2.4'!AR15/'3.1.a'!$H$183</f>
        <v>2.0340223727093709E-2</v>
      </c>
      <c r="AS15" s="143">
        <f>'2.4'!AS15/'3.1.a'!$H$183</f>
        <v>0</v>
      </c>
      <c r="AT15" s="143">
        <f>'2.4'!AT15/'3.1.a'!$H$183</f>
        <v>8.0778297504781854E-2</v>
      </c>
      <c r="AU15" s="143">
        <f>'2.4'!AU15/'3.1.a'!$H$183</f>
        <v>1.0661462314930469E-2</v>
      </c>
      <c r="AV15" s="143">
        <f>'2.4'!AV15/'3.1.a'!$H$183</f>
        <v>4.2737559943236839E-3</v>
      </c>
      <c r="AW15" s="143">
        <f>'2.4'!AW15/'3.1.a'!$H$183</f>
        <v>0</v>
      </c>
      <c r="AX15" s="219">
        <f>'2.4'!AX15/'3.1.a'!$H$183</f>
        <v>9.5713515814036004E-2</v>
      </c>
      <c r="AY15" s="218">
        <f>'2.4'!AY15/'3.1.a'!$I$183</f>
        <v>6.0528235067658295E-2</v>
      </c>
      <c r="AZ15" s="143">
        <f>'2.4'!AZ15/'3.1.a'!$I$183</f>
        <v>2.0447079974121627E-2</v>
      </c>
      <c r="BA15" s="143">
        <f>'2.4'!BA15/'3.1.a'!$I$183</f>
        <v>0</v>
      </c>
      <c r="BB15" s="143">
        <f>'2.4'!BB15/'3.1.a'!$I$183</f>
        <v>8.0975315041779919E-2</v>
      </c>
      <c r="BC15" s="143">
        <f>'2.4'!BC15/'3.1.a'!$I$183</f>
        <v>1.080416294490095E-2</v>
      </c>
      <c r="BD15" s="143">
        <f>'2.4'!BD15/'3.1.a'!$I$183</f>
        <v>4.5769708411489401E-3</v>
      </c>
      <c r="BE15" s="143">
        <f>'2.4'!BE15/'3.1.a'!$I$183</f>
        <v>0</v>
      </c>
      <c r="BF15" s="219">
        <f>'2.4'!BF15/'3.1.a'!$I$183</f>
        <v>9.6356448827829816E-2</v>
      </c>
      <c r="BG15" s="218">
        <f>'2.4'!BG15/'3.1.a'!$J$183</f>
        <v>6.1197896371801071E-2</v>
      </c>
      <c r="BH15" s="143">
        <f>'2.4'!BH15/'3.1.a'!$J$183</f>
        <v>2.223221894717153E-2</v>
      </c>
      <c r="BI15" s="143">
        <f>'2.4'!BI15/'3.1.a'!$J$183</f>
        <v>0</v>
      </c>
      <c r="BJ15" s="143">
        <f>'2.4'!BJ15/'3.1.a'!$J$183</f>
        <v>8.3430115318972597E-2</v>
      </c>
      <c r="BK15" s="143">
        <f>'2.4'!BK15/'3.1.a'!$J$183</f>
        <v>1.085437904340749E-2</v>
      </c>
      <c r="BL15" s="143">
        <f>'2.4'!BL15/'3.1.a'!$J$183</f>
        <v>4.7089429568559771E-3</v>
      </c>
      <c r="BM15" s="143">
        <f>'2.4'!BM15/'3.1.a'!$J$183</f>
        <v>0</v>
      </c>
      <c r="BN15" s="219">
        <f>'2.4'!BN15/'3.1.a'!$J$183</f>
        <v>9.8993437319236072E-2</v>
      </c>
      <c r="BO15" s="218">
        <f>'2.4'!BO15/'3.1.a'!$K$183</f>
        <v>6.0579994159631806E-2</v>
      </c>
      <c r="BP15" s="143">
        <f>'2.4'!BP15/'3.1.a'!$K$183</f>
        <v>1.8340340664187084E-2</v>
      </c>
      <c r="BQ15" s="143">
        <f>'2.4'!BQ15/'3.1.a'!$K$183</f>
        <v>0</v>
      </c>
      <c r="BR15" s="143">
        <f>'2.4'!BR15/'3.1.a'!$K$183</f>
        <v>7.8920334823818883E-2</v>
      </c>
      <c r="BS15" s="143">
        <f>'2.4'!BS15/'3.1.a'!$K$183</f>
        <v>1.0668388013119669E-2</v>
      </c>
      <c r="BT15" s="143">
        <f>'2.4'!BT15/'3.1.a'!$K$183</f>
        <v>4.7703163367515304E-3</v>
      </c>
      <c r="BU15" s="143">
        <f>'2.4'!BU15/'3.1.a'!$K$183</f>
        <v>0</v>
      </c>
      <c r="BV15" s="219">
        <f>'2.4'!BV15/'3.1.a'!$K$183</f>
        <v>9.4359039173690096E-2</v>
      </c>
      <c r="BW15" s="218">
        <f>'2.4'!BW15/'3.1.a'!$L$183</f>
        <v>6.0465305928681407E-2</v>
      </c>
      <c r="BX15" s="143">
        <f>'2.4'!BX15/'3.1.a'!$L$183</f>
        <v>1.8222433057419066E-2</v>
      </c>
      <c r="BY15" s="143">
        <f>'2.4'!BY15/'3.1.a'!$L$183</f>
        <v>0</v>
      </c>
      <c r="BZ15" s="143">
        <f>'2.4'!BZ15/'3.1.a'!$L$183</f>
        <v>7.8687738986100472E-2</v>
      </c>
      <c r="CA15" s="143">
        <f>'2.4'!CA15/'3.1.a'!$L$183</f>
        <v>1.1278329779966007E-2</v>
      </c>
      <c r="CB15" s="143">
        <f>'2.4'!CB15/'3.1.a'!$L$183</f>
        <v>5.1377237178932139E-3</v>
      </c>
      <c r="CC15" s="143">
        <f>'2.4'!CC15/'3.1.a'!$L$183</f>
        <v>0</v>
      </c>
      <c r="CD15" s="219">
        <f>'2.4'!CD15/'3.1.a'!$L$183</f>
        <v>9.5103792483959684E-2</v>
      </c>
      <c r="CE15" s="218">
        <f>'2.4'!CE15/'3.1.a'!$M$183</f>
        <v>6.0271520570815848E-2</v>
      </c>
      <c r="CF15" s="143">
        <f>'2.4'!CF15/'3.1.a'!$M$183</f>
        <v>1.7049530539536385E-2</v>
      </c>
      <c r="CG15" s="143">
        <f>'2.4'!CG15/'3.1.a'!$M$183</f>
        <v>0</v>
      </c>
      <c r="CH15" s="143">
        <f>'2.4'!CH15/'3.1.a'!$M$183</f>
        <v>7.7321051110352229E-2</v>
      </c>
      <c r="CI15" s="143">
        <f>'2.4'!CI15/'3.1.a'!$M$183</f>
        <v>1.1113321343106199E-2</v>
      </c>
      <c r="CJ15" s="143">
        <f>'2.4'!CJ15/'3.1.a'!$M$183</f>
        <v>5.2673176813881938E-3</v>
      </c>
      <c r="CK15" s="143">
        <f>'2.4'!CK15/'3.1.a'!$M$183</f>
        <v>0</v>
      </c>
      <c r="CL15" s="271">
        <f>'2.4'!CL15/'3.1.a'!$M$183</f>
        <v>9.370169013484661E-2</v>
      </c>
      <c r="CM15" s="218">
        <f>'2.4'!CM15/'3.1.a'!$N$183</f>
        <v>5.9781185228190349E-2</v>
      </c>
      <c r="CN15" s="143">
        <f>'2.4'!CN15/'3.1.a'!$N$183</f>
        <v>1.5810526695475197E-2</v>
      </c>
      <c r="CO15" s="143">
        <f>'2.4'!CO15/'3.1.a'!$N$183</f>
        <v>0</v>
      </c>
      <c r="CP15" s="143">
        <f>'2.4'!CP15/'3.1.a'!$N$183</f>
        <v>7.5591711923665553E-2</v>
      </c>
      <c r="CQ15" s="143">
        <f>'2.4'!CQ15/'3.1.a'!$N$183</f>
        <v>1.0525557958968786E-2</v>
      </c>
      <c r="CR15" s="143">
        <f>'2.4'!CR15/'3.1.a'!$N$183</f>
        <v>4.9148683525184079E-3</v>
      </c>
      <c r="CS15" s="143">
        <f>'2.4'!CS15/'3.1.a'!$N$183</f>
        <v>0</v>
      </c>
      <c r="CT15" s="271">
        <f>'2.4'!CT15/'3.1.a'!$N$183</f>
        <v>9.1032138235152743E-2</v>
      </c>
    </row>
    <row r="16" spans="1:98" ht="20" customHeight="1" x14ac:dyDescent="0.2">
      <c r="A16" s="134" t="s">
        <v>408</v>
      </c>
      <c r="B16" s="115" t="s">
        <v>243</v>
      </c>
      <c r="C16" s="218">
        <f>'2.4'!C16/'3.1.a'!$C$183</f>
        <v>7.5309318354531207E-5</v>
      </c>
      <c r="D16" s="143">
        <f>'2.4'!D16/'3.1.a'!$C$183</f>
        <v>0</v>
      </c>
      <c r="E16" s="143">
        <f>'2.4'!E16/'3.1.a'!$C$183</f>
        <v>0</v>
      </c>
      <c r="F16" s="143">
        <f>'2.4'!F16/'3.1.a'!$C$183</f>
        <v>7.5309318354531207E-5</v>
      </c>
      <c r="G16" s="143">
        <f>'2.4'!G16/'3.1.a'!$C$183</f>
        <v>2.8317037544527829E-2</v>
      </c>
      <c r="H16" s="143">
        <f>'2.4'!H16/'3.1.a'!$C$183</f>
        <v>5.6494073109654895E-2</v>
      </c>
      <c r="I16" s="143">
        <f>'2.4'!I16/'3.1.a'!$C$183</f>
        <v>-8.4868258500945606E-2</v>
      </c>
      <c r="J16" s="219">
        <f>'2.4'!J16/'3.1.a'!$C$183</f>
        <v>1.8161471591640082E-5</v>
      </c>
      <c r="K16" s="218">
        <f>'2.4'!K16/'3.1.a'!$D$183</f>
        <v>1.0820259864198327E-4</v>
      </c>
      <c r="L16" s="143">
        <f>'2.4'!L16/'3.1.a'!$D$183</f>
        <v>0</v>
      </c>
      <c r="M16" s="143">
        <f>'2.4'!M16/'3.1.a'!$D$183</f>
        <v>0</v>
      </c>
      <c r="N16" s="143">
        <f>'2.4'!N16/'3.1.a'!$D$183</f>
        <v>1.0820259864198327E-4</v>
      </c>
      <c r="O16" s="143">
        <f>'2.4'!O16/'3.1.a'!$D$183</f>
        <v>2.7774324051301449E-2</v>
      </c>
      <c r="P16" s="143">
        <f>'2.4'!P16/'3.1.a'!$D$183</f>
        <v>5.7156383506933146E-2</v>
      </c>
      <c r="Q16" s="143">
        <f>'2.4'!Q16/'3.1.a'!$D$183</f>
        <v>-8.5031448094003648E-2</v>
      </c>
      <c r="R16" s="219">
        <f>'2.4'!R16/'3.1.a'!$D$183</f>
        <v>7.4620628729349839E-6</v>
      </c>
      <c r="S16" s="218">
        <f>'2.4'!S16/'3.1.a'!$E$183</f>
        <v>1.343508188487069E-4</v>
      </c>
      <c r="T16" s="143">
        <f>'2.4'!T16/'3.1.a'!$E$183</f>
        <v>0</v>
      </c>
      <c r="U16" s="143">
        <f>'2.4'!U16/'3.1.a'!$E$183</f>
        <v>0</v>
      </c>
      <c r="V16" s="143">
        <f>'2.4'!V16/'3.1.a'!$E$183</f>
        <v>1.343508188487069E-4</v>
      </c>
      <c r="W16" s="143">
        <f>'2.4'!W16/'3.1.a'!$E$183</f>
        <v>2.7158723663256137E-2</v>
      </c>
      <c r="X16" s="143">
        <f>'2.4'!X16/'3.1.a'!$E$183</f>
        <v>5.8742200561725591E-2</v>
      </c>
      <c r="Y16" s="143">
        <f>'2.4'!Y16/'3.1.a'!$E$183</f>
        <v>-8.6027424874499034E-2</v>
      </c>
      <c r="Z16" s="219">
        <f>'2.4'!Z16/'3.1.a'!$E$183</f>
        <v>7.8501693313948678E-6</v>
      </c>
      <c r="AA16" s="218">
        <f>'2.4'!AA16/'3.1.a'!$F$183</f>
        <v>7.8315038210719865E-5</v>
      </c>
      <c r="AB16" s="143">
        <f>'2.4'!AB16/'3.1.a'!$F$183</f>
        <v>0</v>
      </c>
      <c r="AC16" s="143">
        <f>'2.4'!AC16/'3.1.a'!$F$183</f>
        <v>0</v>
      </c>
      <c r="AD16" s="143">
        <f>'2.4'!AD16/'3.1.a'!$F$183</f>
        <v>7.8315038210719865E-5</v>
      </c>
      <c r="AE16" s="143">
        <f>'2.4'!AE16/'3.1.a'!$F$183</f>
        <v>2.5470016495278622E-2</v>
      </c>
      <c r="AF16" s="143">
        <f>'2.4'!AF16/'3.1.a'!$F$183</f>
        <v>5.6073470754053077E-2</v>
      </c>
      <c r="AG16" s="143">
        <f>'2.4'!AG16/'3.1.a'!$F$183</f>
        <v>-8.1606859573869511E-2</v>
      </c>
      <c r="AH16" s="219">
        <f>'2.4'!AH16/'3.1.a'!$F$183</f>
        <v>1.4942713672897778E-5</v>
      </c>
      <c r="AI16" s="218">
        <f>'2.4'!AI16/'3.1.a'!$G$183</f>
        <v>8.871958032709385E-5</v>
      </c>
      <c r="AJ16" s="143">
        <f>'2.4'!AJ16/'3.1.a'!$G$183</f>
        <v>0</v>
      </c>
      <c r="AK16" s="143">
        <f>'2.4'!AK16/'3.1.a'!$G$183</f>
        <v>0</v>
      </c>
      <c r="AL16" s="143">
        <f>'2.4'!AL16/'3.1.a'!$G$183</f>
        <v>8.871958032709385E-5</v>
      </c>
      <c r="AM16" s="143">
        <f>'2.4'!AM16/'3.1.a'!$G$183</f>
        <v>2.6033167706016429E-2</v>
      </c>
      <c r="AN16" s="143">
        <f>'2.4'!AN16/'3.1.a'!$G$183</f>
        <v>5.7140928958915163E-2</v>
      </c>
      <c r="AO16" s="143">
        <f>'2.4'!AO16/'3.1.a'!$G$183</f>
        <v>-8.3253373876587419E-2</v>
      </c>
      <c r="AP16" s="219">
        <f>'2.4'!AP16/'3.1.a'!$G$183</f>
        <v>9.4423686712649121E-6</v>
      </c>
      <c r="AQ16" s="218">
        <f>'2.4'!AQ16/'3.1.a'!$H$183</f>
        <v>9.3171545940507909E-5</v>
      </c>
      <c r="AR16" s="143">
        <f>'2.4'!AR16/'3.1.a'!$H$183</f>
        <v>0</v>
      </c>
      <c r="AS16" s="143">
        <f>'2.4'!AS16/'3.1.a'!$H$183</f>
        <v>0</v>
      </c>
      <c r="AT16" s="143">
        <f>'2.4'!AT16/'3.1.a'!$H$183</f>
        <v>9.3171545940507909E-5</v>
      </c>
      <c r="AU16" s="143">
        <f>'2.4'!AU16/'3.1.a'!$H$183</f>
        <v>2.4706246190813217E-2</v>
      </c>
      <c r="AV16" s="143">
        <f>'2.4'!AV16/'3.1.a'!$H$183</f>
        <v>5.7330787119429051E-2</v>
      </c>
      <c r="AW16" s="143">
        <f>'2.4'!AW16/'3.1.a'!$H$183</f>
        <v>-8.2123483198945788E-2</v>
      </c>
      <c r="AX16" s="219">
        <f>'2.4'!AX16/'3.1.a'!$H$183</f>
        <v>6.7216572369897748E-6</v>
      </c>
      <c r="AY16" s="218">
        <f>'2.4'!AY16/'3.1.a'!$I$183</f>
        <v>1.0234351807881165E-4</v>
      </c>
      <c r="AZ16" s="143">
        <f>'2.4'!AZ16/'3.1.a'!$I$183</f>
        <v>0</v>
      </c>
      <c r="BA16" s="143">
        <f>'2.4'!BA16/'3.1.a'!$I$183</f>
        <v>0</v>
      </c>
      <c r="BB16" s="143">
        <f>'2.4'!BB16/'3.1.a'!$I$183</f>
        <v>1.0234351807881165E-4</v>
      </c>
      <c r="BC16" s="143">
        <f>'2.4'!BC16/'3.1.a'!$I$183</f>
        <v>2.6232918675682577E-2</v>
      </c>
      <c r="BD16" s="143">
        <f>'2.4'!BD16/'3.1.a'!$I$183</f>
        <v>6.0121004588687868E-2</v>
      </c>
      <c r="BE16" s="143">
        <f>'2.4'!BE16/'3.1.a'!$I$183</f>
        <v>-8.645216051719723E-2</v>
      </c>
      <c r="BF16" s="219">
        <f>'2.4'!BF16/'3.1.a'!$I$183</f>
        <v>4.1062652520259545E-6</v>
      </c>
      <c r="BG16" s="218">
        <f>'2.4'!BG16/'3.1.a'!$J$183</f>
        <v>1.8503165055571536E-4</v>
      </c>
      <c r="BH16" s="143">
        <f>'2.4'!BH16/'3.1.a'!$J$183</f>
        <v>0</v>
      </c>
      <c r="BI16" s="143">
        <f>'2.4'!BI16/'3.1.a'!$J$183</f>
        <v>0</v>
      </c>
      <c r="BJ16" s="143">
        <f>'2.4'!BJ16/'3.1.a'!$J$183</f>
        <v>1.8503165055571536E-4</v>
      </c>
      <c r="BK16" s="143">
        <f>'2.4'!BK16/'3.1.a'!$J$183</f>
        <v>2.4216669497191826E-2</v>
      </c>
      <c r="BL16" s="143">
        <f>'2.4'!BL16/'3.1.a'!$J$183</f>
        <v>5.8537837041169244E-2</v>
      </c>
      <c r="BM16" s="143">
        <f>'2.4'!BM16/'3.1.a'!$J$183</f>
        <v>-8.2933194439506905E-2</v>
      </c>
      <c r="BN16" s="219">
        <f>'2.4'!BN16/'3.1.a'!$J$183</f>
        <v>6.3437494098744445E-6</v>
      </c>
      <c r="BO16" s="218">
        <f>'2.4'!BO16/'3.1.a'!$K$183</f>
        <v>1.3085365001646882E-4</v>
      </c>
      <c r="BP16" s="143">
        <f>'2.4'!BP16/'3.1.a'!$K$183</f>
        <v>0</v>
      </c>
      <c r="BQ16" s="143">
        <f>'2.4'!BQ16/'3.1.a'!$K$183</f>
        <v>0</v>
      </c>
      <c r="BR16" s="143">
        <f>'2.4'!BR16/'3.1.a'!$K$183</f>
        <v>1.3085365001646882E-4</v>
      </c>
      <c r="BS16" s="143">
        <f>'2.4'!BS16/'3.1.a'!$K$183</f>
        <v>2.5528281508938506E-2</v>
      </c>
      <c r="BT16" s="143">
        <f>'2.4'!BT16/'3.1.a'!$K$183</f>
        <v>6.0220382212752804E-2</v>
      </c>
      <c r="BU16" s="143">
        <f>'2.4'!BU16/'3.1.a'!$K$183</f>
        <v>-8.5867341401036995E-2</v>
      </c>
      <c r="BV16" s="219">
        <f>'2.4'!BV16/'3.1.a'!$K$183</f>
        <v>1.2175970670779636E-5</v>
      </c>
      <c r="BW16" s="218">
        <f>'2.4'!BW16/'3.1.a'!$L$183</f>
        <v>1.4276247625600357E-4</v>
      </c>
      <c r="BX16" s="143">
        <f>'2.4'!BX16/'3.1.a'!$L$183</f>
        <v>0</v>
      </c>
      <c r="BY16" s="143">
        <f>'2.4'!BY16/'3.1.a'!$L$183</f>
        <v>0</v>
      </c>
      <c r="BZ16" s="143">
        <f>'2.4'!BZ16/'3.1.a'!$L$183</f>
        <v>1.4276247625600357E-4</v>
      </c>
      <c r="CA16" s="143">
        <f>'2.4'!CA16/'3.1.a'!$L$183</f>
        <v>2.5956296549824405E-2</v>
      </c>
      <c r="CB16" s="143">
        <f>'2.4'!CB16/'3.1.a'!$L$183</f>
        <v>6.1071131950337622E-2</v>
      </c>
      <c r="CC16" s="143">
        <f>'2.4'!CC16/'3.1.a'!$L$183</f>
        <v>-8.7168736698874441E-2</v>
      </c>
      <c r="CD16" s="219">
        <f>'2.4'!CD16/'3.1.a'!$L$183</f>
        <v>1.4542775436002996E-6</v>
      </c>
      <c r="CE16" s="218">
        <f>'2.4'!CE16/'3.1.a'!$M$183</f>
        <v>9.1044802755632154E-5</v>
      </c>
      <c r="CF16" s="143">
        <f>'2.4'!CF16/'3.1.a'!$M$183</f>
        <v>0</v>
      </c>
      <c r="CG16" s="143">
        <f>'2.4'!CG16/'3.1.a'!$M$183</f>
        <v>0</v>
      </c>
      <c r="CH16" s="143">
        <f>'2.4'!CH16/'3.1.a'!$M$183</f>
        <v>9.1044802755632154E-5</v>
      </c>
      <c r="CI16" s="143">
        <f>'2.4'!CI16/'3.1.a'!$M$183</f>
        <v>3.1704099054394787E-2</v>
      </c>
      <c r="CJ16" s="143">
        <f>'2.4'!CJ16/'3.1.a'!$M$183</f>
        <v>6.9694016067338535E-2</v>
      </c>
      <c r="CK16" s="143">
        <f>'2.4'!CK16/'3.1.a'!$M$183</f>
        <v>-0.1014653173811442</v>
      </c>
      <c r="CL16" s="271">
        <f>'2.4'!CL16/'3.1.a'!$M$183</f>
        <v>2.3842543344752942E-5</v>
      </c>
      <c r="CM16" s="218">
        <f>'2.4'!CM16/'3.1.a'!$N$183</f>
        <v>7.1067326484620645E-5</v>
      </c>
      <c r="CN16" s="143">
        <f>'2.4'!CN16/'3.1.a'!$N$183</f>
        <v>0</v>
      </c>
      <c r="CO16" s="143">
        <f>'2.4'!CO16/'3.1.a'!$N$183</f>
        <v>0</v>
      </c>
      <c r="CP16" s="143">
        <f>'2.4'!CP16/'3.1.a'!$N$183</f>
        <v>7.1067326484620645E-5</v>
      </c>
      <c r="CQ16" s="143">
        <f>'2.4'!CQ16/'3.1.a'!$N$183</f>
        <v>2.6119635819191227E-2</v>
      </c>
      <c r="CR16" s="143">
        <f>'2.4'!CR16/'3.1.a'!$N$183</f>
        <v>6.7050274571093763E-2</v>
      </c>
      <c r="CS16" s="143">
        <f>'2.4'!CS16/'3.1.a'!$N$183</f>
        <v>-9.3240017065549324E-2</v>
      </c>
      <c r="CT16" s="271">
        <f>'2.4'!CT16/'3.1.a'!$N$183</f>
        <v>9.6065122029142025E-7</v>
      </c>
    </row>
    <row r="17" spans="1:98" ht="20" customHeight="1" x14ac:dyDescent="0.2">
      <c r="A17" s="134" t="s">
        <v>409</v>
      </c>
      <c r="B17" s="115" t="s">
        <v>247</v>
      </c>
      <c r="C17" s="218">
        <f>'2.4'!C17/'3.1.a'!$C$183</f>
        <v>3.2847797473549399E-2</v>
      </c>
      <c r="D17" s="143">
        <f>'2.4'!D17/'3.1.a'!$C$183</f>
        <v>1.3068563945003496E-3</v>
      </c>
      <c r="E17" s="143">
        <f>'2.4'!E17/'3.1.a'!$C$183</f>
        <v>-8.8903320177042492E-4</v>
      </c>
      <c r="F17" s="143">
        <f>'2.4'!F17/'3.1.a'!$C$183</f>
        <v>3.3265620666279326E-2</v>
      </c>
      <c r="G17" s="143">
        <f>'2.4'!G17/'3.1.a'!$C$183</f>
        <v>7.5512945779159131E-3</v>
      </c>
      <c r="H17" s="143">
        <f>'2.4'!H17/'3.1.a'!$C$183</f>
        <v>5.7297681087334117E-3</v>
      </c>
      <c r="I17" s="143">
        <f>'2.4'!I17/'3.1.a'!$C$183</f>
        <v>-6.5510227718298354E-3</v>
      </c>
      <c r="J17" s="219">
        <f>'2.4'!J17/'3.1.a'!$C$183</f>
        <v>3.999566058109881E-2</v>
      </c>
      <c r="K17" s="218">
        <f>'2.4'!K17/'3.1.a'!$D$183</f>
        <v>2.8369018538996423E-2</v>
      </c>
      <c r="L17" s="143">
        <f>'2.4'!L17/'3.1.a'!$D$183</f>
        <v>9.6026192411905538E-4</v>
      </c>
      <c r="M17" s="143">
        <f>'2.4'!M17/'3.1.a'!$D$183</f>
        <v>-5.8037026932292461E-4</v>
      </c>
      <c r="N17" s="143">
        <f>'2.4'!N17/'3.1.a'!$D$183</f>
        <v>2.8748910193792554E-2</v>
      </c>
      <c r="O17" s="143">
        <f>'2.4'!O17/'3.1.a'!$D$183</f>
        <v>7.3108513856296707E-3</v>
      </c>
      <c r="P17" s="143">
        <f>'2.4'!P17/'3.1.a'!$D$183</f>
        <v>5.8901326115000218E-3</v>
      </c>
      <c r="Q17" s="143">
        <f>'2.4'!Q17/'3.1.a'!$D$183</f>
        <v>-6.094191931994771E-3</v>
      </c>
      <c r="R17" s="219">
        <f>'2.4'!R17/'3.1.a'!$D$183</f>
        <v>3.5855702258927473E-2</v>
      </c>
      <c r="S17" s="218">
        <f>'2.4'!S17/'3.1.a'!$E$183</f>
        <v>3.5935325980418549E-2</v>
      </c>
      <c r="T17" s="143">
        <f>'2.4'!T17/'3.1.a'!$E$183</f>
        <v>1.0861114572688982E-3</v>
      </c>
      <c r="U17" s="143">
        <f>'2.4'!U17/'3.1.a'!$E$183</f>
        <v>-6.8711919181849135E-4</v>
      </c>
      <c r="V17" s="143">
        <f>'2.4'!V17/'3.1.a'!$E$183</f>
        <v>3.6334318245868961E-2</v>
      </c>
      <c r="W17" s="143">
        <f>'2.4'!W17/'3.1.a'!$E$183</f>
        <v>7.0147805791022358E-3</v>
      </c>
      <c r="X17" s="143">
        <f>'2.4'!X17/'3.1.a'!$E$183</f>
        <v>5.8464416496246717E-3</v>
      </c>
      <c r="Y17" s="143">
        <f>'2.4'!Y17/'3.1.a'!$E$183</f>
        <v>-5.7684473139189858E-3</v>
      </c>
      <c r="Z17" s="219">
        <f>'2.4'!Z17/'3.1.a'!$E$183</f>
        <v>4.3427093160676881E-2</v>
      </c>
      <c r="AA17" s="218">
        <f>'2.4'!AA17/'3.1.a'!$F$183</f>
        <v>3.4845578937634389E-2</v>
      </c>
      <c r="AB17" s="143">
        <f>'2.4'!AB17/'3.1.a'!$F$183</f>
        <v>1.2373578269565021E-3</v>
      </c>
      <c r="AC17" s="143">
        <f>'2.4'!AC17/'3.1.a'!$F$183</f>
        <v>-6.5606488385610445E-4</v>
      </c>
      <c r="AD17" s="143">
        <f>'2.4'!AD17/'3.1.a'!$F$183</f>
        <v>3.5426871880734782E-2</v>
      </c>
      <c r="AE17" s="143">
        <f>'2.4'!AE17/'3.1.a'!$F$183</f>
        <v>8.0257443511060535E-3</v>
      </c>
      <c r="AF17" s="143">
        <f>'2.4'!AF17/'3.1.a'!$F$183</f>
        <v>4.9403939507725557E-3</v>
      </c>
      <c r="AG17" s="143">
        <f>'2.4'!AG17/'3.1.a'!$F$183</f>
        <v>-5.6870821986749961E-3</v>
      </c>
      <c r="AH17" s="219">
        <f>'2.4'!AH17/'3.1.a'!$F$183</f>
        <v>4.2705927983938394E-2</v>
      </c>
      <c r="AI17" s="218">
        <f>'2.4'!AI17/'3.1.a'!$G$183</f>
        <v>2.9858526806282641E-2</v>
      </c>
      <c r="AJ17" s="143">
        <f>'2.4'!AJ17/'3.1.a'!$G$183</f>
        <v>1.5761899257529866E-3</v>
      </c>
      <c r="AK17" s="143">
        <f>'2.4'!AK17/'3.1.a'!$G$183</f>
        <v>-8.2885481158957329E-4</v>
      </c>
      <c r="AL17" s="143">
        <f>'2.4'!AL17/'3.1.a'!$G$183</f>
        <v>3.0605861920446058E-2</v>
      </c>
      <c r="AM17" s="143">
        <f>'2.4'!AM17/'3.1.a'!$G$183</f>
        <v>7.4344047489098095E-3</v>
      </c>
      <c r="AN17" s="143">
        <f>'2.4'!AN17/'3.1.a'!$G$183</f>
        <v>5.7517805847596658E-3</v>
      </c>
      <c r="AO17" s="143">
        <f>'2.4'!AO17/'3.1.a'!$G$183</f>
        <v>-4.1454201408720175E-3</v>
      </c>
      <c r="AP17" s="219">
        <f>'2.4'!AP17/'3.1.a'!$G$183</f>
        <v>3.9646627113243509E-2</v>
      </c>
      <c r="AQ17" s="218">
        <f>'2.4'!AQ17/'3.1.a'!$H$183</f>
        <v>3.6068115142105929E-2</v>
      </c>
      <c r="AR17" s="143">
        <f>'2.4'!AR17/'3.1.a'!$H$183</f>
        <v>2.585853033138102E-3</v>
      </c>
      <c r="AS17" s="143">
        <f>'2.4'!AS17/'3.1.a'!$H$183</f>
        <v>-8.9863832721209075E-4</v>
      </c>
      <c r="AT17" s="143">
        <f>'2.4'!AT17/'3.1.a'!$H$183</f>
        <v>3.775532984803194E-2</v>
      </c>
      <c r="AU17" s="143">
        <f>'2.4'!AU17/'3.1.a'!$H$183</f>
        <v>9.989925658944309E-3</v>
      </c>
      <c r="AV17" s="143">
        <f>'2.4'!AV17/'3.1.a'!$H$183</f>
        <v>6.8494691221208919E-3</v>
      </c>
      <c r="AW17" s="143">
        <f>'2.4'!AW17/'3.1.a'!$H$183</f>
        <v>-5.4311983383840074E-3</v>
      </c>
      <c r="AX17" s="219">
        <f>'2.4'!AX17/'3.1.a'!$H$183</f>
        <v>4.9163526290713133E-2</v>
      </c>
      <c r="AY17" s="218">
        <f>'2.4'!AY17/'3.1.a'!$I$183</f>
        <v>3.9416434099602368E-2</v>
      </c>
      <c r="AZ17" s="143">
        <f>'2.4'!AZ17/'3.1.a'!$I$183</f>
        <v>2.7230491848568138E-3</v>
      </c>
      <c r="BA17" s="143">
        <f>'2.4'!BA17/'3.1.a'!$I$183</f>
        <v>-1.0438640313602992E-3</v>
      </c>
      <c r="BB17" s="143">
        <f>'2.4'!BB17/'3.1.a'!$I$183</f>
        <v>4.1095619253098889E-2</v>
      </c>
      <c r="BC17" s="143">
        <f>'2.4'!BC17/'3.1.a'!$I$183</f>
        <v>8.2153799324986721E-3</v>
      </c>
      <c r="BD17" s="143">
        <f>'2.4'!BD17/'3.1.a'!$I$183</f>
        <v>7.0740081422373665E-3</v>
      </c>
      <c r="BE17" s="143">
        <f>'2.4'!BE17/'3.1.a'!$I$183</f>
        <v>-1.5666559693426798E-3</v>
      </c>
      <c r="BF17" s="219">
        <f>'2.4'!BF17/'3.1.a'!$I$183</f>
        <v>5.4818351358492251E-2</v>
      </c>
      <c r="BG17" s="218">
        <f>'2.4'!BG17/'3.1.a'!$J$183</f>
        <v>2.5703847341871235E-2</v>
      </c>
      <c r="BH17" s="143">
        <f>'2.4'!BH17/'3.1.a'!$J$183</f>
        <v>1.9170485646094887E-3</v>
      </c>
      <c r="BI17" s="143">
        <f>'2.4'!BI17/'3.1.a'!$J$183</f>
        <v>-9.8257712157308677E-4</v>
      </c>
      <c r="BJ17" s="143">
        <f>'2.4'!BJ17/'3.1.a'!$J$183</f>
        <v>2.6638318784907633E-2</v>
      </c>
      <c r="BK17" s="143">
        <f>'2.4'!BK17/'3.1.a'!$J$183</f>
        <v>8.3740601986661365E-3</v>
      </c>
      <c r="BL17" s="143">
        <f>'2.4'!BL17/'3.1.a'!$J$183</f>
        <v>6.5088458594561287E-3</v>
      </c>
      <c r="BM17" s="143">
        <f>'2.4'!BM17/'3.1.a'!$J$183</f>
        <v>-1.8114900314230612E-3</v>
      </c>
      <c r="BN17" s="219">
        <f>'2.4'!BN17/'3.1.a'!$J$183</f>
        <v>3.9709734811606834E-2</v>
      </c>
      <c r="BO17" s="218">
        <f>'2.4'!BO17/'3.1.a'!$K$183</f>
        <v>3.3974215980232585E-2</v>
      </c>
      <c r="BP17" s="143">
        <f>'2.4'!BP17/'3.1.a'!$K$183</f>
        <v>1.3650540246118394E-3</v>
      </c>
      <c r="BQ17" s="143">
        <f>'2.4'!BQ17/'3.1.a'!$K$183</f>
        <v>-8.8305832221253122E-4</v>
      </c>
      <c r="BR17" s="143">
        <f>'2.4'!BR17/'3.1.a'!$K$183</f>
        <v>3.4456211682631889E-2</v>
      </c>
      <c r="BS17" s="143">
        <f>'2.4'!BS17/'3.1.a'!$K$183</f>
        <v>6.9950737726869701E-3</v>
      </c>
      <c r="BT17" s="143">
        <f>'2.4'!BT17/'3.1.a'!$K$183</f>
        <v>6.046725518342227E-3</v>
      </c>
      <c r="BU17" s="143">
        <f>'2.4'!BU17/'3.1.a'!$K$183</f>
        <v>-2.1045794646296608E-3</v>
      </c>
      <c r="BV17" s="219">
        <f>'2.4'!BV17/'3.1.a'!$K$183</f>
        <v>4.5393431509031426E-2</v>
      </c>
      <c r="BW17" s="218">
        <f>'2.4'!BW17/'3.1.a'!$L$183</f>
        <v>4.4559375557950059E-2</v>
      </c>
      <c r="BX17" s="143">
        <f>'2.4'!BX17/'3.1.a'!$L$183</f>
        <v>3.3689378675853302E-3</v>
      </c>
      <c r="BY17" s="143">
        <f>'2.4'!BY17/'3.1.a'!$L$183</f>
        <v>-6.9592811387428366E-4</v>
      </c>
      <c r="BZ17" s="143">
        <f>'2.4'!BZ17/'3.1.a'!$L$183</f>
        <v>4.7232385311661108E-2</v>
      </c>
      <c r="CA17" s="143">
        <f>'2.4'!CA17/'3.1.a'!$L$183</f>
        <v>7.6678468891098984E-3</v>
      </c>
      <c r="CB17" s="143">
        <f>'2.4'!CB17/'3.1.a'!$L$183</f>
        <v>7.6299197268021902E-3</v>
      </c>
      <c r="CC17" s="143">
        <f>'2.4'!CC17/'3.1.a'!$L$183</f>
        <v>-1.7787632405498277E-3</v>
      </c>
      <c r="CD17" s="219">
        <f>'2.4'!CD17/'3.1.a'!$L$183</f>
        <v>6.0751388687023372E-2</v>
      </c>
      <c r="CE17" s="218">
        <f>'2.4'!CE17/'3.1.a'!$M$183</f>
        <v>2.3339335231821842E-2</v>
      </c>
      <c r="CF17" s="143">
        <f>'2.4'!CF17/'3.1.a'!$M$183</f>
        <v>8.6121418953708786E-4</v>
      </c>
      <c r="CG17" s="143">
        <f>'2.4'!CG17/'3.1.a'!$M$183</f>
        <v>-6.2856146172506208E-4</v>
      </c>
      <c r="CH17" s="143">
        <f>'2.4'!CH17/'3.1.a'!$M$183</f>
        <v>2.3571987959633871E-2</v>
      </c>
      <c r="CI17" s="143">
        <f>'2.4'!CI17/'3.1.a'!$M$183</f>
        <v>7.2009617360435582E-3</v>
      </c>
      <c r="CJ17" s="143">
        <f>'2.4'!CJ17/'3.1.a'!$M$183</f>
        <v>6.0420222021635127E-3</v>
      </c>
      <c r="CK17" s="143">
        <f>'2.4'!CK17/'3.1.a'!$M$183</f>
        <v>-3.6513460616459349E-4</v>
      </c>
      <c r="CL17" s="271">
        <f>'2.4'!CL17/'3.1.a'!$M$183</f>
        <v>3.6449837291676342E-2</v>
      </c>
      <c r="CM17" s="218">
        <f>'2.4'!CM17/'3.1.a'!$N$183</f>
        <v>3.3999123358033075E-2</v>
      </c>
      <c r="CN17" s="143">
        <f>'2.4'!CN17/'3.1.a'!$N$183</f>
        <v>0</v>
      </c>
      <c r="CO17" s="143">
        <f>'2.4'!CO17/'3.1.a'!$N$183</f>
        <v>0</v>
      </c>
      <c r="CP17" s="143">
        <f>'2.4'!CP17/'3.1.a'!$N$183</f>
        <v>3.3999123358033075E-2</v>
      </c>
      <c r="CQ17" s="143">
        <f>'2.4'!CQ17/'3.1.a'!$N$183</f>
        <v>1.0246793898547815E-2</v>
      </c>
      <c r="CR17" s="143">
        <f>'2.4'!CR17/'3.1.a'!$N$183</f>
        <v>6.728927691447009E-3</v>
      </c>
      <c r="CS17" s="143">
        <f>'2.4'!CS17/'3.1.a'!$N$183</f>
        <v>-1.2430412569159836E-3</v>
      </c>
      <c r="CT17" s="271">
        <f>'2.4'!CT17/'3.1.a'!$N$183</f>
        <v>4.9731803691111909E-2</v>
      </c>
    </row>
    <row r="18" spans="1:98" ht="20" customHeight="1" x14ac:dyDescent="0.2">
      <c r="A18" s="120" t="s">
        <v>410</v>
      </c>
      <c r="B18" s="118" t="s">
        <v>810</v>
      </c>
      <c r="C18" s="222">
        <f>'2.4'!C18/'3.1.a'!$C$183</f>
        <v>1.2146830839976334E-2</v>
      </c>
      <c r="D18" s="145">
        <f>'2.4'!D18/'3.1.a'!$C$183</f>
        <v>1.3068556224678943E-3</v>
      </c>
      <c r="E18" s="145">
        <f>'2.4'!E18/'3.1.a'!$C$183</f>
        <v>-8.8903320177042492E-4</v>
      </c>
      <c r="F18" s="145">
        <f>'2.4'!F18/'3.1.a'!$C$183</f>
        <v>1.2564653260673804E-2</v>
      </c>
      <c r="G18" s="145">
        <f>'2.4'!G18/'3.1.a'!$C$183</f>
        <v>4.7983621436875108E-4</v>
      </c>
      <c r="H18" s="145">
        <f>'2.4'!H18/'3.1.a'!$C$183</f>
        <v>1.7061917260252398E-3</v>
      </c>
      <c r="I18" s="145">
        <f>'2.4'!I18/'3.1.a'!$C$183</f>
        <v>-6.5510227718298354E-3</v>
      </c>
      <c r="J18" s="223">
        <f>'2.4'!J18/'3.1.a'!$C$183</f>
        <v>8.1996584292379597E-3</v>
      </c>
      <c r="K18" s="222">
        <f>'2.4'!K18/'3.1.a'!$D$183</f>
        <v>1.0075743292196666E-2</v>
      </c>
      <c r="L18" s="145">
        <f>'2.4'!L18/'3.1.a'!$D$183</f>
        <v>9.6026078162281096E-4</v>
      </c>
      <c r="M18" s="145">
        <f>'2.4'!M18/'3.1.a'!$D$183</f>
        <v>-5.8037026932292461E-4</v>
      </c>
      <c r="N18" s="145">
        <f>'2.4'!N18/'3.1.a'!$D$183</f>
        <v>1.0455633804496553E-2</v>
      </c>
      <c r="O18" s="145">
        <f>'2.4'!O18/'3.1.a'!$D$183</f>
        <v>4.5701108627966088E-4</v>
      </c>
      <c r="P18" s="145">
        <f>'2.4'!P18/'3.1.a'!$D$183</f>
        <v>2.0809426599414766E-3</v>
      </c>
      <c r="Q18" s="145">
        <f>'2.4'!Q18/'3.1.a'!$D$183</f>
        <v>-6.094191931994771E-3</v>
      </c>
      <c r="R18" s="223">
        <f>'2.4'!R18/'3.1.a'!$D$183</f>
        <v>6.8993956187229193E-3</v>
      </c>
      <c r="S18" s="222">
        <f>'2.4'!S18/'3.1.a'!$E$183</f>
        <v>1.1445545457520216E-2</v>
      </c>
      <c r="T18" s="145">
        <f>'2.4'!T18/'3.1.a'!$E$183</f>
        <v>1.0860962955578262E-3</v>
      </c>
      <c r="U18" s="145">
        <f>'2.4'!U18/'3.1.a'!$E$183</f>
        <v>-6.8711919181849135E-4</v>
      </c>
      <c r="V18" s="145">
        <f>'2.4'!V18/'3.1.a'!$E$183</f>
        <v>1.1844522561259551E-2</v>
      </c>
      <c r="W18" s="145">
        <f>'2.4'!W18/'3.1.a'!$E$183</f>
        <v>5.4552312782265525E-4</v>
      </c>
      <c r="X18" s="145">
        <f>'2.4'!X18/'3.1.a'!$E$183</f>
        <v>2.6366838637855261E-3</v>
      </c>
      <c r="Y18" s="145">
        <f>'2.4'!Y18/'3.1.a'!$E$183</f>
        <v>-5.7684473139189858E-3</v>
      </c>
      <c r="Z18" s="223">
        <f>'2.4'!Z18/'3.1.a'!$E$183</f>
        <v>9.2582822389487476E-3</v>
      </c>
      <c r="AA18" s="222">
        <f>'2.4'!AA18/'3.1.a'!$F$183</f>
        <v>1.1854807879995049E-2</v>
      </c>
      <c r="AB18" s="145">
        <f>'2.4'!AB18/'3.1.a'!$F$183</f>
        <v>1.2373572642756354E-3</v>
      </c>
      <c r="AC18" s="145">
        <f>'2.4'!AC18/'3.1.a'!$F$183</f>
        <v>-6.5606488385610445E-4</v>
      </c>
      <c r="AD18" s="145">
        <f>'2.4'!AD18/'3.1.a'!$F$183</f>
        <v>1.2436100260414579E-2</v>
      </c>
      <c r="AE18" s="145">
        <f>'2.4'!AE18/'3.1.a'!$F$183</f>
        <v>4.7133748977816985E-4</v>
      </c>
      <c r="AF18" s="145">
        <f>'2.4'!AF18/'3.1.a'!$F$183</f>
        <v>1.2435247154757307E-3</v>
      </c>
      <c r="AG18" s="145">
        <f>'2.4'!AG18/'3.1.a'!$F$183</f>
        <v>-5.6870821986749961E-3</v>
      </c>
      <c r="AH18" s="223">
        <f>'2.4'!AH18/'3.1.a'!$F$183</f>
        <v>8.4638802669934812E-3</v>
      </c>
      <c r="AI18" s="222">
        <f>'2.4'!AI18/'3.1.a'!$G$183</f>
        <v>1.2299177765681341E-2</v>
      </c>
      <c r="AJ18" s="145">
        <f>'2.4'!AJ18/'3.1.a'!$G$183</f>
        <v>1.5761899257529866E-3</v>
      </c>
      <c r="AK18" s="145">
        <f>'2.4'!AK18/'3.1.a'!$G$183</f>
        <v>-8.2885481158957329E-4</v>
      </c>
      <c r="AL18" s="145">
        <f>'2.4'!AL18/'3.1.a'!$G$183</f>
        <v>1.3046512879844754E-2</v>
      </c>
      <c r="AM18" s="145">
        <f>'2.4'!AM18/'3.1.a'!$G$183</f>
        <v>7.0666577878218543E-4</v>
      </c>
      <c r="AN18" s="145">
        <f>'2.4'!AN18/'3.1.a'!$G$183</f>
        <v>2.0183145939411508E-3</v>
      </c>
      <c r="AO18" s="145">
        <f>'2.4'!AO18/'3.1.a'!$G$183</f>
        <v>-4.1454201408720175E-3</v>
      </c>
      <c r="AP18" s="223">
        <f>'2.4'!AP18/'3.1.a'!$G$183</f>
        <v>1.1626073111696073E-2</v>
      </c>
      <c r="AQ18" s="222">
        <f>'2.4'!AQ18/'3.1.a'!$H$183</f>
        <v>2.0084294996902303E-2</v>
      </c>
      <c r="AR18" s="145">
        <f>'2.4'!AR18/'3.1.a'!$H$183</f>
        <v>2.5710796597677669E-3</v>
      </c>
      <c r="AS18" s="145">
        <f>'2.4'!AS18/'3.1.a'!$H$183</f>
        <v>-8.9863832721209075E-4</v>
      </c>
      <c r="AT18" s="145">
        <f>'2.4'!AT18/'3.1.a'!$H$183</f>
        <v>2.1756736329457977E-2</v>
      </c>
      <c r="AU18" s="145">
        <f>'2.4'!AU18/'3.1.a'!$H$183</f>
        <v>7.2649117238368145E-4</v>
      </c>
      <c r="AV18" s="145">
        <f>'2.4'!AV18/'3.1.a'!$H$183</f>
        <v>2.3187012714444379E-3</v>
      </c>
      <c r="AW18" s="145">
        <f>'2.4'!AW18/'3.1.a'!$H$183</f>
        <v>-5.4311983383840074E-3</v>
      </c>
      <c r="AX18" s="223">
        <f>'2.4'!AX18/'3.1.a'!$H$183</f>
        <v>1.9370730434902089E-2</v>
      </c>
      <c r="AY18" s="222">
        <f>'2.4'!AY18/'3.1.a'!$I$183</f>
        <v>2.0573567184832556E-2</v>
      </c>
      <c r="AZ18" s="145">
        <f>'2.4'!AZ18/'3.1.a'!$I$183</f>
        <v>2.7001381168763224E-3</v>
      </c>
      <c r="BA18" s="145">
        <f>'2.4'!BA18/'3.1.a'!$I$183</f>
        <v>-1.0438640313602992E-3</v>
      </c>
      <c r="BB18" s="145">
        <f>'2.4'!BB18/'3.1.a'!$I$183</f>
        <v>2.2229841270348581E-2</v>
      </c>
      <c r="BC18" s="145">
        <f>'2.4'!BC18/'3.1.a'!$I$183</f>
        <v>5.0515345388401354E-4</v>
      </c>
      <c r="BD18" s="145">
        <f>'2.4'!BD18/'3.1.a'!$I$183</f>
        <v>2.8110491684164535E-3</v>
      </c>
      <c r="BE18" s="145">
        <f>'2.4'!BE18/'3.1.a'!$I$183</f>
        <v>-1.5666559693426798E-3</v>
      </c>
      <c r="BF18" s="223">
        <f>'2.4'!BF18/'3.1.a'!$I$183</f>
        <v>2.397938792330637E-2</v>
      </c>
      <c r="BG18" s="222">
        <f>'2.4'!BG18/'3.1.a'!$J$183</f>
        <v>8.2937446442770072E-3</v>
      </c>
      <c r="BH18" s="145">
        <f>'2.4'!BH18/'3.1.a'!$J$183</f>
        <v>1.8763229013737542E-3</v>
      </c>
      <c r="BI18" s="145">
        <f>'2.4'!BI18/'3.1.a'!$J$183</f>
        <v>-9.8257712157308677E-4</v>
      </c>
      <c r="BJ18" s="145">
        <f>'2.4'!BJ18/'3.1.a'!$J$183</f>
        <v>9.1874904240776736E-3</v>
      </c>
      <c r="BK18" s="145">
        <f>'2.4'!BK18/'3.1.a'!$J$183</f>
        <v>4.1410352218542828E-4</v>
      </c>
      <c r="BL18" s="145">
        <f>'2.4'!BL18/'3.1.a'!$J$183</f>
        <v>2.3135750641676972E-3</v>
      </c>
      <c r="BM18" s="145">
        <f>'2.4'!BM18/'3.1.a'!$J$183</f>
        <v>-1.8114900314230612E-3</v>
      </c>
      <c r="BN18" s="223">
        <f>'2.4'!BN18/'3.1.a'!$J$183</f>
        <v>1.0103678979007737E-2</v>
      </c>
      <c r="BO18" s="222">
        <f>'2.4'!BO18/'3.1.a'!$K$183</f>
        <v>1.2310153999135967E-2</v>
      </c>
      <c r="BP18" s="145">
        <f>'2.4'!BP18/'3.1.a'!$K$183</f>
        <v>1.3571465595850788E-3</v>
      </c>
      <c r="BQ18" s="145">
        <f>'2.4'!BQ18/'3.1.a'!$K$183</f>
        <v>-8.8305832221253122E-4</v>
      </c>
      <c r="BR18" s="145">
        <f>'2.4'!BR18/'3.1.a'!$K$183</f>
        <v>1.2784242236508514E-2</v>
      </c>
      <c r="BS18" s="145">
        <f>'2.4'!BS18/'3.1.a'!$K$183</f>
        <v>2.9172813216775466E-4</v>
      </c>
      <c r="BT18" s="145">
        <f>'2.4'!BT18/'3.1.a'!$K$183</f>
        <v>1.8482519311561567E-3</v>
      </c>
      <c r="BU18" s="145">
        <f>'2.4'!BU18/'3.1.a'!$K$183</f>
        <v>-2.1045794646296608E-3</v>
      </c>
      <c r="BV18" s="223">
        <f>'2.4'!BV18/'3.1.a'!$K$183</f>
        <v>1.2819642835202765E-2</v>
      </c>
      <c r="BW18" s="222">
        <f>'2.4'!BW18/'3.1.a'!$L$183</f>
        <v>1.2897622016585047E-2</v>
      </c>
      <c r="BX18" s="145">
        <f>'2.4'!BX18/'3.1.a'!$L$183</f>
        <v>1.126161010604448E-3</v>
      </c>
      <c r="BY18" s="145">
        <f>'2.4'!BY18/'3.1.a'!$L$183</f>
        <v>-6.9592811387428366E-4</v>
      </c>
      <c r="BZ18" s="145">
        <f>'2.4'!BZ18/'3.1.a'!$L$183</f>
        <v>1.332785491331521E-2</v>
      </c>
      <c r="CA18" s="145">
        <f>'2.4'!CA18/'3.1.a'!$L$183</f>
        <v>2.2958734808951932E-4</v>
      </c>
      <c r="CB18" s="145">
        <f>'2.4'!CB18/'3.1.a'!$L$183</f>
        <v>2.1933421116041921E-3</v>
      </c>
      <c r="CC18" s="145">
        <f>'2.4'!CC18/'3.1.a'!$L$183</f>
        <v>-1.7787632405498277E-3</v>
      </c>
      <c r="CD18" s="223">
        <f>'2.4'!CD18/'3.1.a'!$L$183</f>
        <v>1.3972021132459093E-2</v>
      </c>
      <c r="CE18" s="222">
        <f>'2.4'!CE18/'3.1.a'!$M$183</f>
        <v>6.5345153036988754E-3</v>
      </c>
      <c r="CF18" s="145">
        <f>'2.4'!CF18/'3.1.a'!$M$183</f>
        <v>7.5860177580124304E-4</v>
      </c>
      <c r="CG18" s="145">
        <f>'2.4'!CG18/'3.1.a'!$M$183</f>
        <v>-6.2856146172506208E-4</v>
      </c>
      <c r="CH18" s="145">
        <f>'2.4'!CH18/'3.1.a'!$M$183</f>
        <v>6.6645556177750576E-3</v>
      </c>
      <c r="CI18" s="145">
        <f>'2.4'!CI18/'3.1.a'!$M$183</f>
        <v>6.3327400688064798E-5</v>
      </c>
      <c r="CJ18" s="145">
        <f>'2.4'!CJ18/'3.1.a'!$M$183</f>
        <v>1.433359945184386E-3</v>
      </c>
      <c r="CK18" s="145">
        <f>'2.4'!CK18/'3.1.a'!$M$183</f>
        <v>-3.6513460616459349E-4</v>
      </c>
      <c r="CL18" s="273">
        <f>'2.4'!CL18/'3.1.a'!$M$183</f>
        <v>7.7961083574829134E-3</v>
      </c>
      <c r="CM18" s="222">
        <f>'2.4'!CM18/'3.1.a'!$N$183</f>
        <v>8.821414120619351E-3</v>
      </c>
      <c r="CN18" s="145">
        <f>'2.4'!CN18/'3.1.a'!$N$183</f>
        <v>0</v>
      </c>
      <c r="CO18" s="145">
        <f>'2.4'!CO18/'3.1.a'!$N$183</f>
        <v>0</v>
      </c>
      <c r="CP18" s="145">
        <f>'2.4'!CP18/'3.1.a'!$N$183</f>
        <v>8.821414120619351E-3</v>
      </c>
      <c r="CQ18" s="145">
        <f>'2.4'!CQ18/'3.1.a'!$N$183</f>
        <v>1.207221470470533E-4</v>
      </c>
      <c r="CR18" s="145">
        <f>'2.4'!CR18/'3.1.a'!$N$183</f>
        <v>1.3874907938945713E-3</v>
      </c>
      <c r="CS18" s="145">
        <f>'2.4'!CS18/'3.1.a'!$N$183</f>
        <v>-1.2430412569159836E-3</v>
      </c>
      <c r="CT18" s="273">
        <f>'2.4'!CT18/'3.1.a'!$N$183</f>
        <v>9.0865858046449925E-3</v>
      </c>
    </row>
    <row r="19" spans="1:98" ht="20" customHeight="1" x14ac:dyDescent="0.2">
      <c r="A19" s="120" t="s">
        <v>411</v>
      </c>
      <c r="B19" s="118" t="s">
        <v>393</v>
      </c>
      <c r="C19" s="222">
        <f>'2.4'!C19/'3.1.a'!$C$183</f>
        <v>2.0700966633573067E-2</v>
      </c>
      <c r="D19" s="145">
        <f>'2.4'!D19/'3.1.a'!$C$183</f>
        <v>7.7203245521504054E-10</v>
      </c>
      <c r="E19" s="145">
        <f>'2.4'!E19/'3.1.a'!$C$183</f>
        <v>0</v>
      </c>
      <c r="F19" s="145">
        <f>'2.4'!F19/'3.1.a'!$C$183</f>
        <v>2.0700967405605522E-2</v>
      </c>
      <c r="G19" s="145">
        <f>'2.4'!G19/'3.1.a'!$C$183</f>
        <v>7.0714583635471621E-3</v>
      </c>
      <c r="H19" s="145">
        <f>'2.4'!H19/'3.1.a'!$C$183</f>
        <v>4.0235763827081716E-3</v>
      </c>
      <c r="I19" s="145">
        <f>'2.4'!I19/'3.1.a'!$C$183</f>
        <v>0</v>
      </c>
      <c r="J19" s="223">
        <f>'2.4'!J19/'3.1.a'!$C$183</f>
        <v>3.1796002151860854E-2</v>
      </c>
      <c r="K19" s="222">
        <f>'2.4'!K19/'3.1.a'!$D$183</f>
        <v>1.8293275246799752E-2</v>
      </c>
      <c r="L19" s="145">
        <f>'2.4'!L19/'3.1.a'!$D$183</f>
        <v>1.1424962446148439E-9</v>
      </c>
      <c r="M19" s="145">
        <f>'2.4'!M19/'3.1.a'!$D$183</f>
        <v>0</v>
      </c>
      <c r="N19" s="145">
        <f>'2.4'!N19/'3.1.a'!$D$183</f>
        <v>1.8293276389295999E-2</v>
      </c>
      <c r="O19" s="145">
        <f>'2.4'!O19/'3.1.a'!$D$183</f>
        <v>6.85384029935001E-3</v>
      </c>
      <c r="P19" s="145">
        <f>'2.4'!P19/'3.1.a'!$D$183</f>
        <v>3.8091899515585452E-3</v>
      </c>
      <c r="Q19" s="145">
        <f>'2.4'!Q19/'3.1.a'!$D$183</f>
        <v>0</v>
      </c>
      <c r="R19" s="223">
        <f>'2.4'!R19/'3.1.a'!$D$183</f>
        <v>2.8956306640204557E-2</v>
      </c>
      <c r="S19" s="222">
        <f>'2.4'!S19/'3.1.a'!$E$183</f>
        <v>2.4489780522898338E-2</v>
      </c>
      <c r="T19" s="145">
        <f>'2.4'!T19/'3.1.a'!$E$183</f>
        <v>1.5161711071787585E-8</v>
      </c>
      <c r="U19" s="145">
        <f>'2.4'!U19/'3.1.a'!$E$183</f>
        <v>0</v>
      </c>
      <c r="V19" s="145">
        <f>'2.4'!V19/'3.1.a'!$E$183</f>
        <v>2.4489795684609413E-2</v>
      </c>
      <c r="W19" s="145">
        <f>'2.4'!W19/'3.1.a'!$E$183</f>
        <v>6.4692574512795805E-3</v>
      </c>
      <c r="X19" s="145">
        <f>'2.4'!X19/'3.1.a'!$E$183</f>
        <v>3.2097577858391456E-3</v>
      </c>
      <c r="Y19" s="145">
        <f>'2.4'!Y19/'3.1.a'!$E$183</f>
        <v>0</v>
      </c>
      <c r="Z19" s="223">
        <f>'2.4'!Z19/'3.1.a'!$E$183</f>
        <v>3.4168810921728132E-2</v>
      </c>
      <c r="AA19" s="222">
        <f>'2.4'!AA19/'3.1.a'!$F$183</f>
        <v>2.2990771057639341E-2</v>
      </c>
      <c r="AB19" s="145">
        <f>'2.4'!AB19/'3.1.a'!$F$183</f>
        <v>5.626808667310999E-10</v>
      </c>
      <c r="AC19" s="145">
        <f>'2.4'!AC19/'3.1.a'!$F$183</f>
        <v>0</v>
      </c>
      <c r="AD19" s="145">
        <f>'2.4'!AD19/'3.1.a'!$F$183</f>
        <v>2.2990771620320209E-2</v>
      </c>
      <c r="AE19" s="145">
        <f>'2.4'!AE19/'3.1.a'!$F$183</f>
        <v>7.5544068613278828E-3</v>
      </c>
      <c r="AF19" s="145">
        <f>'2.4'!AF19/'3.1.a'!$F$183</f>
        <v>3.6968692352968248E-3</v>
      </c>
      <c r="AG19" s="145">
        <f>'2.4'!AG19/'3.1.a'!$F$183</f>
        <v>0</v>
      </c>
      <c r="AH19" s="223">
        <f>'2.4'!AH19/'3.1.a'!$F$183</f>
        <v>3.4242047716944911E-2</v>
      </c>
      <c r="AI19" s="222">
        <f>'2.4'!AI19/'3.1.a'!$G$183</f>
        <v>1.7559349040601302E-2</v>
      </c>
      <c r="AJ19" s="145">
        <f>'2.4'!AJ19/'3.1.a'!$G$183</f>
        <v>0</v>
      </c>
      <c r="AK19" s="145">
        <f>'2.4'!AK19/'3.1.a'!$G$183</f>
        <v>0</v>
      </c>
      <c r="AL19" s="145">
        <f>'2.4'!AL19/'3.1.a'!$G$183</f>
        <v>1.7559349040601302E-2</v>
      </c>
      <c r="AM19" s="145">
        <f>'2.4'!AM19/'3.1.a'!$G$183</f>
        <v>6.7277389701276245E-3</v>
      </c>
      <c r="AN19" s="145">
        <f>'2.4'!AN19/'3.1.a'!$G$183</f>
        <v>3.7334659908185154E-3</v>
      </c>
      <c r="AO19" s="145">
        <f>'2.4'!AO19/'3.1.a'!$G$183</f>
        <v>0</v>
      </c>
      <c r="AP19" s="223">
        <f>'2.4'!AP19/'3.1.a'!$G$183</f>
        <v>2.8020554001547435E-2</v>
      </c>
      <c r="AQ19" s="222">
        <f>'2.4'!AQ19/'3.1.a'!$H$183</f>
        <v>1.5983820145203623E-2</v>
      </c>
      <c r="AR19" s="145">
        <f>'2.4'!AR19/'3.1.a'!$H$183</f>
        <v>1.4773373370334871E-5</v>
      </c>
      <c r="AS19" s="145">
        <f>'2.4'!AS19/'3.1.a'!$H$183</f>
        <v>0</v>
      </c>
      <c r="AT19" s="145">
        <f>'2.4'!AT19/'3.1.a'!$H$183</f>
        <v>1.5998593518573957E-2</v>
      </c>
      <c r="AU19" s="145">
        <f>'2.4'!AU19/'3.1.a'!$H$183</f>
        <v>9.2634344865606278E-3</v>
      </c>
      <c r="AV19" s="145">
        <f>'2.4'!AV19/'3.1.a'!$H$183</f>
        <v>4.5307678506764544E-3</v>
      </c>
      <c r="AW19" s="145">
        <f>'2.4'!AW19/'3.1.a'!$H$183</f>
        <v>0</v>
      </c>
      <c r="AX19" s="223">
        <f>'2.4'!AX19/'3.1.a'!$H$183</f>
        <v>2.979279585581104E-2</v>
      </c>
      <c r="AY19" s="222">
        <f>'2.4'!AY19/'3.1.a'!$I$183</f>
        <v>1.8842866914769815E-2</v>
      </c>
      <c r="AZ19" s="145">
        <f>'2.4'!AZ19/'3.1.a'!$I$183</f>
        <v>2.291106798049169E-5</v>
      </c>
      <c r="BA19" s="145">
        <f>'2.4'!BA19/'3.1.a'!$I$183</f>
        <v>0</v>
      </c>
      <c r="BB19" s="145">
        <f>'2.4'!BB19/'3.1.a'!$I$183</f>
        <v>1.8865777982750308E-2</v>
      </c>
      <c r="BC19" s="145">
        <f>'2.4'!BC19/'3.1.a'!$I$183</f>
        <v>7.710226478614658E-3</v>
      </c>
      <c r="BD19" s="145">
        <f>'2.4'!BD19/'3.1.a'!$I$183</f>
        <v>4.2629589738209126E-3</v>
      </c>
      <c r="BE19" s="145">
        <f>'2.4'!BE19/'3.1.a'!$I$183</f>
        <v>0</v>
      </c>
      <c r="BF19" s="223">
        <f>'2.4'!BF19/'3.1.a'!$I$183</f>
        <v>3.0838963435185881E-2</v>
      </c>
      <c r="BG19" s="222">
        <f>'2.4'!BG19/'3.1.a'!$J$183</f>
        <v>1.7410102697594233E-2</v>
      </c>
      <c r="BH19" s="145">
        <f>'2.4'!BH19/'3.1.a'!$J$183</f>
        <v>4.0725663235734318E-5</v>
      </c>
      <c r="BI19" s="145">
        <f>'2.4'!BI19/'3.1.a'!$J$183</f>
        <v>0</v>
      </c>
      <c r="BJ19" s="145">
        <f>'2.4'!BJ19/'3.1.a'!$J$183</f>
        <v>1.7450828360829968E-2</v>
      </c>
      <c r="BK19" s="145">
        <f>'2.4'!BK19/'3.1.a'!$J$183</f>
        <v>7.9599566764807072E-3</v>
      </c>
      <c r="BL19" s="145">
        <f>'2.4'!BL19/'3.1.a'!$J$183</f>
        <v>4.1952707952884315E-3</v>
      </c>
      <c r="BM19" s="145">
        <f>'2.4'!BM19/'3.1.a'!$J$183</f>
        <v>0</v>
      </c>
      <c r="BN19" s="223">
        <f>'2.4'!BN19/'3.1.a'!$J$183</f>
        <v>2.9606055832599103E-2</v>
      </c>
      <c r="BO19" s="222">
        <f>'2.4'!BO19/'3.1.a'!$K$183</f>
        <v>2.1664061981096612E-2</v>
      </c>
      <c r="BP19" s="145">
        <f>'2.4'!BP19/'3.1.a'!$K$183</f>
        <v>7.9074650267605959E-6</v>
      </c>
      <c r="BQ19" s="145">
        <f>'2.4'!BQ19/'3.1.a'!$K$183</f>
        <v>0</v>
      </c>
      <c r="BR19" s="145">
        <f>'2.4'!BR19/'3.1.a'!$K$183</f>
        <v>2.1671969446123374E-2</v>
      </c>
      <c r="BS19" s="145">
        <f>'2.4'!BS19/'3.1.a'!$K$183</f>
        <v>6.7033456405192161E-3</v>
      </c>
      <c r="BT19" s="145">
        <f>'2.4'!BT19/'3.1.a'!$K$183</f>
        <v>4.19847358718607E-3</v>
      </c>
      <c r="BU19" s="145">
        <f>'2.4'!BU19/'3.1.a'!$K$183</f>
        <v>0</v>
      </c>
      <c r="BV19" s="223">
        <f>'2.4'!BV19/'3.1.a'!$K$183</f>
        <v>3.2573788673828666E-2</v>
      </c>
      <c r="BW19" s="222">
        <f>'2.4'!BW19/'3.1.a'!$L$183</f>
        <v>3.1661753541365009E-2</v>
      </c>
      <c r="BX19" s="145">
        <f>'2.4'!BX19/'3.1.a'!$L$183</f>
        <v>2.2427768569808818E-3</v>
      </c>
      <c r="BY19" s="145">
        <f>'2.4'!BY19/'3.1.a'!$L$183</f>
        <v>0</v>
      </c>
      <c r="BZ19" s="145">
        <f>'2.4'!BZ19/'3.1.a'!$L$183</f>
        <v>3.3904530398345893E-2</v>
      </c>
      <c r="CA19" s="145">
        <f>'2.4'!CA19/'3.1.a'!$L$183</f>
        <v>7.4382595410203787E-3</v>
      </c>
      <c r="CB19" s="145">
        <f>'2.4'!CB19/'3.1.a'!$L$183</f>
        <v>5.436577615197999E-3</v>
      </c>
      <c r="CC19" s="145">
        <f>'2.4'!CC19/'3.1.a'!$L$183</f>
        <v>0</v>
      </c>
      <c r="CD19" s="223">
        <f>'2.4'!CD19/'3.1.a'!$L$183</f>
        <v>4.6779367554564272E-2</v>
      </c>
      <c r="CE19" s="222">
        <f>'2.4'!CE19/'3.1.a'!$M$183</f>
        <v>1.6804819928122969E-2</v>
      </c>
      <c r="CF19" s="145">
        <f>'2.4'!CF19/'3.1.a'!$M$183</f>
        <v>1.0261241373584471E-4</v>
      </c>
      <c r="CG19" s="145">
        <f>'2.4'!CG19/'3.1.a'!$M$183</f>
        <v>0</v>
      </c>
      <c r="CH19" s="145">
        <f>'2.4'!CH19/'3.1.a'!$M$183</f>
        <v>1.6907432341858816E-2</v>
      </c>
      <c r="CI19" s="145">
        <f>'2.4'!CI19/'3.1.a'!$M$183</f>
        <v>7.1376343353554937E-3</v>
      </c>
      <c r="CJ19" s="145">
        <f>'2.4'!CJ19/'3.1.a'!$M$183</f>
        <v>4.6086622569791267E-3</v>
      </c>
      <c r="CK19" s="145">
        <f>'2.4'!CK19/'3.1.a'!$M$183</f>
        <v>0</v>
      </c>
      <c r="CL19" s="273">
        <f>'2.4'!CL19/'3.1.a'!$M$183</f>
        <v>2.8653728934193434E-2</v>
      </c>
      <c r="CM19" s="222">
        <f>'2.4'!CM19/'3.1.a'!$N$183</f>
        <v>2.517770923741372E-2</v>
      </c>
      <c r="CN19" s="145">
        <f>'2.4'!CN19/'3.1.a'!$N$183</f>
        <v>0</v>
      </c>
      <c r="CO19" s="145">
        <f>'2.4'!CO19/'3.1.a'!$N$183</f>
        <v>0</v>
      </c>
      <c r="CP19" s="145">
        <f>'2.4'!CP19/'3.1.a'!$N$183</f>
        <v>2.517770923741372E-2</v>
      </c>
      <c r="CQ19" s="145">
        <f>'2.4'!CQ19/'3.1.a'!$N$183</f>
        <v>1.0126071751500761E-2</v>
      </c>
      <c r="CR19" s="145">
        <f>'2.4'!CR19/'3.1.a'!$N$183</f>
        <v>5.3414368975524375E-3</v>
      </c>
      <c r="CS19" s="145">
        <f>'2.4'!CS19/'3.1.a'!$N$183</f>
        <v>0</v>
      </c>
      <c r="CT19" s="273">
        <f>'2.4'!CT19/'3.1.a'!$N$183</f>
        <v>4.0645217886466918E-2</v>
      </c>
    </row>
    <row r="20" spans="1:98" ht="20" customHeight="1" x14ac:dyDescent="0.2">
      <c r="A20" s="18" t="s">
        <v>412</v>
      </c>
      <c r="B20" s="19" t="s">
        <v>811</v>
      </c>
      <c r="C20" s="216">
        <f>'2.4'!C20/'3.1.a'!$C$183</f>
        <v>0.23445634367674315</v>
      </c>
      <c r="D20" s="93">
        <f>'2.4'!D20/'3.1.a'!$C$183</f>
        <v>1.4348369608993869E-2</v>
      </c>
      <c r="E20" s="93">
        <f>'2.4'!E20/'3.1.a'!$C$183</f>
        <v>-8.8903320177042492E-4</v>
      </c>
      <c r="F20" s="93">
        <f>'2.4'!F20/'3.1.a'!$C$183</f>
        <v>0.24791568008396658</v>
      </c>
      <c r="G20" s="93">
        <f>'2.4'!G20/'3.1.a'!$C$183</f>
        <v>0.12157225596719368</v>
      </c>
      <c r="H20" s="93">
        <f>'2.4'!H20/'3.1.a'!$C$183</f>
        <v>7.8768568491510774E-2</v>
      </c>
      <c r="I20" s="93">
        <f>'2.4'!I20/'3.1.a'!$C$183</f>
        <v>-9.1419281272775432E-2</v>
      </c>
      <c r="J20" s="217">
        <f>'2.4'!J20/'3.1.a'!$C$183</f>
        <v>0.35683722326989559</v>
      </c>
      <c r="K20" s="216">
        <f>'2.4'!K20/'3.1.a'!$D$183</f>
        <v>0.23809274843825459</v>
      </c>
      <c r="L20" s="93">
        <f>'2.4'!L20/'3.1.a'!$D$183</f>
        <v>1.4744995295200467E-2</v>
      </c>
      <c r="M20" s="93">
        <f>'2.4'!M20/'3.1.a'!$D$183</f>
        <v>-5.8037026932292461E-4</v>
      </c>
      <c r="N20" s="93">
        <f>'2.4'!N20/'3.1.a'!$D$183</f>
        <v>0.25225737346413213</v>
      </c>
      <c r="O20" s="93">
        <f>'2.4'!O20/'3.1.a'!$D$183</f>
        <v>0.11544037450496587</v>
      </c>
      <c r="P20" s="93">
        <f>'2.4'!P20/'3.1.a'!$D$183</f>
        <v>7.9283365809064268E-2</v>
      </c>
      <c r="Q20" s="93">
        <f>'2.4'!Q20/'3.1.a'!$D$183</f>
        <v>-9.112564002599842E-2</v>
      </c>
      <c r="R20" s="217">
        <f>'2.4'!R20/'3.1.a'!$D$183</f>
        <v>0.35585547375216392</v>
      </c>
      <c r="S20" s="216">
        <f>'2.4'!S20/'3.1.a'!$E$183</f>
        <v>0.23202604435450547</v>
      </c>
      <c r="T20" s="93">
        <f>'2.4'!T20/'3.1.a'!$E$183</f>
        <v>1.5223120986300459E-2</v>
      </c>
      <c r="U20" s="93">
        <f>'2.4'!U20/'3.1.a'!$E$183</f>
        <v>-6.8711919181849135E-4</v>
      </c>
      <c r="V20" s="93">
        <f>'2.4'!V20/'3.1.a'!$E$183</f>
        <v>0.24656204614898747</v>
      </c>
      <c r="W20" s="93">
        <f>'2.4'!W20/'3.1.a'!$E$183</f>
        <v>0.11837615617429885</v>
      </c>
      <c r="X20" s="93">
        <f>'2.4'!X20/'3.1.a'!$E$183</f>
        <v>8.1957920258571557E-2</v>
      </c>
      <c r="Y20" s="93">
        <f>'2.4'!Y20/'3.1.a'!$E$183</f>
        <v>-9.1795872188418032E-2</v>
      </c>
      <c r="Z20" s="217">
        <f>'2.4'!Z20/'3.1.a'!$E$183</f>
        <v>0.35510025039343979</v>
      </c>
      <c r="AA20" s="216">
        <f>'2.4'!AA20/'3.1.a'!$F$183</f>
        <v>0.23736573190440563</v>
      </c>
      <c r="AB20" s="93">
        <f>'2.4'!AB20/'3.1.a'!$F$183</f>
        <v>1.6200519673292481E-2</v>
      </c>
      <c r="AC20" s="93">
        <f>'2.4'!AC20/'3.1.a'!$F$183</f>
        <v>-6.5606488385610445E-4</v>
      </c>
      <c r="AD20" s="93">
        <f>'2.4'!AD20/'3.1.a'!$F$183</f>
        <v>0.25291018669384202</v>
      </c>
      <c r="AE20" s="93">
        <f>'2.4'!AE20/'3.1.a'!$F$183</f>
        <v>0.12086354858581594</v>
      </c>
      <c r="AF20" s="93">
        <f>'2.4'!AF20/'3.1.a'!$F$183</f>
        <v>7.74634022726787E-2</v>
      </c>
      <c r="AG20" s="93">
        <f>'2.4'!AG20/'3.1.a'!$F$183</f>
        <v>-8.7293941772544514E-2</v>
      </c>
      <c r="AH20" s="217">
        <f>'2.4'!AH20/'3.1.a'!$F$183</f>
        <v>0.36394319577979217</v>
      </c>
      <c r="AI20" s="216">
        <f>'2.4'!AI20/'3.1.a'!$G$183</f>
        <v>0.24748041447538058</v>
      </c>
      <c r="AJ20" s="93">
        <f>'2.4'!AJ20/'3.1.a'!$G$183</f>
        <v>1.6659580896401131E-2</v>
      </c>
      <c r="AK20" s="93">
        <f>'2.4'!AK20/'3.1.a'!$G$183</f>
        <v>-8.2885481158957329E-4</v>
      </c>
      <c r="AL20" s="93">
        <f>'2.4'!AL20/'3.1.a'!$G$183</f>
        <v>0.26331114056019217</v>
      </c>
      <c r="AM20" s="93">
        <f>'2.4'!AM20/'3.1.a'!$G$183</f>
        <v>0.12371357893527278</v>
      </c>
      <c r="AN20" s="93">
        <f>'2.4'!AN20/'3.1.a'!$G$183</f>
        <v>8.1474544764604542E-2</v>
      </c>
      <c r="AO20" s="93">
        <f>'2.4'!AO20/'3.1.a'!$G$183</f>
        <v>-8.7398794017459439E-2</v>
      </c>
      <c r="AP20" s="217">
        <f>'2.4'!AP20/'3.1.a'!$G$183</f>
        <v>0.38110047024261012</v>
      </c>
      <c r="AQ20" s="216">
        <f>'2.4'!AQ20/'3.1.a'!$H$183</f>
        <v>0.28708060415225661</v>
      </c>
      <c r="AR20" s="93">
        <f>'2.4'!AR20/'3.1.a'!$H$183</f>
        <v>2.0211751518191025E-2</v>
      </c>
      <c r="AS20" s="93">
        <f>'2.4'!AS20/'3.1.a'!$H$183</f>
        <v>-8.9863832721209075E-4</v>
      </c>
      <c r="AT20" s="93">
        <f>'2.4'!AT20/'3.1.a'!$H$183</f>
        <v>0.30639371734323556</v>
      </c>
      <c r="AU20" s="93">
        <f>'2.4'!AU20/'3.1.a'!$H$183</f>
        <v>0.12287177130365808</v>
      </c>
      <c r="AV20" s="93">
        <f>'2.4'!AV20/'3.1.a'!$H$183</f>
        <v>8.3564238839527932E-2</v>
      </c>
      <c r="AW20" s="93">
        <f>'2.4'!AW20/'3.1.a'!$H$183</f>
        <v>-8.7554681537329787E-2</v>
      </c>
      <c r="AX20" s="217">
        <f>'2.4'!AX20/'3.1.a'!$H$183</f>
        <v>0.42527504594909177</v>
      </c>
      <c r="AY20" s="216">
        <f>'2.4'!AY20/'3.1.a'!$I$183</f>
        <v>0.2728025176600235</v>
      </c>
      <c r="AZ20" s="93">
        <f>'2.4'!AZ20/'3.1.a'!$I$183</f>
        <v>1.886704276758211E-2</v>
      </c>
      <c r="BA20" s="93">
        <f>'2.4'!BA20/'3.1.a'!$I$183</f>
        <v>-1.0438640313602992E-3</v>
      </c>
      <c r="BB20" s="93">
        <f>'2.4'!BB20/'3.1.a'!$I$183</f>
        <v>0.29062569639624536</v>
      </c>
      <c r="BC20" s="93">
        <f>'2.4'!BC20/'3.1.a'!$I$183</f>
        <v>0.12110577893941614</v>
      </c>
      <c r="BD20" s="93">
        <f>'2.4'!BD20/'3.1.a'!$I$183</f>
        <v>8.6904188224069742E-2</v>
      </c>
      <c r="BE20" s="93">
        <f>'2.4'!BE20/'3.1.a'!$I$183</f>
        <v>-8.8018816486539919E-2</v>
      </c>
      <c r="BF20" s="217">
        <f>'2.4'!BF20/'3.1.a'!$I$183</f>
        <v>0.41061684707319124</v>
      </c>
      <c r="BG20" s="216">
        <f>'2.4'!BG20/'3.1.a'!$J$183</f>
        <v>0.26352456002364499</v>
      </c>
      <c r="BH20" s="93">
        <f>'2.4'!BH20/'3.1.a'!$J$183</f>
        <v>2.7862372995866861E-2</v>
      </c>
      <c r="BI20" s="93">
        <f>'2.4'!BI20/'3.1.a'!$J$183</f>
        <v>-9.8257712157308677E-4</v>
      </c>
      <c r="BJ20" s="93">
        <f>'2.4'!BJ20/'3.1.a'!$J$183</f>
        <v>0.29040435589793878</v>
      </c>
      <c r="BK20" s="93">
        <f>'2.4'!BK20/'3.1.a'!$J$183</f>
        <v>0.12082319833620757</v>
      </c>
      <c r="BL20" s="93">
        <f>'2.4'!BL20/'3.1.a'!$J$183</f>
        <v>8.2059482245583806E-2</v>
      </c>
      <c r="BM20" s="93">
        <f>'2.4'!BM20/'3.1.a'!$J$183</f>
        <v>-8.4744684470929976E-2</v>
      </c>
      <c r="BN20" s="217">
        <f>'2.4'!BN20/'3.1.a'!$J$183</f>
        <v>0.40854235200880024</v>
      </c>
      <c r="BO20" s="216">
        <f>'2.4'!BO20/'3.1.a'!$K$183</f>
        <v>0.26344630206353464</v>
      </c>
      <c r="BP20" s="93">
        <f>'2.4'!BP20/'3.1.a'!$K$183</f>
        <v>1.8933573160138387E-2</v>
      </c>
      <c r="BQ20" s="93">
        <f>'2.4'!BQ20/'3.1.a'!$K$183</f>
        <v>-8.8305832221253122E-4</v>
      </c>
      <c r="BR20" s="93">
        <f>'2.4'!BR20/'3.1.a'!$K$183</f>
        <v>0.2814968169014605</v>
      </c>
      <c r="BS20" s="93">
        <f>'2.4'!BS20/'3.1.a'!$K$183</f>
        <v>0.12142636560978394</v>
      </c>
      <c r="BT20" s="93">
        <f>'2.4'!BT20/'3.1.a'!$K$183</f>
        <v>8.5114819308812539E-2</v>
      </c>
      <c r="BU20" s="93">
        <f>'2.4'!BU20/'3.1.a'!$K$183</f>
        <v>-8.7971920865666658E-2</v>
      </c>
      <c r="BV20" s="217">
        <f>'2.4'!BV20/'3.1.a'!$K$183</f>
        <v>0.40006608095439034</v>
      </c>
      <c r="BW20" s="216">
        <f>'2.4'!BW20/'3.1.a'!$L$183</f>
        <v>0.25698110360722465</v>
      </c>
      <c r="BX20" s="93">
        <f>'2.4'!BX20/'3.1.a'!$L$183</f>
        <v>2.27755213029966E-2</v>
      </c>
      <c r="BY20" s="93">
        <f>'2.4'!BY20/'3.1.a'!$L$183</f>
        <v>-6.9592811387428366E-4</v>
      </c>
      <c r="BZ20" s="93">
        <f>'2.4'!BZ20/'3.1.a'!$L$183</f>
        <v>0.27906069679634693</v>
      </c>
      <c r="CA20" s="93">
        <f>'2.4'!CA20/'3.1.a'!$L$183</f>
        <v>0.12050961045004784</v>
      </c>
      <c r="CB20" s="93">
        <f>'2.4'!CB20/'3.1.a'!$L$183</f>
        <v>8.844483556717142E-2</v>
      </c>
      <c r="CC20" s="93">
        <f>'2.4'!CC20/'3.1.a'!$L$183</f>
        <v>-8.8947499939424274E-2</v>
      </c>
      <c r="CD20" s="217">
        <f>'2.4'!CD20/'3.1.a'!$L$183</f>
        <v>0.39906764287414198</v>
      </c>
      <c r="CE20" s="216">
        <f>'2.4'!CE20/'3.1.a'!$M$183</f>
        <v>0.30539340611836424</v>
      </c>
      <c r="CF20" s="93">
        <f>'2.4'!CF20/'3.1.a'!$M$183</f>
        <v>2.4091238233358313E-2</v>
      </c>
      <c r="CG20" s="93">
        <f>'2.4'!CG20/'3.1.a'!$M$183</f>
        <v>-6.2856146172506208E-4</v>
      </c>
      <c r="CH20" s="93">
        <f>'2.4'!CH20/'3.1.a'!$M$183</f>
        <v>0.32885608288999751</v>
      </c>
      <c r="CI20" s="93">
        <f>'2.4'!CI20/'3.1.a'!$M$183</f>
        <v>0.11894219128049896</v>
      </c>
      <c r="CJ20" s="93">
        <f>'2.4'!CJ20/'3.1.a'!$M$183</f>
        <v>9.6658612830025165E-2</v>
      </c>
      <c r="CK20" s="93">
        <f>'2.4'!CK20/'3.1.a'!$M$183</f>
        <v>-0.10183045198730871</v>
      </c>
      <c r="CL20" s="269">
        <f>'2.4'!CL20/'3.1.a'!$M$183</f>
        <v>0.44262643501321286</v>
      </c>
      <c r="CM20" s="216">
        <f>'2.4'!CM20/'3.1.a'!$N$183</f>
        <v>0.24557601948812344</v>
      </c>
      <c r="CN20" s="93">
        <f>'2.4'!CN20/'3.1.a'!$N$183</f>
        <v>1.3795526766568082E-2</v>
      </c>
      <c r="CO20" s="93">
        <f>'2.4'!CO20/'3.1.a'!$N$183</f>
        <v>0</v>
      </c>
      <c r="CP20" s="93">
        <f>'2.4'!CP20/'3.1.a'!$N$183</f>
        <v>0.2593715462546915</v>
      </c>
      <c r="CQ20" s="93">
        <f>'2.4'!CQ20/'3.1.a'!$N$183</f>
        <v>0.11950476370853989</v>
      </c>
      <c r="CR20" s="93">
        <f>'2.4'!CR20/'3.1.a'!$N$183</f>
        <v>8.6614397075351263E-2</v>
      </c>
      <c r="CS20" s="93">
        <f>'2.4'!CS20/'3.1.a'!$N$183</f>
        <v>-9.4483058322465299E-2</v>
      </c>
      <c r="CT20" s="269">
        <f>'2.4'!CT20/'3.1.a'!$N$183</f>
        <v>0.37100764871611736</v>
      </c>
    </row>
    <row r="21" spans="1:98" ht="20" customHeight="1" x14ac:dyDescent="0.2">
      <c r="A21" s="134" t="s">
        <v>413</v>
      </c>
      <c r="B21" s="115" t="s">
        <v>725</v>
      </c>
      <c r="C21" s="218">
        <f>'2.4'!C21/'3.1.a'!$C$183</f>
        <v>0.22681085501320489</v>
      </c>
      <c r="D21" s="143">
        <f>'2.4'!D21/'3.1.a'!$C$183</f>
        <v>1.4348369608993869E-2</v>
      </c>
      <c r="E21" s="143">
        <f>'2.4'!E21/'3.1.a'!$C$183</f>
        <v>-8.8903320177042492E-4</v>
      </c>
      <c r="F21" s="143">
        <f>'2.4'!F21/'3.1.a'!$C$183</f>
        <v>0.24027019142042833</v>
      </c>
      <c r="G21" s="143">
        <f>'2.4'!G21/'3.1.a'!$C$183</f>
        <v>0.11126274876989681</v>
      </c>
      <c r="H21" s="143">
        <f>'2.4'!H21/'3.1.a'!$C$183</f>
        <v>6.9966134644324912E-2</v>
      </c>
      <c r="I21" s="143">
        <f>'2.4'!I21/'3.1.a'!$C$183</f>
        <v>-9.1419281272775432E-2</v>
      </c>
      <c r="J21" s="219">
        <f>'2.4'!J21/'3.1.a'!$C$183</f>
        <v>0.33007979356187467</v>
      </c>
      <c r="K21" s="218">
        <f>'2.4'!K21/'3.1.a'!$D$183</f>
        <v>0.23263586148787621</v>
      </c>
      <c r="L21" s="143">
        <f>'2.4'!L21/'3.1.a'!$D$183</f>
        <v>1.4744995295200467E-2</v>
      </c>
      <c r="M21" s="143">
        <f>'2.4'!M21/'3.1.a'!$D$183</f>
        <v>-5.8037026932292461E-4</v>
      </c>
      <c r="N21" s="143">
        <f>'2.4'!N21/'3.1.a'!$D$183</f>
        <v>0.24680048651375378</v>
      </c>
      <c r="O21" s="143">
        <f>'2.4'!O21/'3.1.a'!$D$183</f>
        <v>0.10866316413036878</v>
      </c>
      <c r="P21" s="143">
        <f>'2.4'!P21/'3.1.a'!$D$183</f>
        <v>7.0844988765620384E-2</v>
      </c>
      <c r="Q21" s="143">
        <f>'2.4'!Q21/'3.1.a'!$D$183</f>
        <v>-9.112564002599842E-2</v>
      </c>
      <c r="R21" s="219">
        <f>'2.4'!R21/'3.1.a'!$D$183</f>
        <v>0.33518299938374446</v>
      </c>
      <c r="S21" s="218">
        <f>'2.4'!S21/'3.1.a'!$E$183</f>
        <v>0.22713199680532881</v>
      </c>
      <c r="T21" s="143">
        <f>'2.4'!T21/'3.1.a'!$E$183</f>
        <v>1.5223120986300459E-2</v>
      </c>
      <c r="U21" s="143">
        <f>'2.4'!U21/'3.1.a'!$E$183</f>
        <v>-6.8711919181849135E-4</v>
      </c>
      <c r="V21" s="143">
        <f>'2.4'!V21/'3.1.a'!$E$183</f>
        <v>0.24166799859981081</v>
      </c>
      <c r="W21" s="143">
        <f>'2.4'!W21/'3.1.a'!$E$183</f>
        <v>0.11165148547070304</v>
      </c>
      <c r="X21" s="143">
        <f>'2.4'!X21/'3.1.a'!$E$183</f>
        <v>7.2624975700410502E-2</v>
      </c>
      <c r="Y21" s="143">
        <f>'2.4'!Y21/'3.1.a'!$E$183</f>
        <v>-9.1795872188418032E-2</v>
      </c>
      <c r="Z21" s="219">
        <f>'2.4'!Z21/'3.1.a'!$E$183</f>
        <v>0.33414858758250632</v>
      </c>
      <c r="AA21" s="218">
        <f>'2.4'!AA21/'3.1.a'!$F$183</f>
        <v>0.23209977761808304</v>
      </c>
      <c r="AB21" s="143">
        <f>'2.4'!AB21/'3.1.a'!$F$183</f>
        <v>1.6200519673292481E-2</v>
      </c>
      <c r="AC21" s="143">
        <f>'2.4'!AC21/'3.1.a'!$F$183</f>
        <v>-6.5606488385610445E-4</v>
      </c>
      <c r="AD21" s="143">
        <f>'2.4'!AD21/'3.1.a'!$F$183</f>
        <v>0.2476442324075194</v>
      </c>
      <c r="AE21" s="143">
        <f>'2.4'!AE21/'3.1.a'!$F$183</f>
        <v>0.11233658960381629</v>
      </c>
      <c r="AF21" s="143">
        <f>'2.4'!AF21/'3.1.a'!$F$183</f>
        <v>7.1168281855228457E-2</v>
      </c>
      <c r="AG21" s="143">
        <f>'2.4'!AG21/'3.1.a'!$F$183</f>
        <v>-8.7293941772544514E-2</v>
      </c>
      <c r="AH21" s="219">
        <f>'2.4'!AH21/'3.1.a'!$F$183</f>
        <v>0.34385516209401962</v>
      </c>
      <c r="AI21" s="218">
        <f>'2.4'!AI21/'3.1.a'!$G$183</f>
        <v>0.24188031564158061</v>
      </c>
      <c r="AJ21" s="143">
        <f>'2.4'!AJ21/'3.1.a'!$G$183</f>
        <v>1.6659580896401131E-2</v>
      </c>
      <c r="AK21" s="143">
        <f>'2.4'!AK21/'3.1.a'!$G$183</f>
        <v>-8.2885481158957329E-4</v>
      </c>
      <c r="AL21" s="143">
        <f>'2.4'!AL21/'3.1.a'!$G$183</f>
        <v>0.2577110417263922</v>
      </c>
      <c r="AM21" s="143">
        <f>'2.4'!AM21/'3.1.a'!$G$183</f>
        <v>0.11374934514656919</v>
      </c>
      <c r="AN21" s="143">
        <f>'2.4'!AN21/'3.1.a'!$G$183</f>
        <v>7.4310881398009232E-2</v>
      </c>
      <c r="AO21" s="143">
        <f>'2.4'!AO21/'3.1.a'!$G$183</f>
        <v>-8.7398794017459439E-2</v>
      </c>
      <c r="AP21" s="219">
        <f>'2.4'!AP21/'3.1.a'!$G$183</f>
        <v>0.35837247425351121</v>
      </c>
      <c r="AQ21" s="218">
        <f>'2.4'!AQ21/'3.1.a'!$H$183</f>
        <v>0.28377188756736205</v>
      </c>
      <c r="AR21" s="143">
        <f>'2.4'!AR21/'3.1.a'!$H$183</f>
        <v>2.0211751518191025E-2</v>
      </c>
      <c r="AS21" s="143">
        <f>'2.4'!AS21/'3.1.a'!$H$183</f>
        <v>-8.9863832721209075E-4</v>
      </c>
      <c r="AT21" s="143">
        <f>'2.4'!AT21/'3.1.a'!$H$183</f>
        <v>0.30308500075834099</v>
      </c>
      <c r="AU21" s="143">
        <f>'2.4'!AU21/'3.1.a'!$H$183</f>
        <v>0.11713697008247728</v>
      </c>
      <c r="AV21" s="143">
        <f>'2.4'!AV21/'3.1.a'!$H$183</f>
        <v>7.7076220905331061E-2</v>
      </c>
      <c r="AW21" s="143">
        <f>'2.4'!AW21/'3.1.a'!$H$183</f>
        <v>-8.7554681537329787E-2</v>
      </c>
      <c r="AX21" s="219">
        <f>'2.4'!AX21/'3.1.a'!$H$183</f>
        <v>0.40974351020881955</v>
      </c>
      <c r="AY21" s="218">
        <f>'2.4'!AY21/'3.1.a'!$I$183</f>
        <v>0.2688625414291862</v>
      </c>
      <c r="AZ21" s="143">
        <f>'2.4'!AZ21/'3.1.a'!$I$183</f>
        <v>1.886704276758211E-2</v>
      </c>
      <c r="BA21" s="143">
        <f>'2.4'!BA21/'3.1.a'!$I$183</f>
        <v>-1.0438640313602992E-3</v>
      </c>
      <c r="BB21" s="143">
        <f>'2.4'!BB21/'3.1.a'!$I$183</f>
        <v>0.28668572016540805</v>
      </c>
      <c r="BC21" s="143">
        <f>'2.4'!BC21/'3.1.a'!$I$183</f>
        <v>0.11633123530570771</v>
      </c>
      <c r="BD21" s="143">
        <f>'2.4'!BD21/'3.1.a'!$I$183</f>
        <v>8.0341028453657148E-2</v>
      </c>
      <c r="BE21" s="143">
        <f>'2.4'!BE21/'3.1.a'!$I$183</f>
        <v>-8.8018816486539919E-2</v>
      </c>
      <c r="BF21" s="219">
        <f>'2.4'!BF21/'3.1.a'!$I$183</f>
        <v>0.39533916743823294</v>
      </c>
      <c r="BG21" s="218">
        <f>'2.4'!BG21/'3.1.a'!$J$183</f>
        <v>0.26110807119666429</v>
      </c>
      <c r="BH21" s="143">
        <f>'2.4'!BH21/'3.1.a'!$J$183</f>
        <v>2.7862372995866861E-2</v>
      </c>
      <c r="BI21" s="143">
        <f>'2.4'!BI21/'3.1.a'!$J$183</f>
        <v>-9.8257712157308677E-4</v>
      </c>
      <c r="BJ21" s="143">
        <f>'2.4'!BJ21/'3.1.a'!$J$183</f>
        <v>0.28798786707095808</v>
      </c>
      <c r="BK21" s="143">
        <f>'2.4'!BK21/'3.1.a'!$J$183</f>
        <v>0.1161914544900424</v>
      </c>
      <c r="BL21" s="143">
        <f>'2.4'!BL21/'3.1.a'!$J$183</f>
        <v>7.8403644126349398E-2</v>
      </c>
      <c r="BM21" s="143">
        <f>'2.4'!BM21/'3.1.a'!$J$183</f>
        <v>-8.4744684470929976E-2</v>
      </c>
      <c r="BN21" s="219">
        <f>'2.4'!BN21/'3.1.a'!$J$183</f>
        <v>0.3978382812164199</v>
      </c>
      <c r="BO21" s="218">
        <f>'2.4'!BO21/'3.1.a'!$K$183</f>
        <v>0.26020907853505154</v>
      </c>
      <c r="BP21" s="143">
        <f>'2.4'!BP21/'3.1.a'!$K$183</f>
        <v>1.8933573160138387E-2</v>
      </c>
      <c r="BQ21" s="143">
        <f>'2.4'!BQ21/'3.1.a'!$K$183</f>
        <v>-8.8305832221253122E-4</v>
      </c>
      <c r="BR21" s="143">
        <f>'2.4'!BR21/'3.1.a'!$K$183</f>
        <v>0.2782595933729774</v>
      </c>
      <c r="BS21" s="143">
        <f>'2.4'!BS21/'3.1.a'!$K$183</f>
        <v>0.11641796360976994</v>
      </c>
      <c r="BT21" s="143">
        <f>'2.4'!BT21/'3.1.a'!$K$183</f>
        <v>8.0512682245968886E-2</v>
      </c>
      <c r="BU21" s="143">
        <f>'2.4'!BU21/'3.1.a'!$K$183</f>
        <v>-8.7971920865666658E-2</v>
      </c>
      <c r="BV21" s="219">
        <f>'2.4'!BV21/'3.1.a'!$K$183</f>
        <v>0.3872183183630496</v>
      </c>
      <c r="BW21" s="218">
        <f>'2.4'!BW21/'3.1.a'!$L$183</f>
        <v>0.25449977923792394</v>
      </c>
      <c r="BX21" s="143">
        <f>'2.4'!BX21/'3.1.a'!$L$183</f>
        <v>2.27755213029966E-2</v>
      </c>
      <c r="BY21" s="143">
        <f>'2.4'!BY21/'3.1.a'!$L$183</f>
        <v>-6.9592811387428366E-4</v>
      </c>
      <c r="BZ21" s="143">
        <f>'2.4'!BZ21/'3.1.a'!$L$183</f>
        <v>0.27657937242704628</v>
      </c>
      <c r="CA21" s="143">
        <f>'2.4'!CA21/'3.1.a'!$L$183</f>
        <v>0.11706952252800396</v>
      </c>
      <c r="CB21" s="143">
        <f>'2.4'!CB21/'3.1.a'!$L$183</f>
        <v>8.3015697442532246E-2</v>
      </c>
      <c r="CC21" s="143">
        <f>'2.4'!CC21/'3.1.a'!$L$183</f>
        <v>-8.8947499939424274E-2</v>
      </c>
      <c r="CD21" s="219">
        <f>'2.4'!CD21/'3.1.a'!$L$183</f>
        <v>0.38771709245815827</v>
      </c>
      <c r="CE21" s="218">
        <f>'2.4'!CE21/'3.1.a'!$M$183</f>
        <v>0.30312297604925342</v>
      </c>
      <c r="CF21" s="143">
        <f>'2.4'!CF21/'3.1.a'!$M$183</f>
        <v>2.4091238233358313E-2</v>
      </c>
      <c r="CG21" s="143">
        <f>'2.4'!CG21/'3.1.a'!$M$183</f>
        <v>-6.2856146172506208E-4</v>
      </c>
      <c r="CH21" s="143">
        <f>'2.4'!CH21/'3.1.a'!$M$183</f>
        <v>0.3265856528208867</v>
      </c>
      <c r="CI21" s="143">
        <f>'2.4'!CI21/'3.1.a'!$M$183</f>
        <v>0.11509022182875164</v>
      </c>
      <c r="CJ21" s="143">
        <f>'2.4'!CJ21/'3.1.a'!$M$183</f>
        <v>8.8688676815245435E-2</v>
      </c>
      <c r="CK21" s="143">
        <f>'2.4'!CK21/'3.1.a'!$M$183</f>
        <v>-0.10183045198730871</v>
      </c>
      <c r="CL21" s="271">
        <f>'2.4'!CL21/'3.1.a'!$M$183</f>
        <v>0.42853409947757509</v>
      </c>
      <c r="CM21" s="218">
        <f>'2.4'!CM21/'3.1.a'!$N$183</f>
        <v>0.24401703161835958</v>
      </c>
      <c r="CN21" s="143">
        <f>'2.4'!CN21/'3.1.a'!$N$183</f>
        <v>1.3795526766568082E-2</v>
      </c>
      <c r="CO21" s="143">
        <f>'2.4'!CO21/'3.1.a'!$N$183</f>
        <v>0</v>
      </c>
      <c r="CP21" s="143">
        <f>'2.4'!CP21/'3.1.a'!$N$183</f>
        <v>0.25781255838492767</v>
      </c>
      <c r="CQ21" s="143">
        <f>'2.4'!CQ21/'3.1.a'!$N$183</f>
        <v>0.11430479530052381</v>
      </c>
      <c r="CR21" s="143">
        <f>'2.4'!CR21/'3.1.a'!$N$183</f>
        <v>8.1269031972793407E-2</v>
      </c>
      <c r="CS21" s="143">
        <f>'2.4'!CS21/'3.1.a'!$N$183</f>
        <v>-9.4483058322465299E-2</v>
      </c>
      <c r="CT21" s="271">
        <f>'2.4'!CT21/'3.1.a'!$N$183</f>
        <v>0.35890332733577962</v>
      </c>
    </row>
    <row r="22" spans="1:98" ht="20" customHeight="1" x14ac:dyDescent="0.2">
      <c r="A22" s="122" t="s">
        <v>415</v>
      </c>
      <c r="B22" s="121" t="s">
        <v>244</v>
      </c>
      <c r="C22" s="220">
        <f>'2.4'!C22/'3.1.a'!$C$183</f>
        <v>2.8796611594537051E-2</v>
      </c>
      <c r="D22" s="144">
        <f>'2.4'!D22/'3.1.a'!$C$183</f>
        <v>0</v>
      </c>
      <c r="E22" s="144">
        <f>'2.4'!E22/'3.1.a'!$C$183</f>
        <v>0</v>
      </c>
      <c r="F22" s="144">
        <f>'2.4'!F22/'3.1.a'!$C$183</f>
        <v>2.8796611594537051E-2</v>
      </c>
      <c r="G22" s="144">
        <f>'2.4'!G22/'3.1.a'!$C$183</f>
        <v>4.2720311455561502E-2</v>
      </c>
      <c r="H22" s="144">
        <f>'2.4'!H22/'3.1.a'!$C$183</f>
        <v>3.4615743527995617E-2</v>
      </c>
      <c r="I22" s="144">
        <f>'2.4'!I22/'3.1.a'!$C$183</f>
        <v>0</v>
      </c>
      <c r="J22" s="221">
        <f>'2.4'!J22/'3.1.a'!$C$183</f>
        <v>0.10613266657809417</v>
      </c>
      <c r="K22" s="220">
        <f>'2.4'!K22/'3.1.a'!$D$183</f>
        <v>2.7538679617129625E-2</v>
      </c>
      <c r="L22" s="144">
        <f>'2.4'!L22/'3.1.a'!$D$183</f>
        <v>0</v>
      </c>
      <c r="M22" s="144">
        <f>'2.4'!M22/'3.1.a'!$D$183</f>
        <v>0</v>
      </c>
      <c r="N22" s="144">
        <f>'2.4'!N22/'3.1.a'!$D$183</f>
        <v>2.7538679617129625E-2</v>
      </c>
      <c r="O22" s="144">
        <f>'2.4'!O22/'3.1.a'!$D$183</f>
        <v>4.2453580478838467E-2</v>
      </c>
      <c r="P22" s="144">
        <f>'2.4'!P22/'3.1.a'!$D$183</f>
        <v>3.5337623285160151E-2</v>
      </c>
      <c r="Q22" s="144">
        <f>'2.4'!Q22/'3.1.a'!$D$183</f>
        <v>0</v>
      </c>
      <c r="R22" s="221">
        <f>'2.4'!R22/'3.1.a'!$D$183</f>
        <v>0.10532988338112824</v>
      </c>
      <c r="S22" s="220">
        <f>'2.4'!S22/'3.1.a'!$E$183</f>
        <v>2.5967253775295726E-2</v>
      </c>
      <c r="T22" s="144">
        <f>'2.4'!T22/'3.1.a'!$E$183</f>
        <v>0</v>
      </c>
      <c r="U22" s="144">
        <f>'2.4'!U22/'3.1.a'!$E$183</f>
        <v>0</v>
      </c>
      <c r="V22" s="144">
        <f>'2.4'!V22/'3.1.a'!$E$183</f>
        <v>2.5967253775295726E-2</v>
      </c>
      <c r="W22" s="144">
        <f>'2.4'!W22/'3.1.a'!$E$183</f>
        <v>4.371329574643347E-2</v>
      </c>
      <c r="X22" s="144">
        <f>'2.4'!X22/'3.1.a'!$E$183</f>
        <v>3.6562361860768819E-2</v>
      </c>
      <c r="Y22" s="144">
        <f>'2.4'!Y22/'3.1.a'!$E$183</f>
        <v>0</v>
      </c>
      <c r="Z22" s="221">
        <f>'2.4'!Z22/'3.1.a'!$E$183</f>
        <v>0.10624291138249801</v>
      </c>
      <c r="AA22" s="220">
        <f>'2.4'!AA22/'3.1.a'!$F$183</f>
        <v>2.5844817994756752E-2</v>
      </c>
      <c r="AB22" s="144">
        <f>'2.4'!AB22/'3.1.a'!$F$183</f>
        <v>0</v>
      </c>
      <c r="AC22" s="144">
        <f>'2.4'!AC22/'3.1.a'!$F$183</f>
        <v>0</v>
      </c>
      <c r="AD22" s="144">
        <f>'2.4'!AD22/'3.1.a'!$F$183</f>
        <v>2.5844817994756752E-2</v>
      </c>
      <c r="AE22" s="144">
        <f>'2.4'!AE22/'3.1.a'!$F$183</f>
        <v>4.4741719283174587E-2</v>
      </c>
      <c r="AF22" s="144">
        <f>'2.4'!AF22/'3.1.a'!$F$183</f>
        <v>3.7487108368867074E-2</v>
      </c>
      <c r="AG22" s="144">
        <f>'2.4'!AG22/'3.1.a'!$F$183</f>
        <v>0</v>
      </c>
      <c r="AH22" s="221">
        <f>'2.4'!AH22/'3.1.a'!$F$183</f>
        <v>0.1080736456467984</v>
      </c>
      <c r="AI22" s="220">
        <f>'2.4'!AI22/'3.1.a'!$G$183</f>
        <v>2.5904822280390413E-2</v>
      </c>
      <c r="AJ22" s="144">
        <f>'2.4'!AJ22/'3.1.a'!$G$183</f>
        <v>0</v>
      </c>
      <c r="AK22" s="144">
        <f>'2.4'!AK22/'3.1.a'!$G$183</f>
        <v>0</v>
      </c>
      <c r="AL22" s="144">
        <f>'2.4'!AL22/'3.1.a'!$G$183</f>
        <v>2.5904822280390413E-2</v>
      </c>
      <c r="AM22" s="144">
        <f>'2.4'!AM22/'3.1.a'!$G$183</f>
        <v>4.5917418369621633E-2</v>
      </c>
      <c r="AN22" s="144">
        <f>'2.4'!AN22/'3.1.a'!$G$183</f>
        <v>3.8312877419104947E-2</v>
      </c>
      <c r="AO22" s="144">
        <f>'2.4'!AO22/'3.1.a'!$G$183</f>
        <v>0</v>
      </c>
      <c r="AP22" s="221">
        <f>'2.4'!AP22/'3.1.a'!$G$183</f>
        <v>0.11013511806911699</v>
      </c>
      <c r="AQ22" s="220">
        <f>'2.4'!AQ22/'3.1.a'!$H$183</f>
        <v>2.7990185369615363E-2</v>
      </c>
      <c r="AR22" s="144">
        <f>'2.4'!AR22/'3.1.a'!$H$183</f>
        <v>0</v>
      </c>
      <c r="AS22" s="144">
        <f>'2.4'!AS22/'3.1.a'!$H$183</f>
        <v>0</v>
      </c>
      <c r="AT22" s="144">
        <f>'2.4'!AT22/'3.1.a'!$H$183</f>
        <v>2.7990185369615363E-2</v>
      </c>
      <c r="AU22" s="144">
        <f>'2.4'!AU22/'3.1.a'!$H$183</f>
        <v>4.7441168056085059E-2</v>
      </c>
      <c r="AV22" s="144">
        <f>'2.4'!AV22/'3.1.a'!$H$183</f>
        <v>3.9917903498709578E-2</v>
      </c>
      <c r="AW22" s="144">
        <f>'2.4'!AW22/'3.1.a'!$H$183</f>
        <v>0</v>
      </c>
      <c r="AX22" s="221">
        <f>'2.4'!AX22/'3.1.a'!$H$183</f>
        <v>0.11534925692441</v>
      </c>
      <c r="AY22" s="220">
        <f>'2.4'!AY22/'3.1.a'!$I$183</f>
        <v>2.7773881311729424E-2</v>
      </c>
      <c r="AZ22" s="144">
        <f>'2.4'!AZ22/'3.1.a'!$I$183</f>
        <v>0</v>
      </c>
      <c r="BA22" s="144">
        <f>'2.4'!BA22/'3.1.a'!$I$183</f>
        <v>0</v>
      </c>
      <c r="BB22" s="144">
        <f>'2.4'!BB22/'3.1.a'!$I$183</f>
        <v>2.7773881311729424E-2</v>
      </c>
      <c r="BC22" s="144">
        <f>'2.4'!BC22/'3.1.a'!$I$183</f>
        <v>4.7299714425498234E-2</v>
      </c>
      <c r="BD22" s="144">
        <f>'2.4'!BD22/'3.1.a'!$I$183</f>
        <v>4.138768559132535E-2</v>
      </c>
      <c r="BE22" s="144">
        <f>'2.4'!BE22/'3.1.a'!$I$183</f>
        <v>0</v>
      </c>
      <c r="BF22" s="221">
        <f>'2.4'!BF22/'3.1.a'!$I$183</f>
        <v>0.116461281328553</v>
      </c>
      <c r="BG22" s="220">
        <f>'2.4'!BG22/'3.1.a'!$J$183</f>
        <v>2.8532381296408577E-2</v>
      </c>
      <c r="BH22" s="144">
        <f>'2.4'!BH22/'3.1.a'!$J$183</f>
        <v>0</v>
      </c>
      <c r="BI22" s="144">
        <f>'2.4'!BI22/'3.1.a'!$J$183</f>
        <v>0</v>
      </c>
      <c r="BJ22" s="144">
        <f>'2.4'!BJ22/'3.1.a'!$J$183</f>
        <v>2.8532381296408577E-2</v>
      </c>
      <c r="BK22" s="144">
        <f>'2.4'!BK22/'3.1.a'!$J$183</f>
        <v>4.7307821159687929E-2</v>
      </c>
      <c r="BL22" s="144">
        <f>'2.4'!BL22/'3.1.a'!$J$183</f>
        <v>4.1538107333120342E-2</v>
      </c>
      <c r="BM22" s="144">
        <f>'2.4'!BM22/'3.1.a'!$J$183</f>
        <v>0</v>
      </c>
      <c r="BN22" s="221">
        <f>'2.4'!BN22/'3.1.a'!$J$183</f>
        <v>0.11737830978921684</v>
      </c>
      <c r="BO22" s="220">
        <f>'2.4'!BO22/'3.1.a'!$K$183</f>
        <v>2.6435372609399925E-2</v>
      </c>
      <c r="BP22" s="144">
        <f>'2.4'!BP22/'3.1.a'!$K$183</f>
        <v>0</v>
      </c>
      <c r="BQ22" s="144">
        <f>'2.4'!BQ22/'3.1.a'!$K$183</f>
        <v>0</v>
      </c>
      <c r="BR22" s="144">
        <f>'2.4'!BR22/'3.1.a'!$K$183</f>
        <v>2.6435372609399925E-2</v>
      </c>
      <c r="BS22" s="144">
        <f>'2.4'!BS22/'3.1.a'!$K$183</f>
        <v>4.6401374059775485E-2</v>
      </c>
      <c r="BT22" s="144">
        <f>'2.4'!BT22/'3.1.a'!$K$183</f>
        <v>4.1339052740382083E-2</v>
      </c>
      <c r="BU22" s="144">
        <f>'2.4'!BU22/'3.1.a'!$K$183</f>
        <v>0</v>
      </c>
      <c r="BV22" s="221">
        <f>'2.4'!BV22/'3.1.a'!$K$183</f>
        <v>0.11417579940955748</v>
      </c>
      <c r="BW22" s="220">
        <f>'2.4'!BW22/'3.1.a'!$L$183</f>
        <v>2.7131790570191133E-2</v>
      </c>
      <c r="BX22" s="144">
        <f>'2.4'!BX22/'3.1.a'!$L$183</f>
        <v>0</v>
      </c>
      <c r="BY22" s="144">
        <f>'2.4'!BY22/'3.1.a'!$L$183</f>
        <v>0</v>
      </c>
      <c r="BZ22" s="144">
        <f>'2.4'!BZ22/'3.1.a'!$L$183</f>
        <v>2.7131790570191133E-2</v>
      </c>
      <c r="CA22" s="144">
        <f>'2.4'!CA22/'3.1.a'!$L$183</f>
        <v>4.6473874793983225E-2</v>
      </c>
      <c r="CB22" s="144">
        <f>'2.4'!CB22/'3.1.a'!$L$183</f>
        <v>4.2251978078510638E-2</v>
      </c>
      <c r="CC22" s="144">
        <f>'2.4'!CC22/'3.1.a'!$L$183</f>
        <v>0</v>
      </c>
      <c r="CD22" s="221">
        <f>'2.4'!CD22/'3.1.a'!$L$183</f>
        <v>0.115857643442685</v>
      </c>
      <c r="CE22" s="220">
        <f>'2.4'!CE22/'3.1.a'!$M$183</f>
        <v>2.7285441924831687E-2</v>
      </c>
      <c r="CF22" s="144">
        <f>'2.4'!CF22/'3.1.a'!$M$183</f>
        <v>0</v>
      </c>
      <c r="CG22" s="144">
        <f>'2.4'!CG22/'3.1.a'!$M$183</f>
        <v>0</v>
      </c>
      <c r="CH22" s="144">
        <f>'2.4'!CH22/'3.1.a'!$M$183</f>
        <v>2.7285441924831687E-2</v>
      </c>
      <c r="CI22" s="144">
        <f>'2.4'!CI22/'3.1.a'!$M$183</f>
        <v>4.5498565740724438E-2</v>
      </c>
      <c r="CJ22" s="144">
        <f>'2.4'!CJ22/'3.1.a'!$M$183</f>
        <v>4.4772222629813868E-2</v>
      </c>
      <c r="CK22" s="144">
        <f>'2.4'!CK22/'3.1.a'!$M$183</f>
        <v>0</v>
      </c>
      <c r="CL22" s="275">
        <f>'2.4'!CL22/'3.1.a'!$M$183</f>
        <v>0.11755623029536998</v>
      </c>
      <c r="CM22" s="220">
        <f>'2.4'!CM22/'3.1.a'!$N$183</f>
        <v>2.4184117852751714E-2</v>
      </c>
      <c r="CN22" s="144">
        <f>'2.4'!CN22/'3.1.a'!$N$183</f>
        <v>0</v>
      </c>
      <c r="CO22" s="144">
        <f>'2.4'!CO22/'3.1.a'!$N$183</f>
        <v>0</v>
      </c>
      <c r="CP22" s="144">
        <f>'2.4'!CP22/'3.1.a'!$N$183</f>
        <v>2.4184117852751714E-2</v>
      </c>
      <c r="CQ22" s="144">
        <f>'2.4'!CQ22/'3.1.a'!$N$183</f>
        <v>4.2826603348886549E-2</v>
      </c>
      <c r="CR22" s="144">
        <f>'2.4'!CR22/'3.1.a'!$N$183</f>
        <v>3.9182022331957292E-2</v>
      </c>
      <c r="CS22" s="144">
        <f>'2.4'!CS22/'3.1.a'!$N$183</f>
        <v>0</v>
      </c>
      <c r="CT22" s="275">
        <f>'2.4'!CT22/'3.1.a'!$N$183</f>
        <v>0.10619274353359556</v>
      </c>
    </row>
    <row r="23" spans="1:98" ht="20" customHeight="1" x14ac:dyDescent="0.2">
      <c r="A23" s="122" t="s">
        <v>416</v>
      </c>
      <c r="B23" s="121" t="s">
        <v>245</v>
      </c>
      <c r="C23" s="220">
        <f>'2.4'!C23/'3.1.a'!$C$183</f>
        <v>9.285983013020584E-3</v>
      </c>
      <c r="D23" s="144">
        <f>'2.4'!D23/'3.1.a'!$C$183</f>
        <v>1.3803321386559996E-3</v>
      </c>
      <c r="E23" s="144">
        <f>'2.4'!E23/'3.1.a'!$C$183</f>
        <v>0</v>
      </c>
      <c r="F23" s="144">
        <f>'2.4'!F23/'3.1.a'!$C$183</f>
        <v>1.0666315151676584E-2</v>
      </c>
      <c r="G23" s="144">
        <f>'2.4'!G23/'3.1.a'!$C$183</f>
        <v>1.6654959441412071E-2</v>
      </c>
      <c r="H23" s="144">
        <f>'2.4'!H23/'3.1.a'!$C$183</f>
        <v>2.6362747236202817E-2</v>
      </c>
      <c r="I23" s="144">
        <f>'2.4'!I23/'3.1.a'!$C$183</f>
        <v>0</v>
      </c>
      <c r="J23" s="221">
        <f>'2.4'!J23/'3.1.a'!$C$183</f>
        <v>5.3684021829291474E-2</v>
      </c>
      <c r="K23" s="220">
        <f>'2.4'!K23/'3.1.a'!$D$183</f>
        <v>8.7340270800867013E-3</v>
      </c>
      <c r="L23" s="144">
        <f>'2.4'!L23/'3.1.a'!$D$183</f>
        <v>1.5952231775014155E-3</v>
      </c>
      <c r="M23" s="144">
        <f>'2.4'!M23/'3.1.a'!$D$183</f>
        <v>0</v>
      </c>
      <c r="N23" s="144">
        <f>'2.4'!N23/'3.1.a'!$D$183</f>
        <v>1.0329250257588117E-2</v>
      </c>
      <c r="O23" s="144">
        <f>'2.4'!O23/'3.1.a'!$D$183</f>
        <v>1.5772606951824589E-2</v>
      </c>
      <c r="P23" s="144">
        <f>'2.4'!P23/'3.1.a'!$D$183</f>
        <v>2.6548676810235945E-2</v>
      </c>
      <c r="Q23" s="144">
        <f>'2.4'!Q23/'3.1.a'!$D$183</f>
        <v>0</v>
      </c>
      <c r="R23" s="221">
        <f>'2.4'!R23/'3.1.a'!$D$183</f>
        <v>5.2650534019648643E-2</v>
      </c>
      <c r="S23" s="220">
        <f>'2.4'!S23/'3.1.a'!$E$183</f>
        <v>8.4868589050579105E-3</v>
      </c>
      <c r="T23" s="144">
        <f>'2.4'!T23/'3.1.a'!$E$183</f>
        <v>1.4871618730736319E-3</v>
      </c>
      <c r="U23" s="144">
        <f>'2.4'!U23/'3.1.a'!$E$183</f>
        <v>0</v>
      </c>
      <c r="V23" s="144">
        <f>'2.4'!V23/'3.1.a'!$E$183</f>
        <v>9.9740207781315437E-3</v>
      </c>
      <c r="W23" s="144">
        <f>'2.4'!W23/'3.1.a'!$E$183</f>
        <v>1.640368690223528E-2</v>
      </c>
      <c r="X23" s="144">
        <f>'2.4'!X23/'3.1.a'!$E$183</f>
        <v>2.6582366868920154E-2</v>
      </c>
      <c r="Y23" s="144">
        <f>'2.4'!Y23/'3.1.a'!$E$183</f>
        <v>0</v>
      </c>
      <c r="Z23" s="221">
        <f>'2.4'!Z23/'3.1.a'!$E$183</f>
        <v>5.296007454928698E-2</v>
      </c>
      <c r="AA23" s="220">
        <f>'2.4'!AA23/'3.1.a'!$F$183</f>
        <v>8.5329839874439626E-3</v>
      </c>
      <c r="AB23" s="144">
        <f>'2.4'!AB23/'3.1.a'!$F$183</f>
        <v>1.6587369615120658E-3</v>
      </c>
      <c r="AC23" s="144">
        <f>'2.4'!AC23/'3.1.a'!$F$183</f>
        <v>0</v>
      </c>
      <c r="AD23" s="144">
        <f>'2.4'!AD23/'3.1.a'!$F$183</f>
        <v>1.0191720948956028E-2</v>
      </c>
      <c r="AE23" s="144">
        <f>'2.4'!AE23/'3.1.a'!$F$183</f>
        <v>1.6798354656977547E-2</v>
      </c>
      <c r="AF23" s="144">
        <f>'2.4'!AF23/'3.1.a'!$F$183</f>
        <v>2.435154541410461E-2</v>
      </c>
      <c r="AG23" s="144">
        <f>'2.4'!AG23/'3.1.a'!$F$183</f>
        <v>0</v>
      </c>
      <c r="AH23" s="221">
        <f>'2.4'!AH23/'3.1.a'!$F$183</f>
        <v>5.1341621020038183E-2</v>
      </c>
      <c r="AI23" s="220">
        <f>'2.4'!AI23/'3.1.a'!$G$183</f>
        <v>8.7918263292032315E-3</v>
      </c>
      <c r="AJ23" s="144">
        <f>'2.4'!AJ23/'3.1.a'!$G$183</f>
        <v>1.5881238348884311E-3</v>
      </c>
      <c r="AK23" s="144">
        <f>'2.4'!AK23/'3.1.a'!$G$183</f>
        <v>0</v>
      </c>
      <c r="AL23" s="144">
        <f>'2.4'!AL23/'3.1.a'!$G$183</f>
        <v>1.0379950164091665E-2</v>
      </c>
      <c r="AM23" s="144">
        <f>'2.4'!AM23/'3.1.a'!$G$183</f>
        <v>1.6735032198528E-2</v>
      </c>
      <c r="AN23" s="144">
        <f>'2.4'!AN23/'3.1.a'!$G$183</f>
        <v>2.5938753464368719E-2</v>
      </c>
      <c r="AO23" s="144">
        <f>'2.4'!AO23/'3.1.a'!$G$183</f>
        <v>0</v>
      </c>
      <c r="AP23" s="221">
        <f>'2.4'!AP23/'3.1.a'!$G$183</f>
        <v>5.3053735826988385E-2</v>
      </c>
      <c r="AQ23" s="220">
        <f>'2.4'!AQ23/'3.1.a'!$H$183</f>
        <v>8.4628084171867683E-3</v>
      </c>
      <c r="AR23" s="144">
        <f>'2.4'!AR23/'3.1.a'!$H$183</f>
        <v>1.5494880822150624E-3</v>
      </c>
      <c r="AS23" s="144">
        <f>'2.4'!AS23/'3.1.a'!$H$183</f>
        <v>0</v>
      </c>
      <c r="AT23" s="144">
        <f>'2.4'!AT23/'3.1.a'!$H$183</f>
        <v>1.0012296499401831E-2</v>
      </c>
      <c r="AU23" s="144">
        <f>'2.4'!AU23/'3.1.a'!$H$183</f>
        <v>1.5010679832867649E-2</v>
      </c>
      <c r="AV23" s="144">
        <f>'2.4'!AV23/'3.1.a'!$H$183</f>
        <v>2.5212394742048547E-2</v>
      </c>
      <c r="AW23" s="144">
        <f>'2.4'!AW23/'3.1.a'!$H$183</f>
        <v>0</v>
      </c>
      <c r="AX23" s="221">
        <f>'2.4'!AX23/'3.1.a'!$H$183</f>
        <v>5.0235371074318025E-2</v>
      </c>
      <c r="AY23" s="220">
        <f>'2.4'!AY23/'3.1.a'!$I$183</f>
        <v>9.4666843857080067E-3</v>
      </c>
      <c r="AZ23" s="144">
        <f>'2.4'!AZ23/'3.1.a'!$I$183</f>
        <v>1.4184564916686446E-3</v>
      </c>
      <c r="BA23" s="144">
        <f>'2.4'!BA23/'3.1.a'!$I$183</f>
        <v>0</v>
      </c>
      <c r="BB23" s="144">
        <f>'2.4'!BB23/'3.1.a'!$I$183</f>
        <v>1.088514087737665E-2</v>
      </c>
      <c r="BC23" s="144">
        <f>'2.4'!BC23/'3.1.a'!$I$183</f>
        <v>1.5328496286734395E-2</v>
      </c>
      <c r="BD23" s="144">
        <f>'2.4'!BD23/'3.1.a'!$I$183</f>
        <v>2.6695104408922934E-2</v>
      </c>
      <c r="BE23" s="144">
        <f>'2.4'!BE23/'3.1.a'!$I$183</f>
        <v>0</v>
      </c>
      <c r="BF23" s="221">
        <f>'2.4'!BF23/'3.1.a'!$I$183</f>
        <v>5.2908741573033977E-2</v>
      </c>
      <c r="BG23" s="220">
        <f>'2.4'!BG23/'3.1.a'!$J$183</f>
        <v>8.1234220813008583E-3</v>
      </c>
      <c r="BH23" s="144">
        <f>'2.4'!BH23/'3.1.a'!$J$183</f>
        <v>7.8723024068835432E-4</v>
      </c>
      <c r="BI23" s="144">
        <f>'2.4'!BI23/'3.1.a'!$J$183</f>
        <v>0</v>
      </c>
      <c r="BJ23" s="144">
        <f>'2.4'!BJ23/'3.1.a'!$J$183</f>
        <v>8.9106523219892111E-3</v>
      </c>
      <c r="BK23" s="144">
        <f>'2.4'!BK23/'3.1.a'!$J$183</f>
        <v>1.5375307490654841E-2</v>
      </c>
      <c r="BL23" s="144">
        <f>'2.4'!BL23/'3.1.a'!$J$183</f>
        <v>2.4324947552281814E-2</v>
      </c>
      <c r="BM23" s="144">
        <f>'2.4'!BM23/'3.1.a'!$J$183</f>
        <v>0</v>
      </c>
      <c r="BN23" s="221">
        <f>'2.4'!BN23/'3.1.a'!$J$183</f>
        <v>4.8610907364925869E-2</v>
      </c>
      <c r="BO23" s="220">
        <f>'2.4'!BO23/'3.1.a'!$K$183</f>
        <v>8.167675391945706E-3</v>
      </c>
      <c r="BP23" s="144">
        <f>'2.4'!BP23/'3.1.a'!$K$183</f>
        <v>8.4267031112081564E-4</v>
      </c>
      <c r="BQ23" s="144">
        <f>'2.4'!BQ23/'3.1.a'!$K$183</f>
        <v>0</v>
      </c>
      <c r="BR23" s="144">
        <f>'2.4'!BR23/'3.1.a'!$K$183</f>
        <v>9.0103457030665211E-3</v>
      </c>
      <c r="BS23" s="144">
        <f>'2.4'!BS23/'3.1.a'!$K$183</f>
        <v>1.5607301375342102E-2</v>
      </c>
      <c r="BT23" s="144">
        <f>'2.4'!BT23/'3.1.a'!$K$183</f>
        <v>2.596726770938363E-2</v>
      </c>
      <c r="BU23" s="144">
        <f>'2.4'!BU23/'3.1.a'!$K$183</f>
        <v>0</v>
      </c>
      <c r="BV23" s="221">
        <f>'2.4'!BV23/'3.1.a'!$K$183</f>
        <v>5.058491478779225E-2</v>
      </c>
      <c r="BW23" s="220">
        <f>'2.4'!BW23/'3.1.a'!$L$183</f>
        <v>7.7158200659398239E-3</v>
      </c>
      <c r="BX23" s="144">
        <f>'2.4'!BX23/'3.1.a'!$L$183</f>
        <v>7.7911955107494793E-4</v>
      </c>
      <c r="BY23" s="144">
        <f>'2.4'!BY23/'3.1.a'!$L$183</f>
        <v>0</v>
      </c>
      <c r="BZ23" s="144">
        <f>'2.4'!BZ23/'3.1.a'!$L$183</f>
        <v>8.4949396170147708E-3</v>
      </c>
      <c r="CA23" s="144">
        <f>'2.4'!CA23/'3.1.a'!$L$183</f>
        <v>1.5532391811195392E-2</v>
      </c>
      <c r="CB23" s="144">
        <f>'2.4'!CB23/'3.1.a'!$L$183</f>
        <v>2.7345105859943611E-2</v>
      </c>
      <c r="CC23" s="144">
        <f>'2.4'!CC23/'3.1.a'!$L$183</f>
        <v>0</v>
      </c>
      <c r="CD23" s="221">
        <f>'2.4'!CD23/'3.1.a'!$L$183</f>
        <v>5.1372437288153772E-2</v>
      </c>
      <c r="CE23" s="220">
        <f>'2.4'!CE23/'3.1.a'!$M$183</f>
        <v>7.8935825803524949E-3</v>
      </c>
      <c r="CF23" s="144">
        <f>'2.4'!CF23/'3.1.a'!$M$183</f>
        <v>3.9790575705898071E-4</v>
      </c>
      <c r="CG23" s="144">
        <f>'2.4'!CG23/'3.1.a'!$M$183</f>
        <v>0</v>
      </c>
      <c r="CH23" s="144">
        <f>'2.4'!CH23/'3.1.a'!$M$183</f>
        <v>8.2914883374114751E-3</v>
      </c>
      <c r="CI23" s="144">
        <f>'2.4'!CI23/'3.1.a'!$M$183</f>
        <v>1.5465722850079976E-2</v>
      </c>
      <c r="CJ23" s="144">
        <f>'2.4'!CJ23/'3.1.a'!$M$183</f>
        <v>2.8719328781135076E-2</v>
      </c>
      <c r="CK23" s="144">
        <f>'2.4'!CK23/'3.1.a'!$M$183</f>
        <v>0</v>
      </c>
      <c r="CL23" s="275">
        <f>'2.4'!CL23/'3.1.a'!$M$183</f>
        <v>5.2476539968626529E-2</v>
      </c>
      <c r="CM23" s="220">
        <f>'2.4'!CM23/'3.1.a'!$N$183</f>
        <v>7.1892729079745463E-3</v>
      </c>
      <c r="CN23" s="144">
        <f>'2.4'!CN23/'3.1.a'!$N$183</f>
        <v>0</v>
      </c>
      <c r="CO23" s="144">
        <f>'2.4'!CO23/'3.1.a'!$N$183</f>
        <v>0</v>
      </c>
      <c r="CP23" s="144">
        <f>'2.4'!CP23/'3.1.a'!$N$183</f>
        <v>7.1892729079745463E-3</v>
      </c>
      <c r="CQ23" s="144">
        <f>'2.4'!CQ23/'3.1.a'!$N$183</f>
        <v>1.6366226834172402E-2</v>
      </c>
      <c r="CR23" s="144">
        <f>'2.4'!CR23/'3.1.a'!$N$183</f>
        <v>2.7578080951184917E-2</v>
      </c>
      <c r="CS23" s="144">
        <f>'2.4'!CS23/'3.1.a'!$N$183</f>
        <v>0</v>
      </c>
      <c r="CT23" s="275">
        <f>'2.4'!CT23/'3.1.a'!$N$183</f>
        <v>5.1133580693331869E-2</v>
      </c>
    </row>
    <row r="24" spans="1:98" ht="20" customHeight="1" x14ac:dyDescent="0.2">
      <c r="A24" s="122" t="s">
        <v>417</v>
      </c>
      <c r="B24" s="121" t="s">
        <v>812</v>
      </c>
      <c r="C24" s="220">
        <f>'2.4'!C24/'3.1.a'!$C$183</f>
        <v>2.1965513421637269E-2</v>
      </c>
      <c r="D24" s="144">
        <f>'2.4'!D24/'3.1.a'!$C$183</f>
        <v>2.1169593141469542E-4</v>
      </c>
      <c r="E24" s="144">
        <f>'2.4'!E24/'3.1.a'!$C$183</f>
        <v>-8.8903320177042492E-4</v>
      </c>
      <c r="F24" s="144">
        <f>'2.4'!F24/'3.1.a'!$C$183</f>
        <v>2.1288176151281542E-2</v>
      </c>
      <c r="G24" s="144">
        <f>'2.4'!G24/'3.1.a'!$C$183</f>
        <v>5.7436397753071735E-3</v>
      </c>
      <c r="H24" s="144">
        <f>'2.4'!H24/'3.1.a'!$C$183</f>
        <v>7.5665374683106827E-4</v>
      </c>
      <c r="I24" s="144">
        <f>'2.4'!I24/'3.1.a'!$C$183</f>
        <v>-6.5510227718298354E-3</v>
      </c>
      <c r="J24" s="221">
        <f>'2.4'!J24/'3.1.a'!$C$183</f>
        <v>2.1237446901589945E-2</v>
      </c>
      <c r="K24" s="220">
        <f>'2.4'!K24/'3.1.a'!$D$183</f>
        <v>2.8125997970558422E-2</v>
      </c>
      <c r="L24" s="144">
        <f>'2.4'!L24/'3.1.a'!$D$183</f>
        <v>1.860919590657305E-4</v>
      </c>
      <c r="M24" s="144">
        <f>'2.4'!M24/'3.1.a'!$D$183</f>
        <v>-5.8037026932292461E-4</v>
      </c>
      <c r="N24" s="144">
        <f>'2.4'!N24/'3.1.a'!$D$183</f>
        <v>2.7731719660301225E-2</v>
      </c>
      <c r="O24" s="144">
        <f>'2.4'!O24/'3.1.a'!$D$183</f>
        <v>5.5612957614569409E-3</v>
      </c>
      <c r="P24" s="144">
        <f>'2.4'!P24/'3.1.a'!$D$183</f>
        <v>6.889490582817528E-4</v>
      </c>
      <c r="Q24" s="144">
        <f>'2.4'!Q24/'3.1.a'!$D$183</f>
        <v>-6.0941919319947701E-3</v>
      </c>
      <c r="R24" s="221">
        <f>'2.4'!R24/'3.1.a'!$D$183</f>
        <v>2.7887772548045146E-2</v>
      </c>
      <c r="S24" s="220">
        <f>'2.4'!S24/'3.1.a'!$E$183</f>
        <v>2.0620573036626247E-2</v>
      </c>
      <c r="T24" s="144">
        <f>'2.4'!T24/'3.1.a'!$E$183</f>
        <v>1.6740616354709274E-4</v>
      </c>
      <c r="U24" s="144">
        <f>'2.4'!U24/'3.1.a'!$E$183</f>
        <v>-6.8711919181849135E-4</v>
      </c>
      <c r="V24" s="144">
        <f>'2.4'!V24/'3.1.a'!$E$183</f>
        <v>2.010086000835485E-2</v>
      </c>
      <c r="W24" s="144">
        <f>'2.4'!W24/'3.1.a'!$E$183</f>
        <v>5.3722102119054893E-3</v>
      </c>
      <c r="X24" s="144">
        <f>'2.4'!X24/'3.1.a'!$E$183</f>
        <v>5.5696427417076234E-4</v>
      </c>
      <c r="Y24" s="144">
        <f>'2.4'!Y24/'3.1.a'!$E$183</f>
        <v>-5.7684473139189866E-3</v>
      </c>
      <c r="Z24" s="221">
        <f>'2.4'!Z24/'3.1.a'!$E$183</f>
        <v>2.0261587180512113E-2</v>
      </c>
      <c r="AA24" s="220">
        <f>'2.4'!AA24/'3.1.a'!$F$183</f>
        <v>2.5784644184873064E-2</v>
      </c>
      <c r="AB24" s="144">
        <f>'2.4'!AB24/'3.1.a'!$F$183</f>
        <v>1.3895432137967843E-4</v>
      </c>
      <c r="AC24" s="144">
        <f>'2.4'!AC24/'3.1.a'!$F$183</f>
        <v>-6.5606488385610445E-4</v>
      </c>
      <c r="AD24" s="144">
        <f>'2.4'!AD24/'3.1.a'!$F$183</f>
        <v>2.5267533622396636E-2</v>
      </c>
      <c r="AE24" s="144">
        <f>'2.4'!AE24/'3.1.a'!$F$183</f>
        <v>5.3947470612068218E-3</v>
      </c>
      <c r="AF24" s="144">
        <f>'2.4'!AF24/'3.1.a'!$F$183</f>
        <v>5.0815448612785111E-4</v>
      </c>
      <c r="AG24" s="144">
        <f>'2.4'!AG24/'3.1.a'!$F$183</f>
        <v>-5.6870821986749953E-3</v>
      </c>
      <c r="AH24" s="221">
        <f>'2.4'!AH24/'3.1.a'!$F$183</f>
        <v>2.5483352971056313E-2</v>
      </c>
      <c r="AI24" s="220">
        <f>'2.4'!AI24/'3.1.a'!$G$183</f>
        <v>3.063394703539115E-2</v>
      </c>
      <c r="AJ24" s="144">
        <f>'2.4'!AJ24/'3.1.a'!$G$183</f>
        <v>1.1179014606971193E-4</v>
      </c>
      <c r="AK24" s="144">
        <f>'2.4'!AK24/'3.1.a'!$G$183</f>
        <v>-8.2885481158957329E-4</v>
      </c>
      <c r="AL24" s="144">
        <f>'2.4'!AL24/'3.1.a'!$G$183</f>
        <v>2.9916882369871289E-2</v>
      </c>
      <c r="AM24" s="144">
        <f>'2.4'!AM24/'3.1.a'!$G$183</f>
        <v>3.9902247681195754E-3</v>
      </c>
      <c r="AN24" s="144">
        <f>'2.4'!AN24/'3.1.a'!$G$183</f>
        <v>3.9448983500256404E-4</v>
      </c>
      <c r="AO24" s="144">
        <f>'2.4'!AO24/'3.1.a'!$G$183</f>
        <v>-4.1454201408720175E-3</v>
      </c>
      <c r="AP24" s="221">
        <f>'2.4'!AP24/'3.1.a'!$G$183</f>
        <v>3.0156176832121406E-2</v>
      </c>
      <c r="AQ24" s="220">
        <f>'2.4'!AQ24/'3.1.a'!$H$183</f>
        <v>6.0329178713225753E-2</v>
      </c>
      <c r="AR24" s="144">
        <f>'2.4'!AR24/'3.1.a'!$H$183</f>
        <v>1.0230266685591066E-4</v>
      </c>
      <c r="AS24" s="144">
        <f>'2.4'!AS24/'3.1.a'!$H$183</f>
        <v>-8.9863832721209075E-4</v>
      </c>
      <c r="AT24" s="144">
        <f>'2.4'!AT24/'3.1.a'!$H$183</f>
        <v>5.9532843052869572E-2</v>
      </c>
      <c r="AU24" s="144">
        <f>'2.4'!AU24/'3.1.a'!$H$183</f>
        <v>6.0698542849631099E-3</v>
      </c>
      <c r="AV24" s="144">
        <f>'2.4'!AV24/'3.1.a'!$H$183</f>
        <v>3.4645485740927325E-4</v>
      </c>
      <c r="AW24" s="144">
        <f>'2.4'!AW24/'3.1.a'!$H$183</f>
        <v>-5.4311983383840065E-3</v>
      </c>
      <c r="AX24" s="221">
        <f>'2.4'!AX24/'3.1.a'!$H$183</f>
        <v>6.0517953856857945E-2</v>
      </c>
      <c r="AY24" s="220">
        <f>'2.4'!AY24/'3.1.a'!$I$183</f>
        <v>3.3852283383056833E-2</v>
      </c>
      <c r="AZ24" s="144">
        <f>'2.4'!AZ24/'3.1.a'!$I$183</f>
        <v>1.0348006995327091E-4</v>
      </c>
      <c r="BA24" s="144">
        <f>'2.4'!BA24/'3.1.a'!$I$183</f>
        <v>-1.0438640313602992E-3</v>
      </c>
      <c r="BB24" s="144">
        <f>'2.4'!BB24/'3.1.a'!$I$183</f>
        <v>3.29118994216498E-2</v>
      </c>
      <c r="BC24" s="144">
        <f>'2.4'!BC24/'3.1.a'!$I$183</f>
        <v>2.8256362829173045E-3</v>
      </c>
      <c r="BD24" s="144">
        <f>'2.4'!BD24/'3.1.a'!$I$183</f>
        <v>2.9415870196716575E-4</v>
      </c>
      <c r="BE24" s="144">
        <f>'2.4'!BE24/'3.1.a'!$I$183</f>
        <v>-1.5666559693426805E-3</v>
      </c>
      <c r="BF24" s="221">
        <f>'2.4'!BF24/'3.1.a'!$I$183</f>
        <v>3.4465038437191592E-2</v>
      </c>
      <c r="BG24" s="220">
        <f>'2.4'!BG24/'3.1.a'!$J$183</f>
        <v>3.0753800604399448E-2</v>
      </c>
      <c r="BH24" s="144">
        <f>'2.4'!BH24/'3.1.a'!$J$183</f>
        <v>9.939256951543431E-5</v>
      </c>
      <c r="BI24" s="144">
        <f>'2.4'!BI24/'3.1.a'!$J$183</f>
        <v>-9.8257712157308677E-4</v>
      </c>
      <c r="BJ24" s="144">
        <f>'2.4'!BJ24/'3.1.a'!$J$183</f>
        <v>2.9870616052341793E-2</v>
      </c>
      <c r="BK24" s="144">
        <f>'2.4'!BK24/'3.1.a'!$J$183</f>
        <v>3.0002680642544871E-3</v>
      </c>
      <c r="BL24" s="144">
        <f>'2.4'!BL24/'3.1.a'!$J$183</f>
        <v>2.5017838333104593E-4</v>
      </c>
      <c r="BM24" s="144">
        <f>'2.4'!BM24/'3.1.a'!$J$183</f>
        <v>-1.8114900314230612E-3</v>
      </c>
      <c r="BN24" s="221">
        <f>'2.4'!BN24/'3.1.a'!$J$183</f>
        <v>3.1309572468504264E-2</v>
      </c>
      <c r="BO24" s="220">
        <f>'2.4'!BO24/'3.1.a'!$K$183</f>
        <v>3.3615548651296602E-2</v>
      </c>
      <c r="BP24" s="144">
        <f>'2.4'!BP24/'3.1.a'!$K$183</f>
        <v>4.1726418394891324E-5</v>
      </c>
      <c r="BQ24" s="144">
        <f>'2.4'!BQ24/'3.1.a'!$K$183</f>
        <v>-8.8305832221253122E-4</v>
      </c>
      <c r="BR24" s="144">
        <f>'2.4'!BR24/'3.1.a'!$K$183</f>
        <v>3.2774216747478963E-2</v>
      </c>
      <c r="BS24" s="144">
        <f>'2.4'!BS24/'3.1.a'!$K$183</f>
        <v>3.0160894767667216E-3</v>
      </c>
      <c r="BT24" s="144">
        <f>'2.4'!BT24/'3.1.a'!$K$183</f>
        <v>3.0036855030609461E-4</v>
      </c>
      <c r="BU24" s="144">
        <f>'2.4'!BU24/'3.1.a'!$K$183</f>
        <v>-2.1045794646296608E-3</v>
      </c>
      <c r="BV24" s="221">
        <f>'2.4'!BV24/'3.1.a'!$K$183</f>
        <v>3.3986095309922117E-2</v>
      </c>
      <c r="BW24" s="220">
        <f>'2.4'!BW24/'3.1.a'!$L$183</f>
        <v>1.8594836857487026E-2</v>
      </c>
      <c r="BX24" s="144">
        <f>'2.4'!BX24/'3.1.a'!$L$183</f>
        <v>8.9697920045934155E-6</v>
      </c>
      <c r="BY24" s="144">
        <f>'2.4'!BY24/'3.1.a'!$L$183</f>
        <v>-6.9592811387428366E-4</v>
      </c>
      <c r="BZ24" s="144">
        <f>'2.4'!BZ24/'3.1.a'!$L$183</f>
        <v>1.7907878535617337E-2</v>
      </c>
      <c r="CA24" s="144">
        <f>'2.4'!CA24/'3.1.a'!$L$183</f>
        <v>2.9414777884466062E-3</v>
      </c>
      <c r="CB24" s="144">
        <f>'2.4'!CB24/'3.1.a'!$L$183</f>
        <v>3.0928095754477708E-4</v>
      </c>
      <c r="CC24" s="144">
        <f>'2.4'!CC24/'3.1.a'!$L$183</f>
        <v>-1.7787632405498273E-3</v>
      </c>
      <c r="CD24" s="221">
        <f>'2.4'!CD24/'3.1.a'!$L$183</f>
        <v>1.9379874041058894E-2</v>
      </c>
      <c r="CE24" s="220">
        <f>'2.4'!CE24/'3.1.a'!$M$183</f>
        <v>1.0651224631008826E-2</v>
      </c>
      <c r="CF24" s="144">
        <f>'2.4'!CF24/'3.1.a'!$M$183</f>
        <v>0</v>
      </c>
      <c r="CG24" s="144">
        <f>'2.4'!CG24/'3.1.a'!$M$183</f>
        <v>-6.2856146172506208E-4</v>
      </c>
      <c r="CH24" s="144">
        <f>'2.4'!CH24/'3.1.a'!$M$183</f>
        <v>1.0022663169283765E-2</v>
      </c>
      <c r="CI24" s="144">
        <f>'2.4'!CI24/'3.1.a'!$M$183</f>
        <v>7.4738946716338794E-4</v>
      </c>
      <c r="CJ24" s="144">
        <f>'2.4'!CJ24/'3.1.a'!$M$183</f>
        <v>1.3155549365422202E-4</v>
      </c>
      <c r="CK24" s="144">
        <f>'2.4'!CK24/'3.1.a'!$M$183</f>
        <v>-3.6513460616459354E-4</v>
      </c>
      <c r="CL24" s="275">
        <f>'2.4'!CL24/'3.1.a'!$M$183</f>
        <v>1.053647352393678E-2</v>
      </c>
      <c r="CM24" s="220">
        <f>'2.4'!CM24/'3.1.a'!$N$183</f>
        <v>1.2748708101606896E-2</v>
      </c>
      <c r="CN24" s="144">
        <f>'2.4'!CN24/'3.1.a'!$N$183</f>
        <v>0</v>
      </c>
      <c r="CO24" s="144">
        <f>'2.4'!CO24/'3.1.a'!$N$183</f>
        <v>0</v>
      </c>
      <c r="CP24" s="144">
        <f>'2.4'!CP24/'3.1.a'!$N$183</f>
        <v>1.2748708101606896E-2</v>
      </c>
      <c r="CQ24" s="144">
        <f>'2.4'!CQ24/'3.1.a'!$N$183</f>
        <v>1.8605090403019911E-3</v>
      </c>
      <c r="CR24" s="144">
        <f>'2.4'!CR24/'3.1.a'!$N$183</f>
        <v>2.9652554868322956E-4</v>
      </c>
      <c r="CS24" s="144">
        <f>'2.4'!CS24/'3.1.a'!$N$183</f>
        <v>-1.2430412569159838E-3</v>
      </c>
      <c r="CT24" s="275">
        <f>'2.4'!CT24/'3.1.a'!$N$183</f>
        <v>1.3662701433676133E-2</v>
      </c>
    </row>
    <row r="25" spans="1:98" ht="20" customHeight="1" x14ac:dyDescent="0.2">
      <c r="A25" s="122" t="s">
        <v>418</v>
      </c>
      <c r="B25" s="121" t="s">
        <v>248</v>
      </c>
      <c r="C25" s="220">
        <f>'2.4'!C25/'3.1.a'!$C$183</f>
        <v>1.1158672364017421E-3</v>
      </c>
      <c r="D25" s="144">
        <f>'2.4'!D25/'3.1.a'!$C$183</f>
        <v>0</v>
      </c>
      <c r="E25" s="144">
        <f>'2.4'!E25/'3.1.a'!$C$183</f>
        <v>0</v>
      </c>
      <c r="F25" s="144">
        <f>'2.4'!F25/'3.1.a'!$C$183</f>
        <v>1.1158672364017421E-3</v>
      </c>
      <c r="G25" s="144">
        <f>'2.4'!G25/'3.1.a'!$C$183</f>
        <v>1.048199532699117E-4</v>
      </c>
      <c r="H25" s="144">
        <f>'2.4'!H25/'3.1.a'!$C$183</f>
        <v>3.6832718506415724E-5</v>
      </c>
      <c r="I25" s="144">
        <f>'2.4'!I25/'3.1.a'!$C$183</f>
        <v>0</v>
      </c>
      <c r="J25" s="221">
        <f>'2.4'!J25/'3.1.a'!$C$183</f>
        <v>1.2575199081780693E-3</v>
      </c>
      <c r="K25" s="220">
        <f>'2.4'!K25/'3.1.a'!$D$183</f>
        <v>1.6928257645653418E-3</v>
      </c>
      <c r="L25" s="144">
        <f>'2.4'!L25/'3.1.a'!$D$183</f>
        <v>0</v>
      </c>
      <c r="M25" s="144">
        <f>'2.4'!M25/'3.1.a'!$D$183</f>
        <v>0</v>
      </c>
      <c r="N25" s="144">
        <f>'2.4'!N25/'3.1.a'!$D$183</f>
        <v>1.6928257645653418E-3</v>
      </c>
      <c r="O25" s="144">
        <f>'2.4'!O25/'3.1.a'!$D$183</f>
        <v>9.5454840834278178E-5</v>
      </c>
      <c r="P25" s="144">
        <f>'2.4'!P25/'3.1.a'!$D$183</f>
        <v>3.7941535885121537E-5</v>
      </c>
      <c r="Q25" s="144">
        <f>'2.4'!Q25/'3.1.a'!$D$183</f>
        <v>0</v>
      </c>
      <c r="R25" s="221">
        <f>'2.4'!R25/'3.1.a'!$D$183</f>
        <v>1.8262221412847412E-3</v>
      </c>
      <c r="S25" s="220">
        <f>'2.4'!S25/'3.1.a'!$E$183</f>
        <v>1.9651083898636693E-3</v>
      </c>
      <c r="T25" s="144">
        <f>'2.4'!T25/'3.1.a'!$E$183</f>
        <v>0</v>
      </c>
      <c r="U25" s="144">
        <f>'2.4'!U25/'3.1.a'!$E$183</f>
        <v>0</v>
      </c>
      <c r="V25" s="144">
        <f>'2.4'!V25/'3.1.a'!$E$183</f>
        <v>1.9651083898636693E-3</v>
      </c>
      <c r="W25" s="144">
        <f>'2.4'!W25/'3.1.a'!$E$183</f>
        <v>9.2074866051475028E-5</v>
      </c>
      <c r="X25" s="144">
        <f>'2.4'!X25/'3.1.a'!$E$183</f>
        <v>3.3559759842650519E-5</v>
      </c>
      <c r="Y25" s="144">
        <f>'2.4'!Y25/'3.1.a'!$E$183</f>
        <v>0</v>
      </c>
      <c r="Z25" s="221">
        <f>'2.4'!Z25/'3.1.a'!$E$183</f>
        <v>2.0907430157577948E-3</v>
      </c>
      <c r="AA25" s="220">
        <f>'2.4'!AA25/'3.1.a'!$F$183</f>
        <v>2.9791555045840675E-3</v>
      </c>
      <c r="AB25" s="144">
        <f>'2.4'!AB25/'3.1.a'!$F$183</f>
        <v>0</v>
      </c>
      <c r="AC25" s="144">
        <f>'2.4'!AC25/'3.1.a'!$F$183</f>
        <v>0</v>
      </c>
      <c r="AD25" s="144">
        <f>'2.4'!AD25/'3.1.a'!$F$183</f>
        <v>2.9791555045840675E-3</v>
      </c>
      <c r="AE25" s="144">
        <f>'2.4'!AE25/'3.1.a'!$F$183</f>
        <v>1.2418537212617782E-4</v>
      </c>
      <c r="AF25" s="144">
        <f>'2.4'!AF25/'3.1.a'!$F$183</f>
        <v>4.5912599844437491E-5</v>
      </c>
      <c r="AG25" s="144">
        <f>'2.4'!AG25/'3.1.a'!$F$183</f>
        <v>0</v>
      </c>
      <c r="AH25" s="221">
        <f>'2.4'!AH25/'3.1.a'!$F$183</f>
        <v>3.1492534765546832E-3</v>
      </c>
      <c r="AI25" s="220">
        <f>'2.4'!AI25/'3.1.a'!$G$183</f>
        <v>3.1508677263255127E-3</v>
      </c>
      <c r="AJ25" s="144">
        <f>'2.4'!AJ25/'3.1.a'!$G$183</f>
        <v>0</v>
      </c>
      <c r="AK25" s="144">
        <f>'2.4'!AK25/'3.1.a'!$G$183</f>
        <v>0</v>
      </c>
      <c r="AL25" s="144">
        <f>'2.4'!AL25/'3.1.a'!$G$183</f>
        <v>3.1508677263255127E-3</v>
      </c>
      <c r="AM25" s="144">
        <f>'2.4'!AM25/'3.1.a'!$G$183</f>
        <v>1.067572409292825E-4</v>
      </c>
      <c r="AN25" s="144">
        <f>'2.4'!AN25/'3.1.a'!$G$183</f>
        <v>4.6049060433611416E-5</v>
      </c>
      <c r="AO25" s="144">
        <f>'2.4'!AO25/'3.1.a'!$G$183</f>
        <v>0</v>
      </c>
      <c r="AP25" s="221">
        <f>'2.4'!AP25/'3.1.a'!$G$183</f>
        <v>3.3036740276884071E-3</v>
      </c>
      <c r="AQ25" s="220">
        <f>'2.4'!AQ25/'3.1.a'!$H$183</f>
        <v>9.320498884221538E-3</v>
      </c>
      <c r="AR25" s="144">
        <f>'2.4'!AR25/'3.1.a'!$H$183</f>
        <v>0</v>
      </c>
      <c r="AS25" s="144">
        <f>'2.4'!AS25/'3.1.a'!$H$183</f>
        <v>0</v>
      </c>
      <c r="AT25" s="144">
        <f>'2.4'!AT25/'3.1.a'!$H$183</f>
        <v>9.320498884221538E-3</v>
      </c>
      <c r="AU25" s="144">
        <f>'2.4'!AU25/'3.1.a'!$H$183</f>
        <v>1.0620276330029737E-4</v>
      </c>
      <c r="AV25" s="144">
        <f>'2.4'!AV25/'3.1.a'!$H$183</f>
        <v>3.8515377404167291E-5</v>
      </c>
      <c r="AW25" s="144">
        <f>'2.4'!AW25/'3.1.a'!$H$183</f>
        <v>0</v>
      </c>
      <c r="AX25" s="221">
        <f>'2.4'!AX25/'3.1.a'!$H$183</f>
        <v>9.465217024926002E-3</v>
      </c>
      <c r="AY25" s="220">
        <f>'2.4'!AY25/'3.1.a'!$I$183</f>
        <v>4.4329022720904056E-3</v>
      </c>
      <c r="AZ25" s="144">
        <f>'2.4'!AZ25/'3.1.a'!$I$183</f>
        <v>0</v>
      </c>
      <c r="BA25" s="144">
        <f>'2.4'!BA25/'3.1.a'!$I$183</f>
        <v>0</v>
      </c>
      <c r="BB25" s="144">
        <f>'2.4'!BB25/'3.1.a'!$I$183</f>
        <v>4.4329022720904056E-3</v>
      </c>
      <c r="BC25" s="144">
        <f>'2.4'!BC25/'3.1.a'!$I$183</f>
        <v>2.3260721089405438E-4</v>
      </c>
      <c r="BD25" s="144">
        <f>'2.4'!BD25/'3.1.a'!$I$183</f>
        <v>5.5707413494715858E-5</v>
      </c>
      <c r="BE25" s="144">
        <f>'2.4'!BE25/'3.1.a'!$I$183</f>
        <v>0</v>
      </c>
      <c r="BF25" s="221">
        <f>'2.4'!BF25/'3.1.a'!$I$183</f>
        <v>4.7212168964791759E-3</v>
      </c>
      <c r="BG25" s="220">
        <f>'2.4'!BG25/'3.1.a'!$J$183</f>
        <v>3.3409333628244857E-3</v>
      </c>
      <c r="BH25" s="144">
        <f>'2.4'!BH25/'3.1.a'!$J$183</f>
        <v>0</v>
      </c>
      <c r="BI25" s="144">
        <f>'2.4'!BI25/'3.1.a'!$J$183</f>
        <v>0</v>
      </c>
      <c r="BJ25" s="144">
        <f>'2.4'!BJ25/'3.1.a'!$J$183</f>
        <v>3.3409333628244857E-3</v>
      </c>
      <c r="BK25" s="144">
        <f>'2.4'!BK25/'3.1.a'!$J$183</f>
        <v>2.5783019303683187E-4</v>
      </c>
      <c r="BL25" s="144">
        <f>'2.4'!BL25/'3.1.a'!$J$183</f>
        <v>5.0123719474316226E-5</v>
      </c>
      <c r="BM25" s="144">
        <f>'2.4'!BM25/'3.1.a'!$J$183</f>
        <v>0</v>
      </c>
      <c r="BN25" s="221">
        <f>'2.4'!BN25/'3.1.a'!$J$183</f>
        <v>3.648887275335634E-3</v>
      </c>
      <c r="BO25" s="220">
        <f>'2.4'!BO25/'3.1.a'!$K$183</f>
        <v>3.3836745080488818E-3</v>
      </c>
      <c r="BP25" s="144">
        <f>'2.4'!BP25/'3.1.a'!$K$183</f>
        <v>0</v>
      </c>
      <c r="BQ25" s="144">
        <f>'2.4'!BQ25/'3.1.a'!$K$183</f>
        <v>0</v>
      </c>
      <c r="BR25" s="144">
        <f>'2.4'!BR25/'3.1.a'!$K$183</f>
        <v>3.3836745080488818E-3</v>
      </c>
      <c r="BS25" s="144">
        <f>'2.4'!BS25/'3.1.a'!$K$183</f>
        <v>2.3227070287991063E-4</v>
      </c>
      <c r="BT25" s="144">
        <f>'2.4'!BT25/'3.1.a'!$K$183</f>
        <v>5.1485357389292984E-5</v>
      </c>
      <c r="BU25" s="144">
        <f>'2.4'!BU25/'3.1.a'!$K$183</f>
        <v>0</v>
      </c>
      <c r="BV25" s="221">
        <f>'2.4'!BV25/'3.1.a'!$K$183</f>
        <v>3.667430568318085E-3</v>
      </c>
      <c r="BW25" s="220">
        <f>'2.4'!BW25/'3.1.a'!$L$183</f>
        <v>2.2244564477988012E-3</v>
      </c>
      <c r="BX25" s="144">
        <f>'2.4'!BX25/'3.1.a'!$L$183</f>
        <v>0</v>
      </c>
      <c r="BY25" s="144">
        <f>'2.4'!BY25/'3.1.a'!$L$183</f>
        <v>0</v>
      </c>
      <c r="BZ25" s="144">
        <f>'2.4'!BZ25/'3.1.a'!$L$183</f>
        <v>2.2244564477988012E-3</v>
      </c>
      <c r="CA25" s="144">
        <f>'2.4'!CA25/'3.1.a'!$L$183</f>
        <v>2.0184177774490667E-4</v>
      </c>
      <c r="CB25" s="144">
        <f>'2.4'!CB25/'3.1.a'!$L$183</f>
        <v>5.1894681637123503E-5</v>
      </c>
      <c r="CC25" s="144">
        <f>'2.4'!CC25/'3.1.a'!$L$183</f>
        <v>0</v>
      </c>
      <c r="CD25" s="221">
        <f>'2.4'!CD25/'3.1.a'!$L$183</f>
        <v>2.4781929071808315E-3</v>
      </c>
      <c r="CE25" s="220">
        <f>'2.4'!CE25/'3.1.a'!$M$183</f>
        <v>1.5109823600124002E-3</v>
      </c>
      <c r="CF25" s="144">
        <f>'2.4'!CF25/'3.1.a'!$M$183</f>
        <v>0</v>
      </c>
      <c r="CG25" s="144">
        <f>'2.4'!CG25/'3.1.a'!$M$183</f>
        <v>0</v>
      </c>
      <c r="CH25" s="144">
        <f>'2.4'!CH25/'3.1.a'!$M$183</f>
        <v>1.5109823600124002E-3</v>
      </c>
      <c r="CI25" s="144">
        <f>'2.4'!CI25/'3.1.a'!$M$183</f>
        <v>1.5193061160758821E-4</v>
      </c>
      <c r="CJ25" s="144">
        <f>'2.4'!CJ25/'3.1.a'!$M$183</f>
        <v>1.2418001494720872E-4</v>
      </c>
      <c r="CK25" s="144">
        <f>'2.4'!CK25/'3.1.a'!$M$183</f>
        <v>0</v>
      </c>
      <c r="CL25" s="275">
        <f>'2.4'!CL25/'3.1.a'!$M$183</f>
        <v>1.7870929865671972E-3</v>
      </c>
      <c r="CM25" s="220">
        <f>'2.4'!CM25/'3.1.a'!$N$183</f>
        <v>1.4091465934185075E-3</v>
      </c>
      <c r="CN25" s="144">
        <f>'2.4'!CN25/'3.1.a'!$N$183</f>
        <v>0</v>
      </c>
      <c r="CO25" s="144">
        <f>'2.4'!CO25/'3.1.a'!$N$183</f>
        <v>0</v>
      </c>
      <c r="CP25" s="144">
        <f>'2.4'!CP25/'3.1.a'!$N$183</f>
        <v>1.4091465934185075E-3</v>
      </c>
      <c r="CQ25" s="144">
        <f>'2.4'!CQ25/'3.1.a'!$N$183</f>
        <v>1.297213841272456E-4</v>
      </c>
      <c r="CR25" s="144">
        <f>'2.4'!CR25/'3.1.a'!$N$183</f>
        <v>1.1913505862671654E-4</v>
      </c>
      <c r="CS25" s="144">
        <f>'2.4'!CS25/'3.1.a'!$N$183</f>
        <v>0</v>
      </c>
      <c r="CT25" s="275">
        <f>'2.4'!CT25/'3.1.a'!$N$183</f>
        <v>1.6580030361724697E-3</v>
      </c>
    </row>
    <row r="26" spans="1:98" ht="20" customHeight="1" x14ac:dyDescent="0.2">
      <c r="A26" s="122" t="s">
        <v>419</v>
      </c>
      <c r="B26" s="121" t="s">
        <v>243</v>
      </c>
      <c r="C26" s="220">
        <f>'2.4'!C26/'3.1.a'!$C$183</f>
        <v>6.1906277303042274E-2</v>
      </c>
      <c r="D26" s="144">
        <f>'2.4'!D26/'3.1.a'!$C$183</f>
        <v>0</v>
      </c>
      <c r="E26" s="144">
        <f>'2.4'!E26/'3.1.a'!$C$183</f>
        <v>0</v>
      </c>
      <c r="F26" s="144">
        <f>'2.4'!F26/'3.1.a'!$C$183</f>
        <v>6.1906277303042274E-2</v>
      </c>
      <c r="G26" s="144">
        <f>'2.4'!G26/'3.1.a'!$C$183</f>
        <v>2.2771637919464512E-2</v>
      </c>
      <c r="H26" s="144">
        <f>'2.4'!H26/'3.1.a'!$C$183</f>
        <v>5.0460294638909615E-4</v>
      </c>
      <c r="I26" s="144">
        <f>'2.4'!I26/'3.1.a'!$C$183</f>
        <v>-8.4868258500945606E-2</v>
      </c>
      <c r="J26" s="221">
        <f>'2.4'!J26/'3.1.a'!$C$183</f>
        <v>3.1425966795027094E-4</v>
      </c>
      <c r="K26" s="220">
        <f>'2.4'!K26/'3.1.a'!$D$183</f>
        <v>6.3115081676459614E-2</v>
      </c>
      <c r="L26" s="144">
        <f>'2.4'!L26/'3.1.a'!$D$183</f>
        <v>0</v>
      </c>
      <c r="M26" s="144">
        <f>'2.4'!M26/'3.1.a'!$D$183</f>
        <v>0</v>
      </c>
      <c r="N26" s="144">
        <f>'2.4'!N26/'3.1.a'!$D$183</f>
        <v>6.3115081676459614E-2</v>
      </c>
      <c r="O26" s="144">
        <f>'2.4'!O26/'3.1.a'!$D$183</f>
        <v>2.1807470514182151E-2</v>
      </c>
      <c r="P26" s="144">
        <f>'2.4'!P26/'3.1.a'!$D$183</f>
        <v>3.6518572072287116E-4</v>
      </c>
      <c r="Q26" s="144">
        <f>'2.4'!Q26/'3.1.a'!$D$183</f>
        <v>-8.5031448094003648E-2</v>
      </c>
      <c r="R26" s="221">
        <f>'2.4'!R26/'3.1.a'!$D$183</f>
        <v>2.5628981736100151E-4</v>
      </c>
      <c r="S26" s="220">
        <f>'2.4'!S26/'3.1.a'!$E$183</f>
        <v>6.3759034599324096E-2</v>
      </c>
      <c r="T26" s="144">
        <f>'2.4'!T26/'3.1.a'!$E$183</f>
        <v>0</v>
      </c>
      <c r="U26" s="144">
        <f>'2.4'!U26/'3.1.a'!$E$183</f>
        <v>0</v>
      </c>
      <c r="V26" s="144">
        <f>'2.4'!V26/'3.1.a'!$E$183</f>
        <v>6.3759034599324096E-2</v>
      </c>
      <c r="W26" s="144">
        <f>'2.4'!W26/'3.1.a'!$E$183</f>
        <v>2.2181038195938904E-2</v>
      </c>
      <c r="X26" s="144">
        <f>'2.4'!X26/'3.1.a'!$E$183</f>
        <v>3.6128243552614666E-4</v>
      </c>
      <c r="Y26" s="144">
        <f>'2.4'!Y26/'3.1.a'!$E$183</f>
        <v>-8.6027424874499048E-2</v>
      </c>
      <c r="Z26" s="221">
        <f>'2.4'!Z26/'3.1.a'!$E$183</f>
        <v>2.7393035629009836E-4</v>
      </c>
      <c r="AA26" s="220">
        <f>'2.4'!AA26/'3.1.a'!$F$183</f>
        <v>5.9839069890667312E-2</v>
      </c>
      <c r="AB26" s="144">
        <f>'2.4'!AB26/'3.1.a'!$F$183</f>
        <v>0</v>
      </c>
      <c r="AC26" s="144">
        <f>'2.4'!AC26/'3.1.a'!$F$183</f>
        <v>0</v>
      </c>
      <c r="AD26" s="144">
        <f>'2.4'!AD26/'3.1.a'!$F$183</f>
        <v>5.9839069890667312E-2</v>
      </c>
      <c r="AE26" s="144">
        <f>'2.4'!AE26/'3.1.a'!$F$183</f>
        <v>2.1554230640818017E-2</v>
      </c>
      <c r="AF26" s="144">
        <f>'2.4'!AF26/'3.1.a'!$F$183</f>
        <v>5.7001559120733688E-4</v>
      </c>
      <c r="AG26" s="144">
        <f>'2.4'!AG26/'3.1.a'!$F$183</f>
        <v>-8.1606859573869511E-2</v>
      </c>
      <c r="AH26" s="221">
        <f>'2.4'!AH26/'3.1.a'!$F$183</f>
        <v>3.5645654882315083E-4</v>
      </c>
      <c r="AI26" s="220">
        <f>'2.4'!AI26/'3.1.a'!$G$183</f>
        <v>6.1251552927361862E-2</v>
      </c>
      <c r="AJ26" s="144">
        <f>'2.4'!AJ26/'3.1.a'!$G$183</f>
        <v>0</v>
      </c>
      <c r="AK26" s="144">
        <f>'2.4'!AK26/'3.1.a'!$G$183</f>
        <v>0</v>
      </c>
      <c r="AL26" s="144">
        <f>'2.4'!AL26/'3.1.a'!$G$183</f>
        <v>6.1251552927361862E-2</v>
      </c>
      <c r="AM26" s="144">
        <f>'2.4'!AM26/'3.1.a'!$G$183</f>
        <v>2.1955890786649414E-2</v>
      </c>
      <c r="AN26" s="144">
        <f>'2.4'!AN26/'3.1.a'!$G$183</f>
        <v>5.8361215051946089E-4</v>
      </c>
      <c r="AO26" s="144">
        <f>'2.4'!AO26/'3.1.a'!$G$183</f>
        <v>-8.3253373876587419E-2</v>
      </c>
      <c r="AP26" s="221">
        <f>'2.4'!AP26/'3.1.a'!$G$183</f>
        <v>5.3768198794331811E-4</v>
      </c>
      <c r="AQ26" s="220">
        <f>'2.4'!AQ26/'3.1.a'!$H$183</f>
        <v>6.0242106989916534E-2</v>
      </c>
      <c r="AR26" s="144">
        <f>'2.4'!AR26/'3.1.a'!$H$183</f>
        <v>0</v>
      </c>
      <c r="AS26" s="144">
        <f>'2.4'!AS26/'3.1.a'!$H$183</f>
        <v>0</v>
      </c>
      <c r="AT26" s="144">
        <f>'2.4'!AT26/'3.1.a'!$H$183</f>
        <v>6.0242106989916534E-2</v>
      </c>
      <c r="AU26" s="144">
        <f>'2.4'!AU26/'3.1.a'!$H$183</f>
        <v>2.1596175196922439E-2</v>
      </c>
      <c r="AV26" s="144">
        <f>'2.4'!AV26/'3.1.a'!$H$183</f>
        <v>7.3813777279127665E-4</v>
      </c>
      <c r="AW26" s="144">
        <f>'2.4'!AW26/'3.1.a'!$H$183</f>
        <v>-8.2123483198945774E-2</v>
      </c>
      <c r="AX26" s="221">
        <f>'2.4'!AX26/'3.1.a'!$H$183</f>
        <v>4.5293676068447567E-4</v>
      </c>
      <c r="AY26" s="220">
        <f>'2.4'!AY26/'3.1.a'!$I$183</f>
        <v>6.4685869924988898E-2</v>
      </c>
      <c r="AZ26" s="144">
        <f>'2.4'!AZ26/'3.1.a'!$I$183</f>
        <v>0</v>
      </c>
      <c r="BA26" s="144">
        <f>'2.4'!BA26/'3.1.a'!$I$183</f>
        <v>0</v>
      </c>
      <c r="BB26" s="144">
        <f>'2.4'!BB26/'3.1.a'!$I$183</f>
        <v>6.4685869924988898E-2</v>
      </c>
      <c r="BC26" s="144">
        <f>'2.4'!BC26/'3.1.a'!$I$183</f>
        <v>2.1660841830590544E-2</v>
      </c>
      <c r="BD26" s="144">
        <f>'2.4'!BD26/'3.1.a'!$I$183</f>
        <v>8.4025073401564889E-4</v>
      </c>
      <c r="BE26" s="144">
        <f>'2.4'!BE26/'3.1.a'!$I$183</f>
        <v>-8.6452160517197243E-2</v>
      </c>
      <c r="BF26" s="221">
        <f>'2.4'!BF26/'3.1.a'!$I$183</f>
        <v>7.3480197239783802E-4</v>
      </c>
      <c r="BG26" s="220">
        <f>'2.4'!BG26/'3.1.a'!$J$183</f>
        <v>6.1224209648216267E-2</v>
      </c>
      <c r="BH26" s="144">
        <f>'2.4'!BH26/'3.1.a'!$J$183</f>
        <v>0</v>
      </c>
      <c r="BI26" s="144">
        <f>'2.4'!BI26/'3.1.a'!$J$183</f>
        <v>0</v>
      </c>
      <c r="BJ26" s="144">
        <f>'2.4'!BJ26/'3.1.a'!$J$183</f>
        <v>6.1224209648216267E-2</v>
      </c>
      <c r="BK26" s="144">
        <f>'2.4'!BK26/'3.1.a'!$J$183</f>
        <v>2.1498786113104341E-2</v>
      </c>
      <c r="BL26" s="144">
        <f>'2.4'!BL26/'3.1.a'!$J$183</f>
        <v>7.5820920565804813E-4</v>
      </c>
      <c r="BM26" s="144">
        <f>'2.4'!BM26/'3.1.a'!$J$183</f>
        <v>-8.2933194439506905E-2</v>
      </c>
      <c r="BN26" s="221">
        <f>'2.4'!BN26/'3.1.a'!$J$183</f>
        <v>5.4801052747173765E-4</v>
      </c>
      <c r="BO26" s="220">
        <f>'2.4'!BO26/'3.1.a'!$K$183</f>
        <v>6.3901128061648174E-2</v>
      </c>
      <c r="BP26" s="144">
        <f>'2.4'!BP26/'3.1.a'!$K$183</f>
        <v>0</v>
      </c>
      <c r="BQ26" s="144">
        <f>'2.4'!BQ26/'3.1.a'!$K$183</f>
        <v>0</v>
      </c>
      <c r="BR26" s="144">
        <f>'2.4'!BR26/'3.1.a'!$K$183</f>
        <v>6.3901128061648174E-2</v>
      </c>
      <c r="BS26" s="144">
        <f>'2.4'!BS26/'3.1.a'!$K$183</f>
        <v>2.1697968727238285E-2</v>
      </c>
      <c r="BT26" s="144">
        <f>'2.4'!BT26/'3.1.a'!$K$183</f>
        <v>7.9006142090124105E-4</v>
      </c>
      <c r="BU26" s="144">
        <f>'2.4'!BU26/'3.1.a'!$K$183</f>
        <v>-8.5867341401036995E-2</v>
      </c>
      <c r="BV26" s="221">
        <f>'2.4'!BV26/'3.1.a'!$K$183</f>
        <v>5.218168087507063E-4</v>
      </c>
      <c r="BW26" s="220">
        <f>'2.4'!BW26/'3.1.a'!$L$183</f>
        <v>6.5195389922147642E-2</v>
      </c>
      <c r="BX26" s="144">
        <f>'2.4'!BX26/'3.1.a'!$L$183</f>
        <v>0</v>
      </c>
      <c r="BY26" s="144">
        <f>'2.4'!BY26/'3.1.a'!$L$183</f>
        <v>0</v>
      </c>
      <c r="BZ26" s="144">
        <f>'2.4'!BZ26/'3.1.a'!$L$183</f>
        <v>6.5195389922147642E-2</v>
      </c>
      <c r="CA26" s="144">
        <f>'2.4'!CA26/'3.1.a'!$L$183</f>
        <v>2.1853086841583942E-2</v>
      </c>
      <c r="CB26" s="144">
        <f>'2.4'!CB26/'3.1.a'!$L$183</f>
        <v>4.5313965560184953E-4</v>
      </c>
      <c r="CC26" s="144">
        <f>'2.4'!CC26/'3.1.a'!$L$183</f>
        <v>-8.7168736698874441E-2</v>
      </c>
      <c r="CD26" s="221">
        <f>'2.4'!CD26/'3.1.a'!$L$183</f>
        <v>3.3287972045900052E-4</v>
      </c>
      <c r="CE26" s="220">
        <f>'2.4'!CE26/'3.1.a'!$M$183</f>
        <v>7.8521313225873995E-2</v>
      </c>
      <c r="CF26" s="144">
        <f>'2.4'!CF26/'3.1.a'!$M$183</f>
        <v>0</v>
      </c>
      <c r="CG26" s="144">
        <f>'2.4'!CG26/'3.1.a'!$M$183</f>
        <v>0</v>
      </c>
      <c r="CH26" s="144">
        <f>'2.4'!CH26/'3.1.a'!$M$183</f>
        <v>7.8521313225873995E-2</v>
      </c>
      <c r="CI26" s="144">
        <f>'2.4'!CI26/'3.1.a'!$M$183</f>
        <v>2.2889528246079916E-2</v>
      </c>
      <c r="CJ26" s="144">
        <f>'2.4'!CJ26/'3.1.a'!$M$183</f>
        <v>5.9135723866677106E-4</v>
      </c>
      <c r="CK26" s="144">
        <f>'2.4'!CK26/'3.1.a'!$M$183</f>
        <v>-0.10146531738114413</v>
      </c>
      <c r="CL26" s="275">
        <f>'2.4'!CL26/'3.1.a'!$M$183</f>
        <v>5.368813294765667E-4</v>
      </c>
      <c r="CM26" s="220">
        <f>'2.4'!CM26/'3.1.a'!$N$183</f>
        <v>6.8606241487474157E-2</v>
      </c>
      <c r="CN26" s="144">
        <f>'2.4'!CN26/'3.1.a'!$N$183</f>
        <v>0</v>
      </c>
      <c r="CO26" s="144">
        <f>'2.4'!CO26/'3.1.a'!$N$183</f>
        <v>0</v>
      </c>
      <c r="CP26" s="144">
        <f>'2.4'!CP26/'3.1.a'!$N$183</f>
        <v>6.8606241487474157E-2</v>
      </c>
      <c r="CQ26" s="144">
        <f>'2.4'!CQ26/'3.1.a'!$N$183</f>
        <v>2.466375006106979E-2</v>
      </c>
      <c r="CR26" s="144">
        <f>'2.4'!CR26/'3.1.a'!$N$183</f>
        <v>5.6751215221170813E-4</v>
      </c>
      <c r="CS26" s="144">
        <f>'2.4'!CS26/'3.1.a'!$N$183</f>
        <v>-9.3240017065549324E-2</v>
      </c>
      <c r="CT26" s="275">
        <f>'2.4'!CT26/'3.1.a'!$N$183</f>
        <v>5.974866352063382E-4</v>
      </c>
    </row>
    <row r="27" spans="1:98" ht="20" customHeight="1" x14ac:dyDescent="0.2">
      <c r="A27" s="122" t="s">
        <v>420</v>
      </c>
      <c r="B27" s="121" t="s">
        <v>578</v>
      </c>
      <c r="C27" s="220">
        <f>'2.4'!C27/'3.1.a'!$C$183</f>
        <v>0.10113041588110572</v>
      </c>
      <c r="D27" s="144">
        <f>'2.4'!D27/'3.1.a'!$C$183</f>
        <v>1.2756341538923174E-2</v>
      </c>
      <c r="E27" s="144">
        <f>'2.4'!E27/'3.1.a'!$C$183</f>
        <v>0</v>
      </c>
      <c r="F27" s="144">
        <f>'2.4'!F27/'3.1.a'!$C$183</f>
        <v>0.11388675742002889</v>
      </c>
      <c r="G27" s="144">
        <f>'2.4'!G27/'3.1.a'!$C$183</f>
        <v>1.8177054215962479E-2</v>
      </c>
      <c r="H27" s="144">
        <f>'2.4'!H27/'3.1.a'!$C$183</f>
        <v>4.1428006828260243E-3</v>
      </c>
      <c r="I27" s="144">
        <f>'2.4'!I27/'3.1.a'!$C$183</f>
        <v>0</v>
      </c>
      <c r="J27" s="221">
        <f>'2.4'!J27/'3.1.a'!$C$183</f>
        <v>0.13620661231881739</v>
      </c>
      <c r="K27" s="220">
        <f>'2.4'!K27/'3.1.a'!$D$183</f>
        <v>9.9416309469225944E-2</v>
      </c>
      <c r="L27" s="144">
        <f>'2.4'!L27/'3.1.a'!$D$183</f>
        <v>1.2963680158633322E-2</v>
      </c>
      <c r="M27" s="144">
        <f>'2.4'!M27/'3.1.a'!$D$183</f>
        <v>0</v>
      </c>
      <c r="N27" s="144">
        <f>'2.4'!N27/'3.1.a'!$D$183</f>
        <v>0.11237998962785926</v>
      </c>
      <c r="O27" s="144">
        <f>'2.4'!O27/'3.1.a'!$D$183</f>
        <v>1.8160182935171108E-2</v>
      </c>
      <c r="P27" s="144">
        <f>'2.4'!P27/'3.1.a'!$D$183</f>
        <v>4.2184404000637828E-3</v>
      </c>
      <c r="Q27" s="144">
        <f>'2.4'!Q27/'3.1.a'!$D$183</f>
        <v>0</v>
      </c>
      <c r="R27" s="221">
        <f>'2.4'!R27/'3.1.a'!$D$183</f>
        <v>0.13475861296309416</v>
      </c>
      <c r="S27" s="220">
        <f>'2.4'!S27/'3.1.a'!$E$183</f>
        <v>0.1013246997995683</v>
      </c>
      <c r="T27" s="144">
        <f>'2.4'!T27/'3.1.a'!$E$183</f>
        <v>1.3568552949679734E-2</v>
      </c>
      <c r="U27" s="144">
        <f>'2.4'!U27/'3.1.a'!$E$183</f>
        <v>0</v>
      </c>
      <c r="V27" s="144">
        <f>'2.4'!V27/'3.1.a'!$E$183</f>
        <v>0.11489325274924804</v>
      </c>
      <c r="W27" s="144">
        <f>'2.4'!W27/'3.1.a'!$E$183</f>
        <v>1.9094711620994204E-2</v>
      </c>
      <c r="X27" s="144">
        <f>'2.4'!X27/'3.1.a'!$E$183</f>
        <v>4.4575504705443806E-3</v>
      </c>
      <c r="Y27" s="144">
        <f>'2.4'!Y27/'3.1.a'!$E$183</f>
        <v>0</v>
      </c>
      <c r="Z27" s="221">
        <f>'2.4'!Z27/'3.1.a'!$E$183</f>
        <v>0.13844551484078663</v>
      </c>
      <c r="AA27" s="220">
        <f>'2.4'!AA27/'3.1.a'!$F$183</f>
        <v>0.10340281347819133</v>
      </c>
      <c r="AB27" s="144">
        <f>'2.4'!AB27/'3.1.a'!$F$183</f>
        <v>1.4402828390400737E-2</v>
      </c>
      <c r="AC27" s="144">
        <f>'2.4'!AC27/'3.1.a'!$F$183</f>
        <v>0</v>
      </c>
      <c r="AD27" s="144">
        <f>'2.4'!AD27/'3.1.a'!$F$183</f>
        <v>0.11780564186859208</v>
      </c>
      <c r="AE27" s="144">
        <f>'2.4'!AE27/'3.1.a'!$F$183</f>
        <v>1.8950267994309045E-2</v>
      </c>
      <c r="AF27" s="144">
        <f>'2.4'!AF27/'3.1.a'!$F$183</f>
        <v>4.4561185215725094E-3</v>
      </c>
      <c r="AG27" s="144">
        <f>'2.4'!AG27/'3.1.a'!$F$183</f>
        <v>0</v>
      </c>
      <c r="AH27" s="221">
        <f>'2.4'!AH27/'3.1.a'!$F$183</f>
        <v>0.14121202838447364</v>
      </c>
      <c r="AI27" s="220">
        <f>'2.4'!AI27/'3.1.a'!$G$183</f>
        <v>0.10602482019668925</v>
      </c>
      <c r="AJ27" s="144">
        <f>'2.4'!AJ27/'3.1.a'!$G$183</f>
        <v>1.4959666915442987E-2</v>
      </c>
      <c r="AK27" s="144">
        <f>'2.4'!AK27/'3.1.a'!$G$183</f>
        <v>0</v>
      </c>
      <c r="AL27" s="144">
        <f>'2.4'!AL27/'3.1.a'!$G$183</f>
        <v>0.12098448711213226</v>
      </c>
      <c r="AM27" s="144">
        <f>'2.4'!AM27/'3.1.a'!$G$183</f>
        <v>2.0169029092326929E-2</v>
      </c>
      <c r="AN27" s="144">
        <f>'2.4'!AN27/'3.1.a'!$G$183</f>
        <v>5.0762694697708138E-3</v>
      </c>
      <c r="AO27" s="144">
        <f>'2.4'!AO27/'3.1.a'!$G$183</f>
        <v>0</v>
      </c>
      <c r="AP27" s="221">
        <f>'2.4'!AP27/'3.1.a'!$G$183</f>
        <v>0.14622978567423001</v>
      </c>
      <c r="AQ27" s="220">
        <f>'2.4'!AQ27/'3.1.a'!$H$183</f>
        <v>0.11070940341270079</v>
      </c>
      <c r="AR27" s="144">
        <f>'2.4'!AR27/'3.1.a'!$H$183</f>
        <v>1.8559960769120053E-2</v>
      </c>
      <c r="AS27" s="144">
        <f>'2.4'!AS27/'3.1.a'!$H$183</f>
        <v>0</v>
      </c>
      <c r="AT27" s="144">
        <f>'2.4'!AT27/'3.1.a'!$H$183</f>
        <v>0.12926936418182083</v>
      </c>
      <c r="AU27" s="144">
        <f>'2.4'!AU27/'3.1.a'!$H$183</f>
        <v>2.1514820912333942E-2</v>
      </c>
      <c r="AV27" s="144">
        <f>'2.4'!AV27/'3.1.a'!$H$183</f>
        <v>5.5211827749822228E-3</v>
      </c>
      <c r="AW27" s="144">
        <f>'2.4'!AW27/'3.1.a'!$H$183</f>
        <v>0</v>
      </c>
      <c r="AX27" s="221">
        <f>'2.4'!AX27/'3.1.a'!$H$183</f>
        <v>0.15630536786913699</v>
      </c>
      <c r="AY27" s="220">
        <f>'2.4'!AY27/'3.1.a'!$I$183</f>
        <v>0.12321285560412312</v>
      </c>
      <c r="AZ27" s="144">
        <f>'2.4'!AZ27/'3.1.a'!$I$183</f>
        <v>1.7345106205960192E-2</v>
      </c>
      <c r="BA27" s="144">
        <f>'2.4'!BA27/'3.1.a'!$I$183</f>
        <v>0</v>
      </c>
      <c r="BB27" s="144">
        <f>'2.4'!BB27/'3.1.a'!$I$183</f>
        <v>0.14055796181008332</v>
      </c>
      <c r="BC27" s="144">
        <f>'2.4'!BC27/'3.1.a'!$I$183</f>
        <v>2.3054972548860107E-2</v>
      </c>
      <c r="BD27" s="144">
        <f>'2.4'!BD27/'3.1.a'!$I$183</f>
        <v>6.1405750872136778E-3</v>
      </c>
      <c r="BE27" s="144">
        <f>'2.4'!BE27/'3.1.a'!$I$183</f>
        <v>0</v>
      </c>
      <c r="BF27" s="221">
        <f>'2.4'!BF27/'3.1.a'!$I$183</f>
        <v>0.16975350944615708</v>
      </c>
      <c r="BG27" s="220">
        <f>'2.4'!BG27/'3.1.a'!$J$183</f>
        <v>0.12516394026695771</v>
      </c>
      <c r="BH27" s="144">
        <f>'2.4'!BH27/'3.1.a'!$J$183</f>
        <v>2.6975750185663078E-2</v>
      </c>
      <c r="BI27" s="144">
        <f>'2.4'!BI27/'3.1.a'!$J$183</f>
        <v>0</v>
      </c>
      <c r="BJ27" s="144">
        <f>'2.4'!BJ27/'3.1.a'!$J$183</f>
        <v>0.15213969045262077</v>
      </c>
      <c r="BK27" s="144">
        <f>'2.4'!BK27/'3.1.a'!$J$183</f>
        <v>2.3613759923430056E-2</v>
      </c>
      <c r="BL27" s="144">
        <f>'2.4'!BL27/'3.1.a'!$J$183</f>
        <v>6.6731018708139104E-3</v>
      </c>
      <c r="BM27" s="144">
        <f>'2.4'!BM27/'3.1.a'!$J$183</f>
        <v>0</v>
      </c>
      <c r="BN27" s="221">
        <f>'2.4'!BN27/'3.1.a'!$J$183</f>
        <v>0.18242655224686474</v>
      </c>
      <c r="BO27" s="220">
        <f>'2.4'!BO27/'3.1.a'!$K$183</f>
        <v>0.12000586543598137</v>
      </c>
      <c r="BP27" s="144">
        <f>'2.4'!BP27/'3.1.a'!$K$183</f>
        <v>1.804917643062268E-2</v>
      </c>
      <c r="BQ27" s="144">
        <f>'2.4'!BQ27/'3.1.a'!$K$183</f>
        <v>0</v>
      </c>
      <c r="BR27" s="144">
        <f>'2.4'!BR27/'3.1.a'!$K$183</f>
        <v>0.13805504186660406</v>
      </c>
      <c r="BS27" s="144">
        <f>'2.4'!BS27/'3.1.a'!$K$183</f>
        <v>2.4396894969266041E-2</v>
      </c>
      <c r="BT27" s="144">
        <f>'2.4'!BT27/'3.1.a'!$K$183</f>
        <v>7.0560976472248847E-3</v>
      </c>
      <c r="BU27" s="144">
        <f>'2.4'!BU27/'3.1.a'!$K$183</f>
        <v>0</v>
      </c>
      <c r="BV27" s="221">
        <f>'2.4'!BV27/'3.1.a'!$K$183</f>
        <v>0.16950803448309495</v>
      </c>
      <c r="BW27" s="220">
        <f>'2.4'!BW27/'3.1.a'!$L$183</f>
        <v>0.12446480871687307</v>
      </c>
      <c r="BX27" s="144">
        <f>'2.4'!BX27/'3.1.a'!$L$183</f>
        <v>2.1987431959917061E-2</v>
      </c>
      <c r="BY27" s="144">
        <f>'2.4'!BY27/'3.1.a'!$L$183</f>
        <v>0</v>
      </c>
      <c r="BZ27" s="144">
        <f>'2.4'!BZ27/'3.1.a'!$L$183</f>
        <v>0.14645224067679014</v>
      </c>
      <c r="CA27" s="144">
        <f>'2.4'!CA27/'3.1.a'!$L$183</f>
        <v>2.4913106082126577E-2</v>
      </c>
      <c r="CB27" s="144">
        <f>'2.4'!CB27/'3.1.a'!$L$183</f>
        <v>7.5255872671811776E-3</v>
      </c>
      <c r="CC27" s="144">
        <f>'2.4'!CC27/'3.1.a'!$L$183</f>
        <v>0</v>
      </c>
      <c r="CD27" s="221">
        <f>'2.4'!CD27/'3.1.a'!$L$183</f>
        <v>0.1788909340260979</v>
      </c>
      <c r="CE27" s="220">
        <f>'2.4'!CE27/'3.1.a'!$M$183</f>
        <v>0.17269276236967682</v>
      </c>
      <c r="CF27" s="144">
        <f>'2.4'!CF27/'3.1.a'!$M$183</f>
        <v>2.3693332476299331E-2</v>
      </c>
      <c r="CG27" s="144">
        <f>'2.4'!CG27/'3.1.a'!$M$183</f>
        <v>0</v>
      </c>
      <c r="CH27" s="144">
        <f>'2.4'!CH27/'3.1.a'!$M$183</f>
        <v>0.19638609484597613</v>
      </c>
      <c r="CI27" s="144">
        <f>'2.4'!CI27/'3.1.a'!$M$183</f>
        <v>2.5054433992260167E-2</v>
      </c>
      <c r="CJ27" s="144">
        <f>'2.4'!CJ27/'3.1.a'!$M$183</f>
        <v>8.1610062122119461E-3</v>
      </c>
      <c r="CK27" s="144">
        <f>'2.4'!CK27/'3.1.a'!$M$183</f>
        <v>0</v>
      </c>
      <c r="CL27" s="275">
        <f>'2.4'!CL27/'3.1.a'!$M$183</f>
        <v>0.22960153505044825</v>
      </c>
      <c r="CM27" s="220">
        <f>'2.4'!CM27/'3.1.a'!$N$183</f>
        <v>0.1237566419078675</v>
      </c>
      <c r="CN27" s="144">
        <f>'2.4'!CN27/'3.1.a'!$N$183</f>
        <v>1.3795526766568082E-2</v>
      </c>
      <c r="CO27" s="144">
        <f>'2.4'!CO27/'3.1.a'!$N$183</f>
        <v>0</v>
      </c>
      <c r="CP27" s="144">
        <f>'2.4'!CP27/'3.1.a'!$N$183</f>
        <v>0.13755216867443557</v>
      </c>
      <c r="CQ27" s="144">
        <f>'2.4'!CQ27/'3.1.a'!$N$183</f>
        <v>2.2490053110923464E-2</v>
      </c>
      <c r="CR27" s="144">
        <f>'2.4'!CR27/'3.1.a'!$N$183</f>
        <v>7.1804454357341273E-3</v>
      </c>
      <c r="CS27" s="144">
        <f>'2.4'!CS27/'3.1.a'!$N$183</f>
        <v>0</v>
      </c>
      <c r="CT27" s="275">
        <f>'2.4'!CT27/'3.1.a'!$N$183</f>
        <v>0.16722266722109316</v>
      </c>
    </row>
    <row r="28" spans="1:98" ht="20" customHeight="1" x14ac:dyDescent="0.2">
      <c r="A28" s="122" t="s">
        <v>421</v>
      </c>
      <c r="B28" s="121" t="s">
        <v>396</v>
      </c>
      <c r="C28" s="220">
        <f>'2.4'!C28/'3.1.a'!$C$183</f>
        <v>2.6101865634602364E-3</v>
      </c>
      <c r="D28" s="144">
        <f>'2.4'!D28/'3.1.a'!$C$183</f>
        <v>0</v>
      </c>
      <c r="E28" s="144">
        <f>'2.4'!E28/'3.1.a'!$C$183</f>
        <v>0</v>
      </c>
      <c r="F28" s="144">
        <f>'2.4'!F28/'3.1.a'!$C$183</f>
        <v>2.6101865634602364E-3</v>
      </c>
      <c r="G28" s="144">
        <f>'2.4'!G28/'3.1.a'!$C$183</f>
        <v>5.0903260089191528E-3</v>
      </c>
      <c r="H28" s="144">
        <f>'2.4'!H28/'3.1.a'!$C$183</f>
        <v>3.5467537855738761E-3</v>
      </c>
      <c r="I28" s="144">
        <f>'2.4'!I28/'3.1.a'!$C$183</f>
        <v>0</v>
      </c>
      <c r="J28" s="221">
        <f>'2.4'!J28/'3.1.a'!$C$183</f>
        <v>1.1247266357953265E-2</v>
      </c>
      <c r="K28" s="220">
        <f>'2.4'!K28/'3.1.a'!$D$183</f>
        <v>4.0129399098505188E-3</v>
      </c>
      <c r="L28" s="144">
        <f>'2.4'!L28/'3.1.a'!$D$183</f>
        <v>0</v>
      </c>
      <c r="M28" s="144">
        <f>'2.4'!M28/'3.1.a'!$D$183</f>
        <v>0</v>
      </c>
      <c r="N28" s="144">
        <f>'2.4'!N28/'3.1.a'!$D$183</f>
        <v>4.0129399098505188E-3</v>
      </c>
      <c r="O28" s="144">
        <f>'2.4'!O28/'3.1.a'!$D$183</f>
        <v>4.8125726480612299E-3</v>
      </c>
      <c r="P28" s="144">
        <f>'2.4'!P28/'3.1.a'!$D$183</f>
        <v>3.6481719552707626E-3</v>
      </c>
      <c r="Q28" s="144">
        <f>'2.4'!Q28/'3.1.a'!$D$183</f>
        <v>0</v>
      </c>
      <c r="R28" s="221">
        <f>'2.4'!R28/'3.1.a'!$D$183</f>
        <v>1.2473684513182511E-2</v>
      </c>
      <c r="S28" s="220">
        <f>'2.4'!S28/'3.1.a'!$E$183</f>
        <v>5.0084682995928716E-3</v>
      </c>
      <c r="T28" s="144">
        <f>'2.4'!T28/'3.1.a'!$E$183</f>
        <v>0</v>
      </c>
      <c r="U28" s="144">
        <f>'2.4'!U28/'3.1.a'!$E$183</f>
        <v>0</v>
      </c>
      <c r="V28" s="144">
        <f>'2.4'!V28/'3.1.a'!$E$183</f>
        <v>5.0084682995928716E-3</v>
      </c>
      <c r="W28" s="144">
        <f>'2.4'!W28/'3.1.a'!$E$183</f>
        <v>4.7944679271442322E-3</v>
      </c>
      <c r="X28" s="144">
        <f>'2.4'!X28/'3.1.a'!$E$183</f>
        <v>4.0708900306375912E-3</v>
      </c>
      <c r="Y28" s="144">
        <f>'2.4'!Y28/'3.1.a'!$E$183</f>
        <v>0</v>
      </c>
      <c r="Z28" s="221">
        <f>'2.4'!Z28/'3.1.a'!$E$183</f>
        <v>1.3873826257374695E-2</v>
      </c>
      <c r="AA28" s="220">
        <f>'2.4'!AA28/'3.1.a'!$F$183</f>
        <v>5.7162925775665341E-3</v>
      </c>
      <c r="AB28" s="144">
        <f>'2.4'!AB28/'3.1.a'!$F$183</f>
        <v>0</v>
      </c>
      <c r="AC28" s="144">
        <f>'2.4'!AC28/'3.1.a'!$F$183</f>
        <v>0</v>
      </c>
      <c r="AD28" s="144">
        <f>'2.4'!AD28/'3.1.a'!$F$183</f>
        <v>5.7162925775665341E-3</v>
      </c>
      <c r="AE28" s="144">
        <f>'2.4'!AE28/'3.1.a'!$F$183</f>
        <v>4.7730845952041008E-3</v>
      </c>
      <c r="AF28" s="144">
        <f>'2.4'!AF28/'3.1.a'!$F$183</f>
        <v>3.7494268735046329E-3</v>
      </c>
      <c r="AG28" s="144">
        <f>'2.4'!AG28/'3.1.a'!$F$183</f>
        <v>0</v>
      </c>
      <c r="AH28" s="221">
        <f>'2.4'!AH28/'3.1.a'!$F$183</f>
        <v>1.4238804046275269E-2</v>
      </c>
      <c r="AI28" s="220">
        <f>'2.4'!AI28/'3.1.a'!$G$183</f>
        <v>6.1224791462191888E-3</v>
      </c>
      <c r="AJ28" s="144">
        <f>'2.4'!AJ28/'3.1.a'!$G$183</f>
        <v>0</v>
      </c>
      <c r="AK28" s="144">
        <f>'2.4'!AK28/'3.1.a'!$G$183</f>
        <v>0</v>
      </c>
      <c r="AL28" s="144">
        <f>'2.4'!AL28/'3.1.a'!$G$183</f>
        <v>6.1224791462191888E-3</v>
      </c>
      <c r="AM28" s="144">
        <f>'2.4'!AM28/'3.1.a'!$G$183</f>
        <v>4.8749926903943492E-3</v>
      </c>
      <c r="AN28" s="144">
        <f>'2.4'!AN28/'3.1.a'!$G$183</f>
        <v>3.9588299988091167E-3</v>
      </c>
      <c r="AO28" s="144">
        <f>'2.4'!AO28/'3.1.a'!$G$183</f>
        <v>0</v>
      </c>
      <c r="AP28" s="221">
        <f>'2.4'!AP28/'3.1.a'!$G$183</f>
        <v>1.4956301835422656E-2</v>
      </c>
      <c r="AQ28" s="220">
        <f>'2.4'!AQ28/'3.1.a'!$H$183</f>
        <v>6.7177057804953116E-3</v>
      </c>
      <c r="AR28" s="144">
        <f>'2.4'!AR28/'3.1.a'!$H$183</f>
        <v>0</v>
      </c>
      <c r="AS28" s="144">
        <f>'2.4'!AS28/'3.1.a'!$H$183</f>
        <v>0</v>
      </c>
      <c r="AT28" s="144">
        <f>'2.4'!AT28/'3.1.a'!$H$183</f>
        <v>6.7177057804953116E-3</v>
      </c>
      <c r="AU28" s="144">
        <f>'2.4'!AU28/'3.1.a'!$H$183</f>
        <v>5.3980690360047809E-3</v>
      </c>
      <c r="AV28" s="144">
        <f>'2.4'!AV28/'3.1.a'!$H$183</f>
        <v>5.3016318819860131E-3</v>
      </c>
      <c r="AW28" s="144">
        <f>'2.4'!AW28/'3.1.a'!$H$183</f>
        <v>0</v>
      </c>
      <c r="AX28" s="221">
        <f>'2.4'!AX28/'3.1.a'!$H$183</f>
        <v>1.7417406698486106E-2</v>
      </c>
      <c r="AY28" s="220">
        <f>'2.4'!AY28/'3.1.a'!$I$183</f>
        <v>5.4380645474895514E-3</v>
      </c>
      <c r="AZ28" s="144">
        <f>'2.4'!AZ28/'3.1.a'!$I$183</f>
        <v>0</v>
      </c>
      <c r="BA28" s="144">
        <f>'2.4'!BA28/'3.1.a'!$I$183</f>
        <v>0</v>
      </c>
      <c r="BB28" s="144">
        <f>'2.4'!BB28/'3.1.a'!$I$183</f>
        <v>5.4380645474895514E-3</v>
      </c>
      <c r="BC28" s="144">
        <f>'2.4'!BC28/'3.1.a'!$I$183</f>
        <v>5.9289667202130749E-3</v>
      </c>
      <c r="BD28" s="144">
        <f>'2.4'!BD28/'3.1.a'!$I$183</f>
        <v>4.9275465167176596E-3</v>
      </c>
      <c r="BE28" s="144">
        <f>'2.4'!BE28/'3.1.a'!$I$183</f>
        <v>0</v>
      </c>
      <c r="BF28" s="221">
        <f>'2.4'!BF28/'3.1.a'!$I$183</f>
        <v>1.6294577784420283E-2</v>
      </c>
      <c r="BG28" s="220">
        <f>'2.4'!BG28/'3.1.a'!$J$183</f>
        <v>3.969383936556943E-3</v>
      </c>
      <c r="BH28" s="144">
        <f>'2.4'!BH28/'3.1.a'!$J$183</f>
        <v>0</v>
      </c>
      <c r="BI28" s="144">
        <f>'2.4'!BI28/'3.1.a'!$J$183</f>
        <v>0</v>
      </c>
      <c r="BJ28" s="144">
        <f>'2.4'!BJ28/'3.1.a'!$J$183</f>
        <v>3.969383936556943E-3</v>
      </c>
      <c r="BK28" s="144">
        <f>'2.4'!BK28/'3.1.a'!$J$183</f>
        <v>5.1376815458738919E-3</v>
      </c>
      <c r="BL28" s="144">
        <f>'2.4'!BL28/'3.1.a'!$J$183</f>
        <v>4.8089760616699282E-3</v>
      </c>
      <c r="BM28" s="144">
        <f>'2.4'!BM28/'3.1.a'!$J$183</f>
        <v>0</v>
      </c>
      <c r="BN28" s="221">
        <f>'2.4'!BN28/'3.1.a'!$J$183</f>
        <v>1.3916041544100763E-2</v>
      </c>
      <c r="BO28" s="220">
        <f>'2.4'!BO28/'3.1.a'!$K$183</f>
        <v>4.6998138767308933E-3</v>
      </c>
      <c r="BP28" s="144">
        <f>'2.4'!BP28/'3.1.a'!$K$183</f>
        <v>0</v>
      </c>
      <c r="BQ28" s="144">
        <f>'2.4'!BQ28/'3.1.a'!$K$183</f>
        <v>0</v>
      </c>
      <c r="BR28" s="144">
        <f>'2.4'!BR28/'3.1.a'!$K$183</f>
        <v>4.6998138767308933E-3</v>
      </c>
      <c r="BS28" s="144">
        <f>'2.4'!BS28/'3.1.a'!$K$183</f>
        <v>5.0660642985014158E-3</v>
      </c>
      <c r="BT28" s="144">
        <f>'2.4'!BT28/'3.1.a'!$K$183</f>
        <v>5.0083488203816586E-3</v>
      </c>
      <c r="BU28" s="144">
        <f>'2.4'!BU28/'3.1.a'!$K$183</f>
        <v>0</v>
      </c>
      <c r="BV28" s="221">
        <f>'2.4'!BV28/'3.1.a'!$K$183</f>
        <v>1.4774226995613969E-2</v>
      </c>
      <c r="BW28" s="220">
        <f>'2.4'!BW28/'3.1.a'!$L$183</f>
        <v>9.1726766574864692E-3</v>
      </c>
      <c r="BX28" s="144">
        <f>'2.4'!BX28/'3.1.a'!$L$183</f>
        <v>0</v>
      </c>
      <c r="BY28" s="144">
        <f>'2.4'!BY28/'3.1.a'!$L$183</f>
        <v>0</v>
      </c>
      <c r="BZ28" s="144">
        <f>'2.4'!BZ28/'3.1.a'!$L$183</f>
        <v>9.1726766574864692E-3</v>
      </c>
      <c r="CA28" s="144">
        <f>'2.4'!CA28/'3.1.a'!$L$183</f>
        <v>5.1537434329233037E-3</v>
      </c>
      <c r="CB28" s="144">
        <f>'2.4'!CB28/'3.1.a'!$L$183</f>
        <v>5.0787109421130709E-3</v>
      </c>
      <c r="CC28" s="144">
        <f>'2.4'!CC28/'3.1.a'!$L$183</f>
        <v>0</v>
      </c>
      <c r="CD28" s="221">
        <f>'2.4'!CD28/'3.1.a'!$L$183</f>
        <v>1.9405131032522845E-2</v>
      </c>
      <c r="CE28" s="220">
        <f>'2.4'!CE28/'3.1.a'!$M$183</f>
        <v>4.5676689574971879E-3</v>
      </c>
      <c r="CF28" s="144">
        <f>'2.4'!CF28/'3.1.a'!$M$183</f>
        <v>0</v>
      </c>
      <c r="CG28" s="144">
        <f>'2.4'!CG28/'3.1.a'!$M$183</f>
        <v>0</v>
      </c>
      <c r="CH28" s="144">
        <f>'2.4'!CH28/'3.1.a'!$M$183</f>
        <v>4.5676689574971879E-3</v>
      </c>
      <c r="CI28" s="144">
        <f>'2.4'!CI28/'3.1.a'!$M$183</f>
        <v>5.282650920836171E-3</v>
      </c>
      <c r="CJ28" s="144">
        <f>'2.4'!CJ28/'3.1.a'!$M$183</f>
        <v>6.1890264448163142E-3</v>
      </c>
      <c r="CK28" s="144">
        <f>'2.4'!CK28/'3.1.a'!$M$183</f>
        <v>0</v>
      </c>
      <c r="CL28" s="275">
        <f>'2.4'!CL28/'3.1.a'!$M$183</f>
        <v>1.6039346323149673E-2</v>
      </c>
      <c r="CM28" s="220">
        <f>'2.4'!CM28/'3.1.a'!$N$183</f>
        <v>6.1229027672662526E-3</v>
      </c>
      <c r="CN28" s="144">
        <f>'2.4'!CN28/'3.1.a'!$N$183</f>
        <v>0</v>
      </c>
      <c r="CO28" s="144">
        <f>'2.4'!CO28/'3.1.a'!$N$183</f>
        <v>0</v>
      </c>
      <c r="CP28" s="144">
        <f>'2.4'!CP28/'3.1.a'!$N$183</f>
        <v>6.1229027672662526E-3</v>
      </c>
      <c r="CQ28" s="144">
        <f>'2.4'!CQ28/'3.1.a'!$N$183</f>
        <v>5.967931521042383E-3</v>
      </c>
      <c r="CR28" s="144">
        <f>'2.4'!CR28/'3.1.a'!$N$183</f>
        <v>6.3453104943954081E-3</v>
      </c>
      <c r="CS28" s="144">
        <f>'2.4'!CS28/'3.1.a'!$N$183</f>
        <v>0</v>
      </c>
      <c r="CT28" s="275">
        <f>'2.4'!CT28/'3.1.a'!$N$183</f>
        <v>1.8436144782704042E-2</v>
      </c>
    </row>
    <row r="29" spans="1:98" ht="20" customHeight="1" x14ac:dyDescent="0.2">
      <c r="A29" s="134" t="s">
        <v>422</v>
      </c>
      <c r="B29" s="115" t="s">
        <v>813</v>
      </c>
      <c r="C29" s="218">
        <f>'2.4'!C29/'3.1.a'!$C$183</f>
        <v>7.6454886635382189E-3</v>
      </c>
      <c r="D29" s="143">
        <f>'2.4'!D29/'3.1.a'!$C$183</f>
        <v>0</v>
      </c>
      <c r="E29" s="143">
        <f>'2.4'!E29/'3.1.a'!$C$183</f>
        <v>0</v>
      </c>
      <c r="F29" s="143">
        <f>'2.4'!F29/'3.1.a'!$C$183</f>
        <v>7.6454886635382189E-3</v>
      </c>
      <c r="G29" s="143">
        <f>'2.4'!G29/'3.1.a'!$C$183</f>
        <v>1.0309507197296871E-2</v>
      </c>
      <c r="H29" s="143">
        <f>'2.4'!H29/'3.1.a'!$C$183</f>
        <v>8.802433847185865E-3</v>
      </c>
      <c r="I29" s="143">
        <f>'2.4'!I29/'3.1.a'!$C$183</f>
        <v>0</v>
      </c>
      <c r="J29" s="219">
        <f>'2.4'!J29/'3.1.a'!$C$183</f>
        <v>2.6757429708020957E-2</v>
      </c>
      <c r="K29" s="218">
        <f>'2.4'!K29/'3.1.a'!$D$183</f>
        <v>5.4568869503784177E-3</v>
      </c>
      <c r="L29" s="143">
        <f>'2.4'!L29/'3.1.a'!$D$183</f>
        <v>0</v>
      </c>
      <c r="M29" s="143">
        <f>'2.4'!M29/'3.1.a'!$D$183</f>
        <v>0</v>
      </c>
      <c r="N29" s="143">
        <f>'2.4'!N29/'3.1.a'!$D$183</f>
        <v>5.4568869503784177E-3</v>
      </c>
      <c r="O29" s="143">
        <f>'2.4'!O29/'3.1.a'!$D$183</f>
        <v>6.7772103745970969E-3</v>
      </c>
      <c r="P29" s="143">
        <f>'2.4'!P29/'3.1.a'!$D$183</f>
        <v>8.4383770434438964E-3</v>
      </c>
      <c r="Q29" s="143">
        <f>'2.4'!Q29/'3.1.a'!$D$183</f>
        <v>0</v>
      </c>
      <c r="R29" s="219">
        <f>'2.4'!R29/'3.1.a'!$D$183</f>
        <v>2.0672474368419413E-2</v>
      </c>
      <c r="S29" s="218">
        <f>'2.4'!S29/'3.1.a'!$E$183</f>
        <v>4.8940475491765995E-3</v>
      </c>
      <c r="T29" s="143">
        <f>'2.4'!T29/'3.1.a'!$E$183</f>
        <v>0</v>
      </c>
      <c r="U29" s="143">
        <f>'2.4'!U29/'3.1.a'!$E$183</f>
        <v>0</v>
      </c>
      <c r="V29" s="143">
        <f>'2.4'!V29/'3.1.a'!$E$183</f>
        <v>4.8940475491765995E-3</v>
      </c>
      <c r="W29" s="143">
        <f>'2.4'!W29/'3.1.a'!$E$183</f>
        <v>6.7246707035958043E-3</v>
      </c>
      <c r="X29" s="143">
        <f>'2.4'!X29/'3.1.a'!$E$183</f>
        <v>9.3329445581610652E-3</v>
      </c>
      <c r="Y29" s="143">
        <f>'2.4'!Y29/'3.1.a'!$E$183</f>
        <v>0</v>
      </c>
      <c r="Z29" s="219">
        <f>'2.4'!Z29/'3.1.a'!$E$183</f>
        <v>2.0951662810933469E-2</v>
      </c>
      <c r="AA29" s="218">
        <f>'2.4'!AA29/'3.1.a'!$F$183</f>
        <v>5.2659542863225973E-3</v>
      </c>
      <c r="AB29" s="143">
        <f>'2.4'!AB29/'3.1.a'!$F$183</f>
        <v>0</v>
      </c>
      <c r="AC29" s="143">
        <f>'2.4'!AC29/'3.1.a'!$F$183</f>
        <v>0</v>
      </c>
      <c r="AD29" s="143">
        <f>'2.4'!AD29/'3.1.a'!$F$183</f>
        <v>5.2659542863225973E-3</v>
      </c>
      <c r="AE29" s="143">
        <f>'2.4'!AE29/'3.1.a'!$F$183</f>
        <v>8.5269589819996477E-3</v>
      </c>
      <c r="AF29" s="143">
        <f>'2.4'!AF29/'3.1.a'!$F$183</f>
        <v>6.2951204174502414E-3</v>
      </c>
      <c r="AG29" s="143">
        <f>'2.4'!AG29/'3.1.a'!$F$183</f>
        <v>0</v>
      </c>
      <c r="AH29" s="219">
        <f>'2.4'!AH29/'3.1.a'!$F$183</f>
        <v>2.0088033685772486E-2</v>
      </c>
      <c r="AI29" s="218">
        <f>'2.4'!AI29/'3.1.a'!$G$183</f>
        <v>5.6000988337999982E-3</v>
      </c>
      <c r="AJ29" s="143">
        <f>'2.4'!AJ29/'3.1.a'!$G$183</f>
        <v>0</v>
      </c>
      <c r="AK29" s="143">
        <f>'2.4'!AK29/'3.1.a'!$G$183</f>
        <v>0</v>
      </c>
      <c r="AL29" s="143">
        <f>'2.4'!AL29/'3.1.a'!$G$183</f>
        <v>5.6000988337999982E-3</v>
      </c>
      <c r="AM29" s="143">
        <f>'2.4'!AM29/'3.1.a'!$G$183</f>
        <v>9.9642337887035914E-3</v>
      </c>
      <c r="AN29" s="143">
        <f>'2.4'!AN29/'3.1.a'!$G$183</f>
        <v>7.1636633665953086E-3</v>
      </c>
      <c r="AO29" s="143">
        <f>'2.4'!AO29/'3.1.a'!$G$183</f>
        <v>0</v>
      </c>
      <c r="AP29" s="219">
        <f>'2.4'!AP29/'3.1.a'!$G$183</f>
        <v>2.2727995989098897E-2</v>
      </c>
      <c r="AQ29" s="218">
        <f>'2.4'!AQ29/'3.1.a'!$H$183</f>
        <v>3.3087165848945266E-3</v>
      </c>
      <c r="AR29" s="143">
        <f>'2.4'!AR29/'3.1.a'!$H$183</f>
        <v>0</v>
      </c>
      <c r="AS29" s="143">
        <f>'2.4'!AS29/'3.1.a'!$H$183</f>
        <v>0</v>
      </c>
      <c r="AT29" s="143">
        <f>'2.4'!AT29/'3.1.a'!$H$183</f>
        <v>3.3087165848945266E-3</v>
      </c>
      <c r="AU29" s="143">
        <f>'2.4'!AU29/'3.1.a'!$H$183</f>
        <v>5.7348012211808066E-3</v>
      </c>
      <c r="AV29" s="143">
        <f>'2.4'!AV29/'3.1.a'!$H$183</f>
        <v>6.4880179341968783E-3</v>
      </c>
      <c r="AW29" s="143">
        <f>'2.4'!AW29/'3.1.a'!$H$183</f>
        <v>0</v>
      </c>
      <c r="AX29" s="219">
        <f>'2.4'!AX29/'3.1.a'!$H$183</f>
        <v>1.5531535740272211E-2</v>
      </c>
      <c r="AY29" s="218">
        <f>'2.4'!AY29/'3.1.a'!$I$183</f>
        <v>3.9399762308373401E-3</v>
      </c>
      <c r="AZ29" s="143">
        <f>'2.4'!AZ29/'3.1.a'!$I$183</f>
        <v>0</v>
      </c>
      <c r="BA29" s="143">
        <f>'2.4'!BA29/'3.1.a'!$I$183</f>
        <v>0</v>
      </c>
      <c r="BB29" s="143">
        <f>'2.4'!BB29/'3.1.a'!$I$183</f>
        <v>3.9399762308373401E-3</v>
      </c>
      <c r="BC29" s="143">
        <f>'2.4'!BC29/'3.1.a'!$I$183</f>
        <v>4.7745436337084295E-3</v>
      </c>
      <c r="BD29" s="143">
        <f>'2.4'!BD29/'3.1.a'!$I$183</f>
        <v>6.5631597704125964E-3</v>
      </c>
      <c r="BE29" s="143">
        <f>'2.4'!BE29/'3.1.a'!$I$183</f>
        <v>0</v>
      </c>
      <c r="BF29" s="219">
        <f>'2.4'!BF29/'3.1.a'!$I$183</f>
        <v>1.5277679634958364E-2</v>
      </c>
      <c r="BG29" s="218">
        <f>'2.4'!BG29/'3.1.a'!$J$183</f>
        <v>2.4164888269806988E-3</v>
      </c>
      <c r="BH29" s="143">
        <f>'2.4'!BH29/'3.1.a'!$J$183</f>
        <v>0</v>
      </c>
      <c r="BI29" s="143">
        <f>'2.4'!BI29/'3.1.a'!$J$183</f>
        <v>0</v>
      </c>
      <c r="BJ29" s="143">
        <f>'2.4'!BJ29/'3.1.a'!$J$183</f>
        <v>2.4164888269806988E-3</v>
      </c>
      <c r="BK29" s="143">
        <f>'2.4'!BK29/'3.1.a'!$J$183</f>
        <v>4.6317438461651837E-3</v>
      </c>
      <c r="BL29" s="143">
        <f>'2.4'!BL29/'3.1.a'!$J$183</f>
        <v>3.6558381192344064E-3</v>
      </c>
      <c r="BM29" s="143">
        <f>'2.4'!BM29/'3.1.a'!$J$183</f>
        <v>0</v>
      </c>
      <c r="BN29" s="219">
        <f>'2.4'!BN29/'3.1.a'!$J$183</f>
        <v>1.0704070792380289E-2</v>
      </c>
      <c r="BO29" s="218">
        <f>'2.4'!BO29/'3.1.a'!$K$183</f>
        <v>3.2372235284830794E-3</v>
      </c>
      <c r="BP29" s="143">
        <f>'2.4'!BP29/'3.1.a'!$K$183</f>
        <v>0</v>
      </c>
      <c r="BQ29" s="143">
        <f>'2.4'!BQ29/'3.1.a'!$K$183</f>
        <v>0</v>
      </c>
      <c r="BR29" s="143">
        <f>'2.4'!BR29/'3.1.a'!$K$183</f>
        <v>3.2372235284830794E-3</v>
      </c>
      <c r="BS29" s="143">
        <f>'2.4'!BS29/'3.1.a'!$K$183</f>
        <v>5.0084020000139926E-3</v>
      </c>
      <c r="BT29" s="143">
        <f>'2.4'!BT29/'3.1.a'!$K$183</f>
        <v>4.6021370628436609E-3</v>
      </c>
      <c r="BU29" s="143">
        <f>'2.4'!BU29/'3.1.a'!$K$183</f>
        <v>0</v>
      </c>
      <c r="BV29" s="219">
        <f>'2.4'!BV29/'3.1.a'!$K$183</f>
        <v>1.2847762591340732E-2</v>
      </c>
      <c r="BW29" s="218">
        <f>'2.4'!BW29/'3.1.a'!$L$183</f>
        <v>2.4813243693006665E-3</v>
      </c>
      <c r="BX29" s="143">
        <f>'2.4'!BX29/'3.1.a'!$L$183</f>
        <v>0</v>
      </c>
      <c r="BY29" s="143">
        <f>'2.4'!BY29/'3.1.a'!$L$183</f>
        <v>0</v>
      </c>
      <c r="BZ29" s="143">
        <f>'2.4'!BZ29/'3.1.a'!$L$183</f>
        <v>2.4813243693006665E-3</v>
      </c>
      <c r="CA29" s="143">
        <f>'2.4'!CA29/'3.1.a'!$L$183</f>
        <v>3.4400879220438767E-3</v>
      </c>
      <c r="CB29" s="143">
        <f>'2.4'!CB29/'3.1.a'!$L$183</f>
        <v>5.429138124639161E-3</v>
      </c>
      <c r="CC29" s="143">
        <f>'2.4'!CC29/'3.1.a'!$L$183</f>
        <v>0</v>
      </c>
      <c r="CD29" s="219">
        <f>'2.4'!CD29/'3.1.a'!$L$183</f>
        <v>1.1350550415983703E-2</v>
      </c>
      <c r="CE29" s="218">
        <f>'2.4'!CE29/'3.1.a'!$M$183</f>
        <v>2.2704300691108203E-3</v>
      </c>
      <c r="CF29" s="143">
        <f>'2.4'!CF29/'3.1.a'!$M$183</f>
        <v>0</v>
      </c>
      <c r="CG29" s="143">
        <f>'2.4'!CG29/'3.1.a'!$M$183</f>
        <v>0</v>
      </c>
      <c r="CH29" s="143">
        <f>'2.4'!CH29/'3.1.a'!$M$183</f>
        <v>2.2704300691108203E-3</v>
      </c>
      <c r="CI29" s="143">
        <f>'2.4'!CI29/'3.1.a'!$M$183</f>
        <v>3.8519694517473121E-3</v>
      </c>
      <c r="CJ29" s="143">
        <f>'2.4'!CJ29/'3.1.a'!$M$183</f>
        <v>7.9699360147797403E-3</v>
      </c>
      <c r="CK29" s="143">
        <f>'2.4'!CK29/'3.1.a'!$M$183</f>
        <v>0</v>
      </c>
      <c r="CL29" s="143">
        <f>'2.4'!CL29/'3.1.a'!$M$183</f>
        <v>1.4092335535637872E-2</v>
      </c>
      <c r="CM29" s="218">
        <f>'2.4'!CM29/'3.1.a'!$N$183</f>
        <v>1.5589878697638915E-3</v>
      </c>
      <c r="CN29" s="143">
        <f>'2.4'!CN29/'3.1.a'!$N$183</f>
        <v>0</v>
      </c>
      <c r="CO29" s="143">
        <f>'2.4'!CO29/'3.1.a'!$N$183</f>
        <v>0</v>
      </c>
      <c r="CP29" s="143">
        <f>'2.4'!CP29/'3.1.a'!$N$183</f>
        <v>1.5589878697638915E-3</v>
      </c>
      <c r="CQ29" s="143">
        <f>'2.4'!CQ29/'3.1.a'!$N$183</f>
        <v>5.1999684080160768E-3</v>
      </c>
      <c r="CR29" s="143">
        <f>'2.4'!CR29/'3.1.a'!$N$183</f>
        <v>5.3453651025578688E-3</v>
      </c>
      <c r="CS29" s="143">
        <f>'2.4'!CS29/'3.1.a'!$N$183</f>
        <v>0</v>
      </c>
      <c r="CT29" s="143">
        <f>'2.4'!CT29/'3.1.a'!$N$183</f>
        <v>1.2104321380337839E-2</v>
      </c>
    </row>
    <row r="30" spans="1:98" ht="20" customHeight="1" x14ac:dyDescent="0.2">
      <c r="A30" s="122" t="s">
        <v>423</v>
      </c>
      <c r="B30" s="121" t="s">
        <v>318</v>
      </c>
      <c r="C30" s="220">
        <f>'2.4'!C30/'3.1.a'!$C$183</f>
        <v>7.3556711365475791E-3</v>
      </c>
      <c r="D30" s="144">
        <f>'2.4'!D30/'3.1.a'!$C$183</f>
        <v>0</v>
      </c>
      <c r="E30" s="144">
        <f>'2.4'!E30/'3.1.a'!$C$183</f>
        <v>0</v>
      </c>
      <c r="F30" s="144">
        <f>'2.4'!F30/'3.1.a'!$C$183</f>
        <v>7.3556711365475791E-3</v>
      </c>
      <c r="G30" s="144">
        <f>'2.4'!G30/'3.1.a'!$C$183</f>
        <v>1.0282114470802654E-2</v>
      </c>
      <c r="H30" s="144">
        <f>'2.4'!H30/'3.1.a'!$C$183</f>
        <v>8.7350939609371261E-3</v>
      </c>
      <c r="I30" s="144">
        <f>'2.4'!I30/'3.1.a'!$C$183</f>
        <v>0</v>
      </c>
      <c r="J30" s="221">
        <f>'2.4'!J30/'3.1.a'!$C$183</f>
        <v>2.637287956828736E-2</v>
      </c>
      <c r="K30" s="220">
        <f>'2.4'!K30/'3.1.a'!$D$183</f>
        <v>6.1491549650265903E-3</v>
      </c>
      <c r="L30" s="144">
        <f>'2.4'!L30/'3.1.a'!$D$183</f>
        <v>0</v>
      </c>
      <c r="M30" s="144">
        <f>'2.4'!M30/'3.1.a'!$D$183</f>
        <v>0</v>
      </c>
      <c r="N30" s="144">
        <f>'2.4'!N30/'3.1.a'!$D$183</f>
        <v>6.1491549650265903E-3</v>
      </c>
      <c r="O30" s="144">
        <f>'2.4'!O30/'3.1.a'!$D$183</f>
        <v>6.7616580564562219E-3</v>
      </c>
      <c r="P30" s="144">
        <f>'2.4'!P30/'3.1.a'!$D$183</f>
        <v>8.388810320682949E-3</v>
      </c>
      <c r="Q30" s="144">
        <f>'2.4'!Q30/'3.1.a'!$D$183</f>
        <v>0</v>
      </c>
      <c r="R30" s="221">
        <f>'2.4'!R30/'3.1.a'!$D$183</f>
        <v>2.1299623342165761E-2</v>
      </c>
      <c r="S30" s="220">
        <f>'2.4'!S30/'3.1.a'!$E$183</f>
        <v>5.2291897365530247E-3</v>
      </c>
      <c r="T30" s="144">
        <f>'2.4'!T30/'3.1.a'!$E$183</f>
        <v>0</v>
      </c>
      <c r="U30" s="144">
        <f>'2.4'!U30/'3.1.a'!$E$183</f>
        <v>0</v>
      </c>
      <c r="V30" s="144">
        <f>'2.4'!V30/'3.1.a'!$E$183</f>
        <v>5.2291897365530247E-3</v>
      </c>
      <c r="W30" s="144">
        <f>'2.4'!W30/'3.1.a'!$E$183</f>
        <v>6.6902699539509621E-3</v>
      </c>
      <c r="X30" s="144">
        <f>'2.4'!X30/'3.1.a'!$E$183</f>
        <v>9.2895508869230408E-3</v>
      </c>
      <c r="Y30" s="144">
        <f>'2.4'!Y30/'3.1.a'!$E$183</f>
        <v>0</v>
      </c>
      <c r="Z30" s="221">
        <f>'2.4'!Z30/'3.1.a'!$E$183</f>
        <v>2.1209010577427027E-2</v>
      </c>
      <c r="AA30" s="220">
        <f>'2.4'!AA30/'3.1.a'!$F$183</f>
        <v>5.8339776926798412E-3</v>
      </c>
      <c r="AB30" s="144">
        <f>'2.4'!AB30/'3.1.a'!$F$183</f>
        <v>0</v>
      </c>
      <c r="AC30" s="144">
        <f>'2.4'!AC30/'3.1.a'!$F$183</f>
        <v>0</v>
      </c>
      <c r="AD30" s="144">
        <f>'2.4'!AD30/'3.1.a'!$F$183</f>
        <v>5.8339776926798412E-3</v>
      </c>
      <c r="AE30" s="144">
        <f>'2.4'!AE30/'3.1.a'!$F$183</f>
        <v>8.5010708303481508E-3</v>
      </c>
      <c r="AF30" s="144">
        <f>'2.4'!AF30/'3.1.a'!$F$183</f>
        <v>6.2506111656094781E-3</v>
      </c>
      <c r="AG30" s="144">
        <f>'2.4'!AG30/'3.1.a'!$F$183</f>
        <v>0</v>
      </c>
      <c r="AH30" s="221">
        <f>'2.4'!AH30/'3.1.a'!$F$183</f>
        <v>2.0585659688637469E-2</v>
      </c>
      <c r="AI30" s="220">
        <f>'2.4'!AI30/'3.1.a'!$G$183</f>
        <v>6.6193683555870759E-3</v>
      </c>
      <c r="AJ30" s="144">
        <f>'2.4'!AJ30/'3.1.a'!$G$183</f>
        <v>0</v>
      </c>
      <c r="AK30" s="144">
        <f>'2.4'!AK30/'3.1.a'!$G$183</f>
        <v>0</v>
      </c>
      <c r="AL30" s="144">
        <f>'2.4'!AL30/'3.1.a'!$G$183</f>
        <v>6.6193683555870759E-3</v>
      </c>
      <c r="AM30" s="144">
        <f>'2.4'!AM30/'3.1.a'!$G$183</f>
        <v>9.924899710008022E-3</v>
      </c>
      <c r="AN30" s="144">
        <f>'2.4'!AN30/'3.1.a'!$G$183</f>
        <v>7.1251450213898702E-3</v>
      </c>
      <c r="AO30" s="144">
        <f>'2.4'!AO30/'3.1.a'!$G$183</f>
        <v>0</v>
      </c>
      <c r="AP30" s="221">
        <f>'2.4'!AP30/'3.1.a'!$G$183</f>
        <v>2.3669413086984965E-2</v>
      </c>
      <c r="AQ30" s="220">
        <f>'2.4'!AQ30/'3.1.a'!$H$183</f>
        <v>3.8710324472640539E-3</v>
      </c>
      <c r="AR30" s="144">
        <f>'2.4'!AR30/'3.1.a'!$H$183</f>
        <v>0</v>
      </c>
      <c r="AS30" s="144">
        <f>'2.4'!AS30/'3.1.a'!$H$183</f>
        <v>0</v>
      </c>
      <c r="AT30" s="144">
        <f>'2.4'!AT30/'3.1.a'!$H$183</f>
        <v>3.8710324472640539E-3</v>
      </c>
      <c r="AU30" s="144">
        <f>'2.4'!AU30/'3.1.a'!$H$183</f>
        <v>5.7259464609600037E-3</v>
      </c>
      <c r="AV30" s="144">
        <f>'2.4'!AV30/'3.1.a'!$H$183</f>
        <v>6.4517397150006322E-3</v>
      </c>
      <c r="AW30" s="144">
        <f>'2.4'!AW30/'3.1.a'!$H$183</f>
        <v>0</v>
      </c>
      <c r="AX30" s="221">
        <f>'2.4'!AX30/'3.1.a'!$H$183</f>
        <v>1.6048718623224691E-2</v>
      </c>
      <c r="AY30" s="220">
        <f>'2.4'!AY30/'3.1.a'!$I$183</f>
        <v>4.4354936055342768E-3</v>
      </c>
      <c r="AZ30" s="144">
        <f>'2.4'!AZ30/'3.1.a'!$I$183</f>
        <v>0</v>
      </c>
      <c r="BA30" s="144">
        <f>'2.4'!BA30/'3.1.a'!$I$183</f>
        <v>0</v>
      </c>
      <c r="BB30" s="144">
        <f>'2.4'!BB30/'3.1.a'!$I$183</f>
        <v>4.4354936055342768E-3</v>
      </c>
      <c r="BC30" s="144">
        <f>'2.4'!BC30/'3.1.a'!$I$183</f>
        <v>4.7654247133967148E-3</v>
      </c>
      <c r="BD30" s="144">
        <f>'2.4'!BD30/'3.1.a'!$I$183</f>
        <v>6.5164449296385932E-3</v>
      </c>
      <c r="BE30" s="144">
        <f>'2.4'!BE30/'3.1.a'!$I$183</f>
        <v>0</v>
      </c>
      <c r="BF30" s="221">
        <f>'2.4'!BF30/'3.1.a'!$I$183</f>
        <v>1.5717363248569583E-2</v>
      </c>
      <c r="BG30" s="220">
        <f>'2.4'!BG30/'3.1.a'!$J$183</f>
        <v>3.5663241556207282E-3</v>
      </c>
      <c r="BH30" s="144">
        <f>'2.4'!BH30/'3.1.a'!$J$183</f>
        <v>0</v>
      </c>
      <c r="BI30" s="144">
        <f>'2.4'!BI30/'3.1.a'!$J$183</f>
        <v>0</v>
      </c>
      <c r="BJ30" s="144">
        <f>'2.4'!BJ30/'3.1.a'!$J$183</f>
        <v>3.5663241556207282E-3</v>
      </c>
      <c r="BK30" s="144">
        <f>'2.4'!BK30/'3.1.a'!$J$183</f>
        <v>4.6193764285255559E-3</v>
      </c>
      <c r="BL30" s="144">
        <f>'2.4'!BL30/'3.1.a'!$J$183</f>
        <v>3.6318397292296697E-3</v>
      </c>
      <c r="BM30" s="144">
        <f>'2.4'!BM30/'3.1.a'!$J$183</f>
        <v>0</v>
      </c>
      <c r="BN30" s="221">
        <f>'2.4'!BN30/'3.1.a'!$J$183</f>
        <v>1.1817540313375953E-2</v>
      </c>
      <c r="BO30" s="220">
        <f>'2.4'!BO30/'3.1.a'!$K$183</f>
        <v>3.5644101833843729E-3</v>
      </c>
      <c r="BP30" s="144">
        <f>'2.4'!BP30/'3.1.a'!$K$183</f>
        <v>0</v>
      </c>
      <c r="BQ30" s="144">
        <f>'2.4'!BQ30/'3.1.a'!$K$183</f>
        <v>0</v>
      </c>
      <c r="BR30" s="144">
        <f>'2.4'!BR30/'3.1.a'!$K$183</f>
        <v>3.5644101833843729E-3</v>
      </c>
      <c r="BS30" s="144">
        <f>'2.4'!BS30/'3.1.a'!$K$183</f>
        <v>4.9893727153551021E-3</v>
      </c>
      <c r="BT30" s="144">
        <f>'2.4'!BT30/'3.1.a'!$K$183</f>
        <v>4.565985468828063E-3</v>
      </c>
      <c r="BU30" s="144">
        <f>'2.4'!BU30/'3.1.a'!$K$183</f>
        <v>0</v>
      </c>
      <c r="BV30" s="221">
        <f>'2.4'!BV30/'3.1.a'!$K$183</f>
        <v>1.3119768367567539E-2</v>
      </c>
      <c r="BW30" s="220">
        <f>'2.4'!BW30/'3.1.a'!$L$183</f>
        <v>3.317748543676381E-3</v>
      </c>
      <c r="BX30" s="144">
        <f>'2.4'!BX30/'3.1.a'!$L$183</f>
        <v>0</v>
      </c>
      <c r="BY30" s="144">
        <f>'2.4'!BY30/'3.1.a'!$L$183</f>
        <v>0</v>
      </c>
      <c r="BZ30" s="144">
        <f>'2.4'!BZ30/'3.1.a'!$L$183</f>
        <v>3.317748543676381E-3</v>
      </c>
      <c r="CA30" s="144">
        <f>'2.4'!CA30/'3.1.a'!$L$183</f>
        <v>3.4362849483816154E-3</v>
      </c>
      <c r="CB30" s="144">
        <f>'2.4'!CB30/'3.1.a'!$L$183</f>
        <v>5.369495349155819E-3</v>
      </c>
      <c r="CC30" s="144">
        <f>'2.4'!CC30/'3.1.a'!$L$183</f>
        <v>0</v>
      </c>
      <c r="CD30" s="221">
        <f>'2.4'!CD30/'3.1.a'!$L$183</f>
        <v>1.2123528841213815E-2</v>
      </c>
      <c r="CE30" s="220">
        <f>'2.4'!CE30/'3.1.a'!$M$183</f>
        <v>3.0813816996121254E-3</v>
      </c>
      <c r="CF30" s="144">
        <f>'2.4'!CF30/'3.1.a'!$M$183</f>
        <v>0</v>
      </c>
      <c r="CG30" s="144">
        <f>'2.4'!CG30/'3.1.a'!$M$183</f>
        <v>0</v>
      </c>
      <c r="CH30" s="144">
        <f>'2.4'!CH30/'3.1.a'!$M$183</f>
        <v>3.0813816996121254E-3</v>
      </c>
      <c r="CI30" s="144">
        <f>'2.4'!CI30/'3.1.a'!$M$183</f>
        <v>3.8277832950279309E-3</v>
      </c>
      <c r="CJ30" s="144">
        <f>'2.4'!CJ30/'3.1.a'!$M$183</f>
        <v>7.8770590948180116E-3</v>
      </c>
      <c r="CK30" s="144">
        <f>'2.4'!CK30/'3.1.a'!$M$183</f>
        <v>0</v>
      </c>
      <c r="CL30" s="144">
        <f>'2.4'!CL30/'3.1.a'!$M$183</f>
        <v>1.4786224089458068E-2</v>
      </c>
      <c r="CM30" s="220">
        <f>'2.4'!CM30/'3.1.a'!$N$183</f>
        <v>2.3203449670920759E-3</v>
      </c>
      <c r="CN30" s="144">
        <f>'2.4'!CN30/'3.1.a'!$N$183</f>
        <v>0</v>
      </c>
      <c r="CO30" s="144">
        <f>'2.4'!CO30/'3.1.a'!$N$183</f>
        <v>0</v>
      </c>
      <c r="CP30" s="144">
        <f>'2.4'!CP30/'3.1.a'!$N$183</f>
        <v>2.3203449670920759E-3</v>
      </c>
      <c r="CQ30" s="144">
        <f>'2.4'!CQ30/'3.1.a'!$N$183</f>
        <v>5.1683593158080863E-3</v>
      </c>
      <c r="CR30" s="94" t="s">
        <v>826</v>
      </c>
      <c r="CS30" s="144">
        <f>'2.4'!CS30/'3.1.a'!$N$183</f>
        <v>0</v>
      </c>
      <c r="CT30" s="94" t="s">
        <v>826</v>
      </c>
    </row>
    <row r="31" spans="1:98" ht="20" customHeight="1" x14ac:dyDescent="0.2">
      <c r="A31" s="122" t="s">
        <v>424</v>
      </c>
      <c r="B31" s="121" t="s">
        <v>252</v>
      </c>
      <c r="C31" s="220">
        <f>'2.4'!C31/'3.1.a'!$C$183</f>
        <v>4.5213638106312475E-4</v>
      </c>
      <c r="D31" s="144">
        <f>'2.4'!D31/'3.1.a'!$C$183</f>
        <v>0</v>
      </c>
      <c r="E31" s="144">
        <f>'2.4'!E31/'3.1.a'!$C$183</f>
        <v>0</v>
      </c>
      <c r="F31" s="144">
        <f>'2.4'!F31/'3.1.a'!$C$183</f>
        <v>4.5213638106312475E-4</v>
      </c>
      <c r="G31" s="144">
        <f>'2.4'!G31/'3.1.a'!$C$183</f>
        <v>2.7390381316963133E-5</v>
      </c>
      <c r="H31" s="144">
        <f>'2.4'!H31/'3.1.a'!$C$183</f>
        <v>6.7339886248738053E-5</v>
      </c>
      <c r="I31" s="144">
        <f>'2.4'!I31/'3.1.a'!$C$183</f>
        <v>0</v>
      </c>
      <c r="J31" s="221">
        <f>'2.4'!J31/'3.1.a'!$C$183</f>
        <v>5.4686664862882602E-4</v>
      </c>
      <c r="K31" s="220">
        <f>'2.4'!K31/'3.1.a'!$D$183</f>
        <v>1.9602851870106441E-5</v>
      </c>
      <c r="L31" s="144">
        <f>'2.4'!L31/'3.1.a'!$D$183</f>
        <v>0</v>
      </c>
      <c r="M31" s="144">
        <f>'2.4'!M31/'3.1.a'!$D$183</f>
        <v>0</v>
      </c>
      <c r="N31" s="144">
        <f>'2.4'!N31/'3.1.a'!$D$183</f>
        <v>1.9602851870106441E-5</v>
      </c>
      <c r="O31" s="144">
        <f>'2.4'!O31/'3.1.a'!$D$183</f>
        <v>1.5551949091738334E-5</v>
      </c>
      <c r="P31" s="144">
        <f>'2.4'!P31/'3.1.a'!$D$183</f>
        <v>4.9566722760947282E-5</v>
      </c>
      <c r="Q31" s="144">
        <f>'2.4'!Q31/'3.1.a'!$D$183</f>
        <v>0</v>
      </c>
      <c r="R31" s="221">
        <f>'2.4'!R31/'3.1.a'!$D$183</f>
        <v>8.4721523722792053E-5</v>
      </c>
      <c r="S31" s="220">
        <f>'2.4'!S31/'3.1.a'!$E$183</f>
        <v>-3.0177489644149481E-5</v>
      </c>
      <c r="T31" s="144">
        <f>'2.4'!T31/'3.1.a'!$E$183</f>
        <v>0</v>
      </c>
      <c r="U31" s="144">
        <f>'2.4'!U31/'3.1.a'!$E$183</f>
        <v>0</v>
      </c>
      <c r="V31" s="144">
        <f>'2.4'!V31/'3.1.a'!$E$183</f>
        <v>-3.0177489644149481E-5</v>
      </c>
      <c r="W31" s="144">
        <f>'2.4'!W31/'3.1.a'!$E$183</f>
        <v>3.4400749644842108E-5</v>
      </c>
      <c r="X31" s="144">
        <f>'2.4'!X31/'3.1.a'!$E$183</f>
        <v>4.33936712380264E-5</v>
      </c>
      <c r="Y31" s="144">
        <f>'2.4'!Y31/'3.1.a'!$E$183</f>
        <v>0</v>
      </c>
      <c r="Z31" s="221">
        <f>'2.4'!Z31/'3.1.a'!$E$183</f>
        <v>4.7616931238719031E-5</v>
      </c>
      <c r="AA31" s="220">
        <f>'2.4'!AA31/'3.1.a'!$F$183</f>
        <v>8.7013078027518435E-6</v>
      </c>
      <c r="AB31" s="144">
        <f>'2.4'!AB31/'3.1.a'!$F$183</f>
        <v>0</v>
      </c>
      <c r="AC31" s="144">
        <f>'2.4'!AC31/'3.1.a'!$F$183</f>
        <v>0</v>
      </c>
      <c r="AD31" s="144">
        <f>'2.4'!AD31/'3.1.a'!$F$183</f>
        <v>8.7013078027518435E-6</v>
      </c>
      <c r="AE31" s="144">
        <f>'2.4'!AE31/'3.1.a'!$F$183</f>
        <v>2.585930063269712E-5</v>
      </c>
      <c r="AF31" s="144">
        <f>'2.4'!AF31/'3.1.a'!$F$183</f>
        <v>4.4509251840763565E-5</v>
      </c>
      <c r="AG31" s="144">
        <f>'2.4'!AG31/'3.1.a'!$F$183</f>
        <v>0</v>
      </c>
      <c r="AH31" s="221">
        <f>'2.4'!AH31/'3.1.a'!$F$183</f>
        <v>7.9069860276212515E-5</v>
      </c>
      <c r="AI31" s="220">
        <f>'2.4'!AI31/'3.1.a'!$G$183</f>
        <v>2.1225364702931487E-4</v>
      </c>
      <c r="AJ31" s="144">
        <f>'2.4'!AJ31/'3.1.a'!$G$183</f>
        <v>0</v>
      </c>
      <c r="AK31" s="144">
        <f>'2.4'!AK31/'3.1.a'!$G$183</f>
        <v>0</v>
      </c>
      <c r="AL31" s="144">
        <f>'2.4'!AL31/'3.1.a'!$G$183</f>
        <v>2.1225364702931487E-4</v>
      </c>
      <c r="AM31" s="144">
        <f>'2.4'!AM31/'3.1.a'!$G$183</f>
        <v>3.9334078695569937E-5</v>
      </c>
      <c r="AN31" s="144">
        <f>'2.4'!AN31/'3.1.a'!$G$183</f>
        <v>3.8518345205437734E-5</v>
      </c>
      <c r="AO31" s="144">
        <f>'2.4'!AO31/'3.1.a'!$G$183</f>
        <v>0</v>
      </c>
      <c r="AP31" s="221">
        <f>'2.4'!AP31/'3.1.a'!$G$183</f>
        <v>2.9010607093032253E-4</v>
      </c>
      <c r="AQ31" s="220">
        <f>'2.4'!AQ31/'3.1.a'!$H$183</f>
        <v>2.2085719672029709E-4</v>
      </c>
      <c r="AR31" s="144">
        <f>'2.4'!AR31/'3.1.a'!$H$183</f>
        <v>0</v>
      </c>
      <c r="AS31" s="144">
        <f>'2.4'!AS31/'3.1.a'!$H$183</f>
        <v>0</v>
      </c>
      <c r="AT31" s="144">
        <f>'2.4'!AT31/'3.1.a'!$H$183</f>
        <v>2.2085719672029709E-4</v>
      </c>
      <c r="AU31" s="144">
        <f>'2.4'!AU31/'3.1.a'!$H$183</f>
        <v>8.8547602208017053E-6</v>
      </c>
      <c r="AV31" s="144">
        <f>'2.4'!AV31/'3.1.a'!$H$183</f>
        <v>3.6278219196245628E-5</v>
      </c>
      <c r="AW31" s="144">
        <f>'2.4'!AW31/'3.1.a'!$H$183</f>
        <v>0</v>
      </c>
      <c r="AX31" s="221">
        <f>'2.4'!AX31/'3.1.a'!$H$183</f>
        <v>2.6599017613734442E-4</v>
      </c>
      <c r="AY31" s="220">
        <f>'2.4'!AY31/'3.1.a'!$I$183</f>
        <v>2.9186608781036861E-5</v>
      </c>
      <c r="AZ31" s="144">
        <f>'2.4'!AZ31/'3.1.a'!$I$183</f>
        <v>0</v>
      </c>
      <c r="BA31" s="144">
        <f>'2.4'!BA31/'3.1.a'!$I$183</f>
        <v>0</v>
      </c>
      <c r="BB31" s="144">
        <f>'2.4'!BB31/'3.1.a'!$I$183</f>
        <v>2.9186608781036861E-5</v>
      </c>
      <c r="BC31" s="144">
        <f>'2.4'!BC31/'3.1.a'!$I$183</f>
        <v>9.1177908653048611E-6</v>
      </c>
      <c r="BD31" s="144">
        <f>'2.4'!BD31/'3.1.a'!$I$183</f>
        <v>4.6714840774003208E-5</v>
      </c>
      <c r="BE31" s="144">
        <f>'2.4'!BE31/'3.1.a'!$I$183</f>
        <v>0</v>
      </c>
      <c r="BF31" s="221">
        <f>'2.4'!BF31/'3.1.a'!$I$183</f>
        <v>8.5019240420344935E-5</v>
      </c>
      <c r="BG31" s="220">
        <f>'2.4'!BG31/'3.1.a'!$J$183</f>
        <v>1.6918822298788011E-4</v>
      </c>
      <c r="BH31" s="144">
        <f>'2.4'!BH31/'3.1.a'!$J$183</f>
        <v>0</v>
      </c>
      <c r="BI31" s="144">
        <f>'2.4'!BI31/'3.1.a'!$J$183</f>
        <v>0</v>
      </c>
      <c r="BJ31" s="144">
        <f>'2.4'!BJ31/'3.1.a'!$J$183</f>
        <v>1.6918822298788011E-4</v>
      </c>
      <c r="BK31" s="144">
        <f>'2.4'!BK31/'3.1.a'!$J$183</f>
        <v>1.2367417639628054E-5</v>
      </c>
      <c r="BL31" s="144">
        <f>'2.4'!BL31/'3.1.a'!$J$183</f>
        <v>2.3998390004736215E-5</v>
      </c>
      <c r="BM31" s="144">
        <f>'2.4'!BM31/'3.1.a'!$J$183</f>
        <v>0</v>
      </c>
      <c r="BN31" s="221">
        <f>'2.4'!BN31/'3.1.a'!$J$183</f>
        <v>2.055540306322444E-4</v>
      </c>
      <c r="BO31" s="220">
        <f>'2.4'!BO31/'3.1.a'!$K$183</f>
        <v>2.5373131795319378E-5</v>
      </c>
      <c r="BP31" s="144">
        <f>'2.4'!BP31/'3.1.a'!$K$183</f>
        <v>0</v>
      </c>
      <c r="BQ31" s="144">
        <f>'2.4'!BQ31/'3.1.a'!$K$183</f>
        <v>0</v>
      </c>
      <c r="BR31" s="144">
        <f>'2.4'!BR31/'3.1.a'!$K$183</f>
        <v>2.5373131795319378E-5</v>
      </c>
      <c r="BS31" s="144">
        <f>'2.4'!BS31/'3.1.a'!$K$183</f>
        <v>1.9029284658889651E-5</v>
      </c>
      <c r="BT31" s="144">
        <f>'2.4'!BT31/'3.1.a'!$K$183</f>
        <v>3.6151594015597351E-5</v>
      </c>
      <c r="BU31" s="144">
        <f>'2.4'!BU31/'3.1.a'!$K$183</f>
        <v>0</v>
      </c>
      <c r="BV31" s="221">
        <f>'2.4'!BV31/'3.1.a'!$K$183</f>
        <v>8.0554010469806379E-5</v>
      </c>
      <c r="BW31" s="220">
        <f>'2.4'!BW31/'3.1.a'!$L$183</f>
        <v>4.5065759317705964E-5</v>
      </c>
      <c r="BX31" s="144">
        <f>'2.4'!BX31/'3.1.a'!$L$183</f>
        <v>0</v>
      </c>
      <c r="BY31" s="144">
        <f>'2.4'!BY31/'3.1.a'!$L$183</f>
        <v>0</v>
      </c>
      <c r="BZ31" s="144">
        <f>'2.4'!BZ31/'3.1.a'!$L$183</f>
        <v>4.5065759317705964E-5</v>
      </c>
      <c r="CA31" s="144">
        <f>'2.4'!CA31/'3.1.a'!$L$183</f>
        <v>1.0028333586182191E-5</v>
      </c>
      <c r="CB31" s="144">
        <f>'2.4'!CB31/'3.1.a'!$L$183</f>
        <v>5.9642775483341688E-5</v>
      </c>
      <c r="CC31" s="144">
        <f>'2.4'!CC31/'3.1.a'!$L$183</f>
        <v>0</v>
      </c>
      <c r="CD31" s="221">
        <f>'2.4'!CD31/'3.1.a'!$L$183</f>
        <v>1.1473686838722983E-4</v>
      </c>
      <c r="CE31" s="220">
        <f>'2.4'!CE31/'3.1.a'!$M$183</f>
        <v>6.809386115473281E-5</v>
      </c>
      <c r="CF31" s="144">
        <f>'2.4'!CF31/'3.1.a'!$M$183</f>
        <v>0</v>
      </c>
      <c r="CG31" s="144">
        <f>'2.4'!CG31/'3.1.a'!$M$183</f>
        <v>0</v>
      </c>
      <c r="CH31" s="144">
        <f>'2.4'!CH31/'3.1.a'!$M$183</f>
        <v>6.809386115473281E-5</v>
      </c>
      <c r="CI31" s="144">
        <f>'2.4'!CI31/'3.1.a'!$M$183</f>
        <v>2.4159272799950185E-5</v>
      </c>
      <c r="CJ31" s="144">
        <f>'2.4'!CJ31/'3.1.a'!$M$183</f>
        <v>9.2876919961728063E-5</v>
      </c>
      <c r="CK31" s="144">
        <f>'2.4'!CK31/'3.1.a'!$M$183</f>
        <v>0</v>
      </c>
      <c r="CL31" s="144">
        <f>'2.4'!CL31/'3.1.a'!$M$183</f>
        <v>1.8513005391641106E-4</v>
      </c>
      <c r="CM31" s="220">
        <f>'2.4'!CM31/'3.1.a'!$N$183</f>
        <v>1.3971742872588135E-4</v>
      </c>
      <c r="CN31" s="144">
        <f>'2.4'!CN31/'3.1.a'!$N$183</f>
        <v>0</v>
      </c>
      <c r="CO31" s="144">
        <f>'2.4'!CO31/'3.1.a'!$N$183</f>
        <v>0</v>
      </c>
      <c r="CP31" s="144">
        <f>'2.4'!CP31/'3.1.a'!$N$183</f>
        <v>1.3971742872588135E-4</v>
      </c>
      <c r="CQ31" s="144">
        <f>'2.4'!CQ31/'3.1.a'!$N$183</f>
        <v>3.1609092207990865E-5</v>
      </c>
      <c r="CR31" s="94" t="s">
        <v>826</v>
      </c>
      <c r="CS31" s="144">
        <f>'2.4'!CS31/'3.1.a'!$N$183</f>
        <v>0</v>
      </c>
      <c r="CT31" s="94" t="s">
        <v>826</v>
      </c>
    </row>
    <row r="32" spans="1:98" ht="20" customHeight="1" x14ac:dyDescent="0.2">
      <c r="A32" s="122" t="s">
        <v>425</v>
      </c>
      <c r="B32" s="121" t="s">
        <v>253</v>
      </c>
      <c r="C32" s="220">
        <f>'2.4'!C32/'3.1.a'!$C$183</f>
        <v>5.1433334737574585E-6</v>
      </c>
      <c r="D32" s="144">
        <f>'2.4'!D32/'3.1.a'!$C$183</f>
        <v>0</v>
      </c>
      <c r="E32" s="144">
        <f>'2.4'!E32/'3.1.a'!$C$183</f>
        <v>0</v>
      </c>
      <c r="F32" s="144">
        <f>'2.4'!F32/'3.1.a'!$C$183</f>
        <v>5.1433334737574585E-6</v>
      </c>
      <c r="G32" s="144">
        <f>'2.4'!G32/'3.1.a'!$C$183</f>
        <v>2.3451772547915549E-9</v>
      </c>
      <c r="H32" s="144">
        <f>'2.4'!H32/'3.1.a'!$C$183</f>
        <v>0</v>
      </c>
      <c r="I32" s="144">
        <f>'2.4'!I32/'3.1.a'!$C$183</f>
        <v>0</v>
      </c>
      <c r="J32" s="221">
        <f>'2.4'!J32/'3.1.a'!$C$183</f>
        <v>5.1456786510122501E-6</v>
      </c>
      <c r="K32" s="220">
        <f>'2.4'!K32/'3.1.a'!$D$183</f>
        <v>6.2467384988330547E-6</v>
      </c>
      <c r="L32" s="144">
        <f>'2.4'!L32/'3.1.a'!$D$183</f>
        <v>0</v>
      </c>
      <c r="M32" s="144">
        <f>'2.4'!M32/'3.1.a'!$D$183</f>
        <v>0</v>
      </c>
      <c r="N32" s="144">
        <f>'2.4'!N32/'3.1.a'!$D$183</f>
        <v>6.2467384988330547E-6</v>
      </c>
      <c r="O32" s="144">
        <f>'2.4'!O32/'3.1.a'!$D$183</f>
        <v>3.6904913693548689E-10</v>
      </c>
      <c r="P32" s="144">
        <f>'2.4'!P32/'3.1.a'!$D$183</f>
        <v>0</v>
      </c>
      <c r="Q32" s="144">
        <f>'2.4'!Q32/'3.1.a'!$D$183</f>
        <v>0</v>
      </c>
      <c r="R32" s="221">
        <f>'2.4'!R32/'3.1.a'!$D$183</f>
        <v>6.2471075479699902E-6</v>
      </c>
      <c r="S32" s="220">
        <f>'2.4'!S32/'3.1.a'!$E$183</f>
        <v>6.6188595706847278E-6</v>
      </c>
      <c r="T32" s="144">
        <f>'2.4'!T32/'3.1.a'!$E$183</f>
        <v>0</v>
      </c>
      <c r="U32" s="144">
        <f>'2.4'!U32/'3.1.a'!$E$183</f>
        <v>0</v>
      </c>
      <c r="V32" s="144">
        <f>'2.4'!V32/'3.1.a'!$E$183</f>
        <v>6.6188595706847278E-6</v>
      </c>
      <c r="W32" s="144">
        <f>'2.4'!W32/'3.1.a'!$E$183</f>
        <v>0</v>
      </c>
      <c r="X32" s="144">
        <f>'2.4'!X32/'3.1.a'!$E$183</f>
        <v>0</v>
      </c>
      <c r="Y32" s="144">
        <f>'2.4'!Y32/'3.1.a'!$E$183</f>
        <v>0</v>
      </c>
      <c r="Z32" s="221">
        <f>'2.4'!Z32/'3.1.a'!$E$183</f>
        <v>6.6188595706847278E-6</v>
      </c>
      <c r="AA32" s="220">
        <f>'2.4'!AA32/'3.1.a'!$F$183</f>
        <v>1.294048275673862E-5</v>
      </c>
      <c r="AB32" s="144">
        <f>'2.4'!AB32/'3.1.a'!$F$183</f>
        <v>0</v>
      </c>
      <c r="AC32" s="144">
        <f>'2.4'!AC32/'3.1.a'!$F$183</f>
        <v>0</v>
      </c>
      <c r="AD32" s="144">
        <f>'2.4'!AD32/'3.1.a'!$F$183</f>
        <v>1.294048275673862E-5</v>
      </c>
      <c r="AE32" s="144">
        <f>'2.4'!AE32/'3.1.a'!$F$183</f>
        <v>2.8851018799355319E-8</v>
      </c>
      <c r="AF32" s="144">
        <f>'2.4'!AF32/'3.1.a'!$F$183</f>
        <v>0</v>
      </c>
      <c r="AG32" s="144">
        <f>'2.4'!AG32/'3.1.a'!$F$183</f>
        <v>0</v>
      </c>
      <c r="AH32" s="221">
        <f>'2.4'!AH32/'3.1.a'!$F$183</f>
        <v>1.2969333775537976E-5</v>
      </c>
      <c r="AI32" s="220">
        <f>'2.4'!AI32/'3.1.a'!$G$183</f>
        <v>1.4774352949228002E-5</v>
      </c>
      <c r="AJ32" s="144">
        <f>'2.4'!AJ32/'3.1.a'!$G$183</f>
        <v>0</v>
      </c>
      <c r="AK32" s="144">
        <f>'2.4'!AK32/'3.1.a'!$G$183</f>
        <v>0</v>
      </c>
      <c r="AL32" s="144">
        <f>'2.4'!AL32/'3.1.a'!$G$183</f>
        <v>1.4774352949228002E-5</v>
      </c>
      <c r="AM32" s="144">
        <f>'2.4'!AM32/'3.1.a'!$G$183</f>
        <v>0</v>
      </c>
      <c r="AN32" s="144">
        <f>'2.4'!AN32/'3.1.a'!$G$183</f>
        <v>0</v>
      </c>
      <c r="AO32" s="144">
        <f>'2.4'!AO32/'3.1.a'!$G$183</f>
        <v>0</v>
      </c>
      <c r="AP32" s="221">
        <f>'2.4'!AP32/'3.1.a'!$G$183</f>
        <v>1.4774352949228002E-5</v>
      </c>
      <c r="AQ32" s="220">
        <f>'2.4'!AQ32/'3.1.a'!$H$183</f>
        <v>1.0133448344479214E-5</v>
      </c>
      <c r="AR32" s="144">
        <f>'2.4'!AR32/'3.1.a'!$H$183</f>
        <v>0</v>
      </c>
      <c r="AS32" s="144">
        <f>'2.4'!AS32/'3.1.a'!$H$183</f>
        <v>0</v>
      </c>
      <c r="AT32" s="144">
        <f>'2.4'!AT32/'3.1.a'!$H$183</f>
        <v>1.0133448344479214E-5</v>
      </c>
      <c r="AU32" s="144">
        <f>'2.4'!AU32/'3.1.a'!$H$183</f>
        <v>0</v>
      </c>
      <c r="AV32" s="144">
        <f>'2.4'!AV32/'3.1.a'!$H$183</f>
        <v>0</v>
      </c>
      <c r="AW32" s="144">
        <f>'2.4'!AW32/'3.1.a'!$H$183</f>
        <v>0</v>
      </c>
      <c r="AX32" s="221">
        <f>'2.4'!AX32/'3.1.a'!$H$183</f>
        <v>1.0133448344479214E-5</v>
      </c>
      <c r="AY32" s="220">
        <f>'2.4'!AY32/'3.1.a'!$I$183</f>
        <v>9.1514085672339992E-6</v>
      </c>
      <c r="AZ32" s="144">
        <f>'2.4'!AZ32/'3.1.a'!$I$183</f>
        <v>0</v>
      </c>
      <c r="BA32" s="144">
        <f>'2.4'!BA32/'3.1.a'!$I$183</f>
        <v>0</v>
      </c>
      <c r="BB32" s="144">
        <f>'2.4'!BB32/'3.1.a'!$I$183</f>
        <v>9.1514085672339992E-6</v>
      </c>
      <c r="BC32" s="144">
        <f>'2.4'!BC32/'3.1.a'!$I$183</f>
        <v>1.1294464095673413E-9</v>
      </c>
      <c r="BD32" s="144">
        <f>'2.4'!BD32/'3.1.a'!$I$183</f>
        <v>0</v>
      </c>
      <c r="BE32" s="144">
        <f>'2.4'!BE32/'3.1.a'!$I$183</f>
        <v>0</v>
      </c>
      <c r="BF32" s="221">
        <f>'2.4'!BF32/'3.1.a'!$I$183</f>
        <v>9.1525380136435678E-6</v>
      </c>
      <c r="BG32" s="220">
        <f>'2.4'!BG32/'3.1.a'!$J$183</f>
        <v>7.5873768345476585E-6</v>
      </c>
      <c r="BH32" s="144">
        <f>'2.4'!BH32/'3.1.a'!$J$183</f>
        <v>0</v>
      </c>
      <c r="BI32" s="144">
        <f>'2.4'!BI32/'3.1.a'!$J$183</f>
        <v>0</v>
      </c>
      <c r="BJ32" s="144">
        <f>'2.4'!BJ32/'3.1.a'!$J$183</f>
        <v>7.5873768345476585E-6</v>
      </c>
      <c r="BK32" s="144">
        <f>'2.4'!BK32/'3.1.a'!$J$183</f>
        <v>0</v>
      </c>
      <c r="BL32" s="144">
        <f>'2.4'!BL32/'3.1.a'!$J$183</f>
        <v>0</v>
      </c>
      <c r="BM32" s="144">
        <f>'2.4'!BM32/'3.1.a'!$J$183</f>
        <v>0</v>
      </c>
      <c r="BN32" s="221">
        <f>'2.4'!BN32/'3.1.a'!$J$183</f>
        <v>7.5873768345476585E-6</v>
      </c>
      <c r="BO32" s="220">
        <f>'2.4'!BO32/'3.1.a'!$K$183</f>
        <v>7.3937600666519986E-6</v>
      </c>
      <c r="BP32" s="144">
        <f>'2.4'!BP32/'3.1.a'!$K$183</f>
        <v>0</v>
      </c>
      <c r="BQ32" s="144">
        <f>'2.4'!BQ32/'3.1.a'!$K$183</f>
        <v>0</v>
      </c>
      <c r="BR32" s="144">
        <f>'2.4'!BR32/'3.1.a'!$K$183</f>
        <v>7.3937600666519986E-6</v>
      </c>
      <c r="BS32" s="144">
        <f>'2.4'!BS32/'3.1.a'!$K$183</f>
        <v>0</v>
      </c>
      <c r="BT32" s="144">
        <f>'2.4'!BT32/'3.1.a'!$K$183</f>
        <v>0</v>
      </c>
      <c r="BU32" s="144">
        <f>'2.4'!BU32/'3.1.a'!$K$183</f>
        <v>0</v>
      </c>
      <c r="BV32" s="221">
        <f>'2.4'!BV32/'3.1.a'!$K$183</f>
        <v>7.3937600666519986E-6</v>
      </c>
      <c r="BW32" s="220">
        <f>'2.4'!BW32/'3.1.a'!$L$183</f>
        <v>6.0352771737299016E-6</v>
      </c>
      <c r="BX32" s="144">
        <f>'2.4'!BX32/'3.1.a'!$L$183</f>
        <v>0</v>
      </c>
      <c r="BY32" s="144">
        <f>'2.4'!BY32/'3.1.a'!$L$183</f>
        <v>0</v>
      </c>
      <c r="BZ32" s="144">
        <f>'2.4'!BZ32/'3.1.a'!$L$183</f>
        <v>6.0352771737299016E-6</v>
      </c>
      <c r="CA32" s="144">
        <f>'2.4'!CA32/'3.1.a'!$L$183</f>
        <v>0</v>
      </c>
      <c r="CB32" s="144">
        <f>'2.4'!CB32/'3.1.a'!$L$183</f>
        <v>0</v>
      </c>
      <c r="CC32" s="144">
        <f>'2.4'!CC32/'3.1.a'!$L$183</f>
        <v>0</v>
      </c>
      <c r="CD32" s="221">
        <f>'2.4'!CD32/'3.1.a'!$L$183</f>
        <v>6.0352771737299016E-6</v>
      </c>
      <c r="CE32" s="220">
        <f>'2.4'!CE32/'3.1.a'!$M$183</f>
        <v>3.9093614530208108E-6</v>
      </c>
      <c r="CF32" s="144">
        <f>'2.4'!CF32/'3.1.a'!$M$183</f>
        <v>0</v>
      </c>
      <c r="CG32" s="144">
        <f>'2.4'!CG32/'3.1.a'!$M$183</f>
        <v>0</v>
      </c>
      <c r="CH32" s="144">
        <f>'2.4'!CH32/'3.1.a'!$M$183</f>
        <v>3.9093614530208108E-6</v>
      </c>
      <c r="CI32" s="144">
        <f>'2.4'!CI32/'3.1.a'!$M$183</f>
        <v>2.6883919430768722E-8</v>
      </c>
      <c r="CJ32" s="144">
        <f>'2.4'!CJ32/'3.1.a'!$M$183</f>
        <v>0</v>
      </c>
      <c r="CK32" s="144">
        <f>'2.4'!CK32/'3.1.a'!$M$183</f>
        <v>0</v>
      </c>
      <c r="CL32" s="144">
        <f>'2.4'!CL32/'3.1.a'!$M$183</f>
        <v>3.936245372451579E-6</v>
      </c>
      <c r="CM32" s="220">
        <f>'2.4'!CM32/'3.1.a'!$N$183</f>
        <v>3.5127463329066566E-6</v>
      </c>
      <c r="CN32" s="144">
        <f>'2.4'!CN32/'3.1.a'!$N$183</f>
        <v>0</v>
      </c>
      <c r="CO32" s="144">
        <f>'2.4'!CO32/'3.1.a'!$N$183</f>
        <v>0</v>
      </c>
      <c r="CP32" s="144">
        <f>'2.4'!CP32/'3.1.a'!$N$183</f>
        <v>3.5127463329066566E-6</v>
      </c>
      <c r="CQ32" s="144">
        <f>'2.4'!CQ32/'3.1.a'!$N$183</f>
        <v>0</v>
      </c>
      <c r="CR32" s="94" t="s">
        <v>826</v>
      </c>
      <c r="CS32" s="144">
        <f>'2.4'!CS32/'3.1.a'!$N$183</f>
        <v>0</v>
      </c>
      <c r="CT32" s="94" t="s">
        <v>826</v>
      </c>
    </row>
    <row r="33" spans="1:98" ht="20" customHeight="1" x14ac:dyDescent="0.2">
      <c r="A33" s="122" t="s">
        <v>426</v>
      </c>
      <c r="B33" s="121" t="s">
        <v>254</v>
      </c>
      <c r="C33" s="220">
        <f>'2.4'!C33/'3.1.a'!$C$183</f>
        <v>-1.6746218754624151E-4</v>
      </c>
      <c r="D33" s="144">
        <f>'2.4'!D33/'3.1.a'!$C$183</f>
        <v>0</v>
      </c>
      <c r="E33" s="144">
        <f>'2.4'!E33/'3.1.a'!$C$183</f>
        <v>0</v>
      </c>
      <c r="F33" s="144">
        <f>'2.4'!F33/'3.1.a'!$C$183</f>
        <v>-1.6746218754624151E-4</v>
      </c>
      <c r="G33" s="144">
        <f>'2.4'!G33/'3.1.a'!$C$183</f>
        <v>0</v>
      </c>
      <c r="H33" s="144">
        <f>'2.4'!H33/'3.1.a'!$C$183</f>
        <v>0</v>
      </c>
      <c r="I33" s="144">
        <f>'2.4'!I33/'3.1.a'!$C$183</f>
        <v>0</v>
      </c>
      <c r="J33" s="221">
        <f>'2.4'!J33/'3.1.a'!$C$183</f>
        <v>-1.6746218754624151E-4</v>
      </c>
      <c r="K33" s="220">
        <f>'2.4'!K33/'3.1.a'!$D$183</f>
        <v>-7.1811760501711236E-4</v>
      </c>
      <c r="L33" s="144">
        <f>'2.4'!L33/'3.1.a'!$D$183</f>
        <v>0</v>
      </c>
      <c r="M33" s="144">
        <f>'2.4'!M33/'3.1.a'!$D$183</f>
        <v>0</v>
      </c>
      <c r="N33" s="144">
        <f>'2.4'!N33/'3.1.a'!$D$183</f>
        <v>-7.1811760501711236E-4</v>
      </c>
      <c r="O33" s="144">
        <f>'2.4'!O33/'3.1.a'!$D$183</f>
        <v>0</v>
      </c>
      <c r="P33" s="144">
        <f>'2.4'!P33/'3.1.a'!$D$183</f>
        <v>0</v>
      </c>
      <c r="Q33" s="144">
        <f>'2.4'!Q33/'3.1.a'!$D$183</f>
        <v>0</v>
      </c>
      <c r="R33" s="221">
        <f>'2.4'!R33/'3.1.a'!$D$183</f>
        <v>-7.1811760501711236E-4</v>
      </c>
      <c r="S33" s="220">
        <f>'2.4'!S33/'3.1.a'!$E$183</f>
        <v>-3.1158355730296012E-4</v>
      </c>
      <c r="T33" s="144">
        <f>'2.4'!T33/'3.1.a'!$E$183</f>
        <v>0</v>
      </c>
      <c r="U33" s="144">
        <f>'2.4'!U33/'3.1.a'!$E$183</f>
        <v>0</v>
      </c>
      <c r="V33" s="144">
        <f>'2.4'!V33/'3.1.a'!$E$183</f>
        <v>-3.1158355730296012E-4</v>
      </c>
      <c r="W33" s="144">
        <f>'2.4'!W33/'3.1.a'!$E$183</f>
        <v>0</v>
      </c>
      <c r="X33" s="144">
        <f>'2.4'!X33/'3.1.a'!$E$183</f>
        <v>0</v>
      </c>
      <c r="Y33" s="144">
        <f>'2.4'!Y33/'3.1.a'!$E$183</f>
        <v>0</v>
      </c>
      <c r="Z33" s="221">
        <f>'2.4'!Z33/'3.1.a'!$E$183</f>
        <v>-3.1158355730296012E-4</v>
      </c>
      <c r="AA33" s="220">
        <f>'2.4'!AA33/'3.1.a'!$F$183</f>
        <v>-5.8966519691673385E-4</v>
      </c>
      <c r="AB33" s="144">
        <f>'2.4'!AB33/'3.1.a'!$F$183</f>
        <v>0</v>
      </c>
      <c r="AC33" s="144">
        <f>'2.4'!AC33/'3.1.a'!$F$183</f>
        <v>0</v>
      </c>
      <c r="AD33" s="144">
        <f>'2.4'!AD33/'3.1.a'!$F$183</f>
        <v>-5.8966519691673385E-4</v>
      </c>
      <c r="AE33" s="144">
        <f>'2.4'!AE33/'3.1.a'!$F$183</f>
        <v>0</v>
      </c>
      <c r="AF33" s="144">
        <f>'2.4'!AF33/'3.1.a'!$F$183</f>
        <v>0</v>
      </c>
      <c r="AG33" s="144">
        <f>'2.4'!AG33/'3.1.a'!$F$183</f>
        <v>0</v>
      </c>
      <c r="AH33" s="221">
        <f>'2.4'!AH33/'3.1.a'!$F$183</f>
        <v>-5.8966519691673385E-4</v>
      </c>
      <c r="AI33" s="220">
        <f>'2.4'!AI33/'3.1.a'!$G$183</f>
        <v>-1.2462975217656211E-3</v>
      </c>
      <c r="AJ33" s="144">
        <f>'2.4'!AJ33/'3.1.a'!$G$183</f>
        <v>0</v>
      </c>
      <c r="AK33" s="144">
        <f>'2.4'!AK33/'3.1.a'!$G$183</f>
        <v>0</v>
      </c>
      <c r="AL33" s="144">
        <f>'2.4'!AL33/'3.1.a'!$G$183</f>
        <v>-1.2462975217656211E-3</v>
      </c>
      <c r="AM33" s="144">
        <f>'2.4'!AM33/'3.1.a'!$G$183</f>
        <v>0</v>
      </c>
      <c r="AN33" s="144">
        <f>'2.4'!AN33/'3.1.a'!$G$183</f>
        <v>0</v>
      </c>
      <c r="AO33" s="144">
        <f>'2.4'!AO33/'3.1.a'!$G$183</f>
        <v>0</v>
      </c>
      <c r="AP33" s="221">
        <f>'2.4'!AP33/'3.1.a'!$G$183</f>
        <v>-1.2462975217656211E-3</v>
      </c>
      <c r="AQ33" s="220">
        <f>'2.4'!AQ33/'3.1.a'!$H$183</f>
        <v>-7.9330650743430348E-4</v>
      </c>
      <c r="AR33" s="144">
        <f>'2.4'!AR33/'3.1.a'!$H$183</f>
        <v>0</v>
      </c>
      <c r="AS33" s="144">
        <f>'2.4'!AS33/'3.1.a'!$H$183</f>
        <v>0</v>
      </c>
      <c r="AT33" s="144">
        <f>'2.4'!AT33/'3.1.a'!$H$183</f>
        <v>-7.9330650743430348E-4</v>
      </c>
      <c r="AU33" s="144">
        <f>'2.4'!AU33/'3.1.a'!$H$183</f>
        <v>0</v>
      </c>
      <c r="AV33" s="144">
        <f>'2.4'!AV33/'3.1.a'!$H$183</f>
        <v>0</v>
      </c>
      <c r="AW33" s="144">
        <f>'2.4'!AW33/'3.1.a'!$H$183</f>
        <v>0</v>
      </c>
      <c r="AX33" s="221">
        <f>'2.4'!AX33/'3.1.a'!$H$183</f>
        <v>-7.9330650743430348E-4</v>
      </c>
      <c r="AY33" s="220">
        <f>'2.4'!AY33/'3.1.a'!$I$183</f>
        <v>-5.3385539204520811E-4</v>
      </c>
      <c r="AZ33" s="144">
        <f>'2.4'!AZ33/'3.1.a'!$I$183</f>
        <v>0</v>
      </c>
      <c r="BA33" s="144">
        <f>'2.4'!BA33/'3.1.a'!$I$183</f>
        <v>0</v>
      </c>
      <c r="BB33" s="144">
        <f>'2.4'!BB33/'3.1.a'!$I$183</f>
        <v>-5.3385539204520811E-4</v>
      </c>
      <c r="BC33" s="144">
        <f>'2.4'!BC33/'3.1.a'!$I$183</f>
        <v>0</v>
      </c>
      <c r="BD33" s="144">
        <f>'2.4'!BD33/'3.1.a'!$I$183</f>
        <v>0</v>
      </c>
      <c r="BE33" s="144">
        <f>'2.4'!BE33/'3.1.a'!$I$183</f>
        <v>0</v>
      </c>
      <c r="BF33" s="221">
        <f>'2.4'!BF33/'3.1.a'!$I$183</f>
        <v>-5.3385539204520811E-4</v>
      </c>
      <c r="BG33" s="220">
        <f>'2.4'!BG33/'3.1.a'!$J$183</f>
        <v>-1.3266109284624569E-3</v>
      </c>
      <c r="BH33" s="144">
        <f>'2.4'!BH33/'3.1.a'!$J$183</f>
        <v>0</v>
      </c>
      <c r="BI33" s="144">
        <f>'2.4'!BI33/'3.1.a'!$J$183</f>
        <v>0</v>
      </c>
      <c r="BJ33" s="144">
        <f>'2.4'!BJ33/'3.1.a'!$J$183</f>
        <v>-1.3266109284624569E-3</v>
      </c>
      <c r="BK33" s="144">
        <f>'2.4'!BK33/'3.1.a'!$J$183</f>
        <v>0</v>
      </c>
      <c r="BL33" s="144">
        <f>'2.4'!BL33/'3.1.a'!$J$183</f>
        <v>0</v>
      </c>
      <c r="BM33" s="144">
        <f>'2.4'!BM33/'3.1.a'!$J$183</f>
        <v>0</v>
      </c>
      <c r="BN33" s="221">
        <f>'2.4'!BN33/'3.1.a'!$J$183</f>
        <v>-1.3266109284624569E-3</v>
      </c>
      <c r="BO33" s="220">
        <f>'2.4'!BO33/'3.1.a'!$K$183</f>
        <v>-3.5995354676326475E-4</v>
      </c>
      <c r="BP33" s="144">
        <f>'2.4'!BP33/'3.1.a'!$K$183</f>
        <v>0</v>
      </c>
      <c r="BQ33" s="144">
        <f>'2.4'!BQ33/'3.1.a'!$K$183</f>
        <v>0</v>
      </c>
      <c r="BR33" s="144">
        <f>'2.4'!BR33/'3.1.a'!$K$183</f>
        <v>-3.5995354676326475E-4</v>
      </c>
      <c r="BS33" s="144">
        <f>'2.4'!BS33/'3.1.a'!$K$183</f>
        <v>0</v>
      </c>
      <c r="BT33" s="144">
        <f>'2.4'!BT33/'3.1.a'!$K$183</f>
        <v>0</v>
      </c>
      <c r="BU33" s="144">
        <f>'2.4'!BU33/'3.1.a'!$K$183</f>
        <v>0</v>
      </c>
      <c r="BV33" s="221">
        <f>'2.4'!BV33/'3.1.a'!$K$183</f>
        <v>-3.5995354676326475E-4</v>
      </c>
      <c r="BW33" s="220">
        <f>'2.4'!BW33/'3.1.a'!$L$183</f>
        <v>-8.8752521086715068E-4</v>
      </c>
      <c r="BX33" s="144">
        <f>'2.4'!BX33/'3.1.a'!$L$183</f>
        <v>0</v>
      </c>
      <c r="BY33" s="144">
        <f>'2.4'!BY33/'3.1.a'!$L$183</f>
        <v>0</v>
      </c>
      <c r="BZ33" s="144">
        <f>'2.4'!BZ33/'3.1.a'!$L$183</f>
        <v>-8.8752521086715068E-4</v>
      </c>
      <c r="CA33" s="144">
        <f>'2.4'!CA33/'3.1.a'!$L$183</f>
        <v>-6.2253599239206885E-6</v>
      </c>
      <c r="CB33" s="144">
        <f>'2.4'!CB33/'3.1.a'!$L$183</f>
        <v>0</v>
      </c>
      <c r="CC33" s="144">
        <f>'2.4'!CC33/'3.1.a'!$L$183</f>
        <v>0</v>
      </c>
      <c r="CD33" s="221">
        <f>'2.4'!CD33/'3.1.a'!$L$183</f>
        <v>-8.9375057079107143E-4</v>
      </c>
      <c r="CE33" s="220">
        <f>'2.4'!CE33/'3.1.a'!$M$183</f>
        <v>-8.8295485310905847E-4</v>
      </c>
      <c r="CF33" s="144">
        <f>'2.4'!CF33/'3.1.a'!$M$183</f>
        <v>0</v>
      </c>
      <c r="CG33" s="144">
        <f>'2.4'!CG33/'3.1.a'!$M$183</f>
        <v>0</v>
      </c>
      <c r="CH33" s="144">
        <f>'2.4'!CH33/'3.1.a'!$M$183</f>
        <v>-8.8295485310905847E-4</v>
      </c>
      <c r="CI33" s="144">
        <f>'2.4'!CI33/'3.1.a'!$M$183</f>
        <v>0</v>
      </c>
      <c r="CJ33" s="144">
        <f>'2.4'!CJ33/'3.1.a'!$M$183</f>
        <v>0</v>
      </c>
      <c r="CK33" s="144">
        <f>'2.4'!CK33/'3.1.a'!$M$183</f>
        <v>0</v>
      </c>
      <c r="CL33" s="144">
        <f>'2.4'!CL33/'3.1.a'!$M$183</f>
        <v>-8.8295485310905847E-4</v>
      </c>
      <c r="CM33" s="220">
        <f>'2.4'!CM33/'3.1.a'!$N$183</f>
        <v>-9.0458727238697191E-4</v>
      </c>
      <c r="CN33" s="144">
        <f>'2.4'!CN33/'3.1.a'!$N$183</f>
        <v>0</v>
      </c>
      <c r="CO33" s="144">
        <f>'2.4'!CO33/'3.1.a'!$N$183</f>
        <v>0</v>
      </c>
      <c r="CP33" s="144">
        <f>'2.4'!CP33/'3.1.a'!$N$183</f>
        <v>-9.0458727238697191E-4</v>
      </c>
      <c r="CQ33" s="144">
        <f>'2.4'!CQ33/'3.1.a'!$N$183</f>
        <v>0</v>
      </c>
      <c r="CR33" s="94" t="s">
        <v>826</v>
      </c>
      <c r="CS33" s="144">
        <f>'2.4'!CS33/'3.1.a'!$N$183</f>
        <v>0</v>
      </c>
      <c r="CT33" s="94" t="s">
        <v>826</v>
      </c>
    </row>
    <row r="34" spans="1:98" ht="20" customHeight="1" x14ac:dyDescent="0.2">
      <c r="A34" s="123"/>
      <c r="B34" s="123" t="s">
        <v>427</v>
      </c>
      <c r="C34" s="216">
        <f>'2.4'!C34/'3.1.a'!$C$183</f>
        <v>2.9120910591781688E-3</v>
      </c>
      <c r="D34" s="93">
        <f>'2.4'!D34/'3.1.a'!$C$183</f>
        <v>3.5444797492026844E-3</v>
      </c>
      <c r="E34" s="93">
        <f>'2.4'!E34/'3.1.a'!$C$183</f>
        <v>0</v>
      </c>
      <c r="F34" s="93">
        <f>'2.4'!F34/'3.1.a'!$C$183</f>
        <v>6.4565708083808536E-3</v>
      </c>
      <c r="G34" s="93">
        <f>'2.4'!G34/'3.1.a'!$C$183</f>
        <v>6.642691278955572E-4</v>
      </c>
      <c r="H34" s="93">
        <f>'2.4'!H34/'3.1.a'!$C$183</f>
        <v>2.0620949278278918E-3</v>
      </c>
      <c r="I34" s="93">
        <f>'2.4'!I34/'3.1.a'!$C$183</f>
        <v>0</v>
      </c>
      <c r="J34" s="217">
        <f>'2.4'!J34/'3.1.a'!$C$183</f>
        <v>9.1829348641042918E-3</v>
      </c>
      <c r="K34" s="216">
        <f>'2.4'!K34/'3.1.a'!$D$183</f>
        <v>2.0920384842690559E-3</v>
      </c>
      <c r="L34" s="93">
        <f>'2.4'!L34/'3.1.a'!$D$183</f>
        <v>3.3765219763722612E-3</v>
      </c>
      <c r="M34" s="93">
        <f>'2.4'!M34/'3.1.a'!$D$183</f>
        <v>0</v>
      </c>
      <c r="N34" s="93">
        <f>'2.4'!N34/'3.1.a'!$D$183</f>
        <v>5.4685604606413167E-3</v>
      </c>
      <c r="O34" s="93">
        <f>'2.4'!O34/'3.1.a'!$D$183</f>
        <v>5.0057052591828298E-3</v>
      </c>
      <c r="P34" s="93">
        <f>'2.4'!P34/'3.1.a'!$D$183</f>
        <v>3.2991034109075288E-3</v>
      </c>
      <c r="Q34" s="93">
        <f>'2.4'!Q34/'3.1.a'!$D$183</f>
        <v>0</v>
      </c>
      <c r="R34" s="217">
        <f>'2.4'!R34/'3.1.a'!$D$183</f>
        <v>1.3773369130731607E-2</v>
      </c>
      <c r="S34" s="216">
        <f>'2.4'!S34/'3.1.a'!$E$183</f>
        <v>1.089763063487198E-2</v>
      </c>
      <c r="T34" s="93">
        <f>'2.4'!T34/'3.1.a'!$E$183</f>
        <v>3.7782146981365666E-3</v>
      </c>
      <c r="U34" s="93">
        <f>'2.4'!U34/'3.1.a'!$E$183</f>
        <v>0</v>
      </c>
      <c r="V34" s="93">
        <f>'2.4'!V34/'3.1.a'!$E$183</f>
        <v>1.4675845333008548E-2</v>
      </c>
      <c r="W34" s="93">
        <f>'2.4'!W34/'3.1.a'!$E$183</f>
        <v>1.8920911692430946E-3</v>
      </c>
      <c r="X34" s="93">
        <f>'2.4'!X34/'3.1.a'!$E$183</f>
        <v>2.6665900833050989E-3</v>
      </c>
      <c r="Y34" s="93">
        <f>'2.4'!Y34/'3.1.a'!$E$183</f>
        <v>0</v>
      </c>
      <c r="Z34" s="217">
        <f>'2.4'!Z34/'3.1.a'!$E$183</f>
        <v>1.9234526585556799E-2</v>
      </c>
      <c r="AA34" s="216">
        <f>'2.4'!AA34/'3.1.a'!$F$183</f>
        <v>1.1425385228918292E-3</v>
      </c>
      <c r="AB34" s="93">
        <f>'2.4'!AB34/'3.1.a'!$F$183</f>
        <v>3.4737574083969621E-3</v>
      </c>
      <c r="AC34" s="93">
        <f>'2.4'!AC34/'3.1.a'!$F$183</f>
        <v>0</v>
      </c>
      <c r="AD34" s="93">
        <f>'2.4'!AD34/'3.1.a'!$F$183</f>
        <v>4.6162959312887912E-3</v>
      </c>
      <c r="AE34" s="93">
        <f>'2.4'!AE34/'3.1.a'!$F$183</f>
        <v>-7.7432611656996113E-4</v>
      </c>
      <c r="AF34" s="93">
        <f>'2.4'!AF34/'3.1.a'!$F$183</f>
        <v>3.8681874392958275E-3</v>
      </c>
      <c r="AG34" s="93">
        <f>'2.4'!AG34/'3.1.a'!$F$183</f>
        <v>0</v>
      </c>
      <c r="AH34" s="217">
        <f>'2.4'!AH34/'3.1.a'!$F$183</f>
        <v>7.7101572540146336E-3</v>
      </c>
      <c r="AI34" s="216">
        <f>'2.4'!AI34/'3.1.a'!$G$183</f>
        <v>-2.103490067814311E-2</v>
      </c>
      <c r="AJ34" s="93">
        <f>'2.4'!AJ34/'3.1.a'!$G$183</f>
        <v>3.7638907082303617E-3</v>
      </c>
      <c r="AK34" s="93">
        <f>'2.4'!AK34/'3.1.a'!$G$183</f>
        <v>0</v>
      </c>
      <c r="AL34" s="93">
        <f>'2.4'!AL34/'3.1.a'!$G$183</f>
        <v>-1.7271009969912748E-2</v>
      </c>
      <c r="AM34" s="93">
        <f>'2.4'!AM34/'3.1.a'!$G$183</f>
        <v>-4.1847652003707773E-3</v>
      </c>
      <c r="AN34" s="93">
        <f>'2.4'!AN34/'3.1.a'!$G$183</f>
        <v>2.2907003336950513E-3</v>
      </c>
      <c r="AO34" s="93">
        <f>'2.4'!AO34/'3.1.a'!$G$183</f>
        <v>0</v>
      </c>
      <c r="AP34" s="217">
        <f>'2.4'!AP34/'3.1.a'!$G$183</f>
        <v>-1.9165074836588497E-2</v>
      </c>
      <c r="AQ34" s="216">
        <f>'2.4'!AQ34/'3.1.a'!$H$183</f>
        <v>-5.4184950032445355E-2</v>
      </c>
      <c r="AR34" s="93">
        <f>'2.4'!AR34/'3.1.a'!$H$183</f>
        <v>2.7143252420407846E-3</v>
      </c>
      <c r="AS34" s="93">
        <f>'2.4'!AS34/'3.1.a'!$H$183</f>
        <v>0</v>
      </c>
      <c r="AT34" s="93">
        <f>'2.4'!AT34/'3.1.a'!$H$183</f>
        <v>-5.1470624790404568E-2</v>
      </c>
      <c r="AU34" s="93">
        <f>'2.4'!AU34/'3.1.a'!$H$183</f>
        <v>-1.4034051533373766E-3</v>
      </c>
      <c r="AV34" s="93">
        <f>'2.4'!AV34/'3.1.a'!$H$183</f>
        <v>2.4183509120208426E-3</v>
      </c>
      <c r="AW34" s="93">
        <f>'2.4'!AW34/'3.1.a'!$H$183</f>
        <v>0</v>
      </c>
      <c r="AX34" s="217">
        <f>'2.4'!AX34/'3.1.a'!$H$183</f>
        <v>-5.0455679031721164E-2</v>
      </c>
      <c r="AY34" s="216">
        <f>'2.4'!AY34/'3.1.a'!$I$183</f>
        <v>-3.5651195158622161E-2</v>
      </c>
      <c r="AZ34" s="93">
        <f>'2.4'!AZ34/'3.1.a'!$I$183</f>
        <v>4.3030863913963314E-3</v>
      </c>
      <c r="BA34" s="93">
        <f>'2.4'!BA34/'3.1.a'!$I$183</f>
        <v>0</v>
      </c>
      <c r="BB34" s="93">
        <f>'2.4'!BB34/'3.1.a'!$I$183</f>
        <v>-3.1348108767225831E-2</v>
      </c>
      <c r="BC34" s="93">
        <f>'2.4'!BC34/'3.1.a'!$I$183</f>
        <v>4.6210560461181768E-4</v>
      </c>
      <c r="BD34" s="93">
        <f>'2.4'!BD34/'3.1.a'!$I$183</f>
        <v>2.0841390554042871E-3</v>
      </c>
      <c r="BE34" s="93">
        <f>'2.4'!BE34/'3.1.a'!$I$183</f>
        <v>0</v>
      </c>
      <c r="BF34" s="217">
        <f>'2.4'!BF34/'3.1.a'!$I$183</f>
        <v>-2.8801864107209581E-2</v>
      </c>
      <c r="BG34" s="216">
        <f>'2.4'!BG34/'3.1.a'!$J$183</f>
        <v>-4.0385499507357044E-2</v>
      </c>
      <c r="BH34" s="93">
        <f>'2.4'!BH34/'3.1.a'!$J$183</f>
        <v>-3.7131054840858499E-3</v>
      </c>
      <c r="BI34" s="93">
        <f>'2.4'!BI34/'3.1.a'!$J$183</f>
        <v>0</v>
      </c>
      <c r="BJ34" s="93">
        <f>'2.4'!BJ34/'3.1.a'!$J$183</f>
        <v>-4.4098604991442893E-2</v>
      </c>
      <c r="BK34" s="93">
        <f>'2.4'!BK34/'3.1.a'!$J$183</f>
        <v>2.9572510261439278E-4</v>
      </c>
      <c r="BL34" s="93">
        <f>'2.4'!BL34/'3.1.a'!$J$183</f>
        <v>5.2986704931465957E-3</v>
      </c>
      <c r="BM34" s="93">
        <f>'2.4'!BM34/'3.1.a'!$J$183</f>
        <v>0</v>
      </c>
      <c r="BN34" s="217">
        <f>'2.4'!BN34/'3.1.a'!$J$183</f>
        <v>-3.8504209395681957E-2</v>
      </c>
      <c r="BO34" s="216">
        <f>'2.4'!BO34/'3.1.a'!$K$183</f>
        <v>-2.9360158338548169E-2</v>
      </c>
      <c r="BP34" s="93">
        <f>'2.4'!BP34/'3.1.a'!$K$183</f>
        <v>7.7182152866053734E-4</v>
      </c>
      <c r="BQ34" s="93">
        <f>'2.4'!BQ34/'3.1.a'!$K$183</f>
        <v>0</v>
      </c>
      <c r="BR34" s="93">
        <f>'2.4'!BR34/'3.1.a'!$K$183</f>
        <v>-2.8588336809887635E-2</v>
      </c>
      <c r="BS34" s="93">
        <f>'2.4'!BS34/'3.1.a'!$K$183</f>
        <v>5.1093647232285056E-4</v>
      </c>
      <c r="BT34" s="93">
        <f>'2.4'!BT34/'3.1.a'!$K$183</f>
        <v>4.5134674209229017E-3</v>
      </c>
      <c r="BU34" s="93">
        <f>'2.4'!BU34/'3.1.a'!$K$183</f>
        <v>0</v>
      </c>
      <c r="BV34" s="217">
        <f>'2.4'!BV34/'3.1.a'!$K$183</f>
        <v>-2.3563932916641848E-2</v>
      </c>
      <c r="BW34" s="216">
        <f>'2.4'!BW34/'3.1.a'!$L$183</f>
        <v>-1.465727018176792E-2</v>
      </c>
      <c r="BX34" s="93">
        <f>'2.4'!BX34/'3.1.a'!$L$183</f>
        <v>-1.1841503779922067E-3</v>
      </c>
      <c r="BY34" s="93">
        <f>'2.4'!BY34/'3.1.a'!$L$183</f>
        <v>0</v>
      </c>
      <c r="BZ34" s="93">
        <f>'2.4'!BZ34/'3.1.a'!$L$183</f>
        <v>-1.5841420559760129E-2</v>
      </c>
      <c r="CA34" s="93">
        <f>'2.4'!CA34/'3.1.a'!$L$183</f>
        <v>4.0703196005015757E-3</v>
      </c>
      <c r="CB34" s="93">
        <f>'2.4'!CB34/'3.1.a'!$L$183</f>
        <v>4.9807523914058936E-3</v>
      </c>
      <c r="CC34" s="93">
        <f>'2.4'!CC34/'3.1.a'!$L$183</f>
        <v>0</v>
      </c>
      <c r="CD34" s="217">
        <f>'2.4'!CD34/'3.1.a'!$L$183</f>
        <v>-6.7903485678526641E-3</v>
      </c>
      <c r="CE34" s="216">
        <f>'2.4'!CE34/'3.1.a'!$M$183</f>
        <v>-9.2079285707890424E-2</v>
      </c>
      <c r="CF34" s="93">
        <f>'2.4'!CF34/'3.1.a'!$M$183</f>
        <v>-6.1804935042848392E-3</v>
      </c>
      <c r="CG34" s="93">
        <f>'2.4'!CG34/'3.1.a'!$M$183</f>
        <v>0</v>
      </c>
      <c r="CH34" s="93">
        <f>'2.4'!CH34/'3.1.a'!$M$183</f>
        <v>-9.8259779212175255E-2</v>
      </c>
      <c r="CI34" s="93">
        <f>'2.4'!CI34/'3.1.a'!$M$183</f>
        <v>1.1719519477883626E-2</v>
      </c>
      <c r="CJ34" s="93">
        <f>'2.4'!CJ34/'3.1.a'!$M$183</f>
        <v>3.9533509862938925E-3</v>
      </c>
      <c r="CK34" s="93">
        <f>'2.4'!CK34/'3.1.a'!$M$183</f>
        <v>0</v>
      </c>
      <c r="CL34" s="269">
        <f>'2.4'!CL34/'3.1.a'!$M$183</f>
        <v>-8.2586908747997831E-2</v>
      </c>
      <c r="CM34" s="216">
        <f>'2.4'!CM34/'3.1.a'!$N$183</f>
        <v>-5.1834566303725644E-3</v>
      </c>
      <c r="CN34" s="93">
        <f>'2.4'!CN34/'3.1.a'!$N$183</f>
        <v>2.0149999289071126E-3</v>
      </c>
      <c r="CO34" s="93">
        <f>'2.4'!CO34/'3.1.a'!$N$183</f>
        <v>0</v>
      </c>
      <c r="CP34" s="93">
        <f>'2.4'!CP34/'3.1.a'!$N$183</f>
        <v>-3.1684567014654517E-3</v>
      </c>
      <c r="CQ34" s="93">
        <f>'2.4'!CQ34/'3.1.a'!$N$183</f>
        <v>1.3934395773661117E-2</v>
      </c>
      <c r="CR34" s="93">
        <f>'2.4'!CR34/'3.1.a'!$N$183</f>
        <v>1.2625829074768155E-2</v>
      </c>
      <c r="CS34" s="93">
        <f>'2.4'!CS34/'3.1.a'!$N$183</f>
        <v>0</v>
      </c>
      <c r="CT34" s="269">
        <f>'2.4'!CT34/'3.1.a'!$N$183</f>
        <v>2.3391768146963868E-2</v>
      </c>
    </row>
    <row r="35" spans="1:98" ht="20" customHeight="1" x14ac:dyDescent="0.2">
      <c r="A35" s="123"/>
      <c r="B35" s="123" t="s">
        <v>428</v>
      </c>
      <c r="C35" s="216">
        <f>'2.4'!C35/'3.1.a'!$C$183</f>
        <v>1.273077364083911E-2</v>
      </c>
      <c r="D35" s="93">
        <f>'2.4'!D35/'3.1.a'!$C$183</f>
        <v>2.4493200581494857E-3</v>
      </c>
      <c r="E35" s="93">
        <f>'2.4'!E35/'3.1.a'!$C$183</f>
        <v>0</v>
      </c>
      <c r="F35" s="93">
        <f>'2.4'!F35/'3.1.a'!$C$183</f>
        <v>1.5180093698988597E-2</v>
      </c>
      <c r="G35" s="93">
        <f>'2.4'!G35/'3.1.a'!$C$183</f>
        <v>5.9280726888339833E-3</v>
      </c>
      <c r="H35" s="93">
        <f>'2.4'!H35/'3.1.a'!$C$183</f>
        <v>1.112556948633715E-3</v>
      </c>
      <c r="I35" s="93">
        <f>'2.4'!I35/'3.1.a'!$C$183</f>
        <v>0</v>
      </c>
      <c r="J35" s="217">
        <f>'2.4'!J35/'3.1.a'!$C$183</f>
        <v>2.222072333645626E-2</v>
      </c>
      <c r="K35" s="216">
        <f>'2.4'!K35/'3.1.a'!$D$183</f>
        <v>2.0142293162630814E-2</v>
      </c>
      <c r="L35" s="93">
        <f>'2.4'!L35/'3.1.a'!$D$183</f>
        <v>2.6023531538151828E-3</v>
      </c>
      <c r="M35" s="93">
        <f>'2.4'!M35/'3.1.a'!$D$183</f>
        <v>0</v>
      </c>
      <c r="N35" s="93">
        <f>'2.4'!N35/'3.1.a'!$D$183</f>
        <v>2.2744646316445995E-2</v>
      </c>
      <c r="O35" s="93">
        <f>'2.4'!O35/'3.1.a'!$D$183</f>
        <v>1.0109989934360129E-2</v>
      </c>
      <c r="P35" s="93">
        <f>'2.4'!P35/'3.1.a'!$D$183</f>
        <v>1.9071098092478089E-3</v>
      </c>
      <c r="Q35" s="93">
        <f>'2.4'!Q35/'3.1.a'!$D$183</f>
        <v>0</v>
      </c>
      <c r="R35" s="217">
        <f>'2.4'!R35/'3.1.a'!$D$183</f>
        <v>3.476174606005384E-2</v>
      </c>
      <c r="S35" s="216">
        <f>'2.4'!S35/'3.1.a'!$E$183</f>
        <v>2.0072658213978006E-2</v>
      </c>
      <c r="T35" s="93">
        <f>'2.4'!T35/'3.1.a'!$E$183</f>
        <v>2.8595245661258316E-3</v>
      </c>
      <c r="U35" s="93">
        <f>'2.4'!U35/'3.1.a'!$E$183</f>
        <v>0</v>
      </c>
      <c r="V35" s="93">
        <f>'2.4'!V35/'3.1.a'!$E$183</f>
        <v>2.2932182780103838E-2</v>
      </c>
      <c r="W35" s="93">
        <f>'2.4'!W35/'3.1.a'!$E$183</f>
        <v>6.7187782533259183E-3</v>
      </c>
      <c r="X35" s="93">
        <f>'2.4'!X35/'3.1.a'!$E$183</f>
        <v>5.868704936903311E-4</v>
      </c>
      <c r="Y35" s="93">
        <f>'2.4'!Y35/'3.1.a'!$E$183</f>
        <v>0</v>
      </c>
      <c r="Z35" s="217">
        <f>'2.4'!Z35/'3.1.a'!$E$183</f>
        <v>3.023783152712017E-2</v>
      </c>
      <c r="AA35" s="216">
        <f>'2.4'!AA35/'3.1.a'!$F$183</f>
        <v>1.5072374827769843E-2</v>
      </c>
      <c r="AB35" s="93">
        <f>'2.4'!AB35/'3.1.a'!$F$183</f>
        <v>2.3753544655010072E-3</v>
      </c>
      <c r="AC35" s="93">
        <f>'2.4'!AC35/'3.1.a'!$F$183</f>
        <v>0</v>
      </c>
      <c r="AD35" s="93">
        <f>'2.4'!AD35/'3.1.a'!$F$183</f>
        <v>1.7447729293270851E-2</v>
      </c>
      <c r="AE35" s="93">
        <f>'2.4'!AE35/'3.1.a'!$F$183</f>
        <v>4.1490834548586755E-3</v>
      </c>
      <c r="AF35" s="93">
        <f>'2.4'!AF35/'3.1.a'!$F$183</f>
        <v>3.1328172099479531E-3</v>
      </c>
      <c r="AG35" s="93">
        <f>'2.4'!AG35/'3.1.a'!$F$183</f>
        <v>0</v>
      </c>
      <c r="AH35" s="217">
        <f>'2.4'!AH35/'3.1.a'!$F$183</f>
        <v>2.4729629958077481E-2</v>
      </c>
      <c r="AI35" s="216">
        <f>'2.4'!AI35/'3.1.a'!$G$183</f>
        <v>-2.7001314084333021E-3</v>
      </c>
      <c r="AJ35" s="93">
        <f>'2.4'!AJ35/'3.1.a'!$G$183</f>
        <v>2.2994909285470881E-3</v>
      </c>
      <c r="AK35" s="93">
        <f>'2.4'!AK35/'3.1.a'!$G$183</f>
        <v>0</v>
      </c>
      <c r="AL35" s="93">
        <f>'2.4'!AL35/'3.1.a'!$G$183</f>
        <v>-4.0064047988621411E-4</v>
      </c>
      <c r="AM35" s="93">
        <f>'2.4'!AM35/'3.1.a'!$G$183</f>
        <v>-9.0120621103338585E-4</v>
      </c>
      <c r="AN35" s="93">
        <f>'2.4'!AN35/'3.1.a'!$G$183</f>
        <v>6.6687557475646534E-4</v>
      </c>
      <c r="AO35" s="93">
        <f>'2.4'!AO35/'3.1.a'!$G$183</f>
        <v>0</v>
      </c>
      <c r="AP35" s="217">
        <f>'2.4'!AP35/'3.1.a'!$G$183</f>
        <v>-6.3497111616317751E-4</v>
      </c>
      <c r="AQ35" s="216">
        <f>'2.4'!AQ35/'3.1.a'!$H$183</f>
        <v>-1.3940066316121909E-2</v>
      </c>
      <c r="AR35" s="93">
        <f>'2.4'!AR35/'3.1.a'!$H$183</f>
        <v>2.4554824912892837E-4</v>
      </c>
      <c r="AS35" s="93">
        <f>'2.4'!AS35/'3.1.a'!$H$183</f>
        <v>0</v>
      </c>
      <c r="AT35" s="93">
        <f>'2.4'!AT35/'3.1.a'!$H$183</f>
        <v>-1.3694518066992982E-2</v>
      </c>
      <c r="AU35" s="93">
        <f>'2.4'!AU35/'3.1.a'!$H$183</f>
        <v>3.9399579592420417E-3</v>
      </c>
      <c r="AV35" s="93">
        <f>'2.4'!AV35/'3.1.a'!$H$183</f>
        <v>4.4610449798567804E-4</v>
      </c>
      <c r="AW35" s="93">
        <f>'2.4'!AW35/'3.1.a'!$H$183</f>
        <v>0</v>
      </c>
      <c r="AX35" s="217">
        <f>'2.4'!AX35/'3.1.a'!$H$183</f>
        <v>-9.3084556097653044E-3</v>
      </c>
      <c r="AY35" s="216">
        <f>'2.4'!AY35/'3.1.a'!$I$183</f>
        <v>-2.2372478960397894E-2</v>
      </c>
      <c r="AZ35" s="93">
        <f>'2.4'!AZ35/'3.1.a'!$I$183</f>
        <v>1.7064283444732785E-3</v>
      </c>
      <c r="BA35" s="93">
        <f>'2.4'!BA35/'3.1.a'!$I$183</f>
        <v>0</v>
      </c>
      <c r="BB35" s="93">
        <f>'2.4'!BB35/'3.1.a'!$I$183</f>
        <v>-2.0666050615924615E-2</v>
      </c>
      <c r="BC35" s="93">
        <f>'2.4'!BC35/'3.1.a'!$I$183</f>
        <v>2.7825884336451015E-3</v>
      </c>
      <c r="BD35" s="93">
        <f>'2.4'!BD35/'3.1.a'!$I$183</f>
        <v>-4.3275141104499908E-4</v>
      </c>
      <c r="BE35" s="93">
        <f>'2.4'!BE35/'3.1.a'!$I$183</f>
        <v>0</v>
      </c>
      <c r="BF35" s="217">
        <f>'2.4'!BF35/'3.1.a'!$I$183</f>
        <v>-1.8316213593324384E-2</v>
      </c>
      <c r="BG35" s="216">
        <f>'2.4'!BG35/'3.1.a'!$J$183</f>
        <v>-1.7925443547234594E-2</v>
      </c>
      <c r="BH35" s="93">
        <f>'2.4'!BH35/'3.1.a'!$J$183</f>
        <v>-5.4900358159441697E-3</v>
      </c>
      <c r="BI35" s="93">
        <f>'2.4'!BI35/'3.1.a'!$J$183</f>
        <v>0</v>
      </c>
      <c r="BJ35" s="93">
        <f>'2.4'!BJ35/'3.1.a'!$J$183</f>
        <v>-2.3415479363178761E-2</v>
      </c>
      <c r="BK35" s="93">
        <f>'2.4'!BK35/'3.1.a'!$J$183</f>
        <v>2.8818896446834424E-3</v>
      </c>
      <c r="BL35" s="93">
        <f>'2.4'!BL35/'3.1.a'!$J$183</f>
        <v>3.2352738123099453E-3</v>
      </c>
      <c r="BM35" s="93">
        <f>'2.4'!BM35/'3.1.a'!$J$183</f>
        <v>0</v>
      </c>
      <c r="BN35" s="217">
        <f>'2.4'!BN35/'3.1.a'!$J$183</f>
        <v>-1.7298315906185479E-2</v>
      </c>
      <c r="BO35" s="216">
        <f>'2.4'!BO35/'3.1.a'!$K$183</f>
        <v>-8.0547636863875435E-3</v>
      </c>
      <c r="BP35" s="93">
        <f>'2.4'!BP35/'3.1.a'!$K$183</f>
        <v>-5.4359861252964957E-4</v>
      </c>
      <c r="BQ35" s="93">
        <f>'2.4'!BQ35/'3.1.a'!$K$183</f>
        <v>0</v>
      </c>
      <c r="BR35" s="93">
        <f>'2.4'!BR35/'3.1.a'!$K$183</f>
        <v>-8.5983622989171931E-3</v>
      </c>
      <c r="BS35" s="93">
        <f>'2.4'!BS35/'3.1.a'!$K$183</f>
        <v>3.2352978169218195E-3</v>
      </c>
      <c r="BT35" s="93">
        <f>'2.4'!BT35/'3.1.a'!$K$183</f>
        <v>2.9655840400728377E-3</v>
      </c>
      <c r="BU35" s="93">
        <f>'2.4'!BU35/'3.1.a'!$K$183</f>
        <v>0</v>
      </c>
      <c r="BV35" s="217">
        <f>'2.4'!BV35/'3.1.a'!$K$183</f>
        <v>-2.3974804419225134E-3</v>
      </c>
      <c r="BW35" s="216">
        <f>'2.4'!BW35/'3.1.a'!$L$183</f>
        <v>-8.9600553408659377E-3</v>
      </c>
      <c r="BX35" s="93">
        <f>'2.4'!BX35/'3.1.a'!$L$183</f>
        <v>-2.3013415965920624E-3</v>
      </c>
      <c r="BY35" s="93">
        <f>'2.4'!BY35/'3.1.a'!$L$183</f>
        <v>0</v>
      </c>
      <c r="BZ35" s="93">
        <f>'2.4'!BZ35/'3.1.a'!$L$183</f>
        <v>-1.1261396937458E-2</v>
      </c>
      <c r="CA35" s="93">
        <f>'2.4'!CA35/'3.1.a'!$L$183</f>
        <v>6.7822100408586562E-3</v>
      </c>
      <c r="CB35" s="93">
        <f>'2.4'!CB35/'3.1.a'!$L$183</f>
        <v>3.096691237346481E-3</v>
      </c>
      <c r="CC35" s="93">
        <f>'2.4'!CC35/'3.1.a'!$L$183</f>
        <v>0</v>
      </c>
      <c r="CD35" s="217">
        <f>'2.4'!CD35/'3.1.a'!$L$183</f>
        <v>-1.3824956592528427E-3</v>
      </c>
      <c r="CE35" s="216">
        <f>'2.4'!CE35/'3.1.a'!$M$183</f>
        <v>-8.7962576380580457E-2</v>
      </c>
      <c r="CF35" s="93">
        <f>'2.4'!CF35/'3.1.a'!$M$183</f>
        <v>-6.9390952800860821E-3</v>
      </c>
      <c r="CG35" s="93">
        <f>'2.4'!CG35/'3.1.a'!$M$183</f>
        <v>0</v>
      </c>
      <c r="CH35" s="93">
        <f>'2.4'!CH35/'3.1.a'!$M$183</f>
        <v>-9.4901671660666542E-2</v>
      </c>
      <c r="CI35" s="93">
        <f>'2.4'!CI35/'3.1.a'!$M$183</f>
        <v>1.2403581544358952E-2</v>
      </c>
      <c r="CJ35" s="93">
        <f>'2.4'!CJ35/'3.1.a'!$M$183</f>
        <v>2.651546534763734E-3</v>
      </c>
      <c r="CK35" s="93">
        <f>'2.4'!CK35/'3.1.a'!$M$183</f>
        <v>0</v>
      </c>
      <c r="CL35" s="269">
        <f>'2.4'!CL35/'3.1.a'!$M$183</f>
        <v>-7.9846543581543972E-2</v>
      </c>
      <c r="CM35" s="216">
        <f>'2.4'!CM35/'3.1.a'!$N$183</f>
        <v>-1.2561626493850179E-3</v>
      </c>
      <c r="CN35" s="93">
        <f>'2.4'!CN35/'3.1.a'!$N$183</f>
        <v>2.0149999289071126E-3</v>
      </c>
      <c r="CO35" s="93">
        <f>'2.4'!CO35/'3.1.a'!$N$183</f>
        <v>0</v>
      </c>
      <c r="CP35" s="93">
        <f>'2.4'!CP35/'3.1.a'!$N$183</f>
        <v>7.5883727952209465E-4</v>
      </c>
      <c r="CQ35" s="93">
        <f>'2.4'!CQ35/'3.1.a'!$N$183</f>
        <v>1.5674182666916048E-2</v>
      </c>
      <c r="CR35" s="93">
        <f>'2.4'!CR35/'3.1.a'!$N$183</f>
        <v>1.1534863829556805E-2</v>
      </c>
      <c r="CS35" s="93">
        <f>'2.4'!CS35/'3.1.a'!$N$183</f>
        <v>0</v>
      </c>
      <c r="CT35" s="269">
        <f>'2.4'!CT35/'3.1.a'!$N$183</f>
        <v>2.7967883775994969E-2</v>
      </c>
    </row>
    <row r="36" spans="1:98" ht="20" customHeight="1" x14ac:dyDescent="0.2">
      <c r="A36" s="102" t="s">
        <v>587</v>
      </c>
    </row>
    <row r="37" spans="1:98" ht="20" customHeight="1" x14ac:dyDescent="0.2">
      <c r="A37" s="102" t="s">
        <v>846</v>
      </c>
    </row>
    <row r="38" spans="1:98" ht="20" customHeight="1" x14ac:dyDescent="0.2">
      <c r="A38" s="102" t="s">
        <v>588</v>
      </c>
    </row>
    <row r="39" spans="1:98" ht="20" customHeight="1" x14ac:dyDescent="0.2">
      <c r="A39" s="102" t="s">
        <v>797</v>
      </c>
    </row>
    <row r="40" spans="1:98" ht="20" customHeight="1" x14ac:dyDescent="0.2">
      <c r="A40" s="102" t="s">
        <v>590</v>
      </c>
    </row>
    <row r="41" spans="1:98" ht="20" customHeight="1" x14ac:dyDescent="0.2">
      <c r="A41" s="102" t="s">
        <v>844</v>
      </c>
    </row>
    <row r="42" spans="1:98" ht="20" customHeight="1" x14ac:dyDescent="0.2">
      <c r="A42" s="102" t="s">
        <v>591</v>
      </c>
    </row>
    <row r="43" spans="1:98" ht="20" customHeight="1" x14ac:dyDescent="0.2">
      <c r="A43" s="102" t="s">
        <v>618</v>
      </c>
    </row>
    <row r="44" spans="1:98" ht="20" customHeight="1" x14ac:dyDescent="0.2">
      <c r="A44" s="102" t="s">
        <v>592</v>
      </c>
    </row>
    <row r="45" spans="1:98" ht="20" customHeight="1" x14ac:dyDescent="0.2">
      <c r="A45" s="102" t="s">
        <v>593</v>
      </c>
    </row>
    <row r="46" spans="1:98" ht="20" customHeight="1" x14ac:dyDescent="0.2">
      <c r="A46" s="102" t="s">
        <v>614</v>
      </c>
    </row>
    <row r="47" spans="1:98" ht="20" customHeight="1" x14ac:dyDescent="0.2">
      <c r="A47" s="102" t="s">
        <v>595</v>
      </c>
    </row>
    <row r="48" spans="1:98" ht="20" customHeight="1" x14ac:dyDescent="0.2">
      <c r="A48" s="102" t="s">
        <v>615</v>
      </c>
    </row>
    <row r="49" spans="1:1" ht="20" customHeight="1" x14ac:dyDescent="0.2">
      <c r="A49" s="102" t="s">
        <v>616</v>
      </c>
    </row>
  </sheetData>
  <mergeCells count="73">
    <mergeCell ref="CE4:CL4"/>
    <mergeCell ref="CE5:CH5"/>
    <mergeCell ref="CI5:CI6"/>
    <mergeCell ref="CJ5:CJ6"/>
    <mergeCell ref="CK5:CK6"/>
    <mergeCell ref="CL5:CL6"/>
    <mergeCell ref="AI4:AP4"/>
    <mergeCell ref="K5:N5"/>
    <mergeCell ref="O5:O6"/>
    <mergeCell ref="P5:P6"/>
    <mergeCell ref="Q5:Q6"/>
    <mergeCell ref="AI5:AL5"/>
    <mergeCell ref="AA5:AD5"/>
    <mergeCell ref="AE5:AE6"/>
    <mergeCell ref="AF5:AF6"/>
    <mergeCell ref="AG5:AG6"/>
    <mergeCell ref="AH5:AH6"/>
    <mergeCell ref="A4:B6"/>
    <mergeCell ref="C4:J4"/>
    <mergeCell ref="K4:R4"/>
    <mergeCell ref="S4:Z4"/>
    <mergeCell ref="AA4:AH4"/>
    <mergeCell ref="C5:F5"/>
    <mergeCell ref="G5:G6"/>
    <mergeCell ref="H5:H6"/>
    <mergeCell ref="I5:I6"/>
    <mergeCell ref="J5:J6"/>
    <mergeCell ref="R5:R6"/>
    <mergeCell ref="S5:V5"/>
    <mergeCell ref="W5:W6"/>
    <mergeCell ref="X5:X6"/>
    <mergeCell ref="Y5:Y6"/>
    <mergeCell ref="Z5:Z6"/>
    <mergeCell ref="AQ4:AX4"/>
    <mergeCell ref="AY4:BF4"/>
    <mergeCell ref="BG4:BN4"/>
    <mergeCell ref="BO4:BV4"/>
    <mergeCell ref="BW4:CD4"/>
    <mergeCell ref="BD5:BD6"/>
    <mergeCell ref="AM5:AM6"/>
    <mergeCell ref="AN5:AN6"/>
    <mergeCell ref="AO5:AO6"/>
    <mergeCell ref="AP5:AP6"/>
    <mergeCell ref="AQ5:AT5"/>
    <mergeCell ref="AU5:AU6"/>
    <mergeCell ref="AV5:AV6"/>
    <mergeCell ref="AW5:AW6"/>
    <mergeCell ref="AX5:AX6"/>
    <mergeCell ref="AY5:BB5"/>
    <mergeCell ref="BC5:BC6"/>
    <mergeCell ref="BV5:BV6"/>
    <mergeCell ref="BE5:BE6"/>
    <mergeCell ref="BF5:BF6"/>
    <mergeCell ref="BG5:BJ5"/>
    <mergeCell ref="BK5:BK6"/>
    <mergeCell ref="BL5:BL6"/>
    <mergeCell ref="BM5:BM6"/>
    <mergeCell ref="BN5:BN6"/>
    <mergeCell ref="BO5:BR5"/>
    <mergeCell ref="BS5:BS6"/>
    <mergeCell ref="BT5:BT6"/>
    <mergeCell ref="BU5:BU6"/>
    <mergeCell ref="BW5:BZ5"/>
    <mergeCell ref="CA5:CA6"/>
    <mergeCell ref="CB5:CB6"/>
    <mergeCell ref="CC5:CC6"/>
    <mergeCell ref="CD5:CD6"/>
    <mergeCell ref="CM4:CT4"/>
    <mergeCell ref="CM5:CP5"/>
    <mergeCell ref="CQ5:CQ6"/>
    <mergeCell ref="CR5:CR6"/>
    <mergeCell ref="CS5:CS6"/>
    <mergeCell ref="CT5:CT6"/>
  </mergeCells>
  <pageMargins left="0.511811024" right="0.511811024" top="0.78740157499999996" bottom="0.78740157499999996" header="0.31496062000000002" footer="0.31496062000000002"/>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338DB-379F-45D4-8F37-4D72EF59316D}">
  <sheetPr codeName="Planilha29"/>
  <dimension ref="A1:N198"/>
  <sheetViews>
    <sheetView showGridLines="0" zoomScaleNormal="100" workbookViewId="0">
      <pane xSplit="2" topLeftCell="C1" activePane="topRight" state="frozen"/>
      <selection activeCell="A54" sqref="A54"/>
      <selection pane="topRight" activeCell="A3" sqref="A3"/>
    </sheetView>
  </sheetViews>
  <sheetFormatPr baseColWidth="10" defaultColWidth="9.1640625" defaultRowHeight="20" customHeight="1" x14ac:dyDescent="0.2"/>
  <cols>
    <col min="1" max="1" width="9.1640625" style="114"/>
    <col min="2" max="2" width="77.6640625" style="114" bestFit="1" customWidth="1"/>
    <col min="3" max="14" width="12.6640625" style="114" customWidth="1"/>
    <col min="15" max="16384" width="9.1640625" style="114"/>
  </cols>
  <sheetData>
    <row r="1" spans="1:14" ht="20" customHeight="1" x14ac:dyDescent="0.2">
      <c r="A1" s="96" t="s">
        <v>777</v>
      </c>
    </row>
    <row r="2" spans="1:14" ht="20" customHeight="1" x14ac:dyDescent="0.2">
      <c r="A2" s="96" t="s">
        <v>668</v>
      </c>
    </row>
    <row r="4" spans="1:14" s="133" customFormat="1" ht="20" customHeight="1" x14ac:dyDescent="0.2">
      <c r="A4" s="333" t="s">
        <v>630</v>
      </c>
      <c r="B4" s="333"/>
      <c r="C4" s="24">
        <v>2010</v>
      </c>
      <c r="D4" s="24">
        <v>2011</v>
      </c>
      <c r="E4" s="24">
        <v>2012</v>
      </c>
      <c r="F4" s="24">
        <v>2013</v>
      </c>
      <c r="G4" s="24">
        <v>2014</v>
      </c>
      <c r="H4" s="24">
        <v>2015</v>
      </c>
      <c r="I4" s="24">
        <v>2016</v>
      </c>
      <c r="J4" s="24">
        <v>2017</v>
      </c>
      <c r="K4" s="24">
        <v>2018</v>
      </c>
      <c r="L4" s="24">
        <v>2019</v>
      </c>
      <c r="M4" s="24">
        <v>2020</v>
      </c>
      <c r="N4" s="24">
        <v>2021</v>
      </c>
    </row>
    <row r="5" spans="1:14" ht="20" customHeight="1" x14ac:dyDescent="0.2">
      <c r="A5" s="18">
        <v>1</v>
      </c>
      <c r="B5" s="19" t="s">
        <v>814</v>
      </c>
      <c r="C5" s="93">
        <f>'3.1'!C5/'3.1.a'!$C$183</f>
        <v>0.27213958682020772</v>
      </c>
      <c r="D5" s="93">
        <f>'3.1'!D5/'3.1.a'!$D$183</f>
        <v>0.27256759843907735</v>
      </c>
      <c r="E5" s="93">
        <f>'3.1'!E5/'3.1.a'!$E$183</f>
        <v>0.27573333712077253</v>
      </c>
      <c r="F5" s="93">
        <f>'3.1'!F5/'3.1.a'!$F$183</f>
        <v>0.26618825782587768</v>
      </c>
      <c r="G5" s="93">
        <f>'3.1'!G5/'3.1.a'!$G$183</f>
        <v>0.25256206454633412</v>
      </c>
      <c r="H5" s="93">
        <f>'3.1'!H5/'3.1.a'!$H$183</f>
        <v>0.2705252375081047</v>
      </c>
      <c r="I5" s="93">
        <f>'3.1'!I5/'3.1.a'!$I$183</f>
        <v>0.27433102607183341</v>
      </c>
      <c r="J5" s="93">
        <f>'3.1'!J5/'3.1.a'!$J$183</f>
        <v>0.25735999228289247</v>
      </c>
      <c r="K5" s="93">
        <f>'3.1'!K5/'3.1.a'!$K$183</f>
        <v>0.26667730197305473</v>
      </c>
      <c r="L5" s="93">
        <f>'3.1'!L5/'3.1.a'!$L$183</f>
        <v>0.26996579915243529</v>
      </c>
      <c r="M5" s="93">
        <f>'3.1'!M5/'3.1.a'!$M$183</f>
        <v>0.23935154895716837</v>
      </c>
      <c r="N5" s="93">
        <f>'3.1'!N5/'3.1.a'!$N$183</f>
        <v>0.26722112187157193</v>
      </c>
    </row>
    <row r="6" spans="1:14" ht="20" customHeight="1" x14ac:dyDescent="0.2">
      <c r="A6" s="115">
        <v>11</v>
      </c>
      <c r="B6" s="115" t="s">
        <v>242</v>
      </c>
      <c r="C6" s="143">
        <f>'3.1'!C6/'3.1.a'!$C$183</f>
        <v>0.14249575956568616</v>
      </c>
      <c r="D6" s="143">
        <f>'3.1'!D6/'3.1.a'!$D$183</f>
        <v>0.14851298783190675</v>
      </c>
      <c r="E6" s="143">
        <f>'3.1'!E6/'3.1.a'!$E$183</f>
        <v>0.14332411090206995</v>
      </c>
      <c r="F6" s="143">
        <f>'3.1'!F6/'3.1.a'!$F$183</f>
        <v>0.14125305743026459</v>
      </c>
      <c r="G6" s="143">
        <f>'3.1'!G6/'3.1.a'!$G$183</f>
        <v>0.13490074518820105</v>
      </c>
      <c r="H6" s="143">
        <f>'3.1'!H6/'3.1.a'!$H$183</f>
        <v>0.13629629365407664</v>
      </c>
      <c r="I6" s="143">
        <f>'3.1'!I6/'3.1.a'!$I$183</f>
        <v>0.13710430981606189</v>
      </c>
      <c r="J6" s="143">
        <f>'3.1'!J6/'3.1.a'!$J$183</f>
        <v>0.13605228515205994</v>
      </c>
      <c r="K6" s="143">
        <f>'3.1'!K6/'3.1.a'!$K$183</f>
        <v>0.13940107993510559</v>
      </c>
      <c r="L6" s="143">
        <f>'3.1'!L6/'3.1.a'!$L$183</f>
        <v>0.13737694836264153</v>
      </c>
      <c r="M6" s="143">
        <f>'3.1'!M6/'3.1.a'!$M$183</f>
        <v>0.12961221980508048</v>
      </c>
      <c r="N6" s="143">
        <f>'3.1'!N6/'3.1.a'!$N$183</f>
        <v>0.14654118694504287</v>
      </c>
    </row>
    <row r="7" spans="1:14" ht="20" customHeight="1" x14ac:dyDescent="0.2">
      <c r="A7" s="21">
        <v>111</v>
      </c>
      <c r="B7" s="22" t="s">
        <v>256</v>
      </c>
      <c r="C7" s="144">
        <f>'3.1'!C7/'3.1.a'!$C$183</f>
        <v>6.6519501779015736E-2</v>
      </c>
      <c r="D7" s="144">
        <f>'3.1'!D7/'3.1.a'!$D$183</f>
        <v>7.1748329498847616E-2</v>
      </c>
      <c r="E7" s="144">
        <f>'3.1'!E7/'3.1.a'!$E$183</f>
        <v>6.7487362766046555E-2</v>
      </c>
      <c r="F7" s="144">
        <f>'3.1'!F7/'3.1.a'!$F$183</f>
        <v>6.7664258455319079E-2</v>
      </c>
      <c r="G7" s="144">
        <f>'3.1'!G7/'3.1.a'!$G$183</f>
        <v>6.6128426465677362E-2</v>
      </c>
      <c r="H7" s="144">
        <f>'3.1'!H7/'3.1.a'!$H$183</f>
        <v>6.6900556346325635E-2</v>
      </c>
      <c r="I7" s="144">
        <f>'3.1'!I7/'3.1.a'!$I$183</f>
        <v>7.2287919716507387E-2</v>
      </c>
      <c r="J7" s="144">
        <f>'3.1'!J7/'3.1.a'!$J$183</f>
        <v>6.9650435030638114E-2</v>
      </c>
      <c r="K7" s="144">
        <f>'3.1'!K7/'3.1.a'!$K$183</f>
        <v>7.0064246746650377E-2</v>
      </c>
      <c r="L7" s="144">
        <f>'3.1'!L7/'3.1.a'!$L$183</f>
        <v>7.2481746274670703E-2</v>
      </c>
      <c r="M7" s="144">
        <f>'3.1'!M7/'3.1.a'!$M$183</f>
        <v>7.0514607515819464E-2</v>
      </c>
      <c r="N7" s="144">
        <f>'3.1'!N7/'3.1.a'!$N$183</f>
        <v>8.0189849047053452E-2</v>
      </c>
    </row>
    <row r="8" spans="1:14" ht="20" customHeight="1" x14ac:dyDescent="0.2">
      <c r="A8" s="21">
        <v>112</v>
      </c>
      <c r="B8" s="22" t="s">
        <v>257</v>
      </c>
      <c r="C8" s="144">
        <f>'3.1'!C8/'3.1.a'!$C$183</f>
        <v>3.2247878705878022E-3</v>
      </c>
      <c r="D8" s="144">
        <f>'3.1'!D8/'3.1.a'!$D$183</f>
        <v>3.3919814411607582E-3</v>
      </c>
      <c r="E8" s="144">
        <f>'3.1'!E8/'3.1.a'!$E$183</f>
        <v>3.465924915655194E-3</v>
      </c>
      <c r="F8" s="144">
        <f>'3.1'!F8/'3.1.a'!$F$183</f>
        <v>3.5121331617150439E-3</v>
      </c>
      <c r="G8" s="144">
        <f>'3.1'!G8/'3.1.a'!$G$183</f>
        <v>3.5853063995796475E-3</v>
      </c>
      <c r="H8" s="144">
        <f>'3.1'!H8/'3.1.a'!$H$183</f>
        <v>3.600384814165347E-3</v>
      </c>
      <c r="I8" s="144">
        <f>'3.1'!I8/'3.1.a'!$I$183</f>
        <v>3.5394796967123106E-3</v>
      </c>
      <c r="J8" s="144">
        <f>'3.1'!J8/'3.1.a'!$J$183</f>
        <v>3.4518771337574742E-3</v>
      </c>
      <c r="K8" s="144">
        <f>'3.1'!K8/'3.1.a'!$K$183</f>
        <v>3.4844068541181562E-3</v>
      </c>
      <c r="L8" s="144">
        <f>'3.1'!L8/'3.1.a'!$L$183</f>
        <v>3.2803025286911279E-3</v>
      </c>
      <c r="M8" s="144">
        <f>'3.1'!M8/'3.1.a'!$M$183</f>
        <v>3.1159874979307311E-3</v>
      </c>
      <c r="N8" s="144">
        <f>'3.1'!N8/'3.1.a'!$N$183</f>
        <v>3.0211160213872009E-3</v>
      </c>
    </row>
    <row r="9" spans="1:14" ht="20" customHeight="1" x14ac:dyDescent="0.2">
      <c r="A9" s="21">
        <v>113</v>
      </c>
      <c r="B9" s="22" t="s">
        <v>258</v>
      </c>
      <c r="C9" s="144">
        <f>'3.1'!C9/'3.1.a'!$C$183</f>
        <v>1.3583259818258415E-4</v>
      </c>
      <c r="D9" s="144">
        <f>'3.1'!D9/'3.1.a'!$D$183</f>
        <v>1.3763544571291993E-4</v>
      </c>
      <c r="E9" s="144">
        <f>'3.1'!E9/'3.1.a'!$E$183</f>
        <v>1.4280348545514209E-4</v>
      </c>
      <c r="F9" s="144">
        <f>'3.1'!F9/'3.1.a'!$F$183</f>
        <v>1.4671966495542911E-4</v>
      </c>
      <c r="G9" s="144">
        <f>'3.1'!G9/'3.1.a'!$G$183</f>
        <v>1.6072305445467372E-4</v>
      </c>
      <c r="H9" s="144">
        <f>'3.1'!H9/'3.1.a'!$H$183</f>
        <v>1.8856668355797163E-4</v>
      </c>
      <c r="I9" s="144">
        <f>'3.1'!I9/'3.1.a'!$I$183</f>
        <v>1.8498296985259029E-4</v>
      </c>
      <c r="J9" s="144">
        <f>'3.1'!J9/'3.1.a'!$J$183</f>
        <v>1.9940673214051736E-4</v>
      </c>
      <c r="K9" s="144">
        <f>'3.1'!K9/'3.1.a'!$K$183</f>
        <v>2.0625938381451772E-4</v>
      </c>
      <c r="L9" s="144">
        <f>'3.1'!L9/'3.1.a'!$L$183</f>
        <v>2.2412382292721567E-4</v>
      </c>
      <c r="M9" s="144">
        <f>'3.1'!M9/'3.1.a'!$M$183</f>
        <v>2.3902483109935365E-4</v>
      </c>
      <c r="N9" s="144">
        <f>'3.1'!N9/'3.1.a'!$N$183</f>
        <v>2.5194611909455509E-4</v>
      </c>
    </row>
    <row r="10" spans="1:14" ht="20" customHeight="1" x14ac:dyDescent="0.2">
      <c r="A10" s="21">
        <v>114</v>
      </c>
      <c r="B10" s="22" t="s">
        <v>264</v>
      </c>
      <c r="C10" s="144">
        <f>'3.1'!C10/'3.1.a'!$C$183</f>
        <v>6.7142602188428935E-2</v>
      </c>
      <c r="D10" s="144">
        <f>'3.1'!D10/'3.1.a'!$D$183</f>
        <v>6.7070635169413917E-2</v>
      </c>
      <c r="E10" s="144">
        <f>'3.1'!E10/'3.1.a'!$E$183</f>
        <v>6.5862465307311255E-2</v>
      </c>
      <c r="F10" s="144">
        <f>'3.1'!F10/'3.1.a'!$F$183</f>
        <v>6.288563471409904E-2</v>
      </c>
      <c r="G10" s="144">
        <f>'3.1'!G10/'3.1.a'!$G$183</f>
        <v>5.8670111082354266E-2</v>
      </c>
      <c r="H10" s="144">
        <f>'3.1'!H10/'3.1.a'!$H$183</f>
        <v>5.9189119893955283E-2</v>
      </c>
      <c r="I10" s="144">
        <f>'3.1'!I10/'3.1.a'!$I$183</f>
        <v>5.607567290727012E-2</v>
      </c>
      <c r="J10" s="144">
        <f>'3.1'!J10/'3.1.a'!$J$183</f>
        <v>5.7838219115904949E-2</v>
      </c>
      <c r="K10" s="144">
        <f>'3.1'!K10/'3.1.a'!$K$183</f>
        <v>5.9834680207391598E-2</v>
      </c>
      <c r="L10" s="144">
        <f>'3.1'!L10/'3.1.a'!$L$183</f>
        <v>5.5580506102242605E-2</v>
      </c>
      <c r="M10" s="144">
        <f>'3.1'!M10/'3.1.a'!$M$183</f>
        <v>4.9620978421359423E-2</v>
      </c>
      <c r="N10" s="144">
        <f>'3.1'!N10/'3.1.a'!$N$183</f>
        <v>5.5930805280053321E-2</v>
      </c>
    </row>
    <row r="11" spans="1:14" ht="20" customHeight="1" x14ac:dyDescent="0.2">
      <c r="A11" s="21">
        <v>115</v>
      </c>
      <c r="B11" s="22" t="s">
        <v>273</v>
      </c>
      <c r="C11" s="144">
        <f>'3.1'!C11/'3.1.a'!$C$183</f>
        <v>5.4255847193366074E-3</v>
      </c>
      <c r="D11" s="144">
        <f>'3.1'!D11/'3.1.a'!$D$183</f>
        <v>6.0901965033536834E-3</v>
      </c>
      <c r="E11" s="144">
        <f>'3.1'!E11/'3.1.a'!$E$183</f>
        <v>6.4653141906865557E-3</v>
      </c>
      <c r="F11" s="144">
        <f>'3.1'!F11/'3.1.a'!$F$183</f>
        <v>6.9356782312220725E-3</v>
      </c>
      <c r="G11" s="144">
        <f>'3.1'!G11/'3.1.a'!$G$183</f>
        <v>6.363270587270738E-3</v>
      </c>
      <c r="H11" s="144">
        <f>'3.1'!H11/'3.1.a'!$H$183</f>
        <v>6.4994568908585317E-3</v>
      </c>
      <c r="I11" s="144">
        <f>'3.1'!I11/'3.1.a'!$I$183</f>
        <v>5.0161060774169099E-3</v>
      </c>
      <c r="J11" s="144">
        <f>'3.1'!J11/'3.1.a'!$J$183</f>
        <v>4.9123471285156409E-3</v>
      </c>
      <c r="K11" s="144">
        <f>'3.1'!K11/'3.1.a'!$K$183</f>
        <v>5.8114329854139146E-3</v>
      </c>
      <c r="L11" s="144">
        <f>'3.1'!L11/'3.1.a'!$L$183</f>
        <v>5.8102628062934609E-3</v>
      </c>
      <c r="M11" s="144">
        <f>'3.1'!M11/'3.1.a'!$M$183</f>
        <v>6.1226908662685474E-3</v>
      </c>
      <c r="N11" s="144">
        <f>'3.1'!N11/'3.1.a'!$N$183</f>
        <v>7.147439077800655E-3</v>
      </c>
    </row>
    <row r="12" spans="1:14" ht="20" customHeight="1" x14ac:dyDescent="0.2">
      <c r="A12" s="21">
        <v>116</v>
      </c>
      <c r="B12" s="22" t="s">
        <v>278</v>
      </c>
      <c r="C12" s="144">
        <f>'3.1'!C12/'3.1.a'!$C$183</f>
        <v>4.7450410134521513E-5</v>
      </c>
      <c r="D12" s="144">
        <f>'3.1'!D12/'3.1.a'!$D$183</f>
        <v>7.4209773417859752E-5</v>
      </c>
      <c r="E12" s="144">
        <f>'3.1'!E12/'3.1.a'!$E$183</f>
        <v>-9.9759763084764354E-5</v>
      </c>
      <c r="F12" s="144">
        <f>'3.1'!F12/'3.1.a'!$F$183</f>
        <v>1.086332029539245E-4</v>
      </c>
      <c r="G12" s="144">
        <f>'3.1'!G12/'3.1.a'!$G$183</f>
        <v>-7.0924011356382356E-6</v>
      </c>
      <c r="H12" s="144">
        <f>'3.1'!H12/'3.1.a'!$H$183</f>
        <v>-8.1790974786129E-5</v>
      </c>
      <c r="I12" s="144">
        <f>'3.1'!I12/'3.1.a'!$I$183</f>
        <v>1.4844830259319659E-7</v>
      </c>
      <c r="J12" s="144">
        <f>'3.1'!J12/'3.1.a'!$J$183</f>
        <v>1.1103216637696821E-11</v>
      </c>
      <c r="K12" s="144">
        <f>'3.1'!K12/'3.1.a'!$K$183</f>
        <v>5.3757717041961327E-8</v>
      </c>
      <c r="L12" s="144">
        <f>'3.1'!L12/'3.1.a'!$L$183</f>
        <v>6.8278164238798839E-9</v>
      </c>
      <c r="M12" s="144">
        <f>'3.1'!M12/'3.1.a'!$M$183</f>
        <v>-1.0693273970337249E-6</v>
      </c>
      <c r="N12" s="144">
        <f>'3.1'!N12/'3.1.a'!$N$183</f>
        <v>3.1399653666286845E-8</v>
      </c>
    </row>
    <row r="13" spans="1:14" ht="20" customHeight="1" x14ac:dyDescent="0.2">
      <c r="A13" s="115">
        <v>12</v>
      </c>
      <c r="B13" s="115" t="s">
        <v>246</v>
      </c>
      <c r="C13" s="143">
        <f>'3.1'!C13/'3.1.a'!$C$183</f>
        <v>7.5000005001286202E-2</v>
      </c>
      <c r="D13" s="143">
        <f>'3.1'!D13/'3.1.a'!$D$183</f>
        <v>7.5679548414880587E-2</v>
      </c>
      <c r="E13" s="143">
        <f>'3.1'!E13/'3.1.a'!$E$183</f>
        <v>7.5415007210943935E-2</v>
      </c>
      <c r="F13" s="143">
        <f>'3.1'!F13/'3.1.a'!$F$183</f>
        <v>7.4034143247750081E-2</v>
      </c>
      <c r="G13" s="143">
        <f>'3.1'!G13/'3.1.a'!$G$183</f>
        <v>7.3660260922672263E-2</v>
      </c>
      <c r="H13" s="143">
        <f>'3.1'!H13/'3.1.a'!$H$183</f>
        <v>7.274688761120407E-2</v>
      </c>
      <c r="I13" s="143">
        <f>'3.1'!I13/'3.1.a'!$I$183</f>
        <v>7.3024663712004223E-2</v>
      </c>
      <c r="J13" s="143">
        <f>'3.1'!J13/'3.1.a'!$J$183</f>
        <v>7.476293621607516E-2</v>
      </c>
      <c r="K13" s="143">
        <f>'3.1'!K13/'3.1.a'!$K$183</f>
        <v>7.4402057200492921E-2</v>
      </c>
      <c r="L13" s="143">
        <f>'3.1'!L13/'3.1.a'!$L$183</f>
        <v>7.4687941317699402E-2</v>
      </c>
      <c r="M13" s="143">
        <f>'3.1'!M13/'3.1.a'!$M$183</f>
        <v>7.3363434109482484E-2</v>
      </c>
      <c r="N13" s="143">
        <f>'3.1'!N13/'3.1.a'!$N$183</f>
        <v>7.1374576314532978E-2</v>
      </c>
    </row>
    <row r="14" spans="1:14" ht="20" customHeight="1" x14ac:dyDescent="0.2">
      <c r="A14" s="115">
        <v>13</v>
      </c>
      <c r="B14" s="115" t="s">
        <v>243</v>
      </c>
      <c r="C14" s="143">
        <f>'3.1'!C14/'3.1.a'!$C$183</f>
        <v>7.5309318354531207E-5</v>
      </c>
      <c r="D14" s="143">
        <f>'3.1'!D14/'3.1.a'!$D$183</f>
        <v>1.0820259864198327E-4</v>
      </c>
      <c r="E14" s="143">
        <f>'3.1'!E14/'3.1.a'!$E$183</f>
        <v>1.343508188487069E-4</v>
      </c>
      <c r="F14" s="143">
        <f>'3.1'!F14/'3.1.a'!$F$183</f>
        <v>7.8315038210719865E-5</v>
      </c>
      <c r="G14" s="143">
        <f>'3.1'!G14/'3.1.a'!$G$183</f>
        <v>8.871958032709385E-5</v>
      </c>
      <c r="H14" s="143">
        <f>'3.1'!H14/'3.1.a'!$H$183</f>
        <v>9.3171545940507909E-5</v>
      </c>
      <c r="I14" s="143">
        <f>'3.1'!I14/'3.1.a'!$I$183</f>
        <v>1.0234351807881165E-4</v>
      </c>
      <c r="J14" s="143">
        <f>'3.1'!J14/'3.1.a'!$J$183</f>
        <v>1.8503165055571536E-4</v>
      </c>
      <c r="K14" s="143">
        <f>'3.1'!K14/'3.1.a'!$K$183</f>
        <v>1.3085365001646882E-4</v>
      </c>
      <c r="L14" s="143">
        <f>'3.1'!L14/'3.1.a'!$L$183</f>
        <v>1.4276247625600357E-4</v>
      </c>
      <c r="M14" s="143">
        <f>'3.1'!M14/'3.1.a'!$M$183</f>
        <v>9.1044802755632154E-5</v>
      </c>
      <c r="N14" s="143">
        <f>'3.1'!N14/'3.1.a'!$N$183</f>
        <v>7.1067326484620645E-5</v>
      </c>
    </row>
    <row r="15" spans="1:14" ht="20" customHeight="1" x14ac:dyDescent="0.2">
      <c r="A15" s="115">
        <v>14</v>
      </c>
      <c r="B15" s="115" t="s">
        <v>247</v>
      </c>
      <c r="C15" s="143">
        <f>'3.1'!C15/'3.1.a'!$C$183</f>
        <v>5.4568512934880811E-2</v>
      </c>
      <c r="D15" s="143">
        <f>'3.1'!D15/'3.1.a'!$D$183</f>
        <v>4.826685959364798E-2</v>
      </c>
      <c r="E15" s="143">
        <f>'3.1'!E15/'3.1.a'!$E$183</f>
        <v>5.6859868188909944E-2</v>
      </c>
      <c r="F15" s="143">
        <f>'3.1'!F15/'3.1.a'!$F$183</f>
        <v>5.0822742109652361E-2</v>
      </c>
      <c r="G15" s="143">
        <f>'3.1'!G15/'3.1.a'!$G$183</f>
        <v>4.3912338855133702E-2</v>
      </c>
      <c r="H15" s="143">
        <f>'3.1'!H15/'3.1.a'!$H$183</f>
        <v>6.1388884696883458E-2</v>
      </c>
      <c r="I15" s="143">
        <f>'3.1'!I15/'3.1.a'!$I$183</f>
        <v>6.4099709025688401E-2</v>
      </c>
      <c r="J15" s="143">
        <f>'3.1'!J15/'3.1.a'!$J$183</f>
        <v>4.6359739264201665E-2</v>
      </c>
      <c r="K15" s="143">
        <f>'3.1'!K15/'3.1.a'!$K$183</f>
        <v>5.2743311187439711E-2</v>
      </c>
      <c r="L15" s="143">
        <f>'3.1'!L15/'3.1.a'!$L$183</f>
        <v>5.7758146995838373E-2</v>
      </c>
      <c r="M15" s="143">
        <f>'3.1'!M15/'3.1.a'!$M$183</f>
        <v>3.6284850239849793E-2</v>
      </c>
      <c r="N15" s="143">
        <f>'3.1'!N15/'3.1.a'!$N$183</f>
        <v>4.9234291285511531E-2</v>
      </c>
    </row>
    <row r="16" spans="1:14" ht="20" customHeight="1" x14ac:dyDescent="0.2">
      <c r="A16" s="118">
        <v>1411</v>
      </c>
      <c r="B16" s="118" t="s">
        <v>815</v>
      </c>
      <c r="C16" s="145">
        <f>'3.1'!C16/'3.1.a'!$C$183</f>
        <v>3.3867546301307741E-2</v>
      </c>
      <c r="D16" s="145">
        <f>'3.1'!D16/'3.1.a'!$D$183</f>
        <v>2.9973584346848225E-2</v>
      </c>
      <c r="E16" s="145">
        <f>'3.1'!E16/'3.1.a'!$E$183</f>
        <v>3.2370087666011613E-2</v>
      </c>
      <c r="F16" s="145">
        <f>'3.1'!F16/'3.1.a'!$F$183</f>
        <v>2.7831971052013012E-2</v>
      </c>
      <c r="G16" s="145">
        <f>'3.1'!G16/'3.1.a'!$G$183</f>
        <v>2.63529898145324E-2</v>
      </c>
      <c r="H16" s="145">
        <f>'3.1'!H16/'3.1.a'!$H$183</f>
        <v>4.5405064551679836E-2</v>
      </c>
      <c r="I16" s="145">
        <f>'3.1'!I16/'3.1.a'!$I$183</f>
        <v>4.5256842110918592E-2</v>
      </c>
      <c r="J16" s="145">
        <f>'3.1'!J16/'3.1.a'!$J$183</f>
        <v>2.8949636566607425E-2</v>
      </c>
      <c r="K16" s="145">
        <f>'3.1'!K16/'3.1.a'!$K$183</f>
        <v>3.1079249206343095E-2</v>
      </c>
      <c r="L16" s="145">
        <f>'3.1'!L16/'3.1.a'!$L$183</f>
        <v>2.6096393454473361E-2</v>
      </c>
      <c r="M16" s="145">
        <f>'3.1'!M16/'3.1.a'!$M$183</f>
        <v>1.9480030311726824E-2</v>
      </c>
      <c r="N16" s="145">
        <f>'3.1'!N16/'3.1.a'!$N$183</f>
        <v>2.40565820480978E-2</v>
      </c>
    </row>
    <row r="17" spans="1:14" ht="20" customHeight="1" x14ac:dyDescent="0.2">
      <c r="A17" s="120" t="s">
        <v>392</v>
      </c>
      <c r="B17" s="118" t="s">
        <v>393</v>
      </c>
      <c r="C17" s="145">
        <f>'3.1'!C17/'3.1.a'!$C$183</f>
        <v>2.0700966633573074E-2</v>
      </c>
      <c r="D17" s="145">
        <f>'3.1'!D17/'3.1.a'!$D$183</f>
        <v>1.8293275246799752E-2</v>
      </c>
      <c r="E17" s="145">
        <f>'3.1'!E17/'3.1.a'!$E$183</f>
        <v>2.4489780522898331E-2</v>
      </c>
      <c r="F17" s="145">
        <f>'3.1'!F17/'3.1.a'!$F$183</f>
        <v>2.2990771057639345E-2</v>
      </c>
      <c r="G17" s="145">
        <f>'3.1'!G17/'3.1.a'!$G$183</f>
        <v>1.7559349040601299E-2</v>
      </c>
      <c r="H17" s="145">
        <f>'3.1'!H17/'3.1.a'!$H$183</f>
        <v>1.5983820145203623E-2</v>
      </c>
      <c r="I17" s="145">
        <f>'3.1'!I17/'3.1.a'!$I$183</f>
        <v>1.8842866914769808E-2</v>
      </c>
      <c r="J17" s="145">
        <f>'3.1'!J17/'3.1.a'!$J$183</f>
        <v>1.7410102697594236E-2</v>
      </c>
      <c r="K17" s="145">
        <f>'3.1'!K17/'3.1.a'!$K$183</f>
        <v>2.1664061981096612E-2</v>
      </c>
      <c r="L17" s="145">
        <f>'3.1'!L17/'3.1.a'!$L$183</f>
        <v>3.1661753541365016E-2</v>
      </c>
      <c r="M17" s="145">
        <f>'3.1'!M17/'3.1.a'!$M$183</f>
        <v>1.6804819928122966E-2</v>
      </c>
      <c r="N17" s="145">
        <f>'3.1'!N17/'3.1.a'!$N$183</f>
        <v>2.5177709237413727E-2</v>
      </c>
    </row>
    <row r="18" spans="1:14" ht="20" customHeight="1" x14ac:dyDescent="0.2">
      <c r="A18" s="18" t="s">
        <v>394</v>
      </c>
      <c r="B18" s="19" t="s">
        <v>816</v>
      </c>
      <c r="C18" s="93">
        <f>'3.1'!C18/'3.1.a'!$C$183</f>
        <v>0.29695747266380312</v>
      </c>
      <c r="D18" s="93">
        <f>'3.1'!D18/'3.1.a'!$D$183</f>
        <v>0.2997370036381643</v>
      </c>
      <c r="E18" s="93">
        <f>'3.1'!E18/'3.1.a'!$E$183</f>
        <v>0.29416719405353375</v>
      </c>
      <c r="F18" s="93">
        <f>'3.1'!F18/'3.1.a'!$F$183</f>
        <v>0.29468579320033478</v>
      </c>
      <c r="G18" s="93">
        <f>'3.1'!G18/'3.1.a'!$G$183</f>
        <v>0.30627332807948043</v>
      </c>
      <c r="H18" s="93">
        <f>'3.1'!H18/'3.1.a'!$H$183</f>
        <v>0.35082714417222594</v>
      </c>
      <c r="I18" s="93">
        <f>'3.1'!I18/'3.1.a'!$I$183</f>
        <v>0.34493380418921626</v>
      </c>
      <c r="J18" s="93">
        <f>'3.1'!J18/'3.1.a'!$J$183</f>
        <v>0.33452300785745165</v>
      </c>
      <c r="K18" s="93">
        <f>'3.1'!K18/'3.1.a'!$K$183</f>
        <v>0.3345479293251945</v>
      </c>
      <c r="L18" s="93">
        <f>'3.1'!L18/'3.1.a'!$L$183</f>
        <v>0.32303484253170639</v>
      </c>
      <c r="M18" s="93">
        <f>'3.1'!M18/'3.1.a'!$M$183</f>
        <v>0.36607946224273707</v>
      </c>
      <c r="N18" s="93">
        <f>'3.1'!N18/'3.1.a'!$N$183</f>
        <v>0.31432543470380614</v>
      </c>
    </row>
    <row r="19" spans="1:14" ht="20" customHeight="1" x14ac:dyDescent="0.2">
      <c r="A19" s="115">
        <v>2</v>
      </c>
      <c r="B19" s="115" t="s">
        <v>488</v>
      </c>
      <c r="C19" s="143">
        <f>'3.1'!C19/'3.1.a'!$C$183</f>
        <v>0.2936451189264272</v>
      </c>
      <c r="D19" s="143">
        <f>'3.1'!D19/'3.1.a'!$D$183</f>
        <v>0.29911018723151328</v>
      </c>
      <c r="E19" s="143">
        <f>'3.1'!E19/'3.1.a'!$E$183</f>
        <v>0.29363511298169653</v>
      </c>
      <c r="F19" s="143">
        <f>'3.1'!F19/'3.1.a'!$F$183</f>
        <v>0.29320768842813255</v>
      </c>
      <c r="G19" s="143">
        <f>'3.1'!G19/'3.1.a'!$G$183</f>
        <v>0.30488509876465775</v>
      </c>
      <c r="H19" s="143">
        <f>'3.1'!H19/'3.1.a'!$H$183</f>
        <v>0.3518006018823604</v>
      </c>
      <c r="I19" s="143">
        <f>'3.1'!I19/'3.1.a'!$I$183</f>
        <v>0.34654811007499658</v>
      </c>
      <c r="J19" s="143">
        <f>'3.1'!J19/'3.1.a'!$J$183</f>
        <v>0.3371755499392895</v>
      </c>
      <c r="K19" s="143">
        <f>'3.1'!K19/'3.1.a'!$K$183</f>
        <v>0.33613504419377543</v>
      </c>
      <c r="L19" s="143">
        <f>'3.1'!L19/'3.1.a'!$L$183</f>
        <v>0.32558419321868087</v>
      </c>
      <c r="M19" s="143">
        <f>'3.1'!M19/'3.1.a'!$M$183</f>
        <v>0.36884948666045214</v>
      </c>
      <c r="N19" s="143">
        <f>'3.1'!N19/'3.1.a'!$N$183</f>
        <v>0.31779429688967387</v>
      </c>
    </row>
    <row r="20" spans="1:14" ht="20" customHeight="1" x14ac:dyDescent="0.2">
      <c r="A20" s="121">
        <v>21</v>
      </c>
      <c r="B20" s="121" t="s">
        <v>244</v>
      </c>
      <c r="C20" s="144">
        <f>'3.1'!C20/'3.1.a'!$C$183</f>
        <v>4.1872617360867531E-2</v>
      </c>
      <c r="D20" s="144">
        <f>'3.1'!D20/'3.1.a'!$D$183</f>
        <v>4.0016057500533775E-2</v>
      </c>
      <c r="E20" s="144">
        <f>'3.1'!E20/'3.1.a'!$E$183</f>
        <v>3.7889088764123217E-2</v>
      </c>
      <c r="F20" s="144">
        <f>'3.1'!F20/'3.1.a'!$F$183</f>
        <v>3.7645506734291401E-2</v>
      </c>
      <c r="G20" s="144">
        <f>'3.1'!G20/'3.1.a'!$G$183</f>
        <v>3.7949794363910376E-2</v>
      </c>
      <c r="H20" s="144">
        <f>'3.1'!H20/'3.1.a'!$H$183</f>
        <v>4.030989968167914E-2</v>
      </c>
      <c r="I20" s="144">
        <f>'3.1'!I20/'3.1.a'!$I$183</f>
        <v>4.0209122103420342E-2</v>
      </c>
      <c r="J20" s="144">
        <f>'3.1'!J20/'3.1.a'!$J$183</f>
        <v>4.211052988516148E-2</v>
      </c>
      <c r="K20" s="144">
        <f>'3.1'!K20/'3.1.a'!$K$183</f>
        <v>4.1540163781633326E-2</v>
      </c>
      <c r="L20" s="144">
        <f>'3.1'!L20/'3.1.a'!$L$183</f>
        <v>4.1377034741590449E-2</v>
      </c>
      <c r="M20" s="144">
        <f>'3.1'!M20/'3.1.a'!$M$183</f>
        <v>4.0447291038034239E-2</v>
      </c>
      <c r="N20" s="144">
        <f>'3.1'!N20/'3.1.a'!$N$183</f>
        <v>3.5761877401525546E-2</v>
      </c>
    </row>
    <row r="21" spans="1:14" ht="20" customHeight="1" x14ac:dyDescent="0.2">
      <c r="A21" s="121">
        <v>22</v>
      </c>
      <c r="B21" s="121" t="s">
        <v>245</v>
      </c>
      <c r="C21" s="144">
        <f>'3.1'!C21/'3.1.a'!$C$183</f>
        <v>9.3820885012186554E-3</v>
      </c>
      <c r="D21" s="144">
        <f>'3.1'!D21/'3.1.a'!$D$183</f>
        <v>8.7212658981802773E-3</v>
      </c>
      <c r="E21" s="144">
        <f>'3.1'!E21/'3.1.a'!$E$183</f>
        <v>8.5500100769160467E-3</v>
      </c>
      <c r="F21" s="144">
        <f>'3.1'!F21/'3.1.a'!$F$183</f>
        <v>8.6905998323329181E-3</v>
      </c>
      <c r="G21" s="144">
        <f>'3.1'!G21/'3.1.a'!$G$183</f>
        <v>8.7298117437329924E-3</v>
      </c>
      <c r="H21" s="144">
        <f>'3.1'!H21/'3.1.a'!$H$183</f>
        <v>8.8591298390049544E-3</v>
      </c>
      <c r="I21" s="144">
        <f>'3.1'!I21/'3.1.a'!$I$183</f>
        <v>8.9993303237616545E-3</v>
      </c>
      <c r="J21" s="144">
        <f>'3.1'!J21/'3.1.a'!$J$183</f>
        <v>8.1258710074792427E-3</v>
      </c>
      <c r="K21" s="144">
        <f>'3.1'!K21/'3.1.a'!$K$183</f>
        <v>8.2026775153168675E-3</v>
      </c>
      <c r="L21" s="144">
        <f>'3.1'!L21/'3.1.a'!$L$183</f>
        <v>7.713091008420883E-3</v>
      </c>
      <c r="M21" s="144">
        <f>'3.1'!M21/'3.1.a'!$M$183</f>
        <v>7.8837613292996496E-3</v>
      </c>
      <c r="N21" s="144">
        <f>'3.1'!N21/'3.1.a'!$N$183</f>
        <v>7.2620919901168158E-3</v>
      </c>
    </row>
    <row r="22" spans="1:14" ht="20" customHeight="1" x14ac:dyDescent="0.2">
      <c r="A22" s="121">
        <v>23</v>
      </c>
      <c r="B22" s="121" t="s">
        <v>817</v>
      </c>
      <c r="C22" s="144">
        <f>'3.1'!C22/'3.1.a'!$C$183</f>
        <v>4.6767152695409778E-3</v>
      </c>
      <c r="D22" s="144">
        <f>'3.1'!D22/'3.1.a'!$D$183</f>
        <v>4.5137741632243255E-3</v>
      </c>
      <c r="E22" s="144">
        <f>'3.1'!E22/'3.1.a'!$E$183</f>
        <v>4.3472571841587119E-3</v>
      </c>
      <c r="F22" s="144">
        <f>'3.1'!F22/'3.1.a'!$F$183</f>
        <v>4.1707781444998227E-3</v>
      </c>
      <c r="G22" s="144">
        <f>'3.1'!G22/'3.1.a'!$G$183</f>
        <v>4.3195782343652313E-3</v>
      </c>
      <c r="H22" s="144">
        <f>'3.1'!H22/'3.1.a'!$H$183</f>
        <v>4.6455953155107076E-3</v>
      </c>
      <c r="I22" s="144">
        <f>'3.1'!I22/'3.1.a'!$I$183</f>
        <v>4.8222119048907169E-3</v>
      </c>
      <c r="J22" s="144">
        <f>'3.1'!J22/'3.1.a'!$J$183</f>
        <v>5.0418145108032941E-3</v>
      </c>
      <c r="K22" s="144">
        <f>'3.1'!K22/'3.1.a'!$K$183</f>
        <v>4.8689075901331615E-3</v>
      </c>
      <c r="L22" s="144">
        <f>'3.1'!L22/'3.1.a'!$L$183</f>
        <v>4.9901673146679898E-3</v>
      </c>
      <c r="M22" s="144">
        <f>'3.1'!M22/'3.1.a'!$M$183</f>
        <v>5.0538224051454167E-3</v>
      </c>
      <c r="N22" s="144">
        <f>'3.1'!N22/'3.1.a'!$N$183</f>
        <v>5.0582592862646568E-3</v>
      </c>
    </row>
    <row r="23" spans="1:14" ht="20" customHeight="1" x14ac:dyDescent="0.2">
      <c r="A23" s="121">
        <v>24</v>
      </c>
      <c r="B23" s="121" t="s">
        <v>818</v>
      </c>
      <c r="C23" s="144">
        <f>'3.1'!C23/'3.1.a'!$C$183</f>
        <v>7.0462715640765505E-2</v>
      </c>
      <c r="D23" s="144">
        <f>'3.1'!D23/'3.1.a'!$D$183</f>
        <v>7.5915072197313915E-2</v>
      </c>
      <c r="E23" s="144">
        <f>'3.1'!E23/'3.1.a'!$E$183</f>
        <v>6.8865852911713515E-2</v>
      </c>
      <c r="F23" s="144">
        <f>'3.1'!F23/'3.1.a'!$F$183</f>
        <v>6.8695008716921496E-2</v>
      </c>
      <c r="G23" s="144">
        <f>'3.1'!G23/'3.1.a'!$G$183</f>
        <v>7.374212976095898E-2</v>
      </c>
      <c r="H23" s="144">
        <f>'3.1'!H23/'3.1.a'!$H$183</f>
        <v>0.11682651863370931</v>
      </c>
      <c r="I23" s="144">
        <f>'3.1'!I23/'3.1.a'!$I$183</f>
        <v>9.6813119949609019E-2</v>
      </c>
      <c r="J23" s="144">
        <f>'3.1'!J23/'3.1.a'!$J$183</f>
        <v>8.7590365827232897E-2</v>
      </c>
      <c r="K23" s="144">
        <f>'3.1'!K23/'3.1.a'!$K$183</f>
        <v>8.6107514266505952E-2</v>
      </c>
      <c r="L23" s="144">
        <f>'3.1'!L23/'3.1.a'!$L$183</f>
        <v>7.0041422027033201E-2</v>
      </c>
      <c r="M23" s="144">
        <f>'3.1'!M23/'3.1.a'!$M$183</f>
        <v>5.7665769036004184E-2</v>
      </c>
      <c r="N23" s="144">
        <f>'3.1'!N23/'3.1.a'!$N$183</f>
        <v>6.9337945223181596E-2</v>
      </c>
    </row>
    <row r="24" spans="1:14" ht="20" customHeight="1" x14ac:dyDescent="0.2">
      <c r="A24" s="121">
        <v>25</v>
      </c>
      <c r="B24" s="121" t="s">
        <v>248</v>
      </c>
      <c r="C24" s="144">
        <f>'3.1'!C24/'3.1.a'!$C$183</f>
        <v>1.5839157803718348E-3</v>
      </c>
      <c r="D24" s="144">
        <f>'3.1'!D24/'3.1.a'!$D$183</f>
        <v>2.7172703794137529E-3</v>
      </c>
      <c r="E24" s="144">
        <f>'3.1'!E24/'3.1.a'!$E$183</f>
        <v>2.9947333068668629E-3</v>
      </c>
      <c r="F24" s="144">
        <f>'3.1'!F24/'3.1.a'!$F$183</f>
        <v>4.6922929601428574E-3</v>
      </c>
      <c r="G24" s="144">
        <f>'3.1'!G24/'3.1.a'!$G$183</f>
        <v>5.1523564418317191E-3</v>
      </c>
      <c r="H24" s="144">
        <f>'3.1'!H24/'3.1.a'!$H$183</f>
        <v>4.1110621578685164E-3</v>
      </c>
      <c r="I24" s="144">
        <f>'3.1'!I24/'3.1.a'!$I$183</f>
        <v>4.3366132711209239E-3</v>
      </c>
      <c r="J24" s="144">
        <f>'3.1'!J24/'3.1.a'!$J$183</f>
        <v>3.3333301447745919E-3</v>
      </c>
      <c r="K24" s="144">
        <f>'3.1'!K24/'3.1.a'!$K$183</f>
        <v>3.3838102576704263E-3</v>
      </c>
      <c r="L24" s="144">
        <f>'3.1'!L24/'3.1.a'!$L$183</f>
        <v>2.2240059938645014E-3</v>
      </c>
      <c r="M24" s="144">
        <f>'3.1'!M24/'3.1.a'!$M$183</f>
        <v>1.5112921743105395E-3</v>
      </c>
      <c r="N24" s="144">
        <f>'3.1'!N24/'3.1.a'!$N$183</f>
        <v>1.4095653234222287E-3</v>
      </c>
    </row>
    <row r="25" spans="1:14" ht="20" customHeight="1" x14ac:dyDescent="0.2">
      <c r="A25" s="121">
        <v>26</v>
      </c>
      <c r="B25" s="121" t="s">
        <v>243</v>
      </c>
      <c r="C25" s="144">
        <f>'3.1'!C25/'3.1.a'!$C$183</f>
        <v>6.1905539465474307E-2</v>
      </c>
      <c r="D25" s="144">
        <f>'3.1'!D25/'3.1.a'!$D$183</f>
        <v>6.3112701717406683E-2</v>
      </c>
      <c r="E25" s="144">
        <f>'3.1'!E25/'3.1.a'!$E$183</f>
        <v>6.3759821262551336E-2</v>
      </c>
      <c r="F25" s="144">
        <f>'3.1'!F25/'3.1.a'!$F$183</f>
        <v>5.9838933706892743E-2</v>
      </c>
      <c r="G25" s="144">
        <f>'3.1'!G25/'3.1.a'!$G$183</f>
        <v>6.1251031697415879E-2</v>
      </c>
      <c r="H25" s="144">
        <f>'3.1'!H25/'3.1.a'!$H$183</f>
        <v>6.02432266689178E-2</v>
      </c>
      <c r="I25" s="144">
        <f>'3.1'!I25/'3.1.a'!$I$183</f>
        <v>6.4685185526999187E-2</v>
      </c>
      <c r="J25" s="144">
        <f>'3.1'!J25/'3.1.a'!$J$183</f>
        <v>6.1225177440017237E-2</v>
      </c>
      <c r="K25" s="144">
        <f>'3.1'!K25/'3.1.a'!$K$183</f>
        <v>6.3901164433343149E-2</v>
      </c>
      <c r="L25" s="144">
        <f>'3.1'!L25/'3.1.a'!$L$183</f>
        <v>6.5195363999754341E-2</v>
      </c>
      <c r="M25" s="144">
        <f>'3.1'!M25/'3.1.a'!$M$183</f>
        <v>7.8521670337345334E-2</v>
      </c>
      <c r="N25" s="144">
        <f>'3.1'!N25/'3.1.a'!$N$183</f>
        <v>6.8605952631810976E-2</v>
      </c>
    </row>
    <row r="26" spans="1:14" ht="20" customHeight="1" x14ac:dyDescent="0.2">
      <c r="A26" s="121">
        <v>27</v>
      </c>
      <c r="B26" s="121" t="s">
        <v>578</v>
      </c>
      <c r="C26" s="144">
        <f>'3.1'!C26/'3.1.a'!$C$183</f>
        <v>0.10105261978643704</v>
      </c>
      <c r="D26" s="144">
        <f>'3.1'!D26/'3.1.a'!$D$183</f>
        <v>9.955096814598681E-2</v>
      </c>
      <c r="E26" s="144">
        <f>'3.1'!E26/'3.1.a'!$E$183</f>
        <v>0.10187256035974163</v>
      </c>
      <c r="F26" s="144">
        <f>'3.1'!F26/'3.1.a'!$F$183</f>
        <v>0.10350450911113322</v>
      </c>
      <c r="G26" s="144">
        <f>'3.1'!G26/'3.1.a'!$G$183</f>
        <v>0.10724866759118269</v>
      </c>
      <c r="H26" s="144">
        <f>'3.1'!H26/'3.1.a'!$H$183</f>
        <v>0.11131779995973289</v>
      </c>
      <c r="I26" s="144">
        <f>'3.1'!I26/'3.1.a'!$I$183</f>
        <v>0.12134249295277531</v>
      </c>
      <c r="J26" s="144">
        <f>'3.1'!J26/'3.1.a'!$J$183</f>
        <v>0.12577589163435393</v>
      </c>
      <c r="K26" s="144">
        <f>'3.1'!K26/'3.1.a'!$K$183</f>
        <v>0.12345427438543558</v>
      </c>
      <c r="L26" s="144">
        <f>'3.1'!L26/'3.1.a'!$L$183</f>
        <v>0.12480063327947456</v>
      </c>
      <c r="M26" s="144">
        <f>'3.1'!M26/'3.1.a'!$M$183</f>
        <v>0.17319585872126309</v>
      </c>
      <c r="N26" s="144">
        <f>'3.1'!N26/'3.1.a'!$N$183</f>
        <v>0.12420416903158447</v>
      </c>
    </row>
    <row r="27" spans="1:14" ht="20" customHeight="1" x14ac:dyDescent="0.2">
      <c r="A27" s="121">
        <v>28</v>
      </c>
      <c r="B27" s="121" t="s">
        <v>396</v>
      </c>
      <c r="C27" s="144">
        <f>'3.1'!C27/'3.1.a'!$C$183</f>
        <v>2.7089071217513885E-3</v>
      </c>
      <c r="D27" s="144">
        <f>'3.1'!D27/'3.1.a'!$D$183</f>
        <v>4.5630772294537889E-3</v>
      </c>
      <c r="E27" s="144">
        <f>'3.1'!E27/'3.1.a'!$E$183</f>
        <v>5.3557891156252382E-3</v>
      </c>
      <c r="F27" s="144">
        <f>'3.1'!F27/'3.1.a'!$F$183</f>
        <v>5.9700592219180896E-3</v>
      </c>
      <c r="G27" s="144">
        <f>'3.1'!G27/'3.1.a'!$G$183</f>
        <v>6.491728931259837E-3</v>
      </c>
      <c r="H27" s="144">
        <f>'3.1'!H27/'3.1.a'!$H$183</f>
        <v>5.4873696259371196E-3</v>
      </c>
      <c r="I27" s="144">
        <f>'3.1'!I27/'3.1.a'!$I$183</f>
        <v>5.3400340424194703E-3</v>
      </c>
      <c r="J27" s="144">
        <f>'3.1'!J27/'3.1.a'!$J$183</f>
        <v>3.9725694894668121E-3</v>
      </c>
      <c r="K27" s="144">
        <f>'3.1'!K27/'3.1.a'!$K$183</f>
        <v>4.676531963736995E-3</v>
      </c>
      <c r="L27" s="144">
        <f>'3.1'!L27/'3.1.a'!$L$183</f>
        <v>9.2424748538749227E-3</v>
      </c>
      <c r="M27" s="144">
        <f>'3.1'!M27/'3.1.a'!$M$183</f>
        <v>4.570021619049772E-3</v>
      </c>
      <c r="N27" s="144">
        <f>'3.1'!N27/'3.1.a'!$N$183</f>
        <v>6.1544360017675879E-3</v>
      </c>
    </row>
    <row r="28" spans="1:14" ht="20" customHeight="1" x14ac:dyDescent="0.2">
      <c r="A28" s="115">
        <v>31</v>
      </c>
      <c r="B28" s="115" t="s">
        <v>610</v>
      </c>
      <c r="C28" s="143">
        <f>'3.1'!C28/'3.1.a'!$C$183</f>
        <v>3.3123537373759182E-3</v>
      </c>
      <c r="D28" s="143">
        <f>'3.1'!D28/'3.1.a'!$D$183</f>
        <v>6.2681640665097319E-4</v>
      </c>
      <c r="E28" s="143">
        <f>'3.1'!E28/'3.1.a'!$E$183</f>
        <v>5.3208107183726813E-4</v>
      </c>
      <c r="F28" s="143">
        <f>'3.1'!F28/'3.1.a'!$F$183</f>
        <v>1.478104772202215E-3</v>
      </c>
      <c r="G28" s="143">
        <f>'3.1'!G28/'3.1.a'!$G$183</f>
        <v>1.3882293148226585E-3</v>
      </c>
      <c r="H28" s="143">
        <f>'3.1'!H28/'3.1.a'!$H$183</f>
        <v>-9.7345771013446637E-4</v>
      </c>
      <c r="I28" s="143">
        <f>'3.1'!I28/'3.1.a'!$I$183</f>
        <v>-1.6143058857803756E-3</v>
      </c>
      <c r="J28" s="143">
        <f>'3.1'!J28/'3.1.a'!$J$183</f>
        <v>-2.6525420818378771E-3</v>
      </c>
      <c r="K28" s="143">
        <f>'3.1'!K28/'3.1.a'!$K$183</f>
        <v>-1.587114868580868E-3</v>
      </c>
      <c r="L28" s="143">
        <f>'3.1'!L28/'3.1.a'!$L$183</f>
        <v>-2.5493506869744224E-3</v>
      </c>
      <c r="M28" s="143">
        <f>'3.1'!M28/'3.1.a'!$M$183</f>
        <v>-2.7700244177151605E-3</v>
      </c>
      <c r="N28" s="143">
        <f>'3.1'!N28/'3.1.a'!$N$183</f>
        <v>-3.4688621858677444E-3</v>
      </c>
    </row>
    <row r="29" spans="1:14" ht="20" customHeight="1" x14ac:dyDescent="0.2">
      <c r="A29" s="122">
        <v>311</v>
      </c>
      <c r="B29" s="121" t="s">
        <v>836</v>
      </c>
      <c r="C29" s="144">
        <f>'3.1'!C29/'3.1.a'!$C$183</f>
        <v>3.0612783715730446E-3</v>
      </c>
      <c r="D29" s="144">
        <f>'3.1'!D29/'3.1.a'!$D$183</f>
        <v>1.3123307419398032E-3</v>
      </c>
      <c r="E29" s="144">
        <f>'3.1'!E29/'3.1.a'!$E$183</f>
        <v>8.8351026481344656E-4</v>
      </c>
      <c r="F29" s="144">
        <f>'3.1'!F29/'3.1.a'!$F$183</f>
        <v>1.9820671326529525E-3</v>
      </c>
      <c r="G29" s="144">
        <f>'3.1'!G29/'3.1.a'!$G$183</f>
        <v>2.4666012815636931E-3</v>
      </c>
      <c r="H29" s="144">
        <f>'3.1'!H29/'3.1.a'!$H$183</f>
        <v>-4.4050899303060657E-4</v>
      </c>
      <c r="I29" s="144">
        <f>'3.1'!I29/'3.1.a'!$I$183</f>
        <v>-1.094768236468041E-3</v>
      </c>
      <c r="J29" s="144">
        <f>'3.1'!J29/'3.1.a'!$J$183</f>
        <v>-1.498668023713168E-3</v>
      </c>
      <c r="K29" s="144">
        <f>'3.1'!K29/'3.1.a'!$K$183</f>
        <v>-1.2582470350525309E-3</v>
      </c>
      <c r="L29" s="144">
        <f>'3.1'!L29/'3.1.a'!$L$183</f>
        <v>-1.7184073118374811E-3</v>
      </c>
      <c r="M29" s="144">
        <f>'3.1'!M29/'3.1.a'!$M$183</f>
        <v>-1.9539443469394173E-3</v>
      </c>
      <c r="N29" s="144">
        <f>'3.1'!N29/'3.1.a'!$N$183</f>
        <v>-2.7111834876469964E-3</v>
      </c>
    </row>
    <row r="30" spans="1:14" ht="20" customHeight="1" x14ac:dyDescent="0.2">
      <c r="A30" s="122">
        <v>312</v>
      </c>
      <c r="B30" s="121" t="s">
        <v>252</v>
      </c>
      <c r="C30" s="144">
        <f>'3.1'!C30/'3.1.a'!$C$183</f>
        <v>4.1147385687599121E-4</v>
      </c>
      <c r="D30" s="144">
        <f>'3.1'!D30/'3.1.a'!$D$183</f>
        <v>2.6506833220911677E-5</v>
      </c>
      <c r="E30" s="144">
        <f>'3.1'!E30/'3.1.a'!$E$183</f>
        <v>-4.4833568400197504E-5</v>
      </c>
      <c r="F30" s="144">
        <f>'3.1'!F30/'3.1.a'!$F$183</f>
        <v>7.0064170061851766E-5</v>
      </c>
      <c r="G30" s="144">
        <f>'3.1'!G30/'3.1.a'!$G$183</f>
        <v>1.5449795652897679E-4</v>
      </c>
      <c r="H30" s="144">
        <f>'3.1'!H30/'3.1.a'!$H$183</f>
        <v>2.4711823206244652E-4</v>
      </c>
      <c r="I30" s="144">
        <f>'3.1'!I30/'3.1.a'!$I$183</f>
        <v>9.2097646864225317E-6</v>
      </c>
      <c r="J30" s="144">
        <f>'3.1'!J30/'3.1.a'!$J$183</f>
        <v>1.6411993608459485E-4</v>
      </c>
      <c r="K30" s="144">
        <f>'3.1'!K30/'3.1.a'!$K$183</f>
        <v>2.4167005044016106E-5</v>
      </c>
      <c r="L30" s="144">
        <f>'3.1'!L30/'3.1.a'!$L$183</f>
        <v>5.0470977126132966E-5</v>
      </c>
      <c r="M30" s="144">
        <f>'3.1'!M30/'3.1.a'!$M$183</f>
        <v>6.2601994210601371E-5</v>
      </c>
      <c r="N30" s="144">
        <f>'3.1'!N30/'3.1.a'!$N$183</f>
        <v>1.4377021552199493E-4</v>
      </c>
    </row>
    <row r="31" spans="1:14" ht="20" customHeight="1" x14ac:dyDescent="0.2">
      <c r="A31" s="122">
        <v>313</v>
      </c>
      <c r="B31" s="121" t="s">
        <v>253</v>
      </c>
      <c r="C31" s="144">
        <f>'3.1'!C31/'3.1.a'!$C$183</f>
        <v>5.6332118554847892E-6</v>
      </c>
      <c r="D31" s="144">
        <f>'3.1'!D31/'3.1.a'!$D$183</f>
        <v>6.6700248390108544E-6</v>
      </c>
      <c r="E31" s="144">
        <f>'3.1'!E31/'3.1.a'!$E$183</f>
        <v>7.0072216281912284E-6</v>
      </c>
      <c r="F31" s="144">
        <f>'3.1'!F31/'3.1.a'!$F$183</f>
        <v>1.3178671001247463E-5</v>
      </c>
      <c r="G31" s="144">
        <f>'3.1'!G31/'3.1.a'!$G$183</f>
        <v>1.4671748295755303E-5</v>
      </c>
      <c r="H31" s="144">
        <f>'3.1'!H31/'3.1.a'!$H$183</f>
        <v>1.1191800911039702E-5</v>
      </c>
      <c r="I31" s="144">
        <f>'3.1'!I31/'3.1.a'!$I$183</f>
        <v>7.6945617600482853E-6</v>
      </c>
      <c r="J31" s="144">
        <f>'3.1'!J31/'3.1.a'!$J$183</f>
        <v>7.7241074853507363E-6</v>
      </c>
      <c r="K31" s="144">
        <f>'3.1'!K31/'3.1.a'!$K$183</f>
        <v>7.4275716247003034E-6</v>
      </c>
      <c r="L31" s="144">
        <f>'3.1'!L31/'3.1.a'!$L$183</f>
        <v>5.9265586600102242E-6</v>
      </c>
      <c r="M31" s="144">
        <f>'3.1'!M31/'3.1.a'!$M$183</f>
        <v>4.1946160557286372E-6</v>
      </c>
      <c r="N31" s="144">
        <f>'3.1'!N31/'3.1.a'!$N$183</f>
        <v>3.2021720399470476E-6</v>
      </c>
    </row>
    <row r="32" spans="1:14" ht="20" customHeight="1" x14ac:dyDescent="0.2">
      <c r="A32" s="122">
        <v>314</v>
      </c>
      <c r="B32" s="121" t="s">
        <v>254</v>
      </c>
      <c r="C32" s="144">
        <f>'3.1'!C32/'3.1.a'!$C$183</f>
        <v>-1.6603170292860218E-4</v>
      </c>
      <c r="D32" s="144">
        <f>'3.1'!D32/'3.1.a'!$D$183</f>
        <v>-7.1869119334875241E-4</v>
      </c>
      <c r="E32" s="144">
        <f>'3.1'!E32/'3.1.a'!$E$183</f>
        <v>-3.1360284620417217E-4</v>
      </c>
      <c r="F32" s="144">
        <f>'3.1'!F32/'3.1.a'!$F$183</f>
        <v>-5.8720520151383658E-4</v>
      </c>
      <c r="G32" s="144">
        <f>'3.1'!G32/'3.1.a'!$G$183</f>
        <v>-1.2475416715657666E-3</v>
      </c>
      <c r="H32" s="144">
        <f>'3.1'!H32/'3.1.a'!$H$183</f>
        <v>-7.9125875007734592E-4</v>
      </c>
      <c r="I32" s="144">
        <f>'3.1'!I32/'3.1.a'!$I$183</f>
        <v>-5.3644197575880548E-4</v>
      </c>
      <c r="J32" s="144">
        <f>'3.1'!J32/'3.1.a'!$J$183</f>
        <v>-1.3257181016946549E-3</v>
      </c>
      <c r="K32" s="144">
        <f>'3.1'!K32/'3.1.a'!$K$183</f>
        <v>-3.6046241019705349E-4</v>
      </c>
      <c r="L32" s="144">
        <f>'3.1'!L32/'3.1.a'!$L$183</f>
        <v>-8.8734091092308417E-4</v>
      </c>
      <c r="M32" s="144">
        <f>'3.1'!M32/'3.1.a'!$M$183</f>
        <v>-8.8287668104207343E-4</v>
      </c>
      <c r="N32" s="144">
        <f>'3.1'!N32/'3.1.a'!$N$183</f>
        <v>-9.0465108578268989E-4</v>
      </c>
    </row>
    <row r="33" spans="1:14" ht="20" customHeight="1" x14ac:dyDescent="0.2">
      <c r="A33" s="123"/>
      <c r="B33" s="123" t="s">
        <v>397</v>
      </c>
      <c r="C33" s="93">
        <f>'3.1'!C33/'3.1.a'!$C$183</f>
        <v>-2.4817885843595438E-2</v>
      </c>
      <c r="D33" s="93">
        <f>'3.1'!D33/'3.1.a'!$D$183</f>
        <v>-2.7169405199086959E-2</v>
      </c>
      <c r="E33" s="93">
        <f>'3.1'!E33/'3.1.a'!$E$183</f>
        <v>-1.8433856932761235E-2</v>
      </c>
      <c r="F33" s="93">
        <f>'3.1'!F33/'3.1.a'!$F$183</f>
        <v>-2.8497535374457057E-2</v>
      </c>
      <c r="G33" s="93">
        <f>'3.1'!G33/'3.1.a'!$G$183</f>
        <v>-5.3711263533146314E-2</v>
      </c>
      <c r="H33" s="93">
        <f>'3.1'!H33/'3.1.a'!$H$183</f>
        <v>-8.0301906664121278E-2</v>
      </c>
      <c r="I33" s="93">
        <f>'3.1'!I33/'3.1.a'!$I$183</f>
        <v>-7.0602778117382858E-2</v>
      </c>
      <c r="J33" s="93">
        <f>'3.1'!J33/'3.1.a'!$J$183</f>
        <v>-7.7163015574559221E-2</v>
      </c>
      <c r="K33" s="93">
        <f>'3.1'!K33/'3.1.a'!$K$183</f>
        <v>-6.7870627352139792E-2</v>
      </c>
      <c r="L33" s="93">
        <f>'3.1'!L33/'3.1.a'!$L$183</f>
        <v>-5.3069043379271083E-2</v>
      </c>
      <c r="M33" s="93">
        <f>'3.1'!M33/'3.1.a'!$M$183</f>
        <v>-0.12672791328556871</v>
      </c>
      <c r="N33" s="93">
        <f>'3.1'!N33/'3.1.a'!$N$183</f>
        <v>-4.7104312832234228E-2</v>
      </c>
    </row>
    <row r="34" spans="1:14" ht="20" customHeight="1" x14ac:dyDescent="0.2">
      <c r="A34" s="123"/>
      <c r="B34" s="123" t="s">
        <v>398</v>
      </c>
      <c r="C34" s="93">
        <f>'3.1'!C34/'3.1.a'!$C$183</f>
        <v>1.1777283495862337E-2</v>
      </c>
      <c r="D34" s="93">
        <f>'3.1'!D34/'3.1.a'!$D$183</f>
        <v>1.8772082651378749E-2</v>
      </c>
      <c r="E34" s="93">
        <f>'3.1'!E34/'3.1.a'!$E$183</f>
        <v>1.8061908312940664E-2</v>
      </c>
      <c r="F34" s="93">
        <f>'3.1'!F34/'3.1.a'!$F$183</f>
        <v>1.2365502290451424E-2</v>
      </c>
      <c r="G34" s="93">
        <f>'3.1'!G34/'3.1.a'!$G$183</f>
        <v>-6.3221235867197125E-3</v>
      </c>
      <c r="H34" s="93">
        <f>'3.1'!H34/'3.1.a'!$H$183</f>
        <v>-8.8804525820917989E-3</v>
      </c>
      <c r="I34" s="93">
        <f>'3.1'!I34/'3.1.a'!$I$183</f>
        <v>-1.9046500278692431E-2</v>
      </c>
      <c r="J34" s="93">
        <f>'3.1'!J34/'3.1.a'!$J$183</f>
        <v>-1.8522286313933763E-2</v>
      </c>
      <c r="K34" s="93">
        <f>'3.1'!K34/'3.1.a'!$K$183</f>
        <v>-1.284236229197693E-2</v>
      </c>
      <c r="L34" s="93">
        <f>'3.1'!L34/'3.1.a'!$L$183</f>
        <v>-9.1240148067112496E-3</v>
      </c>
      <c r="M34" s="93">
        <f>'3.1'!M34/'3.1.a'!$M$183</f>
        <v>-8.854217456129132E-2</v>
      </c>
      <c r="N34" s="93">
        <f>'3.1'!N34/'3.1.a'!$N$183</f>
        <v>-1.8229496571504523E-3</v>
      </c>
    </row>
    <row r="35" spans="1:14" ht="20" customHeight="1" x14ac:dyDescent="0.2">
      <c r="A35" s="125" t="s">
        <v>255</v>
      </c>
      <c r="B35" s="126"/>
      <c r="C35" s="146"/>
      <c r="D35" s="146"/>
      <c r="E35" s="146"/>
      <c r="F35" s="146"/>
      <c r="G35" s="146"/>
      <c r="H35" s="146"/>
      <c r="I35" s="146"/>
      <c r="J35" s="146"/>
      <c r="K35" s="146"/>
      <c r="L35" s="146"/>
      <c r="M35" s="146"/>
      <c r="N35" s="146"/>
    </row>
    <row r="36" spans="1:14" ht="20" customHeight="1" x14ac:dyDescent="0.2">
      <c r="A36" s="127" t="s">
        <v>238</v>
      </c>
      <c r="B36" s="128" t="s">
        <v>388</v>
      </c>
      <c r="C36" s="147">
        <f>'3.1'!C36/'3.1.a'!$C$183</f>
        <v>7.7379936411140233E-3</v>
      </c>
      <c r="D36" s="147">
        <f>'3.1'!D36/'3.1.a'!$D$183</f>
        <v>5.826104905164128E-3</v>
      </c>
      <c r="E36" s="147">
        <f>'3.1'!E36/'3.1.a'!$E$183</f>
        <v>5.2307674489721588E-3</v>
      </c>
      <c r="F36" s="147">
        <f>'3.1'!F36/'3.1.a'!$F$183</f>
        <v>6.1528452771527752E-3</v>
      </c>
      <c r="G36" s="147">
        <f>'3.1'!G36/'3.1.a'!$G$183</f>
        <v>6.7861795159289235E-3</v>
      </c>
      <c r="H36" s="147">
        <f>'3.1'!H36/'3.1.a'!$H$183</f>
        <v>4.205086322480101E-3</v>
      </c>
      <c r="I36" s="147">
        <f>'3.1'!I36/'3.1.a'!$I$183</f>
        <v>3.7274436684226761E-3</v>
      </c>
      <c r="J36" s="147">
        <f>'3.1'!J36/'3.1.a'!$J$183</f>
        <v>3.5431464870901261E-3</v>
      </c>
      <c r="K36" s="147">
        <f>'3.1'!K36/'3.1.a'!$K$183</f>
        <v>3.6106605550806311E-3</v>
      </c>
      <c r="L36" s="147">
        <f>'3.1'!L36/'3.1.a'!$L$183</f>
        <v>3.2717600028305087E-3</v>
      </c>
      <c r="M36" s="147">
        <f>'3.1'!M36/'3.1.a'!$M$183</f>
        <v>3.0998780582059998E-3</v>
      </c>
      <c r="N36" s="147">
        <f>'3.1'!N36/'3.1.a'!$N$183</f>
        <v>2.3470757986176604E-3</v>
      </c>
    </row>
    <row r="37" spans="1:14" ht="20" customHeight="1" x14ac:dyDescent="0.2">
      <c r="A37" s="127" t="s">
        <v>239</v>
      </c>
      <c r="B37" s="128" t="s">
        <v>250</v>
      </c>
      <c r="C37" s="147">
        <f>'3.1'!C37/'3.1.a'!$C$183</f>
        <v>-1.6828816836678539E-2</v>
      </c>
      <c r="D37" s="147">
        <f>'3.1'!D37/'3.1.a'!$D$183</f>
        <v>-2.2028814629211611E-2</v>
      </c>
      <c r="E37" s="147">
        <f>'3.1'!E37/'3.1.a'!$E$183</f>
        <v>-1.3554518676765303E-2</v>
      </c>
      <c r="F37" s="147">
        <f>'3.1'!F37/'3.1.a'!$F$183</f>
        <v>-2.2848652457755039E-2</v>
      </c>
      <c r="G37" s="147">
        <f>'3.1'!G37/'3.1.a'!$G$183</f>
        <v>-4.8003455983958429E-2</v>
      </c>
      <c r="H37" s="147">
        <f>'3.1'!H37/'3.1.a'!$H$183</f>
        <v>-7.6629769058745037E-2</v>
      </c>
      <c r="I37" s="147">
        <f>'3.1'!I37/'3.1.a'!$I$183</f>
        <v>-6.7394872098272468E-2</v>
      </c>
      <c r="J37" s="147">
        <f>'3.1'!J37/'3.1.a'!$J$183</f>
        <v>-7.4773743145593777E-2</v>
      </c>
      <c r="K37" s="147">
        <f>'3.1'!K37/'3.1.a'!$K$183</f>
        <v>-6.4588834630587566E-2</v>
      </c>
      <c r="L37" s="147">
        <f>'3.1'!L37/'3.1.a'!$L$183</f>
        <v>-5.0628226751577556E-2</v>
      </c>
      <c r="M37" s="147">
        <f>'3.1'!M37/'3.1.a'!$M$183</f>
        <v>-0.12444411529813836</v>
      </c>
      <c r="N37" s="147">
        <f>'3.1'!N37/'3.1.a'!$N$183</f>
        <v>-4.5514915731837288E-2</v>
      </c>
    </row>
    <row r="38" spans="1:14" ht="20" customHeight="1" x14ac:dyDescent="0.2">
      <c r="A38" s="130" t="s">
        <v>240</v>
      </c>
      <c r="B38" s="131" t="s">
        <v>251</v>
      </c>
      <c r="C38" s="148">
        <f>'3.1'!C38/'3.1.a'!$C$183</f>
        <v>-2.1505532106219517E-2</v>
      </c>
      <c r="D38" s="148">
        <f>'3.1'!D38/'3.1.a'!$D$183</f>
        <v>-2.6542588792435935E-2</v>
      </c>
      <c r="E38" s="148">
        <f>'3.1'!E38/'3.1.a'!$E$183</f>
        <v>-1.7901775860924014E-2</v>
      </c>
      <c r="F38" s="148">
        <f>'3.1'!F38/'3.1.a'!$F$183</f>
        <v>-2.7019430602254865E-2</v>
      </c>
      <c r="G38" s="148">
        <f>'3.1'!G38/'3.1.a'!$G$183</f>
        <v>-5.2323034218323655E-2</v>
      </c>
      <c r="H38" s="148">
        <f>'3.1'!H38/'3.1.a'!$H$183</f>
        <v>-8.1275364374255754E-2</v>
      </c>
      <c r="I38" s="148">
        <f>'3.1'!I38/'3.1.a'!$I$183</f>
        <v>-7.2217084003163193E-2</v>
      </c>
      <c r="J38" s="148">
        <f>'3.1'!J38/'3.1.a'!$J$183</f>
        <v>-7.9815557656397071E-2</v>
      </c>
      <c r="K38" s="148">
        <f>'3.1'!K38/'3.1.a'!$K$183</f>
        <v>-6.9457742220720736E-2</v>
      </c>
      <c r="L38" s="148">
        <f>'3.1'!L38/'3.1.a'!$L$183</f>
        <v>-5.5618394066245545E-2</v>
      </c>
      <c r="M38" s="148">
        <f>'3.1'!M38/'3.1.a'!$M$183</f>
        <v>-0.12949793770328377</v>
      </c>
      <c r="N38" s="148">
        <f>'3.1'!N38/'3.1.a'!$N$183</f>
        <v>-5.0573175018101948E-2</v>
      </c>
    </row>
    <row r="39" spans="1:14" ht="20" customHeight="1" x14ac:dyDescent="0.2">
      <c r="A39" s="135"/>
      <c r="B39" s="136"/>
      <c r="C39" s="137"/>
      <c r="D39" s="137"/>
      <c r="E39" s="137"/>
      <c r="F39" s="137"/>
      <c r="G39" s="137"/>
      <c r="H39" s="137"/>
      <c r="I39" s="137"/>
      <c r="J39" s="137"/>
      <c r="K39" s="137"/>
      <c r="L39" s="137"/>
      <c r="M39" s="137"/>
      <c r="N39" s="137"/>
    </row>
    <row r="40" spans="1:14" s="133" customFormat="1" ht="20" customHeight="1" x14ac:dyDescent="0.2">
      <c r="A40" s="333" t="s">
        <v>633</v>
      </c>
      <c r="B40" s="333"/>
      <c r="C40" s="24">
        <v>2010</v>
      </c>
      <c r="D40" s="24">
        <v>2011</v>
      </c>
      <c r="E40" s="24">
        <v>2012</v>
      </c>
      <c r="F40" s="24">
        <v>2013</v>
      </c>
      <c r="G40" s="24">
        <v>2014</v>
      </c>
      <c r="H40" s="24">
        <v>2015</v>
      </c>
      <c r="I40" s="24">
        <v>2016</v>
      </c>
      <c r="J40" s="24">
        <v>2017</v>
      </c>
      <c r="K40" s="24">
        <v>2018</v>
      </c>
      <c r="L40" s="24">
        <v>2019</v>
      </c>
      <c r="M40" s="24">
        <v>2020</v>
      </c>
      <c r="N40" s="24">
        <f>N4</f>
        <v>2021</v>
      </c>
    </row>
    <row r="41" spans="1:14" ht="20" customHeight="1" x14ac:dyDescent="0.2">
      <c r="A41" s="18">
        <v>1</v>
      </c>
      <c r="B41" s="19" t="s">
        <v>814</v>
      </c>
      <c r="C41" s="93">
        <f>'3.1'!C41/'3.1.a'!$C$183</f>
        <v>0.2900396799928236</v>
      </c>
      <c r="D41" s="93">
        <f>'3.1'!D41/'3.1.a'!$D$183</f>
        <v>0.29111623317087637</v>
      </c>
      <c r="E41" s="93">
        <f>'3.1'!E41/'3.1.a'!$E$183</f>
        <v>0.29679485348362139</v>
      </c>
      <c r="F41" s="93">
        <f>'3.1'!F41/'3.1.a'!$F$183</f>
        <v>0.28658953738309473</v>
      </c>
      <c r="G41" s="93">
        <f>'3.1'!G41/'3.1.a'!$G$183</f>
        <v>0.27380386502303466</v>
      </c>
      <c r="H41" s="93">
        <f>'3.1'!H41/'3.1.a'!$H$183</f>
        <v>0.2926074875486398</v>
      </c>
      <c r="I41" s="93">
        <f>'3.1'!I41/'3.1.a'!$I$183</f>
        <v>0.29680339615837859</v>
      </c>
      <c r="J41" s="93">
        <f>'3.1'!J41/'3.1.a'!$J$183</f>
        <v>0.27843233016002639</v>
      </c>
      <c r="K41" s="93">
        <f>'3.1'!K41/'3.1.a'!$K$183</f>
        <v>0.28595970599289522</v>
      </c>
      <c r="L41" s="93">
        <f>'3.1'!L41/'3.1.a'!$L$183</f>
        <v>0.2916615235013445</v>
      </c>
      <c r="M41" s="93">
        <f>'3.1'!M41/'3.1.a'!$M$183</f>
        <v>0.26196752072325435</v>
      </c>
      <c r="N41" s="93">
        <f>'3.1'!N41/'3.1.a'!$N$183</f>
        <v>0.28333824431155169</v>
      </c>
    </row>
    <row r="42" spans="1:14" ht="20" customHeight="1" x14ac:dyDescent="0.2">
      <c r="A42" s="115">
        <v>11</v>
      </c>
      <c r="B42" s="115" t="s">
        <v>242</v>
      </c>
      <c r="C42" s="143">
        <f>'3.1'!C42/'3.1.a'!$C$183</f>
        <v>0.14249575956568616</v>
      </c>
      <c r="D42" s="143">
        <f>'3.1'!D42/'3.1.a'!$D$183</f>
        <v>0.14851298783190675</v>
      </c>
      <c r="E42" s="143">
        <f>'3.1'!E42/'3.1.a'!$E$183</f>
        <v>0.14332411090206995</v>
      </c>
      <c r="F42" s="143">
        <f>'3.1'!F42/'3.1.a'!$F$183</f>
        <v>0.14125305743026459</v>
      </c>
      <c r="G42" s="143">
        <f>'3.1'!G42/'3.1.a'!$G$183</f>
        <v>0.13490074518820105</v>
      </c>
      <c r="H42" s="143">
        <f>'3.1'!H42/'3.1.a'!$H$183</f>
        <v>0.13629629365407664</v>
      </c>
      <c r="I42" s="143">
        <f>'3.1'!I42/'3.1.a'!$I$183</f>
        <v>0.13710430981606189</v>
      </c>
      <c r="J42" s="143">
        <f>'3.1'!J42/'3.1.a'!$J$183</f>
        <v>0.13605228515205994</v>
      </c>
      <c r="K42" s="143">
        <f>'3.1'!K42/'3.1.a'!$K$183</f>
        <v>0.13940107993510559</v>
      </c>
      <c r="L42" s="143">
        <f>'3.1'!L42/'3.1.a'!$L$183</f>
        <v>0.13737694836264153</v>
      </c>
      <c r="M42" s="143">
        <f>'3.1'!M42/'3.1.a'!$M$183</f>
        <v>0.12961221980508048</v>
      </c>
      <c r="N42" s="143">
        <f>'3.1'!N42/'3.1.a'!$N$183</f>
        <v>0.14654118694504287</v>
      </c>
    </row>
    <row r="43" spans="1:14" ht="20" customHeight="1" x14ac:dyDescent="0.2">
      <c r="A43" s="21">
        <v>111</v>
      </c>
      <c r="B43" s="22" t="s">
        <v>256</v>
      </c>
      <c r="C43" s="144">
        <f>'3.1'!C43/'3.1.a'!$C$183</f>
        <v>6.6519501779015736E-2</v>
      </c>
      <c r="D43" s="144">
        <f>'3.1'!D43/'3.1.a'!$D$183</f>
        <v>7.1748329498847616E-2</v>
      </c>
      <c r="E43" s="144">
        <f>'3.1'!E43/'3.1.a'!$E$183</f>
        <v>6.7487362766046555E-2</v>
      </c>
      <c r="F43" s="144">
        <f>'3.1'!F43/'3.1.a'!$F$183</f>
        <v>6.7664258455319079E-2</v>
      </c>
      <c r="G43" s="144">
        <f>'3.1'!G43/'3.1.a'!$G$183</f>
        <v>6.6128426465677362E-2</v>
      </c>
      <c r="H43" s="144">
        <f>'3.1'!H43/'3.1.a'!$H$183</f>
        <v>6.6900556346325635E-2</v>
      </c>
      <c r="I43" s="144">
        <f>'3.1'!I43/'3.1.a'!$I$183</f>
        <v>7.2287919716507387E-2</v>
      </c>
      <c r="J43" s="144">
        <f>'3.1'!J43/'3.1.a'!$J$183</f>
        <v>6.9650435030638114E-2</v>
      </c>
      <c r="K43" s="144">
        <f>'3.1'!K43/'3.1.a'!$K$183</f>
        <v>7.0064246746650377E-2</v>
      </c>
      <c r="L43" s="144">
        <f>'3.1'!L43/'3.1.a'!$L$183</f>
        <v>7.2481746274670703E-2</v>
      </c>
      <c r="M43" s="144">
        <f>'3.1'!M43/'3.1.a'!$M$183</f>
        <v>7.0514607515819464E-2</v>
      </c>
      <c r="N43" s="144">
        <f>'3.1'!N43/'3.1.a'!$N$183</f>
        <v>8.0189849047053452E-2</v>
      </c>
    </row>
    <row r="44" spans="1:14" ht="20" customHeight="1" x14ac:dyDescent="0.2">
      <c r="A44" s="21">
        <v>112</v>
      </c>
      <c r="B44" s="22" t="s">
        <v>257</v>
      </c>
      <c r="C44" s="144">
        <f>'3.1'!C44/'3.1.a'!$C$183</f>
        <v>3.2247878705878022E-3</v>
      </c>
      <c r="D44" s="144">
        <f>'3.1'!D44/'3.1.a'!$D$183</f>
        <v>3.3919814411607582E-3</v>
      </c>
      <c r="E44" s="144">
        <f>'3.1'!E44/'3.1.a'!$E$183</f>
        <v>3.465924915655194E-3</v>
      </c>
      <c r="F44" s="144">
        <f>'3.1'!F44/'3.1.a'!$F$183</f>
        <v>3.5121331617150439E-3</v>
      </c>
      <c r="G44" s="144">
        <f>'3.1'!G44/'3.1.a'!$G$183</f>
        <v>3.5853063995796475E-3</v>
      </c>
      <c r="H44" s="144">
        <f>'3.1'!H44/'3.1.a'!$H$183</f>
        <v>3.600384814165347E-3</v>
      </c>
      <c r="I44" s="144">
        <f>'3.1'!I44/'3.1.a'!$I$183</f>
        <v>3.5394796967123106E-3</v>
      </c>
      <c r="J44" s="144">
        <f>'3.1'!J44/'3.1.a'!$J$183</f>
        <v>3.4518771337574742E-3</v>
      </c>
      <c r="K44" s="144">
        <f>'3.1'!K44/'3.1.a'!$K$183</f>
        <v>3.4844068541181562E-3</v>
      </c>
      <c r="L44" s="144">
        <f>'3.1'!L44/'3.1.a'!$L$183</f>
        <v>3.2803025286911279E-3</v>
      </c>
      <c r="M44" s="144">
        <f>'3.1'!M44/'3.1.a'!$M$183</f>
        <v>3.1159874979307311E-3</v>
      </c>
      <c r="N44" s="144">
        <f>'3.1'!N44/'3.1.a'!$N$183</f>
        <v>3.0211160213872009E-3</v>
      </c>
    </row>
    <row r="45" spans="1:14" ht="20" customHeight="1" x14ac:dyDescent="0.2">
      <c r="A45" s="21">
        <v>113</v>
      </c>
      <c r="B45" s="22" t="s">
        <v>258</v>
      </c>
      <c r="C45" s="144">
        <f>'3.1'!C45/'3.1.a'!$C$183</f>
        <v>1.3583259818258415E-4</v>
      </c>
      <c r="D45" s="144">
        <f>'3.1'!D45/'3.1.a'!$D$183</f>
        <v>1.3763544571291993E-4</v>
      </c>
      <c r="E45" s="144">
        <f>'3.1'!E45/'3.1.a'!$E$183</f>
        <v>1.4280348545514209E-4</v>
      </c>
      <c r="F45" s="144">
        <f>'3.1'!F45/'3.1.a'!$F$183</f>
        <v>1.4671966495542911E-4</v>
      </c>
      <c r="G45" s="144">
        <f>'3.1'!G45/'3.1.a'!$G$183</f>
        <v>1.6072305445467372E-4</v>
      </c>
      <c r="H45" s="144">
        <f>'3.1'!H45/'3.1.a'!$H$183</f>
        <v>1.8856668355797163E-4</v>
      </c>
      <c r="I45" s="144">
        <f>'3.1'!I45/'3.1.a'!$I$183</f>
        <v>1.8498296985259029E-4</v>
      </c>
      <c r="J45" s="144">
        <f>'3.1'!J45/'3.1.a'!$J$183</f>
        <v>1.9940673214051736E-4</v>
      </c>
      <c r="K45" s="144">
        <f>'3.1'!K45/'3.1.a'!$K$183</f>
        <v>2.0625938381451772E-4</v>
      </c>
      <c r="L45" s="144">
        <f>'3.1'!L45/'3.1.a'!$L$183</f>
        <v>2.2412382292721567E-4</v>
      </c>
      <c r="M45" s="144">
        <f>'3.1'!M45/'3.1.a'!$M$183</f>
        <v>2.3902483109935365E-4</v>
      </c>
      <c r="N45" s="144">
        <f>'3.1'!N45/'3.1.a'!$N$183</f>
        <v>2.5194611909455509E-4</v>
      </c>
    </row>
    <row r="46" spans="1:14" ht="20" customHeight="1" x14ac:dyDescent="0.2">
      <c r="A46" s="21">
        <v>114</v>
      </c>
      <c r="B46" s="22" t="s">
        <v>264</v>
      </c>
      <c r="C46" s="144">
        <f>'3.1'!C46/'3.1.a'!$C$183</f>
        <v>6.7142602188428935E-2</v>
      </c>
      <c r="D46" s="144">
        <f>'3.1'!D46/'3.1.a'!$D$183</f>
        <v>6.7070635169413917E-2</v>
      </c>
      <c r="E46" s="144">
        <f>'3.1'!E46/'3.1.a'!$E$183</f>
        <v>6.5862465307311255E-2</v>
      </c>
      <c r="F46" s="144">
        <f>'3.1'!F46/'3.1.a'!$F$183</f>
        <v>6.288563471409904E-2</v>
      </c>
      <c r="G46" s="144">
        <f>'3.1'!G46/'3.1.a'!$G$183</f>
        <v>5.8670111082354266E-2</v>
      </c>
      <c r="H46" s="144">
        <f>'3.1'!H46/'3.1.a'!$H$183</f>
        <v>5.9189119893955283E-2</v>
      </c>
      <c r="I46" s="144">
        <f>'3.1'!I46/'3.1.a'!$I$183</f>
        <v>5.607567290727012E-2</v>
      </c>
      <c r="J46" s="144">
        <f>'3.1'!J46/'3.1.a'!$J$183</f>
        <v>5.7838219115904949E-2</v>
      </c>
      <c r="K46" s="144">
        <f>'3.1'!K46/'3.1.a'!$K$183</f>
        <v>5.9834680207391598E-2</v>
      </c>
      <c r="L46" s="144">
        <f>'3.1'!L46/'3.1.a'!$L$183</f>
        <v>5.5580506102242605E-2</v>
      </c>
      <c r="M46" s="144">
        <f>'3.1'!M46/'3.1.a'!$M$183</f>
        <v>4.9620978421359423E-2</v>
      </c>
      <c r="N46" s="144">
        <f>'3.1'!N46/'3.1.a'!$N$183</f>
        <v>5.5930805280053321E-2</v>
      </c>
    </row>
    <row r="47" spans="1:14" ht="20" customHeight="1" x14ac:dyDescent="0.2">
      <c r="A47" s="21">
        <v>115</v>
      </c>
      <c r="B47" s="22" t="s">
        <v>273</v>
      </c>
      <c r="C47" s="144">
        <f>'3.1'!C47/'3.1.a'!$C$183</f>
        <v>5.4255847193366074E-3</v>
      </c>
      <c r="D47" s="144">
        <f>'3.1'!D47/'3.1.a'!$D$183</f>
        <v>6.0901965033536834E-3</v>
      </c>
      <c r="E47" s="144">
        <f>'3.1'!E47/'3.1.a'!$E$183</f>
        <v>6.4653141906865557E-3</v>
      </c>
      <c r="F47" s="144">
        <f>'3.1'!F47/'3.1.a'!$F$183</f>
        <v>6.9356782312220725E-3</v>
      </c>
      <c r="G47" s="144">
        <f>'3.1'!G47/'3.1.a'!$G$183</f>
        <v>6.363270587270738E-3</v>
      </c>
      <c r="H47" s="144">
        <f>'3.1'!H47/'3.1.a'!$H$183</f>
        <v>6.4994568908585317E-3</v>
      </c>
      <c r="I47" s="144">
        <f>'3.1'!I47/'3.1.a'!$I$183</f>
        <v>5.0161060774169099E-3</v>
      </c>
      <c r="J47" s="144">
        <f>'3.1'!J47/'3.1.a'!$J$183</f>
        <v>4.9123471285156409E-3</v>
      </c>
      <c r="K47" s="144">
        <f>'3.1'!K47/'3.1.a'!$K$183</f>
        <v>5.8114329854139146E-3</v>
      </c>
      <c r="L47" s="144">
        <f>'3.1'!L47/'3.1.a'!$L$183</f>
        <v>5.8102628062934609E-3</v>
      </c>
      <c r="M47" s="144">
        <f>'3.1'!M47/'3.1.a'!$M$183</f>
        <v>6.1226908662685474E-3</v>
      </c>
      <c r="N47" s="144">
        <f>'3.1'!N47/'3.1.a'!$N$183</f>
        <v>7.147439077800655E-3</v>
      </c>
    </row>
    <row r="48" spans="1:14" ht="20" customHeight="1" x14ac:dyDescent="0.2">
      <c r="A48" s="21">
        <v>116</v>
      </c>
      <c r="B48" s="22" t="s">
        <v>278</v>
      </c>
      <c r="C48" s="144">
        <f>'3.1'!C48/'3.1.a'!$C$183</f>
        <v>4.7450410134521513E-5</v>
      </c>
      <c r="D48" s="144">
        <f>'3.1'!D48/'3.1.a'!$D$183</f>
        <v>7.4209773417859752E-5</v>
      </c>
      <c r="E48" s="144">
        <f>'3.1'!E48/'3.1.a'!$E$183</f>
        <v>-9.9759763084764354E-5</v>
      </c>
      <c r="F48" s="144">
        <f>'3.1'!F48/'3.1.a'!$F$183</f>
        <v>1.086332029539245E-4</v>
      </c>
      <c r="G48" s="144">
        <f>'3.1'!G48/'3.1.a'!$G$183</f>
        <v>-7.0924011356382356E-6</v>
      </c>
      <c r="H48" s="144">
        <f>'3.1'!H48/'3.1.a'!$H$183</f>
        <v>-8.1790974786129E-5</v>
      </c>
      <c r="I48" s="144">
        <f>'3.1'!I48/'3.1.a'!$I$183</f>
        <v>1.4844830259319659E-7</v>
      </c>
      <c r="J48" s="144">
        <f>'3.1'!J48/'3.1.a'!$J$183</f>
        <v>1.1103216637696821E-11</v>
      </c>
      <c r="K48" s="144">
        <f>'3.1'!K48/'3.1.a'!$K$183</f>
        <v>5.3757717041961327E-8</v>
      </c>
      <c r="L48" s="144">
        <f>'3.1'!L48/'3.1.a'!$L$183</f>
        <v>6.8278164238798839E-9</v>
      </c>
      <c r="M48" s="144">
        <f>'3.1'!M48/'3.1.a'!$M$183</f>
        <v>-1.0693273970337249E-6</v>
      </c>
      <c r="N48" s="144">
        <f>'3.1'!N48/'3.1.a'!$N$183</f>
        <v>3.1399653666286845E-8</v>
      </c>
    </row>
    <row r="49" spans="1:14" ht="20" customHeight="1" x14ac:dyDescent="0.2">
      <c r="A49" s="115">
        <v>12</v>
      </c>
      <c r="B49" s="115" t="s">
        <v>246</v>
      </c>
      <c r="C49" s="143">
        <f>'3.1'!C49/'3.1.a'!$C$183</f>
        <v>9.1516097815998163E-2</v>
      </c>
      <c r="D49" s="143">
        <f>'3.1'!D49/'3.1.a'!$D$183</f>
        <v>9.2828270241329919E-2</v>
      </c>
      <c r="E49" s="143">
        <f>'3.1'!E49/'3.1.a'!$E$183</f>
        <v>9.3316032120200065E-2</v>
      </c>
      <c r="F49" s="143">
        <f>'3.1'!F49/'3.1.a'!$F$183</f>
        <v>9.2442773090598937E-2</v>
      </c>
      <c r="G49" s="143">
        <f>'3.1'!G49/'3.1.a'!$G$183</f>
        <v>9.2497360255980571E-2</v>
      </c>
      <c r="H49" s="143">
        <f>'3.1'!H49/'3.1.a'!$H$183</f>
        <v>9.2516800476087374E-2</v>
      </c>
      <c r="I49" s="143">
        <f>'3.1'!I49/'3.1.a'!$I$183</f>
        <v>9.2842144168442303E-2</v>
      </c>
      <c r="J49" s="143">
        <f>'3.1'!J49/'3.1.a'!$J$183</f>
        <v>9.4310861231848522E-2</v>
      </c>
      <c r="K49" s="143">
        <f>'3.1'!K49/'3.1.a'!$K$183</f>
        <v>9.2348613189007431E-2</v>
      </c>
      <c r="L49" s="143">
        <f>'3.1'!L49/'3.1.a'!$L$183</f>
        <v>9.2866286073500864E-2</v>
      </c>
      <c r="M49" s="143">
        <f>'3.1'!M49/'3.1.a'!$M$183</f>
        <v>9.0442436575463928E-2</v>
      </c>
      <c r="N49" s="143">
        <f>'3.1'!N49/'3.1.a'!$N$183</f>
        <v>8.7185103010008189E-2</v>
      </c>
    </row>
    <row r="50" spans="1:14" ht="20" customHeight="1" x14ac:dyDescent="0.2">
      <c r="A50" s="115">
        <v>13</v>
      </c>
      <c r="B50" s="115" t="s">
        <v>243</v>
      </c>
      <c r="C50" s="143">
        <f>'3.1'!C50/'3.1.a'!$C$183</f>
        <v>7.5309318354531207E-5</v>
      </c>
      <c r="D50" s="143">
        <f>'3.1'!D50/'3.1.a'!$D$183</f>
        <v>1.0820259864198327E-4</v>
      </c>
      <c r="E50" s="143">
        <f>'3.1'!E50/'3.1.a'!$E$183</f>
        <v>1.343508188487069E-4</v>
      </c>
      <c r="F50" s="143">
        <f>'3.1'!F50/'3.1.a'!$F$183</f>
        <v>7.8315038210719865E-5</v>
      </c>
      <c r="G50" s="143">
        <f>'3.1'!G50/'3.1.a'!$G$183</f>
        <v>8.871958032709385E-5</v>
      </c>
      <c r="H50" s="143">
        <f>'3.1'!H50/'3.1.a'!$H$183</f>
        <v>9.3171545940507909E-5</v>
      </c>
      <c r="I50" s="143">
        <f>'3.1'!I50/'3.1.a'!$I$183</f>
        <v>1.0234351807881165E-4</v>
      </c>
      <c r="J50" s="143">
        <f>'3.1'!J50/'3.1.a'!$J$183</f>
        <v>1.8503165055571536E-4</v>
      </c>
      <c r="K50" s="143">
        <f>'3.1'!K50/'3.1.a'!$K$183</f>
        <v>1.3085365001646882E-4</v>
      </c>
      <c r="L50" s="143">
        <f>'3.1'!L50/'3.1.a'!$L$183</f>
        <v>1.4276247625600357E-4</v>
      </c>
      <c r="M50" s="143">
        <f>'3.1'!M50/'3.1.a'!$M$183</f>
        <v>9.1044802755632154E-5</v>
      </c>
      <c r="N50" s="143">
        <f>'3.1'!N50/'3.1.a'!$N$183</f>
        <v>7.1067326484620645E-5</v>
      </c>
    </row>
    <row r="51" spans="1:14" ht="20" customHeight="1" x14ac:dyDescent="0.2">
      <c r="A51" s="115">
        <v>14</v>
      </c>
      <c r="B51" s="115" t="s">
        <v>247</v>
      </c>
      <c r="C51" s="143">
        <f>'3.1'!C51/'3.1.a'!$C$183</f>
        <v>5.5952513292784771E-2</v>
      </c>
      <c r="D51" s="143">
        <f>'3.1'!D51/'3.1.a'!$D$183</f>
        <v>4.9666772498997647E-2</v>
      </c>
      <c r="E51" s="143">
        <f>'3.1'!E51/'3.1.a'!$E$183</f>
        <v>6.0020359642502637E-2</v>
      </c>
      <c r="F51" s="143">
        <f>'3.1'!F51/'3.1.a'!$F$183</f>
        <v>5.2815391824020549E-2</v>
      </c>
      <c r="G51" s="143">
        <f>'3.1'!G51/'3.1.a'!$G$183</f>
        <v>4.631703999852594E-2</v>
      </c>
      <c r="H51" s="143">
        <f>'3.1'!H51/'3.1.a'!$H$183</f>
        <v>6.3701221872535296E-2</v>
      </c>
      <c r="I51" s="143">
        <f>'3.1'!I51/'3.1.a'!$I$183</f>
        <v>6.6754598655795486E-2</v>
      </c>
      <c r="J51" s="143">
        <f>'3.1'!J51/'3.1.a'!$J$183</f>
        <v>4.7884152125562247E-2</v>
      </c>
      <c r="K51" s="143">
        <f>'3.1'!K51/'3.1.a'!$K$183</f>
        <v>5.407915921876575E-2</v>
      </c>
      <c r="L51" s="143">
        <f>'3.1'!L51/'3.1.a'!$L$183</f>
        <v>6.1275526588946146E-2</v>
      </c>
      <c r="M51" s="143">
        <f>'3.1'!M51/'3.1.a'!$M$183</f>
        <v>4.1821819539954314E-2</v>
      </c>
      <c r="N51" s="143">
        <f>'3.1'!N51/'3.1.a'!$N$183</f>
        <v>4.9540887030016106E-2</v>
      </c>
    </row>
    <row r="52" spans="1:14" ht="20" customHeight="1" x14ac:dyDescent="0.2">
      <c r="A52" s="118">
        <v>1411</v>
      </c>
      <c r="B52" s="118" t="s">
        <v>815</v>
      </c>
      <c r="C52" s="145">
        <f>'3.1'!C52/'3.1.a'!$C$183</f>
        <v>3.5021846942622233E-2</v>
      </c>
      <c r="D52" s="145">
        <f>'3.1'!D52/'3.1.a'!$D$183</f>
        <v>3.1143731571331826E-2</v>
      </c>
      <c r="E52" s="145">
        <f>'3.1'!E52/'3.1.a'!$E$183</f>
        <v>3.3773025111302757E-2</v>
      </c>
      <c r="F52" s="145">
        <f>'3.1'!F52/'3.1.a'!$F$183</f>
        <v>2.9345057698905826E-2</v>
      </c>
      <c r="G52" s="145">
        <f>'3.1'!G52/'3.1.a'!$G$183</f>
        <v>2.7878618424289216E-2</v>
      </c>
      <c r="H52" s="145">
        <f>'3.1'!H52/'3.1.a'!$H$183</f>
        <v>4.6805622125634681E-2</v>
      </c>
      <c r="I52" s="145">
        <f>'3.1'!I52/'3.1.a'!$I$183</f>
        <v>4.7511870065908339E-2</v>
      </c>
      <c r="J52" s="145">
        <f>'3.1'!J52/'3.1.a'!$J$183</f>
        <v>3.0129300017940279E-2</v>
      </c>
      <c r="K52" s="145">
        <f>'3.1'!K52/'3.1.a'!$K$183</f>
        <v>3.2022527183546867E-2</v>
      </c>
      <c r="L52" s="145">
        <f>'3.1'!L52/'3.1.a'!$L$183</f>
        <v>2.7053452625599168E-2</v>
      </c>
      <c r="M52" s="145">
        <f>'3.1'!M52/'3.1.a'!$M$183</f>
        <v>1.9804616139999971E-2</v>
      </c>
      <c r="N52" s="145">
        <f>'3.1'!N52/'3.1.a'!$N$183</f>
        <v>2.4174259579585248E-2</v>
      </c>
    </row>
    <row r="53" spans="1:14" ht="20" customHeight="1" x14ac:dyDescent="0.2">
      <c r="A53" s="120" t="s">
        <v>392</v>
      </c>
      <c r="B53" s="118" t="s">
        <v>393</v>
      </c>
      <c r="C53" s="145">
        <f>'3.1'!C53/'3.1.a'!$C$183</f>
        <v>2.0930666350162538E-2</v>
      </c>
      <c r="D53" s="145">
        <f>'3.1'!D53/'3.1.a'!$D$183</f>
        <v>1.852304092766582E-2</v>
      </c>
      <c r="E53" s="145">
        <f>'3.1'!E53/'3.1.a'!$E$183</f>
        <v>2.624733453119988E-2</v>
      </c>
      <c r="F53" s="145">
        <f>'3.1'!F53/'3.1.a'!$F$183</f>
        <v>2.3470334125114727E-2</v>
      </c>
      <c r="G53" s="145">
        <f>'3.1'!G53/'3.1.a'!$G$183</f>
        <v>1.8438421574236721E-2</v>
      </c>
      <c r="H53" s="145">
        <f>'3.1'!H53/'3.1.a'!$H$183</f>
        <v>1.6895599746900618E-2</v>
      </c>
      <c r="I53" s="145">
        <f>'3.1'!I53/'3.1.a'!$I$183</f>
        <v>1.9242728589887143E-2</v>
      </c>
      <c r="J53" s="145">
        <f>'3.1'!J53/'3.1.a'!$J$183</f>
        <v>1.7754852107621968E-2</v>
      </c>
      <c r="K53" s="145">
        <f>'3.1'!K53/'3.1.a'!$K$183</f>
        <v>2.2056632035218883E-2</v>
      </c>
      <c r="L53" s="145">
        <f>'3.1'!L53/'3.1.a'!$L$183</f>
        <v>3.4222073963346977E-2</v>
      </c>
      <c r="M53" s="145">
        <f>'3.1'!M53/'3.1.a'!$M$183</f>
        <v>2.201720339995434E-2</v>
      </c>
      <c r="N53" s="145">
        <f>'3.1'!N53/'3.1.a'!$N$183</f>
        <v>2.5366627450430859E-2</v>
      </c>
    </row>
    <row r="54" spans="1:14" ht="20" customHeight="1" x14ac:dyDescent="0.2">
      <c r="A54" s="18" t="s">
        <v>394</v>
      </c>
      <c r="B54" s="19" t="s">
        <v>816</v>
      </c>
      <c r="C54" s="93">
        <f>'3.1'!C54/'3.1.a'!$C$183</f>
        <v>0.31032688457782082</v>
      </c>
      <c r="D54" s="93">
        <f>'3.1'!D54/'3.1.a'!$D$183</f>
        <v>0.31369155091331757</v>
      </c>
      <c r="E54" s="93">
        <f>'3.1'!E54/'3.1.a'!$E$183</f>
        <v>0.30847307068507934</v>
      </c>
      <c r="F54" s="93">
        <f>'3.1'!F54/'3.1.a'!$F$183</f>
        <v>0.30984148125877065</v>
      </c>
      <c r="G54" s="93">
        <f>'3.1'!G54/'3.1.a'!$G$183</f>
        <v>0.3220822237784885</v>
      </c>
      <c r="H54" s="93">
        <f>'3.1'!H54/'3.1.a'!$H$183</f>
        <v>0.36827074054535591</v>
      </c>
      <c r="I54" s="93">
        <f>'3.1'!I54/'3.1.a'!$I$183</f>
        <v>0.36330170540751744</v>
      </c>
      <c r="J54" s="93">
        <f>'3.1'!J54/'3.1.a'!$J$183</f>
        <v>0.35982399664450881</v>
      </c>
      <c r="K54" s="93">
        <f>'3.1'!K54/'3.1.a'!$K$183</f>
        <v>0.35295288406889974</v>
      </c>
      <c r="L54" s="93">
        <f>'3.1'!L54/'3.1.a'!$L$183</f>
        <v>0.3453251776893968</v>
      </c>
      <c r="M54" s="93">
        <f>'3.1'!M54/'3.1.a'!$M$183</f>
        <v>0.38935802119362034</v>
      </c>
      <c r="N54" s="93">
        <f>'3.1'!N54/'3.1.a'!$N$183</f>
        <v>0.32714028958053976</v>
      </c>
    </row>
    <row r="55" spans="1:14" ht="20" customHeight="1" x14ac:dyDescent="0.2">
      <c r="A55" s="115">
        <v>2</v>
      </c>
      <c r="B55" s="115" t="s">
        <v>488</v>
      </c>
      <c r="C55" s="143">
        <f>'3.1'!C55/'3.1.a'!$C$183</f>
        <v>0.30701453084044489</v>
      </c>
      <c r="D55" s="143">
        <f>'3.1'!D55/'3.1.a'!$D$183</f>
        <v>0.31306473450666655</v>
      </c>
      <c r="E55" s="143">
        <f>'3.1'!E55/'3.1.a'!$E$183</f>
        <v>0.30794098961324212</v>
      </c>
      <c r="F55" s="143">
        <f>'3.1'!F55/'3.1.a'!$F$183</f>
        <v>0.30836337648656853</v>
      </c>
      <c r="G55" s="143">
        <f>'3.1'!G55/'3.1.a'!$G$183</f>
        <v>0.32069399446366587</v>
      </c>
      <c r="H55" s="143">
        <f>'3.1'!H55/'3.1.a'!$H$183</f>
        <v>0.36924419825549037</v>
      </c>
      <c r="I55" s="143">
        <f>'3.1'!I55/'3.1.a'!$I$183</f>
        <v>0.36491601129329782</v>
      </c>
      <c r="J55" s="143">
        <f>'3.1'!J55/'3.1.a'!$J$183</f>
        <v>0.36247653872634661</v>
      </c>
      <c r="K55" s="143">
        <f>'3.1'!K55/'3.1.a'!$K$183</f>
        <v>0.35453999893748067</v>
      </c>
      <c r="L55" s="143">
        <f>'3.1'!L55/'3.1.a'!$L$183</f>
        <v>0.34787452837637128</v>
      </c>
      <c r="M55" s="143">
        <f>'3.1'!M55/'3.1.a'!$M$183</f>
        <v>0.39212804561133541</v>
      </c>
      <c r="N55" s="143">
        <f>'3.1'!N55/'3.1.a'!$N$183</f>
        <v>0.33060915176640748</v>
      </c>
    </row>
    <row r="56" spans="1:14" ht="20" customHeight="1" x14ac:dyDescent="0.2">
      <c r="A56" s="121">
        <v>21</v>
      </c>
      <c r="B56" s="121" t="s">
        <v>244</v>
      </c>
      <c r="C56" s="144">
        <f>'3.1'!C56/'3.1.a'!$C$183</f>
        <v>4.1872617360867531E-2</v>
      </c>
      <c r="D56" s="144">
        <f>'3.1'!D56/'3.1.a'!$D$183</f>
        <v>4.0016057500533775E-2</v>
      </c>
      <c r="E56" s="144">
        <f>'3.1'!E56/'3.1.a'!$E$183</f>
        <v>3.7889088764123217E-2</v>
      </c>
      <c r="F56" s="144">
        <f>'3.1'!F56/'3.1.a'!$F$183</f>
        <v>3.7645506734291401E-2</v>
      </c>
      <c r="G56" s="144">
        <f>'3.1'!G56/'3.1.a'!$G$183</f>
        <v>3.7949794363910376E-2</v>
      </c>
      <c r="H56" s="144">
        <f>'3.1'!H56/'3.1.a'!$H$183</f>
        <v>4.030989968167914E-2</v>
      </c>
      <c r="I56" s="144">
        <f>'3.1'!I56/'3.1.a'!$I$183</f>
        <v>4.0209122103420342E-2</v>
      </c>
      <c r="J56" s="144">
        <f>'3.1'!J56/'3.1.a'!$J$183</f>
        <v>4.211052988516148E-2</v>
      </c>
      <c r="K56" s="144">
        <f>'3.1'!K56/'3.1.a'!$K$183</f>
        <v>4.1540163781633326E-2</v>
      </c>
      <c r="L56" s="144">
        <f>'3.1'!L56/'3.1.a'!$L$183</f>
        <v>4.1377034741590449E-2</v>
      </c>
      <c r="M56" s="144">
        <f>'3.1'!M56/'3.1.a'!$M$183</f>
        <v>4.0447291038034239E-2</v>
      </c>
      <c r="N56" s="144">
        <f>'3.1'!N56/'3.1.a'!$N$183</f>
        <v>3.5761877401525546E-2</v>
      </c>
    </row>
    <row r="57" spans="1:14" ht="20" customHeight="1" x14ac:dyDescent="0.2">
      <c r="A57" s="121">
        <v>22</v>
      </c>
      <c r="B57" s="121" t="s">
        <v>245</v>
      </c>
      <c r="C57" s="144">
        <f>'3.1'!C57/'3.1.a'!$C$183</f>
        <v>1.0089425839402581E-2</v>
      </c>
      <c r="D57" s="144">
        <f>'3.1'!D57/'3.1.a'!$D$183</f>
        <v>9.5128622754617857E-3</v>
      </c>
      <c r="E57" s="144">
        <f>'3.1'!E57/'3.1.a'!$E$183</f>
        <v>9.2679182806686741E-3</v>
      </c>
      <c r="F57" s="144">
        <f>'3.1'!F57/'3.1.a'!$F$183</f>
        <v>9.403202973701421E-3</v>
      </c>
      <c r="G57" s="144">
        <f>'3.1'!G57/'3.1.a'!$G$183</f>
        <v>9.4619430831849663E-3</v>
      </c>
      <c r="H57" s="144">
        <f>'3.1'!H57/'3.1.a'!$H$183</f>
        <v>9.6227952634521524E-3</v>
      </c>
      <c r="I57" s="144">
        <f>'3.1'!I57/'3.1.a'!$I$183</f>
        <v>9.7975892545449847E-3</v>
      </c>
      <c r="J57" s="144">
        <f>'3.1'!J57/'3.1.a'!$J$183</f>
        <v>8.9134751410935194E-3</v>
      </c>
      <c r="K57" s="144">
        <f>'3.1'!K57/'3.1.a'!$K$183</f>
        <v>9.0443215862072157E-3</v>
      </c>
      <c r="L57" s="144">
        <f>'3.1'!L57/'3.1.a'!$L$183</f>
        <v>8.5314944256914653E-3</v>
      </c>
      <c r="M57" s="144">
        <f>'3.1'!M57/'3.1.a'!$M$183</f>
        <v>8.3897441631763277E-3</v>
      </c>
      <c r="N57" s="144">
        <f>'3.1'!N57/'3.1.a'!$N$183</f>
        <v>7.5496498423558295E-3</v>
      </c>
    </row>
    <row r="58" spans="1:14" ht="20" customHeight="1" x14ac:dyDescent="0.2">
      <c r="A58" s="121">
        <v>23</v>
      </c>
      <c r="B58" s="121" t="s">
        <v>817</v>
      </c>
      <c r="C58" s="144">
        <f>'3.1'!C58/'3.1.a'!$C$183</f>
        <v>4.6767152695409778E-3</v>
      </c>
      <c r="D58" s="144">
        <f>'3.1'!D58/'3.1.a'!$D$183</f>
        <v>4.5137741632243255E-3</v>
      </c>
      <c r="E58" s="144">
        <f>'3.1'!E58/'3.1.a'!$E$183</f>
        <v>4.3472571841587119E-3</v>
      </c>
      <c r="F58" s="144">
        <f>'3.1'!F58/'3.1.a'!$F$183</f>
        <v>4.1707781444998227E-3</v>
      </c>
      <c r="G58" s="144">
        <f>'3.1'!G58/'3.1.a'!$G$183</f>
        <v>4.3195782343652313E-3</v>
      </c>
      <c r="H58" s="144">
        <f>'3.1'!H58/'3.1.a'!$H$183</f>
        <v>4.6455953155107076E-3</v>
      </c>
      <c r="I58" s="144">
        <f>'3.1'!I58/'3.1.a'!$I$183</f>
        <v>4.8222119048907169E-3</v>
      </c>
      <c r="J58" s="144">
        <f>'3.1'!J58/'3.1.a'!$J$183</f>
        <v>5.0418145108032941E-3</v>
      </c>
      <c r="K58" s="144">
        <f>'3.1'!K58/'3.1.a'!$K$183</f>
        <v>4.8689075901331615E-3</v>
      </c>
      <c r="L58" s="144">
        <f>'3.1'!L58/'3.1.a'!$L$183</f>
        <v>4.9901673146679898E-3</v>
      </c>
      <c r="M58" s="144">
        <f>'3.1'!M58/'3.1.a'!$M$183</f>
        <v>5.0538224051454167E-3</v>
      </c>
      <c r="N58" s="144">
        <f>'3.1'!N58/'3.1.a'!$N$183</f>
        <v>5.0582592862646568E-3</v>
      </c>
    </row>
    <row r="59" spans="1:14" ht="20" customHeight="1" x14ac:dyDescent="0.2">
      <c r="A59" s="121">
        <v>24</v>
      </c>
      <c r="B59" s="121" t="s">
        <v>818</v>
      </c>
      <c r="C59" s="144">
        <f>'3.1'!C59/'3.1.a'!$C$183</f>
        <v>7.0067699925383503E-2</v>
      </c>
      <c r="D59" s="144">
        <f>'3.1'!D59/'3.1.a'!$D$183</f>
        <v>7.5707626096479935E-2</v>
      </c>
      <c r="E59" s="144">
        <f>'3.1'!E59/'3.1.a'!$E$183</f>
        <v>6.8760329688780278E-2</v>
      </c>
      <c r="F59" s="144">
        <f>'3.1'!F59/'3.1.a'!$F$183</f>
        <v>6.878183439380689E-2</v>
      </c>
      <c r="G59" s="144">
        <f>'3.1'!G59/'3.1.a'!$G$183</f>
        <v>7.3725123326473366E-2</v>
      </c>
      <c r="H59" s="144">
        <f>'3.1'!H59/'3.1.a'!$H$183</f>
        <v>0.1167844341840566</v>
      </c>
      <c r="I59" s="144">
        <f>'3.1'!I59/'3.1.a'!$I$183</f>
        <v>9.6807184871182755E-2</v>
      </c>
      <c r="J59" s="144">
        <f>'3.1'!J59/'3.1.a'!$J$183</f>
        <v>8.7105953732006414E-2</v>
      </c>
      <c r="K59" s="144">
        <f>'3.1'!K59/'3.1.a'!$K$183</f>
        <v>8.5396194272252549E-2</v>
      </c>
      <c r="L59" s="144">
        <f>'3.1'!L59/'3.1.a'!$L$183</f>
        <v>6.9248542076597891E-2</v>
      </c>
      <c r="M59" s="144">
        <f>'3.1'!M59/'3.1.a'!$M$183</f>
        <v>5.6745012676711427E-2</v>
      </c>
      <c r="N59" s="144">
        <f>'3.1'!N59/'3.1.a'!$N$183</f>
        <v>6.8069715481108045E-2</v>
      </c>
    </row>
    <row r="60" spans="1:14" ht="20" customHeight="1" x14ac:dyDescent="0.2">
      <c r="A60" s="121">
        <v>25</v>
      </c>
      <c r="B60" s="121" t="s">
        <v>248</v>
      </c>
      <c r="C60" s="144">
        <f>'3.1'!C60/'3.1.a'!$C$183</f>
        <v>1.5839157803718348E-3</v>
      </c>
      <c r="D60" s="144">
        <f>'3.1'!D60/'3.1.a'!$D$183</f>
        <v>2.7172703794137529E-3</v>
      </c>
      <c r="E60" s="144">
        <f>'3.1'!E60/'3.1.a'!$E$183</f>
        <v>2.9947333068668629E-3</v>
      </c>
      <c r="F60" s="144">
        <f>'3.1'!F60/'3.1.a'!$F$183</f>
        <v>4.6922929601428574E-3</v>
      </c>
      <c r="G60" s="144">
        <f>'3.1'!G60/'3.1.a'!$G$183</f>
        <v>5.1523564418317191E-3</v>
      </c>
      <c r="H60" s="144">
        <f>'3.1'!H60/'3.1.a'!$H$183</f>
        <v>4.1110621578685164E-3</v>
      </c>
      <c r="I60" s="144">
        <f>'3.1'!I60/'3.1.a'!$I$183</f>
        <v>4.3366132711209239E-3</v>
      </c>
      <c r="J60" s="144">
        <f>'3.1'!J60/'3.1.a'!$J$183</f>
        <v>3.3333301447745919E-3</v>
      </c>
      <c r="K60" s="144">
        <f>'3.1'!K60/'3.1.a'!$K$183</f>
        <v>3.3838102576704263E-3</v>
      </c>
      <c r="L60" s="144">
        <f>'3.1'!L60/'3.1.a'!$L$183</f>
        <v>2.2240059938645014E-3</v>
      </c>
      <c r="M60" s="144">
        <f>'3.1'!M60/'3.1.a'!$M$183</f>
        <v>1.5112921743105395E-3</v>
      </c>
      <c r="N60" s="144">
        <f>'3.1'!N60/'3.1.a'!$N$183</f>
        <v>1.4095653234222287E-3</v>
      </c>
    </row>
    <row r="61" spans="1:14" ht="20" customHeight="1" x14ac:dyDescent="0.2">
      <c r="A61" s="121">
        <v>26</v>
      </c>
      <c r="B61" s="121" t="s">
        <v>243</v>
      </c>
      <c r="C61" s="144">
        <f>'3.1'!C61/'3.1.a'!$C$183</f>
        <v>6.1905539465474307E-2</v>
      </c>
      <c r="D61" s="144">
        <f>'3.1'!D61/'3.1.a'!$D$183</f>
        <v>6.3112701717406683E-2</v>
      </c>
      <c r="E61" s="144">
        <f>'3.1'!E61/'3.1.a'!$E$183</f>
        <v>6.3759821262551336E-2</v>
      </c>
      <c r="F61" s="144">
        <f>'3.1'!F61/'3.1.a'!$F$183</f>
        <v>5.9838933706892743E-2</v>
      </c>
      <c r="G61" s="144">
        <f>'3.1'!G61/'3.1.a'!$G$183</f>
        <v>6.1251031697415879E-2</v>
      </c>
      <c r="H61" s="144">
        <f>'3.1'!H61/'3.1.a'!$H$183</f>
        <v>6.02432266689178E-2</v>
      </c>
      <c r="I61" s="144">
        <f>'3.1'!I61/'3.1.a'!$I$183</f>
        <v>6.4685185526999187E-2</v>
      </c>
      <c r="J61" s="144">
        <f>'3.1'!J61/'3.1.a'!$J$183</f>
        <v>6.1225177440017237E-2</v>
      </c>
      <c r="K61" s="144">
        <f>'3.1'!K61/'3.1.a'!$K$183</f>
        <v>6.3901164433343149E-2</v>
      </c>
      <c r="L61" s="144">
        <f>'3.1'!L61/'3.1.a'!$L$183</f>
        <v>6.5195363999754341E-2</v>
      </c>
      <c r="M61" s="144">
        <f>'3.1'!M61/'3.1.a'!$M$183</f>
        <v>7.8521670337345334E-2</v>
      </c>
      <c r="N61" s="144">
        <f>'3.1'!N61/'3.1.a'!$N$183</f>
        <v>6.8605952631810976E-2</v>
      </c>
    </row>
    <row r="62" spans="1:14" ht="20" customHeight="1" x14ac:dyDescent="0.2">
      <c r="A62" s="121">
        <v>27</v>
      </c>
      <c r="B62" s="121" t="s">
        <v>578</v>
      </c>
      <c r="C62" s="144">
        <f>'3.1'!C62/'3.1.a'!$C$183</f>
        <v>0.11410971007765283</v>
      </c>
      <c r="D62" s="144">
        <f>'3.1'!D62/'3.1.a'!$D$183</f>
        <v>0.11292136514469259</v>
      </c>
      <c r="E62" s="144">
        <f>'3.1'!E62/'3.1.a'!$E$183</f>
        <v>0.11556605201046771</v>
      </c>
      <c r="F62" s="144">
        <f>'3.1'!F62/'3.1.a'!$F$183</f>
        <v>0.11786076835131523</v>
      </c>
      <c r="G62" s="144">
        <f>'3.1'!G62/'3.1.a'!$G$183</f>
        <v>0.12234243838522445</v>
      </c>
      <c r="H62" s="144">
        <f>'3.1'!H62/'3.1.a'!$H$183</f>
        <v>0.12803981535806841</v>
      </c>
      <c r="I62" s="144">
        <f>'3.1'!I62/'3.1.a'!$I$183</f>
        <v>0.13891807031871947</v>
      </c>
      <c r="J62" s="144">
        <f>'3.1'!J62/'3.1.a'!$J$183</f>
        <v>0.1507736883830233</v>
      </c>
      <c r="K62" s="144">
        <f>'3.1'!K62/'3.1.a'!$K$183</f>
        <v>0.1417289050525038</v>
      </c>
      <c r="L62" s="144">
        <f>'3.1'!L62/'3.1.a'!$L$183</f>
        <v>0.14706544497032967</v>
      </c>
      <c r="M62" s="144">
        <f>'3.1'!M62/'3.1.a'!$M$183</f>
        <v>0.1968891911975624</v>
      </c>
      <c r="N62" s="144">
        <f>'3.1'!N62/'3.1.a'!$N$183</f>
        <v>0.13799969579815255</v>
      </c>
    </row>
    <row r="63" spans="1:14" ht="20" customHeight="1" x14ac:dyDescent="0.2">
      <c r="A63" s="121">
        <v>28</v>
      </c>
      <c r="B63" s="121" t="s">
        <v>396</v>
      </c>
      <c r="C63" s="144">
        <f>'3.1'!C63/'3.1.a'!$C$183</f>
        <v>2.7089071217513885E-3</v>
      </c>
      <c r="D63" s="144">
        <f>'3.1'!D63/'3.1.a'!$D$183</f>
        <v>4.5630772294537889E-3</v>
      </c>
      <c r="E63" s="144">
        <f>'3.1'!E63/'3.1.a'!$E$183</f>
        <v>5.3557891156252382E-3</v>
      </c>
      <c r="F63" s="144">
        <f>'3.1'!F63/'3.1.a'!$F$183</f>
        <v>5.9700592219180896E-3</v>
      </c>
      <c r="G63" s="144">
        <f>'3.1'!G63/'3.1.a'!$G$183</f>
        <v>6.491728931259837E-3</v>
      </c>
      <c r="H63" s="144">
        <f>'3.1'!H63/'3.1.a'!$H$183</f>
        <v>5.4873696259371196E-3</v>
      </c>
      <c r="I63" s="144">
        <f>'3.1'!I63/'3.1.a'!$I$183</f>
        <v>5.3400340424194703E-3</v>
      </c>
      <c r="J63" s="144">
        <f>'3.1'!J63/'3.1.a'!$J$183</f>
        <v>3.9725694894668121E-3</v>
      </c>
      <c r="K63" s="144">
        <f>'3.1'!K63/'3.1.a'!$K$183</f>
        <v>4.676531963736995E-3</v>
      </c>
      <c r="L63" s="144">
        <f>'3.1'!L63/'3.1.a'!$L$183</f>
        <v>9.2424748538749227E-3</v>
      </c>
      <c r="M63" s="144">
        <f>'3.1'!M63/'3.1.a'!$M$183</f>
        <v>4.570021619049772E-3</v>
      </c>
      <c r="N63" s="144">
        <f>'3.1'!N63/'3.1.a'!$N$183</f>
        <v>6.1544360017675879E-3</v>
      </c>
    </row>
    <row r="64" spans="1:14" ht="20" customHeight="1" x14ac:dyDescent="0.2">
      <c r="A64" s="115">
        <v>31</v>
      </c>
      <c r="B64" s="115" t="s">
        <v>610</v>
      </c>
      <c r="C64" s="143">
        <f>'3.1'!C64/'3.1.a'!$C$183</f>
        <v>3.3123537373759182E-3</v>
      </c>
      <c r="D64" s="143">
        <f>'3.1'!D64/'3.1.a'!$D$183</f>
        <v>6.2681640665097319E-4</v>
      </c>
      <c r="E64" s="143">
        <f>'3.1'!E64/'3.1.a'!$E$183</f>
        <v>5.3208107183726813E-4</v>
      </c>
      <c r="F64" s="143">
        <f>'3.1'!F64/'3.1.a'!$F$183</f>
        <v>1.478104772202215E-3</v>
      </c>
      <c r="G64" s="143">
        <f>'3.1'!G64/'3.1.a'!$G$183</f>
        <v>1.3882293148226585E-3</v>
      </c>
      <c r="H64" s="143">
        <f>'3.1'!H64/'3.1.a'!$H$183</f>
        <v>-9.7345771013446637E-4</v>
      </c>
      <c r="I64" s="143">
        <f>'3.1'!I64/'3.1.a'!$I$183</f>
        <v>-1.6143058857803756E-3</v>
      </c>
      <c r="J64" s="143">
        <f>'3.1'!J64/'3.1.a'!$J$183</f>
        <v>-2.6525420818378771E-3</v>
      </c>
      <c r="K64" s="143">
        <f>'3.1'!K64/'3.1.a'!$K$183</f>
        <v>-1.587114868580868E-3</v>
      </c>
      <c r="L64" s="143">
        <f>'3.1'!L64/'3.1.a'!$L$183</f>
        <v>-2.5493506869744224E-3</v>
      </c>
      <c r="M64" s="143">
        <f>'3.1'!M64/'3.1.a'!$M$183</f>
        <v>-2.7700244177151605E-3</v>
      </c>
      <c r="N64" s="143">
        <f>'3.1'!N64/'3.1.a'!$N$183</f>
        <v>-3.4688621858677444E-3</v>
      </c>
    </row>
    <row r="65" spans="1:14" ht="20" customHeight="1" x14ac:dyDescent="0.2">
      <c r="A65" s="122">
        <v>311</v>
      </c>
      <c r="B65" s="121" t="s">
        <v>836</v>
      </c>
      <c r="C65" s="144">
        <f>'3.1'!C65/'3.1.a'!$C$183</f>
        <v>3.0612783715730446E-3</v>
      </c>
      <c r="D65" s="144">
        <f>'3.1'!D65/'3.1.a'!$D$183</f>
        <v>1.3123307419398032E-3</v>
      </c>
      <c r="E65" s="144">
        <f>'3.1'!E65/'3.1.a'!$E$183</f>
        <v>8.8351026481344656E-4</v>
      </c>
      <c r="F65" s="144">
        <f>'3.1'!F65/'3.1.a'!$F$183</f>
        <v>1.9820671326529525E-3</v>
      </c>
      <c r="G65" s="144">
        <f>'3.1'!G65/'3.1.a'!$G$183</f>
        <v>2.4666012815636931E-3</v>
      </c>
      <c r="H65" s="144">
        <f>'3.1'!H65/'3.1.a'!$H$183</f>
        <v>-4.4050899303060657E-4</v>
      </c>
      <c r="I65" s="144">
        <f>'3.1'!I65/'3.1.a'!$I$183</f>
        <v>-1.094768236468041E-3</v>
      </c>
      <c r="J65" s="144">
        <f>'3.1'!J65/'3.1.a'!$J$183</f>
        <v>-1.498668023713168E-3</v>
      </c>
      <c r="K65" s="144">
        <f>'3.1'!K65/'3.1.a'!$K$183</f>
        <v>-1.2582470350525309E-3</v>
      </c>
      <c r="L65" s="144">
        <f>'3.1'!L65/'3.1.a'!$L$183</f>
        <v>-1.7184073118374811E-3</v>
      </c>
      <c r="M65" s="144">
        <f>'3.1'!M65/'3.1.a'!$M$183</f>
        <v>-1.9539443469394173E-3</v>
      </c>
      <c r="N65" s="144">
        <f>'3.1'!N65/'3.1.a'!$N$183</f>
        <v>-2.7111834876469964E-3</v>
      </c>
    </row>
    <row r="66" spans="1:14" ht="20" customHeight="1" x14ac:dyDescent="0.2">
      <c r="A66" s="122">
        <v>312</v>
      </c>
      <c r="B66" s="121" t="s">
        <v>252</v>
      </c>
      <c r="C66" s="144">
        <f>'3.1'!C66/'3.1.a'!$C$183</f>
        <v>4.1147385687599121E-4</v>
      </c>
      <c r="D66" s="144">
        <f>'3.1'!D66/'3.1.a'!$D$183</f>
        <v>2.6506833220911677E-5</v>
      </c>
      <c r="E66" s="144">
        <f>'3.1'!E66/'3.1.a'!$E$183</f>
        <v>-4.4833568400197504E-5</v>
      </c>
      <c r="F66" s="144">
        <f>'3.1'!F66/'3.1.a'!$F$183</f>
        <v>7.0064170061851766E-5</v>
      </c>
      <c r="G66" s="144">
        <f>'3.1'!G66/'3.1.a'!$G$183</f>
        <v>1.5449795652897679E-4</v>
      </c>
      <c r="H66" s="144">
        <f>'3.1'!H66/'3.1.a'!$H$183</f>
        <v>2.4711823206244652E-4</v>
      </c>
      <c r="I66" s="144">
        <f>'3.1'!I66/'3.1.a'!$I$183</f>
        <v>9.2097646864225317E-6</v>
      </c>
      <c r="J66" s="144">
        <f>'3.1'!J66/'3.1.a'!$J$183</f>
        <v>1.6411993608459485E-4</v>
      </c>
      <c r="K66" s="144">
        <f>'3.1'!K66/'3.1.a'!$K$183</f>
        <v>2.4167005044016106E-5</v>
      </c>
      <c r="L66" s="144">
        <f>'3.1'!L66/'3.1.a'!$L$183</f>
        <v>5.0470977126132966E-5</v>
      </c>
      <c r="M66" s="144">
        <f>'3.1'!M66/'3.1.a'!$M$183</f>
        <v>6.2601994210601371E-5</v>
      </c>
      <c r="N66" s="144">
        <f>'3.1'!N66/'3.1.a'!$N$183</f>
        <v>1.4377021552199493E-4</v>
      </c>
    </row>
    <row r="67" spans="1:14" ht="20" customHeight="1" x14ac:dyDescent="0.2">
      <c r="A67" s="122">
        <v>313</v>
      </c>
      <c r="B67" s="121" t="s">
        <v>253</v>
      </c>
      <c r="C67" s="144">
        <f>'3.1'!C67/'3.1.a'!$C$183</f>
        <v>5.6332118554847892E-6</v>
      </c>
      <c r="D67" s="144">
        <f>'3.1'!D67/'3.1.a'!$D$183</f>
        <v>6.6700248390108544E-6</v>
      </c>
      <c r="E67" s="144">
        <f>'3.1'!E67/'3.1.a'!$E$183</f>
        <v>7.0072216281912284E-6</v>
      </c>
      <c r="F67" s="144">
        <f>'3.1'!F67/'3.1.a'!$F$183</f>
        <v>1.3178671001247463E-5</v>
      </c>
      <c r="G67" s="144">
        <f>'3.1'!G67/'3.1.a'!$G$183</f>
        <v>1.4671748295755303E-5</v>
      </c>
      <c r="H67" s="144">
        <f>'3.1'!H67/'3.1.a'!$H$183</f>
        <v>1.1191800911039702E-5</v>
      </c>
      <c r="I67" s="144">
        <f>'3.1'!I67/'3.1.a'!$I$183</f>
        <v>7.6945617600482853E-6</v>
      </c>
      <c r="J67" s="144">
        <f>'3.1'!J67/'3.1.a'!$J$183</f>
        <v>7.7241074853507363E-6</v>
      </c>
      <c r="K67" s="144">
        <f>'3.1'!K67/'3.1.a'!$K$183</f>
        <v>7.4275716247003034E-6</v>
      </c>
      <c r="L67" s="144">
        <f>'3.1'!L67/'3.1.a'!$L$183</f>
        <v>5.9265586600102242E-6</v>
      </c>
      <c r="M67" s="144">
        <f>'3.1'!M67/'3.1.a'!$M$183</f>
        <v>4.1946160557286372E-6</v>
      </c>
      <c r="N67" s="144">
        <f>'3.1'!N67/'3.1.a'!$N$183</f>
        <v>3.2021720399470476E-6</v>
      </c>
    </row>
    <row r="68" spans="1:14" ht="20" customHeight="1" x14ac:dyDescent="0.2">
      <c r="A68" s="122">
        <v>314</v>
      </c>
      <c r="B68" s="121" t="s">
        <v>254</v>
      </c>
      <c r="C68" s="144">
        <f>'3.1'!C68/'3.1.a'!$C$183</f>
        <v>-1.6603170292860218E-4</v>
      </c>
      <c r="D68" s="144">
        <f>'3.1'!D68/'3.1.a'!$D$183</f>
        <v>-7.1869119334875241E-4</v>
      </c>
      <c r="E68" s="144">
        <f>'3.1'!E68/'3.1.a'!$E$183</f>
        <v>-3.1360284620417217E-4</v>
      </c>
      <c r="F68" s="144">
        <f>'3.1'!F68/'3.1.a'!$F$183</f>
        <v>-5.8720520151383658E-4</v>
      </c>
      <c r="G68" s="144">
        <f>'3.1'!G68/'3.1.a'!$G$183</f>
        <v>-1.2475416715657666E-3</v>
      </c>
      <c r="H68" s="144">
        <f>'3.1'!H68/'3.1.a'!$H$183</f>
        <v>-7.9125875007734592E-4</v>
      </c>
      <c r="I68" s="144">
        <f>'3.1'!I68/'3.1.a'!$I$183</f>
        <v>-5.3644197575880548E-4</v>
      </c>
      <c r="J68" s="144">
        <f>'3.1'!J68/'3.1.a'!$J$183</f>
        <v>-1.3257181016946549E-3</v>
      </c>
      <c r="K68" s="144">
        <f>'3.1'!K68/'3.1.a'!$K$183</f>
        <v>-3.6046241019705349E-4</v>
      </c>
      <c r="L68" s="144">
        <f>'3.1'!L68/'3.1.a'!$L$183</f>
        <v>-8.8734091092308417E-4</v>
      </c>
      <c r="M68" s="144">
        <f>'3.1'!M68/'3.1.a'!$M$183</f>
        <v>-8.8287668104207343E-4</v>
      </c>
      <c r="N68" s="144">
        <f>'3.1'!N68/'3.1.a'!$N$183</f>
        <v>-9.0465108578268989E-4</v>
      </c>
    </row>
    <row r="69" spans="1:14" ht="20" customHeight="1" x14ac:dyDescent="0.2">
      <c r="A69" s="123"/>
      <c r="B69" s="123" t="s">
        <v>397</v>
      </c>
      <c r="C69" s="93">
        <f>'3.1'!C69/'3.1.a'!$C$183</f>
        <v>-2.0287204584997241E-2</v>
      </c>
      <c r="D69" s="93">
        <f>'3.1'!D69/'3.1.a'!$D$183</f>
        <v>-2.2575317742441241E-2</v>
      </c>
      <c r="E69" s="93">
        <f>'3.1'!E69/'3.1.a'!$E$183</f>
        <v>-1.1678217201457917E-2</v>
      </c>
      <c r="F69" s="93">
        <f>'3.1'!F69/'3.1.a'!$F$183</f>
        <v>-2.3251943875675918E-2</v>
      </c>
      <c r="G69" s="93">
        <f>'3.1'!G69/'3.1.a'!$G$183</f>
        <v>-4.8278358755453873E-2</v>
      </c>
      <c r="H69" s="93">
        <f>'3.1'!H69/'3.1.a'!$H$183</f>
        <v>-7.5663252996716071E-2</v>
      </c>
      <c r="I69" s="93">
        <f>'3.1'!I69/'3.1.a'!$I$183</f>
        <v>-6.6498309249138868E-2</v>
      </c>
      <c r="J69" s="93">
        <f>'3.1'!J69/'3.1.a'!$J$183</f>
        <v>-8.1391666484482428E-2</v>
      </c>
      <c r="K69" s="93">
        <f>'3.1'!K69/'3.1.a'!$K$183</f>
        <v>-6.6993178076004481E-2</v>
      </c>
      <c r="L69" s="93">
        <f>'3.1'!L69/'3.1.a'!$L$183</f>
        <v>-5.3663654188052294E-2</v>
      </c>
      <c r="M69" s="93">
        <f>'3.1'!M69/'3.1.a'!$M$183</f>
        <v>-0.12739050047036599</v>
      </c>
      <c r="N69" s="93">
        <f>'3.1'!N69/'3.1.a'!$N$183</f>
        <v>-4.3802045268988038E-2</v>
      </c>
    </row>
    <row r="70" spans="1:14" ht="20" customHeight="1" x14ac:dyDescent="0.2">
      <c r="A70" s="123"/>
      <c r="B70" s="123" t="s">
        <v>398</v>
      </c>
      <c r="C70" s="93">
        <f>'3.1'!C70/'3.1.a'!$C$183</f>
        <v>1.4758648397764022E-2</v>
      </c>
      <c r="D70" s="93">
        <f>'3.1'!D70/'3.1.a'!$D$183</f>
        <v>2.1988576782706899E-2</v>
      </c>
      <c r="E70" s="93">
        <f>'3.1'!E70/'3.1.a'!$E$183</f>
        <v>2.3309087376019593E-2</v>
      </c>
      <c r="F70" s="93">
        <f>'3.1'!F70/'3.1.a'!$F$183</f>
        <v>1.6184832819225135E-2</v>
      </c>
      <c r="G70" s="93">
        <f>'3.1'!G70/'3.1.a'!$G$183</f>
        <v>-2.4318538532696913E-3</v>
      </c>
      <c r="H70" s="93">
        <f>'3.1'!H70/'3.1.a'!$H$183</f>
        <v>-5.6844409382941401E-3</v>
      </c>
      <c r="I70" s="93">
        <f>'3.1'!I70/'3.1.a'!$I$183</f>
        <v>-1.7202994443864434E-2</v>
      </c>
      <c r="J70" s="93">
        <f>'3.1'!J70/'3.1.a'!$J$183</f>
        <v>-2.4415012770416262E-2</v>
      </c>
      <c r="K70" s="93">
        <f>'3.1'!K70/'3.1.a'!$K$183</f>
        <v>-1.3619510987298794E-2</v>
      </c>
      <c r="L70" s="93">
        <f>'3.1'!L70/'3.1.a'!$L$183</f>
        <v>-1.1468564737053575E-2</v>
      </c>
      <c r="M70" s="93">
        <f>'3.1'!M70/'3.1.a'!$M$183</f>
        <v>-9.0450103933654546E-2</v>
      </c>
      <c r="N70" s="93">
        <f>'3.1'!N70/'3.1.a'!$N$183</f>
        <v>9.3410632534764708E-5</v>
      </c>
    </row>
    <row r="71" spans="1:14" ht="20" customHeight="1" x14ac:dyDescent="0.2">
      <c r="A71" s="125" t="s">
        <v>255</v>
      </c>
      <c r="B71" s="126"/>
      <c r="C71" s="146"/>
      <c r="D71" s="146"/>
      <c r="E71" s="146"/>
      <c r="F71" s="146"/>
      <c r="G71" s="146"/>
      <c r="H71" s="146"/>
      <c r="I71" s="146"/>
      <c r="J71" s="146"/>
      <c r="K71" s="146"/>
      <c r="L71" s="146"/>
      <c r="M71" s="146"/>
      <c r="N71" s="146"/>
    </row>
    <row r="72" spans="1:14" ht="20" customHeight="1" x14ac:dyDescent="0.2">
      <c r="A72" s="127" t="s">
        <v>238</v>
      </c>
      <c r="B72" s="128" t="s">
        <v>388</v>
      </c>
      <c r="C72" s="147">
        <f>'3.1'!C72/'3.1.a'!$C$183</f>
        <v>7.7379936411140233E-3</v>
      </c>
      <c r="D72" s="147">
        <f>'3.1'!D72/'3.1.a'!$D$183</f>
        <v>5.826104905164128E-3</v>
      </c>
      <c r="E72" s="147">
        <f>'3.1'!E72/'3.1.a'!$E$183</f>
        <v>5.2307674489721588E-3</v>
      </c>
      <c r="F72" s="147">
        <f>'3.1'!F72/'3.1.a'!$F$183</f>
        <v>6.1528452771527752E-3</v>
      </c>
      <c r="G72" s="147">
        <f>'3.1'!G72/'3.1.a'!$G$183</f>
        <v>6.7861795159289235E-3</v>
      </c>
      <c r="H72" s="147">
        <f>'3.1'!H72/'3.1.a'!$H$183</f>
        <v>4.205086322480101E-3</v>
      </c>
      <c r="I72" s="147">
        <f>'3.1'!I72/'3.1.a'!$I$183</f>
        <v>3.7274436684226761E-3</v>
      </c>
      <c r="J72" s="147">
        <f>'3.1'!J72/'3.1.a'!$J$183</f>
        <v>3.5431464870901261E-3</v>
      </c>
      <c r="K72" s="147">
        <f>'3.1'!K72/'3.1.a'!$K$183</f>
        <v>3.6106605550806311E-3</v>
      </c>
      <c r="L72" s="147">
        <f>'3.1'!L72/'3.1.a'!$L$183</f>
        <v>3.2717600028305087E-3</v>
      </c>
      <c r="M72" s="147">
        <f>'3.1'!M72/'3.1.a'!$M$183</f>
        <v>3.0998780582059998E-3</v>
      </c>
      <c r="N72" s="147">
        <f>'3.1'!N72/'3.1.a'!$N$183</f>
        <v>2.3470757986176604E-3</v>
      </c>
    </row>
    <row r="73" spans="1:14" ht="20" customHeight="1" x14ac:dyDescent="0.2">
      <c r="A73" s="127" t="s">
        <v>239</v>
      </c>
      <c r="B73" s="128" t="s">
        <v>250</v>
      </c>
      <c r="C73" s="147">
        <f>'3.1'!C73/'3.1.a'!$C$183</f>
        <v>-1.2298135578080342E-2</v>
      </c>
      <c r="D73" s="147">
        <f>'3.1'!D73/'3.1.a'!$D$183</f>
        <v>-1.7434727172565896E-2</v>
      </c>
      <c r="E73" s="147">
        <f>'3.1'!E73/'3.1.a'!$E$183</f>
        <v>-6.7988789454619843E-3</v>
      </c>
      <c r="F73" s="147">
        <f>'3.1'!F73/'3.1.a'!$F$183</f>
        <v>-1.7603060958973942E-2</v>
      </c>
      <c r="G73" s="147">
        <f>'3.1'!G73/'3.1.a'!$G$183</f>
        <v>-4.2570551206265982E-2</v>
      </c>
      <c r="H73" s="147">
        <f>'3.1'!H73/'3.1.a'!$H$183</f>
        <v>-7.199111539133983E-2</v>
      </c>
      <c r="I73" s="147">
        <f>'3.1'!I73/'3.1.a'!$I$183</f>
        <v>-6.3290403230028477E-2</v>
      </c>
      <c r="J73" s="147">
        <f>'3.1'!J73/'3.1.a'!$J$183</f>
        <v>-7.9002394055516914E-2</v>
      </c>
      <c r="K73" s="147">
        <f>'3.1'!K73/'3.1.a'!$K$183</f>
        <v>-6.3711385354452268E-2</v>
      </c>
      <c r="L73" s="147">
        <f>'3.1'!L73/'3.1.a'!$L$183</f>
        <v>-5.122283756035876E-2</v>
      </c>
      <c r="M73" s="147">
        <f>'3.1'!M73/'3.1.a'!$M$183</f>
        <v>-0.12510670248293565</v>
      </c>
      <c r="N73" s="147">
        <f>'3.1'!N73/'3.1.a'!$N$183</f>
        <v>-4.2212648168591098E-2</v>
      </c>
    </row>
    <row r="74" spans="1:14" ht="20" customHeight="1" x14ac:dyDescent="0.2">
      <c r="A74" s="130" t="s">
        <v>240</v>
      </c>
      <c r="B74" s="131" t="s">
        <v>251</v>
      </c>
      <c r="C74" s="148">
        <f>'3.1'!C74/'3.1.a'!$C$183</f>
        <v>-1.697485084762132E-2</v>
      </c>
      <c r="D74" s="148">
        <f>'3.1'!D74/'3.1.a'!$D$183</f>
        <v>-2.1948501335790221E-2</v>
      </c>
      <c r="E74" s="148">
        <f>'3.1'!E74/'3.1.a'!$E$183</f>
        <v>-1.1146136129620697E-2</v>
      </c>
      <c r="F74" s="148">
        <f>'3.1'!F74/'3.1.a'!$F$183</f>
        <v>-2.1773839103473767E-2</v>
      </c>
      <c r="G74" s="148">
        <f>'3.1'!G74/'3.1.a'!$G$183</f>
        <v>-4.6890129440631208E-2</v>
      </c>
      <c r="H74" s="148">
        <f>'3.1'!H74/'3.1.a'!$H$183</f>
        <v>-7.6636710706850533E-2</v>
      </c>
      <c r="I74" s="148">
        <f>'3.1'!I74/'3.1.a'!$I$183</f>
        <v>-6.8112615134919202E-2</v>
      </c>
      <c r="J74" s="148">
        <f>'3.1'!J74/'3.1.a'!$J$183</f>
        <v>-8.4044208566320208E-2</v>
      </c>
      <c r="K74" s="148">
        <f>'3.1'!K74/'3.1.a'!$K$183</f>
        <v>-6.8580292944585425E-2</v>
      </c>
      <c r="L74" s="148">
        <f>'3.1'!L74/'3.1.a'!$L$183</f>
        <v>-5.6213004875026749E-2</v>
      </c>
      <c r="M74" s="148">
        <f>'3.1'!M74/'3.1.a'!$M$183</f>
        <v>-0.13016052488808105</v>
      </c>
      <c r="N74" s="148">
        <f>'3.1'!N74/'3.1.a'!$N$183</f>
        <v>-4.7270907454855751E-2</v>
      </c>
    </row>
    <row r="75" spans="1:14" ht="20" customHeight="1" x14ac:dyDescent="0.2">
      <c r="A75" s="135"/>
      <c r="B75" s="136"/>
      <c r="C75" s="137"/>
      <c r="D75" s="137"/>
      <c r="E75" s="137"/>
      <c r="F75" s="137"/>
      <c r="G75" s="137"/>
      <c r="H75" s="137"/>
      <c r="I75" s="137"/>
      <c r="J75" s="137"/>
      <c r="K75" s="137"/>
      <c r="L75" s="137"/>
      <c r="M75" s="137"/>
      <c r="N75" s="137"/>
    </row>
    <row r="76" spans="1:14" s="133" customFormat="1" ht="20" customHeight="1" x14ac:dyDescent="0.2">
      <c r="A76" s="333" t="s">
        <v>636</v>
      </c>
      <c r="B76" s="333"/>
      <c r="C76" s="24">
        <v>2010</v>
      </c>
      <c r="D76" s="24">
        <v>2011</v>
      </c>
      <c r="E76" s="24">
        <v>2012</v>
      </c>
      <c r="F76" s="24">
        <v>2013</v>
      </c>
      <c r="G76" s="24">
        <v>2014</v>
      </c>
      <c r="H76" s="24">
        <v>2015</v>
      </c>
      <c r="I76" s="24">
        <v>2016</v>
      </c>
      <c r="J76" s="24">
        <v>2017</v>
      </c>
      <c r="K76" s="24">
        <v>2018</v>
      </c>
      <c r="L76" s="24">
        <v>2019</v>
      </c>
      <c r="M76" s="24">
        <v>2020</v>
      </c>
      <c r="N76" s="24">
        <f>N40</f>
        <v>2021</v>
      </c>
    </row>
    <row r="77" spans="1:14" ht="20" customHeight="1" x14ac:dyDescent="0.2">
      <c r="A77" s="18">
        <v>1</v>
      </c>
      <c r="B77" s="19" t="s">
        <v>814</v>
      </c>
      <c r="C77" s="93">
        <f>'3.1'!C77/'3.1.a'!$C$183</f>
        <v>0.12283374349275591</v>
      </c>
      <c r="D77" s="93">
        <f>'3.1'!D77/'3.1.a'!$D$183</f>
        <v>0.12130179731780066</v>
      </c>
      <c r="E77" s="93">
        <f>'3.1'!E77/'3.1.a'!$E$183</f>
        <v>0.12057632410910646</v>
      </c>
      <c r="F77" s="93">
        <f>'3.1'!F77/'3.1.a'!$F$183</f>
        <v>0.1205669757332381</v>
      </c>
      <c r="G77" s="93">
        <f>'3.1'!G77/'3.1.a'!$G$183</f>
        <v>0.12006262612285153</v>
      </c>
      <c r="H77" s="93">
        <f>'3.1'!H77/'3.1.a'!$H$183</f>
        <v>0.12224502849328275</v>
      </c>
      <c r="I77" s="93">
        <f>'3.1'!I77/'3.1.a'!$I$183</f>
        <v>0.12219847434807179</v>
      </c>
      <c r="J77" s="93">
        <f>'3.1'!J77/'3.1.a'!$J$183</f>
        <v>0.12157219232691294</v>
      </c>
      <c r="K77" s="93">
        <f>'3.1'!K77/'3.1.a'!$K$183</f>
        <v>0.12243352362137569</v>
      </c>
      <c r="L77" s="93">
        <f>'3.1'!L77/'3.1.a'!$L$183</f>
        <v>0.12508220424582409</v>
      </c>
      <c r="M77" s="93">
        <f>'3.1'!M77/'3.1.a'!$M$183</f>
        <v>0.13058750539084579</v>
      </c>
      <c r="N77" s="93">
        <f>'3.1'!N77/'3.1.a'!$N$183</f>
        <v>0.13343277937302295</v>
      </c>
    </row>
    <row r="78" spans="1:14" ht="20" customHeight="1" x14ac:dyDescent="0.2">
      <c r="A78" s="115">
        <v>11</v>
      </c>
      <c r="B78" s="115" t="s">
        <v>242</v>
      </c>
      <c r="C78" s="143">
        <f>'3.1'!C78/'3.1.a'!$C$183</f>
        <v>7.7587101180559753E-2</v>
      </c>
      <c r="D78" s="143">
        <f>'3.1'!D78/'3.1.a'!$D$183</f>
        <v>7.6557976086442436E-2</v>
      </c>
      <c r="E78" s="143">
        <f>'3.1'!E78/'3.1.a'!$E$183</f>
        <v>7.6725806692208548E-2</v>
      </c>
      <c r="F78" s="143">
        <f>'3.1'!F78/'3.1.a'!$F$183</f>
        <v>7.7053365497583015E-2</v>
      </c>
      <c r="G78" s="143">
        <f>'3.1'!G78/'3.1.a'!$G$183</f>
        <v>7.5707793794746167E-2</v>
      </c>
      <c r="H78" s="143">
        <f>'3.1'!H78/'3.1.a'!$H$183</f>
        <v>7.6110731985632715E-2</v>
      </c>
      <c r="I78" s="143">
        <f>'3.1'!I78/'3.1.a'!$I$183</f>
        <v>7.631542299094575E-2</v>
      </c>
      <c r="J78" s="143">
        <f>'3.1'!J78/'3.1.a'!$J$183</f>
        <v>7.7673814699556504E-2</v>
      </c>
      <c r="K78" s="143">
        <f>'3.1'!K78/'3.1.a'!$K$183</f>
        <v>7.8745558787361641E-2</v>
      </c>
      <c r="L78" s="143">
        <f>'3.1'!L78/'3.1.a'!$L$183</f>
        <v>7.9677456831649091E-2</v>
      </c>
      <c r="M78" s="143">
        <f>'3.1'!M78/'3.1.a'!$M$183</f>
        <v>8.0643328624838057E-2</v>
      </c>
      <c r="N78" s="143">
        <f>'3.1'!N78/'3.1.a'!$N$183</f>
        <v>8.6547171805493178E-2</v>
      </c>
    </row>
    <row r="79" spans="1:14" ht="20" customHeight="1" x14ac:dyDescent="0.2">
      <c r="A79" s="21">
        <v>111</v>
      </c>
      <c r="B79" s="22" t="s">
        <v>256</v>
      </c>
      <c r="C79" s="144">
        <f>'3.1'!C79/'3.1.a'!$C$183</f>
        <v>0</v>
      </c>
      <c r="D79" s="144">
        <f>'3.1'!D79/'3.1.a'!$D$183</f>
        <v>0</v>
      </c>
      <c r="E79" s="144">
        <f>'3.1'!E79/'3.1.a'!$E$183</f>
        <v>0</v>
      </c>
      <c r="F79" s="144">
        <f>'3.1'!F79/'3.1.a'!$F$183</f>
        <v>0</v>
      </c>
      <c r="G79" s="144">
        <f>'3.1'!G79/'3.1.a'!$G$183</f>
        <v>0</v>
      </c>
      <c r="H79" s="144">
        <f>'3.1'!H79/'3.1.a'!$H$183</f>
        <v>0</v>
      </c>
      <c r="I79" s="144">
        <f>'3.1'!I79/'3.1.a'!$I$183</f>
        <v>0</v>
      </c>
      <c r="J79" s="144">
        <f>'3.1'!J79/'3.1.a'!$J$183</f>
        <v>0</v>
      </c>
      <c r="K79" s="144">
        <f>'3.1'!K79/'3.1.a'!$K$183</f>
        <v>0</v>
      </c>
      <c r="L79" s="144">
        <f>'3.1'!L79/'3.1.a'!$L$183</f>
        <v>0</v>
      </c>
      <c r="M79" s="144">
        <f>'3.1'!M79/'3.1.a'!$M$183</f>
        <v>0</v>
      </c>
      <c r="N79" s="144">
        <f>'3.1'!N79/'3.1.a'!$N$183</f>
        <v>0</v>
      </c>
    </row>
    <row r="80" spans="1:14" ht="20" customHeight="1" x14ac:dyDescent="0.2">
      <c r="A80" s="21">
        <v>112</v>
      </c>
      <c r="B80" s="22" t="s">
        <v>257</v>
      </c>
      <c r="C80" s="144">
        <f>'3.1'!C80/'3.1.a'!$C$183</f>
        <v>0</v>
      </c>
      <c r="D80" s="144">
        <f>'3.1'!D80/'3.1.a'!$D$183</f>
        <v>0</v>
      </c>
      <c r="E80" s="144">
        <f>'3.1'!E80/'3.1.a'!$E$183</f>
        <v>0</v>
      </c>
      <c r="F80" s="144">
        <f>'3.1'!F80/'3.1.a'!$F$183</f>
        <v>0</v>
      </c>
      <c r="G80" s="144">
        <f>'3.1'!G80/'3.1.a'!$G$183</f>
        <v>0</v>
      </c>
      <c r="H80" s="144">
        <f>'3.1'!H80/'3.1.a'!$H$183</f>
        <v>0</v>
      </c>
      <c r="I80" s="144">
        <f>'3.1'!I80/'3.1.a'!$I$183</f>
        <v>0</v>
      </c>
      <c r="J80" s="144">
        <f>'3.1'!J80/'3.1.a'!$J$183</f>
        <v>0</v>
      </c>
      <c r="K80" s="144">
        <f>'3.1'!K80/'3.1.a'!$K$183</f>
        <v>0</v>
      </c>
      <c r="L80" s="144">
        <f>'3.1'!L80/'3.1.a'!$L$183</f>
        <v>0</v>
      </c>
      <c r="M80" s="144">
        <f>'3.1'!M80/'3.1.a'!$M$183</f>
        <v>0</v>
      </c>
      <c r="N80" s="144">
        <f>'3.1'!N80/'3.1.a'!$N$183</f>
        <v>0</v>
      </c>
    </row>
    <row r="81" spans="1:14" ht="20" customHeight="1" x14ac:dyDescent="0.2">
      <c r="A81" s="21">
        <v>113</v>
      </c>
      <c r="B81" s="22" t="s">
        <v>258</v>
      </c>
      <c r="C81" s="144">
        <f>'3.1'!C81/'3.1.a'!$C$183</f>
        <v>6.3132329418759923E-3</v>
      </c>
      <c r="D81" s="144">
        <f>'3.1'!D81/'3.1.a'!$D$183</f>
        <v>6.3047143889153178E-3</v>
      </c>
      <c r="E81" s="144">
        <f>'3.1'!E81/'3.1.a'!$E$183</f>
        <v>6.4915731882648356E-3</v>
      </c>
      <c r="F81" s="144">
        <f>'3.1'!F81/'3.1.a'!$F$183</f>
        <v>6.4380754348425879E-3</v>
      </c>
      <c r="G81" s="144">
        <f>'3.1'!G81/'3.1.a'!$G$183</f>
        <v>6.5901037362061949E-3</v>
      </c>
      <c r="H81" s="144">
        <f>'3.1'!H81/'3.1.a'!$H$183</f>
        <v>7.2846672030410682E-3</v>
      </c>
      <c r="I81" s="144">
        <f>'3.1'!I81/'3.1.a'!$I$183</f>
        <v>7.5730296162938035E-3</v>
      </c>
      <c r="J81" s="144">
        <f>'3.1'!J81/'3.1.a'!$J$183</f>
        <v>7.4072740027004988E-3</v>
      </c>
      <c r="K81" s="144">
        <f>'3.1'!K81/'3.1.a'!$K$183</f>
        <v>7.3943134836477464E-3</v>
      </c>
      <c r="L81" s="144">
        <f>'3.1'!L81/'3.1.a'!$L$183</f>
        <v>7.6065262755187317E-3</v>
      </c>
      <c r="M81" s="144">
        <f>'3.1'!M81/'3.1.a'!$M$183</f>
        <v>7.8113795629099776E-3</v>
      </c>
      <c r="N81" s="144">
        <f>'3.1'!N81/'3.1.a'!$N$183</f>
        <v>7.6330961842446966E-3</v>
      </c>
    </row>
    <row r="82" spans="1:14" ht="20" customHeight="1" x14ac:dyDescent="0.2">
      <c r="A82" s="21">
        <v>114</v>
      </c>
      <c r="B82" s="22" t="s">
        <v>264</v>
      </c>
      <c r="C82" s="144">
        <f>'3.1'!C82/'3.1.a'!$C$183</f>
        <v>7.1273868238683757E-2</v>
      </c>
      <c r="D82" s="144">
        <f>'3.1'!D82/'3.1.a'!$D$183</f>
        <v>7.0253261697527131E-2</v>
      </c>
      <c r="E82" s="144">
        <f>'3.1'!E82/'3.1.a'!$E$183</f>
        <v>7.0234233503943713E-2</v>
      </c>
      <c r="F82" s="144">
        <f>'3.1'!F82/'3.1.a'!$F$183</f>
        <v>7.0615290062740421E-2</v>
      </c>
      <c r="G82" s="144">
        <f>'3.1'!G82/'3.1.a'!$G$183</f>
        <v>6.9117690058539974E-2</v>
      </c>
      <c r="H82" s="144">
        <f>'3.1'!H82/'3.1.a'!$H$183</f>
        <v>6.8826064782591637E-2</v>
      </c>
      <c r="I82" s="144">
        <f>'3.1'!I82/'3.1.a'!$I$183</f>
        <v>6.8742393374651947E-2</v>
      </c>
      <c r="J82" s="144">
        <f>'3.1'!J82/'3.1.a'!$J$183</f>
        <v>7.026654069685602E-2</v>
      </c>
      <c r="K82" s="144">
        <f>'3.1'!K82/'3.1.a'!$K$183</f>
        <v>7.1351245303713895E-2</v>
      </c>
      <c r="L82" s="144">
        <f>'3.1'!L82/'3.1.a'!$L$183</f>
        <v>7.2070930556130369E-2</v>
      </c>
      <c r="M82" s="144">
        <f>'3.1'!M82/'3.1.a'!$M$183</f>
        <v>7.2831949061928081E-2</v>
      </c>
      <c r="N82" s="144">
        <f>'3.1'!N82/'3.1.a'!$N$183</f>
        <v>7.8914075621248483E-2</v>
      </c>
    </row>
    <row r="83" spans="1:14" ht="20" customHeight="1" x14ac:dyDescent="0.2">
      <c r="A83" s="21">
        <v>115</v>
      </c>
      <c r="B83" s="22" t="s">
        <v>273</v>
      </c>
      <c r="C83" s="144">
        <f>'3.1'!C83/'3.1.a'!$C$183</f>
        <v>0</v>
      </c>
      <c r="D83" s="144">
        <f>'3.1'!D83/'3.1.a'!$D$183</f>
        <v>0</v>
      </c>
      <c r="E83" s="144">
        <f>'3.1'!E83/'3.1.a'!$E$183</f>
        <v>0</v>
      </c>
      <c r="F83" s="144">
        <f>'3.1'!F83/'3.1.a'!$F$183</f>
        <v>0</v>
      </c>
      <c r="G83" s="144">
        <f>'3.1'!G83/'3.1.a'!$G$183</f>
        <v>0</v>
      </c>
      <c r="H83" s="144">
        <f>'3.1'!H83/'3.1.a'!$H$183</f>
        <v>0</v>
      </c>
      <c r="I83" s="144">
        <f>'3.1'!I83/'3.1.a'!$I$183</f>
        <v>0</v>
      </c>
      <c r="J83" s="144">
        <f>'3.1'!J83/'3.1.a'!$J$183</f>
        <v>0</v>
      </c>
      <c r="K83" s="144">
        <f>'3.1'!K83/'3.1.a'!$K$183</f>
        <v>0</v>
      </c>
      <c r="L83" s="144">
        <f>'3.1'!L83/'3.1.a'!$L$183</f>
        <v>0</v>
      </c>
      <c r="M83" s="144">
        <f>'3.1'!M83/'3.1.a'!$M$183</f>
        <v>0</v>
      </c>
      <c r="N83" s="144">
        <f>'3.1'!N83/'3.1.a'!$N$183</f>
        <v>0</v>
      </c>
    </row>
    <row r="84" spans="1:14" ht="20" customHeight="1" x14ac:dyDescent="0.2">
      <c r="A84" s="21">
        <v>116</v>
      </c>
      <c r="B84" s="22" t="s">
        <v>278</v>
      </c>
      <c r="C84" s="144">
        <f>'3.1'!C84/'3.1.a'!$C$183</f>
        <v>0</v>
      </c>
      <c r="D84" s="144">
        <f>'3.1'!D84/'3.1.a'!$D$183</f>
        <v>0</v>
      </c>
      <c r="E84" s="144">
        <f>'3.1'!E84/'3.1.a'!$E$183</f>
        <v>0</v>
      </c>
      <c r="F84" s="144">
        <f>'3.1'!F84/'3.1.a'!$F$183</f>
        <v>0</v>
      </c>
      <c r="G84" s="144">
        <f>'3.1'!G84/'3.1.a'!$G$183</f>
        <v>0</v>
      </c>
      <c r="H84" s="144">
        <f>'3.1'!H84/'3.1.a'!$H$183</f>
        <v>0</v>
      </c>
      <c r="I84" s="144">
        <f>'3.1'!I84/'3.1.a'!$I$183</f>
        <v>0</v>
      </c>
      <c r="J84" s="144">
        <f>'3.1'!J84/'3.1.a'!$J$183</f>
        <v>0</v>
      </c>
      <c r="K84" s="144">
        <f>'3.1'!K84/'3.1.a'!$K$183</f>
        <v>0</v>
      </c>
      <c r="L84" s="144">
        <f>'3.1'!L84/'3.1.a'!$L$183</f>
        <v>0</v>
      </c>
      <c r="M84" s="144">
        <f>'3.1'!M84/'3.1.a'!$M$183</f>
        <v>0</v>
      </c>
      <c r="N84" s="144">
        <f>'3.1'!N84/'3.1.a'!$N$183</f>
        <v>0</v>
      </c>
    </row>
    <row r="85" spans="1:14" ht="20" customHeight="1" x14ac:dyDescent="0.2">
      <c r="A85" s="115">
        <v>12</v>
      </c>
      <c r="B85" s="115" t="s">
        <v>246</v>
      </c>
      <c r="C85" s="143">
        <f>'3.1'!C85/'3.1.a'!$C$183</f>
        <v>8.8291669038114921E-3</v>
      </c>
      <c r="D85" s="143">
        <f>'3.1'!D85/'3.1.a'!$D$183</f>
        <v>8.9852180886883289E-3</v>
      </c>
      <c r="E85" s="143">
        <f>'3.1'!E85/'3.1.a'!$E$183</f>
        <v>9.404690520111076E-3</v>
      </c>
      <c r="F85" s="143">
        <f>'3.1'!F85/'3.1.a'!$F$183</f>
        <v>9.6276760691939908E-3</v>
      </c>
      <c r="G85" s="143">
        <f>'3.1'!G85/'3.1.a'!$G$183</f>
        <v>1.0463100592925743E-2</v>
      </c>
      <c r="H85" s="143">
        <f>'3.1'!H85/'3.1.a'!$H$183</f>
        <v>1.0947645539726479E-2</v>
      </c>
      <c r="I85" s="143">
        <f>'3.1'!I85/'3.1.a'!$I$183</f>
        <v>1.0958753913459305E-2</v>
      </c>
      <c r="J85" s="143">
        <f>'3.1'!J85/'3.1.a'!$J$183</f>
        <v>1.0992133088240067E-2</v>
      </c>
      <c r="K85" s="143">
        <f>'3.1'!K85/'3.1.a'!$K$183</f>
        <v>1.1015997263480277E-2</v>
      </c>
      <c r="L85" s="143">
        <f>'3.1'!L85/'3.1.a'!$L$183</f>
        <v>1.1669592830672511E-2</v>
      </c>
      <c r="M85" s="143">
        <f>'3.1'!M85/'3.1.a'!$M$183</f>
        <v>1.0927252579985711E-2</v>
      </c>
      <c r="N85" s="143">
        <f>'3.1'!N85/'3.1.a'!$N$183</f>
        <v>1.0519177849790715E-2</v>
      </c>
    </row>
    <row r="86" spans="1:14" ht="20" customHeight="1" x14ac:dyDescent="0.2">
      <c r="A86" s="115">
        <v>13</v>
      </c>
      <c r="B86" s="115" t="s">
        <v>243</v>
      </c>
      <c r="C86" s="143">
        <f>'3.1'!C86/'3.1.a'!$C$183</f>
        <v>2.8317037544527829E-2</v>
      </c>
      <c r="D86" s="143">
        <f>'3.1'!D86/'3.1.a'!$D$183</f>
        <v>2.7774324051301449E-2</v>
      </c>
      <c r="E86" s="143">
        <f>'3.1'!E86/'3.1.a'!$E$183</f>
        <v>2.7158723663256137E-2</v>
      </c>
      <c r="F86" s="143">
        <f>'3.1'!F86/'3.1.a'!$F$183</f>
        <v>2.5470016495278622E-2</v>
      </c>
      <c r="G86" s="143">
        <f>'3.1'!G86/'3.1.a'!$G$183</f>
        <v>2.6033167706016429E-2</v>
      </c>
      <c r="H86" s="143">
        <f>'3.1'!H86/'3.1.a'!$H$183</f>
        <v>2.4706246190813217E-2</v>
      </c>
      <c r="I86" s="143">
        <f>'3.1'!I86/'3.1.a'!$I$183</f>
        <v>2.6232918675682577E-2</v>
      </c>
      <c r="J86" s="143">
        <f>'3.1'!J86/'3.1.a'!$J$183</f>
        <v>2.4216669497191826E-2</v>
      </c>
      <c r="K86" s="143">
        <f>'3.1'!K86/'3.1.a'!$K$183</f>
        <v>2.5528281508938506E-2</v>
      </c>
      <c r="L86" s="143">
        <f>'3.1'!L86/'3.1.a'!$L$183</f>
        <v>2.5956296549824405E-2</v>
      </c>
      <c r="M86" s="143">
        <f>'3.1'!M86/'3.1.a'!$M$183</f>
        <v>3.1704099054394787E-2</v>
      </c>
      <c r="N86" s="143">
        <f>'3.1'!N86/'3.1.a'!$N$183</f>
        <v>2.6119635819191227E-2</v>
      </c>
    </row>
    <row r="87" spans="1:14" ht="20" customHeight="1" x14ac:dyDescent="0.2">
      <c r="A87" s="115">
        <v>14</v>
      </c>
      <c r="B87" s="115" t="s">
        <v>247</v>
      </c>
      <c r="C87" s="143">
        <f>'3.1'!C87/'3.1.a'!$C$183</f>
        <v>8.100437863856844E-3</v>
      </c>
      <c r="D87" s="143">
        <f>'3.1'!D87/'3.1.a'!$D$183</f>
        <v>7.9842790913684496E-3</v>
      </c>
      <c r="E87" s="143">
        <f>'3.1'!E87/'3.1.a'!$E$183</f>
        <v>7.2871032335306953E-3</v>
      </c>
      <c r="F87" s="143">
        <f>'3.1'!F87/'3.1.a'!$F$183</f>
        <v>8.4159176711824761E-3</v>
      </c>
      <c r="G87" s="143">
        <f>'3.1'!G87/'3.1.a'!$G$183</f>
        <v>7.8585640291631981E-3</v>
      </c>
      <c r="H87" s="143">
        <f>'3.1'!H87/'3.1.a'!$H$183</f>
        <v>1.0480404777110335E-2</v>
      </c>
      <c r="I87" s="143">
        <f>'3.1'!I87/'3.1.a'!$I$183</f>
        <v>8.6913787679841498E-3</v>
      </c>
      <c r="J87" s="143">
        <f>'3.1'!J87/'3.1.a'!$J$183</f>
        <v>8.6895750419245348E-3</v>
      </c>
      <c r="K87" s="143">
        <f>'3.1'!K87/'3.1.a'!$K$183</f>
        <v>7.1436860615952591E-3</v>
      </c>
      <c r="L87" s="143">
        <f>'3.1'!L87/'3.1.a'!$L$183</f>
        <v>7.7788580336780764E-3</v>
      </c>
      <c r="M87" s="143">
        <f>'3.1'!M87/'3.1.a'!$M$183</f>
        <v>7.3128251316272397E-3</v>
      </c>
      <c r="N87" s="143">
        <f>'3.1'!N87/'3.1.a'!$N$183</f>
        <v>1.0246793898547815E-2</v>
      </c>
    </row>
    <row r="88" spans="1:14" ht="20" customHeight="1" x14ac:dyDescent="0.2">
      <c r="A88" s="118">
        <v>1411</v>
      </c>
      <c r="B88" s="118" t="s">
        <v>815</v>
      </c>
      <c r="C88" s="145">
        <f>'3.1'!C88/'3.1.a'!$C$183</f>
        <v>1.0289795003096797E-3</v>
      </c>
      <c r="D88" s="145">
        <f>'3.1'!D88/'3.1.a'!$D$183</f>
        <v>1.1304387920184401E-3</v>
      </c>
      <c r="E88" s="145">
        <f>'3.1'!E88/'3.1.a'!$E$183</f>
        <v>8.1784578225111554E-4</v>
      </c>
      <c r="F88" s="145">
        <f>'3.1'!F88/'3.1.a'!$F$183</f>
        <v>8.6151080985459355E-4</v>
      </c>
      <c r="G88" s="145">
        <f>'3.1'!G88/'3.1.a'!$G$183</f>
        <v>1.1308250590355731E-3</v>
      </c>
      <c r="H88" s="145">
        <f>'3.1'!H88/'3.1.a'!$H$183</f>
        <v>1.2169702905497079E-3</v>
      </c>
      <c r="I88" s="145">
        <f>'3.1'!I88/'3.1.a'!$I$183</f>
        <v>9.8115228936949202E-4</v>
      </c>
      <c r="J88" s="145">
        <f>'3.1'!J88/'3.1.a'!$J$183</f>
        <v>7.296183654438267E-4</v>
      </c>
      <c r="K88" s="145">
        <f>'3.1'!K88/'3.1.a'!$K$183</f>
        <v>4.403404210760428E-4</v>
      </c>
      <c r="L88" s="145">
        <f>'3.1'!L88/'3.1.a'!$L$183</f>
        <v>3.4059849265769839E-4</v>
      </c>
      <c r="M88" s="145">
        <f>'3.1'!M88/'3.1.a'!$M$183</f>
        <v>1.7519079627174627E-4</v>
      </c>
      <c r="N88" s="145">
        <f>'3.1'!N88/'3.1.a'!$N$183</f>
        <v>5.803069045805777E-4</v>
      </c>
    </row>
    <row r="89" spans="1:14" ht="20" customHeight="1" x14ac:dyDescent="0.2">
      <c r="A89" s="120" t="s">
        <v>392</v>
      </c>
      <c r="B89" s="118" t="s">
        <v>393</v>
      </c>
      <c r="C89" s="145">
        <f>'3.1'!C89/'3.1.a'!$C$183</f>
        <v>7.0714583635471629E-3</v>
      </c>
      <c r="D89" s="145">
        <f>'3.1'!D89/'3.1.a'!$D$183</f>
        <v>6.85384029935001E-3</v>
      </c>
      <c r="E89" s="145">
        <f>'3.1'!E89/'3.1.a'!$E$183</f>
        <v>6.4692574512795796E-3</v>
      </c>
      <c r="F89" s="145">
        <f>'3.1'!F89/'3.1.a'!$F$183</f>
        <v>7.5544068613278828E-3</v>
      </c>
      <c r="G89" s="145">
        <f>'3.1'!G89/'3.1.a'!$G$183</f>
        <v>6.7277389701276245E-3</v>
      </c>
      <c r="H89" s="145">
        <f>'3.1'!H89/'3.1.a'!$H$183</f>
        <v>9.2634344865606261E-3</v>
      </c>
      <c r="I89" s="145">
        <f>'3.1'!I89/'3.1.a'!$I$183</f>
        <v>7.710226478614658E-3</v>
      </c>
      <c r="J89" s="145">
        <f>'3.1'!J89/'3.1.a'!$J$183</f>
        <v>7.9599566764807072E-3</v>
      </c>
      <c r="K89" s="145">
        <f>'3.1'!K89/'3.1.a'!$K$183</f>
        <v>6.7033456405192161E-3</v>
      </c>
      <c r="L89" s="145">
        <f>'3.1'!L89/'3.1.a'!$L$183</f>
        <v>7.4382595410203787E-3</v>
      </c>
      <c r="M89" s="145">
        <f>'3.1'!M89/'3.1.a'!$M$183</f>
        <v>7.1376343353554928E-3</v>
      </c>
      <c r="N89" s="145">
        <f>'3.1'!N89/'3.1.a'!$N$183</f>
        <v>9.6664869939672368E-3</v>
      </c>
    </row>
    <row r="90" spans="1:14" ht="20" customHeight="1" x14ac:dyDescent="0.2">
      <c r="A90" s="18" t="s">
        <v>394</v>
      </c>
      <c r="B90" s="19" t="s">
        <v>816</v>
      </c>
      <c r="C90" s="93">
        <f>'3.1'!C90/'3.1.a'!$C$183</f>
        <v>0.13354565930894913</v>
      </c>
      <c r="D90" s="93">
        <f>'3.1'!D90/'3.1.a'!$D$183</f>
        <v>0.12364296053718406</v>
      </c>
      <c r="E90" s="93">
        <f>'3.1'!E90/'3.1.a'!$E$183</f>
        <v>0.12646995415884754</v>
      </c>
      <c r="F90" s="93">
        <f>'3.1'!F90/'3.1.a'!$F$183</f>
        <v>0.1281742972262527</v>
      </c>
      <c r="G90" s="93">
        <f>'3.1'!G90/'3.1.a'!$G$183</f>
        <v>0.12906652466370258</v>
      </c>
      <c r="H90" s="93">
        <f>'3.1'!H90/'3.1.a'!$H$183</f>
        <v>0.13391135858153205</v>
      </c>
      <c r="I90" s="93">
        <f>'3.1'!I90/'3.1.a'!$I$183</f>
        <v>0.1325180445611093</v>
      </c>
      <c r="J90" s="93">
        <f>'3.1'!J90/'3.1.a'!$J$183</f>
        <v>0.12835424759522818</v>
      </c>
      <c r="K90" s="93">
        <f>'3.1'!K90/'3.1.a'!$K$183</f>
        <v>0.12803771170273026</v>
      </c>
      <c r="L90" s="93">
        <f>'3.1'!L90/'3.1.a'!$L$183</f>
        <v>0.12483867735707931</v>
      </c>
      <c r="M90" s="93">
        <f>'3.1'!M90/'3.1.a'!$M$183</f>
        <v>0.12681533663743366</v>
      </c>
      <c r="N90" s="93">
        <f>'3.1'!N90/'3.1.a'!$N$183</f>
        <v>0.12534900731290063</v>
      </c>
    </row>
    <row r="91" spans="1:14" ht="20" customHeight="1" x14ac:dyDescent="0.2">
      <c r="A91" s="115">
        <v>2</v>
      </c>
      <c r="B91" s="115" t="s">
        <v>488</v>
      </c>
      <c r="C91" s="143">
        <f>'3.1'!C91/'3.1.a'!$C$183</f>
        <v>0.12713364864162421</v>
      </c>
      <c r="D91" s="143">
        <f>'3.1'!D91/'3.1.a'!$D$183</f>
        <v>0.12049507396772781</v>
      </c>
      <c r="E91" s="143">
        <f>'3.1'!E91/'3.1.a'!$E$183</f>
        <v>0.12388751914657886</v>
      </c>
      <c r="F91" s="143">
        <f>'3.1'!F91/'3.1.a'!$F$183</f>
        <v>0.12369776861753365</v>
      </c>
      <c r="G91" s="143">
        <f>'3.1'!G91/'3.1.a'!$G$183</f>
        <v>0.12415406697926552</v>
      </c>
      <c r="H91" s="143">
        <f>'3.1'!H91/'3.1.a'!$H$183</f>
        <v>0.13352306138851469</v>
      </c>
      <c r="I91" s="143">
        <f>'3.1'!I91/'3.1.a'!$I$183</f>
        <v>0.13334231150002709</v>
      </c>
      <c r="J91" s="143">
        <f>'3.1'!J91/'3.1.a'!$J$183</f>
        <v>0.12882662751985302</v>
      </c>
      <c r="K91" s="143">
        <f>'3.1'!K91/'3.1.a'!$K$183</f>
        <v>0.12844444402837907</v>
      </c>
      <c r="L91" s="143">
        <f>'3.1'!L91/'3.1.a'!$L$183</f>
        <v>0.12678715990982062</v>
      </c>
      <c r="M91" s="143">
        <f>'3.1'!M91/'3.1.a'!$M$183</f>
        <v>0.12857273410988371</v>
      </c>
      <c r="N91" s="143">
        <f>'3.1'!N91/'3.1.a'!$N$183</f>
        <v>0.12501405766039708</v>
      </c>
    </row>
    <row r="92" spans="1:14" ht="20" customHeight="1" x14ac:dyDescent="0.2">
      <c r="A92" s="121">
        <v>21</v>
      </c>
      <c r="B92" s="121" t="s">
        <v>244</v>
      </c>
      <c r="C92" s="144">
        <f>'3.1'!C92/'3.1.a'!$C$183</f>
        <v>4.3444426622738702E-2</v>
      </c>
      <c r="D92" s="144">
        <f>'3.1'!D92/'3.1.a'!$D$183</f>
        <v>4.3415784375075123E-2</v>
      </c>
      <c r="E92" s="144">
        <f>'3.1'!E92/'3.1.a'!$E$183</f>
        <v>4.4388440176637282E-2</v>
      </c>
      <c r="F92" s="144">
        <f>'3.1'!F92/'3.1.a'!$F$183</f>
        <v>4.5539368288533E-2</v>
      </c>
      <c r="G92" s="144">
        <f>'3.1'!G92/'3.1.a'!$G$183</f>
        <v>4.60583379149095E-2</v>
      </c>
      <c r="H92" s="144">
        <f>'3.1'!H92/'3.1.a'!$H$183</f>
        <v>4.8488420225967006E-2</v>
      </c>
      <c r="I92" s="144">
        <f>'3.1'!I92/'3.1.a'!$I$183</f>
        <v>4.7973307886133881E-2</v>
      </c>
      <c r="J92" s="144">
        <f>'3.1'!J92/'3.1.a'!$J$183</f>
        <v>4.7848292776165632E-2</v>
      </c>
      <c r="K92" s="144">
        <f>'3.1'!K92/'3.1.a'!$K$183</f>
        <v>4.6764596827696639E-2</v>
      </c>
      <c r="L92" s="144">
        <f>'3.1'!L92/'3.1.a'!$L$183</f>
        <v>4.6611168467186471E-2</v>
      </c>
      <c r="M92" s="144">
        <f>'3.1'!M92/'3.1.a'!$M$183</f>
        <v>4.5864596397485677E-2</v>
      </c>
      <c r="N92" s="144">
        <f>'3.1'!N92/'3.1.a'!$N$183</f>
        <v>4.3092601789318757E-2</v>
      </c>
    </row>
    <row r="93" spans="1:14" ht="20" customHeight="1" x14ac:dyDescent="0.2">
      <c r="A93" s="121">
        <v>22</v>
      </c>
      <c r="B93" s="121" t="s">
        <v>245</v>
      </c>
      <c r="C93" s="144">
        <f>'3.1'!C93/'3.1.a'!$C$183</f>
        <v>1.7342147893361609E-2</v>
      </c>
      <c r="D93" s="144">
        <f>'3.1'!D93/'3.1.a'!$D$183</f>
        <v>1.6385136023448137E-2</v>
      </c>
      <c r="E93" s="144">
        <f>'3.1'!E93/'3.1.a'!$E$183</f>
        <v>1.6879621320036783E-2</v>
      </c>
      <c r="F93" s="144">
        <f>'3.1'!F93/'3.1.a'!$F$183</f>
        <v>1.7218680100624221E-2</v>
      </c>
      <c r="G93" s="144">
        <f>'3.1'!G93/'3.1.a'!$G$183</f>
        <v>1.6741118947193375E-2</v>
      </c>
      <c r="H93" s="144">
        <f>'3.1'!H93/'3.1.a'!$H$183</f>
        <v>1.5531141848803167E-2</v>
      </c>
      <c r="I93" s="144">
        <f>'3.1'!I93/'3.1.a'!$I$183</f>
        <v>1.560419656158523E-2</v>
      </c>
      <c r="J93" s="144">
        <f>'3.1'!J93/'3.1.a'!$J$183</f>
        <v>1.5990652526659058E-2</v>
      </c>
      <c r="K93" s="144">
        <f>'3.1'!K93/'3.1.a'!$K$183</f>
        <v>1.5759594708891496E-2</v>
      </c>
      <c r="L93" s="144">
        <f>'3.1'!L93/'3.1.a'!$L$183</f>
        <v>1.5719659338889781E-2</v>
      </c>
      <c r="M93" s="144">
        <f>'3.1'!M93/'3.1.a'!$M$183</f>
        <v>1.5891244629389706E-2</v>
      </c>
      <c r="N93" s="144">
        <f>'3.1'!N93/'3.1.a'!$N$183</f>
        <v>1.679339920915255E-2</v>
      </c>
    </row>
    <row r="94" spans="1:14" ht="20" customHeight="1" x14ac:dyDescent="0.2">
      <c r="A94" s="121">
        <v>23</v>
      </c>
      <c r="B94" s="121" t="s">
        <v>817</v>
      </c>
      <c r="C94" s="144">
        <f>'3.1'!C94/'3.1.a'!$C$183</f>
        <v>4.621386276917233E-3</v>
      </c>
      <c r="D94" s="144">
        <f>'3.1'!D94/'3.1.a'!$D$183</f>
        <v>4.5791249484162947E-3</v>
      </c>
      <c r="E94" s="144">
        <f>'3.1'!E94/'3.1.a'!$E$183</f>
        <v>4.5345977784977858E-3</v>
      </c>
      <c r="F94" s="144">
        <f>'3.1'!F94/'3.1.a'!$F$183</f>
        <v>4.7923529419487774E-3</v>
      </c>
      <c r="G94" s="144">
        <f>'3.1'!G94/'3.1.a'!$G$183</f>
        <v>4.9023326485246503E-3</v>
      </c>
      <c r="H94" s="144">
        <f>'3.1'!H94/'3.1.a'!$H$183</f>
        <v>5.3706043927177535E-3</v>
      </c>
      <c r="I94" s="144">
        <f>'3.1'!I94/'3.1.a'!$I$183</f>
        <v>5.6027658882358182E-3</v>
      </c>
      <c r="J94" s="144">
        <f>'3.1'!J94/'3.1.a'!$J$183</f>
        <v>5.4151909409017257E-3</v>
      </c>
      <c r="K94" s="144">
        <f>'3.1'!K94/'3.1.a'!$K$183</f>
        <v>5.4688806217867529E-3</v>
      </c>
      <c r="L94" s="144">
        <f>'3.1'!L94/'3.1.a'!$L$183</f>
        <v>5.4857600981766327E-3</v>
      </c>
      <c r="M94" s="144">
        <f>'3.1'!M94/'3.1.a'!$M$183</f>
        <v>5.6766450868182142E-3</v>
      </c>
      <c r="N94" s="144">
        <f>'3.1'!N94/'3.1.a'!$N$183</f>
        <v>5.6816287600435899E-3</v>
      </c>
    </row>
    <row r="95" spans="1:14" ht="20" customHeight="1" x14ac:dyDescent="0.2">
      <c r="A95" s="121">
        <v>24</v>
      </c>
      <c r="B95" s="121" t="s">
        <v>818</v>
      </c>
      <c r="C95" s="144">
        <f>'3.1'!C95/'3.1.a'!$C$183</f>
        <v>1.5801267789521251E-2</v>
      </c>
      <c r="D95" s="144">
        <f>'3.1'!D95/'3.1.a'!$D$183</f>
        <v>1.1105999854605381E-2</v>
      </c>
      <c r="E95" s="144">
        <f>'3.1'!E95/'3.1.a'!$E$183</f>
        <v>1.1837108681706496E-2</v>
      </c>
      <c r="F95" s="144">
        <f>'3.1'!F95/'3.1.a'!$F$183</f>
        <v>1.0149071231875551E-2</v>
      </c>
      <c r="G95" s="144">
        <f>'3.1'!G95/'3.1.a'!$G$183</f>
        <v>9.1717737726462831E-3</v>
      </c>
      <c r="H95" s="144">
        <f>'3.1'!H95/'3.1.a'!$H$183</f>
        <v>1.4949169165193557E-2</v>
      </c>
      <c r="I95" s="144">
        <f>'3.1'!I95/'3.1.a'!$I$183</f>
        <v>1.2815210951734808E-2</v>
      </c>
      <c r="J95" s="144">
        <f>'3.1'!J95/'3.1.a'!$J$183</f>
        <v>8.2474085545204169E-3</v>
      </c>
      <c r="K95" s="144">
        <f>'3.1'!K95/'3.1.a'!$K$183</f>
        <v>8.6718275868426162E-3</v>
      </c>
      <c r="L95" s="144">
        <f>'3.1'!L95/'3.1.a'!$L$183</f>
        <v>6.6459120361965201E-3</v>
      </c>
      <c r="M95" s="144">
        <f>'3.1'!M95/'3.1.a'!$M$183</f>
        <v>4.8669982915976809E-3</v>
      </c>
      <c r="N95" s="144">
        <f>'3.1'!N95/'3.1.a'!$N$183</f>
        <v>4.2598074657753766E-3</v>
      </c>
    </row>
    <row r="96" spans="1:14" ht="20" customHeight="1" x14ac:dyDescent="0.2">
      <c r="A96" s="121">
        <v>25</v>
      </c>
      <c r="B96" s="121" t="s">
        <v>248</v>
      </c>
      <c r="C96" s="144">
        <f>'3.1'!C96/'3.1.a'!$C$183</f>
        <v>1.054454302324777E-4</v>
      </c>
      <c r="D96" s="144">
        <f>'3.1'!D96/'3.1.a'!$D$183</f>
        <v>9.6327945375883548E-5</v>
      </c>
      <c r="E96" s="144">
        <f>'3.1'!E96/'3.1.a'!$E$183</f>
        <v>9.1276276094758612E-5</v>
      </c>
      <c r="F96" s="144">
        <f>'3.1'!F96/'3.1.a'!$F$183</f>
        <v>1.2937851431431993E-4</v>
      </c>
      <c r="G96" s="144">
        <f>'3.1'!G96/'3.1.a'!$G$183</f>
        <v>1.0621623335576531E-4</v>
      </c>
      <c r="H96" s="144">
        <f>'3.1'!H96/'3.1.a'!$H$183</f>
        <v>1.0531085892310719E-4</v>
      </c>
      <c r="I96" s="144">
        <f>'3.1'!I96/'3.1.a'!$I$183</f>
        <v>2.3821276013633356E-4</v>
      </c>
      <c r="J96" s="144">
        <f>'3.1'!J96/'3.1.a'!$J$183</f>
        <v>2.5506372154705868E-4</v>
      </c>
      <c r="K96" s="144">
        <f>'3.1'!K96/'3.1.a'!$K$183</f>
        <v>2.3560598972522111E-4</v>
      </c>
      <c r="L96" s="144">
        <f>'3.1'!L96/'3.1.a'!$L$183</f>
        <v>2.0059538911679873E-4</v>
      </c>
      <c r="M96" s="144">
        <f>'3.1'!M96/'3.1.a'!$M$183</f>
        <v>1.9505035413850335E-4</v>
      </c>
      <c r="N96" s="144">
        <f>'3.1'!N96/'3.1.a'!$N$183</f>
        <v>1.2153720169434581E-4</v>
      </c>
    </row>
    <row r="97" spans="1:14" ht="20" customHeight="1" x14ac:dyDescent="0.2">
      <c r="A97" s="121">
        <v>26</v>
      </c>
      <c r="B97" s="121" t="s">
        <v>243</v>
      </c>
      <c r="C97" s="144">
        <f>'3.1'!C97/'3.1.a'!$C$183</f>
        <v>2.2771320203603954E-2</v>
      </c>
      <c r="D97" s="144">
        <f>'3.1'!D97/'3.1.a'!$D$183</f>
        <v>2.1808430891009402E-2</v>
      </c>
      <c r="E97" s="144">
        <f>'3.1'!E97/'3.1.a'!$E$183</f>
        <v>2.2180393724384764E-2</v>
      </c>
      <c r="F97" s="144">
        <f>'3.1'!F97/'3.1.a'!$F$183</f>
        <v>2.1554089984628971E-2</v>
      </c>
      <c r="G97" s="144">
        <f>'3.1'!G97/'3.1.a'!$G$183</f>
        <v>2.1955804265786551E-2</v>
      </c>
      <c r="H97" s="144">
        <f>'3.1'!H97/'3.1.a'!$H$183</f>
        <v>2.1596175196922439E-2</v>
      </c>
      <c r="I97" s="144">
        <f>'3.1'!I97/'3.1.a'!$I$183</f>
        <v>2.1660841830590544E-2</v>
      </c>
      <c r="J97" s="144">
        <f>'3.1'!J97/'3.1.a'!$J$183</f>
        <v>2.1498983517120054E-2</v>
      </c>
      <c r="K97" s="144">
        <f>'3.1'!K97/'3.1.a'!$K$183</f>
        <v>2.1697799256909234E-2</v>
      </c>
      <c r="L97" s="144">
        <f>'3.1'!L97/'3.1.a'!$L$183</f>
        <v>2.1853125581806576E-2</v>
      </c>
      <c r="M97" s="144">
        <f>'3.1'!M97/'3.1.a'!$M$183</f>
        <v>2.2889554800843384E-2</v>
      </c>
      <c r="N97" s="144">
        <f>'3.1'!N97/'3.1.a'!$N$183</f>
        <v>2.466375006106979E-2</v>
      </c>
    </row>
    <row r="98" spans="1:14" ht="20" customHeight="1" x14ac:dyDescent="0.2">
      <c r="A98" s="121">
        <v>27</v>
      </c>
      <c r="B98" s="121" t="s">
        <v>578</v>
      </c>
      <c r="C98" s="144">
        <f>'3.1'!C98/'3.1.a'!$C$183</f>
        <v>1.8023392934872422E-2</v>
      </c>
      <c r="D98" s="144">
        <f>'3.1'!D98/'3.1.a'!$D$183</f>
        <v>1.8220596163678118E-2</v>
      </c>
      <c r="E98" s="144">
        <f>'3.1'!E98/'3.1.a'!$E$183</f>
        <v>1.9170556337754677E-2</v>
      </c>
      <c r="F98" s="144">
        <f>'3.1'!F98/'3.1.a'!$F$183</f>
        <v>1.9511304200836556E-2</v>
      </c>
      <c r="G98" s="144">
        <f>'3.1'!G98/'3.1.a'!$G$183</f>
        <v>2.0296294937657385E-2</v>
      </c>
      <c r="H98" s="144">
        <f>'3.1'!H98/'3.1.a'!$H$183</f>
        <v>2.200993174665811E-2</v>
      </c>
      <c r="I98" s="144">
        <f>'3.1'!I98/'3.1.a'!$I$183</f>
        <v>2.3095724160736211E-2</v>
      </c>
      <c r="J98" s="144">
        <f>'3.1'!J98/'3.1.a'!$J$183</f>
        <v>2.423122032286645E-2</v>
      </c>
      <c r="K98" s="144">
        <f>'3.1'!K98/'3.1.a'!$K$183</f>
        <v>2.4689803799779305E-2</v>
      </c>
      <c r="L98" s="144">
        <f>'3.1'!L98/'3.1.a'!$L$183</f>
        <v>2.5451527300924821E-2</v>
      </c>
      <c r="M98" s="144">
        <f>'3.1'!M98/'3.1.a'!$M$183</f>
        <v>2.7928386857754447E-2</v>
      </c>
      <c r="N98" s="144">
        <f>'3.1'!N98/'3.1.a'!$N$183</f>
        <v>2.4483598594270468E-2</v>
      </c>
    </row>
    <row r="99" spans="1:14" ht="20" customHeight="1" x14ac:dyDescent="0.2">
      <c r="A99" s="121">
        <v>28</v>
      </c>
      <c r="B99" s="121" t="s">
        <v>396</v>
      </c>
      <c r="C99" s="144">
        <f>'3.1'!C99/'3.1.a'!$C$183</f>
        <v>5.024261490376547E-3</v>
      </c>
      <c r="D99" s="144">
        <f>'3.1'!D99/'3.1.a'!$D$183</f>
        <v>4.8836737661194793E-3</v>
      </c>
      <c r="E99" s="144">
        <f>'3.1'!E99/'3.1.a'!$E$183</f>
        <v>4.8055248514663126E-3</v>
      </c>
      <c r="F99" s="144">
        <f>'3.1'!F99/'3.1.a'!$F$183</f>
        <v>4.8035233547722546E-3</v>
      </c>
      <c r="G99" s="144">
        <f>'3.1'!G99/'3.1.a'!$G$183</f>
        <v>4.9221882591920186E-3</v>
      </c>
      <c r="H99" s="144">
        <f>'3.1'!H99/'3.1.a'!$H$183</f>
        <v>5.4723079533295646E-3</v>
      </c>
      <c r="I99" s="144">
        <f>'3.1'!I99/'3.1.a'!$I$183</f>
        <v>6.3520514608742746E-3</v>
      </c>
      <c r="J99" s="144">
        <f>'3.1'!J99/'3.1.a'!$J$183</f>
        <v>5.3398151600726465E-3</v>
      </c>
      <c r="K99" s="144">
        <f>'3.1'!K99/'3.1.a'!$K$183</f>
        <v>5.1563352367478043E-3</v>
      </c>
      <c r="L99" s="144">
        <f>'3.1'!L99/'3.1.a'!$L$183</f>
        <v>4.8194116975230246E-3</v>
      </c>
      <c r="M99" s="144">
        <f>'3.1'!M99/'3.1.a'!$M$183</f>
        <v>5.260257691856101E-3</v>
      </c>
      <c r="N99" s="144">
        <f>'3.1'!N99/'3.1.a'!$N$183</f>
        <v>5.9177345790722112E-3</v>
      </c>
    </row>
    <row r="100" spans="1:14" ht="20" customHeight="1" x14ac:dyDescent="0.2">
      <c r="A100" s="115">
        <v>31</v>
      </c>
      <c r="B100" s="115" t="s">
        <v>610</v>
      </c>
      <c r="C100" s="143">
        <f>'3.1'!C100/'3.1.a'!$C$183</f>
        <v>6.412010667324909E-3</v>
      </c>
      <c r="D100" s="143">
        <f>'3.1'!D100/'3.1.a'!$D$183</f>
        <v>3.1478865694562316E-3</v>
      </c>
      <c r="E100" s="143">
        <f>'3.1'!E100/'3.1.a'!$E$183</f>
        <v>2.5824350122686914E-3</v>
      </c>
      <c r="F100" s="143">
        <f>'3.1'!F100/'3.1.a'!$F$183</f>
        <v>4.4765286087190392E-3</v>
      </c>
      <c r="G100" s="143">
        <f>'3.1'!G100/'3.1.a'!$G$183</f>
        <v>4.9124576844370473E-3</v>
      </c>
      <c r="H100" s="143">
        <f>'3.1'!H100/'3.1.a'!$H$183</f>
        <v>3.8829719301736323E-4</v>
      </c>
      <c r="I100" s="143">
        <f>'3.1'!I100/'3.1.a'!$I$183</f>
        <v>-8.2426693891780498E-4</v>
      </c>
      <c r="J100" s="143">
        <f>'3.1'!J100/'3.1.a'!$J$183</f>
        <v>-4.7237992462484662E-4</v>
      </c>
      <c r="K100" s="143">
        <f>'3.1'!K100/'3.1.a'!$K$183</f>
        <v>-4.0673232564879621E-4</v>
      </c>
      <c r="L100" s="143">
        <f>'3.1'!L100/'3.1.a'!$L$183</f>
        <v>-1.948482552741317E-3</v>
      </c>
      <c r="M100" s="143">
        <f>'3.1'!M100/'3.1.a'!$M$183</f>
        <v>-1.7573974724500389E-3</v>
      </c>
      <c r="N100" s="143">
        <f>'3.1'!N100/'3.1.a'!$N$183</f>
        <v>3.3494965250353354E-4</v>
      </c>
    </row>
    <row r="101" spans="1:14" ht="20" customHeight="1" x14ac:dyDescent="0.2">
      <c r="A101" s="122">
        <v>311</v>
      </c>
      <c r="B101" s="121" t="s">
        <v>836</v>
      </c>
      <c r="C101" s="144">
        <f>'3.1'!C101/'3.1.a'!$C$183</f>
        <v>6.3846417147538949E-3</v>
      </c>
      <c r="D101" s="144">
        <f>'3.1'!D101/'3.1.a'!$D$183</f>
        <v>3.1218845244953483E-3</v>
      </c>
      <c r="E101" s="144">
        <f>'3.1'!E101/'3.1.a'!$E$183</f>
        <v>2.5566173280393632E-3</v>
      </c>
      <c r="F101" s="144">
        <f>'3.1'!F101/'3.1.a'!$F$183</f>
        <v>4.4509289601470008E-3</v>
      </c>
      <c r="G101" s="144">
        <f>'3.1'!G101/'3.1.a'!$G$183</f>
        <v>4.8741755929682289E-3</v>
      </c>
      <c r="H101" s="144">
        <f>'3.1'!H101/'3.1.a'!$H$183</f>
        <v>3.7963654823628616E-4</v>
      </c>
      <c r="I101" s="144">
        <f>'3.1'!I101/'3.1.a'!$I$183</f>
        <v>-8.3327740379697546E-4</v>
      </c>
      <c r="J101" s="144">
        <f>'3.1'!J101/'3.1.a'!$J$183</f>
        <v>-4.8498709420962549E-4</v>
      </c>
      <c r="K101" s="144">
        <f>'3.1'!K101/'3.1.a'!$K$183</f>
        <v>-4.2839758048161575E-4</v>
      </c>
      <c r="L101" s="144">
        <f>'3.1'!L101/'3.1.a'!$L$183</f>
        <v>-1.9516013069209356E-3</v>
      </c>
      <c r="M101" s="144">
        <f>'3.1'!M101/'3.1.a'!$M$183</f>
        <v>-1.7815735764979846E-3</v>
      </c>
      <c r="N101" s="144">
        <f>'3.1'!N101/'3.1.a'!$N$183</f>
        <v>3.0286441521928551E-4</v>
      </c>
    </row>
    <row r="102" spans="1:14" ht="20" customHeight="1" x14ac:dyDescent="0.2">
      <c r="A102" s="122">
        <v>312</v>
      </c>
      <c r="B102" s="121" t="s">
        <v>252</v>
      </c>
      <c r="C102" s="144">
        <f>'3.1'!C102/'3.1.a'!$C$183</f>
        <v>2.7366607393759196E-5</v>
      </c>
      <c r="D102" s="144">
        <f>'3.1'!D102/'3.1.a'!$D$183</f>
        <v>2.6001675911746282E-5</v>
      </c>
      <c r="E102" s="144">
        <f>'3.1'!E102/'3.1.a'!$E$183</f>
        <v>2.5817684229328151E-5</v>
      </c>
      <c r="F102" s="144">
        <f>'3.1'!F102/'3.1.a'!$F$183</f>
        <v>2.5570797553238524E-5</v>
      </c>
      <c r="G102" s="144">
        <f>'3.1'!G102/'3.1.a'!$G$183</f>
        <v>3.8282091468817963E-5</v>
      </c>
      <c r="H102" s="144">
        <f>'3.1'!H102/'3.1.a'!$H$183</f>
        <v>8.6606447810771125E-6</v>
      </c>
      <c r="I102" s="144">
        <f>'3.1'!I102/'3.1.a'!$I$183</f>
        <v>9.0093354327608957E-6</v>
      </c>
      <c r="J102" s="144">
        <f>'3.1'!J102/'3.1.a'!$J$183</f>
        <v>1.2607169584778891E-5</v>
      </c>
      <c r="K102" s="144">
        <f>'3.1'!K102/'3.1.a'!$K$183</f>
        <v>2.1665254832819614E-5</v>
      </c>
      <c r="L102" s="144">
        <f>'3.1'!L102/'3.1.a'!$L$183</f>
        <v>9.3441141035393754E-6</v>
      </c>
      <c r="M102" s="144">
        <f>'3.1'!M102/'3.1.a'!$M$183</f>
        <v>2.4166712870173409E-5</v>
      </c>
      <c r="N102" s="144">
        <f>'3.1'!N102/'3.1.a'!$N$183</f>
        <v>3.2085237284248018E-5</v>
      </c>
    </row>
    <row r="103" spans="1:14" ht="20" customHeight="1" x14ac:dyDescent="0.2">
      <c r="A103" s="122">
        <v>313</v>
      </c>
      <c r="B103" s="121" t="s">
        <v>253</v>
      </c>
      <c r="C103" s="144">
        <f>'3.1'!C103/'3.1.a'!$C$183</f>
        <v>2.3451772547915549E-9</v>
      </c>
      <c r="D103" s="144">
        <f>'3.1'!D103/'3.1.a'!$D$183</f>
        <v>3.6904913693548689E-10</v>
      </c>
      <c r="E103" s="144">
        <f>'3.1'!E103/'3.1.a'!$E$183</f>
        <v>0</v>
      </c>
      <c r="F103" s="144">
        <f>'3.1'!F103/'3.1.a'!$F$183</f>
        <v>2.8851018799355319E-8</v>
      </c>
      <c r="G103" s="144">
        <f>'3.1'!G103/'3.1.a'!$G$183</f>
        <v>0</v>
      </c>
      <c r="H103" s="144">
        <f>'3.1'!H103/'3.1.a'!$H$183</f>
        <v>0</v>
      </c>
      <c r="I103" s="144">
        <f>'3.1'!I103/'3.1.a'!$I$183</f>
        <v>1.1294464095673413E-9</v>
      </c>
      <c r="J103" s="144">
        <f>'3.1'!J103/'3.1.a'!$J$183</f>
        <v>0</v>
      </c>
      <c r="K103" s="144">
        <f>'3.1'!K103/'3.1.a'!$K$183</f>
        <v>0</v>
      </c>
      <c r="L103" s="144">
        <f>'3.1'!L103/'3.1.a'!$L$183</f>
        <v>0</v>
      </c>
      <c r="M103" s="144">
        <f>'3.1'!M103/'3.1.a'!$M$183</f>
        <v>9.3911777722874046E-9</v>
      </c>
      <c r="N103" s="144">
        <f>'3.1'!N103/'3.1.a'!$N$183</f>
        <v>0</v>
      </c>
    </row>
    <row r="104" spans="1:14" ht="20" customHeight="1" x14ac:dyDescent="0.2">
      <c r="A104" s="122">
        <v>314</v>
      </c>
      <c r="B104" s="121" t="s">
        <v>254</v>
      </c>
      <c r="C104" s="144">
        <f>'3.1'!C104/'3.1.a'!$C$183</f>
        <v>0</v>
      </c>
      <c r="D104" s="144">
        <f>'3.1'!D104/'3.1.a'!$D$183</f>
        <v>0</v>
      </c>
      <c r="E104" s="144">
        <f>'3.1'!E104/'3.1.a'!$E$183</f>
        <v>0</v>
      </c>
      <c r="F104" s="144">
        <f>'3.1'!F104/'3.1.a'!$F$183</f>
        <v>0</v>
      </c>
      <c r="G104" s="144">
        <f>'3.1'!G104/'3.1.a'!$G$183</f>
        <v>0</v>
      </c>
      <c r="H104" s="144">
        <f>'3.1'!H104/'3.1.a'!$H$183</f>
        <v>0</v>
      </c>
      <c r="I104" s="144">
        <f>'3.1'!I104/'3.1.a'!$I$183</f>
        <v>0</v>
      </c>
      <c r="J104" s="144">
        <f>'3.1'!J104/'3.1.a'!$J$183</f>
        <v>0</v>
      </c>
      <c r="K104" s="144">
        <f>'3.1'!K104/'3.1.a'!$K$183</f>
        <v>0</v>
      </c>
      <c r="L104" s="144">
        <f>'3.1'!L104/'3.1.a'!$L$183</f>
        <v>-6.2253599239206885E-6</v>
      </c>
      <c r="M104" s="144">
        <f>'3.1'!M104/'3.1.a'!$M$183</f>
        <v>0</v>
      </c>
      <c r="N104" s="144">
        <f>'3.1'!N104/'3.1.a'!$N$183</f>
        <v>0</v>
      </c>
    </row>
    <row r="105" spans="1:14" ht="20" customHeight="1" x14ac:dyDescent="0.2">
      <c r="A105" s="123"/>
      <c r="B105" s="123" t="s">
        <v>397</v>
      </c>
      <c r="C105" s="93">
        <f>'3.1'!C105/'3.1.a'!$C$183</f>
        <v>-1.0711915816193202E-2</v>
      </c>
      <c r="D105" s="93">
        <f>'3.1'!D105/'3.1.a'!$D$183</f>
        <v>-2.3411632193833976E-3</v>
      </c>
      <c r="E105" s="93">
        <f>'3.1'!E105/'3.1.a'!$E$183</f>
        <v>-5.8936300497410892E-3</v>
      </c>
      <c r="F105" s="93">
        <f>'3.1'!F105/'3.1.a'!$F$183</f>
        <v>-7.607321493014599E-3</v>
      </c>
      <c r="G105" s="93">
        <f>'3.1'!G105/'3.1.a'!$G$183</f>
        <v>-9.0038985408510495E-3</v>
      </c>
      <c r="H105" s="93">
        <f>'3.1'!H105/'3.1.a'!$H$183</f>
        <v>-1.1666330088249298E-2</v>
      </c>
      <c r="I105" s="93">
        <f>'3.1'!I105/'3.1.a'!$I$183</f>
        <v>-1.0319570213037492E-2</v>
      </c>
      <c r="J105" s="93">
        <f>'3.1'!J105/'3.1.a'!$J$183</f>
        <v>-6.7820552683152471E-3</v>
      </c>
      <c r="K105" s="93">
        <f>'3.1'!K105/'3.1.a'!$K$183</f>
        <v>-5.6041880813545867E-3</v>
      </c>
      <c r="L105" s="93">
        <f>'3.1'!L105/'3.1.a'!$L$183</f>
        <v>2.4352688874478023E-4</v>
      </c>
      <c r="M105" s="93">
        <f>'3.1'!M105/'3.1.a'!$M$183</f>
        <v>3.772168753412122E-3</v>
      </c>
      <c r="N105" s="93">
        <f>'3.1'!N105/'3.1.a'!$N$183</f>
        <v>8.0837720601223042E-3</v>
      </c>
    </row>
    <row r="106" spans="1:14" ht="20" customHeight="1" x14ac:dyDescent="0.2">
      <c r="A106" s="123"/>
      <c r="B106" s="123" t="s">
        <v>398</v>
      </c>
      <c r="C106" s="93">
        <f>'3.1'!C106/'3.1.a'!$C$183</f>
        <v>4.0603724730183645E-3</v>
      </c>
      <c r="D106" s="93">
        <f>'3.1'!D106/'3.1.a'!$D$183</f>
        <v>7.6343978432035558E-3</v>
      </c>
      <c r="E106" s="93">
        <f>'3.1'!E106/'3.1.a'!$E$183</f>
        <v>5.1256328497142969E-3</v>
      </c>
      <c r="F106" s="93">
        <f>'3.1'!F106/'3.1.a'!$F$183</f>
        <v>1.6802389290063646E-3</v>
      </c>
      <c r="G106" s="93">
        <f>'3.1'!G106/'3.1.a'!$G$183</f>
        <v>-9.6294982724034832E-4</v>
      </c>
      <c r="H106" s="93">
        <f>'3.1'!H106/'3.1.a'!$H$183</f>
        <v>2.0658687863945387E-3</v>
      </c>
      <c r="I106" s="93">
        <f>'3.1'!I106/'3.1.a'!$I$183</f>
        <v>1.5144884493278261E-3</v>
      </c>
      <c r="J106" s="93">
        <f>'3.1'!J106/'3.1.a'!$J$183</f>
        <v>7.3573492076134156E-4</v>
      </c>
      <c r="K106" s="93">
        <f>'3.1'!K106/'3.1.a'!$K$183</f>
        <v>2.6272990844119909E-3</v>
      </c>
      <c r="L106" s="93">
        <f>'3.1'!L106/'3.1.a'!$L$183</f>
        <v>6.5488404322836058E-3</v>
      </c>
      <c r="M106" s="93">
        <f>'3.1'!M106/'3.1.a'!$M$183</f>
        <v>8.4639762487380508E-3</v>
      </c>
      <c r="N106" s="93">
        <f>'3.1'!N106/'3.1.a'!$N$183</f>
        <v>1.1763272621317088E-2</v>
      </c>
    </row>
    <row r="107" spans="1:14" ht="20" customHeight="1" x14ac:dyDescent="0.2">
      <c r="A107" s="125" t="s">
        <v>255</v>
      </c>
      <c r="B107" s="126"/>
      <c r="C107" s="146"/>
      <c r="D107" s="146"/>
      <c r="E107" s="146"/>
      <c r="F107" s="146"/>
      <c r="G107" s="146"/>
      <c r="H107" s="146"/>
      <c r="I107" s="146"/>
      <c r="J107" s="146"/>
      <c r="K107" s="146"/>
      <c r="L107" s="146"/>
      <c r="M107" s="146"/>
      <c r="N107" s="146"/>
    </row>
    <row r="108" spans="1:14" ht="20" customHeight="1" x14ac:dyDescent="0.2">
      <c r="A108" s="127" t="s">
        <v>238</v>
      </c>
      <c r="B108" s="128" t="s">
        <v>388</v>
      </c>
      <c r="C108" s="147">
        <f>'3.1'!C108/'3.1.a'!$C$183</f>
        <v>1.1006027991671129E-2</v>
      </c>
      <c r="D108" s="147">
        <f>'3.1'!D108/'3.1.a'!$D$183</f>
        <v>7.701009472911643E-3</v>
      </c>
      <c r="E108" s="147">
        <f>'3.1'!E108/'3.1.a'!$E$183</f>
        <v>7.0912151065371494E-3</v>
      </c>
      <c r="F108" s="147">
        <f>'3.1'!F108/'3.1.a'!$F$183</f>
        <v>9.243281902095779E-3</v>
      </c>
      <c r="G108" s="147">
        <f>'3.1'!G108/'3.1.a'!$G$183</f>
        <v>9.7765082414928792E-3</v>
      </c>
      <c r="H108" s="147">
        <f>'3.1'!H108/'3.1.a'!$H$183</f>
        <v>5.7502409409540397E-3</v>
      </c>
      <c r="I108" s="147">
        <f>'3.1'!I108/'3.1.a'!$I$183</f>
        <v>4.7694884844388429E-3</v>
      </c>
      <c r="J108" s="147">
        <f>'3.1'!J108/'3.1.a'!$J$183</f>
        <v>4.9302038466921003E-3</v>
      </c>
      <c r="K108" s="147">
        <f>'3.1'!K108/'3.1.a'!$K$183</f>
        <v>5.0404830413051374E-3</v>
      </c>
      <c r="L108" s="147">
        <f>'3.1'!L108/'3.1.a'!$L$183</f>
        <v>3.5341587912556972E-3</v>
      </c>
      <c r="M108" s="147">
        <f>'3.1'!M108/'3.1.a'!$M$183</f>
        <v>3.8950715103202296E-3</v>
      </c>
      <c r="N108" s="147">
        <f>'3.1'!N108/'3.1.a'!$N$183</f>
        <v>5.984493175262875E-3</v>
      </c>
    </row>
    <row r="109" spans="1:14" ht="20" customHeight="1" x14ac:dyDescent="0.2">
      <c r="A109" s="127" t="s">
        <v>239</v>
      </c>
      <c r="B109" s="128" t="s">
        <v>250</v>
      </c>
      <c r="C109" s="147">
        <f>'3.1'!C109/'3.1.a'!$C$183</f>
        <v>3.2148112804894583E-4</v>
      </c>
      <c r="D109" s="147">
        <f>'3.1'!D109/'3.1.a'!$D$183</f>
        <v>5.3858482984891392E-3</v>
      </c>
      <c r="E109" s="147">
        <f>'3.1'!E109/'3.1.a'!$E$183</f>
        <v>1.223402741025391E-3</v>
      </c>
      <c r="F109" s="147">
        <f>'3.1'!F109/'3.1.a'!$F$183</f>
        <v>1.6615600576532195E-3</v>
      </c>
      <c r="G109" s="147">
        <f>'3.1'!G109/'3.1.a'!$G$183</f>
        <v>8.1089179211065777E-4</v>
      </c>
      <c r="H109" s="147">
        <f>'3.1'!H109/'3.1.a'!$H$183</f>
        <v>-5.9074285025141728E-3</v>
      </c>
      <c r="I109" s="147">
        <f>'3.1'!I109/'3.1.a'!$I$183</f>
        <v>-5.5410712637194706E-3</v>
      </c>
      <c r="J109" s="147">
        <f>'3.1'!J109/'3.1.a'!$J$183</f>
        <v>-1.8392442520383688E-3</v>
      </c>
      <c r="K109" s="147">
        <f>'3.1'!K109/'3.1.a'!$K$183</f>
        <v>-5.4203978521663088E-4</v>
      </c>
      <c r="L109" s="147">
        <f>'3.1'!L109/'3.1.a'!$L$183</f>
        <v>3.7808044341800921E-3</v>
      </c>
      <c r="M109" s="147">
        <f>'3.1'!M109/'3.1.a'!$M$183</f>
        <v>7.6914163677802945E-3</v>
      </c>
      <c r="N109" s="147">
        <f>'3.1'!N109/'3.1.a'!$N$183</f>
        <v>1.4100350472669441E-2</v>
      </c>
    </row>
    <row r="110" spans="1:14" ht="20" customHeight="1" x14ac:dyDescent="0.2">
      <c r="A110" s="130" t="s">
        <v>240</v>
      </c>
      <c r="B110" s="131" t="s">
        <v>251</v>
      </c>
      <c r="C110" s="148">
        <f>'3.1'!C110/'3.1.a'!$C$183</f>
        <v>-4.2999051488682872E-3</v>
      </c>
      <c r="D110" s="148">
        <f>'3.1'!D110/'3.1.a'!$D$183</f>
        <v>8.0672335007284492E-4</v>
      </c>
      <c r="E110" s="148">
        <f>'3.1'!E110/'3.1.a'!$E$183</f>
        <v>-3.3111950374723948E-3</v>
      </c>
      <c r="F110" s="148">
        <f>'3.1'!F110/'3.1.a'!$F$183</f>
        <v>-3.1307928842955581E-3</v>
      </c>
      <c r="G110" s="148">
        <f>'3.1'!G110/'3.1.a'!$G$183</f>
        <v>-4.0914408564139927E-3</v>
      </c>
      <c r="H110" s="148">
        <f>'3.1'!H110/'3.1.a'!$H$183</f>
        <v>-1.1278032895231927E-2</v>
      </c>
      <c r="I110" s="148">
        <f>'3.1'!I110/'3.1.a'!$I$183</f>
        <v>-1.1143837151955289E-2</v>
      </c>
      <c r="J110" s="148">
        <f>'3.1'!J110/'3.1.a'!$J$183</f>
        <v>-7.2544351929400945E-3</v>
      </c>
      <c r="K110" s="148">
        <f>'3.1'!K110/'3.1.a'!$K$183</f>
        <v>-6.0109204070033844E-3</v>
      </c>
      <c r="L110" s="148">
        <f>'3.1'!L110/'3.1.a'!$L$183</f>
        <v>-1.7049556639965407E-3</v>
      </c>
      <c r="M110" s="148">
        <f>'3.1'!M110/'3.1.a'!$M$183</f>
        <v>2.0147712809620803E-3</v>
      </c>
      <c r="N110" s="148">
        <f>'3.1'!N110/'3.1.a'!$N$183</f>
        <v>8.4187217126258495E-3</v>
      </c>
    </row>
    <row r="112" spans="1:14" s="133" customFormat="1" ht="20" customHeight="1" x14ac:dyDescent="0.2">
      <c r="A112" s="333" t="s">
        <v>637</v>
      </c>
      <c r="B112" s="333"/>
      <c r="C112" s="24">
        <v>2010</v>
      </c>
      <c r="D112" s="24">
        <v>2011</v>
      </c>
      <c r="E112" s="24">
        <v>2012</v>
      </c>
      <c r="F112" s="24">
        <v>2013</v>
      </c>
      <c r="G112" s="24">
        <v>2014</v>
      </c>
      <c r="H112" s="24">
        <v>2015</v>
      </c>
      <c r="I112" s="24">
        <v>2016</v>
      </c>
      <c r="J112" s="24">
        <v>2017</v>
      </c>
      <c r="K112" s="24">
        <v>2018</v>
      </c>
      <c r="L112" s="24">
        <v>2019</v>
      </c>
      <c r="M112" s="24">
        <v>2020</v>
      </c>
      <c r="N112" s="24">
        <f>N76</f>
        <v>2021</v>
      </c>
    </row>
    <row r="113" spans="1:14" ht="20" customHeight="1" x14ac:dyDescent="0.2">
      <c r="A113" s="18">
        <v>1</v>
      </c>
      <c r="B113" s="19" t="s">
        <v>814</v>
      </c>
      <c r="C113" s="93">
        <f>'3.1'!C113/'3.1.a'!$C$183</f>
        <v>8.0830663419338658E-2</v>
      </c>
      <c r="D113" s="93">
        <f>'3.1'!D113/'3.1.a'!$D$183</f>
        <v>8.2589957026648647E-2</v>
      </c>
      <c r="E113" s="93">
        <f>'3.1'!E113/'3.1.a'!$E$183</f>
        <v>8.469068464473288E-2</v>
      </c>
      <c r="F113" s="93">
        <f>'3.1'!F113/'3.1.a'!$F$183</f>
        <v>8.1397755904888916E-2</v>
      </c>
      <c r="G113" s="93">
        <f>'3.1'!G113/'3.1.a'!$G$183</f>
        <v>8.3846344426709074E-2</v>
      </c>
      <c r="H113" s="93">
        <f>'3.1'!H113/'3.1.a'!$H$183</f>
        <v>8.6145773723928051E-2</v>
      </c>
      <c r="I113" s="93">
        <f>'3.1'!I113/'3.1.a'!$I$183</f>
        <v>8.9150239543566767E-2</v>
      </c>
      <c r="J113" s="93">
        <f>'3.1'!J113/'3.1.a'!$J$183</f>
        <v>8.7512665651586066E-2</v>
      </c>
      <c r="K113" s="93">
        <f>'3.1'!K113/'3.1.a'!$K$183</f>
        <v>8.9737959027843081E-2</v>
      </c>
      <c r="L113" s="93">
        <f>'3.1'!L113/'3.1.a'!$L$183</f>
        <v>9.3512595891020261E-2</v>
      </c>
      <c r="M113" s="93">
        <f>'3.1'!M113/'3.1.a'!$M$183</f>
        <v>0.10081536006547091</v>
      </c>
      <c r="N113" s="93">
        <f>'3.1'!N113/'3.1.a'!$N$183</f>
        <v>9.947071370422686E-2</v>
      </c>
    </row>
    <row r="114" spans="1:14" ht="20" customHeight="1" x14ac:dyDescent="0.2">
      <c r="A114" s="115">
        <v>11</v>
      </c>
      <c r="B114" s="115" t="s">
        <v>242</v>
      </c>
      <c r="C114" s="143">
        <f>'3.1'!C114/'3.1.a'!$C$183</f>
        <v>1.5493897389479396E-2</v>
      </c>
      <c r="D114" s="143">
        <f>'3.1'!D114/'3.1.a'!$D$183</f>
        <v>1.5977477851370318E-2</v>
      </c>
      <c r="E114" s="143">
        <f>'3.1'!E114/'3.1.a'!$E$183</f>
        <v>1.6415327338352107E-2</v>
      </c>
      <c r="F114" s="143">
        <f>'3.1'!F114/'3.1.a'!$F$183</f>
        <v>1.6462210093593135E-2</v>
      </c>
      <c r="G114" s="143">
        <f>'3.1'!G114/'3.1.a'!$G$183</f>
        <v>1.6907336976929102E-2</v>
      </c>
      <c r="H114" s="143">
        <f>'3.1'!H114/'3.1.a'!$H$183</f>
        <v>1.7528577515675155E-2</v>
      </c>
      <c r="I114" s="143">
        <f>'3.1'!I114/'3.1.a'!$I$183</f>
        <v>1.7216343707399853E-2</v>
      </c>
      <c r="J114" s="143">
        <f>'3.1'!J114/'3.1.a'!$J$183</f>
        <v>1.7602526881249046E-2</v>
      </c>
      <c r="K114" s="143">
        <f>'3.1'!K114/'3.1.a'!$K$183</f>
        <v>1.859086266188888E-2</v>
      </c>
      <c r="L114" s="143">
        <f>'3.1'!L114/'3.1.a'!$L$183</f>
        <v>1.9586812563544283E-2</v>
      </c>
      <c r="M114" s="143">
        <f>'3.1'!M114/'3.1.a'!$M$183</f>
        <v>1.9608607865428826E-2</v>
      </c>
      <c r="N114" s="143">
        <f>'3.1'!N114/'3.1.a'!$N$183</f>
        <v>2.0546155535060239E-2</v>
      </c>
    </row>
    <row r="115" spans="1:14" ht="20" customHeight="1" x14ac:dyDescent="0.2">
      <c r="A115" s="21">
        <v>111</v>
      </c>
      <c r="B115" s="22" t="s">
        <v>256</v>
      </c>
      <c r="C115" s="144">
        <f>'3.1'!C115/'3.1.a'!$C$183</f>
        <v>0</v>
      </c>
      <c r="D115" s="144">
        <f>'3.1'!D115/'3.1.a'!$D$183</f>
        <v>0</v>
      </c>
      <c r="E115" s="144">
        <f>'3.1'!E115/'3.1.a'!$E$183</f>
        <v>0</v>
      </c>
      <c r="F115" s="144">
        <f>'3.1'!F115/'3.1.a'!$F$183</f>
        <v>0</v>
      </c>
      <c r="G115" s="144">
        <f>'3.1'!G115/'3.1.a'!$G$183</f>
        <v>0</v>
      </c>
      <c r="H115" s="144">
        <f>'3.1'!H115/'3.1.a'!$H$183</f>
        <v>0</v>
      </c>
      <c r="I115" s="144">
        <f>'3.1'!I115/'3.1.a'!$I$183</f>
        <v>0</v>
      </c>
      <c r="J115" s="144">
        <f>'3.1'!J115/'3.1.a'!$J$183</f>
        <v>0</v>
      </c>
      <c r="K115" s="144">
        <f>'3.1'!K115/'3.1.a'!$K$183</f>
        <v>0</v>
      </c>
      <c r="L115" s="144">
        <f>'3.1'!L115/'3.1.a'!$L$183</f>
        <v>0</v>
      </c>
      <c r="M115" s="144">
        <f>'3.1'!M115/'3.1.a'!$M$183</f>
        <v>0</v>
      </c>
      <c r="N115" s="144">
        <f>'3.1'!N115/'3.1.a'!$N$183</f>
        <v>0</v>
      </c>
    </row>
    <row r="116" spans="1:14" ht="20" customHeight="1" x14ac:dyDescent="0.2">
      <c r="A116" s="21">
        <v>112</v>
      </c>
      <c r="B116" s="22" t="s">
        <v>257</v>
      </c>
      <c r="C116" s="144">
        <f>'3.1'!C116/'3.1.a'!$C$183</f>
        <v>0</v>
      </c>
      <c r="D116" s="144">
        <f>'3.1'!D116/'3.1.a'!$D$183</f>
        <v>0</v>
      </c>
      <c r="E116" s="144">
        <f>'3.1'!E116/'3.1.a'!$E$183</f>
        <v>0</v>
      </c>
      <c r="F116" s="144">
        <f>'3.1'!F116/'3.1.a'!$F$183</f>
        <v>0</v>
      </c>
      <c r="G116" s="144">
        <f>'3.1'!G116/'3.1.a'!$G$183</f>
        <v>0</v>
      </c>
      <c r="H116" s="144">
        <f>'3.1'!H116/'3.1.a'!$H$183</f>
        <v>0</v>
      </c>
      <c r="I116" s="144">
        <f>'3.1'!I116/'3.1.a'!$I$183</f>
        <v>0</v>
      </c>
      <c r="J116" s="144">
        <f>'3.1'!J116/'3.1.a'!$J$183</f>
        <v>0</v>
      </c>
      <c r="K116" s="144">
        <f>'3.1'!K116/'3.1.a'!$K$183</f>
        <v>0</v>
      </c>
      <c r="L116" s="144">
        <f>'3.1'!L116/'3.1.a'!$L$183</f>
        <v>0</v>
      </c>
      <c r="M116" s="144">
        <f>'3.1'!M116/'3.1.a'!$M$183</f>
        <v>0</v>
      </c>
      <c r="N116" s="144">
        <f>'3.1'!N116/'3.1.a'!$N$183</f>
        <v>0</v>
      </c>
    </row>
    <row r="117" spans="1:14" ht="20" customHeight="1" x14ac:dyDescent="0.2">
      <c r="A117" s="21">
        <v>113</v>
      </c>
      <c r="B117" s="22" t="s">
        <v>258</v>
      </c>
      <c r="C117" s="144">
        <f>'3.1'!C117/'3.1.a'!$C$183</f>
        <v>6.1810998079846512E-3</v>
      </c>
      <c r="D117" s="144">
        <f>'3.1'!D117/'3.1.a'!$D$183</f>
        <v>6.3605105734071852E-3</v>
      </c>
      <c r="E117" s="144">
        <f>'3.1'!E117/'3.1.a'!$E$183</f>
        <v>6.3911232012188665E-3</v>
      </c>
      <c r="F117" s="144">
        <f>'3.1'!F117/'3.1.a'!$F$183</f>
        <v>6.5768086794945457E-3</v>
      </c>
      <c r="G117" s="144">
        <f>'3.1'!G117/'3.1.a'!$G$183</f>
        <v>6.649822982243995E-3</v>
      </c>
      <c r="H117" s="144">
        <f>'3.1'!H117/'3.1.a'!$H$183</f>
        <v>6.9656575587357505E-3</v>
      </c>
      <c r="I117" s="144">
        <f>'3.1'!I117/'3.1.a'!$I$183</f>
        <v>7.025481529605488E-3</v>
      </c>
      <c r="J117" s="144">
        <f>'3.1'!J117/'3.1.a'!$J$183</f>
        <v>7.3896122499045426E-3</v>
      </c>
      <c r="K117" s="144">
        <f>'3.1'!K117/'3.1.a'!$K$183</f>
        <v>7.8333631613187842E-3</v>
      </c>
      <c r="L117" s="144">
        <f>'3.1'!L117/'3.1.a'!$L$183</f>
        <v>8.1177822845227531E-3</v>
      </c>
      <c r="M117" s="144">
        <f>'3.1'!M117/'3.1.a'!$M$183</f>
        <v>8.2496115003837783E-3</v>
      </c>
      <c r="N117" s="144">
        <f>'3.1'!N117/'3.1.a'!$N$183</f>
        <v>8.6428824410190001E-3</v>
      </c>
    </row>
    <row r="118" spans="1:14" ht="20" customHeight="1" x14ac:dyDescent="0.2">
      <c r="A118" s="21">
        <v>114</v>
      </c>
      <c r="B118" s="22" t="s">
        <v>264</v>
      </c>
      <c r="C118" s="144">
        <f>'3.1'!C118/'3.1.a'!$C$183</f>
        <v>9.3127975814947441E-3</v>
      </c>
      <c r="D118" s="144">
        <f>'3.1'!D118/'3.1.a'!$D$183</f>
        <v>9.6169672779631357E-3</v>
      </c>
      <c r="E118" s="144">
        <f>'3.1'!E118/'3.1.a'!$E$183</f>
        <v>1.0024204137133239E-2</v>
      </c>
      <c r="F118" s="144">
        <f>'3.1'!F118/'3.1.a'!$F$183</f>
        <v>9.8854014140985873E-3</v>
      </c>
      <c r="G118" s="144">
        <f>'3.1'!G118/'3.1.a'!$G$183</f>
        <v>1.0257513994685106E-2</v>
      </c>
      <c r="H118" s="144">
        <f>'3.1'!H118/'3.1.a'!$H$183</f>
        <v>1.0562919956939403E-2</v>
      </c>
      <c r="I118" s="144">
        <f>'3.1'!I118/'3.1.a'!$I$183</f>
        <v>1.0190862177794364E-2</v>
      </c>
      <c r="J118" s="144">
        <f>'3.1'!J118/'3.1.a'!$J$183</f>
        <v>1.0212914631344504E-2</v>
      </c>
      <c r="K118" s="144">
        <f>'3.1'!K118/'3.1.a'!$K$183</f>
        <v>1.0757499500570096E-2</v>
      </c>
      <c r="L118" s="144">
        <f>'3.1'!L118/'3.1.a'!$L$183</f>
        <v>1.1469030279021531E-2</v>
      </c>
      <c r="M118" s="144">
        <f>'3.1'!M118/'3.1.a'!$M$183</f>
        <v>1.1358996365045048E-2</v>
      </c>
      <c r="N118" s="144">
        <f>'3.1'!N118/'3.1.a'!$N$183</f>
        <v>1.1903273094041241E-2</v>
      </c>
    </row>
    <row r="119" spans="1:14" ht="20" customHeight="1" x14ac:dyDescent="0.2">
      <c r="A119" s="21">
        <v>115</v>
      </c>
      <c r="B119" s="22" t="s">
        <v>273</v>
      </c>
      <c r="C119" s="144">
        <f>'3.1'!C119/'3.1.a'!$C$183</f>
        <v>0</v>
      </c>
      <c r="D119" s="144">
        <f>'3.1'!D119/'3.1.a'!$D$183</f>
        <v>0</v>
      </c>
      <c r="E119" s="144">
        <f>'3.1'!E119/'3.1.a'!$E$183</f>
        <v>0</v>
      </c>
      <c r="F119" s="144">
        <f>'3.1'!F119/'3.1.a'!$F$183</f>
        <v>0</v>
      </c>
      <c r="G119" s="144">
        <f>'3.1'!G119/'3.1.a'!$G$183</f>
        <v>0</v>
      </c>
      <c r="H119" s="144">
        <f>'3.1'!H119/'3.1.a'!$H$183</f>
        <v>0</v>
      </c>
      <c r="I119" s="144">
        <f>'3.1'!I119/'3.1.a'!$I$183</f>
        <v>0</v>
      </c>
      <c r="J119" s="144">
        <f>'3.1'!J119/'3.1.a'!$J$183</f>
        <v>0</v>
      </c>
      <c r="K119" s="144">
        <f>'3.1'!K119/'3.1.a'!$K$183</f>
        <v>0</v>
      </c>
      <c r="L119" s="144">
        <f>'3.1'!L119/'3.1.a'!$L$183</f>
        <v>0</v>
      </c>
      <c r="M119" s="144">
        <f>'3.1'!M119/'3.1.a'!$M$183</f>
        <v>0</v>
      </c>
      <c r="N119" s="144">
        <f>'3.1'!N119/'3.1.a'!$N$183</f>
        <v>0</v>
      </c>
    </row>
    <row r="120" spans="1:14" ht="20" customHeight="1" x14ac:dyDescent="0.2">
      <c r="A120" s="21">
        <v>116</v>
      </c>
      <c r="B120" s="22" t="s">
        <v>278</v>
      </c>
      <c r="C120" s="144">
        <f>'3.1'!C120/'3.1.a'!$C$183</f>
        <v>0</v>
      </c>
      <c r="D120" s="144">
        <f>'3.1'!D120/'3.1.a'!$D$183</f>
        <v>0</v>
      </c>
      <c r="E120" s="144">
        <f>'3.1'!E120/'3.1.a'!$E$183</f>
        <v>0</v>
      </c>
      <c r="F120" s="144">
        <f>'3.1'!F120/'3.1.a'!$F$183</f>
        <v>0</v>
      </c>
      <c r="G120" s="144">
        <f>'3.1'!G120/'3.1.a'!$G$183</f>
        <v>0</v>
      </c>
      <c r="H120" s="144">
        <f>'3.1'!H120/'3.1.a'!$H$183</f>
        <v>0</v>
      </c>
      <c r="I120" s="144">
        <f>'3.1'!I120/'3.1.a'!$I$183</f>
        <v>0</v>
      </c>
      <c r="J120" s="144">
        <f>'3.1'!J120/'3.1.a'!$J$183</f>
        <v>0</v>
      </c>
      <c r="K120" s="144">
        <f>'3.1'!K120/'3.1.a'!$K$183</f>
        <v>0</v>
      </c>
      <c r="L120" s="144">
        <f>'3.1'!L120/'3.1.a'!$L$183</f>
        <v>0</v>
      </c>
      <c r="M120" s="144">
        <f>'3.1'!M120/'3.1.a'!$M$183</f>
        <v>0</v>
      </c>
      <c r="N120" s="144">
        <f>'3.1'!N120/'3.1.a'!$N$183</f>
        <v>0</v>
      </c>
    </row>
    <row r="121" spans="1:14" ht="20" customHeight="1" x14ac:dyDescent="0.2">
      <c r="A121" s="115">
        <v>12</v>
      </c>
      <c r="B121" s="115" t="s">
        <v>246</v>
      </c>
      <c r="C121" s="143">
        <f>'3.1'!C121/'3.1.a'!$C$183</f>
        <v>3.1129248114709612E-3</v>
      </c>
      <c r="D121" s="143">
        <f>'3.1'!D121/'3.1.a'!$D$183</f>
        <v>3.565963056845152E-3</v>
      </c>
      <c r="E121" s="143">
        <f>'3.1'!E121/'3.1.a'!$E$183</f>
        <v>3.6867150950305083E-3</v>
      </c>
      <c r="F121" s="143">
        <f>'3.1'!F121/'3.1.a'!$F$183</f>
        <v>3.9216811064701432E-3</v>
      </c>
      <c r="G121" s="143">
        <f>'3.1'!G121/'3.1.a'!$G$183</f>
        <v>4.0462979061051492E-3</v>
      </c>
      <c r="H121" s="143">
        <f>'3.1'!H121/'3.1.a'!$H$183</f>
        <v>4.4369399667029573E-3</v>
      </c>
      <c r="I121" s="143">
        <f>'3.1'!I121/'3.1.a'!$I$183</f>
        <v>4.7388831052416784E-3</v>
      </c>
      <c r="J121" s="143">
        <f>'3.1'!J121/'3.1.a'!$J$183</f>
        <v>4.863455869711656E-3</v>
      </c>
      <c r="K121" s="143">
        <f>'3.1'!K121/'3.1.a'!$K$183</f>
        <v>4.8799886348591783E-3</v>
      </c>
      <c r="L121" s="143">
        <f>'3.1'!L121/'3.1.a'!$L$183</f>
        <v>5.2247316503361493E-3</v>
      </c>
      <c r="M121" s="143">
        <f>'3.1'!M121/'3.1.a'!$M$183</f>
        <v>5.4707139305400316E-3</v>
      </c>
      <c r="N121" s="143">
        <f>'3.1'!N121/'3.1.a'!$N$183</f>
        <v>5.1280299189238078E-3</v>
      </c>
    </row>
    <row r="122" spans="1:14" ht="20" customHeight="1" x14ac:dyDescent="0.2">
      <c r="A122" s="115">
        <v>13</v>
      </c>
      <c r="B122" s="115" t="s">
        <v>243</v>
      </c>
      <c r="C122" s="143">
        <f>'3.1'!C122/'3.1.a'!$C$183</f>
        <v>5.6494073109654895E-2</v>
      </c>
      <c r="D122" s="143">
        <f>'3.1'!D122/'3.1.a'!$D$183</f>
        <v>5.7156383506933146E-2</v>
      </c>
      <c r="E122" s="143">
        <f>'3.1'!E122/'3.1.a'!$E$183</f>
        <v>5.8742200561725591E-2</v>
      </c>
      <c r="F122" s="143">
        <f>'3.1'!F122/'3.1.a'!$F$183</f>
        <v>5.6073470754053077E-2</v>
      </c>
      <c r="G122" s="143">
        <f>'3.1'!G122/'3.1.a'!$G$183</f>
        <v>5.7140928958915163E-2</v>
      </c>
      <c r="H122" s="143">
        <f>'3.1'!H122/'3.1.a'!$H$183</f>
        <v>5.7330787119429051E-2</v>
      </c>
      <c r="I122" s="143">
        <f>'3.1'!I122/'3.1.a'!$I$183</f>
        <v>6.0121004588687868E-2</v>
      </c>
      <c r="J122" s="143">
        <f>'3.1'!J122/'3.1.a'!$J$183</f>
        <v>5.8537837041169244E-2</v>
      </c>
      <c r="K122" s="143">
        <f>'3.1'!K122/'3.1.a'!$K$183</f>
        <v>6.0220382212752804E-2</v>
      </c>
      <c r="L122" s="143">
        <f>'3.1'!L122/'3.1.a'!$L$183</f>
        <v>6.1071131950337622E-2</v>
      </c>
      <c r="M122" s="143">
        <f>'3.1'!M122/'3.1.a'!$M$183</f>
        <v>6.9694016067338535E-2</v>
      </c>
      <c r="N122" s="143">
        <f>'3.1'!N122/'3.1.a'!$N$183</f>
        <v>6.7050274571093763E-2</v>
      </c>
    </row>
    <row r="123" spans="1:14" ht="20" customHeight="1" x14ac:dyDescent="0.2">
      <c r="A123" s="115">
        <v>14</v>
      </c>
      <c r="B123" s="115" t="s">
        <v>247</v>
      </c>
      <c r="C123" s="143">
        <f>'3.1'!C123/'3.1.a'!$C$183</f>
        <v>5.7297681087334117E-3</v>
      </c>
      <c r="D123" s="143">
        <f>'3.1'!D123/'3.1.a'!$D$183</f>
        <v>5.8901326115000218E-3</v>
      </c>
      <c r="E123" s="143">
        <f>'3.1'!E123/'3.1.a'!$E$183</f>
        <v>5.8464416496246717E-3</v>
      </c>
      <c r="F123" s="143">
        <f>'3.1'!F123/'3.1.a'!$F$183</f>
        <v>4.9403939507725557E-3</v>
      </c>
      <c r="G123" s="143">
        <f>'3.1'!G123/'3.1.a'!$G$183</f>
        <v>5.7517805847596658E-3</v>
      </c>
      <c r="H123" s="143">
        <f>'3.1'!H123/'3.1.a'!$H$183</f>
        <v>6.8494691221208919E-3</v>
      </c>
      <c r="I123" s="143">
        <f>'3.1'!I123/'3.1.a'!$I$183</f>
        <v>7.0740081422373665E-3</v>
      </c>
      <c r="J123" s="143">
        <f>'3.1'!J123/'3.1.a'!$J$183</f>
        <v>6.5088458594561287E-3</v>
      </c>
      <c r="K123" s="143">
        <f>'3.1'!K123/'3.1.a'!$K$183</f>
        <v>6.046725518342227E-3</v>
      </c>
      <c r="L123" s="143">
        <f>'3.1'!L123/'3.1.a'!$L$183</f>
        <v>7.6299197268021902E-3</v>
      </c>
      <c r="M123" s="143">
        <f>'3.1'!M123/'3.1.a'!$M$183</f>
        <v>6.0420222021635127E-3</v>
      </c>
      <c r="N123" s="143">
        <f>'3.1'!N123/'3.1.a'!$N$183</f>
        <v>6.7462536791490519E-3</v>
      </c>
    </row>
    <row r="124" spans="1:14" ht="20" customHeight="1" x14ac:dyDescent="0.2">
      <c r="A124" s="118">
        <v>1411</v>
      </c>
      <c r="B124" s="118" t="s">
        <v>815</v>
      </c>
      <c r="C124" s="145">
        <f>'3.1'!C124/'3.1.a'!$C$183</f>
        <v>1.7061917260252398E-3</v>
      </c>
      <c r="D124" s="145">
        <f>'3.1'!D124/'3.1.a'!$D$183</f>
        <v>2.0809426599414766E-3</v>
      </c>
      <c r="E124" s="145">
        <f>'3.1'!E124/'3.1.a'!$E$183</f>
        <v>2.6366838637855261E-3</v>
      </c>
      <c r="F124" s="145">
        <f>'3.1'!F124/'3.1.a'!$F$183</f>
        <v>1.2435247154757307E-3</v>
      </c>
      <c r="G124" s="145">
        <f>'3.1'!G124/'3.1.a'!$G$183</f>
        <v>2.0183145939411508E-3</v>
      </c>
      <c r="H124" s="145">
        <f>'3.1'!H124/'3.1.a'!$H$183</f>
        <v>2.3187012714444379E-3</v>
      </c>
      <c r="I124" s="145">
        <f>'3.1'!I124/'3.1.a'!$I$183</f>
        <v>2.8110491684164535E-3</v>
      </c>
      <c r="J124" s="145">
        <f>'3.1'!J124/'3.1.a'!$J$183</f>
        <v>2.3135750641676972E-3</v>
      </c>
      <c r="K124" s="145">
        <f>'3.1'!K124/'3.1.a'!$K$183</f>
        <v>1.8482519311561567E-3</v>
      </c>
      <c r="L124" s="145">
        <f>'3.1'!L124/'3.1.a'!$L$183</f>
        <v>2.1933421116041921E-3</v>
      </c>
      <c r="M124" s="145">
        <f>'3.1'!M124/'3.1.a'!$M$183</f>
        <v>1.4333599451843862E-3</v>
      </c>
      <c r="N124" s="145">
        <f>'3.1'!N124/'3.1.a'!$N$183</f>
        <v>1.3874907938945713E-3</v>
      </c>
    </row>
    <row r="125" spans="1:14" ht="20" customHeight="1" x14ac:dyDescent="0.2">
      <c r="A125" s="120" t="s">
        <v>392</v>
      </c>
      <c r="B125" s="118" t="s">
        <v>393</v>
      </c>
      <c r="C125" s="145">
        <f>'3.1'!C125/'3.1.a'!$C$183</f>
        <v>4.0235763827081716E-3</v>
      </c>
      <c r="D125" s="145">
        <f>'3.1'!D125/'3.1.a'!$D$183</f>
        <v>3.8091899515585452E-3</v>
      </c>
      <c r="E125" s="145">
        <f>'3.1'!E125/'3.1.a'!$E$183</f>
        <v>3.2097577858391456E-3</v>
      </c>
      <c r="F125" s="145">
        <f>'3.1'!F125/'3.1.a'!$F$183</f>
        <v>3.6968692352968248E-3</v>
      </c>
      <c r="G125" s="145">
        <f>'3.1'!G125/'3.1.a'!$G$183</f>
        <v>3.7334659908185154E-3</v>
      </c>
      <c r="H125" s="145">
        <f>'3.1'!H125/'3.1.a'!$H$183</f>
        <v>4.5307678506764544E-3</v>
      </c>
      <c r="I125" s="145">
        <f>'3.1'!I125/'3.1.a'!$I$183</f>
        <v>4.2629589738209126E-3</v>
      </c>
      <c r="J125" s="145">
        <f>'3.1'!J125/'3.1.a'!$J$183</f>
        <v>4.1952707952884315E-3</v>
      </c>
      <c r="K125" s="145">
        <f>'3.1'!K125/'3.1.a'!$K$183</f>
        <v>4.19847358718607E-3</v>
      </c>
      <c r="L125" s="145">
        <f>'3.1'!L125/'3.1.a'!$L$183</f>
        <v>5.436577615197999E-3</v>
      </c>
      <c r="M125" s="145">
        <f>'3.1'!M125/'3.1.a'!$M$183</f>
        <v>4.6086622569791267E-3</v>
      </c>
      <c r="N125" s="145">
        <f>'3.1'!N125/'3.1.a'!$N$183</f>
        <v>5.3587628852544813E-3</v>
      </c>
    </row>
    <row r="126" spans="1:14" ht="20" customHeight="1" x14ac:dyDescent="0.2">
      <c r="A126" s="18" t="s">
        <v>394</v>
      </c>
      <c r="B126" s="19" t="s">
        <v>816</v>
      </c>
      <c r="C126" s="93">
        <f>'3.1'!C126/'3.1.a'!$C$183</f>
        <v>8.0838312317115857E-2</v>
      </c>
      <c r="D126" s="93">
        <f>'3.1'!D126/'3.1.a'!$D$183</f>
        <v>8.0492653698322286E-2</v>
      </c>
      <c r="E126" s="93">
        <f>'3.1'!E126/'3.1.a'!$E$183</f>
        <v>8.3876458204615423E-2</v>
      </c>
      <c r="F126" s="93">
        <f>'3.1'!F126/'3.1.a'!$F$183</f>
        <v>7.9514225682705428E-2</v>
      </c>
      <c r="G126" s="93">
        <f>'3.1'!G126/'3.1.a'!$G$183</f>
        <v>8.3880498939015488E-2</v>
      </c>
      <c r="H126" s="93">
        <f>'3.1'!H126/'3.1.a'!$H$183</f>
        <v>8.6991307560825459E-2</v>
      </c>
      <c r="I126" s="93">
        <f>'3.1'!I126/'3.1.a'!$I$183</f>
        <v>8.8134019160925267E-2</v>
      </c>
      <c r="J126" s="93">
        <f>'3.1'!J126/'3.1.a'!$J$183</f>
        <v>8.3264308149359187E-2</v>
      </c>
      <c r="K126" s="93">
        <f>'3.1'!K126/'3.1.a'!$K$183</f>
        <v>8.6164527600313762E-2</v>
      </c>
      <c r="L126" s="93">
        <f>'3.1'!L126/'3.1.a'!$L$183</f>
        <v>8.9272341432433414E-2</v>
      </c>
      <c r="M126" s="93">
        <f>'3.1'!M126/'3.1.a'!$M$183</f>
        <v>9.686297445965647E-2</v>
      </c>
      <c r="N126" s="93">
        <f>'3.1'!N126/'3.1.a'!$N$183</f>
        <v>8.7622852776332458E-2</v>
      </c>
    </row>
    <row r="127" spans="1:14" ht="20" customHeight="1" x14ac:dyDescent="0.2">
      <c r="A127" s="115">
        <v>2</v>
      </c>
      <c r="B127" s="115" t="s">
        <v>488</v>
      </c>
      <c r="C127" s="143">
        <f>'3.1'!C127/'3.1.a'!$C$183</f>
        <v>7.5774574306384693E-2</v>
      </c>
      <c r="D127" s="143">
        <f>'3.1'!D127/'3.1.a'!$D$183</f>
        <v>7.6016732071564425E-2</v>
      </c>
      <c r="E127" s="143">
        <f>'3.1'!E127/'3.1.a'!$E$183</f>
        <v>7.8793861216443314E-2</v>
      </c>
      <c r="F127" s="143">
        <f>'3.1'!F127/'3.1.a'!$F$183</f>
        <v>7.7436575603049396E-2</v>
      </c>
      <c r="G127" s="143">
        <f>'3.1'!G127/'3.1.a'!$G$183</f>
        <v>8.0911816177722015E-2</v>
      </c>
      <c r="H127" s="143">
        <f>'3.1'!H127/'3.1.a'!$H$183</f>
        <v>8.5054668734063518E-2</v>
      </c>
      <c r="I127" s="143">
        <f>'3.1'!I127/'3.1.a'!$I$183</f>
        <v>8.6644009332353916E-2</v>
      </c>
      <c r="J127" s="143">
        <f>'3.1'!J127/'3.1.a'!$J$183</f>
        <v>8.4548540786463275E-2</v>
      </c>
      <c r="K127" s="143">
        <f>'3.1'!K127/'3.1.a'!$K$183</f>
        <v>8.6418505878154278E-2</v>
      </c>
      <c r="L127" s="143">
        <f>'3.1'!L127/'3.1.a'!$L$183</f>
        <v>8.8883319859294013E-2</v>
      </c>
      <c r="M127" s="143">
        <f>'3.1'!M127/'3.1.a'!$M$183</f>
        <v>9.4514880899261439E-2</v>
      </c>
      <c r="N127" s="143">
        <f>'3.1'!N127/'3.1.a'!$N$183</f>
        <v>8.7780966947513001E-2</v>
      </c>
    </row>
    <row r="128" spans="1:14" ht="20" customHeight="1" x14ac:dyDescent="0.2">
      <c r="A128" s="121">
        <v>21</v>
      </c>
      <c r="B128" s="121" t="s">
        <v>244</v>
      </c>
      <c r="C128" s="144">
        <f>'3.1'!C128/'3.1.a'!$C$183</f>
        <v>3.4615743527995624E-2</v>
      </c>
      <c r="D128" s="144">
        <f>'3.1'!D128/'3.1.a'!$D$183</f>
        <v>3.5311166529819776E-2</v>
      </c>
      <c r="E128" s="144">
        <f>'3.1'!E128/'3.1.a'!$E$183</f>
        <v>3.6837611490584225E-2</v>
      </c>
      <c r="F128" s="144">
        <f>'3.1'!F128/'3.1.a'!$F$183</f>
        <v>3.7762051607922599E-2</v>
      </c>
      <c r="G128" s="144">
        <f>'3.1'!G128/'3.1.a'!$G$183</f>
        <v>3.8639057375321931E-2</v>
      </c>
      <c r="H128" s="144">
        <f>'3.1'!H128/'3.1.a'!$H$183</f>
        <v>4.0389646100217932E-2</v>
      </c>
      <c r="I128" s="144">
        <f>'3.1'!I128/'3.1.a'!$I$183</f>
        <v>4.1808715951534618E-2</v>
      </c>
      <c r="J128" s="144">
        <f>'3.1'!J128/'3.1.a'!$J$183</f>
        <v>4.1838254706099573E-2</v>
      </c>
      <c r="K128" s="144">
        <f>'3.1'!K128/'3.1.a'!$K$183</f>
        <v>4.1683812426108004E-2</v>
      </c>
      <c r="L128" s="144">
        <f>'3.1'!L128/'3.1.a'!$L$183</f>
        <v>4.246398717106023E-2</v>
      </c>
      <c r="M128" s="144">
        <f>'3.1'!M128/'3.1.a'!$M$183</f>
        <v>4.4928898261637415E-2</v>
      </c>
      <c r="N128" s="144">
        <f>'3.1'!N128/'3.1.a'!$N$183</f>
        <v>3.9669536118135978E-2</v>
      </c>
    </row>
    <row r="129" spans="1:14" ht="20" customHeight="1" x14ac:dyDescent="0.2">
      <c r="A129" s="121">
        <v>22</v>
      </c>
      <c r="B129" s="121" t="s">
        <v>245</v>
      </c>
      <c r="C129" s="144">
        <f>'3.1'!C129/'3.1.a'!$C$183</f>
        <v>2.6362747236202817E-2</v>
      </c>
      <c r="D129" s="144">
        <f>'3.1'!D129/'3.1.a'!$D$183</f>
        <v>2.6446304622949734E-2</v>
      </c>
      <c r="E129" s="144">
        <f>'3.1'!E129/'3.1.a'!$E$183</f>
        <v>2.6604757388840151E-2</v>
      </c>
      <c r="F129" s="144">
        <f>'3.1'!F129/'3.1.a'!$F$183</f>
        <v>2.462677797963864E-2</v>
      </c>
      <c r="G129" s="144">
        <f>'3.1'!G129/'3.1.a'!$G$183</f>
        <v>2.6396407513766592E-2</v>
      </c>
      <c r="H129" s="144">
        <f>'3.1'!H129/'3.1.a'!$H$183</f>
        <v>2.5548956662410287E-2</v>
      </c>
      <c r="I129" s="144">
        <f>'3.1'!I129/'3.1.a'!$I$183</f>
        <v>2.6428845325646381E-2</v>
      </c>
      <c r="J129" s="144">
        <f>'3.1'!J129/'3.1.a'!$J$183</f>
        <v>2.4605308271992553E-2</v>
      </c>
      <c r="K129" s="144">
        <f>'3.1'!K129/'3.1.a'!$K$183</f>
        <v>2.613259299513673E-2</v>
      </c>
      <c r="L129" s="144">
        <f>'3.1'!L129/'3.1.a'!$L$183</f>
        <v>2.7471366910393251E-2</v>
      </c>
      <c r="M129" s="144">
        <f>'3.1'!M129/'3.1.a'!$M$183</f>
        <v>2.8219623442170758E-2</v>
      </c>
      <c r="N129" s="144">
        <f>'3.1'!N129/'3.1.a'!$N$183</f>
        <v>2.7479824679215021E-2</v>
      </c>
    </row>
    <row r="130" spans="1:14" ht="20" customHeight="1" x14ac:dyDescent="0.2">
      <c r="A130" s="121">
        <v>23</v>
      </c>
      <c r="B130" s="121" t="s">
        <v>817</v>
      </c>
      <c r="C130" s="144">
        <f>'3.1'!C130/'3.1.a'!$C$183</f>
        <v>3.7386958364547035E-3</v>
      </c>
      <c r="D130" s="144">
        <f>'3.1'!D130/'3.1.a'!$D$183</f>
        <v>3.8962716736169788E-3</v>
      </c>
      <c r="E130" s="144">
        <f>'3.1'!E130/'3.1.a'!$E$183</f>
        <v>4.1898246226187803E-3</v>
      </c>
      <c r="F130" s="144">
        <f>'3.1'!F130/'3.1.a'!$F$183</f>
        <v>4.1835322441457273E-3</v>
      </c>
      <c r="G130" s="144">
        <f>'3.1'!G130/'3.1.a'!$G$183</f>
        <v>4.2890140199428632E-3</v>
      </c>
      <c r="H130" s="144">
        <f>'3.1'!H130/'3.1.a'!$H$183</f>
        <v>4.5922245069746469E-3</v>
      </c>
      <c r="I130" s="144">
        <f>'3.1'!I130/'3.1.a'!$I$183</f>
        <v>4.919250487799268E-3</v>
      </c>
      <c r="J130" s="144">
        <f>'3.1'!J130/'3.1.a'!$J$183</f>
        <v>4.9409633217130039E-3</v>
      </c>
      <c r="K130" s="144">
        <f>'3.1'!K130/'3.1.a'!$K$183</f>
        <v>4.897627522857554E-3</v>
      </c>
      <c r="L130" s="144">
        <f>'3.1'!L130/'3.1.a'!$L$183</f>
        <v>5.0928857534126813E-3</v>
      </c>
      <c r="M130" s="144">
        <f>'3.1'!M130/'3.1.a'!$M$183</f>
        <v>5.6005833187704511E-3</v>
      </c>
      <c r="N130" s="144">
        <f>'3.1'!N130/'3.1.a'!$N$183</f>
        <v>5.605500215406645E-3</v>
      </c>
    </row>
    <row r="131" spans="1:14" ht="20" customHeight="1" x14ac:dyDescent="0.2">
      <c r="A131" s="121">
        <v>24</v>
      </c>
      <c r="B131" s="121" t="s">
        <v>818</v>
      </c>
      <c r="C131" s="144">
        <f>'3.1'!C131/'3.1.a'!$C$183</f>
        <v>2.826397572436145E-3</v>
      </c>
      <c r="D131" s="144">
        <f>'3.1'!D131/'3.1.a'!$D$183</f>
        <v>2.1189389352638832E-3</v>
      </c>
      <c r="E131" s="144">
        <f>'3.1'!E131/'3.1.a'!$E$183</f>
        <v>2.2451086041444402E-3</v>
      </c>
      <c r="F131" s="144">
        <f>'3.1'!F131/'3.1.a'!$F$183</f>
        <v>2.0249075949927888E-3</v>
      </c>
      <c r="G131" s="144">
        <f>'3.1'!G131/'3.1.a'!$G$183</f>
        <v>1.862869962317095E-3</v>
      </c>
      <c r="H131" s="144">
        <f>'3.1'!H131/'3.1.a'!$H$183</f>
        <v>2.8520755242562191E-3</v>
      </c>
      <c r="I131" s="144">
        <f>'3.1'!I131/'3.1.a'!$I$183</f>
        <v>1.5059967648767018E-3</v>
      </c>
      <c r="J131" s="144">
        <f>'3.1'!J131/'3.1.a'!$J$183</f>
        <v>7.857592855325269E-4</v>
      </c>
      <c r="K131" s="144">
        <f>'3.1'!K131/'3.1.a'!$K$183</f>
        <v>7.640802684102427E-4</v>
      </c>
      <c r="L131" s="144">
        <f>'3.1'!L131/'3.1.a'!$L$183</f>
        <v>6.5756830949581209E-4</v>
      </c>
      <c r="M131" s="144">
        <f>'3.1'!M131/'3.1.a'!$M$183</f>
        <v>6.7038523019116909E-4</v>
      </c>
      <c r="N131" s="144">
        <f>'3.1'!N131/'3.1.a'!$N$183</f>
        <v>5.9034316781857448E-4</v>
      </c>
    </row>
    <row r="132" spans="1:14" ht="20" customHeight="1" x14ac:dyDescent="0.2">
      <c r="A132" s="121">
        <v>25</v>
      </c>
      <c r="B132" s="121" t="s">
        <v>248</v>
      </c>
      <c r="C132" s="144">
        <f>'3.1'!C132/'3.1.a'!$C$183</f>
        <v>3.6832718506415724E-5</v>
      </c>
      <c r="D132" s="144">
        <f>'3.1'!D132/'3.1.a'!$D$183</f>
        <v>3.8723790670010064E-5</v>
      </c>
      <c r="E132" s="144">
        <f>'3.1'!E132/'3.1.a'!$E$183</f>
        <v>3.2838148595153244E-5</v>
      </c>
      <c r="F132" s="144">
        <f>'3.1'!F132/'3.1.a'!$F$183</f>
        <v>4.677054092387322E-5</v>
      </c>
      <c r="G132" s="144">
        <f>'3.1'!G132/'3.1.a'!$G$183</f>
        <v>4.5692666806599739E-5</v>
      </c>
      <c r="H132" s="144">
        <f>'3.1'!H132/'3.1.a'!$H$183</f>
        <v>4.0160395327585854E-5</v>
      </c>
      <c r="I132" s="144">
        <f>'3.1'!I132/'3.1.a'!$I$183</f>
        <v>5.3465498638769581E-5</v>
      </c>
      <c r="J132" s="144">
        <f>'3.1'!J132/'3.1.a'!$J$183</f>
        <v>5.1566047106064804E-5</v>
      </c>
      <c r="K132" s="144">
        <f>'3.1'!K132/'3.1.a'!$K$183</f>
        <v>5.2363880670020775E-5</v>
      </c>
      <c r="L132" s="144">
        <f>'3.1'!L132/'3.1.a'!$L$183</f>
        <v>5.3226059988650903E-5</v>
      </c>
      <c r="M132" s="144">
        <f>'3.1'!M132/'3.1.a'!$M$183</f>
        <v>1.2437842444743067E-4</v>
      </c>
      <c r="N132" s="144">
        <f>'3.1'!N132/'3.1.a'!$N$183</f>
        <v>1.2104870804621009E-4</v>
      </c>
    </row>
    <row r="133" spans="1:14" ht="20" customHeight="1" x14ac:dyDescent="0.2">
      <c r="A133" s="121">
        <v>26</v>
      </c>
      <c r="B133" s="121" t="s">
        <v>243</v>
      </c>
      <c r="C133" s="144">
        <f>'3.1'!C133/'3.1.a'!$C$183</f>
        <v>5.0460294638909615E-4</v>
      </c>
      <c r="D133" s="144">
        <f>'3.1'!D133/'3.1.a'!$D$183</f>
        <v>3.6518632942887533E-4</v>
      </c>
      <c r="E133" s="144">
        <f>'3.1'!E133/'3.1.a'!$E$183</f>
        <v>3.6147522704431162E-4</v>
      </c>
      <c r="F133" s="144">
        <f>'3.1'!F133/'3.1.a'!$F$183</f>
        <v>5.6997883864681059E-4</v>
      </c>
      <c r="G133" s="144">
        <f>'3.1'!G133/'3.1.a'!$G$183</f>
        <v>5.83601352310858E-4</v>
      </c>
      <c r="H133" s="144">
        <f>'3.1'!H133/'3.1.a'!$H$183</f>
        <v>7.3813820113537891E-4</v>
      </c>
      <c r="I133" s="144">
        <f>'3.1'!I133/'3.1.a'!$I$183</f>
        <v>8.4024971371171836E-4</v>
      </c>
      <c r="J133" s="144">
        <f>'3.1'!J133/'3.1.a'!$J$183</f>
        <v>7.5820469476066323E-4</v>
      </c>
      <c r="K133" s="144">
        <f>'3.1'!K133/'3.1.a'!$K$183</f>
        <v>7.9008073853633731E-4</v>
      </c>
      <c r="L133" s="144">
        <f>'3.1'!L133/'3.1.a'!$L$183</f>
        <v>4.5311899051687541E-4</v>
      </c>
      <c r="M133" s="144">
        <f>'3.1'!M133/'3.1.a'!$M$183</f>
        <v>5.9135977289088417E-4</v>
      </c>
      <c r="N133" s="144">
        <f>'3.1'!N133/'3.1.a'!$N$183</f>
        <v>5.6751215221170813E-4</v>
      </c>
    </row>
    <row r="134" spans="1:14" ht="20" customHeight="1" x14ac:dyDescent="0.2">
      <c r="A134" s="121">
        <v>27</v>
      </c>
      <c r="B134" s="121" t="s">
        <v>578</v>
      </c>
      <c r="C134" s="144">
        <f>'3.1'!C134/'3.1.a'!$C$183</f>
        <v>4.1428006828260243E-3</v>
      </c>
      <c r="D134" s="144">
        <f>'3.1'!D134/'3.1.a'!$D$183</f>
        <v>4.1935683922797277E-3</v>
      </c>
      <c r="E134" s="144">
        <f>'3.1'!E134/'3.1.a'!$E$183</f>
        <v>4.4693142920848097E-3</v>
      </c>
      <c r="F134" s="144">
        <f>'3.1'!F134/'3.1.a'!$F$183</f>
        <v>4.4731814869625724E-3</v>
      </c>
      <c r="G134" s="144">
        <f>'3.1'!G134/'3.1.a'!$G$183</f>
        <v>5.0980056769920866E-3</v>
      </c>
      <c r="H134" s="144">
        <f>'3.1'!H134/'3.1.a'!$H$183</f>
        <v>5.560673334813652E-3</v>
      </c>
      <c r="I134" s="144">
        <f>'3.1'!I134/'3.1.a'!$I$183</f>
        <v>6.1860974159672543E-3</v>
      </c>
      <c r="J134" s="144">
        <f>'3.1'!J134/'3.1.a'!$J$183</f>
        <v>6.7266576801802451E-3</v>
      </c>
      <c r="K134" s="144">
        <f>'3.1'!K134/'3.1.a'!$K$183</f>
        <v>7.0814520830407837E-3</v>
      </c>
      <c r="L134" s="144">
        <f>'3.1'!L134/'3.1.a'!$L$183</f>
        <v>7.5701534583219217E-3</v>
      </c>
      <c r="M134" s="144">
        <f>'3.1'!M134/'3.1.a'!$M$183</f>
        <v>8.2070673557376895E-3</v>
      </c>
      <c r="N134" s="144">
        <f>'3.1'!N134/'3.1.a'!$N$183</f>
        <v>7.2874871227456917E-3</v>
      </c>
    </row>
    <row r="135" spans="1:14" ht="20" customHeight="1" x14ac:dyDescent="0.2">
      <c r="A135" s="121">
        <v>28</v>
      </c>
      <c r="B135" s="121" t="s">
        <v>396</v>
      </c>
      <c r="C135" s="144">
        <f>'3.1'!C135/'3.1.a'!$C$183</f>
        <v>3.5467537855738761E-3</v>
      </c>
      <c r="D135" s="144">
        <f>'3.1'!D135/'3.1.a'!$D$183</f>
        <v>3.646571797535446E-3</v>
      </c>
      <c r="E135" s="144">
        <f>'3.1'!E135/'3.1.a'!$E$183</f>
        <v>4.0529314425314352E-3</v>
      </c>
      <c r="F135" s="144">
        <f>'3.1'!F135/'3.1.a'!$F$183</f>
        <v>3.7493753098163806E-3</v>
      </c>
      <c r="G135" s="144">
        <f>'3.1'!G135/'3.1.a'!$G$183</f>
        <v>3.997167610263995E-3</v>
      </c>
      <c r="H135" s="144">
        <f>'3.1'!H135/'3.1.a'!$H$183</f>
        <v>5.3327940089278134E-3</v>
      </c>
      <c r="I135" s="144">
        <f>'3.1'!I135/'3.1.a'!$I$183</f>
        <v>4.9013881741791923E-3</v>
      </c>
      <c r="J135" s="144">
        <f>'3.1'!J135/'3.1.a'!$J$183</f>
        <v>4.8418267790786389E-3</v>
      </c>
      <c r="K135" s="144">
        <f>'3.1'!K135/'3.1.a'!$K$183</f>
        <v>5.0164959633946255E-3</v>
      </c>
      <c r="L135" s="144">
        <f>'3.1'!L135/'3.1.a'!$L$183</f>
        <v>5.1210132061046019E-3</v>
      </c>
      <c r="M135" s="144">
        <f>'3.1'!M135/'3.1.a'!$M$183</f>
        <v>6.1725850934156324E-3</v>
      </c>
      <c r="N135" s="144">
        <f>'3.1'!N135/'3.1.a'!$N$183</f>
        <v>6.4597147839331572E-3</v>
      </c>
    </row>
    <row r="136" spans="1:14" ht="20" customHeight="1" x14ac:dyDescent="0.2">
      <c r="A136" s="115">
        <v>31</v>
      </c>
      <c r="B136" s="115" t="s">
        <v>610</v>
      </c>
      <c r="C136" s="143">
        <f>'3.1'!C136/'3.1.a'!$C$183</f>
        <v>5.0637380107311615E-3</v>
      </c>
      <c r="D136" s="143">
        <f>'3.1'!D136/'3.1.a'!$D$183</f>
        <v>4.4759216267578712E-3</v>
      </c>
      <c r="E136" s="143">
        <f>'3.1'!E136/'3.1.a'!$E$183</f>
        <v>5.0825969881721144E-3</v>
      </c>
      <c r="F136" s="143">
        <f>'3.1'!F136/'3.1.a'!$F$183</f>
        <v>2.0776500796560351E-3</v>
      </c>
      <c r="G136" s="143">
        <f>'3.1'!G136/'3.1.a'!$G$183</f>
        <v>2.9686827612934686E-3</v>
      </c>
      <c r="H136" s="143">
        <f>'3.1'!H136/'3.1.a'!$H$183</f>
        <v>1.9366388267619407E-3</v>
      </c>
      <c r="I136" s="143">
        <f>'3.1'!I136/'3.1.a'!$I$183</f>
        <v>1.4900098285713628E-3</v>
      </c>
      <c r="J136" s="143">
        <f>'3.1'!J136/'3.1.a'!$J$183</f>
        <v>-1.284232637104083E-3</v>
      </c>
      <c r="K136" s="143">
        <f>'3.1'!K136/'3.1.a'!$K$183</f>
        <v>-2.5397827784051869E-4</v>
      </c>
      <c r="L136" s="143">
        <f>'3.1'!L136/'3.1.a'!$L$183</f>
        <v>3.8902157313939903E-4</v>
      </c>
      <c r="M136" s="143">
        <f>'3.1'!M136/'3.1.a'!$M$183</f>
        <v>2.3480935603950397E-3</v>
      </c>
      <c r="N136" s="143">
        <f>'3.1'!N136/'3.1.a'!$N$183</f>
        <v>-1.581141711805444E-4</v>
      </c>
    </row>
    <row r="137" spans="1:14" ht="20" customHeight="1" x14ac:dyDescent="0.2">
      <c r="A137" s="122">
        <v>311</v>
      </c>
      <c r="B137" s="121" t="s">
        <v>836</v>
      </c>
      <c r="C137" s="144">
        <f>'3.1'!C137/'3.1.a'!$C$183</f>
        <v>4.9963981244824244E-3</v>
      </c>
      <c r="D137" s="144">
        <f>'3.1'!D137/'3.1.a'!$D$183</f>
        <v>4.4144872235819142E-3</v>
      </c>
      <c r="E137" s="144">
        <f>'3.1'!E137/'3.1.a'!$E$183</f>
        <v>5.0358181056213754E-3</v>
      </c>
      <c r="F137" s="144">
        <f>'3.1'!F137/'3.1.a'!$F$183</f>
        <v>2.0270566224622633E-3</v>
      </c>
      <c r="G137" s="144">
        <f>'3.1'!G137/'3.1.a'!$G$183</f>
        <v>2.9219576115665198E-3</v>
      </c>
      <c r="H137" s="144">
        <f>'3.1'!H137/'3.1.a'!$H$183</f>
        <v>1.8925385668227533E-3</v>
      </c>
      <c r="I137" s="144">
        <f>'3.1'!I137/'3.1.a'!$I$183</f>
        <v>1.4410702539231709E-3</v>
      </c>
      <c r="J137" s="144">
        <f>'3.1'!J137/'3.1.a'!$J$183</f>
        <v>-1.3139901115338092E-3</v>
      </c>
      <c r="K137" s="144">
        <f>'3.1'!K137/'3.1.a'!$K$183</f>
        <v>-2.913250190397607E-4</v>
      </c>
      <c r="L137" s="144">
        <f>'3.1'!L137/'3.1.a'!$L$183</f>
        <v>3.2679420405634988E-4</v>
      </c>
      <c r="M137" s="144">
        <f>'3.1'!M137/'3.1.a'!$M$183</f>
        <v>2.2545170889674152E-3</v>
      </c>
      <c r="N137" s="94" t="s">
        <v>826</v>
      </c>
    </row>
    <row r="138" spans="1:14" ht="20" customHeight="1" x14ac:dyDescent="0.2">
      <c r="A138" s="122">
        <v>312</v>
      </c>
      <c r="B138" s="121" t="s">
        <v>252</v>
      </c>
      <c r="C138" s="144">
        <f>'3.1'!C138/'3.1.a'!$C$183</f>
        <v>6.7339886248738053E-5</v>
      </c>
      <c r="D138" s="144">
        <f>'3.1'!D138/'3.1.a'!$D$183</f>
        <v>6.1434403175956767E-5</v>
      </c>
      <c r="E138" s="144">
        <f>'3.1'!E138/'3.1.a'!$E$183</f>
        <v>4.677888255073981E-5</v>
      </c>
      <c r="F138" s="144">
        <f>'3.1'!F138/'3.1.a'!$F$183</f>
        <v>5.0593457193771721E-5</v>
      </c>
      <c r="G138" s="144">
        <f>'3.1'!G138/'3.1.a'!$G$183</f>
        <v>4.6725149726948807E-5</v>
      </c>
      <c r="H138" s="144">
        <f>'3.1'!H138/'3.1.a'!$H$183</f>
        <v>4.4100259939187296E-5</v>
      </c>
      <c r="I138" s="144">
        <f>'3.1'!I138/'3.1.a'!$I$183</f>
        <v>4.893957464819196E-5</v>
      </c>
      <c r="J138" s="144">
        <f>'3.1'!J138/'3.1.a'!$J$183</f>
        <v>2.9757474429726414E-5</v>
      </c>
      <c r="K138" s="144">
        <f>'3.1'!K138/'3.1.a'!$K$183</f>
        <v>3.7346741199241995E-5</v>
      </c>
      <c r="L138" s="144">
        <f>'3.1'!L138/'3.1.a'!$L$183</f>
        <v>6.2227369083049143E-5</v>
      </c>
      <c r="M138" s="144">
        <f>'3.1'!M138/'3.1.a'!$M$183</f>
        <v>9.3576471427624477E-5</v>
      </c>
      <c r="N138" s="94" t="s">
        <v>826</v>
      </c>
    </row>
    <row r="139" spans="1:14" ht="20" customHeight="1" x14ac:dyDescent="0.2">
      <c r="A139" s="122">
        <v>313</v>
      </c>
      <c r="B139" s="121" t="s">
        <v>253</v>
      </c>
      <c r="C139" s="144">
        <f>'3.1'!C139/'3.1.a'!$C$183</f>
        <v>0</v>
      </c>
      <c r="D139" s="144">
        <f>'3.1'!D139/'3.1.a'!$D$183</f>
        <v>0</v>
      </c>
      <c r="E139" s="144">
        <f>'3.1'!E139/'3.1.a'!$E$183</f>
        <v>0</v>
      </c>
      <c r="F139" s="144">
        <f>'3.1'!F139/'3.1.a'!$F$183</f>
        <v>0</v>
      </c>
      <c r="G139" s="144">
        <f>'3.1'!G139/'3.1.a'!$G$183</f>
        <v>0</v>
      </c>
      <c r="H139" s="144">
        <f>'3.1'!H139/'3.1.a'!$H$183</f>
        <v>0</v>
      </c>
      <c r="I139" s="144">
        <f>'3.1'!I139/'3.1.a'!$I$183</f>
        <v>0</v>
      </c>
      <c r="J139" s="144">
        <f>'3.1'!J139/'3.1.a'!$J$183</f>
        <v>0</v>
      </c>
      <c r="K139" s="144">
        <f>'3.1'!K139/'3.1.a'!$K$183</f>
        <v>0</v>
      </c>
      <c r="L139" s="144">
        <f>'3.1'!L139/'3.1.a'!$L$183</f>
        <v>0</v>
      </c>
      <c r="M139" s="144">
        <f>'3.1'!M139/'3.1.a'!$M$183</f>
        <v>0</v>
      </c>
      <c r="N139" s="94" t="s">
        <v>826</v>
      </c>
    </row>
    <row r="140" spans="1:14" ht="20" customHeight="1" x14ac:dyDescent="0.2">
      <c r="A140" s="122">
        <v>314</v>
      </c>
      <c r="B140" s="121" t="s">
        <v>254</v>
      </c>
      <c r="C140" s="144">
        <f>'3.1'!C140/'3.1.a'!$C$183</f>
        <v>0</v>
      </c>
      <c r="D140" s="144">
        <f>'3.1'!D140/'3.1.a'!$D$183</f>
        <v>0</v>
      </c>
      <c r="E140" s="144">
        <f>'3.1'!E140/'3.1.a'!$E$183</f>
        <v>0</v>
      </c>
      <c r="F140" s="144">
        <f>'3.1'!F140/'3.1.a'!$F$183</f>
        <v>0</v>
      </c>
      <c r="G140" s="144">
        <f>'3.1'!G140/'3.1.a'!$G$183</f>
        <v>0</v>
      </c>
      <c r="H140" s="144">
        <f>'3.1'!H140/'3.1.a'!$H$183</f>
        <v>0</v>
      </c>
      <c r="I140" s="144">
        <f>'3.1'!I140/'3.1.a'!$I$183</f>
        <v>0</v>
      </c>
      <c r="J140" s="144">
        <f>'3.1'!J140/'3.1.a'!$J$183</f>
        <v>0</v>
      </c>
      <c r="K140" s="144">
        <f>'3.1'!K140/'3.1.a'!$K$183</f>
        <v>0</v>
      </c>
      <c r="L140" s="144">
        <f>'3.1'!L140/'3.1.a'!$L$183</f>
        <v>0</v>
      </c>
      <c r="M140" s="144">
        <f>'3.1'!M140/'3.1.a'!$M$183</f>
        <v>0</v>
      </c>
      <c r="N140" s="94" t="s">
        <v>826</v>
      </c>
    </row>
    <row r="141" spans="1:14" ht="20" customHeight="1" x14ac:dyDescent="0.2">
      <c r="A141" s="123"/>
      <c r="B141" s="123" t="s">
        <v>397</v>
      </c>
      <c r="C141" s="93">
        <f>'3.1'!C141/'3.1.a'!$C$183</f>
        <v>-7.648897777196103E-6</v>
      </c>
      <c r="D141" s="93">
        <f>'3.1'!D141/'3.1.a'!$D$183</f>
        <v>2.0973033283263579E-3</v>
      </c>
      <c r="E141" s="93">
        <f>'3.1'!E141/'3.1.a'!$E$183</f>
        <v>8.1422644011745423E-4</v>
      </c>
      <c r="F141" s="93">
        <f>'3.1'!F141/'3.1.a'!$F$183</f>
        <v>1.8835302221834884E-3</v>
      </c>
      <c r="G141" s="93">
        <f>'3.1'!G141/'3.1.a'!$G$183</f>
        <v>-3.4154512306411674E-5</v>
      </c>
      <c r="H141" s="93">
        <f>'3.1'!H141/'3.1.a'!$H$183</f>
        <v>-8.4553383689740531E-4</v>
      </c>
      <c r="I141" s="93">
        <f>'3.1'!I141/'3.1.a'!$I$183</f>
        <v>1.0162203826415037E-3</v>
      </c>
      <c r="J141" s="93">
        <f>'3.1'!J141/'3.1.a'!$J$183</f>
        <v>4.2483575022268846E-3</v>
      </c>
      <c r="K141" s="93">
        <f>'3.1'!K141/'3.1.a'!$K$183</f>
        <v>3.5734314275293225E-3</v>
      </c>
      <c r="L141" s="93">
        <f>'3.1'!L141/'3.1.a'!$L$183</f>
        <v>4.2402544585868418E-3</v>
      </c>
      <c r="M141" s="93">
        <f>'3.1'!M141/'3.1.a'!$M$183</f>
        <v>3.95238560581443E-3</v>
      </c>
      <c r="N141" s="93">
        <f>'3.1'!N141/'3.1.a'!$N$183</f>
        <v>1.1847860927894404E-2</v>
      </c>
    </row>
    <row r="142" spans="1:14" ht="20" customHeight="1" x14ac:dyDescent="0.2">
      <c r="A142" s="123"/>
      <c r="B142" s="123" t="s">
        <v>398</v>
      </c>
      <c r="C142" s="93">
        <f>'3.1'!C142/'3.1.a'!$C$183</f>
        <v>1.112556948633715E-3</v>
      </c>
      <c r="D142" s="93">
        <f>'3.1'!D142/'3.1.a'!$D$183</f>
        <v>2.1352996036487683E-3</v>
      </c>
      <c r="E142" s="93">
        <f>'3.1'!E142/'3.1.a'!$E$183</f>
        <v>4.2265118047636428E-4</v>
      </c>
      <c r="F142" s="93">
        <f>'3.1'!F142/'3.1.a'!$F$183</f>
        <v>2.6649131017005474E-3</v>
      </c>
      <c r="G142" s="93">
        <f>'3.1'!G142/'3.1.a'!$G$183</f>
        <v>-1.8959914393047237E-4</v>
      </c>
      <c r="H142" s="93">
        <f>'3.1'!H142/'3.1.a'!$H$183</f>
        <v>-3.1215958408562162E-4</v>
      </c>
      <c r="I142" s="93">
        <f>'3.1'!I142/'3.1.a'!$I$183</f>
        <v>-2.8883202089825268E-4</v>
      </c>
      <c r="J142" s="93">
        <f>'3.1'!J142/'3.1.a'!$J$183</f>
        <v>2.720541723591716E-3</v>
      </c>
      <c r="K142" s="93">
        <f>'3.1'!K142/'3.1.a'!$K$183</f>
        <v>2.4892597647834139E-3</v>
      </c>
      <c r="L142" s="93">
        <f>'3.1'!L142/'3.1.a'!$L$183</f>
        <v>2.7044806564784684E-3</v>
      </c>
      <c r="M142" s="93">
        <f>'3.1'!M142/'3.1.a'!$M$183</f>
        <v>3.1894108908212108E-3</v>
      </c>
      <c r="N142" s="93">
        <f>'3.1'!N142/'3.1.a'!$N$183</f>
        <v>1.1050713301818404E-2</v>
      </c>
    </row>
    <row r="143" spans="1:14" ht="20" customHeight="1" x14ac:dyDescent="0.2">
      <c r="A143" s="125" t="s">
        <v>255</v>
      </c>
      <c r="B143" s="126"/>
      <c r="C143" s="146"/>
      <c r="D143" s="146"/>
      <c r="E143" s="146"/>
      <c r="F143" s="146"/>
      <c r="G143" s="146"/>
      <c r="H143" s="146"/>
      <c r="I143" s="146"/>
      <c r="J143" s="146"/>
      <c r="K143" s="146"/>
      <c r="L143" s="146"/>
      <c r="M143" s="146"/>
      <c r="N143" s="146"/>
    </row>
    <row r="144" spans="1:14" ht="20" customHeight="1" x14ac:dyDescent="0.2">
      <c r="A144" s="127" t="s">
        <v>238</v>
      </c>
      <c r="B144" s="128" t="s">
        <v>388</v>
      </c>
      <c r="C144" s="147">
        <f>'3.1'!C144/'3.1.a'!$C$183</f>
        <v>8.7350939609371261E-3</v>
      </c>
      <c r="D144" s="147">
        <f>'3.1'!D144/'3.1.a'!$D$183</f>
        <v>8.310758897198893E-3</v>
      </c>
      <c r="E144" s="147">
        <f>'3.1'!E144/'3.1.a'!$E$183</f>
        <v>9.2256427282401566E-3</v>
      </c>
      <c r="F144" s="147">
        <f>'3.1'!F144/'3.1.a'!$F$183</f>
        <v>6.2105888666079915E-3</v>
      </c>
      <c r="G144" s="147">
        <f>'3.1'!G144/'3.1.a'!$G$183</f>
        <v>7.210971631509383E-3</v>
      </c>
      <c r="H144" s="147">
        <f>'3.1'!H144/'3.1.a'!$H$183</f>
        <v>6.4847630737974006E-3</v>
      </c>
      <c r="I144" s="147">
        <f>'3.1'!I144/'3.1.a'!$I$183</f>
        <v>6.3603207417224387E-3</v>
      </c>
      <c r="J144" s="147">
        <f>'3.1'!J144/'3.1.a'!$J$183</f>
        <v>3.6269732101791951E-3</v>
      </c>
      <c r="K144" s="147">
        <f>'3.1'!K144/'3.1.a'!$K$183</f>
        <v>4.6063025038177927E-3</v>
      </c>
      <c r="L144" s="147">
        <f>'3.1'!L144/'3.1.a'!$L$183</f>
        <v>5.4196799574690313E-3</v>
      </c>
      <c r="M144" s="147">
        <f>'3.1'!M144/'3.1.a'!$M$183</f>
        <v>7.8551004077378663E-3</v>
      </c>
      <c r="N144" s="248" t="s">
        <v>826</v>
      </c>
    </row>
    <row r="145" spans="1:14" ht="20" customHeight="1" x14ac:dyDescent="0.2">
      <c r="A145" s="127" t="s">
        <v>239</v>
      </c>
      <c r="B145" s="128" t="s">
        <v>250</v>
      </c>
      <c r="C145" s="147">
        <f>'3.1'!C145/'3.1.a'!$C$183</f>
        <v>8.7947849494086766E-3</v>
      </c>
      <c r="D145" s="147">
        <f>'3.1'!D145/'3.1.a'!$D$183</f>
        <v>1.0469496628701204E-2</v>
      </c>
      <c r="E145" s="147">
        <f>'3.1'!E145/'3.1.a'!$E$183</f>
        <v>1.0086648050908345E-2</v>
      </c>
      <c r="F145" s="147">
        <f>'3.1'!F145/'3.1.a'!$F$183</f>
        <v>8.1447125459852519E-3</v>
      </c>
      <c r="G145" s="147">
        <f>'3.1'!G145/'3.1.a'!$G$183</f>
        <v>7.2235422689299255E-3</v>
      </c>
      <c r="H145" s="147">
        <f>'3.1'!H145/'3.1.a'!$H$183</f>
        <v>5.6833294968391792E-3</v>
      </c>
      <c r="I145" s="147">
        <f>'3.1'!I145/'3.1.a'!$I$183</f>
        <v>7.4254806990121276E-3</v>
      </c>
      <c r="J145" s="147">
        <f>'3.1'!J145/'3.1.a'!$J$183</f>
        <v>7.9050881868357997E-3</v>
      </c>
      <c r="K145" s="147">
        <f>'3.1'!K145/'3.1.a'!$K$183</f>
        <v>8.2170806725463535E-3</v>
      </c>
      <c r="L145" s="147">
        <f>'3.1'!L145/'3.1.a'!$L$183</f>
        <v>9.7221617851389296E-3</v>
      </c>
      <c r="M145" s="147">
        <f>'3.1'!M145/'3.1.a'!$M$183</f>
        <v>1.190106248497992E-2</v>
      </c>
      <c r="N145" s="147">
        <f>'3.1'!N145/'3.1.a'!$N$183</f>
        <v>1.7295246972120509E-2</v>
      </c>
    </row>
    <row r="146" spans="1:14" ht="20" customHeight="1" x14ac:dyDescent="0.2">
      <c r="A146" s="130" t="s">
        <v>240</v>
      </c>
      <c r="B146" s="131" t="s">
        <v>251</v>
      </c>
      <c r="C146" s="148">
        <f>'3.1'!C146/'3.1.a'!$C$183</f>
        <v>5.0560891129539732E-3</v>
      </c>
      <c r="D146" s="148">
        <f>'3.1'!D146/'3.1.a'!$D$183</f>
        <v>6.5732249550842243E-3</v>
      </c>
      <c r="E146" s="148">
        <f>'3.1'!E146/'3.1.a'!$E$183</f>
        <v>5.8968234282895642E-3</v>
      </c>
      <c r="F146" s="148">
        <f>'3.1'!F146/'3.1.a'!$F$183</f>
        <v>3.9611803018395238E-3</v>
      </c>
      <c r="G146" s="148">
        <f>'3.1'!G146/'3.1.a'!$G$183</f>
        <v>2.9345282489870619E-3</v>
      </c>
      <c r="H146" s="148">
        <f>'3.1'!H146/'3.1.a'!$H$183</f>
        <v>1.0911049898645318E-3</v>
      </c>
      <c r="I146" s="148">
        <f>'3.1'!I146/'3.1.a'!$I$183</f>
        <v>2.5062302112128601E-3</v>
      </c>
      <c r="J146" s="148">
        <f>'3.1'!J146/'3.1.a'!$J$183</f>
        <v>2.9641248651227953E-3</v>
      </c>
      <c r="K146" s="148">
        <f>'3.1'!K146/'3.1.a'!$K$183</f>
        <v>3.3194531496888E-3</v>
      </c>
      <c r="L146" s="148">
        <f>'3.1'!L146/'3.1.a'!$L$183</f>
        <v>4.6292760317262482E-3</v>
      </c>
      <c r="M146" s="148">
        <f>'3.1'!M146/'3.1.a'!$M$183</f>
        <v>6.3004791662094693E-3</v>
      </c>
      <c r="N146" s="148">
        <f>'3.1'!N146/'3.1.a'!$N$183</f>
        <v>1.1689746756713866E-2</v>
      </c>
    </row>
    <row r="148" spans="1:14" s="133" customFormat="1" ht="20" customHeight="1" x14ac:dyDescent="0.2">
      <c r="A148" s="333" t="s">
        <v>638</v>
      </c>
      <c r="B148" s="333"/>
      <c r="C148" s="24">
        <v>2010</v>
      </c>
      <c r="D148" s="24">
        <v>2011</v>
      </c>
      <c r="E148" s="24">
        <v>2012</v>
      </c>
      <c r="F148" s="24">
        <v>2013</v>
      </c>
      <c r="G148" s="24">
        <v>2014</v>
      </c>
      <c r="H148" s="24">
        <v>2015</v>
      </c>
      <c r="I148" s="24">
        <v>2016</v>
      </c>
      <c r="J148" s="24">
        <v>2017</v>
      </c>
      <c r="K148" s="24">
        <v>2018</v>
      </c>
      <c r="L148" s="24">
        <v>2019</v>
      </c>
      <c r="M148" s="24">
        <v>2020</v>
      </c>
      <c r="N148" s="24">
        <f>N112</f>
        <v>2021</v>
      </c>
    </row>
    <row r="149" spans="1:14" ht="20" customHeight="1" x14ac:dyDescent="0.2">
      <c r="A149" s="18">
        <v>1</v>
      </c>
      <c r="B149" s="19" t="s">
        <v>814</v>
      </c>
      <c r="C149" s="93">
        <f>'3.1'!C149/'3.1.a'!$C$183</f>
        <v>0.3905718461981284</v>
      </c>
      <c r="D149" s="93">
        <f>'3.1'!D149/'3.1.a'!$D$183</f>
        <v>0.39729288075643965</v>
      </c>
      <c r="E149" s="93">
        <f>'3.1'!E149/'3.1.a'!$E$183</f>
        <v>0.40253142657622398</v>
      </c>
      <c r="F149" s="93">
        <f>'3.1'!F149/'3.1.a'!$F$183</f>
        <v>0.39569118394363506</v>
      </c>
      <c r="G149" s="93">
        <f>'3.1'!G149/'3.1.a'!$G$183</f>
        <v>0.38481953820026721</v>
      </c>
      <c r="H149" s="93">
        <f>'3.1'!H149/'3.1.a'!$H$183</f>
        <v>0.40349025791252047</v>
      </c>
      <c r="I149" s="93">
        <f>'3.1'!I149/'3.1.a'!$I$183</f>
        <v>0.41009555590925068</v>
      </c>
      <c r="J149" s="93">
        <f>'3.1'!J149/'3.1.a'!$J$183</f>
        <v>0.39791397788961308</v>
      </c>
      <c r="K149" s="93">
        <f>'3.1'!K149/'3.1.a'!$K$183</f>
        <v>0.40500968000732912</v>
      </c>
      <c r="L149" s="93">
        <f>'3.1'!L149/'3.1.a'!$L$183</f>
        <v>0.41776186169811891</v>
      </c>
      <c r="M149" s="93">
        <f>'3.1'!M149/'3.1.a'!$M$183</f>
        <v>0.38772609740447689</v>
      </c>
      <c r="N149" s="93">
        <f>'3.1'!N149/'3.1.a'!$N$183</f>
        <v>0.41954063910941114</v>
      </c>
    </row>
    <row r="150" spans="1:14" ht="20" customHeight="1" x14ac:dyDescent="0.2">
      <c r="A150" s="115">
        <v>11</v>
      </c>
      <c r="B150" s="115" t="s">
        <v>242</v>
      </c>
      <c r="C150" s="143">
        <f>'3.1'!C150/'3.1.a'!$C$183</f>
        <v>0.23557675813572532</v>
      </c>
      <c r="D150" s="143">
        <f>'3.1'!D150/'3.1.a'!$D$183</f>
        <v>0.24104844176971948</v>
      </c>
      <c r="E150" s="143">
        <f>'3.1'!E150/'3.1.a'!$E$183</f>
        <v>0.2364652449326306</v>
      </c>
      <c r="F150" s="143">
        <f>'3.1'!F150/'3.1.a'!$F$183</f>
        <v>0.23476863302144074</v>
      </c>
      <c r="G150" s="143">
        <f>'3.1'!G150/'3.1.a'!$G$183</f>
        <v>0.2275158759598763</v>
      </c>
      <c r="H150" s="143">
        <f>'3.1'!H150/'3.1.a'!$H$183</f>
        <v>0.2299356031553845</v>
      </c>
      <c r="I150" s="143">
        <f>'3.1'!I150/'3.1.a'!$I$183</f>
        <v>0.23063607651440751</v>
      </c>
      <c r="J150" s="143">
        <f>'3.1'!J150/'3.1.a'!$J$183</f>
        <v>0.2313286267328655</v>
      </c>
      <c r="K150" s="143">
        <f>'3.1'!K150/'3.1.a'!$K$183</f>
        <v>0.23673750138435612</v>
      </c>
      <c r="L150" s="143">
        <f>'3.1'!L150/'3.1.a'!$L$183</f>
        <v>0.23664121775783489</v>
      </c>
      <c r="M150" s="143">
        <f>'3.1'!M150/'3.1.a'!$M$183</f>
        <v>0.22986415629534737</v>
      </c>
      <c r="N150" s="143">
        <f>'3.1'!N150/'3.1.a'!$N$183</f>
        <v>0.2536345142855963</v>
      </c>
    </row>
    <row r="151" spans="1:14" ht="20" customHeight="1" x14ac:dyDescent="0.2">
      <c r="A151" s="21">
        <v>111</v>
      </c>
      <c r="B151" s="22" t="s">
        <v>256</v>
      </c>
      <c r="C151" s="144">
        <f>'3.1'!C151/'3.1.a'!$C$183</f>
        <v>6.6519501779015736E-2</v>
      </c>
      <c r="D151" s="144">
        <f>'3.1'!D151/'3.1.a'!$D$183</f>
        <v>7.1748329498847616E-2</v>
      </c>
      <c r="E151" s="144">
        <f>'3.1'!E151/'3.1.a'!$E$183</f>
        <v>6.7487362766046555E-2</v>
      </c>
      <c r="F151" s="144">
        <f>'3.1'!F151/'3.1.a'!$F$183</f>
        <v>6.7664258455319079E-2</v>
      </c>
      <c r="G151" s="144">
        <f>'3.1'!G151/'3.1.a'!$G$183</f>
        <v>6.6128426465677362E-2</v>
      </c>
      <c r="H151" s="144">
        <f>'3.1'!H151/'3.1.a'!$H$183</f>
        <v>6.6900556346325635E-2</v>
      </c>
      <c r="I151" s="144">
        <f>'3.1'!I151/'3.1.a'!$I$183</f>
        <v>7.2287919716507387E-2</v>
      </c>
      <c r="J151" s="144">
        <f>'3.1'!J151/'3.1.a'!$J$183</f>
        <v>6.9650435030638114E-2</v>
      </c>
      <c r="K151" s="144">
        <f>'3.1'!K151/'3.1.a'!$K$183</f>
        <v>7.0064246746650377E-2</v>
      </c>
      <c r="L151" s="144">
        <f>'3.1'!L151/'3.1.a'!$L$183</f>
        <v>7.2481746274670703E-2</v>
      </c>
      <c r="M151" s="144">
        <f>'3.1'!M151/'3.1.a'!$M$183</f>
        <v>7.0514607515819464E-2</v>
      </c>
      <c r="N151" s="144">
        <f>'3.1'!N151/'3.1.a'!$N$183</f>
        <v>8.0189849047053452E-2</v>
      </c>
    </row>
    <row r="152" spans="1:14" ht="20" customHeight="1" x14ac:dyDescent="0.2">
      <c r="A152" s="21">
        <v>112</v>
      </c>
      <c r="B152" s="22" t="s">
        <v>257</v>
      </c>
      <c r="C152" s="144">
        <f>'3.1'!C152/'3.1.a'!$C$183</f>
        <v>3.2247878705878022E-3</v>
      </c>
      <c r="D152" s="144">
        <f>'3.1'!D152/'3.1.a'!$D$183</f>
        <v>3.3919814411607582E-3</v>
      </c>
      <c r="E152" s="144">
        <f>'3.1'!E152/'3.1.a'!$E$183</f>
        <v>3.465924915655194E-3</v>
      </c>
      <c r="F152" s="144">
        <f>'3.1'!F152/'3.1.a'!$F$183</f>
        <v>3.5121331617150439E-3</v>
      </c>
      <c r="G152" s="144">
        <f>'3.1'!G152/'3.1.a'!$G$183</f>
        <v>3.5853063995796475E-3</v>
      </c>
      <c r="H152" s="144">
        <f>'3.1'!H152/'3.1.a'!$H$183</f>
        <v>3.600384814165347E-3</v>
      </c>
      <c r="I152" s="144">
        <f>'3.1'!I152/'3.1.a'!$I$183</f>
        <v>3.5394796967123106E-3</v>
      </c>
      <c r="J152" s="144">
        <f>'3.1'!J152/'3.1.a'!$J$183</f>
        <v>3.4518771337574742E-3</v>
      </c>
      <c r="K152" s="144">
        <f>'3.1'!K152/'3.1.a'!$K$183</f>
        <v>3.4844068541181562E-3</v>
      </c>
      <c r="L152" s="144">
        <f>'3.1'!L152/'3.1.a'!$L$183</f>
        <v>3.2803025286911279E-3</v>
      </c>
      <c r="M152" s="144">
        <f>'3.1'!M152/'3.1.a'!$M$183</f>
        <v>3.1159874979307311E-3</v>
      </c>
      <c r="N152" s="144">
        <f>'3.1'!N152/'3.1.a'!$N$183</f>
        <v>3.0211160213872009E-3</v>
      </c>
    </row>
    <row r="153" spans="1:14" ht="20" customHeight="1" x14ac:dyDescent="0.2">
      <c r="A153" s="21">
        <v>113</v>
      </c>
      <c r="B153" s="22" t="s">
        <v>258</v>
      </c>
      <c r="C153" s="144">
        <f>'3.1'!C153/'3.1.a'!$C$183</f>
        <v>1.2630165348043228E-2</v>
      </c>
      <c r="D153" s="144">
        <f>'3.1'!D153/'3.1.a'!$D$183</f>
        <v>1.2802860408035422E-2</v>
      </c>
      <c r="E153" s="144">
        <f>'3.1'!E153/'3.1.a'!$E$183</f>
        <v>1.3025499874938845E-2</v>
      </c>
      <c r="F153" s="144">
        <f>'3.1'!F153/'3.1.a'!$F$183</f>
        <v>1.3161603779292564E-2</v>
      </c>
      <c r="G153" s="144">
        <f>'3.1'!G153/'3.1.a'!$G$183</f>
        <v>1.3400649772904866E-2</v>
      </c>
      <c r="H153" s="144">
        <f>'3.1'!H153/'3.1.a'!$H$183</f>
        <v>1.443889144533479E-2</v>
      </c>
      <c r="I153" s="144">
        <f>'3.1'!I153/'3.1.a'!$I$183</f>
        <v>1.4783494115751883E-2</v>
      </c>
      <c r="J153" s="144">
        <f>'3.1'!J153/'3.1.a'!$J$183</f>
        <v>1.4996292984745557E-2</v>
      </c>
      <c r="K153" s="144">
        <f>'3.1'!K153/'3.1.a'!$K$183</f>
        <v>1.5433936028781049E-2</v>
      </c>
      <c r="L153" s="144">
        <f>'3.1'!L153/'3.1.a'!$L$183</f>
        <v>1.59484323829687E-2</v>
      </c>
      <c r="M153" s="144">
        <f>'3.1'!M153/'3.1.a'!$M$183</f>
        <v>1.6300015894393109E-2</v>
      </c>
      <c r="N153" s="144">
        <f>'3.1'!N153/'3.1.a'!$N$183</f>
        <v>1.6527924744358248E-2</v>
      </c>
    </row>
    <row r="154" spans="1:14" ht="20" customHeight="1" x14ac:dyDescent="0.2">
      <c r="A154" s="21">
        <v>114</v>
      </c>
      <c r="B154" s="22" t="s">
        <v>264</v>
      </c>
      <c r="C154" s="144">
        <f>'3.1'!C154/'3.1.a'!$C$183</f>
        <v>0.14772926800860745</v>
      </c>
      <c r="D154" s="144">
        <f>'3.1'!D154/'3.1.a'!$D$183</f>
        <v>0.14694086414490415</v>
      </c>
      <c r="E154" s="144">
        <f>'3.1'!E154/'3.1.a'!$E$183</f>
        <v>0.14612090294838823</v>
      </c>
      <c r="F154" s="144">
        <f>'3.1'!F154/'3.1.a'!$F$183</f>
        <v>0.14338632619093805</v>
      </c>
      <c r="G154" s="144">
        <f>'3.1'!G154/'3.1.a'!$G$183</f>
        <v>0.13804531513557933</v>
      </c>
      <c r="H154" s="144">
        <f>'3.1'!H154/'3.1.a'!$H$183</f>
        <v>0.13857810463348635</v>
      </c>
      <c r="I154" s="144">
        <f>'3.1'!I154/'3.1.a'!$I$183</f>
        <v>0.13500892845971643</v>
      </c>
      <c r="J154" s="144">
        <f>'3.1'!J154/'3.1.a'!$J$183</f>
        <v>0.13831767444410545</v>
      </c>
      <c r="K154" s="144">
        <f>'3.1'!K154/'3.1.a'!$K$183</f>
        <v>0.14194342501167559</v>
      </c>
      <c r="L154" s="144">
        <f>'3.1'!L154/'3.1.a'!$L$183</f>
        <v>0.13912046693739449</v>
      </c>
      <c r="M154" s="144">
        <f>'3.1'!M154/'3.1.a'!$M$183</f>
        <v>0.13381192384833257</v>
      </c>
      <c r="N154" s="144">
        <f>'3.1'!N154/'3.1.a'!$N$183</f>
        <v>0.14674815399534305</v>
      </c>
    </row>
    <row r="155" spans="1:14" ht="20" customHeight="1" x14ac:dyDescent="0.2">
      <c r="A155" s="21">
        <v>115</v>
      </c>
      <c r="B155" s="22" t="s">
        <v>273</v>
      </c>
      <c r="C155" s="144">
        <f>'3.1'!C155/'3.1.a'!$C$183</f>
        <v>5.4255847193366074E-3</v>
      </c>
      <c r="D155" s="144">
        <f>'3.1'!D155/'3.1.a'!$D$183</f>
        <v>6.0901965033536834E-3</v>
      </c>
      <c r="E155" s="144">
        <f>'3.1'!E155/'3.1.a'!$E$183</f>
        <v>6.4653141906865557E-3</v>
      </c>
      <c r="F155" s="144">
        <f>'3.1'!F155/'3.1.a'!$F$183</f>
        <v>6.9356782312220725E-3</v>
      </c>
      <c r="G155" s="144">
        <f>'3.1'!G155/'3.1.a'!$G$183</f>
        <v>6.363270587270738E-3</v>
      </c>
      <c r="H155" s="144">
        <f>'3.1'!H155/'3.1.a'!$H$183</f>
        <v>6.4994568908585317E-3</v>
      </c>
      <c r="I155" s="144">
        <f>'3.1'!I155/'3.1.a'!$I$183</f>
        <v>5.0161060774169099E-3</v>
      </c>
      <c r="J155" s="144">
        <f>'3.1'!J155/'3.1.a'!$J$183</f>
        <v>4.9123471285156409E-3</v>
      </c>
      <c r="K155" s="144">
        <f>'3.1'!K155/'3.1.a'!$K$183</f>
        <v>5.8114329854139146E-3</v>
      </c>
      <c r="L155" s="144">
        <f>'3.1'!L155/'3.1.a'!$L$183</f>
        <v>5.8102628062934609E-3</v>
      </c>
      <c r="M155" s="144">
        <f>'3.1'!M155/'3.1.a'!$M$183</f>
        <v>6.1226908662685474E-3</v>
      </c>
      <c r="N155" s="144">
        <f>'3.1'!N155/'3.1.a'!$N$183</f>
        <v>7.147439077800655E-3</v>
      </c>
    </row>
    <row r="156" spans="1:14" ht="20" customHeight="1" x14ac:dyDescent="0.2">
      <c r="A156" s="21">
        <v>116</v>
      </c>
      <c r="B156" s="22" t="s">
        <v>278</v>
      </c>
      <c r="C156" s="144">
        <f>'3.1'!C156/'3.1.a'!$C$183</f>
        <v>4.7450410134521513E-5</v>
      </c>
      <c r="D156" s="144">
        <f>'3.1'!D156/'3.1.a'!$D$183</f>
        <v>7.4209773417859752E-5</v>
      </c>
      <c r="E156" s="144">
        <f>'3.1'!E156/'3.1.a'!$E$183</f>
        <v>-9.9759763084764354E-5</v>
      </c>
      <c r="F156" s="144">
        <f>'3.1'!F156/'3.1.a'!$F$183</f>
        <v>1.086332029539245E-4</v>
      </c>
      <c r="G156" s="144">
        <f>'3.1'!G156/'3.1.a'!$G$183</f>
        <v>-7.0924011356382356E-6</v>
      </c>
      <c r="H156" s="144">
        <f>'3.1'!H156/'3.1.a'!$H$183</f>
        <v>-8.1790974786129E-5</v>
      </c>
      <c r="I156" s="144">
        <f>'3.1'!I156/'3.1.a'!$I$183</f>
        <v>1.4844830259319659E-7</v>
      </c>
      <c r="J156" s="144">
        <f>'3.1'!J156/'3.1.a'!$J$183</f>
        <v>1.1103216637696821E-11</v>
      </c>
      <c r="K156" s="144">
        <f>'3.1'!K156/'3.1.a'!$K$183</f>
        <v>5.3757717041961327E-8</v>
      </c>
      <c r="L156" s="144">
        <f>'3.1'!L156/'3.1.a'!$L$183</f>
        <v>6.8278164238798839E-9</v>
      </c>
      <c r="M156" s="144">
        <f>'3.1'!M156/'3.1.a'!$M$183</f>
        <v>-1.0693273970337249E-6</v>
      </c>
      <c r="N156" s="144">
        <f>'3.1'!N156/'3.1.a'!$N$183</f>
        <v>3.1399653666286845E-8</v>
      </c>
    </row>
    <row r="157" spans="1:14" ht="20" customHeight="1" x14ac:dyDescent="0.2">
      <c r="A157" s="115">
        <v>12</v>
      </c>
      <c r="B157" s="115" t="s">
        <v>246</v>
      </c>
      <c r="C157" s="143">
        <f>'3.1'!C157/'3.1.a'!$C$183</f>
        <v>0.10345818953128061</v>
      </c>
      <c r="D157" s="143">
        <f>'3.1'!D157/'3.1.a'!$D$183</f>
        <v>0.10537945138686339</v>
      </c>
      <c r="E157" s="143">
        <f>'3.1'!E157/'3.1.a'!$E$183</f>
        <v>0.10640743773534164</v>
      </c>
      <c r="F157" s="143">
        <f>'3.1'!F157/'3.1.a'!$F$183</f>
        <v>0.10599213026626307</v>
      </c>
      <c r="G157" s="143">
        <f>'3.1'!G157/'3.1.a'!$G$183</f>
        <v>0.10700675875501146</v>
      </c>
      <c r="H157" s="143">
        <f>'3.1'!H157/'3.1.a'!$H$183</f>
        <v>0.10790138598251679</v>
      </c>
      <c r="I157" s="143">
        <f>'3.1'!I157/'3.1.a'!$I$183</f>
        <v>0.1085397811871433</v>
      </c>
      <c r="J157" s="143">
        <f>'3.1'!J157/'3.1.a'!$J$183</f>
        <v>0.11016645018980024</v>
      </c>
      <c r="K157" s="143">
        <f>'3.1'!K157/'3.1.a'!$K$183</f>
        <v>0.10824459908734688</v>
      </c>
      <c r="L157" s="143">
        <f>'3.1'!L157/'3.1.a'!$L$183</f>
        <v>0.10976061055450953</v>
      </c>
      <c r="M157" s="143">
        <f>'3.1'!M157/'3.1.a'!$M$183</f>
        <v>0.10684040308598966</v>
      </c>
      <c r="N157" s="143">
        <f>'3.1'!N157/'3.1.a'!$N$183</f>
        <v>0.10283231077872272</v>
      </c>
    </row>
    <row r="158" spans="1:14" ht="20" customHeight="1" x14ac:dyDescent="0.2">
      <c r="A158" s="115">
        <v>13</v>
      </c>
      <c r="B158" s="115" t="s">
        <v>243</v>
      </c>
      <c r="C158" s="143">
        <f>'3.1'!C158/'3.1.a'!$C$183</f>
        <v>1.8161471591640082E-5</v>
      </c>
      <c r="D158" s="143">
        <f>'3.1'!D158/'3.1.a'!$D$183</f>
        <v>7.4620628729349839E-6</v>
      </c>
      <c r="E158" s="143">
        <f>'3.1'!E158/'3.1.a'!$E$183</f>
        <v>7.8501693313948678E-6</v>
      </c>
      <c r="F158" s="143">
        <f>'3.1'!F158/'3.1.a'!$F$183</f>
        <v>1.4942713672897778E-5</v>
      </c>
      <c r="G158" s="143">
        <f>'3.1'!G158/'3.1.a'!$G$183</f>
        <v>9.4423686712649121E-6</v>
      </c>
      <c r="H158" s="143">
        <f>'3.1'!H158/'3.1.a'!$H$183</f>
        <v>6.7216572369897748E-6</v>
      </c>
      <c r="I158" s="143">
        <f>'3.1'!I158/'3.1.a'!$I$183</f>
        <v>4.1062652520259545E-6</v>
      </c>
      <c r="J158" s="143">
        <f>'3.1'!J158/'3.1.a'!$J$183</f>
        <v>6.3437494098744445E-6</v>
      </c>
      <c r="K158" s="143">
        <f>'3.1'!K158/'3.1.a'!$K$183</f>
        <v>1.2175970670779636E-5</v>
      </c>
      <c r="L158" s="143">
        <f>'3.1'!L158/'3.1.a'!$L$183</f>
        <v>1.4542775436002996E-6</v>
      </c>
      <c r="M158" s="143">
        <f>'3.1'!M158/'3.1.a'!$M$183</f>
        <v>2.3842543344830889E-5</v>
      </c>
      <c r="N158" s="143">
        <f>'3.1'!N158/'3.1.a'!$N$183</f>
        <v>9.6065122029142025E-7</v>
      </c>
    </row>
    <row r="159" spans="1:14" ht="20" customHeight="1" x14ac:dyDescent="0.2">
      <c r="A159" s="115">
        <v>14</v>
      </c>
      <c r="B159" s="115" t="s">
        <v>247</v>
      </c>
      <c r="C159" s="143">
        <f>'3.1'!C159/'3.1.a'!$C$183</f>
        <v>5.1518737059530903E-2</v>
      </c>
      <c r="D159" s="143">
        <f>'3.1'!D159/'3.1.a'!$D$183</f>
        <v>5.0857525536983701E-2</v>
      </c>
      <c r="E159" s="143">
        <f>'3.1'!E159/'3.1.a'!$E$183</f>
        <v>5.9650893738920303E-2</v>
      </c>
      <c r="F159" s="143">
        <f>'3.1'!F159/'3.1.a'!$F$183</f>
        <v>5.4915477942258421E-2</v>
      </c>
      <c r="G159" s="143">
        <f>'3.1'!G159/'3.1.a'!$G$183</f>
        <v>5.0287461116708204E-2</v>
      </c>
      <c r="H159" s="143">
        <f>'3.1'!H159/'3.1.a'!$H$183</f>
        <v>6.5646547117382104E-2</v>
      </c>
      <c r="I159" s="143">
        <f>'3.1'!I159/'3.1.a'!$I$183</f>
        <v>7.0915591942447717E-2</v>
      </c>
      <c r="J159" s="143">
        <f>'3.1'!J159/'3.1.a'!$J$183</f>
        <v>5.6412557217537532E-2</v>
      </c>
      <c r="K159" s="143">
        <f>'3.1'!K159/'3.1.a'!$K$183</f>
        <v>6.0015403564955307E-2</v>
      </c>
      <c r="L159" s="143">
        <f>'3.1'!L159/'3.1.a'!$L$183</f>
        <v>7.1358579108230957E-2</v>
      </c>
      <c r="M159" s="143">
        <f>'3.1'!M159/'3.1.a'!$M$183</f>
        <v>5.0997695479795033E-2</v>
      </c>
      <c r="N159" s="143">
        <f>'3.1'!N159/'3.1.a'!$N$183</f>
        <v>6.3072853393871933E-2</v>
      </c>
    </row>
    <row r="160" spans="1:14" ht="20" customHeight="1" x14ac:dyDescent="0.2">
      <c r="A160" s="118">
        <v>1411</v>
      </c>
      <c r="B160" s="118" t="s">
        <v>815</v>
      </c>
      <c r="C160" s="145">
        <f>'3.1'!C160/'3.1.a'!$C$183</f>
        <v>1.9493035963113022E-2</v>
      </c>
      <c r="D160" s="145">
        <f>'3.1'!D160/'3.1.a'!$D$183</f>
        <v>2.167145435840933E-2</v>
      </c>
      <c r="E160" s="145">
        <f>'3.1'!E160/'3.1.a'!$E$183</f>
        <v>2.37245439706017E-2</v>
      </c>
      <c r="F160" s="145">
        <f>'3.1'!F160/'3.1.a'!$F$183</f>
        <v>2.0193867720518989E-2</v>
      </c>
      <c r="G160" s="145">
        <f>'3.1'!G160/'3.1.a'!$G$183</f>
        <v>2.138783458152534E-2</v>
      </c>
      <c r="H160" s="145">
        <f>'3.1'!H160/'3.1.a'!$H$183</f>
        <v>3.4956745033244398E-2</v>
      </c>
      <c r="I160" s="145">
        <f>'3.1'!I160/'3.1.a'!$I$183</f>
        <v>3.9699677900125012E-2</v>
      </c>
      <c r="J160" s="145">
        <f>'3.1'!J160/'3.1.a'!$J$183</f>
        <v>2.6502477638146428E-2</v>
      </c>
      <c r="K160" s="145">
        <f>'3.1'!K160/'3.1.a'!$K$183</f>
        <v>2.7056952302031145E-2</v>
      </c>
      <c r="L160" s="145">
        <f>'3.1'!L160/'3.1.a'!$L$183</f>
        <v>2.4261667988665605E-2</v>
      </c>
      <c r="M160" s="145">
        <f>'3.1'!M160/'3.1.a'!$M$183</f>
        <v>1.7234195487506064E-2</v>
      </c>
      <c r="N160" s="145">
        <f>'3.1'!N160/'3.1.a'!$N$183</f>
        <v>2.2680976064219354E-2</v>
      </c>
    </row>
    <row r="161" spans="1:14" ht="20" customHeight="1" x14ac:dyDescent="0.2">
      <c r="A161" s="120" t="s">
        <v>392</v>
      </c>
      <c r="B161" s="118" t="s">
        <v>393</v>
      </c>
      <c r="C161" s="145">
        <f>'3.1'!C161/'3.1.a'!$C$183</f>
        <v>3.2025701096417877E-2</v>
      </c>
      <c r="D161" s="145">
        <f>'3.1'!D161/'3.1.a'!$D$183</f>
        <v>2.9186071178574375E-2</v>
      </c>
      <c r="E161" s="145">
        <f>'3.1'!E161/'3.1.a'!$E$183</f>
        <v>3.5926349768318606E-2</v>
      </c>
      <c r="F161" s="145">
        <f>'3.1'!F161/'3.1.a'!$F$183</f>
        <v>3.4721610221739425E-2</v>
      </c>
      <c r="G161" s="145">
        <f>'3.1'!G161/'3.1.a'!$G$183</f>
        <v>2.8899626535182868E-2</v>
      </c>
      <c r="H161" s="145">
        <f>'3.1'!H161/'3.1.a'!$H$183</f>
        <v>3.0689802084137706E-2</v>
      </c>
      <c r="I161" s="145">
        <f>'3.1'!I161/'3.1.a'!$I$183</f>
        <v>3.1215914042322705E-2</v>
      </c>
      <c r="J161" s="145">
        <f>'3.1'!J161/'3.1.a'!$J$183</f>
        <v>2.9910079579391104E-2</v>
      </c>
      <c r="K161" s="145">
        <f>'3.1'!K161/'3.1.a'!$K$183</f>
        <v>3.2958451262924161E-2</v>
      </c>
      <c r="L161" s="145">
        <f>'3.1'!L161/'3.1.a'!$L$183</f>
        <v>4.7096911119565349E-2</v>
      </c>
      <c r="M161" s="145">
        <f>'3.1'!M161/'3.1.a'!$M$183</f>
        <v>3.3763499992288969E-2</v>
      </c>
      <c r="N161" s="145">
        <f>'3.1'!N161/'3.1.a'!$N$183</f>
        <v>4.0391877329652576E-2</v>
      </c>
    </row>
    <row r="162" spans="1:14" ht="20" customHeight="1" x14ac:dyDescent="0.2">
      <c r="A162" s="18" t="s">
        <v>394</v>
      </c>
      <c r="B162" s="19" t="s">
        <v>816</v>
      </c>
      <c r="C162" s="93">
        <f>'3.1'!C162/'3.1.a'!$C$183</f>
        <v>0.42157861549709608</v>
      </c>
      <c r="D162" s="93">
        <f>'3.1'!D162/'3.1.a'!$D$183</f>
        <v>0.42011205838993793</v>
      </c>
      <c r="E162" s="93">
        <f>'3.1'!E162/'3.1.a'!$E$183</f>
        <v>0.41928904738730555</v>
      </c>
      <c r="F162" s="93">
        <f>'3.1'!F162/'3.1.a'!$F$183</f>
        <v>0.42466691909014209</v>
      </c>
      <c r="G162" s="93">
        <f>'3.1'!G162/'3.1.a'!$G$183</f>
        <v>0.44213595000887856</v>
      </c>
      <c r="H162" s="93">
        <f>'3.1'!H162/'3.1.a'!$H$183</f>
        <v>0.49166537483438316</v>
      </c>
      <c r="I162" s="93">
        <f>'3.1'!I162/'3.1.a'!$I$183</f>
        <v>0.48589721498878552</v>
      </c>
      <c r="J162" s="93">
        <f>'3.1'!J162/'3.1.a'!$J$183</f>
        <v>0.48183934214018392</v>
      </c>
      <c r="K162" s="93">
        <f>'3.1'!K162/'3.1.a'!$K$183</f>
        <v>0.47403361473715883</v>
      </c>
      <c r="L162" s="93">
        <f>'3.1'!L162/'3.1.a'!$L$183</f>
        <v>0.46694173453883958</v>
      </c>
      <c r="M162" s="93">
        <f>'3.1'!M162/'3.1.a'!$M$183</f>
        <v>0.50739204351561629</v>
      </c>
      <c r="N162" s="93">
        <f>'3.1'!N162/'3.1.a'!$N$183</f>
        <v>0.44341105139038256</v>
      </c>
    </row>
    <row r="163" spans="1:14" ht="20" customHeight="1" x14ac:dyDescent="0.2">
      <c r="A163" s="115">
        <v>2</v>
      </c>
      <c r="B163" s="115" t="s">
        <v>488</v>
      </c>
      <c r="C163" s="143">
        <f>'3.1'!C163/'3.1.a'!$C$183</f>
        <v>0.40679051308166408</v>
      </c>
      <c r="D163" s="143">
        <f>'3.1'!D163/'3.1.a'!$D$183</f>
        <v>0.41186143378707274</v>
      </c>
      <c r="E163" s="143">
        <f>'3.1'!E163/'3.1.a'!$E$183</f>
        <v>0.41109193431502761</v>
      </c>
      <c r="F163" s="143">
        <f>'3.1'!F163/'3.1.a'!$F$183</f>
        <v>0.41663463562956488</v>
      </c>
      <c r="G163" s="143">
        <f>'3.1'!G163/'3.1.a'!$G$183</f>
        <v>0.43286658024832536</v>
      </c>
      <c r="H163" s="143">
        <f>'3.1'!H163/'3.1.a'!$H$183</f>
        <v>0.49031389652473839</v>
      </c>
      <c r="I163" s="143">
        <f>'3.1'!I163/'3.1.a'!$I$183</f>
        <v>0.48684577798491224</v>
      </c>
      <c r="J163" s="143">
        <f>'3.1'!J163/'3.1.a'!$J$183</f>
        <v>0.48624849678375059</v>
      </c>
      <c r="K163" s="143">
        <f>'3.1'!K163/'3.1.a'!$K$183</f>
        <v>0.47628144020922913</v>
      </c>
      <c r="L163" s="143">
        <f>'3.1'!L163/'3.1.a'!$L$183</f>
        <v>0.47105054620541598</v>
      </c>
      <c r="M163" s="143">
        <f>'3.1'!M163/'3.1.a'!$M$183</f>
        <v>0.50957137184538637</v>
      </c>
      <c r="N163" s="143">
        <f>'3.1'!N163/'3.1.a'!$N$183</f>
        <v>0.44670307809492715</v>
      </c>
    </row>
    <row r="164" spans="1:14" ht="20" customHeight="1" x14ac:dyDescent="0.2">
      <c r="A164" s="121">
        <v>21</v>
      </c>
      <c r="B164" s="121" t="s">
        <v>244</v>
      </c>
      <c r="C164" s="144">
        <f>'3.1'!C164/'3.1.a'!$C$183</f>
        <v>0.11993278751160186</v>
      </c>
      <c r="D164" s="144">
        <f>'3.1'!D164/'3.1.a'!$D$183</f>
        <v>0.11874300840542867</v>
      </c>
      <c r="E164" s="144">
        <f>'3.1'!E164/'3.1.a'!$E$183</f>
        <v>0.11911514043134473</v>
      </c>
      <c r="F164" s="144">
        <f>'3.1'!F164/'3.1.a'!$F$183</f>
        <v>0.12094692663074699</v>
      </c>
      <c r="G164" s="144">
        <f>'3.1'!G164/'3.1.a'!$G$183</f>
        <v>0.1226471896541418</v>
      </c>
      <c r="H164" s="144">
        <f>'3.1'!H164/'3.1.a'!$H$183</f>
        <v>0.12918796600786409</v>
      </c>
      <c r="I164" s="144">
        <f>'3.1'!I164/'3.1.a'!$I$183</f>
        <v>0.12999114594108882</v>
      </c>
      <c r="J164" s="144">
        <f>'3.1'!J164/'3.1.a'!$J$183</f>
        <v>0.13179707736742668</v>
      </c>
      <c r="K164" s="144">
        <f>'3.1'!K164/'3.1.a'!$K$183</f>
        <v>0.12998857303543795</v>
      </c>
      <c r="L164" s="144">
        <f>'3.1'!L164/'3.1.a'!$L$183</f>
        <v>0.13045219037983713</v>
      </c>
      <c r="M164" s="144">
        <f>'3.1'!M164/'3.1.a'!$M$183</f>
        <v>0.13124078569715733</v>
      </c>
      <c r="N164" s="144">
        <f>'3.1'!N164/'3.1.a'!$N$183</f>
        <v>0.11852401530898028</v>
      </c>
    </row>
    <row r="165" spans="1:14" ht="20" customHeight="1" x14ac:dyDescent="0.2">
      <c r="A165" s="121">
        <v>22</v>
      </c>
      <c r="B165" s="121" t="s">
        <v>245</v>
      </c>
      <c r="C165" s="144">
        <f>'3.1'!C165/'3.1.a'!$C$183</f>
        <v>5.3794320968967003E-2</v>
      </c>
      <c r="D165" s="144">
        <f>'3.1'!D165/'3.1.a'!$D$183</f>
        <v>5.234430292185966E-2</v>
      </c>
      <c r="E165" s="144">
        <f>'3.1'!E165/'3.1.a'!$E$183</f>
        <v>5.2752296989545609E-2</v>
      </c>
      <c r="F165" s="144">
        <f>'3.1'!F165/'3.1.a'!$F$183</f>
        <v>5.1248661053964278E-2</v>
      </c>
      <c r="G165" s="144">
        <f>'3.1'!G165/'3.1.a'!$G$183</f>
        <v>5.2599469544144933E-2</v>
      </c>
      <c r="H165" s="144">
        <f>'3.1'!H165/'3.1.a'!$H$183</f>
        <v>5.0702893774665608E-2</v>
      </c>
      <c r="I165" s="144">
        <f>'3.1'!I165/'3.1.a'!$I$183</f>
        <v>5.1830631141776599E-2</v>
      </c>
      <c r="J165" s="144">
        <f>'3.1'!J165/'3.1.a'!$J$183</f>
        <v>4.9509435939745133E-2</v>
      </c>
      <c r="K165" s="144">
        <f>'3.1'!K165/'3.1.a'!$K$183</f>
        <v>5.0936509290235438E-2</v>
      </c>
      <c r="L165" s="144">
        <f>'3.1'!L165/'3.1.a'!$L$183</f>
        <v>5.1722520674974494E-2</v>
      </c>
      <c r="M165" s="144">
        <f>'3.1'!M165/'3.1.a'!$M$183</f>
        <v>5.2500612234736788E-2</v>
      </c>
      <c r="N165" s="144">
        <f>'3.1'!N165/'3.1.a'!$N$183</f>
        <v>5.1822873730723404E-2</v>
      </c>
    </row>
    <row r="166" spans="1:14" ht="20" customHeight="1" x14ac:dyDescent="0.2">
      <c r="A166" s="121">
        <v>23</v>
      </c>
      <c r="B166" s="121" t="s">
        <v>817</v>
      </c>
      <c r="C166" s="144">
        <f>'3.1'!C166/'3.1.a'!$C$183</f>
        <v>1.3036797382912914E-2</v>
      </c>
      <c r="D166" s="144">
        <f>'3.1'!D166/'3.1.a'!$D$183</f>
        <v>1.2989170785257598E-2</v>
      </c>
      <c r="E166" s="144">
        <f>'3.1'!E166/'3.1.a'!$E$183</f>
        <v>1.3071679585275279E-2</v>
      </c>
      <c r="F166" s="144">
        <f>'3.1'!F166/'3.1.a'!$F$183</f>
        <v>1.3146663330594327E-2</v>
      </c>
      <c r="G166" s="144">
        <f>'3.1'!G166/'3.1.a'!$G$183</f>
        <v>1.3510924902832745E-2</v>
      </c>
      <c r="H166" s="144">
        <f>'3.1'!H166/'3.1.a'!$H$183</f>
        <v>1.4608424215203109E-2</v>
      </c>
      <c r="I166" s="144">
        <f>'3.1'!I166/'3.1.a'!$I$183</f>
        <v>1.5344228280925803E-2</v>
      </c>
      <c r="J166" s="144">
        <f>'3.1'!J166/'3.1.a'!$J$183</f>
        <v>1.5397968773418024E-2</v>
      </c>
      <c r="K166" s="144">
        <f>'3.1'!K166/'3.1.a'!$K$183</f>
        <v>1.523541573477747E-2</v>
      </c>
      <c r="L166" s="144">
        <f>'3.1'!L166/'3.1.a'!$L$183</f>
        <v>1.5568813166257304E-2</v>
      </c>
      <c r="M166" s="144">
        <f>'3.1'!M166/'3.1.a'!$M$183</f>
        <v>1.6331050810734084E-2</v>
      </c>
      <c r="N166" s="144">
        <f>'3.1'!N166/'3.1.a'!$N$183</f>
        <v>1.6345388261714892E-2</v>
      </c>
    </row>
    <row r="167" spans="1:14" ht="20" customHeight="1" x14ac:dyDescent="0.2">
      <c r="A167" s="121">
        <v>24</v>
      </c>
      <c r="B167" s="121" t="s">
        <v>818</v>
      </c>
      <c r="C167" s="144">
        <f>'3.1'!C167/'3.1.a'!$C$183</f>
        <v>7.0431383081496782E-2</v>
      </c>
      <c r="D167" s="144">
        <f>'3.1'!D167/'3.1.a'!$D$183</f>
        <v>7.6248906221466795E-2</v>
      </c>
      <c r="E167" s="144">
        <f>'3.1'!E167/'3.1.a'!$E$183</f>
        <v>6.9339536187893513E-2</v>
      </c>
      <c r="F167" s="144">
        <f>'3.1'!F167/'3.1.a'!$F$183</f>
        <v>6.9699587716958056E-2</v>
      </c>
      <c r="G167" s="144">
        <f>'3.1'!G167/'3.1.a'!$G$183</f>
        <v>7.5119843565696134E-2</v>
      </c>
      <c r="H167" s="144">
        <f>'3.1'!H167/'3.1.a'!$H$183</f>
        <v>0.11920113021912193</v>
      </c>
      <c r="I167" s="144">
        <f>'3.1'!I167/'3.1.a'!$I$183</f>
        <v>9.952399896422498E-2</v>
      </c>
      <c r="J167" s="144">
        <f>'3.1'!J167/'3.1.a'!$J$183</f>
        <v>8.9469105762653975E-2</v>
      </c>
      <c r="K167" s="144">
        <f>'3.1'!K167/'3.1.a'!$K$183</f>
        <v>8.7577934893757481E-2</v>
      </c>
      <c r="L167" s="144">
        <f>'3.1'!L167/'3.1.a'!$L$183</f>
        <v>7.1226297181094772E-2</v>
      </c>
      <c r="M167" s="144">
        <f>'3.1'!M167/'3.1.a'!$M$183</f>
        <v>5.810342480455024E-2</v>
      </c>
      <c r="N167" s="144">
        <f>'3.1'!N167/'3.1.a'!$N$183</f>
        <v>6.9458784900860937E-2</v>
      </c>
    </row>
    <row r="168" spans="1:14" ht="20" customHeight="1" x14ac:dyDescent="0.2">
      <c r="A168" s="121">
        <v>25</v>
      </c>
      <c r="B168" s="121" t="s">
        <v>248</v>
      </c>
      <c r="C168" s="144">
        <f>'3.1'!C168/'3.1.a'!$C$183</f>
        <v>1.7261939291107282E-3</v>
      </c>
      <c r="D168" s="144">
        <f>'3.1'!D168/'3.1.a'!$D$183</f>
        <v>2.8523221154596462E-3</v>
      </c>
      <c r="E168" s="144">
        <f>'3.1'!E168/'3.1.a'!$E$183</f>
        <v>3.1188477315567749E-3</v>
      </c>
      <c r="F168" s="144">
        <f>'3.1'!F168/'3.1.a'!$F$183</f>
        <v>4.8684420153810503E-3</v>
      </c>
      <c r="G168" s="144">
        <f>'3.1'!G168/'3.1.a'!$G$183</f>
        <v>5.3042653419940839E-3</v>
      </c>
      <c r="H168" s="144">
        <f>'3.1'!H168/'3.1.a'!$H$183</f>
        <v>4.2565334121192093E-3</v>
      </c>
      <c r="I168" s="144">
        <f>'3.1'!I168/'3.1.a'!$I$183</f>
        <v>4.6282915298960269E-3</v>
      </c>
      <c r="J168" s="144">
        <f>'3.1'!J168/'3.1.a'!$J$183</f>
        <v>3.6399599134277153E-3</v>
      </c>
      <c r="K168" s="144">
        <f>'3.1'!K168/'3.1.a'!$K$183</f>
        <v>3.6717801280656682E-3</v>
      </c>
      <c r="L168" s="144">
        <f>'3.1'!L168/'3.1.a'!$L$183</f>
        <v>2.4778274429699512E-3</v>
      </c>
      <c r="M168" s="144">
        <f>'3.1'!M168/'3.1.a'!$M$183</f>
        <v>1.8307209528964736E-3</v>
      </c>
      <c r="N168" s="144">
        <f>'3.1'!N168/'3.1.a'!$N$183</f>
        <v>1.6521512331627848E-3</v>
      </c>
    </row>
    <row r="169" spans="1:14" ht="20" customHeight="1" x14ac:dyDescent="0.2">
      <c r="A169" s="121">
        <v>26</v>
      </c>
      <c r="B169" s="121" t="s">
        <v>243</v>
      </c>
      <c r="C169" s="144">
        <f>'3.1'!C169/'3.1.a'!$C$183</f>
        <v>3.132041145217535E-4</v>
      </c>
      <c r="D169" s="144">
        <f>'3.1'!D169/'3.1.a'!$D$183</f>
        <v>2.5487084384131104E-4</v>
      </c>
      <c r="E169" s="144">
        <f>'3.1'!E169/'3.1.a'!$E$183</f>
        <v>2.7426533948136581E-4</v>
      </c>
      <c r="F169" s="144">
        <f>'3.1'!F169/'3.1.a'!$F$183</f>
        <v>3.5614295629900628E-4</v>
      </c>
      <c r="G169" s="144">
        <f>'3.1'!G169/'3.1.a'!$G$183</f>
        <v>5.3706343892587108E-4</v>
      </c>
      <c r="H169" s="144">
        <f>'3.1'!H169/'3.1.a'!$H$183</f>
        <v>4.5405686802984661E-4</v>
      </c>
      <c r="I169" s="144">
        <f>'3.1'!I169/'3.1.a'!$I$183</f>
        <v>7.3411655410421188E-4</v>
      </c>
      <c r="J169" s="144">
        <f>'3.1'!J169/'3.1.a'!$J$183</f>
        <v>5.4917121239104116E-4</v>
      </c>
      <c r="K169" s="144">
        <f>'3.1'!K169/'3.1.a'!$K$183</f>
        <v>5.2170302775172745E-4</v>
      </c>
      <c r="L169" s="144">
        <f>'3.1'!L169/'3.1.a'!$L$183</f>
        <v>3.3287187320335456E-4</v>
      </c>
      <c r="M169" s="144">
        <f>'3.1'!M169/'3.1.a'!$M$183</f>
        <v>5.3726752993547898E-4</v>
      </c>
      <c r="N169" s="144">
        <f>'3.1'!N169/'3.1.a'!$N$183</f>
        <v>5.9719777954315848E-4</v>
      </c>
    </row>
    <row r="170" spans="1:14" ht="20" customHeight="1" x14ac:dyDescent="0.2">
      <c r="A170" s="121">
        <v>27</v>
      </c>
      <c r="B170" s="121" t="s">
        <v>578</v>
      </c>
      <c r="C170" s="144">
        <f>'3.1'!C170/'3.1.a'!$C$183</f>
        <v>0.13627590369535128</v>
      </c>
      <c r="D170" s="144">
        <f>'3.1'!D170/'3.1.a'!$D$183</f>
        <v>0.13533552970065044</v>
      </c>
      <c r="E170" s="144">
        <f>'3.1'!E170/'3.1.a'!$E$183</f>
        <v>0.13920592264030718</v>
      </c>
      <c r="F170" s="144">
        <f>'3.1'!F170/'3.1.a'!$F$183</f>
        <v>0.14184525403911435</v>
      </c>
      <c r="G170" s="144">
        <f>'3.1'!G170/'3.1.a'!$G$183</f>
        <v>0.14773673899987394</v>
      </c>
      <c r="H170" s="144">
        <f>'3.1'!H170/'3.1.a'!$H$183</f>
        <v>0.15561042043954018</v>
      </c>
      <c r="I170" s="144">
        <f>'3.1'!I170/'3.1.a'!$I$183</f>
        <v>0.16819989189542298</v>
      </c>
      <c r="J170" s="144">
        <f>'3.1'!J170/'3.1.a'!$J$183</f>
        <v>0.18173156638607002</v>
      </c>
      <c r="K170" s="144">
        <f>'3.1'!K170/'3.1.a'!$K$183</f>
        <v>0.17350016093532392</v>
      </c>
      <c r="L170" s="144">
        <f>'3.1'!L170/'3.1.a'!$L$183</f>
        <v>0.18008712572957639</v>
      </c>
      <c r="M170" s="144">
        <f>'3.1'!M170/'3.1.a'!$M$183</f>
        <v>0.23302464541105455</v>
      </c>
      <c r="N170" s="144">
        <f>'3.1'!N170/'3.1.a'!$N$183</f>
        <v>0.16977078151516872</v>
      </c>
    </row>
    <row r="171" spans="1:14" ht="20" customHeight="1" x14ac:dyDescent="0.2">
      <c r="A171" s="121">
        <v>28</v>
      </c>
      <c r="B171" s="121" t="s">
        <v>396</v>
      </c>
      <c r="C171" s="144">
        <f>'3.1'!C171/'3.1.a'!$C$183</f>
        <v>1.1279922397701812E-2</v>
      </c>
      <c r="D171" s="144">
        <f>'3.1'!D171/'3.1.a'!$D$183</f>
        <v>1.3093322793108717E-2</v>
      </c>
      <c r="E171" s="144">
        <f>'3.1'!E171/'3.1.a'!$E$183</f>
        <v>1.4214245409622985E-2</v>
      </c>
      <c r="F171" s="144">
        <f>'3.1'!F171/'3.1.a'!$F$183</f>
        <v>1.4522957886506727E-2</v>
      </c>
      <c r="G171" s="144">
        <f>'3.1'!G171/'3.1.a'!$G$183</f>
        <v>1.541108480071585E-2</v>
      </c>
      <c r="H171" s="144">
        <f>'3.1'!H171/'3.1.a'!$H$183</f>
        <v>1.6292471588194496E-2</v>
      </c>
      <c r="I171" s="144">
        <f>'3.1'!I171/'3.1.a'!$I$183</f>
        <v>1.659347367747294E-2</v>
      </c>
      <c r="J171" s="144">
        <f>'3.1'!J171/'3.1.a'!$J$183</f>
        <v>1.4154211428618097E-2</v>
      </c>
      <c r="K171" s="144">
        <f>'3.1'!K171/'3.1.a'!$K$183</f>
        <v>1.4849363163879425E-2</v>
      </c>
      <c r="L171" s="144">
        <f>'3.1'!L171/'3.1.a'!$L$183</f>
        <v>1.918289975750255E-2</v>
      </c>
      <c r="M171" s="144">
        <f>'3.1'!M171/'3.1.a'!$M$183</f>
        <v>1.6002864404321505E-2</v>
      </c>
      <c r="N171" s="144">
        <f>'3.1'!N171/'3.1.a'!$N$183</f>
        <v>1.8531885364772956E-2</v>
      </c>
    </row>
    <row r="172" spans="1:14" ht="20" customHeight="1" x14ac:dyDescent="0.2">
      <c r="A172" s="115">
        <v>31</v>
      </c>
      <c r="B172" s="115" t="s">
        <v>610</v>
      </c>
      <c r="C172" s="143">
        <f>'3.1'!C172/'3.1.a'!$C$183</f>
        <v>1.4788102415431988E-2</v>
      </c>
      <c r="D172" s="143">
        <f>'3.1'!D172/'3.1.a'!$D$183</f>
        <v>8.2506246028650771E-3</v>
      </c>
      <c r="E172" s="143">
        <f>'3.1'!E172/'3.1.a'!$E$183</f>
        <v>8.1971130722780731E-3</v>
      </c>
      <c r="F172" s="143">
        <f>'3.1'!F172/'3.1.a'!$F$183</f>
        <v>8.0322834605772893E-3</v>
      </c>
      <c r="G172" s="143">
        <f>'3.1'!G172/'3.1.a'!$G$183</f>
        <v>9.2693697605531755E-3</v>
      </c>
      <c r="H172" s="143">
        <f>'3.1'!H172/'3.1.a'!$H$183</f>
        <v>1.3514783096448375E-3</v>
      </c>
      <c r="I172" s="143">
        <f>'3.1'!I172/'3.1.a'!$I$183</f>
        <v>-9.4856299612681798E-4</v>
      </c>
      <c r="J172" s="143">
        <f>'3.1'!J172/'3.1.a'!$J$183</f>
        <v>-4.4091546435668068E-3</v>
      </c>
      <c r="K172" s="143">
        <f>'3.1'!K172/'3.1.a'!$K$183</f>
        <v>-2.2478254720701826E-3</v>
      </c>
      <c r="L172" s="143">
        <f>'3.1'!L172/'3.1.a'!$L$183</f>
        <v>-4.1088116665763405E-3</v>
      </c>
      <c r="M172" s="143">
        <f>'3.1'!M172/'3.1.a'!$M$183</f>
        <v>-2.1793283297701594E-3</v>
      </c>
      <c r="N172" s="143">
        <f>'3.1'!N172/'3.1.a'!$N$183</f>
        <v>-3.2920267045447554E-3</v>
      </c>
    </row>
    <row r="173" spans="1:14" ht="20" customHeight="1" x14ac:dyDescent="0.2">
      <c r="A173" s="122">
        <v>311</v>
      </c>
      <c r="B173" s="121" t="s">
        <v>836</v>
      </c>
      <c r="C173" s="144">
        <f>'3.1'!C173/'3.1.a'!$C$183</f>
        <v>1.4442318210809366E-2</v>
      </c>
      <c r="D173" s="144">
        <f>'3.1'!D173/'3.1.a'!$D$183</f>
        <v>8.8487024900170651E-3</v>
      </c>
      <c r="E173" s="144">
        <f>'3.1'!E173/'3.1.a'!$E$183</f>
        <v>8.4759456984741851E-3</v>
      </c>
      <c r="F173" s="144">
        <f>'3.1'!F173/'3.1.a'!$F$183</f>
        <v>8.4600527152622167E-3</v>
      </c>
      <c r="G173" s="144">
        <f>'3.1'!G173/'3.1.a'!$G$183</f>
        <v>1.0262734486098442E-2</v>
      </c>
      <c r="H173" s="144">
        <f>'3.1'!H173/'3.1.a'!$H$183</f>
        <v>1.8316661220284327E-3</v>
      </c>
      <c r="I173" s="144">
        <f>'3.1'!I173/'3.1.a'!$I$183</f>
        <v>-4.8697538634184556E-4</v>
      </c>
      <c r="J173" s="144">
        <f>'3.1'!J173/'3.1.a'!$J$183</f>
        <v>-3.2976452294566027E-3</v>
      </c>
      <c r="K173" s="144">
        <f>'3.1'!K173/'3.1.a'!$K$183</f>
        <v>-1.9779696345739073E-3</v>
      </c>
      <c r="L173" s="144">
        <f>'3.1'!L173/'3.1.a'!$L$183</f>
        <v>-3.3432144147020667E-3</v>
      </c>
      <c r="M173" s="144">
        <f>'3.1'!M173/'3.1.a'!$M$183</f>
        <v>-1.4810008344699865E-3</v>
      </c>
      <c r="N173" s="94" t="s">
        <v>826</v>
      </c>
    </row>
    <row r="174" spans="1:14" ht="20" customHeight="1" x14ac:dyDescent="0.2">
      <c r="A174" s="122">
        <v>312</v>
      </c>
      <c r="B174" s="121" t="s">
        <v>252</v>
      </c>
      <c r="C174" s="144">
        <f>'3.1'!C174/'3.1.a'!$C$183</f>
        <v>5.0618035051848843E-4</v>
      </c>
      <c r="D174" s="144">
        <f>'3.1'!D174/'3.1.a'!$D$183</f>
        <v>1.1394291230861472E-4</v>
      </c>
      <c r="E174" s="144">
        <f>'3.1'!E174/'3.1.a'!$E$183</f>
        <v>2.7762998379870461E-5</v>
      </c>
      <c r="F174" s="144">
        <f>'3.1'!F174/'3.1.a'!$F$183</f>
        <v>1.4622842480886201E-4</v>
      </c>
      <c r="G174" s="144">
        <f>'3.1'!G174/'3.1.a'!$G$183</f>
        <v>2.3950519772474355E-4</v>
      </c>
      <c r="H174" s="144">
        <f>'3.1'!H174/'3.1.a'!$H$183</f>
        <v>2.9987913678271088E-4</v>
      </c>
      <c r="I174" s="144">
        <f>'3.1'!I174/'3.1.a'!$I$183</f>
        <v>6.715867476737538E-5</v>
      </c>
      <c r="J174" s="144">
        <f>'3.1'!J174/'3.1.a'!$J$183</f>
        <v>2.0648458009910018E-4</v>
      </c>
      <c r="K174" s="144">
        <f>'3.1'!K174/'3.1.a'!$K$183</f>
        <v>8.3179001076077715E-5</v>
      </c>
      <c r="L174" s="144">
        <f>'3.1'!L174/'3.1.a'!$L$183</f>
        <v>1.2204246031272149E-4</v>
      </c>
      <c r="M174" s="144">
        <f>'3.1'!M174/'3.1.a'!$M$183</f>
        <v>1.8034517850839925E-4</v>
      </c>
      <c r="N174" s="94" t="s">
        <v>826</v>
      </c>
    </row>
    <row r="175" spans="1:14" ht="20" customHeight="1" x14ac:dyDescent="0.2">
      <c r="A175" s="122">
        <v>313</v>
      </c>
      <c r="B175" s="121" t="s">
        <v>253</v>
      </c>
      <c r="C175" s="144">
        <f>'3.1'!C175/'3.1.a'!$C$183</f>
        <v>5.6355570327395799E-6</v>
      </c>
      <c r="D175" s="144">
        <f>'3.1'!D175/'3.1.a'!$D$183</f>
        <v>6.670393888147789E-6</v>
      </c>
      <c r="E175" s="144">
        <f>'3.1'!E175/'3.1.a'!$E$183</f>
        <v>7.0072216281912284E-6</v>
      </c>
      <c r="F175" s="144">
        <f>'3.1'!F175/'3.1.a'!$F$183</f>
        <v>1.3207522020046819E-5</v>
      </c>
      <c r="G175" s="144">
        <f>'3.1'!G175/'3.1.a'!$G$183</f>
        <v>1.4671748295755303E-5</v>
      </c>
      <c r="H175" s="144">
        <f>'3.1'!H175/'3.1.a'!$H$183</f>
        <v>1.1191800911039702E-5</v>
      </c>
      <c r="I175" s="144">
        <f>'3.1'!I175/'3.1.a'!$I$183</f>
        <v>7.6956912064578539E-6</v>
      </c>
      <c r="J175" s="144">
        <f>'3.1'!J175/'3.1.a'!$J$183</f>
        <v>7.7241074853507363E-6</v>
      </c>
      <c r="K175" s="144">
        <f>'3.1'!K175/'3.1.a'!$K$183</f>
        <v>7.4275716247003034E-6</v>
      </c>
      <c r="L175" s="144">
        <f>'3.1'!L175/'3.1.a'!$L$183</f>
        <v>5.9265586600102242E-6</v>
      </c>
      <c r="M175" s="144">
        <f>'3.1'!M175/'3.1.a'!$M$183</f>
        <v>4.2040072335009236E-6</v>
      </c>
      <c r="N175" s="94" t="s">
        <v>826</v>
      </c>
    </row>
    <row r="176" spans="1:14" ht="20" customHeight="1" x14ac:dyDescent="0.2">
      <c r="A176" s="122">
        <v>314</v>
      </c>
      <c r="B176" s="121" t="s">
        <v>254</v>
      </c>
      <c r="C176" s="144">
        <f>'3.1'!C176/'3.1.a'!$C$183</f>
        <v>-1.6603170292860218E-4</v>
      </c>
      <c r="D176" s="144">
        <f>'3.1'!D176/'3.1.a'!$D$183</f>
        <v>-7.1869119334875241E-4</v>
      </c>
      <c r="E176" s="144">
        <f>'3.1'!E176/'3.1.a'!$E$183</f>
        <v>-3.1360284620417217E-4</v>
      </c>
      <c r="F176" s="144">
        <f>'3.1'!F176/'3.1.a'!$F$183</f>
        <v>-5.8720520151383658E-4</v>
      </c>
      <c r="G176" s="144">
        <f>'3.1'!G176/'3.1.a'!$G$183</f>
        <v>-1.2475416715657666E-3</v>
      </c>
      <c r="H176" s="144">
        <f>'3.1'!H176/'3.1.a'!$H$183</f>
        <v>-7.9125875007734592E-4</v>
      </c>
      <c r="I176" s="144">
        <f>'3.1'!I176/'3.1.a'!$I$183</f>
        <v>-5.3644197575880548E-4</v>
      </c>
      <c r="J176" s="144">
        <f>'3.1'!J176/'3.1.a'!$J$183</f>
        <v>-1.3257181016946549E-3</v>
      </c>
      <c r="K176" s="144">
        <f>'3.1'!K176/'3.1.a'!$K$183</f>
        <v>-3.6046241019705349E-4</v>
      </c>
      <c r="L176" s="144">
        <f>'3.1'!L176/'3.1.a'!$L$183</f>
        <v>-8.9356627084700481E-4</v>
      </c>
      <c r="M176" s="144">
        <f>'3.1'!M176/'3.1.a'!$M$183</f>
        <v>-8.8287668104207343E-4</v>
      </c>
      <c r="N176" s="94" t="s">
        <v>826</v>
      </c>
    </row>
    <row r="177" spans="1:14" ht="20" customHeight="1" x14ac:dyDescent="0.2">
      <c r="A177" s="123"/>
      <c r="B177" s="123" t="s">
        <v>397</v>
      </c>
      <c r="C177" s="93">
        <f>'3.1'!C177/'3.1.a'!$C$183</f>
        <v>-3.1006769298967684E-2</v>
      </c>
      <c r="D177" s="93">
        <f>'3.1'!D177/'3.1.a'!$D$183</f>
        <v>-2.2819177633498257E-2</v>
      </c>
      <c r="E177" s="93">
        <f>'3.1'!E177/'3.1.a'!$E$183</f>
        <v>-1.6757620811081564E-2</v>
      </c>
      <c r="F177" s="93">
        <f>'3.1'!F177/'3.1.a'!$F$183</f>
        <v>-2.8975735146507038E-2</v>
      </c>
      <c r="G177" s="93">
        <f>'3.1'!G177/'3.1.a'!$G$183</f>
        <v>-5.7316411808611328E-2</v>
      </c>
      <c r="H177" s="93">
        <f>'3.1'!H177/'3.1.a'!$H$183</f>
        <v>-8.8175116921862709E-2</v>
      </c>
      <c r="I177" s="93">
        <f>'3.1'!I177/'3.1.a'!$I$183</f>
        <v>-7.5801659079534831E-2</v>
      </c>
      <c r="J177" s="93">
        <f>'3.1'!J177/'3.1.a'!$J$183</f>
        <v>-8.3925364250570844E-2</v>
      </c>
      <c r="K177" s="93">
        <f>'3.1'!K177/'3.1.a'!$K$183</f>
        <v>-6.9023934729829747E-2</v>
      </c>
      <c r="L177" s="93">
        <f>'3.1'!L177/'3.1.a'!$L$183</f>
        <v>-4.9179872840720666E-2</v>
      </c>
      <c r="M177" s="93">
        <f>'3.1'!M177/'3.1.a'!$M$183</f>
        <v>-0.1196659461111394</v>
      </c>
      <c r="N177" s="93">
        <f>'3.1'!N177/'3.1.a'!$N$183</f>
        <v>-2.3870412280971396E-2</v>
      </c>
    </row>
    <row r="178" spans="1:14" ht="20" customHeight="1" x14ac:dyDescent="0.2">
      <c r="A178" s="123"/>
      <c r="B178" s="123" t="s">
        <v>398</v>
      </c>
      <c r="C178" s="93">
        <f>'3.1'!C178/'3.1.a'!$C$183</f>
        <v>1.99315778194161E-2</v>
      </c>
      <c r="D178" s="93">
        <f>'3.1'!D178/'3.1.a'!$D$183</f>
        <v>3.1758274229559236E-2</v>
      </c>
      <c r="E178" s="93">
        <f>'3.1'!E178/'3.1.a'!$E$183</f>
        <v>2.8857371406210208E-2</v>
      </c>
      <c r="F178" s="93">
        <f>'3.1'!F178/'3.1.a'!$F$183</f>
        <v>2.0529984849932025E-2</v>
      </c>
      <c r="G178" s="93">
        <f>'3.1'!G178/'3.1.a'!$G$183</f>
        <v>-3.5844028244405423E-3</v>
      </c>
      <c r="H178" s="93">
        <f>'3.1'!H178/'3.1.a'!$H$183</f>
        <v>-3.9307317359851841E-3</v>
      </c>
      <c r="I178" s="93">
        <f>'3.1'!I178/'3.1.a'!$I$183</f>
        <v>-1.5977338015434807E-2</v>
      </c>
      <c r="J178" s="93">
        <f>'3.1'!J178/'3.1.a'!$J$183</f>
        <v>-2.0958736126063273E-2</v>
      </c>
      <c r="K178" s="93">
        <f>'3.1'!K178/'3.1.a'!$K$183</f>
        <v>-8.5029521381033736E-3</v>
      </c>
      <c r="L178" s="93">
        <f>'3.1'!L178/'3.1.a'!$L$183</f>
        <v>-2.2152436482914847E-3</v>
      </c>
      <c r="M178" s="93">
        <f>'3.1'!M178/'3.1.a'!$M$183</f>
        <v>-7.8796716794095195E-2</v>
      </c>
      <c r="N178" s="93">
        <f>'3.1'!N178/'3.1.a'!$N$183</f>
        <v>2.2907396555670177E-2</v>
      </c>
    </row>
    <row r="179" spans="1:14" ht="20" customHeight="1" x14ac:dyDescent="0.2">
      <c r="A179" s="125" t="s">
        <v>255</v>
      </c>
      <c r="B179" s="126"/>
      <c r="C179" s="146"/>
      <c r="D179" s="146"/>
      <c r="E179" s="146"/>
      <c r="F179" s="146"/>
      <c r="G179" s="146"/>
      <c r="H179" s="146"/>
      <c r="I179" s="146"/>
      <c r="J179" s="146"/>
      <c r="K179" s="146"/>
      <c r="L179" s="146"/>
      <c r="M179" s="146"/>
      <c r="N179" s="146"/>
    </row>
    <row r="180" spans="1:14" ht="20" customHeight="1" x14ac:dyDescent="0.2">
      <c r="A180" s="127" t="s">
        <v>238</v>
      </c>
      <c r="B180" s="128" t="s">
        <v>388</v>
      </c>
      <c r="C180" s="147">
        <f>'3.1'!C180/'3.1.a'!$C$183</f>
        <v>2.7479115593722278E-2</v>
      </c>
      <c r="D180" s="147">
        <f>'3.1'!D180/'3.1.a'!$D$183</f>
        <v>2.1837873275274661E-2</v>
      </c>
      <c r="E180" s="147">
        <f>'3.1'!E180/'3.1.a'!$E$183</f>
        <v>2.1547625283749466E-2</v>
      </c>
      <c r="F180" s="147">
        <f>'3.1'!F180/'3.1.a'!$F$183</f>
        <v>2.1606716045856542E-2</v>
      </c>
      <c r="G180" s="147">
        <f>'3.1'!G180/'3.1.a'!$G$183</f>
        <v>2.3773659388931188E-2</v>
      </c>
      <c r="H180" s="147">
        <f>'3.1'!H180/'3.1.a'!$H$183</f>
        <v>1.6440090337231542E-2</v>
      </c>
      <c r="I180" s="147">
        <f>'3.1'!I180/'3.1.a'!$I$183</f>
        <v>1.4857252894583957E-2</v>
      </c>
      <c r="J180" s="147">
        <f>'3.1'!J180/'3.1.a'!$J$183</f>
        <v>1.2100323543961421E-2</v>
      </c>
      <c r="K180" s="147">
        <f>'3.1'!K180/'3.1.a'!$K$183</f>
        <v>1.3257446100203563E-2</v>
      </c>
      <c r="L180" s="147">
        <f>'3.1'!L180/'3.1.a'!$L$183</f>
        <v>1.2225598751555237E-2</v>
      </c>
      <c r="M180" s="147">
        <f>'3.1'!M180/'3.1.a'!$M$183</f>
        <v>1.4850049976264098E-2</v>
      </c>
      <c r="N180" s="248" t="s">
        <v>826</v>
      </c>
    </row>
    <row r="181" spans="1:14" ht="20" customHeight="1" x14ac:dyDescent="0.2">
      <c r="A181" s="127" t="s">
        <v>239</v>
      </c>
      <c r="B181" s="128" t="s">
        <v>250</v>
      </c>
      <c r="C181" s="147">
        <f>'3.1'!C181/'3.1.a'!$C$183</f>
        <v>-3.1818695006227346E-3</v>
      </c>
      <c r="D181" s="147">
        <f>'3.1'!D181/'3.1.a'!$D$183</f>
        <v>-1.5793822453754464E-3</v>
      </c>
      <c r="E181" s="147">
        <f>'3.1'!E181/'3.1.a'!$E$183</f>
        <v>4.5111718464716909E-3</v>
      </c>
      <c r="F181" s="147">
        <f>'3.1'!F181/'3.1.a'!$F$183</f>
        <v>-7.7967883553354623E-3</v>
      </c>
      <c r="G181" s="147">
        <f>'3.1'!G181/'3.1.a'!$G$183</f>
        <v>-3.4536117145225365E-2</v>
      </c>
      <c r="H181" s="147">
        <f>'3.1'!H181/'3.1.a'!$H$183</f>
        <v>-7.2215214397014837E-2</v>
      </c>
      <c r="I181" s="147">
        <f>'3.1'!I181/'3.1.a'!$I$183</f>
        <v>-6.1405993794735735E-2</v>
      </c>
      <c r="J181" s="147">
        <f>'3.1'!J181/'3.1.a'!$J$183</f>
        <v>-7.2936550120719479E-2</v>
      </c>
      <c r="K181" s="147">
        <f>'3.1'!K181/'3.1.a'!$K$183</f>
        <v>-5.6036344467122579E-2</v>
      </c>
      <c r="L181" s="147">
        <f>'3.1'!L181/'3.1.a'!$L$183</f>
        <v>-3.7719871341039768E-2</v>
      </c>
      <c r="M181" s="147">
        <f>'3.1'!M181/'3.1.a'!$M$183</f>
        <v>-0.1055142236301754</v>
      </c>
      <c r="N181" s="147">
        <f>'3.1'!N181/'3.1.a'!$N$183</f>
        <v>-1.081705072380112E-2</v>
      </c>
    </row>
    <row r="182" spans="1:14" ht="20" customHeight="1" x14ac:dyDescent="0.2">
      <c r="A182" s="149" t="s">
        <v>240</v>
      </c>
      <c r="B182" s="150" t="s">
        <v>251</v>
      </c>
      <c r="C182" s="148">
        <f>'3.1'!C182/'3.1.a'!$C$183</f>
        <v>-1.6218666883535651E-2</v>
      </c>
      <c r="D182" s="148">
        <f>'3.1'!D182/'3.1.a'!$D$183</f>
        <v>-1.4568553030633046E-2</v>
      </c>
      <c r="E182" s="148">
        <f>'3.1'!E182/'3.1.a'!$E$183</f>
        <v>-8.5605077388035879E-3</v>
      </c>
      <c r="F182" s="148">
        <f>'3.1'!F182/'3.1.a'!$F$183</f>
        <v>-2.094345168592979E-2</v>
      </c>
      <c r="G182" s="148">
        <f>'3.1'!G182/'3.1.a'!$G$183</f>
        <v>-4.8047042048058111E-2</v>
      </c>
      <c r="H182" s="148">
        <f>'3.1'!H182/'3.1.a'!$H$183</f>
        <v>-8.6823638612217938E-2</v>
      </c>
      <c r="I182" s="148">
        <f>'3.1'!I182/'3.1.a'!$I$183</f>
        <v>-7.6750222075661539E-2</v>
      </c>
      <c r="J182" s="148">
        <f>'3.1'!J182/'3.1.a'!$J$183</f>
        <v>-8.8334518894137515E-2</v>
      </c>
      <c r="K182" s="148">
        <f>'3.1'!K182/'3.1.a'!$K$183</f>
        <v>-7.1271760201900042E-2</v>
      </c>
      <c r="L182" s="148">
        <f>'3.1'!L182/'3.1.a'!$L$183</f>
        <v>-5.3288684507297075E-2</v>
      </c>
      <c r="M182" s="148">
        <f>'3.1'!M182/'3.1.a'!$M$183</f>
        <v>-0.12184527444090949</v>
      </c>
      <c r="N182" s="148">
        <f>'3.1'!N182/'3.1.a'!$N$183</f>
        <v>-2.716243898551601E-2</v>
      </c>
    </row>
    <row r="183" spans="1:14" ht="20" customHeight="1" x14ac:dyDescent="0.2">
      <c r="A183" s="84" t="s">
        <v>719</v>
      </c>
      <c r="B183" s="85" t="s">
        <v>837</v>
      </c>
      <c r="C183" s="205">
        <v>3885847</v>
      </c>
      <c r="D183" s="205">
        <v>4376382</v>
      </c>
      <c r="E183" s="205">
        <v>4814760</v>
      </c>
      <c r="F183" s="205">
        <v>5331619</v>
      </c>
      <c r="G183" s="205">
        <v>5778953</v>
      </c>
      <c r="H183" s="205">
        <v>5995787</v>
      </c>
      <c r="I183" s="205">
        <v>6269328</v>
      </c>
      <c r="J183" s="205">
        <v>6585478.9999999898</v>
      </c>
      <c r="K183" s="205">
        <v>7004141</v>
      </c>
      <c r="L183" s="205">
        <v>7389131</v>
      </c>
      <c r="M183" s="205">
        <v>7467615</v>
      </c>
      <c r="N183" s="205">
        <v>8679490</v>
      </c>
    </row>
    <row r="184" spans="1:14" ht="20" customHeight="1" x14ac:dyDescent="0.2">
      <c r="A184" s="102" t="s">
        <v>587</v>
      </c>
    </row>
    <row r="185" spans="1:14" ht="20" customHeight="1" x14ac:dyDescent="0.2">
      <c r="A185" s="102" t="s">
        <v>846</v>
      </c>
    </row>
    <row r="186" spans="1:14" ht="20" customHeight="1" x14ac:dyDescent="0.2">
      <c r="A186" s="102" t="s">
        <v>588</v>
      </c>
    </row>
    <row r="187" spans="1:14" ht="20" customHeight="1" x14ac:dyDescent="0.2">
      <c r="A187" s="102" t="s">
        <v>797</v>
      </c>
    </row>
    <row r="188" spans="1:14" ht="20" customHeight="1" x14ac:dyDescent="0.2">
      <c r="A188" s="102" t="s">
        <v>590</v>
      </c>
    </row>
    <row r="189" spans="1:14" ht="20" customHeight="1" x14ac:dyDescent="0.2">
      <c r="A189" s="102" t="s">
        <v>623</v>
      </c>
    </row>
    <row r="190" spans="1:14" ht="20" customHeight="1" x14ac:dyDescent="0.2">
      <c r="A190" s="102" t="s">
        <v>624</v>
      </c>
    </row>
    <row r="191" spans="1:14" ht="20" customHeight="1" x14ac:dyDescent="0.2">
      <c r="A191" s="102" t="s">
        <v>631</v>
      </c>
    </row>
    <row r="192" spans="1:14" ht="20" customHeight="1" x14ac:dyDescent="0.2">
      <c r="A192" s="102" t="s">
        <v>632</v>
      </c>
    </row>
    <row r="193" spans="1:1" ht="20" customHeight="1" x14ac:dyDescent="0.2">
      <c r="A193" s="102" t="s">
        <v>634</v>
      </c>
    </row>
    <row r="194" spans="1:1" ht="20" customHeight="1" x14ac:dyDescent="0.2">
      <c r="A194" s="102" t="s">
        <v>635</v>
      </c>
    </row>
    <row r="195" spans="1:1" ht="20" customHeight="1" x14ac:dyDescent="0.2">
      <c r="A195" s="102" t="s">
        <v>639</v>
      </c>
    </row>
    <row r="196" spans="1:1" ht="20" customHeight="1" x14ac:dyDescent="0.2">
      <c r="A196" s="102" t="s">
        <v>640</v>
      </c>
    </row>
    <row r="197" spans="1:1" ht="20" customHeight="1" x14ac:dyDescent="0.2">
      <c r="A197" s="102" t="s">
        <v>641</v>
      </c>
    </row>
    <row r="198" spans="1:1" ht="20" customHeight="1" x14ac:dyDescent="0.2">
      <c r="A198" s="102" t="s">
        <v>838</v>
      </c>
    </row>
  </sheetData>
  <mergeCells count="5">
    <mergeCell ref="A4:B4"/>
    <mergeCell ref="A40:B40"/>
    <mergeCell ref="A76:B76"/>
    <mergeCell ref="A112:B112"/>
    <mergeCell ref="A148:B148"/>
  </mergeCells>
  <pageMargins left="0.511811024" right="0.511811024" top="0.78740157499999996" bottom="0.78740157499999996" header="0.31496062000000002" footer="0.31496062000000002"/>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97DA1-6BC0-4CD5-98C5-52F8541325AA}">
  <sheetPr codeName="Planilha30"/>
  <dimension ref="A1:N115"/>
  <sheetViews>
    <sheetView showGridLines="0" zoomScaleNormal="100" workbookViewId="0">
      <pane xSplit="2" ySplit="4" topLeftCell="G5" activePane="bottomRight" state="frozen"/>
      <selection activeCell="A54" sqref="A54"/>
      <selection pane="topRight" activeCell="A54" sqref="A54"/>
      <selection pane="bottomLeft" activeCell="A54" sqref="A54"/>
      <selection pane="bottomRight" activeCell="A3" sqref="A3"/>
    </sheetView>
  </sheetViews>
  <sheetFormatPr baseColWidth="10" defaultColWidth="9.1640625" defaultRowHeight="20" customHeight="1" x14ac:dyDescent="0.2"/>
  <cols>
    <col min="1" max="1" width="10.1640625" style="31" customWidth="1"/>
    <col min="2" max="2" width="95.33203125" style="31" bestFit="1" customWidth="1"/>
    <col min="3" max="14" width="10.6640625" style="31" customWidth="1"/>
    <col min="15" max="16384" width="9.1640625" style="31"/>
  </cols>
  <sheetData>
    <row r="1" spans="1:14" ht="20" customHeight="1" x14ac:dyDescent="0.2">
      <c r="A1" s="96" t="s">
        <v>778</v>
      </c>
    </row>
    <row r="2" spans="1:14" ht="20" customHeight="1" x14ac:dyDescent="0.2">
      <c r="A2" s="96" t="s">
        <v>668</v>
      </c>
    </row>
    <row r="4" spans="1:14" s="103" customFormat="1" ht="20" customHeight="1" x14ac:dyDescent="0.2">
      <c r="A4" s="333" t="s">
        <v>648</v>
      </c>
      <c r="B4" s="333"/>
      <c r="C4" s="24">
        <v>2010</v>
      </c>
      <c r="D4" s="24">
        <v>2011</v>
      </c>
      <c r="E4" s="24">
        <v>2012</v>
      </c>
      <c r="F4" s="24">
        <v>2013</v>
      </c>
      <c r="G4" s="24">
        <v>2014</v>
      </c>
      <c r="H4" s="24">
        <v>2015</v>
      </c>
      <c r="I4" s="24">
        <v>2016</v>
      </c>
      <c r="J4" s="24">
        <v>2017</v>
      </c>
      <c r="K4" s="24">
        <v>2018</v>
      </c>
      <c r="L4" s="24">
        <v>2019</v>
      </c>
      <c r="M4" s="24">
        <v>2020</v>
      </c>
      <c r="N4" s="24">
        <v>2021</v>
      </c>
    </row>
    <row r="5" spans="1:14" ht="20" customHeight="1" x14ac:dyDescent="0.2">
      <c r="A5" s="18">
        <v>1</v>
      </c>
      <c r="B5" s="19" t="s">
        <v>814</v>
      </c>
      <c r="C5" s="93">
        <f>'3.2.1'!C5/'3.2.1.a'!$C$106</f>
        <v>0.27213958682020772</v>
      </c>
      <c r="D5" s="93">
        <f>'3.2.1'!D5/'3.2.1.a'!$D$106</f>
        <v>0.27256759843907735</v>
      </c>
      <c r="E5" s="93">
        <f>'3.2.1'!E5/'3.2.1.a'!$E$106</f>
        <v>0.27573333712077253</v>
      </c>
      <c r="F5" s="93">
        <f>'3.2.1'!F5/'3.2.1.a'!$F$106</f>
        <v>0.26618825782587768</v>
      </c>
      <c r="G5" s="93">
        <f>'3.2.1'!G5/'3.2.1.a'!$G$106</f>
        <v>0.25256206454633412</v>
      </c>
      <c r="H5" s="93">
        <f>'3.2.1'!H5/'3.2.1.a'!$H$106</f>
        <v>0.2705252375081047</v>
      </c>
      <c r="I5" s="93">
        <f>'3.2.1'!I5/'3.2.1.a'!$I$106</f>
        <v>0.27433102607183341</v>
      </c>
      <c r="J5" s="93">
        <f>'3.2.1'!J5/'3.2.1.a'!$J$106</f>
        <v>0.25735999228289247</v>
      </c>
      <c r="K5" s="93">
        <f>'3.2.1'!K5/'3.2.1.a'!$K$106</f>
        <v>0.26667730197305473</v>
      </c>
      <c r="L5" s="93">
        <f>'3.2.1'!L5/'3.2.1.a'!$L$106</f>
        <v>0.26996579915243529</v>
      </c>
      <c r="M5" s="93">
        <f>'3.2.1'!M5/'3.2.1.a'!$M$106</f>
        <v>0.23935154895716837</v>
      </c>
      <c r="N5" s="93">
        <f>'3.2.1'!N5/'3.2.1.a'!$N$106</f>
        <v>0.26722112187157193</v>
      </c>
    </row>
    <row r="6" spans="1:14" ht="20" customHeight="1" x14ac:dyDescent="0.2">
      <c r="A6" s="32">
        <v>11</v>
      </c>
      <c r="B6" s="33" t="s">
        <v>242</v>
      </c>
      <c r="C6" s="207">
        <f>'3.2.1'!C6/'3.2.1.a'!$C$106</f>
        <v>0.14249575956568616</v>
      </c>
      <c r="D6" s="207">
        <f>'3.2.1'!D6/'3.2.1.a'!$D$106</f>
        <v>0.14851298783190675</v>
      </c>
      <c r="E6" s="207">
        <f>'3.2.1'!E6/'3.2.1.a'!$E$106</f>
        <v>0.14332411090206995</v>
      </c>
      <c r="F6" s="207">
        <f>'3.2.1'!F6/'3.2.1.a'!$F$106</f>
        <v>0.14125305743026459</v>
      </c>
      <c r="G6" s="207">
        <f>'3.2.1'!G6/'3.2.1.a'!$G$106</f>
        <v>0.13490074518820105</v>
      </c>
      <c r="H6" s="207">
        <f>'3.2.1'!H6/'3.2.1.a'!$H$106</f>
        <v>0.13629629365407664</v>
      </c>
      <c r="I6" s="207">
        <f>'3.2.1'!I6/'3.2.1.a'!$I$106</f>
        <v>0.13710430981606189</v>
      </c>
      <c r="J6" s="207">
        <f>'3.2.1'!J6/'3.2.1.a'!$J$106</f>
        <v>0.13605228515205994</v>
      </c>
      <c r="K6" s="207">
        <f>'3.2.1'!K6/'3.2.1.a'!$K$106</f>
        <v>0.13940107993510559</v>
      </c>
      <c r="L6" s="207">
        <f>'3.2.1'!L6/'3.2.1.a'!$L$106</f>
        <v>0.13737694836264153</v>
      </c>
      <c r="M6" s="207">
        <f>'3.2.1'!M6/'3.2.1.a'!$M$106</f>
        <v>0.12961221980508048</v>
      </c>
      <c r="N6" s="207">
        <f>'3.2.1'!N6/'3.2.1.a'!$N$106</f>
        <v>0.14654118694504287</v>
      </c>
    </row>
    <row r="7" spans="1:14" ht="20" customHeight="1" x14ac:dyDescent="0.2">
      <c r="A7" s="35">
        <v>111</v>
      </c>
      <c r="B7" s="36" t="s">
        <v>256</v>
      </c>
      <c r="C7" s="143">
        <f>'3.2.1'!C7/'3.2.1.a'!$C$106</f>
        <v>6.6519501779015736E-2</v>
      </c>
      <c r="D7" s="143">
        <f>'3.2.1'!D7/'3.2.1.a'!$D$106</f>
        <v>7.1748329498847616E-2</v>
      </c>
      <c r="E7" s="143">
        <f>'3.2.1'!E7/'3.2.1.a'!$E$106</f>
        <v>6.7487362766046555E-2</v>
      </c>
      <c r="F7" s="143">
        <f>'3.2.1'!F7/'3.2.1.a'!$F$106</f>
        <v>6.7664258455319079E-2</v>
      </c>
      <c r="G7" s="143">
        <f>'3.2.1'!G7/'3.2.1.a'!$G$106</f>
        <v>6.6128426465677362E-2</v>
      </c>
      <c r="H7" s="143">
        <f>'3.2.1'!H7/'3.2.1.a'!$H$106</f>
        <v>6.6900556346325635E-2</v>
      </c>
      <c r="I7" s="143">
        <f>'3.2.1'!I7/'3.2.1.a'!$I$106</f>
        <v>7.2287919716507387E-2</v>
      </c>
      <c r="J7" s="143">
        <f>'3.2.1'!J7/'3.2.1.a'!$J$106</f>
        <v>6.9650435030638114E-2</v>
      </c>
      <c r="K7" s="143">
        <f>'3.2.1'!K7/'3.2.1.a'!$K$106</f>
        <v>7.0064246746650377E-2</v>
      </c>
      <c r="L7" s="143">
        <f>'3.2.1'!L7/'3.2.1.a'!$L$106</f>
        <v>7.2481746274670703E-2</v>
      </c>
      <c r="M7" s="143">
        <f>'3.2.1'!M7/'3.2.1.a'!$M$106</f>
        <v>7.0514607515819464E-2</v>
      </c>
      <c r="N7" s="143">
        <f>'3.2.1'!N7/'3.2.1.a'!$N$106</f>
        <v>8.0189849047053452E-2</v>
      </c>
    </row>
    <row r="8" spans="1:14" s="41" customFormat="1" ht="20" customHeight="1" x14ac:dyDescent="0.2">
      <c r="A8" s="38">
        <v>1111</v>
      </c>
      <c r="B8" s="39" t="s">
        <v>430</v>
      </c>
      <c r="C8" s="208">
        <f>'3.2.1'!C8/'3.2.1.a'!$C$106</f>
        <v>2.2630039259346278E-2</v>
      </c>
      <c r="D8" s="208">
        <f>'3.2.1'!D8/'3.2.1.a'!$D$106</f>
        <v>2.3869033104819401E-2</v>
      </c>
      <c r="E8" s="208">
        <f>'3.2.1'!E8/'3.2.1.a'!$E$106</f>
        <v>2.4570257493158606E-2</v>
      </c>
      <c r="F8" s="208">
        <f>'3.2.1'!F8/'3.2.1.a'!$F$106</f>
        <v>2.3760290392509261E-2</v>
      </c>
      <c r="G8" s="208">
        <f>'3.2.1'!G8/'3.2.1.a'!$G$106</f>
        <v>2.4334383317356198E-2</v>
      </c>
      <c r="H8" s="208">
        <f>'3.2.1'!H8/'3.2.1.a'!$H$106</f>
        <v>2.4836197540335687E-2</v>
      </c>
      <c r="I8" s="208">
        <f>'3.2.1'!I8/'3.2.1.a'!$I$106</f>
        <v>2.5819591239378735E-2</v>
      </c>
      <c r="J8" s="208">
        <f>'3.2.1'!J8/'3.2.1.a'!$J$106</f>
        <v>2.6984506222757866E-2</v>
      </c>
      <c r="K8" s="208">
        <f>'3.2.1'!K8/'3.2.1.a'!$K$106</f>
        <v>2.8017420893665695E-2</v>
      </c>
      <c r="L8" s="208">
        <f>'3.2.1'!L8/'3.2.1.a'!$L$106</f>
        <v>2.9690302863099035E-2</v>
      </c>
      <c r="M8" s="208">
        <f>'3.2.1'!M8/'3.2.1.a'!$M$106</f>
        <v>3.0376585531381315E-2</v>
      </c>
      <c r="N8" s="208">
        <f>'3.2.1'!N8/'3.2.1.a'!$N$106</f>
        <v>2.9943389158816933E-2</v>
      </c>
    </row>
    <row r="9" spans="1:14" ht="20" customHeight="1" x14ac:dyDescent="0.2">
      <c r="A9" s="38">
        <v>1112</v>
      </c>
      <c r="B9" s="39" t="s">
        <v>431</v>
      </c>
      <c r="C9" s="208">
        <f>'3.2.1'!C9/'3.2.1.a'!$C$106</f>
        <v>3.2960635197883496E-2</v>
      </c>
      <c r="D9" s="208">
        <f>'3.2.1'!D9/'3.2.1.a'!$D$106</f>
        <v>3.5135328779880279E-2</v>
      </c>
      <c r="E9" s="208">
        <f>'3.2.1'!E9/'3.2.1.a'!$E$106</f>
        <v>3.1277639544124734E-2</v>
      </c>
      <c r="F9" s="208">
        <f>'3.2.1'!F9/'3.2.1.a'!$F$106</f>
        <v>3.2087431189361054E-2</v>
      </c>
      <c r="G9" s="208">
        <f>'3.2.1'!G9/'3.2.1.a'!$G$106</f>
        <v>2.9691113485859809E-2</v>
      </c>
      <c r="H9" s="208">
        <f>'3.2.1'!H9/'3.2.1.a'!$H$106</f>
        <v>2.7366524753227556E-2</v>
      </c>
      <c r="I9" s="208">
        <f>'3.2.1'!I9/'3.2.1.a'!$I$106</f>
        <v>3.1577832608380034E-2</v>
      </c>
      <c r="J9" s="208">
        <f>'3.2.1'!J9/'3.2.1.a'!$J$106</f>
        <v>2.8022428261288247E-2</v>
      </c>
      <c r="K9" s="208">
        <f>'3.2.1'!K9/'3.2.1.a'!$K$106</f>
        <v>2.781729809234423E-2</v>
      </c>
      <c r="L9" s="208">
        <f>'3.2.1'!L9/'3.2.1.a'!$L$106</f>
        <v>2.8086136336194337E-2</v>
      </c>
      <c r="M9" s="208">
        <f>'3.2.1'!M9/'3.2.1.a'!$M$106</f>
        <v>2.678920544090985E-2</v>
      </c>
      <c r="N9" s="208">
        <f>'3.2.1'!N9/'3.2.1.a'!$N$106</f>
        <v>3.7162317979370904E-2</v>
      </c>
    </row>
    <row r="10" spans="1:14" s="48" customFormat="1" ht="20" customHeight="1" x14ac:dyDescent="0.2">
      <c r="A10" s="45" t="s">
        <v>432</v>
      </c>
      <c r="B10" s="56" t="s">
        <v>433</v>
      </c>
      <c r="C10" s="145">
        <f>'3.2.1'!C10/'3.2.1.a'!$C$106</f>
        <v>2.1255171214257792E-2</v>
      </c>
      <c r="D10" s="145">
        <f>'3.2.1'!D10/'3.2.1.a'!$D$106</f>
        <v>2.2050359273824816E-2</v>
      </c>
      <c r="E10" s="145">
        <f>'3.2.1'!E10/'3.2.1.a'!$E$106</f>
        <v>1.9468001975232411E-2</v>
      </c>
      <c r="F10" s="145">
        <f>'3.2.1'!F10/'3.2.1.a'!$F$106</f>
        <v>2.0454518688377769E-2</v>
      </c>
      <c r="G10" s="145">
        <f>'3.2.1'!G10/'3.2.1.a'!$G$106</f>
        <v>1.8861953708273798E-2</v>
      </c>
      <c r="H10" s="145">
        <f>'3.2.1'!H10/'3.2.1.a'!$H$106</f>
        <v>1.7497324779721157E-2</v>
      </c>
      <c r="I10" s="145">
        <f>'3.2.1'!I10/'3.2.1.a'!$I$106</f>
        <v>2.0924199197103741E-2</v>
      </c>
      <c r="J10" s="145">
        <f>'3.2.1'!J10/'3.2.1.a'!$J$106</f>
        <v>1.7282744402887046E-2</v>
      </c>
      <c r="K10" s="145">
        <f>'3.2.1'!K10/'3.2.1.a'!$K$106</f>
        <v>1.6998931405815501E-2</v>
      </c>
      <c r="L10" s="145">
        <f>'3.2.1'!L10/'3.2.1.a'!$L$106</f>
        <v>1.7205045849066691E-2</v>
      </c>
      <c r="M10" s="145">
        <f>'3.2.1'!M10/'3.2.1.a'!$M$106</f>
        <v>1.6428201351332387E-2</v>
      </c>
      <c r="N10" s="145">
        <f>'3.2.1'!N10/'3.2.1.a'!$N$106</f>
        <v>2.4201656102334355E-2</v>
      </c>
    </row>
    <row r="11" spans="1:14" s="48" customFormat="1" ht="20" customHeight="1" x14ac:dyDescent="0.2">
      <c r="A11" s="45" t="s">
        <v>434</v>
      </c>
      <c r="B11" s="56" t="s">
        <v>435</v>
      </c>
      <c r="C11" s="145">
        <f>'3.2.1'!C11/'3.2.1.a'!$C$106</f>
        <v>1.16714326296532E-2</v>
      </c>
      <c r="D11" s="145">
        <f>'3.2.1'!D11/'3.2.1.a'!$D$106</f>
        <v>1.3049263708197773E-2</v>
      </c>
      <c r="E11" s="145">
        <f>'3.2.1'!E11/'3.2.1.a'!$E$106</f>
        <v>1.1763958763707848E-2</v>
      </c>
      <c r="F11" s="145">
        <f>'3.2.1'!F11/'3.2.1.a'!$F$106</f>
        <v>1.1594094339781218E-2</v>
      </c>
      <c r="G11" s="145">
        <f>'3.2.1'!G11/'3.2.1.a'!$G$106</f>
        <v>1.082913550950146E-2</v>
      </c>
      <c r="H11" s="145">
        <f>'3.2.1'!H11/'3.2.1.a'!$H$106</f>
        <v>9.8647416113047375E-3</v>
      </c>
      <c r="I11" s="145">
        <f>'3.2.1'!I11/'3.2.1.a'!$I$106</f>
        <v>1.0648667754183544E-2</v>
      </c>
      <c r="J11" s="145">
        <f>'3.2.1'!J11/'3.2.1.a'!$J$106</f>
        <v>1.0733649966804254E-2</v>
      </c>
      <c r="K11" s="145">
        <f>'3.2.1'!K11/'3.2.1.a'!$K$106</f>
        <v>1.0815136194275645E-2</v>
      </c>
      <c r="L11" s="145">
        <f>'3.2.1'!L11/'3.2.1.a'!$L$106</f>
        <v>1.0877369592816802E-2</v>
      </c>
      <c r="M11" s="145">
        <f>'3.2.1'!M11/'3.2.1.a'!$M$106</f>
        <v>1.0358345253131019E-2</v>
      </c>
      <c r="N11" s="145">
        <f>'3.2.1'!N11/'3.2.1.a'!$N$106</f>
        <v>1.2957997524514688E-2</v>
      </c>
    </row>
    <row r="12" spans="1:14" s="48" customFormat="1" ht="20" customHeight="1" x14ac:dyDescent="0.2">
      <c r="A12" s="45" t="s">
        <v>436</v>
      </c>
      <c r="B12" s="56" t="s">
        <v>474</v>
      </c>
      <c r="C12" s="145">
        <f>'3.2.1'!C12/'3.2.1.a'!$C$106</f>
        <v>3.4031353972505861E-5</v>
      </c>
      <c r="D12" s="145">
        <f>'3.2.1'!D12/'3.2.1.a'!$D$106</f>
        <v>3.5705797857682447E-5</v>
      </c>
      <c r="E12" s="145">
        <f>'3.2.1'!E12/'3.2.1.a'!$E$106</f>
        <v>4.5678805184474405E-5</v>
      </c>
      <c r="F12" s="145">
        <f>'3.2.1'!F12/'3.2.1.a'!$F$106</f>
        <v>3.8818161202066391E-5</v>
      </c>
      <c r="G12" s="145">
        <f>'3.2.1'!G12/'3.2.1.a'!$G$106</f>
        <v>2.4268084547494863E-8</v>
      </c>
      <c r="H12" s="145">
        <f>'3.2.1'!H12/'3.2.1.a'!$H$106</f>
        <v>4.4583622016592652E-6</v>
      </c>
      <c r="I12" s="145">
        <f>'3.2.1'!I12/'3.2.1.a'!$I$106</f>
        <v>4.9656570927538004E-6</v>
      </c>
      <c r="J12" s="145">
        <f>'3.2.1'!J12/'3.2.1.a'!$J$106</f>
        <v>6.0338915969514234E-6</v>
      </c>
      <c r="K12" s="145">
        <f>'3.2.1'!K12/'3.2.1.a'!$K$106</f>
        <v>3.2304922530828551E-6</v>
      </c>
      <c r="L12" s="145">
        <f>'3.2.1'!L12/'3.2.1.a'!$L$106</f>
        <v>3.7208943108465659E-6</v>
      </c>
      <c r="M12" s="145">
        <f>'3.2.1'!M12/'3.2.1.a'!$M$106</f>
        <v>2.658836446442405E-6</v>
      </c>
      <c r="N12" s="145">
        <f>'3.2.1'!N12/'3.2.1.a'!$N$106</f>
        <v>2.6643525218647642E-6</v>
      </c>
    </row>
    <row r="13" spans="1:14" ht="20" customHeight="1" x14ac:dyDescent="0.2">
      <c r="A13" s="38">
        <v>1113</v>
      </c>
      <c r="B13" s="39" t="s">
        <v>437</v>
      </c>
      <c r="C13" s="208">
        <f>'3.2.1'!C13/'3.2.1.a'!$C$106</f>
        <v>1.0928827321785958E-2</v>
      </c>
      <c r="D13" s="208">
        <f>'3.2.1'!D13/'3.2.1.a'!$D$106</f>
        <v>1.2743967614147943E-2</v>
      </c>
      <c r="E13" s="208">
        <f>'3.2.1'!E13/'3.2.1.a'!$E$106</f>
        <v>1.163946572876322E-2</v>
      </c>
      <c r="F13" s="208">
        <f>'3.2.1'!F13/'3.2.1.a'!$F$106</f>
        <v>1.1816536873448759E-2</v>
      </c>
      <c r="G13" s="208">
        <f>'3.2.1'!G13/'3.2.1.a'!$G$106</f>
        <v>1.210292966246135E-2</v>
      </c>
      <c r="H13" s="208">
        <f>'3.2.1'!H13/'3.2.1.a'!$H$106</f>
        <v>1.4697834052762381E-2</v>
      </c>
      <c r="I13" s="208">
        <f>'3.2.1'!I13/'3.2.1.a'!$I$106</f>
        <v>1.4890495868748613E-2</v>
      </c>
      <c r="J13" s="208">
        <f>'3.2.1'!J13/'3.2.1.a'!$J$106</f>
        <v>1.4643500546591999E-2</v>
      </c>
      <c r="K13" s="208">
        <f>'3.2.1'!K13/'3.2.1.a'!$K$106</f>
        <v>1.4229527760640456E-2</v>
      </c>
      <c r="L13" s="208">
        <f>'3.2.1'!L13/'3.2.1.a'!$L$106</f>
        <v>1.4705307075377335E-2</v>
      </c>
      <c r="M13" s="208">
        <f>'3.2.1'!M13/'3.2.1.a'!$M$106</f>
        <v>1.334881654352829E-2</v>
      </c>
      <c r="N13" s="208">
        <f>'3.2.1'!N13/'3.2.1.a'!$N$106</f>
        <v>1.3084141908865612E-2</v>
      </c>
    </row>
    <row r="14" spans="1:14" ht="20" customHeight="1" x14ac:dyDescent="0.2">
      <c r="A14" s="35">
        <v>112</v>
      </c>
      <c r="B14" s="36" t="s">
        <v>257</v>
      </c>
      <c r="C14" s="143">
        <f>'3.2.1'!C14/'3.2.1.a'!$C$106</f>
        <v>3.2247878705878022E-3</v>
      </c>
      <c r="D14" s="143">
        <f>'3.2.1'!D14/'3.2.1.a'!$D$106</f>
        <v>3.3919814411607582E-3</v>
      </c>
      <c r="E14" s="143">
        <f>'3.2.1'!E14/'3.2.1.a'!$E$106</f>
        <v>3.465924915655194E-3</v>
      </c>
      <c r="F14" s="143">
        <f>'3.2.1'!F14/'3.2.1.a'!$F$106</f>
        <v>3.5121331617150439E-3</v>
      </c>
      <c r="G14" s="143">
        <f>'3.2.1'!G14/'3.2.1.a'!$G$106</f>
        <v>3.5853063995796475E-3</v>
      </c>
      <c r="H14" s="143">
        <f>'3.2.1'!H14/'3.2.1.a'!$H$106</f>
        <v>3.600384814165347E-3</v>
      </c>
      <c r="I14" s="143">
        <f>'3.2.1'!I14/'3.2.1.a'!$I$106</f>
        <v>3.5394796967123106E-3</v>
      </c>
      <c r="J14" s="143">
        <f>'3.2.1'!J14/'3.2.1.a'!$J$106</f>
        <v>3.4518771337574742E-3</v>
      </c>
      <c r="K14" s="143">
        <f>'3.2.1'!K14/'3.2.1.a'!$K$106</f>
        <v>3.4844068541181562E-3</v>
      </c>
      <c r="L14" s="143">
        <f>'3.2.1'!L14/'3.2.1.a'!$L$106</f>
        <v>3.2803025286911279E-3</v>
      </c>
      <c r="M14" s="143">
        <f>'3.2.1'!M14/'3.2.1.a'!$M$106</f>
        <v>3.1159874979307311E-3</v>
      </c>
      <c r="N14" s="143">
        <f>'3.2.1'!N14/'3.2.1.a'!$N$106</f>
        <v>3.0211160213872009E-3</v>
      </c>
    </row>
    <row r="15" spans="1:14" s="101" customFormat="1" ht="20" customHeight="1" x14ac:dyDescent="0.2">
      <c r="A15" s="97" t="s">
        <v>438</v>
      </c>
      <c r="B15" s="98" t="s">
        <v>439</v>
      </c>
      <c r="C15" s="209">
        <f>'3.2.1'!C15/'3.2.1.a'!$C$106</f>
        <v>2.8434467638689836E-3</v>
      </c>
      <c r="D15" s="209">
        <f>'3.2.1'!D15/'3.2.1.a'!$D$106</f>
        <v>2.9968549323665075E-3</v>
      </c>
      <c r="E15" s="209">
        <f>'3.2.1'!E15/'3.2.1.a'!$E$106</f>
        <v>3.0685867956118272E-3</v>
      </c>
      <c r="F15" s="209">
        <f>'3.2.1'!F15/'3.2.1.a'!$F$106</f>
        <v>3.1060977325142701E-3</v>
      </c>
      <c r="G15" s="209">
        <f>'3.2.1'!G15/'3.2.1.a'!$G$106</f>
        <v>3.162341354399318E-3</v>
      </c>
      <c r="H15" s="209">
        <f>'3.2.1'!H15/'3.2.1.a'!$H$106</f>
        <v>3.1753820680788026E-3</v>
      </c>
      <c r="I15" s="209">
        <f>'3.2.1'!I15/'3.2.1.a'!$I$106</f>
        <v>3.1060914111193413E-3</v>
      </c>
      <c r="J15" s="209">
        <f>'3.2.1'!J15/'3.2.1.a'!$J$106</f>
        <v>3.0385261103588715E-3</v>
      </c>
      <c r="K15" s="209">
        <f>'3.2.1'!K15/'3.2.1.a'!$K$106</f>
        <v>3.1380538837596215E-3</v>
      </c>
      <c r="L15" s="209">
        <f>'3.2.1'!L15/'3.2.1.a'!$L$106</f>
        <v>2.9743004527623073E-3</v>
      </c>
      <c r="M15" s="209">
        <f>'3.2.1'!M15/'3.2.1.a'!$M$106</f>
        <v>2.8236337248532493E-3</v>
      </c>
      <c r="N15" s="209">
        <f>'3.2.1'!N15/'3.2.1.a'!$N$106</f>
        <v>2.7458968715961423E-3</v>
      </c>
    </row>
    <row r="16" spans="1:14" s="101" customFormat="1" ht="20" customHeight="1" x14ac:dyDescent="0.2">
      <c r="A16" s="97" t="s">
        <v>440</v>
      </c>
      <c r="B16" s="98" t="s">
        <v>441</v>
      </c>
      <c r="C16" s="209">
        <f>'3.2.1'!C16/'3.2.1.a'!$C$106</f>
        <v>3.8134110671881835E-4</v>
      </c>
      <c r="D16" s="209">
        <f>'3.2.1'!D16/'3.2.1.a'!$D$106</f>
        <v>3.9512650879425058E-4</v>
      </c>
      <c r="E16" s="209">
        <f>'3.2.1'!E16/'3.2.1.a'!$E$106</f>
        <v>3.9733812004336664E-4</v>
      </c>
      <c r="F16" s="209">
        <f>'3.2.1'!F16/'3.2.1.a'!$F$106</f>
        <v>4.0603542920077378E-4</v>
      </c>
      <c r="G16" s="209">
        <f>'3.2.1'!G16/'3.2.1.a'!$G$106</f>
        <v>4.2296504518032939E-4</v>
      </c>
      <c r="H16" s="209">
        <f>'3.2.1'!H16/'3.2.1.a'!$H$106</f>
        <v>4.2500274608654374E-4</v>
      </c>
      <c r="I16" s="209">
        <f>'3.2.1'!I16/'3.2.1.a'!$I$106</f>
        <v>4.333882855929694E-4</v>
      </c>
      <c r="J16" s="209">
        <f>'3.2.1'!J16/'3.2.1.a'!$J$106</f>
        <v>4.1335102339860229E-4</v>
      </c>
      <c r="K16" s="209">
        <f>'3.2.1'!K16/'3.2.1.a'!$K$106</f>
        <v>3.4635297035853503E-4</v>
      </c>
      <c r="L16" s="209">
        <f>'3.2.1'!L16/'3.2.1.a'!$L$106</f>
        <v>3.0600207592882029E-4</v>
      </c>
      <c r="M16" s="209">
        <f>'3.2.1'!M16/'3.2.1.a'!$M$106</f>
        <v>2.9235377307748188E-4</v>
      </c>
      <c r="N16" s="209">
        <f>'3.2.1'!N16/'3.2.1.a'!$N$106</f>
        <v>2.7521914979105916E-4</v>
      </c>
    </row>
    <row r="17" spans="1:14" ht="20" customHeight="1" x14ac:dyDescent="0.2">
      <c r="A17" s="35">
        <v>113</v>
      </c>
      <c r="B17" s="36" t="s">
        <v>258</v>
      </c>
      <c r="C17" s="143">
        <f>'3.2.1'!C17/'3.2.1.a'!$C$106</f>
        <v>1.3583259818258415E-4</v>
      </c>
      <c r="D17" s="143">
        <f>'3.2.1'!D17/'3.2.1.a'!$D$106</f>
        <v>1.3763544571291993E-4</v>
      </c>
      <c r="E17" s="143">
        <f>'3.2.1'!E17/'3.2.1.a'!$E$106</f>
        <v>1.4280348545514209E-4</v>
      </c>
      <c r="F17" s="143">
        <f>'3.2.1'!F17/'3.2.1.a'!$F$106</f>
        <v>1.4671966495542911E-4</v>
      </c>
      <c r="G17" s="143">
        <f>'3.2.1'!G17/'3.2.1.a'!$G$106</f>
        <v>1.6072305445467372E-4</v>
      </c>
      <c r="H17" s="143">
        <f>'3.2.1'!H17/'3.2.1.a'!$H$106</f>
        <v>1.8856668355797163E-4</v>
      </c>
      <c r="I17" s="143">
        <f>'3.2.1'!I17/'3.2.1.a'!$I$106</f>
        <v>1.8498296985259029E-4</v>
      </c>
      <c r="J17" s="143">
        <f>'3.2.1'!J17/'3.2.1.a'!$J$106</f>
        <v>1.9940673214051736E-4</v>
      </c>
      <c r="K17" s="143">
        <f>'3.2.1'!K17/'3.2.1.a'!$K$106</f>
        <v>2.0625938381451772E-4</v>
      </c>
      <c r="L17" s="143">
        <f>'3.2.1'!L17/'3.2.1.a'!$L$106</f>
        <v>2.2412382292721567E-4</v>
      </c>
      <c r="M17" s="143">
        <f>'3.2.1'!M17/'3.2.1.a'!$M$106</f>
        <v>2.3902483109935365E-4</v>
      </c>
      <c r="N17" s="143">
        <f>'3.2.1'!N17/'3.2.1.a'!$N$106</f>
        <v>2.5194611909455509E-4</v>
      </c>
    </row>
    <row r="18" spans="1:14" s="41" customFormat="1" ht="20" customHeight="1" x14ac:dyDescent="0.2">
      <c r="A18" s="38">
        <v>1131</v>
      </c>
      <c r="B18" s="39" t="s">
        <v>259</v>
      </c>
      <c r="C18" s="208">
        <f>'3.2.1'!C18/'3.2.1.a'!$C$106</f>
        <v>1.2344085157753253E-4</v>
      </c>
      <c r="D18" s="208">
        <f>'3.2.1'!D18/'3.2.1.a'!$D$106</f>
        <v>1.258517002811912E-4</v>
      </c>
      <c r="E18" s="208">
        <f>'3.2.1'!E18/'3.2.1.a'!$E$106</f>
        <v>1.2857542455283337E-4</v>
      </c>
      <c r="F18" s="208">
        <f>'3.2.1'!F18/'3.2.1.a'!$F$106</f>
        <v>1.433471280618514E-4</v>
      </c>
      <c r="G18" s="208">
        <f>'3.2.1'!G18/'3.2.1.a'!$G$106</f>
        <v>1.5587995222317953E-4</v>
      </c>
      <c r="H18" s="208">
        <f>'3.2.1'!H18/'3.2.1.a'!$H$106</f>
        <v>1.8429136305876109E-4</v>
      </c>
      <c r="I18" s="208">
        <f>'3.2.1'!I18/'3.2.1.a'!$I$106</f>
        <v>1.796709400273841E-4</v>
      </c>
      <c r="J18" s="208">
        <f>'3.2.1'!J18/'3.2.1.a'!$J$106</f>
        <v>1.9333417176184179E-4</v>
      </c>
      <c r="K18" s="208">
        <f>'3.2.1'!K18/'3.2.1.a'!$K$106</f>
        <v>2.0256913194922831E-4</v>
      </c>
      <c r="L18" s="208">
        <f>'3.2.1'!L18/'3.2.1.a'!$L$106</f>
        <v>2.2055890007228185E-4</v>
      </c>
      <c r="M18" s="208">
        <f>'3.2.1'!M18/'3.2.1.a'!$M$106</f>
        <v>2.358105377580392E-4</v>
      </c>
      <c r="N18" s="208">
        <f>'3.2.1'!N18/'3.2.1.a'!$N$106</f>
        <v>2.4966118115926167E-4</v>
      </c>
    </row>
    <row r="19" spans="1:14" s="41" customFormat="1" ht="20" customHeight="1" x14ac:dyDescent="0.2">
      <c r="A19" s="45" t="s">
        <v>468</v>
      </c>
      <c r="B19" s="56" t="s">
        <v>469</v>
      </c>
      <c r="C19" s="144">
        <f>'3.2.1'!C19/'3.2.1.a'!$C$106</f>
        <v>0</v>
      </c>
      <c r="D19" s="144">
        <f>'3.2.1'!D19/'3.2.1.a'!$D$106</f>
        <v>0</v>
      </c>
      <c r="E19" s="144">
        <f>'3.2.1'!E19/'3.2.1.a'!$E$106</f>
        <v>0</v>
      </c>
      <c r="F19" s="144">
        <f>'3.2.1'!F19/'3.2.1.a'!$F$106</f>
        <v>0</v>
      </c>
      <c r="G19" s="144">
        <f>'3.2.1'!G19/'3.2.1.a'!$G$106</f>
        <v>0</v>
      </c>
      <c r="H19" s="144">
        <f>'3.2.1'!H19/'3.2.1.a'!$H$106</f>
        <v>0</v>
      </c>
      <c r="I19" s="144">
        <f>'3.2.1'!I19/'3.2.1.a'!$I$106</f>
        <v>0</v>
      </c>
      <c r="J19" s="144">
        <f>'3.2.1'!J19/'3.2.1.a'!$J$106</f>
        <v>0</v>
      </c>
      <c r="K19" s="144">
        <f>'3.2.1'!K19/'3.2.1.a'!$K$106</f>
        <v>0</v>
      </c>
      <c r="L19" s="144">
        <f>'3.2.1'!L19/'3.2.1.a'!$L$106</f>
        <v>0</v>
      </c>
      <c r="M19" s="144">
        <f>'3.2.1'!M19/'3.2.1.a'!$M$106</f>
        <v>0</v>
      </c>
      <c r="N19" s="144">
        <f>'3.2.1'!N19/'3.2.1.a'!$N$106</f>
        <v>0</v>
      </c>
    </row>
    <row r="20" spans="1:14" s="41" customFormat="1" ht="20" customHeight="1" x14ac:dyDescent="0.2">
      <c r="A20" s="45" t="s">
        <v>470</v>
      </c>
      <c r="B20" s="56" t="s">
        <v>471</v>
      </c>
      <c r="C20" s="144">
        <f>'3.2.1'!C20/'3.2.1.a'!$C$106</f>
        <v>0</v>
      </c>
      <c r="D20" s="144">
        <f>'3.2.1'!D20/'3.2.1.a'!$D$106</f>
        <v>0</v>
      </c>
      <c r="E20" s="144">
        <f>'3.2.1'!E20/'3.2.1.a'!$E$106</f>
        <v>0</v>
      </c>
      <c r="F20" s="144">
        <f>'3.2.1'!F20/'3.2.1.a'!$F$106</f>
        <v>0</v>
      </c>
      <c r="G20" s="144">
        <f>'3.2.1'!G20/'3.2.1.a'!$G$106</f>
        <v>0</v>
      </c>
      <c r="H20" s="144">
        <f>'3.2.1'!H20/'3.2.1.a'!$H$106</f>
        <v>0</v>
      </c>
      <c r="I20" s="144">
        <f>'3.2.1'!I20/'3.2.1.a'!$I$106</f>
        <v>0</v>
      </c>
      <c r="J20" s="144">
        <f>'3.2.1'!J20/'3.2.1.a'!$J$106</f>
        <v>0</v>
      </c>
      <c r="K20" s="144">
        <f>'3.2.1'!K20/'3.2.1.a'!$K$106</f>
        <v>0</v>
      </c>
      <c r="L20" s="144">
        <f>'3.2.1'!L20/'3.2.1.a'!$L$106</f>
        <v>0</v>
      </c>
      <c r="M20" s="144">
        <f>'3.2.1'!M20/'3.2.1.a'!$M$106</f>
        <v>0</v>
      </c>
      <c r="N20" s="144">
        <f>'3.2.1'!N20/'3.2.1.a'!$N$106</f>
        <v>0</v>
      </c>
    </row>
    <row r="21" spans="1:14" s="41" customFormat="1" ht="20" customHeight="1" x14ac:dyDescent="0.2">
      <c r="A21" s="45" t="s">
        <v>472</v>
      </c>
      <c r="B21" s="56" t="s">
        <v>473</v>
      </c>
      <c r="C21" s="144">
        <f>'3.2.1'!C21/'3.2.1.a'!$C$106</f>
        <v>1.2344085157753253E-4</v>
      </c>
      <c r="D21" s="144">
        <f>'3.2.1'!D21/'3.2.1.a'!$D$106</f>
        <v>1.258517002811912E-4</v>
      </c>
      <c r="E21" s="144">
        <f>'3.2.1'!E21/'3.2.1.a'!$E$106</f>
        <v>1.2857542455283337E-4</v>
      </c>
      <c r="F21" s="144">
        <f>'3.2.1'!F21/'3.2.1.a'!$F$106</f>
        <v>1.433471280618514E-4</v>
      </c>
      <c r="G21" s="144">
        <f>'3.2.1'!G21/'3.2.1.a'!$G$106</f>
        <v>1.5587995222317953E-4</v>
      </c>
      <c r="H21" s="144">
        <f>'3.2.1'!H21/'3.2.1.a'!$H$106</f>
        <v>1.8429136305876109E-4</v>
      </c>
      <c r="I21" s="144">
        <f>'3.2.1'!I21/'3.2.1.a'!$I$106</f>
        <v>1.796709400273841E-4</v>
      </c>
      <c r="J21" s="144">
        <f>'3.2.1'!J21/'3.2.1.a'!$J$106</f>
        <v>1.9333417176184179E-4</v>
      </c>
      <c r="K21" s="144">
        <f>'3.2.1'!K21/'3.2.1.a'!$K$106</f>
        <v>2.0256913194922831E-4</v>
      </c>
      <c r="L21" s="144">
        <f>'3.2.1'!L21/'3.2.1.a'!$L$106</f>
        <v>2.2055890007228185E-4</v>
      </c>
      <c r="M21" s="144">
        <f>'3.2.1'!M21/'3.2.1.a'!$M$106</f>
        <v>2.358105377580392E-4</v>
      </c>
      <c r="N21" s="144">
        <f>'3.2.1'!N21/'3.2.1.a'!$N$106</f>
        <v>2.4966118115926167E-4</v>
      </c>
    </row>
    <row r="22" spans="1:14" s="41" customFormat="1" ht="20" customHeight="1" x14ac:dyDescent="0.2">
      <c r="A22" s="45" t="s">
        <v>475</v>
      </c>
      <c r="B22" s="56" t="s">
        <v>476</v>
      </c>
      <c r="C22" s="144">
        <f>'3.2.1'!C22/'3.2.1.a'!$C$106</f>
        <v>0</v>
      </c>
      <c r="D22" s="144">
        <f>'3.2.1'!D22/'3.2.1.a'!$D$106</f>
        <v>0</v>
      </c>
      <c r="E22" s="144">
        <f>'3.2.1'!E22/'3.2.1.a'!$E$106</f>
        <v>0</v>
      </c>
      <c r="F22" s="144">
        <f>'3.2.1'!F22/'3.2.1.a'!$F$106</f>
        <v>0</v>
      </c>
      <c r="G22" s="144">
        <f>'3.2.1'!G22/'3.2.1.a'!$G$106</f>
        <v>0</v>
      </c>
      <c r="H22" s="144">
        <f>'3.2.1'!H22/'3.2.1.a'!$H$106</f>
        <v>0</v>
      </c>
      <c r="I22" s="144">
        <f>'3.2.1'!I22/'3.2.1.a'!$I$106</f>
        <v>0</v>
      </c>
      <c r="J22" s="144">
        <f>'3.2.1'!J22/'3.2.1.a'!$J$106</f>
        <v>0</v>
      </c>
      <c r="K22" s="144">
        <f>'3.2.1'!K22/'3.2.1.a'!$K$106</f>
        <v>0</v>
      </c>
      <c r="L22" s="144">
        <f>'3.2.1'!L22/'3.2.1.a'!$L$106</f>
        <v>0</v>
      </c>
      <c r="M22" s="144">
        <f>'3.2.1'!M22/'3.2.1.a'!$M$106</f>
        <v>0</v>
      </c>
      <c r="N22" s="144">
        <f>'3.2.1'!N22/'3.2.1.a'!$N$106</f>
        <v>0</v>
      </c>
    </row>
    <row r="23" spans="1:14" s="41" customFormat="1" ht="20" customHeight="1" x14ac:dyDescent="0.2">
      <c r="A23" s="38">
        <v>1132</v>
      </c>
      <c r="B23" s="39" t="s">
        <v>260</v>
      </c>
      <c r="C23" s="208">
        <f>'3.2.1'!C23/'3.2.1.a'!$C$106</f>
        <v>0</v>
      </c>
      <c r="D23" s="208">
        <f>'3.2.1'!D23/'3.2.1.a'!$D$106</f>
        <v>0</v>
      </c>
      <c r="E23" s="208">
        <f>'3.2.1'!E23/'3.2.1.a'!$E$106</f>
        <v>0</v>
      </c>
      <c r="F23" s="208">
        <f>'3.2.1'!F23/'3.2.1.a'!$F$106</f>
        <v>0</v>
      </c>
      <c r="G23" s="208">
        <f>'3.2.1'!G23/'3.2.1.a'!$G$106</f>
        <v>0</v>
      </c>
      <c r="H23" s="208">
        <f>'3.2.1'!H23/'3.2.1.a'!$H$106</f>
        <v>0</v>
      </c>
      <c r="I23" s="208">
        <f>'3.2.1'!I23/'3.2.1.a'!$I$106</f>
        <v>0</v>
      </c>
      <c r="J23" s="208">
        <f>'3.2.1'!J23/'3.2.1.a'!$J$106</f>
        <v>0</v>
      </c>
      <c r="K23" s="208">
        <f>'3.2.1'!K23/'3.2.1.a'!$K$106</f>
        <v>0</v>
      </c>
      <c r="L23" s="208">
        <f>'3.2.1'!L23/'3.2.1.a'!$L$106</f>
        <v>0</v>
      </c>
      <c r="M23" s="208">
        <f>'3.2.1'!M23/'3.2.1.a'!$M$106</f>
        <v>0</v>
      </c>
      <c r="N23" s="208">
        <f>'3.2.1'!N23/'3.2.1.a'!$N$106</f>
        <v>0</v>
      </c>
    </row>
    <row r="24" spans="1:14" s="41" customFormat="1" ht="20" customHeight="1" x14ac:dyDescent="0.2">
      <c r="A24" s="38">
        <v>1133</v>
      </c>
      <c r="B24" s="39" t="s">
        <v>261</v>
      </c>
      <c r="C24" s="208">
        <f>'3.2.1'!C24/'3.2.1.a'!$C$106</f>
        <v>0</v>
      </c>
      <c r="D24" s="208">
        <f>'3.2.1'!D24/'3.2.1.a'!$D$106</f>
        <v>0</v>
      </c>
      <c r="E24" s="208">
        <f>'3.2.1'!E24/'3.2.1.a'!$E$106</f>
        <v>0</v>
      </c>
      <c r="F24" s="208">
        <f>'3.2.1'!F24/'3.2.1.a'!$F$106</f>
        <v>0</v>
      </c>
      <c r="G24" s="208">
        <f>'3.2.1'!G24/'3.2.1.a'!$G$106</f>
        <v>0</v>
      </c>
      <c r="H24" s="208">
        <f>'3.2.1'!H24/'3.2.1.a'!$H$106</f>
        <v>0</v>
      </c>
      <c r="I24" s="208">
        <f>'3.2.1'!I24/'3.2.1.a'!$I$106</f>
        <v>0</v>
      </c>
      <c r="J24" s="208">
        <f>'3.2.1'!J24/'3.2.1.a'!$J$106</f>
        <v>0</v>
      </c>
      <c r="K24" s="208">
        <f>'3.2.1'!K24/'3.2.1.a'!$K$106</f>
        <v>0</v>
      </c>
      <c r="L24" s="208">
        <f>'3.2.1'!L24/'3.2.1.a'!$L$106</f>
        <v>0</v>
      </c>
      <c r="M24" s="208">
        <f>'3.2.1'!M24/'3.2.1.a'!$M$106</f>
        <v>0</v>
      </c>
      <c r="N24" s="208">
        <f>'3.2.1'!N24/'3.2.1.a'!$N$106</f>
        <v>0</v>
      </c>
    </row>
    <row r="25" spans="1:14" ht="20" customHeight="1" x14ac:dyDescent="0.2">
      <c r="A25" s="45" t="s">
        <v>477</v>
      </c>
      <c r="B25" s="56" t="s">
        <v>478</v>
      </c>
      <c r="C25" s="144">
        <f>'3.2.1'!C25/'3.2.1.a'!$C$106</f>
        <v>0</v>
      </c>
      <c r="D25" s="144">
        <f>'3.2.1'!D25/'3.2.1.a'!$D$106</f>
        <v>0</v>
      </c>
      <c r="E25" s="144">
        <f>'3.2.1'!E25/'3.2.1.a'!$E$106</f>
        <v>0</v>
      </c>
      <c r="F25" s="144">
        <f>'3.2.1'!F25/'3.2.1.a'!$F$106</f>
        <v>0</v>
      </c>
      <c r="G25" s="144">
        <f>'3.2.1'!G25/'3.2.1.a'!$G$106</f>
        <v>0</v>
      </c>
      <c r="H25" s="144">
        <f>'3.2.1'!H25/'3.2.1.a'!$H$106</f>
        <v>0</v>
      </c>
      <c r="I25" s="144">
        <f>'3.2.1'!I25/'3.2.1.a'!$I$106</f>
        <v>0</v>
      </c>
      <c r="J25" s="144">
        <f>'3.2.1'!J25/'3.2.1.a'!$J$106</f>
        <v>0</v>
      </c>
      <c r="K25" s="144">
        <f>'3.2.1'!K25/'3.2.1.a'!$K$106</f>
        <v>0</v>
      </c>
      <c r="L25" s="144">
        <f>'3.2.1'!L25/'3.2.1.a'!$L$106</f>
        <v>0</v>
      </c>
      <c r="M25" s="144">
        <f>'3.2.1'!M25/'3.2.1.a'!$M$106</f>
        <v>0</v>
      </c>
      <c r="N25" s="144">
        <f>'3.2.1'!N25/'3.2.1.a'!$N$106</f>
        <v>0</v>
      </c>
    </row>
    <row r="26" spans="1:14" s="41" customFormat="1" ht="20" customHeight="1" x14ac:dyDescent="0.2">
      <c r="A26" s="38">
        <v>1135</v>
      </c>
      <c r="B26" s="39" t="s">
        <v>262</v>
      </c>
      <c r="C26" s="208">
        <f>'3.2.1'!C26/'3.2.1.a'!$C$106</f>
        <v>1.2391746605051614E-5</v>
      </c>
      <c r="D26" s="208">
        <f>'3.2.1'!D26/'3.2.1.a'!$D$106</f>
        <v>1.1783745431728766E-5</v>
      </c>
      <c r="E26" s="208">
        <f>'3.2.1'!E26/'3.2.1.a'!$E$106</f>
        <v>1.4228060902308734E-5</v>
      </c>
      <c r="F26" s="208">
        <f>'3.2.1'!F26/'3.2.1.a'!$F$106</f>
        <v>3.3725368935777288E-6</v>
      </c>
      <c r="G26" s="208">
        <f>'3.2.1'!G26/'3.2.1.a'!$G$106</f>
        <v>4.8431022314941823E-6</v>
      </c>
      <c r="H26" s="208">
        <f>'3.2.1'!H26/'3.2.1.a'!$H$106</f>
        <v>4.2753204992105287E-6</v>
      </c>
      <c r="I26" s="208">
        <f>'3.2.1'!I26/'3.2.1.a'!$I$106</f>
        <v>5.3120298252061469E-6</v>
      </c>
      <c r="J26" s="208">
        <f>'3.2.1'!J26/'3.2.1.a'!$J$106</f>
        <v>6.0725603786755767E-6</v>
      </c>
      <c r="K26" s="208">
        <f>'3.2.1'!K26/'3.2.1.a'!$K$106</f>
        <v>3.6902518652894052E-6</v>
      </c>
      <c r="L26" s="208">
        <f>'3.2.1'!L26/'3.2.1.a'!$L$106</f>
        <v>3.5649228549338208E-6</v>
      </c>
      <c r="M26" s="208">
        <f>'3.2.1'!M26/'3.2.1.a'!$M$106</f>
        <v>3.2142933413144628E-6</v>
      </c>
      <c r="N26" s="208">
        <f>'3.2.1'!N26/'3.2.1.a'!$N$106</f>
        <v>2.284937935293433E-6</v>
      </c>
    </row>
    <row r="27" spans="1:14" s="41" customFormat="1" ht="20" customHeight="1" x14ac:dyDescent="0.2">
      <c r="A27" s="38">
        <v>1136</v>
      </c>
      <c r="B27" s="39" t="s">
        <v>263</v>
      </c>
      <c r="C27" s="208">
        <f>'3.2.1'!C27/'3.2.1.a'!$C$106</f>
        <v>0</v>
      </c>
      <c r="D27" s="208">
        <f>'3.2.1'!D27/'3.2.1.a'!$D$106</f>
        <v>0</v>
      </c>
      <c r="E27" s="208">
        <f>'3.2.1'!E27/'3.2.1.a'!$E$106</f>
        <v>0</v>
      </c>
      <c r="F27" s="208">
        <f>'3.2.1'!F27/'3.2.1.a'!$F$106</f>
        <v>0</v>
      </c>
      <c r="G27" s="208">
        <f>'3.2.1'!G27/'3.2.1.a'!$G$106</f>
        <v>0</v>
      </c>
      <c r="H27" s="208">
        <f>'3.2.1'!H27/'3.2.1.a'!$H$106</f>
        <v>0</v>
      </c>
      <c r="I27" s="208">
        <f>'3.2.1'!I27/'3.2.1.a'!$I$106</f>
        <v>0</v>
      </c>
      <c r="J27" s="208">
        <f>'3.2.1'!J27/'3.2.1.a'!$J$106</f>
        <v>0</v>
      </c>
      <c r="K27" s="208">
        <f>'3.2.1'!K27/'3.2.1.a'!$K$106</f>
        <v>0</v>
      </c>
      <c r="L27" s="208">
        <f>'3.2.1'!L27/'3.2.1.a'!$L$106</f>
        <v>0</v>
      </c>
      <c r="M27" s="208">
        <f>'3.2.1'!M27/'3.2.1.a'!$M$106</f>
        <v>0</v>
      </c>
      <c r="N27" s="208">
        <f>'3.2.1'!N27/'3.2.1.a'!$N$106</f>
        <v>0</v>
      </c>
    </row>
    <row r="28" spans="1:14" ht="20" customHeight="1" x14ac:dyDescent="0.2">
      <c r="A28" s="45" t="s">
        <v>479</v>
      </c>
      <c r="B28" s="56" t="s">
        <v>480</v>
      </c>
      <c r="C28" s="144">
        <f>'3.2.1'!C28/'3.2.1.a'!$C$106</f>
        <v>0</v>
      </c>
      <c r="D28" s="144">
        <f>'3.2.1'!D28/'3.2.1.a'!$D$106</f>
        <v>0</v>
      </c>
      <c r="E28" s="144">
        <f>'3.2.1'!E28/'3.2.1.a'!$E$106</f>
        <v>0</v>
      </c>
      <c r="F28" s="144">
        <f>'3.2.1'!F28/'3.2.1.a'!$F$106</f>
        <v>0</v>
      </c>
      <c r="G28" s="144">
        <f>'3.2.1'!G28/'3.2.1.a'!$G$106</f>
        <v>0</v>
      </c>
      <c r="H28" s="144">
        <f>'3.2.1'!H28/'3.2.1.a'!$H$106</f>
        <v>0</v>
      </c>
      <c r="I28" s="144">
        <f>'3.2.1'!I28/'3.2.1.a'!$I$106</f>
        <v>0</v>
      </c>
      <c r="J28" s="144">
        <f>'3.2.1'!J28/'3.2.1.a'!$J$106</f>
        <v>0</v>
      </c>
      <c r="K28" s="144">
        <f>'3.2.1'!K28/'3.2.1.a'!$K$106</f>
        <v>0</v>
      </c>
      <c r="L28" s="144">
        <f>'3.2.1'!L28/'3.2.1.a'!$L$106</f>
        <v>0</v>
      </c>
      <c r="M28" s="144">
        <f>'3.2.1'!M28/'3.2.1.a'!$M$106</f>
        <v>0</v>
      </c>
      <c r="N28" s="144">
        <f>'3.2.1'!N28/'3.2.1.a'!$N$106</f>
        <v>0</v>
      </c>
    </row>
    <row r="29" spans="1:14" ht="20" customHeight="1" x14ac:dyDescent="0.2">
      <c r="A29" s="45" t="s">
        <v>481</v>
      </c>
      <c r="B29" s="56" t="s">
        <v>482</v>
      </c>
      <c r="C29" s="144">
        <f>'3.2.1'!C29/'3.2.1.a'!$C$106</f>
        <v>0</v>
      </c>
      <c r="D29" s="144">
        <f>'3.2.1'!D29/'3.2.1.a'!$D$106</f>
        <v>0</v>
      </c>
      <c r="E29" s="144">
        <f>'3.2.1'!E29/'3.2.1.a'!$E$106</f>
        <v>0</v>
      </c>
      <c r="F29" s="144">
        <f>'3.2.1'!F29/'3.2.1.a'!$F$106</f>
        <v>0</v>
      </c>
      <c r="G29" s="144">
        <f>'3.2.1'!G29/'3.2.1.a'!$G$106</f>
        <v>0</v>
      </c>
      <c r="H29" s="144">
        <f>'3.2.1'!H29/'3.2.1.a'!$H$106</f>
        <v>0</v>
      </c>
      <c r="I29" s="144">
        <f>'3.2.1'!I29/'3.2.1.a'!$I$106</f>
        <v>0</v>
      </c>
      <c r="J29" s="144">
        <f>'3.2.1'!J29/'3.2.1.a'!$J$106</f>
        <v>0</v>
      </c>
      <c r="K29" s="144">
        <f>'3.2.1'!K29/'3.2.1.a'!$K$106</f>
        <v>0</v>
      </c>
      <c r="L29" s="144">
        <f>'3.2.1'!L29/'3.2.1.a'!$L$106</f>
        <v>0</v>
      </c>
      <c r="M29" s="144">
        <f>'3.2.1'!M29/'3.2.1.a'!$M$106</f>
        <v>0</v>
      </c>
      <c r="N29" s="144">
        <f>'3.2.1'!N29/'3.2.1.a'!$N$106</f>
        <v>0</v>
      </c>
    </row>
    <row r="30" spans="1:14" ht="20" customHeight="1" x14ac:dyDescent="0.2">
      <c r="A30" s="35">
        <v>114</v>
      </c>
      <c r="B30" s="36" t="s">
        <v>264</v>
      </c>
      <c r="C30" s="143">
        <f>'3.2.1'!C30/'3.2.1.a'!$C$106</f>
        <v>6.7142602188428935E-2</v>
      </c>
      <c r="D30" s="143">
        <f>'3.2.1'!D30/'3.2.1.a'!$D$106</f>
        <v>6.7070635169413917E-2</v>
      </c>
      <c r="E30" s="143">
        <f>'3.2.1'!E30/'3.2.1.a'!$E$106</f>
        <v>6.5862465307311255E-2</v>
      </c>
      <c r="F30" s="143">
        <f>'3.2.1'!F30/'3.2.1.a'!$F$106</f>
        <v>6.288563471409904E-2</v>
      </c>
      <c r="G30" s="143">
        <f>'3.2.1'!G30/'3.2.1.a'!$G$106</f>
        <v>5.8670111082354266E-2</v>
      </c>
      <c r="H30" s="143">
        <f>'3.2.1'!H30/'3.2.1.a'!$H$106</f>
        <v>5.9189119893955283E-2</v>
      </c>
      <c r="I30" s="143">
        <f>'3.2.1'!I30/'3.2.1.a'!$I$106</f>
        <v>5.607567290727012E-2</v>
      </c>
      <c r="J30" s="143">
        <f>'3.2.1'!J30/'3.2.1.a'!$J$106</f>
        <v>5.7838219115904949E-2</v>
      </c>
      <c r="K30" s="143">
        <f>'3.2.1'!K30/'3.2.1.a'!$K$106</f>
        <v>5.9834680207391598E-2</v>
      </c>
      <c r="L30" s="143">
        <f>'3.2.1'!L30/'3.2.1.a'!$L$106</f>
        <v>5.5580506102242605E-2</v>
      </c>
      <c r="M30" s="143">
        <f>'3.2.1'!M30/'3.2.1.a'!$M$106</f>
        <v>4.9620978421359423E-2</v>
      </c>
      <c r="N30" s="143">
        <f>'3.2.1'!N30/'3.2.1.a'!$N$106</f>
        <v>5.5930805280053321E-2</v>
      </c>
    </row>
    <row r="31" spans="1:14" ht="20" customHeight="1" x14ac:dyDescent="0.2">
      <c r="A31" s="38">
        <v>1141</v>
      </c>
      <c r="B31" s="39" t="s">
        <v>265</v>
      </c>
      <c r="C31" s="208">
        <f>'3.2.1'!C31/'3.2.1.a'!$C$106</f>
        <v>6.1217851718817037E-2</v>
      </c>
      <c r="D31" s="208">
        <f>'3.2.1'!D31/'3.2.1.a'!$D$106</f>
        <v>6.102096596514197E-2</v>
      </c>
      <c r="E31" s="208">
        <f>'3.2.1'!E31/'3.2.1.a'!$E$106</f>
        <v>6.1237838248114129E-2</v>
      </c>
      <c r="F31" s="208">
        <f>'3.2.1'!F31/'3.2.1.a'!$F$106</f>
        <v>5.8861326712878401E-2</v>
      </c>
      <c r="G31" s="208">
        <f>'3.2.1'!G31/'3.2.1.a'!$G$106</f>
        <v>5.4825384463561888E-2</v>
      </c>
      <c r="H31" s="208">
        <f>'3.2.1'!H31/'3.2.1.a'!$H$106</f>
        <v>5.4746416522693096E-2</v>
      </c>
      <c r="I31" s="208">
        <f>'3.2.1'!I31/'3.2.1.a'!$I$106</f>
        <v>5.1324779305293965E-2</v>
      </c>
      <c r="J31" s="208">
        <f>'3.2.1'!J31/'3.2.1.a'!$J$106</f>
        <v>5.348926039121233E-2</v>
      </c>
      <c r="K31" s="208">
        <f>'3.2.1'!K31/'3.2.1.a'!$K$106</f>
        <v>5.542292944226565E-2</v>
      </c>
      <c r="L31" s="208">
        <f>'3.2.1'!L31/'3.2.1.a'!$L$106</f>
        <v>5.1923972117711811E-2</v>
      </c>
      <c r="M31" s="208">
        <f>'3.2.1'!M31/'3.2.1.a'!$M$106</f>
        <v>4.6150784559593663E-2</v>
      </c>
      <c r="N31" s="208">
        <f>'3.2.1'!N31/'3.2.1.a'!$N$106</f>
        <v>5.1650640299840199E-2</v>
      </c>
    </row>
    <row r="32" spans="1:14" ht="20" customHeight="1" x14ac:dyDescent="0.2">
      <c r="A32" s="21">
        <v>11411</v>
      </c>
      <c r="B32" s="22" t="s">
        <v>266</v>
      </c>
      <c r="C32" s="144">
        <f>'3.2.1'!C32/'3.2.1.a'!$C$106</f>
        <v>9.5948811914699679E-3</v>
      </c>
      <c r="D32" s="144">
        <f>'3.2.1'!D32/'3.2.1.a'!$D$106</f>
        <v>9.4096787177330495E-3</v>
      </c>
      <c r="E32" s="144">
        <f>'3.2.1'!E32/'3.2.1.a'!$E$106</f>
        <v>8.9939857725265648E-3</v>
      </c>
      <c r="F32" s="144">
        <f>'3.2.1'!F32/'3.2.1.a'!$F$106</f>
        <v>8.1004144576553565E-3</v>
      </c>
      <c r="G32" s="144">
        <f>'3.2.1'!G32/'3.2.1.a'!$G$106</f>
        <v>8.5143744501971208E-3</v>
      </c>
      <c r="H32" s="144">
        <f>'3.2.1'!H32/'3.2.1.a'!$H$106</f>
        <v>8.0137450220930124E-3</v>
      </c>
      <c r="I32" s="144">
        <f>'3.2.1'!I32/'3.2.1.a'!$I$106</f>
        <v>6.6755817613945228E-3</v>
      </c>
      <c r="J32" s="144">
        <f>'3.2.1'!J32/'3.2.1.a'!$J$106</f>
        <v>7.1432045430408434E-3</v>
      </c>
      <c r="K32" s="144">
        <f>'3.2.1'!K32/'3.2.1.a'!$K$106</f>
        <v>7.7076332140529431E-3</v>
      </c>
      <c r="L32" s="144">
        <f>'3.2.1'!L32/'3.2.1.a'!$L$106</f>
        <v>7.0968970054300024E-3</v>
      </c>
      <c r="M32" s="144">
        <f>'3.2.1'!M32/'3.2.1.a'!$M$106</f>
        <v>7.4849002693082069E-3</v>
      </c>
      <c r="N32" s="144">
        <f>'3.2.1'!N32/'3.2.1.a'!$N$106</f>
        <v>8.1126377336709875E-3</v>
      </c>
    </row>
    <row r="33" spans="1:14" s="48" customFormat="1" ht="20" customHeight="1" x14ac:dyDescent="0.2">
      <c r="A33" s="45" t="s">
        <v>599</v>
      </c>
      <c r="B33" s="56" t="s">
        <v>601</v>
      </c>
      <c r="C33" s="145">
        <f>'3.2.1'!C33/'3.2.1.a'!$C$106</f>
        <v>9.5948811914699679E-3</v>
      </c>
      <c r="D33" s="145">
        <f>'3.2.1'!D33/'3.2.1.a'!$D$106</f>
        <v>9.4096787177330495E-3</v>
      </c>
      <c r="E33" s="145">
        <f>'3.2.1'!E33/'3.2.1.a'!$E$106</f>
        <v>8.9939857725265648E-3</v>
      </c>
      <c r="F33" s="145">
        <f>'3.2.1'!F33/'3.2.1.a'!$F$106</f>
        <v>8.1004144576553565E-3</v>
      </c>
      <c r="G33" s="145">
        <f>'3.2.1'!G33/'3.2.1.a'!$G$106</f>
        <v>8.5143744501971208E-3</v>
      </c>
      <c r="H33" s="145">
        <f>'3.2.1'!H33/'3.2.1.a'!$H$106</f>
        <v>8.0137450220930124E-3</v>
      </c>
      <c r="I33" s="145">
        <f>'3.2.1'!I33/'3.2.1.a'!$I$106</f>
        <v>6.6755817613945228E-3</v>
      </c>
      <c r="J33" s="145">
        <f>'3.2.1'!J33/'3.2.1.a'!$J$106</f>
        <v>7.1432045430408434E-3</v>
      </c>
      <c r="K33" s="145">
        <f>'3.2.1'!K33/'3.2.1.a'!$K$106</f>
        <v>7.7076332140529431E-3</v>
      </c>
      <c r="L33" s="145">
        <f>'3.2.1'!L33/'3.2.1.a'!$L$106</f>
        <v>7.0968970054300024E-3</v>
      </c>
      <c r="M33" s="145">
        <f>'3.2.1'!M33/'3.2.1.a'!$M$106</f>
        <v>7.4849002693082069E-3</v>
      </c>
      <c r="N33" s="145">
        <f>'3.2.1'!N33/'3.2.1.a'!$N$106</f>
        <v>8.1126377336709875E-3</v>
      </c>
    </row>
    <row r="34" spans="1:14" s="48" customFormat="1" ht="20" customHeight="1" x14ac:dyDescent="0.2">
      <c r="A34" s="45" t="s">
        <v>600</v>
      </c>
      <c r="B34" s="56" t="s">
        <v>483</v>
      </c>
      <c r="C34" s="145">
        <f>'3.2.1'!C34/'3.2.1.a'!$C$106</f>
        <v>0</v>
      </c>
      <c r="D34" s="145">
        <f>'3.2.1'!D34/'3.2.1.a'!$D$106</f>
        <v>0</v>
      </c>
      <c r="E34" s="145">
        <f>'3.2.1'!E34/'3.2.1.a'!$E$106</f>
        <v>0</v>
      </c>
      <c r="F34" s="145">
        <f>'3.2.1'!F34/'3.2.1.a'!$F$106</f>
        <v>0</v>
      </c>
      <c r="G34" s="145">
        <f>'3.2.1'!G34/'3.2.1.a'!$G$106</f>
        <v>0</v>
      </c>
      <c r="H34" s="145">
        <f>'3.2.1'!H34/'3.2.1.a'!$H$106</f>
        <v>0</v>
      </c>
      <c r="I34" s="145">
        <f>'3.2.1'!I34/'3.2.1.a'!$I$106</f>
        <v>0</v>
      </c>
      <c r="J34" s="145">
        <f>'3.2.1'!J34/'3.2.1.a'!$J$106</f>
        <v>0</v>
      </c>
      <c r="K34" s="145">
        <f>'3.2.1'!K34/'3.2.1.a'!$K$106</f>
        <v>0</v>
      </c>
      <c r="L34" s="145">
        <f>'3.2.1'!L34/'3.2.1.a'!$L$106</f>
        <v>0</v>
      </c>
      <c r="M34" s="145">
        <f>'3.2.1'!M34/'3.2.1.a'!$M$106</f>
        <v>0</v>
      </c>
      <c r="N34" s="145">
        <f>'3.2.1'!N34/'3.2.1.a'!$N$106</f>
        <v>0</v>
      </c>
    </row>
    <row r="35" spans="1:14" ht="20" customHeight="1" x14ac:dyDescent="0.2">
      <c r="A35" s="21">
        <v>11412</v>
      </c>
      <c r="B35" s="22" t="s">
        <v>602</v>
      </c>
      <c r="C35" s="144">
        <f>'3.2.1'!C35/'3.2.1.a'!$C$106</f>
        <v>0</v>
      </c>
      <c r="D35" s="144">
        <f>'3.2.1'!D35/'3.2.1.a'!$D$106</f>
        <v>0</v>
      </c>
      <c r="E35" s="144">
        <f>'3.2.1'!E35/'3.2.1.a'!$E$106</f>
        <v>0</v>
      </c>
      <c r="F35" s="144">
        <f>'3.2.1'!F35/'3.2.1.a'!$F$106</f>
        <v>0</v>
      </c>
      <c r="G35" s="144">
        <f>'3.2.1'!G35/'3.2.1.a'!$G$106</f>
        <v>0</v>
      </c>
      <c r="H35" s="144">
        <f>'3.2.1'!H35/'3.2.1.a'!$H$106</f>
        <v>0</v>
      </c>
      <c r="I35" s="144">
        <f>'3.2.1'!I35/'3.2.1.a'!$I$106</f>
        <v>0</v>
      </c>
      <c r="J35" s="144">
        <f>'3.2.1'!J35/'3.2.1.a'!$J$106</f>
        <v>0</v>
      </c>
      <c r="K35" s="144">
        <f>'3.2.1'!K35/'3.2.1.a'!$K$106</f>
        <v>0</v>
      </c>
      <c r="L35" s="144">
        <f>'3.2.1'!L35/'3.2.1.a'!$L$106</f>
        <v>0</v>
      </c>
      <c r="M35" s="144">
        <f>'3.2.1'!M35/'3.2.1.a'!$M$106</f>
        <v>0</v>
      </c>
      <c r="N35" s="144">
        <f>'3.2.1'!N35/'3.2.1.a'!$N$106</f>
        <v>0</v>
      </c>
    </row>
    <row r="36" spans="1:14" ht="20" customHeight="1" x14ac:dyDescent="0.2">
      <c r="A36" s="21">
        <v>11413</v>
      </c>
      <c r="B36" s="22" t="s">
        <v>267</v>
      </c>
      <c r="C36" s="144">
        <f>'3.2.1'!C36/'3.2.1.a'!$C$106</f>
        <v>4.4805320915072055E-2</v>
      </c>
      <c r="D36" s="144">
        <f>'3.2.1'!D36/'3.2.1.a'!$D$106</f>
        <v>4.4327480519753527E-2</v>
      </c>
      <c r="E36" s="144">
        <f>'3.2.1'!E36/'3.2.1.a'!$E$106</f>
        <v>4.5831696187789213E-2</v>
      </c>
      <c r="F36" s="144">
        <f>'3.2.1'!F36/'3.2.1.a'!$F$106</f>
        <v>4.5290971592893262E-2</v>
      </c>
      <c r="G36" s="144">
        <f>'3.2.1'!G36/'3.2.1.a'!$G$106</f>
        <v>4.1162629140680744E-2</v>
      </c>
      <c r="H36" s="144">
        <f>'3.2.1'!H36/'3.2.1.a'!$H$106</f>
        <v>4.0947559866085718E-2</v>
      </c>
      <c r="I36" s="144">
        <f>'3.2.1'!I36/'3.2.1.a'!$I$106</f>
        <v>3.9282607585677441E-2</v>
      </c>
      <c r="J36" s="144">
        <f>'3.2.1'!J36/'3.2.1.a'!$J$106</f>
        <v>4.1079452115240271E-2</v>
      </c>
      <c r="K36" s="144">
        <f>'3.2.1'!K36/'3.2.1.a'!$K$106</f>
        <v>4.2487344667424598E-2</v>
      </c>
      <c r="L36" s="144">
        <f>'3.2.1'!L36/'3.2.1.a'!$L$106</f>
        <v>3.9290421840978321E-2</v>
      </c>
      <c r="M36" s="144">
        <f>'3.2.1'!M36/'3.2.1.a'!$M$106</f>
        <v>3.5726747278239442E-2</v>
      </c>
      <c r="N36" s="144">
        <f>'3.2.1'!N36/'3.2.1.a'!$N$106</f>
        <v>3.7892394265780595E-2</v>
      </c>
    </row>
    <row r="37" spans="1:14" s="48" customFormat="1" ht="20" customHeight="1" x14ac:dyDescent="0.2">
      <c r="A37" s="45" t="s">
        <v>442</v>
      </c>
      <c r="B37" s="56" t="s">
        <v>443</v>
      </c>
      <c r="C37" s="145">
        <f>'3.2.1'!C37/'3.2.1.a'!$C$106</f>
        <v>3.5779919448802287E-2</v>
      </c>
      <c r="D37" s="145">
        <f>'3.2.1'!D37/'3.2.1.a'!$D$106</f>
        <v>3.6251579307007481E-2</v>
      </c>
      <c r="E37" s="145">
        <f>'3.2.1'!E37/'3.2.1.a'!$E$106</f>
        <v>3.7391275783480379E-2</v>
      </c>
      <c r="F37" s="145">
        <f>'3.2.1'!F37/'3.2.1.a'!$F$106</f>
        <v>3.7181670761693583E-2</v>
      </c>
      <c r="G37" s="145">
        <f>'3.2.1'!G37/'3.2.1.a'!$G$106</f>
        <v>3.3711307213223574E-2</v>
      </c>
      <c r="H37" s="145">
        <f>'3.2.1'!H37/'3.2.1.a'!$H$106</f>
        <v>3.3336074189329941E-2</v>
      </c>
      <c r="I37" s="145">
        <f>'3.2.1'!I37/'3.2.1.a'!$I$106</f>
        <v>3.2143361725692127E-2</v>
      </c>
      <c r="J37" s="145">
        <f>'3.2.1'!J37/'3.2.1.a'!$J$106</f>
        <v>3.3660399573636229E-2</v>
      </c>
      <c r="K37" s="145">
        <f>'3.2.1'!K37/'3.2.1.a'!$K$106</f>
        <v>3.4877500802519536E-2</v>
      </c>
      <c r="L37" s="145">
        <f>'3.2.1'!L37/'3.2.1.a'!$L$106</f>
        <v>3.2124466318958211E-2</v>
      </c>
      <c r="M37" s="145">
        <f>'3.2.1'!M37/'3.2.1.a'!$M$106</f>
        <v>2.9273399462453539E-2</v>
      </c>
      <c r="N37" s="145">
        <f>'3.2.1'!N37/'3.2.1.a'!$N$106</f>
        <v>3.107380515385581E-2</v>
      </c>
    </row>
    <row r="38" spans="1:14" s="48" customFormat="1" ht="20" customHeight="1" x14ac:dyDescent="0.2">
      <c r="A38" s="45" t="s">
        <v>444</v>
      </c>
      <c r="B38" s="56" t="s">
        <v>445</v>
      </c>
      <c r="C38" s="145">
        <f>'3.2.1'!C38/'3.2.1.a'!$C$106</f>
        <v>8.6946471585422694E-3</v>
      </c>
      <c r="D38" s="145">
        <f>'3.2.1'!D38/'3.2.1.a'!$D$106</f>
        <v>7.721049498764049E-3</v>
      </c>
      <c r="E38" s="145">
        <f>'3.2.1'!E38/'3.2.1.a'!$E$106</f>
        <v>8.0895804032682841E-3</v>
      </c>
      <c r="F38" s="145">
        <f>'3.2.1'!F38/'3.2.1.a'!$F$106</f>
        <v>7.775112260497233E-3</v>
      </c>
      <c r="G38" s="145">
        <f>'3.2.1'!G38/'3.2.1.a'!$G$106</f>
        <v>7.1243078644789804E-3</v>
      </c>
      <c r="H38" s="145">
        <f>'3.2.1'!H38/'3.2.1.a'!$H$106</f>
        <v>7.3008035889798135E-3</v>
      </c>
      <c r="I38" s="145">
        <f>'3.2.1'!I38/'3.2.1.a'!$I$106</f>
        <v>6.8508285566427542E-3</v>
      </c>
      <c r="J38" s="145">
        <f>'3.2.1'!J38/'3.2.1.a'!$J$106</f>
        <v>7.1447330425410327E-3</v>
      </c>
      <c r="K38" s="145">
        <f>'3.2.1'!K38/'3.2.1.a'!$K$106</f>
        <v>7.3781924660268824E-3</v>
      </c>
      <c r="L38" s="145">
        <f>'3.2.1'!L38/'3.2.1.a'!$L$106</f>
        <v>6.954852620450226E-3</v>
      </c>
      <c r="M38" s="145">
        <f>'3.2.1'!M38/'3.2.1.a'!$M$106</f>
        <v>6.2437783305432856E-3</v>
      </c>
      <c r="N38" s="145">
        <f>'3.2.1'!N38/'3.2.1.a'!$N$106</f>
        <v>6.6378952569137121E-3</v>
      </c>
    </row>
    <row r="39" spans="1:14" s="48" customFormat="1" ht="20" customHeight="1" x14ac:dyDescent="0.2">
      <c r="A39" s="45" t="s">
        <v>446</v>
      </c>
      <c r="B39" s="56" t="s">
        <v>485</v>
      </c>
      <c r="C39" s="145">
        <f>'3.2.1'!C39/'3.2.1.a'!$C$106</f>
        <v>0</v>
      </c>
      <c r="D39" s="145">
        <f>'3.2.1'!D39/'3.2.1.a'!$D$106</f>
        <v>0</v>
      </c>
      <c r="E39" s="145">
        <f>'3.2.1'!E39/'3.2.1.a'!$E$106</f>
        <v>0</v>
      </c>
      <c r="F39" s="145">
        <f>'3.2.1'!F39/'3.2.1.a'!$F$106</f>
        <v>0</v>
      </c>
      <c r="G39" s="145">
        <f>'3.2.1'!G39/'3.2.1.a'!$G$106</f>
        <v>0</v>
      </c>
      <c r="H39" s="145">
        <f>'3.2.1'!H39/'3.2.1.a'!$H$106</f>
        <v>0</v>
      </c>
      <c r="I39" s="145">
        <f>'3.2.1'!I39/'3.2.1.a'!$I$106</f>
        <v>0</v>
      </c>
      <c r="J39" s="145">
        <f>'3.2.1'!J39/'3.2.1.a'!$J$106</f>
        <v>0</v>
      </c>
      <c r="K39" s="145">
        <f>'3.2.1'!K39/'3.2.1.a'!$K$106</f>
        <v>0</v>
      </c>
      <c r="L39" s="145">
        <f>'3.2.1'!L39/'3.2.1.a'!$L$106</f>
        <v>0</v>
      </c>
      <c r="M39" s="145">
        <f>'3.2.1'!M39/'3.2.1.a'!$M$106</f>
        <v>0</v>
      </c>
      <c r="N39" s="145">
        <f>'3.2.1'!N39/'3.2.1.a'!$N$106</f>
        <v>0</v>
      </c>
    </row>
    <row r="40" spans="1:14" s="48" customFormat="1" ht="20" customHeight="1" x14ac:dyDescent="0.2">
      <c r="A40" s="45" t="s">
        <v>484</v>
      </c>
      <c r="B40" s="56" t="s">
        <v>447</v>
      </c>
      <c r="C40" s="145">
        <f>'3.2.1'!C40/'3.2.1.a'!$C$106</f>
        <v>3.3075430772750439E-4</v>
      </c>
      <c r="D40" s="145">
        <f>'3.2.1'!D40/'3.2.1.a'!$D$106</f>
        <v>3.5485171398200611E-4</v>
      </c>
      <c r="E40" s="145">
        <f>'3.2.1'!E40/'3.2.1.a'!$E$106</f>
        <v>3.5084000104055029E-4</v>
      </c>
      <c r="F40" s="145">
        <f>'3.2.1'!F40/'3.2.1.a'!$F$106</f>
        <v>3.3418857070244517E-4</v>
      </c>
      <c r="G40" s="145">
        <f>'3.2.1'!G40/'3.2.1.a'!$G$106</f>
        <v>3.2701406297818997E-4</v>
      </c>
      <c r="H40" s="145">
        <f>'3.2.1'!H40/'3.2.1.a'!$H$106</f>
        <v>3.1068208777596668E-4</v>
      </c>
      <c r="I40" s="145">
        <f>'3.2.1'!I40/'3.2.1.a'!$I$106</f>
        <v>2.884173033425592E-4</v>
      </c>
      <c r="J40" s="145">
        <f>'3.2.1'!J40/'3.2.1.a'!$J$106</f>
        <v>2.7431949906301468E-4</v>
      </c>
      <c r="K40" s="145">
        <f>'3.2.1'!K40/'3.2.1.a'!$K$106</f>
        <v>2.3165139887817792E-4</v>
      </c>
      <c r="L40" s="145">
        <f>'3.2.1'!L40/'3.2.1.a'!$L$106</f>
        <v>2.111029015698869E-4</v>
      </c>
      <c r="M40" s="145">
        <f>'3.2.1'!M40/'3.2.1.a'!$M$106</f>
        <v>2.095694852426109E-4</v>
      </c>
      <c r="N40" s="145">
        <f>'3.2.1'!N40/'3.2.1.a'!$N$106</f>
        <v>1.8069385501106629E-4</v>
      </c>
    </row>
    <row r="41" spans="1:14" ht="20" customHeight="1" x14ac:dyDescent="0.2">
      <c r="A41" s="21">
        <v>11414</v>
      </c>
      <c r="B41" s="22" t="s">
        <v>448</v>
      </c>
      <c r="C41" s="144">
        <f>'3.2.1'!C41/'3.2.1.a'!$C$106</f>
        <v>6.8176496122750079E-3</v>
      </c>
      <c r="D41" s="144">
        <f>'3.2.1'!D41/'3.2.1.a'!$D$106</f>
        <v>7.2838067276554007E-3</v>
      </c>
      <c r="E41" s="144">
        <f>'3.2.1'!E41/'3.2.1.a'!$E$106</f>
        <v>6.4121562877983533E-3</v>
      </c>
      <c r="F41" s="144">
        <f>'3.2.1'!F41/'3.2.1.a'!$F$106</f>
        <v>5.4699406623297721E-3</v>
      </c>
      <c r="G41" s="144">
        <f>'3.2.1'!G41/'3.2.1.a'!$G$106</f>
        <v>5.1483808726840311E-3</v>
      </c>
      <c r="H41" s="144">
        <f>'3.2.1'!H41/'3.2.1.a'!$H$106</f>
        <v>5.785111634514368E-3</v>
      </c>
      <c r="I41" s="144">
        <f>'3.2.1'!I41/'3.2.1.a'!$I$106</f>
        <v>5.3665899582219971E-3</v>
      </c>
      <c r="J41" s="144">
        <f>'3.2.1'!J41/'3.2.1.a'!$J$106</f>
        <v>5.2666037329312044E-3</v>
      </c>
      <c r="K41" s="144">
        <f>'3.2.1'!K41/'3.2.1.a'!$K$106</f>
        <v>5.227951560788111E-3</v>
      </c>
      <c r="L41" s="144">
        <f>'3.2.1'!L41/'3.2.1.a'!$L$106</f>
        <v>5.5366532713034865E-3</v>
      </c>
      <c r="M41" s="144">
        <f>'3.2.1'!M41/'3.2.1.a'!$M$106</f>
        <v>2.9391370120460149E-3</v>
      </c>
      <c r="N41" s="144">
        <f>'3.2.1'!N41/'3.2.1.a'!$N$106</f>
        <v>5.6456083003886175E-3</v>
      </c>
    </row>
    <row r="42" spans="1:14" ht="20" customHeight="1" x14ac:dyDescent="0.2">
      <c r="A42" s="38">
        <v>1142</v>
      </c>
      <c r="B42" s="39" t="s">
        <v>449</v>
      </c>
      <c r="C42" s="208">
        <f>'3.2.1'!C42/'3.2.1.a'!$C$106</f>
        <v>1.996514904740202E-3</v>
      </c>
      <c r="D42" s="208">
        <f>'3.2.1'!D42/'3.2.1.a'!$D$106</f>
        <v>2.0470175235205706E-3</v>
      </c>
      <c r="E42" s="208">
        <f>'3.2.1'!E42/'3.2.1.a'!$E$106</f>
        <v>5.9927960286286334E-4</v>
      </c>
      <c r="F42" s="208">
        <f>'3.2.1'!F42/'3.2.1.a'!$F$106</f>
        <v>1.3775168820015084E-4</v>
      </c>
      <c r="G42" s="208">
        <f>'3.2.1'!G42/'3.2.1.a'!$G$106</f>
        <v>4.2411453043483829E-6</v>
      </c>
      <c r="H42" s="208">
        <f>'3.2.1'!H42/'3.2.1.a'!$H$106</f>
        <v>5.455800955687718E-4</v>
      </c>
      <c r="I42" s="208">
        <f>'3.2.1'!I42/'3.2.1.a'!$I$106</f>
        <v>9.572380011462153E-4</v>
      </c>
      <c r="J42" s="208">
        <f>'3.2.1'!J42/'3.2.1.a'!$J$106</f>
        <v>8.8397028958258164E-4</v>
      </c>
      <c r="K42" s="208">
        <f>'3.2.1'!K42/'3.2.1.a'!$K$106</f>
        <v>5.6082974188697806E-4</v>
      </c>
      <c r="L42" s="208">
        <f>'3.2.1'!L42/'3.2.1.a'!$L$106</f>
        <v>3.7564290753540575E-4</v>
      </c>
      <c r="M42" s="208">
        <f>'3.2.1'!M42/'3.2.1.a'!$M$106</f>
        <v>2.6589371739035823E-4</v>
      </c>
      <c r="N42" s="208">
        <f>'3.2.1'!N42/'3.2.1.a'!$N$106</f>
        <v>2.2170867409490651E-4</v>
      </c>
    </row>
    <row r="43" spans="1:14" ht="20" customHeight="1" x14ac:dyDescent="0.2">
      <c r="A43" s="38">
        <v>1143</v>
      </c>
      <c r="B43" s="39" t="s">
        <v>268</v>
      </c>
      <c r="C43" s="208">
        <f>'3.2.1'!C43/'3.2.1.a'!$C$106</f>
        <v>0</v>
      </c>
      <c r="D43" s="208">
        <f>'3.2.1'!D43/'3.2.1.a'!$D$106</f>
        <v>0</v>
      </c>
      <c r="E43" s="208">
        <f>'3.2.1'!E43/'3.2.1.a'!$E$106</f>
        <v>0</v>
      </c>
      <c r="F43" s="208">
        <f>'3.2.1'!F43/'3.2.1.a'!$F$106</f>
        <v>0</v>
      </c>
      <c r="G43" s="208">
        <f>'3.2.1'!G43/'3.2.1.a'!$G$106</f>
        <v>0</v>
      </c>
      <c r="H43" s="208">
        <f>'3.2.1'!H43/'3.2.1.a'!$H$106</f>
        <v>0</v>
      </c>
      <c r="I43" s="208">
        <f>'3.2.1'!I43/'3.2.1.a'!$I$106</f>
        <v>0</v>
      </c>
      <c r="J43" s="208">
        <f>'3.2.1'!J43/'3.2.1.a'!$J$106</f>
        <v>0</v>
      </c>
      <c r="K43" s="208">
        <f>'3.2.1'!K43/'3.2.1.a'!$K$106</f>
        <v>0</v>
      </c>
      <c r="L43" s="208">
        <f>'3.2.1'!L43/'3.2.1.a'!$L$106</f>
        <v>0</v>
      </c>
      <c r="M43" s="208">
        <f>'3.2.1'!M43/'3.2.1.a'!$M$106</f>
        <v>0</v>
      </c>
      <c r="N43" s="208">
        <f>'3.2.1'!N43/'3.2.1.a'!$N$106</f>
        <v>0</v>
      </c>
    </row>
    <row r="44" spans="1:14" ht="20" customHeight="1" x14ac:dyDescent="0.2">
      <c r="A44" s="38">
        <v>1144</v>
      </c>
      <c r="B44" s="39" t="s">
        <v>269</v>
      </c>
      <c r="C44" s="208">
        <f>'3.2.1'!C44/'3.2.1.a'!$C$106</f>
        <v>2.4549584417039578E-3</v>
      </c>
      <c r="D44" s="208">
        <f>'3.2.1'!D44/'3.2.1.a'!$D$106</f>
        <v>2.4328844762637265E-3</v>
      </c>
      <c r="E44" s="208">
        <f>'3.2.1'!E44/'3.2.1.a'!$E$106</f>
        <v>2.5189147159214585E-3</v>
      </c>
      <c r="F44" s="208">
        <f>'3.2.1'!F44/'3.2.1.a'!$F$106</f>
        <v>2.558006698216808E-3</v>
      </c>
      <c r="G44" s="208">
        <f>'3.2.1'!G44/'3.2.1.a'!$G$106</f>
        <v>2.528329691641375E-3</v>
      </c>
      <c r="H44" s="208">
        <f>'3.2.1'!H44/'3.2.1.a'!$H$106</f>
        <v>2.6106222428515227E-3</v>
      </c>
      <c r="I44" s="208">
        <f>'3.2.1'!I44/'3.2.1.a'!$I$106</f>
        <v>2.3165862102748494E-3</v>
      </c>
      <c r="J44" s="208">
        <f>'3.2.1'!J44/'3.2.1.a'!$J$106</f>
        <v>2.1381567232148218E-3</v>
      </c>
      <c r="K44" s="208">
        <f>'3.2.1'!K44/'3.2.1.a'!$K$106</f>
        <v>2.1483217291213873E-3</v>
      </c>
      <c r="L44" s="208">
        <f>'3.2.1'!L44/'3.2.1.a'!$L$106</f>
        <v>2.043778567386341E-3</v>
      </c>
      <c r="M44" s="208">
        <f>'3.2.1'!M44/'3.2.1.a'!$M$106</f>
        <v>2.2955751274309133E-3</v>
      </c>
      <c r="N44" s="208">
        <f>'3.2.1'!N44/'3.2.1.a'!$N$106</f>
        <v>3.1260523440098439E-3</v>
      </c>
    </row>
    <row r="45" spans="1:14" s="48" customFormat="1" ht="20" customHeight="1" x14ac:dyDescent="0.2">
      <c r="A45" s="45" t="s">
        <v>450</v>
      </c>
      <c r="B45" s="56" t="s">
        <v>451</v>
      </c>
      <c r="C45" s="145">
        <f>'3.2.1'!C45/'3.2.1.a'!$C$106</f>
        <v>7.6671934691715854E-4</v>
      </c>
      <c r="D45" s="145">
        <f>'3.2.1'!D45/'3.2.1.a'!$D$106</f>
        <v>7.3834952319518728E-4</v>
      </c>
      <c r="E45" s="145">
        <f>'3.2.1'!E45/'3.2.1.a'!$E$106</f>
        <v>7.4068181492950851E-4</v>
      </c>
      <c r="F45" s="145">
        <f>'3.2.1'!F45/'3.2.1.a'!$F$106</f>
        <v>7.1054928817494277E-4</v>
      </c>
      <c r="G45" s="145">
        <f>'3.2.1'!G45/'3.2.1.a'!$G$106</f>
        <v>7.7674454432316716E-4</v>
      </c>
      <c r="H45" s="145">
        <f>'3.2.1'!H45/'3.2.1.a'!$H$106</f>
        <v>8.4824855056892456E-4</v>
      </c>
      <c r="I45" s="145">
        <f>'3.2.1'!I45/'3.2.1.a'!$I$106</f>
        <v>6.7858458405430382E-4</v>
      </c>
      <c r="J45" s="145">
        <f>'3.2.1'!J45/'3.2.1.a'!$J$106</f>
        <v>6.9454449963928314E-4</v>
      </c>
      <c r="K45" s="145">
        <f>'3.2.1'!K45/'3.2.1.a'!$K$106</f>
        <v>6.5229449350891135E-4</v>
      </c>
      <c r="L45" s="145">
        <f>'3.2.1'!L45/'3.2.1.a'!$L$106</f>
        <v>3.7915069981706907E-4</v>
      </c>
      <c r="M45" s="145">
        <f>'3.2.1'!M45/'3.2.1.a'!$M$106</f>
        <v>3.8879667409608018E-4</v>
      </c>
      <c r="N45" s="145">
        <f>'3.2.1'!N45/'3.2.1.a'!$N$106</f>
        <v>3.5535908335743225E-4</v>
      </c>
    </row>
    <row r="46" spans="1:14" s="48" customFormat="1" ht="20" customHeight="1" x14ac:dyDescent="0.2">
      <c r="A46" s="45" t="s">
        <v>452</v>
      </c>
      <c r="B46" s="56" t="s">
        <v>453</v>
      </c>
      <c r="C46" s="145">
        <f>'3.2.1'!C46/'3.2.1.a'!$C$106</f>
        <v>7.2839391030835748E-4</v>
      </c>
      <c r="D46" s="145">
        <f>'3.2.1'!D46/'3.2.1.a'!$D$106</f>
        <v>7.4693280168641588E-4</v>
      </c>
      <c r="E46" s="145">
        <f>'3.2.1'!E46/'3.2.1.a'!$E$106</f>
        <v>7.3070698037077655E-4</v>
      </c>
      <c r="F46" s="145">
        <f>'3.2.1'!F46/'3.2.1.a'!$F$106</f>
        <v>7.4797070993820071E-4</v>
      </c>
      <c r="G46" s="145">
        <f>'3.2.1'!G46/'3.2.1.a'!$G$106</f>
        <v>7.1728448379317143E-4</v>
      </c>
      <c r="H46" s="145">
        <f>'3.2.1'!H46/'3.2.1.a'!$H$106</f>
        <v>7.0744696908679381E-4</v>
      </c>
      <c r="I46" s="145">
        <f>'3.2.1'!I46/'3.2.1.a'!$I$106</f>
        <v>6.7675915507052747E-4</v>
      </c>
      <c r="J46" s="145">
        <f>'3.2.1'!J46/'3.2.1.a'!$J$106</f>
        <v>5.0133297628919711E-4</v>
      </c>
      <c r="K46" s="145">
        <f>'3.2.1'!K46/'3.2.1.a'!$K$106</f>
        <v>3.3012329633569631E-4</v>
      </c>
      <c r="L46" s="145">
        <f>'3.2.1'!L46/'3.2.1.a'!$L$106</f>
        <v>1.3901919590950546E-4</v>
      </c>
      <c r="M46" s="145">
        <f>'3.2.1'!M46/'3.2.1.a'!$M$106</f>
        <v>2.3229437391991953E-5</v>
      </c>
      <c r="N46" s="145">
        <f>'3.2.1'!N46/'3.2.1.a'!$N$106</f>
        <v>1.5084046055701433E-6</v>
      </c>
    </row>
    <row r="47" spans="1:14" s="48" customFormat="1" ht="20" customHeight="1" x14ac:dyDescent="0.2">
      <c r="A47" s="45" t="s">
        <v>454</v>
      </c>
      <c r="B47" s="56" t="s">
        <v>455</v>
      </c>
      <c r="C47" s="145">
        <f>'3.2.1'!C47/'3.2.1.a'!$C$106</f>
        <v>3.117710547352997E-4</v>
      </c>
      <c r="D47" s="145">
        <f>'3.2.1'!D47/'3.2.1.a'!$D$106</f>
        <v>3.443760363857634E-4</v>
      </c>
      <c r="E47" s="145">
        <f>'3.2.1'!E47/'3.2.1.a'!$E$106</f>
        <v>4.0758901974968635E-4</v>
      </c>
      <c r="F47" s="145">
        <f>'3.2.1'!F47/'3.2.1.a'!$F$106</f>
        <v>4.1721028759556905E-4</v>
      </c>
      <c r="G47" s="145">
        <f>'3.2.1'!G47/'3.2.1.a'!$G$106</f>
        <v>4.3238652057388244E-4</v>
      </c>
      <c r="H47" s="145">
        <f>'3.2.1'!H47/'3.2.1.a'!$H$106</f>
        <v>4.9758713521344251E-4</v>
      </c>
      <c r="I47" s="145">
        <f>'3.2.1'!I47/'3.2.1.a'!$I$106</f>
        <v>4.6894161045649547E-4</v>
      </c>
      <c r="J47" s="145">
        <f>'3.2.1'!J47/'3.2.1.a'!$J$106</f>
        <v>4.5724536288552507E-4</v>
      </c>
      <c r="K47" s="145">
        <f>'3.2.1'!K47/'3.2.1.a'!$K$106</f>
        <v>5.8493758822959156E-4</v>
      </c>
      <c r="L47" s="145">
        <f>'3.2.1'!L47/'3.2.1.a'!$L$106</f>
        <v>6.9387761409697582E-4</v>
      </c>
      <c r="M47" s="145">
        <f>'3.2.1'!M47/'3.2.1.a'!$M$106</f>
        <v>7.9003622984714667E-4</v>
      </c>
      <c r="N47" s="145">
        <f>'3.2.1'!N47/'3.2.1.a'!$N$106</f>
        <v>8.7387036514703046E-4</v>
      </c>
    </row>
    <row r="48" spans="1:14" s="48" customFormat="1" ht="20" customHeight="1" x14ac:dyDescent="0.2">
      <c r="A48" s="45" t="s">
        <v>456</v>
      </c>
      <c r="B48" s="56" t="s">
        <v>486</v>
      </c>
      <c r="C48" s="145">
        <f>'3.2.1'!C48/'3.2.1.a'!$C$106</f>
        <v>0</v>
      </c>
      <c r="D48" s="145">
        <f>'3.2.1'!D48/'3.2.1.a'!$D$106</f>
        <v>0</v>
      </c>
      <c r="E48" s="145">
        <f>'3.2.1'!E48/'3.2.1.a'!$E$106</f>
        <v>0</v>
      </c>
      <c r="F48" s="145">
        <f>'3.2.1'!F48/'3.2.1.a'!$F$106</f>
        <v>0</v>
      </c>
      <c r="G48" s="145">
        <f>'3.2.1'!G48/'3.2.1.a'!$G$106</f>
        <v>0</v>
      </c>
      <c r="H48" s="145">
        <f>'3.2.1'!H48/'3.2.1.a'!$H$106</f>
        <v>0</v>
      </c>
      <c r="I48" s="145">
        <f>'3.2.1'!I48/'3.2.1.a'!$I$106</f>
        <v>0</v>
      </c>
      <c r="J48" s="145">
        <f>'3.2.1'!J48/'3.2.1.a'!$J$106</f>
        <v>0</v>
      </c>
      <c r="K48" s="145">
        <f>'3.2.1'!K48/'3.2.1.a'!$K$106</f>
        <v>0</v>
      </c>
      <c r="L48" s="145">
        <f>'3.2.1'!L48/'3.2.1.a'!$L$106</f>
        <v>0</v>
      </c>
      <c r="M48" s="145">
        <f>'3.2.1'!M48/'3.2.1.a'!$M$106</f>
        <v>0</v>
      </c>
      <c r="N48" s="145">
        <f>'3.2.1'!N48/'3.2.1.a'!$N$106</f>
        <v>0</v>
      </c>
    </row>
    <row r="49" spans="1:14" s="48" customFormat="1" ht="20" customHeight="1" x14ac:dyDescent="0.2">
      <c r="A49" s="45" t="s">
        <v>487</v>
      </c>
      <c r="B49" s="56" t="s">
        <v>457</v>
      </c>
      <c r="C49" s="145">
        <f>'3.2.1'!C49/'3.2.1.a'!$C$106</f>
        <v>6.4807412974314234E-4</v>
      </c>
      <c r="D49" s="145">
        <f>'3.2.1'!D49/'3.2.1.a'!$D$106</f>
        <v>6.0322611499635998E-4</v>
      </c>
      <c r="E49" s="145">
        <f>'3.2.1'!E49/'3.2.1.a'!$E$106</f>
        <v>6.3993690087148691E-4</v>
      </c>
      <c r="F49" s="145">
        <f>'3.2.1'!F49/'3.2.1.a'!$F$106</f>
        <v>6.8227641250809561E-4</v>
      </c>
      <c r="G49" s="145">
        <f>'3.2.1'!G49/'3.2.1.a'!$G$106</f>
        <v>6.01914142951154E-4</v>
      </c>
      <c r="H49" s="145">
        <f>'3.2.1'!H49/'3.2.1.a'!$H$106</f>
        <v>5.573395879823616E-4</v>
      </c>
      <c r="I49" s="145">
        <f>'3.2.1'!I49/'3.2.1.a'!$I$106</f>
        <v>4.9230086069352252E-4</v>
      </c>
      <c r="J49" s="145">
        <f>'3.2.1'!J49/'3.2.1.a'!$J$106</f>
        <v>4.8503388440081664E-4</v>
      </c>
      <c r="K49" s="145">
        <f>'3.2.1'!K49/'3.2.1.a'!$K$106</f>
        <v>5.8096635104718766E-4</v>
      </c>
      <c r="L49" s="145">
        <f>'3.2.1'!L49/'3.2.1.a'!$L$106</f>
        <v>8.3173105756279052E-4</v>
      </c>
      <c r="M49" s="145">
        <f>'3.2.1'!M49/'3.2.1.a'!$M$106</f>
        <v>1.0935127860956947E-3</v>
      </c>
      <c r="N49" s="145">
        <f>'3.2.1'!N49/'3.2.1.a'!$N$106</f>
        <v>1.895314490899811E-3</v>
      </c>
    </row>
    <row r="50" spans="1:14" ht="20" customHeight="1" x14ac:dyDescent="0.2">
      <c r="A50" s="38">
        <v>1145</v>
      </c>
      <c r="B50" s="39" t="s">
        <v>270</v>
      </c>
      <c r="C50" s="208">
        <f>'3.2.1'!C50/'3.2.1.a'!$C$106</f>
        <v>1.4598588898276231E-3</v>
      </c>
      <c r="D50" s="208">
        <f>'3.2.1'!D50/'3.2.1.a'!$D$106</f>
        <v>1.557086827438738E-3</v>
      </c>
      <c r="E50" s="208">
        <f>'3.2.1'!E50/'3.2.1.a'!$E$106</f>
        <v>1.317715085908747E-3</v>
      </c>
      <c r="F50" s="208">
        <f>'3.2.1'!F50/'3.2.1.a'!$F$106</f>
        <v>1.1340739570663246E-3</v>
      </c>
      <c r="G50" s="208">
        <f>'3.2.1'!G50/'3.2.1.a'!$G$106</f>
        <v>1.1394116429931165E-3</v>
      </c>
      <c r="H50" s="208">
        <f>'3.2.1'!H50/'3.2.1.a'!$H$106</f>
        <v>1.1093810926121957E-3</v>
      </c>
      <c r="I50" s="208">
        <f>'3.2.1'!I50/'3.2.1.a'!$I$106</f>
        <v>1.2816781721900657E-3</v>
      </c>
      <c r="J50" s="208">
        <f>'3.2.1'!J50/'3.2.1.a'!$J$106</f>
        <v>1.1547336524556546E-3</v>
      </c>
      <c r="K50" s="208">
        <f>'3.2.1'!K50/'3.2.1.a'!$K$106</f>
        <v>1.5478147070183198E-3</v>
      </c>
      <c r="L50" s="208">
        <f>'3.2.1'!L50/'3.2.1.a'!$L$106</f>
        <v>1.0934778497999288E-3</v>
      </c>
      <c r="M50" s="208">
        <f>'3.2.1'!M50/'3.2.1.a'!$M$106</f>
        <v>7.9019410127597635E-4</v>
      </c>
      <c r="N50" s="208">
        <f>'3.2.1'!N50/'3.2.1.a'!$N$106</f>
        <v>8.2015451079153257E-4</v>
      </c>
    </row>
    <row r="51" spans="1:14" ht="20" customHeight="1" x14ac:dyDescent="0.2">
      <c r="A51" s="21">
        <v>11451</v>
      </c>
      <c r="B51" s="22" t="s">
        <v>271</v>
      </c>
      <c r="C51" s="144">
        <f>'3.2.1'!C51/'3.2.1.a'!$C$106</f>
        <v>0</v>
      </c>
      <c r="D51" s="144">
        <f>'3.2.1'!D51/'3.2.1.a'!$D$106</f>
        <v>0</v>
      </c>
      <c r="E51" s="144">
        <f>'3.2.1'!E51/'3.2.1.a'!$E$106</f>
        <v>0</v>
      </c>
      <c r="F51" s="144">
        <f>'3.2.1'!F51/'3.2.1.a'!$F$106</f>
        <v>0</v>
      </c>
      <c r="G51" s="144">
        <f>'3.2.1'!G51/'3.2.1.a'!$G$106</f>
        <v>0</v>
      </c>
      <c r="H51" s="144">
        <f>'3.2.1'!H51/'3.2.1.a'!$H$106</f>
        <v>0</v>
      </c>
      <c r="I51" s="144">
        <f>'3.2.1'!I51/'3.2.1.a'!$I$106</f>
        <v>0</v>
      </c>
      <c r="J51" s="144">
        <f>'3.2.1'!J51/'3.2.1.a'!$J$106</f>
        <v>0</v>
      </c>
      <c r="K51" s="144">
        <f>'3.2.1'!K51/'3.2.1.a'!$K$106</f>
        <v>0</v>
      </c>
      <c r="L51" s="144">
        <f>'3.2.1'!L51/'3.2.1.a'!$L$106</f>
        <v>0</v>
      </c>
      <c r="M51" s="144">
        <f>'3.2.1'!M51/'3.2.1.a'!$M$106</f>
        <v>0</v>
      </c>
      <c r="N51" s="144">
        <f>'3.2.1'!N51/'3.2.1.a'!$N$106</f>
        <v>0</v>
      </c>
    </row>
    <row r="52" spans="1:14" ht="20" customHeight="1" x14ac:dyDescent="0.2">
      <c r="A52" s="21">
        <v>11452</v>
      </c>
      <c r="B52" s="22" t="s">
        <v>458</v>
      </c>
      <c r="C52" s="144">
        <f>'3.2.1'!C52/'3.2.1.a'!$C$106</f>
        <v>1.4598588898276231E-3</v>
      </c>
      <c r="D52" s="144">
        <f>'3.2.1'!D52/'3.2.1.a'!$D$106</f>
        <v>1.557086827438738E-3</v>
      </c>
      <c r="E52" s="144">
        <f>'3.2.1'!E52/'3.2.1.a'!$E$106</f>
        <v>1.317715085908747E-3</v>
      </c>
      <c r="F52" s="144">
        <f>'3.2.1'!F52/'3.2.1.a'!$F$106</f>
        <v>1.1340739570663246E-3</v>
      </c>
      <c r="G52" s="144">
        <f>'3.2.1'!G52/'3.2.1.a'!$G$106</f>
        <v>1.1394116429931165E-3</v>
      </c>
      <c r="H52" s="144">
        <f>'3.2.1'!H52/'3.2.1.a'!$H$106</f>
        <v>1.1093810926121957E-3</v>
      </c>
      <c r="I52" s="144">
        <f>'3.2.1'!I52/'3.2.1.a'!$I$106</f>
        <v>1.2816781721900657E-3</v>
      </c>
      <c r="J52" s="144">
        <f>'3.2.1'!J52/'3.2.1.a'!$J$106</f>
        <v>1.1547336524556546E-3</v>
      </c>
      <c r="K52" s="144">
        <f>'3.2.1'!K52/'3.2.1.a'!$K$106</f>
        <v>1.5478147070183198E-3</v>
      </c>
      <c r="L52" s="144">
        <f>'3.2.1'!L52/'3.2.1.a'!$L$106</f>
        <v>1.0934778497999288E-3</v>
      </c>
      <c r="M52" s="144">
        <f>'3.2.1'!M52/'3.2.1.a'!$M$106</f>
        <v>7.9019410127597635E-4</v>
      </c>
      <c r="N52" s="144">
        <f>'3.2.1'!N52/'3.2.1.a'!$N$106</f>
        <v>8.2015451079153257E-4</v>
      </c>
    </row>
    <row r="53" spans="1:14" s="41" customFormat="1" ht="20" customHeight="1" x14ac:dyDescent="0.2">
      <c r="A53" s="38">
        <v>1146</v>
      </c>
      <c r="B53" s="39" t="s">
        <v>272</v>
      </c>
      <c r="C53" s="208">
        <f>'3.2.1'!C53/'3.2.1.a'!$C$106</f>
        <v>1.3418233340118641E-5</v>
      </c>
      <c r="D53" s="208">
        <f>'3.2.1'!D53/'3.2.1.a'!$D$106</f>
        <v>1.2680377048895639E-5</v>
      </c>
      <c r="E53" s="208">
        <f>'3.2.1'!E53/'3.2.1.a'!$E$106</f>
        <v>1.8871765450406664E-4</v>
      </c>
      <c r="F53" s="208">
        <f>'3.2.1'!F53/'3.2.1.a'!$F$106</f>
        <v>1.9447565773735896E-4</v>
      </c>
      <c r="G53" s="208">
        <f>'3.2.1'!G53/'3.2.1.a'!$G$106</f>
        <v>1.7274413885352588E-4</v>
      </c>
      <c r="H53" s="208">
        <f>'3.2.1'!H53/'3.2.1.a'!$H$106</f>
        <v>1.7711994022969797E-4</v>
      </c>
      <c r="I53" s="208">
        <f>'3.2.1'!I53/'3.2.1.a'!$I$106</f>
        <v>1.9539121836503051E-4</v>
      </c>
      <c r="J53" s="208">
        <f>'3.2.1'!J53/'3.2.1.a'!$J$106</f>
        <v>1.720980594395642E-4</v>
      </c>
      <c r="K53" s="208">
        <f>'3.2.1'!K53/'3.2.1.a'!$K$106</f>
        <v>1.5478458709926028E-4</v>
      </c>
      <c r="L53" s="208">
        <f>'3.2.1'!L53/'3.2.1.a'!$L$106</f>
        <v>1.4363465980911692E-4</v>
      </c>
      <c r="M53" s="208">
        <f>'3.2.1'!M53/'3.2.1.a'!$M$106</f>
        <v>1.1853091566852334E-4</v>
      </c>
      <c r="N53" s="208">
        <f>'3.2.1'!N53/'3.2.1.a'!$N$106</f>
        <v>1.1224945131684004E-4</v>
      </c>
    </row>
    <row r="54" spans="1:14" ht="20" customHeight="1" x14ac:dyDescent="0.2">
      <c r="A54" s="35">
        <v>115</v>
      </c>
      <c r="B54" s="36" t="s">
        <v>273</v>
      </c>
      <c r="C54" s="143">
        <f>'3.2.1'!C54/'3.2.1.a'!$C$106</f>
        <v>5.4255847193366074E-3</v>
      </c>
      <c r="D54" s="143">
        <f>'3.2.1'!D54/'3.2.1.a'!$D$106</f>
        <v>6.0901965033536834E-3</v>
      </c>
      <c r="E54" s="143">
        <f>'3.2.1'!E54/'3.2.1.a'!$E$106</f>
        <v>6.4653141906865557E-3</v>
      </c>
      <c r="F54" s="143">
        <f>'3.2.1'!F54/'3.2.1.a'!$F$106</f>
        <v>6.9356782312220725E-3</v>
      </c>
      <c r="G54" s="143">
        <f>'3.2.1'!G54/'3.2.1.a'!$G$106</f>
        <v>6.363270587270738E-3</v>
      </c>
      <c r="H54" s="143">
        <f>'3.2.1'!H54/'3.2.1.a'!$H$106</f>
        <v>6.4994568908585317E-3</v>
      </c>
      <c r="I54" s="143">
        <f>'3.2.1'!I54/'3.2.1.a'!$I$106</f>
        <v>5.0161060774169099E-3</v>
      </c>
      <c r="J54" s="143">
        <f>'3.2.1'!J54/'3.2.1.a'!$J$106</f>
        <v>4.9123471285156409E-3</v>
      </c>
      <c r="K54" s="143">
        <f>'3.2.1'!K54/'3.2.1.a'!$K$106</f>
        <v>5.8114329854139146E-3</v>
      </c>
      <c r="L54" s="143">
        <f>'3.2.1'!L54/'3.2.1.a'!$L$106</f>
        <v>5.8102628062934609E-3</v>
      </c>
      <c r="M54" s="143">
        <f>'3.2.1'!M54/'3.2.1.a'!$M$106</f>
        <v>6.1226908662685474E-3</v>
      </c>
      <c r="N54" s="143">
        <f>'3.2.1'!N54/'3.2.1.a'!$N$106</f>
        <v>7.147439077800655E-3</v>
      </c>
    </row>
    <row r="55" spans="1:14" ht="20" customHeight="1" x14ac:dyDescent="0.2">
      <c r="A55" s="21">
        <v>1151</v>
      </c>
      <c r="B55" s="22" t="s">
        <v>459</v>
      </c>
      <c r="C55" s="144">
        <f>'3.2.1'!C55/'3.2.1.a'!$C$106</f>
        <v>5.4142944062568598E-3</v>
      </c>
      <c r="D55" s="144">
        <f>'3.2.1'!D55/'3.2.1.a'!$D$106</f>
        <v>6.080650207397344E-3</v>
      </c>
      <c r="E55" s="144">
        <f>'3.2.1'!E55/'3.2.1.a'!$E$106</f>
        <v>6.4458776197193627E-3</v>
      </c>
      <c r="F55" s="144">
        <f>'3.2.1'!F55/'3.2.1.a'!$F$106</f>
        <v>6.9082758743694928E-3</v>
      </c>
      <c r="G55" s="144">
        <f>'3.2.1'!G55/'3.2.1.a'!$G$106</f>
        <v>6.3352163417231466E-3</v>
      </c>
      <c r="H55" s="144">
        <f>'3.2.1'!H55/'3.2.1.a'!$H$106</f>
        <v>6.4828885746208136E-3</v>
      </c>
      <c r="I55" s="144">
        <f>'3.2.1'!I55/'3.2.1.a'!$I$106</f>
        <v>4.9938917373377181E-3</v>
      </c>
      <c r="J55" s="144">
        <f>'3.2.1'!J55/'3.2.1.a'!$J$106</f>
        <v>4.902354060280209E-3</v>
      </c>
      <c r="K55" s="144">
        <f>'3.2.1'!K55/'3.2.1.a'!$K$106</f>
        <v>5.7930442563734795E-3</v>
      </c>
      <c r="L55" s="144">
        <f>'3.2.1'!L55/'3.2.1.a'!$L$106</f>
        <v>5.7979579906568173E-3</v>
      </c>
      <c r="M55" s="144">
        <f>'3.2.1'!M55/'3.2.1.a'!$M$106</f>
        <v>6.1159197876283124E-3</v>
      </c>
      <c r="N55" s="144">
        <f>'3.2.1'!N55/'3.2.1.a'!$N$106</f>
        <v>7.1290204525600006E-3</v>
      </c>
    </row>
    <row r="56" spans="1:14" ht="20" customHeight="1" x14ac:dyDescent="0.2">
      <c r="A56" s="21">
        <v>1152</v>
      </c>
      <c r="B56" s="22" t="s">
        <v>460</v>
      </c>
      <c r="C56" s="144">
        <f>'3.2.1'!C56/'3.2.1.a'!$C$106</f>
        <v>1.1290313079748123E-5</v>
      </c>
      <c r="D56" s="144">
        <f>'3.2.1'!D56/'3.2.1.a'!$D$106</f>
        <v>9.546295956340191E-6</v>
      </c>
      <c r="E56" s="144">
        <f>'3.2.1'!E56/'3.2.1.a'!$E$106</f>
        <v>1.9436570967192551E-5</v>
      </c>
      <c r="F56" s="144">
        <f>'3.2.1'!F56/'3.2.1.a'!$F$106</f>
        <v>2.7402356852580803E-5</v>
      </c>
      <c r="G56" s="144">
        <f>'3.2.1'!G56/'3.2.1.a'!$G$106</f>
        <v>2.8054245547593139E-5</v>
      </c>
      <c r="H56" s="144">
        <f>'3.2.1'!H56/'3.2.1.a'!$H$106</f>
        <v>1.6568316237718251E-5</v>
      </c>
      <c r="I56" s="144">
        <f>'3.2.1'!I56/'3.2.1.a'!$I$106</f>
        <v>2.22143400791919E-5</v>
      </c>
      <c r="J56" s="144">
        <f>'3.2.1'!J56/'3.2.1.a'!$J$106</f>
        <v>9.9930682354313322E-6</v>
      </c>
      <c r="K56" s="144">
        <f>'3.2.1'!K56/'3.2.1.a'!$K$106</f>
        <v>1.8388729040434793E-5</v>
      </c>
      <c r="L56" s="144">
        <f>'3.2.1'!L56/'3.2.1.a'!$L$106</f>
        <v>1.2304815636642523E-5</v>
      </c>
      <c r="M56" s="144">
        <f>'3.2.1'!M56/'3.2.1.a'!$M$106</f>
        <v>6.7710786402352023E-6</v>
      </c>
      <c r="N56" s="144">
        <f>'3.2.1'!N56/'3.2.1.a'!$N$106</f>
        <v>1.8418625240653538E-5</v>
      </c>
    </row>
    <row r="57" spans="1:14" ht="20" customHeight="1" x14ac:dyDescent="0.2">
      <c r="A57" s="21">
        <v>1153</v>
      </c>
      <c r="B57" s="22" t="s">
        <v>274</v>
      </c>
      <c r="C57" s="144">
        <f>'3.2.1'!C57/'3.2.1.a'!$C$106</f>
        <v>0</v>
      </c>
      <c r="D57" s="144">
        <f>'3.2.1'!D57/'3.2.1.a'!$D$106</f>
        <v>0</v>
      </c>
      <c r="E57" s="144">
        <f>'3.2.1'!E57/'3.2.1.a'!$E$106</f>
        <v>0</v>
      </c>
      <c r="F57" s="144">
        <f>'3.2.1'!F57/'3.2.1.a'!$F$106</f>
        <v>0</v>
      </c>
      <c r="G57" s="144">
        <f>'3.2.1'!G57/'3.2.1.a'!$G$106</f>
        <v>0</v>
      </c>
      <c r="H57" s="144">
        <f>'3.2.1'!H57/'3.2.1.a'!$H$106</f>
        <v>0</v>
      </c>
      <c r="I57" s="144">
        <f>'3.2.1'!I57/'3.2.1.a'!$I$106</f>
        <v>0</v>
      </c>
      <c r="J57" s="144">
        <f>'3.2.1'!J57/'3.2.1.a'!$J$106</f>
        <v>0</v>
      </c>
      <c r="K57" s="144">
        <f>'3.2.1'!K57/'3.2.1.a'!$K$106</f>
        <v>0</v>
      </c>
      <c r="L57" s="144">
        <f>'3.2.1'!L57/'3.2.1.a'!$L$106</f>
        <v>0</v>
      </c>
      <c r="M57" s="144">
        <f>'3.2.1'!M57/'3.2.1.a'!$M$106</f>
        <v>0</v>
      </c>
      <c r="N57" s="144">
        <f>'3.2.1'!N57/'3.2.1.a'!$N$106</f>
        <v>0</v>
      </c>
    </row>
    <row r="58" spans="1:14" ht="20" customHeight="1" x14ac:dyDescent="0.2">
      <c r="A58" s="21">
        <v>1154</v>
      </c>
      <c r="B58" s="22" t="s">
        <v>275</v>
      </c>
      <c r="C58" s="144">
        <f>'3.2.1'!C58/'3.2.1.a'!$C$106</f>
        <v>0</v>
      </c>
      <c r="D58" s="144">
        <f>'3.2.1'!D58/'3.2.1.a'!$D$106</f>
        <v>0</v>
      </c>
      <c r="E58" s="144">
        <f>'3.2.1'!E58/'3.2.1.a'!$E$106</f>
        <v>0</v>
      </c>
      <c r="F58" s="144">
        <f>'3.2.1'!F58/'3.2.1.a'!$F$106</f>
        <v>0</v>
      </c>
      <c r="G58" s="144">
        <f>'3.2.1'!G58/'3.2.1.a'!$G$106</f>
        <v>0</v>
      </c>
      <c r="H58" s="144">
        <f>'3.2.1'!H58/'3.2.1.a'!$H$106</f>
        <v>0</v>
      </c>
      <c r="I58" s="144">
        <f>'3.2.1'!I58/'3.2.1.a'!$I$106</f>
        <v>0</v>
      </c>
      <c r="J58" s="144">
        <f>'3.2.1'!J58/'3.2.1.a'!$J$106</f>
        <v>0</v>
      </c>
      <c r="K58" s="144">
        <f>'3.2.1'!K58/'3.2.1.a'!$K$106</f>
        <v>0</v>
      </c>
      <c r="L58" s="144">
        <f>'3.2.1'!L58/'3.2.1.a'!$L$106</f>
        <v>0</v>
      </c>
      <c r="M58" s="144">
        <f>'3.2.1'!M58/'3.2.1.a'!$M$106</f>
        <v>0</v>
      </c>
      <c r="N58" s="144">
        <f>'3.2.1'!N58/'3.2.1.a'!$N$106</f>
        <v>0</v>
      </c>
    </row>
    <row r="59" spans="1:14" ht="20" customHeight="1" x14ac:dyDescent="0.2">
      <c r="A59" s="21">
        <v>1155</v>
      </c>
      <c r="B59" s="22" t="s">
        <v>276</v>
      </c>
      <c r="C59" s="144">
        <f>'3.2.1'!C59/'3.2.1.a'!$C$106</f>
        <v>0</v>
      </c>
      <c r="D59" s="144">
        <f>'3.2.1'!D59/'3.2.1.a'!$D$106</f>
        <v>0</v>
      </c>
      <c r="E59" s="144">
        <f>'3.2.1'!E59/'3.2.1.a'!$E$106</f>
        <v>0</v>
      </c>
      <c r="F59" s="144">
        <f>'3.2.1'!F59/'3.2.1.a'!$F$106</f>
        <v>0</v>
      </c>
      <c r="G59" s="144">
        <f>'3.2.1'!G59/'3.2.1.a'!$G$106</f>
        <v>0</v>
      </c>
      <c r="H59" s="144">
        <f>'3.2.1'!H59/'3.2.1.a'!$H$106</f>
        <v>0</v>
      </c>
      <c r="I59" s="144">
        <f>'3.2.1'!I59/'3.2.1.a'!$I$106</f>
        <v>0</v>
      </c>
      <c r="J59" s="144">
        <f>'3.2.1'!J59/'3.2.1.a'!$J$106</f>
        <v>0</v>
      </c>
      <c r="K59" s="144">
        <f>'3.2.1'!K59/'3.2.1.a'!$K$106</f>
        <v>0</v>
      </c>
      <c r="L59" s="144">
        <f>'3.2.1'!L59/'3.2.1.a'!$L$106</f>
        <v>0</v>
      </c>
      <c r="M59" s="144">
        <f>'3.2.1'!M59/'3.2.1.a'!$M$106</f>
        <v>0</v>
      </c>
      <c r="N59" s="144">
        <f>'3.2.1'!N59/'3.2.1.a'!$N$106</f>
        <v>0</v>
      </c>
    </row>
    <row r="60" spans="1:14" ht="20" customHeight="1" x14ac:dyDescent="0.2">
      <c r="A60" s="21">
        <v>1156</v>
      </c>
      <c r="B60" s="22" t="s">
        <v>277</v>
      </c>
      <c r="C60" s="144">
        <f>'3.2.1'!C60/'3.2.1.a'!$C$106</f>
        <v>0</v>
      </c>
      <c r="D60" s="144">
        <f>'3.2.1'!D60/'3.2.1.a'!$D$106</f>
        <v>0</v>
      </c>
      <c r="E60" s="144">
        <f>'3.2.1'!E60/'3.2.1.a'!$E$106</f>
        <v>0</v>
      </c>
      <c r="F60" s="144">
        <f>'3.2.1'!F60/'3.2.1.a'!$F$106</f>
        <v>0</v>
      </c>
      <c r="G60" s="144">
        <f>'3.2.1'!G60/'3.2.1.a'!$G$106</f>
        <v>0</v>
      </c>
      <c r="H60" s="144">
        <f>'3.2.1'!H60/'3.2.1.a'!$H$106</f>
        <v>0</v>
      </c>
      <c r="I60" s="144">
        <f>'3.2.1'!I60/'3.2.1.a'!$I$106</f>
        <v>0</v>
      </c>
      <c r="J60" s="144">
        <f>'3.2.1'!J60/'3.2.1.a'!$J$106</f>
        <v>0</v>
      </c>
      <c r="K60" s="144">
        <f>'3.2.1'!K60/'3.2.1.a'!$K$106</f>
        <v>0</v>
      </c>
      <c r="L60" s="144">
        <f>'3.2.1'!L60/'3.2.1.a'!$L$106</f>
        <v>0</v>
      </c>
      <c r="M60" s="144">
        <f>'3.2.1'!M60/'3.2.1.a'!$M$106</f>
        <v>0</v>
      </c>
      <c r="N60" s="144">
        <f>'3.2.1'!N60/'3.2.1.a'!$N$106</f>
        <v>0</v>
      </c>
    </row>
    <row r="61" spans="1:14" ht="20" customHeight="1" x14ac:dyDescent="0.2">
      <c r="A61" s="35">
        <v>116</v>
      </c>
      <c r="B61" s="36" t="s">
        <v>278</v>
      </c>
      <c r="C61" s="143">
        <f>'3.2.1'!C61/'3.2.1.a'!$C$106</f>
        <v>4.7450410134521513E-5</v>
      </c>
      <c r="D61" s="143">
        <f>'3.2.1'!D61/'3.2.1.a'!$D$106</f>
        <v>7.4209773417859752E-5</v>
      </c>
      <c r="E61" s="143">
        <f>'3.2.1'!E61/'3.2.1.a'!$E$106</f>
        <v>-9.9759763084764354E-5</v>
      </c>
      <c r="F61" s="143">
        <f>'3.2.1'!F61/'3.2.1.a'!$F$106</f>
        <v>1.086332029539245E-4</v>
      </c>
      <c r="G61" s="143">
        <f>'3.2.1'!G61/'3.2.1.a'!$G$106</f>
        <v>-7.0924011356382356E-6</v>
      </c>
      <c r="H61" s="143">
        <f>'3.2.1'!H61/'3.2.1.a'!$H$106</f>
        <v>-8.1790974786129E-5</v>
      </c>
      <c r="I61" s="143">
        <f>'3.2.1'!I61/'3.2.1.a'!$I$106</f>
        <v>1.4844830259319659E-7</v>
      </c>
      <c r="J61" s="143">
        <f>'3.2.1'!J61/'3.2.1.a'!$J$106</f>
        <v>1.1103216637696821E-11</v>
      </c>
      <c r="K61" s="143">
        <f>'3.2.1'!K61/'3.2.1.a'!$K$106</f>
        <v>5.3757717041961327E-8</v>
      </c>
      <c r="L61" s="143">
        <f>'3.2.1'!L61/'3.2.1.a'!$L$106</f>
        <v>6.8278164238798839E-9</v>
      </c>
      <c r="M61" s="143">
        <f>'3.2.1'!M61/'3.2.1.a'!$M$106</f>
        <v>-1.0693273970337249E-6</v>
      </c>
      <c r="N61" s="143">
        <f>'3.2.1'!N61/'3.2.1.a'!$N$106</f>
        <v>3.1399653666286845E-8</v>
      </c>
    </row>
    <row r="62" spans="1:14" ht="20" customHeight="1" x14ac:dyDescent="0.2">
      <c r="A62" s="32">
        <v>12</v>
      </c>
      <c r="B62" s="33" t="s">
        <v>246</v>
      </c>
      <c r="C62" s="207">
        <f>'3.2.1'!C62/'3.2.1.a'!$C$106</f>
        <v>7.5000005001286202E-2</v>
      </c>
      <c r="D62" s="207">
        <f>'3.2.1'!D62/'3.2.1.a'!$D$106</f>
        <v>7.5679548414880587E-2</v>
      </c>
      <c r="E62" s="207">
        <f>'3.2.1'!E62/'3.2.1.a'!$E$106</f>
        <v>7.5415007210943935E-2</v>
      </c>
      <c r="F62" s="207">
        <f>'3.2.1'!F62/'3.2.1.a'!$F$106</f>
        <v>7.4034143247750081E-2</v>
      </c>
      <c r="G62" s="207">
        <f>'3.2.1'!G62/'3.2.1.a'!$G$106</f>
        <v>7.3660260922672263E-2</v>
      </c>
      <c r="H62" s="207">
        <f>'3.2.1'!H62/'3.2.1.a'!$H$106</f>
        <v>7.274688761120407E-2</v>
      </c>
      <c r="I62" s="207">
        <f>'3.2.1'!I62/'3.2.1.a'!$I$106</f>
        <v>7.3024663712004223E-2</v>
      </c>
      <c r="J62" s="207">
        <f>'3.2.1'!J62/'3.2.1.a'!$J$106</f>
        <v>7.476293621607516E-2</v>
      </c>
      <c r="K62" s="207">
        <f>'3.2.1'!K62/'3.2.1.a'!$K$106</f>
        <v>7.4402057200492921E-2</v>
      </c>
      <c r="L62" s="207">
        <f>'3.2.1'!L62/'3.2.1.a'!$L$106</f>
        <v>7.4687941317699402E-2</v>
      </c>
      <c r="M62" s="207">
        <f>'3.2.1'!M62/'3.2.1.a'!$M$106</f>
        <v>7.3363434109482484E-2</v>
      </c>
      <c r="N62" s="207">
        <f>'3.2.1'!N62/'3.2.1.a'!$N$106</f>
        <v>7.1374576314532978E-2</v>
      </c>
    </row>
    <row r="63" spans="1:14" ht="20" customHeight="1" x14ac:dyDescent="0.2">
      <c r="A63" s="35">
        <v>121</v>
      </c>
      <c r="B63" s="36" t="s">
        <v>279</v>
      </c>
      <c r="C63" s="143">
        <f>'3.2.1'!C63/'3.2.1.a'!$C$106</f>
        <v>5.4228584963422387E-2</v>
      </c>
      <c r="D63" s="143">
        <f>'3.2.1'!D63/'3.2.1.a'!$D$106</f>
        <v>5.5679184923288237E-2</v>
      </c>
      <c r="E63" s="143">
        <f>'3.2.1'!E63/'3.2.1.a'!$E$106</f>
        <v>5.6435503868766036E-2</v>
      </c>
      <c r="F63" s="143">
        <f>'3.2.1'!F63/'3.2.1.a'!$F$106</f>
        <v>5.5363916981943005E-2</v>
      </c>
      <c r="G63" s="143">
        <f>'3.2.1'!G63/'3.2.1.a'!$G$106</f>
        <v>5.4585395276974917E-2</v>
      </c>
      <c r="H63" s="143">
        <f>'3.2.1'!H63/'3.2.1.a'!$H$106</f>
        <v>5.3445387304840879E-2</v>
      </c>
      <c r="I63" s="143">
        <f>'3.2.1'!I63/'3.2.1.a'!$I$106</f>
        <v>5.3439921513876776E-2</v>
      </c>
      <c r="J63" s="143">
        <f>'3.2.1'!J63/'3.2.1.a'!$J$106</f>
        <v>5.3628096585447441E-2</v>
      </c>
      <c r="K63" s="143">
        <f>'3.2.1'!K63/'3.2.1.a'!$K$106</f>
        <v>5.3297002762464622E-2</v>
      </c>
      <c r="L63" s="143">
        <f>'3.2.1'!L63/'3.2.1.a'!$L$106</f>
        <v>5.3545772892221233E-2</v>
      </c>
      <c r="M63" s="143">
        <f>'3.2.1'!M63/'3.2.1.a'!$M$106</f>
        <v>5.1878075964011262E-2</v>
      </c>
      <c r="N63" s="143">
        <f>'3.2.1'!N63/'3.2.1.a'!$N$106</f>
        <v>5.1939626544436228E-2</v>
      </c>
    </row>
    <row r="64" spans="1:14" ht="20" customHeight="1" x14ac:dyDescent="0.2">
      <c r="A64" s="21">
        <v>1211</v>
      </c>
      <c r="B64" s="22" t="s">
        <v>280</v>
      </c>
      <c r="C64" s="144">
        <f>'3.2.1'!C64/'3.2.1.a'!$C$106</f>
        <v>1.0912781891608188E-2</v>
      </c>
      <c r="D64" s="144">
        <f>'3.2.1'!D64/'3.2.1.a'!$D$106</f>
        <v>1.0981993134886306E-2</v>
      </c>
      <c r="E64" s="144">
        <f>'3.2.1'!E64/'3.2.1.a'!$E$106</f>
        <v>1.1098138783507381E-2</v>
      </c>
      <c r="F64" s="144">
        <f>'3.2.1'!F64/'3.2.1.a'!$F$106</f>
        <v>1.049613524968682E-2</v>
      </c>
      <c r="G64" s="144">
        <f>'3.2.1'!G64/'3.2.1.a'!$G$106</f>
        <v>1.0538867349540654E-2</v>
      </c>
      <c r="H64" s="144">
        <f>'3.2.1'!H64/'3.2.1.a'!$H$106</f>
        <v>1.0059232458454578E-2</v>
      </c>
      <c r="I64" s="144">
        <f>'3.2.1'!I64/'3.2.1.a'!$I$106</f>
        <v>1.0125249112824392E-2</v>
      </c>
      <c r="J64" s="144">
        <f>'3.2.1'!J64/'3.2.1.a'!$J$106</f>
        <v>1.0137526590087171E-2</v>
      </c>
      <c r="K64" s="144">
        <f>'3.2.1'!K64/'3.2.1.a'!$K$106</f>
        <v>1.0040260473607343E-2</v>
      </c>
      <c r="L64" s="144">
        <f>'3.2.1'!L64/'3.2.1.a'!$L$106</f>
        <v>1.0087872273037229E-2</v>
      </c>
      <c r="M64" s="144">
        <f>'3.2.1'!M64/'3.2.1.a'!$M$106</f>
        <v>9.7729615552927408E-3</v>
      </c>
      <c r="N64" s="144">
        <f>'3.2.1'!N64/'3.2.1.a'!$N$106</f>
        <v>9.6577710846780049E-3</v>
      </c>
    </row>
    <row r="65" spans="1:14" ht="20" customHeight="1" x14ac:dyDescent="0.2">
      <c r="A65" s="21">
        <v>1212</v>
      </c>
      <c r="B65" s="22" t="s">
        <v>281</v>
      </c>
      <c r="C65" s="144">
        <f>'3.2.1'!C65/'3.2.1.a'!$C$106</f>
        <v>4.1868397402797901E-2</v>
      </c>
      <c r="D65" s="144">
        <f>'3.2.1'!D65/'3.2.1.a'!$D$106</f>
        <v>4.2968752778831922E-2</v>
      </c>
      <c r="E65" s="144">
        <f>'3.2.1'!E65/'3.2.1.a'!$E$106</f>
        <v>4.3493902043931575E-2</v>
      </c>
      <c r="F65" s="144">
        <f>'3.2.1'!F65/'3.2.1.a'!$F$106</f>
        <v>4.2908599655067249E-2</v>
      </c>
      <c r="G65" s="144">
        <f>'3.2.1'!G65/'3.2.1.a'!$G$106</f>
        <v>4.2141687220728391E-2</v>
      </c>
      <c r="H65" s="144">
        <f>'3.2.1'!H65/'3.2.1.a'!$H$106</f>
        <v>4.14377433057245E-2</v>
      </c>
      <c r="I65" s="144">
        <f>'3.2.1'!I65/'3.2.1.a'!$I$106</f>
        <v>4.1688384787521029E-2</v>
      </c>
      <c r="J65" s="144">
        <f>'3.2.1'!J65/'3.2.1.a'!$J$106</f>
        <v>4.1933876318030777E-2</v>
      </c>
      <c r="K65" s="144">
        <f>'3.2.1'!K65/'3.2.1.a'!$K$106</f>
        <v>4.181107814199525E-2</v>
      </c>
      <c r="L65" s="144">
        <f>'3.2.1'!L65/'3.2.1.a'!$L$106</f>
        <v>4.2002341261174338E-2</v>
      </c>
      <c r="M65" s="144">
        <f>'3.2.1'!M65/'3.2.1.a'!$M$106</f>
        <v>4.0709384068551187E-2</v>
      </c>
      <c r="N65" s="144">
        <f>'3.2.1'!N65/'3.2.1.a'!$N$106</f>
        <v>4.0806850084151011E-2</v>
      </c>
    </row>
    <row r="66" spans="1:14" ht="20" customHeight="1" x14ac:dyDescent="0.2">
      <c r="A66" s="21">
        <v>1213</v>
      </c>
      <c r="B66" s="22" t="s">
        <v>282</v>
      </c>
      <c r="C66" s="144">
        <f>'3.2.1'!C66/'3.2.1.a'!$C$106</f>
        <v>1.0002906170443664E-3</v>
      </c>
      <c r="D66" s="144">
        <f>'3.2.1'!D66/'3.2.1.a'!$D$106</f>
        <v>1.2714103801062155E-3</v>
      </c>
      <c r="E66" s="144">
        <f>'3.2.1'!E66/'3.2.1.a'!$E$106</f>
        <v>1.3354399505562063E-3</v>
      </c>
      <c r="F66" s="144">
        <f>'3.2.1'!F66/'3.2.1.a'!$F$106</f>
        <v>1.4281963463987208E-3</v>
      </c>
      <c r="G66" s="144">
        <f>'3.2.1'!G66/'3.2.1.a'!$G$106</f>
        <v>1.4764859489945672E-3</v>
      </c>
      <c r="H66" s="144">
        <f>'3.2.1'!H66/'3.2.1.a'!$H$106</f>
        <v>1.5237063904805156E-3</v>
      </c>
      <c r="I66" s="144">
        <f>'3.2.1'!I66/'3.2.1.a'!$I$106</f>
        <v>1.1886685961607316E-3</v>
      </c>
      <c r="J66" s="144">
        <f>'3.2.1'!J66/'3.2.1.a'!$J$106</f>
        <v>1.1163232016842845E-3</v>
      </c>
      <c r="K66" s="144">
        <f>'3.2.1'!K66/'3.2.1.a'!$K$106</f>
        <v>1.0095188760138405E-3</v>
      </c>
      <c r="L66" s="144">
        <f>'3.2.1'!L66/'3.2.1.a'!$L$106</f>
        <v>1.0173458478750139E-3</v>
      </c>
      <c r="M66" s="144">
        <f>'3.2.1'!M66/'3.2.1.a'!$M$106</f>
        <v>9.7119643731424603E-4</v>
      </c>
      <c r="N66" s="144">
        <f>'3.2.1'!N66/'3.2.1.a'!$N$106</f>
        <v>1.0554753049891123E-3</v>
      </c>
    </row>
    <row r="67" spans="1:14" ht="20" customHeight="1" x14ac:dyDescent="0.2">
      <c r="A67" s="21">
        <v>1214</v>
      </c>
      <c r="B67" s="22" t="s">
        <v>283</v>
      </c>
      <c r="C67" s="144">
        <f>'3.2.1'!C67/'3.2.1.a'!$C$106</f>
        <v>4.4711505197193814E-4</v>
      </c>
      <c r="D67" s="144">
        <f>'3.2.1'!D67/'3.2.1.a'!$D$106</f>
        <v>4.5702862946378996E-4</v>
      </c>
      <c r="E67" s="144">
        <f>'3.2.1'!E67/'3.2.1.a'!$E$106</f>
        <v>5.0802309077087955E-4</v>
      </c>
      <c r="F67" s="144">
        <f>'3.2.1'!F67/'3.2.1.a'!$F$106</f>
        <v>5.3098573079021587E-4</v>
      </c>
      <c r="G67" s="144">
        <f>'3.2.1'!G67/'3.2.1.a'!$G$106</f>
        <v>4.2835475771130173E-4</v>
      </c>
      <c r="H67" s="144">
        <f>'3.2.1'!H67/'3.2.1.a'!$H$106</f>
        <v>4.2470515018128564E-4</v>
      </c>
      <c r="I67" s="144">
        <f>'3.2.1'!I67/'3.2.1.a'!$I$106</f>
        <v>4.3761901737061871E-4</v>
      </c>
      <c r="J67" s="144">
        <f>'3.2.1'!J67/'3.2.1.a'!$J$106</f>
        <v>4.403704756452132E-4</v>
      </c>
      <c r="K67" s="144">
        <f>'3.2.1'!K67/'3.2.1.a'!$K$106</f>
        <v>4.3614527084819021E-4</v>
      </c>
      <c r="L67" s="144">
        <f>'3.2.1'!L67/'3.2.1.a'!$L$106</f>
        <v>4.3821351013466142E-4</v>
      </c>
      <c r="M67" s="144">
        <f>'3.2.1'!M67/'3.2.1.a'!$M$106</f>
        <v>4.2453390285308651E-4</v>
      </c>
      <c r="N67" s="144">
        <f>'3.2.1'!N67/'3.2.1.a'!$N$106</f>
        <v>4.195300706181102E-4</v>
      </c>
    </row>
    <row r="68" spans="1:14" ht="20" customHeight="1" x14ac:dyDescent="0.2">
      <c r="A68" s="35">
        <v>122</v>
      </c>
      <c r="B68" s="36" t="s">
        <v>284</v>
      </c>
      <c r="C68" s="143">
        <f>'3.2.1'!C68/'3.2.1.a'!$C$106</f>
        <v>2.0771420037863815E-2</v>
      </c>
      <c r="D68" s="143">
        <f>'3.2.1'!D68/'3.2.1.a'!$D$106</f>
        <v>2.0000363491592368E-2</v>
      </c>
      <c r="E68" s="143">
        <f>'3.2.1'!E68/'3.2.1.a'!$E$106</f>
        <v>1.8979503342177902E-2</v>
      </c>
      <c r="F68" s="143">
        <f>'3.2.1'!F68/'3.2.1.a'!$F$106</f>
        <v>1.8670226265807065E-2</v>
      </c>
      <c r="G68" s="143">
        <f>'3.2.1'!G68/'3.2.1.a'!$G$106</f>
        <v>1.9074865645697343E-2</v>
      </c>
      <c r="H68" s="143">
        <f>'3.2.1'!H68/'3.2.1.a'!$H$106</f>
        <v>1.9301500306363191E-2</v>
      </c>
      <c r="I68" s="143">
        <f>'3.2.1'!I68/'3.2.1.a'!$I$106</f>
        <v>1.9584742198127454E-2</v>
      </c>
      <c r="J68" s="143">
        <f>'3.2.1'!J68/'3.2.1.a'!$J$106</f>
        <v>2.1134839630627702E-2</v>
      </c>
      <c r="K68" s="143">
        <f>'3.2.1'!K68/'3.2.1.a'!$K$106</f>
        <v>2.1105054438028303E-2</v>
      </c>
      <c r="L68" s="143">
        <f>'3.2.1'!L68/'3.2.1.a'!$L$106</f>
        <v>2.114216842547818E-2</v>
      </c>
      <c r="M68" s="143">
        <f>'3.2.1'!M68/'3.2.1.a'!$M$106</f>
        <v>2.1485358145471211E-2</v>
      </c>
      <c r="N68" s="143">
        <f>'3.2.1'!N68/'3.2.1.a'!$N$106</f>
        <v>1.9434949770096747E-2</v>
      </c>
    </row>
    <row r="69" spans="1:14" ht="20" customHeight="1" x14ac:dyDescent="0.2">
      <c r="A69" s="21">
        <v>1221</v>
      </c>
      <c r="B69" s="22" t="s">
        <v>280</v>
      </c>
      <c r="C69" s="144">
        <f>'3.2.1'!C69/'3.2.1.a'!$C$106</f>
        <v>2.9113036354081875E-3</v>
      </c>
      <c r="D69" s="144">
        <f>'3.2.1'!D69/'3.2.1.a'!$D$106</f>
        <v>2.7990465538131728E-3</v>
      </c>
      <c r="E69" s="144">
        <f>'3.2.1'!E69/'3.2.1.a'!$E$106</f>
        <v>2.6000688520320852E-3</v>
      </c>
      <c r="F69" s="144">
        <f>'3.2.1'!F69/'3.2.1.a'!$F$106</f>
        <v>2.5136516967078858E-3</v>
      </c>
      <c r="G69" s="144">
        <f>'3.2.1'!G69/'3.2.1.a'!$G$106</f>
        <v>2.4907956865612164E-3</v>
      </c>
      <c r="H69" s="144">
        <f>'3.2.1'!H69/'3.2.1.a'!$H$106</f>
        <v>2.6491463081827291E-3</v>
      </c>
      <c r="I69" s="144">
        <f>'3.2.1'!I69/'3.2.1.a'!$I$106</f>
        <v>2.6731246006079122E-3</v>
      </c>
      <c r="J69" s="144">
        <f>'3.2.1'!J69/'3.2.1.a'!$J$106</f>
        <v>2.8668974443438406E-3</v>
      </c>
      <c r="K69" s="144">
        <f>'3.2.1'!K69/'3.2.1.a'!$K$106</f>
        <v>2.7636297551876811E-3</v>
      </c>
      <c r="L69" s="144">
        <f>'3.2.1'!L69/'3.2.1.a'!$L$106</f>
        <v>2.6436628329786003E-3</v>
      </c>
      <c r="M69" s="144">
        <f>'3.2.1'!M69/'3.2.1.a'!$M$106</f>
        <v>3.5186846876573042E-3</v>
      </c>
      <c r="N69" s="144">
        <f>'3.2.1'!N69/'3.2.1.a'!$N$106</f>
        <v>3.3301205328665623E-3</v>
      </c>
    </row>
    <row r="70" spans="1:14" ht="20" customHeight="1" x14ac:dyDescent="0.2">
      <c r="A70" s="21">
        <v>1222</v>
      </c>
      <c r="B70" s="22" t="s">
        <v>281</v>
      </c>
      <c r="C70" s="144">
        <f>'3.2.1'!C70/'3.2.1.a'!$C$106</f>
        <v>4.8096797795005829E-3</v>
      </c>
      <c r="D70" s="144">
        <f>'3.2.1'!D70/'3.2.1.a'!$D$106</f>
        <v>4.7163464758771057E-3</v>
      </c>
      <c r="E70" s="144">
        <f>'3.2.1'!E70/'3.2.1.a'!$E$106</f>
        <v>4.494314567242079E-3</v>
      </c>
      <c r="F70" s="144">
        <f>'3.2.1'!F70/'3.2.1.a'!$F$106</f>
        <v>4.4537503425368542E-3</v>
      </c>
      <c r="G70" s="144">
        <f>'3.2.1'!G70/'3.2.1.a'!$G$106</f>
        <v>4.5213312588905999E-3</v>
      </c>
      <c r="H70" s="144">
        <f>'3.2.1'!H70/'3.2.1.a'!$H$106</f>
        <v>4.343540164664538E-3</v>
      </c>
      <c r="I70" s="144">
        <f>'3.2.1'!I70/'3.2.1.a'!$I$106</f>
        <v>4.4151889531736099E-3</v>
      </c>
      <c r="J70" s="144">
        <f>'3.2.1'!J70/'3.2.1.a'!$J$106</f>
        <v>4.7029023420097791E-3</v>
      </c>
      <c r="K70" s="144">
        <f>'3.2.1'!K70/'3.2.1.a'!$K$106</f>
        <v>4.519361641979509E-3</v>
      </c>
      <c r="L70" s="144">
        <f>'3.2.1'!L70/'3.2.1.a'!$L$106</f>
        <v>4.2758702034815729E-3</v>
      </c>
      <c r="M70" s="144">
        <f>'3.2.1'!M70/'3.2.1.a'!$M$106</f>
        <v>4.8747599191472776E-3</v>
      </c>
      <c r="N70" s="144">
        <f>'3.2.1'!N70/'3.2.1.a'!$N$106</f>
        <v>4.511438150887552E-3</v>
      </c>
    </row>
    <row r="71" spans="1:14" s="48" customFormat="1" ht="20" customHeight="1" x14ac:dyDescent="0.2">
      <c r="A71" s="45" t="s">
        <v>461</v>
      </c>
      <c r="B71" s="56" t="s">
        <v>462</v>
      </c>
      <c r="C71" s="145">
        <f>'3.2.1'!C71/'3.2.1.a'!$C$106</f>
        <v>3.1822353639072765E-3</v>
      </c>
      <c r="D71" s="145">
        <f>'3.2.1'!D71/'3.2.1.a'!$D$106</f>
        <v>2.9994031194699182E-3</v>
      </c>
      <c r="E71" s="145">
        <f>'3.2.1'!E71/'3.2.1.a'!$E$106</f>
        <v>2.7617256116139691E-3</v>
      </c>
      <c r="F71" s="145">
        <f>'3.2.1'!F71/'3.2.1.a'!$F$106</f>
        <v>2.7190052304048736E-3</v>
      </c>
      <c r="G71" s="145">
        <f>'3.2.1'!G71/'3.2.1.a'!$G$106</f>
        <v>2.7373844673237524E-3</v>
      </c>
      <c r="H71" s="145">
        <f>'3.2.1'!H71/'3.2.1.a'!$H$106</f>
        <v>2.8732082139512295E-3</v>
      </c>
      <c r="I71" s="145">
        <f>'3.2.1'!I71/'3.2.1.a'!$I$106</f>
        <v>2.8386086869967562E-3</v>
      </c>
      <c r="J71" s="145">
        <f>'3.2.1'!J71/'3.2.1.a'!$J$106</f>
        <v>2.9454306647468168E-3</v>
      </c>
      <c r="K71" s="145">
        <f>'3.2.1'!K71/'3.2.1.a'!$K$106</f>
        <v>2.7672698208711108E-3</v>
      </c>
      <c r="L71" s="145">
        <f>'3.2.1'!L71/'3.2.1.a'!$L$106</f>
        <v>2.5671309364365038E-3</v>
      </c>
      <c r="M71" s="145">
        <f>'3.2.1'!M71/'3.2.1.a'!$M$106</f>
        <v>2.9081017253799238E-3</v>
      </c>
      <c r="N71" s="145">
        <f>'3.2.1'!N71/'3.2.1.a'!$N$106</f>
        <v>2.5676990849067167E-3</v>
      </c>
    </row>
    <row r="72" spans="1:14" s="48" customFormat="1" ht="20" customHeight="1" x14ac:dyDescent="0.2">
      <c r="A72" s="45" t="s">
        <v>463</v>
      </c>
      <c r="B72" s="56" t="s">
        <v>606</v>
      </c>
      <c r="C72" s="145">
        <f>'3.2.1'!C72/'3.2.1.a'!$C$106</f>
        <v>1.6274444155933057E-3</v>
      </c>
      <c r="D72" s="145">
        <f>'3.2.1'!D72/'3.2.1.a'!$D$106</f>
        <v>1.716943356407187E-3</v>
      </c>
      <c r="E72" s="145">
        <f>'3.2.1'!E72/'3.2.1.a'!$E$106</f>
        <v>1.7325889556281098E-3</v>
      </c>
      <c r="F72" s="145">
        <f>'3.2.1'!F72/'3.2.1.a'!$F$106</f>
        <v>1.734745112131981E-3</v>
      </c>
      <c r="G72" s="145">
        <f>'3.2.1'!G72/'3.2.1.a'!$G$106</f>
        <v>1.7839467915668468E-3</v>
      </c>
      <c r="H72" s="145">
        <f>'3.2.1'!H72/'3.2.1.a'!$H$106</f>
        <v>1.4703319507133083E-3</v>
      </c>
      <c r="I72" s="145">
        <f>'3.2.1'!I72/'3.2.1.a'!$I$106</f>
        <v>1.5765802661768533E-3</v>
      </c>
      <c r="J72" s="145">
        <f>'3.2.1'!J72/'3.2.1.a'!$J$106</f>
        <v>1.7574716772629628E-3</v>
      </c>
      <c r="K72" s="145">
        <f>'3.2.1'!K72/'3.2.1.a'!$K$106</f>
        <v>1.7520918211083984E-3</v>
      </c>
      <c r="L72" s="145">
        <f>'3.2.1'!L72/'3.2.1.a'!$L$106</f>
        <v>1.7087392670450691E-3</v>
      </c>
      <c r="M72" s="145">
        <f>'3.2.1'!M72/'3.2.1.a'!$M$106</f>
        <v>1.9666581937673542E-3</v>
      </c>
      <c r="N72" s="145">
        <f>'3.2.1'!N72/'3.2.1.a'!$N$106</f>
        <v>1.9437390659808355E-3</v>
      </c>
    </row>
    <row r="73" spans="1:14" ht="20" customHeight="1" x14ac:dyDescent="0.2">
      <c r="A73" s="21">
        <v>1223</v>
      </c>
      <c r="B73" s="22" t="s">
        <v>827</v>
      </c>
      <c r="C73" s="144">
        <f>'3.2.1'!C73/'3.2.1.a'!$C$106</f>
        <v>1.3050436622955047E-2</v>
      </c>
      <c r="D73" s="144">
        <f>'3.2.1'!D73/'3.2.1.a'!$D$106</f>
        <v>1.2484970461902091E-2</v>
      </c>
      <c r="E73" s="144">
        <f>'3.2.1'!E73/'3.2.1.a'!$E$106</f>
        <v>1.1885119922903737E-2</v>
      </c>
      <c r="F73" s="144">
        <f>'3.2.1'!F73/'3.2.1.a'!$F$106</f>
        <v>1.1702824226562325E-2</v>
      </c>
      <c r="G73" s="144">
        <f>'3.2.1'!G73/'3.2.1.a'!$G$106</f>
        <v>1.2062738700245526E-2</v>
      </c>
      <c r="H73" s="144">
        <f>'3.2.1'!H73/'3.2.1.a'!$H$106</f>
        <v>1.2308813833515928E-2</v>
      </c>
      <c r="I73" s="144">
        <f>'3.2.1'!I73/'3.2.1.a'!$I$106</f>
        <v>1.2496428644345935E-2</v>
      </c>
      <c r="J73" s="144">
        <f>'3.2.1'!J73/'3.2.1.a'!$J$106</f>
        <v>1.3565039844274082E-2</v>
      </c>
      <c r="K73" s="144">
        <f>'3.2.1'!K73/'3.2.1.a'!$K$106</f>
        <v>1.3822063040861114E-2</v>
      </c>
      <c r="L73" s="144">
        <f>'3.2.1'!L73/'3.2.1.a'!$L$106</f>
        <v>1.4222635389018004E-2</v>
      </c>
      <c r="M73" s="144">
        <f>'3.2.1'!M73/'3.2.1.a'!$M$106</f>
        <v>1.3091913538666629E-2</v>
      </c>
      <c r="N73" s="144">
        <f>'3.2.1'!N73/'3.2.1.a'!$N$106</f>
        <v>1.1593391086342631E-2</v>
      </c>
    </row>
    <row r="74" spans="1:14" s="41" customFormat="1" ht="20" customHeight="1" x14ac:dyDescent="0.2">
      <c r="A74" s="32">
        <v>13</v>
      </c>
      <c r="B74" s="33" t="s">
        <v>243</v>
      </c>
      <c r="C74" s="207">
        <f>'3.2.1'!C74/'3.2.1.a'!$C$106</f>
        <v>7.5309318354531207E-5</v>
      </c>
      <c r="D74" s="207">
        <f>'3.2.1'!D74/'3.2.1.a'!$D$106</f>
        <v>1.0820259864198327E-4</v>
      </c>
      <c r="E74" s="207">
        <f>'3.2.1'!E74/'3.2.1.a'!$E$106</f>
        <v>1.343508188487069E-4</v>
      </c>
      <c r="F74" s="207">
        <f>'3.2.1'!F74/'3.2.1.a'!$F$106</f>
        <v>7.8315038210719865E-5</v>
      </c>
      <c r="G74" s="207">
        <f>'3.2.1'!G74/'3.2.1.a'!$G$106</f>
        <v>8.871958032709385E-5</v>
      </c>
      <c r="H74" s="207">
        <f>'3.2.1'!H74/'3.2.1.a'!$H$106</f>
        <v>9.3171545940507909E-5</v>
      </c>
      <c r="I74" s="207">
        <f>'3.2.1'!I74/'3.2.1.a'!$I$106</f>
        <v>1.0234351807881165E-4</v>
      </c>
      <c r="J74" s="207">
        <f>'3.2.1'!J74/'3.2.1.a'!$J$106</f>
        <v>1.8503165055571536E-4</v>
      </c>
      <c r="K74" s="207">
        <f>'3.2.1'!K74/'3.2.1.a'!$K$106</f>
        <v>1.3085365001646882E-4</v>
      </c>
      <c r="L74" s="207">
        <f>'3.2.1'!L74/'3.2.1.a'!$L$106</f>
        <v>1.4276247625600357E-4</v>
      </c>
      <c r="M74" s="207">
        <f>'3.2.1'!M74/'3.2.1.a'!$M$106</f>
        <v>9.1044802755632154E-5</v>
      </c>
      <c r="N74" s="207">
        <f>'3.2.1'!N74/'3.2.1.a'!$N$106</f>
        <v>7.1067326484620645E-5</v>
      </c>
    </row>
    <row r="75" spans="1:14" ht="20" customHeight="1" x14ac:dyDescent="0.2">
      <c r="A75" s="35">
        <v>131</v>
      </c>
      <c r="B75" s="36" t="s">
        <v>285</v>
      </c>
      <c r="C75" s="143">
        <f>'3.2.1'!C75/'3.2.1.a'!$C$106</f>
        <v>0</v>
      </c>
      <c r="D75" s="143">
        <f>'3.2.1'!D75/'3.2.1.a'!$D$106</f>
        <v>0</v>
      </c>
      <c r="E75" s="143">
        <f>'3.2.1'!E75/'3.2.1.a'!$E$106</f>
        <v>0</v>
      </c>
      <c r="F75" s="143">
        <f>'3.2.1'!F75/'3.2.1.a'!$F$106</f>
        <v>0</v>
      </c>
      <c r="G75" s="143">
        <f>'3.2.1'!G75/'3.2.1.a'!$G$106</f>
        <v>0</v>
      </c>
      <c r="H75" s="143">
        <f>'3.2.1'!H75/'3.2.1.a'!$H$106</f>
        <v>0</v>
      </c>
      <c r="I75" s="143">
        <f>'3.2.1'!I75/'3.2.1.a'!$I$106</f>
        <v>0</v>
      </c>
      <c r="J75" s="143">
        <f>'3.2.1'!J75/'3.2.1.a'!$J$106</f>
        <v>0</v>
      </c>
      <c r="K75" s="143">
        <f>'3.2.1'!K75/'3.2.1.a'!$K$106</f>
        <v>0</v>
      </c>
      <c r="L75" s="143">
        <f>'3.2.1'!L75/'3.2.1.a'!$L$106</f>
        <v>0</v>
      </c>
      <c r="M75" s="143">
        <f>'3.2.1'!M75/'3.2.1.a'!$M$106</f>
        <v>0</v>
      </c>
      <c r="N75" s="143">
        <f>'3.2.1'!N75/'3.2.1.a'!$N$106</f>
        <v>0</v>
      </c>
    </row>
    <row r="76" spans="1:14" ht="20" customHeight="1" x14ac:dyDescent="0.2">
      <c r="A76" s="21">
        <v>1311</v>
      </c>
      <c r="B76" s="22" t="s">
        <v>286</v>
      </c>
      <c r="C76" s="144">
        <f>'3.2.1'!C76/'3.2.1.a'!$C$106</f>
        <v>0</v>
      </c>
      <c r="D76" s="144">
        <f>'3.2.1'!D76/'3.2.1.a'!$D$106</f>
        <v>0</v>
      </c>
      <c r="E76" s="144">
        <f>'3.2.1'!E76/'3.2.1.a'!$E$106</f>
        <v>0</v>
      </c>
      <c r="F76" s="144">
        <f>'3.2.1'!F76/'3.2.1.a'!$F$106</f>
        <v>0</v>
      </c>
      <c r="G76" s="144">
        <f>'3.2.1'!G76/'3.2.1.a'!$G$106</f>
        <v>0</v>
      </c>
      <c r="H76" s="144">
        <f>'3.2.1'!H76/'3.2.1.a'!$H$106</f>
        <v>0</v>
      </c>
      <c r="I76" s="144">
        <f>'3.2.1'!I76/'3.2.1.a'!$I$106</f>
        <v>0</v>
      </c>
      <c r="J76" s="144">
        <f>'3.2.1'!J76/'3.2.1.a'!$J$106</f>
        <v>0</v>
      </c>
      <c r="K76" s="144">
        <f>'3.2.1'!K76/'3.2.1.a'!$K$106</f>
        <v>0</v>
      </c>
      <c r="L76" s="144">
        <f>'3.2.1'!L76/'3.2.1.a'!$L$106</f>
        <v>0</v>
      </c>
      <c r="M76" s="144">
        <f>'3.2.1'!M76/'3.2.1.a'!$M$106</f>
        <v>0</v>
      </c>
      <c r="N76" s="144">
        <f>'3.2.1'!N76/'3.2.1.a'!$N$106</f>
        <v>0</v>
      </c>
    </row>
    <row r="77" spans="1:14" ht="20" customHeight="1" x14ac:dyDescent="0.2">
      <c r="A77" s="21">
        <v>1312</v>
      </c>
      <c r="B77" s="22" t="s">
        <v>287</v>
      </c>
      <c r="C77" s="144">
        <f>'3.2.1'!C77/'3.2.1.a'!$C$106</f>
        <v>0</v>
      </c>
      <c r="D77" s="144">
        <f>'3.2.1'!D77/'3.2.1.a'!$D$106</f>
        <v>0</v>
      </c>
      <c r="E77" s="144">
        <f>'3.2.1'!E77/'3.2.1.a'!$E$106</f>
        <v>0</v>
      </c>
      <c r="F77" s="144">
        <f>'3.2.1'!F77/'3.2.1.a'!$F$106</f>
        <v>0</v>
      </c>
      <c r="G77" s="144">
        <f>'3.2.1'!G77/'3.2.1.a'!$G$106</f>
        <v>0</v>
      </c>
      <c r="H77" s="144">
        <f>'3.2.1'!H77/'3.2.1.a'!$H$106</f>
        <v>0</v>
      </c>
      <c r="I77" s="144">
        <f>'3.2.1'!I77/'3.2.1.a'!$I$106</f>
        <v>0</v>
      </c>
      <c r="J77" s="144">
        <f>'3.2.1'!J77/'3.2.1.a'!$J$106</f>
        <v>0</v>
      </c>
      <c r="K77" s="144">
        <f>'3.2.1'!K77/'3.2.1.a'!$K$106</f>
        <v>0</v>
      </c>
      <c r="L77" s="144">
        <f>'3.2.1'!L77/'3.2.1.a'!$L$106</f>
        <v>0</v>
      </c>
      <c r="M77" s="144">
        <f>'3.2.1'!M77/'3.2.1.a'!$M$106</f>
        <v>0</v>
      </c>
      <c r="N77" s="144">
        <f>'3.2.1'!N77/'3.2.1.a'!$N$106</f>
        <v>0</v>
      </c>
    </row>
    <row r="78" spans="1:14" ht="20" customHeight="1" x14ac:dyDescent="0.2">
      <c r="A78" s="35">
        <v>132</v>
      </c>
      <c r="B78" s="36" t="s">
        <v>288</v>
      </c>
      <c r="C78" s="143">
        <f>'3.2.1'!C78/'3.2.1.a'!$C$106</f>
        <v>5.1392410869496409E-6</v>
      </c>
      <c r="D78" s="143">
        <f>'3.2.1'!D78/'3.2.1.a'!$D$106</f>
        <v>3.1316781259039999E-6</v>
      </c>
      <c r="E78" s="143">
        <f>'3.2.1'!E78/'3.2.1.a'!$E$106</f>
        <v>2.0105378938929457E-6</v>
      </c>
      <c r="F78" s="143">
        <f>'3.2.1'!F78/'3.2.1.a'!$F$106</f>
        <v>5.3349562862612631E-7</v>
      </c>
      <c r="G78" s="143">
        <f>'3.2.1'!G78/'3.2.1.a'!$G$106</f>
        <v>4.7436322721434145E-6</v>
      </c>
      <c r="H78" s="143">
        <f>'3.2.1'!H78/'3.2.1.a'!$H$106</f>
        <v>3.2215317605512003E-6</v>
      </c>
      <c r="I78" s="143">
        <f>'3.2.1'!I78/'3.2.1.a'!$I$106</f>
        <v>2.0736952604808681E-6</v>
      </c>
      <c r="J78" s="143">
        <f>'3.2.1'!J78/'3.2.1.a'!$J$106</f>
        <v>4.4613318924864909E-6</v>
      </c>
      <c r="K78" s="143">
        <f>'3.2.1'!K78/'3.2.1.a'!$K$106</f>
        <v>2.8613394133556134E-6</v>
      </c>
      <c r="L78" s="143">
        <f>'3.2.1'!L78/'3.2.1.a'!$L$106</f>
        <v>3.9701561929271519E-7</v>
      </c>
      <c r="M78" s="143">
        <f>'3.2.1'!M78/'3.2.1.a'!$M$106</f>
        <v>1.5242778169469102E-6</v>
      </c>
      <c r="N78" s="143">
        <f>'3.2.1'!N78/'3.2.1.a'!$N$106</f>
        <v>4.9722366175892833E-7</v>
      </c>
    </row>
    <row r="79" spans="1:14" ht="20" customHeight="1" x14ac:dyDescent="0.2">
      <c r="A79" s="21">
        <v>1321</v>
      </c>
      <c r="B79" s="22" t="s">
        <v>286</v>
      </c>
      <c r="C79" s="144">
        <f>'3.2.1'!C79/'3.2.1.a'!$C$106</f>
        <v>5.1392410869496409E-6</v>
      </c>
      <c r="D79" s="144">
        <f>'3.2.1'!D79/'3.2.1.a'!$D$106</f>
        <v>3.1316781259039999E-6</v>
      </c>
      <c r="E79" s="144">
        <f>'3.2.1'!E79/'3.2.1.a'!$E$106</f>
        <v>2.0105378938929457E-6</v>
      </c>
      <c r="F79" s="144">
        <f>'3.2.1'!F79/'3.2.1.a'!$F$106</f>
        <v>5.3349562862612631E-7</v>
      </c>
      <c r="G79" s="144">
        <f>'3.2.1'!G79/'3.2.1.a'!$G$106</f>
        <v>4.7436322721434145E-6</v>
      </c>
      <c r="H79" s="144">
        <f>'3.2.1'!H79/'3.2.1.a'!$H$106</f>
        <v>3.8898341285305834E-7</v>
      </c>
      <c r="I79" s="144">
        <f>'3.2.1'!I79/'3.2.1.a'!$I$106</f>
        <v>1.8051438686889568E-8</v>
      </c>
      <c r="J79" s="144">
        <f>'3.2.1'!J79/'3.2.1.a'!$J$106</f>
        <v>8.5217660856560448E-7</v>
      </c>
      <c r="K79" s="144">
        <f>'3.2.1'!K79/'3.2.1.a'!$K$106</f>
        <v>8.5157681719999652E-8</v>
      </c>
      <c r="L79" s="144">
        <f>'3.2.1'!L79/'3.2.1.a'!$L$106</f>
        <v>2.4785303846961163E-7</v>
      </c>
      <c r="M79" s="144">
        <f>'3.2.1'!M79/'3.2.1.a'!$M$106</f>
        <v>-1.1009830581785484E-7</v>
      </c>
      <c r="N79" s="144">
        <f>'3.2.1'!N79/'3.2.1.a'!$N$106</f>
        <v>2.6330509857145983E-7</v>
      </c>
    </row>
    <row r="80" spans="1:14" ht="20" customHeight="1" x14ac:dyDescent="0.2">
      <c r="A80" s="21">
        <v>1322</v>
      </c>
      <c r="B80" s="22" t="s">
        <v>287</v>
      </c>
      <c r="C80" s="144">
        <f>'3.2.1'!C80/'3.2.1.a'!$C$106</f>
        <v>0</v>
      </c>
      <c r="D80" s="144">
        <f>'3.2.1'!D80/'3.2.1.a'!$D$106</f>
        <v>0</v>
      </c>
      <c r="E80" s="144">
        <f>'3.2.1'!E80/'3.2.1.a'!$E$106</f>
        <v>0</v>
      </c>
      <c r="F80" s="144">
        <f>'3.2.1'!F80/'3.2.1.a'!$F$106</f>
        <v>0</v>
      </c>
      <c r="G80" s="144">
        <f>'3.2.1'!G80/'3.2.1.a'!$G$106</f>
        <v>0</v>
      </c>
      <c r="H80" s="144">
        <f>'3.2.1'!H80/'3.2.1.a'!$H$106</f>
        <v>2.8325483476981421E-6</v>
      </c>
      <c r="I80" s="144">
        <f>'3.2.1'!I80/'3.2.1.a'!$I$106</f>
        <v>2.0556438217939785E-6</v>
      </c>
      <c r="J80" s="144">
        <f>'3.2.1'!J80/'3.2.1.a'!$J$106</f>
        <v>3.6091552839208868E-6</v>
      </c>
      <c r="K80" s="144">
        <f>'3.2.1'!K80/'3.2.1.a'!$K$106</f>
        <v>2.7761817316356136E-6</v>
      </c>
      <c r="L80" s="144">
        <f>'3.2.1'!L80/'3.2.1.a'!$L$106</f>
        <v>1.4916258082310356E-7</v>
      </c>
      <c r="M80" s="144">
        <f>'3.2.1'!M80/'3.2.1.a'!$M$106</f>
        <v>1.634376122764765E-6</v>
      </c>
      <c r="N80" s="144">
        <f>'3.2.1'!N80/'3.2.1.a'!$N$106</f>
        <v>2.339185631874684E-7</v>
      </c>
    </row>
    <row r="81" spans="1:14" ht="20" customHeight="1" x14ac:dyDescent="0.2">
      <c r="A81" s="35">
        <v>133</v>
      </c>
      <c r="B81" s="36" t="s">
        <v>289</v>
      </c>
      <c r="C81" s="143">
        <f>'3.2.1'!C81/'3.2.1.a'!$C$106</f>
        <v>7.0170077267581562E-5</v>
      </c>
      <c r="D81" s="143">
        <f>'3.2.1'!D81/'3.2.1.a'!$D$106</f>
        <v>1.0507092051607928E-4</v>
      </c>
      <c r="E81" s="143">
        <f>'3.2.1'!E81/'3.2.1.a'!$E$106</f>
        <v>1.3234028095481391E-4</v>
      </c>
      <c r="F81" s="143">
        <f>'3.2.1'!F81/'3.2.1.a'!$F$106</f>
        <v>7.7781542582093735E-5</v>
      </c>
      <c r="G81" s="143">
        <f>'3.2.1'!G81/'3.2.1.a'!$G$106</f>
        <v>8.3975948054950444E-5</v>
      </c>
      <c r="H81" s="143">
        <f>'3.2.1'!H81/'3.2.1.a'!$H$106</f>
        <v>8.9950014179956692E-5</v>
      </c>
      <c r="I81" s="143">
        <f>'3.2.1'!I81/'3.2.1.a'!$I$106</f>
        <v>1.0026982281833078E-4</v>
      </c>
      <c r="J81" s="143">
        <f>'3.2.1'!J81/'3.2.1.a'!$J$106</f>
        <v>1.8057031866322885E-4</v>
      </c>
      <c r="K81" s="143">
        <f>'3.2.1'!K81/'3.2.1.a'!$K$106</f>
        <v>1.2799231060311319E-4</v>
      </c>
      <c r="L81" s="143">
        <f>'3.2.1'!L81/'3.2.1.a'!$L$106</f>
        <v>1.4236546063671086E-4</v>
      </c>
      <c r="M81" s="143">
        <f>'3.2.1'!M81/'3.2.1.a'!$M$106</f>
        <v>8.9520524938685236E-5</v>
      </c>
      <c r="N81" s="143">
        <f>'3.2.1'!N81/'3.2.1.a'!$N$106</f>
        <v>7.0570102822861713E-5</v>
      </c>
    </row>
    <row r="82" spans="1:14" ht="20" customHeight="1" x14ac:dyDescent="0.2">
      <c r="A82" s="21">
        <v>1331</v>
      </c>
      <c r="B82" s="22" t="s">
        <v>286</v>
      </c>
      <c r="C82" s="144">
        <f>'3.2.1'!C82/'3.2.1.a'!$C$106</f>
        <v>4.845999715377368E-5</v>
      </c>
      <c r="D82" s="144">
        <f>'3.2.1'!D82/'3.2.1.a'!$D$106</f>
        <v>8.8275039297300837E-5</v>
      </c>
      <c r="E82" s="144">
        <f>'3.2.1'!E82/'3.2.1.a'!$E$106</f>
        <v>1.1999133202277994E-4</v>
      </c>
      <c r="F82" s="144">
        <f>'3.2.1'!F82/'3.2.1.a'!$F$106</f>
        <v>6.6009423604724958E-5</v>
      </c>
      <c r="G82" s="144">
        <f>'3.2.1'!G82/'3.2.1.a'!$G$106</f>
        <v>7.2611234154352889E-5</v>
      </c>
      <c r="H82" s="144">
        <f>'3.2.1'!H82/'3.2.1.a'!$H$106</f>
        <v>7.683772621509069E-5</v>
      </c>
      <c r="I82" s="144">
        <f>'3.2.1'!I82/'3.2.1.a'!$I$106</f>
        <v>9.6845534798944955E-5</v>
      </c>
      <c r="J82" s="144">
        <f>'3.2.1'!J82/'3.2.1.a'!$J$106</f>
        <v>1.7731192409997846E-4</v>
      </c>
      <c r="K82" s="144">
        <f>'3.2.1'!K82/'3.2.1.a'!$K$106</f>
        <v>1.2700212881636732E-4</v>
      </c>
      <c r="L82" s="144">
        <f>'3.2.1'!L82/'3.2.1.a'!$L$106</f>
        <v>1.3952038892665457E-4</v>
      </c>
      <c r="M82" s="144">
        <f>'3.2.1'!M82/'3.2.1.a'!$M$106</f>
        <v>8.9453079574937919E-5</v>
      </c>
      <c r="N82" s="144">
        <f>'3.2.1'!N82/'3.2.1.a'!$N$106</f>
        <v>7.0402376005963488E-5</v>
      </c>
    </row>
    <row r="83" spans="1:14" ht="20" customHeight="1" x14ac:dyDescent="0.2">
      <c r="A83" s="21">
        <v>1332</v>
      </c>
      <c r="B83" s="22" t="s">
        <v>287</v>
      </c>
      <c r="C83" s="144">
        <f>'3.2.1'!C83/'3.2.1.a'!$C$106</f>
        <v>2.1710080113807878E-5</v>
      </c>
      <c r="D83" s="144">
        <f>'3.2.1'!D83/'3.2.1.a'!$D$106</f>
        <v>1.679588121877843E-5</v>
      </c>
      <c r="E83" s="144">
        <f>'3.2.1'!E83/'3.2.1.a'!$E$106</f>
        <v>1.2348948932033995E-5</v>
      </c>
      <c r="F83" s="144">
        <f>'3.2.1'!F83/'3.2.1.a'!$F$106</f>
        <v>1.1772118977368788E-5</v>
      </c>
      <c r="G83" s="144">
        <f>'3.2.1'!G83/'3.2.1.a'!$G$106</f>
        <v>1.1364713900597566E-5</v>
      </c>
      <c r="H83" s="144">
        <f>'3.2.1'!H83/'3.2.1.a'!$H$106</f>
        <v>1.3112287964865995E-5</v>
      </c>
      <c r="I83" s="144">
        <f>'3.2.1'!I83/'3.2.1.a'!$I$106</f>
        <v>3.4242880193858098E-6</v>
      </c>
      <c r="J83" s="144">
        <f>'3.2.1'!J83/'3.2.1.a'!$J$106</f>
        <v>3.2583945632504531E-6</v>
      </c>
      <c r="K83" s="144">
        <f>'3.2.1'!K83/'3.2.1.a'!$K$106</f>
        <v>9.9018178674586932E-7</v>
      </c>
      <c r="L83" s="144">
        <f>'3.2.1'!L83/'3.2.1.a'!$L$106</f>
        <v>2.8450717100562974E-6</v>
      </c>
      <c r="M83" s="144">
        <f>'3.2.1'!M83/'3.2.1.a'!$M$106</f>
        <v>6.744536374732764E-8</v>
      </c>
      <c r="N83" s="144">
        <f>'3.2.1'!N83/'3.2.1.a'!$N$106</f>
        <v>1.6772681689822791E-7</v>
      </c>
    </row>
    <row r="84" spans="1:14" s="41" customFormat="1" ht="20" customHeight="1" x14ac:dyDescent="0.2">
      <c r="A84" s="32">
        <v>14</v>
      </c>
      <c r="B84" s="33" t="s">
        <v>247</v>
      </c>
      <c r="C84" s="207">
        <f>'3.2.1'!C84/'3.2.1.a'!$C$106</f>
        <v>5.4568512934880811E-2</v>
      </c>
      <c r="D84" s="207">
        <f>'3.2.1'!D84/'3.2.1.a'!$D$106</f>
        <v>4.826685959364798E-2</v>
      </c>
      <c r="E84" s="207">
        <f>'3.2.1'!E84/'3.2.1.a'!$E$106</f>
        <v>5.6859868188909944E-2</v>
      </c>
      <c r="F84" s="207">
        <f>'3.2.1'!F84/'3.2.1.a'!$F$106</f>
        <v>5.0822742109652361E-2</v>
      </c>
      <c r="G84" s="207">
        <f>'3.2.1'!G84/'3.2.1.a'!$G$106</f>
        <v>4.3912338855133702E-2</v>
      </c>
      <c r="H84" s="207">
        <f>'3.2.1'!H84/'3.2.1.a'!$H$106</f>
        <v>6.1388884696883458E-2</v>
      </c>
      <c r="I84" s="207">
        <f>'3.2.1'!I84/'3.2.1.a'!$I$106</f>
        <v>6.4099709025688401E-2</v>
      </c>
      <c r="J84" s="207">
        <f>'3.2.1'!J84/'3.2.1.a'!$J$106</f>
        <v>4.6359739264201665E-2</v>
      </c>
      <c r="K84" s="207">
        <f>'3.2.1'!K84/'3.2.1.a'!$K$106</f>
        <v>5.2743311187439711E-2</v>
      </c>
      <c r="L84" s="207">
        <f>'3.2.1'!L84/'3.2.1.a'!$L$106</f>
        <v>5.7758146995838373E-2</v>
      </c>
      <c r="M84" s="207">
        <f>'3.2.1'!M84/'3.2.1.a'!$M$106</f>
        <v>3.6284850239849793E-2</v>
      </c>
      <c r="N84" s="207">
        <f>'3.2.1'!N84/'3.2.1.a'!$N$106</f>
        <v>4.9234291285511531E-2</v>
      </c>
    </row>
    <row r="85" spans="1:14" ht="20" customHeight="1" x14ac:dyDescent="0.2">
      <c r="A85" s="35">
        <v>141</v>
      </c>
      <c r="B85" s="36" t="s">
        <v>290</v>
      </c>
      <c r="C85" s="143">
        <f>'3.2.1'!C85/'3.2.1.a'!$C$106</f>
        <v>4.79161584103074E-2</v>
      </c>
      <c r="D85" s="143">
        <f>'3.2.1'!D85/'3.2.1.a'!$D$106</f>
        <v>4.1533172411301916E-2</v>
      </c>
      <c r="E85" s="143">
        <f>'3.2.1'!E85/'3.2.1.a'!$E$106</f>
        <v>4.5910397680107851E-2</v>
      </c>
      <c r="F85" s="143">
        <f>'3.2.1'!F85/'3.2.1.a'!$F$106</f>
        <v>4.1497684900112436E-2</v>
      </c>
      <c r="G85" s="143">
        <f>'3.2.1'!G85/'3.2.1.a'!$G$106</f>
        <v>3.6787373006321643E-2</v>
      </c>
      <c r="H85" s="143">
        <f>'3.2.1'!H85/'3.2.1.a'!$H$106</f>
        <v>5.264067814934266E-2</v>
      </c>
      <c r="I85" s="143">
        <f>'3.2.1'!I85/'3.2.1.a'!$I$106</f>
        <v>5.2714104687194709E-2</v>
      </c>
      <c r="J85" s="143">
        <f>'3.2.1'!J85/'3.2.1.a'!$J$106</f>
        <v>3.9185621744848846E-2</v>
      </c>
      <c r="K85" s="143">
        <f>'3.2.1'!K85/'3.2.1.a'!$K$106</f>
        <v>4.3783966768799365E-2</v>
      </c>
      <c r="L85" s="143">
        <f>'3.2.1'!L85/'3.2.1.a'!$L$106</f>
        <v>4.9753102942847564E-2</v>
      </c>
      <c r="M85" s="143">
        <f>'3.2.1'!M85/'3.2.1.a'!$M$106</f>
        <v>2.8614622538639969E-2</v>
      </c>
      <c r="N85" s="143">
        <f>'3.2.1'!N85/'3.2.1.a'!$N$106</f>
        <v>4.0654627807519148E-2</v>
      </c>
    </row>
    <row r="86" spans="1:14" ht="20" customHeight="1" x14ac:dyDescent="0.2">
      <c r="A86" s="21">
        <v>1411</v>
      </c>
      <c r="B86" s="22" t="s">
        <v>828</v>
      </c>
      <c r="C86" s="144">
        <f>'3.2.1'!C86/'3.2.1.a'!$C$106</f>
        <v>3.3867546301307741E-2</v>
      </c>
      <c r="D86" s="144">
        <f>'3.2.1'!D86/'3.2.1.a'!$D$106</f>
        <v>2.9973584346848225E-2</v>
      </c>
      <c r="E86" s="144">
        <f>'3.2.1'!E86/'3.2.1.a'!$E$106</f>
        <v>3.2370087666011613E-2</v>
      </c>
      <c r="F86" s="144">
        <f>'3.2.1'!F86/'3.2.1.a'!$F$106</f>
        <v>2.7831971052013012E-2</v>
      </c>
      <c r="G86" s="144">
        <f>'3.2.1'!G86/'3.2.1.a'!$G$106</f>
        <v>2.63529898145324E-2</v>
      </c>
      <c r="H86" s="144">
        <f>'3.2.1'!H86/'3.2.1.a'!$H$106</f>
        <v>4.5405064551679836E-2</v>
      </c>
      <c r="I86" s="144">
        <f>'3.2.1'!I86/'3.2.1.a'!$I$106</f>
        <v>4.5256842110918592E-2</v>
      </c>
      <c r="J86" s="144">
        <f>'3.2.1'!J86/'3.2.1.a'!$J$106</f>
        <v>2.8949636566607425E-2</v>
      </c>
      <c r="K86" s="144">
        <f>'3.2.1'!K86/'3.2.1.a'!$K$106</f>
        <v>3.1079249206343095E-2</v>
      </c>
      <c r="L86" s="144">
        <f>'3.2.1'!L86/'3.2.1.a'!$L$106</f>
        <v>2.6096393454473361E-2</v>
      </c>
      <c r="M86" s="144">
        <f>'3.2.1'!M86/'3.2.1.a'!$M$106</f>
        <v>1.9480030311726824E-2</v>
      </c>
      <c r="N86" s="144">
        <f>'3.2.1'!N86/'3.2.1.a'!$N$106</f>
        <v>2.40565820480978E-2</v>
      </c>
    </row>
    <row r="87" spans="1:14" ht="20" customHeight="1" x14ac:dyDescent="0.2">
      <c r="A87" s="21">
        <v>14111</v>
      </c>
      <c r="B87" s="22" t="s">
        <v>291</v>
      </c>
      <c r="C87" s="144">
        <f>'3.2.1'!C87/'3.2.1.a'!$C$106</f>
        <v>8.2528538778292088E-5</v>
      </c>
      <c r="D87" s="144">
        <f>'3.2.1'!D87/'3.2.1.a'!$D$106</f>
        <v>1.6635756950085094E-7</v>
      </c>
      <c r="E87" s="144">
        <f>'3.2.1'!E87/'3.2.1.a'!$E$106</f>
        <v>7.0857242561975231E-7</v>
      </c>
      <c r="F87" s="144">
        <f>'3.2.1'!F87/'3.2.1.a'!$F$106</f>
        <v>2.9827262249348653E-6</v>
      </c>
      <c r="G87" s="144">
        <f>'3.2.1'!G87/'3.2.1.a'!$G$106</f>
        <v>6.6363465346613602E-9</v>
      </c>
      <c r="H87" s="144">
        <f>'3.2.1'!H87/'3.2.1.a'!$H$106</f>
        <v>7.1925685450099065E-9</v>
      </c>
      <c r="I87" s="144">
        <f>'3.2.1'!I87/'3.2.1.a'!$I$106</f>
        <v>3.2313790249927905E-9</v>
      </c>
      <c r="J87" s="144">
        <f>'3.2.1'!J87/'3.2.1.a'!$J$106</f>
        <v>1.9817614460378767E-8</v>
      </c>
      <c r="K87" s="144">
        <f>'3.2.1'!K87/'3.2.1.a'!$K$106</f>
        <v>4.030610192209209E-9</v>
      </c>
      <c r="L87" s="144">
        <f>'3.2.1'!L87/'3.2.1.a'!$L$106</f>
        <v>0</v>
      </c>
      <c r="M87" s="144">
        <f>'3.2.1'!M87/'3.2.1.a'!$M$106</f>
        <v>0</v>
      </c>
      <c r="N87" s="144">
        <f>'3.2.1'!N87/'3.2.1.a'!$N$106</f>
        <v>0</v>
      </c>
    </row>
    <row r="88" spans="1:14" ht="20" customHeight="1" x14ac:dyDescent="0.2">
      <c r="A88" s="21">
        <v>14112</v>
      </c>
      <c r="B88" s="22" t="s">
        <v>292</v>
      </c>
      <c r="C88" s="144">
        <f>'3.2.1'!C88/'3.2.1.a'!$C$106</f>
        <v>1.5699483989218631E-2</v>
      </c>
      <c r="D88" s="144">
        <f>'3.2.1'!D88/'3.2.1.a'!$D$106</f>
        <v>1.7374988162622576E-2</v>
      </c>
      <c r="E88" s="144">
        <f>'3.2.1'!E88/'3.2.1.a'!$E$106</f>
        <v>1.8904641629842338E-2</v>
      </c>
      <c r="F88" s="144">
        <f>'3.2.1'!F88/'3.2.1.a'!$F$106</f>
        <v>1.6593946692219325E-2</v>
      </c>
      <c r="G88" s="144">
        <f>'3.2.1'!G88/'3.2.1.a'!$G$106</f>
        <v>1.6722920461825084E-2</v>
      </c>
      <c r="H88" s="144">
        <f>'3.2.1'!H88/'3.2.1.a'!$H$106</f>
        <v>3.003272162383204E-2</v>
      </c>
      <c r="I88" s="144">
        <f>'3.2.1'!I88/'3.2.1.a'!$I$106</f>
        <v>3.3652536494926472E-2</v>
      </c>
      <c r="J88" s="144">
        <f>'3.2.1'!J88/'3.2.1.a'!$J$106</f>
        <v>2.2279600939587595E-2</v>
      </c>
      <c r="K88" s="144">
        <f>'3.2.1'!K88/'3.2.1.a'!$K$106</f>
        <v>2.382507794198498E-2</v>
      </c>
      <c r="L88" s="144">
        <f>'3.2.1'!L88/'3.2.1.a'!$L$106</f>
        <v>2.0770668213277905E-2</v>
      </c>
      <c r="M88" s="144">
        <f>'3.2.1'!M88/'3.2.1.a'!$M$106</f>
        <v>1.5301058917776784E-2</v>
      </c>
      <c r="N88" s="144">
        <f>'3.2.1'!N88/'3.2.1.a'!$N$106</f>
        <v>2.059550083425676E-2</v>
      </c>
    </row>
    <row r="89" spans="1:14" ht="20" customHeight="1" x14ac:dyDescent="0.2">
      <c r="A89" s="21">
        <v>14113</v>
      </c>
      <c r="B89" s="22" t="s">
        <v>293</v>
      </c>
      <c r="C89" s="144">
        <f>'3.2.1'!C89/'3.2.1.a'!$C$106</f>
        <v>1.8085533773310819E-2</v>
      </c>
      <c r="D89" s="144">
        <f>'3.2.1'!D89/'3.2.1.a'!$D$106</f>
        <v>1.2598429826656146E-2</v>
      </c>
      <c r="E89" s="144">
        <f>'3.2.1'!E89/'3.2.1.a'!$E$106</f>
        <v>1.3464737463743654E-2</v>
      </c>
      <c r="F89" s="144">
        <f>'3.2.1'!F89/'3.2.1.a'!$F$106</f>
        <v>1.1235041633568756E-2</v>
      </c>
      <c r="G89" s="144">
        <f>'3.2.1'!G89/'3.2.1.a'!$G$106</f>
        <v>9.6300627163607832E-3</v>
      </c>
      <c r="H89" s="144">
        <f>'3.2.1'!H89/'3.2.1.a'!$H$106</f>
        <v>1.5372335735279253E-2</v>
      </c>
      <c r="I89" s="144">
        <f>'3.2.1'!I89/'3.2.1.a'!$I$106</f>
        <v>1.1604302384613092E-2</v>
      </c>
      <c r="J89" s="144">
        <f>'3.2.1'!J89/'3.2.1.a'!$J$106</f>
        <v>6.6700158094053713E-3</v>
      </c>
      <c r="K89" s="144">
        <f>'3.2.1'!K89/'3.2.1.a'!$K$106</f>
        <v>7.2541672337479253E-3</v>
      </c>
      <c r="L89" s="144">
        <f>'3.2.1'!L89/'3.2.1.a'!$L$106</f>
        <v>5.3257252411954524E-3</v>
      </c>
      <c r="M89" s="144">
        <f>'3.2.1'!M89/'3.2.1.a'!$M$106</f>
        <v>4.1789713939500419E-3</v>
      </c>
      <c r="N89" s="144">
        <f>'3.2.1'!N89/'3.2.1.a'!$N$106</f>
        <v>3.4610812138410399E-3</v>
      </c>
    </row>
    <row r="90" spans="1:14" ht="20" customHeight="1" x14ac:dyDescent="0.2">
      <c r="A90" s="21">
        <v>1412</v>
      </c>
      <c r="B90" s="22" t="s">
        <v>294</v>
      </c>
      <c r="C90" s="144">
        <f>'3.2.1'!C90/'3.2.1.a'!$C$106</f>
        <v>5.767802068920881E-3</v>
      </c>
      <c r="D90" s="144">
        <f>'3.2.1'!D90/'3.2.1.a'!$D$106</f>
        <v>4.5618955935542186E-3</v>
      </c>
      <c r="E90" s="144">
        <f>'3.2.1'!E90/'3.2.1.a'!$E$106</f>
        <v>5.8206006766443191E-3</v>
      </c>
      <c r="F90" s="144">
        <f>'3.2.1'!F90/'3.2.1.a'!$F$106</f>
        <v>3.210713012839064E-3</v>
      </c>
      <c r="G90" s="144">
        <f>'3.2.1'!G90/'3.2.1.a'!$G$106</f>
        <v>3.2773625475566249E-3</v>
      </c>
      <c r="H90" s="144">
        <f>'3.2.1'!H90/'3.2.1.a'!$H$106</f>
        <v>2.0062360660226927E-3</v>
      </c>
      <c r="I90" s="144">
        <f>'3.2.1'!I90/'3.2.1.a'!$I$106</f>
        <v>4.616150845640872E-4</v>
      </c>
      <c r="J90" s="144">
        <f>'3.2.1'!J90/'3.2.1.a'!$J$106</f>
        <v>8.4867560529158304E-4</v>
      </c>
      <c r="K90" s="144">
        <f>'3.2.1'!K90/'3.2.1.a'!$K$106</f>
        <v>1.097104555506521E-3</v>
      </c>
      <c r="L90" s="144">
        <f>'3.2.1'!L90/'3.2.1.a'!$L$106</f>
        <v>2.8128558106494525E-3</v>
      </c>
      <c r="M90" s="144">
        <f>'3.2.1'!M90/'3.2.1.a'!$M$106</f>
        <v>8.9643282988343656E-4</v>
      </c>
      <c r="N90" s="144">
        <f>'3.2.1'!N90/'3.2.1.a'!$N$106</f>
        <v>5.0329520178581917E-3</v>
      </c>
    </row>
    <row r="91" spans="1:14" ht="20" customHeight="1" x14ac:dyDescent="0.2">
      <c r="A91" s="21">
        <v>1413</v>
      </c>
      <c r="B91" s="22" t="s">
        <v>295</v>
      </c>
      <c r="C91" s="144">
        <f>'3.2.1'!C91/'3.2.1.a'!$C$106</f>
        <v>0</v>
      </c>
      <c r="D91" s="144">
        <f>'3.2.1'!D91/'3.2.1.a'!$D$106</f>
        <v>0</v>
      </c>
      <c r="E91" s="144">
        <f>'3.2.1'!E91/'3.2.1.a'!$E$106</f>
        <v>0</v>
      </c>
      <c r="F91" s="144">
        <f>'3.2.1'!F91/'3.2.1.a'!$F$106</f>
        <v>0</v>
      </c>
      <c r="G91" s="144">
        <f>'3.2.1'!G91/'3.2.1.a'!$G$106</f>
        <v>0</v>
      </c>
      <c r="H91" s="144">
        <f>'3.2.1'!H91/'3.2.1.a'!$H$106</f>
        <v>0</v>
      </c>
      <c r="I91" s="144">
        <f>'3.2.1'!I91/'3.2.1.a'!$I$106</f>
        <v>0</v>
      </c>
      <c r="J91" s="144">
        <f>'3.2.1'!J91/'3.2.1.a'!$J$106</f>
        <v>0</v>
      </c>
      <c r="K91" s="144">
        <f>'3.2.1'!K91/'3.2.1.a'!$K$106</f>
        <v>0</v>
      </c>
      <c r="L91" s="144">
        <f>'3.2.1'!L91/'3.2.1.a'!$L$106</f>
        <v>0</v>
      </c>
      <c r="M91" s="144">
        <f>'3.2.1'!M91/'3.2.1.a'!$M$106</f>
        <v>0</v>
      </c>
      <c r="N91" s="144">
        <f>'3.2.1'!N91/'3.2.1.a'!$N$106</f>
        <v>0</v>
      </c>
    </row>
    <row r="92" spans="1:14" ht="20" customHeight="1" x14ac:dyDescent="0.2">
      <c r="A92" s="21">
        <v>1414</v>
      </c>
      <c r="B92" s="22" t="s">
        <v>296</v>
      </c>
      <c r="C92" s="144">
        <f>'3.2.1'!C92/'3.2.1.a'!$C$106</f>
        <v>0</v>
      </c>
      <c r="D92" s="144">
        <f>'3.2.1'!D92/'3.2.1.a'!$D$106</f>
        <v>0</v>
      </c>
      <c r="E92" s="144">
        <f>'3.2.1'!E92/'3.2.1.a'!$E$106</f>
        <v>0</v>
      </c>
      <c r="F92" s="144">
        <f>'3.2.1'!F92/'3.2.1.a'!$F$106</f>
        <v>0</v>
      </c>
      <c r="G92" s="144">
        <f>'3.2.1'!G92/'3.2.1.a'!$G$106</f>
        <v>0</v>
      </c>
      <c r="H92" s="144">
        <f>'3.2.1'!H92/'3.2.1.a'!$H$106</f>
        <v>0</v>
      </c>
      <c r="I92" s="144">
        <f>'3.2.1'!I92/'3.2.1.a'!$I$106</f>
        <v>0</v>
      </c>
      <c r="J92" s="144">
        <f>'3.2.1'!J92/'3.2.1.a'!$J$106</f>
        <v>0</v>
      </c>
      <c r="K92" s="144">
        <f>'3.2.1'!K92/'3.2.1.a'!$K$106</f>
        <v>0</v>
      </c>
      <c r="L92" s="144">
        <f>'3.2.1'!L92/'3.2.1.a'!$L$106</f>
        <v>0</v>
      </c>
      <c r="M92" s="144">
        <f>'3.2.1'!M92/'3.2.1.a'!$M$106</f>
        <v>0</v>
      </c>
      <c r="N92" s="144">
        <f>'3.2.1'!N92/'3.2.1.a'!$N$106</f>
        <v>0</v>
      </c>
    </row>
    <row r="93" spans="1:14" ht="20" customHeight="1" x14ac:dyDescent="0.2">
      <c r="A93" s="21">
        <v>1415</v>
      </c>
      <c r="B93" s="22" t="s">
        <v>466</v>
      </c>
      <c r="C93" s="144">
        <f>'3.2.1'!C93/'3.2.1.a'!$C$106</f>
        <v>8.2808100400787784E-3</v>
      </c>
      <c r="D93" s="144">
        <f>'3.2.1'!D93/'3.2.1.a'!$D$106</f>
        <v>6.9976924708994781E-3</v>
      </c>
      <c r="E93" s="144">
        <f>'3.2.1'!E93/'3.2.1.a'!$E$106</f>
        <v>7.7197093374519179E-3</v>
      </c>
      <c r="F93" s="144">
        <f>'3.2.1'!F93/'3.2.1.a'!$F$106</f>
        <v>1.0455000835260356E-2</v>
      </c>
      <c r="G93" s="144">
        <f>'3.2.1'!G93/'3.2.1.a'!$G$106</f>
        <v>7.1570206442326144E-3</v>
      </c>
      <c r="H93" s="144">
        <f>'3.2.1'!H93/'3.2.1.a'!$H$106</f>
        <v>5.2293775316401342E-3</v>
      </c>
      <c r="I93" s="144">
        <f>'3.2.1'!I93/'3.2.1.a'!$I$106</f>
        <v>6.9956474917120303E-3</v>
      </c>
      <c r="J93" s="144">
        <f>'3.2.1'!J93/'3.2.1.a'!$J$106</f>
        <v>9.3873095729498333E-3</v>
      </c>
      <c r="K93" s="144">
        <f>'3.2.1'!K93/'3.2.1.a'!$K$106</f>
        <v>1.1607613006949747E-2</v>
      </c>
      <c r="L93" s="144">
        <f>'3.2.1'!L93/'3.2.1.a'!$L$106</f>
        <v>2.0843853677724757E-2</v>
      </c>
      <c r="M93" s="144">
        <f>'3.2.1'!M93/'3.2.1.a'!$M$106</f>
        <v>8.2381593970297096E-3</v>
      </c>
      <c r="N93" s="144">
        <f>'3.2.1'!N93/'3.2.1.a'!$N$106</f>
        <v>1.1565093741563158E-2</v>
      </c>
    </row>
    <row r="94" spans="1:14" ht="20" customHeight="1" x14ac:dyDescent="0.2">
      <c r="A94" s="21">
        <v>1416</v>
      </c>
      <c r="B94" s="22" t="s">
        <v>297</v>
      </c>
      <c r="C94" s="144">
        <f>'3.2.1'!C94/'3.2.1.a'!$C$106</f>
        <v>0</v>
      </c>
      <c r="D94" s="144">
        <f>'3.2.1'!D94/'3.2.1.a'!$D$106</f>
        <v>0</v>
      </c>
      <c r="E94" s="144">
        <f>'3.2.1'!E94/'3.2.1.a'!$E$106</f>
        <v>0</v>
      </c>
      <c r="F94" s="144">
        <f>'3.2.1'!F94/'3.2.1.a'!$F$106</f>
        <v>0</v>
      </c>
      <c r="G94" s="144">
        <f>'3.2.1'!G94/'3.2.1.a'!$G$106</f>
        <v>0</v>
      </c>
      <c r="H94" s="144">
        <f>'3.2.1'!H94/'3.2.1.a'!$H$106</f>
        <v>0</v>
      </c>
      <c r="I94" s="144">
        <f>'3.2.1'!I94/'3.2.1.a'!$I$106</f>
        <v>0</v>
      </c>
      <c r="J94" s="144">
        <f>'3.2.1'!J94/'3.2.1.a'!$J$106</f>
        <v>0</v>
      </c>
      <c r="K94" s="144">
        <f>'3.2.1'!K94/'3.2.1.a'!$K$106</f>
        <v>0</v>
      </c>
      <c r="L94" s="144">
        <f>'3.2.1'!L94/'3.2.1.a'!$L$106</f>
        <v>0</v>
      </c>
      <c r="M94" s="144">
        <f>'3.2.1'!M94/'3.2.1.a'!$M$106</f>
        <v>0</v>
      </c>
      <c r="N94" s="144">
        <f>'3.2.1'!N94/'3.2.1.a'!$N$106</f>
        <v>0</v>
      </c>
    </row>
    <row r="95" spans="1:14" ht="20" customHeight="1" x14ac:dyDescent="0.2">
      <c r="A95" s="35">
        <v>142</v>
      </c>
      <c r="B95" s="36" t="s">
        <v>298</v>
      </c>
      <c r="C95" s="143">
        <f>'3.2.1'!C95/'3.2.1.a'!$C$106</f>
        <v>1.8844690311275768E-3</v>
      </c>
      <c r="D95" s="143">
        <f>'3.2.1'!D95/'3.2.1.a'!$D$106</f>
        <v>2.0178558967224526E-3</v>
      </c>
      <c r="E95" s="143">
        <f>'3.2.1'!E95/'3.2.1.a'!$E$106</f>
        <v>2.3368466655285E-3</v>
      </c>
      <c r="F95" s="143">
        <f>'3.2.1'!F95/'3.2.1.a'!$F$106</f>
        <v>2.221818450065543E-3</v>
      </c>
      <c r="G95" s="143">
        <f>'3.2.1'!G95/'3.2.1.a'!$G$106</f>
        <v>1.9888194608936949E-3</v>
      </c>
      <c r="H95" s="143">
        <f>'3.2.1'!H95/'3.2.1.a'!$H$106</f>
        <v>2.0438744515690766E-3</v>
      </c>
      <c r="I95" s="143">
        <f>'3.2.1'!I95/'3.2.1.a'!$I$106</f>
        <v>1.9163434830894153E-3</v>
      </c>
      <c r="J95" s="143">
        <f>'3.2.1'!J95/'3.2.1.a'!$J$106</f>
        <v>1.6727704856184366E-3</v>
      </c>
      <c r="K95" s="143">
        <f>'3.2.1'!K95/'3.2.1.a'!$K$106</f>
        <v>1.8339000993826367E-3</v>
      </c>
      <c r="L95" s="143">
        <f>'3.2.1'!L95/'3.2.1.a'!$L$106</f>
        <v>1.7471133550819441E-3</v>
      </c>
      <c r="M95" s="143">
        <f>'3.2.1'!M95/'3.2.1.a'!$M$106</f>
        <v>1.3141436086930032E-3</v>
      </c>
      <c r="N95" s="143">
        <f>'3.2.1'!N95/'3.2.1.a'!$N$106</f>
        <v>1.4251408221496887E-3</v>
      </c>
    </row>
    <row r="96" spans="1:14" ht="20" customHeight="1" x14ac:dyDescent="0.2">
      <c r="A96" s="21">
        <v>1421</v>
      </c>
      <c r="B96" s="22" t="s">
        <v>299</v>
      </c>
      <c r="C96" s="144">
        <f>'3.2.1'!C96/'3.2.1.a'!$C$106</f>
        <v>0</v>
      </c>
      <c r="D96" s="144">
        <f>'3.2.1'!D96/'3.2.1.a'!$D$106</f>
        <v>0</v>
      </c>
      <c r="E96" s="144">
        <f>'3.2.1'!E96/'3.2.1.a'!$E$106</f>
        <v>0</v>
      </c>
      <c r="F96" s="144">
        <f>'3.2.1'!F96/'3.2.1.a'!$F$106</f>
        <v>0</v>
      </c>
      <c r="G96" s="144">
        <f>'3.2.1'!G96/'3.2.1.a'!$G$106</f>
        <v>0</v>
      </c>
      <c r="H96" s="144">
        <f>'3.2.1'!H96/'3.2.1.a'!$H$106</f>
        <v>0</v>
      </c>
      <c r="I96" s="144">
        <f>'3.2.1'!I96/'3.2.1.a'!$I$106</f>
        <v>0</v>
      </c>
      <c r="J96" s="144">
        <f>'3.2.1'!J96/'3.2.1.a'!$J$106</f>
        <v>0</v>
      </c>
      <c r="K96" s="144">
        <f>'3.2.1'!K96/'3.2.1.a'!$K$106</f>
        <v>0</v>
      </c>
      <c r="L96" s="144">
        <f>'3.2.1'!L96/'3.2.1.a'!$L$106</f>
        <v>0</v>
      </c>
      <c r="M96" s="144">
        <f>'3.2.1'!M96/'3.2.1.a'!$M$106</f>
        <v>0</v>
      </c>
      <c r="N96" s="144">
        <f>'3.2.1'!N96/'3.2.1.a'!$N$106</f>
        <v>0</v>
      </c>
    </row>
    <row r="97" spans="1:14" ht="20" customHeight="1" x14ac:dyDescent="0.2">
      <c r="A97" s="21">
        <v>1422</v>
      </c>
      <c r="B97" s="22" t="s">
        <v>300</v>
      </c>
      <c r="C97" s="144">
        <f>'3.2.1'!C97/'3.2.1.a'!$C$106</f>
        <v>3.1889375431662647E-4</v>
      </c>
      <c r="D97" s="144">
        <f>'3.2.1'!D97/'3.2.1.a'!$D$106</f>
        <v>3.7799244490768861E-4</v>
      </c>
      <c r="E97" s="144">
        <f>'3.2.1'!E97/'3.2.1.a'!$E$106</f>
        <v>3.9160235075891633E-4</v>
      </c>
      <c r="F97" s="144">
        <f>'3.2.1'!F97/'3.2.1.a'!$F$106</f>
        <v>3.7822402973655835E-4</v>
      </c>
      <c r="G97" s="144">
        <f>'3.2.1'!G97/'3.2.1.a'!$G$106</f>
        <v>3.6936420660628314E-4</v>
      </c>
      <c r="H97" s="144">
        <f>'3.2.1'!H97/'3.2.1.a'!$H$106</f>
        <v>3.7822987055410743E-4</v>
      </c>
      <c r="I97" s="144">
        <f>'3.2.1'!I97/'3.2.1.a'!$I$106</f>
        <v>2.5102932301675711E-4</v>
      </c>
      <c r="J97" s="144">
        <f>'3.2.1'!J97/'3.2.1.a'!$J$106</f>
        <v>2.5810030222251149E-4</v>
      </c>
      <c r="K97" s="144">
        <f>'3.2.1'!K97/'3.2.1.a'!$K$106</f>
        <v>2.7919783150282099E-4</v>
      </c>
      <c r="L97" s="144">
        <f>'3.2.1'!L97/'3.2.1.a'!$L$106</f>
        <v>2.6676970444833097E-4</v>
      </c>
      <c r="M97" s="144">
        <f>'3.2.1'!M97/'3.2.1.a'!$M$106</f>
        <v>2.1312780697585506E-4</v>
      </c>
      <c r="N97" s="144">
        <f>'3.2.1'!N97/'3.2.1.a'!$N$106</f>
        <v>2.1465902542660913E-4</v>
      </c>
    </row>
    <row r="98" spans="1:14" ht="20" customHeight="1" x14ac:dyDescent="0.2">
      <c r="A98" s="21">
        <v>1423</v>
      </c>
      <c r="B98" s="22" t="s">
        <v>301</v>
      </c>
      <c r="C98" s="144">
        <f>'3.2.1'!C98/'3.2.1.a'!$C$106</f>
        <v>1.5655752768109501E-3</v>
      </c>
      <c r="D98" s="144">
        <f>'3.2.1'!D98/'3.2.1.a'!$D$106</f>
        <v>1.6398634518147641E-3</v>
      </c>
      <c r="E98" s="144">
        <f>'3.2.1'!E98/'3.2.1.a'!$E$106</f>
        <v>1.9452443147695833E-3</v>
      </c>
      <c r="F98" s="144">
        <f>'3.2.1'!F98/'3.2.1.a'!$F$106</f>
        <v>1.8435944203289846E-3</v>
      </c>
      <c r="G98" s="144">
        <f>'3.2.1'!G98/'3.2.1.a'!$G$106</f>
        <v>1.6194552542874113E-3</v>
      </c>
      <c r="H98" s="144">
        <f>'3.2.1'!H98/'3.2.1.a'!$H$106</f>
        <v>1.6656445810149692E-3</v>
      </c>
      <c r="I98" s="144">
        <f>'3.2.1'!I98/'3.2.1.a'!$I$106</f>
        <v>1.6653141600726582E-3</v>
      </c>
      <c r="J98" s="144">
        <f>'3.2.1'!J98/'3.2.1.a'!$J$106</f>
        <v>1.414670183395925E-3</v>
      </c>
      <c r="K98" s="144">
        <f>'3.2.1'!K98/'3.2.1.a'!$K$106</f>
        <v>1.5547022678798156E-3</v>
      </c>
      <c r="L98" s="144">
        <f>'3.2.1'!L98/'3.2.1.a'!$L$106</f>
        <v>1.480343650633613E-3</v>
      </c>
      <c r="M98" s="144">
        <f>'3.2.1'!M98/'3.2.1.a'!$M$106</f>
        <v>1.1010158017171481E-3</v>
      </c>
      <c r="N98" s="144">
        <f>'3.2.1'!N98/'3.2.1.a'!$N$106</f>
        <v>1.2104817967230792E-3</v>
      </c>
    </row>
    <row r="99" spans="1:14" ht="20" customHeight="1" x14ac:dyDescent="0.2">
      <c r="A99" s="21">
        <v>1424</v>
      </c>
      <c r="B99" s="22" t="s">
        <v>302</v>
      </c>
      <c r="C99" s="144">
        <f>'3.2.1'!C99/'3.2.1.a'!$C$106</f>
        <v>0</v>
      </c>
      <c r="D99" s="144">
        <f>'3.2.1'!D99/'3.2.1.a'!$D$106</f>
        <v>0</v>
      </c>
      <c r="E99" s="144">
        <f>'3.2.1'!E99/'3.2.1.a'!$E$106</f>
        <v>0</v>
      </c>
      <c r="F99" s="144">
        <f>'3.2.1'!F99/'3.2.1.a'!$F$106</f>
        <v>0</v>
      </c>
      <c r="G99" s="144">
        <f>'3.2.1'!G99/'3.2.1.a'!$G$106</f>
        <v>0</v>
      </c>
      <c r="H99" s="144">
        <f>'3.2.1'!H99/'3.2.1.a'!$H$106</f>
        <v>0</v>
      </c>
      <c r="I99" s="144">
        <f>'3.2.1'!I99/'3.2.1.a'!$I$106</f>
        <v>0</v>
      </c>
      <c r="J99" s="144">
        <f>'3.2.1'!J99/'3.2.1.a'!$J$106</f>
        <v>0</v>
      </c>
      <c r="K99" s="144">
        <f>'3.2.1'!K99/'3.2.1.a'!$K$106</f>
        <v>0</v>
      </c>
      <c r="L99" s="144">
        <f>'3.2.1'!L99/'3.2.1.a'!$L$106</f>
        <v>0</v>
      </c>
      <c r="M99" s="144">
        <f>'3.2.1'!M99/'3.2.1.a'!$M$106</f>
        <v>0</v>
      </c>
      <c r="N99" s="144">
        <f>'3.2.1'!N99/'3.2.1.a'!$N$106</f>
        <v>0</v>
      </c>
    </row>
    <row r="100" spans="1:14" ht="20" customHeight="1" x14ac:dyDescent="0.2">
      <c r="A100" s="35">
        <v>143</v>
      </c>
      <c r="B100" s="36" t="s">
        <v>303</v>
      </c>
      <c r="C100" s="143">
        <f>'3.2.1'!C100/'3.2.1.a'!$C$106</f>
        <v>2.9614615343373017E-3</v>
      </c>
      <c r="D100" s="143">
        <f>'3.2.1'!D100/'3.2.1.a'!$D$106</f>
        <v>3.2692098260389524E-3</v>
      </c>
      <c r="E100" s="143">
        <f>'3.2.1'!E100/'3.2.1.a'!$E$106</f>
        <v>5.9857902400348101E-3</v>
      </c>
      <c r="F100" s="143">
        <f>'3.2.1'!F100/'3.2.1.a'!$F$106</f>
        <v>4.9242948271622563E-3</v>
      </c>
      <c r="G100" s="143">
        <f>'3.2.1'!G100/'3.2.1.a'!$G$106</f>
        <v>3.9847157852105743E-3</v>
      </c>
      <c r="H100" s="143">
        <f>'3.2.1'!H100/'3.2.1.a'!$H$106</f>
        <v>3.5565318334807427E-3</v>
      </c>
      <c r="I100" s="143">
        <f>'3.2.1'!I100/'3.2.1.a'!$I$106</f>
        <v>7.4524382060852474E-3</v>
      </c>
      <c r="J100" s="143">
        <f>'3.2.1'!J100/'3.2.1.a'!$J$106</f>
        <v>7.0223799328780869E-3</v>
      </c>
      <c r="K100" s="143">
        <f>'3.2.1'!K100/'3.2.1.a'!$K$106</f>
        <v>5.2173977388062301E-3</v>
      </c>
      <c r="L100" s="143">
        <f>'3.2.1'!L100/'3.2.1.a'!$L$106</f>
        <v>4.052369811574595E-3</v>
      </c>
      <c r="M100" s="143">
        <f>'3.2.1'!M100/'3.2.1.a'!$M$106</f>
        <v>3.80549100666277E-3</v>
      </c>
      <c r="N100" s="143">
        <f>'3.2.1'!N100/'3.2.1.a'!$N$106</f>
        <v>4.108292412057621E-3</v>
      </c>
    </row>
    <row r="101" spans="1:14" ht="20" customHeight="1" x14ac:dyDescent="0.2">
      <c r="A101" s="35">
        <v>144</v>
      </c>
      <c r="B101" s="36" t="s">
        <v>304</v>
      </c>
      <c r="C101" s="143">
        <f>'3.2.1'!C101/'3.2.1.a'!$C$106</f>
        <v>1.8064239591085289E-3</v>
      </c>
      <c r="D101" s="143">
        <f>'3.2.1'!D101/'3.2.1.a'!$D$106</f>
        <v>1.4466214595846524E-3</v>
      </c>
      <c r="E101" s="143">
        <f>'3.2.1'!E101/'3.2.1.a'!$E$106</f>
        <v>2.6268336032387904E-3</v>
      </c>
      <c r="F101" s="143">
        <f>'3.2.1'!F101/'3.2.1.a'!$F$106</f>
        <v>2.1789439323121177E-3</v>
      </c>
      <c r="G101" s="143">
        <f>'3.2.1'!G101/'3.2.1.a'!$G$106</f>
        <v>1.1514306027077916E-3</v>
      </c>
      <c r="H101" s="143">
        <f>'3.2.1'!H101/'3.2.1.a'!$H$106</f>
        <v>3.1478002624909791E-3</v>
      </c>
      <c r="I101" s="143">
        <f>'3.2.1'!I101/'3.2.1.a'!$I$106</f>
        <v>2.0168226493190336E-3</v>
      </c>
      <c r="J101" s="143">
        <f>'3.2.1'!J101/'3.2.1.a'!$J$106</f>
        <v>-1.5210328991437086E-3</v>
      </c>
      <c r="K101" s="143">
        <f>'3.2.1'!K101/'3.2.1.a'!$K$106</f>
        <v>1.9080465804514788E-3</v>
      </c>
      <c r="L101" s="143">
        <f>'3.2.1'!L101/'3.2.1.a'!$L$106</f>
        <v>2.2055608863342656E-3</v>
      </c>
      <c r="M101" s="143">
        <f>'3.2.1'!M101/'3.2.1.a'!$M$106</f>
        <v>2.5505930858540512E-3</v>
      </c>
      <c r="N101" s="143">
        <f>'3.2.1'!N101/'3.2.1.a'!$N$106</f>
        <v>3.0462302437850612E-3</v>
      </c>
    </row>
    <row r="102" spans="1:14" ht="20" customHeight="1" x14ac:dyDescent="0.2">
      <c r="A102" s="21">
        <v>1441</v>
      </c>
      <c r="B102" s="22" t="s">
        <v>286</v>
      </c>
      <c r="C102" s="144">
        <f>'3.2.1'!C102/'3.2.1.a'!$C$106</f>
        <v>1.8020363734367311E-3</v>
      </c>
      <c r="D102" s="144">
        <f>'3.2.1'!D102/'3.2.1.a'!$D$106</f>
        <v>1.4379199149411547E-3</v>
      </c>
      <c r="E102" s="144">
        <f>'3.2.1'!E102/'3.2.1.a'!$E$106</f>
        <v>2.5935180891633225E-3</v>
      </c>
      <c r="F102" s="144">
        <f>'3.2.1'!F102/'3.2.1.a'!$F$106</f>
        <v>2.173038117341093E-3</v>
      </c>
      <c r="G102" s="144">
        <f>'3.2.1'!G102/'3.2.1.a'!$G$106</f>
        <v>1.1411024198068405E-3</v>
      </c>
      <c r="H102" s="144">
        <f>'3.2.1'!H102/'3.2.1.a'!$H$106</f>
        <v>3.1436551180770772E-3</v>
      </c>
      <c r="I102" s="144">
        <f>'3.2.1'!I102/'3.2.1.a'!$I$106</f>
        <v>2.0117321667473772E-3</v>
      </c>
      <c r="J102" s="144">
        <f>'3.2.1'!J102/'3.2.1.a'!$J$106</f>
        <v>-1.521184676422172E-3</v>
      </c>
      <c r="K102" s="144">
        <f>'3.2.1'!K102/'3.2.1.a'!$K$106</f>
        <v>1.9080465804514788E-3</v>
      </c>
      <c r="L102" s="144">
        <f>'3.2.1'!L102/'3.2.1.a'!$L$106</f>
        <v>2.2055326231487839E-3</v>
      </c>
      <c r="M102" s="144">
        <f>'3.2.1'!M102/'3.2.1.a'!$M$106</f>
        <v>2.5505582688475502E-3</v>
      </c>
      <c r="N102" s="144">
        <f>'3.2.1'!N102/'3.2.1.a'!$N$106</f>
        <v>3.046205207751838E-3</v>
      </c>
    </row>
    <row r="103" spans="1:14" ht="20" customHeight="1" x14ac:dyDescent="0.2">
      <c r="A103" s="21">
        <v>1442</v>
      </c>
      <c r="B103" s="22" t="s">
        <v>287</v>
      </c>
      <c r="C103" s="144">
        <f>'3.2.1'!C103/'3.2.1.a'!$C$106</f>
        <v>4.3875856717981951E-6</v>
      </c>
      <c r="D103" s="144">
        <f>'3.2.1'!D103/'3.2.1.a'!$D$106</f>
        <v>8.7015446434977571E-6</v>
      </c>
      <c r="E103" s="144">
        <f>'3.2.1'!E103/'3.2.1.a'!$E$106</f>
        <v>3.3315514075467933E-5</v>
      </c>
      <c r="F103" s="144">
        <f>'3.2.1'!F103/'3.2.1.a'!$F$106</f>
        <v>5.9058149710247482E-6</v>
      </c>
      <c r="G103" s="144">
        <f>'3.2.1'!G103/'3.2.1.a'!$G$106</f>
        <v>1.032818290095109E-5</v>
      </c>
      <c r="H103" s="144">
        <f>'3.2.1'!H103/'3.2.1.a'!$H$106</f>
        <v>4.1451444139026284E-6</v>
      </c>
      <c r="I103" s="144">
        <f>'3.2.1'!I103/'3.2.1.a'!$I$106</f>
        <v>5.0904825716568031E-6</v>
      </c>
      <c r="J103" s="144">
        <f>'3.2.1'!J103/'3.2.1.a'!$J$106</f>
        <v>1.5177727846372362E-7</v>
      </c>
      <c r="K103" s="144">
        <f>'3.2.1'!K103/'3.2.1.a'!$K$106</f>
        <v>0</v>
      </c>
      <c r="L103" s="144">
        <f>'3.2.1'!L103/'3.2.1.a'!$L$106</f>
        <v>2.8263185481486253E-8</v>
      </c>
      <c r="M103" s="144">
        <f>'3.2.1'!M103/'3.2.1.a'!$M$106</f>
        <v>3.481700650073685E-8</v>
      </c>
      <c r="N103" s="144">
        <f>'3.2.1'!N103/'3.2.1.a'!$N$106</f>
        <v>2.5036033223150208E-8</v>
      </c>
    </row>
    <row r="104" spans="1:14" ht="20" customHeight="1" x14ac:dyDescent="0.2">
      <c r="A104" s="35">
        <v>145</v>
      </c>
      <c r="B104" s="36" t="s">
        <v>305</v>
      </c>
      <c r="C104" s="143">
        <f>'3.2.1'!C104/'3.2.1.a'!$C$106</f>
        <v>0</v>
      </c>
      <c r="D104" s="143">
        <f>'3.2.1'!D104/'3.2.1.a'!$D$106</f>
        <v>0</v>
      </c>
      <c r="E104" s="143">
        <f>'3.2.1'!E104/'3.2.1.a'!$E$106</f>
        <v>0</v>
      </c>
      <c r="F104" s="143">
        <f>'3.2.1'!F104/'3.2.1.a'!$F$106</f>
        <v>0</v>
      </c>
      <c r="G104" s="143">
        <f>'3.2.1'!G104/'3.2.1.a'!$G$106</f>
        <v>0</v>
      </c>
      <c r="H104" s="143">
        <f>'3.2.1'!H104/'3.2.1.a'!$H$106</f>
        <v>0</v>
      </c>
      <c r="I104" s="143">
        <f>'3.2.1'!I104/'3.2.1.a'!$I$106</f>
        <v>0</v>
      </c>
      <c r="J104" s="143">
        <f>'3.2.1'!J104/'3.2.1.a'!$J$106</f>
        <v>0</v>
      </c>
      <c r="K104" s="143">
        <f>'3.2.1'!K104/'3.2.1.a'!$K$106</f>
        <v>0</v>
      </c>
      <c r="L104" s="143">
        <f>'3.2.1'!L104/'3.2.1.a'!$L$106</f>
        <v>0</v>
      </c>
      <c r="M104" s="143">
        <f>'3.2.1'!M104/'3.2.1.a'!$M$106</f>
        <v>0</v>
      </c>
      <c r="N104" s="143">
        <f>'3.2.1'!N104/'3.2.1.a'!$N$106</f>
        <v>0</v>
      </c>
    </row>
    <row r="105" spans="1:14" s="114" customFormat="1" ht="20" customHeight="1" x14ac:dyDescent="0.2">
      <c r="A105" s="125" t="s">
        <v>255</v>
      </c>
      <c r="B105" s="126"/>
      <c r="C105" s="146"/>
      <c r="D105" s="146"/>
      <c r="E105" s="146"/>
      <c r="F105" s="146"/>
      <c r="G105" s="146"/>
      <c r="H105" s="146"/>
      <c r="I105" s="146"/>
      <c r="J105" s="146"/>
      <c r="K105" s="146"/>
      <c r="L105" s="146"/>
      <c r="M105" s="146"/>
      <c r="N105" s="146"/>
    </row>
    <row r="106" spans="1:14" s="114" customFormat="1" ht="20" customHeight="1" x14ac:dyDescent="0.2">
      <c r="A106" s="84" t="s">
        <v>238</v>
      </c>
      <c r="B106" s="85" t="s">
        <v>839</v>
      </c>
      <c r="C106" s="205">
        <v>3885847</v>
      </c>
      <c r="D106" s="205">
        <v>4376382</v>
      </c>
      <c r="E106" s="205">
        <v>4814760</v>
      </c>
      <c r="F106" s="205">
        <v>5331619</v>
      </c>
      <c r="G106" s="205">
        <v>5778953</v>
      </c>
      <c r="H106" s="205">
        <v>5995787</v>
      </c>
      <c r="I106" s="205">
        <v>6269328</v>
      </c>
      <c r="J106" s="205">
        <v>6585478.9999999898</v>
      </c>
      <c r="K106" s="205">
        <v>7004141</v>
      </c>
      <c r="L106" s="205">
        <v>7389131</v>
      </c>
      <c r="M106" s="205">
        <v>7467615</v>
      </c>
      <c r="N106" s="205">
        <v>8679490</v>
      </c>
    </row>
    <row r="107" spans="1:14" ht="20" customHeight="1" x14ac:dyDescent="0.2">
      <c r="A107" s="102" t="s">
        <v>587</v>
      </c>
    </row>
    <row r="108" spans="1:14" ht="20" customHeight="1" x14ac:dyDescent="0.2">
      <c r="A108" s="102" t="s">
        <v>846</v>
      </c>
    </row>
    <row r="109" spans="1:14" ht="20" customHeight="1" x14ac:dyDescent="0.2">
      <c r="A109" s="102" t="s">
        <v>588</v>
      </c>
    </row>
    <row r="110" spans="1:14" ht="20" customHeight="1" x14ac:dyDescent="0.2">
      <c r="A110" s="102" t="s">
        <v>797</v>
      </c>
    </row>
    <row r="111" spans="1:14" ht="20" customHeight="1" x14ac:dyDescent="0.2">
      <c r="A111" s="102" t="s">
        <v>590</v>
      </c>
    </row>
    <row r="112" spans="1:14" ht="20" customHeight="1" x14ac:dyDescent="0.2">
      <c r="A112" s="102" t="s">
        <v>623</v>
      </c>
    </row>
    <row r="113" spans="1:1" ht="20" customHeight="1" x14ac:dyDescent="0.2">
      <c r="A113" s="102" t="s">
        <v>603</v>
      </c>
    </row>
    <row r="114" spans="1:1" ht="20" customHeight="1" x14ac:dyDescent="0.2">
      <c r="A114" s="102" t="s">
        <v>848</v>
      </c>
    </row>
    <row r="115" spans="1:1" ht="20" customHeight="1" x14ac:dyDescent="0.2">
      <c r="A115" s="102" t="s">
        <v>840</v>
      </c>
    </row>
  </sheetData>
  <mergeCells count="1">
    <mergeCell ref="A4:B4"/>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83" max="16383"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39A0-1563-4BE6-82D9-393F7C1EAEF2}">
  <sheetPr codeName="Planilha31"/>
  <dimension ref="A1:N115"/>
  <sheetViews>
    <sheetView showGridLines="0" zoomScaleNormal="100" workbookViewId="0">
      <pane xSplit="2" ySplit="4" topLeftCell="G5" activePane="bottomRight" state="frozen"/>
      <selection activeCell="A54" sqref="A54"/>
      <selection pane="topRight" activeCell="A54" sqref="A54"/>
      <selection pane="bottomLeft" activeCell="A54" sqref="A54"/>
      <selection pane="bottomRight" activeCell="A3" sqref="A3"/>
    </sheetView>
  </sheetViews>
  <sheetFormatPr baseColWidth="10" defaultColWidth="9.1640625" defaultRowHeight="20" customHeight="1" x14ac:dyDescent="0.2"/>
  <cols>
    <col min="1" max="1" width="10.1640625" style="31" customWidth="1"/>
    <col min="2" max="2" width="95.33203125" style="31" bestFit="1" customWidth="1"/>
    <col min="3" max="14" width="10.6640625" style="31" customWidth="1"/>
    <col min="15" max="16384" width="9.1640625" style="31"/>
  </cols>
  <sheetData>
    <row r="1" spans="1:14" ht="20" customHeight="1" x14ac:dyDescent="0.2">
      <c r="A1" s="96" t="s">
        <v>779</v>
      </c>
    </row>
    <row r="2" spans="1:14" ht="20" customHeight="1" x14ac:dyDescent="0.2">
      <c r="A2" s="96" t="s">
        <v>668</v>
      </c>
    </row>
    <row r="4" spans="1:14" s="103" customFormat="1" ht="20" customHeight="1" x14ac:dyDescent="0.2">
      <c r="A4" s="333" t="s">
        <v>650</v>
      </c>
      <c r="B4" s="333"/>
      <c r="C4" s="24">
        <v>2010</v>
      </c>
      <c r="D4" s="24">
        <v>2011</v>
      </c>
      <c r="E4" s="24">
        <v>2012</v>
      </c>
      <c r="F4" s="24">
        <v>2013</v>
      </c>
      <c r="G4" s="24">
        <v>2014</v>
      </c>
      <c r="H4" s="24">
        <v>2015</v>
      </c>
      <c r="I4" s="24">
        <v>2016</v>
      </c>
      <c r="J4" s="24">
        <v>2017</v>
      </c>
      <c r="K4" s="24">
        <v>2018</v>
      </c>
      <c r="L4" s="24">
        <v>2019</v>
      </c>
      <c r="M4" s="24">
        <v>2020</v>
      </c>
      <c r="N4" s="24">
        <v>2021</v>
      </c>
    </row>
    <row r="5" spans="1:14" ht="20" customHeight="1" x14ac:dyDescent="0.2">
      <c r="A5" s="18">
        <v>1</v>
      </c>
      <c r="B5" s="19" t="s">
        <v>814</v>
      </c>
      <c r="C5" s="93">
        <f>'3.2.2'!C5/'3.2.2.a'!$C$106</f>
        <v>0.2900396799928236</v>
      </c>
      <c r="D5" s="93">
        <f>'3.2.2'!D5/'3.2.2.a'!$D$106</f>
        <v>0.29111623317087637</v>
      </c>
      <c r="E5" s="93">
        <f>'3.2.2'!E5/'3.2.2.a'!$E$106</f>
        <v>0.29679485348362139</v>
      </c>
      <c r="F5" s="93">
        <f>'3.2.2'!F5/'3.2.2.a'!$F$106</f>
        <v>0.28658953738309473</v>
      </c>
      <c r="G5" s="93">
        <f>'3.2.2'!G5/'3.2.2.a'!$G$106</f>
        <v>0.27380386502303466</v>
      </c>
      <c r="H5" s="93">
        <f>'3.2.2'!H5/'3.2.2.a'!$H$106</f>
        <v>0.2926074875486398</v>
      </c>
      <c r="I5" s="93">
        <f>'3.2.2'!I5/'3.2.2.a'!$I$106</f>
        <v>0.29680339615837859</v>
      </c>
      <c r="J5" s="93">
        <f>'3.2.2'!J5/'3.2.2.a'!$J$106</f>
        <v>0.27843233016002639</v>
      </c>
      <c r="K5" s="93">
        <f>'3.2.2'!K5/'3.2.2.a'!$K$106</f>
        <v>0.28595970599289522</v>
      </c>
      <c r="L5" s="93">
        <f>'3.2.2'!L5/'3.2.2.a'!$L$106</f>
        <v>0.2916615235013445</v>
      </c>
      <c r="M5" s="93">
        <f>'3.2.2'!M5/'3.2.2.a'!$M$106</f>
        <v>0.26196752072325435</v>
      </c>
      <c r="N5" s="93">
        <f>'3.2.2'!N5/'3.2.2.a'!$N$106</f>
        <v>0.28333824431155169</v>
      </c>
    </row>
    <row r="6" spans="1:14" ht="20" customHeight="1" x14ac:dyDescent="0.2">
      <c r="A6" s="32">
        <v>11</v>
      </c>
      <c r="B6" s="33" t="s">
        <v>242</v>
      </c>
      <c r="C6" s="207">
        <f>'3.2.2'!C6/'3.2.2.a'!$C$106</f>
        <v>0.14249575956568616</v>
      </c>
      <c r="D6" s="207">
        <f>'3.2.2'!D6/'3.2.2.a'!$D$106</f>
        <v>0.14851298783190675</v>
      </c>
      <c r="E6" s="207">
        <f>'3.2.2'!E6/'3.2.2.a'!$E$106</f>
        <v>0.14332411090206995</v>
      </c>
      <c r="F6" s="207">
        <f>'3.2.2'!F6/'3.2.2.a'!$F$106</f>
        <v>0.14125305743026459</v>
      </c>
      <c r="G6" s="207">
        <f>'3.2.2'!G6/'3.2.2.a'!$G$106</f>
        <v>0.13490074518820105</v>
      </c>
      <c r="H6" s="207">
        <f>'3.2.2'!H6/'3.2.2.a'!$H$106</f>
        <v>0.13629629365407664</v>
      </c>
      <c r="I6" s="207">
        <f>'3.2.2'!I6/'3.2.2.a'!$I$106</f>
        <v>0.13710430981606189</v>
      </c>
      <c r="J6" s="207">
        <f>'3.2.2'!J6/'3.2.2.a'!$J$106</f>
        <v>0.13605228515205994</v>
      </c>
      <c r="K6" s="207">
        <f>'3.2.2'!K6/'3.2.2.a'!$K$106</f>
        <v>0.13940107993510559</v>
      </c>
      <c r="L6" s="207">
        <f>'3.2.2'!L6/'3.2.2.a'!$L$106</f>
        <v>0.13737694836264153</v>
      </c>
      <c r="M6" s="207">
        <f>'3.2.2'!M6/'3.2.2.a'!$M$106</f>
        <v>0.12961221980508048</v>
      </c>
      <c r="N6" s="207">
        <f>'3.2.2'!N6/'3.2.2.a'!$N$106</f>
        <v>0.14654118694504287</v>
      </c>
    </row>
    <row r="7" spans="1:14" ht="20" customHeight="1" x14ac:dyDescent="0.2">
      <c r="A7" s="35">
        <v>111</v>
      </c>
      <c r="B7" s="36" t="s">
        <v>256</v>
      </c>
      <c r="C7" s="143">
        <f>'3.2.2'!C7/'3.2.2.a'!$C$106</f>
        <v>6.6519501779015736E-2</v>
      </c>
      <c r="D7" s="143">
        <f>'3.2.2'!D7/'3.2.2.a'!$D$106</f>
        <v>7.1748329498847616E-2</v>
      </c>
      <c r="E7" s="143">
        <f>'3.2.2'!E7/'3.2.2.a'!$E$106</f>
        <v>6.7487362766046555E-2</v>
      </c>
      <c r="F7" s="143">
        <f>'3.2.2'!F7/'3.2.2.a'!$F$106</f>
        <v>6.7664258455319079E-2</v>
      </c>
      <c r="G7" s="143">
        <f>'3.2.2'!G7/'3.2.2.a'!$G$106</f>
        <v>6.6128426465677362E-2</v>
      </c>
      <c r="H7" s="143">
        <f>'3.2.2'!H7/'3.2.2.a'!$H$106</f>
        <v>6.6900556346325635E-2</v>
      </c>
      <c r="I7" s="143">
        <f>'3.2.2'!I7/'3.2.2.a'!$I$106</f>
        <v>7.2287919716507387E-2</v>
      </c>
      <c r="J7" s="143">
        <f>'3.2.2'!J7/'3.2.2.a'!$J$106</f>
        <v>6.9650435030638114E-2</v>
      </c>
      <c r="K7" s="143">
        <f>'3.2.2'!K7/'3.2.2.a'!$K$106</f>
        <v>7.0064246746650377E-2</v>
      </c>
      <c r="L7" s="143">
        <f>'3.2.2'!L7/'3.2.2.a'!$L$106</f>
        <v>7.2481746274670703E-2</v>
      </c>
      <c r="M7" s="143">
        <f>'3.2.2'!M7/'3.2.2.a'!$M$106</f>
        <v>7.0514607515819464E-2</v>
      </c>
      <c r="N7" s="143">
        <f>'3.2.2'!N7/'3.2.2.a'!$N$106</f>
        <v>8.0189849047053452E-2</v>
      </c>
    </row>
    <row r="8" spans="1:14" s="41" customFormat="1" ht="20" customHeight="1" x14ac:dyDescent="0.2">
      <c r="A8" s="38">
        <v>1111</v>
      </c>
      <c r="B8" s="39" t="s">
        <v>430</v>
      </c>
      <c r="C8" s="208">
        <f>'3.2.2'!C8/'3.2.2.a'!$C$106</f>
        <v>2.2630039259346278E-2</v>
      </c>
      <c r="D8" s="208">
        <f>'3.2.2'!D8/'3.2.2.a'!$D$106</f>
        <v>2.3869033104819401E-2</v>
      </c>
      <c r="E8" s="208">
        <f>'3.2.2'!E8/'3.2.2.a'!$E$106</f>
        <v>2.4570257493158606E-2</v>
      </c>
      <c r="F8" s="208">
        <f>'3.2.2'!F8/'3.2.2.a'!$F$106</f>
        <v>2.3760290392509261E-2</v>
      </c>
      <c r="G8" s="208">
        <f>'3.2.2'!G8/'3.2.2.a'!$G$106</f>
        <v>2.4334383317356198E-2</v>
      </c>
      <c r="H8" s="208">
        <f>'3.2.2'!H8/'3.2.2.a'!$H$106</f>
        <v>2.4836197540335687E-2</v>
      </c>
      <c r="I8" s="208">
        <f>'3.2.2'!I8/'3.2.2.a'!$I$106</f>
        <v>2.5819591239378735E-2</v>
      </c>
      <c r="J8" s="208">
        <f>'3.2.2'!J8/'3.2.2.a'!$J$106</f>
        <v>2.6984506222757866E-2</v>
      </c>
      <c r="K8" s="208">
        <f>'3.2.2'!K8/'3.2.2.a'!$K$106</f>
        <v>2.8017420893665695E-2</v>
      </c>
      <c r="L8" s="208">
        <f>'3.2.2'!L8/'3.2.2.a'!$L$106</f>
        <v>2.9690302863099035E-2</v>
      </c>
      <c r="M8" s="208">
        <f>'3.2.2'!M8/'3.2.2.a'!$M$106</f>
        <v>3.0376585531381315E-2</v>
      </c>
      <c r="N8" s="208">
        <f>'3.2.2'!N8/'3.2.2.a'!$N$106</f>
        <v>2.9943389158816933E-2</v>
      </c>
    </row>
    <row r="9" spans="1:14" ht="20" customHeight="1" x14ac:dyDescent="0.2">
      <c r="A9" s="38">
        <v>1112</v>
      </c>
      <c r="B9" s="39" t="s">
        <v>431</v>
      </c>
      <c r="C9" s="208">
        <f>'3.2.2'!C9/'3.2.2.a'!$C$106</f>
        <v>3.2960635197883496E-2</v>
      </c>
      <c r="D9" s="208">
        <f>'3.2.2'!D9/'3.2.2.a'!$D$106</f>
        <v>3.5135328779880279E-2</v>
      </c>
      <c r="E9" s="208">
        <f>'3.2.2'!E9/'3.2.2.a'!$E$106</f>
        <v>3.1277639544124734E-2</v>
      </c>
      <c r="F9" s="208">
        <f>'3.2.2'!F9/'3.2.2.a'!$F$106</f>
        <v>3.2087431189361054E-2</v>
      </c>
      <c r="G9" s="208">
        <f>'3.2.2'!G9/'3.2.2.a'!$G$106</f>
        <v>2.9691113485859809E-2</v>
      </c>
      <c r="H9" s="208">
        <f>'3.2.2'!H9/'3.2.2.a'!$H$106</f>
        <v>2.7366524753227556E-2</v>
      </c>
      <c r="I9" s="208">
        <f>'3.2.2'!I9/'3.2.2.a'!$I$106</f>
        <v>3.1577832608380034E-2</v>
      </c>
      <c r="J9" s="208">
        <f>'3.2.2'!J9/'3.2.2.a'!$J$106</f>
        <v>2.8022428261288247E-2</v>
      </c>
      <c r="K9" s="208">
        <f>'3.2.2'!K9/'3.2.2.a'!$K$106</f>
        <v>2.781729809234423E-2</v>
      </c>
      <c r="L9" s="208">
        <f>'3.2.2'!L9/'3.2.2.a'!$L$106</f>
        <v>2.8086136336194337E-2</v>
      </c>
      <c r="M9" s="208">
        <f>'3.2.2'!M9/'3.2.2.a'!$M$106</f>
        <v>2.678920544090985E-2</v>
      </c>
      <c r="N9" s="208">
        <f>'3.2.2'!N9/'3.2.2.a'!$N$106</f>
        <v>3.7162317979370904E-2</v>
      </c>
    </row>
    <row r="10" spans="1:14" s="48" customFormat="1" ht="20" customHeight="1" x14ac:dyDescent="0.2">
      <c r="A10" s="45" t="s">
        <v>432</v>
      </c>
      <c r="B10" s="56" t="s">
        <v>433</v>
      </c>
      <c r="C10" s="145">
        <f>'3.2.2'!C10/'3.2.2.a'!$C$106</f>
        <v>2.1255171214257792E-2</v>
      </c>
      <c r="D10" s="145">
        <f>'3.2.2'!D10/'3.2.2.a'!$D$106</f>
        <v>2.2050359273824816E-2</v>
      </c>
      <c r="E10" s="145">
        <f>'3.2.2'!E10/'3.2.2.a'!$E$106</f>
        <v>1.9468001975232411E-2</v>
      </c>
      <c r="F10" s="145">
        <f>'3.2.2'!F10/'3.2.2.a'!$F$106</f>
        <v>2.0454518688377769E-2</v>
      </c>
      <c r="G10" s="145">
        <f>'3.2.2'!G10/'3.2.2.a'!$G$106</f>
        <v>1.8861953708273798E-2</v>
      </c>
      <c r="H10" s="145">
        <f>'3.2.2'!H10/'3.2.2.a'!$H$106</f>
        <v>1.7497324779721157E-2</v>
      </c>
      <c r="I10" s="145">
        <f>'3.2.2'!I10/'3.2.2.a'!$I$106</f>
        <v>2.0924199197103741E-2</v>
      </c>
      <c r="J10" s="145">
        <f>'3.2.2'!J10/'3.2.2.a'!$J$106</f>
        <v>1.7282744402887046E-2</v>
      </c>
      <c r="K10" s="145">
        <f>'3.2.2'!K10/'3.2.2.a'!$K$106</f>
        <v>1.6998931405815501E-2</v>
      </c>
      <c r="L10" s="145">
        <f>'3.2.2'!L10/'3.2.2.a'!$L$106</f>
        <v>1.7205045849066691E-2</v>
      </c>
      <c r="M10" s="145">
        <f>'3.2.2'!M10/'3.2.2.a'!$M$106</f>
        <v>1.6428201351332387E-2</v>
      </c>
      <c r="N10" s="145">
        <f>'3.2.2'!N10/'3.2.2.a'!$N$106</f>
        <v>2.4201656102334355E-2</v>
      </c>
    </row>
    <row r="11" spans="1:14" s="48" customFormat="1" ht="20" customHeight="1" x14ac:dyDescent="0.2">
      <c r="A11" s="45" t="s">
        <v>434</v>
      </c>
      <c r="B11" s="56" t="s">
        <v>435</v>
      </c>
      <c r="C11" s="145">
        <f>'3.2.2'!C11/'3.2.2.a'!$C$106</f>
        <v>1.16714326296532E-2</v>
      </c>
      <c r="D11" s="145">
        <f>'3.2.2'!D11/'3.2.2.a'!$D$106</f>
        <v>1.3049263708197773E-2</v>
      </c>
      <c r="E11" s="145">
        <f>'3.2.2'!E11/'3.2.2.a'!$E$106</f>
        <v>1.1763958763707848E-2</v>
      </c>
      <c r="F11" s="145">
        <f>'3.2.2'!F11/'3.2.2.a'!$F$106</f>
        <v>1.1594094339781218E-2</v>
      </c>
      <c r="G11" s="145">
        <f>'3.2.2'!G11/'3.2.2.a'!$G$106</f>
        <v>1.082913550950146E-2</v>
      </c>
      <c r="H11" s="145">
        <f>'3.2.2'!H11/'3.2.2.a'!$H$106</f>
        <v>9.8647416113047375E-3</v>
      </c>
      <c r="I11" s="145">
        <f>'3.2.2'!I11/'3.2.2.a'!$I$106</f>
        <v>1.0648667754183544E-2</v>
      </c>
      <c r="J11" s="145">
        <f>'3.2.2'!J11/'3.2.2.a'!$J$106</f>
        <v>1.0733649966804254E-2</v>
      </c>
      <c r="K11" s="145">
        <f>'3.2.2'!K11/'3.2.2.a'!$K$106</f>
        <v>1.0815136194275645E-2</v>
      </c>
      <c r="L11" s="145">
        <f>'3.2.2'!L11/'3.2.2.a'!$L$106</f>
        <v>1.0877369592816802E-2</v>
      </c>
      <c r="M11" s="145">
        <f>'3.2.2'!M11/'3.2.2.a'!$M$106</f>
        <v>1.0358345253131019E-2</v>
      </c>
      <c r="N11" s="145">
        <f>'3.2.2'!N11/'3.2.2.a'!$N$106</f>
        <v>1.2957997524514688E-2</v>
      </c>
    </row>
    <row r="12" spans="1:14" s="48" customFormat="1" ht="20" customHeight="1" x14ac:dyDescent="0.2">
      <c r="A12" s="45" t="s">
        <v>436</v>
      </c>
      <c r="B12" s="56" t="s">
        <v>474</v>
      </c>
      <c r="C12" s="145">
        <f>'3.2.2'!C12/'3.2.2.a'!$C$106</f>
        <v>3.4031353972505861E-5</v>
      </c>
      <c r="D12" s="145">
        <f>'3.2.2'!D12/'3.2.2.a'!$D$106</f>
        <v>3.5705797857682447E-5</v>
      </c>
      <c r="E12" s="145">
        <f>'3.2.2'!E12/'3.2.2.a'!$E$106</f>
        <v>4.5678805184474405E-5</v>
      </c>
      <c r="F12" s="145">
        <f>'3.2.2'!F12/'3.2.2.a'!$F$106</f>
        <v>3.8818161202066391E-5</v>
      </c>
      <c r="G12" s="145">
        <f>'3.2.2'!G12/'3.2.2.a'!$G$106</f>
        <v>2.4268084547494863E-8</v>
      </c>
      <c r="H12" s="145">
        <f>'3.2.2'!H12/'3.2.2.a'!$H$106</f>
        <v>4.4583622016592652E-6</v>
      </c>
      <c r="I12" s="145">
        <f>'3.2.2'!I12/'3.2.2.a'!$I$106</f>
        <v>4.9656570927538004E-6</v>
      </c>
      <c r="J12" s="145">
        <f>'3.2.2'!J12/'3.2.2.a'!$J$106</f>
        <v>6.0338915969514234E-6</v>
      </c>
      <c r="K12" s="145">
        <f>'3.2.2'!K12/'3.2.2.a'!$K$106</f>
        <v>3.2304922530828551E-6</v>
      </c>
      <c r="L12" s="145">
        <f>'3.2.2'!L12/'3.2.2.a'!$L$106</f>
        <v>3.7208943108465659E-6</v>
      </c>
      <c r="M12" s="145">
        <f>'3.2.2'!M12/'3.2.2.a'!$M$106</f>
        <v>2.658836446442405E-6</v>
      </c>
      <c r="N12" s="145">
        <f>'3.2.2'!N12/'3.2.2.a'!$N$106</f>
        <v>2.6643525218647642E-6</v>
      </c>
    </row>
    <row r="13" spans="1:14" ht="20" customHeight="1" x14ac:dyDescent="0.2">
      <c r="A13" s="38">
        <v>1113</v>
      </c>
      <c r="B13" s="39" t="s">
        <v>437</v>
      </c>
      <c r="C13" s="208">
        <f>'3.2.2'!C13/'3.2.2.a'!$C$106</f>
        <v>1.0928827321785958E-2</v>
      </c>
      <c r="D13" s="208">
        <f>'3.2.2'!D13/'3.2.2.a'!$D$106</f>
        <v>1.2743967614147943E-2</v>
      </c>
      <c r="E13" s="208">
        <f>'3.2.2'!E13/'3.2.2.a'!$E$106</f>
        <v>1.163946572876322E-2</v>
      </c>
      <c r="F13" s="208">
        <f>'3.2.2'!F13/'3.2.2.a'!$F$106</f>
        <v>1.1816536873448759E-2</v>
      </c>
      <c r="G13" s="208">
        <f>'3.2.2'!G13/'3.2.2.a'!$G$106</f>
        <v>1.210292966246135E-2</v>
      </c>
      <c r="H13" s="208">
        <f>'3.2.2'!H13/'3.2.2.a'!$H$106</f>
        <v>1.4697834052762381E-2</v>
      </c>
      <c r="I13" s="208">
        <f>'3.2.2'!I13/'3.2.2.a'!$I$106</f>
        <v>1.4890495868748613E-2</v>
      </c>
      <c r="J13" s="208">
        <f>'3.2.2'!J13/'3.2.2.a'!$J$106</f>
        <v>1.4643500546591999E-2</v>
      </c>
      <c r="K13" s="208">
        <f>'3.2.2'!K13/'3.2.2.a'!$K$106</f>
        <v>1.4229527760640456E-2</v>
      </c>
      <c r="L13" s="208">
        <f>'3.2.2'!L13/'3.2.2.a'!$L$106</f>
        <v>1.4705307075377335E-2</v>
      </c>
      <c r="M13" s="208">
        <f>'3.2.2'!M13/'3.2.2.a'!$M$106</f>
        <v>1.334881654352829E-2</v>
      </c>
      <c r="N13" s="208">
        <f>'3.2.2'!N13/'3.2.2.a'!$N$106</f>
        <v>1.3084141908865612E-2</v>
      </c>
    </row>
    <row r="14" spans="1:14" ht="20" customHeight="1" x14ac:dyDescent="0.2">
      <c r="A14" s="35">
        <v>112</v>
      </c>
      <c r="B14" s="36" t="s">
        <v>257</v>
      </c>
      <c r="C14" s="143">
        <f>'3.2.2'!C14/'3.2.2.a'!$C$106</f>
        <v>3.2247878705878022E-3</v>
      </c>
      <c r="D14" s="143">
        <f>'3.2.2'!D14/'3.2.2.a'!$D$106</f>
        <v>3.3919814411607582E-3</v>
      </c>
      <c r="E14" s="143">
        <f>'3.2.2'!E14/'3.2.2.a'!$E$106</f>
        <v>3.465924915655194E-3</v>
      </c>
      <c r="F14" s="143">
        <f>'3.2.2'!F14/'3.2.2.a'!$F$106</f>
        <v>3.5121331617150439E-3</v>
      </c>
      <c r="G14" s="143">
        <f>'3.2.2'!G14/'3.2.2.a'!$G$106</f>
        <v>3.5853063995796475E-3</v>
      </c>
      <c r="H14" s="143">
        <f>'3.2.2'!H14/'3.2.2.a'!$H$106</f>
        <v>3.600384814165347E-3</v>
      </c>
      <c r="I14" s="143">
        <f>'3.2.2'!I14/'3.2.2.a'!$I$106</f>
        <v>3.5394796967123106E-3</v>
      </c>
      <c r="J14" s="143">
        <f>'3.2.2'!J14/'3.2.2.a'!$J$106</f>
        <v>3.4518771337574742E-3</v>
      </c>
      <c r="K14" s="143">
        <f>'3.2.2'!K14/'3.2.2.a'!$K$106</f>
        <v>3.4844068541181562E-3</v>
      </c>
      <c r="L14" s="143">
        <f>'3.2.2'!L14/'3.2.2.a'!$L$106</f>
        <v>3.2803025286911279E-3</v>
      </c>
      <c r="M14" s="143">
        <f>'3.2.2'!M14/'3.2.2.a'!$M$106</f>
        <v>3.1159874979307311E-3</v>
      </c>
      <c r="N14" s="143">
        <f>'3.2.2'!N14/'3.2.2.a'!$N$106</f>
        <v>3.0211160213872009E-3</v>
      </c>
    </row>
    <row r="15" spans="1:14" s="101" customFormat="1" ht="20" customHeight="1" x14ac:dyDescent="0.2">
      <c r="A15" s="97" t="s">
        <v>438</v>
      </c>
      <c r="B15" s="98" t="s">
        <v>439</v>
      </c>
      <c r="C15" s="209">
        <f>'3.2.2'!C15/'3.2.2.a'!$C$106</f>
        <v>2.8434467638689836E-3</v>
      </c>
      <c r="D15" s="209">
        <f>'3.2.2'!D15/'3.2.2.a'!$D$106</f>
        <v>2.9968549323665075E-3</v>
      </c>
      <c r="E15" s="209">
        <f>'3.2.2'!E15/'3.2.2.a'!$E$106</f>
        <v>3.0685867956118272E-3</v>
      </c>
      <c r="F15" s="209">
        <f>'3.2.2'!F15/'3.2.2.a'!$F$106</f>
        <v>3.1060977325142701E-3</v>
      </c>
      <c r="G15" s="209">
        <f>'3.2.2'!G15/'3.2.2.a'!$G$106</f>
        <v>3.162341354399318E-3</v>
      </c>
      <c r="H15" s="209">
        <f>'3.2.2'!H15/'3.2.2.a'!$H$106</f>
        <v>3.1753820680788026E-3</v>
      </c>
      <c r="I15" s="209">
        <f>'3.2.2'!I15/'3.2.2.a'!$I$106</f>
        <v>3.1060914111193413E-3</v>
      </c>
      <c r="J15" s="209">
        <f>'3.2.2'!J15/'3.2.2.a'!$J$106</f>
        <v>3.0385261103588715E-3</v>
      </c>
      <c r="K15" s="209">
        <f>'3.2.2'!K15/'3.2.2.a'!$K$106</f>
        <v>3.1380538837596215E-3</v>
      </c>
      <c r="L15" s="209">
        <f>'3.2.2'!L15/'3.2.2.a'!$L$106</f>
        <v>2.9743004527623073E-3</v>
      </c>
      <c r="M15" s="209">
        <f>'3.2.2'!M15/'3.2.2.a'!$M$106</f>
        <v>2.8236337248532493E-3</v>
      </c>
      <c r="N15" s="209">
        <f>'3.2.2'!N15/'3.2.2.a'!$N$106</f>
        <v>2.7458968715961423E-3</v>
      </c>
    </row>
    <row r="16" spans="1:14" s="101" customFormat="1" ht="20" customHeight="1" x14ac:dyDescent="0.2">
      <c r="A16" s="97" t="s">
        <v>440</v>
      </c>
      <c r="B16" s="98" t="s">
        <v>441</v>
      </c>
      <c r="C16" s="209">
        <f>'3.2.2'!C16/'3.2.2.a'!$C$106</f>
        <v>3.8134110671881835E-4</v>
      </c>
      <c r="D16" s="209">
        <f>'3.2.2'!D16/'3.2.2.a'!$D$106</f>
        <v>3.9512650879425058E-4</v>
      </c>
      <c r="E16" s="209">
        <f>'3.2.2'!E16/'3.2.2.a'!$E$106</f>
        <v>3.9733812004336664E-4</v>
      </c>
      <c r="F16" s="209">
        <f>'3.2.2'!F16/'3.2.2.a'!$F$106</f>
        <v>4.0603542920077378E-4</v>
      </c>
      <c r="G16" s="209">
        <f>'3.2.2'!G16/'3.2.2.a'!$G$106</f>
        <v>4.2296504518032939E-4</v>
      </c>
      <c r="H16" s="209">
        <f>'3.2.2'!H16/'3.2.2.a'!$H$106</f>
        <v>4.2500274608654374E-4</v>
      </c>
      <c r="I16" s="209">
        <f>'3.2.2'!I16/'3.2.2.a'!$I$106</f>
        <v>4.333882855929694E-4</v>
      </c>
      <c r="J16" s="209">
        <f>'3.2.2'!J16/'3.2.2.a'!$J$106</f>
        <v>4.1335102339860229E-4</v>
      </c>
      <c r="K16" s="209">
        <f>'3.2.2'!K16/'3.2.2.a'!$K$106</f>
        <v>3.4635297035853503E-4</v>
      </c>
      <c r="L16" s="209">
        <f>'3.2.2'!L16/'3.2.2.a'!$L$106</f>
        <v>3.0600207592882029E-4</v>
      </c>
      <c r="M16" s="209">
        <f>'3.2.2'!M16/'3.2.2.a'!$M$106</f>
        <v>2.9235377307748188E-4</v>
      </c>
      <c r="N16" s="209">
        <f>'3.2.2'!N16/'3.2.2.a'!$N$106</f>
        <v>2.7521914979105916E-4</v>
      </c>
    </row>
    <row r="17" spans="1:14" ht="20" customHeight="1" x14ac:dyDescent="0.2">
      <c r="A17" s="35">
        <v>113</v>
      </c>
      <c r="B17" s="36" t="s">
        <v>258</v>
      </c>
      <c r="C17" s="143">
        <f>'3.2.2'!C17/'3.2.2.a'!$C$106</f>
        <v>1.3583259818258415E-4</v>
      </c>
      <c r="D17" s="143">
        <f>'3.2.2'!D17/'3.2.2.a'!$D$106</f>
        <v>1.3763544571291993E-4</v>
      </c>
      <c r="E17" s="143">
        <f>'3.2.2'!E17/'3.2.2.a'!$E$106</f>
        <v>1.4280348545514209E-4</v>
      </c>
      <c r="F17" s="143">
        <f>'3.2.2'!F17/'3.2.2.a'!$F$106</f>
        <v>1.4671966495542911E-4</v>
      </c>
      <c r="G17" s="143">
        <f>'3.2.2'!G17/'3.2.2.a'!$G$106</f>
        <v>1.6072305445467372E-4</v>
      </c>
      <c r="H17" s="143">
        <f>'3.2.2'!H17/'3.2.2.a'!$H$106</f>
        <v>1.8856668355797163E-4</v>
      </c>
      <c r="I17" s="143">
        <f>'3.2.2'!I17/'3.2.2.a'!$I$106</f>
        <v>1.8498296985259029E-4</v>
      </c>
      <c r="J17" s="143">
        <f>'3.2.2'!J17/'3.2.2.a'!$J$106</f>
        <v>1.9940673214051736E-4</v>
      </c>
      <c r="K17" s="143">
        <f>'3.2.2'!K17/'3.2.2.a'!$K$106</f>
        <v>2.0625938381451772E-4</v>
      </c>
      <c r="L17" s="143">
        <f>'3.2.2'!L17/'3.2.2.a'!$L$106</f>
        <v>2.2412382292721567E-4</v>
      </c>
      <c r="M17" s="143">
        <f>'3.2.2'!M17/'3.2.2.a'!$M$106</f>
        <v>2.3902483109935365E-4</v>
      </c>
      <c r="N17" s="143">
        <f>'3.2.2'!N17/'3.2.2.a'!$N$106</f>
        <v>2.5194611909455509E-4</v>
      </c>
    </row>
    <row r="18" spans="1:14" s="41" customFormat="1" ht="20" customHeight="1" x14ac:dyDescent="0.2">
      <c r="A18" s="38">
        <v>1131</v>
      </c>
      <c r="B18" s="39" t="s">
        <v>259</v>
      </c>
      <c r="C18" s="208">
        <f>'3.2.2'!C18/'3.2.2.a'!$C$106</f>
        <v>1.2344085157753253E-4</v>
      </c>
      <c r="D18" s="208">
        <f>'3.2.2'!D18/'3.2.2.a'!$D$106</f>
        <v>1.258517002811912E-4</v>
      </c>
      <c r="E18" s="208">
        <f>'3.2.2'!E18/'3.2.2.a'!$E$106</f>
        <v>1.2857542455283337E-4</v>
      </c>
      <c r="F18" s="208">
        <f>'3.2.2'!F18/'3.2.2.a'!$F$106</f>
        <v>1.433471280618514E-4</v>
      </c>
      <c r="G18" s="208">
        <f>'3.2.2'!G18/'3.2.2.a'!$G$106</f>
        <v>1.5587995222317953E-4</v>
      </c>
      <c r="H18" s="208">
        <f>'3.2.2'!H18/'3.2.2.a'!$H$106</f>
        <v>1.8429136305876109E-4</v>
      </c>
      <c r="I18" s="208">
        <f>'3.2.2'!I18/'3.2.2.a'!$I$106</f>
        <v>1.796709400273841E-4</v>
      </c>
      <c r="J18" s="208">
        <f>'3.2.2'!J18/'3.2.2.a'!$J$106</f>
        <v>1.9333417176184179E-4</v>
      </c>
      <c r="K18" s="208">
        <f>'3.2.2'!K18/'3.2.2.a'!$K$106</f>
        <v>2.0256913194922831E-4</v>
      </c>
      <c r="L18" s="208">
        <f>'3.2.2'!L18/'3.2.2.a'!$L$106</f>
        <v>2.2055890007228185E-4</v>
      </c>
      <c r="M18" s="208">
        <f>'3.2.2'!M18/'3.2.2.a'!$M$106</f>
        <v>2.358105377580392E-4</v>
      </c>
      <c r="N18" s="208">
        <f>'3.2.2'!N18/'3.2.2.a'!$N$106</f>
        <v>2.4966118115926167E-4</v>
      </c>
    </row>
    <row r="19" spans="1:14" s="41" customFormat="1" ht="20" customHeight="1" x14ac:dyDescent="0.2">
      <c r="A19" s="45" t="s">
        <v>468</v>
      </c>
      <c r="B19" s="56" t="s">
        <v>469</v>
      </c>
      <c r="C19" s="144">
        <f>'3.2.2'!C19/'3.2.2.a'!$C$106</f>
        <v>0</v>
      </c>
      <c r="D19" s="144">
        <f>'3.2.2'!D19/'3.2.2.a'!$D$106</f>
        <v>0</v>
      </c>
      <c r="E19" s="144">
        <f>'3.2.2'!E19/'3.2.2.a'!$E$106</f>
        <v>0</v>
      </c>
      <c r="F19" s="144">
        <f>'3.2.2'!F19/'3.2.2.a'!$F$106</f>
        <v>0</v>
      </c>
      <c r="G19" s="144">
        <f>'3.2.2'!G19/'3.2.2.a'!$G$106</f>
        <v>0</v>
      </c>
      <c r="H19" s="144">
        <f>'3.2.2'!H19/'3.2.2.a'!$H$106</f>
        <v>0</v>
      </c>
      <c r="I19" s="144">
        <f>'3.2.2'!I19/'3.2.2.a'!$I$106</f>
        <v>0</v>
      </c>
      <c r="J19" s="144">
        <f>'3.2.2'!J19/'3.2.2.a'!$J$106</f>
        <v>0</v>
      </c>
      <c r="K19" s="144">
        <f>'3.2.2'!K19/'3.2.2.a'!$K$106</f>
        <v>0</v>
      </c>
      <c r="L19" s="144">
        <f>'3.2.2'!L19/'3.2.2.a'!$L$106</f>
        <v>0</v>
      </c>
      <c r="M19" s="144">
        <f>'3.2.2'!M19/'3.2.2.a'!$M$106</f>
        <v>0</v>
      </c>
      <c r="N19" s="144">
        <f>'3.2.2'!N19/'3.2.2.a'!$N$106</f>
        <v>0</v>
      </c>
    </row>
    <row r="20" spans="1:14" s="41" customFormat="1" ht="20" customHeight="1" x14ac:dyDescent="0.2">
      <c r="A20" s="45" t="s">
        <v>470</v>
      </c>
      <c r="B20" s="56" t="s">
        <v>471</v>
      </c>
      <c r="C20" s="144">
        <f>'3.2.2'!C20/'3.2.2.a'!$C$106</f>
        <v>0</v>
      </c>
      <c r="D20" s="144">
        <f>'3.2.2'!D20/'3.2.2.a'!$D$106</f>
        <v>0</v>
      </c>
      <c r="E20" s="144">
        <f>'3.2.2'!E20/'3.2.2.a'!$E$106</f>
        <v>0</v>
      </c>
      <c r="F20" s="144">
        <f>'3.2.2'!F20/'3.2.2.a'!$F$106</f>
        <v>0</v>
      </c>
      <c r="G20" s="144">
        <f>'3.2.2'!G20/'3.2.2.a'!$G$106</f>
        <v>0</v>
      </c>
      <c r="H20" s="144">
        <f>'3.2.2'!H20/'3.2.2.a'!$H$106</f>
        <v>0</v>
      </c>
      <c r="I20" s="144">
        <f>'3.2.2'!I20/'3.2.2.a'!$I$106</f>
        <v>0</v>
      </c>
      <c r="J20" s="144">
        <f>'3.2.2'!J20/'3.2.2.a'!$J$106</f>
        <v>0</v>
      </c>
      <c r="K20" s="144">
        <f>'3.2.2'!K20/'3.2.2.a'!$K$106</f>
        <v>0</v>
      </c>
      <c r="L20" s="144">
        <f>'3.2.2'!L20/'3.2.2.a'!$L$106</f>
        <v>0</v>
      </c>
      <c r="M20" s="144">
        <f>'3.2.2'!M20/'3.2.2.a'!$M$106</f>
        <v>0</v>
      </c>
      <c r="N20" s="144">
        <f>'3.2.2'!N20/'3.2.2.a'!$N$106</f>
        <v>0</v>
      </c>
    </row>
    <row r="21" spans="1:14" s="41" customFormat="1" ht="20" customHeight="1" x14ac:dyDescent="0.2">
      <c r="A21" s="45" t="s">
        <v>472</v>
      </c>
      <c r="B21" s="56" t="s">
        <v>473</v>
      </c>
      <c r="C21" s="144">
        <f>'3.2.2'!C21/'3.2.2.a'!$C$106</f>
        <v>1.2344085157753253E-4</v>
      </c>
      <c r="D21" s="144">
        <f>'3.2.2'!D21/'3.2.2.a'!$D$106</f>
        <v>1.258517002811912E-4</v>
      </c>
      <c r="E21" s="144">
        <f>'3.2.2'!E21/'3.2.2.a'!$E$106</f>
        <v>1.2857542455283337E-4</v>
      </c>
      <c r="F21" s="144">
        <f>'3.2.2'!F21/'3.2.2.a'!$F$106</f>
        <v>1.433471280618514E-4</v>
      </c>
      <c r="G21" s="144">
        <f>'3.2.2'!G21/'3.2.2.a'!$G$106</f>
        <v>1.5587995222317953E-4</v>
      </c>
      <c r="H21" s="144">
        <f>'3.2.2'!H21/'3.2.2.a'!$H$106</f>
        <v>1.8429136305876109E-4</v>
      </c>
      <c r="I21" s="144">
        <f>'3.2.2'!I21/'3.2.2.a'!$I$106</f>
        <v>1.796709400273841E-4</v>
      </c>
      <c r="J21" s="144">
        <f>'3.2.2'!J21/'3.2.2.a'!$J$106</f>
        <v>1.9333417176184179E-4</v>
      </c>
      <c r="K21" s="144">
        <f>'3.2.2'!K21/'3.2.2.a'!$K$106</f>
        <v>2.0256913194922831E-4</v>
      </c>
      <c r="L21" s="144">
        <f>'3.2.2'!L21/'3.2.2.a'!$L$106</f>
        <v>2.2055890007228185E-4</v>
      </c>
      <c r="M21" s="144">
        <f>'3.2.2'!M21/'3.2.2.a'!$M$106</f>
        <v>2.358105377580392E-4</v>
      </c>
      <c r="N21" s="144">
        <f>'3.2.2'!N21/'3.2.2.a'!$N$106</f>
        <v>2.4966118115926167E-4</v>
      </c>
    </row>
    <row r="22" spans="1:14" s="41" customFormat="1" ht="20" customHeight="1" x14ac:dyDescent="0.2">
      <c r="A22" s="45" t="s">
        <v>475</v>
      </c>
      <c r="B22" s="56" t="s">
        <v>476</v>
      </c>
      <c r="C22" s="144">
        <f>'3.2.2'!C22/'3.2.2.a'!$C$106</f>
        <v>0</v>
      </c>
      <c r="D22" s="144">
        <f>'3.2.2'!D22/'3.2.2.a'!$D$106</f>
        <v>0</v>
      </c>
      <c r="E22" s="144">
        <f>'3.2.2'!E22/'3.2.2.a'!$E$106</f>
        <v>0</v>
      </c>
      <c r="F22" s="144">
        <f>'3.2.2'!F22/'3.2.2.a'!$F$106</f>
        <v>0</v>
      </c>
      <c r="G22" s="144">
        <f>'3.2.2'!G22/'3.2.2.a'!$G$106</f>
        <v>0</v>
      </c>
      <c r="H22" s="144">
        <f>'3.2.2'!H22/'3.2.2.a'!$H$106</f>
        <v>0</v>
      </c>
      <c r="I22" s="144">
        <f>'3.2.2'!I22/'3.2.2.a'!$I$106</f>
        <v>0</v>
      </c>
      <c r="J22" s="144">
        <f>'3.2.2'!J22/'3.2.2.a'!$J$106</f>
        <v>0</v>
      </c>
      <c r="K22" s="144">
        <f>'3.2.2'!K22/'3.2.2.a'!$K$106</f>
        <v>0</v>
      </c>
      <c r="L22" s="144">
        <f>'3.2.2'!L22/'3.2.2.a'!$L$106</f>
        <v>0</v>
      </c>
      <c r="M22" s="144">
        <f>'3.2.2'!M22/'3.2.2.a'!$M$106</f>
        <v>0</v>
      </c>
      <c r="N22" s="144">
        <f>'3.2.2'!N22/'3.2.2.a'!$N$106</f>
        <v>0</v>
      </c>
    </row>
    <row r="23" spans="1:14" s="41" customFormat="1" ht="20" customHeight="1" x14ac:dyDescent="0.2">
      <c r="A23" s="38">
        <v>1132</v>
      </c>
      <c r="B23" s="39" t="s">
        <v>260</v>
      </c>
      <c r="C23" s="208">
        <f>'3.2.2'!C23/'3.2.2.a'!$C$106</f>
        <v>0</v>
      </c>
      <c r="D23" s="208">
        <f>'3.2.2'!D23/'3.2.2.a'!$D$106</f>
        <v>0</v>
      </c>
      <c r="E23" s="208">
        <f>'3.2.2'!E23/'3.2.2.a'!$E$106</f>
        <v>0</v>
      </c>
      <c r="F23" s="208">
        <f>'3.2.2'!F23/'3.2.2.a'!$F$106</f>
        <v>0</v>
      </c>
      <c r="G23" s="208">
        <f>'3.2.2'!G23/'3.2.2.a'!$G$106</f>
        <v>0</v>
      </c>
      <c r="H23" s="208">
        <f>'3.2.2'!H23/'3.2.2.a'!$H$106</f>
        <v>0</v>
      </c>
      <c r="I23" s="208">
        <f>'3.2.2'!I23/'3.2.2.a'!$I$106</f>
        <v>0</v>
      </c>
      <c r="J23" s="208">
        <f>'3.2.2'!J23/'3.2.2.a'!$J$106</f>
        <v>0</v>
      </c>
      <c r="K23" s="208">
        <f>'3.2.2'!K23/'3.2.2.a'!$K$106</f>
        <v>0</v>
      </c>
      <c r="L23" s="208">
        <f>'3.2.2'!L23/'3.2.2.a'!$L$106</f>
        <v>0</v>
      </c>
      <c r="M23" s="208">
        <f>'3.2.2'!M23/'3.2.2.a'!$M$106</f>
        <v>0</v>
      </c>
      <c r="N23" s="208">
        <f>'3.2.2'!N23/'3.2.2.a'!$N$106</f>
        <v>0</v>
      </c>
    </row>
    <row r="24" spans="1:14" s="41" customFormat="1" ht="20" customHeight="1" x14ac:dyDescent="0.2">
      <c r="A24" s="38">
        <v>1133</v>
      </c>
      <c r="B24" s="39" t="s">
        <v>261</v>
      </c>
      <c r="C24" s="208">
        <f>'3.2.2'!C24/'3.2.2.a'!$C$106</f>
        <v>0</v>
      </c>
      <c r="D24" s="208">
        <f>'3.2.2'!D24/'3.2.2.a'!$D$106</f>
        <v>0</v>
      </c>
      <c r="E24" s="208">
        <f>'3.2.2'!E24/'3.2.2.a'!$E$106</f>
        <v>0</v>
      </c>
      <c r="F24" s="208">
        <f>'3.2.2'!F24/'3.2.2.a'!$F$106</f>
        <v>0</v>
      </c>
      <c r="G24" s="208">
        <f>'3.2.2'!G24/'3.2.2.a'!$G$106</f>
        <v>0</v>
      </c>
      <c r="H24" s="208">
        <f>'3.2.2'!H24/'3.2.2.a'!$H$106</f>
        <v>0</v>
      </c>
      <c r="I24" s="208">
        <f>'3.2.2'!I24/'3.2.2.a'!$I$106</f>
        <v>0</v>
      </c>
      <c r="J24" s="208">
        <f>'3.2.2'!J24/'3.2.2.a'!$J$106</f>
        <v>0</v>
      </c>
      <c r="K24" s="208">
        <f>'3.2.2'!K24/'3.2.2.a'!$K$106</f>
        <v>0</v>
      </c>
      <c r="L24" s="208">
        <f>'3.2.2'!L24/'3.2.2.a'!$L$106</f>
        <v>0</v>
      </c>
      <c r="M24" s="208">
        <f>'3.2.2'!M24/'3.2.2.a'!$M$106</f>
        <v>0</v>
      </c>
      <c r="N24" s="208">
        <f>'3.2.2'!N24/'3.2.2.a'!$N$106</f>
        <v>0</v>
      </c>
    </row>
    <row r="25" spans="1:14" ht="20" customHeight="1" x14ac:dyDescent="0.2">
      <c r="A25" s="45" t="s">
        <v>477</v>
      </c>
      <c r="B25" s="56" t="s">
        <v>478</v>
      </c>
      <c r="C25" s="144">
        <f>'3.2.2'!C25/'3.2.2.a'!$C$106</f>
        <v>0</v>
      </c>
      <c r="D25" s="144">
        <f>'3.2.2'!D25/'3.2.2.a'!$D$106</f>
        <v>0</v>
      </c>
      <c r="E25" s="144">
        <f>'3.2.2'!E25/'3.2.2.a'!$E$106</f>
        <v>0</v>
      </c>
      <c r="F25" s="144">
        <f>'3.2.2'!F25/'3.2.2.a'!$F$106</f>
        <v>0</v>
      </c>
      <c r="G25" s="144">
        <f>'3.2.2'!G25/'3.2.2.a'!$G$106</f>
        <v>0</v>
      </c>
      <c r="H25" s="144">
        <f>'3.2.2'!H25/'3.2.2.a'!$H$106</f>
        <v>0</v>
      </c>
      <c r="I25" s="144">
        <f>'3.2.2'!I25/'3.2.2.a'!$I$106</f>
        <v>0</v>
      </c>
      <c r="J25" s="144">
        <f>'3.2.2'!J25/'3.2.2.a'!$J$106</f>
        <v>0</v>
      </c>
      <c r="K25" s="144">
        <f>'3.2.2'!K25/'3.2.2.a'!$K$106</f>
        <v>0</v>
      </c>
      <c r="L25" s="144">
        <f>'3.2.2'!L25/'3.2.2.a'!$L$106</f>
        <v>0</v>
      </c>
      <c r="M25" s="144">
        <f>'3.2.2'!M25/'3.2.2.a'!$M$106</f>
        <v>0</v>
      </c>
      <c r="N25" s="144">
        <f>'3.2.2'!N25/'3.2.2.a'!$N$106</f>
        <v>0</v>
      </c>
    </row>
    <row r="26" spans="1:14" s="41" customFormat="1" ht="20" customHeight="1" x14ac:dyDescent="0.2">
      <c r="A26" s="38">
        <v>1135</v>
      </c>
      <c r="B26" s="39" t="s">
        <v>262</v>
      </c>
      <c r="C26" s="208">
        <f>'3.2.2'!C26/'3.2.2.a'!$C$106</f>
        <v>1.2391746605051614E-5</v>
      </c>
      <c r="D26" s="208">
        <f>'3.2.2'!D26/'3.2.2.a'!$D$106</f>
        <v>1.1783745431728766E-5</v>
      </c>
      <c r="E26" s="208">
        <f>'3.2.2'!E26/'3.2.2.a'!$E$106</f>
        <v>1.4228060902308734E-5</v>
      </c>
      <c r="F26" s="208">
        <f>'3.2.2'!F26/'3.2.2.a'!$F$106</f>
        <v>3.3725368935777288E-6</v>
      </c>
      <c r="G26" s="208">
        <f>'3.2.2'!G26/'3.2.2.a'!$G$106</f>
        <v>4.8431022314941823E-6</v>
      </c>
      <c r="H26" s="208">
        <f>'3.2.2'!H26/'3.2.2.a'!$H$106</f>
        <v>4.2753204992105287E-6</v>
      </c>
      <c r="I26" s="208">
        <f>'3.2.2'!I26/'3.2.2.a'!$I$106</f>
        <v>5.3120298252061469E-6</v>
      </c>
      <c r="J26" s="208">
        <f>'3.2.2'!J26/'3.2.2.a'!$J$106</f>
        <v>6.0725603786755767E-6</v>
      </c>
      <c r="K26" s="208">
        <f>'3.2.2'!K26/'3.2.2.a'!$K$106</f>
        <v>3.6902518652894052E-6</v>
      </c>
      <c r="L26" s="208">
        <f>'3.2.2'!L26/'3.2.2.a'!$L$106</f>
        <v>3.5649228549338208E-6</v>
      </c>
      <c r="M26" s="208">
        <f>'3.2.2'!M26/'3.2.2.a'!$M$106</f>
        <v>3.2142933413144628E-6</v>
      </c>
      <c r="N26" s="208">
        <f>'3.2.2'!N26/'3.2.2.a'!$N$106</f>
        <v>2.284937935293433E-6</v>
      </c>
    </row>
    <row r="27" spans="1:14" s="41" customFormat="1" ht="20" customHeight="1" x14ac:dyDescent="0.2">
      <c r="A27" s="38">
        <v>1136</v>
      </c>
      <c r="B27" s="39" t="s">
        <v>263</v>
      </c>
      <c r="C27" s="208">
        <f>'3.2.2'!C27/'3.2.2.a'!$C$106</f>
        <v>0</v>
      </c>
      <c r="D27" s="208">
        <f>'3.2.2'!D27/'3.2.2.a'!$D$106</f>
        <v>0</v>
      </c>
      <c r="E27" s="208">
        <f>'3.2.2'!E27/'3.2.2.a'!$E$106</f>
        <v>0</v>
      </c>
      <c r="F27" s="208">
        <f>'3.2.2'!F27/'3.2.2.a'!$F$106</f>
        <v>0</v>
      </c>
      <c r="G27" s="208">
        <f>'3.2.2'!G27/'3.2.2.a'!$G$106</f>
        <v>0</v>
      </c>
      <c r="H27" s="208">
        <f>'3.2.2'!H27/'3.2.2.a'!$H$106</f>
        <v>0</v>
      </c>
      <c r="I27" s="208">
        <f>'3.2.2'!I27/'3.2.2.a'!$I$106</f>
        <v>0</v>
      </c>
      <c r="J27" s="208">
        <f>'3.2.2'!J27/'3.2.2.a'!$J$106</f>
        <v>0</v>
      </c>
      <c r="K27" s="208">
        <f>'3.2.2'!K27/'3.2.2.a'!$K$106</f>
        <v>0</v>
      </c>
      <c r="L27" s="208">
        <f>'3.2.2'!L27/'3.2.2.a'!$L$106</f>
        <v>0</v>
      </c>
      <c r="M27" s="208">
        <f>'3.2.2'!M27/'3.2.2.a'!$M$106</f>
        <v>0</v>
      </c>
      <c r="N27" s="208">
        <f>'3.2.2'!N27/'3.2.2.a'!$N$106</f>
        <v>0</v>
      </c>
    </row>
    <row r="28" spans="1:14" ht="20" customHeight="1" x14ac:dyDescent="0.2">
      <c r="A28" s="45" t="s">
        <v>479</v>
      </c>
      <c r="B28" s="56" t="s">
        <v>480</v>
      </c>
      <c r="C28" s="144">
        <f>'3.2.2'!C28/'3.2.2.a'!$C$106</f>
        <v>0</v>
      </c>
      <c r="D28" s="144">
        <f>'3.2.2'!D28/'3.2.2.a'!$D$106</f>
        <v>0</v>
      </c>
      <c r="E28" s="144">
        <f>'3.2.2'!E28/'3.2.2.a'!$E$106</f>
        <v>0</v>
      </c>
      <c r="F28" s="144">
        <f>'3.2.2'!F28/'3.2.2.a'!$F$106</f>
        <v>0</v>
      </c>
      <c r="G28" s="144">
        <f>'3.2.2'!G28/'3.2.2.a'!$G$106</f>
        <v>0</v>
      </c>
      <c r="H28" s="144">
        <f>'3.2.2'!H28/'3.2.2.a'!$H$106</f>
        <v>0</v>
      </c>
      <c r="I28" s="144">
        <f>'3.2.2'!I28/'3.2.2.a'!$I$106</f>
        <v>0</v>
      </c>
      <c r="J28" s="144">
        <f>'3.2.2'!J28/'3.2.2.a'!$J$106</f>
        <v>0</v>
      </c>
      <c r="K28" s="144">
        <f>'3.2.2'!K28/'3.2.2.a'!$K$106</f>
        <v>0</v>
      </c>
      <c r="L28" s="144">
        <f>'3.2.2'!L28/'3.2.2.a'!$L$106</f>
        <v>0</v>
      </c>
      <c r="M28" s="144">
        <f>'3.2.2'!M28/'3.2.2.a'!$M$106</f>
        <v>0</v>
      </c>
      <c r="N28" s="144">
        <f>'3.2.2'!N28/'3.2.2.a'!$N$106</f>
        <v>0</v>
      </c>
    </row>
    <row r="29" spans="1:14" ht="20" customHeight="1" x14ac:dyDescent="0.2">
      <c r="A29" s="45" t="s">
        <v>481</v>
      </c>
      <c r="B29" s="56" t="s">
        <v>482</v>
      </c>
      <c r="C29" s="144">
        <f>'3.2.2'!C29/'3.2.2.a'!$C$106</f>
        <v>0</v>
      </c>
      <c r="D29" s="144">
        <f>'3.2.2'!D29/'3.2.2.a'!$D$106</f>
        <v>0</v>
      </c>
      <c r="E29" s="144">
        <f>'3.2.2'!E29/'3.2.2.a'!$E$106</f>
        <v>0</v>
      </c>
      <c r="F29" s="144">
        <f>'3.2.2'!F29/'3.2.2.a'!$F$106</f>
        <v>0</v>
      </c>
      <c r="G29" s="144">
        <f>'3.2.2'!G29/'3.2.2.a'!$G$106</f>
        <v>0</v>
      </c>
      <c r="H29" s="144">
        <f>'3.2.2'!H29/'3.2.2.a'!$H$106</f>
        <v>0</v>
      </c>
      <c r="I29" s="144">
        <f>'3.2.2'!I29/'3.2.2.a'!$I$106</f>
        <v>0</v>
      </c>
      <c r="J29" s="144">
        <f>'3.2.2'!J29/'3.2.2.a'!$J$106</f>
        <v>0</v>
      </c>
      <c r="K29" s="144">
        <f>'3.2.2'!K29/'3.2.2.a'!$K$106</f>
        <v>0</v>
      </c>
      <c r="L29" s="144">
        <f>'3.2.2'!L29/'3.2.2.a'!$L$106</f>
        <v>0</v>
      </c>
      <c r="M29" s="144">
        <f>'3.2.2'!M29/'3.2.2.a'!$M$106</f>
        <v>0</v>
      </c>
      <c r="N29" s="144">
        <f>'3.2.2'!N29/'3.2.2.a'!$N$106</f>
        <v>0</v>
      </c>
    </row>
    <row r="30" spans="1:14" ht="20" customHeight="1" x14ac:dyDescent="0.2">
      <c r="A30" s="35">
        <v>114</v>
      </c>
      <c r="B30" s="36" t="s">
        <v>264</v>
      </c>
      <c r="C30" s="143">
        <f>'3.2.2'!C30/'3.2.2.a'!$C$106</f>
        <v>6.7142602188428935E-2</v>
      </c>
      <c r="D30" s="143">
        <f>'3.2.2'!D30/'3.2.2.a'!$D$106</f>
        <v>6.7070635169413917E-2</v>
      </c>
      <c r="E30" s="143">
        <f>'3.2.2'!E30/'3.2.2.a'!$E$106</f>
        <v>6.5862465307311255E-2</v>
      </c>
      <c r="F30" s="143">
        <f>'3.2.2'!F30/'3.2.2.a'!$F$106</f>
        <v>6.288563471409904E-2</v>
      </c>
      <c r="G30" s="143">
        <f>'3.2.2'!G30/'3.2.2.a'!$G$106</f>
        <v>5.8670111082354266E-2</v>
      </c>
      <c r="H30" s="143">
        <f>'3.2.2'!H30/'3.2.2.a'!$H$106</f>
        <v>5.9189119893955283E-2</v>
      </c>
      <c r="I30" s="143">
        <f>'3.2.2'!I30/'3.2.2.a'!$I$106</f>
        <v>5.607567290727012E-2</v>
      </c>
      <c r="J30" s="143">
        <f>'3.2.2'!J30/'3.2.2.a'!$J$106</f>
        <v>5.7838219115904949E-2</v>
      </c>
      <c r="K30" s="143">
        <f>'3.2.2'!K30/'3.2.2.a'!$K$106</f>
        <v>5.9834680207391598E-2</v>
      </c>
      <c r="L30" s="143">
        <f>'3.2.2'!L30/'3.2.2.a'!$L$106</f>
        <v>5.5580506102242605E-2</v>
      </c>
      <c r="M30" s="143">
        <f>'3.2.2'!M30/'3.2.2.a'!$M$106</f>
        <v>4.9620978421359423E-2</v>
      </c>
      <c r="N30" s="143">
        <f>'3.2.2'!N30/'3.2.2.a'!$N$106</f>
        <v>5.5930805280053321E-2</v>
      </c>
    </row>
    <row r="31" spans="1:14" ht="20" customHeight="1" x14ac:dyDescent="0.2">
      <c r="A31" s="38">
        <v>1141</v>
      </c>
      <c r="B31" s="39" t="s">
        <v>265</v>
      </c>
      <c r="C31" s="208">
        <f>'3.2.2'!C31/'3.2.2.a'!$C$106</f>
        <v>6.1217851718817037E-2</v>
      </c>
      <c r="D31" s="208">
        <f>'3.2.2'!D31/'3.2.2.a'!$D$106</f>
        <v>6.102096596514197E-2</v>
      </c>
      <c r="E31" s="208">
        <f>'3.2.2'!E31/'3.2.2.a'!$E$106</f>
        <v>6.1237838248114129E-2</v>
      </c>
      <c r="F31" s="208">
        <f>'3.2.2'!F31/'3.2.2.a'!$F$106</f>
        <v>5.8861326712878401E-2</v>
      </c>
      <c r="G31" s="208">
        <f>'3.2.2'!G31/'3.2.2.a'!$G$106</f>
        <v>5.4825384463561888E-2</v>
      </c>
      <c r="H31" s="208">
        <f>'3.2.2'!H31/'3.2.2.a'!$H$106</f>
        <v>5.4746416522693096E-2</v>
      </c>
      <c r="I31" s="208">
        <f>'3.2.2'!I31/'3.2.2.a'!$I$106</f>
        <v>5.1324779305293965E-2</v>
      </c>
      <c r="J31" s="208">
        <f>'3.2.2'!J31/'3.2.2.a'!$J$106</f>
        <v>5.348926039121233E-2</v>
      </c>
      <c r="K31" s="208">
        <f>'3.2.2'!K31/'3.2.2.a'!$K$106</f>
        <v>5.542292944226565E-2</v>
      </c>
      <c r="L31" s="208">
        <f>'3.2.2'!L31/'3.2.2.a'!$L$106</f>
        <v>5.1923972117711811E-2</v>
      </c>
      <c r="M31" s="208">
        <f>'3.2.2'!M31/'3.2.2.a'!$M$106</f>
        <v>4.6150784559593663E-2</v>
      </c>
      <c r="N31" s="208">
        <f>'3.2.2'!N31/'3.2.2.a'!$N$106</f>
        <v>5.1650640299840199E-2</v>
      </c>
    </row>
    <row r="32" spans="1:14" ht="20" customHeight="1" x14ac:dyDescent="0.2">
      <c r="A32" s="21">
        <v>11411</v>
      </c>
      <c r="B32" s="22" t="s">
        <v>266</v>
      </c>
      <c r="C32" s="144">
        <f>'3.2.2'!C32/'3.2.2.a'!$C$106</f>
        <v>9.5948811914699679E-3</v>
      </c>
      <c r="D32" s="144">
        <f>'3.2.2'!D32/'3.2.2.a'!$D$106</f>
        <v>9.4096787177330495E-3</v>
      </c>
      <c r="E32" s="144">
        <f>'3.2.2'!E32/'3.2.2.a'!$E$106</f>
        <v>8.9939857725265648E-3</v>
      </c>
      <c r="F32" s="144">
        <f>'3.2.2'!F32/'3.2.2.a'!$F$106</f>
        <v>8.1004144576553565E-3</v>
      </c>
      <c r="G32" s="144">
        <f>'3.2.2'!G32/'3.2.2.a'!$G$106</f>
        <v>8.5143744501971208E-3</v>
      </c>
      <c r="H32" s="144">
        <f>'3.2.2'!H32/'3.2.2.a'!$H$106</f>
        <v>8.0137450220930124E-3</v>
      </c>
      <c r="I32" s="144">
        <f>'3.2.2'!I32/'3.2.2.a'!$I$106</f>
        <v>6.6755817613945228E-3</v>
      </c>
      <c r="J32" s="144">
        <f>'3.2.2'!J32/'3.2.2.a'!$J$106</f>
        <v>7.1432045430408434E-3</v>
      </c>
      <c r="K32" s="144">
        <f>'3.2.2'!K32/'3.2.2.a'!$K$106</f>
        <v>7.7076332140529431E-3</v>
      </c>
      <c r="L32" s="144">
        <f>'3.2.2'!L32/'3.2.2.a'!$L$106</f>
        <v>7.0968970054300024E-3</v>
      </c>
      <c r="M32" s="144">
        <f>'3.2.2'!M32/'3.2.2.a'!$M$106</f>
        <v>7.4849002693082069E-3</v>
      </c>
      <c r="N32" s="144">
        <f>'3.2.2'!N32/'3.2.2.a'!$N$106</f>
        <v>8.1126377336709875E-3</v>
      </c>
    </row>
    <row r="33" spans="1:14" s="48" customFormat="1" ht="20" customHeight="1" x14ac:dyDescent="0.2">
      <c r="A33" s="45" t="s">
        <v>599</v>
      </c>
      <c r="B33" s="56" t="s">
        <v>601</v>
      </c>
      <c r="C33" s="145">
        <f>'3.2.2'!C33/'3.2.2.a'!$C$106</f>
        <v>9.5948811914699679E-3</v>
      </c>
      <c r="D33" s="145">
        <f>'3.2.2'!D33/'3.2.2.a'!$D$106</f>
        <v>9.4096787177330495E-3</v>
      </c>
      <c r="E33" s="145">
        <f>'3.2.2'!E33/'3.2.2.a'!$E$106</f>
        <v>8.9939857725265648E-3</v>
      </c>
      <c r="F33" s="145">
        <f>'3.2.2'!F33/'3.2.2.a'!$F$106</f>
        <v>8.1004144576553565E-3</v>
      </c>
      <c r="G33" s="145">
        <f>'3.2.2'!G33/'3.2.2.a'!$G$106</f>
        <v>8.5143744501971208E-3</v>
      </c>
      <c r="H33" s="145">
        <f>'3.2.2'!H33/'3.2.2.a'!$H$106</f>
        <v>8.0137450220930124E-3</v>
      </c>
      <c r="I33" s="145">
        <f>'3.2.2'!I33/'3.2.2.a'!$I$106</f>
        <v>6.6755817613945228E-3</v>
      </c>
      <c r="J33" s="145">
        <f>'3.2.2'!J33/'3.2.2.a'!$J$106</f>
        <v>7.1432045430408434E-3</v>
      </c>
      <c r="K33" s="145">
        <f>'3.2.2'!K33/'3.2.2.a'!$K$106</f>
        <v>7.7076332140529431E-3</v>
      </c>
      <c r="L33" s="145">
        <f>'3.2.2'!L33/'3.2.2.a'!$L$106</f>
        <v>7.0968970054300024E-3</v>
      </c>
      <c r="M33" s="145">
        <f>'3.2.2'!M33/'3.2.2.a'!$M$106</f>
        <v>7.4849002693082069E-3</v>
      </c>
      <c r="N33" s="145">
        <f>'3.2.2'!N33/'3.2.2.a'!$N$106</f>
        <v>8.1126377336709875E-3</v>
      </c>
    </row>
    <row r="34" spans="1:14" s="48" customFormat="1" ht="20" customHeight="1" x14ac:dyDescent="0.2">
      <c r="A34" s="45" t="s">
        <v>600</v>
      </c>
      <c r="B34" s="56" t="s">
        <v>483</v>
      </c>
      <c r="C34" s="145">
        <f>'3.2.2'!C34/'3.2.2.a'!$C$106</f>
        <v>0</v>
      </c>
      <c r="D34" s="145">
        <f>'3.2.2'!D34/'3.2.2.a'!$D$106</f>
        <v>0</v>
      </c>
      <c r="E34" s="145">
        <f>'3.2.2'!E34/'3.2.2.a'!$E$106</f>
        <v>0</v>
      </c>
      <c r="F34" s="145">
        <f>'3.2.2'!F34/'3.2.2.a'!$F$106</f>
        <v>0</v>
      </c>
      <c r="G34" s="145">
        <f>'3.2.2'!G34/'3.2.2.a'!$G$106</f>
        <v>0</v>
      </c>
      <c r="H34" s="145">
        <f>'3.2.2'!H34/'3.2.2.a'!$H$106</f>
        <v>0</v>
      </c>
      <c r="I34" s="145">
        <f>'3.2.2'!I34/'3.2.2.a'!$I$106</f>
        <v>0</v>
      </c>
      <c r="J34" s="145">
        <f>'3.2.2'!J34/'3.2.2.a'!$J$106</f>
        <v>0</v>
      </c>
      <c r="K34" s="145">
        <f>'3.2.2'!K34/'3.2.2.a'!$K$106</f>
        <v>0</v>
      </c>
      <c r="L34" s="145">
        <f>'3.2.2'!L34/'3.2.2.a'!$L$106</f>
        <v>0</v>
      </c>
      <c r="M34" s="145">
        <f>'3.2.2'!M34/'3.2.2.a'!$M$106</f>
        <v>0</v>
      </c>
      <c r="N34" s="145">
        <f>'3.2.2'!N34/'3.2.2.a'!$N$106</f>
        <v>0</v>
      </c>
    </row>
    <row r="35" spans="1:14" ht="20" customHeight="1" x14ac:dyDescent="0.2">
      <c r="A35" s="21">
        <v>11412</v>
      </c>
      <c r="B35" s="22" t="s">
        <v>602</v>
      </c>
      <c r="C35" s="144">
        <f>'3.2.2'!C35/'3.2.2.a'!$C$106</f>
        <v>0</v>
      </c>
      <c r="D35" s="144">
        <f>'3.2.2'!D35/'3.2.2.a'!$D$106</f>
        <v>0</v>
      </c>
      <c r="E35" s="144">
        <f>'3.2.2'!E35/'3.2.2.a'!$E$106</f>
        <v>0</v>
      </c>
      <c r="F35" s="144">
        <f>'3.2.2'!F35/'3.2.2.a'!$F$106</f>
        <v>0</v>
      </c>
      <c r="G35" s="144">
        <f>'3.2.2'!G35/'3.2.2.a'!$G$106</f>
        <v>0</v>
      </c>
      <c r="H35" s="144">
        <f>'3.2.2'!H35/'3.2.2.a'!$H$106</f>
        <v>0</v>
      </c>
      <c r="I35" s="144">
        <f>'3.2.2'!I35/'3.2.2.a'!$I$106</f>
        <v>0</v>
      </c>
      <c r="J35" s="144">
        <f>'3.2.2'!J35/'3.2.2.a'!$J$106</f>
        <v>0</v>
      </c>
      <c r="K35" s="144">
        <f>'3.2.2'!K35/'3.2.2.a'!$K$106</f>
        <v>0</v>
      </c>
      <c r="L35" s="144">
        <f>'3.2.2'!L35/'3.2.2.a'!$L$106</f>
        <v>0</v>
      </c>
      <c r="M35" s="144">
        <f>'3.2.2'!M35/'3.2.2.a'!$M$106</f>
        <v>0</v>
      </c>
      <c r="N35" s="144">
        <f>'3.2.2'!N35/'3.2.2.a'!$N$106</f>
        <v>0</v>
      </c>
    </row>
    <row r="36" spans="1:14" ht="20" customHeight="1" x14ac:dyDescent="0.2">
      <c r="A36" s="21">
        <v>11413</v>
      </c>
      <c r="B36" s="22" t="s">
        <v>267</v>
      </c>
      <c r="C36" s="144">
        <f>'3.2.2'!C36/'3.2.2.a'!$C$106</f>
        <v>4.4805320915072055E-2</v>
      </c>
      <c r="D36" s="144">
        <f>'3.2.2'!D36/'3.2.2.a'!$D$106</f>
        <v>4.4327480519753527E-2</v>
      </c>
      <c r="E36" s="144">
        <f>'3.2.2'!E36/'3.2.2.a'!$E$106</f>
        <v>4.5831696187789213E-2</v>
      </c>
      <c r="F36" s="144">
        <f>'3.2.2'!F36/'3.2.2.a'!$F$106</f>
        <v>4.5290971592893262E-2</v>
      </c>
      <c r="G36" s="144">
        <f>'3.2.2'!G36/'3.2.2.a'!$G$106</f>
        <v>4.1162629140680744E-2</v>
      </c>
      <c r="H36" s="144">
        <f>'3.2.2'!H36/'3.2.2.a'!$H$106</f>
        <v>4.0947559866085718E-2</v>
      </c>
      <c r="I36" s="144">
        <f>'3.2.2'!I36/'3.2.2.a'!$I$106</f>
        <v>3.9282607585677441E-2</v>
      </c>
      <c r="J36" s="144">
        <f>'3.2.2'!J36/'3.2.2.a'!$J$106</f>
        <v>4.1079452115240271E-2</v>
      </c>
      <c r="K36" s="144">
        <f>'3.2.2'!K36/'3.2.2.a'!$K$106</f>
        <v>4.2487344667424598E-2</v>
      </c>
      <c r="L36" s="144">
        <f>'3.2.2'!L36/'3.2.2.a'!$L$106</f>
        <v>3.9290421840978321E-2</v>
      </c>
      <c r="M36" s="144">
        <f>'3.2.2'!M36/'3.2.2.a'!$M$106</f>
        <v>3.5726747278239442E-2</v>
      </c>
      <c r="N36" s="144">
        <f>'3.2.2'!N36/'3.2.2.a'!$N$106</f>
        <v>3.7892394265780595E-2</v>
      </c>
    </row>
    <row r="37" spans="1:14" s="48" customFormat="1" ht="20" customHeight="1" x14ac:dyDescent="0.2">
      <c r="A37" s="45" t="s">
        <v>442</v>
      </c>
      <c r="B37" s="56" t="s">
        <v>443</v>
      </c>
      <c r="C37" s="145">
        <f>'3.2.2'!C37/'3.2.2.a'!$C$106</f>
        <v>3.5779919448802287E-2</v>
      </c>
      <c r="D37" s="145">
        <f>'3.2.2'!D37/'3.2.2.a'!$D$106</f>
        <v>3.6251579307007481E-2</v>
      </c>
      <c r="E37" s="145">
        <f>'3.2.2'!E37/'3.2.2.a'!$E$106</f>
        <v>3.7391275783480379E-2</v>
      </c>
      <c r="F37" s="145">
        <f>'3.2.2'!F37/'3.2.2.a'!$F$106</f>
        <v>3.7181670761693583E-2</v>
      </c>
      <c r="G37" s="145">
        <f>'3.2.2'!G37/'3.2.2.a'!$G$106</f>
        <v>3.3711307213223574E-2</v>
      </c>
      <c r="H37" s="145">
        <f>'3.2.2'!H37/'3.2.2.a'!$H$106</f>
        <v>3.3336074189329941E-2</v>
      </c>
      <c r="I37" s="145">
        <f>'3.2.2'!I37/'3.2.2.a'!$I$106</f>
        <v>3.2143361725692127E-2</v>
      </c>
      <c r="J37" s="145">
        <f>'3.2.2'!J37/'3.2.2.a'!$J$106</f>
        <v>3.3660399573636229E-2</v>
      </c>
      <c r="K37" s="145">
        <f>'3.2.2'!K37/'3.2.2.a'!$K$106</f>
        <v>3.4877500802519536E-2</v>
      </c>
      <c r="L37" s="145">
        <f>'3.2.2'!L37/'3.2.2.a'!$L$106</f>
        <v>3.2124466318958211E-2</v>
      </c>
      <c r="M37" s="145">
        <f>'3.2.2'!M37/'3.2.2.a'!$M$106</f>
        <v>2.9273399462453539E-2</v>
      </c>
      <c r="N37" s="145">
        <f>'3.2.2'!N37/'3.2.2.a'!$N$106</f>
        <v>3.107380515385581E-2</v>
      </c>
    </row>
    <row r="38" spans="1:14" s="48" customFormat="1" ht="20" customHeight="1" x14ac:dyDescent="0.2">
      <c r="A38" s="45" t="s">
        <v>444</v>
      </c>
      <c r="B38" s="56" t="s">
        <v>445</v>
      </c>
      <c r="C38" s="145">
        <f>'3.2.2'!C38/'3.2.2.a'!$C$106</f>
        <v>8.6946471585422694E-3</v>
      </c>
      <c r="D38" s="145">
        <f>'3.2.2'!D38/'3.2.2.a'!$D$106</f>
        <v>7.721049498764049E-3</v>
      </c>
      <c r="E38" s="145">
        <f>'3.2.2'!E38/'3.2.2.a'!$E$106</f>
        <v>8.0895804032682841E-3</v>
      </c>
      <c r="F38" s="145">
        <f>'3.2.2'!F38/'3.2.2.a'!$F$106</f>
        <v>7.775112260497233E-3</v>
      </c>
      <c r="G38" s="145">
        <f>'3.2.2'!G38/'3.2.2.a'!$G$106</f>
        <v>7.1243078644789804E-3</v>
      </c>
      <c r="H38" s="145">
        <f>'3.2.2'!H38/'3.2.2.a'!$H$106</f>
        <v>7.3008035889798135E-3</v>
      </c>
      <c r="I38" s="145">
        <f>'3.2.2'!I38/'3.2.2.a'!$I$106</f>
        <v>6.8508285566427542E-3</v>
      </c>
      <c r="J38" s="145">
        <f>'3.2.2'!J38/'3.2.2.a'!$J$106</f>
        <v>7.1447330425410327E-3</v>
      </c>
      <c r="K38" s="145">
        <f>'3.2.2'!K38/'3.2.2.a'!$K$106</f>
        <v>7.3781924660268824E-3</v>
      </c>
      <c r="L38" s="145">
        <f>'3.2.2'!L38/'3.2.2.a'!$L$106</f>
        <v>6.954852620450226E-3</v>
      </c>
      <c r="M38" s="145">
        <f>'3.2.2'!M38/'3.2.2.a'!$M$106</f>
        <v>6.2437783305432856E-3</v>
      </c>
      <c r="N38" s="145">
        <f>'3.2.2'!N38/'3.2.2.a'!$N$106</f>
        <v>6.6378952569137121E-3</v>
      </c>
    </row>
    <row r="39" spans="1:14" s="48" customFormat="1" ht="20" customHeight="1" x14ac:dyDescent="0.2">
      <c r="A39" s="45" t="s">
        <v>446</v>
      </c>
      <c r="B39" s="56" t="s">
        <v>485</v>
      </c>
      <c r="C39" s="145">
        <f>'3.2.2'!C39/'3.2.2.a'!$C$106</f>
        <v>0</v>
      </c>
      <c r="D39" s="145">
        <f>'3.2.2'!D39/'3.2.2.a'!$D$106</f>
        <v>0</v>
      </c>
      <c r="E39" s="145">
        <f>'3.2.2'!E39/'3.2.2.a'!$E$106</f>
        <v>0</v>
      </c>
      <c r="F39" s="145">
        <f>'3.2.2'!F39/'3.2.2.a'!$F$106</f>
        <v>0</v>
      </c>
      <c r="G39" s="145">
        <f>'3.2.2'!G39/'3.2.2.a'!$G$106</f>
        <v>0</v>
      </c>
      <c r="H39" s="145">
        <f>'3.2.2'!H39/'3.2.2.a'!$H$106</f>
        <v>0</v>
      </c>
      <c r="I39" s="145">
        <f>'3.2.2'!I39/'3.2.2.a'!$I$106</f>
        <v>0</v>
      </c>
      <c r="J39" s="145">
        <f>'3.2.2'!J39/'3.2.2.a'!$J$106</f>
        <v>0</v>
      </c>
      <c r="K39" s="145">
        <f>'3.2.2'!K39/'3.2.2.a'!$K$106</f>
        <v>0</v>
      </c>
      <c r="L39" s="145">
        <f>'3.2.2'!L39/'3.2.2.a'!$L$106</f>
        <v>0</v>
      </c>
      <c r="M39" s="145">
        <f>'3.2.2'!M39/'3.2.2.a'!$M$106</f>
        <v>0</v>
      </c>
      <c r="N39" s="145">
        <f>'3.2.2'!N39/'3.2.2.a'!$N$106</f>
        <v>0</v>
      </c>
    </row>
    <row r="40" spans="1:14" s="48" customFormat="1" ht="20" customHeight="1" x14ac:dyDescent="0.2">
      <c r="A40" s="45" t="s">
        <v>484</v>
      </c>
      <c r="B40" s="56" t="s">
        <v>447</v>
      </c>
      <c r="C40" s="145">
        <f>'3.2.2'!C40/'3.2.2.a'!$C$106</f>
        <v>3.3075430772750439E-4</v>
      </c>
      <c r="D40" s="145">
        <f>'3.2.2'!D40/'3.2.2.a'!$D$106</f>
        <v>3.5485171398200611E-4</v>
      </c>
      <c r="E40" s="145">
        <f>'3.2.2'!E40/'3.2.2.a'!$E$106</f>
        <v>3.5084000104055029E-4</v>
      </c>
      <c r="F40" s="145">
        <f>'3.2.2'!F40/'3.2.2.a'!$F$106</f>
        <v>3.3418857070244517E-4</v>
      </c>
      <c r="G40" s="145">
        <f>'3.2.2'!G40/'3.2.2.a'!$G$106</f>
        <v>3.2701406297818997E-4</v>
      </c>
      <c r="H40" s="145">
        <f>'3.2.2'!H40/'3.2.2.a'!$H$106</f>
        <v>3.1068208777596668E-4</v>
      </c>
      <c r="I40" s="145">
        <f>'3.2.2'!I40/'3.2.2.a'!$I$106</f>
        <v>2.884173033425592E-4</v>
      </c>
      <c r="J40" s="145">
        <f>'3.2.2'!J40/'3.2.2.a'!$J$106</f>
        <v>2.7431949906301468E-4</v>
      </c>
      <c r="K40" s="145">
        <f>'3.2.2'!K40/'3.2.2.a'!$K$106</f>
        <v>2.3165139887817792E-4</v>
      </c>
      <c r="L40" s="145">
        <f>'3.2.2'!L40/'3.2.2.a'!$L$106</f>
        <v>2.111029015698869E-4</v>
      </c>
      <c r="M40" s="145">
        <f>'3.2.2'!M40/'3.2.2.a'!$M$106</f>
        <v>2.095694852426109E-4</v>
      </c>
      <c r="N40" s="145">
        <f>'3.2.2'!N40/'3.2.2.a'!$N$106</f>
        <v>1.8069385501106629E-4</v>
      </c>
    </row>
    <row r="41" spans="1:14" ht="20" customHeight="1" x14ac:dyDescent="0.2">
      <c r="A41" s="21">
        <v>11414</v>
      </c>
      <c r="B41" s="22" t="s">
        <v>448</v>
      </c>
      <c r="C41" s="144">
        <f>'3.2.2'!C41/'3.2.2.a'!$C$106</f>
        <v>6.8176496122750079E-3</v>
      </c>
      <c r="D41" s="144">
        <f>'3.2.2'!D41/'3.2.2.a'!$D$106</f>
        <v>7.2838067276554007E-3</v>
      </c>
      <c r="E41" s="144">
        <f>'3.2.2'!E41/'3.2.2.a'!$E$106</f>
        <v>6.4121562877983533E-3</v>
      </c>
      <c r="F41" s="144">
        <f>'3.2.2'!F41/'3.2.2.a'!$F$106</f>
        <v>5.4699406623297721E-3</v>
      </c>
      <c r="G41" s="144">
        <f>'3.2.2'!G41/'3.2.2.a'!$G$106</f>
        <v>5.1483808726840311E-3</v>
      </c>
      <c r="H41" s="144">
        <f>'3.2.2'!H41/'3.2.2.a'!$H$106</f>
        <v>5.785111634514368E-3</v>
      </c>
      <c r="I41" s="144">
        <f>'3.2.2'!I41/'3.2.2.a'!$I$106</f>
        <v>5.3665899582219971E-3</v>
      </c>
      <c r="J41" s="144">
        <f>'3.2.2'!J41/'3.2.2.a'!$J$106</f>
        <v>5.2666037329312044E-3</v>
      </c>
      <c r="K41" s="144">
        <f>'3.2.2'!K41/'3.2.2.a'!$K$106</f>
        <v>5.227951560788111E-3</v>
      </c>
      <c r="L41" s="144">
        <f>'3.2.2'!L41/'3.2.2.a'!$L$106</f>
        <v>5.5366532713034865E-3</v>
      </c>
      <c r="M41" s="144">
        <f>'3.2.2'!M41/'3.2.2.a'!$M$106</f>
        <v>2.9391370120460149E-3</v>
      </c>
      <c r="N41" s="144">
        <f>'3.2.2'!N41/'3.2.2.a'!$N$106</f>
        <v>5.6456083003886175E-3</v>
      </c>
    </row>
    <row r="42" spans="1:14" ht="20" customHeight="1" x14ac:dyDescent="0.2">
      <c r="A42" s="38">
        <v>1142</v>
      </c>
      <c r="B42" s="39" t="s">
        <v>449</v>
      </c>
      <c r="C42" s="208">
        <f>'3.2.2'!C42/'3.2.2.a'!$C$106</f>
        <v>1.996514904740202E-3</v>
      </c>
      <c r="D42" s="208">
        <f>'3.2.2'!D42/'3.2.2.a'!$D$106</f>
        <v>2.0470175235205706E-3</v>
      </c>
      <c r="E42" s="208">
        <f>'3.2.2'!E42/'3.2.2.a'!$E$106</f>
        <v>5.9927960286286334E-4</v>
      </c>
      <c r="F42" s="208">
        <f>'3.2.2'!F42/'3.2.2.a'!$F$106</f>
        <v>1.3775168820015084E-4</v>
      </c>
      <c r="G42" s="208">
        <f>'3.2.2'!G42/'3.2.2.a'!$G$106</f>
        <v>4.2411453043483829E-6</v>
      </c>
      <c r="H42" s="208">
        <f>'3.2.2'!H42/'3.2.2.a'!$H$106</f>
        <v>5.455800955687718E-4</v>
      </c>
      <c r="I42" s="208">
        <f>'3.2.2'!I42/'3.2.2.a'!$I$106</f>
        <v>9.572380011462153E-4</v>
      </c>
      <c r="J42" s="208">
        <f>'3.2.2'!J42/'3.2.2.a'!$J$106</f>
        <v>8.8397028958258164E-4</v>
      </c>
      <c r="K42" s="208">
        <f>'3.2.2'!K42/'3.2.2.a'!$K$106</f>
        <v>5.6082974188697806E-4</v>
      </c>
      <c r="L42" s="208">
        <f>'3.2.2'!L42/'3.2.2.a'!$L$106</f>
        <v>3.7564290753540575E-4</v>
      </c>
      <c r="M42" s="208">
        <f>'3.2.2'!M42/'3.2.2.a'!$M$106</f>
        <v>2.6589371739035823E-4</v>
      </c>
      <c r="N42" s="208">
        <f>'3.2.2'!N42/'3.2.2.a'!$N$106</f>
        <v>2.2170867409490651E-4</v>
      </c>
    </row>
    <row r="43" spans="1:14" ht="20" customHeight="1" x14ac:dyDescent="0.2">
      <c r="A43" s="38">
        <v>1143</v>
      </c>
      <c r="B43" s="39" t="s">
        <v>268</v>
      </c>
      <c r="C43" s="208">
        <f>'3.2.2'!C43/'3.2.2.a'!$C$106</f>
        <v>0</v>
      </c>
      <c r="D43" s="208">
        <f>'3.2.2'!D43/'3.2.2.a'!$D$106</f>
        <v>0</v>
      </c>
      <c r="E43" s="208">
        <f>'3.2.2'!E43/'3.2.2.a'!$E$106</f>
        <v>0</v>
      </c>
      <c r="F43" s="208">
        <f>'3.2.2'!F43/'3.2.2.a'!$F$106</f>
        <v>0</v>
      </c>
      <c r="G43" s="208">
        <f>'3.2.2'!G43/'3.2.2.a'!$G$106</f>
        <v>0</v>
      </c>
      <c r="H43" s="208">
        <f>'3.2.2'!H43/'3.2.2.a'!$H$106</f>
        <v>0</v>
      </c>
      <c r="I43" s="208">
        <f>'3.2.2'!I43/'3.2.2.a'!$I$106</f>
        <v>0</v>
      </c>
      <c r="J43" s="208">
        <f>'3.2.2'!J43/'3.2.2.a'!$J$106</f>
        <v>0</v>
      </c>
      <c r="K43" s="208">
        <f>'3.2.2'!K43/'3.2.2.a'!$K$106</f>
        <v>0</v>
      </c>
      <c r="L43" s="208">
        <f>'3.2.2'!L43/'3.2.2.a'!$L$106</f>
        <v>0</v>
      </c>
      <c r="M43" s="208">
        <f>'3.2.2'!M43/'3.2.2.a'!$M$106</f>
        <v>0</v>
      </c>
      <c r="N43" s="208">
        <f>'3.2.2'!N43/'3.2.2.a'!$N$106</f>
        <v>0</v>
      </c>
    </row>
    <row r="44" spans="1:14" ht="20" customHeight="1" x14ac:dyDescent="0.2">
      <c r="A44" s="38">
        <v>1144</v>
      </c>
      <c r="B44" s="39" t="s">
        <v>269</v>
      </c>
      <c r="C44" s="208">
        <f>'3.2.2'!C44/'3.2.2.a'!$C$106</f>
        <v>2.4549584417039578E-3</v>
      </c>
      <c r="D44" s="208">
        <f>'3.2.2'!D44/'3.2.2.a'!$D$106</f>
        <v>2.4328844762637265E-3</v>
      </c>
      <c r="E44" s="208">
        <f>'3.2.2'!E44/'3.2.2.a'!$E$106</f>
        <v>2.5189147159214585E-3</v>
      </c>
      <c r="F44" s="208">
        <f>'3.2.2'!F44/'3.2.2.a'!$F$106</f>
        <v>2.558006698216808E-3</v>
      </c>
      <c r="G44" s="208">
        <f>'3.2.2'!G44/'3.2.2.a'!$G$106</f>
        <v>2.528329691641375E-3</v>
      </c>
      <c r="H44" s="208">
        <f>'3.2.2'!H44/'3.2.2.a'!$H$106</f>
        <v>2.6106222428515227E-3</v>
      </c>
      <c r="I44" s="208">
        <f>'3.2.2'!I44/'3.2.2.a'!$I$106</f>
        <v>2.3165862102748494E-3</v>
      </c>
      <c r="J44" s="208">
        <f>'3.2.2'!J44/'3.2.2.a'!$J$106</f>
        <v>2.1381567232148218E-3</v>
      </c>
      <c r="K44" s="208">
        <f>'3.2.2'!K44/'3.2.2.a'!$K$106</f>
        <v>2.1483217291213873E-3</v>
      </c>
      <c r="L44" s="208">
        <f>'3.2.2'!L44/'3.2.2.a'!$L$106</f>
        <v>2.043778567386341E-3</v>
      </c>
      <c r="M44" s="208">
        <f>'3.2.2'!M44/'3.2.2.a'!$M$106</f>
        <v>2.2955751274309133E-3</v>
      </c>
      <c r="N44" s="208">
        <f>'3.2.2'!N44/'3.2.2.a'!$N$106</f>
        <v>3.1260523440098439E-3</v>
      </c>
    </row>
    <row r="45" spans="1:14" s="48" customFormat="1" ht="20" customHeight="1" x14ac:dyDescent="0.2">
      <c r="A45" s="45" t="s">
        <v>450</v>
      </c>
      <c r="B45" s="56" t="s">
        <v>451</v>
      </c>
      <c r="C45" s="145">
        <f>'3.2.2'!C45/'3.2.2.a'!$C$106</f>
        <v>7.6671934691715854E-4</v>
      </c>
      <c r="D45" s="145">
        <f>'3.2.2'!D45/'3.2.2.a'!$D$106</f>
        <v>7.3834952319518728E-4</v>
      </c>
      <c r="E45" s="145">
        <f>'3.2.2'!E45/'3.2.2.a'!$E$106</f>
        <v>7.4068181492950851E-4</v>
      </c>
      <c r="F45" s="145">
        <f>'3.2.2'!F45/'3.2.2.a'!$F$106</f>
        <v>7.1054928817494277E-4</v>
      </c>
      <c r="G45" s="145">
        <f>'3.2.2'!G45/'3.2.2.a'!$G$106</f>
        <v>7.7674454432316716E-4</v>
      </c>
      <c r="H45" s="145">
        <f>'3.2.2'!H45/'3.2.2.a'!$H$106</f>
        <v>8.4824855056892456E-4</v>
      </c>
      <c r="I45" s="145">
        <f>'3.2.2'!I45/'3.2.2.a'!$I$106</f>
        <v>6.7858458405430382E-4</v>
      </c>
      <c r="J45" s="145">
        <f>'3.2.2'!J45/'3.2.2.a'!$J$106</f>
        <v>6.9454449963928314E-4</v>
      </c>
      <c r="K45" s="145">
        <f>'3.2.2'!K45/'3.2.2.a'!$K$106</f>
        <v>6.5229449350891135E-4</v>
      </c>
      <c r="L45" s="145">
        <f>'3.2.2'!L45/'3.2.2.a'!$L$106</f>
        <v>3.7915069981706907E-4</v>
      </c>
      <c r="M45" s="145">
        <f>'3.2.2'!M45/'3.2.2.a'!$M$106</f>
        <v>3.8879667409608018E-4</v>
      </c>
      <c r="N45" s="145">
        <f>'3.2.2'!N45/'3.2.2.a'!$N$106</f>
        <v>3.5535908335743225E-4</v>
      </c>
    </row>
    <row r="46" spans="1:14" s="48" customFormat="1" ht="20" customHeight="1" x14ac:dyDescent="0.2">
      <c r="A46" s="45" t="s">
        <v>452</v>
      </c>
      <c r="B46" s="56" t="s">
        <v>453</v>
      </c>
      <c r="C46" s="145">
        <f>'3.2.2'!C46/'3.2.2.a'!$C$106</f>
        <v>7.2839391030835748E-4</v>
      </c>
      <c r="D46" s="145">
        <f>'3.2.2'!D46/'3.2.2.a'!$D$106</f>
        <v>7.4693280168641588E-4</v>
      </c>
      <c r="E46" s="145">
        <f>'3.2.2'!E46/'3.2.2.a'!$E$106</f>
        <v>7.3070698037077655E-4</v>
      </c>
      <c r="F46" s="145">
        <f>'3.2.2'!F46/'3.2.2.a'!$F$106</f>
        <v>7.4797070993820071E-4</v>
      </c>
      <c r="G46" s="145">
        <f>'3.2.2'!G46/'3.2.2.a'!$G$106</f>
        <v>7.1728448379317143E-4</v>
      </c>
      <c r="H46" s="145">
        <f>'3.2.2'!H46/'3.2.2.a'!$H$106</f>
        <v>7.0744696908679381E-4</v>
      </c>
      <c r="I46" s="145">
        <f>'3.2.2'!I46/'3.2.2.a'!$I$106</f>
        <v>6.7675915507052747E-4</v>
      </c>
      <c r="J46" s="145">
        <f>'3.2.2'!J46/'3.2.2.a'!$J$106</f>
        <v>5.0133297628919711E-4</v>
      </c>
      <c r="K46" s="145">
        <f>'3.2.2'!K46/'3.2.2.a'!$K$106</f>
        <v>3.3012329633569631E-4</v>
      </c>
      <c r="L46" s="145">
        <f>'3.2.2'!L46/'3.2.2.a'!$L$106</f>
        <v>1.3901919590950546E-4</v>
      </c>
      <c r="M46" s="145">
        <f>'3.2.2'!M46/'3.2.2.a'!$M$106</f>
        <v>2.3229437391991953E-5</v>
      </c>
      <c r="N46" s="145">
        <f>'3.2.2'!N46/'3.2.2.a'!$N$106</f>
        <v>1.5084046055701433E-6</v>
      </c>
    </row>
    <row r="47" spans="1:14" s="48" customFormat="1" ht="20" customHeight="1" x14ac:dyDescent="0.2">
      <c r="A47" s="45" t="s">
        <v>454</v>
      </c>
      <c r="B47" s="56" t="s">
        <v>455</v>
      </c>
      <c r="C47" s="145">
        <f>'3.2.2'!C47/'3.2.2.a'!$C$106</f>
        <v>3.117710547352997E-4</v>
      </c>
      <c r="D47" s="145">
        <f>'3.2.2'!D47/'3.2.2.a'!$D$106</f>
        <v>3.443760363857634E-4</v>
      </c>
      <c r="E47" s="145">
        <f>'3.2.2'!E47/'3.2.2.a'!$E$106</f>
        <v>4.0758901974968635E-4</v>
      </c>
      <c r="F47" s="145">
        <f>'3.2.2'!F47/'3.2.2.a'!$F$106</f>
        <v>4.1721028759556905E-4</v>
      </c>
      <c r="G47" s="145">
        <f>'3.2.2'!G47/'3.2.2.a'!$G$106</f>
        <v>4.3238652057388244E-4</v>
      </c>
      <c r="H47" s="145">
        <f>'3.2.2'!H47/'3.2.2.a'!$H$106</f>
        <v>4.9758713521344251E-4</v>
      </c>
      <c r="I47" s="145">
        <f>'3.2.2'!I47/'3.2.2.a'!$I$106</f>
        <v>4.6894161045649547E-4</v>
      </c>
      <c r="J47" s="145">
        <f>'3.2.2'!J47/'3.2.2.a'!$J$106</f>
        <v>4.5724536288552507E-4</v>
      </c>
      <c r="K47" s="145">
        <f>'3.2.2'!K47/'3.2.2.a'!$K$106</f>
        <v>5.8493758822959156E-4</v>
      </c>
      <c r="L47" s="145">
        <f>'3.2.2'!L47/'3.2.2.a'!$L$106</f>
        <v>6.9387761409697582E-4</v>
      </c>
      <c r="M47" s="145">
        <f>'3.2.2'!M47/'3.2.2.a'!$M$106</f>
        <v>7.9003622984714667E-4</v>
      </c>
      <c r="N47" s="145">
        <f>'3.2.2'!N47/'3.2.2.a'!$N$106</f>
        <v>8.7387036514703046E-4</v>
      </c>
    </row>
    <row r="48" spans="1:14" s="48" customFormat="1" ht="20" customHeight="1" x14ac:dyDescent="0.2">
      <c r="A48" s="45" t="s">
        <v>456</v>
      </c>
      <c r="B48" s="56" t="s">
        <v>486</v>
      </c>
      <c r="C48" s="145">
        <f>'3.2.2'!C48/'3.2.2.a'!$C$106</f>
        <v>0</v>
      </c>
      <c r="D48" s="145">
        <f>'3.2.2'!D48/'3.2.2.a'!$D$106</f>
        <v>0</v>
      </c>
      <c r="E48" s="145">
        <f>'3.2.2'!E48/'3.2.2.a'!$E$106</f>
        <v>0</v>
      </c>
      <c r="F48" s="145">
        <f>'3.2.2'!F48/'3.2.2.a'!$F$106</f>
        <v>0</v>
      </c>
      <c r="G48" s="145">
        <f>'3.2.2'!G48/'3.2.2.a'!$G$106</f>
        <v>0</v>
      </c>
      <c r="H48" s="145">
        <f>'3.2.2'!H48/'3.2.2.a'!$H$106</f>
        <v>0</v>
      </c>
      <c r="I48" s="145">
        <f>'3.2.2'!I48/'3.2.2.a'!$I$106</f>
        <v>0</v>
      </c>
      <c r="J48" s="145">
        <f>'3.2.2'!J48/'3.2.2.a'!$J$106</f>
        <v>0</v>
      </c>
      <c r="K48" s="145">
        <f>'3.2.2'!K48/'3.2.2.a'!$K$106</f>
        <v>0</v>
      </c>
      <c r="L48" s="145">
        <f>'3.2.2'!L48/'3.2.2.a'!$L$106</f>
        <v>0</v>
      </c>
      <c r="M48" s="145">
        <f>'3.2.2'!M48/'3.2.2.a'!$M$106</f>
        <v>0</v>
      </c>
      <c r="N48" s="145">
        <f>'3.2.2'!N48/'3.2.2.a'!$N$106</f>
        <v>0</v>
      </c>
    </row>
    <row r="49" spans="1:14" s="48" customFormat="1" ht="20" customHeight="1" x14ac:dyDescent="0.2">
      <c r="A49" s="45" t="s">
        <v>487</v>
      </c>
      <c r="B49" s="56" t="s">
        <v>457</v>
      </c>
      <c r="C49" s="145">
        <f>'3.2.2'!C49/'3.2.2.a'!$C$106</f>
        <v>6.4807412974314234E-4</v>
      </c>
      <c r="D49" s="145">
        <f>'3.2.2'!D49/'3.2.2.a'!$D$106</f>
        <v>6.0322611499635998E-4</v>
      </c>
      <c r="E49" s="145">
        <f>'3.2.2'!E49/'3.2.2.a'!$E$106</f>
        <v>6.3993690087148691E-4</v>
      </c>
      <c r="F49" s="145">
        <f>'3.2.2'!F49/'3.2.2.a'!$F$106</f>
        <v>6.8227641250809561E-4</v>
      </c>
      <c r="G49" s="145">
        <f>'3.2.2'!G49/'3.2.2.a'!$G$106</f>
        <v>6.01914142951154E-4</v>
      </c>
      <c r="H49" s="145">
        <f>'3.2.2'!H49/'3.2.2.a'!$H$106</f>
        <v>5.573395879823616E-4</v>
      </c>
      <c r="I49" s="145">
        <f>'3.2.2'!I49/'3.2.2.a'!$I$106</f>
        <v>4.9230086069352252E-4</v>
      </c>
      <c r="J49" s="145">
        <f>'3.2.2'!J49/'3.2.2.a'!$J$106</f>
        <v>4.8503388440081664E-4</v>
      </c>
      <c r="K49" s="145">
        <f>'3.2.2'!K49/'3.2.2.a'!$K$106</f>
        <v>5.8096635104718766E-4</v>
      </c>
      <c r="L49" s="145">
        <f>'3.2.2'!L49/'3.2.2.a'!$L$106</f>
        <v>8.3173105756279052E-4</v>
      </c>
      <c r="M49" s="145">
        <f>'3.2.2'!M49/'3.2.2.a'!$M$106</f>
        <v>1.0935127860956947E-3</v>
      </c>
      <c r="N49" s="145">
        <f>'3.2.2'!N49/'3.2.2.a'!$N$106</f>
        <v>1.895314490899811E-3</v>
      </c>
    </row>
    <row r="50" spans="1:14" ht="20" customHeight="1" x14ac:dyDescent="0.2">
      <c r="A50" s="38">
        <v>1145</v>
      </c>
      <c r="B50" s="39" t="s">
        <v>270</v>
      </c>
      <c r="C50" s="208">
        <f>'3.2.2'!C50/'3.2.2.a'!$C$106</f>
        <v>1.4598588898276231E-3</v>
      </c>
      <c r="D50" s="208">
        <f>'3.2.2'!D50/'3.2.2.a'!$D$106</f>
        <v>1.557086827438738E-3</v>
      </c>
      <c r="E50" s="208">
        <f>'3.2.2'!E50/'3.2.2.a'!$E$106</f>
        <v>1.317715085908747E-3</v>
      </c>
      <c r="F50" s="208">
        <f>'3.2.2'!F50/'3.2.2.a'!$F$106</f>
        <v>1.1340739570663246E-3</v>
      </c>
      <c r="G50" s="208">
        <f>'3.2.2'!G50/'3.2.2.a'!$G$106</f>
        <v>1.1394116429931165E-3</v>
      </c>
      <c r="H50" s="208">
        <f>'3.2.2'!H50/'3.2.2.a'!$H$106</f>
        <v>1.1093810926121957E-3</v>
      </c>
      <c r="I50" s="208">
        <f>'3.2.2'!I50/'3.2.2.a'!$I$106</f>
        <v>1.2816781721900657E-3</v>
      </c>
      <c r="J50" s="208">
        <f>'3.2.2'!J50/'3.2.2.a'!$J$106</f>
        <v>1.1547336524556546E-3</v>
      </c>
      <c r="K50" s="208">
        <f>'3.2.2'!K50/'3.2.2.a'!$K$106</f>
        <v>1.5478147070183198E-3</v>
      </c>
      <c r="L50" s="208">
        <f>'3.2.2'!L50/'3.2.2.a'!$L$106</f>
        <v>1.0934778497999288E-3</v>
      </c>
      <c r="M50" s="208">
        <f>'3.2.2'!M50/'3.2.2.a'!$M$106</f>
        <v>7.9019410127597635E-4</v>
      </c>
      <c r="N50" s="208">
        <f>'3.2.2'!N50/'3.2.2.a'!$N$106</f>
        <v>8.2015451079153257E-4</v>
      </c>
    </row>
    <row r="51" spans="1:14" ht="20" customHeight="1" x14ac:dyDescent="0.2">
      <c r="A51" s="21">
        <v>11451</v>
      </c>
      <c r="B51" s="22" t="s">
        <v>271</v>
      </c>
      <c r="C51" s="144">
        <f>'3.2.2'!C51/'3.2.2.a'!$C$106</f>
        <v>0</v>
      </c>
      <c r="D51" s="144">
        <f>'3.2.2'!D51/'3.2.2.a'!$D$106</f>
        <v>0</v>
      </c>
      <c r="E51" s="144">
        <f>'3.2.2'!E51/'3.2.2.a'!$E$106</f>
        <v>0</v>
      </c>
      <c r="F51" s="144">
        <f>'3.2.2'!F51/'3.2.2.a'!$F$106</f>
        <v>0</v>
      </c>
      <c r="G51" s="144">
        <f>'3.2.2'!G51/'3.2.2.a'!$G$106</f>
        <v>0</v>
      </c>
      <c r="H51" s="144">
        <f>'3.2.2'!H51/'3.2.2.a'!$H$106</f>
        <v>0</v>
      </c>
      <c r="I51" s="144">
        <f>'3.2.2'!I51/'3.2.2.a'!$I$106</f>
        <v>0</v>
      </c>
      <c r="J51" s="144">
        <f>'3.2.2'!J51/'3.2.2.a'!$J$106</f>
        <v>0</v>
      </c>
      <c r="K51" s="144">
        <f>'3.2.2'!K51/'3.2.2.a'!$K$106</f>
        <v>0</v>
      </c>
      <c r="L51" s="144">
        <f>'3.2.2'!L51/'3.2.2.a'!$L$106</f>
        <v>0</v>
      </c>
      <c r="M51" s="144">
        <f>'3.2.2'!M51/'3.2.2.a'!$M$106</f>
        <v>0</v>
      </c>
      <c r="N51" s="144">
        <f>'3.2.2'!N51/'3.2.2.a'!$N$106</f>
        <v>0</v>
      </c>
    </row>
    <row r="52" spans="1:14" ht="20" customHeight="1" x14ac:dyDescent="0.2">
      <c r="A52" s="21">
        <v>11452</v>
      </c>
      <c r="B52" s="22" t="s">
        <v>458</v>
      </c>
      <c r="C52" s="144">
        <f>'3.2.2'!C52/'3.2.2.a'!$C$106</f>
        <v>1.4598588898276231E-3</v>
      </c>
      <c r="D52" s="144">
        <f>'3.2.2'!D52/'3.2.2.a'!$D$106</f>
        <v>1.557086827438738E-3</v>
      </c>
      <c r="E52" s="144">
        <f>'3.2.2'!E52/'3.2.2.a'!$E$106</f>
        <v>1.317715085908747E-3</v>
      </c>
      <c r="F52" s="144">
        <f>'3.2.2'!F52/'3.2.2.a'!$F$106</f>
        <v>1.1340739570663246E-3</v>
      </c>
      <c r="G52" s="144">
        <f>'3.2.2'!G52/'3.2.2.a'!$G$106</f>
        <v>1.1394116429931165E-3</v>
      </c>
      <c r="H52" s="144">
        <f>'3.2.2'!H52/'3.2.2.a'!$H$106</f>
        <v>1.1093810926121957E-3</v>
      </c>
      <c r="I52" s="144">
        <f>'3.2.2'!I52/'3.2.2.a'!$I$106</f>
        <v>1.2816781721900657E-3</v>
      </c>
      <c r="J52" s="144">
        <f>'3.2.2'!J52/'3.2.2.a'!$J$106</f>
        <v>1.1547336524556546E-3</v>
      </c>
      <c r="K52" s="144">
        <f>'3.2.2'!K52/'3.2.2.a'!$K$106</f>
        <v>1.5478147070183198E-3</v>
      </c>
      <c r="L52" s="144">
        <f>'3.2.2'!L52/'3.2.2.a'!$L$106</f>
        <v>1.0934778497999288E-3</v>
      </c>
      <c r="M52" s="144">
        <f>'3.2.2'!M52/'3.2.2.a'!$M$106</f>
        <v>7.9019410127597635E-4</v>
      </c>
      <c r="N52" s="144">
        <f>'3.2.2'!N52/'3.2.2.a'!$N$106</f>
        <v>8.2015451079153257E-4</v>
      </c>
    </row>
    <row r="53" spans="1:14" s="41" customFormat="1" ht="20" customHeight="1" x14ac:dyDescent="0.2">
      <c r="A53" s="38">
        <v>1146</v>
      </c>
      <c r="B53" s="39" t="s">
        <v>272</v>
      </c>
      <c r="C53" s="208">
        <f>'3.2.2'!C53/'3.2.2.a'!$C$106</f>
        <v>1.3418233340118641E-5</v>
      </c>
      <c r="D53" s="208">
        <f>'3.2.2'!D53/'3.2.2.a'!$D$106</f>
        <v>1.2680377048895639E-5</v>
      </c>
      <c r="E53" s="208">
        <f>'3.2.2'!E53/'3.2.2.a'!$E$106</f>
        <v>1.8871765450406664E-4</v>
      </c>
      <c r="F53" s="208">
        <f>'3.2.2'!F53/'3.2.2.a'!$F$106</f>
        <v>1.9447565773735896E-4</v>
      </c>
      <c r="G53" s="208">
        <f>'3.2.2'!G53/'3.2.2.a'!$G$106</f>
        <v>1.7274413885352588E-4</v>
      </c>
      <c r="H53" s="208">
        <f>'3.2.2'!H53/'3.2.2.a'!$H$106</f>
        <v>1.7711994022969797E-4</v>
      </c>
      <c r="I53" s="208">
        <f>'3.2.2'!I53/'3.2.2.a'!$I$106</f>
        <v>1.9539121836503051E-4</v>
      </c>
      <c r="J53" s="208">
        <f>'3.2.2'!J53/'3.2.2.a'!$J$106</f>
        <v>1.720980594395642E-4</v>
      </c>
      <c r="K53" s="208">
        <f>'3.2.2'!K53/'3.2.2.a'!$K$106</f>
        <v>1.5478458709926028E-4</v>
      </c>
      <c r="L53" s="208">
        <f>'3.2.2'!L53/'3.2.2.a'!$L$106</f>
        <v>1.4363465980911692E-4</v>
      </c>
      <c r="M53" s="208">
        <f>'3.2.2'!M53/'3.2.2.a'!$M$106</f>
        <v>1.1853091566852334E-4</v>
      </c>
      <c r="N53" s="208">
        <f>'3.2.2'!N53/'3.2.2.a'!$N$106</f>
        <v>1.1224945131684004E-4</v>
      </c>
    </row>
    <row r="54" spans="1:14" ht="20" customHeight="1" x14ac:dyDescent="0.2">
      <c r="A54" s="35">
        <v>115</v>
      </c>
      <c r="B54" s="36" t="s">
        <v>273</v>
      </c>
      <c r="C54" s="143">
        <f>'3.2.2'!C54/'3.2.2.a'!$C$106</f>
        <v>5.4255847193366074E-3</v>
      </c>
      <c r="D54" s="143">
        <f>'3.2.2'!D54/'3.2.2.a'!$D$106</f>
        <v>6.0901965033536834E-3</v>
      </c>
      <c r="E54" s="143">
        <f>'3.2.2'!E54/'3.2.2.a'!$E$106</f>
        <v>6.4653141906865557E-3</v>
      </c>
      <c r="F54" s="143">
        <f>'3.2.2'!F54/'3.2.2.a'!$F$106</f>
        <v>6.9356782312220725E-3</v>
      </c>
      <c r="G54" s="143">
        <f>'3.2.2'!G54/'3.2.2.a'!$G$106</f>
        <v>6.363270587270738E-3</v>
      </c>
      <c r="H54" s="143">
        <f>'3.2.2'!H54/'3.2.2.a'!$H$106</f>
        <v>6.4994568908585317E-3</v>
      </c>
      <c r="I54" s="143">
        <f>'3.2.2'!I54/'3.2.2.a'!$I$106</f>
        <v>5.0161060774169099E-3</v>
      </c>
      <c r="J54" s="143">
        <f>'3.2.2'!J54/'3.2.2.a'!$J$106</f>
        <v>4.9123471285156409E-3</v>
      </c>
      <c r="K54" s="143">
        <f>'3.2.2'!K54/'3.2.2.a'!$K$106</f>
        <v>5.8114329854139146E-3</v>
      </c>
      <c r="L54" s="143">
        <f>'3.2.2'!L54/'3.2.2.a'!$L$106</f>
        <v>5.8102628062934609E-3</v>
      </c>
      <c r="M54" s="143">
        <f>'3.2.2'!M54/'3.2.2.a'!$M$106</f>
        <v>6.1226908662685474E-3</v>
      </c>
      <c r="N54" s="143">
        <f>'3.2.2'!N54/'3.2.2.a'!$N$106</f>
        <v>7.147439077800655E-3</v>
      </c>
    </row>
    <row r="55" spans="1:14" ht="20" customHeight="1" x14ac:dyDescent="0.2">
      <c r="A55" s="21">
        <v>1151</v>
      </c>
      <c r="B55" s="22" t="s">
        <v>459</v>
      </c>
      <c r="C55" s="144">
        <f>'3.2.2'!C55/'3.2.2.a'!$C$106</f>
        <v>5.4142944062568598E-3</v>
      </c>
      <c r="D55" s="144">
        <f>'3.2.2'!D55/'3.2.2.a'!$D$106</f>
        <v>6.080650207397344E-3</v>
      </c>
      <c r="E55" s="144">
        <f>'3.2.2'!E55/'3.2.2.a'!$E$106</f>
        <v>6.4458776197193627E-3</v>
      </c>
      <c r="F55" s="144">
        <f>'3.2.2'!F55/'3.2.2.a'!$F$106</f>
        <v>6.9082758743694928E-3</v>
      </c>
      <c r="G55" s="144">
        <f>'3.2.2'!G55/'3.2.2.a'!$G$106</f>
        <v>6.3352163417231466E-3</v>
      </c>
      <c r="H55" s="144">
        <f>'3.2.2'!H55/'3.2.2.a'!$H$106</f>
        <v>6.4828885746208136E-3</v>
      </c>
      <c r="I55" s="144">
        <f>'3.2.2'!I55/'3.2.2.a'!$I$106</f>
        <v>4.9938917373377181E-3</v>
      </c>
      <c r="J55" s="144">
        <f>'3.2.2'!J55/'3.2.2.a'!$J$106</f>
        <v>4.902354060280209E-3</v>
      </c>
      <c r="K55" s="144">
        <f>'3.2.2'!K55/'3.2.2.a'!$K$106</f>
        <v>5.7930442563734795E-3</v>
      </c>
      <c r="L55" s="144">
        <f>'3.2.2'!L55/'3.2.2.a'!$L$106</f>
        <v>5.7979579906568173E-3</v>
      </c>
      <c r="M55" s="144">
        <f>'3.2.2'!M55/'3.2.2.a'!$M$106</f>
        <v>6.1159197876283124E-3</v>
      </c>
      <c r="N55" s="144">
        <f>'3.2.2'!N55/'3.2.2.a'!$N$106</f>
        <v>7.1290204525600006E-3</v>
      </c>
    </row>
    <row r="56" spans="1:14" ht="20" customHeight="1" x14ac:dyDescent="0.2">
      <c r="A56" s="21">
        <v>1152</v>
      </c>
      <c r="B56" s="22" t="s">
        <v>460</v>
      </c>
      <c r="C56" s="144">
        <f>'3.2.2'!C56/'3.2.2.a'!$C$106</f>
        <v>1.1290313079748123E-5</v>
      </c>
      <c r="D56" s="144">
        <f>'3.2.2'!D56/'3.2.2.a'!$D$106</f>
        <v>9.546295956340191E-6</v>
      </c>
      <c r="E56" s="144">
        <f>'3.2.2'!E56/'3.2.2.a'!$E$106</f>
        <v>1.9436570967192551E-5</v>
      </c>
      <c r="F56" s="144">
        <f>'3.2.2'!F56/'3.2.2.a'!$F$106</f>
        <v>2.7402356852580803E-5</v>
      </c>
      <c r="G56" s="144">
        <f>'3.2.2'!G56/'3.2.2.a'!$G$106</f>
        <v>2.8054245547593139E-5</v>
      </c>
      <c r="H56" s="144">
        <f>'3.2.2'!H56/'3.2.2.a'!$H$106</f>
        <v>1.6568316237718251E-5</v>
      </c>
      <c r="I56" s="144">
        <f>'3.2.2'!I56/'3.2.2.a'!$I$106</f>
        <v>2.22143400791919E-5</v>
      </c>
      <c r="J56" s="144">
        <f>'3.2.2'!J56/'3.2.2.a'!$J$106</f>
        <v>9.9930682354313322E-6</v>
      </c>
      <c r="K56" s="144">
        <f>'3.2.2'!K56/'3.2.2.a'!$K$106</f>
        <v>1.8388729040434793E-5</v>
      </c>
      <c r="L56" s="144">
        <f>'3.2.2'!L56/'3.2.2.a'!$L$106</f>
        <v>1.2304815636642523E-5</v>
      </c>
      <c r="M56" s="144">
        <f>'3.2.2'!M56/'3.2.2.a'!$M$106</f>
        <v>6.7710786402352023E-6</v>
      </c>
      <c r="N56" s="144">
        <f>'3.2.2'!N56/'3.2.2.a'!$N$106</f>
        <v>1.8418625240653538E-5</v>
      </c>
    </row>
    <row r="57" spans="1:14" ht="20" customHeight="1" x14ac:dyDescent="0.2">
      <c r="A57" s="21">
        <v>1153</v>
      </c>
      <c r="B57" s="22" t="s">
        <v>274</v>
      </c>
      <c r="C57" s="144">
        <f>'3.2.2'!C57/'3.2.2.a'!$C$106</f>
        <v>0</v>
      </c>
      <c r="D57" s="144">
        <f>'3.2.2'!D57/'3.2.2.a'!$D$106</f>
        <v>0</v>
      </c>
      <c r="E57" s="144">
        <f>'3.2.2'!E57/'3.2.2.a'!$E$106</f>
        <v>0</v>
      </c>
      <c r="F57" s="144">
        <f>'3.2.2'!F57/'3.2.2.a'!$F$106</f>
        <v>0</v>
      </c>
      <c r="G57" s="144">
        <f>'3.2.2'!G57/'3.2.2.a'!$G$106</f>
        <v>0</v>
      </c>
      <c r="H57" s="144">
        <f>'3.2.2'!H57/'3.2.2.a'!$H$106</f>
        <v>0</v>
      </c>
      <c r="I57" s="144">
        <f>'3.2.2'!I57/'3.2.2.a'!$I$106</f>
        <v>0</v>
      </c>
      <c r="J57" s="144">
        <f>'3.2.2'!J57/'3.2.2.a'!$J$106</f>
        <v>0</v>
      </c>
      <c r="K57" s="144">
        <f>'3.2.2'!K57/'3.2.2.a'!$K$106</f>
        <v>0</v>
      </c>
      <c r="L57" s="144">
        <f>'3.2.2'!L57/'3.2.2.a'!$L$106</f>
        <v>0</v>
      </c>
      <c r="M57" s="144">
        <f>'3.2.2'!M57/'3.2.2.a'!$M$106</f>
        <v>0</v>
      </c>
      <c r="N57" s="144">
        <f>'3.2.2'!N57/'3.2.2.a'!$N$106</f>
        <v>0</v>
      </c>
    </row>
    <row r="58" spans="1:14" ht="20" customHeight="1" x14ac:dyDescent="0.2">
      <c r="A58" s="21">
        <v>1154</v>
      </c>
      <c r="B58" s="22" t="s">
        <v>275</v>
      </c>
      <c r="C58" s="144">
        <f>'3.2.2'!C58/'3.2.2.a'!$C$106</f>
        <v>0</v>
      </c>
      <c r="D58" s="144">
        <f>'3.2.2'!D58/'3.2.2.a'!$D$106</f>
        <v>0</v>
      </c>
      <c r="E58" s="144">
        <f>'3.2.2'!E58/'3.2.2.a'!$E$106</f>
        <v>0</v>
      </c>
      <c r="F58" s="144">
        <f>'3.2.2'!F58/'3.2.2.a'!$F$106</f>
        <v>0</v>
      </c>
      <c r="G58" s="144">
        <f>'3.2.2'!G58/'3.2.2.a'!$G$106</f>
        <v>0</v>
      </c>
      <c r="H58" s="144">
        <f>'3.2.2'!H58/'3.2.2.a'!$H$106</f>
        <v>0</v>
      </c>
      <c r="I58" s="144">
        <f>'3.2.2'!I58/'3.2.2.a'!$I$106</f>
        <v>0</v>
      </c>
      <c r="J58" s="144">
        <f>'3.2.2'!J58/'3.2.2.a'!$J$106</f>
        <v>0</v>
      </c>
      <c r="K58" s="144">
        <f>'3.2.2'!K58/'3.2.2.a'!$K$106</f>
        <v>0</v>
      </c>
      <c r="L58" s="144">
        <f>'3.2.2'!L58/'3.2.2.a'!$L$106</f>
        <v>0</v>
      </c>
      <c r="M58" s="144">
        <f>'3.2.2'!M58/'3.2.2.a'!$M$106</f>
        <v>0</v>
      </c>
      <c r="N58" s="144">
        <f>'3.2.2'!N58/'3.2.2.a'!$N$106</f>
        <v>0</v>
      </c>
    </row>
    <row r="59" spans="1:14" ht="20" customHeight="1" x14ac:dyDescent="0.2">
      <c r="A59" s="21">
        <v>1155</v>
      </c>
      <c r="B59" s="22" t="s">
        <v>276</v>
      </c>
      <c r="C59" s="144">
        <f>'3.2.2'!C59/'3.2.2.a'!$C$106</f>
        <v>0</v>
      </c>
      <c r="D59" s="144">
        <f>'3.2.2'!D59/'3.2.2.a'!$D$106</f>
        <v>0</v>
      </c>
      <c r="E59" s="144">
        <f>'3.2.2'!E59/'3.2.2.a'!$E$106</f>
        <v>0</v>
      </c>
      <c r="F59" s="144">
        <f>'3.2.2'!F59/'3.2.2.a'!$F$106</f>
        <v>0</v>
      </c>
      <c r="G59" s="144">
        <f>'3.2.2'!G59/'3.2.2.a'!$G$106</f>
        <v>0</v>
      </c>
      <c r="H59" s="144">
        <f>'3.2.2'!H59/'3.2.2.a'!$H$106</f>
        <v>0</v>
      </c>
      <c r="I59" s="144">
        <f>'3.2.2'!I59/'3.2.2.a'!$I$106</f>
        <v>0</v>
      </c>
      <c r="J59" s="144">
        <f>'3.2.2'!J59/'3.2.2.a'!$J$106</f>
        <v>0</v>
      </c>
      <c r="K59" s="144">
        <f>'3.2.2'!K59/'3.2.2.a'!$K$106</f>
        <v>0</v>
      </c>
      <c r="L59" s="144">
        <f>'3.2.2'!L59/'3.2.2.a'!$L$106</f>
        <v>0</v>
      </c>
      <c r="M59" s="144">
        <f>'3.2.2'!M59/'3.2.2.a'!$M$106</f>
        <v>0</v>
      </c>
      <c r="N59" s="144">
        <f>'3.2.2'!N59/'3.2.2.a'!$N$106</f>
        <v>0</v>
      </c>
    </row>
    <row r="60" spans="1:14" ht="20" customHeight="1" x14ac:dyDescent="0.2">
      <c r="A60" s="21">
        <v>1156</v>
      </c>
      <c r="B60" s="22" t="s">
        <v>277</v>
      </c>
      <c r="C60" s="144">
        <f>'3.2.2'!C60/'3.2.2.a'!$C$106</f>
        <v>0</v>
      </c>
      <c r="D60" s="144">
        <f>'3.2.2'!D60/'3.2.2.a'!$D$106</f>
        <v>0</v>
      </c>
      <c r="E60" s="144">
        <f>'3.2.2'!E60/'3.2.2.a'!$E$106</f>
        <v>0</v>
      </c>
      <c r="F60" s="144">
        <f>'3.2.2'!F60/'3.2.2.a'!$F$106</f>
        <v>0</v>
      </c>
      <c r="G60" s="144">
        <f>'3.2.2'!G60/'3.2.2.a'!$G$106</f>
        <v>0</v>
      </c>
      <c r="H60" s="144">
        <f>'3.2.2'!H60/'3.2.2.a'!$H$106</f>
        <v>0</v>
      </c>
      <c r="I60" s="144">
        <f>'3.2.2'!I60/'3.2.2.a'!$I$106</f>
        <v>0</v>
      </c>
      <c r="J60" s="144">
        <f>'3.2.2'!J60/'3.2.2.a'!$J$106</f>
        <v>0</v>
      </c>
      <c r="K60" s="144">
        <f>'3.2.2'!K60/'3.2.2.a'!$K$106</f>
        <v>0</v>
      </c>
      <c r="L60" s="144">
        <f>'3.2.2'!L60/'3.2.2.a'!$L$106</f>
        <v>0</v>
      </c>
      <c r="M60" s="144">
        <f>'3.2.2'!M60/'3.2.2.a'!$M$106</f>
        <v>0</v>
      </c>
      <c r="N60" s="144">
        <f>'3.2.2'!N60/'3.2.2.a'!$N$106</f>
        <v>0</v>
      </c>
    </row>
    <row r="61" spans="1:14" ht="20" customHeight="1" x14ac:dyDescent="0.2">
      <c r="A61" s="35">
        <v>116</v>
      </c>
      <c r="B61" s="36" t="s">
        <v>278</v>
      </c>
      <c r="C61" s="143">
        <f>'3.2.2'!C61/'3.2.2.a'!$C$106</f>
        <v>4.7450410134521513E-5</v>
      </c>
      <c r="D61" s="143">
        <f>'3.2.2'!D61/'3.2.2.a'!$D$106</f>
        <v>7.4209773417859752E-5</v>
      </c>
      <c r="E61" s="143">
        <f>'3.2.2'!E61/'3.2.2.a'!$E$106</f>
        <v>-9.9759763084764354E-5</v>
      </c>
      <c r="F61" s="143">
        <f>'3.2.2'!F61/'3.2.2.a'!$F$106</f>
        <v>1.086332029539245E-4</v>
      </c>
      <c r="G61" s="143">
        <f>'3.2.2'!G61/'3.2.2.a'!$G$106</f>
        <v>-7.0924011356382356E-6</v>
      </c>
      <c r="H61" s="143">
        <f>'3.2.2'!H61/'3.2.2.a'!$H$106</f>
        <v>-8.1790974786129E-5</v>
      </c>
      <c r="I61" s="143">
        <f>'3.2.2'!I61/'3.2.2.a'!$I$106</f>
        <v>1.4844830259319659E-7</v>
      </c>
      <c r="J61" s="143">
        <f>'3.2.2'!J61/'3.2.2.a'!$J$106</f>
        <v>1.1103216637696821E-11</v>
      </c>
      <c r="K61" s="143">
        <f>'3.2.2'!K61/'3.2.2.a'!$K$106</f>
        <v>5.3757717041961327E-8</v>
      </c>
      <c r="L61" s="143">
        <f>'3.2.2'!L61/'3.2.2.a'!$L$106</f>
        <v>6.8278164238798839E-9</v>
      </c>
      <c r="M61" s="143">
        <f>'3.2.2'!M61/'3.2.2.a'!$M$106</f>
        <v>-1.0693273970337249E-6</v>
      </c>
      <c r="N61" s="143">
        <f>'3.2.2'!N61/'3.2.2.a'!$N$106</f>
        <v>3.1399653666286845E-8</v>
      </c>
    </row>
    <row r="62" spans="1:14" ht="20" customHeight="1" x14ac:dyDescent="0.2">
      <c r="A62" s="32">
        <v>12</v>
      </c>
      <c r="B62" s="33" t="s">
        <v>246</v>
      </c>
      <c r="C62" s="207">
        <f>'3.2.2'!C62/'3.2.2.a'!$C$106</f>
        <v>9.1516097815998163E-2</v>
      </c>
      <c r="D62" s="207">
        <f>'3.2.2'!D62/'3.2.2.a'!$D$106</f>
        <v>9.2828270241329919E-2</v>
      </c>
      <c r="E62" s="207">
        <f>'3.2.2'!E62/'3.2.2.a'!$E$106</f>
        <v>9.3316032120200065E-2</v>
      </c>
      <c r="F62" s="207">
        <f>'3.2.2'!F62/'3.2.2.a'!$F$106</f>
        <v>9.2442773090598937E-2</v>
      </c>
      <c r="G62" s="207">
        <f>'3.2.2'!G62/'3.2.2.a'!$G$106</f>
        <v>9.2497360255980571E-2</v>
      </c>
      <c r="H62" s="207">
        <f>'3.2.2'!H62/'3.2.2.a'!$H$106</f>
        <v>9.2516800476087374E-2</v>
      </c>
      <c r="I62" s="207">
        <f>'3.2.2'!I62/'3.2.2.a'!$I$106</f>
        <v>9.2842144168442303E-2</v>
      </c>
      <c r="J62" s="207">
        <f>'3.2.2'!J62/'3.2.2.a'!$J$106</f>
        <v>9.4310861231848522E-2</v>
      </c>
      <c r="K62" s="207">
        <f>'3.2.2'!K62/'3.2.2.a'!$K$106</f>
        <v>9.2348613189007431E-2</v>
      </c>
      <c r="L62" s="207">
        <f>'3.2.2'!L62/'3.2.2.a'!$L$106</f>
        <v>9.2866286073500864E-2</v>
      </c>
      <c r="M62" s="207">
        <f>'3.2.2'!M62/'3.2.2.a'!$M$106</f>
        <v>9.0442436575463928E-2</v>
      </c>
      <c r="N62" s="207">
        <f>'3.2.2'!N62/'3.2.2.a'!$N$106</f>
        <v>8.7185103010008189E-2</v>
      </c>
    </row>
    <row r="63" spans="1:14" ht="20" customHeight="1" x14ac:dyDescent="0.2">
      <c r="A63" s="35">
        <v>121</v>
      </c>
      <c r="B63" s="36" t="s">
        <v>279</v>
      </c>
      <c r="C63" s="143">
        <f>'3.2.2'!C63/'3.2.2.a'!$C$106</f>
        <v>7.0744677778134341E-2</v>
      </c>
      <c r="D63" s="143">
        <f>'3.2.2'!D63/'3.2.2.a'!$D$106</f>
        <v>7.2827906749737575E-2</v>
      </c>
      <c r="E63" s="143">
        <f>'3.2.2'!E63/'3.2.2.a'!$E$106</f>
        <v>7.433652877802216E-2</v>
      </c>
      <c r="F63" s="143">
        <f>'3.2.2'!F63/'3.2.2.a'!$F$106</f>
        <v>7.3772546824791868E-2</v>
      </c>
      <c r="G63" s="143">
        <f>'3.2.2'!G63/'3.2.2.a'!$G$106</f>
        <v>7.3422494610283204E-2</v>
      </c>
      <c r="H63" s="143">
        <f>'3.2.2'!H63/'3.2.2.a'!$H$106</f>
        <v>7.3215300169724176E-2</v>
      </c>
      <c r="I63" s="143">
        <f>'3.2.2'!I63/'3.2.2.a'!$I$106</f>
        <v>7.3257401970314842E-2</v>
      </c>
      <c r="J63" s="143">
        <f>'3.2.2'!J63/'3.2.2.a'!$J$106</f>
        <v>7.3176021601220803E-2</v>
      </c>
      <c r="K63" s="143">
        <f>'3.2.2'!K63/'3.2.2.a'!$K$106</f>
        <v>7.1243558750979125E-2</v>
      </c>
      <c r="L63" s="143">
        <f>'3.2.2'!L63/'3.2.2.a'!$L$106</f>
        <v>7.1724117648022695E-2</v>
      </c>
      <c r="M63" s="143">
        <f>'3.2.2'!M63/'3.2.2.a'!$M$106</f>
        <v>6.8957078429992699E-2</v>
      </c>
      <c r="N63" s="143">
        <f>'3.2.2'!N63/'3.2.2.a'!$N$106</f>
        <v>6.7750153239911431E-2</v>
      </c>
    </row>
    <row r="64" spans="1:14" ht="20" customHeight="1" x14ac:dyDescent="0.2">
      <c r="A64" s="21">
        <v>1211</v>
      </c>
      <c r="B64" s="22" t="s">
        <v>280</v>
      </c>
      <c r="C64" s="144">
        <f>'3.2.2'!C64/'3.2.2.a'!$C$106</f>
        <v>1.0912781891608188E-2</v>
      </c>
      <c r="D64" s="144">
        <f>'3.2.2'!D64/'3.2.2.a'!$D$106</f>
        <v>1.0981993134886306E-2</v>
      </c>
      <c r="E64" s="144">
        <f>'3.2.2'!E64/'3.2.2.a'!$E$106</f>
        <v>1.1098138783507381E-2</v>
      </c>
      <c r="F64" s="144">
        <f>'3.2.2'!F64/'3.2.2.a'!$F$106</f>
        <v>1.049613524968682E-2</v>
      </c>
      <c r="G64" s="144">
        <f>'3.2.2'!G64/'3.2.2.a'!$G$106</f>
        <v>1.0538867349540654E-2</v>
      </c>
      <c r="H64" s="144">
        <f>'3.2.2'!H64/'3.2.2.a'!$H$106</f>
        <v>1.0059232458454578E-2</v>
      </c>
      <c r="I64" s="144">
        <f>'3.2.2'!I64/'3.2.2.a'!$I$106</f>
        <v>1.0125249112824392E-2</v>
      </c>
      <c r="J64" s="144">
        <f>'3.2.2'!J64/'3.2.2.a'!$J$106</f>
        <v>1.0137526590087171E-2</v>
      </c>
      <c r="K64" s="144">
        <f>'3.2.2'!K64/'3.2.2.a'!$K$106</f>
        <v>1.0040260473607343E-2</v>
      </c>
      <c r="L64" s="144">
        <f>'3.2.2'!L64/'3.2.2.a'!$L$106</f>
        <v>1.0087872273037229E-2</v>
      </c>
      <c r="M64" s="144">
        <f>'3.2.2'!M64/'3.2.2.a'!$M$106</f>
        <v>9.7729615552927408E-3</v>
      </c>
      <c r="N64" s="144">
        <f>'3.2.2'!N64/'3.2.2.a'!$N$106</f>
        <v>9.6577710846780049E-3</v>
      </c>
    </row>
    <row r="65" spans="1:14" ht="20" customHeight="1" x14ac:dyDescent="0.2">
      <c r="A65" s="21">
        <v>1212</v>
      </c>
      <c r="B65" s="22" t="s">
        <v>281</v>
      </c>
      <c r="C65" s="144">
        <f>'3.2.2'!C65/'3.2.2.a'!$C$106</f>
        <v>5.8384490217509848E-2</v>
      </c>
      <c r="D65" s="144">
        <f>'3.2.2'!D65/'3.2.2.a'!$D$106</f>
        <v>6.011747460528126E-2</v>
      </c>
      <c r="E65" s="144">
        <f>'3.2.2'!E65/'3.2.2.a'!$E$106</f>
        <v>6.1394926953187691E-2</v>
      </c>
      <c r="F65" s="144">
        <f>'3.2.2'!F65/'3.2.2.a'!$F$106</f>
        <v>6.1317229497916112E-2</v>
      </c>
      <c r="G65" s="144">
        <f>'3.2.2'!G65/'3.2.2.a'!$G$106</f>
        <v>6.0978786554036692E-2</v>
      </c>
      <c r="H65" s="144">
        <f>'3.2.2'!H65/'3.2.2.a'!$H$106</f>
        <v>6.1207656170607798E-2</v>
      </c>
      <c r="I65" s="144">
        <f>'3.2.2'!I65/'3.2.2.a'!$I$106</f>
        <v>6.150586524395911E-2</v>
      </c>
      <c r="J65" s="144">
        <f>'3.2.2'!J65/'3.2.2.a'!$J$106</f>
        <v>6.1481801333804147E-2</v>
      </c>
      <c r="K65" s="144">
        <f>'3.2.2'!K65/'3.2.2.a'!$K$106</f>
        <v>5.9757634130509753E-2</v>
      </c>
      <c r="L65" s="144">
        <f>'3.2.2'!L65/'3.2.2.a'!$L$106</f>
        <v>6.01806860169758E-2</v>
      </c>
      <c r="M65" s="144">
        <f>'3.2.2'!M65/'3.2.2.a'!$M$106</f>
        <v>5.7788386534532624E-2</v>
      </c>
      <c r="N65" s="144">
        <f>'3.2.2'!N65/'3.2.2.a'!$N$106</f>
        <v>5.6617376779626201E-2</v>
      </c>
    </row>
    <row r="66" spans="1:14" ht="20" customHeight="1" x14ac:dyDescent="0.2">
      <c r="A66" s="21">
        <v>1213</v>
      </c>
      <c r="B66" s="22" t="s">
        <v>282</v>
      </c>
      <c r="C66" s="144">
        <f>'3.2.2'!C66/'3.2.2.a'!$C$106</f>
        <v>1.0002906170443664E-3</v>
      </c>
      <c r="D66" s="144">
        <f>'3.2.2'!D66/'3.2.2.a'!$D$106</f>
        <v>1.2714103801062155E-3</v>
      </c>
      <c r="E66" s="144">
        <f>'3.2.2'!E66/'3.2.2.a'!$E$106</f>
        <v>1.3354399505562063E-3</v>
      </c>
      <c r="F66" s="144">
        <f>'3.2.2'!F66/'3.2.2.a'!$F$106</f>
        <v>1.4281963463987208E-3</v>
      </c>
      <c r="G66" s="144">
        <f>'3.2.2'!G66/'3.2.2.a'!$G$106</f>
        <v>1.4764859489945672E-3</v>
      </c>
      <c r="H66" s="144">
        <f>'3.2.2'!H66/'3.2.2.a'!$H$106</f>
        <v>1.5237063904805156E-3</v>
      </c>
      <c r="I66" s="144">
        <f>'3.2.2'!I66/'3.2.2.a'!$I$106</f>
        <v>1.1886685961607316E-3</v>
      </c>
      <c r="J66" s="144">
        <f>'3.2.2'!J66/'3.2.2.a'!$J$106</f>
        <v>1.1163232016842845E-3</v>
      </c>
      <c r="K66" s="144">
        <f>'3.2.2'!K66/'3.2.2.a'!$K$106</f>
        <v>1.0095188760138405E-3</v>
      </c>
      <c r="L66" s="144">
        <f>'3.2.2'!L66/'3.2.2.a'!$L$106</f>
        <v>1.0173458478750139E-3</v>
      </c>
      <c r="M66" s="144">
        <f>'3.2.2'!M66/'3.2.2.a'!$M$106</f>
        <v>9.7119643731424603E-4</v>
      </c>
      <c r="N66" s="144">
        <f>'3.2.2'!N66/'3.2.2.a'!$N$106</f>
        <v>1.0554753049891123E-3</v>
      </c>
    </row>
    <row r="67" spans="1:14" ht="20" customHeight="1" x14ac:dyDescent="0.2">
      <c r="A67" s="21">
        <v>1214</v>
      </c>
      <c r="B67" s="22" t="s">
        <v>283</v>
      </c>
      <c r="C67" s="144">
        <f>'3.2.2'!C67/'3.2.2.a'!$C$106</f>
        <v>4.4711505197193814E-4</v>
      </c>
      <c r="D67" s="144">
        <f>'3.2.2'!D67/'3.2.2.a'!$D$106</f>
        <v>4.5702862946378996E-4</v>
      </c>
      <c r="E67" s="144">
        <f>'3.2.2'!E67/'3.2.2.a'!$E$106</f>
        <v>5.0802309077087955E-4</v>
      </c>
      <c r="F67" s="144">
        <f>'3.2.2'!F67/'3.2.2.a'!$F$106</f>
        <v>5.3098573079021587E-4</v>
      </c>
      <c r="G67" s="144">
        <f>'3.2.2'!G67/'3.2.2.a'!$G$106</f>
        <v>4.2835475771130173E-4</v>
      </c>
      <c r="H67" s="144">
        <f>'3.2.2'!H67/'3.2.2.a'!$H$106</f>
        <v>4.2470515018128564E-4</v>
      </c>
      <c r="I67" s="144">
        <f>'3.2.2'!I67/'3.2.2.a'!$I$106</f>
        <v>4.3761901737061871E-4</v>
      </c>
      <c r="J67" s="144">
        <f>'3.2.2'!J67/'3.2.2.a'!$J$106</f>
        <v>4.403704756452132E-4</v>
      </c>
      <c r="K67" s="144">
        <f>'3.2.2'!K67/'3.2.2.a'!$K$106</f>
        <v>4.3614527084819021E-4</v>
      </c>
      <c r="L67" s="144">
        <f>'3.2.2'!L67/'3.2.2.a'!$L$106</f>
        <v>4.3821351013466142E-4</v>
      </c>
      <c r="M67" s="144">
        <f>'3.2.2'!M67/'3.2.2.a'!$M$106</f>
        <v>4.2453390285308651E-4</v>
      </c>
      <c r="N67" s="144">
        <f>'3.2.2'!N67/'3.2.2.a'!$N$106</f>
        <v>4.195300706181102E-4</v>
      </c>
    </row>
    <row r="68" spans="1:14" ht="20" customHeight="1" x14ac:dyDescent="0.2">
      <c r="A68" s="35">
        <v>122</v>
      </c>
      <c r="B68" s="36" t="s">
        <v>284</v>
      </c>
      <c r="C68" s="143">
        <f>'3.2.2'!C68/'3.2.2.a'!$C$106</f>
        <v>2.0771420037863815E-2</v>
      </c>
      <c r="D68" s="143">
        <f>'3.2.2'!D68/'3.2.2.a'!$D$106</f>
        <v>2.0000363491592368E-2</v>
      </c>
      <c r="E68" s="143">
        <f>'3.2.2'!E68/'3.2.2.a'!$E$106</f>
        <v>1.8979503342177902E-2</v>
      </c>
      <c r="F68" s="143">
        <f>'3.2.2'!F68/'3.2.2.a'!$F$106</f>
        <v>1.8670226265807065E-2</v>
      </c>
      <c r="G68" s="143">
        <f>'3.2.2'!G68/'3.2.2.a'!$G$106</f>
        <v>1.9074865645697343E-2</v>
      </c>
      <c r="H68" s="143">
        <f>'3.2.2'!H68/'3.2.2.a'!$H$106</f>
        <v>1.9301500306363191E-2</v>
      </c>
      <c r="I68" s="143">
        <f>'3.2.2'!I68/'3.2.2.a'!$I$106</f>
        <v>1.9584742198127454E-2</v>
      </c>
      <c r="J68" s="143">
        <f>'3.2.2'!J68/'3.2.2.a'!$J$106</f>
        <v>2.1134839630627702E-2</v>
      </c>
      <c r="K68" s="143">
        <f>'3.2.2'!K68/'3.2.2.a'!$K$106</f>
        <v>2.1105054438028303E-2</v>
      </c>
      <c r="L68" s="143">
        <f>'3.2.2'!L68/'3.2.2.a'!$L$106</f>
        <v>2.114216842547818E-2</v>
      </c>
      <c r="M68" s="143">
        <f>'3.2.2'!M68/'3.2.2.a'!$M$106</f>
        <v>2.1485358145471211E-2</v>
      </c>
      <c r="N68" s="143">
        <f>'3.2.2'!N68/'3.2.2.a'!$N$106</f>
        <v>1.9434949770096747E-2</v>
      </c>
    </row>
    <row r="69" spans="1:14" ht="20" customHeight="1" x14ac:dyDescent="0.2">
      <c r="A69" s="21">
        <v>1221</v>
      </c>
      <c r="B69" s="22" t="s">
        <v>280</v>
      </c>
      <c r="C69" s="144">
        <f>'3.2.2'!C69/'3.2.2.a'!$C$106</f>
        <v>2.9113036354081875E-3</v>
      </c>
      <c r="D69" s="144">
        <f>'3.2.2'!D69/'3.2.2.a'!$D$106</f>
        <v>2.7990465538131728E-3</v>
      </c>
      <c r="E69" s="144">
        <f>'3.2.2'!E69/'3.2.2.a'!$E$106</f>
        <v>2.6000688520320852E-3</v>
      </c>
      <c r="F69" s="144">
        <f>'3.2.2'!F69/'3.2.2.a'!$F$106</f>
        <v>2.5136516967078858E-3</v>
      </c>
      <c r="G69" s="144">
        <f>'3.2.2'!G69/'3.2.2.a'!$G$106</f>
        <v>2.4907956865612164E-3</v>
      </c>
      <c r="H69" s="144">
        <f>'3.2.2'!H69/'3.2.2.a'!$H$106</f>
        <v>2.6491463081827291E-3</v>
      </c>
      <c r="I69" s="144">
        <f>'3.2.2'!I69/'3.2.2.a'!$I$106</f>
        <v>2.6731246006079122E-3</v>
      </c>
      <c r="J69" s="144">
        <f>'3.2.2'!J69/'3.2.2.a'!$J$106</f>
        <v>2.8668974443438406E-3</v>
      </c>
      <c r="K69" s="144">
        <f>'3.2.2'!K69/'3.2.2.a'!$K$106</f>
        <v>2.7636297551876811E-3</v>
      </c>
      <c r="L69" s="144">
        <f>'3.2.2'!L69/'3.2.2.a'!$L$106</f>
        <v>2.6436628329786003E-3</v>
      </c>
      <c r="M69" s="144">
        <f>'3.2.2'!M69/'3.2.2.a'!$M$106</f>
        <v>3.5186846876573042E-3</v>
      </c>
      <c r="N69" s="144">
        <f>'3.2.2'!N69/'3.2.2.a'!$N$106</f>
        <v>3.3301205328665623E-3</v>
      </c>
    </row>
    <row r="70" spans="1:14" ht="20" customHeight="1" x14ac:dyDescent="0.2">
      <c r="A70" s="21">
        <v>1222</v>
      </c>
      <c r="B70" s="22" t="s">
        <v>281</v>
      </c>
      <c r="C70" s="144">
        <f>'3.2.2'!C70/'3.2.2.a'!$C$106</f>
        <v>4.8096797795005829E-3</v>
      </c>
      <c r="D70" s="144">
        <f>'3.2.2'!D70/'3.2.2.a'!$D$106</f>
        <v>4.7163464758771057E-3</v>
      </c>
      <c r="E70" s="144">
        <f>'3.2.2'!E70/'3.2.2.a'!$E$106</f>
        <v>4.494314567242079E-3</v>
      </c>
      <c r="F70" s="144">
        <f>'3.2.2'!F70/'3.2.2.a'!$F$106</f>
        <v>4.4537503425368542E-3</v>
      </c>
      <c r="G70" s="144">
        <f>'3.2.2'!G70/'3.2.2.a'!$G$106</f>
        <v>4.5213312588905999E-3</v>
      </c>
      <c r="H70" s="144">
        <f>'3.2.2'!H70/'3.2.2.a'!$H$106</f>
        <v>4.343540164664538E-3</v>
      </c>
      <c r="I70" s="144">
        <f>'3.2.2'!I70/'3.2.2.a'!$I$106</f>
        <v>4.4151889531736099E-3</v>
      </c>
      <c r="J70" s="144">
        <f>'3.2.2'!J70/'3.2.2.a'!$J$106</f>
        <v>4.7029023420097791E-3</v>
      </c>
      <c r="K70" s="144">
        <f>'3.2.2'!K70/'3.2.2.a'!$K$106</f>
        <v>4.519361641979509E-3</v>
      </c>
      <c r="L70" s="144">
        <f>'3.2.2'!L70/'3.2.2.a'!$L$106</f>
        <v>4.2758702034815729E-3</v>
      </c>
      <c r="M70" s="144">
        <f>'3.2.2'!M70/'3.2.2.a'!$M$106</f>
        <v>4.8747599191472776E-3</v>
      </c>
      <c r="N70" s="144">
        <f>'3.2.2'!N70/'3.2.2.a'!$N$106</f>
        <v>4.511438150887552E-3</v>
      </c>
    </row>
    <row r="71" spans="1:14" s="48" customFormat="1" ht="20" customHeight="1" x14ac:dyDescent="0.2">
      <c r="A71" s="45" t="s">
        <v>461</v>
      </c>
      <c r="B71" s="56" t="s">
        <v>462</v>
      </c>
      <c r="C71" s="145">
        <f>'3.2.2'!C71/'3.2.2.a'!$C$106</f>
        <v>3.1822353639072765E-3</v>
      </c>
      <c r="D71" s="145">
        <f>'3.2.2'!D71/'3.2.2.a'!$D$106</f>
        <v>2.9994031194699182E-3</v>
      </c>
      <c r="E71" s="145">
        <f>'3.2.2'!E71/'3.2.2.a'!$E$106</f>
        <v>2.7617256116139691E-3</v>
      </c>
      <c r="F71" s="145">
        <f>'3.2.2'!F71/'3.2.2.a'!$F$106</f>
        <v>2.7190052304048736E-3</v>
      </c>
      <c r="G71" s="145">
        <f>'3.2.2'!G71/'3.2.2.a'!$G$106</f>
        <v>2.7373844673237524E-3</v>
      </c>
      <c r="H71" s="145">
        <f>'3.2.2'!H71/'3.2.2.a'!$H$106</f>
        <v>2.8732082139512295E-3</v>
      </c>
      <c r="I71" s="145">
        <f>'3.2.2'!I71/'3.2.2.a'!$I$106</f>
        <v>2.8386086869967562E-3</v>
      </c>
      <c r="J71" s="145">
        <f>'3.2.2'!J71/'3.2.2.a'!$J$106</f>
        <v>2.9454306647468168E-3</v>
      </c>
      <c r="K71" s="145">
        <f>'3.2.2'!K71/'3.2.2.a'!$K$106</f>
        <v>2.7672698208711108E-3</v>
      </c>
      <c r="L71" s="145">
        <f>'3.2.2'!L71/'3.2.2.a'!$L$106</f>
        <v>2.5671309364365038E-3</v>
      </c>
      <c r="M71" s="145">
        <f>'3.2.2'!M71/'3.2.2.a'!$M$106</f>
        <v>2.9081017253799238E-3</v>
      </c>
      <c r="N71" s="145">
        <f>'3.2.2'!N71/'3.2.2.a'!$N$106</f>
        <v>2.5676990849067167E-3</v>
      </c>
    </row>
    <row r="72" spans="1:14" s="48" customFormat="1" ht="20" customHeight="1" x14ac:dyDescent="0.2">
      <c r="A72" s="45" t="s">
        <v>463</v>
      </c>
      <c r="B72" s="56" t="s">
        <v>606</v>
      </c>
      <c r="C72" s="145">
        <f>'3.2.2'!C72/'3.2.2.a'!$C$106</f>
        <v>1.6274444155933057E-3</v>
      </c>
      <c r="D72" s="145">
        <f>'3.2.2'!D72/'3.2.2.a'!$D$106</f>
        <v>1.716943356407187E-3</v>
      </c>
      <c r="E72" s="145">
        <f>'3.2.2'!E72/'3.2.2.a'!$E$106</f>
        <v>1.7325889556281098E-3</v>
      </c>
      <c r="F72" s="145">
        <f>'3.2.2'!F72/'3.2.2.a'!$F$106</f>
        <v>1.734745112131981E-3</v>
      </c>
      <c r="G72" s="145">
        <f>'3.2.2'!G72/'3.2.2.a'!$G$106</f>
        <v>1.7839467915668468E-3</v>
      </c>
      <c r="H72" s="145">
        <f>'3.2.2'!H72/'3.2.2.a'!$H$106</f>
        <v>1.4703319507133083E-3</v>
      </c>
      <c r="I72" s="145">
        <f>'3.2.2'!I72/'3.2.2.a'!$I$106</f>
        <v>1.5765802661768533E-3</v>
      </c>
      <c r="J72" s="145">
        <f>'3.2.2'!J72/'3.2.2.a'!$J$106</f>
        <v>1.7574716772629628E-3</v>
      </c>
      <c r="K72" s="145">
        <f>'3.2.2'!K72/'3.2.2.a'!$K$106</f>
        <v>1.7520918211083984E-3</v>
      </c>
      <c r="L72" s="145">
        <f>'3.2.2'!L72/'3.2.2.a'!$L$106</f>
        <v>1.7087392670450691E-3</v>
      </c>
      <c r="M72" s="145">
        <f>'3.2.2'!M72/'3.2.2.a'!$M$106</f>
        <v>1.9666581937673542E-3</v>
      </c>
      <c r="N72" s="145">
        <f>'3.2.2'!N72/'3.2.2.a'!$N$106</f>
        <v>1.9437390659808355E-3</v>
      </c>
    </row>
    <row r="73" spans="1:14" ht="20" customHeight="1" x14ac:dyDescent="0.2">
      <c r="A73" s="21">
        <v>1223</v>
      </c>
      <c r="B73" s="22" t="s">
        <v>827</v>
      </c>
      <c r="C73" s="144">
        <f>'3.2.2'!C73/'3.2.2.a'!$C$106</f>
        <v>1.3050436622955047E-2</v>
      </c>
      <c r="D73" s="144">
        <f>'3.2.2'!D73/'3.2.2.a'!$D$106</f>
        <v>1.2484970461902091E-2</v>
      </c>
      <c r="E73" s="144">
        <f>'3.2.2'!E73/'3.2.2.a'!$E$106</f>
        <v>1.1885119922903737E-2</v>
      </c>
      <c r="F73" s="144">
        <f>'3.2.2'!F73/'3.2.2.a'!$F$106</f>
        <v>1.1702824226562325E-2</v>
      </c>
      <c r="G73" s="144">
        <f>'3.2.2'!G73/'3.2.2.a'!$G$106</f>
        <v>1.2062738700245526E-2</v>
      </c>
      <c r="H73" s="144">
        <f>'3.2.2'!H73/'3.2.2.a'!$H$106</f>
        <v>1.2308813833515928E-2</v>
      </c>
      <c r="I73" s="144">
        <f>'3.2.2'!I73/'3.2.2.a'!$I$106</f>
        <v>1.2496428644345935E-2</v>
      </c>
      <c r="J73" s="144">
        <f>'3.2.2'!J73/'3.2.2.a'!$J$106</f>
        <v>1.3565039844274082E-2</v>
      </c>
      <c r="K73" s="144">
        <f>'3.2.2'!K73/'3.2.2.a'!$K$106</f>
        <v>1.3822063040861114E-2</v>
      </c>
      <c r="L73" s="144">
        <f>'3.2.2'!L73/'3.2.2.a'!$L$106</f>
        <v>1.4222635389018004E-2</v>
      </c>
      <c r="M73" s="144">
        <f>'3.2.2'!M73/'3.2.2.a'!$M$106</f>
        <v>1.3091913538666629E-2</v>
      </c>
      <c r="N73" s="144">
        <f>'3.2.2'!N73/'3.2.2.a'!$N$106</f>
        <v>1.1593391086342631E-2</v>
      </c>
    </row>
    <row r="74" spans="1:14" s="41" customFormat="1" ht="20" customHeight="1" x14ac:dyDescent="0.2">
      <c r="A74" s="32">
        <v>13</v>
      </c>
      <c r="B74" s="33" t="s">
        <v>243</v>
      </c>
      <c r="C74" s="207">
        <f>'3.2.2'!C74/'3.2.2.a'!$C$106</f>
        <v>7.5309318354531207E-5</v>
      </c>
      <c r="D74" s="207">
        <f>'3.2.2'!D74/'3.2.2.a'!$D$106</f>
        <v>1.0820259864198327E-4</v>
      </c>
      <c r="E74" s="207">
        <f>'3.2.2'!E74/'3.2.2.a'!$E$106</f>
        <v>1.343508188487069E-4</v>
      </c>
      <c r="F74" s="207">
        <f>'3.2.2'!F74/'3.2.2.a'!$F$106</f>
        <v>7.8315038210719865E-5</v>
      </c>
      <c r="G74" s="207">
        <f>'3.2.2'!G74/'3.2.2.a'!$G$106</f>
        <v>8.871958032709385E-5</v>
      </c>
      <c r="H74" s="207">
        <f>'3.2.2'!H74/'3.2.2.a'!$H$106</f>
        <v>9.3171545940507909E-5</v>
      </c>
      <c r="I74" s="207">
        <f>'3.2.2'!I74/'3.2.2.a'!$I$106</f>
        <v>1.0234351807881165E-4</v>
      </c>
      <c r="J74" s="207">
        <f>'3.2.2'!J74/'3.2.2.a'!$J$106</f>
        <v>1.8503165055571536E-4</v>
      </c>
      <c r="K74" s="207">
        <f>'3.2.2'!K74/'3.2.2.a'!$K$106</f>
        <v>1.3085365001646882E-4</v>
      </c>
      <c r="L74" s="207">
        <f>'3.2.2'!L74/'3.2.2.a'!$L$106</f>
        <v>1.4276247625600357E-4</v>
      </c>
      <c r="M74" s="207">
        <f>'3.2.2'!M74/'3.2.2.a'!$M$106</f>
        <v>9.1044802755632154E-5</v>
      </c>
      <c r="N74" s="207">
        <f>'3.2.2'!N74/'3.2.2.a'!$N$106</f>
        <v>7.1067326484620645E-5</v>
      </c>
    </row>
    <row r="75" spans="1:14" ht="20" customHeight="1" x14ac:dyDescent="0.2">
      <c r="A75" s="35">
        <v>131</v>
      </c>
      <c r="B75" s="36" t="s">
        <v>285</v>
      </c>
      <c r="C75" s="143">
        <f>'3.2.2'!C75/'3.2.2.a'!$C$106</f>
        <v>0</v>
      </c>
      <c r="D75" s="143">
        <f>'3.2.2'!D75/'3.2.2.a'!$D$106</f>
        <v>0</v>
      </c>
      <c r="E75" s="143">
        <f>'3.2.2'!E75/'3.2.2.a'!$E$106</f>
        <v>0</v>
      </c>
      <c r="F75" s="143">
        <f>'3.2.2'!F75/'3.2.2.a'!$F$106</f>
        <v>0</v>
      </c>
      <c r="G75" s="143">
        <f>'3.2.2'!G75/'3.2.2.a'!$G$106</f>
        <v>0</v>
      </c>
      <c r="H75" s="143">
        <f>'3.2.2'!H75/'3.2.2.a'!$H$106</f>
        <v>0</v>
      </c>
      <c r="I75" s="143">
        <f>'3.2.2'!I75/'3.2.2.a'!$I$106</f>
        <v>0</v>
      </c>
      <c r="J75" s="143">
        <f>'3.2.2'!J75/'3.2.2.a'!$J$106</f>
        <v>0</v>
      </c>
      <c r="K75" s="143">
        <f>'3.2.2'!K75/'3.2.2.a'!$K$106</f>
        <v>0</v>
      </c>
      <c r="L75" s="143">
        <f>'3.2.2'!L75/'3.2.2.a'!$L$106</f>
        <v>0</v>
      </c>
      <c r="M75" s="143">
        <f>'3.2.2'!M75/'3.2.2.a'!$M$106</f>
        <v>0</v>
      </c>
      <c r="N75" s="143">
        <f>'3.2.2'!N75/'3.2.2.a'!$N$106</f>
        <v>0</v>
      </c>
    </row>
    <row r="76" spans="1:14" ht="20" customHeight="1" x14ac:dyDescent="0.2">
      <c r="A76" s="21">
        <v>1311</v>
      </c>
      <c r="B76" s="22" t="s">
        <v>286</v>
      </c>
      <c r="C76" s="144">
        <f>'3.2.2'!C76/'3.2.2.a'!$C$106</f>
        <v>0</v>
      </c>
      <c r="D76" s="144">
        <f>'3.2.2'!D76/'3.2.2.a'!$D$106</f>
        <v>0</v>
      </c>
      <c r="E76" s="144">
        <f>'3.2.2'!E76/'3.2.2.a'!$E$106</f>
        <v>0</v>
      </c>
      <c r="F76" s="144">
        <f>'3.2.2'!F76/'3.2.2.a'!$F$106</f>
        <v>0</v>
      </c>
      <c r="G76" s="144">
        <f>'3.2.2'!G76/'3.2.2.a'!$G$106</f>
        <v>0</v>
      </c>
      <c r="H76" s="144">
        <f>'3.2.2'!H76/'3.2.2.a'!$H$106</f>
        <v>0</v>
      </c>
      <c r="I76" s="144">
        <f>'3.2.2'!I76/'3.2.2.a'!$I$106</f>
        <v>0</v>
      </c>
      <c r="J76" s="144">
        <f>'3.2.2'!J76/'3.2.2.a'!$J$106</f>
        <v>0</v>
      </c>
      <c r="K76" s="144">
        <f>'3.2.2'!K76/'3.2.2.a'!$K$106</f>
        <v>0</v>
      </c>
      <c r="L76" s="144">
        <f>'3.2.2'!L76/'3.2.2.a'!$L$106</f>
        <v>0</v>
      </c>
      <c r="M76" s="144">
        <f>'3.2.2'!M76/'3.2.2.a'!$M$106</f>
        <v>0</v>
      </c>
      <c r="N76" s="144">
        <f>'3.2.2'!N76/'3.2.2.a'!$N$106</f>
        <v>0</v>
      </c>
    </row>
    <row r="77" spans="1:14" ht="20" customHeight="1" x14ac:dyDescent="0.2">
      <c r="A77" s="21">
        <v>1312</v>
      </c>
      <c r="B77" s="22" t="s">
        <v>287</v>
      </c>
      <c r="C77" s="144">
        <f>'3.2.2'!C77/'3.2.2.a'!$C$106</f>
        <v>0</v>
      </c>
      <c r="D77" s="144">
        <f>'3.2.2'!D77/'3.2.2.a'!$D$106</f>
        <v>0</v>
      </c>
      <c r="E77" s="144">
        <f>'3.2.2'!E77/'3.2.2.a'!$E$106</f>
        <v>0</v>
      </c>
      <c r="F77" s="144">
        <f>'3.2.2'!F77/'3.2.2.a'!$F$106</f>
        <v>0</v>
      </c>
      <c r="G77" s="144">
        <f>'3.2.2'!G77/'3.2.2.a'!$G$106</f>
        <v>0</v>
      </c>
      <c r="H77" s="144">
        <f>'3.2.2'!H77/'3.2.2.a'!$H$106</f>
        <v>0</v>
      </c>
      <c r="I77" s="144">
        <f>'3.2.2'!I77/'3.2.2.a'!$I$106</f>
        <v>0</v>
      </c>
      <c r="J77" s="144">
        <f>'3.2.2'!J77/'3.2.2.a'!$J$106</f>
        <v>0</v>
      </c>
      <c r="K77" s="144">
        <f>'3.2.2'!K77/'3.2.2.a'!$K$106</f>
        <v>0</v>
      </c>
      <c r="L77" s="144">
        <f>'3.2.2'!L77/'3.2.2.a'!$L$106</f>
        <v>0</v>
      </c>
      <c r="M77" s="144">
        <f>'3.2.2'!M77/'3.2.2.a'!$M$106</f>
        <v>0</v>
      </c>
      <c r="N77" s="144">
        <f>'3.2.2'!N77/'3.2.2.a'!$N$106</f>
        <v>0</v>
      </c>
    </row>
    <row r="78" spans="1:14" ht="20" customHeight="1" x14ac:dyDescent="0.2">
      <c r="A78" s="35">
        <v>132</v>
      </c>
      <c r="B78" s="36" t="s">
        <v>288</v>
      </c>
      <c r="C78" s="143">
        <f>'3.2.2'!C78/'3.2.2.a'!$C$106</f>
        <v>5.1392410869496409E-6</v>
      </c>
      <c r="D78" s="143">
        <f>'3.2.2'!D78/'3.2.2.a'!$D$106</f>
        <v>3.1316781259039999E-6</v>
      </c>
      <c r="E78" s="143">
        <f>'3.2.2'!E78/'3.2.2.a'!$E$106</f>
        <v>2.0105378938929457E-6</v>
      </c>
      <c r="F78" s="143">
        <f>'3.2.2'!F78/'3.2.2.a'!$F$106</f>
        <v>5.3349562862612631E-7</v>
      </c>
      <c r="G78" s="143">
        <f>'3.2.2'!G78/'3.2.2.a'!$G$106</f>
        <v>4.7436322721434145E-6</v>
      </c>
      <c r="H78" s="143">
        <f>'3.2.2'!H78/'3.2.2.a'!$H$106</f>
        <v>3.2215317605512003E-6</v>
      </c>
      <c r="I78" s="143">
        <f>'3.2.2'!I78/'3.2.2.a'!$I$106</f>
        <v>2.0736952604808681E-6</v>
      </c>
      <c r="J78" s="143">
        <f>'3.2.2'!J78/'3.2.2.a'!$J$106</f>
        <v>4.4613318924864909E-6</v>
      </c>
      <c r="K78" s="143">
        <f>'3.2.2'!K78/'3.2.2.a'!$K$106</f>
        <v>2.8613394133556134E-6</v>
      </c>
      <c r="L78" s="143">
        <f>'3.2.2'!L78/'3.2.2.a'!$L$106</f>
        <v>3.9701561929271519E-7</v>
      </c>
      <c r="M78" s="143">
        <f>'3.2.2'!M78/'3.2.2.a'!$M$106</f>
        <v>1.5242778169469102E-6</v>
      </c>
      <c r="N78" s="143">
        <f>'3.2.2'!N78/'3.2.2.a'!$N$106</f>
        <v>4.9722366175892833E-7</v>
      </c>
    </row>
    <row r="79" spans="1:14" ht="20" customHeight="1" x14ac:dyDescent="0.2">
      <c r="A79" s="21">
        <v>1321</v>
      </c>
      <c r="B79" s="22" t="s">
        <v>286</v>
      </c>
      <c r="C79" s="144">
        <f>'3.2.2'!C79/'3.2.2.a'!$C$106</f>
        <v>5.1392410869496409E-6</v>
      </c>
      <c r="D79" s="144">
        <f>'3.2.2'!D79/'3.2.2.a'!$D$106</f>
        <v>3.1316781259039999E-6</v>
      </c>
      <c r="E79" s="144">
        <f>'3.2.2'!E79/'3.2.2.a'!$E$106</f>
        <v>2.0105378938929457E-6</v>
      </c>
      <c r="F79" s="144">
        <f>'3.2.2'!F79/'3.2.2.a'!$F$106</f>
        <v>5.3349562862612631E-7</v>
      </c>
      <c r="G79" s="144">
        <f>'3.2.2'!G79/'3.2.2.a'!$G$106</f>
        <v>4.7436322721434145E-6</v>
      </c>
      <c r="H79" s="144">
        <f>'3.2.2'!H79/'3.2.2.a'!$H$106</f>
        <v>3.8898341285305834E-7</v>
      </c>
      <c r="I79" s="144">
        <f>'3.2.2'!I79/'3.2.2.a'!$I$106</f>
        <v>1.8051438686889568E-8</v>
      </c>
      <c r="J79" s="144">
        <f>'3.2.2'!J79/'3.2.2.a'!$J$106</f>
        <v>8.5217660856560448E-7</v>
      </c>
      <c r="K79" s="144">
        <f>'3.2.2'!K79/'3.2.2.a'!$K$106</f>
        <v>8.5157681719999652E-8</v>
      </c>
      <c r="L79" s="144">
        <f>'3.2.2'!L79/'3.2.2.a'!$L$106</f>
        <v>2.4785303846961163E-7</v>
      </c>
      <c r="M79" s="144">
        <f>'3.2.2'!M79/'3.2.2.a'!$M$106</f>
        <v>-1.1009830581785484E-7</v>
      </c>
      <c r="N79" s="144">
        <f>'3.2.2'!N79/'3.2.2.a'!$N$106</f>
        <v>2.6330509857145983E-7</v>
      </c>
    </row>
    <row r="80" spans="1:14" ht="20" customHeight="1" x14ac:dyDescent="0.2">
      <c r="A80" s="21">
        <v>1322</v>
      </c>
      <c r="B80" s="22" t="s">
        <v>287</v>
      </c>
      <c r="C80" s="144">
        <f>'3.2.2'!C80/'3.2.2.a'!$C$106</f>
        <v>0</v>
      </c>
      <c r="D80" s="144">
        <f>'3.2.2'!D80/'3.2.2.a'!$D$106</f>
        <v>0</v>
      </c>
      <c r="E80" s="144">
        <f>'3.2.2'!E80/'3.2.2.a'!$E$106</f>
        <v>0</v>
      </c>
      <c r="F80" s="144">
        <f>'3.2.2'!F80/'3.2.2.a'!$F$106</f>
        <v>0</v>
      </c>
      <c r="G80" s="144">
        <f>'3.2.2'!G80/'3.2.2.a'!$G$106</f>
        <v>0</v>
      </c>
      <c r="H80" s="144">
        <f>'3.2.2'!H80/'3.2.2.a'!$H$106</f>
        <v>2.8325483476981421E-6</v>
      </c>
      <c r="I80" s="144">
        <f>'3.2.2'!I80/'3.2.2.a'!$I$106</f>
        <v>2.0556438217939785E-6</v>
      </c>
      <c r="J80" s="144">
        <f>'3.2.2'!J80/'3.2.2.a'!$J$106</f>
        <v>3.6091552839208868E-6</v>
      </c>
      <c r="K80" s="144">
        <f>'3.2.2'!K80/'3.2.2.a'!$K$106</f>
        <v>2.7761817316356136E-6</v>
      </c>
      <c r="L80" s="144">
        <f>'3.2.2'!L80/'3.2.2.a'!$L$106</f>
        <v>1.4916258082310356E-7</v>
      </c>
      <c r="M80" s="144">
        <f>'3.2.2'!M80/'3.2.2.a'!$M$106</f>
        <v>1.634376122764765E-6</v>
      </c>
      <c r="N80" s="144">
        <f>'3.2.2'!N80/'3.2.2.a'!$N$106</f>
        <v>2.339185631874684E-7</v>
      </c>
    </row>
    <row r="81" spans="1:14" ht="20" customHeight="1" x14ac:dyDescent="0.2">
      <c r="A81" s="35">
        <v>133</v>
      </c>
      <c r="B81" s="36" t="s">
        <v>289</v>
      </c>
      <c r="C81" s="143">
        <f>'3.2.2'!C81/'3.2.2.a'!$C$106</f>
        <v>7.0170077267581562E-5</v>
      </c>
      <c r="D81" s="143">
        <f>'3.2.2'!D81/'3.2.2.a'!$D$106</f>
        <v>1.0507092051607928E-4</v>
      </c>
      <c r="E81" s="143">
        <f>'3.2.2'!E81/'3.2.2.a'!$E$106</f>
        <v>1.3234028095481391E-4</v>
      </c>
      <c r="F81" s="143">
        <f>'3.2.2'!F81/'3.2.2.a'!$F$106</f>
        <v>7.7781542582093735E-5</v>
      </c>
      <c r="G81" s="143">
        <f>'3.2.2'!G81/'3.2.2.a'!$G$106</f>
        <v>8.3975948054950444E-5</v>
      </c>
      <c r="H81" s="143">
        <f>'3.2.2'!H81/'3.2.2.a'!$H$106</f>
        <v>8.9950014179956692E-5</v>
      </c>
      <c r="I81" s="143">
        <f>'3.2.2'!I81/'3.2.2.a'!$I$106</f>
        <v>1.0026982281833078E-4</v>
      </c>
      <c r="J81" s="143">
        <f>'3.2.2'!J81/'3.2.2.a'!$J$106</f>
        <v>1.8057031866322885E-4</v>
      </c>
      <c r="K81" s="143">
        <f>'3.2.2'!K81/'3.2.2.a'!$K$106</f>
        <v>1.2799231060311319E-4</v>
      </c>
      <c r="L81" s="143">
        <f>'3.2.2'!L81/'3.2.2.a'!$L$106</f>
        <v>1.4236546063671086E-4</v>
      </c>
      <c r="M81" s="143">
        <f>'3.2.2'!M81/'3.2.2.a'!$M$106</f>
        <v>8.9520524938685236E-5</v>
      </c>
      <c r="N81" s="143">
        <f>'3.2.2'!N81/'3.2.2.a'!$N$106</f>
        <v>7.0570102822861713E-5</v>
      </c>
    </row>
    <row r="82" spans="1:14" ht="20" customHeight="1" x14ac:dyDescent="0.2">
      <c r="A82" s="21">
        <v>1331</v>
      </c>
      <c r="B82" s="22" t="s">
        <v>286</v>
      </c>
      <c r="C82" s="144">
        <f>'3.2.2'!C82/'3.2.2.a'!$C$106</f>
        <v>4.845999715377368E-5</v>
      </c>
      <c r="D82" s="144">
        <f>'3.2.2'!D82/'3.2.2.a'!$D$106</f>
        <v>8.8275039297300837E-5</v>
      </c>
      <c r="E82" s="144">
        <f>'3.2.2'!E82/'3.2.2.a'!$E$106</f>
        <v>1.1999133202277994E-4</v>
      </c>
      <c r="F82" s="144">
        <f>'3.2.2'!F82/'3.2.2.a'!$F$106</f>
        <v>6.6009423604724958E-5</v>
      </c>
      <c r="G82" s="144">
        <f>'3.2.2'!G82/'3.2.2.a'!$G$106</f>
        <v>7.2611234154352889E-5</v>
      </c>
      <c r="H82" s="144">
        <f>'3.2.2'!H82/'3.2.2.a'!$H$106</f>
        <v>7.683772621509069E-5</v>
      </c>
      <c r="I82" s="144">
        <f>'3.2.2'!I82/'3.2.2.a'!$I$106</f>
        <v>9.6845534798944955E-5</v>
      </c>
      <c r="J82" s="144">
        <f>'3.2.2'!J82/'3.2.2.a'!$J$106</f>
        <v>1.7731192409997846E-4</v>
      </c>
      <c r="K82" s="144">
        <f>'3.2.2'!K82/'3.2.2.a'!$K$106</f>
        <v>1.2700212881636732E-4</v>
      </c>
      <c r="L82" s="144">
        <f>'3.2.2'!L82/'3.2.2.a'!$L$106</f>
        <v>1.3952038892665457E-4</v>
      </c>
      <c r="M82" s="144">
        <f>'3.2.2'!M82/'3.2.2.a'!$M$106</f>
        <v>8.9453079574937919E-5</v>
      </c>
      <c r="N82" s="144">
        <f>'3.2.2'!N82/'3.2.2.a'!$N$106</f>
        <v>7.0402376005963488E-5</v>
      </c>
    </row>
    <row r="83" spans="1:14" ht="20" customHeight="1" x14ac:dyDescent="0.2">
      <c r="A83" s="21">
        <v>1332</v>
      </c>
      <c r="B83" s="22" t="s">
        <v>287</v>
      </c>
      <c r="C83" s="144">
        <f>'3.2.2'!C83/'3.2.2.a'!$C$106</f>
        <v>2.1710080113807878E-5</v>
      </c>
      <c r="D83" s="144">
        <f>'3.2.2'!D83/'3.2.2.a'!$D$106</f>
        <v>1.679588121877843E-5</v>
      </c>
      <c r="E83" s="144">
        <f>'3.2.2'!E83/'3.2.2.a'!$E$106</f>
        <v>1.2348948932033995E-5</v>
      </c>
      <c r="F83" s="144">
        <f>'3.2.2'!F83/'3.2.2.a'!$F$106</f>
        <v>1.1772118977368788E-5</v>
      </c>
      <c r="G83" s="144">
        <f>'3.2.2'!G83/'3.2.2.a'!$G$106</f>
        <v>1.1364713900597566E-5</v>
      </c>
      <c r="H83" s="144">
        <f>'3.2.2'!H83/'3.2.2.a'!$H$106</f>
        <v>1.3112287964865995E-5</v>
      </c>
      <c r="I83" s="144">
        <f>'3.2.2'!I83/'3.2.2.a'!$I$106</f>
        <v>3.4242880193858098E-6</v>
      </c>
      <c r="J83" s="144">
        <f>'3.2.2'!J83/'3.2.2.a'!$J$106</f>
        <v>3.2583945632504531E-6</v>
      </c>
      <c r="K83" s="144">
        <f>'3.2.2'!K83/'3.2.2.a'!$K$106</f>
        <v>9.9018178674586932E-7</v>
      </c>
      <c r="L83" s="144">
        <f>'3.2.2'!L83/'3.2.2.a'!$L$106</f>
        <v>2.8450717100562974E-6</v>
      </c>
      <c r="M83" s="144">
        <f>'3.2.2'!M83/'3.2.2.a'!$M$106</f>
        <v>6.744536374732764E-8</v>
      </c>
      <c r="N83" s="144">
        <f>'3.2.2'!N83/'3.2.2.a'!$N$106</f>
        <v>1.6772681689822791E-7</v>
      </c>
    </row>
    <row r="84" spans="1:14" s="41" customFormat="1" ht="20" customHeight="1" x14ac:dyDescent="0.2">
      <c r="A84" s="32">
        <v>14</v>
      </c>
      <c r="B84" s="33" t="s">
        <v>247</v>
      </c>
      <c r="C84" s="207">
        <f>'3.2.2'!C84/'3.2.2.a'!$C$106</f>
        <v>5.5952513292784771E-2</v>
      </c>
      <c r="D84" s="207">
        <f>'3.2.2'!D84/'3.2.2.a'!$D$106</f>
        <v>4.9666772498997647E-2</v>
      </c>
      <c r="E84" s="207">
        <f>'3.2.2'!E84/'3.2.2.a'!$E$106</f>
        <v>6.0020359642502637E-2</v>
      </c>
      <c r="F84" s="207">
        <f>'3.2.2'!F84/'3.2.2.a'!$F$106</f>
        <v>5.2815391824020549E-2</v>
      </c>
      <c r="G84" s="207">
        <f>'3.2.2'!G84/'3.2.2.a'!$G$106</f>
        <v>4.631703999852594E-2</v>
      </c>
      <c r="H84" s="207">
        <f>'3.2.2'!H84/'3.2.2.a'!$H$106</f>
        <v>6.3701221872535296E-2</v>
      </c>
      <c r="I84" s="207">
        <f>'3.2.2'!I84/'3.2.2.a'!$I$106</f>
        <v>6.6754598655795486E-2</v>
      </c>
      <c r="J84" s="207">
        <f>'3.2.2'!J84/'3.2.2.a'!$J$106</f>
        <v>4.7884152125562247E-2</v>
      </c>
      <c r="K84" s="207">
        <f>'3.2.2'!K84/'3.2.2.a'!$K$106</f>
        <v>5.407915921876575E-2</v>
      </c>
      <c r="L84" s="207">
        <f>'3.2.2'!L84/'3.2.2.a'!$L$106</f>
        <v>6.1275526588946146E-2</v>
      </c>
      <c r="M84" s="207">
        <f>'3.2.2'!M84/'3.2.2.a'!$M$106</f>
        <v>4.1821819539954314E-2</v>
      </c>
      <c r="N84" s="207">
        <f>'3.2.2'!N84/'3.2.2.a'!$N$106</f>
        <v>4.9540887030016106E-2</v>
      </c>
    </row>
    <row r="85" spans="1:14" ht="20" customHeight="1" x14ac:dyDescent="0.2">
      <c r="A85" s="35">
        <v>141</v>
      </c>
      <c r="B85" s="36" t="s">
        <v>290</v>
      </c>
      <c r="C85" s="143">
        <f>'3.2.2'!C85/'3.2.2.a'!$C$106</f>
        <v>4.9070459051621898E-2</v>
      </c>
      <c r="D85" s="143">
        <f>'3.2.2'!D85/'3.2.2.a'!$D$106</f>
        <v>4.2703319635785518E-2</v>
      </c>
      <c r="E85" s="143">
        <f>'3.2.2'!E85/'3.2.2.a'!$E$106</f>
        <v>4.7313335125398995E-2</v>
      </c>
      <c r="F85" s="143">
        <f>'3.2.2'!F85/'3.2.2.a'!$F$106</f>
        <v>4.301077154700525E-2</v>
      </c>
      <c r="G85" s="143">
        <f>'3.2.2'!G85/'3.2.2.a'!$G$106</f>
        <v>3.8313001616078458E-2</v>
      </c>
      <c r="H85" s="143">
        <f>'3.2.2'!H85/'3.2.2.a'!$H$106</f>
        <v>5.4041235723297498E-2</v>
      </c>
      <c r="I85" s="143">
        <f>'3.2.2'!I85/'3.2.2.a'!$I$106</f>
        <v>5.4969132642184455E-2</v>
      </c>
      <c r="J85" s="143">
        <f>'3.2.2'!J85/'3.2.2.a'!$J$106</f>
        <v>4.0365285196181704E-2</v>
      </c>
      <c r="K85" s="143">
        <f>'3.2.2'!K85/'3.2.2.a'!$K$106</f>
        <v>4.4727244746003134E-2</v>
      </c>
      <c r="L85" s="143">
        <f>'3.2.2'!L85/'3.2.2.a'!$L$106</f>
        <v>5.0710162113973369E-2</v>
      </c>
      <c r="M85" s="143">
        <f>'3.2.2'!M85/'3.2.2.a'!$M$106</f>
        <v>2.8939208366913115E-2</v>
      </c>
      <c r="N85" s="143">
        <f>'3.2.2'!N85/'3.2.2.a'!$N$106</f>
        <v>4.0772305339006602E-2</v>
      </c>
    </row>
    <row r="86" spans="1:14" ht="20" customHeight="1" x14ac:dyDescent="0.2">
      <c r="A86" s="21">
        <v>1411</v>
      </c>
      <c r="B86" s="22" t="s">
        <v>828</v>
      </c>
      <c r="C86" s="144">
        <f>'3.2.2'!C86/'3.2.2.a'!$C$106</f>
        <v>3.5021846942622233E-2</v>
      </c>
      <c r="D86" s="144">
        <f>'3.2.2'!D86/'3.2.2.a'!$D$106</f>
        <v>3.1143731571331826E-2</v>
      </c>
      <c r="E86" s="144">
        <f>'3.2.2'!E86/'3.2.2.a'!$E$106</f>
        <v>3.3773025111302757E-2</v>
      </c>
      <c r="F86" s="144">
        <f>'3.2.2'!F86/'3.2.2.a'!$F$106</f>
        <v>2.9345057698905826E-2</v>
      </c>
      <c r="G86" s="144">
        <f>'3.2.2'!G86/'3.2.2.a'!$G$106</f>
        <v>2.7878618424289216E-2</v>
      </c>
      <c r="H86" s="144">
        <f>'3.2.2'!H86/'3.2.2.a'!$H$106</f>
        <v>4.6805622125634681E-2</v>
      </c>
      <c r="I86" s="144">
        <f>'3.2.2'!I86/'3.2.2.a'!$I$106</f>
        <v>4.7511870065908339E-2</v>
      </c>
      <c r="J86" s="144">
        <f>'3.2.2'!J86/'3.2.2.a'!$J$106</f>
        <v>3.0129300017940279E-2</v>
      </c>
      <c r="K86" s="144">
        <f>'3.2.2'!K86/'3.2.2.a'!$K$106</f>
        <v>3.2022527183546867E-2</v>
      </c>
      <c r="L86" s="144">
        <f>'3.2.2'!L86/'3.2.2.a'!$L$106</f>
        <v>2.7053452625599168E-2</v>
      </c>
      <c r="M86" s="144">
        <f>'3.2.2'!M86/'3.2.2.a'!$M$106</f>
        <v>1.9804616139999971E-2</v>
      </c>
      <c r="N86" s="144">
        <f>'3.2.2'!N86/'3.2.2.a'!$N$106</f>
        <v>2.4174259579585248E-2</v>
      </c>
    </row>
    <row r="87" spans="1:14" ht="20" customHeight="1" x14ac:dyDescent="0.2">
      <c r="A87" s="21">
        <v>14111</v>
      </c>
      <c r="B87" s="22" t="s">
        <v>291</v>
      </c>
      <c r="C87" s="144">
        <f>'3.2.2'!C87/'3.2.2.a'!$C$106</f>
        <v>8.2528538778292088E-5</v>
      </c>
      <c r="D87" s="144">
        <f>'3.2.2'!D87/'3.2.2.a'!$D$106</f>
        <v>1.6635756950085094E-7</v>
      </c>
      <c r="E87" s="144">
        <f>'3.2.2'!E87/'3.2.2.a'!$E$106</f>
        <v>7.0857242561975231E-7</v>
      </c>
      <c r="F87" s="144">
        <f>'3.2.2'!F87/'3.2.2.a'!$F$106</f>
        <v>2.9827262249348653E-6</v>
      </c>
      <c r="G87" s="144">
        <f>'3.2.2'!G87/'3.2.2.a'!$G$106</f>
        <v>6.6363465346613602E-9</v>
      </c>
      <c r="H87" s="144">
        <f>'3.2.2'!H87/'3.2.2.a'!$H$106</f>
        <v>7.1925685450099065E-9</v>
      </c>
      <c r="I87" s="144">
        <f>'3.2.2'!I87/'3.2.2.a'!$I$106</f>
        <v>3.2313790249927905E-9</v>
      </c>
      <c r="J87" s="144">
        <f>'3.2.2'!J87/'3.2.2.a'!$J$106</f>
        <v>1.9817614460378767E-8</v>
      </c>
      <c r="K87" s="144">
        <f>'3.2.2'!K87/'3.2.2.a'!$K$106</f>
        <v>4.030610192209209E-9</v>
      </c>
      <c r="L87" s="144">
        <f>'3.2.2'!L87/'3.2.2.a'!$L$106</f>
        <v>0</v>
      </c>
      <c r="M87" s="144">
        <f>'3.2.2'!M87/'3.2.2.a'!$M$106</f>
        <v>0</v>
      </c>
      <c r="N87" s="144">
        <f>'3.2.2'!N87/'3.2.2.a'!$N$106</f>
        <v>0</v>
      </c>
    </row>
    <row r="88" spans="1:14" ht="20" customHeight="1" x14ac:dyDescent="0.2">
      <c r="A88" s="21">
        <v>14112</v>
      </c>
      <c r="B88" s="22" t="s">
        <v>292</v>
      </c>
      <c r="C88" s="144">
        <f>'3.2.2'!C88/'3.2.2.a'!$C$106</f>
        <v>1.6853784630533122E-2</v>
      </c>
      <c r="D88" s="144">
        <f>'3.2.2'!D88/'3.2.2.a'!$D$106</f>
        <v>1.8545135387106181E-2</v>
      </c>
      <c r="E88" s="144">
        <f>'3.2.2'!E88/'3.2.2.a'!$E$106</f>
        <v>2.0307579075133485E-2</v>
      </c>
      <c r="F88" s="144">
        <f>'3.2.2'!F88/'3.2.2.a'!$F$106</f>
        <v>1.8107033339112136E-2</v>
      </c>
      <c r="G88" s="144">
        <f>'3.2.2'!G88/'3.2.2.a'!$G$106</f>
        <v>1.8248549071581906E-2</v>
      </c>
      <c r="H88" s="144">
        <f>'3.2.2'!H88/'3.2.2.a'!$H$106</f>
        <v>3.1433279197786886E-2</v>
      </c>
      <c r="I88" s="144">
        <f>'3.2.2'!I88/'3.2.2.a'!$I$106</f>
        <v>3.5907564449916225E-2</v>
      </c>
      <c r="J88" s="144">
        <f>'3.2.2'!J88/'3.2.2.a'!$J$106</f>
        <v>2.3459264390920449E-2</v>
      </c>
      <c r="K88" s="144">
        <f>'3.2.2'!K88/'3.2.2.a'!$K$106</f>
        <v>2.4768355919188748E-2</v>
      </c>
      <c r="L88" s="144">
        <f>'3.2.2'!L88/'3.2.2.a'!$L$106</f>
        <v>2.1727727384403712E-2</v>
      </c>
      <c r="M88" s="144">
        <f>'3.2.2'!M88/'3.2.2.a'!$M$106</f>
        <v>1.5625644746049935E-2</v>
      </c>
      <c r="N88" s="144">
        <f>'3.2.2'!N88/'3.2.2.a'!$N$106</f>
        <v>2.0713178365744208E-2</v>
      </c>
    </row>
    <row r="89" spans="1:14" ht="20" customHeight="1" x14ac:dyDescent="0.2">
      <c r="A89" s="21">
        <v>14113</v>
      </c>
      <c r="B89" s="22" t="s">
        <v>293</v>
      </c>
      <c r="C89" s="144">
        <f>'3.2.2'!C89/'3.2.2.a'!$C$106</f>
        <v>1.8085533773310819E-2</v>
      </c>
      <c r="D89" s="144">
        <f>'3.2.2'!D89/'3.2.2.a'!$D$106</f>
        <v>1.2598429826656146E-2</v>
      </c>
      <c r="E89" s="144">
        <f>'3.2.2'!E89/'3.2.2.a'!$E$106</f>
        <v>1.3464737463743654E-2</v>
      </c>
      <c r="F89" s="144">
        <f>'3.2.2'!F89/'3.2.2.a'!$F$106</f>
        <v>1.1235041633568758E-2</v>
      </c>
      <c r="G89" s="144">
        <f>'3.2.2'!G89/'3.2.2.a'!$G$106</f>
        <v>9.6300627163607832E-3</v>
      </c>
      <c r="H89" s="144">
        <f>'3.2.2'!H89/'3.2.2.a'!$H$106</f>
        <v>1.5372335735279253E-2</v>
      </c>
      <c r="I89" s="144">
        <f>'3.2.2'!I89/'3.2.2.a'!$I$106</f>
        <v>1.1604302384613092E-2</v>
      </c>
      <c r="J89" s="144">
        <f>'3.2.2'!J89/'3.2.2.a'!$J$106</f>
        <v>6.6700158094053713E-3</v>
      </c>
      <c r="K89" s="144">
        <f>'3.2.2'!K89/'3.2.2.a'!$K$106</f>
        <v>7.2541672337479235E-3</v>
      </c>
      <c r="L89" s="144">
        <f>'3.2.2'!L89/'3.2.2.a'!$L$106</f>
        <v>5.3257252411954524E-3</v>
      </c>
      <c r="M89" s="144">
        <f>'3.2.2'!M89/'3.2.2.a'!$M$106</f>
        <v>4.1789713939500428E-3</v>
      </c>
      <c r="N89" s="144">
        <f>'3.2.2'!N89/'3.2.2.a'!$N$106</f>
        <v>3.4610812138410399E-3</v>
      </c>
    </row>
    <row r="90" spans="1:14" ht="20" customHeight="1" x14ac:dyDescent="0.2">
      <c r="A90" s="21">
        <v>1412</v>
      </c>
      <c r="B90" s="22" t="s">
        <v>294</v>
      </c>
      <c r="C90" s="144">
        <f>'3.2.2'!C90/'3.2.2.a'!$C$106</f>
        <v>5.767802068920881E-3</v>
      </c>
      <c r="D90" s="144">
        <f>'3.2.2'!D90/'3.2.2.a'!$D$106</f>
        <v>4.5618955935542186E-3</v>
      </c>
      <c r="E90" s="144">
        <f>'3.2.2'!E90/'3.2.2.a'!$E$106</f>
        <v>5.8206006766443191E-3</v>
      </c>
      <c r="F90" s="144">
        <f>'3.2.2'!F90/'3.2.2.a'!$F$106</f>
        <v>3.210713012839064E-3</v>
      </c>
      <c r="G90" s="144">
        <f>'3.2.2'!G90/'3.2.2.a'!$G$106</f>
        <v>3.2773625475566249E-3</v>
      </c>
      <c r="H90" s="144">
        <f>'3.2.2'!H90/'3.2.2.a'!$H$106</f>
        <v>2.0062360660226927E-3</v>
      </c>
      <c r="I90" s="144">
        <f>'3.2.2'!I90/'3.2.2.a'!$I$106</f>
        <v>4.616150845640872E-4</v>
      </c>
      <c r="J90" s="144">
        <f>'3.2.2'!J90/'3.2.2.a'!$J$106</f>
        <v>8.4867560529158304E-4</v>
      </c>
      <c r="K90" s="144">
        <f>'3.2.2'!K90/'3.2.2.a'!$K$106</f>
        <v>1.097104555506521E-3</v>
      </c>
      <c r="L90" s="144">
        <f>'3.2.2'!L90/'3.2.2.a'!$L$106</f>
        <v>2.8128558106494525E-3</v>
      </c>
      <c r="M90" s="144">
        <f>'3.2.2'!M90/'3.2.2.a'!$M$106</f>
        <v>8.9643282988343656E-4</v>
      </c>
      <c r="N90" s="144">
        <f>'3.2.2'!N90/'3.2.2.a'!$N$106</f>
        <v>5.0329520178581917E-3</v>
      </c>
    </row>
    <row r="91" spans="1:14" ht="20" customHeight="1" x14ac:dyDescent="0.2">
      <c r="A91" s="21">
        <v>1413</v>
      </c>
      <c r="B91" s="22" t="s">
        <v>295</v>
      </c>
      <c r="C91" s="144">
        <f>'3.2.2'!C91/'3.2.2.a'!$C$106</f>
        <v>0</v>
      </c>
      <c r="D91" s="144">
        <f>'3.2.2'!D91/'3.2.2.a'!$D$106</f>
        <v>0</v>
      </c>
      <c r="E91" s="144">
        <f>'3.2.2'!E91/'3.2.2.a'!$E$106</f>
        <v>0</v>
      </c>
      <c r="F91" s="144">
        <f>'3.2.2'!F91/'3.2.2.a'!$F$106</f>
        <v>0</v>
      </c>
      <c r="G91" s="144">
        <f>'3.2.2'!G91/'3.2.2.a'!$G$106</f>
        <v>0</v>
      </c>
      <c r="H91" s="144">
        <f>'3.2.2'!H91/'3.2.2.a'!$H$106</f>
        <v>0</v>
      </c>
      <c r="I91" s="144">
        <f>'3.2.2'!I91/'3.2.2.a'!$I$106</f>
        <v>0</v>
      </c>
      <c r="J91" s="144">
        <f>'3.2.2'!J91/'3.2.2.a'!$J$106</f>
        <v>0</v>
      </c>
      <c r="K91" s="144">
        <f>'3.2.2'!K91/'3.2.2.a'!$K$106</f>
        <v>0</v>
      </c>
      <c r="L91" s="144">
        <f>'3.2.2'!L91/'3.2.2.a'!$L$106</f>
        <v>0</v>
      </c>
      <c r="M91" s="144">
        <f>'3.2.2'!M91/'3.2.2.a'!$M$106</f>
        <v>0</v>
      </c>
      <c r="N91" s="144">
        <f>'3.2.2'!N91/'3.2.2.a'!$N$106</f>
        <v>0</v>
      </c>
    </row>
    <row r="92" spans="1:14" ht="20" customHeight="1" x14ac:dyDescent="0.2">
      <c r="A92" s="21">
        <v>1414</v>
      </c>
      <c r="B92" s="22" t="s">
        <v>296</v>
      </c>
      <c r="C92" s="144">
        <f>'3.2.2'!C92/'3.2.2.a'!$C$106</f>
        <v>0</v>
      </c>
      <c r="D92" s="144">
        <f>'3.2.2'!D92/'3.2.2.a'!$D$106</f>
        <v>0</v>
      </c>
      <c r="E92" s="144">
        <f>'3.2.2'!E92/'3.2.2.a'!$E$106</f>
        <v>0</v>
      </c>
      <c r="F92" s="144">
        <f>'3.2.2'!F92/'3.2.2.a'!$F$106</f>
        <v>0</v>
      </c>
      <c r="G92" s="144">
        <f>'3.2.2'!G92/'3.2.2.a'!$G$106</f>
        <v>0</v>
      </c>
      <c r="H92" s="144">
        <f>'3.2.2'!H92/'3.2.2.a'!$H$106</f>
        <v>0</v>
      </c>
      <c r="I92" s="144">
        <f>'3.2.2'!I92/'3.2.2.a'!$I$106</f>
        <v>0</v>
      </c>
      <c r="J92" s="144">
        <f>'3.2.2'!J92/'3.2.2.a'!$J$106</f>
        <v>0</v>
      </c>
      <c r="K92" s="144">
        <f>'3.2.2'!K92/'3.2.2.a'!$K$106</f>
        <v>0</v>
      </c>
      <c r="L92" s="144">
        <f>'3.2.2'!L92/'3.2.2.a'!$L$106</f>
        <v>0</v>
      </c>
      <c r="M92" s="144">
        <f>'3.2.2'!M92/'3.2.2.a'!$M$106</f>
        <v>0</v>
      </c>
      <c r="N92" s="144">
        <f>'3.2.2'!N92/'3.2.2.a'!$N$106</f>
        <v>0</v>
      </c>
    </row>
    <row r="93" spans="1:14" ht="20" customHeight="1" x14ac:dyDescent="0.2">
      <c r="A93" s="21">
        <v>1415</v>
      </c>
      <c r="B93" s="22" t="s">
        <v>466</v>
      </c>
      <c r="C93" s="144">
        <f>'3.2.2'!C93/'3.2.2.a'!$C$106</f>
        <v>8.2808100400787784E-3</v>
      </c>
      <c r="D93" s="144">
        <f>'3.2.2'!D93/'3.2.2.a'!$D$106</f>
        <v>6.9976924708994781E-3</v>
      </c>
      <c r="E93" s="144">
        <f>'3.2.2'!E93/'3.2.2.a'!$E$106</f>
        <v>7.7197093374519179E-3</v>
      </c>
      <c r="F93" s="144">
        <f>'3.2.2'!F93/'3.2.2.a'!$F$106</f>
        <v>1.0455000835260356E-2</v>
      </c>
      <c r="G93" s="144">
        <f>'3.2.2'!G93/'3.2.2.a'!$G$106</f>
        <v>7.1570206442326144E-3</v>
      </c>
      <c r="H93" s="144">
        <f>'3.2.2'!H93/'3.2.2.a'!$H$106</f>
        <v>5.2293775316401342E-3</v>
      </c>
      <c r="I93" s="144">
        <f>'3.2.2'!I93/'3.2.2.a'!$I$106</f>
        <v>6.9956474917120303E-3</v>
      </c>
      <c r="J93" s="144">
        <f>'3.2.2'!J93/'3.2.2.a'!$J$106</f>
        <v>9.3873095729498333E-3</v>
      </c>
      <c r="K93" s="144">
        <f>'3.2.2'!K93/'3.2.2.a'!$K$106</f>
        <v>1.1607613006949747E-2</v>
      </c>
      <c r="L93" s="144">
        <f>'3.2.2'!L93/'3.2.2.a'!$L$106</f>
        <v>2.0843853677724757E-2</v>
      </c>
      <c r="M93" s="144">
        <f>'3.2.2'!M93/'3.2.2.a'!$M$106</f>
        <v>8.2381593970297096E-3</v>
      </c>
      <c r="N93" s="144">
        <f>'3.2.2'!N93/'3.2.2.a'!$N$106</f>
        <v>1.1565093741563158E-2</v>
      </c>
    </row>
    <row r="94" spans="1:14" ht="20" customHeight="1" x14ac:dyDescent="0.2">
      <c r="A94" s="21">
        <v>1416</v>
      </c>
      <c r="B94" s="22" t="s">
        <v>297</v>
      </c>
      <c r="C94" s="144">
        <f>'3.2.2'!C94/'3.2.2.a'!$C$106</f>
        <v>0</v>
      </c>
      <c r="D94" s="144">
        <f>'3.2.2'!D94/'3.2.2.a'!$D$106</f>
        <v>0</v>
      </c>
      <c r="E94" s="144">
        <f>'3.2.2'!E94/'3.2.2.a'!$E$106</f>
        <v>0</v>
      </c>
      <c r="F94" s="144">
        <f>'3.2.2'!F94/'3.2.2.a'!$F$106</f>
        <v>0</v>
      </c>
      <c r="G94" s="144">
        <f>'3.2.2'!G94/'3.2.2.a'!$G$106</f>
        <v>0</v>
      </c>
      <c r="H94" s="144">
        <f>'3.2.2'!H94/'3.2.2.a'!$H$106</f>
        <v>0</v>
      </c>
      <c r="I94" s="144">
        <f>'3.2.2'!I94/'3.2.2.a'!$I$106</f>
        <v>0</v>
      </c>
      <c r="J94" s="144">
        <f>'3.2.2'!J94/'3.2.2.a'!$J$106</f>
        <v>0</v>
      </c>
      <c r="K94" s="144">
        <f>'3.2.2'!K94/'3.2.2.a'!$K$106</f>
        <v>0</v>
      </c>
      <c r="L94" s="144">
        <f>'3.2.2'!L94/'3.2.2.a'!$L$106</f>
        <v>0</v>
      </c>
      <c r="M94" s="144">
        <f>'3.2.2'!M94/'3.2.2.a'!$M$106</f>
        <v>0</v>
      </c>
      <c r="N94" s="144">
        <f>'3.2.2'!N94/'3.2.2.a'!$N$106</f>
        <v>0</v>
      </c>
    </row>
    <row r="95" spans="1:14" ht="20" customHeight="1" x14ac:dyDescent="0.2">
      <c r="A95" s="35">
        <v>142</v>
      </c>
      <c r="B95" s="36" t="s">
        <v>298</v>
      </c>
      <c r="C95" s="143">
        <f>'3.2.2'!C95/'3.2.2.a'!$C$106</f>
        <v>1.8844690311275768E-3</v>
      </c>
      <c r="D95" s="143">
        <f>'3.2.2'!D95/'3.2.2.a'!$D$106</f>
        <v>2.0178558967224526E-3</v>
      </c>
      <c r="E95" s="143">
        <f>'3.2.2'!E95/'3.2.2.a'!$E$106</f>
        <v>2.3368466655285E-3</v>
      </c>
      <c r="F95" s="143">
        <f>'3.2.2'!F95/'3.2.2.a'!$F$106</f>
        <v>2.221818450065543E-3</v>
      </c>
      <c r="G95" s="143">
        <f>'3.2.2'!G95/'3.2.2.a'!$G$106</f>
        <v>1.9888194608936949E-3</v>
      </c>
      <c r="H95" s="143">
        <f>'3.2.2'!H95/'3.2.2.a'!$H$106</f>
        <v>2.0438744515690766E-3</v>
      </c>
      <c r="I95" s="143">
        <f>'3.2.2'!I95/'3.2.2.a'!$I$106</f>
        <v>1.9163434830894153E-3</v>
      </c>
      <c r="J95" s="143">
        <f>'3.2.2'!J95/'3.2.2.a'!$J$106</f>
        <v>1.6727704856184366E-3</v>
      </c>
      <c r="K95" s="143">
        <f>'3.2.2'!K95/'3.2.2.a'!$K$106</f>
        <v>1.8339000993826367E-3</v>
      </c>
      <c r="L95" s="143">
        <f>'3.2.2'!L95/'3.2.2.a'!$L$106</f>
        <v>1.7471133550819441E-3</v>
      </c>
      <c r="M95" s="143">
        <f>'3.2.2'!M95/'3.2.2.a'!$M$106</f>
        <v>1.3141436086930032E-3</v>
      </c>
      <c r="N95" s="143">
        <f>'3.2.2'!N95/'3.2.2.a'!$N$106</f>
        <v>1.4251408221496887E-3</v>
      </c>
    </row>
    <row r="96" spans="1:14" ht="20" customHeight="1" x14ac:dyDescent="0.2">
      <c r="A96" s="21">
        <v>1421</v>
      </c>
      <c r="B96" s="22" t="s">
        <v>299</v>
      </c>
      <c r="C96" s="144">
        <f>'3.2.2'!C96/'3.2.2.a'!$C$106</f>
        <v>0</v>
      </c>
      <c r="D96" s="144">
        <f>'3.2.2'!D96/'3.2.2.a'!$D$106</f>
        <v>0</v>
      </c>
      <c r="E96" s="144">
        <f>'3.2.2'!E96/'3.2.2.a'!$E$106</f>
        <v>0</v>
      </c>
      <c r="F96" s="144">
        <f>'3.2.2'!F96/'3.2.2.a'!$F$106</f>
        <v>0</v>
      </c>
      <c r="G96" s="144">
        <f>'3.2.2'!G96/'3.2.2.a'!$G$106</f>
        <v>0</v>
      </c>
      <c r="H96" s="144">
        <f>'3.2.2'!H96/'3.2.2.a'!$H$106</f>
        <v>0</v>
      </c>
      <c r="I96" s="144">
        <f>'3.2.2'!I96/'3.2.2.a'!$I$106</f>
        <v>0</v>
      </c>
      <c r="J96" s="144">
        <f>'3.2.2'!J96/'3.2.2.a'!$J$106</f>
        <v>0</v>
      </c>
      <c r="K96" s="144">
        <f>'3.2.2'!K96/'3.2.2.a'!$K$106</f>
        <v>0</v>
      </c>
      <c r="L96" s="144">
        <f>'3.2.2'!L96/'3.2.2.a'!$L$106</f>
        <v>0</v>
      </c>
      <c r="M96" s="144">
        <f>'3.2.2'!M96/'3.2.2.a'!$M$106</f>
        <v>0</v>
      </c>
      <c r="N96" s="144">
        <f>'3.2.2'!N96/'3.2.2.a'!$N$106</f>
        <v>0</v>
      </c>
    </row>
    <row r="97" spans="1:14" ht="20" customHeight="1" x14ac:dyDescent="0.2">
      <c r="A97" s="21">
        <v>1422</v>
      </c>
      <c r="B97" s="22" t="s">
        <v>300</v>
      </c>
      <c r="C97" s="144">
        <f>'3.2.2'!C97/'3.2.2.a'!$C$106</f>
        <v>3.1889375431662647E-4</v>
      </c>
      <c r="D97" s="144">
        <f>'3.2.2'!D97/'3.2.2.a'!$D$106</f>
        <v>3.7799244490768861E-4</v>
      </c>
      <c r="E97" s="144">
        <f>'3.2.2'!E97/'3.2.2.a'!$E$106</f>
        <v>3.9160235075891633E-4</v>
      </c>
      <c r="F97" s="144">
        <f>'3.2.2'!F97/'3.2.2.a'!$F$106</f>
        <v>3.7822402973655835E-4</v>
      </c>
      <c r="G97" s="144">
        <f>'3.2.2'!G97/'3.2.2.a'!$G$106</f>
        <v>3.6936420660628314E-4</v>
      </c>
      <c r="H97" s="144">
        <f>'3.2.2'!H97/'3.2.2.a'!$H$106</f>
        <v>3.7822987055410743E-4</v>
      </c>
      <c r="I97" s="144">
        <f>'3.2.2'!I97/'3.2.2.a'!$I$106</f>
        <v>2.5102932301675711E-4</v>
      </c>
      <c r="J97" s="144">
        <f>'3.2.2'!J97/'3.2.2.a'!$J$106</f>
        <v>2.5810030222251149E-4</v>
      </c>
      <c r="K97" s="144">
        <f>'3.2.2'!K97/'3.2.2.a'!$K$106</f>
        <v>2.7919783150282099E-4</v>
      </c>
      <c r="L97" s="144">
        <f>'3.2.2'!L97/'3.2.2.a'!$L$106</f>
        <v>2.6676970444833097E-4</v>
      </c>
      <c r="M97" s="144">
        <f>'3.2.2'!M97/'3.2.2.a'!$M$106</f>
        <v>2.1312780697585506E-4</v>
      </c>
      <c r="N97" s="144">
        <f>'3.2.2'!N97/'3.2.2.a'!$N$106</f>
        <v>2.1465902542660913E-4</v>
      </c>
    </row>
    <row r="98" spans="1:14" ht="20" customHeight="1" x14ac:dyDescent="0.2">
      <c r="A98" s="21">
        <v>1423</v>
      </c>
      <c r="B98" s="22" t="s">
        <v>301</v>
      </c>
      <c r="C98" s="144">
        <f>'3.2.2'!C98/'3.2.2.a'!$C$106</f>
        <v>1.5655752768109501E-3</v>
      </c>
      <c r="D98" s="144">
        <f>'3.2.2'!D98/'3.2.2.a'!$D$106</f>
        <v>1.6398634518147641E-3</v>
      </c>
      <c r="E98" s="144">
        <f>'3.2.2'!E98/'3.2.2.a'!$E$106</f>
        <v>1.9452443147695833E-3</v>
      </c>
      <c r="F98" s="144">
        <f>'3.2.2'!F98/'3.2.2.a'!$F$106</f>
        <v>1.8435944203289846E-3</v>
      </c>
      <c r="G98" s="144">
        <f>'3.2.2'!G98/'3.2.2.a'!$G$106</f>
        <v>1.6194552542874113E-3</v>
      </c>
      <c r="H98" s="144">
        <f>'3.2.2'!H98/'3.2.2.a'!$H$106</f>
        <v>1.6656445810149692E-3</v>
      </c>
      <c r="I98" s="144">
        <f>'3.2.2'!I98/'3.2.2.a'!$I$106</f>
        <v>1.6653141600726582E-3</v>
      </c>
      <c r="J98" s="144">
        <f>'3.2.2'!J98/'3.2.2.a'!$J$106</f>
        <v>1.414670183395925E-3</v>
      </c>
      <c r="K98" s="144">
        <f>'3.2.2'!K98/'3.2.2.a'!$K$106</f>
        <v>1.5547022678798156E-3</v>
      </c>
      <c r="L98" s="144">
        <f>'3.2.2'!L98/'3.2.2.a'!$L$106</f>
        <v>1.480343650633613E-3</v>
      </c>
      <c r="M98" s="144">
        <f>'3.2.2'!M98/'3.2.2.a'!$M$106</f>
        <v>1.1010158017171481E-3</v>
      </c>
      <c r="N98" s="144">
        <f>'3.2.2'!N98/'3.2.2.a'!$N$106</f>
        <v>1.2104817967230792E-3</v>
      </c>
    </row>
    <row r="99" spans="1:14" ht="20" customHeight="1" x14ac:dyDescent="0.2">
      <c r="A99" s="21">
        <v>1424</v>
      </c>
      <c r="B99" s="22" t="s">
        <v>302</v>
      </c>
      <c r="C99" s="144">
        <f>'3.2.2'!C99/'3.2.2.a'!$C$106</f>
        <v>0</v>
      </c>
      <c r="D99" s="144">
        <f>'3.2.2'!D99/'3.2.2.a'!$D$106</f>
        <v>0</v>
      </c>
      <c r="E99" s="144">
        <f>'3.2.2'!E99/'3.2.2.a'!$E$106</f>
        <v>0</v>
      </c>
      <c r="F99" s="144">
        <f>'3.2.2'!F99/'3.2.2.a'!$F$106</f>
        <v>0</v>
      </c>
      <c r="G99" s="144">
        <f>'3.2.2'!G99/'3.2.2.a'!$G$106</f>
        <v>0</v>
      </c>
      <c r="H99" s="144">
        <f>'3.2.2'!H99/'3.2.2.a'!$H$106</f>
        <v>0</v>
      </c>
      <c r="I99" s="144">
        <f>'3.2.2'!I99/'3.2.2.a'!$I$106</f>
        <v>0</v>
      </c>
      <c r="J99" s="144">
        <f>'3.2.2'!J99/'3.2.2.a'!$J$106</f>
        <v>0</v>
      </c>
      <c r="K99" s="144">
        <f>'3.2.2'!K99/'3.2.2.a'!$K$106</f>
        <v>0</v>
      </c>
      <c r="L99" s="144">
        <f>'3.2.2'!L99/'3.2.2.a'!$L$106</f>
        <v>0</v>
      </c>
      <c r="M99" s="144">
        <f>'3.2.2'!M99/'3.2.2.a'!$M$106</f>
        <v>0</v>
      </c>
      <c r="N99" s="144">
        <f>'3.2.2'!N99/'3.2.2.a'!$N$106</f>
        <v>0</v>
      </c>
    </row>
    <row r="100" spans="1:14" ht="20" customHeight="1" x14ac:dyDescent="0.2">
      <c r="A100" s="35">
        <v>143</v>
      </c>
      <c r="B100" s="36" t="s">
        <v>303</v>
      </c>
      <c r="C100" s="143">
        <f>'3.2.2'!C100/'3.2.2.a'!$C$106</f>
        <v>2.9614615343373017E-3</v>
      </c>
      <c r="D100" s="143">
        <f>'3.2.2'!D100/'3.2.2.a'!$D$106</f>
        <v>3.2692098260389524E-3</v>
      </c>
      <c r="E100" s="143">
        <f>'3.2.2'!E100/'3.2.2.a'!$E$106</f>
        <v>5.9857902400348101E-3</v>
      </c>
      <c r="F100" s="143">
        <f>'3.2.2'!F100/'3.2.2.a'!$F$106</f>
        <v>4.9242948271622563E-3</v>
      </c>
      <c r="G100" s="143">
        <f>'3.2.2'!G100/'3.2.2.a'!$G$106</f>
        <v>3.9847157852105743E-3</v>
      </c>
      <c r="H100" s="143">
        <f>'3.2.2'!H100/'3.2.2.a'!$H$106</f>
        <v>3.5565318334807427E-3</v>
      </c>
      <c r="I100" s="143">
        <f>'3.2.2'!I100/'3.2.2.a'!$I$106</f>
        <v>7.4524382060852474E-3</v>
      </c>
      <c r="J100" s="143">
        <f>'3.2.2'!J100/'3.2.2.a'!$J$106</f>
        <v>7.0223799328780869E-3</v>
      </c>
      <c r="K100" s="143">
        <f>'3.2.2'!K100/'3.2.2.a'!$K$106</f>
        <v>5.2173977388062301E-3</v>
      </c>
      <c r="L100" s="143">
        <f>'3.2.2'!L100/'3.2.2.a'!$L$106</f>
        <v>4.052369811574595E-3</v>
      </c>
      <c r="M100" s="143">
        <f>'3.2.2'!M100/'3.2.2.a'!$M$106</f>
        <v>3.80549100666277E-3</v>
      </c>
      <c r="N100" s="143">
        <f>'3.2.2'!N100/'3.2.2.a'!$N$106</f>
        <v>4.108292412057621E-3</v>
      </c>
    </row>
    <row r="101" spans="1:14" ht="20" customHeight="1" x14ac:dyDescent="0.2">
      <c r="A101" s="35">
        <v>144</v>
      </c>
      <c r="B101" s="36" t="s">
        <v>304</v>
      </c>
      <c r="C101" s="143">
        <f>'3.2.2'!C101/'3.2.2.a'!$C$106</f>
        <v>2.0361236756979879E-3</v>
      </c>
      <c r="D101" s="143">
        <f>'3.2.2'!D101/'3.2.2.a'!$D$106</f>
        <v>1.6763871404507193E-3</v>
      </c>
      <c r="E101" s="143">
        <f>'3.2.2'!E101/'3.2.2.a'!$E$106</f>
        <v>4.384387611540347E-3</v>
      </c>
      <c r="F101" s="143">
        <f>'3.2.2'!F101/'3.2.2.a'!$F$106</f>
        <v>2.6585069997874938E-3</v>
      </c>
      <c r="G101" s="143">
        <f>'3.2.2'!G101/'3.2.2.a'!$G$106</f>
        <v>2.0305031363432096E-3</v>
      </c>
      <c r="H101" s="143">
        <f>'3.2.2'!H101/'3.2.2.a'!$H$106</f>
        <v>4.059579864187971E-3</v>
      </c>
      <c r="I101" s="143">
        <f>'3.2.2'!I101/'3.2.2.a'!$I$106</f>
        <v>2.4166843244363668E-3</v>
      </c>
      <c r="J101" s="143">
        <f>'3.2.2'!J101/'3.2.2.a'!$J$106</f>
        <v>-1.1762834891159788E-3</v>
      </c>
      <c r="K101" s="143">
        <f>'3.2.2'!K101/'3.2.2.a'!$K$106</f>
        <v>2.3006166345737474E-3</v>
      </c>
      <c r="L101" s="143">
        <f>'3.2.2'!L101/'3.2.2.a'!$L$106</f>
        <v>4.765881308316228E-3</v>
      </c>
      <c r="M101" s="143">
        <f>'3.2.2'!M101/'3.2.2.a'!$M$106</f>
        <v>7.7629765576854191E-3</v>
      </c>
      <c r="N101" s="143">
        <f>'3.2.2'!N101/'3.2.2.a'!$N$106</f>
        <v>3.2351484568021852E-3</v>
      </c>
    </row>
    <row r="102" spans="1:14" ht="20" customHeight="1" x14ac:dyDescent="0.2">
      <c r="A102" s="21">
        <v>1441</v>
      </c>
      <c r="B102" s="22" t="s">
        <v>286</v>
      </c>
      <c r="C102" s="144">
        <f>'3.2.2'!C102/'3.2.2.a'!$C$106</f>
        <v>1.8020363734367311E-3</v>
      </c>
      <c r="D102" s="144">
        <f>'3.2.2'!D102/'3.2.2.a'!$D$106</f>
        <v>1.4379199149411547E-3</v>
      </c>
      <c r="E102" s="144">
        <f>'3.2.2'!E102/'3.2.2.a'!$E$106</f>
        <v>2.5935180891633225E-3</v>
      </c>
      <c r="F102" s="144">
        <f>'3.2.2'!F102/'3.2.2.a'!$F$106</f>
        <v>2.173038117341093E-3</v>
      </c>
      <c r="G102" s="144">
        <f>'3.2.2'!G102/'3.2.2.a'!$G$106</f>
        <v>1.1411024198068405E-3</v>
      </c>
      <c r="H102" s="144">
        <f>'3.2.2'!H102/'3.2.2.a'!$H$106</f>
        <v>3.1436551180770772E-3</v>
      </c>
      <c r="I102" s="144">
        <f>'3.2.2'!I102/'3.2.2.a'!$I$106</f>
        <v>2.0117321667473772E-3</v>
      </c>
      <c r="J102" s="144">
        <f>'3.2.2'!J102/'3.2.2.a'!$J$106</f>
        <v>-1.521184676422172E-3</v>
      </c>
      <c r="K102" s="144">
        <f>'3.2.2'!K102/'3.2.2.a'!$K$106</f>
        <v>1.9080465804514788E-3</v>
      </c>
      <c r="L102" s="144">
        <f>'3.2.2'!L102/'3.2.2.a'!$L$106</f>
        <v>4.4106681120175024E-3</v>
      </c>
      <c r="M102" s="144">
        <f>'3.2.2'!M102/'3.2.2.a'!$M$106</f>
        <v>7.4356156800825966E-3</v>
      </c>
      <c r="N102" s="144">
        <f>'3.2.2'!N102/'3.2.2.a'!$N$106</f>
        <v>3.046205207751838E-3</v>
      </c>
    </row>
    <row r="103" spans="1:14" ht="20" customHeight="1" x14ac:dyDescent="0.2">
      <c r="A103" s="21">
        <v>1442</v>
      </c>
      <c r="B103" s="22" t="s">
        <v>287</v>
      </c>
      <c r="C103" s="144">
        <f>'3.2.2'!C103/'3.2.2.a'!$C$106</f>
        <v>2.3408730226125735E-4</v>
      </c>
      <c r="D103" s="144">
        <f>'3.2.2'!D103/'3.2.2.a'!$D$106</f>
        <v>2.3846722550956474E-4</v>
      </c>
      <c r="E103" s="144">
        <f>'3.2.2'!E103/'3.2.2.a'!$E$106</f>
        <v>1.7908695223770239E-3</v>
      </c>
      <c r="F103" s="144">
        <f>'3.2.2'!F103/'3.2.2.a'!$F$106</f>
        <v>4.854688824464014E-4</v>
      </c>
      <c r="G103" s="144">
        <f>'3.2.2'!G103/'3.2.2.a'!$G$106</f>
        <v>8.8940071653636913E-4</v>
      </c>
      <c r="H103" s="144">
        <f>'3.2.2'!H103/'3.2.2.a'!$H$106</f>
        <v>9.1592474611089424E-4</v>
      </c>
      <c r="I103" s="144">
        <f>'3.2.2'!I103/'3.2.2.a'!$I$106</f>
        <v>4.0495215768898989E-4</v>
      </c>
      <c r="J103" s="144">
        <f>'3.2.2'!J103/'3.2.2.a'!$J$106</f>
        <v>3.449011873061935E-4</v>
      </c>
      <c r="K103" s="144">
        <f>'3.2.2'!K103/'3.2.2.a'!$K$106</f>
        <v>3.9257005412226853E-4</v>
      </c>
      <c r="L103" s="144">
        <f>'3.2.2'!L103/'3.2.2.a'!$L$106</f>
        <v>3.5521319629872581E-4</v>
      </c>
      <c r="M103" s="144">
        <f>'3.2.2'!M103/'3.2.2.a'!$M$106</f>
        <v>3.273608776028224E-4</v>
      </c>
      <c r="N103" s="144">
        <f>'3.2.2'!N103/'3.2.2.a'!$N$106</f>
        <v>1.8894324905034741E-4</v>
      </c>
    </row>
    <row r="104" spans="1:14" ht="20" customHeight="1" x14ac:dyDescent="0.2">
      <c r="A104" s="35">
        <v>145</v>
      </c>
      <c r="B104" s="36" t="s">
        <v>305</v>
      </c>
      <c r="C104" s="143">
        <f>'3.2.2'!C104/'3.2.2.a'!$C$106</f>
        <v>0</v>
      </c>
      <c r="D104" s="143">
        <f>'3.2.2'!D104/'3.2.2.a'!$D$106</f>
        <v>0</v>
      </c>
      <c r="E104" s="143">
        <f>'3.2.2'!E104/'3.2.2.a'!$E$106</f>
        <v>0</v>
      </c>
      <c r="F104" s="143">
        <f>'3.2.2'!F104/'3.2.2.a'!$F$106</f>
        <v>0</v>
      </c>
      <c r="G104" s="143">
        <f>'3.2.2'!G104/'3.2.2.a'!$G$106</f>
        <v>0</v>
      </c>
      <c r="H104" s="143">
        <f>'3.2.2'!H104/'3.2.2.a'!$H$106</f>
        <v>0</v>
      </c>
      <c r="I104" s="143">
        <f>'3.2.2'!I104/'3.2.2.a'!$I$106</f>
        <v>0</v>
      </c>
      <c r="J104" s="143">
        <f>'3.2.2'!J104/'3.2.2.a'!$J$106</f>
        <v>0</v>
      </c>
      <c r="K104" s="143">
        <f>'3.2.2'!K104/'3.2.2.a'!$K$106</f>
        <v>0</v>
      </c>
      <c r="L104" s="143">
        <f>'3.2.2'!L104/'3.2.2.a'!$L$106</f>
        <v>0</v>
      </c>
      <c r="M104" s="143">
        <f>'3.2.2'!M104/'3.2.2.a'!$M$106</f>
        <v>0</v>
      </c>
      <c r="N104" s="143">
        <f>'3.2.2'!N104/'3.2.2.a'!$N$106</f>
        <v>0</v>
      </c>
    </row>
    <row r="105" spans="1:14" s="114" customFormat="1" ht="20" customHeight="1" x14ac:dyDescent="0.2">
      <c r="A105" s="125" t="s">
        <v>255</v>
      </c>
      <c r="B105" s="126"/>
      <c r="C105" s="146"/>
      <c r="D105" s="146"/>
      <c r="E105" s="146"/>
      <c r="F105" s="146"/>
      <c r="G105" s="146"/>
      <c r="H105" s="146"/>
      <c r="I105" s="146"/>
      <c r="J105" s="146"/>
      <c r="K105" s="146"/>
      <c r="L105" s="146"/>
      <c r="M105" s="146"/>
      <c r="N105" s="146"/>
    </row>
    <row r="106" spans="1:14" s="114" customFormat="1" ht="20" customHeight="1" x14ac:dyDescent="0.2">
      <c r="A106" s="84" t="s">
        <v>238</v>
      </c>
      <c r="B106" s="85" t="s">
        <v>839</v>
      </c>
      <c r="C106" s="205">
        <v>3885847</v>
      </c>
      <c r="D106" s="205">
        <v>4376382</v>
      </c>
      <c r="E106" s="205">
        <v>4814760</v>
      </c>
      <c r="F106" s="205">
        <v>5331619</v>
      </c>
      <c r="G106" s="205">
        <v>5778953</v>
      </c>
      <c r="H106" s="205">
        <v>5995787</v>
      </c>
      <c r="I106" s="205">
        <v>6269328</v>
      </c>
      <c r="J106" s="205">
        <v>6585478.9999999898</v>
      </c>
      <c r="K106" s="205">
        <v>7004141</v>
      </c>
      <c r="L106" s="205">
        <v>7389131</v>
      </c>
      <c r="M106" s="205">
        <v>7467615</v>
      </c>
      <c r="N106" s="205">
        <v>8679490</v>
      </c>
    </row>
    <row r="107" spans="1:14" ht="20" customHeight="1" x14ac:dyDescent="0.2">
      <c r="A107" s="102" t="s">
        <v>587</v>
      </c>
    </row>
    <row r="108" spans="1:14" ht="20" customHeight="1" x14ac:dyDescent="0.2">
      <c r="A108" s="102" t="s">
        <v>846</v>
      </c>
    </row>
    <row r="109" spans="1:14" ht="20" customHeight="1" x14ac:dyDescent="0.2">
      <c r="A109" s="102" t="s">
        <v>588</v>
      </c>
    </row>
    <row r="110" spans="1:14" ht="20" customHeight="1" x14ac:dyDescent="0.2">
      <c r="A110" s="102" t="s">
        <v>797</v>
      </c>
    </row>
    <row r="111" spans="1:14" ht="20" customHeight="1" x14ac:dyDescent="0.2">
      <c r="A111" s="102" t="s">
        <v>651</v>
      </c>
    </row>
    <row r="112" spans="1:14" ht="20" customHeight="1" x14ac:dyDescent="0.2">
      <c r="A112" s="102" t="s">
        <v>623</v>
      </c>
    </row>
    <row r="113" spans="1:1" ht="20" customHeight="1" x14ac:dyDescent="0.2">
      <c r="A113" s="102" t="s">
        <v>603</v>
      </c>
    </row>
    <row r="114" spans="1:1" ht="20" customHeight="1" x14ac:dyDescent="0.2">
      <c r="A114" s="102" t="s">
        <v>649</v>
      </c>
    </row>
    <row r="115" spans="1:1" ht="20" customHeight="1" x14ac:dyDescent="0.2">
      <c r="A115" s="102" t="s">
        <v>840</v>
      </c>
    </row>
  </sheetData>
  <mergeCells count="1">
    <mergeCell ref="A4:B4"/>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83"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A8270-4234-4E5C-AA71-C002A24D19EA}">
  <sheetPr codeName="Planilha32"/>
  <dimension ref="A1:N115"/>
  <sheetViews>
    <sheetView showGridLines="0" zoomScaleNormal="100" workbookViewId="0">
      <pane xSplit="2" ySplit="4" topLeftCell="G5" activePane="bottomRight" state="frozen"/>
      <selection activeCell="A54" sqref="A54"/>
      <selection pane="topRight" activeCell="A54" sqref="A54"/>
      <selection pane="bottomLeft" activeCell="A54" sqref="A54"/>
      <selection pane="bottomRight" activeCell="A3" sqref="A3"/>
    </sheetView>
  </sheetViews>
  <sheetFormatPr baseColWidth="10" defaultColWidth="9.1640625" defaultRowHeight="20" customHeight="1" x14ac:dyDescent="0.2"/>
  <cols>
    <col min="1" max="1" width="10.1640625" style="31" customWidth="1"/>
    <col min="2" max="2" width="95.33203125" style="31" bestFit="1" customWidth="1"/>
    <col min="3" max="14" width="10.6640625" style="31" customWidth="1"/>
    <col min="15" max="16384" width="9.1640625" style="31"/>
  </cols>
  <sheetData>
    <row r="1" spans="1:14" ht="20" customHeight="1" x14ac:dyDescent="0.2">
      <c r="A1" s="96" t="s">
        <v>780</v>
      </c>
    </row>
    <row r="2" spans="1:14" ht="20" customHeight="1" x14ac:dyDescent="0.2">
      <c r="A2" s="96" t="s">
        <v>668</v>
      </c>
    </row>
    <row r="4" spans="1:14" s="103" customFormat="1" ht="20" customHeight="1" x14ac:dyDescent="0.2">
      <c r="A4" s="333" t="s">
        <v>652</v>
      </c>
      <c r="B4" s="333"/>
      <c r="C4" s="24">
        <v>2010</v>
      </c>
      <c r="D4" s="24">
        <v>2011</v>
      </c>
      <c r="E4" s="24">
        <v>2012</v>
      </c>
      <c r="F4" s="24">
        <v>2013</v>
      </c>
      <c r="G4" s="24">
        <v>2014</v>
      </c>
      <c r="H4" s="24">
        <v>2015</v>
      </c>
      <c r="I4" s="24">
        <v>2016</v>
      </c>
      <c r="J4" s="24">
        <v>2017</v>
      </c>
      <c r="K4" s="24">
        <v>2018</v>
      </c>
      <c r="L4" s="24">
        <v>2019</v>
      </c>
      <c r="M4" s="24">
        <v>2020</v>
      </c>
      <c r="N4" s="24">
        <v>2021</v>
      </c>
    </row>
    <row r="5" spans="1:14" ht="20" customHeight="1" x14ac:dyDescent="0.2">
      <c r="A5" s="18">
        <v>1</v>
      </c>
      <c r="B5" s="19" t="s">
        <v>814</v>
      </c>
      <c r="C5" s="93">
        <f>'3.2.3'!C5/'3.2.3.a'!$C$106</f>
        <v>0.12283374349275591</v>
      </c>
      <c r="D5" s="93">
        <f>'3.2.3'!D5/'3.2.3.a'!$D$106</f>
        <v>0.12130179731780066</v>
      </c>
      <c r="E5" s="93">
        <f>'3.2.3'!E5/'3.2.3.a'!$E$106</f>
        <v>0.12057632410910646</v>
      </c>
      <c r="F5" s="93">
        <f>'3.2.3'!F5/'3.2.3.a'!$F$106</f>
        <v>0.1205669757332381</v>
      </c>
      <c r="G5" s="93">
        <f>'3.2.3'!G5/'3.2.3.a'!$G$106</f>
        <v>0.12006262612285153</v>
      </c>
      <c r="H5" s="93">
        <f>'3.2.3'!H5/'3.2.3.a'!$H$106</f>
        <v>0.12224502849328275</v>
      </c>
      <c r="I5" s="93">
        <f>'3.2.3'!I5/'3.2.3.a'!$I$106</f>
        <v>0.12219847434807179</v>
      </c>
      <c r="J5" s="93">
        <f>'3.2.3'!J5/'3.2.3.a'!$J$106</f>
        <v>0.12157219232691294</v>
      </c>
      <c r="K5" s="93">
        <f>'3.2.3'!K5/'3.2.3.a'!$K$106</f>
        <v>0.12243352362137569</v>
      </c>
      <c r="L5" s="93">
        <f>'3.2.3'!L5/'3.2.3.a'!$L$106</f>
        <v>0.12508220424582409</v>
      </c>
      <c r="M5" s="93">
        <f>'3.2.3'!M5/'3.2.3.a'!$M$106</f>
        <v>0.13058750539084579</v>
      </c>
      <c r="N5" s="93">
        <f>'3.2.3'!N5/'3.2.3.a'!$N$106</f>
        <v>0.13343277937302295</v>
      </c>
    </row>
    <row r="6" spans="1:14" ht="20" customHeight="1" x14ac:dyDescent="0.2">
      <c r="A6" s="32">
        <v>11</v>
      </c>
      <c r="B6" s="33" t="s">
        <v>242</v>
      </c>
      <c r="C6" s="207">
        <f>'3.2.3'!C6/'3.2.3.a'!$C$106</f>
        <v>7.7587101180559753E-2</v>
      </c>
      <c r="D6" s="207">
        <f>'3.2.3'!D6/'3.2.3.a'!$D$106</f>
        <v>7.6557976086442436E-2</v>
      </c>
      <c r="E6" s="207">
        <f>'3.2.3'!E6/'3.2.3.a'!$E$106</f>
        <v>7.6725806692208548E-2</v>
      </c>
      <c r="F6" s="207">
        <f>'3.2.3'!F6/'3.2.3.a'!$F$106</f>
        <v>7.7053365497583015E-2</v>
      </c>
      <c r="G6" s="207">
        <f>'3.2.3'!G6/'3.2.3.a'!$G$106</f>
        <v>7.5707793794746167E-2</v>
      </c>
      <c r="H6" s="207">
        <f>'3.2.3'!H6/'3.2.3.a'!$H$106</f>
        <v>7.6110731985632715E-2</v>
      </c>
      <c r="I6" s="207">
        <f>'3.2.3'!I6/'3.2.3.a'!$I$106</f>
        <v>7.631542299094575E-2</v>
      </c>
      <c r="J6" s="207">
        <f>'3.2.3'!J6/'3.2.3.a'!$J$106</f>
        <v>7.7673814699556504E-2</v>
      </c>
      <c r="K6" s="207">
        <f>'3.2.3'!K6/'3.2.3.a'!$K$106</f>
        <v>7.8745558787361641E-2</v>
      </c>
      <c r="L6" s="207">
        <f>'3.2.3'!L6/'3.2.3.a'!$L$106</f>
        <v>7.9677456831649091E-2</v>
      </c>
      <c r="M6" s="207">
        <f>'3.2.3'!M6/'3.2.3.a'!$M$106</f>
        <v>8.0643328624838057E-2</v>
      </c>
      <c r="N6" s="207">
        <f>'3.2.3'!N6/'3.2.3.a'!$N$106</f>
        <v>8.6547171805493178E-2</v>
      </c>
    </row>
    <row r="7" spans="1:14" ht="20" customHeight="1" x14ac:dyDescent="0.2">
      <c r="A7" s="35">
        <v>111</v>
      </c>
      <c r="B7" s="36" t="s">
        <v>256</v>
      </c>
      <c r="C7" s="143">
        <f>'3.2.3'!C7/'3.2.3.a'!$C$106</f>
        <v>0</v>
      </c>
      <c r="D7" s="143">
        <f>'3.2.3'!D7/'3.2.3.a'!$D$106</f>
        <v>0</v>
      </c>
      <c r="E7" s="143">
        <f>'3.2.3'!E7/'3.2.3.a'!$E$106</f>
        <v>0</v>
      </c>
      <c r="F7" s="143">
        <f>'3.2.3'!F7/'3.2.3.a'!$F$106</f>
        <v>0</v>
      </c>
      <c r="G7" s="143">
        <f>'3.2.3'!G7/'3.2.3.a'!$G$106</f>
        <v>0</v>
      </c>
      <c r="H7" s="143">
        <f>'3.2.3'!H7/'3.2.3.a'!$H$106</f>
        <v>0</v>
      </c>
      <c r="I7" s="143">
        <f>'3.2.3'!I7/'3.2.3.a'!$I$106</f>
        <v>0</v>
      </c>
      <c r="J7" s="143">
        <f>'3.2.3'!J7/'3.2.3.a'!$J$106</f>
        <v>0</v>
      </c>
      <c r="K7" s="143">
        <f>'3.2.3'!K7/'3.2.3.a'!$K$106</f>
        <v>0</v>
      </c>
      <c r="L7" s="143">
        <f>'3.2.3'!L7/'3.2.3.a'!$L$106</f>
        <v>0</v>
      </c>
      <c r="M7" s="143">
        <f>'3.2.3'!M7/'3.2.3.a'!$M$106</f>
        <v>0</v>
      </c>
      <c r="N7" s="143">
        <f>'3.2.3'!N7/'3.2.3.a'!$N$106</f>
        <v>0</v>
      </c>
    </row>
    <row r="8" spans="1:14" s="41" customFormat="1" ht="20" customHeight="1" x14ac:dyDescent="0.2">
      <c r="A8" s="38">
        <v>1111</v>
      </c>
      <c r="B8" s="39" t="s">
        <v>430</v>
      </c>
      <c r="C8" s="208">
        <f>'3.2.3'!C8/'3.2.3.a'!$C$106</f>
        <v>0</v>
      </c>
      <c r="D8" s="208">
        <f>'3.2.3'!D8/'3.2.3.a'!$D$106</f>
        <v>0</v>
      </c>
      <c r="E8" s="208">
        <f>'3.2.3'!E8/'3.2.3.a'!$E$106</f>
        <v>0</v>
      </c>
      <c r="F8" s="208">
        <f>'3.2.3'!F8/'3.2.3.a'!$F$106</f>
        <v>0</v>
      </c>
      <c r="G8" s="208">
        <f>'3.2.3'!G8/'3.2.3.a'!$G$106</f>
        <v>0</v>
      </c>
      <c r="H8" s="208">
        <f>'3.2.3'!H8/'3.2.3.a'!$H$106</f>
        <v>0</v>
      </c>
      <c r="I8" s="208">
        <f>'3.2.3'!I8/'3.2.3.a'!$I$106</f>
        <v>0</v>
      </c>
      <c r="J8" s="208">
        <f>'3.2.3'!J8/'3.2.3.a'!$J$106</f>
        <v>0</v>
      </c>
      <c r="K8" s="208">
        <f>'3.2.3'!K8/'3.2.3.a'!$K$106</f>
        <v>0</v>
      </c>
      <c r="L8" s="208">
        <f>'3.2.3'!L8/'3.2.3.a'!$L$106</f>
        <v>0</v>
      </c>
      <c r="M8" s="208">
        <f>'3.2.3'!M8/'3.2.3.a'!$M$106</f>
        <v>0</v>
      </c>
      <c r="N8" s="208">
        <f>'3.2.3'!N8/'3.2.3.a'!$N$106</f>
        <v>0</v>
      </c>
    </row>
    <row r="9" spans="1:14" ht="20" customHeight="1" x14ac:dyDescent="0.2">
      <c r="A9" s="38">
        <v>1112</v>
      </c>
      <c r="B9" s="39" t="s">
        <v>431</v>
      </c>
      <c r="C9" s="208">
        <f>'3.2.3'!C9/'3.2.3.a'!$C$106</f>
        <v>0</v>
      </c>
      <c r="D9" s="208">
        <f>'3.2.3'!D9/'3.2.3.a'!$D$106</f>
        <v>0</v>
      </c>
      <c r="E9" s="208">
        <f>'3.2.3'!E9/'3.2.3.a'!$E$106</f>
        <v>0</v>
      </c>
      <c r="F9" s="208">
        <f>'3.2.3'!F9/'3.2.3.a'!$F$106</f>
        <v>0</v>
      </c>
      <c r="G9" s="208">
        <f>'3.2.3'!G9/'3.2.3.a'!$G$106</f>
        <v>0</v>
      </c>
      <c r="H9" s="208">
        <f>'3.2.3'!H9/'3.2.3.a'!$H$106</f>
        <v>0</v>
      </c>
      <c r="I9" s="208">
        <f>'3.2.3'!I9/'3.2.3.a'!$I$106</f>
        <v>0</v>
      </c>
      <c r="J9" s="208">
        <f>'3.2.3'!J9/'3.2.3.a'!$J$106</f>
        <v>0</v>
      </c>
      <c r="K9" s="208">
        <f>'3.2.3'!K9/'3.2.3.a'!$K$106</f>
        <v>0</v>
      </c>
      <c r="L9" s="208">
        <f>'3.2.3'!L9/'3.2.3.a'!$L$106</f>
        <v>0</v>
      </c>
      <c r="M9" s="208">
        <f>'3.2.3'!M9/'3.2.3.a'!$M$106</f>
        <v>0</v>
      </c>
      <c r="N9" s="208">
        <f>'3.2.3'!N9/'3.2.3.a'!$N$106</f>
        <v>0</v>
      </c>
    </row>
    <row r="10" spans="1:14" s="48" customFormat="1" ht="20" customHeight="1" x14ac:dyDescent="0.2">
      <c r="A10" s="45" t="s">
        <v>432</v>
      </c>
      <c r="B10" s="56" t="s">
        <v>433</v>
      </c>
      <c r="C10" s="145">
        <f>'3.2.3'!C10/'3.2.3.a'!$C$106</f>
        <v>0</v>
      </c>
      <c r="D10" s="145">
        <f>'3.2.3'!D10/'3.2.3.a'!$D$106</f>
        <v>0</v>
      </c>
      <c r="E10" s="145">
        <f>'3.2.3'!E10/'3.2.3.a'!$E$106</f>
        <v>0</v>
      </c>
      <c r="F10" s="145">
        <f>'3.2.3'!F10/'3.2.3.a'!$F$106</f>
        <v>0</v>
      </c>
      <c r="G10" s="145">
        <f>'3.2.3'!G10/'3.2.3.a'!$G$106</f>
        <v>0</v>
      </c>
      <c r="H10" s="145">
        <f>'3.2.3'!H10/'3.2.3.a'!$H$106</f>
        <v>0</v>
      </c>
      <c r="I10" s="145">
        <f>'3.2.3'!I10/'3.2.3.a'!$I$106</f>
        <v>0</v>
      </c>
      <c r="J10" s="145">
        <f>'3.2.3'!J10/'3.2.3.a'!$J$106</f>
        <v>0</v>
      </c>
      <c r="K10" s="145">
        <f>'3.2.3'!K10/'3.2.3.a'!$K$106</f>
        <v>0</v>
      </c>
      <c r="L10" s="145">
        <f>'3.2.3'!L10/'3.2.3.a'!$L$106</f>
        <v>0</v>
      </c>
      <c r="M10" s="145">
        <f>'3.2.3'!M10/'3.2.3.a'!$M$106</f>
        <v>0</v>
      </c>
      <c r="N10" s="145">
        <f>'3.2.3'!N10/'3.2.3.a'!$N$106</f>
        <v>0</v>
      </c>
    </row>
    <row r="11" spans="1:14" s="48" customFormat="1" ht="20" customHeight="1" x14ac:dyDescent="0.2">
      <c r="A11" s="45" t="s">
        <v>434</v>
      </c>
      <c r="B11" s="56" t="s">
        <v>435</v>
      </c>
      <c r="C11" s="145">
        <f>'3.2.3'!C11/'3.2.3.a'!$C$106</f>
        <v>0</v>
      </c>
      <c r="D11" s="145">
        <f>'3.2.3'!D11/'3.2.3.a'!$D$106</f>
        <v>0</v>
      </c>
      <c r="E11" s="145">
        <f>'3.2.3'!E11/'3.2.3.a'!$E$106</f>
        <v>0</v>
      </c>
      <c r="F11" s="145">
        <f>'3.2.3'!F11/'3.2.3.a'!$F$106</f>
        <v>0</v>
      </c>
      <c r="G11" s="145">
        <f>'3.2.3'!G11/'3.2.3.a'!$G$106</f>
        <v>0</v>
      </c>
      <c r="H11" s="145">
        <f>'3.2.3'!H11/'3.2.3.a'!$H$106</f>
        <v>0</v>
      </c>
      <c r="I11" s="145">
        <f>'3.2.3'!I11/'3.2.3.a'!$I$106</f>
        <v>0</v>
      </c>
      <c r="J11" s="145">
        <f>'3.2.3'!J11/'3.2.3.a'!$J$106</f>
        <v>0</v>
      </c>
      <c r="K11" s="145">
        <f>'3.2.3'!K11/'3.2.3.a'!$K$106</f>
        <v>0</v>
      </c>
      <c r="L11" s="145">
        <f>'3.2.3'!L11/'3.2.3.a'!$L$106</f>
        <v>0</v>
      </c>
      <c r="M11" s="145">
        <f>'3.2.3'!M11/'3.2.3.a'!$M$106</f>
        <v>0</v>
      </c>
      <c r="N11" s="145">
        <f>'3.2.3'!N11/'3.2.3.a'!$N$106</f>
        <v>0</v>
      </c>
    </row>
    <row r="12" spans="1:14" s="48" customFormat="1" ht="20" customHeight="1" x14ac:dyDescent="0.2">
      <c r="A12" s="45" t="s">
        <v>436</v>
      </c>
      <c r="B12" s="56" t="s">
        <v>474</v>
      </c>
      <c r="C12" s="145">
        <f>'3.2.3'!C12/'3.2.3.a'!$C$106</f>
        <v>0</v>
      </c>
      <c r="D12" s="145">
        <f>'3.2.3'!D12/'3.2.3.a'!$D$106</f>
        <v>0</v>
      </c>
      <c r="E12" s="145">
        <f>'3.2.3'!E12/'3.2.3.a'!$E$106</f>
        <v>0</v>
      </c>
      <c r="F12" s="145">
        <f>'3.2.3'!F12/'3.2.3.a'!$F$106</f>
        <v>0</v>
      </c>
      <c r="G12" s="145">
        <f>'3.2.3'!G12/'3.2.3.a'!$G$106</f>
        <v>0</v>
      </c>
      <c r="H12" s="145">
        <f>'3.2.3'!H12/'3.2.3.a'!$H$106</f>
        <v>0</v>
      </c>
      <c r="I12" s="145">
        <f>'3.2.3'!I12/'3.2.3.a'!$I$106</f>
        <v>0</v>
      </c>
      <c r="J12" s="145">
        <f>'3.2.3'!J12/'3.2.3.a'!$J$106</f>
        <v>0</v>
      </c>
      <c r="K12" s="145">
        <f>'3.2.3'!K12/'3.2.3.a'!$K$106</f>
        <v>0</v>
      </c>
      <c r="L12" s="145">
        <f>'3.2.3'!L12/'3.2.3.a'!$L$106</f>
        <v>0</v>
      </c>
      <c r="M12" s="145">
        <f>'3.2.3'!M12/'3.2.3.a'!$M$106</f>
        <v>0</v>
      </c>
      <c r="N12" s="145">
        <f>'3.2.3'!N12/'3.2.3.a'!$N$106</f>
        <v>0</v>
      </c>
    </row>
    <row r="13" spans="1:14" ht="20" customHeight="1" x14ac:dyDescent="0.2">
      <c r="A13" s="38">
        <v>1113</v>
      </c>
      <c r="B13" s="39" t="s">
        <v>437</v>
      </c>
      <c r="C13" s="208">
        <f>'3.2.3'!C13/'3.2.3.a'!$C$106</f>
        <v>0</v>
      </c>
      <c r="D13" s="208">
        <f>'3.2.3'!D13/'3.2.3.a'!$D$106</f>
        <v>0</v>
      </c>
      <c r="E13" s="208">
        <f>'3.2.3'!E13/'3.2.3.a'!$E$106</f>
        <v>0</v>
      </c>
      <c r="F13" s="208">
        <f>'3.2.3'!F13/'3.2.3.a'!$F$106</f>
        <v>0</v>
      </c>
      <c r="G13" s="208">
        <f>'3.2.3'!G13/'3.2.3.a'!$G$106</f>
        <v>0</v>
      </c>
      <c r="H13" s="208">
        <f>'3.2.3'!H13/'3.2.3.a'!$H$106</f>
        <v>0</v>
      </c>
      <c r="I13" s="208">
        <f>'3.2.3'!I13/'3.2.3.a'!$I$106</f>
        <v>0</v>
      </c>
      <c r="J13" s="208">
        <f>'3.2.3'!J13/'3.2.3.a'!$J$106</f>
        <v>0</v>
      </c>
      <c r="K13" s="208">
        <f>'3.2.3'!K13/'3.2.3.a'!$K$106</f>
        <v>0</v>
      </c>
      <c r="L13" s="208">
        <f>'3.2.3'!L13/'3.2.3.a'!$L$106</f>
        <v>0</v>
      </c>
      <c r="M13" s="208">
        <f>'3.2.3'!M13/'3.2.3.a'!$M$106</f>
        <v>0</v>
      </c>
      <c r="N13" s="208">
        <f>'3.2.3'!N13/'3.2.3.a'!$N$106</f>
        <v>0</v>
      </c>
    </row>
    <row r="14" spans="1:14" ht="20" customHeight="1" x14ac:dyDescent="0.2">
      <c r="A14" s="35">
        <v>112</v>
      </c>
      <c r="B14" s="36" t="s">
        <v>257</v>
      </c>
      <c r="C14" s="143">
        <f>'3.2.3'!C14/'3.2.3.a'!$C$106</f>
        <v>0</v>
      </c>
      <c r="D14" s="143">
        <f>'3.2.3'!D14/'3.2.3.a'!$D$106</f>
        <v>0</v>
      </c>
      <c r="E14" s="143">
        <f>'3.2.3'!E14/'3.2.3.a'!$E$106</f>
        <v>0</v>
      </c>
      <c r="F14" s="143">
        <f>'3.2.3'!F14/'3.2.3.a'!$F$106</f>
        <v>0</v>
      </c>
      <c r="G14" s="143">
        <f>'3.2.3'!G14/'3.2.3.a'!$G$106</f>
        <v>0</v>
      </c>
      <c r="H14" s="143">
        <f>'3.2.3'!H14/'3.2.3.a'!$H$106</f>
        <v>0</v>
      </c>
      <c r="I14" s="143">
        <f>'3.2.3'!I14/'3.2.3.a'!$I$106</f>
        <v>0</v>
      </c>
      <c r="J14" s="143">
        <f>'3.2.3'!J14/'3.2.3.a'!$J$106</f>
        <v>0</v>
      </c>
      <c r="K14" s="143">
        <f>'3.2.3'!K14/'3.2.3.a'!$K$106</f>
        <v>0</v>
      </c>
      <c r="L14" s="143">
        <f>'3.2.3'!L14/'3.2.3.a'!$L$106</f>
        <v>0</v>
      </c>
      <c r="M14" s="143">
        <f>'3.2.3'!M14/'3.2.3.a'!$M$106</f>
        <v>0</v>
      </c>
      <c r="N14" s="143">
        <f>'3.2.3'!N14/'3.2.3.a'!$N$106</f>
        <v>0</v>
      </c>
    </row>
    <row r="15" spans="1:14" s="101" customFormat="1" ht="20" customHeight="1" x14ac:dyDescent="0.2">
      <c r="A15" s="97" t="s">
        <v>438</v>
      </c>
      <c r="B15" s="98" t="s">
        <v>439</v>
      </c>
      <c r="C15" s="209">
        <f>'3.2.3'!C15/'3.2.3.a'!$C$106</f>
        <v>0</v>
      </c>
      <c r="D15" s="209">
        <f>'3.2.3'!D15/'3.2.3.a'!$D$106</f>
        <v>0</v>
      </c>
      <c r="E15" s="209">
        <f>'3.2.3'!E15/'3.2.3.a'!$E$106</f>
        <v>0</v>
      </c>
      <c r="F15" s="209">
        <f>'3.2.3'!F15/'3.2.3.a'!$F$106</f>
        <v>0</v>
      </c>
      <c r="G15" s="209">
        <f>'3.2.3'!G15/'3.2.3.a'!$G$106</f>
        <v>0</v>
      </c>
      <c r="H15" s="209">
        <f>'3.2.3'!H15/'3.2.3.a'!$H$106</f>
        <v>0</v>
      </c>
      <c r="I15" s="209">
        <f>'3.2.3'!I15/'3.2.3.a'!$I$106</f>
        <v>0</v>
      </c>
      <c r="J15" s="209">
        <f>'3.2.3'!J15/'3.2.3.a'!$J$106</f>
        <v>0</v>
      </c>
      <c r="K15" s="209">
        <f>'3.2.3'!K15/'3.2.3.a'!$K$106</f>
        <v>0</v>
      </c>
      <c r="L15" s="209">
        <f>'3.2.3'!L15/'3.2.3.a'!$L$106</f>
        <v>0</v>
      </c>
      <c r="M15" s="209">
        <f>'3.2.3'!M15/'3.2.3.a'!$M$106</f>
        <v>0</v>
      </c>
      <c r="N15" s="209">
        <f>'3.2.3'!N15/'3.2.3.a'!$N$106</f>
        <v>0</v>
      </c>
    </row>
    <row r="16" spans="1:14" s="101" customFormat="1" ht="20" customHeight="1" x14ac:dyDescent="0.2">
      <c r="A16" s="97" t="s">
        <v>440</v>
      </c>
      <c r="B16" s="98" t="s">
        <v>441</v>
      </c>
      <c r="C16" s="209">
        <f>'3.2.3'!C16/'3.2.3.a'!$C$106</f>
        <v>0</v>
      </c>
      <c r="D16" s="209">
        <f>'3.2.3'!D16/'3.2.3.a'!$D$106</f>
        <v>0</v>
      </c>
      <c r="E16" s="209">
        <f>'3.2.3'!E16/'3.2.3.a'!$E$106</f>
        <v>0</v>
      </c>
      <c r="F16" s="209">
        <f>'3.2.3'!F16/'3.2.3.a'!$F$106</f>
        <v>0</v>
      </c>
      <c r="G16" s="209">
        <f>'3.2.3'!G16/'3.2.3.a'!$G$106</f>
        <v>0</v>
      </c>
      <c r="H16" s="209">
        <f>'3.2.3'!H16/'3.2.3.a'!$H$106</f>
        <v>0</v>
      </c>
      <c r="I16" s="209">
        <f>'3.2.3'!I16/'3.2.3.a'!$I$106</f>
        <v>0</v>
      </c>
      <c r="J16" s="209">
        <f>'3.2.3'!J16/'3.2.3.a'!$J$106</f>
        <v>0</v>
      </c>
      <c r="K16" s="209">
        <f>'3.2.3'!K16/'3.2.3.a'!$K$106</f>
        <v>0</v>
      </c>
      <c r="L16" s="209">
        <f>'3.2.3'!L16/'3.2.3.a'!$L$106</f>
        <v>0</v>
      </c>
      <c r="M16" s="209">
        <f>'3.2.3'!M16/'3.2.3.a'!$M$106</f>
        <v>0</v>
      </c>
      <c r="N16" s="209">
        <f>'3.2.3'!N16/'3.2.3.a'!$N$106</f>
        <v>0</v>
      </c>
    </row>
    <row r="17" spans="1:14" ht="20" customHeight="1" x14ac:dyDescent="0.2">
      <c r="A17" s="35">
        <v>113</v>
      </c>
      <c r="B17" s="36" t="s">
        <v>258</v>
      </c>
      <c r="C17" s="143">
        <f>'3.2.3'!C17/'3.2.3.a'!$C$106</f>
        <v>6.3132329418759923E-3</v>
      </c>
      <c r="D17" s="143">
        <f>'3.2.3'!D17/'3.2.3.a'!$D$106</f>
        <v>6.3047143889153178E-3</v>
      </c>
      <c r="E17" s="143">
        <f>'3.2.3'!E17/'3.2.3.a'!$E$106</f>
        <v>6.4915731882648356E-3</v>
      </c>
      <c r="F17" s="143">
        <f>'3.2.3'!F17/'3.2.3.a'!$F$106</f>
        <v>6.4380754348425879E-3</v>
      </c>
      <c r="G17" s="143">
        <f>'3.2.3'!G17/'3.2.3.a'!$G$106</f>
        <v>6.5901037362061949E-3</v>
      </c>
      <c r="H17" s="143">
        <f>'3.2.3'!H17/'3.2.3.a'!$H$106</f>
        <v>7.2846672030410682E-3</v>
      </c>
      <c r="I17" s="143">
        <f>'3.2.3'!I17/'3.2.3.a'!$I$106</f>
        <v>7.5730296162938035E-3</v>
      </c>
      <c r="J17" s="143">
        <f>'3.2.3'!J17/'3.2.3.a'!$J$106</f>
        <v>7.4072740027004988E-3</v>
      </c>
      <c r="K17" s="143">
        <f>'3.2.3'!K17/'3.2.3.a'!$K$106</f>
        <v>7.3943134836477464E-3</v>
      </c>
      <c r="L17" s="143">
        <f>'3.2.3'!L17/'3.2.3.a'!$L$106</f>
        <v>7.6065262755187317E-3</v>
      </c>
      <c r="M17" s="143">
        <f>'3.2.3'!M17/'3.2.3.a'!$M$106</f>
        <v>7.8113795629099776E-3</v>
      </c>
      <c r="N17" s="143">
        <f>'3.2.3'!N17/'3.2.3.a'!$N$106</f>
        <v>7.6330961842446966E-3</v>
      </c>
    </row>
    <row r="18" spans="1:14" s="41" customFormat="1" ht="20" customHeight="1" x14ac:dyDescent="0.2">
      <c r="A18" s="38">
        <v>1131</v>
      </c>
      <c r="B18" s="39" t="s">
        <v>259</v>
      </c>
      <c r="C18" s="208">
        <f>'3.2.3'!C18/'3.2.3.a'!$C$106</f>
        <v>1.6658360844109404E-4</v>
      </c>
      <c r="D18" s="208">
        <f>'3.2.3'!D18/'3.2.3.a'!$D$106</f>
        <v>1.625956152707876E-4</v>
      </c>
      <c r="E18" s="208">
        <f>'3.2.3'!E18/'3.2.3.a'!$E$106</f>
        <v>1.6969287056260333E-4</v>
      </c>
      <c r="F18" s="208">
        <f>'3.2.3'!F18/'3.2.3.a'!$F$106</f>
        <v>1.7838921256939027E-4</v>
      </c>
      <c r="G18" s="208">
        <f>'3.2.3'!G18/'3.2.3.a'!$G$106</f>
        <v>1.614422701690081E-4</v>
      </c>
      <c r="H18" s="208">
        <f>'3.2.3'!H18/'3.2.3.a'!$H$106</f>
        <v>1.6643670025135983E-4</v>
      </c>
      <c r="I18" s="208">
        <f>'3.2.3'!I18/'3.2.3.a'!$I$106</f>
        <v>1.7812162824149577E-4</v>
      </c>
      <c r="J18" s="208">
        <f>'3.2.3'!J18/'3.2.3.a'!$J$106</f>
        <v>1.7719890310332806E-4</v>
      </c>
      <c r="K18" s="208">
        <f>'3.2.3'!K18/'3.2.3.a'!$K$106</f>
        <v>1.9139826123003518E-4</v>
      </c>
      <c r="L18" s="208">
        <f>'3.2.3'!L18/'3.2.3.a'!$L$106</f>
        <v>1.9560623579552183E-4</v>
      </c>
      <c r="M18" s="208">
        <f>'3.2.3'!M18/'3.2.3.a'!$M$106</f>
        <v>2.190636817149786E-4</v>
      </c>
      <c r="N18" s="208">
        <f>'3.2.3'!N18/'3.2.3.a'!$N$106</f>
        <v>2.1565976222911716E-4</v>
      </c>
    </row>
    <row r="19" spans="1:14" s="41" customFormat="1" ht="20" customHeight="1" x14ac:dyDescent="0.2">
      <c r="A19" s="45" t="s">
        <v>468</v>
      </c>
      <c r="B19" s="56" t="s">
        <v>469</v>
      </c>
      <c r="C19" s="144">
        <f>'3.2.3'!C19/'3.2.3.a'!$C$106</f>
        <v>1.1252543867012775E-4</v>
      </c>
      <c r="D19" s="144">
        <f>'3.2.3'!D19/'3.2.3.a'!$D$106</f>
        <v>1.1484690728780075E-4</v>
      </c>
      <c r="E19" s="144">
        <f>'3.2.3'!E19/'3.2.3.a'!$E$106</f>
        <v>1.1212864720982978E-4</v>
      </c>
      <c r="F19" s="144">
        <f>'3.2.3'!F19/'3.2.3.a'!$F$106</f>
        <v>1.1634781056185746E-4</v>
      </c>
      <c r="G19" s="144">
        <f>'3.2.3'!G19/'3.2.3.a'!$G$106</f>
        <v>1.0631742134950741E-4</v>
      </c>
      <c r="H19" s="144">
        <f>'3.2.3'!H19/'3.2.3.a'!$H$106</f>
        <v>1.1458724992232045E-4</v>
      </c>
      <c r="I19" s="144">
        <f>'3.2.3'!I19/'3.2.3.a'!$I$106</f>
        <v>1.2602248508293077E-4</v>
      </c>
      <c r="J19" s="144">
        <f>'3.2.3'!J19/'3.2.3.a'!$J$106</f>
        <v>1.207099586772657E-4</v>
      </c>
      <c r="K19" s="144">
        <f>'3.2.3'!K19/'3.2.3.a'!$K$106</f>
        <v>1.3250865175615397E-4</v>
      </c>
      <c r="L19" s="144">
        <f>'3.2.3'!L19/'3.2.3.a'!$L$106</f>
        <v>1.3900539381965214E-4</v>
      </c>
      <c r="M19" s="144">
        <f>'3.2.3'!M19/'3.2.3.a'!$M$106</f>
        <v>1.4803593812482297E-4</v>
      </c>
      <c r="N19" s="144">
        <f>'3.2.3'!N19/'3.2.3.a'!$N$106</f>
        <v>1.4062448937091928E-4</v>
      </c>
    </row>
    <row r="20" spans="1:14" s="41" customFormat="1" ht="20" customHeight="1" x14ac:dyDescent="0.2">
      <c r="A20" s="45" t="s">
        <v>470</v>
      </c>
      <c r="B20" s="56" t="s">
        <v>471</v>
      </c>
      <c r="C20" s="144">
        <f>'3.2.3'!C20/'3.2.3.a'!$C$106</f>
        <v>5.4058169740084974E-5</v>
      </c>
      <c r="D20" s="144">
        <f>'3.2.3'!D20/'3.2.3.a'!$D$106</f>
        <v>4.7748708115516423E-5</v>
      </c>
      <c r="E20" s="144">
        <f>'3.2.3'!E20/'3.2.3.a'!$E$106</f>
        <v>5.7564223400543324E-5</v>
      </c>
      <c r="F20" s="144">
        <f>'3.2.3'!F20/'3.2.3.a'!$F$106</f>
        <v>6.2041402007532797E-5</v>
      </c>
      <c r="G20" s="144">
        <f>'3.2.3'!G20/'3.2.3.a'!$G$106</f>
        <v>5.5124848819500693E-5</v>
      </c>
      <c r="H20" s="144">
        <f>'3.2.3'!H20/'3.2.3.a'!$H$106</f>
        <v>5.1849450329039369E-5</v>
      </c>
      <c r="I20" s="144">
        <f>'3.2.3'!I20/'3.2.3.a'!$I$106</f>
        <v>5.2099105967976151E-5</v>
      </c>
      <c r="J20" s="144">
        <f>'3.2.3'!J20/'3.2.3.a'!$J$106</f>
        <v>5.648891805136734E-5</v>
      </c>
      <c r="K20" s="144">
        <f>'3.2.3'!K20/'3.2.3.a'!$K$106</f>
        <v>5.8888925809745981E-5</v>
      </c>
      <c r="L20" s="144">
        <f>'3.2.3'!L20/'3.2.3.a'!$L$106</f>
        <v>5.6600806674018917E-5</v>
      </c>
      <c r="M20" s="144">
        <f>'3.2.3'!M20/'3.2.3.a'!$M$106</f>
        <v>7.1024148913675922E-5</v>
      </c>
      <c r="N20" s="144">
        <f>'3.2.3'!N20/'3.2.3.a'!$N$106</f>
        <v>7.5035164897937551E-5</v>
      </c>
    </row>
    <row r="21" spans="1:14" s="41" customFormat="1" ht="20" customHeight="1" x14ac:dyDescent="0.2">
      <c r="A21" s="45" t="s">
        <v>472</v>
      </c>
      <c r="B21" s="56" t="s">
        <v>473</v>
      </c>
      <c r="C21" s="144">
        <f>'3.2.3'!C21/'3.2.3.a'!$C$106</f>
        <v>0</v>
      </c>
      <c r="D21" s="144">
        <f>'3.2.3'!D21/'3.2.3.a'!$D$106</f>
        <v>0</v>
      </c>
      <c r="E21" s="144">
        <f>'3.2.3'!E21/'3.2.3.a'!$E$106</f>
        <v>0</v>
      </c>
      <c r="F21" s="144">
        <f>'3.2.3'!F21/'3.2.3.a'!$F$106</f>
        <v>0</v>
      </c>
      <c r="G21" s="144">
        <f>'3.2.3'!G21/'3.2.3.a'!$G$106</f>
        <v>0</v>
      </c>
      <c r="H21" s="144">
        <f>'3.2.3'!H21/'3.2.3.a'!$H$106</f>
        <v>0</v>
      </c>
      <c r="I21" s="144">
        <f>'3.2.3'!I21/'3.2.3.a'!$I$106</f>
        <v>0</v>
      </c>
      <c r="J21" s="144">
        <f>'3.2.3'!J21/'3.2.3.a'!$J$106</f>
        <v>0</v>
      </c>
      <c r="K21" s="144">
        <f>'3.2.3'!K21/'3.2.3.a'!$K$106</f>
        <v>0</v>
      </c>
      <c r="L21" s="144">
        <f>'3.2.3'!L21/'3.2.3.a'!$L$106</f>
        <v>0</v>
      </c>
      <c r="M21" s="144">
        <f>'3.2.3'!M21/'3.2.3.a'!$M$106</f>
        <v>0</v>
      </c>
      <c r="N21" s="144">
        <f>'3.2.3'!N21/'3.2.3.a'!$N$106</f>
        <v>0</v>
      </c>
    </row>
    <row r="22" spans="1:14" s="41" customFormat="1" ht="20" customHeight="1" x14ac:dyDescent="0.2">
      <c r="A22" s="45" t="s">
        <v>475</v>
      </c>
      <c r="B22" s="56" t="s">
        <v>476</v>
      </c>
      <c r="C22" s="144">
        <f>'3.2.3'!C22/'3.2.3.a'!$C$106</f>
        <v>3.0881298208620164E-14</v>
      </c>
      <c r="D22" s="144">
        <f>'3.2.3'!D22/'3.2.3.a'!$D$106</f>
        <v>-1.3252956437534832E-13</v>
      </c>
      <c r="E22" s="144">
        <f>'3.2.3'!E22/'3.2.3.a'!$E$106</f>
        <v>-4.7769774609851747E-14</v>
      </c>
      <c r="F22" s="144">
        <f>'3.2.3'!F22/'3.2.3.a'!$F$106</f>
        <v>0</v>
      </c>
      <c r="G22" s="144">
        <f>'3.2.3'!G22/'3.2.3.a'!$G$106</f>
        <v>0</v>
      </c>
      <c r="H22" s="144">
        <f>'3.2.3'!H22/'3.2.3.a'!$H$106</f>
        <v>0</v>
      </c>
      <c r="I22" s="144">
        <f>'3.2.3'!I22/'3.2.3.a'!$I$106</f>
        <v>3.7190588847799957E-11</v>
      </c>
      <c r="J22" s="144">
        <f>'3.2.3'!J22/'3.2.3.a'!$J$106</f>
        <v>2.6374694991814606E-11</v>
      </c>
      <c r="K22" s="144">
        <f>'3.2.3'!K22/'3.2.3.a'!$K$106</f>
        <v>6.8366413525941285E-10</v>
      </c>
      <c r="L22" s="144">
        <f>'3.2.3'!L22/'3.2.3.a'!$L$106</f>
        <v>3.5301850785971985E-11</v>
      </c>
      <c r="M22" s="144">
        <f>'3.2.3'!M22/'3.2.3.a'!$M$106</f>
        <v>3.5946764797060373E-9</v>
      </c>
      <c r="N22" s="144">
        <f>'3.2.3'!N22/'3.2.3.a'!$N$106</f>
        <v>1.0796026033787699E-10</v>
      </c>
    </row>
    <row r="23" spans="1:14" s="41" customFormat="1" ht="20" customHeight="1" x14ac:dyDescent="0.2">
      <c r="A23" s="38">
        <v>1132</v>
      </c>
      <c r="B23" s="39" t="s">
        <v>260</v>
      </c>
      <c r="C23" s="208">
        <f>'3.2.3'!C23/'3.2.3.a'!$C$106</f>
        <v>0</v>
      </c>
      <c r="D23" s="208">
        <f>'3.2.3'!D23/'3.2.3.a'!$D$106</f>
        <v>0</v>
      </c>
      <c r="E23" s="208">
        <f>'3.2.3'!E23/'3.2.3.a'!$E$106</f>
        <v>0</v>
      </c>
      <c r="F23" s="208">
        <f>'3.2.3'!F23/'3.2.3.a'!$F$106</f>
        <v>0</v>
      </c>
      <c r="G23" s="208">
        <f>'3.2.3'!G23/'3.2.3.a'!$G$106</f>
        <v>0</v>
      </c>
      <c r="H23" s="208">
        <f>'3.2.3'!H23/'3.2.3.a'!$H$106</f>
        <v>0</v>
      </c>
      <c r="I23" s="208">
        <f>'3.2.3'!I23/'3.2.3.a'!$I$106</f>
        <v>0</v>
      </c>
      <c r="J23" s="208">
        <f>'3.2.3'!J23/'3.2.3.a'!$J$106</f>
        <v>0</v>
      </c>
      <c r="K23" s="208">
        <f>'3.2.3'!K23/'3.2.3.a'!$K$106</f>
        <v>0</v>
      </c>
      <c r="L23" s="208">
        <f>'3.2.3'!L23/'3.2.3.a'!$L$106</f>
        <v>0</v>
      </c>
      <c r="M23" s="208">
        <f>'3.2.3'!M23/'3.2.3.a'!$M$106</f>
        <v>0</v>
      </c>
      <c r="N23" s="208">
        <f>'3.2.3'!N23/'3.2.3.a'!$N$106</f>
        <v>0</v>
      </c>
    </row>
    <row r="24" spans="1:14" s="41" customFormat="1" ht="20" customHeight="1" x14ac:dyDescent="0.2">
      <c r="A24" s="38">
        <v>1133</v>
      </c>
      <c r="B24" s="39" t="s">
        <v>261</v>
      </c>
      <c r="C24" s="208">
        <f>'3.2.3'!C24/'3.2.3.a'!$C$106</f>
        <v>6.4809000020587528E-4</v>
      </c>
      <c r="D24" s="208">
        <f>'3.2.3'!D24/'3.2.3.a'!$D$106</f>
        <v>6.3253726352726985E-4</v>
      </c>
      <c r="E24" s="208">
        <f>'3.2.3'!E24/'3.2.3.a'!$E$106</f>
        <v>7.0796547830836846E-4</v>
      </c>
      <c r="F24" s="208">
        <f>'3.2.3'!F24/'3.2.3.a'!$F$106</f>
        <v>7.7690867614883959E-4</v>
      </c>
      <c r="G24" s="208">
        <f>'3.2.3'!G24/'3.2.3.a'!$G$106</f>
        <v>8.1297763295704278E-4</v>
      </c>
      <c r="H24" s="208">
        <f>'3.2.3'!H24/'3.2.3.a'!$H$106</f>
        <v>1.0775364783522164E-3</v>
      </c>
      <c r="I24" s="208">
        <f>'3.2.3'!I24/'3.2.3.a'!$I$106</f>
        <v>1.1715694555540883E-3</v>
      </c>
      <c r="J24" s="208">
        <f>'3.2.3'!J24/'3.2.3.a'!$J$106</f>
        <v>1.0899251757055198E-3</v>
      </c>
      <c r="K24" s="208">
        <f>'3.2.3'!K24/'3.2.3.a'!$K$106</f>
        <v>1.0465284468002573E-3</v>
      </c>
      <c r="L24" s="208">
        <f>'3.2.3'!L24/'3.2.3.a'!$L$106</f>
        <v>1.1606977910934319E-3</v>
      </c>
      <c r="M24" s="208">
        <f>'3.2.3'!M24/'3.2.3.a'!$M$106</f>
        <v>1.1492476542376649E-3</v>
      </c>
      <c r="N24" s="208">
        <f>'3.2.3'!N24/'3.2.3.a'!$N$106</f>
        <v>1.4221509466892639E-3</v>
      </c>
    </row>
    <row r="25" spans="1:14" ht="20" customHeight="1" x14ac:dyDescent="0.2">
      <c r="A25" s="45" t="s">
        <v>477</v>
      </c>
      <c r="B25" s="56" t="s">
        <v>478</v>
      </c>
      <c r="C25" s="144">
        <f>'3.2.3'!C25/'3.2.3.a'!$C$106</f>
        <v>6.4809000020587528E-4</v>
      </c>
      <c r="D25" s="144">
        <f>'3.2.3'!D25/'3.2.3.a'!$D$106</f>
        <v>6.3253726352726985E-4</v>
      </c>
      <c r="E25" s="144">
        <f>'3.2.3'!E25/'3.2.3.a'!$E$106</f>
        <v>7.0796547830836846E-4</v>
      </c>
      <c r="F25" s="144">
        <f>'3.2.3'!F25/'3.2.3.a'!$F$106</f>
        <v>7.7690867614883959E-4</v>
      </c>
      <c r="G25" s="144">
        <f>'3.2.3'!G25/'3.2.3.a'!$G$106</f>
        <v>8.1297763295704278E-4</v>
      </c>
      <c r="H25" s="144">
        <f>'3.2.3'!H25/'3.2.3.a'!$H$106</f>
        <v>1.0775364783522164E-3</v>
      </c>
      <c r="I25" s="144">
        <f>'3.2.3'!I25/'3.2.3.a'!$I$106</f>
        <v>1.1715694555540883E-3</v>
      </c>
      <c r="J25" s="144">
        <f>'3.2.3'!J25/'3.2.3.a'!$J$106</f>
        <v>1.0899251757055198E-3</v>
      </c>
      <c r="K25" s="144">
        <f>'3.2.3'!K25/'3.2.3.a'!$K$106</f>
        <v>1.0465284468002573E-3</v>
      </c>
      <c r="L25" s="144">
        <f>'3.2.3'!L25/'3.2.3.a'!$L$106</f>
        <v>1.1606977910934319E-3</v>
      </c>
      <c r="M25" s="144">
        <f>'3.2.3'!M25/'3.2.3.a'!$M$106</f>
        <v>1.1492476542376649E-3</v>
      </c>
      <c r="N25" s="144">
        <f>'3.2.3'!N25/'3.2.3.a'!$N$106</f>
        <v>1.4221509466892639E-3</v>
      </c>
    </row>
    <row r="26" spans="1:14" s="41" customFormat="1" ht="20" customHeight="1" x14ac:dyDescent="0.2">
      <c r="A26" s="38">
        <v>1135</v>
      </c>
      <c r="B26" s="39" t="s">
        <v>262</v>
      </c>
      <c r="C26" s="208">
        <f>'3.2.3'!C26/'3.2.3.a'!$C$106</f>
        <v>0</v>
      </c>
      <c r="D26" s="208">
        <f>'3.2.3'!D26/'3.2.3.a'!$D$106</f>
        <v>0</v>
      </c>
      <c r="E26" s="208">
        <f>'3.2.3'!E26/'3.2.3.a'!$E$106</f>
        <v>0</v>
      </c>
      <c r="F26" s="208">
        <f>'3.2.3'!F26/'3.2.3.a'!$F$106</f>
        <v>0</v>
      </c>
      <c r="G26" s="208">
        <f>'3.2.3'!G26/'3.2.3.a'!$G$106</f>
        <v>0</v>
      </c>
      <c r="H26" s="208">
        <f>'3.2.3'!H26/'3.2.3.a'!$H$106</f>
        <v>0</v>
      </c>
      <c r="I26" s="208">
        <f>'3.2.3'!I26/'3.2.3.a'!$I$106</f>
        <v>0</v>
      </c>
      <c r="J26" s="208">
        <f>'3.2.3'!J26/'3.2.3.a'!$J$106</f>
        <v>0</v>
      </c>
      <c r="K26" s="208">
        <f>'3.2.3'!K26/'3.2.3.a'!$K$106</f>
        <v>0</v>
      </c>
      <c r="L26" s="208">
        <f>'3.2.3'!L26/'3.2.3.a'!$L$106</f>
        <v>0</v>
      </c>
      <c r="M26" s="208">
        <f>'3.2.3'!M26/'3.2.3.a'!$M$106</f>
        <v>0</v>
      </c>
      <c r="N26" s="208">
        <f>'3.2.3'!N26/'3.2.3.a'!$N$106</f>
        <v>0</v>
      </c>
    </row>
    <row r="27" spans="1:14" s="41" customFormat="1" ht="20" customHeight="1" x14ac:dyDescent="0.2">
      <c r="A27" s="38">
        <v>1136</v>
      </c>
      <c r="B27" s="39" t="s">
        <v>263</v>
      </c>
      <c r="C27" s="208">
        <f>'3.2.3'!C27/'3.2.3.a'!$C$106</f>
        <v>5.4985593332290235E-3</v>
      </c>
      <c r="D27" s="208">
        <f>'3.2.3'!D27/'3.2.3.a'!$D$106</f>
        <v>5.5095815101172604E-3</v>
      </c>
      <c r="E27" s="208">
        <f>'3.2.3'!E27/'3.2.3.a'!$E$106</f>
        <v>5.6139148393938637E-3</v>
      </c>
      <c r="F27" s="208">
        <f>'3.2.3'!F27/'3.2.3.a'!$F$106</f>
        <v>5.4827775461243579E-3</v>
      </c>
      <c r="G27" s="208">
        <f>'3.2.3'!G27/'3.2.3.a'!$G$106</f>
        <v>5.6156838330801437E-3</v>
      </c>
      <c r="H27" s="208">
        <f>'3.2.3'!H27/'3.2.3.a'!$H$106</f>
        <v>6.0406940244374921E-3</v>
      </c>
      <c r="I27" s="208">
        <f>'3.2.3'!I27/'3.2.3.a'!$I$106</f>
        <v>6.2233385324982193E-3</v>
      </c>
      <c r="J27" s="208">
        <f>'3.2.3'!J27/'3.2.3.a'!$J$106</f>
        <v>6.1401499238916508E-3</v>
      </c>
      <c r="K27" s="208">
        <f>'3.2.3'!K27/'3.2.3.a'!$K$106</f>
        <v>6.1563867756174546E-3</v>
      </c>
      <c r="L27" s="208">
        <f>'3.2.3'!L27/'3.2.3.a'!$L$106</f>
        <v>6.2502222486297779E-3</v>
      </c>
      <c r="M27" s="208">
        <f>'3.2.3'!M27/'3.2.3.a'!$M$106</f>
        <v>6.4430682269573346E-3</v>
      </c>
      <c r="N27" s="208">
        <f>'3.2.3'!N27/'3.2.3.a'!$N$106</f>
        <v>5.995285475326316E-3</v>
      </c>
    </row>
    <row r="28" spans="1:14" ht="20" customHeight="1" x14ac:dyDescent="0.2">
      <c r="A28" s="45" t="s">
        <v>479</v>
      </c>
      <c r="B28" s="56" t="s">
        <v>480</v>
      </c>
      <c r="C28" s="144">
        <f>'3.2.3'!C28/'3.2.3.a'!$C$106</f>
        <v>5.4985593332290235E-3</v>
      </c>
      <c r="D28" s="144">
        <f>'3.2.3'!D28/'3.2.3.a'!$D$106</f>
        <v>5.5095815101172604E-3</v>
      </c>
      <c r="E28" s="144">
        <f>'3.2.3'!E28/'3.2.3.a'!$E$106</f>
        <v>5.6139148393938637E-3</v>
      </c>
      <c r="F28" s="144">
        <f>'3.2.3'!F28/'3.2.3.a'!$F$106</f>
        <v>5.4827775461243579E-3</v>
      </c>
      <c r="G28" s="144">
        <f>'3.2.3'!G28/'3.2.3.a'!$G$106</f>
        <v>5.6156838330801437E-3</v>
      </c>
      <c r="H28" s="144">
        <f>'3.2.3'!H28/'3.2.3.a'!$H$106</f>
        <v>6.0406940244374921E-3</v>
      </c>
      <c r="I28" s="144">
        <f>'3.2.3'!I28/'3.2.3.a'!$I$106</f>
        <v>6.2233385324982193E-3</v>
      </c>
      <c r="J28" s="144">
        <f>'3.2.3'!J28/'3.2.3.a'!$J$106</f>
        <v>6.1401499238916508E-3</v>
      </c>
      <c r="K28" s="144">
        <f>'3.2.3'!K28/'3.2.3.a'!$K$106</f>
        <v>6.1563867756174546E-3</v>
      </c>
      <c r="L28" s="144">
        <f>'3.2.3'!L28/'3.2.3.a'!$L$106</f>
        <v>6.2502222486297779E-3</v>
      </c>
      <c r="M28" s="144">
        <f>'3.2.3'!M28/'3.2.3.a'!$M$106</f>
        <v>6.4430682269573346E-3</v>
      </c>
      <c r="N28" s="144">
        <f>'3.2.3'!N28/'3.2.3.a'!$N$106</f>
        <v>5.995285475326316E-3</v>
      </c>
    </row>
    <row r="29" spans="1:14" ht="20" customHeight="1" x14ac:dyDescent="0.2">
      <c r="A29" s="45" t="s">
        <v>481</v>
      </c>
      <c r="B29" s="56" t="s">
        <v>482</v>
      </c>
      <c r="C29" s="144">
        <f>'3.2.3'!C29/'3.2.3.a'!$C$106</f>
        <v>0</v>
      </c>
      <c r="D29" s="144">
        <f>'3.2.3'!D29/'3.2.3.a'!$D$106</f>
        <v>0</v>
      </c>
      <c r="E29" s="144">
        <f>'3.2.3'!E29/'3.2.3.a'!$E$106</f>
        <v>0</v>
      </c>
      <c r="F29" s="144">
        <f>'3.2.3'!F29/'3.2.3.a'!$F$106</f>
        <v>0</v>
      </c>
      <c r="G29" s="144">
        <f>'3.2.3'!G29/'3.2.3.a'!$G$106</f>
        <v>0</v>
      </c>
      <c r="H29" s="144">
        <f>'3.2.3'!H29/'3.2.3.a'!$H$106</f>
        <v>0</v>
      </c>
      <c r="I29" s="144">
        <f>'3.2.3'!I29/'3.2.3.a'!$I$106</f>
        <v>0</v>
      </c>
      <c r="J29" s="144">
        <f>'3.2.3'!J29/'3.2.3.a'!$J$106</f>
        <v>0</v>
      </c>
      <c r="K29" s="144">
        <f>'3.2.3'!K29/'3.2.3.a'!$K$106</f>
        <v>0</v>
      </c>
      <c r="L29" s="144">
        <f>'3.2.3'!L29/'3.2.3.a'!$L$106</f>
        <v>0</v>
      </c>
      <c r="M29" s="144">
        <f>'3.2.3'!M29/'3.2.3.a'!$M$106</f>
        <v>0</v>
      </c>
      <c r="N29" s="144">
        <f>'3.2.3'!N29/'3.2.3.a'!$N$106</f>
        <v>0</v>
      </c>
    </row>
    <row r="30" spans="1:14" ht="20" customHeight="1" x14ac:dyDescent="0.2">
      <c r="A30" s="35">
        <v>114</v>
      </c>
      <c r="B30" s="36" t="s">
        <v>264</v>
      </c>
      <c r="C30" s="143">
        <f>'3.2.3'!C30/'3.2.3.a'!$C$106</f>
        <v>7.1273868238683757E-2</v>
      </c>
      <c r="D30" s="143">
        <f>'3.2.3'!D30/'3.2.3.a'!$D$106</f>
        <v>7.0253261697527131E-2</v>
      </c>
      <c r="E30" s="143">
        <f>'3.2.3'!E30/'3.2.3.a'!$E$106</f>
        <v>7.0234233503943713E-2</v>
      </c>
      <c r="F30" s="143">
        <f>'3.2.3'!F30/'3.2.3.a'!$F$106</f>
        <v>7.0615290062740421E-2</v>
      </c>
      <c r="G30" s="143">
        <f>'3.2.3'!G30/'3.2.3.a'!$G$106</f>
        <v>6.9117690058539974E-2</v>
      </c>
      <c r="H30" s="143">
        <f>'3.2.3'!H30/'3.2.3.a'!$H$106</f>
        <v>6.8826064782591637E-2</v>
      </c>
      <c r="I30" s="143">
        <f>'3.2.3'!I30/'3.2.3.a'!$I$106</f>
        <v>6.8742393374651947E-2</v>
      </c>
      <c r="J30" s="143">
        <f>'3.2.3'!J30/'3.2.3.a'!$J$106</f>
        <v>7.026654069685602E-2</v>
      </c>
      <c r="K30" s="143">
        <f>'3.2.3'!K30/'3.2.3.a'!$K$106</f>
        <v>7.1351245303713895E-2</v>
      </c>
      <c r="L30" s="143">
        <f>'3.2.3'!L30/'3.2.3.a'!$L$106</f>
        <v>7.2070930556130369E-2</v>
      </c>
      <c r="M30" s="143">
        <f>'3.2.3'!M30/'3.2.3.a'!$M$106</f>
        <v>7.2831949061928081E-2</v>
      </c>
      <c r="N30" s="143">
        <f>'3.2.3'!N30/'3.2.3.a'!$N$106</f>
        <v>7.8914075621248483E-2</v>
      </c>
    </row>
    <row r="31" spans="1:14" ht="20" customHeight="1" x14ac:dyDescent="0.2">
      <c r="A31" s="38">
        <v>1141</v>
      </c>
      <c r="B31" s="39" t="s">
        <v>265</v>
      </c>
      <c r="C31" s="208">
        <f>'3.2.3'!C31/'3.2.3.a'!$C$106</f>
        <v>6.9244363894471403E-2</v>
      </c>
      <c r="D31" s="208">
        <f>'3.2.3'!D31/'3.2.3.a'!$D$106</f>
        <v>6.8200895708317957E-2</v>
      </c>
      <c r="E31" s="208">
        <f>'3.2.3'!E31/'3.2.3.a'!$E$106</f>
        <v>6.8003636434576187E-2</v>
      </c>
      <c r="F31" s="208">
        <f>'3.2.3'!F31/'3.2.3.a'!$F$106</f>
        <v>6.8350188418789856E-2</v>
      </c>
      <c r="G31" s="208">
        <f>'3.2.3'!G31/'3.2.3.a'!$G$106</f>
        <v>6.6836893925465393E-2</v>
      </c>
      <c r="H31" s="208">
        <f>'3.2.3'!H31/'3.2.3.a'!$H$106</f>
        <v>6.6481856479866624E-2</v>
      </c>
      <c r="I31" s="208">
        <f>'3.2.3'!I31/'3.2.3.a'!$I$106</f>
        <v>6.6248162485311027E-2</v>
      </c>
      <c r="J31" s="208">
        <f>'3.2.3'!J31/'3.2.3.a'!$J$106</f>
        <v>6.7640512575188619E-2</v>
      </c>
      <c r="K31" s="208">
        <f>'3.2.3'!K31/'3.2.3.a'!$K$106</f>
        <v>6.8676809947041326E-2</v>
      </c>
      <c r="L31" s="208">
        <f>'3.2.3'!L31/'3.2.3.a'!$L$106</f>
        <v>6.9038902805624927E-2</v>
      </c>
      <c r="M31" s="208">
        <f>'3.2.3'!M31/'3.2.3.a'!$M$106</f>
        <v>7.0303898244645724E-2</v>
      </c>
      <c r="N31" s="208">
        <f>'3.2.3'!N31/'3.2.3.a'!$N$106</f>
        <v>7.6179940145107608E-2</v>
      </c>
    </row>
    <row r="32" spans="1:14" ht="20" customHeight="1" x14ac:dyDescent="0.2">
      <c r="A32" s="21">
        <v>11411</v>
      </c>
      <c r="B32" s="22" t="s">
        <v>266</v>
      </c>
      <c r="C32" s="144">
        <f>'3.2.3'!C32/'3.2.3.a'!$C$106</f>
        <v>6.9002591934417393E-2</v>
      </c>
      <c r="D32" s="144">
        <f>'3.2.3'!D32/'3.2.3.a'!$D$106</f>
        <v>6.7964365075692645E-2</v>
      </c>
      <c r="E32" s="144">
        <f>'3.2.3'!E32/'3.2.3.a'!$E$106</f>
        <v>6.7759921626373912E-2</v>
      </c>
      <c r="F32" s="144">
        <f>'3.2.3'!F32/'3.2.3.a'!$F$106</f>
        <v>6.8084166945456895E-2</v>
      </c>
      <c r="G32" s="144">
        <f>'3.2.3'!G32/'3.2.3.a'!$G$106</f>
        <v>6.6575704720566162E-2</v>
      </c>
      <c r="H32" s="144">
        <f>'3.2.3'!H32/'3.2.3.a'!$H$106</f>
        <v>6.6208449549063381E-2</v>
      </c>
      <c r="I32" s="144">
        <f>'3.2.3'!I32/'3.2.3.a'!$I$106</f>
        <v>6.600183675500787E-2</v>
      </c>
      <c r="J32" s="144">
        <f>'3.2.3'!J32/'3.2.3.a'!$J$106</f>
        <v>6.7386895086348403E-2</v>
      </c>
      <c r="K32" s="144">
        <f>'3.2.3'!K32/'3.2.3.a'!$K$106</f>
        <v>6.8432440908535397E-2</v>
      </c>
      <c r="L32" s="144">
        <f>'3.2.3'!L32/'3.2.3.a'!$L$106</f>
        <v>6.8767008882178446E-2</v>
      </c>
      <c r="M32" s="144">
        <f>'3.2.3'!M32/'3.2.3.a'!$M$106</f>
        <v>7.0050565958219596E-2</v>
      </c>
      <c r="N32" s="144">
        <f>'3.2.3'!N32/'3.2.3.a'!$N$106</f>
        <v>7.5925777473880379E-2</v>
      </c>
    </row>
    <row r="33" spans="1:14" s="48" customFormat="1" ht="20" customHeight="1" x14ac:dyDescent="0.2">
      <c r="A33" s="45" t="s">
        <v>599</v>
      </c>
      <c r="B33" s="56" t="s">
        <v>601</v>
      </c>
      <c r="C33" s="145">
        <f>'3.2.3'!C33/'3.2.3.a'!$C$106</f>
        <v>0</v>
      </c>
      <c r="D33" s="145">
        <f>'3.2.3'!D33/'3.2.3.a'!$D$106</f>
        <v>0</v>
      </c>
      <c r="E33" s="145">
        <f>'3.2.3'!E33/'3.2.3.a'!$E$106</f>
        <v>0</v>
      </c>
      <c r="F33" s="145">
        <f>'3.2.3'!F33/'3.2.3.a'!$F$106</f>
        <v>0</v>
      </c>
      <c r="G33" s="145">
        <f>'3.2.3'!G33/'3.2.3.a'!$G$106</f>
        <v>0</v>
      </c>
      <c r="H33" s="145">
        <f>'3.2.3'!H33/'3.2.3.a'!$H$106</f>
        <v>0</v>
      </c>
      <c r="I33" s="145">
        <f>'3.2.3'!I33/'3.2.3.a'!$I$106</f>
        <v>0</v>
      </c>
      <c r="J33" s="145">
        <f>'3.2.3'!J33/'3.2.3.a'!$J$106</f>
        <v>0</v>
      </c>
      <c r="K33" s="145">
        <f>'3.2.3'!K33/'3.2.3.a'!$K$106</f>
        <v>0</v>
      </c>
      <c r="L33" s="145">
        <f>'3.2.3'!L33/'3.2.3.a'!$L$106</f>
        <v>0</v>
      </c>
      <c r="M33" s="145">
        <f>'3.2.3'!M33/'3.2.3.a'!$M$106</f>
        <v>0</v>
      </c>
      <c r="N33" s="145">
        <f>'3.2.3'!N33/'3.2.3.a'!$N$106</f>
        <v>0</v>
      </c>
    </row>
    <row r="34" spans="1:14" s="48" customFormat="1" ht="20" customHeight="1" x14ac:dyDescent="0.2">
      <c r="A34" s="45" t="s">
        <v>600</v>
      </c>
      <c r="B34" s="56" t="s">
        <v>483</v>
      </c>
      <c r="C34" s="145">
        <f>'3.2.3'!C34/'3.2.3.a'!$C$106</f>
        <v>6.9002591934417393E-2</v>
      </c>
      <c r="D34" s="145">
        <f>'3.2.3'!D34/'3.2.3.a'!$D$106</f>
        <v>6.7964365075692645E-2</v>
      </c>
      <c r="E34" s="145">
        <f>'3.2.3'!E34/'3.2.3.a'!$E$106</f>
        <v>6.7759921626373912E-2</v>
      </c>
      <c r="F34" s="145">
        <f>'3.2.3'!F34/'3.2.3.a'!$F$106</f>
        <v>6.8084166945456895E-2</v>
      </c>
      <c r="G34" s="145">
        <f>'3.2.3'!G34/'3.2.3.a'!$G$106</f>
        <v>6.6575704720566162E-2</v>
      </c>
      <c r="H34" s="145">
        <f>'3.2.3'!H34/'3.2.3.a'!$H$106</f>
        <v>6.6208449549063381E-2</v>
      </c>
      <c r="I34" s="145">
        <f>'3.2.3'!I34/'3.2.3.a'!$I$106</f>
        <v>6.600183675500787E-2</v>
      </c>
      <c r="J34" s="145">
        <f>'3.2.3'!J34/'3.2.3.a'!$J$106</f>
        <v>6.7386895086348403E-2</v>
      </c>
      <c r="K34" s="145">
        <f>'3.2.3'!K34/'3.2.3.a'!$K$106</f>
        <v>6.8432440908535397E-2</v>
      </c>
      <c r="L34" s="145">
        <f>'3.2.3'!L34/'3.2.3.a'!$L$106</f>
        <v>6.8767008882178446E-2</v>
      </c>
      <c r="M34" s="145">
        <f>'3.2.3'!M34/'3.2.3.a'!$M$106</f>
        <v>7.0050565958219596E-2</v>
      </c>
      <c r="N34" s="145">
        <f>'3.2.3'!N34/'3.2.3.a'!$N$106</f>
        <v>7.5925777473880379E-2</v>
      </c>
    </row>
    <row r="35" spans="1:14" ht="20" customHeight="1" x14ac:dyDescent="0.2">
      <c r="A35" s="21">
        <v>11412</v>
      </c>
      <c r="B35" s="22" t="s">
        <v>602</v>
      </c>
      <c r="C35" s="144">
        <f>'3.2.3'!C35/'3.2.3.a'!$C$106</f>
        <v>0</v>
      </c>
      <c r="D35" s="144">
        <f>'3.2.3'!D35/'3.2.3.a'!$D$106</f>
        <v>0</v>
      </c>
      <c r="E35" s="144">
        <f>'3.2.3'!E35/'3.2.3.a'!$E$106</f>
        <v>0</v>
      </c>
      <c r="F35" s="144">
        <f>'3.2.3'!F35/'3.2.3.a'!$F$106</f>
        <v>0</v>
      </c>
      <c r="G35" s="144">
        <f>'3.2.3'!G35/'3.2.3.a'!$G$106</f>
        <v>0</v>
      </c>
      <c r="H35" s="144">
        <f>'3.2.3'!H35/'3.2.3.a'!$H$106</f>
        <v>0</v>
      </c>
      <c r="I35" s="144">
        <f>'3.2.3'!I35/'3.2.3.a'!$I$106</f>
        <v>0</v>
      </c>
      <c r="J35" s="144">
        <f>'3.2.3'!J35/'3.2.3.a'!$J$106</f>
        <v>0</v>
      </c>
      <c r="K35" s="144">
        <f>'3.2.3'!K35/'3.2.3.a'!$K$106</f>
        <v>0</v>
      </c>
      <c r="L35" s="144">
        <f>'3.2.3'!L35/'3.2.3.a'!$L$106</f>
        <v>0</v>
      </c>
      <c r="M35" s="144">
        <f>'3.2.3'!M35/'3.2.3.a'!$M$106</f>
        <v>0</v>
      </c>
      <c r="N35" s="144">
        <f>'3.2.3'!N35/'3.2.3.a'!$N$106</f>
        <v>0</v>
      </c>
    </row>
    <row r="36" spans="1:14" ht="20" customHeight="1" x14ac:dyDescent="0.2">
      <c r="A36" s="21">
        <v>11413</v>
      </c>
      <c r="B36" s="22" t="s">
        <v>267</v>
      </c>
      <c r="C36" s="144">
        <f>'3.2.3'!C36/'3.2.3.a'!$C$106</f>
        <v>2.4177196005401136E-4</v>
      </c>
      <c r="D36" s="144">
        <f>'3.2.3'!D36/'3.2.3.a'!$D$106</f>
        <v>2.3653063262530553E-4</v>
      </c>
      <c r="E36" s="144">
        <f>'3.2.3'!E36/'3.2.3.a'!$E$106</f>
        <v>2.4371480820227793E-4</v>
      </c>
      <c r="F36" s="144">
        <f>'3.2.3'!F36/'3.2.3.a'!$F$106</f>
        <v>2.6602147333295949E-4</v>
      </c>
      <c r="G36" s="144">
        <f>'3.2.3'!G36/'3.2.3.a'!$G$106</f>
        <v>2.6118920489922654E-4</v>
      </c>
      <c r="H36" s="144">
        <f>'3.2.3'!H36/'3.2.3.a'!$H$106</f>
        <v>2.734069308032457E-4</v>
      </c>
      <c r="I36" s="144">
        <f>'3.2.3'!I36/'3.2.3.a'!$I$106</f>
        <v>2.4632573030315214E-4</v>
      </c>
      <c r="J36" s="144">
        <f>'3.2.3'!J36/'3.2.3.a'!$J$106</f>
        <v>2.5361748884021991E-4</v>
      </c>
      <c r="K36" s="144">
        <f>'3.2.3'!K36/'3.2.3.a'!$K$106</f>
        <v>2.4436903850593529E-4</v>
      </c>
      <c r="L36" s="144">
        <f>'3.2.3'!L36/'3.2.3.a'!$L$106</f>
        <v>2.7189392344647835E-4</v>
      </c>
      <c r="M36" s="144">
        <f>'3.2.3'!M36/'3.2.3.a'!$M$106</f>
        <v>2.5333228642612126E-4</v>
      </c>
      <c r="N36" s="144">
        <f>'3.2.3'!N36/'3.2.3.a'!$N$106</f>
        <v>2.5416267122722652E-4</v>
      </c>
    </row>
    <row r="37" spans="1:14" s="48" customFormat="1" ht="20" customHeight="1" x14ac:dyDescent="0.2">
      <c r="A37" s="45" t="s">
        <v>442</v>
      </c>
      <c r="B37" s="56" t="s">
        <v>443</v>
      </c>
      <c r="C37" s="145">
        <f>'3.2.3'!C37/'3.2.3.a'!$C$106</f>
        <v>0</v>
      </c>
      <c r="D37" s="145">
        <f>'3.2.3'!D37/'3.2.3.a'!$D$106</f>
        <v>0</v>
      </c>
      <c r="E37" s="145">
        <f>'3.2.3'!E37/'3.2.3.a'!$E$106</f>
        <v>0</v>
      </c>
      <c r="F37" s="145">
        <f>'3.2.3'!F37/'3.2.3.a'!$F$106</f>
        <v>0</v>
      </c>
      <c r="G37" s="145">
        <f>'3.2.3'!G37/'3.2.3.a'!$G$106</f>
        <v>0</v>
      </c>
      <c r="H37" s="145">
        <f>'3.2.3'!H37/'3.2.3.a'!$H$106</f>
        <v>0</v>
      </c>
      <c r="I37" s="145">
        <f>'3.2.3'!I37/'3.2.3.a'!$I$106</f>
        <v>0</v>
      </c>
      <c r="J37" s="145">
        <f>'3.2.3'!J37/'3.2.3.a'!$J$106</f>
        <v>0</v>
      </c>
      <c r="K37" s="145">
        <f>'3.2.3'!K37/'3.2.3.a'!$K$106</f>
        <v>0</v>
      </c>
      <c r="L37" s="145">
        <f>'3.2.3'!L37/'3.2.3.a'!$L$106</f>
        <v>0</v>
      </c>
      <c r="M37" s="145">
        <f>'3.2.3'!M37/'3.2.3.a'!$M$106</f>
        <v>0</v>
      </c>
      <c r="N37" s="145">
        <f>'3.2.3'!N37/'3.2.3.a'!$N$106</f>
        <v>0</v>
      </c>
    </row>
    <row r="38" spans="1:14" s="48" customFormat="1" ht="20" customHeight="1" x14ac:dyDescent="0.2">
      <c r="A38" s="45" t="s">
        <v>444</v>
      </c>
      <c r="B38" s="56" t="s">
        <v>445</v>
      </c>
      <c r="C38" s="145">
        <f>'3.2.3'!C38/'3.2.3.a'!$C$106</f>
        <v>0</v>
      </c>
      <c r="D38" s="145">
        <f>'3.2.3'!D38/'3.2.3.a'!$D$106</f>
        <v>0</v>
      </c>
      <c r="E38" s="145">
        <f>'3.2.3'!E38/'3.2.3.a'!$E$106</f>
        <v>0</v>
      </c>
      <c r="F38" s="145">
        <f>'3.2.3'!F38/'3.2.3.a'!$F$106</f>
        <v>0</v>
      </c>
      <c r="G38" s="145">
        <f>'3.2.3'!G38/'3.2.3.a'!$G$106</f>
        <v>0</v>
      </c>
      <c r="H38" s="145">
        <f>'3.2.3'!H38/'3.2.3.a'!$H$106</f>
        <v>0</v>
      </c>
      <c r="I38" s="145">
        <f>'3.2.3'!I38/'3.2.3.a'!$I$106</f>
        <v>0</v>
      </c>
      <c r="J38" s="145">
        <f>'3.2.3'!J38/'3.2.3.a'!$J$106</f>
        <v>0</v>
      </c>
      <c r="K38" s="145">
        <f>'3.2.3'!K38/'3.2.3.a'!$K$106</f>
        <v>0</v>
      </c>
      <c r="L38" s="145">
        <f>'3.2.3'!L38/'3.2.3.a'!$L$106</f>
        <v>0</v>
      </c>
      <c r="M38" s="145">
        <f>'3.2.3'!M38/'3.2.3.a'!$M$106</f>
        <v>0</v>
      </c>
      <c r="N38" s="145">
        <f>'3.2.3'!N38/'3.2.3.a'!$N$106</f>
        <v>0</v>
      </c>
    </row>
    <row r="39" spans="1:14" s="48" customFormat="1" ht="20" customHeight="1" x14ac:dyDescent="0.2">
      <c r="A39" s="45" t="s">
        <v>446</v>
      </c>
      <c r="B39" s="56" t="s">
        <v>485</v>
      </c>
      <c r="C39" s="145">
        <f>'3.2.3'!C39/'3.2.3.a'!$C$106</f>
        <v>2.4177196005401136E-4</v>
      </c>
      <c r="D39" s="145">
        <f>'3.2.3'!D39/'3.2.3.a'!$D$106</f>
        <v>2.3653063262530553E-4</v>
      </c>
      <c r="E39" s="145">
        <f>'3.2.3'!E39/'3.2.3.a'!$E$106</f>
        <v>2.4371480820227793E-4</v>
      </c>
      <c r="F39" s="145">
        <f>'3.2.3'!F39/'3.2.3.a'!$F$106</f>
        <v>2.6602147333295949E-4</v>
      </c>
      <c r="G39" s="145">
        <f>'3.2.3'!G39/'3.2.3.a'!$G$106</f>
        <v>2.6118920489922654E-4</v>
      </c>
      <c r="H39" s="145">
        <f>'3.2.3'!H39/'3.2.3.a'!$H$106</f>
        <v>2.734069308032457E-4</v>
      </c>
      <c r="I39" s="145">
        <f>'3.2.3'!I39/'3.2.3.a'!$I$106</f>
        <v>2.4632573030315214E-4</v>
      </c>
      <c r="J39" s="145">
        <f>'3.2.3'!J39/'3.2.3.a'!$J$106</f>
        <v>2.5361748884021991E-4</v>
      </c>
      <c r="K39" s="145">
        <f>'3.2.3'!K39/'3.2.3.a'!$K$106</f>
        <v>2.4436903850593529E-4</v>
      </c>
      <c r="L39" s="145">
        <f>'3.2.3'!L39/'3.2.3.a'!$L$106</f>
        <v>2.7189392344647835E-4</v>
      </c>
      <c r="M39" s="145">
        <f>'3.2.3'!M39/'3.2.3.a'!$M$106</f>
        <v>2.5333228642612126E-4</v>
      </c>
      <c r="N39" s="145">
        <f>'3.2.3'!N39/'3.2.3.a'!$N$106</f>
        <v>2.5416267122722652E-4</v>
      </c>
    </row>
    <row r="40" spans="1:14" s="48" customFormat="1" ht="20" customHeight="1" x14ac:dyDescent="0.2">
      <c r="A40" s="45" t="s">
        <v>484</v>
      </c>
      <c r="B40" s="56" t="s">
        <v>447</v>
      </c>
      <c r="C40" s="145">
        <f>'3.2.3'!C40/'3.2.3.a'!$C$106</f>
        <v>0</v>
      </c>
      <c r="D40" s="145">
        <f>'3.2.3'!D40/'3.2.3.a'!$D$106</f>
        <v>0</v>
      </c>
      <c r="E40" s="145">
        <f>'3.2.3'!E40/'3.2.3.a'!$E$106</f>
        <v>0</v>
      </c>
      <c r="F40" s="145">
        <f>'3.2.3'!F40/'3.2.3.a'!$F$106</f>
        <v>0</v>
      </c>
      <c r="G40" s="145">
        <f>'3.2.3'!G40/'3.2.3.a'!$G$106</f>
        <v>0</v>
      </c>
      <c r="H40" s="145">
        <f>'3.2.3'!H40/'3.2.3.a'!$H$106</f>
        <v>0</v>
      </c>
      <c r="I40" s="145">
        <f>'3.2.3'!I40/'3.2.3.a'!$I$106</f>
        <v>0</v>
      </c>
      <c r="J40" s="145">
        <f>'3.2.3'!J40/'3.2.3.a'!$J$106</f>
        <v>0</v>
      </c>
      <c r="K40" s="145">
        <f>'3.2.3'!K40/'3.2.3.a'!$K$106</f>
        <v>0</v>
      </c>
      <c r="L40" s="145">
        <f>'3.2.3'!L40/'3.2.3.a'!$L$106</f>
        <v>0</v>
      </c>
      <c r="M40" s="145">
        <f>'3.2.3'!M40/'3.2.3.a'!$M$106</f>
        <v>0</v>
      </c>
      <c r="N40" s="145">
        <f>'3.2.3'!N40/'3.2.3.a'!$N$106</f>
        <v>0</v>
      </c>
    </row>
    <row r="41" spans="1:14" ht="20" customHeight="1" x14ac:dyDescent="0.2">
      <c r="A41" s="21">
        <v>11414</v>
      </c>
      <c r="B41" s="22" t="s">
        <v>448</v>
      </c>
      <c r="C41" s="144">
        <f>'3.2.3'!C41/'3.2.3.a'!$C$106</f>
        <v>0</v>
      </c>
      <c r="D41" s="144">
        <f>'3.2.3'!D41/'3.2.3.a'!$D$106</f>
        <v>0</v>
      </c>
      <c r="E41" s="144">
        <f>'3.2.3'!E41/'3.2.3.a'!$E$106</f>
        <v>0</v>
      </c>
      <c r="F41" s="144">
        <f>'3.2.3'!F41/'3.2.3.a'!$F$106</f>
        <v>0</v>
      </c>
      <c r="G41" s="144">
        <f>'3.2.3'!G41/'3.2.3.a'!$G$106</f>
        <v>0</v>
      </c>
      <c r="H41" s="144">
        <f>'3.2.3'!H41/'3.2.3.a'!$H$106</f>
        <v>0</v>
      </c>
      <c r="I41" s="144">
        <f>'3.2.3'!I41/'3.2.3.a'!$I$106</f>
        <v>0</v>
      </c>
      <c r="J41" s="144">
        <f>'3.2.3'!J41/'3.2.3.a'!$J$106</f>
        <v>0</v>
      </c>
      <c r="K41" s="144">
        <f>'3.2.3'!K41/'3.2.3.a'!$K$106</f>
        <v>0</v>
      </c>
      <c r="L41" s="144">
        <f>'3.2.3'!L41/'3.2.3.a'!$L$106</f>
        <v>0</v>
      </c>
      <c r="M41" s="144">
        <f>'3.2.3'!M41/'3.2.3.a'!$M$106</f>
        <v>0</v>
      </c>
      <c r="N41" s="144">
        <f>'3.2.3'!N41/'3.2.3.a'!$N$106</f>
        <v>0</v>
      </c>
    </row>
    <row r="42" spans="1:14" ht="20" customHeight="1" x14ac:dyDescent="0.2">
      <c r="A42" s="38">
        <v>1142</v>
      </c>
      <c r="B42" s="39" t="s">
        <v>449</v>
      </c>
      <c r="C42" s="208">
        <f>'3.2.3'!C42/'3.2.3.a'!$C$106</f>
        <v>0</v>
      </c>
      <c r="D42" s="208">
        <f>'3.2.3'!D42/'3.2.3.a'!$D$106</f>
        <v>0</v>
      </c>
      <c r="E42" s="208">
        <f>'3.2.3'!E42/'3.2.3.a'!$E$106</f>
        <v>0</v>
      </c>
      <c r="F42" s="208">
        <f>'3.2.3'!F42/'3.2.3.a'!$F$106</f>
        <v>0</v>
      </c>
      <c r="G42" s="208">
        <f>'3.2.3'!G42/'3.2.3.a'!$G$106</f>
        <v>0</v>
      </c>
      <c r="H42" s="208">
        <f>'3.2.3'!H42/'3.2.3.a'!$H$106</f>
        <v>0</v>
      </c>
      <c r="I42" s="208">
        <f>'3.2.3'!I42/'3.2.3.a'!$I$106</f>
        <v>0</v>
      </c>
      <c r="J42" s="208">
        <f>'3.2.3'!J42/'3.2.3.a'!$J$106</f>
        <v>0</v>
      </c>
      <c r="K42" s="208">
        <f>'3.2.3'!K42/'3.2.3.a'!$K$106</f>
        <v>0</v>
      </c>
      <c r="L42" s="208">
        <f>'3.2.3'!L42/'3.2.3.a'!$L$106</f>
        <v>0</v>
      </c>
      <c r="M42" s="208">
        <f>'3.2.3'!M42/'3.2.3.a'!$M$106</f>
        <v>0</v>
      </c>
      <c r="N42" s="208">
        <f>'3.2.3'!N42/'3.2.3.a'!$N$106</f>
        <v>0</v>
      </c>
    </row>
    <row r="43" spans="1:14" ht="20" customHeight="1" x14ac:dyDescent="0.2">
      <c r="A43" s="38">
        <v>1143</v>
      </c>
      <c r="B43" s="39" t="s">
        <v>268</v>
      </c>
      <c r="C43" s="208">
        <f>'3.2.3'!C43/'3.2.3.a'!$C$106</f>
        <v>0</v>
      </c>
      <c r="D43" s="208">
        <f>'3.2.3'!D43/'3.2.3.a'!$D$106</f>
        <v>0</v>
      </c>
      <c r="E43" s="208">
        <f>'3.2.3'!E43/'3.2.3.a'!$E$106</f>
        <v>0</v>
      </c>
      <c r="F43" s="208">
        <f>'3.2.3'!F43/'3.2.3.a'!$F$106</f>
        <v>0</v>
      </c>
      <c r="G43" s="208">
        <f>'3.2.3'!G43/'3.2.3.a'!$G$106</f>
        <v>0</v>
      </c>
      <c r="H43" s="208">
        <f>'3.2.3'!H43/'3.2.3.a'!$H$106</f>
        <v>0</v>
      </c>
      <c r="I43" s="208">
        <f>'3.2.3'!I43/'3.2.3.a'!$I$106</f>
        <v>0</v>
      </c>
      <c r="J43" s="208">
        <f>'3.2.3'!J43/'3.2.3.a'!$J$106</f>
        <v>0</v>
      </c>
      <c r="K43" s="208">
        <f>'3.2.3'!K43/'3.2.3.a'!$K$106</f>
        <v>0</v>
      </c>
      <c r="L43" s="208">
        <f>'3.2.3'!L43/'3.2.3.a'!$L$106</f>
        <v>0</v>
      </c>
      <c r="M43" s="208">
        <f>'3.2.3'!M43/'3.2.3.a'!$M$106</f>
        <v>0</v>
      </c>
      <c r="N43" s="208">
        <f>'3.2.3'!N43/'3.2.3.a'!$N$106</f>
        <v>0</v>
      </c>
    </row>
    <row r="44" spans="1:14" ht="20" customHeight="1" x14ac:dyDescent="0.2">
      <c r="A44" s="38">
        <v>1144</v>
      </c>
      <c r="B44" s="39" t="s">
        <v>269</v>
      </c>
      <c r="C44" s="208">
        <f>'3.2.3'!C44/'3.2.3.a'!$C$106</f>
        <v>2.150487939952346E-5</v>
      </c>
      <c r="D44" s="208">
        <f>'3.2.3'!D44/'3.2.3.a'!$D$106</f>
        <v>2.6084552491075946E-5</v>
      </c>
      <c r="E44" s="208">
        <f>'3.2.3'!E44/'3.2.3.a'!$E$106</f>
        <v>3.0878309421445725E-5</v>
      </c>
      <c r="F44" s="208">
        <f>'3.2.3'!F44/'3.2.3.a'!$F$106</f>
        <v>1.6173196046079062E-5</v>
      </c>
      <c r="G44" s="208">
        <f>'3.2.3'!G44/'3.2.3.a'!$G$106</f>
        <v>1.5310582231764128E-5</v>
      </c>
      <c r="H44" s="208">
        <f>'3.2.3'!H44/'3.2.3.a'!$H$106</f>
        <v>3.9312015945529753E-5</v>
      </c>
      <c r="I44" s="208">
        <f>'3.2.3'!I44/'3.2.3.a'!$I$106</f>
        <v>3.3114227070269734E-5</v>
      </c>
      <c r="J44" s="208">
        <f>'3.2.3'!J44/'3.2.3.a'!$J$106</f>
        <v>4.5288600363010862E-5</v>
      </c>
      <c r="K44" s="208">
        <f>'3.2.3'!K44/'3.2.3.a'!$K$106</f>
        <v>3.6846729543280197E-5</v>
      </c>
      <c r="L44" s="208">
        <f>'3.2.3'!L44/'3.2.3.a'!$L$106</f>
        <v>3.4314706654950359E-5</v>
      </c>
      <c r="M44" s="208">
        <f>'3.2.3'!M44/'3.2.3.a'!$M$106</f>
        <v>3.1079951524014026E-5</v>
      </c>
      <c r="N44" s="208">
        <f>'3.2.3'!N44/'3.2.3.a'!$N$106</f>
        <v>2.7200921096746473E-5</v>
      </c>
    </row>
    <row r="45" spans="1:14" s="48" customFormat="1" ht="20" customHeight="1" x14ac:dyDescent="0.2">
      <c r="A45" s="45" t="s">
        <v>450</v>
      </c>
      <c r="B45" s="56" t="s">
        <v>451</v>
      </c>
      <c r="C45" s="145">
        <f>'3.2.3'!C45/'3.2.3.a'!$C$106</f>
        <v>0</v>
      </c>
      <c r="D45" s="145">
        <f>'3.2.3'!D45/'3.2.3.a'!$D$106</f>
        <v>0</v>
      </c>
      <c r="E45" s="145">
        <f>'3.2.3'!E45/'3.2.3.a'!$E$106</f>
        <v>0</v>
      </c>
      <c r="F45" s="145">
        <f>'3.2.3'!F45/'3.2.3.a'!$F$106</f>
        <v>0</v>
      </c>
      <c r="G45" s="145">
        <f>'3.2.3'!G45/'3.2.3.a'!$G$106</f>
        <v>0</v>
      </c>
      <c r="H45" s="145">
        <f>'3.2.3'!H45/'3.2.3.a'!$H$106</f>
        <v>0</v>
      </c>
      <c r="I45" s="145">
        <f>'3.2.3'!I45/'3.2.3.a'!$I$106</f>
        <v>0</v>
      </c>
      <c r="J45" s="145">
        <f>'3.2.3'!J45/'3.2.3.a'!$J$106</f>
        <v>0</v>
      </c>
      <c r="K45" s="145">
        <f>'3.2.3'!K45/'3.2.3.a'!$K$106</f>
        <v>0</v>
      </c>
      <c r="L45" s="145">
        <f>'3.2.3'!L45/'3.2.3.a'!$L$106</f>
        <v>0</v>
      </c>
      <c r="M45" s="145">
        <f>'3.2.3'!M45/'3.2.3.a'!$M$106</f>
        <v>0</v>
      </c>
      <c r="N45" s="145">
        <f>'3.2.3'!N45/'3.2.3.a'!$N$106</f>
        <v>0</v>
      </c>
    </row>
    <row r="46" spans="1:14" s="48" customFormat="1" ht="20" customHeight="1" x14ac:dyDescent="0.2">
      <c r="A46" s="45" t="s">
        <v>452</v>
      </c>
      <c r="B46" s="56" t="s">
        <v>453</v>
      </c>
      <c r="C46" s="145">
        <f>'3.2.3'!C46/'3.2.3.a'!$C$106</f>
        <v>0</v>
      </c>
      <c r="D46" s="145">
        <f>'3.2.3'!D46/'3.2.3.a'!$D$106</f>
        <v>0</v>
      </c>
      <c r="E46" s="145">
        <f>'3.2.3'!E46/'3.2.3.a'!$E$106</f>
        <v>0</v>
      </c>
      <c r="F46" s="145">
        <f>'3.2.3'!F46/'3.2.3.a'!$F$106</f>
        <v>0</v>
      </c>
      <c r="G46" s="145">
        <f>'3.2.3'!G46/'3.2.3.a'!$G$106</f>
        <v>0</v>
      </c>
      <c r="H46" s="145">
        <f>'3.2.3'!H46/'3.2.3.a'!$H$106</f>
        <v>0</v>
      </c>
      <c r="I46" s="145">
        <f>'3.2.3'!I46/'3.2.3.a'!$I$106</f>
        <v>0</v>
      </c>
      <c r="J46" s="145">
        <f>'3.2.3'!J46/'3.2.3.a'!$J$106</f>
        <v>0</v>
      </c>
      <c r="K46" s="145">
        <f>'3.2.3'!K46/'3.2.3.a'!$K$106</f>
        <v>0</v>
      </c>
      <c r="L46" s="145">
        <f>'3.2.3'!L46/'3.2.3.a'!$L$106</f>
        <v>0</v>
      </c>
      <c r="M46" s="145">
        <f>'3.2.3'!M46/'3.2.3.a'!$M$106</f>
        <v>0</v>
      </c>
      <c r="N46" s="145">
        <f>'3.2.3'!N46/'3.2.3.a'!$N$106</f>
        <v>0</v>
      </c>
    </row>
    <row r="47" spans="1:14" s="48" customFormat="1" ht="20" customHeight="1" x14ac:dyDescent="0.2">
      <c r="A47" s="45" t="s">
        <v>454</v>
      </c>
      <c r="B47" s="56" t="s">
        <v>455</v>
      </c>
      <c r="C47" s="145">
        <f>'3.2.3'!C47/'3.2.3.a'!$C$106</f>
        <v>0</v>
      </c>
      <c r="D47" s="145">
        <f>'3.2.3'!D47/'3.2.3.a'!$D$106</f>
        <v>0</v>
      </c>
      <c r="E47" s="145">
        <f>'3.2.3'!E47/'3.2.3.a'!$E$106</f>
        <v>0</v>
      </c>
      <c r="F47" s="145">
        <f>'3.2.3'!F47/'3.2.3.a'!$F$106</f>
        <v>0</v>
      </c>
      <c r="G47" s="145">
        <f>'3.2.3'!G47/'3.2.3.a'!$G$106</f>
        <v>0</v>
      </c>
      <c r="H47" s="145">
        <f>'3.2.3'!H47/'3.2.3.a'!$H$106</f>
        <v>0</v>
      </c>
      <c r="I47" s="145">
        <f>'3.2.3'!I47/'3.2.3.a'!$I$106</f>
        <v>0</v>
      </c>
      <c r="J47" s="145">
        <f>'3.2.3'!J47/'3.2.3.a'!$J$106</f>
        <v>0</v>
      </c>
      <c r="K47" s="145">
        <f>'3.2.3'!K47/'3.2.3.a'!$K$106</f>
        <v>0</v>
      </c>
      <c r="L47" s="145">
        <f>'3.2.3'!L47/'3.2.3.a'!$L$106</f>
        <v>0</v>
      </c>
      <c r="M47" s="145">
        <f>'3.2.3'!M47/'3.2.3.a'!$M$106</f>
        <v>0</v>
      </c>
      <c r="N47" s="145">
        <f>'3.2.3'!N47/'3.2.3.a'!$N$106</f>
        <v>0</v>
      </c>
    </row>
    <row r="48" spans="1:14" s="48" customFormat="1" ht="20" customHeight="1" x14ac:dyDescent="0.2">
      <c r="A48" s="45" t="s">
        <v>456</v>
      </c>
      <c r="B48" s="56" t="s">
        <v>486</v>
      </c>
      <c r="C48" s="145">
        <f>'3.2.3'!C48/'3.2.3.a'!$C$106</f>
        <v>2.150487948444702E-5</v>
      </c>
      <c r="D48" s="145">
        <f>'3.2.3'!D48/'3.2.3.a'!$D$106</f>
        <v>2.6084552548200777E-5</v>
      </c>
      <c r="E48" s="145">
        <f>'3.2.3'!E48/'3.2.3.a'!$E$106</f>
        <v>3.0878309327983121E-5</v>
      </c>
      <c r="F48" s="145">
        <f>'3.2.3'!F48/'3.2.3.a'!$F$106</f>
        <v>1.6173196046079062E-5</v>
      </c>
      <c r="G48" s="145">
        <f>'3.2.3'!G48/'3.2.3.a'!$G$106</f>
        <v>1.5310582231764128E-5</v>
      </c>
      <c r="H48" s="145">
        <f>'3.2.3'!H48/'3.2.3.a'!$H$106</f>
        <v>3.885401332135381E-5</v>
      </c>
      <c r="I48" s="145">
        <f>'3.2.3'!I48/'3.2.3.a'!$I$106</f>
        <v>3.2712846180643283E-5</v>
      </c>
      <c r="J48" s="145">
        <f>'3.2.3'!J48/'3.2.3.a'!$J$106</f>
        <v>4.4862107052501485E-5</v>
      </c>
      <c r="K48" s="145">
        <f>'3.2.3'!K48/'3.2.3.a'!$K$106</f>
        <v>3.6468314211550012E-5</v>
      </c>
      <c r="L48" s="145">
        <f>'3.2.3'!L48/'3.2.3.a'!$L$106</f>
        <v>3.4052137819724673E-5</v>
      </c>
      <c r="M48" s="145">
        <f>'3.2.3'!M48/'3.2.3.a'!$M$106</f>
        <v>3.0766630584195893E-5</v>
      </c>
      <c r="N48" s="145">
        <f>'3.2.3'!N48/'3.2.3.a'!$N$106</f>
        <v>2.6762494234108231E-5</v>
      </c>
    </row>
    <row r="49" spans="1:14" s="48" customFormat="1" ht="20" customHeight="1" x14ac:dyDescent="0.2">
      <c r="A49" s="45" t="s">
        <v>487</v>
      </c>
      <c r="B49" s="56" t="s">
        <v>457</v>
      </c>
      <c r="C49" s="145">
        <f>'3.2.3'!C49/'3.2.3.a'!$C$106</f>
        <v>-8.4923561407174496E-14</v>
      </c>
      <c r="D49" s="145">
        <f>'3.2.3'!D49/'3.2.3.a'!$D$106</f>
        <v>-5.7124828608322806E-14</v>
      </c>
      <c r="E49" s="145">
        <f>'3.2.3'!E49/'3.2.3.a'!$E$106</f>
        <v>9.3462608435644356E-14</v>
      </c>
      <c r="F49" s="145">
        <f>'3.2.3'!F49/'3.2.3.a'!$F$106</f>
        <v>0</v>
      </c>
      <c r="G49" s="145">
        <f>'3.2.3'!G49/'3.2.3.a'!$G$106</f>
        <v>0</v>
      </c>
      <c r="H49" s="145">
        <f>'3.2.3'!H49/'3.2.3.a'!$H$106</f>
        <v>-3.3356723523556913E-15</v>
      </c>
      <c r="I49" s="145">
        <f>'3.2.3'!I49/'3.2.3.a'!$I$106</f>
        <v>0</v>
      </c>
      <c r="J49" s="145">
        <f>'3.2.3'!J49/'3.2.3.a'!$J$106</f>
        <v>0</v>
      </c>
      <c r="K49" s="145">
        <f>'3.2.3'!K49/'3.2.3.a'!$K$106</f>
        <v>0</v>
      </c>
      <c r="L49" s="145">
        <f>'3.2.3'!L49/'3.2.3.a'!$L$106</f>
        <v>0</v>
      </c>
      <c r="M49" s="145">
        <f>'3.2.3'!M49/'3.2.3.a'!$M$106</f>
        <v>0</v>
      </c>
      <c r="N49" s="145">
        <f>'3.2.3'!N49/'3.2.3.a'!$N$106</f>
        <v>0</v>
      </c>
    </row>
    <row r="50" spans="1:14" ht="20" customHeight="1" x14ac:dyDescent="0.2">
      <c r="A50" s="38">
        <v>1145</v>
      </c>
      <c r="B50" s="39" t="s">
        <v>270</v>
      </c>
      <c r="C50" s="208">
        <f>'3.2.3'!C50/'3.2.3.a'!$C$106</f>
        <v>2.0079994648128196E-3</v>
      </c>
      <c r="D50" s="208">
        <f>'3.2.3'!D50/'3.2.3.a'!$D$106</f>
        <v>2.0262814367181048E-3</v>
      </c>
      <c r="E50" s="208">
        <f>'3.2.3'!E50/'3.2.3.a'!$E$106</f>
        <v>2.1997187599460824E-3</v>
      </c>
      <c r="F50" s="208">
        <f>'3.2.3'!F50/'3.2.3.a'!$F$106</f>
        <v>2.2489284479044742E-3</v>
      </c>
      <c r="G50" s="208">
        <f>'3.2.3'!G50/'3.2.3.a'!$G$106</f>
        <v>2.2654855508428173E-3</v>
      </c>
      <c r="H50" s="208">
        <f>'3.2.3'!H50/'3.2.3.a'!$H$106</f>
        <v>2.3048962867794924E-3</v>
      </c>
      <c r="I50" s="208">
        <f>'3.2.3'!I50/'3.2.3.a'!$I$106</f>
        <v>2.4611166622706608E-3</v>
      </c>
      <c r="J50" s="208">
        <f>'3.2.3'!J50/'3.2.3.a'!$J$106</f>
        <v>2.5807395213043776E-3</v>
      </c>
      <c r="K50" s="208">
        <f>'3.2.3'!K50/'3.2.3.a'!$K$106</f>
        <v>2.6375886271292948E-3</v>
      </c>
      <c r="L50" s="208">
        <f>'3.2.3'!L50/'3.2.3.a'!$L$106</f>
        <v>2.9977130438504879E-3</v>
      </c>
      <c r="M50" s="208">
        <f>'3.2.3'!M50/'3.2.3.a'!$M$106</f>
        <v>2.4969708657583446E-3</v>
      </c>
      <c r="N50" s="208">
        <f>'3.2.3'!N50/'3.2.3.a'!$N$106</f>
        <v>2.7069345550441329E-3</v>
      </c>
    </row>
    <row r="51" spans="1:14" ht="20" customHeight="1" x14ac:dyDescent="0.2">
      <c r="A51" s="21">
        <v>11451</v>
      </c>
      <c r="B51" s="22" t="s">
        <v>271</v>
      </c>
      <c r="C51" s="144">
        <f>'3.2.3'!C51/'3.2.3.a'!$C$106</f>
        <v>0</v>
      </c>
      <c r="D51" s="144">
        <f>'3.2.3'!D51/'3.2.3.a'!$D$106</f>
        <v>0</v>
      </c>
      <c r="E51" s="144">
        <f>'3.2.3'!E51/'3.2.3.a'!$E$106</f>
        <v>0</v>
      </c>
      <c r="F51" s="144">
        <f>'3.2.3'!F51/'3.2.3.a'!$F$106</f>
        <v>0</v>
      </c>
      <c r="G51" s="144">
        <f>'3.2.3'!G51/'3.2.3.a'!$G$106</f>
        <v>0</v>
      </c>
      <c r="H51" s="144">
        <f>'3.2.3'!H51/'3.2.3.a'!$H$106</f>
        <v>0</v>
      </c>
      <c r="I51" s="144">
        <f>'3.2.3'!I51/'3.2.3.a'!$I$106</f>
        <v>0</v>
      </c>
      <c r="J51" s="144">
        <f>'3.2.3'!J51/'3.2.3.a'!$J$106</f>
        <v>0</v>
      </c>
      <c r="K51" s="144">
        <f>'3.2.3'!K51/'3.2.3.a'!$K$106</f>
        <v>0</v>
      </c>
      <c r="L51" s="144">
        <f>'3.2.3'!L51/'3.2.3.a'!$L$106</f>
        <v>0</v>
      </c>
      <c r="M51" s="144">
        <f>'3.2.3'!M51/'3.2.3.a'!$M$106</f>
        <v>0</v>
      </c>
      <c r="N51" s="144">
        <f>'3.2.3'!N51/'3.2.3.a'!$N$106</f>
        <v>0</v>
      </c>
    </row>
    <row r="52" spans="1:14" ht="20" customHeight="1" x14ac:dyDescent="0.2">
      <c r="A52" s="21">
        <v>11452</v>
      </c>
      <c r="B52" s="22" t="s">
        <v>458</v>
      </c>
      <c r="C52" s="144">
        <f>'3.2.3'!C52/'3.2.3.a'!$C$106</f>
        <v>2.0079994648128196E-3</v>
      </c>
      <c r="D52" s="144">
        <f>'3.2.3'!D52/'3.2.3.a'!$D$106</f>
        <v>2.0262814367181048E-3</v>
      </c>
      <c r="E52" s="144">
        <f>'3.2.3'!E52/'3.2.3.a'!$E$106</f>
        <v>2.1997187599460824E-3</v>
      </c>
      <c r="F52" s="144">
        <f>'3.2.3'!F52/'3.2.3.a'!$F$106</f>
        <v>2.2489284479044742E-3</v>
      </c>
      <c r="G52" s="144">
        <f>'3.2.3'!G52/'3.2.3.a'!$G$106</f>
        <v>2.2654855508428173E-3</v>
      </c>
      <c r="H52" s="144">
        <f>'3.2.3'!H52/'3.2.3.a'!$H$106</f>
        <v>2.3048962867794924E-3</v>
      </c>
      <c r="I52" s="144">
        <f>'3.2.3'!I52/'3.2.3.a'!$I$106</f>
        <v>2.4611166622706608E-3</v>
      </c>
      <c r="J52" s="144">
        <f>'3.2.3'!J52/'3.2.3.a'!$J$106</f>
        <v>2.5807395213043776E-3</v>
      </c>
      <c r="K52" s="144">
        <f>'3.2.3'!K52/'3.2.3.a'!$K$106</f>
        <v>2.6375886271292948E-3</v>
      </c>
      <c r="L52" s="144">
        <f>'3.2.3'!L52/'3.2.3.a'!$L$106</f>
        <v>2.9977130438504879E-3</v>
      </c>
      <c r="M52" s="144">
        <f>'3.2.3'!M52/'3.2.3.a'!$M$106</f>
        <v>2.4969708657583446E-3</v>
      </c>
      <c r="N52" s="144">
        <f>'3.2.3'!N52/'3.2.3.a'!$N$106</f>
        <v>2.7069345550441329E-3</v>
      </c>
    </row>
    <row r="53" spans="1:14" s="41" customFormat="1" ht="20" customHeight="1" x14ac:dyDescent="0.2">
      <c r="A53" s="38">
        <v>1146</v>
      </c>
      <c r="B53" s="39" t="s">
        <v>272</v>
      </c>
      <c r="C53" s="208">
        <f>'3.2.3'!C53/'3.2.3.a'!$C$106</f>
        <v>0</v>
      </c>
      <c r="D53" s="208">
        <f>'3.2.3'!D53/'3.2.3.a'!$D$106</f>
        <v>0</v>
      </c>
      <c r="E53" s="208">
        <f>'3.2.3'!E53/'3.2.3.a'!$E$106</f>
        <v>0</v>
      </c>
      <c r="F53" s="208">
        <f>'3.2.3'!F53/'3.2.3.a'!$F$106</f>
        <v>0</v>
      </c>
      <c r="G53" s="208">
        <f>'3.2.3'!G53/'3.2.3.a'!$G$106</f>
        <v>0</v>
      </c>
      <c r="H53" s="208">
        <f>'3.2.3'!H53/'3.2.3.a'!$H$106</f>
        <v>0</v>
      </c>
      <c r="I53" s="208">
        <f>'3.2.3'!I53/'3.2.3.a'!$I$106</f>
        <v>0</v>
      </c>
      <c r="J53" s="208">
        <f>'3.2.3'!J53/'3.2.3.a'!$J$106</f>
        <v>0</v>
      </c>
      <c r="K53" s="208">
        <f>'3.2.3'!K53/'3.2.3.a'!$K$106</f>
        <v>0</v>
      </c>
      <c r="L53" s="208">
        <f>'3.2.3'!L53/'3.2.3.a'!$L$106</f>
        <v>0</v>
      </c>
      <c r="M53" s="208">
        <f>'3.2.3'!M53/'3.2.3.a'!$M$106</f>
        <v>0</v>
      </c>
      <c r="N53" s="208">
        <f>'3.2.3'!N53/'3.2.3.a'!$N$106</f>
        <v>0</v>
      </c>
    </row>
    <row r="54" spans="1:14" ht="20" customHeight="1" x14ac:dyDescent="0.2">
      <c r="A54" s="35">
        <v>115</v>
      </c>
      <c r="B54" s="36" t="s">
        <v>273</v>
      </c>
      <c r="C54" s="143">
        <f>'3.2.3'!C54/'3.2.3.a'!$C$106</f>
        <v>0</v>
      </c>
      <c r="D54" s="143">
        <f>'3.2.3'!D54/'3.2.3.a'!$D$106</f>
        <v>0</v>
      </c>
      <c r="E54" s="143">
        <f>'3.2.3'!E54/'3.2.3.a'!$E$106</f>
        <v>0</v>
      </c>
      <c r="F54" s="143">
        <f>'3.2.3'!F54/'3.2.3.a'!$F$106</f>
        <v>0</v>
      </c>
      <c r="G54" s="143">
        <f>'3.2.3'!G54/'3.2.3.a'!$G$106</f>
        <v>0</v>
      </c>
      <c r="H54" s="143">
        <f>'3.2.3'!H54/'3.2.3.a'!$H$106</f>
        <v>0</v>
      </c>
      <c r="I54" s="143">
        <f>'3.2.3'!I54/'3.2.3.a'!$I$106</f>
        <v>0</v>
      </c>
      <c r="J54" s="143">
        <f>'3.2.3'!J54/'3.2.3.a'!$J$106</f>
        <v>0</v>
      </c>
      <c r="K54" s="143">
        <f>'3.2.3'!K54/'3.2.3.a'!$K$106</f>
        <v>0</v>
      </c>
      <c r="L54" s="143">
        <f>'3.2.3'!L54/'3.2.3.a'!$L$106</f>
        <v>0</v>
      </c>
      <c r="M54" s="143">
        <f>'3.2.3'!M54/'3.2.3.a'!$M$106</f>
        <v>0</v>
      </c>
      <c r="N54" s="143">
        <f>'3.2.3'!N54/'3.2.3.a'!$N$106</f>
        <v>0</v>
      </c>
    </row>
    <row r="55" spans="1:14" ht="20" customHeight="1" x14ac:dyDescent="0.2">
      <c r="A55" s="21">
        <v>1151</v>
      </c>
      <c r="B55" s="22" t="s">
        <v>459</v>
      </c>
      <c r="C55" s="144">
        <f>'3.2.3'!C55/'3.2.3.a'!$C$106</f>
        <v>0</v>
      </c>
      <c r="D55" s="144">
        <f>'3.2.3'!D55/'3.2.3.a'!$D$106</f>
        <v>0</v>
      </c>
      <c r="E55" s="144">
        <f>'3.2.3'!E55/'3.2.3.a'!$E$106</f>
        <v>0</v>
      </c>
      <c r="F55" s="144">
        <f>'3.2.3'!F55/'3.2.3.a'!$F$106</f>
        <v>0</v>
      </c>
      <c r="G55" s="144">
        <f>'3.2.3'!G55/'3.2.3.a'!$G$106</f>
        <v>0</v>
      </c>
      <c r="H55" s="144">
        <f>'3.2.3'!H55/'3.2.3.a'!$H$106</f>
        <v>0</v>
      </c>
      <c r="I55" s="144">
        <f>'3.2.3'!I55/'3.2.3.a'!$I$106</f>
        <v>0</v>
      </c>
      <c r="J55" s="144">
        <f>'3.2.3'!J55/'3.2.3.a'!$J$106</f>
        <v>0</v>
      </c>
      <c r="K55" s="144">
        <f>'3.2.3'!K55/'3.2.3.a'!$K$106</f>
        <v>0</v>
      </c>
      <c r="L55" s="144">
        <f>'3.2.3'!L55/'3.2.3.a'!$L$106</f>
        <v>0</v>
      </c>
      <c r="M55" s="144">
        <f>'3.2.3'!M55/'3.2.3.a'!$M$106</f>
        <v>0</v>
      </c>
      <c r="N55" s="144">
        <f>'3.2.3'!N55/'3.2.3.a'!$N$106</f>
        <v>0</v>
      </c>
    </row>
    <row r="56" spans="1:14" ht="20" customHeight="1" x14ac:dyDescent="0.2">
      <c r="A56" s="21">
        <v>1152</v>
      </c>
      <c r="B56" s="22" t="s">
        <v>460</v>
      </c>
      <c r="C56" s="144">
        <f>'3.2.3'!C56/'3.2.3.a'!$C$106</f>
        <v>0</v>
      </c>
      <c r="D56" s="144">
        <f>'3.2.3'!D56/'3.2.3.a'!$D$106</f>
        <v>0</v>
      </c>
      <c r="E56" s="144">
        <f>'3.2.3'!E56/'3.2.3.a'!$E$106</f>
        <v>0</v>
      </c>
      <c r="F56" s="144">
        <f>'3.2.3'!F56/'3.2.3.a'!$F$106</f>
        <v>0</v>
      </c>
      <c r="G56" s="144">
        <f>'3.2.3'!G56/'3.2.3.a'!$G$106</f>
        <v>0</v>
      </c>
      <c r="H56" s="144">
        <f>'3.2.3'!H56/'3.2.3.a'!$H$106</f>
        <v>0</v>
      </c>
      <c r="I56" s="144">
        <f>'3.2.3'!I56/'3.2.3.a'!$I$106</f>
        <v>0</v>
      </c>
      <c r="J56" s="144">
        <f>'3.2.3'!J56/'3.2.3.a'!$J$106</f>
        <v>0</v>
      </c>
      <c r="K56" s="144">
        <f>'3.2.3'!K56/'3.2.3.a'!$K$106</f>
        <v>0</v>
      </c>
      <c r="L56" s="144">
        <f>'3.2.3'!L56/'3.2.3.a'!$L$106</f>
        <v>0</v>
      </c>
      <c r="M56" s="144">
        <f>'3.2.3'!M56/'3.2.3.a'!$M$106</f>
        <v>0</v>
      </c>
      <c r="N56" s="144">
        <f>'3.2.3'!N56/'3.2.3.a'!$N$106</f>
        <v>0</v>
      </c>
    </row>
    <row r="57" spans="1:14" ht="20" customHeight="1" x14ac:dyDescent="0.2">
      <c r="A57" s="21">
        <v>1153</v>
      </c>
      <c r="B57" s="22" t="s">
        <v>274</v>
      </c>
      <c r="C57" s="144">
        <f>'3.2.3'!C57/'3.2.3.a'!$C$106</f>
        <v>0</v>
      </c>
      <c r="D57" s="144">
        <f>'3.2.3'!D57/'3.2.3.a'!$D$106</f>
        <v>0</v>
      </c>
      <c r="E57" s="144">
        <f>'3.2.3'!E57/'3.2.3.a'!$E$106</f>
        <v>0</v>
      </c>
      <c r="F57" s="144">
        <f>'3.2.3'!F57/'3.2.3.a'!$F$106</f>
        <v>0</v>
      </c>
      <c r="G57" s="144">
        <f>'3.2.3'!G57/'3.2.3.a'!$G$106</f>
        <v>0</v>
      </c>
      <c r="H57" s="144">
        <f>'3.2.3'!H57/'3.2.3.a'!$H$106</f>
        <v>0</v>
      </c>
      <c r="I57" s="144">
        <f>'3.2.3'!I57/'3.2.3.a'!$I$106</f>
        <v>0</v>
      </c>
      <c r="J57" s="144">
        <f>'3.2.3'!J57/'3.2.3.a'!$J$106</f>
        <v>0</v>
      </c>
      <c r="K57" s="144">
        <f>'3.2.3'!K57/'3.2.3.a'!$K$106</f>
        <v>0</v>
      </c>
      <c r="L57" s="144">
        <f>'3.2.3'!L57/'3.2.3.a'!$L$106</f>
        <v>0</v>
      </c>
      <c r="M57" s="144">
        <f>'3.2.3'!M57/'3.2.3.a'!$M$106</f>
        <v>0</v>
      </c>
      <c r="N57" s="144">
        <f>'3.2.3'!N57/'3.2.3.a'!$N$106</f>
        <v>0</v>
      </c>
    </row>
    <row r="58" spans="1:14" ht="20" customHeight="1" x14ac:dyDescent="0.2">
      <c r="A58" s="21">
        <v>1154</v>
      </c>
      <c r="B58" s="22" t="s">
        <v>275</v>
      </c>
      <c r="C58" s="144">
        <f>'3.2.3'!C58/'3.2.3.a'!$C$106</f>
        <v>0</v>
      </c>
      <c r="D58" s="144">
        <f>'3.2.3'!D58/'3.2.3.a'!$D$106</f>
        <v>0</v>
      </c>
      <c r="E58" s="144">
        <f>'3.2.3'!E58/'3.2.3.a'!$E$106</f>
        <v>0</v>
      </c>
      <c r="F58" s="144">
        <f>'3.2.3'!F58/'3.2.3.a'!$F$106</f>
        <v>0</v>
      </c>
      <c r="G58" s="144">
        <f>'3.2.3'!G58/'3.2.3.a'!$G$106</f>
        <v>0</v>
      </c>
      <c r="H58" s="144">
        <f>'3.2.3'!H58/'3.2.3.a'!$H$106</f>
        <v>0</v>
      </c>
      <c r="I58" s="144">
        <f>'3.2.3'!I58/'3.2.3.a'!$I$106</f>
        <v>0</v>
      </c>
      <c r="J58" s="144">
        <f>'3.2.3'!J58/'3.2.3.a'!$J$106</f>
        <v>0</v>
      </c>
      <c r="K58" s="144">
        <f>'3.2.3'!K58/'3.2.3.a'!$K$106</f>
        <v>0</v>
      </c>
      <c r="L58" s="144">
        <f>'3.2.3'!L58/'3.2.3.a'!$L$106</f>
        <v>0</v>
      </c>
      <c r="M58" s="144">
        <f>'3.2.3'!M58/'3.2.3.a'!$M$106</f>
        <v>0</v>
      </c>
      <c r="N58" s="144">
        <f>'3.2.3'!N58/'3.2.3.a'!$N$106</f>
        <v>0</v>
      </c>
    </row>
    <row r="59" spans="1:14" ht="20" customHeight="1" x14ac:dyDescent="0.2">
      <c r="A59" s="21">
        <v>1155</v>
      </c>
      <c r="B59" s="22" t="s">
        <v>276</v>
      </c>
      <c r="C59" s="144">
        <f>'3.2.3'!C59/'3.2.3.a'!$C$106</f>
        <v>0</v>
      </c>
      <c r="D59" s="144">
        <f>'3.2.3'!D59/'3.2.3.a'!$D$106</f>
        <v>0</v>
      </c>
      <c r="E59" s="144">
        <f>'3.2.3'!E59/'3.2.3.a'!$E$106</f>
        <v>0</v>
      </c>
      <c r="F59" s="144">
        <f>'3.2.3'!F59/'3.2.3.a'!$F$106</f>
        <v>0</v>
      </c>
      <c r="G59" s="144">
        <f>'3.2.3'!G59/'3.2.3.a'!$G$106</f>
        <v>0</v>
      </c>
      <c r="H59" s="144">
        <f>'3.2.3'!H59/'3.2.3.a'!$H$106</f>
        <v>0</v>
      </c>
      <c r="I59" s="144">
        <f>'3.2.3'!I59/'3.2.3.a'!$I$106</f>
        <v>0</v>
      </c>
      <c r="J59" s="144">
        <f>'3.2.3'!J59/'3.2.3.a'!$J$106</f>
        <v>0</v>
      </c>
      <c r="K59" s="144">
        <f>'3.2.3'!K59/'3.2.3.a'!$K$106</f>
        <v>0</v>
      </c>
      <c r="L59" s="144">
        <f>'3.2.3'!L59/'3.2.3.a'!$L$106</f>
        <v>0</v>
      </c>
      <c r="M59" s="144">
        <f>'3.2.3'!M59/'3.2.3.a'!$M$106</f>
        <v>0</v>
      </c>
      <c r="N59" s="144">
        <f>'3.2.3'!N59/'3.2.3.a'!$N$106</f>
        <v>0</v>
      </c>
    </row>
    <row r="60" spans="1:14" ht="20" customHeight="1" x14ac:dyDescent="0.2">
      <c r="A60" s="21">
        <v>1156</v>
      </c>
      <c r="B60" s="22" t="s">
        <v>277</v>
      </c>
      <c r="C60" s="144">
        <f>'3.2.3'!C60/'3.2.3.a'!$C$106</f>
        <v>0</v>
      </c>
      <c r="D60" s="144">
        <f>'3.2.3'!D60/'3.2.3.a'!$D$106</f>
        <v>0</v>
      </c>
      <c r="E60" s="144">
        <f>'3.2.3'!E60/'3.2.3.a'!$E$106</f>
        <v>0</v>
      </c>
      <c r="F60" s="144">
        <f>'3.2.3'!F60/'3.2.3.a'!$F$106</f>
        <v>0</v>
      </c>
      <c r="G60" s="144">
        <f>'3.2.3'!G60/'3.2.3.a'!$G$106</f>
        <v>0</v>
      </c>
      <c r="H60" s="144">
        <f>'3.2.3'!H60/'3.2.3.a'!$H$106</f>
        <v>0</v>
      </c>
      <c r="I60" s="144">
        <f>'3.2.3'!I60/'3.2.3.a'!$I$106</f>
        <v>0</v>
      </c>
      <c r="J60" s="144">
        <f>'3.2.3'!J60/'3.2.3.a'!$J$106</f>
        <v>0</v>
      </c>
      <c r="K60" s="144">
        <f>'3.2.3'!K60/'3.2.3.a'!$K$106</f>
        <v>0</v>
      </c>
      <c r="L60" s="144">
        <f>'3.2.3'!L60/'3.2.3.a'!$L$106</f>
        <v>0</v>
      </c>
      <c r="M60" s="144">
        <f>'3.2.3'!M60/'3.2.3.a'!$M$106</f>
        <v>0</v>
      </c>
      <c r="N60" s="144">
        <f>'3.2.3'!N60/'3.2.3.a'!$N$106</f>
        <v>0</v>
      </c>
    </row>
    <row r="61" spans="1:14" ht="20" customHeight="1" x14ac:dyDescent="0.2">
      <c r="A61" s="35">
        <v>116</v>
      </c>
      <c r="B61" s="36" t="s">
        <v>278</v>
      </c>
      <c r="C61" s="143">
        <f>'3.2.3'!C61/'3.2.3.a'!$C$106</f>
        <v>0</v>
      </c>
      <c r="D61" s="143">
        <f>'3.2.3'!D61/'3.2.3.a'!$D$106</f>
        <v>0</v>
      </c>
      <c r="E61" s="143">
        <f>'3.2.3'!E61/'3.2.3.a'!$E$106</f>
        <v>0</v>
      </c>
      <c r="F61" s="143">
        <f>'3.2.3'!F61/'3.2.3.a'!$F$106</f>
        <v>0</v>
      </c>
      <c r="G61" s="143">
        <f>'3.2.3'!G61/'3.2.3.a'!$G$106</f>
        <v>0</v>
      </c>
      <c r="H61" s="143">
        <f>'3.2.3'!H61/'3.2.3.a'!$H$106</f>
        <v>0</v>
      </c>
      <c r="I61" s="143">
        <f>'3.2.3'!I61/'3.2.3.a'!$I$106</f>
        <v>0</v>
      </c>
      <c r="J61" s="143">
        <f>'3.2.3'!J61/'3.2.3.a'!$J$106</f>
        <v>0</v>
      </c>
      <c r="K61" s="143">
        <f>'3.2.3'!K61/'3.2.3.a'!$K$106</f>
        <v>0</v>
      </c>
      <c r="L61" s="143">
        <f>'3.2.3'!L61/'3.2.3.a'!$L$106</f>
        <v>0</v>
      </c>
      <c r="M61" s="143">
        <f>'3.2.3'!M61/'3.2.3.a'!$M$106</f>
        <v>0</v>
      </c>
      <c r="N61" s="143">
        <f>'3.2.3'!N61/'3.2.3.a'!$N$106</f>
        <v>0</v>
      </c>
    </row>
    <row r="62" spans="1:14" ht="20" customHeight="1" x14ac:dyDescent="0.2">
      <c r="A62" s="32">
        <v>12</v>
      </c>
      <c r="B62" s="33" t="s">
        <v>246</v>
      </c>
      <c r="C62" s="207">
        <f>'3.2.3'!C62/'3.2.3.a'!$C$106</f>
        <v>8.8291669038114921E-3</v>
      </c>
      <c r="D62" s="207">
        <f>'3.2.3'!D62/'3.2.3.a'!$D$106</f>
        <v>8.9852180886883289E-3</v>
      </c>
      <c r="E62" s="207">
        <f>'3.2.3'!E62/'3.2.3.a'!$E$106</f>
        <v>9.404690520111076E-3</v>
      </c>
      <c r="F62" s="207">
        <f>'3.2.3'!F62/'3.2.3.a'!$F$106</f>
        <v>9.6276760691939908E-3</v>
      </c>
      <c r="G62" s="207">
        <f>'3.2.3'!G62/'3.2.3.a'!$G$106</f>
        <v>1.0463100592925743E-2</v>
      </c>
      <c r="H62" s="207">
        <f>'3.2.3'!H62/'3.2.3.a'!$H$106</f>
        <v>1.0947645539726479E-2</v>
      </c>
      <c r="I62" s="207">
        <f>'3.2.3'!I62/'3.2.3.a'!$I$106</f>
        <v>1.0958753913459305E-2</v>
      </c>
      <c r="J62" s="207">
        <f>'3.2.3'!J62/'3.2.3.a'!$J$106</f>
        <v>1.0992133088240067E-2</v>
      </c>
      <c r="K62" s="207">
        <f>'3.2.3'!K62/'3.2.3.a'!$K$106</f>
        <v>1.1015997263480277E-2</v>
      </c>
      <c r="L62" s="207">
        <f>'3.2.3'!L62/'3.2.3.a'!$L$106</f>
        <v>1.1669592830672511E-2</v>
      </c>
      <c r="M62" s="207">
        <f>'3.2.3'!M62/'3.2.3.a'!$M$106</f>
        <v>1.0927252579985711E-2</v>
      </c>
      <c r="N62" s="207">
        <f>'3.2.3'!N62/'3.2.3.a'!$N$106</f>
        <v>1.0519177849790715E-2</v>
      </c>
    </row>
    <row r="63" spans="1:14" ht="20" customHeight="1" x14ac:dyDescent="0.2">
      <c r="A63" s="35">
        <v>121</v>
      </c>
      <c r="B63" s="36" t="s">
        <v>279</v>
      </c>
      <c r="C63" s="143">
        <f>'3.2.3'!C63/'3.2.3.a'!$C$106</f>
        <v>0</v>
      </c>
      <c r="D63" s="143">
        <f>'3.2.3'!D63/'3.2.3.a'!$D$106</f>
        <v>0</v>
      </c>
      <c r="E63" s="143">
        <f>'3.2.3'!E63/'3.2.3.a'!$E$106</f>
        <v>0</v>
      </c>
      <c r="F63" s="143">
        <f>'3.2.3'!F63/'3.2.3.a'!$F$106</f>
        <v>0</v>
      </c>
      <c r="G63" s="143">
        <f>'3.2.3'!G63/'3.2.3.a'!$G$106</f>
        <v>0</v>
      </c>
      <c r="H63" s="143">
        <f>'3.2.3'!H63/'3.2.3.a'!$H$106</f>
        <v>0</v>
      </c>
      <c r="I63" s="143">
        <f>'3.2.3'!I63/'3.2.3.a'!$I$106</f>
        <v>0</v>
      </c>
      <c r="J63" s="143">
        <f>'3.2.3'!J63/'3.2.3.a'!$J$106</f>
        <v>0</v>
      </c>
      <c r="K63" s="143">
        <f>'3.2.3'!K63/'3.2.3.a'!$K$106</f>
        <v>0</v>
      </c>
      <c r="L63" s="143">
        <f>'3.2.3'!L63/'3.2.3.a'!$L$106</f>
        <v>0</v>
      </c>
      <c r="M63" s="143">
        <f>'3.2.3'!M63/'3.2.3.a'!$M$106</f>
        <v>0</v>
      </c>
      <c r="N63" s="143">
        <f>'3.2.3'!N63/'3.2.3.a'!$N$106</f>
        <v>0</v>
      </c>
    </row>
    <row r="64" spans="1:14" ht="20" customHeight="1" x14ac:dyDescent="0.2">
      <c r="A64" s="21">
        <v>1211</v>
      </c>
      <c r="B64" s="22" t="s">
        <v>280</v>
      </c>
      <c r="C64" s="144">
        <f>'3.2.3'!C64/'3.2.3.a'!$C$106</f>
        <v>0</v>
      </c>
      <c r="D64" s="144">
        <f>'3.2.3'!D64/'3.2.3.a'!$D$106</f>
        <v>0</v>
      </c>
      <c r="E64" s="144">
        <f>'3.2.3'!E64/'3.2.3.a'!$E$106</f>
        <v>0</v>
      </c>
      <c r="F64" s="144">
        <f>'3.2.3'!F64/'3.2.3.a'!$F$106</f>
        <v>0</v>
      </c>
      <c r="G64" s="144">
        <f>'3.2.3'!G64/'3.2.3.a'!$G$106</f>
        <v>0</v>
      </c>
      <c r="H64" s="144">
        <f>'3.2.3'!H64/'3.2.3.a'!$H$106</f>
        <v>0</v>
      </c>
      <c r="I64" s="144">
        <f>'3.2.3'!I64/'3.2.3.a'!$I$106</f>
        <v>0</v>
      </c>
      <c r="J64" s="144">
        <f>'3.2.3'!J64/'3.2.3.a'!$J$106</f>
        <v>0</v>
      </c>
      <c r="K64" s="144">
        <f>'3.2.3'!K64/'3.2.3.a'!$K$106</f>
        <v>0</v>
      </c>
      <c r="L64" s="144">
        <f>'3.2.3'!L64/'3.2.3.a'!$L$106</f>
        <v>0</v>
      </c>
      <c r="M64" s="144">
        <f>'3.2.3'!M64/'3.2.3.a'!$M$106</f>
        <v>0</v>
      </c>
      <c r="N64" s="144">
        <f>'3.2.3'!N64/'3.2.3.a'!$N$106</f>
        <v>0</v>
      </c>
    </row>
    <row r="65" spans="1:14" ht="20" customHeight="1" x14ac:dyDescent="0.2">
      <c r="A65" s="21">
        <v>1212</v>
      </c>
      <c r="B65" s="22" t="s">
        <v>281</v>
      </c>
      <c r="C65" s="144">
        <f>'3.2.3'!C65/'3.2.3.a'!$C$106</f>
        <v>0</v>
      </c>
      <c r="D65" s="144">
        <f>'3.2.3'!D65/'3.2.3.a'!$D$106</f>
        <v>0</v>
      </c>
      <c r="E65" s="144">
        <f>'3.2.3'!E65/'3.2.3.a'!$E$106</f>
        <v>0</v>
      </c>
      <c r="F65" s="144">
        <f>'3.2.3'!F65/'3.2.3.a'!$F$106</f>
        <v>0</v>
      </c>
      <c r="G65" s="144">
        <f>'3.2.3'!G65/'3.2.3.a'!$G$106</f>
        <v>0</v>
      </c>
      <c r="H65" s="144">
        <f>'3.2.3'!H65/'3.2.3.a'!$H$106</f>
        <v>0</v>
      </c>
      <c r="I65" s="144">
        <f>'3.2.3'!I65/'3.2.3.a'!$I$106</f>
        <v>0</v>
      </c>
      <c r="J65" s="144">
        <f>'3.2.3'!J65/'3.2.3.a'!$J$106</f>
        <v>0</v>
      </c>
      <c r="K65" s="144">
        <f>'3.2.3'!K65/'3.2.3.a'!$K$106</f>
        <v>0</v>
      </c>
      <c r="L65" s="144">
        <f>'3.2.3'!L65/'3.2.3.a'!$L$106</f>
        <v>0</v>
      </c>
      <c r="M65" s="144">
        <f>'3.2.3'!M65/'3.2.3.a'!$M$106</f>
        <v>0</v>
      </c>
      <c r="N65" s="144">
        <f>'3.2.3'!N65/'3.2.3.a'!$N$106</f>
        <v>0</v>
      </c>
    </row>
    <row r="66" spans="1:14" ht="20" customHeight="1" x14ac:dyDescent="0.2">
      <c r="A66" s="21">
        <v>1213</v>
      </c>
      <c r="B66" s="22" t="s">
        <v>282</v>
      </c>
      <c r="C66" s="144">
        <f>'3.2.3'!C66/'3.2.3.a'!$C$106</f>
        <v>0</v>
      </c>
      <c r="D66" s="144">
        <f>'3.2.3'!D66/'3.2.3.a'!$D$106</f>
        <v>0</v>
      </c>
      <c r="E66" s="144">
        <f>'3.2.3'!E66/'3.2.3.a'!$E$106</f>
        <v>0</v>
      </c>
      <c r="F66" s="144">
        <f>'3.2.3'!F66/'3.2.3.a'!$F$106</f>
        <v>0</v>
      </c>
      <c r="G66" s="144">
        <f>'3.2.3'!G66/'3.2.3.a'!$G$106</f>
        <v>0</v>
      </c>
      <c r="H66" s="144">
        <f>'3.2.3'!H66/'3.2.3.a'!$H$106</f>
        <v>0</v>
      </c>
      <c r="I66" s="144">
        <f>'3.2.3'!I66/'3.2.3.a'!$I$106</f>
        <v>0</v>
      </c>
      <c r="J66" s="144">
        <f>'3.2.3'!J66/'3.2.3.a'!$J$106</f>
        <v>0</v>
      </c>
      <c r="K66" s="144">
        <f>'3.2.3'!K66/'3.2.3.a'!$K$106</f>
        <v>0</v>
      </c>
      <c r="L66" s="144">
        <f>'3.2.3'!L66/'3.2.3.a'!$L$106</f>
        <v>0</v>
      </c>
      <c r="M66" s="144">
        <f>'3.2.3'!M66/'3.2.3.a'!$M$106</f>
        <v>0</v>
      </c>
      <c r="N66" s="144">
        <f>'3.2.3'!N66/'3.2.3.a'!$N$106</f>
        <v>0</v>
      </c>
    </row>
    <row r="67" spans="1:14" ht="20" customHeight="1" x14ac:dyDescent="0.2">
      <c r="A67" s="21">
        <v>1214</v>
      </c>
      <c r="B67" s="22" t="s">
        <v>283</v>
      </c>
      <c r="C67" s="144">
        <f>'3.2.3'!C67/'3.2.3.a'!$C$106</f>
        <v>0</v>
      </c>
      <c r="D67" s="144">
        <f>'3.2.3'!D67/'3.2.3.a'!$D$106</f>
        <v>0</v>
      </c>
      <c r="E67" s="144">
        <f>'3.2.3'!E67/'3.2.3.a'!$E$106</f>
        <v>0</v>
      </c>
      <c r="F67" s="144">
        <f>'3.2.3'!F67/'3.2.3.a'!$F$106</f>
        <v>0</v>
      </c>
      <c r="G67" s="144">
        <f>'3.2.3'!G67/'3.2.3.a'!$G$106</f>
        <v>0</v>
      </c>
      <c r="H67" s="144">
        <f>'3.2.3'!H67/'3.2.3.a'!$H$106</f>
        <v>0</v>
      </c>
      <c r="I67" s="144">
        <f>'3.2.3'!I67/'3.2.3.a'!$I$106</f>
        <v>0</v>
      </c>
      <c r="J67" s="144">
        <f>'3.2.3'!J67/'3.2.3.a'!$J$106</f>
        <v>0</v>
      </c>
      <c r="K67" s="144">
        <f>'3.2.3'!K67/'3.2.3.a'!$K$106</f>
        <v>0</v>
      </c>
      <c r="L67" s="144">
        <f>'3.2.3'!L67/'3.2.3.a'!$L$106</f>
        <v>0</v>
      </c>
      <c r="M67" s="144">
        <f>'3.2.3'!M67/'3.2.3.a'!$M$106</f>
        <v>0</v>
      </c>
      <c r="N67" s="144">
        <f>'3.2.3'!N67/'3.2.3.a'!$N$106</f>
        <v>0</v>
      </c>
    </row>
    <row r="68" spans="1:14" ht="20" customHeight="1" x14ac:dyDescent="0.2">
      <c r="A68" s="35">
        <v>122</v>
      </c>
      <c r="B68" s="36" t="s">
        <v>284</v>
      </c>
      <c r="C68" s="143">
        <f>'3.2.3'!C68/'3.2.3.a'!$C$106</f>
        <v>8.8291669038114921E-3</v>
      </c>
      <c r="D68" s="143">
        <f>'3.2.3'!D68/'3.2.3.a'!$D$106</f>
        <v>8.9852180886883289E-3</v>
      </c>
      <c r="E68" s="143">
        <f>'3.2.3'!E68/'3.2.3.a'!$E$106</f>
        <v>9.404690520111076E-3</v>
      </c>
      <c r="F68" s="143">
        <f>'3.2.3'!F68/'3.2.3.a'!$F$106</f>
        <v>9.6276760691939908E-3</v>
      </c>
      <c r="G68" s="143">
        <f>'3.2.3'!G68/'3.2.3.a'!$G$106</f>
        <v>1.0463100592925743E-2</v>
      </c>
      <c r="H68" s="143">
        <f>'3.2.3'!H68/'3.2.3.a'!$H$106</f>
        <v>1.0947645539726479E-2</v>
      </c>
      <c r="I68" s="143">
        <f>'3.2.3'!I68/'3.2.3.a'!$I$106</f>
        <v>1.0958753913459305E-2</v>
      </c>
      <c r="J68" s="143">
        <f>'3.2.3'!J68/'3.2.3.a'!$J$106</f>
        <v>1.0992133088240067E-2</v>
      </c>
      <c r="K68" s="143">
        <f>'3.2.3'!K68/'3.2.3.a'!$K$106</f>
        <v>1.1015997263480277E-2</v>
      </c>
      <c r="L68" s="143">
        <f>'3.2.3'!L68/'3.2.3.a'!$L$106</f>
        <v>1.1669592830672511E-2</v>
      </c>
      <c r="M68" s="143">
        <f>'3.2.3'!M68/'3.2.3.a'!$M$106</f>
        <v>1.0927252579985711E-2</v>
      </c>
      <c r="N68" s="143">
        <f>'3.2.3'!N68/'3.2.3.a'!$N$106</f>
        <v>1.0519177849790715E-2</v>
      </c>
    </row>
    <row r="69" spans="1:14" ht="20" customHeight="1" x14ac:dyDescent="0.2">
      <c r="A69" s="21">
        <v>1221</v>
      </c>
      <c r="B69" s="22" t="s">
        <v>280</v>
      </c>
      <c r="C69" s="144">
        <f>'3.2.3'!C69/'3.2.3.a'!$C$106</f>
        <v>4.3696902087344159E-3</v>
      </c>
      <c r="D69" s="144">
        <f>'3.2.3'!D69/'3.2.3.a'!$D$106</f>
        <v>4.409800013495167E-3</v>
      </c>
      <c r="E69" s="144">
        <f>'3.2.3'!E69/'3.2.3.a'!$E$106</f>
        <v>4.5574667544841284E-3</v>
      </c>
      <c r="F69" s="144">
        <f>'3.2.3'!F69/'3.2.3.a'!$F$106</f>
        <v>4.4752926691911032E-3</v>
      </c>
      <c r="G69" s="144">
        <f>'3.2.3'!G69/'3.2.3.a'!$G$106</f>
        <v>4.696716336524972E-3</v>
      </c>
      <c r="H69" s="144">
        <f>'3.2.3'!H69/'3.2.3.a'!$H$106</f>
        <v>4.8726849206150924E-3</v>
      </c>
      <c r="I69" s="144">
        <f>'3.2.3'!I69/'3.2.3.a'!$I$106</f>
        <v>4.975117649606146E-3</v>
      </c>
      <c r="J69" s="144">
        <f>'3.2.3'!J69/'3.2.3.a'!$J$106</f>
        <v>4.9609054370471839E-3</v>
      </c>
      <c r="K69" s="144">
        <f>'3.2.3'!K69/'3.2.3.a'!$K$106</f>
        <v>4.9386243799575142E-3</v>
      </c>
      <c r="L69" s="144">
        <f>'3.2.3'!L69/'3.2.3.a'!$L$106</f>
        <v>4.8952240521233144E-3</v>
      </c>
      <c r="M69" s="144">
        <f>'3.2.3'!M69/'3.2.3.a'!$M$106</f>
        <v>4.8100156939370866E-3</v>
      </c>
      <c r="N69" s="144">
        <f>'3.2.3'!N69/'3.2.3.a'!$N$106</f>
        <v>4.4860515249709378E-3</v>
      </c>
    </row>
    <row r="70" spans="1:14" ht="20" customHeight="1" x14ac:dyDescent="0.2">
      <c r="A70" s="21">
        <v>1222</v>
      </c>
      <c r="B70" s="22" t="s">
        <v>281</v>
      </c>
      <c r="C70" s="144">
        <f>'3.2.3'!C70/'3.2.3.a'!$C$106</f>
        <v>4.4594766950770762E-3</v>
      </c>
      <c r="D70" s="144">
        <f>'3.2.3'!D70/'3.2.3.a'!$D$106</f>
        <v>4.575418075193162E-3</v>
      </c>
      <c r="E70" s="144">
        <f>'3.2.3'!E70/'3.2.3.a'!$E$106</f>
        <v>4.8472237656269485E-3</v>
      </c>
      <c r="F70" s="144">
        <f>'3.2.3'!F70/'3.2.3.a'!$F$106</f>
        <v>5.1523834000028875E-3</v>
      </c>
      <c r="G70" s="144">
        <f>'3.2.3'!G70/'3.2.3.a'!$G$106</f>
        <v>5.7663842564007689E-3</v>
      </c>
      <c r="H70" s="144">
        <f>'3.2.3'!H70/'3.2.3.a'!$H$106</f>
        <v>6.0749606191113871E-3</v>
      </c>
      <c r="I70" s="144">
        <f>'3.2.3'!I70/'3.2.3.a'!$I$106</f>
        <v>5.9836362638531586E-3</v>
      </c>
      <c r="J70" s="144">
        <f>'3.2.3'!J70/'3.2.3.a'!$J$106</f>
        <v>6.0312276511928845E-3</v>
      </c>
      <c r="K70" s="144">
        <f>'3.2.3'!K70/'3.2.3.a'!$K$106</f>
        <v>6.0773728835227621E-3</v>
      </c>
      <c r="L70" s="144">
        <f>'3.2.3'!L70/'3.2.3.a'!$L$106</f>
        <v>6.7743687785491967E-3</v>
      </c>
      <c r="M70" s="144">
        <f>'3.2.3'!M70/'3.2.3.a'!$M$106</f>
        <v>6.1172368860486232E-3</v>
      </c>
      <c r="N70" s="144">
        <f>'3.2.3'!N70/'3.2.3.a'!$N$106</f>
        <v>6.0331263248197759E-3</v>
      </c>
    </row>
    <row r="71" spans="1:14" s="48" customFormat="1" ht="20" customHeight="1" x14ac:dyDescent="0.2">
      <c r="A71" s="45" t="s">
        <v>461</v>
      </c>
      <c r="B71" s="56" t="s">
        <v>462</v>
      </c>
      <c r="C71" s="145">
        <f>'3.2.3'!C71/'3.2.3.a'!$C$106</f>
        <v>4.4594766950770762E-3</v>
      </c>
      <c r="D71" s="145">
        <f>'3.2.3'!D71/'3.2.3.a'!$D$106</f>
        <v>4.575418075193162E-3</v>
      </c>
      <c r="E71" s="145">
        <f>'3.2.3'!E71/'3.2.3.a'!$E$106</f>
        <v>4.8472237656269485E-3</v>
      </c>
      <c r="F71" s="145">
        <f>'3.2.3'!F71/'3.2.3.a'!$F$106</f>
        <v>5.1523834000028875E-3</v>
      </c>
      <c r="G71" s="145">
        <f>'3.2.3'!G71/'3.2.3.a'!$G$106</f>
        <v>5.7663842564007689E-3</v>
      </c>
      <c r="H71" s="145">
        <f>'3.2.3'!H71/'3.2.3.a'!$H$106</f>
        <v>6.0749606191113871E-3</v>
      </c>
      <c r="I71" s="145">
        <f>'3.2.3'!I71/'3.2.3.a'!$I$106</f>
        <v>5.9836362638531586E-3</v>
      </c>
      <c r="J71" s="145">
        <f>'3.2.3'!J71/'3.2.3.a'!$J$106</f>
        <v>6.0312276511928845E-3</v>
      </c>
      <c r="K71" s="145">
        <f>'3.2.3'!K71/'3.2.3.a'!$K$106</f>
        <v>6.0773728835227621E-3</v>
      </c>
      <c r="L71" s="145">
        <f>'3.2.3'!L71/'3.2.3.a'!$L$106</f>
        <v>6.7743687785491967E-3</v>
      </c>
      <c r="M71" s="145">
        <f>'3.2.3'!M71/'3.2.3.a'!$M$106</f>
        <v>6.1172368860486232E-3</v>
      </c>
      <c r="N71" s="145">
        <f>'3.2.3'!N71/'3.2.3.a'!$N$106</f>
        <v>6.0331263248197759E-3</v>
      </c>
    </row>
    <row r="72" spans="1:14" s="48" customFormat="1" ht="20" customHeight="1" x14ac:dyDescent="0.2">
      <c r="A72" s="45" t="s">
        <v>463</v>
      </c>
      <c r="B72" s="56" t="s">
        <v>606</v>
      </c>
      <c r="C72" s="145">
        <f>'3.2.3'!C72/'3.2.3.a'!$C$106</f>
        <v>0</v>
      </c>
      <c r="D72" s="145">
        <f>'3.2.3'!D72/'3.2.3.a'!$D$106</f>
        <v>0</v>
      </c>
      <c r="E72" s="145">
        <f>'3.2.3'!E72/'3.2.3.a'!$E$106</f>
        <v>0</v>
      </c>
      <c r="F72" s="145">
        <f>'3.2.3'!F72/'3.2.3.a'!$F$106</f>
        <v>0</v>
      </c>
      <c r="G72" s="145">
        <f>'3.2.3'!G72/'3.2.3.a'!$G$106</f>
        <v>0</v>
      </c>
      <c r="H72" s="145">
        <f>'3.2.3'!H72/'3.2.3.a'!$H$106</f>
        <v>0</v>
      </c>
      <c r="I72" s="145">
        <f>'3.2.3'!I72/'3.2.3.a'!$I$106</f>
        <v>0</v>
      </c>
      <c r="J72" s="145">
        <f>'3.2.3'!J72/'3.2.3.a'!$J$106</f>
        <v>0</v>
      </c>
      <c r="K72" s="145">
        <f>'3.2.3'!K72/'3.2.3.a'!$K$106</f>
        <v>0</v>
      </c>
      <c r="L72" s="145">
        <f>'3.2.3'!L72/'3.2.3.a'!$L$106</f>
        <v>0</v>
      </c>
      <c r="M72" s="145">
        <f>'3.2.3'!M72/'3.2.3.a'!$M$106</f>
        <v>0</v>
      </c>
      <c r="N72" s="145">
        <f>'3.2.3'!N72/'3.2.3.a'!$N$106</f>
        <v>0</v>
      </c>
    </row>
    <row r="73" spans="1:14" ht="20" customHeight="1" x14ac:dyDescent="0.2">
      <c r="A73" s="21">
        <v>1223</v>
      </c>
      <c r="B73" s="22" t="s">
        <v>827</v>
      </c>
      <c r="C73" s="94" t="s">
        <v>826</v>
      </c>
      <c r="D73" s="94" t="s">
        <v>826</v>
      </c>
      <c r="E73" s="94" t="s">
        <v>826</v>
      </c>
      <c r="F73" s="94" t="s">
        <v>826</v>
      </c>
      <c r="G73" s="94" t="s">
        <v>826</v>
      </c>
      <c r="H73" s="94" t="s">
        <v>826</v>
      </c>
      <c r="I73" s="94" t="s">
        <v>826</v>
      </c>
      <c r="J73" s="94" t="s">
        <v>826</v>
      </c>
      <c r="K73" s="94" t="s">
        <v>826</v>
      </c>
      <c r="L73" s="94" t="s">
        <v>826</v>
      </c>
      <c r="M73" s="94" t="s">
        <v>826</v>
      </c>
      <c r="N73" s="94" t="s">
        <v>826</v>
      </c>
    </row>
    <row r="74" spans="1:14" s="41" customFormat="1" ht="20" customHeight="1" x14ac:dyDescent="0.2">
      <c r="A74" s="32">
        <v>13</v>
      </c>
      <c r="B74" s="33" t="s">
        <v>243</v>
      </c>
      <c r="C74" s="207">
        <f>'3.2.3'!C74/'3.2.3.a'!$C$106</f>
        <v>2.8317037544527829E-2</v>
      </c>
      <c r="D74" s="207">
        <f>'3.2.3'!D74/'3.2.3.a'!$D$106</f>
        <v>2.7774324051301449E-2</v>
      </c>
      <c r="E74" s="207">
        <f>'3.2.3'!E74/'3.2.3.a'!$E$106</f>
        <v>2.7158723663256137E-2</v>
      </c>
      <c r="F74" s="207">
        <f>'3.2.3'!F74/'3.2.3.a'!$F$106</f>
        <v>2.5470016495278622E-2</v>
      </c>
      <c r="G74" s="207">
        <f>'3.2.3'!G74/'3.2.3.a'!$G$106</f>
        <v>2.6033167706016429E-2</v>
      </c>
      <c r="H74" s="207">
        <f>'3.2.3'!H74/'3.2.3.a'!$H$106</f>
        <v>2.4706246190813217E-2</v>
      </c>
      <c r="I74" s="207">
        <f>'3.2.3'!I74/'3.2.3.a'!$I$106</f>
        <v>2.6232918675682577E-2</v>
      </c>
      <c r="J74" s="207">
        <f>'3.2.3'!J74/'3.2.3.a'!$J$106</f>
        <v>2.4216669497191826E-2</v>
      </c>
      <c r="K74" s="207">
        <f>'3.2.3'!K74/'3.2.3.a'!$K$106</f>
        <v>2.5528281508938506E-2</v>
      </c>
      <c r="L74" s="207">
        <f>'3.2.3'!L74/'3.2.3.a'!$L$106</f>
        <v>2.5956296549824405E-2</v>
      </c>
      <c r="M74" s="207">
        <f>'3.2.3'!M74/'3.2.3.a'!$M$106</f>
        <v>3.1704099054394787E-2</v>
      </c>
      <c r="N74" s="207">
        <f>'3.2.3'!N74/'3.2.3.a'!$N$106</f>
        <v>2.6119635819191227E-2</v>
      </c>
    </row>
    <row r="75" spans="1:14" ht="20" customHeight="1" x14ac:dyDescent="0.2">
      <c r="A75" s="35">
        <v>131</v>
      </c>
      <c r="B75" s="36" t="s">
        <v>285</v>
      </c>
      <c r="C75" s="143">
        <f>'3.2.3'!C75/'3.2.3.a'!$C$106</f>
        <v>0</v>
      </c>
      <c r="D75" s="143">
        <f>'3.2.3'!D75/'3.2.3.a'!$D$106</f>
        <v>0</v>
      </c>
      <c r="E75" s="143">
        <f>'3.2.3'!E75/'3.2.3.a'!$E$106</f>
        <v>0</v>
      </c>
      <c r="F75" s="143">
        <f>'3.2.3'!F75/'3.2.3.a'!$F$106</f>
        <v>0</v>
      </c>
      <c r="G75" s="143">
        <f>'3.2.3'!G75/'3.2.3.a'!$G$106</f>
        <v>0</v>
      </c>
      <c r="H75" s="143">
        <f>'3.2.3'!H75/'3.2.3.a'!$H$106</f>
        <v>0</v>
      </c>
      <c r="I75" s="143">
        <f>'3.2.3'!I75/'3.2.3.a'!$I$106</f>
        <v>0</v>
      </c>
      <c r="J75" s="143">
        <f>'3.2.3'!J75/'3.2.3.a'!$J$106</f>
        <v>0</v>
      </c>
      <c r="K75" s="143">
        <f>'3.2.3'!K75/'3.2.3.a'!$K$106</f>
        <v>0</v>
      </c>
      <c r="L75" s="143">
        <f>'3.2.3'!L75/'3.2.3.a'!$L$106</f>
        <v>0</v>
      </c>
      <c r="M75" s="143">
        <f>'3.2.3'!M75/'3.2.3.a'!$M$106</f>
        <v>0</v>
      </c>
      <c r="N75" s="143">
        <f>'3.2.3'!N75/'3.2.3.a'!$N$106</f>
        <v>0</v>
      </c>
    </row>
    <row r="76" spans="1:14" ht="20" customHeight="1" x14ac:dyDescent="0.2">
      <c r="A76" s="21">
        <v>1311</v>
      </c>
      <c r="B76" s="22" t="s">
        <v>286</v>
      </c>
      <c r="C76" s="144">
        <f>'3.2.3'!C76/'3.2.3.a'!$C$106</f>
        <v>0</v>
      </c>
      <c r="D76" s="144">
        <f>'3.2.3'!D76/'3.2.3.a'!$D$106</f>
        <v>0</v>
      </c>
      <c r="E76" s="144">
        <f>'3.2.3'!E76/'3.2.3.a'!$E$106</f>
        <v>0</v>
      </c>
      <c r="F76" s="144">
        <f>'3.2.3'!F76/'3.2.3.a'!$F$106</f>
        <v>0</v>
      </c>
      <c r="G76" s="144">
        <f>'3.2.3'!G76/'3.2.3.a'!$G$106</f>
        <v>0</v>
      </c>
      <c r="H76" s="144">
        <f>'3.2.3'!H76/'3.2.3.a'!$H$106</f>
        <v>0</v>
      </c>
      <c r="I76" s="144">
        <f>'3.2.3'!I76/'3.2.3.a'!$I$106</f>
        <v>0</v>
      </c>
      <c r="J76" s="144">
        <f>'3.2.3'!J76/'3.2.3.a'!$J$106</f>
        <v>0</v>
      </c>
      <c r="K76" s="144">
        <f>'3.2.3'!K76/'3.2.3.a'!$K$106</f>
        <v>0</v>
      </c>
      <c r="L76" s="144">
        <f>'3.2.3'!L76/'3.2.3.a'!$L$106</f>
        <v>0</v>
      </c>
      <c r="M76" s="144">
        <f>'3.2.3'!M76/'3.2.3.a'!$M$106</f>
        <v>0</v>
      </c>
      <c r="N76" s="144">
        <f>'3.2.3'!N76/'3.2.3.a'!$N$106</f>
        <v>0</v>
      </c>
    </row>
    <row r="77" spans="1:14" ht="20" customHeight="1" x14ac:dyDescent="0.2">
      <c r="A77" s="21">
        <v>1312</v>
      </c>
      <c r="B77" s="22" t="s">
        <v>287</v>
      </c>
      <c r="C77" s="144">
        <f>'3.2.3'!C77/'3.2.3.a'!$C$106</f>
        <v>0</v>
      </c>
      <c r="D77" s="144">
        <f>'3.2.3'!D77/'3.2.3.a'!$D$106</f>
        <v>0</v>
      </c>
      <c r="E77" s="144">
        <f>'3.2.3'!E77/'3.2.3.a'!$E$106</f>
        <v>0</v>
      </c>
      <c r="F77" s="144">
        <f>'3.2.3'!F77/'3.2.3.a'!$F$106</f>
        <v>0</v>
      </c>
      <c r="G77" s="144">
        <f>'3.2.3'!G77/'3.2.3.a'!$G$106</f>
        <v>0</v>
      </c>
      <c r="H77" s="144">
        <f>'3.2.3'!H77/'3.2.3.a'!$H$106</f>
        <v>0</v>
      </c>
      <c r="I77" s="144">
        <f>'3.2.3'!I77/'3.2.3.a'!$I$106</f>
        <v>0</v>
      </c>
      <c r="J77" s="144">
        <f>'3.2.3'!J77/'3.2.3.a'!$J$106</f>
        <v>0</v>
      </c>
      <c r="K77" s="144">
        <f>'3.2.3'!K77/'3.2.3.a'!$K$106</f>
        <v>0</v>
      </c>
      <c r="L77" s="144">
        <f>'3.2.3'!L77/'3.2.3.a'!$L$106</f>
        <v>0</v>
      </c>
      <c r="M77" s="144">
        <f>'3.2.3'!M77/'3.2.3.a'!$M$106</f>
        <v>0</v>
      </c>
      <c r="N77" s="144">
        <f>'3.2.3'!N77/'3.2.3.a'!$N$106</f>
        <v>0</v>
      </c>
    </row>
    <row r="78" spans="1:14" ht="20" customHeight="1" x14ac:dyDescent="0.2">
      <c r="A78" s="35">
        <v>132</v>
      </c>
      <c r="B78" s="36" t="s">
        <v>288</v>
      </c>
      <c r="C78" s="143">
        <f>'3.2.3'!C78/'3.2.3.a'!$C$106</f>
        <v>1.0518410238488545E-5</v>
      </c>
      <c r="D78" s="143">
        <f>'3.2.3'!D78/'3.2.3.a'!$D$106</f>
        <v>2.7720284221075764E-6</v>
      </c>
      <c r="E78" s="143">
        <f>'3.2.3'!E78/'3.2.3.a'!$E$106</f>
        <v>2.4964480597163716E-6</v>
      </c>
      <c r="F78" s="143">
        <f>'3.2.3'!F78/'3.2.3.a'!$F$106</f>
        <v>2.9340835907441997E-6</v>
      </c>
      <c r="G78" s="143">
        <f>'3.2.3'!G78/'3.2.3.a'!$G$106</f>
        <v>2.0332580607594489E-6</v>
      </c>
      <c r="H78" s="143">
        <f>'3.2.3'!H78/'3.2.3.a'!$H$106</f>
        <v>2.4774240412476297E-6</v>
      </c>
      <c r="I78" s="143">
        <f>'3.2.3'!I78/'3.2.3.a'!$I$106</f>
        <v>1.3891137885910581E-6</v>
      </c>
      <c r="J78" s="143">
        <f>'3.2.3'!J78/'3.2.3.a'!$J$106</f>
        <v>1.226028682196088E-6</v>
      </c>
      <c r="K78" s="143">
        <f>'3.2.3'!K78/'3.2.3.a'!$K$106</f>
        <v>2.5648065622893657E-7</v>
      </c>
      <c r="L78" s="143">
        <f>'3.2.3'!L78/'3.2.3.a'!$L$106</f>
        <v>6.6008902941360762E-7</v>
      </c>
      <c r="M78" s="143">
        <f>'3.2.3'!M78/'3.2.3.a'!$M$106</f>
        <v>7.5875701679853605E-7</v>
      </c>
      <c r="N78" s="143">
        <f>'3.2.3'!N78/'3.2.3.a'!$N$106</f>
        <v>4.6342755853166495E-7</v>
      </c>
    </row>
    <row r="79" spans="1:14" ht="20" customHeight="1" x14ac:dyDescent="0.2">
      <c r="A79" s="21">
        <v>1321</v>
      </c>
      <c r="B79" s="22" t="s">
        <v>286</v>
      </c>
      <c r="C79" s="144">
        <f>'3.2.3'!C79/'3.2.3.a'!$C$106</f>
        <v>4.7130112379617623E-6</v>
      </c>
      <c r="D79" s="144">
        <f>'3.2.3'!D79/'3.2.3.a'!$D$106</f>
        <v>1.1036486920017495E-6</v>
      </c>
      <c r="E79" s="144">
        <f>'3.2.3'!E79/'3.2.3.a'!$E$106</f>
        <v>1.5290873667638675E-6</v>
      </c>
      <c r="F79" s="144">
        <f>'3.2.3'!F79/'3.2.3.a'!$F$106</f>
        <v>2.665355825313099E-6</v>
      </c>
      <c r="G79" s="144">
        <f>'3.2.3'!G79/'3.2.3.a'!$G$106</f>
        <v>1.5620584593783684E-6</v>
      </c>
      <c r="H79" s="144">
        <f>'3.2.3'!H79/'3.2.3.a'!$H$106</f>
        <v>1.2240723978353468E-6</v>
      </c>
      <c r="I79" s="144">
        <f>'3.2.3'!I79/'3.2.3.a'!$I$106</f>
        <v>1.3027871200868739E-6</v>
      </c>
      <c r="J79" s="144">
        <f>'3.2.3'!J79/'3.2.3.a'!$J$106</f>
        <v>5.5702425594250714E-7</v>
      </c>
      <c r="K79" s="144">
        <f>'3.2.3'!K79/'3.2.3.a'!$K$106</f>
        <v>1.6052859872466873E-7</v>
      </c>
      <c r="L79" s="144">
        <f>'3.2.3'!L79/'3.2.3.a'!$L$106</f>
        <v>1.0988338006187737E-7</v>
      </c>
      <c r="M79" s="144">
        <f>'3.2.3'!M79/'3.2.3.a'!$M$106</f>
        <v>7.5875701679853605E-7</v>
      </c>
      <c r="N79" s="144">
        <f>'3.2.3'!N79/'3.2.3.a'!$N$106</f>
        <v>4.5824292210717451E-7</v>
      </c>
    </row>
    <row r="80" spans="1:14" ht="20" customHeight="1" x14ac:dyDescent="0.2">
      <c r="A80" s="21">
        <v>1322</v>
      </c>
      <c r="B80" s="22" t="s">
        <v>287</v>
      </c>
      <c r="C80" s="144">
        <f>'3.2.3'!C80/'3.2.3.a'!$C$106</f>
        <v>5.8053990005267843E-6</v>
      </c>
      <c r="D80" s="144">
        <f>'3.2.3'!D80/'3.2.3.a'!$D$106</f>
        <v>1.668379730105827E-6</v>
      </c>
      <c r="E80" s="144">
        <f>'3.2.3'!E80/'3.2.3.a'!$E$106</f>
        <v>9.673606929525044E-7</v>
      </c>
      <c r="F80" s="144">
        <f>'3.2.3'!F80/'3.2.3.a'!$F$106</f>
        <v>2.687277654311008E-7</v>
      </c>
      <c r="G80" s="144">
        <f>'3.2.3'!G80/'3.2.3.a'!$G$106</f>
        <v>4.7119960138108067E-7</v>
      </c>
      <c r="H80" s="144">
        <f>'3.2.3'!H80/'3.2.3.a'!$H$106</f>
        <v>1.2533516434122827E-6</v>
      </c>
      <c r="I80" s="144">
        <f>'3.2.3'!I80/'3.2.3.a'!$I$106</f>
        <v>8.6326668504184175E-8</v>
      </c>
      <c r="J80" s="144">
        <f>'3.2.3'!J80/'3.2.3.a'!$J$106</f>
        <v>6.6900442625358105E-7</v>
      </c>
      <c r="K80" s="144">
        <f>'3.2.3'!K80/'3.2.3.a'!$K$106</f>
        <v>9.5952057504267823E-8</v>
      </c>
      <c r="L80" s="144">
        <f>'3.2.3'!L80/'3.2.3.a'!$L$106</f>
        <v>5.5020564935173032E-7</v>
      </c>
      <c r="M80" s="144">
        <f>'3.2.3'!M80/'3.2.3.a'!$M$106</f>
        <v>0</v>
      </c>
      <c r="N80" s="144">
        <f>'3.2.3'!N80/'3.2.3.a'!$N$106</f>
        <v>5.1846364244903791E-9</v>
      </c>
    </row>
    <row r="81" spans="1:14" ht="20" customHeight="1" x14ac:dyDescent="0.2">
      <c r="A81" s="35">
        <v>133</v>
      </c>
      <c r="B81" s="36" t="s">
        <v>289</v>
      </c>
      <c r="C81" s="143">
        <f>'3.2.3'!C81/'3.2.3.a'!$C$106</f>
        <v>2.8306519134289342E-2</v>
      </c>
      <c r="D81" s="143">
        <f>'3.2.3'!D81/'3.2.3.a'!$D$106</f>
        <v>2.7771552022879342E-2</v>
      </c>
      <c r="E81" s="143">
        <f>'3.2.3'!E81/'3.2.3.a'!$E$106</f>
        <v>2.7156227215196425E-2</v>
      </c>
      <c r="F81" s="143">
        <f>'3.2.3'!F81/'3.2.3.a'!$F$106</f>
        <v>2.5467082411687877E-2</v>
      </c>
      <c r="G81" s="143">
        <f>'3.2.3'!G81/'3.2.3.a'!$G$106</f>
        <v>2.6031134447955673E-2</v>
      </c>
      <c r="H81" s="143">
        <f>'3.2.3'!H81/'3.2.3.a'!$H$106</f>
        <v>2.470376876677197E-2</v>
      </c>
      <c r="I81" s="143">
        <f>'3.2.3'!I81/'3.2.3.a'!$I$106</f>
        <v>2.6231529561893986E-2</v>
      </c>
      <c r="J81" s="143">
        <f>'3.2.3'!J81/'3.2.3.a'!$J$106</f>
        <v>2.421544346850963E-2</v>
      </c>
      <c r="K81" s="143">
        <f>'3.2.3'!K81/'3.2.3.a'!$K$106</f>
        <v>2.5528025028282275E-2</v>
      </c>
      <c r="L81" s="143">
        <f>'3.2.3'!L81/'3.2.3.a'!$L$106</f>
        <v>2.595563646079499E-2</v>
      </c>
      <c r="M81" s="143">
        <f>'3.2.3'!M81/'3.2.3.a'!$M$106</f>
        <v>3.1703340297377994E-2</v>
      </c>
      <c r="N81" s="143">
        <f>'3.2.3'!N81/'3.2.3.a'!$N$106</f>
        <v>2.6119172391632698E-2</v>
      </c>
    </row>
    <row r="82" spans="1:14" ht="20" customHeight="1" x14ac:dyDescent="0.2">
      <c r="A82" s="21">
        <v>1331</v>
      </c>
      <c r="B82" s="22" t="s">
        <v>286</v>
      </c>
      <c r="C82" s="144">
        <f>'3.2.3'!C82/'3.2.3.a'!$C$106</f>
        <v>2.6285198688639107E-2</v>
      </c>
      <c r="D82" s="144">
        <f>'3.2.3'!D82/'3.2.3.a'!$D$106</f>
        <v>2.6357025895270138E-2</v>
      </c>
      <c r="E82" s="144">
        <f>'3.2.3'!E82/'3.2.3.a'!$E$106</f>
        <v>2.5621404837937171E-2</v>
      </c>
      <c r="F82" s="144">
        <f>'3.2.3'!F82/'3.2.3.a'!$F$106</f>
        <v>2.410791352403794E-2</v>
      </c>
      <c r="G82" s="144">
        <f>'3.2.3'!G82/'3.2.3.a'!$G$106</f>
        <v>2.4663043774296792E-2</v>
      </c>
      <c r="H82" s="144">
        <f>'3.2.3'!H82/'3.2.3.a'!$H$106</f>
        <v>2.4104857712303435E-2</v>
      </c>
      <c r="I82" s="144">
        <f>'3.2.3'!I82/'3.2.3.a'!$I$106</f>
        <v>2.5322861324639786E-2</v>
      </c>
      <c r="J82" s="144">
        <f>'3.2.3'!J82/'3.2.3.a'!$J$106</f>
        <v>2.3513819260385975E-2</v>
      </c>
      <c r="K82" s="144">
        <f>'3.2.3'!K82/'3.2.3.a'!$K$106</f>
        <v>2.4942804382435065E-2</v>
      </c>
      <c r="L82" s="144">
        <f>'3.2.3'!L82/'3.2.3.a'!$L$106</f>
        <v>2.5521454090045616E-2</v>
      </c>
      <c r="M82" s="144">
        <f>'3.2.3'!M82/'3.2.3.a'!$M$106</f>
        <v>3.1062700995692073E-2</v>
      </c>
      <c r="N82" s="94" t="s">
        <v>826</v>
      </c>
    </row>
    <row r="83" spans="1:14" ht="20" customHeight="1" x14ac:dyDescent="0.2">
      <c r="A83" s="21">
        <v>1332</v>
      </c>
      <c r="B83" s="22" t="s">
        <v>287</v>
      </c>
      <c r="C83" s="144">
        <f>'3.2.3'!C83/'3.2.3.a'!$C$106</f>
        <v>2.0213204456502329E-3</v>
      </c>
      <c r="D83" s="144">
        <f>'3.2.3'!D83/'3.2.3.a'!$D$106</f>
        <v>1.4145261276092035E-3</v>
      </c>
      <c r="E83" s="144">
        <f>'3.2.3'!E83/'3.2.3.a'!$E$106</f>
        <v>1.5348223772592515E-3</v>
      </c>
      <c r="F83" s="144">
        <f>'3.2.3'!F83/'3.2.3.a'!$F$106</f>
        <v>1.3591688876499351E-3</v>
      </c>
      <c r="G83" s="144">
        <f>'3.2.3'!G83/'3.2.3.a'!$G$106</f>
        <v>1.3680906736588808E-3</v>
      </c>
      <c r="H83" s="144">
        <f>'3.2.3'!H83/'3.2.3.a'!$H$106</f>
        <v>5.9891105446853487E-4</v>
      </c>
      <c r="I83" s="144">
        <f>'3.2.3'!I83/'3.2.3.a'!$I$106</f>
        <v>9.0866823725420278E-4</v>
      </c>
      <c r="J83" s="144">
        <f>'3.2.3'!J83/'3.2.3.a'!$J$106</f>
        <v>7.0162420812365132E-4</v>
      </c>
      <c r="K83" s="144">
        <f>'3.2.3'!K83/'3.2.3.a'!$K$106</f>
        <v>5.8522064584721339E-4</v>
      </c>
      <c r="L83" s="144">
        <f>'3.2.3'!L83/'3.2.3.a'!$L$106</f>
        <v>4.3418237074937106E-4</v>
      </c>
      <c r="M83" s="144">
        <f>'3.2.3'!M83/'3.2.3.a'!$M$106</f>
        <v>6.4063930168591651E-4</v>
      </c>
      <c r="N83" s="94" t="s">
        <v>826</v>
      </c>
    </row>
    <row r="84" spans="1:14" s="41" customFormat="1" ht="20" customHeight="1" x14ac:dyDescent="0.2">
      <c r="A84" s="32">
        <v>14</v>
      </c>
      <c r="B84" s="33" t="s">
        <v>247</v>
      </c>
      <c r="C84" s="207">
        <f>'3.2.3'!C84/'3.2.3.a'!$C$106</f>
        <v>8.100437863856844E-3</v>
      </c>
      <c r="D84" s="207">
        <f>'3.2.3'!D84/'3.2.3.a'!$D$106</f>
        <v>7.9842790913684496E-3</v>
      </c>
      <c r="E84" s="207">
        <f>'3.2.3'!E84/'3.2.3.a'!$E$106</f>
        <v>7.2871032335306953E-3</v>
      </c>
      <c r="F84" s="207">
        <f>'3.2.3'!F84/'3.2.3.a'!$F$106</f>
        <v>8.4159176711824761E-3</v>
      </c>
      <c r="G84" s="207">
        <f>'3.2.3'!G84/'3.2.3.a'!$G$106</f>
        <v>7.8585640291631981E-3</v>
      </c>
      <c r="H84" s="207">
        <f>'3.2.3'!H84/'3.2.3.a'!$H$106</f>
        <v>1.0480404777110335E-2</v>
      </c>
      <c r="I84" s="207">
        <f>'3.2.3'!I84/'3.2.3.a'!$I$106</f>
        <v>8.6913787679841498E-3</v>
      </c>
      <c r="J84" s="207">
        <f>'3.2.3'!J84/'3.2.3.a'!$J$106</f>
        <v>8.6895750419245348E-3</v>
      </c>
      <c r="K84" s="207">
        <f>'3.2.3'!K84/'3.2.3.a'!$K$106</f>
        <v>7.1436860615952591E-3</v>
      </c>
      <c r="L84" s="207">
        <f>'3.2.3'!L84/'3.2.3.a'!$L$106</f>
        <v>7.7788580336780764E-3</v>
      </c>
      <c r="M84" s="207">
        <f>'3.2.3'!M84/'3.2.3.a'!$M$106</f>
        <v>7.3128251316272397E-3</v>
      </c>
      <c r="N84" s="207">
        <f>'3.2.3'!N84/'3.2.3.a'!$N$106</f>
        <v>1.0246793898547815E-2</v>
      </c>
    </row>
    <row r="85" spans="1:14" ht="20" customHeight="1" x14ac:dyDescent="0.2">
      <c r="A85" s="35">
        <v>141</v>
      </c>
      <c r="B85" s="36" t="s">
        <v>290</v>
      </c>
      <c r="C85" s="143">
        <f>'3.2.3'!C85/'3.2.3.a'!$C$106</f>
        <v>2.2322393816817465E-3</v>
      </c>
      <c r="D85" s="143">
        <f>'3.2.3'!D85/'3.2.3.a'!$D$106</f>
        <v>1.858694506071738E-3</v>
      </c>
      <c r="E85" s="143">
        <f>'3.2.3'!E85/'3.2.3.a'!$E$106</f>
        <v>1.511261777160519E-3</v>
      </c>
      <c r="F85" s="143">
        <f>'3.2.3'!F85/'3.2.3.a'!$F$106</f>
        <v>1.4961099588841848E-3</v>
      </c>
      <c r="G85" s="143">
        <f>'3.2.3'!G85/'3.2.3.a'!$G$106</f>
        <v>1.7865673584261377E-3</v>
      </c>
      <c r="H85" s="143">
        <f>'3.2.3'!H85/'3.2.3.a'!$H$106</f>
        <v>1.4466773967210913E-3</v>
      </c>
      <c r="I85" s="143">
        <f>'3.2.3'!I85/'3.2.3.a'!$I$106</f>
        <v>1.3598796203274511E-3</v>
      </c>
      <c r="J85" s="143">
        <f>'3.2.3'!J85/'3.2.3.a'!$J$106</f>
        <v>1.4895829740288677E-3</v>
      </c>
      <c r="K85" s="143">
        <f>'3.2.3'!K85/'3.2.3.a'!$K$106</f>
        <v>1.0563045532444271E-3</v>
      </c>
      <c r="L85" s="143">
        <f>'3.2.3'!L85/'3.2.3.a'!$L$106</f>
        <v>9.2153238998879188E-4</v>
      </c>
      <c r="M85" s="143">
        <f>'3.2.3'!M85/'3.2.3.a'!$M$106</f>
        <v>8.1469020738895049E-4</v>
      </c>
      <c r="N85" s="264" t="s">
        <v>826</v>
      </c>
    </row>
    <row r="86" spans="1:14" ht="20" customHeight="1" x14ac:dyDescent="0.2">
      <c r="A86" s="21">
        <v>1411</v>
      </c>
      <c r="B86" s="22" t="s">
        <v>828</v>
      </c>
      <c r="C86" s="144">
        <f>'3.2.3'!C86/'3.2.3.a'!$C$106</f>
        <v>1.0289795003096797E-3</v>
      </c>
      <c r="D86" s="144">
        <f>'3.2.3'!D86/'3.2.3.a'!$D$106</f>
        <v>1.1304387920184401E-3</v>
      </c>
      <c r="E86" s="144">
        <f>'3.2.3'!E86/'3.2.3.a'!$E$106</f>
        <v>8.1784578225111554E-4</v>
      </c>
      <c r="F86" s="144">
        <f>'3.2.3'!F86/'3.2.3.a'!$F$106</f>
        <v>8.6151080985459355E-4</v>
      </c>
      <c r="G86" s="144">
        <f>'3.2.3'!G86/'3.2.3.a'!$G$106</f>
        <v>1.1308250590355731E-3</v>
      </c>
      <c r="H86" s="144">
        <f>'3.2.3'!H86/'3.2.3.a'!$H$106</f>
        <v>1.2169702905497079E-3</v>
      </c>
      <c r="I86" s="144">
        <f>'3.2.3'!I86/'3.2.3.a'!$I$106</f>
        <v>9.8115228936949202E-4</v>
      </c>
      <c r="J86" s="144">
        <f>'3.2.3'!J86/'3.2.3.a'!$J$106</f>
        <v>7.296183654438267E-4</v>
      </c>
      <c r="K86" s="144">
        <f>'3.2.3'!K86/'3.2.3.a'!$K$106</f>
        <v>4.403404210760428E-4</v>
      </c>
      <c r="L86" s="144">
        <f>'3.2.3'!L86/'3.2.3.a'!$L$106</f>
        <v>3.4059849265769839E-4</v>
      </c>
      <c r="M86" s="144">
        <f>'3.2.3'!M86/'3.2.3.a'!$M$106</f>
        <v>1.7519079627174627E-4</v>
      </c>
      <c r="N86" s="144">
        <f>'3.2.3'!N86/'3.2.3.a'!$N$106</f>
        <v>5.803069045805777E-4</v>
      </c>
    </row>
    <row r="87" spans="1:14" ht="20" customHeight="1" x14ac:dyDescent="0.2">
      <c r="A87" s="21">
        <v>14111</v>
      </c>
      <c r="B87" s="22" t="s">
        <v>291</v>
      </c>
      <c r="C87" s="144">
        <f>'3.2.3'!C87/'3.2.3.a'!$C$106</f>
        <v>0</v>
      </c>
      <c r="D87" s="144">
        <f>'3.2.3'!D87/'3.2.3.a'!$D$106</f>
        <v>0</v>
      </c>
      <c r="E87" s="144">
        <f>'3.2.3'!E87/'3.2.3.a'!$E$106</f>
        <v>0</v>
      </c>
      <c r="F87" s="144">
        <f>'3.2.3'!F87/'3.2.3.a'!$F$106</f>
        <v>0</v>
      </c>
      <c r="G87" s="144">
        <f>'3.2.3'!G87/'3.2.3.a'!$G$106</f>
        <v>0</v>
      </c>
      <c r="H87" s="144">
        <f>'3.2.3'!H87/'3.2.3.a'!$H$106</f>
        <v>0</v>
      </c>
      <c r="I87" s="144">
        <f>'3.2.3'!I87/'3.2.3.a'!$I$106</f>
        <v>0</v>
      </c>
      <c r="J87" s="144">
        <f>'3.2.3'!J87/'3.2.3.a'!$J$106</f>
        <v>0</v>
      </c>
      <c r="K87" s="144">
        <f>'3.2.3'!K87/'3.2.3.a'!$K$106</f>
        <v>0</v>
      </c>
      <c r="L87" s="144">
        <f>'3.2.3'!L87/'3.2.3.a'!$L$106</f>
        <v>0</v>
      </c>
      <c r="M87" s="144">
        <f>'3.2.3'!M87/'3.2.3.a'!$M$106</f>
        <v>0</v>
      </c>
      <c r="N87" s="144">
        <f>'3.2.3'!N87/'3.2.3.a'!$N$106</f>
        <v>0</v>
      </c>
    </row>
    <row r="88" spans="1:14" ht="20" customHeight="1" x14ac:dyDescent="0.2">
      <c r="A88" s="21">
        <v>14112</v>
      </c>
      <c r="B88" s="22" t="s">
        <v>292</v>
      </c>
      <c r="C88" s="144">
        <f>'3.2.3'!C88/'3.2.3.a'!$C$106</f>
        <v>8.5053106777637129E-4</v>
      </c>
      <c r="D88" s="144">
        <f>'3.2.3'!D88/'3.2.3.a'!$D$106</f>
        <v>1.0452099537921768E-3</v>
      </c>
      <c r="E88" s="144">
        <f>'3.2.3'!E88/'3.2.3.a'!$E$106</f>
        <v>7.795724592570732E-4</v>
      </c>
      <c r="F88" s="144">
        <f>'3.2.3'!F88/'3.2.3.a'!$F$106</f>
        <v>8.4032693970618533E-4</v>
      </c>
      <c r="G88" s="144">
        <f>'3.2.3'!G88/'3.2.3.a'!$G$106</f>
        <v>1.1209642796557557E-3</v>
      </c>
      <c r="H88" s="144">
        <f>'3.2.3'!H88/'3.2.3.a'!$H$106</f>
        <v>1.204757371444538E-3</v>
      </c>
      <c r="I88" s="144">
        <f>'3.2.3'!I88/'3.2.3.a'!$I$106</f>
        <v>9.8106105041331142E-4</v>
      </c>
      <c r="J88" s="144">
        <f>'3.2.3'!J88/'3.2.3.a'!$J$106</f>
        <v>7.296183654438267E-4</v>
      </c>
      <c r="K88" s="144">
        <f>'3.2.3'!K88/'3.2.3.a'!$K$106</f>
        <v>4.403404210760428E-4</v>
      </c>
      <c r="L88" s="144">
        <f>'3.2.3'!L88/'3.2.3.a'!$L$106</f>
        <v>3.4059849265769839E-4</v>
      </c>
      <c r="M88" s="144">
        <f>'3.2.3'!M88/'3.2.3.a'!$M$106</f>
        <v>1.7519079627174627E-4</v>
      </c>
      <c r="N88" s="144">
        <f>'3.2.3'!N88/'3.2.3.a'!$N$106</f>
        <v>5.803069045805777E-4</v>
      </c>
    </row>
    <row r="89" spans="1:14" ht="20" customHeight="1" x14ac:dyDescent="0.2">
      <c r="A89" s="21">
        <v>14113</v>
      </c>
      <c r="B89" s="22" t="s">
        <v>293</v>
      </c>
      <c r="C89" s="144">
        <f>'3.2.3'!C89/'3.2.3.a'!$C$106</f>
        <v>1.7844843253330854E-4</v>
      </c>
      <c r="D89" s="144">
        <f>'3.2.3'!D89/'3.2.3.a'!$D$106</f>
        <v>8.5228838226263307E-5</v>
      </c>
      <c r="E89" s="144">
        <f>'3.2.3'!E89/'3.2.3.a'!$E$106</f>
        <v>3.8273322994042371E-5</v>
      </c>
      <c r="F89" s="144">
        <f>'3.2.3'!F89/'3.2.3.a'!$F$106</f>
        <v>2.118387014840824E-5</v>
      </c>
      <c r="G89" s="144">
        <f>'3.2.3'!G89/'3.2.3.a'!$G$106</f>
        <v>9.8607793798173541E-6</v>
      </c>
      <c r="H89" s="144">
        <f>'3.2.3'!H89/'3.2.3.a'!$H$106</f>
        <v>1.2212919105169952E-5</v>
      </c>
      <c r="I89" s="144">
        <f>'3.2.3'!I89/'3.2.3.a'!$I$106</f>
        <v>9.1238956180646002E-8</v>
      </c>
      <c r="J89" s="144">
        <f>'3.2.3'!J89/'3.2.3.a'!$J$106</f>
        <v>0</v>
      </c>
      <c r="K89" s="144">
        <f>'3.2.3'!K89/'3.2.3.a'!$K$106</f>
        <v>0</v>
      </c>
      <c r="L89" s="144">
        <f>'3.2.3'!L89/'3.2.3.a'!$L$106</f>
        <v>0</v>
      </c>
      <c r="M89" s="144">
        <f>'3.2.3'!M89/'3.2.3.a'!$M$106</f>
        <v>0</v>
      </c>
      <c r="N89" s="144">
        <f>'3.2.3'!N89/'3.2.3.a'!$N$106</f>
        <v>0</v>
      </c>
    </row>
    <row r="90" spans="1:14" ht="20" customHeight="1" x14ac:dyDescent="0.2">
      <c r="A90" s="21">
        <v>1412</v>
      </c>
      <c r="B90" s="22" t="s">
        <v>294</v>
      </c>
      <c r="C90" s="144">
        <f>'3.2.3'!C90/'3.2.3.a'!$C$106</f>
        <v>4.782058335956098E-4</v>
      </c>
      <c r="D90" s="144">
        <f>'3.2.3'!D90/'3.2.3.a'!$D$106</f>
        <v>4.4231783686844527E-4</v>
      </c>
      <c r="E90" s="144">
        <f>'3.2.3'!E90/'3.2.3.a'!$E$106</f>
        <v>4.528342704537713E-4</v>
      </c>
      <c r="F90" s="144">
        <f>'3.2.3'!F90/'3.2.3.a'!$F$106</f>
        <v>3.8892109888384743E-4</v>
      </c>
      <c r="G90" s="144">
        <f>'3.2.3'!G90/'3.2.3.a'!$G$106</f>
        <v>4.5710401541594132E-4</v>
      </c>
      <c r="H90" s="144">
        <f>'3.2.3'!H90/'3.2.3.a'!$H$106</f>
        <v>3.3248415337302671E-4</v>
      </c>
      <c r="I90" s="144">
        <f>'3.2.3'!I90/'3.2.3.a'!$I$106</f>
        <v>2.1937709577007298E-4</v>
      </c>
      <c r="J90" s="144">
        <f>'3.2.3'!J90/'3.2.3.a'!$J$106</f>
        <v>3.4838973849130836E-4</v>
      </c>
      <c r="K90" s="144">
        <f>'3.2.3'!K90/'3.2.3.a'!$K$106</f>
        <v>3.8214630589389901E-4</v>
      </c>
      <c r="L90" s="144">
        <f>'3.2.3'!L90/'3.2.3.a'!$L$106</f>
        <v>3.3245830086379584E-4</v>
      </c>
      <c r="M90" s="144">
        <f>'3.2.3'!M90/'3.2.3.a'!$M$106</f>
        <v>4.4184471468199684E-4</v>
      </c>
      <c r="N90" s="94" t="s">
        <v>826</v>
      </c>
    </row>
    <row r="91" spans="1:14" ht="20" customHeight="1" x14ac:dyDescent="0.2">
      <c r="A91" s="21">
        <v>1413</v>
      </c>
      <c r="B91" s="22" t="s">
        <v>295</v>
      </c>
      <c r="C91" s="144">
        <f>'3.2.3'!C91/'3.2.3.a'!$C$106</f>
        <v>0</v>
      </c>
      <c r="D91" s="144">
        <f>'3.2.3'!D91/'3.2.3.a'!$D$106</f>
        <v>0</v>
      </c>
      <c r="E91" s="144">
        <f>'3.2.3'!E91/'3.2.3.a'!$E$106</f>
        <v>0</v>
      </c>
      <c r="F91" s="144">
        <f>'3.2.3'!F91/'3.2.3.a'!$F$106</f>
        <v>0</v>
      </c>
      <c r="G91" s="144">
        <f>'3.2.3'!G91/'3.2.3.a'!$G$106</f>
        <v>0</v>
      </c>
      <c r="H91" s="144">
        <f>'3.2.3'!H91/'3.2.3.a'!$H$106</f>
        <v>0</v>
      </c>
      <c r="I91" s="144">
        <f>'3.2.3'!I91/'3.2.3.a'!$I$106</f>
        <v>0</v>
      </c>
      <c r="J91" s="144">
        <f>'3.2.3'!J91/'3.2.3.a'!$J$106</f>
        <v>0</v>
      </c>
      <c r="K91" s="144">
        <f>'3.2.3'!K91/'3.2.3.a'!$K$106</f>
        <v>0</v>
      </c>
      <c r="L91" s="144">
        <f>'3.2.3'!L91/'3.2.3.a'!$L$106</f>
        <v>0</v>
      </c>
      <c r="M91" s="144">
        <f>'3.2.3'!M91/'3.2.3.a'!$M$106</f>
        <v>0</v>
      </c>
      <c r="N91" s="94" t="s">
        <v>826</v>
      </c>
    </row>
    <row r="92" spans="1:14" ht="20" customHeight="1" x14ac:dyDescent="0.2">
      <c r="A92" s="21">
        <v>1414</v>
      </c>
      <c r="B92" s="22" t="s">
        <v>296</v>
      </c>
      <c r="C92" s="144">
        <f>'3.2.3'!C92/'3.2.3.a'!$C$106</f>
        <v>0</v>
      </c>
      <c r="D92" s="144">
        <f>'3.2.3'!D92/'3.2.3.a'!$D$106</f>
        <v>0</v>
      </c>
      <c r="E92" s="144">
        <f>'3.2.3'!E92/'3.2.3.a'!$E$106</f>
        <v>0</v>
      </c>
      <c r="F92" s="144">
        <f>'3.2.3'!F92/'3.2.3.a'!$F$106</f>
        <v>0</v>
      </c>
      <c r="G92" s="144">
        <f>'3.2.3'!G92/'3.2.3.a'!$G$106</f>
        <v>0</v>
      </c>
      <c r="H92" s="144">
        <f>'3.2.3'!H92/'3.2.3.a'!$H$106</f>
        <v>0</v>
      </c>
      <c r="I92" s="144">
        <f>'3.2.3'!I92/'3.2.3.a'!$I$106</f>
        <v>0</v>
      </c>
      <c r="J92" s="144">
        <f>'3.2.3'!J92/'3.2.3.a'!$J$106</f>
        <v>0</v>
      </c>
      <c r="K92" s="144">
        <f>'3.2.3'!K92/'3.2.3.a'!$K$106</f>
        <v>0</v>
      </c>
      <c r="L92" s="144">
        <f>'3.2.3'!L92/'3.2.3.a'!$L$106</f>
        <v>0</v>
      </c>
      <c r="M92" s="144">
        <f>'3.2.3'!M92/'3.2.3.a'!$M$106</f>
        <v>0</v>
      </c>
      <c r="N92" s="94" t="s">
        <v>826</v>
      </c>
    </row>
    <row r="93" spans="1:14" ht="20" customHeight="1" x14ac:dyDescent="0.2">
      <c r="A93" s="21">
        <v>1415</v>
      </c>
      <c r="B93" s="22" t="s">
        <v>466</v>
      </c>
      <c r="C93" s="144">
        <f>'3.2.3'!C93/'3.2.3.a'!$C$106</f>
        <v>7.2505404777645688E-4</v>
      </c>
      <c r="D93" s="144">
        <f>'3.2.3'!D93/'3.2.3.a'!$D$106</f>
        <v>2.8593787718485269E-4</v>
      </c>
      <c r="E93" s="144">
        <f>'3.2.3'!E93/'3.2.3.a'!$E$106</f>
        <v>2.4058172445563222E-4</v>
      </c>
      <c r="F93" s="144">
        <f>'3.2.3'!F93/'3.2.3.a'!$F$106</f>
        <v>2.4567805014574372E-4</v>
      </c>
      <c r="G93" s="144">
        <f>'3.2.3'!G93/'3.2.3.a'!$G$106</f>
        <v>1.9863828397462301E-4</v>
      </c>
      <c r="H93" s="144">
        <f>'3.2.3'!H93/'3.2.3.a'!$H$106</f>
        <v>-1.0277704720164345E-4</v>
      </c>
      <c r="I93" s="144">
        <f>'3.2.3'!I93/'3.2.3.a'!$I$106</f>
        <v>1.593502351878862E-4</v>
      </c>
      <c r="J93" s="144">
        <f>'3.2.3'!J93/'3.2.3.a'!$J$106</f>
        <v>4.1157487009373263E-4</v>
      </c>
      <c r="K93" s="144">
        <f>'3.2.3'!K93/'3.2.3.a'!$K$106</f>
        <v>2.3381782627448534E-4</v>
      </c>
      <c r="L93" s="144">
        <f>'3.2.3'!L93/'3.2.3.a'!$L$106</f>
        <v>2.4847559646729765E-4</v>
      </c>
      <c r="M93" s="144">
        <f>'3.2.3'!M93/'3.2.3.a'!$M$106</f>
        <v>1.9765469643520726E-4</v>
      </c>
      <c r="N93" s="94" t="s">
        <v>826</v>
      </c>
    </row>
    <row r="94" spans="1:14" ht="20" customHeight="1" x14ac:dyDescent="0.2">
      <c r="A94" s="21">
        <v>1416</v>
      </c>
      <c r="B94" s="22" t="s">
        <v>297</v>
      </c>
      <c r="C94" s="144">
        <f>'3.2.3'!C94/'3.2.3.a'!$C$106</f>
        <v>0</v>
      </c>
      <c r="D94" s="144">
        <f>'3.2.3'!D94/'3.2.3.a'!$D$106</f>
        <v>0</v>
      </c>
      <c r="E94" s="144">
        <f>'3.2.3'!E94/'3.2.3.a'!$E$106</f>
        <v>0</v>
      </c>
      <c r="F94" s="144">
        <f>'3.2.3'!F94/'3.2.3.a'!$F$106</f>
        <v>0</v>
      </c>
      <c r="G94" s="144">
        <f>'3.2.3'!G94/'3.2.3.a'!$G$106</f>
        <v>0</v>
      </c>
      <c r="H94" s="144">
        <f>'3.2.3'!H94/'3.2.3.a'!$H$106</f>
        <v>0</v>
      </c>
      <c r="I94" s="144">
        <f>'3.2.3'!I94/'3.2.3.a'!$I$106</f>
        <v>0</v>
      </c>
      <c r="J94" s="144">
        <f>'3.2.3'!J94/'3.2.3.a'!$J$106</f>
        <v>0</v>
      </c>
      <c r="K94" s="144">
        <f>'3.2.3'!K94/'3.2.3.a'!$K$106</f>
        <v>0</v>
      </c>
      <c r="L94" s="144">
        <f>'3.2.3'!L94/'3.2.3.a'!$L$106</f>
        <v>0</v>
      </c>
      <c r="M94" s="144">
        <f>'3.2.3'!M94/'3.2.3.a'!$M$106</f>
        <v>0</v>
      </c>
      <c r="N94" s="94" t="s">
        <v>826</v>
      </c>
    </row>
    <row r="95" spans="1:14" ht="20" customHeight="1" x14ac:dyDescent="0.2">
      <c r="A95" s="35">
        <v>142</v>
      </c>
      <c r="B95" s="36" t="s">
        <v>298</v>
      </c>
      <c r="C95" s="143">
        <f>'3.2.3'!C95/'3.2.3.a'!$C$106</f>
        <v>2.6095810392883457E-3</v>
      </c>
      <c r="D95" s="143">
        <f>'3.2.3'!D95/'3.2.3.a'!$D$106</f>
        <v>2.5467045953581633E-3</v>
      </c>
      <c r="E95" s="143">
        <f>'3.2.3'!E95/'3.2.3.a'!$E$106</f>
        <v>2.5454992306578111E-3</v>
      </c>
      <c r="F95" s="143">
        <f>'3.2.3'!F95/'3.2.3.a'!$F$106</f>
        <v>2.5027884177849166E-3</v>
      </c>
      <c r="G95" s="143">
        <f>'3.2.3'!G95/'3.2.3.a'!$G$106</f>
        <v>2.4972387551274859E-3</v>
      </c>
      <c r="H95" s="143">
        <f>'3.2.3'!H95/'3.2.3.a'!$H$106</f>
        <v>2.6182886266839112E-3</v>
      </c>
      <c r="I95" s="143">
        <f>'3.2.3'!I95/'3.2.3.a'!$I$106</f>
        <v>2.6157257960821318E-3</v>
      </c>
      <c r="J95" s="143">
        <f>'3.2.3'!J95/'3.2.3.a'!$J$106</f>
        <v>2.6969212089523061E-3</v>
      </c>
      <c r="K95" s="143">
        <f>'3.2.3'!K95/'3.2.3.a'!$K$106</f>
        <v>2.7932004088595591E-3</v>
      </c>
      <c r="L95" s="143">
        <f>'3.2.3'!L95/'3.2.3.a'!$L$106</f>
        <v>2.6592178829729775E-3</v>
      </c>
      <c r="M95" s="143">
        <f>'3.2.3'!M95/'3.2.3.a'!$M$106</f>
        <v>3.0412374482307941E-3</v>
      </c>
      <c r="N95" s="264" t="s">
        <v>826</v>
      </c>
    </row>
    <row r="96" spans="1:14" ht="20" customHeight="1" x14ac:dyDescent="0.2">
      <c r="A96" s="21">
        <v>1421</v>
      </c>
      <c r="B96" s="22" t="s">
        <v>299</v>
      </c>
      <c r="C96" s="144">
        <f>'3.2.3'!C96/'3.2.3.a'!$C$106</f>
        <v>0</v>
      </c>
      <c r="D96" s="144">
        <f>'3.2.3'!D96/'3.2.3.a'!$D$106</f>
        <v>0</v>
      </c>
      <c r="E96" s="144">
        <f>'3.2.3'!E96/'3.2.3.a'!$E$106</f>
        <v>0</v>
      </c>
      <c r="F96" s="144">
        <f>'3.2.3'!F96/'3.2.3.a'!$F$106</f>
        <v>0</v>
      </c>
      <c r="G96" s="144">
        <f>'3.2.3'!G96/'3.2.3.a'!$G$106</f>
        <v>0</v>
      </c>
      <c r="H96" s="144">
        <f>'3.2.3'!H96/'3.2.3.a'!$H$106</f>
        <v>0</v>
      </c>
      <c r="I96" s="144">
        <f>'3.2.3'!I96/'3.2.3.a'!$I$106</f>
        <v>0</v>
      </c>
      <c r="J96" s="144">
        <f>'3.2.3'!J96/'3.2.3.a'!$J$106</f>
        <v>0</v>
      </c>
      <c r="K96" s="144">
        <f>'3.2.3'!K96/'3.2.3.a'!$K$106</f>
        <v>0</v>
      </c>
      <c r="L96" s="144">
        <f>'3.2.3'!L96/'3.2.3.a'!$L$106</f>
        <v>0</v>
      </c>
      <c r="M96" s="144">
        <f>'3.2.3'!M96/'3.2.3.a'!$M$106</f>
        <v>0</v>
      </c>
      <c r="N96" s="94" t="s">
        <v>826</v>
      </c>
    </row>
    <row r="97" spans="1:14" ht="20" customHeight="1" x14ac:dyDescent="0.2">
      <c r="A97" s="21">
        <v>1422</v>
      </c>
      <c r="B97" s="22" t="s">
        <v>300</v>
      </c>
      <c r="C97" s="144">
        <f>'3.2.3'!C97/'3.2.3.a'!$C$106</f>
        <v>6.821777511120486E-4</v>
      </c>
      <c r="D97" s="144">
        <f>'3.2.3'!D97/'3.2.3.a'!$D$106</f>
        <v>6.8649127958956733E-4</v>
      </c>
      <c r="E97" s="144">
        <f>'3.2.3'!E97/'3.2.3.a'!$E$106</f>
        <v>7.0068424322541521E-4</v>
      </c>
      <c r="F97" s="144">
        <f>'3.2.3'!F97/'3.2.3.a'!$F$106</f>
        <v>7.2245836541620851E-4</v>
      </c>
      <c r="G97" s="144">
        <f>'3.2.3'!G97/'3.2.3.a'!$G$106</f>
        <v>7.1618756962208362E-4</v>
      </c>
      <c r="H97" s="144">
        <f>'3.2.3'!H97/'3.2.3.a'!$H$106</f>
        <v>7.2268593982895829E-4</v>
      </c>
      <c r="I97" s="144">
        <f>'3.2.3'!I97/'3.2.3.a'!$I$106</f>
        <v>7.9749606109777633E-4</v>
      </c>
      <c r="J97" s="144">
        <f>'3.2.3'!J97/'3.2.3.a'!$J$106</f>
        <v>8.5229706924128199E-4</v>
      </c>
      <c r="K97" s="144">
        <f>'3.2.3'!K97/'3.2.3.a'!$K$106</f>
        <v>8.1559121030259083E-4</v>
      </c>
      <c r="L97" s="144">
        <f>'3.2.3'!L97/'3.2.3.a'!$L$106</f>
        <v>6.6171671333070149E-4</v>
      </c>
      <c r="M97" s="144">
        <f>'3.2.3'!M97/'3.2.3.a'!$M$106</f>
        <v>8.6210856180855616E-4</v>
      </c>
      <c r="N97" s="94" t="s">
        <v>826</v>
      </c>
    </row>
    <row r="98" spans="1:14" ht="20" customHeight="1" x14ac:dyDescent="0.2">
      <c r="A98" s="21">
        <v>1423</v>
      </c>
      <c r="B98" s="22" t="s">
        <v>301</v>
      </c>
      <c r="C98" s="144">
        <f>'3.2.3'!C98/'3.2.3.a'!$C$106</f>
        <v>1.9274032881762973E-3</v>
      </c>
      <c r="D98" s="144">
        <f>'3.2.3'!D98/'3.2.3.a'!$D$106</f>
        <v>1.8602133157685961E-3</v>
      </c>
      <c r="E98" s="144">
        <f>'3.2.3'!E98/'3.2.3.a'!$E$106</f>
        <v>1.8448149874323956E-3</v>
      </c>
      <c r="F98" s="144">
        <f>'3.2.3'!F98/'3.2.3.a'!$F$106</f>
        <v>1.7803300523687082E-3</v>
      </c>
      <c r="G98" s="144">
        <f>'3.2.3'!G98/'3.2.3.a'!$G$106</f>
        <v>1.7810511855054021E-3</v>
      </c>
      <c r="H98" s="144">
        <f>'3.2.3'!H98/'3.2.3.a'!$H$106</f>
        <v>1.895602686854953E-3</v>
      </c>
      <c r="I98" s="144">
        <f>'3.2.3'!I98/'3.2.3.a'!$I$106</f>
        <v>1.8182297349843559E-3</v>
      </c>
      <c r="J98" s="144">
        <f>'3.2.3'!J98/'3.2.3.a'!$J$106</f>
        <v>1.8446241397110247E-3</v>
      </c>
      <c r="K98" s="144">
        <f>'3.2.3'!K98/'3.2.3.a'!$K$106</f>
        <v>1.9776091985569681E-3</v>
      </c>
      <c r="L98" s="144">
        <f>'3.2.3'!L98/'3.2.3.a'!$L$106</f>
        <v>1.997501169642276E-3</v>
      </c>
      <c r="M98" s="144">
        <f>'3.2.3'!M98/'3.2.3.a'!$M$106</f>
        <v>2.1791288864222379E-3</v>
      </c>
      <c r="N98" s="94" t="s">
        <v>826</v>
      </c>
    </row>
    <row r="99" spans="1:14" ht="20" customHeight="1" x14ac:dyDescent="0.2">
      <c r="A99" s="21">
        <v>1424</v>
      </c>
      <c r="B99" s="22" t="s">
        <v>302</v>
      </c>
      <c r="C99" s="144">
        <f>'3.2.3'!C99/'3.2.3.a'!$C$106</f>
        <v>0</v>
      </c>
      <c r="D99" s="144">
        <f>'3.2.3'!D99/'3.2.3.a'!$D$106</f>
        <v>0</v>
      </c>
      <c r="E99" s="144">
        <f>'3.2.3'!E99/'3.2.3.a'!$E$106</f>
        <v>0</v>
      </c>
      <c r="F99" s="144">
        <f>'3.2.3'!F99/'3.2.3.a'!$F$106</f>
        <v>0</v>
      </c>
      <c r="G99" s="144">
        <f>'3.2.3'!G99/'3.2.3.a'!$G$106</f>
        <v>0</v>
      </c>
      <c r="H99" s="144">
        <f>'3.2.3'!H99/'3.2.3.a'!$H$106</f>
        <v>0</v>
      </c>
      <c r="I99" s="144">
        <f>'3.2.3'!I99/'3.2.3.a'!$I$106</f>
        <v>0</v>
      </c>
      <c r="J99" s="144">
        <f>'3.2.3'!J99/'3.2.3.a'!$J$106</f>
        <v>0</v>
      </c>
      <c r="K99" s="144">
        <f>'3.2.3'!K99/'3.2.3.a'!$K$106</f>
        <v>0</v>
      </c>
      <c r="L99" s="144">
        <f>'3.2.3'!L99/'3.2.3.a'!$L$106</f>
        <v>0</v>
      </c>
      <c r="M99" s="144">
        <f>'3.2.3'!M99/'3.2.3.a'!$M$106</f>
        <v>0</v>
      </c>
      <c r="N99" s="94" t="s">
        <v>826</v>
      </c>
    </row>
    <row r="100" spans="1:14" ht="20" customHeight="1" x14ac:dyDescent="0.2">
      <c r="A100" s="35">
        <v>143</v>
      </c>
      <c r="B100" s="36" t="s">
        <v>303</v>
      </c>
      <c r="C100" s="143">
        <f>'3.2.3'!C100/'3.2.3.a'!$C$106</f>
        <v>1.4972757399686605E-3</v>
      </c>
      <c r="D100" s="143">
        <f>'3.2.3'!D100/'3.2.3.a'!$D$106</f>
        <v>1.4324701633312632E-3</v>
      </c>
      <c r="E100" s="143">
        <f>'3.2.3'!E100/'3.2.3.a'!$E$106</f>
        <v>1.4329679443232893E-3</v>
      </c>
      <c r="F100" s="143">
        <f>'3.2.3'!F100/'3.2.3.a'!$F$106</f>
        <v>1.9036817424219546E-3</v>
      </c>
      <c r="G100" s="143">
        <f>'3.2.3'!G100/'3.2.3.a'!$G$106</f>
        <v>1.4374486963122906E-3</v>
      </c>
      <c r="H100" s="143">
        <f>'3.2.3'!H100/'3.2.3.a'!$H$106</f>
        <v>1.4526594627227414E-3</v>
      </c>
      <c r="I100" s="143">
        <f>'3.2.3'!I100/'3.2.3.a'!$I$106</f>
        <v>1.3856390663305538E-3</v>
      </c>
      <c r="J100" s="143">
        <f>'3.2.3'!J100/'3.2.3.a'!$J$106</f>
        <v>1.5921393020158464E-3</v>
      </c>
      <c r="K100" s="143">
        <f>'3.2.3'!K100/'3.2.3.a'!$K$106</f>
        <v>1.6044265088652559E-3</v>
      </c>
      <c r="L100" s="143">
        <f>'3.2.3'!L100/'3.2.3.a'!$L$106</f>
        <v>1.8620051328309105E-3</v>
      </c>
      <c r="M100" s="143">
        <f>'3.2.3'!M100/'3.2.3.a'!$M$106</f>
        <v>1.385301809324664E-3</v>
      </c>
      <c r="N100" s="264" t="s">
        <v>826</v>
      </c>
    </row>
    <row r="101" spans="1:14" ht="20" customHeight="1" x14ac:dyDescent="0.2">
      <c r="A101" s="35">
        <v>144</v>
      </c>
      <c r="B101" s="36" t="s">
        <v>304</v>
      </c>
      <c r="C101" s="143">
        <f>'3.2.3'!C101/'3.2.3.a'!$C$106</f>
        <v>1.7613417029180901E-3</v>
      </c>
      <c r="D101" s="143">
        <f>'3.2.3'!D101/'3.2.3.a'!$D$106</f>
        <v>2.1464098266072854E-3</v>
      </c>
      <c r="E101" s="143">
        <f>'3.2.3'!E101/'3.2.3.a'!$E$106</f>
        <v>1.7973742813890766E-3</v>
      </c>
      <c r="F101" s="143">
        <f>'3.2.3'!F101/'3.2.3.a'!$F$106</f>
        <v>2.5133375520914208E-3</v>
      </c>
      <c r="G101" s="143">
        <f>'3.2.3'!G101/'3.2.3.a'!$G$106</f>
        <v>2.1373092192972835E-3</v>
      </c>
      <c r="H101" s="143">
        <f>'3.2.3'!H101/'3.2.3.a'!$H$106</f>
        <v>4.9627792909825909E-3</v>
      </c>
      <c r="I101" s="143">
        <f>'3.2.3'!I101/'3.2.3.a'!$I$106</f>
        <v>3.3301342852440122E-3</v>
      </c>
      <c r="J101" s="143">
        <f>'3.2.3'!J101/'3.2.3.a'!$J$106</f>
        <v>2.9109315569275139E-3</v>
      </c>
      <c r="K101" s="143">
        <f>'3.2.3'!K101/'3.2.3.a'!$K$106</f>
        <v>1.6897545906260159E-3</v>
      </c>
      <c r="L101" s="143">
        <f>'3.2.3'!L101/'3.2.3.a'!$L$106</f>
        <v>2.3361026278853974E-3</v>
      </c>
      <c r="M101" s="143">
        <f>'3.2.3'!M101/'3.2.3.a'!$M$106</f>
        <v>2.0715956666828312E-3</v>
      </c>
      <c r="N101" s="264" t="s">
        <v>826</v>
      </c>
    </row>
    <row r="102" spans="1:14" ht="20" customHeight="1" x14ac:dyDescent="0.2">
      <c r="A102" s="21">
        <v>1441</v>
      </c>
      <c r="B102" s="22" t="s">
        <v>286</v>
      </c>
      <c r="C102" s="144">
        <f>'3.2.3'!C102/'3.2.3.a'!$C$106</f>
        <v>1.7613417029180901E-3</v>
      </c>
      <c r="D102" s="144">
        <f>'3.2.3'!D102/'3.2.3.a'!$D$106</f>
        <v>2.1464098266072854E-3</v>
      </c>
      <c r="E102" s="144">
        <f>'3.2.3'!E102/'3.2.3.a'!$E$106</f>
        <v>1.7973742813890766E-3</v>
      </c>
      <c r="F102" s="144">
        <f>'3.2.3'!F102/'3.2.3.a'!$F$106</f>
        <v>2.2258485358026088E-3</v>
      </c>
      <c r="G102" s="144">
        <f>'3.2.3'!G102/'3.2.3.a'!$G$106</f>
        <v>1.9760201895739076E-3</v>
      </c>
      <c r="H102" s="144">
        <f>'3.2.3'!H102/'3.2.3.a'!$H$106</f>
        <v>4.5756000475119223E-3</v>
      </c>
      <c r="I102" s="144">
        <f>'3.2.3'!I102/'3.2.3.a'!$I$106</f>
        <v>3.0256381697206926E-3</v>
      </c>
      <c r="J102" s="144">
        <f>'3.2.3'!J102/'3.2.3.a'!$J$106</f>
        <v>2.6826801690785699E-3</v>
      </c>
      <c r="K102" s="144">
        <f>'3.2.3'!K102/'3.2.3.a'!$K$106</f>
        <v>1.6851214544477105E-3</v>
      </c>
      <c r="L102" s="144">
        <f>'3.2.3'!L102/'3.2.3.a'!$L$106</f>
        <v>2.3361026278853974E-3</v>
      </c>
      <c r="M102" s="144">
        <f>'3.2.3'!M102/'3.2.3.a'!$M$106</f>
        <v>2.0715956666828312E-3</v>
      </c>
      <c r="N102" s="94" t="s">
        <v>826</v>
      </c>
    </row>
    <row r="103" spans="1:14" ht="20" customHeight="1" x14ac:dyDescent="0.2">
      <c r="A103" s="21">
        <v>1442</v>
      </c>
      <c r="B103" s="22" t="s">
        <v>287</v>
      </c>
      <c r="C103" s="144">
        <f>'3.2.3'!C103/'3.2.3.a'!$C$106</f>
        <v>0</v>
      </c>
      <c r="D103" s="144">
        <f>'3.2.3'!D103/'3.2.3.a'!$D$106</f>
        <v>0</v>
      </c>
      <c r="E103" s="144">
        <f>'3.2.3'!E103/'3.2.3.a'!$E$106</f>
        <v>0</v>
      </c>
      <c r="F103" s="144">
        <f>'3.2.3'!F103/'3.2.3.a'!$F$106</f>
        <v>2.8748901628881208E-4</v>
      </c>
      <c r="G103" s="144">
        <f>'3.2.3'!G103/'3.2.3.a'!$G$106</f>
        <v>1.6128902972337576E-4</v>
      </c>
      <c r="H103" s="144">
        <f>'3.2.3'!H103/'3.2.3.a'!$H$106</f>
        <v>3.8717924347066819E-4</v>
      </c>
      <c r="I103" s="144">
        <f>'3.2.3'!I103/'3.2.3.a'!$I$106</f>
        <v>3.0449611552331983E-4</v>
      </c>
      <c r="J103" s="144">
        <f>'3.2.3'!J103/'3.2.3.a'!$J$106</f>
        <v>2.2825138784894389E-4</v>
      </c>
      <c r="K103" s="144">
        <f>'3.2.3'!K103/'3.2.3.a'!$K$106</f>
        <v>4.6331361783055988E-6</v>
      </c>
      <c r="L103" s="144">
        <f>'3.2.3'!L103/'3.2.3.a'!$L$106</f>
        <v>0</v>
      </c>
      <c r="M103" s="144">
        <f>'3.2.3'!M103/'3.2.3.a'!$M$106</f>
        <v>0</v>
      </c>
      <c r="N103" s="94" t="s">
        <v>826</v>
      </c>
    </row>
    <row r="104" spans="1:14" ht="20" customHeight="1" x14ac:dyDescent="0.2">
      <c r="A104" s="35">
        <v>145</v>
      </c>
      <c r="B104" s="36" t="s">
        <v>305</v>
      </c>
      <c r="C104" s="143">
        <f>'3.2.3'!C104/'3.2.3.a'!$C$106</f>
        <v>0</v>
      </c>
      <c r="D104" s="143">
        <f>'3.2.3'!D104/'3.2.3.a'!$D$106</f>
        <v>0</v>
      </c>
      <c r="E104" s="143">
        <f>'3.2.3'!E104/'3.2.3.a'!$E$106</f>
        <v>0</v>
      </c>
      <c r="F104" s="143">
        <f>'3.2.3'!F104/'3.2.3.a'!$F$106</f>
        <v>0</v>
      </c>
      <c r="G104" s="143">
        <f>'3.2.3'!G104/'3.2.3.a'!$G$106</f>
        <v>0</v>
      </c>
      <c r="H104" s="143">
        <f>'3.2.3'!H104/'3.2.3.a'!$H$106</f>
        <v>0</v>
      </c>
      <c r="I104" s="143">
        <f>'3.2.3'!I104/'3.2.3.a'!$I$106</f>
        <v>0</v>
      </c>
      <c r="J104" s="143">
        <f>'3.2.3'!J104/'3.2.3.a'!$J$106</f>
        <v>0</v>
      </c>
      <c r="K104" s="143">
        <f>'3.2.3'!K104/'3.2.3.a'!$K$106</f>
        <v>0</v>
      </c>
      <c r="L104" s="143">
        <f>'3.2.3'!L104/'3.2.3.a'!$L$106</f>
        <v>0</v>
      </c>
      <c r="M104" s="143">
        <f>'3.2.3'!M104/'3.2.3.a'!$M$106</f>
        <v>0</v>
      </c>
      <c r="N104" s="264" t="s">
        <v>826</v>
      </c>
    </row>
    <row r="105" spans="1:14" s="114" customFormat="1" ht="20" customHeight="1" x14ac:dyDescent="0.2">
      <c r="A105" s="125" t="s">
        <v>255</v>
      </c>
      <c r="B105" s="126"/>
      <c r="C105" s="146"/>
      <c r="D105" s="146"/>
      <c r="E105" s="146"/>
      <c r="F105" s="146"/>
      <c r="G105" s="146"/>
      <c r="H105" s="146"/>
      <c r="I105" s="146"/>
      <c r="J105" s="146"/>
      <c r="K105" s="146"/>
      <c r="L105" s="146"/>
      <c r="M105" s="146"/>
      <c r="N105" s="146"/>
    </row>
    <row r="106" spans="1:14" s="114" customFormat="1" ht="20" customHeight="1" x14ac:dyDescent="0.2">
      <c r="A106" s="84" t="s">
        <v>238</v>
      </c>
      <c r="B106" s="85" t="s">
        <v>839</v>
      </c>
      <c r="C106" s="205">
        <v>3885847</v>
      </c>
      <c r="D106" s="205">
        <v>4376382</v>
      </c>
      <c r="E106" s="205">
        <v>4814760</v>
      </c>
      <c r="F106" s="205">
        <v>5331619</v>
      </c>
      <c r="G106" s="205">
        <v>5778953</v>
      </c>
      <c r="H106" s="205">
        <v>5995787</v>
      </c>
      <c r="I106" s="205">
        <v>6269328</v>
      </c>
      <c r="J106" s="205">
        <v>6585478.9999999898</v>
      </c>
      <c r="K106" s="205">
        <v>7004141</v>
      </c>
      <c r="L106" s="205">
        <v>7389131</v>
      </c>
      <c r="M106" s="205">
        <v>7467615</v>
      </c>
      <c r="N106" s="205">
        <v>8679490</v>
      </c>
    </row>
    <row r="107" spans="1:14" ht="20" customHeight="1" x14ac:dyDescent="0.2">
      <c r="A107" s="102" t="s">
        <v>587</v>
      </c>
    </row>
    <row r="108" spans="1:14" ht="20" customHeight="1" x14ac:dyDescent="0.2">
      <c r="A108" s="102" t="s">
        <v>846</v>
      </c>
    </row>
    <row r="109" spans="1:14" ht="20" customHeight="1" x14ac:dyDescent="0.2">
      <c r="A109" s="102" t="s">
        <v>588</v>
      </c>
    </row>
    <row r="110" spans="1:14" ht="20" customHeight="1" x14ac:dyDescent="0.2">
      <c r="A110" s="102" t="s">
        <v>797</v>
      </c>
    </row>
    <row r="111" spans="1:14" ht="20" customHeight="1" x14ac:dyDescent="0.2">
      <c r="A111" s="102" t="s">
        <v>653</v>
      </c>
    </row>
    <row r="112" spans="1:14" ht="20" customHeight="1" x14ac:dyDescent="0.2">
      <c r="A112" s="102" t="s">
        <v>623</v>
      </c>
    </row>
    <row r="113" spans="1:1" ht="20" customHeight="1" x14ac:dyDescent="0.2">
      <c r="A113" s="102" t="s">
        <v>603</v>
      </c>
    </row>
    <row r="114" spans="1:1" ht="20" customHeight="1" x14ac:dyDescent="0.2">
      <c r="A114" s="102" t="s">
        <v>848</v>
      </c>
    </row>
    <row r="115" spans="1:1" ht="20" customHeight="1" x14ac:dyDescent="0.2">
      <c r="A115" s="102" t="s">
        <v>840</v>
      </c>
    </row>
  </sheetData>
  <mergeCells count="1">
    <mergeCell ref="A4:B4"/>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83" max="16383" man="1"/>
  </row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88EC3-8297-4586-AA7D-CEB4C6B49BB4}">
  <sheetPr codeName="Planilha33"/>
  <dimension ref="A1:N115"/>
  <sheetViews>
    <sheetView showGridLines="0" zoomScaleNormal="100" workbookViewId="0">
      <pane xSplit="2" ySplit="4" topLeftCell="H5" activePane="bottomRight" state="frozen"/>
      <selection activeCell="A54" sqref="A54"/>
      <selection pane="topRight" activeCell="A54" sqref="A54"/>
      <selection pane="bottomLeft" activeCell="A54" sqref="A54"/>
      <selection pane="bottomRight" activeCell="P101" sqref="P101"/>
    </sheetView>
  </sheetViews>
  <sheetFormatPr baseColWidth="10" defaultColWidth="9.1640625" defaultRowHeight="20" customHeight="1" x14ac:dyDescent="0.2"/>
  <cols>
    <col min="1" max="1" width="10.1640625" style="31" customWidth="1"/>
    <col min="2" max="2" width="95.33203125" style="31" bestFit="1" customWidth="1"/>
    <col min="3" max="14" width="10.6640625" style="31" customWidth="1"/>
    <col min="15" max="16384" width="9.1640625" style="31"/>
  </cols>
  <sheetData>
    <row r="1" spans="1:14" ht="20" customHeight="1" x14ac:dyDescent="0.2">
      <c r="A1" s="96" t="s">
        <v>781</v>
      </c>
    </row>
    <row r="2" spans="1:14" ht="20" customHeight="1" x14ac:dyDescent="0.2">
      <c r="A2" s="96" t="s">
        <v>668</v>
      </c>
    </row>
    <row r="4" spans="1:14" s="103" customFormat="1" ht="20" customHeight="1" x14ac:dyDescent="0.2">
      <c r="A4" s="333" t="s">
        <v>654</v>
      </c>
      <c r="B4" s="333"/>
      <c r="C4" s="24">
        <v>2010</v>
      </c>
      <c r="D4" s="24">
        <v>2011</v>
      </c>
      <c r="E4" s="24">
        <v>2012</v>
      </c>
      <c r="F4" s="24">
        <v>2013</v>
      </c>
      <c r="G4" s="24">
        <v>2014</v>
      </c>
      <c r="H4" s="24">
        <v>2015</v>
      </c>
      <c r="I4" s="24">
        <v>2016</v>
      </c>
      <c r="J4" s="24">
        <v>2017</v>
      </c>
      <c r="K4" s="24">
        <v>2018</v>
      </c>
      <c r="L4" s="24">
        <v>2019</v>
      </c>
      <c r="M4" s="24">
        <v>2020</v>
      </c>
      <c r="N4" s="24">
        <v>2021</v>
      </c>
    </row>
    <row r="5" spans="1:14" ht="20" customHeight="1" x14ac:dyDescent="0.2">
      <c r="A5" s="18">
        <v>1</v>
      </c>
      <c r="B5" s="19" t="s">
        <v>814</v>
      </c>
      <c r="C5" s="93">
        <f>'3.2.4'!C5/'3.2.4.a'!$C$106</f>
        <v>8.0830663419338658E-2</v>
      </c>
      <c r="D5" s="93">
        <f>'3.2.4'!D5/'3.2.4.a'!$D$106</f>
        <v>8.2589957026648647E-2</v>
      </c>
      <c r="E5" s="93">
        <f>'3.2.4'!E5/'3.2.4.a'!$E$106</f>
        <v>8.469068464473288E-2</v>
      </c>
      <c r="F5" s="93">
        <f>'3.2.4'!F5/'3.2.4.a'!$F$106</f>
        <v>8.1397755904888916E-2</v>
      </c>
      <c r="G5" s="93">
        <f>'3.2.4'!G5/'3.2.4.a'!$G$106</f>
        <v>8.3846344426709074E-2</v>
      </c>
      <c r="H5" s="93">
        <f>'3.2.4'!H5/'3.2.4.a'!$H$106</f>
        <v>8.6145773723928051E-2</v>
      </c>
      <c r="I5" s="93">
        <f>'3.2.4'!I5/'3.2.4.a'!$I$106</f>
        <v>8.9150239543566767E-2</v>
      </c>
      <c r="J5" s="93">
        <f>'3.2.4'!J5/'3.2.4.a'!$J$106</f>
        <v>8.7512665651586066E-2</v>
      </c>
      <c r="K5" s="93">
        <f>'3.2.4'!K5/'3.2.4.a'!$K$106</f>
        <v>8.9737959027843081E-2</v>
      </c>
      <c r="L5" s="93">
        <f>'3.2.4'!L5/'3.2.4.a'!$L$106</f>
        <v>9.3512595891020261E-2</v>
      </c>
      <c r="M5" s="93">
        <f>'3.2.4'!M5/'3.2.4.a'!$M$106</f>
        <v>0.10081536006547091</v>
      </c>
      <c r="N5" s="93">
        <f>'3.2.4'!N5/'3.2.4.a'!$N$106</f>
        <v>9.947071370422686E-2</v>
      </c>
    </row>
    <row r="6" spans="1:14" ht="20" customHeight="1" x14ac:dyDescent="0.2">
      <c r="A6" s="32">
        <v>11</v>
      </c>
      <c r="B6" s="33" t="s">
        <v>242</v>
      </c>
      <c r="C6" s="207">
        <f>'3.2.4'!C6/'3.2.4.a'!$C$106</f>
        <v>1.5493897389479396E-2</v>
      </c>
      <c r="D6" s="207">
        <f>'3.2.4'!D6/'3.2.4.a'!$D$106</f>
        <v>1.5977477851370318E-2</v>
      </c>
      <c r="E6" s="207">
        <f>'3.2.4'!E6/'3.2.4.a'!$E$106</f>
        <v>1.6415327338352107E-2</v>
      </c>
      <c r="F6" s="207">
        <f>'3.2.4'!F6/'3.2.4.a'!$F$106</f>
        <v>1.6462210093593135E-2</v>
      </c>
      <c r="G6" s="207">
        <f>'3.2.4'!G6/'3.2.4.a'!$G$106</f>
        <v>1.6907336976929102E-2</v>
      </c>
      <c r="H6" s="207">
        <f>'3.2.4'!H6/'3.2.4.a'!$H$106</f>
        <v>1.7528577515675155E-2</v>
      </c>
      <c r="I6" s="207">
        <f>'3.2.4'!I6/'3.2.4.a'!$I$106</f>
        <v>1.7216343707399853E-2</v>
      </c>
      <c r="J6" s="207">
        <f>'3.2.4'!J6/'3.2.4.a'!$J$106</f>
        <v>1.7602526881249046E-2</v>
      </c>
      <c r="K6" s="207">
        <f>'3.2.4'!K6/'3.2.4.a'!$K$106</f>
        <v>1.859086266188888E-2</v>
      </c>
      <c r="L6" s="207">
        <f>'3.2.4'!L6/'3.2.4.a'!$L$106</f>
        <v>1.9586812563544283E-2</v>
      </c>
      <c r="M6" s="207">
        <f>'3.2.4'!M6/'3.2.4.a'!$M$106</f>
        <v>1.9608607865428826E-2</v>
      </c>
      <c r="N6" s="207">
        <f>'3.2.4'!N6/'3.2.4.a'!$N$106</f>
        <v>2.0546155535060239E-2</v>
      </c>
    </row>
    <row r="7" spans="1:14" ht="20" customHeight="1" x14ac:dyDescent="0.2">
      <c r="A7" s="35">
        <v>111</v>
      </c>
      <c r="B7" s="36" t="s">
        <v>256</v>
      </c>
      <c r="C7" s="143">
        <f>'3.2.4'!C7/'3.2.4.a'!$C$106</f>
        <v>0</v>
      </c>
      <c r="D7" s="143">
        <f>'3.2.4'!D7/'3.2.4.a'!$D$106</f>
        <v>0</v>
      </c>
      <c r="E7" s="143">
        <f>'3.2.4'!E7/'3.2.4.a'!$E$106</f>
        <v>0</v>
      </c>
      <c r="F7" s="143">
        <f>'3.2.4'!F7/'3.2.4.a'!$F$106</f>
        <v>0</v>
      </c>
      <c r="G7" s="143">
        <f>'3.2.4'!G7/'3.2.4.a'!$G$106</f>
        <v>0</v>
      </c>
      <c r="H7" s="143">
        <f>'3.2.4'!H7/'3.2.4.a'!$H$106</f>
        <v>0</v>
      </c>
      <c r="I7" s="143">
        <f>'3.2.4'!I7/'3.2.4.a'!$I$106</f>
        <v>0</v>
      </c>
      <c r="J7" s="143">
        <f>'3.2.4'!J7/'3.2.4.a'!$J$106</f>
        <v>0</v>
      </c>
      <c r="K7" s="143">
        <f>'3.2.4'!K7/'3.2.4.a'!$K$106</f>
        <v>0</v>
      </c>
      <c r="L7" s="143">
        <f>'3.2.4'!L7/'3.2.4.a'!$L$106</f>
        <v>0</v>
      </c>
      <c r="M7" s="143">
        <f>'3.2.4'!M7/'3.2.4.a'!$M$106</f>
        <v>0</v>
      </c>
      <c r="N7" s="143">
        <f>'3.2.4'!N7/'3.2.4.a'!$N$106</f>
        <v>0</v>
      </c>
    </row>
    <row r="8" spans="1:14" s="41" customFormat="1" ht="20" customHeight="1" x14ac:dyDescent="0.2">
      <c r="A8" s="38">
        <v>1111</v>
      </c>
      <c r="B8" s="39" t="s">
        <v>430</v>
      </c>
      <c r="C8" s="208">
        <f>'3.2.4'!C8/'3.2.4.a'!$C$106</f>
        <v>0</v>
      </c>
      <c r="D8" s="208">
        <f>'3.2.4'!D8/'3.2.4.a'!$D$106</f>
        <v>0</v>
      </c>
      <c r="E8" s="208">
        <f>'3.2.4'!E8/'3.2.4.a'!$E$106</f>
        <v>0</v>
      </c>
      <c r="F8" s="208">
        <f>'3.2.4'!F8/'3.2.4.a'!$F$106</f>
        <v>0</v>
      </c>
      <c r="G8" s="208">
        <f>'3.2.4'!G8/'3.2.4.a'!$G$106</f>
        <v>0</v>
      </c>
      <c r="H8" s="208">
        <f>'3.2.4'!H8/'3.2.4.a'!$H$106</f>
        <v>0</v>
      </c>
      <c r="I8" s="208">
        <f>'3.2.4'!I8/'3.2.4.a'!$I$106</f>
        <v>0</v>
      </c>
      <c r="J8" s="208">
        <f>'3.2.4'!J8/'3.2.4.a'!$J$106</f>
        <v>0</v>
      </c>
      <c r="K8" s="208">
        <f>'3.2.4'!K8/'3.2.4.a'!$K$106</f>
        <v>0</v>
      </c>
      <c r="L8" s="208">
        <f>'3.2.4'!L8/'3.2.4.a'!$L$106</f>
        <v>0</v>
      </c>
      <c r="M8" s="208">
        <f>'3.2.4'!M8/'3.2.4.a'!$M$106</f>
        <v>0</v>
      </c>
      <c r="N8" s="208">
        <f>'3.2.4'!N8/'3.2.4.a'!$N$106</f>
        <v>0</v>
      </c>
    </row>
    <row r="9" spans="1:14" ht="20" customHeight="1" x14ac:dyDescent="0.2">
      <c r="A9" s="38">
        <v>1112</v>
      </c>
      <c r="B9" s="39" t="s">
        <v>431</v>
      </c>
      <c r="C9" s="208">
        <f>'3.2.4'!C9/'3.2.4.a'!$C$106</f>
        <v>0</v>
      </c>
      <c r="D9" s="208">
        <f>'3.2.4'!D9/'3.2.4.a'!$D$106</f>
        <v>0</v>
      </c>
      <c r="E9" s="208">
        <f>'3.2.4'!E9/'3.2.4.a'!$E$106</f>
        <v>0</v>
      </c>
      <c r="F9" s="208">
        <f>'3.2.4'!F9/'3.2.4.a'!$F$106</f>
        <v>0</v>
      </c>
      <c r="G9" s="208">
        <f>'3.2.4'!G9/'3.2.4.a'!$G$106</f>
        <v>0</v>
      </c>
      <c r="H9" s="208">
        <f>'3.2.4'!H9/'3.2.4.a'!$H$106</f>
        <v>0</v>
      </c>
      <c r="I9" s="208">
        <f>'3.2.4'!I9/'3.2.4.a'!$I$106</f>
        <v>0</v>
      </c>
      <c r="J9" s="208">
        <f>'3.2.4'!J9/'3.2.4.a'!$J$106</f>
        <v>0</v>
      </c>
      <c r="K9" s="208">
        <f>'3.2.4'!K9/'3.2.4.a'!$K$106</f>
        <v>0</v>
      </c>
      <c r="L9" s="208">
        <f>'3.2.4'!L9/'3.2.4.a'!$L$106</f>
        <v>0</v>
      </c>
      <c r="M9" s="208">
        <f>'3.2.4'!M9/'3.2.4.a'!$M$106</f>
        <v>0</v>
      </c>
      <c r="N9" s="208">
        <f>'3.2.4'!N9/'3.2.4.a'!$N$106</f>
        <v>0</v>
      </c>
    </row>
    <row r="10" spans="1:14" s="48" customFormat="1" ht="20" customHeight="1" x14ac:dyDescent="0.2">
      <c r="A10" s="45" t="s">
        <v>432</v>
      </c>
      <c r="B10" s="56" t="s">
        <v>433</v>
      </c>
      <c r="C10" s="145">
        <f>'3.2.4'!C10/'3.2.4.a'!$C$106</f>
        <v>0</v>
      </c>
      <c r="D10" s="145">
        <f>'3.2.4'!D10/'3.2.4.a'!$D$106</f>
        <v>0</v>
      </c>
      <c r="E10" s="145">
        <f>'3.2.4'!E10/'3.2.4.a'!$E$106</f>
        <v>0</v>
      </c>
      <c r="F10" s="145">
        <f>'3.2.4'!F10/'3.2.4.a'!$F$106</f>
        <v>0</v>
      </c>
      <c r="G10" s="145">
        <f>'3.2.4'!G10/'3.2.4.a'!$G$106</f>
        <v>0</v>
      </c>
      <c r="H10" s="145">
        <f>'3.2.4'!H10/'3.2.4.a'!$H$106</f>
        <v>0</v>
      </c>
      <c r="I10" s="145">
        <f>'3.2.4'!I10/'3.2.4.a'!$I$106</f>
        <v>0</v>
      </c>
      <c r="J10" s="145">
        <f>'3.2.4'!J10/'3.2.4.a'!$J$106</f>
        <v>0</v>
      </c>
      <c r="K10" s="145">
        <f>'3.2.4'!K10/'3.2.4.a'!$K$106</f>
        <v>0</v>
      </c>
      <c r="L10" s="145">
        <f>'3.2.4'!L10/'3.2.4.a'!$L$106</f>
        <v>0</v>
      </c>
      <c r="M10" s="145">
        <f>'3.2.4'!M10/'3.2.4.a'!$M$106</f>
        <v>0</v>
      </c>
      <c r="N10" s="145">
        <f>'3.2.4'!N10/'3.2.4.a'!$N$106</f>
        <v>0</v>
      </c>
    </row>
    <row r="11" spans="1:14" s="48" customFormat="1" ht="20" customHeight="1" x14ac:dyDescent="0.2">
      <c r="A11" s="45" t="s">
        <v>434</v>
      </c>
      <c r="B11" s="56" t="s">
        <v>435</v>
      </c>
      <c r="C11" s="145">
        <f>'3.2.4'!C11/'3.2.4.a'!$C$106</f>
        <v>0</v>
      </c>
      <c r="D11" s="145">
        <f>'3.2.4'!D11/'3.2.4.a'!$D$106</f>
        <v>0</v>
      </c>
      <c r="E11" s="145">
        <f>'3.2.4'!E11/'3.2.4.a'!$E$106</f>
        <v>0</v>
      </c>
      <c r="F11" s="145">
        <f>'3.2.4'!F11/'3.2.4.a'!$F$106</f>
        <v>0</v>
      </c>
      <c r="G11" s="145">
        <f>'3.2.4'!G11/'3.2.4.a'!$G$106</f>
        <v>0</v>
      </c>
      <c r="H11" s="145">
        <f>'3.2.4'!H11/'3.2.4.a'!$H$106</f>
        <v>0</v>
      </c>
      <c r="I11" s="145">
        <f>'3.2.4'!I11/'3.2.4.a'!$I$106</f>
        <v>0</v>
      </c>
      <c r="J11" s="145">
        <f>'3.2.4'!J11/'3.2.4.a'!$J$106</f>
        <v>0</v>
      </c>
      <c r="K11" s="145">
        <f>'3.2.4'!K11/'3.2.4.a'!$K$106</f>
        <v>0</v>
      </c>
      <c r="L11" s="145">
        <f>'3.2.4'!L11/'3.2.4.a'!$L$106</f>
        <v>0</v>
      </c>
      <c r="M11" s="145">
        <f>'3.2.4'!M11/'3.2.4.a'!$M$106</f>
        <v>0</v>
      </c>
      <c r="N11" s="145">
        <f>'3.2.4'!N11/'3.2.4.a'!$N$106</f>
        <v>0</v>
      </c>
    </row>
    <row r="12" spans="1:14" s="48" customFormat="1" ht="20" customHeight="1" x14ac:dyDescent="0.2">
      <c r="A12" s="45" t="s">
        <v>436</v>
      </c>
      <c r="B12" s="56" t="s">
        <v>474</v>
      </c>
      <c r="C12" s="145">
        <f>'3.2.4'!C12/'3.2.4.a'!$C$106</f>
        <v>0</v>
      </c>
      <c r="D12" s="145">
        <f>'3.2.4'!D12/'3.2.4.a'!$D$106</f>
        <v>0</v>
      </c>
      <c r="E12" s="145">
        <f>'3.2.4'!E12/'3.2.4.a'!$E$106</f>
        <v>0</v>
      </c>
      <c r="F12" s="145">
        <f>'3.2.4'!F12/'3.2.4.a'!$F$106</f>
        <v>0</v>
      </c>
      <c r="G12" s="145">
        <f>'3.2.4'!G12/'3.2.4.a'!$G$106</f>
        <v>0</v>
      </c>
      <c r="H12" s="145">
        <f>'3.2.4'!H12/'3.2.4.a'!$H$106</f>
        <v>0</v>
      </c>
      <c r="I12" s="145">
        <f>'3.2.4'!I12/'3.2.4.a'!$I$106</f>
        <v>0</v>
      </c>
      <c r="J12" s="145">
        <f>'3.2.4'!J12/'3.2.4.a'!$J$106</f>
        <v>0</v>
      </c>
      <c r="K12" s="145">
        <f>'3.2.4'!K12/'3.2.4.a'!$K$106</f>
        <v>0</v>
      </c>
      <c r="L12" s="145">
        <f>'3.2.4'!L12/'3.2.4.a'!$L$106</f>
        <v>0</v>
      </c>
      <c r="M12" s="145">
        <f>'3.2.4'!M12/'3.2.4.a'!$M$106</f>
        <v>0</v>
      </c>
      <c r="N12" s="145">
        <f>'3.2.4'!N12/'3.2.4.a'!$N$106</f>
        <v>0</v>
      </c>
    </row>
    <row r="13" spans="1:14" ht="20" customHeight="1" x14ac:dyDescent="0.2">
      <c r="A13" s="38">
        <v>1113</v>
      </c>
      <c r="B13" s="39" t="s">
        <v>437</v>
      </c>
      <c r="C13" s="208">
        <f>'3.2.4'!C13/'3.2.4.a'!$C$106</f>
        <v>0</v>
      </c>
      <c r="D13" s="208">
        <f>'3.2.4'!D13/'3.2.4.a'!$D$106</f>
        <v>0</v>
      </c>
      <c r="E13" s="208">
        <f>'3.2.4'!E13/'3.2.4.a'!$E$106</f>
        <v>0</v>
      </c>
      <c r="F13" s="208">
        <f>'3.2.4'!F13/'3.2.4.a'!$F$106</f>
        <v>0</v>
      </c>
      <c r="G13" s="208">
        <f>'3.2.4'!G13/'3.2.4.a'!$G$106</f>
        <v>0</v>
      </c>
      <c r="H13" s="208">
        <f>'3.2.4'!H13/'3.2.4.a'!$H$106</f>
        <v>0</v>
      </c>
      <c r="I13" s="208">
        <f>'3.2.4'!I13/'3.2.4.a'!$I$106</f>
        <v>0</v>
      </c>
      <c r="J13" s="208">
        <f>'3.2.4'!J13/'3.2.4.a'!$J$106</f>
        <v>0</v>
      </c>
      <c r="K13" s="208">
        <f>'3.2.4'!K13/'3.2.4.a'!$K$106</f>
        <v>0</v>
      </c>
      <c r="L13" s="208">
        <f>'3.2.4'!L13/'3.2.4.a'!$L$106</f>
        <v>0</v>
      </c>
      <c r="M13" s="208">
        <f>'3.2.4'!M13/'3.2.4.a'!$M$106</f>
        <v>0</v>
      </c>
      <c r="N13" s="208">
        <f>'3.2.4'!N13/'3.2.4.a'!$N$106</f>
        <v>0</v>
      </c>
    </row>
    <row r="14" spans="1:14" ht="20" customHeight="1" x14ac:dyDescent="0.2">
      <c r="A14" s="35">
        <v>112</v>
      </c>
      <c r="B14" s="36" t="s">
        <v>257</v>
      </c>
      <c r="C14" s="143">
        <f>'3.2.4'!C14/'3.2.4.a'!$C$106</f>
        <v>0</v>
      </c>
      <c r="D14" s="143">
        <f>'3.2.4'!D14/'3.2.4.a'!$D$106</f>
        <v>0</v>
      </c>
      <c r="E14" s="143">
        <f>'3.2.4'!E14/'3.2.4.a'!$E$106</f>
        <v>0</v>
      </c>
      <c r="F14" s="143">
        <f>'3.2.4'!F14/'3.2.4.a'!$F$106</f>
        <v>0</v>
      </c>
      <c r="G14" s="143">
        <f>'3.2.4'!G14/'3.2.4.a'!$G$106</f>
        <v>0</v>
      </c>
      <c r="H14" s="143">
        <f>'3.2.4'!H14/'3.2.4.a'!$H$106</f>
        <v>0</v>
      </c>
      <c r="I14" s="143">
        <f>'3.2.4'!I14/'3.2.4.a'!$I$106</f>
        <v>0</v>
      </c>
      <c r="J14" s="143">
        <f>'3.2.4'!J14/'3.2.4.a'!$J$106</f>
        <v>0</v>
      </c>
      <c r="K14" s="143">
        <f>'3.2.4'!K14/'3.2.4.a'!$K$106</f>
        <v>0</v>
      </c>
      <c r="L14" s="143">
        <f>'3.2.4'!L14/'3.2.4.a'!$L$106</f>
        <v>0</v>
      </c>
      <c r="M14" s="143">
        <f>'3.2.4'!M14/'3.2.4.a'!$M$106</f>
        <v>0</v>
      </c>
      <c r="N14" s="143">
        <f>'3.2.4'!N14/'3.2.4.a'!$N$106</f>
        <v>0</v>
      </c>
    </row>
    <row r="15" spans="1:14" s="101" customFormat="1" ht="20" customHeight="1" x14ac:dyDescent="0.2">
      <c r="A15" s="97" t="s">
        <v>438</v>
      </c>
      <c r="B15" s="98" t="s">
        <v>439</v>
      </c>
      <c r="C15" s="209">
        <f>'3.2.4'!C15/'3.2.4.a'!$C$106</f>
        <v>0</v>
      </c>
      <c r="D15" s="209">
        <f>'3.2.4'!D15/'3.2.4.a'!$D$106</f>
        <v>0</v>
      </c>
      <c r="E15" s="209">
        <f>'3.2.4'!E15/'3.2.4.a'!$E$106</f>
        <v>0</v>
      </c>
      <c r="F15" s="209">
        <f>'3.2.4'!F15/'3.2.4.a'!$F$106</f>
        <v>0</v>
      </c>
      <c r="G15" s="209">
        <f>'3.2.4'!G15/'3.2.4.a'!$G$106</f>
        <v>0</v>
      </c>
      <c r="H15" s="209">
        <f>'3.2.4'!H15/'3.2.4.a'!$H$106</f>
        <v>0</v>
      </c>
      <c r="I15" s="209">
        <f>'3.2.4'!I15/'3.2.4.a'!$I$106</f>
        <v>0</v>
      </c>
      <c r="J15" s="209">
        <f>'3.2.4'!J15/'3.2.4.a'!$J$106</f>
        <v>0</v>
      </c>
      <c r="K15" s="209">
        <f>'3.2.4'!K15/'3.2.4.a'!$K$106</f>
        <v>0</v>
      </c>
      <c r="L15" s="209">
        <f>'3.2.4'!L15/'3.2.4.a'!$L$106</f>
        <v>0</v>
      </c>
      <c r="M15" s="209">
        <f>'3.2.4'!M15/'3.2.4.a'!$M$106</f>
        <v>0</v>
      </c>
      <c r="N15" s="209">
        <f>'3.2.4'!N15/'3.2.4.a'!$N$106</f>
        <v>0</v>
      </c>
    </row>
    <row r="16" spans="1:14" s="101" customFormat="1" ht="20" customHeight="1" x14ac:dyDescent="0.2">
      <c r="A16" s="97" t="s">
        <v>440</v>
      </c>
      <c r="B16" s="98" t="s">
        <v>441</v>
      </c>
      <c r="C16" s="209">
        <f>'3.2.4'!C16/'3.2.4.a'!$C$106</f>
        <v>0</v>
      </c>
      <c r="D16" s="209">
        <f>'3.2.4'!D16/'3.2.4.a'!$D$106</f>
        <v>0</v>
      </c>
      <c r="E16" s="209">
        <f>'3.2.4'!E16/'3.2.4.a'!$E$106</f>
        <v>0</v>
      </c>
      <c r="F16" s="209">
        <f>'3.2.4'!F16/'3.2.4.a'!$F$106</f>
        <v>0</v>
      </c>
      <c r="G16" s="209">
        <f>'3.2.4'!G16/'3.2.4.a'!$G$106</f>
        <v>0</v>
      </c>
      <c r="H16" s="209">
        <f>'3.2.4'!H16/'3.2.4.a'!$H$106</f>
        <v>0</v>
      </c>
      <c r="I16" s="209">
        <f>'3.2.4'!I16/'3.2.4.a'!$I$106</f>
        <v>0</v>
      </c>
      <c r="J16" s="209">
        <f>'3.2.4'!J16/'3.2.4.a'!$J$106</f>
        <v>0</v>
      </c>
      <c r="K16" s="209">
        <f>'3.2.4'!K16/'3.2.4.a'!$K$106</f>
        <v>0</v>
      </c>
      <c r="L16" s="209">
        <f>'3.2.4'!L16/'3.2.4.a'!$L$106</f>
        <v>0</v>
      </c>
      <c r="M16" s="209">
        <f>'3.2.4'!M16/'3.2.4.a'!$M$106</f>
        <v>0</v>
      </c>
      <c r="N16" s="209">
        <f>'3.2.4'!N16/'3.2.4.a'!$N$106</f>
        <v>0</v>
      </c>
    </row>
    <row r="17" spans="1:14" ht="20" customHeight="1" x14ac:dyDescent="0.2">
      <c r="A17" s="35">
        <v>113</v>
      </c>
      <c r="B17" s="36" t="s">
        <v>258</v>
      </c>
      <c r="C17" s="143">
        <f>'3.2.4'!C17/'3.2.4.a'!$C$106</f>
        <v>6.1810998079846512E-3</v>
      </c>
      <c r="D17" s="143">
        <f>'3.2.4'!D17/'3.2.4.a'!$D$106</f>
        <v>6.3605105734071852E-3</v>
      </c>
      <c r="E17" s="143">
        <f>'3.2.4'!E17/'3.2.4.a'!$E$106</f>
        <v>6.3911232012188665E-3</v>
      </c>
      <c r="F17" s="143">
        <f>'3.2.4'!F17/'3.2.4.a'!$F$106</f>
        <v>6.5768086794945457E-3</v>
      </c>
      <c r="G17" s="143">
        <f>'3.2.4'!G17/'3.2.4.a'!$G$106</f>
        <v>6.649822982243995E-3</v>
      </c>
      <c r="H17" s="143">
        <f>'3.2.4'!H17/'3.2.4.a'!$H$106</f>
        <v>6.9656575587357505E-3</v>
      </c>
      <c r="I17" s="143">
        <f>'3.2.4'!I17/'3.2.4.a'!$I$106</f>
        <v>7.025481529605488E-3</v>
      </c>
      <c r="J17" s="143">
        <f>'3.2.4'!J17/'3.2.4.a'!$J$106</f>
        <v>7.3896122499045426E-3</v>
      </c>
      <c r="K17" s="143">
        <f>'3.2.4'!K17/'3.2.4.a'!$K$106</f>
        <v>7.8333631613187842E-3</v>
      </c>
      <c r="L17" s="143">
        <f>'3.2.4'!L17/'3.2.4.a'!$L$106</f>
        <v>8.1177822845227531E-3</v>
      </c>
      <c r="M17" s="143">
        <f>'3.2.4'!M17/'3.2.4.a'!$M$106</f>
        <v>8.2496115003837783E-3</v>
      </c>
      <c r="N17" s="143">
        <f>'3.2.4'!N17/'3.2.4.a'!$N$106</f>
        <v>8.6428824410190001E-3</v>
      </c>
    </row>
    <row r="18" spans="1:14" s="41" customFormat="1" ht="20" customHeight="1" x14ac:dyDescent="0.2">
      <c r="A18" s="38">
        <v>1131</v>
      </c>
      <c r="B18" s="39" t="s">
        <v>259</v>
      </c>
      <c r="C18" s="208">
        <f>'3.2.4'!C18/'3.2.4.a'!$C$106</f>
        <v>6.1810998079846512E-3</v>
      </c>
      <c r="D18" s="208">
        <f>'3.2.4'!D18/'3.2.4.a'!$D$106</f>
        <v>6.3605105734071852E-3</v>
      </c>
      <c r="E18" s="208">
        <f>'3.2.4'!E18/'3.2.4.a'!$E$106</f>
        <v>6.3911232012188665E-3</v>
      </c>
      <c r="F18" s="208">
        <f>'3.2.4'!F18/'3.2.4.a'!$F$106</f>
        <v>6.5768086794945457E-3</v>
      </c>
      <c r="G18" s="208">
        <f>'3.2.4'!G18/'3.2.4.a'!$G$106</f>
        <v>6.649822982243995E-3</v>
      </c>
      <c r="H18" s="208">
        <f>'3.2.4'!H18/'3.2.4.a'!$H$106</f>
        <v>6.9656575587357505E-3</v>
      </c>
      <c r="I18" s="208">
        <f>'3.2.4'!I18/'3.2.4.a'!$I$106</f>
        <v>7.025481529605488E-3</v>
      </c>
      <c r="J18" s="208">
        <f>'3.2.4'!J18/'3.2.4.a'!$J$106</f>
        <v>7.3896122499045426E-3</v>
      </c>
      <c r="K18" s="208">
        <f>'3.2.4'!K18/'3.2.4.a'!$K$106</f>
        <v>7.8333631613187842E-3</v>
      </c>
      <c r="L18" s="208">
        <f>'3.2.4'!L18/'3.2.4.a'!$L$106</f>
        <v>8.1177822845227531E-3</v>
      </c>
      <c r="M18" s="208">
        <f>'3.2.4'!M18/'3.2.4.a'!$M$106</f>
        <v>8.2496115003837783E-3</v>
      </c>
      <c r="N18" s="208">
        <f>'3.2.4'!N18/'3.2.4.a'!$N$106</f>
        <v>8.6428824410190001E-3</v>
      </c>
    </row>
    <row r="19" spans="1:14" s="41" customFormat="1" ht="20" customHeight="1" x14ac:dyDescent="0.2">
      <c r="A19" s="45" t="s">
        <v>468</v>
      </c>
      <c r="B19" s="56" t="s">
        <v>469</v>
      </c>
      <c r="C19" s="144">
        <f>'3.2.4'!C19/'3.2.4.a'!$C$106</f>
        <v>4.7916193323125434E-3</v>
      </c>
      <c r="D19" s="144">
        <f>'3.2.4'!D19/'3.2.4.a'!$D$106</f>
        <v>4.8249463768839625E-3</v>
      </c>
      <c r="E19" s="144">
        <f>'3.2.4'!E19/'3.2.4.a'!$E$106</f>
        <v>4.7883394432722296E-3</v>
      </c>
      <c r="F19" s="144">
        <f>'3.2.4'!F19/'3.2.4.a'!$F$106</f>
        <v>4.8711226237443967E-3</v>
      </c>
      <c r="G19" s="144">
        <f>'3.2.4'!G19/'3.2.4.a'!$G$106</f>
        <v>4.9504169864903348E-3</v>
      </c>
      <c r="H19" s="144">
        <f>'3.2.4'!H19/'3.2.4.a'!$H$106</f>
        <v>5.3107728077531656E-3</v>
      </c>
      <c r="I19" s="144">
        <f>'3.2.4'!I19/'3.2.4.a'!$I$106</f>
        <v>5.5201024764897988E-3</v>
      </c>
      <c r="J19" s="144">
        <f>'3.2.4'!J19/'3.2.4.a'!$J$106</f>
        <v>5.8841052469982341E-3</v>
      </c>
      <c r="K19" s="144">
        <f>'3.2.4'!K19/'3.2.4.a'!$K$106</f>
        <v>6.2607011340353232E-3</v>
      </c>
      <c r="L19" s="144">
        <f>'3.2.4'!L19/'3.2.4.a'!$L$106</f>
        <v>6.4479392495536752E-3</v>
      </c>
      <c r="M19" s="144">
        <f>'3.2.4'!M19/'3.2.4.a'!$M$106</f>
        <v>6.3656169056230541E-3</v>
      </c>
      <c r="N19" s="144">
        <f>'3.2.4'!N19/'3.2.4.a'!$N$106</f>
        <v>6.3246865147606607E-3</v>
      </c>
    </row>
    <row r="20" spans="1:14" s="41" customFormat="1" ht="20" customHeight="1" x14ac:dyDescent="0.2">
      <c r="A20" s="45" t="s">
        <v>470</v>
      </c>
      <c r="B20" s="56" t="s">
        <v>471</v>
      </c>
      <c r="C20" s="144">
        <f>'3.2.4'!C20/'3.2.4.a'!$C$106</f>
        <v>1.3894804756721074E-3</v>
      </c>
      <c r="D20" s="144">
        <f>'3.2.4'!D20/'3.2.4.a'!$D$106</f>
        <v>1.5355641965232227E-3</v>
      </c>
      <c r="E20" s="144">
        <f>'3.2.4'!E20/'3.2.4.a'!$E$106</f>
        <v>1.6027837579466364E-3</v>
      </c>
      <c r="F20" s="144">
        <f>'3.2.4'!F20/'3.2.4.a'!$F$106</f>
        <v>1.7056860557501481E-3</v>
      </c>
      <c r="G20" s="144">
        <f>'3.2.4'!G20/'3.2.4.a'!$G$106</f>
        <v>1.6994059957536601E-3</v>
      </c>
      <c r="H20" s="144">
        <f>'3.2.4'!H20/'3.2.4.a'!$H$106</f>
        <v>1.6548847509825851E-3</v>
      </c>
      <c r="I20" s="144">
        <f>'3.2.4'!I20/'3.2.4.a'!$I$106</f>
        <v>1.5053790531156896E-3</v>
      </c>
      <c r="J20" s="144">
        <f>'3.2.4'!J20/'3.2.4.a'!$J$106</f>
        <v>1.5055070029063088E-3</v>
      </c>
      <c r="K20" s="144">
        <f>'3.2.4'!K20/'3.2.4.a'!$K$106</f>
        <v>1.5726620272834596E-3</v>
      </c>
      <c r="L20" s="144">
        <f>'3.2.4'!L20/'3.2.4.a'!$L$106</f>
        <v>1.6698430349690783E-3</v>
      </c>
      <c r="M20" s="144">
        <f>'3.2.4'!M20/'3.2.4.a'!$M$106</f>
        <v>1.8839945947607235E-3</v>
      </c>
      <c r="N20" s="144">
        <f>'3.2.4'!N20/'3.2.4.a'!$N$106</f>
        <v>2.3181959262583399E-3</v>
      </c>
    </row>
    <row r="21" spans="1:14" s="41" customFormat="1" ht="20" customHeight="1" x14ac:dyDescent="0.2">
      <c r="A21" s="45" t="s">
        <v>472</v>
      </c>
      <c r="B21" s="56" t="s">
        <v>473</v>
      </c>
      <c r="C21" s="144">
        <f>'3.2.4'!C21/'3.2.4.a'!$C$106</f>
        <v>0</v>
      </c>
      <c r="D21" s="144">
        <f>'3.2.4'!D21/'3.2.4.a'!$D$106</f>
        <v>0</v>
      </c>
      <c r="E21" s="144">
        <f>'3.2.4'!E21/'3.2.4.a'!$E$106</f>
        <v>0</v>
      </c>
      <c r="F21" s="144">
        <f>'3.2.4'!F21/'3.2.4.a'!$F$106</f>
        <v>0</v>
      </c>
      <c r="G21" s="144">
        <f>'3.2.4'!G21/'3.2.4.a'!$G$106</f>
        <v>0</v>
      </c>
      <c r="H21" s="144">
        <f>'3.2.4'!H21/'3.2.4.a'!$H$106</f>
        <v>0</v>
      </c>
      <c r="I21" s="144">
        <f>'3.2.4'!I21/'3.2.4.a'!$I$106</f>
        <v>0</v>
      </c>
      <c r="J21" s="144">
        <f>'3.2.4'!J21/'3.2.4.a'!$J$106</f>
        <v>0</v>
      </c>
      <c r="K21" s="144">
        <f>'3.2.4'!K21/'3.2.4.a'!$K$106</f>
        <v>0</v>
      </c>
      <c r="L21" s="144">
        <f>'3.2.4'!L21/'3.2.4.a'!$L$106</f>
        <v>0</v>
      </c>
      <c r="M21" s="144">
        <f>'3.2.4'!M21/'3.2.4.a'!$M$106</f>
        <v>0</v>
      </c>
      <c r="N21" s="144">
        <f>'3.2.4'!N21/'3.2.4.a'!$N$106</f>
        <v>0</v>
      </c>
    </row>
    <row r="22" spans="1:14" s="41" customFormat="1" ht="20" customHeight="1" x14ac:dyDescent="0.2">
      <c r="A22" s="45" t="s">
        <v>475</v>
      </c>
      <c r="B22" s="56" t="s">
        <v>476</v>
      </c>
      <c r="C22" s="144">
        <f>'3.2.4'!C22/'3.2.4.a'!$C$106</f>
        <v>0</v>
      </c>
      <c r="D22" s="144">
        <f>'3.2.4'!D22/'3.2.4.a'!$D$106</f>
        <v>0</v>
      </c>
      <c r="E22" s="144">
        <f>'3.2.4'!E22/'3.2.4.a'!$E$106</f>
        <v>0</v>
      </c>
      <c r="F22" s="144">
        <f>'3.2.4'!F22/'3.2.4.a'!$F$106</f>
        <v>0</v>
      </c>
      <c r="G22" s="144">
        <f>'3.2.4'!G22/'3.2.4.a'!$G$106</f>
        <v>0</v>
      </c>
      <c r="H22" s="144">
        <f>'3.2.4'!H22/'3.2.4.a'!$H$106</f>
        <v>0</v>
      </c>
      <c r="I22" s="144">
        <f>'3.2.4'!I22/'3.2.4.a'!$I$106</f>
        <v>0</v>
      </c>
      <c r="J22" s="144">
        <f>'3.2.4'!J22/'3.2.4.a'!$J$106</f>
        <v>0</v>
      </c>
      <c r="K22" s="144">
        <f>'3.2.4'!K22/'3.2.4.a'!$K$106</f>
        <v>0</v>
      </c>
      <c r="L22" s="144">
        <f>'3.2.4'!L22/'3.2.4.a'!$L$106</f>
        <v>0</v>
      </c>
      <c r="M22" s="144">
        <f>'3.2.4'!M22/'3.2.4.a'!$M$106</f>
        <v>0</v>
      </c>
      <c r="N22" s="144">
        <f>'3.2.4'!N22/'3.2.4.a'!$N$106</f>
        <v>0</v>
      </c>
    </row>
    <row r="23" spans="1:14" s="41" customFormat="1" ht="20" customHeight="1" x14ac:dyDescent="0.2">
      <c r="A23" s="38">
        <v>1132</v>
      </c>
      <c r="B23" s="39" t="s">
        <v>260</v>
      </c>
      <c r="C23" s="208">
        <f>'3.2.4'!C23/'3.2.4.a'!$C$106</f>
        <v>0</v>
      </c>
      <c r="D23" s="208">
        <f>'3.2.4'!D23/'3.2.4.a'!$D$106</f>
        <v>0</v>
      </c>
      <c r="E23" s="208">
        <f>'3.2.4'!E23/'3.2.4.a'!$E$106</f>
        <v>0</v>
      </c>
      <c r="F23" s="208">
        <f>'3.2.4'!F23/'3.2.4.a'!$F$106</f>
        <v>0</v>
      </c>
      <c r="G23" s="208">
        <f>'3.2.4'!G23/'3.2.4.a'!$G$106</f>
        <v>0</v>
      </c>
      <c r="H23" s="208">
        <f>'3.2.4'!H23/'3.2.4.a'!$H$106</f>
        <v>0</v>
      </c>
      <c r="I23" s="208">
        <f>'3.2.4'!I23/'3.2.4.a'!$I$106</f>
        <v>0</v>
      </c>
      <c r="J23" s="208">
        <f>'3.2.4'!J23/'3.2.4.a'!$J$106</f>
        <v>0</v>
      </c>
      <c r="K23" s="208">
        <f>'3.2.4'!K23/'3.2.4.a'!$K$106</f>
        <v>0</v>
      </c>
      <c r="L23" s="208">
        <f>'3.2.4'!L23/'3.2.4.a'!$L$106</f>
        <v>0</v>
      </c>
      <c r="M23" s="208">
        <f>'3.2.4'!M23/'3.2.4.a'!$M$106</f>
        <v>0</v>
      </c>
      <c r="N23" s="208">
        <f>'3.2.4'!N23/'3.2.4.a'!$N$106</f>
        <v>0</v>
      </c>
    </row>
    <row r="24" spans="1:14" s="41" customFormat="1" ht="20" customHeight="1" x14ac:dyDescent="0.2">
      <c r="A24" s="38">
        <v>1133</v>
      </c>
      <c r="B24" s="39" t="s">
        <v>261</v>
      </c>
      <c r="C24" s="208">
        <f>'3.2.4'!C24/'3.2.4.a'!$C$106</f>
        <v>0</v>
      </c>
      <c r="D24" s="208">
        <f>'3.2.4'!D24/'3.2.4.a'!$D$106</f>
        <v>0</v>
      </c>
      <c r="E24" s="208">
        <f>'3.2.4'!E24/'3.2.4.a'!$E$106</f>
        <v>0</v>
      </c>
      <c r="F24" s="208">
        <f>'3.2.4'!F24/'3.2.4.a'!$F$106</f>
        <v>0</v>
      </c>
      <c r="G24" s="208">
        <f>'3.2.4'!G24/'3.2.4.a'!$G$106</f>
        <v>0</v>
      </c>
      <c r="H24" s="208">
        <f>'3.2.4'!H24/'3.2.4.a'!$H$106</f>
        <v>0</v>
      </c>
      <c r="I24" s="208">
        <f>'3.2.4'!I24/'3.2.4.a'!$I$106</f>
        <v>0</v>
      </c>
      <c r="J24" s="208">
        <f>'3.2.4'!J24/'3.2.4.a'!$J$106</f>
        <v>0</v>
      </c>
      <c r="K24" s="208">
        <f>'3.2.4'!K24/'3.2.4.a'!$K$106</f>
        <v>0</v>
      </c>
      <c r="L24" s="208">
        <f>'3.2.4'!L24/'3.2.4.a'!$L$106</f>
        <v>0</v>
      </c>
      <c r="M24" s="208">
        <f>'3.2.4'!M24/'3.2.4.a'!$M$106</f>
        <v>0</v>
      </c>
      <c r="N24" s="208">
        <f>'3.2.4'!N24/'3.2.4.a'!$N$106</f>
        <v>0</v>
      </c>
    </row>
    <row r="25" spans="1:14" ht="20" customHeight="1" x14ac:dyDescent="0.2">
      <c r="A25" s="45" t="s">
        <v>477</v>
      </c>
      <c r="B25" s="56" t="s">
        <v>478</v>
      </c>
      <c r="C25" s="144">
        <f>'3.2.4'!C25/'3.2.4.a'!$C$106</f>
        <v>0</v>
      </c>
      <c r="D25" s="144">
        <f>'3.2.4'!D25/'3.2.4.a'!$D$106</f>
        <v>0</v>
      </c>
      <c r="E25" s="144">
        <f>'3.2.4'!E25/'3.2.4.a'!$E$106</f>
        <v>0</v>
      </c>
      <c r="F25" s="144">
        <f>'3.2.4'!F25/'3.2.4.a'!$F$106</f>
        <v>0</v>
      </c>
      <c r="G25" s="144">
        <f>'3.2.4'!G25/'3.2.4.a'!$G$106</f>
        <v>0</v>
      </c>
      <c r="H25" s="144">
        <f>'3.2.4'!H25/'3.2.4.a'!$H$106</f>
        <v>0</v>
      </c>
      <c r="I25" s="144">
        <f>'3.2.4'!I25/'3.2.4.a'!$I$106</f>
        <v>0</v>
      </c>
      <c r="J25" s="144">
        <f>'3.2.4'!J25/'3.2.4.a'!$J$106</f>
        <v>0</v>
      </c>
      <c r="K25" s="144">
        <f>'3.2.4'!K25/'3.2.4.a'!$K$106</f>
        <v>0</v>
      </c>
      <c r="L25" s="144">
        <f>'3.2.4'!L25/'3.2.4.a'!$L$106</f>
        <v>0</v>
      </c>
      <c r="M25" s="144">
        <f>'3.2.4'!M25/'3.2.4.a'!$M$106</f>
        <v>0</v>
      </c>
      <c r="N25" s="144">
        <f>'3.2.4'!N25/'3.2.4.a'!$N$106</f>
        <v>0</v>
      </c>
    </row>
    <row r="26" spans="1:14" s="41" customFormat="1" ht="20" customHeight="1" x14ac:dyDescent="0.2">
      <c r="A26" s="38">
        <v>1135</v>
      </c>
      <c r="B26" s="39" t="s">
        <v>262</v>
      </c>
      <c r="C26" s="208">
        <f>'3.2.4'!C26/'3.2.4.a'!$C$106</f>
        <v>0</v>
      </c>
      <c r="D26" s="208">
        <f>'3.2.4'!D26/'3.2.4.a'!$D$106</f>
        <v>0</v>
      </c>
      <c r="E26" s="208">
        <f>'3.2.4'!E26/'3.2.4.a'!$E$106</f>
        <v>0</v>
      </c>
      <c r="F26" s="208">
        <f>'3.2.4'!F26/'3.2.4.a'!$F$106</f>
        <v>0</v>
      </c>
      <c r="G26" s="208">
        <f>'3.2.4'!G26/'3.2.4.a'!$G$106</f>
        <v>0</v>
      </c>
      <c r="H26" s="208">
        <f>'3.2.4'!H26/'3.2.4.a'!$H$106</f>
        <v>0</v>
      </c>
      <c r="I26" s="208">
        <f>'3.2.4'!I26/'3.2.4.a'!$I$106</f>
        <v>0</v>
      </c>
      <c r="J26" s="208">
        <f>'3.2.4'!J26/'3.2.4.a'!$J$106</f>
        <v>0</v>
      </c>
      <c r="K26" s="208">
        <f>'3.2.4'!K26/'3.2.4.a'!$K$106</f>
        <v>0</v>
      </c>
      <c r="L26" s="208">
        <f>'3.2.4'!L26/'3.2.4.a'!$L$106</f>
        <v>0</v>
      </c>
      <c r="M26" s="208">
        <f>'3.2.4'!M26/'3.2.4.a'!$M$106</f>
        <v>0</v>
      </c>
      <c r="N26" s="208">
        <f>'3.2.4'!N26/'3.2.4.a'!$N$106</f>
        <v>0</v>
      </c>
    </row>
    <row r="27" spans="1:14" s="41" customFormat="1" ht="20" customHeight="1" x14ac:dyDescent="0.2">
      <c r="A27" s="38">
        <v>1136</v>
      </c>
      <c r="B27" s="39" t="s">
        <v>263</v>
      </c>
      <c r="C27" s="208">
        <f>'3.2.4'!C27/'3.2.4.a'!$C$106</f>
        <v>0</v>
      </c>
      <c r="D27" s="208">
        <f>'3.2.4'!D27/'3.2.4.a'!$D$106</f>
        <v>0</v>
      </c>
      <c r="E27" s="208">
        <f>'3.2.4'!E27/'3.2.4.a'!$E$106</f>
        <v>0</v>
      </c>
      <c r="F27" s="208">
        <f>'3.2.4'!F27/'3.2.4.a'!$F$106</f>
        <v>0</v>
      </c>
      <c r="G27" s="208">
        <f>'3.2.4'!G27/'3.2.4.a'!$G$106</f>
        <v>0</v>
      </c>
      <c r="H27" s="208">
        <f>'3.2.4'!H27/'3.2.4.a'!$H$106</f>
        <v>0</v>
      </c>
      <c r="I27" s="208">
        <f>'3.2.4'!I27/'3.2.4.a'!$I$106</f>
        <v>0</v>
      </c>
      <c r="J27" s="208">
        <f>'3.2.4'!J27/'3.2.4.a'!$J$106</f>
        <v>0</v>
      </c>
      <c r="K27" s="208">
        <f>'3.2.4'!K27/'3.2.4.a'!$K$106</f>
        <v>0</v>
      </c>
      <c r="L27" s="208">
        <f>'3.2.4'!L27/'3.2.4.a'!$L$106</f>
        <v>0</v>
      </c>
      <c r="M27" s="208">
        <f>'3.2.4'!M27/'3.2.4.a'!$M$106</f>
        <v>0</v>
      </c>
      <c r="N27" s="208">
        <f>'3.2.4'!N27/'3.2.4.a'!$N$106</f>
        <v>0</v>
      </c>
    </row>
    <row r="28" spans="1:14" ht="20" customHeight="1" x14ac:dyDescent="0.2">
      <c r="A28" s="45" t="s">
        <v>479</v>
      </c>
      <c r="B28" s="56" t="s">
        <v>480</v>
      </c>
      <c r="C28" s="144">
        <f>'3.2.4'!C28/'3.2.4.a'!$C$106</f>
        <v>0</v>
      </c>
      <c r="D28" s="144">
        <f>'3.2.4'!D28/'3.2.4.a'!$D$106</f>
        <v>0</v>
      </c>
      <c r="E28" s="144">
        <f>'3.2.4'!E28/'3.2.4.a'!$E$106</f>
        <v>0</v>
      </c>
      <c r="F28" s="144">
        <f>'3.2.4'!F28/'3.2.4.a'!$F$106</f>
        <v>0</v>
      </c>
      <c r="G28" s="144">
        <f>'3.2.4'!G28/'3.2.4.a'!$G$106</f>
        <v>0</v>
      </c>
      <c r="H28" s="144">
        <f>'3.2.4'!H28/'3.2.4.a'!$H$106</f>
        <v>0</v>
      </c>
      <c r="I28" s="144">
        <f>'3.2.4'!I28/'3.2.4.a'!$I$106</f>
        <v>0</v>
      </c>
      <c r="J28" s="144">
        <f>'3.2.4'!J28/'3.2.4.a'!$J$106</f>
        <v>0</v>
      </c>
      <c r="K28" s="144">
        <f>'3.2.4'!K28/'3.2.4.a'!$K$106</f>
        <v>0</v>
      </c>
      <c r="L28" s="144">
        <f>'3.2.4'!L28/'3.2.4.a'!$L$106</f>
        <v>0</v>
      </c>
      <c r="M28" s="144">
        <f>'3.2.4'!M28/'3.2.4.a'!$M$106</f>
        <v>0</v>
      </c>
      <c r="N28" s="144">
        <f>'3.2.4'!N28/'3.2.4.a'!$N$106</f>
        <v>0</v>
      </c>
    </row>
    <row r="29" spans="1:14" ht="20" customHeight="1" x14ac:dyDescent="0.2">
      <c r="A29" s="45" t="s">
        <v>481</v>
      </c>
      <c r="B29" s="56" t="s">
        <v>482</v>
      </c>
      <c r="C29" s="144">
        <f>'3.2.4'!C29/'3.2.4.a'!$C$106</f>
        <v>0</v>
      </c>
      <c r="D29" s="144">
        <f>'3.2.4'!D29/'3.2.4.a'!$D$106</f>
        <v>0</v>
      </c>
      <c r="E29" s="144">
        <f>'3.2.4'!E29/'3.2.4.a'!$E$106</f>
        <v>0</v>
      </c>
      <c r="F29" s="144">
        <f>'3.2.4'!F29/'3.2.4.a'!$F$106</f>
        <v>0</v>
      </c>
      <c r="G29" s="144">
        <f>'3.2.4'!G29/'3.2.4.a'!$G$106</f>
        <v>0</v>
      </c>
      <c r="H29" s="144">
        <f>'3.2.4'!H29/'3.2.4.a'!$H$106</f>
        <v>0</v>
      </c>
      <c r="I29" s="144">
        <f>'3.2.4'!I29/'3.2.4.a'!$I$106</f>
        <v>0</v>
      </c>
      <c r="J29" s="144">
        <f>'3.2.4'!J29/'3.2.4.a'!$J$106</f>
        <v>0</v>
      </c>
      <c r="K29" s="144">
        <f>'3.2.4'!K29/'3.2.4.a'!$K$106</f>
        <v>0</v>
      </c>
      <c r="L29" s="144">
        <f>'3.2.4'!L29/'3.2.4.a'!$L$106</f>
        <v>0</v>
      </c>
      <c r="M29" s="144">
        <f>'3.2.4'!M29/'3.2.4.a'!$M$106</f>
        <v>0</v>
      </c>
      <c r="N29" s="144">
        <f>'3.2.4'!N29/'3.2.4.a'!$N$106</f>
        <v>0</v>
      </c>
    </row>
    <row r="30" spans="1:14" ht="20" customHeight="1" x14ac:dyDescent="0.2">
      <c r="A30" s="35">
        <v>114</v>
      </c>
      <c r="B30" s="36" t="s">
        <v>264</v>
      </c>
      <c r="C30" s="143">
        <f>'3.2.4'!C30/'3.2.4.a'!$C$106</f>
        <v>9.3127975814947441E-3</v>
      </c>
      <c r="D30" s="143">
        <f>'3.2.4'!D30/'3.2.4.a'!$D$106</f>
        <v>9.6169672779631357E-3</v>
      </c>
      <c r="E30" s="143">
        <f>'3.2.4'!E30/'3.2.4.a'!$E$106</f>
        <v>1.0024204137133239E-2</v>
      </c>
      <c r="F30" s="143">
        <f>'3.2.4'!F30/'3.2.4.a'!$F$106</f>
        <v>9.8854014140985873E-3</v>
      </c>
      <c r="G30" s="143">
        <f>'3.2.4'!G30/'3.2.4.a'!$G$106</f>
        <v>1.0257513994685106E-2</v>
      </c>
      <c r="H30" s="143">
        <f>'3.2.4'!H30/'3.2.4.a'!$H$106</f>
        <v>1.0562919956939403E-2</v>
      </c>
      <c r="I30" s="143">
        <f>'3.2.4'!I30/'3.2.4.a'!$I$106</f>
        <v>1.0190862177794364E-2</v>
      </c>
      <c r="J30" s="143">
        <f>'3.2.4'!J30/'3.2.4.a'!$J$106</f>
        <v>1.0212914631344504E-2</v>
      </c>
      <c r="K30" s="143">
        <f>'3.2.4'!K30/'3.2.4.a'!$K$106</f>
        <v>1.0757499500570096E-2</v>
      </c>
      <c r="L30" s="143">
        <f>'3.2.4'!L30/'3.2.4.a'!$L$106</f>
        <v>1.1469030279021531E-2</v>
      </c>
      <c r="M30" s="143">
        <f>'3.2.4'!M30/'3.2.4.a'!$M$106</f>
        <v>1.1358996365045048E-2</v>
      </c>
      <c r="N30" s="143">
        <f>'3.2.4'!N30/'3.2.4.a'!$N$106</f>
        <v>1.1903273094041241E-2</v>
      </c>
    </row>
    <row r="31" spans="1:14" ht="20" customHeight="1" x14ac:dyDescent="0.2">
      <c r="A31" s="38">
        <v>1141</v>
      </c>
      <c r="B31" s="39" t="s">
        <v>265</v>
      </c>
      <c r="C31" s="208">
        <f>'3.2.4'!C31/'3.2.4.a'!$C$106</f>
        <v>8.0752871079663481E-3</v>
      </c>
      <c r="D31" s="208">
        <f>'3.2.4'!D31/'3.2.4.a'!$D$106</f>
        <v>8.4022431589794548E-3</v>
      </c>
      <c r="E31" s="208">
        <f>'3.2.4'!E31/'3.2.4.a'!$E$106</f>
        <v>8.8546081426355543E-3</v>
      </c>
      <c r="F31" s="208">
        <f>'3.2.4'!F31/'3.2.4.a'!$F$106</f>
        <v>8.652263618769189E-3</v>
      </c>
      <c r="G31" s="208">
        <f>'3.2.4'!G31/'3.2.4.a'!$G$106</f>
        <v>8.9729325668399876E-3</v>
      </c>
      <c r="H31" s="208">
        <f>'3.2.4'!H31/'3.2.4.a'!$H$106</f>
        <v>9.0758572778057607E-3</v>
      </c>
      <c r="I31" s="208">
        <f>'3.2.4'!I31/'3.2.4.a'!$I$106</f>
        <v>8.5455250469231685E-3</v>
      </c>
      <c r="J31" s="208">
        <f>'3.2.4'!J31/'3.2.4.a'!$J$106</f>
        <v>8.5595935713378007E-3</v>
      </c>
      <c r="K31" s="208">
        <f>'3.2.4'!K31/'3.2.4.a'!$K$106</f>
        <v>8.8680099808081687E-3</v>
      </c>
      <c r="L31" s="208">
        <f>'3.2.4'!L31/'3.2.4.a'!$L$106</f>
        <v>9.4458914561131348E-3</v>
      </c>
      <c r="M31" s="208">
        <f>'3.2.4'!M31/'3.2.4.a'!$M$106</f>
        <v>9.369322001964428E-3</v>
      </c>
      <c r="N31" s="208">
        <f>'3.2.4'!N31/'3.2.4.a'!$N$106</f>
        <v>1.0006687256854952E-2</v>
      </c>
    </row>
    <row r="32" spans="1:14" ht="20" customHeight="1" x14ac:dyDescent="0.2">
      <c r="A32" s="21">
        <v>11411</v>
      </c>
      <c r="B32" s="22" t="s">
        <v>266</v>
      </c>
      <c r="C32" s="144">
        <f>'3.2.4'!C32/'3.2.4.a'!$C$106</f>
        <v>0</v>
      </c>
      <c r="D32" s="144">
        <f>'3.2.4'!D32/'3.2.4.a'!$D$106</f>
        <v>0</v>
      </c>
      <c r="E32" s="144">
        <f>'3.2.4'!E32/'3.2.4.a'!$E$106</f>
        <v>0</v>
      </c>
      <c r="F32" s="144">
        <f>'3.2.4'!F32/'3.2.4.a'!$F$106</f>
        <v>0</v>
      </c>
      <c r="G32" s="144">
        <f>'3.2.4'!G32/'3.2.4.a'!$G$106</f>
        <v>0</v>
      </c>
      <c r="H32" s="144">
        <f>'3.2.4'!H32/'3.2.4.a'!$H$106</f>
        <v>0</v>
      </c>
      <c r="I32" s="144">
        <f>'3.2.4'!I32/'3.2.4.a'!$I$106</f>
        <v>0</v>
      </c>
      <c r="J32" s="144">
        <f>'3.2.4'!J32/'3.2.4.a'!$J$106</f>
        <v>0</v>
      </c>
      <c r="K32" s="144">
        <f>'3.2.4'!K32/'3.2.4.a'!$K$106</f>
        <v>0</v>
      </c>
      <c r="L32" s="144">
        <f>'3.2.4'!L32/'3.2.4.a'!$L$106</f>
        <v>0</v>
      </c>
      <c r="M32" s="144">
        <f>'3.2.4'!M32/'3.2.4.a'!$M$106</f>
        <v>0</v>
      </c>
      <c r="N32" s="144">
        <f>'3.2.4'!N32/'3.2.4.a'!$N$106</f>
        <v>0</v>
      </c>
    </row>
    <row r="33" spans="1:14" s="48" customFormat="1" ht="20" customHeight="1" x14ac:dyDescent="0.2">
      <c r="A33" s="45" t="s">
        <v>599</v>
      </c>
      <c r="B33" s="56" t="s">
        <v>601</v>
      </c>
      <c r="C33" s="145">
        <f>'3.2.4'!C33/'3.2.4.a'!$C$106</f>
        <v>0</v>
      </c>
      <c r="D33" s="145">
        <f>'3.2.4'!D33/'3.2.4.a'!$D$106</f>
        <v>0</v>
      </c>
      <c r="E33" s="145">
        <f>'3.2.4'!E33/'3.2.4.a'!$E$106</f>
        <v>0</v>
      </c>
      <c r="F33" s="145">
        <f>'3.2.4'!F33/'3.2.4.a'!$F$106</f>
        <v>0</v>
      </c>
      <c r="G33" s="145">
        <f>'3.2.4'!G33/'3.2.4.a'!$G$106</f>
        <v>0</v>
      </c>
      <c r="H33" s="145">
        <f>'3.2.4'!H33/'3.2.4.a'!$H$106</f>
        <v>0</v>
      </c>
      <c r="I33" s="145">
        <f>'3.2.4'!I33/'3.2.4.a'!$I$106</f>
        <v>0</v>
      </c>
      <c r="J33" s="145">
        <f>'3.2.4'!J33/'3.2.4.a'!$J$106</f>
        <v>0</v>
      </c>
      <c r="K33" s="145">
        <f>'3.2.4'!K33/'3.2.4.a'!$K$106</f>
        <v>0</v>
      </c>
      <c r="L33" s="145">
        <f>'3.2.4'!L33/'3.2.4.a'!$L$106</f>
        <v>0</v>
      </c>
      <c r="M33" s="145">
        <f>'3.2.4'!M33/'3.2.4.a'!$M$106</f>
        <v>0</v>
      </c>
      <c r="N33" s="145">
        <f>'3.2.4'!N33/'3.2.4.a'!$N$106</f>
        <v>0</v>
      </c>
    </row>
    <row r="34" spans="1:14" s="48" customFormat="1" ht="20" customHeight="1" x14ac:dyDescent="0.2">
      <c r="A34" s="45" t="s">
        <v>600</v>
      </c>
      <c r="B34" s="56" t="s">
        <v>483</v>
      </c>
      <c r="C34" s="145">
        <f>'3.2.4'!C34/'3.2.4.a'!$C$106</f>
        <v>0</v>
      </c>
      <c r="D34" s="145">
        <f>'3.2.4'!D34/'3.2.4.a'!$D$106</f>
        <v>0</v>
      </c>
      <c r="E34" s="145">
        <f>'3.2.4'!E34/'3.2.4.a'!$E$106</f>
        <v>0</v>
      </c>
      <c r="F34" s="145">
        <f>'3.2.4'!F34/'3.2.4.a'!$F$106</f>
        <v>0</v>
      </c>
      <c r="G34" s="145">
        <f>'3.2.4'!G34/'3.2.4.a'!$G$106</f>
        <v>0</v>
      </c>
      <c r="H34" s="145">
        <f>'3.2.4'!H34/'3.2.4.a'!$H$106</f>
        <v>0</v>
      </c>
      <c r="I34" s="145">
        <f>'3.2.4'!I34/'3.2.4.a'!$I$106</f>
        <v>0</v>
      </c>
      <c r="J34" s="145">
        <f>'3.2.4'!J34/'3.2.4.a'!$J$106</f>
        <v>0</v>
      </c>
      <c r="K34" s="145">
        <f>'3.2.4'!K34/'3.2.4.a'!$K$106</f>
        <v>0</v>
      </c>
      <c r="L34" s="145">
        <f>'3.2.4'!L34/'3.2.4.a'!$L$106</f>
        <v>0</v>
      </c>
      <c r="M34" s="145">
        <f>'3.2.4'!M34/'3.2.4.a'!$M$106</f>
        <v>0</v>
      </c>
      <c r="N34" s="145">
        <f>'3.2.4'!N34/'3.2.4.a'!$N$106</f>
        <v>0</v>
      </c>
    </row>
    <row r="35" spans="1:14" ht="20" customHeight="1" x14ac:dyDescent="0.2">
      <c r="A35" s="21">
        <v>11412</v>
      </c>
      <c r="B35" s="22" t="s">
        <v>602</v>
      </c>
      <c r="C35" s="144">
        <f>'3.2.4'!C35/'3.2.4.a'!$C$106</f>
        <v>0</v>
      </c>
      <c r="D35" s="144">
        <f>'3.2.4'!D35/'3.2.4.a'!$D$106</f>
        <v>0</v>
      </c>
      <c r="E35" s="144">
        <f>'3.2.4'!E35/'3.2.4.a'!$E$106</f>
        <v>0</v>
      </c>
      <c r="F35" s="144">
        <f>'3.2.4'!F35/'3.2.4.a'!$F$106</f>
        <v>0</v>
      </c>
      <c r="G35" s="144">
        <f>'3.2.4'!G35/'3.2.4.a'!$G$106</f>
        <v>0</v>
      </c>
      <c r="H35" s="144">
        <f>'3.2.4'!H35/'3.2.4.a'!$H$106</f>
        <v>0</v>
      </c>
      <c r="I35" s="144">
        <f>'3.2.4'!I35/'3.2.4.a'!$I$106</f>
        <v>0</v>
      </c>
      <c r="J35" s="144">
        <f>'3.2.4'!J35/'3.2.4.a'!$J$106</f>
        <v>0</v>
      </c>
      <c r="K35" s="144">
        <f>'3.2.4'!K35/'3.2.4.a'!$K$106</f>
        <v>0</v>
      </c>
      <c r="L35" s="144">
        <f>'3.2.4'!L35/'3.2.4.a'!$L$106</f>
        <v>0</v>
      </c>
      <c r="M35" s="144">
        <f>'3.2.4'!M35/'3.2.4.a'!$M$106</f>
        <v>0</v>
      </c>
      <c r="N35" s="144">
        <f>'3.2.4'!N35/'3.2.4.a'!$N$106</f>
        <v>0</v>
      </c>
    </row>
    <row r="36" spans="1:14" ht="20" customHeight="1" x14ac:dyDescent="0.2">
      <c r="A36" s="21">
        <v>11413</v>
      </c>
      <c r="B36" s="22" t="s">
        <v>267</v>
      </c>
      <c r="C36" s="144">
        <f>'3.2.4'!C36/'3.2.4.a'!$C$106</f>
        <v>8.0752871079663481E-3</v>
      </c>
      <c r="D36" s="144">
        <f>'3.2.4'!D36/'3.2.4.a'!$D$106</f>
        <v>8.4022431589794548E-3</v>
      </c>
      <c r="E36" s="144">
        <f>'3.2.4'!E36/'3.2.4.a'!$E$106</f>
        <v>8.8546081426355543E-3</v>
      </c>
      <c r="F36" s="144">
        <f>'3.2.4'!F36/'3.2.4.a'!$F$106</f>
        <v>8.652263618769189E-3</v>
      </c>
      <c r="G36" s="144">
        <f>'3.2.4'!G36/'3.2.4.a'!$G$106</f>
        <v>8.9729325668399876E-3</v>
      </c>
      <c r="H36" s="144">
        <f>'3.2.4'!H36/'3.2.4.a'!$H$106</f>
        <v>9.0758572778057607E-3</v>
      </c>
      <c r="I36" s="144">
        <f>'3.2.4'!I36/'3.2.4.a'!$I$106</f>
        <v>8.5455250469231685E-3</v>
      </c>
      <c r="J36" s="144">
        <f>'3.2.4'!J36/'3.2.4.a'!$J$106</f>
        <v>8.5595935713378007E-3</v>
      </c>
      <c r="K36" s="144">
        <f>'3.2.4'!K36/'3.2.4.a'!$K$106</f>
        <v>8.8680099808081687E-3</v>
      </c>
      <c r="L36" s="144">
        <f>'3.2.4'!L36/'3.2.4.a'!$L$106</f>
        <v>9.4458914561131348E-3</v>
      </c>
      <c r="M36" s="144">
        <f>'3.2.4'!M36/'3.2.4.a'!$M$106</f>
        <v>9.369322001964428E-3</v>
      </c>
      <c r="N36" s="144">
        <f>'3.2.4'!N36/'3.2.4.a'!$N$106</f>
        <v>1.0006687256854952E-2</v>
      </c>
    </row>
    <row r="37" spans="1:14" s="48" customFormat="1" ht="20" customHeight="1" x14ac:dyDescent="0.2">
      <c r="A37" s="45" t="s">
        <v>442</v>
      </c>
      <c r="B37" s="56" t="s">
        <v>443</v>
      </c>
      <c r="C37" s="145">
        <f>'3.2.4'!C37/'3.2.4.a'!$C$106</f>
        <v>0</v>
      </c>
      <c r="D37" s="145">
        <f>'3.2.4'!D37/'3.2.4.a'!$D$106</f>
        <v>0</v>
      </c>
      <c r="E37" s="145">
        <f>'3.2.4'!E37/'3.2.4.a'!$E$106</f>
        <v>0</v>
      </c>
      <c r="F37" s="145">
        <f>'3.2.4'!F37/'3.2.4.a'!$F$106</f>
        <v>0</v>
      </c>
      <c r="G37" s="145">
        <f>'3.2.4'!G37/'3.2.4.a'!$G$106</f>
        <v>0</v>
      </c>
      <c r="H37" s="145">
        <f>'3.2.4'!H37/'3.2.4.a'!$H$106</f>
        <v>0</v>
      </c>
      <c r="I37" s="145">
        <f>'3.2.4'!I37/'3.2.4.a'!$I$106</f>
        <v>0</v>
      </c>
      <c r="J37" s="145">
        <f>'3.2.4'!J37/'3.2.4.a'!$J$106</f>
        <v>0</v>
      </c>
      <c r="K37" s="145">
        <f>'3.2.4'!K37/'3.2.4.a'!$K$106</f>
        <v>0</v>
      </c>
      <c r="L37" s="145">
        <f>'3.2.4'!L37/'3.2.4.a'!$L$106</f>
        <v>0</v>
      </c>
      <c r="M37" s="145">
        <f>'3.2.4'!M37/'3.2.4.a'!$M$106</f>
        <v>0</v>
      </c>
      <c r="N37" s="145">
        <f>'3.2.4'!N37/'3.2.4.a'!$N$106</f>
        <v>0</v>
      </c>
    </row>
    <row r="38" spans="1:14" s="48" customFormat="1" ht="20" customHeight="1" x14ac:dyDescent="0.2">
      <c r="A38" s="45" t="s">
        <v>444</v>
      </c>
      <c r="B38" s="56" t="s">
        <v>445</v>
      </c>
      <c r="C38" s="145">
        <f>'3.2.4'!C38/'3.2.4.a'!$C$106</f>
        <v>0</v>
      </c>
      <c r="D38" s="145">
        <f>'3.2.4'!D38/'3.2.4.a'!$D$106</f>
        <v>0</v>
      </c>
      <c r="E38" s="145">
        <f>'3.2.4'!E38/'3.2.4.a'!$E$106</f>
        <v>0</v>
      </c>
      <c r="F38" s="145">
        <f>'3.2.4'!F38/'3.2.4.a'!$F$106</f>
        <v>0</v>
      </c>
      <c r="G38" s="145">
        <f>'3.2.4'!G38/'3.2.4.a'!$G$106</f>
        <v>0</v>
      </c>
      <c r="H38" s="145">
        <f>'3.2.4'!H38/'3.2.4.a'!$H$106</f>
        <v>0</v>
      </c>
      <c r="I38" s="145">
        <f>'3.2.4'!I38/'3.2.4.a'!$I$106</f>
        <v>0</v>
      </c>
      <c r="J38" s="145">
        <f>'3.2.4'!J38/'3.2.4.a'!$J$106</f>
        <v>0</v>
      </c>
      <c r="K38" s="145">
        <f>'3.2.4'!K38/'3.2.4.a'!$K$106</f>
        <v>0</v>
      </c>
      <c r="L38" s="145">
        <f>'3.2.4'!L38/'3.2.4.a'!$L$106</f>
        <v>0</v>
      </c>
      <c r="M38" s="145">
        <f>'3.2.4'!M38/'3.2.4.a'!$M$106</f>
        <v>0</v>
      </c>
      <c r="N38" s="145">
        <f>'3.2.4'!N38/'3.2.4.a'!$N$106</f>
        <v>0</v>
      </c>
    </row>
    <row r="39" spans="1:14" s="48" customFormat="1" ht="20" customHeight="1" x14ac:dyDescent="0.2">
      <c r="A39" s="45" t="s">
        <v>446</v>
      </c>
      <c r="B39" s="56" t="s">
        <v>485</v>
      </c>
      <c r="C39" s="145">
        <f>'3.2.4'!C39/'3.2.4.a'!$C$106</f>
        <v>8.0752871079663481E-3</v>
      </c>
      <c r="D39" s="145">
        <f>'3.2.4'!D39/'3.2.4.a'!$D$106</f>
        <v>8.4022431589794548E-3</v>
      </c>
      <c r="E39" s="145">
        <f>'3.2.4'!E39/'3.2.4.a'!$E$106</f>
        <v>8.8546081426355543E-3</v>
      </c>
      <c r="F39" s="145">
        <f>'3.2.4'!F39/'3.2.4.a'!$F$106</f>
        <v>8.652263618769189E-3</v>
      </c>
      <c r="G39" s="145">
        <f>'3.2.4'!G39/'3.2.4.a'!$G$106</f>
        <v>8.9729325668399876E-3</v>
      </c>
      <c r="H39" s="145">
        <f>'3.2.4'!H39/'3.2.4.a'!$H$106</f>
        <v>9.0758572778057607E-3</v>
      </c>
      <c r="I39" s="145">
        <f>'3.2.4'!I39/'3.2.4.a'!$I$106</f>
        <v>8.5455250469231685E-3</v>
      </c>
      <c r="J39" s="145">
        <f>'3.2.4'!J39/'3.2.4.a'!$J$106</f>
        <v>8.5595935713378007E-3</v>
      </c>
      <c r="K39" s="145">
        <f>'3.2.4'!K39/'3.2.4.a'!$K$106</f>
        <v>8.8680099808081687E-3</v>
      </c>
      <c r="L39" s="145">
        <f>'3.2.4'!L39/'3.2.4.a'!$L$106</f>
        <v>9.4458914561131348E-3</v>
      </c>
      <c r="M39" s="145">
        <f>'3.2.4'!M39/'3.2.4.a'!$M$106</f>
        <v>9.369322001964428E-3</v>
      </c>
      <c r="N39" s="145">
        <f>'3.2.4'!N39/'3.2.4.a'!$N$106</f>
        <v>1.0006687256854952E-2</v>
      </c>
    </row>
    <row r="40" spans="1:14" s="48" customFormat="1" ht="20" customHeight="1" x14ac:dyDescent="0.2">
      <c r="A40" s="45" t="s">
        <v>484</v>
      </c>
      <c r="B40" s="56" t="s">
        <v>447</v>
      </c>
      <c r="C40" s="145">
        <f>'3.2.4'!C40/'3.2.4.a'!$C$106</f>
        <v>0</v>
      </c>
      <c r="D40" s="145">
        <f>'3.2.4'!D40/'3.2.4.a'!$D$106</f>
        <v>0</v>
      </c>
      <c r="E40" s="145">
        <f>'3.2.4'!E40/'3.2.4.a'!$E$106</f>
        <v>0</v>
      </c>
      <c r="F40" s="145">
        <f>'3.2.4'!F40/'3.2.4.a'!$F$106</f>
        <v>0</v>
      </c>
      <c r="G40" s="145">
        <f>'3.2.4'!G40/'3.2.4.a'!$G$106</f>
        <v>0</v>
      </c>
      <c r="H40" s="145">
        <f>'3.2.4'!H40/'3.2.4.a'!$H$106</f>
        <v>0</v>
      </c>
      <c r="I40" s="145">
        <f>'3.2.4'!I40/'3.2.4.a'!$I$106</f>
        <v>0</v>
      </c>
      <c r="J40" s="145">
        <f>'3.2.4'!J40/'3.2.4.a'!$J$106</f>
        <v>0</v>
      </c>
      <c r="K40" s="145">
        <f>'3.2.4'!K40/'3.2.4.a'!$K$106</f>
        <v>0</v>
      </c>
      <c r="L40" s="145">
        <f>'3.2.4'!L40/'3.2.4.a'!$L$106</f>
        <v>0</v>
      </c>
      <c r="M40" s="145">
        <f>'3.2.4'!M40/'3.2.4.a'!$M$106</f>
        <v>0</v>
      </c>
      <c r="N40" s="145">
        <f>'3.2.4'!N40/'3.2.4.a'!$N$106</f>
        <v>0</v>
      </c>
    </row>
    <row r="41" spans="1:14" ht="20" customHeight="1" x14ac:dyDescent="0.2">
      <c r="A41" s="21">
        <v>11414</v>
      </c>
      <c r="B41" s="22" t="s">
        <v>448</v>
      </c>
      <c r="C41" s="144">
        <f>'3.2.4'!C41/'3.2.4.a'!$C$106</f>
        <v>0</v>
      </c>
      <c r="D41" s="144">
        <f>'3.2.4'!D41/'3.2.4.a'!$D$106</f>
        <v>0</v>
      </c>
      <c r="E41" s="144">
        <f>'3.2.4'!E41/'3.2.4.a'!$E$106</f>
        <v>0</v>
      </c>
      <c r="F41" s="144">
        <f>'3.2.4'!F41/'3.2.4.a'!$F$106</f>
        <v>0</v>
      </c>
      <c r="G41" s="144">
        <f>'3.2.4'!G41/'3.2.4.a'!$G$106</f>
        <v>0</v>
      </c>
      <c r="H41" s="144">
        <f>'3.2.4'!H41/'3.2.4.a'!$H$106</f>
        <v>0</v>
      </c>
      <c r="I41" s="144">
        <f>'3.2.4'!I41/'3.2.4.a'!$I$106</f>
        <v>0</v>
      </c>
      <c r="J41" s="144">
        <f>'3.2.4'!J41/'3.2.4.a'!$J$106</f>
        <v>0</v>
      </c>
      <c r="K41" s="144">
        <f>'3.2.4'!K41/'3.2.4.a'!$K$106</f>
        <v>0</v>
      </c>
      <c r="L41" s="144">
        <f>'3.2.4'!L41/'3.2.4.a'!$L$106</f>
        <v>0</v>
      </c>
      <c r="M41" s="144">
        <f>'3.2.4'!M41/'3.2.4.a'!$M$106</f>
        <v>0</v>
      </c>
      <c r="N41" s="144">
        <f>'3.2.4'!N41/'3.2.4.a'!$N$106</f>
        <v>0</v>
      </c>
    </row>
    <row r="42" spans="1:14" ht="20" customHeight="1" x14ac:dyDescent="0.2">
      <c r="A42" s="38">
        <v>1142</v>
      </c>
      <c r="B42" s="39" t="s">
        <v>449</v>
      </c>
      <c r="C42" s="208">
        <f>'3.2.4'!C42/'3.2.4.a'!$C$106</f>
        <v>0</v>
      </c>
      <c r="D42" s="208">
        <f>'3.2.4'!D42/'3.2.4.a'!$D$106</f>
        <v>0</v>
      </c>
      <c r="E42" s="208">
        <f>'3.2.4'!E42/'3.2.4.a'!$E$106</f>
        <v>0</v>
      </c>
      <c r="F42" s="208">
        <f>'3.2.4'!F42/'3.2.4.a'!$F$106</f>
        <v>0</v>
      </c>
      <c r="G42" s="208">
        <f>'3.2.4'!G42/'3.2.4.a'!$G$106</f>
        <v>0</v>
      </c>
      <c r="H42" s="208">
        <f>'3.2.4'!H42/'3.2.4.a'!$H$106</f>
        <v>0</v>
      </c>
      <c r="I42" s="208">
        <f>'3.2.4'!I42/'3.2.4.a'!$I$106</f>
        <v>0</v>
      </c>
      <c r="J42" s="208">
        <f>'3.2.4'!J42/'3.2.4.a'!$J$106</f>
        <v>0</v>
      </c>
      <c r="K42" s="208">
        <f>'3.2.4'!K42/'3.2.4.a'!$K$106</f>
        <v>0</v>
      </c>
      <c r="L42" s="208">
        <f>'3.2.4'!L42/'3.2.4.a'!$L$106</f>
        <v>0</v>
      </c>
      <c r="M42" s="208">
        <f>'3.2.4'!M42/'3.2.4.a'!$M$106</f>
        <v>0</v>
      </c>
      <c r="N42" s="208">
        <f>'3.2.4'!N42/'3.2.4.a'!$N$106</f>
        <v>0</v>
      </c>
    </row>
    <row r="43" spans="1:14" ht="20" customHeight="1" x14ac:dyDescent="0.2">
      <c r="A43" s="38">
        <v>1143</v>
      </c>
      <c r="B43" s="39" t="s">
        <v>268</v>
      </c>
      <c r="C43" s="208">
        <f>'3.2.4'!C43/'3.2.4.a'!$C$106</f>
        <v>0</v>
      </c>
      <c r="D43" s="208">
        <f>'3.2.4'!D43/'3.2.4.a'!$D$106</f>
        <v>0</v>
      </c>
      <c r="E43" s="208">
        <f>'3.2.4'!E43/'3.2.4.a'!$E$106</f>
        <v>0</v>
      </c>
      <c r="F43" s="208">
        <f>'3.2.4'!F43/'3.2.4.a'!$F$106</f>
        <v>0</v>
      </c>
      <c r="G43" s="208">
        <f>'3.2.4'!G43/'3.2.4.a'!$G$106</f>
        <v>0</v>
      </c>
      <c r="H43" s="208">
        <f>'3.2.4'!H43/'3.2.4.a'!$H$106</f>
        <v>0</v>
      </c>
      <c r="I43" s="208">
        <f>'3.2.4'!I43/'3.2.4.a'!$I$106</f>
        <v>0</v>
      </c>
      <c r="J43" s="208">
        <f>'3.2.4'!J43/'3.2.4.a'!$J$106</f>
        <v>0</v>
      </c>
      <c r="K43" s="208">
        <f>'3.2.4'!K43/'3.2.4.a'!$K$106</f>
        <v>0</v>
      </c>
      <c r="L43" s="208">
        <f>'3.2.4'!L43/'3.2.4.a'!$L$106</f>
        <v>0</v>
      </c>
      <c r="M43" s="208">
        <f>'3.2.4'!M43/'3.2.4.a'!$M$106</f>
        <v>0</v>
      </c>
      <c r="N43" s="208">
        <f>'3.2.4'!N43/'3.2.4.a'!$N$106</f>
        <v>0</v>
      </c>
    </row>
    <row r="44" spans="1:14" ht="20" customHeight="1" x14ac:dyDescent="0.2">
      <c r="A44" s="38">
        <v>1144</v>
      </c>
      <c r="B44" s="39" t="s">
        <v>269</v>
      </c>
      <c r="C44" s="208">
        <f>'3.2.4'!C44/'3.2.4.a'!$C$106</f>
        <v>8.0221458572615441E-4</v>
      </c>
      <c r="D44" s="208">
        <f>'3.2.4'!D44/'3.2.4.a'!$D$106</f>
        <v>7.7377248766385335E-4</v>
      </c>
      <c r="E44" s="208">
        <f>'3.2.4'!E44/'3.2.4.a'!$E$106</f>
        <v>7.2010340780044482E-4</v>
      </c>
      <c r="F44" s="208">
        <f>'3.2.4'!F44/'3.2.4.a'!$F$106</f>
        <v>7.786568544562748E-4</v>
      </c>
      <c r="G44" s="208">
        <f>'3.2.4'!G44/'3.2.4.a'!$G$106</f>
        <v>8.2531999986002662E-4</v>
      </c>
      <c r="H44" s="208">
        <f>'3.2.4'!H44/'3.2.4.a'!$H$106</f>
        <v>1.021385395288048E-3</v>
      </c>
      <c r="I44" s="208">
        <f>'3.2.4'!I44/'3.2.4.a'!$I$106</f>
        <v>1.185316253475374E-3</v>
      </c>
      <c r="J44" s="208">
        <f>'3.2.4'!J44/'3.2.4.a'!$J$106</f>
        <v>1.1700484596953587E-3</v>
      </c>
      <c r="K44" s="208">
        <f>'3.2.4'!K44/'3.2.4.a'!$K$106</f>
        <v>1.278175757426267E-3</v>
      </c>
      <c r="L44" s="208">
        <f>'3.2.4'!L44/'3.2.4.a'!$L$106</f>
        <v>1.3747734602784414E-3</v>
      </c>
      <c r="M44" s="208">
        <f>'3.2.4'!M44/'3.2.4.a'!$M$106</f>
        <v>1.3869299428402643E-3</v>
      </c>
      <c r="N44" s="208">
        <f>'3.2.4'!N44/'3.2.4.a'!$N$106</f>
        <v>1.314539863978183E-3</v>
      </c>
    </row>
    <row r="45" spans="1:14" s="48" customFormat="1" ht="20" customHeight="1" x14ac:dyDescent="0.2">
      <c r="A45" s="45" t="s">
        <v>450</v>
      </c>
      <c r="B45" s="56" t="s">
        <v>451</v>
      </c>
      <c r="C45" s="145">
        <f>'3.2.4'!C45/'3.2.4.a'!$C$106</f>
        <v>0</v>
      </c>
      <c r="D45" s="145">
        <f>'3.2.4'!D45/'3.2.4.a'!$D$106</f>
        <v>0</v>
      </c>
      <c r="E45" s="145">
        <f>'3.2.4'!E45/'3.2.4.a'!$E$106</f>
        <v>0</v>
      </c>
      <c r="F45" s="145">
        <f>'3.2.4'!F45/'3.2.4.a'!$F$106</f>
        <v>0</v>
      </c>
      <c r="G45" s="145">
        <f>'3.2.4'!G45/'3.2.4.a'!$G$106</f>
        <v>0</v>
      </c>
      <c r="H45" s="145">
        <f>'3.2.4'!H45/'3.2.4.a'!$H$106</f>
        <v>0</v>
      </c>
      <c r="I45" s="145">
        <f>'3.2.4'!I45/'3.2.4.a'!$I$106</f>
        <v>0</v>
      </c>
      <c r="J45" s="145">
        <f>'3.2.4'!J45/'3.2.4.a'!$J$106</f>
        <v>0</v>
      </c>
      <c r="K45" s="145">
        <f>'3.2.4'!K45/'3.2.4.a'!$K$106</f>
        <v>0</v>
      </c>
      <c r="L45" s="145">
        <f>'3.2.4'!L45/'3.2.4.a'!$L$106</f>
        <v>0</v>
      </c>
      <c r="M45" s="145">
        <f>'3.2.4'!M45/'3.2.4.a'!$M$106</f>
        <v>0</v>
      </c>
      <c r="N45" s="145">
        <f>'3.2.4'!N45/'3.2.4.a'!$N$106</f>
        <v>0</v>
      </c>
    </row>
    <row r="46" spans="1:14" s="48" customFormat="1" ht="20" customHeight="1" x14ac:dyDescent="0.2">
      <c r="A46" s="45" t="s">
        <v>452</v>
      </c>
      <c r="B46" s="56" t="s">
        <v>453</v>
      </c>
      <c r="C46" s="145">
        <f>'3.2.4'!C46/'3.2.4.a'!$C$106</f>
        <v>0</v>
      </c>
      <c r="D46" s="145">
        <f>'3.2.4'!D46/'3.2.4.a'!$D$106</f>
        <v>0</v>
      </c>
      <c r="E46" s="145">
        <f>'3.2.4'!E46/'3.2.4.a'!$E$106</f>
        <v>0</v>
      </c>
      <c r="F46" s="145">
        <f>'3.2.4'!F46/'3.2.4.a'!$F$106</f>
        <v>0</v>
      </c>
      <c r="G46" s="145">
        <f>'3.2.4'!G46/'3.2.4.a'!$G$106</f>
        <v>0</v>
      </c>
      <c r="H46" s="145">
        <f>'3.2.4'!H46/'3.2.4.a'!$H$106</f>
        <v>0</v>
      </c>
      <c r="I46" s="145">
        <f>'3.2.4'!I46/'3.2.4.a'!$I$106</f>
        <v>0</v>
      </c>
      <c r="J46" s="145">
        <f>'3.2.4'!J46/'3.2.4.a'!$J$106</f>
        <v>0</v>
      </c>
      <c r="K46" s="145">
        <f>'3.2.4'!K46/'3.2.4.a'!$K$106</f>
        <v>0</v>
      </c>
      <c r="L46" s="145">
        <f>'3.2.4'!L46/'3.2.4.a'!$L$106</f>
        <v>0</v>
      </c>
      <c r="M46" s="145">
        <f>'3.2.4'!M46/'3.2.4.a'!$M$106</f>
        <v>0</v>
      </c>
      <c r="N46" s="145">
        <f>'3.2.4'!N46/'3.2.4.a'!$N$106</f>
        <v>0</v>
      </c>
    </row>
    <row r="47" spans="1:14" s="48" customFormat="1" ht="20" customHeight="1" x14ac:dyDescent="0.2">
      <c r="A47" s="45" t="s">
        <v>454</v>
      </c>
      <c r="B47" s="56" t="s">
        <v>455</v>
      </c>
      <c r="C47" s="145">
        <f>'3.2.4'!C47/'3.2.4.a'!$C$106</f>
        <v>0</v>
      </c>
      <c r="D47" s="145">
        <f>'3.2.4'!D47/'3.2.4.a'!$D$106</f>
        <v>0</v>
      </c>
      <c r="E47" s="145">
        <f>'3.2.4'!E47/'3.2.4.a'!$E$106</f>
        <v>0</v>
      </c>
      <c r="F47" s="145">
        <f>'3.2.4'!F47/'3.2.4.a'!$F$106</f>
        <v>0</v>
      </c>
      <c r="G47" s="145">
        <f>'3.2.4'!G47/'3.2.4.a'!$G$106</f>
        <v>0</v>
      </c>
      <c r="H47" s="145">
        <f>'3.2.4'!H47/'3.2.4.a'!$H$106</f>
        <v>0</v>
      </c>
      <c r="I47" s="145">
        <f>'3.2.4'!I47/'3.2.4.a'!$I$106</f>
        <v>0</v>
      </c>
      <c r="J47" s="145">
        <f>'3.2.4'!J47/'3.2.4.a'!$J$106</f>
        <v>0</v>
      </c>
      <c r="K47" s="145">
        <f>'3.2.4'!K47/'3.2.4.a'!$K$106</f>
        <v>0</v>
      </c>
      <c r="L47" s="145">
        <f>'3.2.4'!L47/'3.2.4.a'!$L$106</f>
        <v>0</v>
      </c>
      <c r="M47" s="145">
        <f>'3.2.4'!M47/'3.2.4.a'!$M$106</f>
        <v>0</v>
      </c>
      <c r="N47" s="145">
        <f>'3.2.4'!N47/'3.2.4.a'!$N$106</f>
        <v>0</v>
      </c>
    </row>
    <row r="48" spans="1:14" s="48" customFormat="1" ht="20" customHeight="1" x14ac:dyDescent="0.2">
      <c r="A48" s="45" t="s">
        <v>456</v>
      </c>
      <c r="B48" s="56" t="s">
        <v>486</v>
      </c>
      <c r="C48" s="145">
        <f>'3.2.4'!C48/'3.2.4.a'!$C$106</f>
        <v>8.0221458572615441E-4</v>
      </c>
      <c r="D48" s="145">
        <f>'3.2.4'!D48/'3.2.4.a'!$D$106</f>
        <v>7.7377248766385335E-4</v>
      </c>
      <c r="E48" s="145">
        <f>'3.2.4'!E48/'3.2.4.a'!$E$106</f>
        <v>7.2010340780044482E-4</v>
      </c>
      <c r="F48" s="145">
        <f>'3.2.4'!F48/'3.2.4.a'!$F$106</f>
        <v>7.786568544562748E-4</v>
      </c>
      <c r="G48" s="145">
        <f>'3.2.4'!G48/'3.2.4.a'!$G$106</f>
        <v>8.2531999986002662E-4</v>
      </c>
      <c r="H48" s="145">
        <f>'3.2.4'!H48/'3.2.4.a'!$H$106</f>
        <v>1.021385395288048E-3</v>
      </c>
      <c r="I48" s="145">
        <f>'3.2.4'!I48/'3.2.4.a'!$I$106</f>
        <v>1.185316253475374E-3</v>
      </c>
      <c r="J48" s="145">
        <f>'3.2.4'!J48/'3.2.4.a'!$J$106</f>
        <v>1.1700484596953587E-3</v>
      </c>
      <c r="K48" s="145">
        <f>'3.2.4'!K48/'3.2.4.a'!$K$106</f>
        <v>1.278175757426267E-3</v>
      </c>
      <c r="L48" s="145">
        <f>'3.2.4'!L48/'3.2.4.a'!$L$106</f>
        <v>1.3747734602784414E-3</v>
      </c>
      <c r="M48" s="145">
        <f>'3.2.4'!M48/'3.2.4.a'!$M$106</f>
        <v>1.3869299428402643E-3</v>
      </c>
      <c r="N48" s="145">
        <f>'3.2.4'!N48/'3.2.4.a'!$N$106</f>
        <v>1.314539863978183E-3</v>
      </c>
    </row>
    <row r="49" spans="1:14" s="48" customFormat="1" ht="20" customHeight="1" x14ac:dyDescent="0.2">
      <c r="A49" s="45" t="s">
        <v>487</v>
      </c>
      <c r="B49" s="56" t="s">
        <v>457</v>
      </c>
      <c r="C49" s="145">
        <f>'3.2.4'!C49/'3.2.4.a'!$C$106</f>
        <v>0</v>
      </c>
      <c r="D49" s="145">
        <f>'3.2.4'!D49/'3.2.4.a'!$D$106</f>
        <v>0</v>
      </c>
      <c r="E49" s="145">
        <f>'3.2.4'!E49/'3.2.4.a'!$E$106</f>
        <v>0</v>
      </c>
      <c r="F49" s="145">
        <f>'3.2.4'!F49/'3.2.4.a'!$F$106</f>
        <v>0</v>
      </c>
      <c r="G49" s="145">
        <f>'3.2.4'!G49/'3.2.4.a'!$G$106</f>
        <v>0</v>
      </c>
      <c r="H49" s="145">
        <f>'3.2.4'!H49/'3.2.4.a'!$H$106</f>
        <v>0</v>
      </c>
      <c r="I49" s="145">
        <f>'3.2.4'!I49/'3.2.4.a'!$I$106</f>
        <v>0</v>
      </c>
      <c r="J49" s="145">
        <f>'3.2.4'!J49/'3.2.4.a'!$J$106</f>
        <v>0</v>
      </c>
      <c r="K49" s="145">
        <f>'3.2.4'!K49/'3.2.4.a'!$K$106</f>
        <v>0</v>
      </c>
      <c r="L49" s="145">
        <f>'3.2.4'!L49/'3.2.4.a'!$L$106</f>
        <v>0</v>
      </c>
      <c r="M49" s="145">
        <f>'3.2.4'!M49/'3.2.4.a'!$M$106</f>
        <v>0</v>
      </c>
      <c r="N49" s="145">
        <f>'3.2.4'!N49/'3.2.4.a'!$N$106</f>
        <v>0</v>
      </c>
    </row>
    <row r="50" spans="1:14" ht="20" customHeight="1" x14ac:dyDescent="0.2">
      <c r="A50" s="38">
        <v>1145</v>
      </c>
      <c r="B50" s="39" t="s">
        <v>270</v>
      </c>
      <c r="C50" s="208">
        <f>'3.2.4'!C50/'3.2.4.a'!$C$106</f>
        <v>4.3529588780224127E-4</v>
      </c>
      <c r="D50" s="208">
        <f>'3.2.4'!D50/'3.2.4.a'!$D$106</f>
        <v>4.4095163131982771E-4</v>
      </c>
      <c r="E50" s="208">
        <f>'3.2.4'!E50/'3.2.4.a'!$E$106</f>
        <v>4.4949258669724034E-4</v>
      </c>
      <c r="F50" s="208">
        <f>'3.2.4'!F50/'3.2.4.a'!$F$106</f>
        <v>4.5448094087312398E-4</v>
      </c>
      <c r="G50" s="208">
        <f>'3.2.4'!G50/'3.2.4.a'!$G$106</f>
        <v>4.5926142798509184E-4</v>
      </c>
      <c r="H50" s="208">
        <f>'3.2.4'!H50/'3.2.4.a'!$H$106</f>
        <v>4.6567728384559363E-4</v>
      </c>
      <c r="I50" s="208">
        <f>'3.2.4'!I50/'3.2.4.a'!$I$106</f>
        <v>4.6002087739582142E-4</v>
      </c>
      <c r="J50" s="208">
        <f>'3.2.4'!J50/'3.2.4.a'!$J$106</f>
        <v>4.8327260031134488E-4</v>
      </c>
      <c r="K50" s="208">
        <f>'3.2.4'!K50/'3.2.4.a'!$K$106</f>
        <v>6.1131376233566112E-4</v>
      </c>
      <c r="L50" s="208">
        <f>'3.2.4'!L50/'3.2.4.a'!$L$106</f>
        <v>6.4836536262995333E-4</v>
      </c>
      <c r="M50" s="208">
        <f>'3.2.4'!M50/'3.2.4.a'!$M$106</f>
        <v>6.027444202403551E-4</v>
      </c>
      <c r="N50" s="208">
        <f>'3.2.4'!N50/'3.2.4.a'!$N$106</f>
        <v>5.8204597320810319E-4</v>
      </c>
    </row>
    <row r="51" spans="1:14" ht="20" customHeight="1" x14ac:dyDescent="0.2">
      <c r="A51" s="21">
        <v>11451</v>
      </c>
      <c r="B51" s="22" t="s">
        <v>271</v>
      </c>
      <c r="C51" s="144">
        <f>'3.2.4'!C51/'3.2.4.a'!$C$106</f>
        <v>0</v>
      </c>
      <c r="D51" s="144">
        <f>'3.2.4'!D51/'3.2.4.a'!$D$106</f>
        <v>0</v>
      </c>
      <c r="E51" s="144">
        <f>'3.2.4'!E51/'3.2.4.a'!$E$106</f>
        <v>0</v>
      </c>
      <c r="F51" s="144">
        <f>'3.2.4'!F51/'3.2.4.a'!$F$106</f>
        <v>0</v>
      </c>
      <c r="G51" s="144">
        <f>'3.2.4'!G51/'3.2.4.a'!$G$106</f>
        <v>0</v>
      </c>
      <c r="H51" s="144">
        <f>'3.2.4'!H51/'3.2.4.a'!$H$106</f>
        <v>0</v>
      </c>
      <c r="I51" s="144">
        <f>'3.2.4'!I51/'3.2.4.a'!$I$106</f>
        <v>0</v>
      </c>
      <c r="J51" s="144">
        <f>'3.2.4'!J51/'3.2.4.a'!$J$106</f>
        <v>0</v>
      </c>
      <c r="K51" s="144">
        <f>'3.2.4'!K51/'3.2.4.a'!$K$106</f>
        <v>0</v>
      </c>
      <c r="L51" s="144">
        <f>'3.2.4'!L51/'3.2.4.a'!$L$106</f>
        <v>0</v>
      </c>
      <c r="M51" s="144">
        <f>'3.2.4'!M51/'3.2.4.a'!$M$106</f>
        <v>0</v>
      </c>
      <c r="N51" s="144">
        <f>'3.2.4'!N51/'3.2.4.a'!$N$106</f>
        <v>0</v>
      </c>
    </row>
    <row r="52" spans="1:14" ht="20" customHeight="1" x14ac:dyDescent="0.2">
      <c r="A52" s="21">
        <v>11452</v>
      </c>
      <c r="B52" s="22" t="s">
        <v>458</v>
      </c>
      <c r="C52" s="144">
        <f>'3.2.4'!C52/'3.2.4.a'!$C$106</f>
        <v>4.3529588780224127E-4</v>
      </c>
      <c r="D52" s="144">
        <f>'3.2.4'!D52/'3.2.4.a'!$D$106</f>
        <v>4.4095163131982771E-4</v>
      </c>
      <c r="E52" s="144">
        <f>'3.2.4'!E52/'3.2.4.a'!$E$106</f>
        <v>4.4949258669724034E-4</v>
      </c>
      <c r="F52" s="144">
        <f>'3.2.4'!F52/'3.2.4.a'!$F$106</f>
        <v>4.5448094087312398E-4</v>
      </c>
      <c r="G52" s="144">
        <f>'3.2.4'!G52/'3.2.4.a'!$G$106</f>
        <v>4.5926142798509184E-4</v>
      </c>
      <c r="H52" s="144">
        <f>'3.2.4'!H52/'3.2.4.a'!$H$106</f>
        <v>4.6567728384559363E-4</v>
      </c>
      <c r="I52" s="144">
        <f>'3.2.4'!I52/'3.2.4.a'!$I$106</f>
        <v>4.6002087739582142E-4</v>
      </c>
      <c r="J52" s="144">
        <f>'3.2.4'!J52/'3.2.4.a'!$J$106</f>
        <v>4.8327260031134488E-4</v>
      </c>
      <c r="K52" s="144">
        <f>'3.2.4'!K52/'3.2.4.a'!$K$106</f>
        <v>6.1131376233566112E-4</v>
      </c>
      <c r="L52" s="144">
        <f>'3.2.4'!L52/'3.2.4.a'!$L$106</f>
        <v>6.4836536262995333E-4</v>
      </c>
      <c r="M52" s="144">
        <f>'3.2.4'!M52/'3.2.4.a'!$M$106</f>
        <v>6.027444202403551E-4</v>
      </c>
      <c r="N52" s="144">
        <f>'3.2.4'!N52/'3.2.4.a'!$N$106</f>
        <v>5.8204597320810319E-4</v>
      </c>
    </row>
    <row r="53" spans="1:14" s="41" customFormat="1" ht="20" customHeight="1" x14ac:dyDescent="0.2">
      <c r="A53" s="38">
        <v>1146</v>
      </c>
      <c r="B53" s="39" t="s">
        <v>272</v>
      </c>
      <c r="C53" s="208">
        <f>'3.2.4'!C53/'3.2.4.a'!$C$106</f>
        <v>0</v>
      </c>
      <c r="D53" s="208">
        <f>'3.2.4'!D53/'3.2.4.a'!$D$106</f>
        <v>0</v>
      </c>
      <c r="E53" s="208">
        <f>'3.2.4'!E53/'3.2.4.a'!$E$106</f>
        <v>0</v>
      </c>
      <c r="F53" s="208">
        <f>'3.2.4'!F53/'3.2.4.a'!$F$106</f>
        <v>0</v>
      </c>
      <c r="G53" s="208">
        <f>'3.2.4'!G53/'3.2.4.a'!$G$106</f>
        <v>0</v>
      </c>
      <c r="H53" s="208">
        <f>'3.2.4'!H53/'3.2.4.a'!$H$106</f>
        <v>0</v>
      </c>
      <c r="I53" s="208">
        <f>'3.2.4'!I53/'3.2.4.a'!$I$106</f>
        <v>0</v>
      </c>
      <c r="J53" s="208">
        <f>'3.2.4'!J53/'3.2.4.a'!$J$106</f>
        <v>0</v>
      </c>
      <c r="K53" s="208">
        <f>'3.2.4'!K53/'3.2.4.a'!$K$106</f>
        <v>0</v>
      </c>
      <c r="L53" s="208">
        <f>'3.2.4'!L53/'3.2.4.a'!$L$106</f>
        <v>0</v>
      </c>
      <c r="M53" s="208">
        <f>'3.2.4'!M53/'3.2.4.a'!$M$106</f>
        <v>0</v>
      </c>
      <c r="N53" s="208">
        <f>'3.2.4'!N53/'3.2.4.a'!$N$106</f>
        <v>0</v>
      </c>
    </row>
    <row r="54" spans="1:14" ht="20" customHeight="1" x14ac:dyDescent="0.2">
      <c r="A54" s="35">
        <v>115</v>
      </c>
      <c r="B54" s="36" t="s">
        <v>273</v>
      </c>
      <c r="C54" s="143">
        <f>'3.2.4'!C54/'3.2.4.a'!$C$106</f>
        <v>0</v>
      </c>
      <c r="D54" s="143">
        <f>'3.2.4'!D54/'3.2.4.a'!$D$106</f>
        <v>0</v>
      </c>
      <c r="E54" s="143">
        <f>'3.2.4'!E54/'3.2.4.a'!$E$106</f>
        <v>0</v>
      </c>
      <c r="F54" s="143">
        <f>'3.2.4'!F54/'3.2.4.a'!$F$106</f>
        <v>0</v>
      </c>
      <c r="G54" s="143">
        <f>'3.2.4'!G54/'3.2.4.a'!$G$106</f>
        <v>0</v>
      </c>
      <c r="H54" s="143">
        <f>'3.2.4'!H54/'3.2.4.a'!$H$106</f>
        <v>0</v>
      </c>
      <c r="I54" s="143">
        <f>'3.2.4'!I54/'3.2.4.a'!$I$106</f>
        <v>0</v>
      </c>
      <c r="J54" s="143">
        <f>'3.2.4'!J54/'3.2.4.a'!$J$106</f>
        <v>0</v>
      </c>
      <c r="K54" s="143">
        <f>'3.2.4'!K54/'3.2.4.a'!$K$106</f>
        <v>0</v>
      </c>
      <c r="L54" s="143">
        <f>'3.2.4'!L54/'3.2.4.a'!$L$106</f>
        <v>0</v>
      </c>
      <c r="M54" s="143">
        <f>'3.2.4'!M54/'3.2.4.a'!$M$106</f>
        <v>0</v>
      </c>
      <c r="N54" s="143">
        <f>'3.2.4'!N54/'3.2.4.a'!$N$106</f>
        <v>0</v>
      </c>
    </row>
    <row r="55" spans="1:14" ht="20" customHeight="1" x14ac:dyDescent="0.2">
      <c r="A55" s="21">
        <v>1151</v>
      </c>
      <c r="B55" s="22" t="s">
        <v>459</v>
      </c>
      <c r="C55" s="144">
        <f>'3.2.4'!C55/'3.2.4.a'!$C$106</f>
        <v>0</v>
      </c>
      <c r="D55" s="144">
        <f>'3.2.4'!D55/'3.2.4.a'!$D$106</f>
        <v>0</v>
      </c>
      <c r="E55" s="144">
        <f>'3.2.4'!E55/'3.2.4.a'!$E$106</f>
        <v>0</v>
      </c>
      <c r="F55" s="144">
        <f>'3.2.4'!F55/'3.2.4.a'!$F$106</f>
        <v>0</v>
      </c>
      <c r="G55" s="144">
        <f>'3.2.4'!G55/'3.2.4.a'!$G$106</f>
        <v>0</v>
      </c>
      <c r="H55" s="144">
        <f>'3.2.4'!H55/'3.2.4.a'!$H$106</f>
        <v>0</v>
      </c>
      <c r="I55" s="144">
        <f>'3.2.4'!I55/'3.2.4.a'!$I$106</f>
        <v>0</v>
      </c>
      <c r="J55" s="144">
        <f>'3.2.4'!J55/'3.2.4.a'!$J$106</f>
        <v>0</v>
      </c>
      <c r="K55" s="144">
        <f>'3.2.4'!K55/'3.2.4.a'!$K$106</f>
        <v>0</v>
      </c>
      <c r="L55" s="144">
        <f>'3.2.4'!L55/'3.2.4.a'!$L$106</f>
        <v>0</v>
      </c>
      <c r="M55" s="144">
        <f>'3.2.4'!M55/'3.2.4.a'!$M$106</f>
        <v>0</v>
      </c>
      <c r="N55" s="144">
        <f>'3.2.4'!N55/'3.2.4.a'!$N$106</f>
        <v>0</v>
      </c>
    </row>
    <row r="56" spans="1:14" ht="20" customHeight="1" x14ac:dyDescent="0.2">
      <c r="A56" s="21">
        <v>1152</v>
      </c>
      <c r="B56" s="22" t="s">
        <v>460</v>
      </c>
      <c r="C56" s="144">
        <f>'3.2.4'!C56/'3.2.4.a'!$C$106</f>
        <v>0</v>
      </c>
      <c r="D56" s="144">
        <f>'3.2.4'!D56/'3.2.4.a'!$D$106</f>
        <v>0</v>
      </c>
      <c r="E56" s="144">
        <f>'3.2.4'!E56/'3.2.4.a'!$E$106</f>
        <v>0</v>
      </c>
      <c r="F56" s="144">
        <f>'3.2.4'!F56/'3.2.4.a'!$F$106</f>
        <v>0</v>
      </c>
      <c r="G56" s="144">
        <f>'3.2.4'!G56/'3.2.4.a'!$G$106</f>
        <v>0</v>
      </c>
      <c r="H56" s="144">
        <f>'3.2.4'!H56/'3.2.4.a'!$H$106</f>
        <v>0</v>
      </c>
      <c r="I56" s="144">
        <f>'3.2.4'!I56/'3.2.4.a'!$I$106</f>
        <v>0</v>
      </c>
      <c r="J56" s="144">
        <f>'3.2.4'!J56/'3.2.4.a'!$J$106</f>
        <v>0</v>
      </c>
      <c r="K56" s="144">
        <f>'3.2.4'!K56/'3.2.4.a'!$K$106</f>
        <v>0</v>
      </c>
      <c r="L56" s="144">
        <f>'3.2.4'!L56/'3.2.4.a'!$L$106</f>
        <v>0</v>
      </c>
      <c r="M56" s="144">
        <f>'3.2.4'!M56/'3.2.4.a'!$M$106</f>
        <v>0</v>
      </c>
      <c r="N56" s="144">
        <f>'3.2.4'!N56/'3.2.4.a'!$N$106</f>
        <v>0</v>
      </c>
    </row>
    <row r="57" spans="1:14" ht="20" customHeight="1" x14ac:dyDescent="0.2">
      <c r="A57" s="21">
        <v>1153</v>
      </c>
      <c r="B57" s="22" t="s">
        <v>274</v>
      </c>
      <c r="C57" s="144">
        <f>'3.2.4'!C57/'3.2.4.a'!$C$106</f>
        <v>0</v>
      </c>
      <c r="D57" s="144">
        <f>'3.2.4'!D57/'3.2.4.a'!$D$106</f>
        <v>0</v>
      </c>
      <c r="E57" s="144">
        <f>'3.2.4'!E57/'3.2.4.a'!$E$106</f>
        <v>0</v>
      </c>
      <c r="F57" s="144">
        <f>'3.2.4'!F57/'3.2.4.a'!$F$106</f>
        <v>0</v>
      </c>
      <c r="G57" s="144">
        <f>'3.2.4'!G57/'3.2.4.a'!$G$106</f>
        <v>0</v>
      </c>
      <c r="H57" s="144">
        <f>'3.2.4'!H57/'3.2.4.a'!$H$106</f>
        <v>0</v>
      </c>
      <c r="I57" s="144">
        <f>'3.2.4'!I57/'3.2.4.a'!$I$106</f>
        <v>0</v>
      </c>
      <c r="J57" s="144">
        <f>'3.2.4'!J57/'3.2.4.a'!$J$106</f>
        <v>0</v>
      </c>
      <c r="K57" s="144">
        <f>'3.2.4'!K57/'3.2.4.a'!$K$106</f>
        <v>0</v>
      </c>
      <c r="L57" s="144">
        <f>'3.2.4'!L57/'3.2.4.a'!$L$106</f>
        <v>0</v>
      </c>
      <c r="M57" s="144">
        <f>'3.2.4'!M57/'3.2.4.a'!$M$106</f>
        <v>0</v>
      </c>
      <c r="N57" s="144">
        <f>'3.2.4'!N57/'3.2.4.a'!$N$106</f>
        <v>0</v>
      </c>
    </row>
    <row r="58" spans="1:14" ht="20" customHeight="1" x14ac:dyDescent="0.2">
      <c r="A58" s="21">
        <v>1154</v>
      </c>
      <c r="B58" s="22" t="s">
        <v>275</v>
      </c>
      <c r="C58" s="144">
        <f>'3.2.4'!C58/'3.2.4.a'!$C$106</f>
        <v>0</v>
      </c>
      <c r="D58" s="144">
        <f>'3.2.4'!D58/'3.2.4.a'!$D$106</f>
        <v>0</v>
      </c>
      <c r="E58" s="144">
        <f>'3.2.4'!E58/'3.2.4.a'!$E$106</f>
        <v>0</v>
      </c>
      <c r="F58" s="144">
        <f>'3.2.4'!F58/'3.2.4.a'!$F$106</f>
        <v>0</v>
      </c>
      <c r="G58" s="144">
        <f>'3.2.4'!G58/'3.2.4.a'!$G$106</f>
        <v>0</v>
      </c>
      <c r="H58" s="144">
        <f>'3.2.4'!H58/'3.2.4.a'!$H$106</f>
        <v>0</v>
      </c>
      <c r="I58" s="144">
        <f>'3.2.4'!I58/'3.2.4.a'!$I$106</f>
        <v>0</v>
      </c>
      <c r="J58" s="144">
        <f>'3.2.4'!J58/'3.2.4.a'!$J$106</f>
        <v>0</v>
      </c>
      <c r="K58" s="144">
        <f>'3.2.4'!K58/'3.2.4.a'!$K$106</f>
        <v>0</v>
      </c>
      <c r="L58" s="144">
        <f>'3.2.4'!L58/'3.2.4.a'!$L$106</f>
        <v>0</v>
      </c>
      <c r="M58" s="144">
        <f>'3.2.4'!M58/'3.2.4.a'!$M$106</f>
        <v>0</v>
      </c>
      <c r="N58" s="144">
        <f>'3.2.4'!N58/'3.2.4.a'!$N$106</f>
        <v>0</v>
      </c>
    </row>
    <row r="59" spans="1:14" ht="20" customHeight="1" x14ac:dyDescent="0.2">
      <c r="A59" s="21">
        <v>1155</v>
      </c>
      <c r="B59" s="22" t="s">
        <v>276</v>
      </c>
      <c r="C59" s="144">
        <f>'3.2.4'!C59/'3.2.4.a'!$C$106</f>
        <v>0</v>
      </c>
      <c r="D59" s="144">
        <f>'3.2.4'!D59/'3.2.4.a'!$D$106</f>
        <v>0</v>
      </c>
      <c r="E59" s="144">
        <f>'3.2.4'!E59/'3.2.4.a'!$E$106</f>
        <v>0</v>
      </c>
      <c r="F59" s="144">
        <f>'3.2.4'!F59/'3.2.4.a'!$F$106</f>
        <v>0</v>
      </c>
      <c r="G59" s="144">
        <f>'3.2.4'!G59/'3.2.4.a'!$G$106</f>
        <v>0</v>
      </c>
      <c r="H59" s="144">
        <f>'3.2.4'!H59/'3.2.4.a'!$H$106</f>
        <v>0</v>
      </c>
      <c r="I59" s="144">
        <f>'3.2.4'!I59/'3.2.4.a'!$I$106</f>
        <v>0</v>
      </c>
      <c r="J59" s="144">
        <f>'3.2.4'!J59/'3.2.4.a'!$J$106</f>
        <v>0</v>
      </c>
      <c r="K59" s="144">
        <f>'3.2.4'!K59/'3.2.4.a'!$K$106</f>
        <v>0</v>
      </c>
      <c r="L59" s="144">
        <f>'3.2.4'!L59/'3.2.4.a'!$L$106</f>
        <v>0</v>
      </c>
      <c r="M59" s="144">
        <f>'3.2.4'!M59/'3.2.4.a'!$M$106</f>
        <v>0</v>
      </c>
      <c r="N59" s="144">
        <f>'3.2.4'!N59/'3.2.4.a'!$N$106</f>
        <v>0</v>
      </c>
    </row>
    <row r="60" spans="1:14" ht="20" customHeight="1" x14ac:dyDescent="0.2">
      <c r="A60" s="21">
        <v>1156</v>
      </c>
      <c r="B60" s="22" t="s">
        <v>277</v>
      </c>
      <c r="C60" s="144">
        <f>'3.2.4'!C60/'3.2.4.a'!$C$106</f>
        <v>0</v>
      </c>
      <c r="D60" s="144">
        <f>'3.2.4'!D60/'3.2.4.a'!$D$106</f>
        <v>0</v>
      </c>
      <c r="E60" s="144">
        <f>'3.2.4'!E60/'3.2.4.a'!$E$106</f>
        <v>0</v>
      </c>
      <c r="F60" s="144">
        <f>'3.2.4'!F60/'3.2.4.a'!$F$106</f>
        <v>0</v>
      </c>
      <c r="G60" s="144">
        <f>'3.2.4'!G60/'3.2.4.a'!$G$106</f>
        <v>0</v>
      </c>
      <c r="H60" s="144">
        <f>'3.2.4'!H60/'3.2.4.a'!$H$106</f>
        <v>0</v>
      </c>
      <c r="I60" s="144">
        <f>'3.2.4'!I60/'3.2.4.a'!$I$106</f>
        <v>0</v>
      </c>
      <c r="J60" s="144">
        <f>'3.2.4'!J60/'3.2.4.a'!$J$106</f>
        <v>0</v>
      </c>
      <c r="K60" s="144">
        <f>'3.2.4'!K60/'3.2.4.a'!$K$106</f>
        <v>0</v>
      </c>
      <c r="L60" s="144">
        <f>'3.2.4'!L60/'3.2.4.a'!$L$106</f>
        <v>0</v>
      </c>
      <c r="M60" s="144">
        <f>'3.2.4'!M60/'3.2.4.a'!$M$106</f>
        <v>0</v>
      </c>
      <c r="N60" s="144">
        <f>'3.2.4'!N60/'3.2.4.a'!$N$106</f>
        <v>0</v>
      </c>
    </row>
    <row r="61" spans="1:14" ht="20" customHeight="1" x14ac:dyDescent="0.2">
      <c r="A61" s="35">
        <v>116</v>
      </c>
      <c r="B61" s="36" t="s">
        <v>278</v>
      </c>
      <c r="C61" s="143">
        <f>'3.2.4'!C61/'3.2.4.a'!$C$106</f>
        <v>0</v>
      </c>
      <c r="D61" s="143">
        <f>'3.2.4'!D61/'3.2.4.a'!$D$106</f>
        <v>0</v>
      </c>
      <c r="E61" s="143">
        <f>'3.2.4'!E61/'3.2.4.a'!$E$106</f>
        <v>0</v>
      </c>
      <c r="F61" s="143">
        <f>'3.2.4'!F61/'3.2.4.a'!$F$106</f>
        <v>0</v>
      </c>
      <c r="G61" s="143">
        <f>'3.2.4'!G61/'3.2.4.a'!$G$106</f>
        <v>0</v>
      </c>
      <c r="H61" s="143">
        <f>'3.2.4'!H61/'3.2.4.a'!$H$106</f>
        <v>0</v>
      </c>
      <c r="I61" s="143">
        <f>'3.2.4'!I61/'3.2.4.a'!$I$106</f>
        <v>0</v>
      </c>
      <c r="J61" s="143">
        <f>'3.2.4'!J61/'3.2.4.a'!$J$106</f>
        <v>0</v>
      </c>
      <c r="K61" s="143">
        <f>'3.2.4'!K61/'3.2.4.a'!$K$106</f>
        <v>0</v>
      </c>
      <c r="L61" s="143">
        <f>'3.2.4'!L61/'3.2.4.a'!$L$106</f>
        <v>0</v>
      </c>
      <c r="M61" s="143">
        <f>'3.2.4'!M61/'3.2.4.a'!$M$106</f>
        <v>0</v>
      </c>
      <c r="N61" s="143">
        <f>'3.2.4'!N61/'3.2.4.a'!$N$106</f>
        <v>0</v>
      </c>
    </row>
    <row r="62" spans="1:14" ht="20" customHeight="1" x14ac:dyDescent="0.2">
      <c r="A62" s="32">
        <v>12</v>
      </c>
      <c r="B62" s="33" t="s">
        <v>246</v>
      </c>
      <c r="C62" s="207">
        <f>'3.2.4'!C62/'3.2.4.a'!$C$106</f>
        <v>3.1129248114709612E-3</v>
      </c>
      <c r="D62" s="207">
        <f>'3.2.4'!D62/'3.2.4.a'!$D$106</f>
        <v>3.565963056845152E-3</v>
      </c>
      <c r="E62" s="207">
        <f>'3.2.4'!E62/'3.2.4.a'!$E$106</f>
        <v>3.6867150950305083E-3</v>
      </c>
      <c r="F62" s="207">
        <f>'3.2.4'!F62/'3.2.4.a'!$F$106</f>
        <v>3.9216811064701432E-3</v>
      </c>
      <c r="G62" s="207">
        <f>'3.2.4'!G62/'3.2.4.a'!$G$106</f>
        <v>4.0462979061051492E-3</v>
      </c>
      <c r="H62" s="207">
        <f>'3.2.4'!H62/'3.2.4.a'!$H$106</f>
        <v>4.4369399667029573E-3</v>
      </c>
      <c r="I62" s="207">
        <f>'3.2.4'!I62/'3.2.4.a'!$I$106</f>
        <v>4.7388831052416784E-3</v>
      </c>
      <c r="J62" s="207">
        <f>'3.2.4'!J62/'3.2.4.a'!$J$106</f>
        <v>4.863455869711656E-3</v>
      </c>
      <c r="K62" s="207">
        <f>'3.2.4'!K62/'3.2.4.a'!$K$106</f>
        <v>4.8799886348591783E-3</v>
      </c>
      <c r="L62" s="207">
        <f>'3.2.4'!L62/'3.2.4.a'!$L$106</f>
        <v>5.2247316503361493E-3</v>
      </c>
      <c r="M62" s="207">
        <f>'3.2.4'!M62/'3.2.4.a'!$M$106</f>
        <v>5.4707139305400316E-3</v>
      </c>
      <c r="N62" s="207">
        <f>'3.2.4'!N62/'3.2.4.a'!$N$106</f>
        <v>5.1280299189238078E-3</v>
      </c>
    </row>
    <row r="63" spans="1:14" ht="20" customHeight="1" x14ac:dyDescent="0.2">
      <c r="A63" s="35">
        <v>121</v>
      </c>
      <c r="B63" s="36" t="s">
        <v>279</v>
      </c>
      <c r="C63" s="143">
        <f>'3.2.4'!C63/'3.2.4.a'!$C$106</f>
        <v>0</v>
      </c>
      <c r="D63" s="143">
        <f>'3.2.4'!D63/'3.2.4.a'!$D$106</f>
        <v>0</v>
      </c>
      <c r="E63" s="143">
        <f>'3.2.4'!E63/'3.2.4.a'!$E$106</f>
        <v>0</v>
      </c>
      <c r="F63" s="143">
        <f>'3.2.4'!F63/'3.2.4.a'!$F$106</f>
        <v>0</v>
      </c>
      <c r="G63" s="143">
        <f>'3.2.4'!G63/'3.2.4.a'!$G$106</f>
        <v>0</v>
      </c>
      <c r="H63" s="143">
        <f>'3.2.4'!H63/'3.2.4.a'!$H$106</f>
        <v>0</v>
      </c>
      <c r="I63" s="143">
        <f>'3.2.4'!I63/'3.2.4.a'!$I$106</f>
        <v>0</v>
      </c>
      <c r="J63" s="143">
        <f>'3.2.4'!J63/'3.2.4.a'!$J$106</f>
        <v>0</v>
      </c>
      <c r="K63" s="143">
        <f>'3.2.4'!K63/'3.2.4.a'!$K$106</f>
        <v>0</v>
      </c>
      <c r="L63" s="143">
        <f>'3.2.4'!L63/'3.2.4.a'!$L$106</f>
        <v>0</v>
      </c>
      <c r="M63" s="143">
        <f>'3.2.4'!M63/'3.2.4.a'!$M$106</f>
        <v>0</v>
      </c>
      <c r="N63" s="143">
        <f>'3.2.4'!N63/'3.2.4.a'!$N$106</f>
        <v>0</v>
      </c>
    </row>
    <row r="64" spans="1:14" ht="20" customHeight="1" x14ac:dyDescent="0.2">
      <c r="A64" s="21">
        <v>1211</v>
      </c>
      <c r="B64" s="22" t="s">
        <v>280</v>
      </c>
      <c r="C64" s="144">
        <f>'3.2.4'!C64/'3.2.4.a'!$C$106</f>
        <v>0</v>
      </c>
      <c r="D64" s="144">
        <f>'3.2.4'!D64/'3.2.4.a'!$D$106</f>
        <v>0</v>
      </c>
      <c r="E64" s="144">
        <f>'3.2.4'!E64/'3.2.4.a'!$E$106</f>
        <v>0</v>
      </c>
      <c r="F64" s="144">
        <f>'3.2.4'!F64/'3.2.4.a'!$F$106</f>
        <v>0</v>
      </c>
      <c r="G64" s="144">
        <f>'3.2.4'!G64/'3.2.4.a'!$G$106</f>
        <v>0</v>
      </c>
      <c r="H64" s="144">
        <f>'3.2.4'!H64/'3.2.4.a'!$H$106</f>
        <v>0</v>
      </c>
      <c r="I64" s="144">
        <f>'3.2.4'!I64/'3.2.4.a'!$I$106</f>
        <v>0</v>
      </c>
      <c r="J64" s="144">
        <f>'3.2.4'!J64/'3.2.4.a'!$J$106</f>
        <v>0</v>
      </c>
      <c r="K64" s="144">
        <f>'3.2.4'!K64/'3.2.4.a'!$K$106</f>
        <v>0</v>
      </c>
      <c r="L64" s="144">
        <f>'3.2.4'!L64/'3.2.4.a'!$L$106</f>
        <v>0</v>
      </c>
      <c r="M64" s="144">
        <f>'3.2.4'!M64/'3.2.4.a'!$M$106</f>
        <v>0</v>
      </c>
      <c r="N64" s="144">
        <f>'3.2.4'!N64/'3.2.4.a'!$N$106</f>
        <v>0</v>
      </c>
    </row>
    <row r="65" spans="1:14" ht="20" customHeight="1" x14ac:dyDescent="0.2">
      <c r="A65" s="21">
        <v>1212</v>
      </c>
      <c r="B65" s="22" t="s">
        <v>281</v>
      </c>
      <c r="C65" s="144">
        <f>'3.2.4'!C65/'3.2.4.a'!$C$106</f>
        <v>0</v>
      </c>
      <c r="D65" s="144">
        <f>'3.2.4'!D65/'3.2.4.a'!$D$106</f>
        <v>0</v>
      </c>
      <c r="E65" s="144">
        <f>'3.2.4'!E65/'3.2.4.a'!$E$106</f>
        <v>0</v>
      </c>
      <c r="F65" s="144">
        <f>'3.2.4'!F65/'3.2.4.a'!$F$106</f>
        <v>0</v>
      </c>
      <c r="G65" s="144">
        <f>'3.2.4'!G65/'3.2.4.a'!$G$106</f>
        <v>0</v>
      </c>
      <c r="H65" s="144">
        <f>'3.2.4'!H65/'3.2.4.a'!$H$106</f>
        <v>0</v>
      </c>
      <c r="I65" s="144">
        <f>'3.2.4'!I65/'3.2.4.a'!$I$106</f>
        <v>0</v>
      </c>
      <c r="J65" s="144">
        <f>'3.2.4'!J65/'3.2.4.a'!$J$106</f>
        <v>0</v>
      </c>
      <c r="K65" s="144">
        <f>'3.2.4'!K65/'3.2.4.a'!$K$106</f>
        <v>0</v>
      </c>
      <c r="L65" s="144">
        <f>'3.2.4'!L65/'3.2.4.a'!$L$106</f>
        <v>0</v>
      </c>
      <c r="M65" s="144">
        <f>'3.2.4'!M65/'3.2.4.a'!$M$106</f>
        <v>0</v>
      </c>
      <c r="N65" s="144">
        <f>'3.2.4'!N65/'3.2.4.a'!$N$106</f>
        <v>0</v>
      </c>
    </row>
    <row r="66" spans="1:14" ht="20" customHeight="1" x14ac:dyDescent="0.2">
      <c r="A66" s="21">
        <v>1213</v>
      </c>
      <c r="B66" s="22" t="s">
        <v>282</v>
      </c>
      <c r="C66" s="144">
        <f>'3.2.4'!C66/'3.2.4.a'!$C$106</f>
        <v>0</v>
      </c>
      <c r="D66" s="144">
        <f>'3.2.4'!D66/'3.2.4.a'!$D$106</f>
        <v>0</v>
      </c>
      <c r="E66" s="144">
        <f>'3.2.4'!E66/'3.2.4.a'!$E$106</f>
        <v>0</v>
      </c>
      <c r="F66" s="144">
        <f>'3.2.4'!F66/'3.2.4.a'!$F$106</f>
        <v>0</v>
      </c>
      <c r="G66" s="144">
        <f>'3.2.4'!G66/'3.2.4.a'!$G$106</f>
        <v>0</v>
      </c>
      <c r="H66" s="144">
        <f>'3.2.4'!H66/'3.2.4.a'!$H$106</f>
        <v>0</v>
      </c>
      <c r="I66" s="144">
        <f>'3.2.4'!I66/'3.2.4.a'!$I$106</f>
        <v>0</v>
      </c>
      <c r="J66" s="144">
        <f>'3.2.4'!J66/'3.2.4.a'!$J$106</f>
        <v>0</v>
      </c>
      <c r="K66" s="144">
        <f>'3.2.4'!K66/'3.2.4.a'!$K$106</f>
        <v>0</v>
      </c>
      <c r="L66" s="144">
        <f>'3.2.4'!L66/'3.2.4.a'!$L$106</f>
        <v>0</v>
      </c>
      <c r="M66" s="144">
        <f>'3.2.4'!M66/'3.2.4.a'!$M$106</f>
        <v>0</v>
      </c>
      <c r="N66" s="144">
        <f>'3.2.4'!N66/'3.2.4.a'!$N$106</f>
        <v>0</v>
      </c>
    </row>
    <row r="67" spans="1:14" ht="20" customHeight="1" x14ac:dyDescent="0.2">
      <c r="A67" s="21">
        <v>1214</v>
      </c>
      <c r="B67" s="22" t="s">
        <v>283</v>
      </c>
      <c r="C67" s="144">
        <f>'3.2.4'!C67/'3.2.4.a'!$C$106</f>
        <v>0</v>
      </c>
      <c r="D67" s="144">
        <f>'3.2.4'!D67/'3.2.4.a'!$D$106</f>
        <v>0</v>
      </c>
      <c r="E67" s="144">
        <f>'3.2.4'!E67/'3.2.4.a'!$E$106</f>
        <v>0</v>
      </c>
      <c r="F67" s="144">
        <f>'3.2.4'!F67/'3.2.4.a'!$F$106</f>
        <v>0</v>
      </c>
      <c r="G67" s="144">
        <f>'3.2.4'!G67/'3.2.4.a'!$G$106</f>
        <v>0</v>
      </c>
      <c r="H67" s="144">
        <f>'3.2.4'!H67/'3.2.4.a'!$H$106</f>
        <v>0</v>
      </c>
      <c r="I67" s="144">
        <f>'3.2.4'!I67/'3.2.4.a'!$I$106</f>
        <v>0</v>
      </c>
      <c r="J67" s="144">
        <f>'3.2.4'!J67/'3.2.4.a'!$J$106</f>
        <v>0</v>
      </c>
      <c r="K67" s="144">
        <f>'3.2.4'!K67/'3.2.4.a'!$K$106</f>
        <v>0</v>
      </c>
      <c r="L67" s="144">
        <f>'3.2.4'!L67/'3.2.4.a'!$L$106</f>
        <v>0</v>
      </c>
      <c r="M67" s="144">
        <f>'3.2.4'!M67/'3.2.4.a'!$M$106</f>
        <v>0</v>
      </c>
      <c r="N67" s="144">
        <f>'3.2.4'!N67/'3.2.4.a'!$N$106</f>
        <v>0</v>
      </c>
    </row>
    <row r="68" spans="1:14" ht="20" customHeight="1" x14ac:dyDescent="0.2">
      <c r="A68" s="35">
        <v>122</v>
      </c>
      <c r="B68" s="36" t="s">
        <v>284</v>
      </c>
      <c r="C68" s="143">
        <f>'3.2.4'!C68/'3.2.4.a'!$C$106</f>
        <v>3.1129248114709612E-3</v>
      </c>
      <c r="D68" s="143">
        <f>'3.2.4'!D68/'3.2.4.a'!$D$106</f>
        <v>3.565963056845152E-3</v>
      </c>
      <c r="E68" s="143">
        <f>'3.2.4'!E68/'3.2.4.a'!$E$106</f>
        <v>3.6867150950305083E-3</v>
      </c>
      <c r="F68" s="143">
        <f>'3.2.4'!F68/'3.2.4.a'!$F$106</f>
        <v>3.9216811064701432E-3</v>
      </c>
      <c r="G68" s="143">
        <f>'3.2.4'!G68/'3.2.4.a'!$G$106</f>
        <v>4.0462979061051492E-3</v>
      </c>
      <c r="H68" s="143">
        <f>'3.2.4'!H68/'3.2.4.a'!$H$106</f>
        <v>4.4369399667029573E-3</v>
      </c>
      <c r="I68" s="143">
        <f>'3.2.4'!I68/'3.2.4.a'!$I$106</f>
        <v>4.7388831052416784E-3</v>
      </c>
      <c r="J68" s="143">
        <f>'3.2.4'!J68/'3.2.4.a'!$J$106</f>
        <v>4.863455869711656E-3</v>
      </c>
      <c r="K68" s="143">
        <f>'3.2.4'!K68/'3.2.4.a'!$K$106</f>
        <v>4.8799886348591783E-3</v>
      </c>
      <c r="L68" s="143">
        <f>'3.2.4'!L68/'3.2.4.a'!$L$106</f>
        <v>5.2247316503361493E-3</v>
      </c>
      <c r="M68" s="143">
        <f>'3.2.4'!M68/'3.2.4.a'!$M$106</f>
        <v>5.4707139305400316E-3</v>
      </c>
      <c r="N68" s="143">
        <f>'3.2.4'!N68/'3.2.4.a'!$N$106</f>
        <v>5.1280299189238078E-3</v>
      </c>
    </row>
    <row r="69" spans="1:14" ht="20" customHeight="1" x14ac:dyDescent="0.2">
      <c r="A69" s="21">
        <v>1221</v>
      </c>
      <c r="B69" s="22" t="s">
        <v>280</v>
      </c>
      <c r="C69" s="144">
        <f>'3.2.4'!C69/'3.2.4.a'!$C$106</f>
        <v>1.2822409286829873E-3</v>
      </c>
      <c r="D69" s="144">
        <f>'3.2.4'!D69/'3.2.4.a'!$D$106</f>
        <v>1.3327256073323512E-3</v>
      </c>
      <c r="E69" s="144">
        <f>'3.2.4'!E69/'3.2.4.a'!$E$106</f>
        <v>1.4058479136129091E-3</v>
      </c>
      <c r="F69" s="144">
        <f>'3.2.4'!F69/'3.2.4.a'!$F$106</f>
        <v>1.3769552201156423E-3</v>
      </c>
      <c r="G69" s="144">
        <f>'3.2.4'!G69/'3.2.4.a'!$G$106</f>
        <v>1.4895827335666459E-3</v>
      </c>
      <c r="H69" s="144">
        <f>'3.2.4'!H69/'3.2.4.a'!$H$106</f>
        <v>1.6224903972725715E-3</v>
      </c>
      <c r="I69" s="144">
        <f>'3.2.4'!I69/'3.2.4.a'!$I$106</f>
        <v>1.779460033126118E-3</v>
      </c>
      <c r="J69" s="144">
        <f>'3.2.4'!J69/'3.2.4.a'!$J$106</f>
        <v>1.811823348100938E-3</v>
      </c>
      <c r="K69" s="144">
        <f>'3.2.4'!K69/'3.2.4.a'!$K$106</f>
        <v>1.7818684623122946E-3</v>
      </c>
      <c r="L69" s="144">
        <f>'3.2.4'!L69/'3.2.4.a'!$L$106</f>
        <v>1.9375678279732759E-3</v>
      </c>
      <c r="M69" s="144">
        <f>'3.2.4'!M69/'3.2.4.a'!$M$106</f>
        <v>2.1405368541188587E-3</v>
      </c>
      <c r="N69" s="94" t="s">
        <v>826</v>
      </c>
    </row>
    <row r="70" spans="1:14" ht="20" customHeight="1" x14ac:dyDescent="0.2">
      <c r="A70" s="21">
        <v>1222</v>
      </c>
      <c r="B70" s="22" t="s">
        <v>281</v>
      </c>
      <c r="C70" s="144">
        <f>'3.2.4'!C70/'3.2.4.a'!$C$106</f>
        <v>1.8306838827879741E-3</v>
      </c>
      <c r="D70" s="144">
        <f>'3.2.4'!D70/'3.2.4.a'!$D$106</f>
        <v>2.2332374495128006E-3</v>
      </c>
      <c r="E70" s="144">
        <f>'3.2.4'!E70/'3.2.4.a'!$E$106</f>
        <v>2.280867181417599E-3</v>
      </c>
      <c r="F70" s="144">
        <f>'3.2.4'!F70/'3.2.4.a'!$F$106</f>
        <v>2.5447258863545014E-3</v>
      </c>
      <c r="G70" s="144">
        <f>'3.2.4'!G70/'3.2.4.a'!$G$106</f>
        <v>2.5567151725385032E-3</v>
      </c>
      <c r="H70" s="144">
        <f>'3.2.4'!H70/'3.2.4.a'!$H$106</f>
        <v>2.8144495694303853E-3</v>
      </c>
      <c r="I70" s="144">
        <f>'3.2.4'!I70/'3.2.4.a'!$I$106</f>
        <v>2.9594230721155601E-3</v>
      </c>
      <c r="J70" s="144">
        <f>'3.2.4'!J70/'3.2.4.a'!$J$106</f>
        <v>3.0516325216107185E-3</v>
      </c>
      <c r="K70" s="144">
        <f>'3.2.4'!K70/'3.2.4.a'!$K$106</f>
        <v>3.0981201725468832E-3</v>
      </c>
      <c r="L70" s="144">
        <f>'3.2.4'!L70/'3.2.4.a'!$L$106</f>
        <v>3.2871638223628732E-3</v>
      </c>
      <c r="M70" s="144">
        <f>'3.2.4'!M70/'3.2.4.a'!$M$106</f>
        <v>3.3301770764211733E-3</v>
      </c>
      <c r="N70" s="94" t="s">
        <v>826</v>
      </c>
    </row>
    <row r="71" spans="1:14" s="48" customFormat="1" ht="20" customHeight="1" x14ac:dyDescent="0.2">
      <c r="A71" s="45" t="s">
        <v>461</v>
      </c>
      <c r="B71" s="56" t="s">
        <v>462</v>
      </c>
      <c r="C71" s="145">
        <f>'3.2.4'!C71/'3.2.4.a'!$C$106</f>
        <v>1.8306838827879741E-3</v>
      </c>
      <c r="D71" s="145">
        <f>'3.2.4'!D71/'3.2.4.a'!$D$106</f>
        <v>2.2332374495128006E-3</v>
      </c>
      <c r="E71" s="145">
        <f>'3.2.4'!E71/'3.2.4.a'!$E$106</f>
        <v>2.280867181417599E-3</v>
      </c>
      <c r="F71" s="145">
        <f>'3.2.4'!F71/'3.2.4.a'!$F$106</f>
        <v>2.5447258863545014E-3</v>
      </c>
      <c r="G71" s="145">
        <f>'3.2.4'!G71/'3.2.4.a'!$G$106</f>
        <v>2.5567151725385032E-3</v>
      </c>
      <c r="H71" s="145">
        <f>'3.2.4'!H71/'3.2.4.a'!$H$106</f>
        <v>2.8144495694303853E-3</v>
      </c>
      <c r="I71" s="145">
        <f>'3.2.4'!I71/'3.2.4.a'!$I$106</f>
        <v>2.9594230721155601E-3</v>
      </c>
      <c r="J71" s="145">
        <f>'3.2.4'!J71/'3.2.4.a'!$J$106</f>
        <v>3.0516325216107185E-3</v>
      </c>
      <c r="K71" s="145">
        <f>'3.2.4'!K71/'3.2.4.a'!$K$106</f>
        <v>3.0981201725468832E-3</v>
      </c>
      <c r="L71" s="145">
        <f>'3.2.4'!L71/'3.2.4.a'!$L$106</f>
        <v>3.2871638223628732E-3</v>
      </c>
      <c r="M71" s="145">
        <f>'3.2.4'!M71/'3.2.4.a'!$M$106</f>
        <v>3.3301770764211733E-3</v>
      </c>
      <c r="N71" s="215" t="s">
        <v>826</v>
      </c>
    </row>
    <row r="72" spans="1:14" s="48" customFormat="1" ht="20" customHeight="1" x14ac:dyDescent="0.2">
      <c r="A72" s="45" t="s">
        <v>463</v>
      </c>
      <c r="B72" s="56" t="s">
        <v>606</v>
      </c>
      <c r="C72" s="145">
        <f>'3.2.4'!C72/'3.2.4.a'!$C$106</f>
        <v>0</v>
      </c>
      <c r="D72" s="145">
        <f>'3.2.4'!D72/'3.2.4.a'!$D$106</f>
        <v>0</v>
      </c>
      <c r="E72" s="145">
        <f>'3.2.4'!E72/'3.2.4.a'!$E$106</f>
        <v>0</v>
      </c>
      <c r="F72" s="145">
        <f>'3.2.4'!F72/'3.2.4.a'!$F$106</f>
        <v>0</v>
      </c>
      <c r="G72" s="145">
        <f>'3.2.4'!G72/'3.2.4.a'!$G$106</f>
        <v>0</v>
      </c>
      <c r="H72" s="145">
        <f>'3.2.4'!H72/'3.2.4.a'!$H$106</f>
        <v>0</v>
      </c>
      <c r="I72" s="145">
        <f>'3.2.4'!I72/'3.2.4.a'!$I$106</f>
        <v>0</v>
      </c>
      <c r="J72" s="145">
        <f>'3.2.4'!J72/'3.2.4.a'!$J$106</f>
        <v>0</v>
      </c>
      <c r="K72" s="145">
        <f>'3.2.4'!K72/'3.2.4.a'!$K$106</f>
        <v>0</v>
      </c>
      <c r="L72" s="145">
        <f>'3.2.4'!L72/'3.2.4.a'!$L$106</f>
        <v>0</v>
      </c>
      <c r="M72" s="145">
        <f>'3.2.4'!M72/'3.2.4.a'!$M$106</f>
        <v>0</v>
      </c>
      <c r="N72" s="215" t="s">
        <v>826</v>
      </c>
    </row>
    <row r="73" spans="1:14" ht="20" customHeight="1" x14ac:dyDescent="0.2">
      <c r="A73" s="21">
        <v>1223</v>
      </c>
      <c r="B73" s="22" t="s">
        <v>827</v>
      </c>
      <c r="C73" s="94" t="s">
        <v>826</v>
      </c>
      <c r="D73" s="94" t="s">
        <v>826</v>
      </c>
      <c r="E73" s="94" t="s">
        <v>826</v>
      </c>
      <c r="F73" s="94" t="s">
        <v>826</v>
      </c>
      <c r="G73" s="94" t="s">
        <v>826</v>
      </c>
      <c r="H73" s="94" t="s">
        <v>826</v>
      </c>
      <c r="I73" s="94" t="s">
        <v>826</v>
      </c>
      <c r="J73" s="94" t="s">
        <v>826</v>
      </c>
      <c r="K73" s="94" t="s">
        <v>826</v>
      </c>
      <c r="L73" s="94" t="s">
        <v>826</v>
      </c>
      <c r="M73" s="94" t="s">
        <v>826</v>
      </c>
      <c r="N73" s="94" t="s">
        <v>826</v>
      </c>
    </row>
    <row r="74" spans="1:14" s="41" customFormat="1" ht="20" customHeight="1" x14ac:dyDescent="0.2">
      <c r="A74" s="32">
        <v>13</v>
      </c>
      <c r="B74" s="33" t="s">
        <v>243</v>
      </c>
      <c r="C74" s="207">
        <f>'3.2.4'!C74/'3.2.4.a'!$C$106</f>
        <v>5.6494073109654895E-2</v>
      </c>
      <c r="D74" s="207">
        <f>'3.2.4'!D74/'3.2.4.a'!$D$106</f>
        <v>5.7156383506933146E-2</v>
      </c>
      <c r="E74" s="207">
        <f>'3.2.4'!E74/'3.2.4.a'!$E$106</f>
        <v>5.8742200561725591E-2</v>
      </c>
      <c r="F74" s="207">
        <f>'3.2.4'!F74/'3.2.4.a'!$F$106</f>
        <v>5.6073470754053077E-2</v>
      </c>
      <c r="G74" s="207">
        <f>'3.2.4'!G74/'3.2.4.a'!$G$106</f>
        <v>5.7140928958915163E-2</v>
      </c>
      <c r="H74" s="207">
        <f>'3.2.4'!H74/'3.2.4.a'!$H$106</f>
        <v>5.7330787119429051E-2</v>
      </c>
      <c r="I74" s="207">
        <f>'3.2.4'!I74/'3.2.4.a'!$I$106</f>
        <v>6.0121004588687868E-2</v>
      </c>
      <c r="J74" s="207">
        <f>'3.2.4'!J74/'3.2.4.a'!$J$106</f>
        <v>5.8537837041169244E-2</v>
      </c>
      <c r="K74" s="207">
        <f>'3.2.4'!K74/'3.2.4.a'!$K$106</f>
        <v>6.0220382212752804E-2</v>
      </c>
      <c r="L74" s="207">
        <f>'3.2.4'!L74/'3.2.4.a'!$L$106</f>
        <v>6.1071131950337622E-2</v>
      </c>
      <c r="M74" s="207">
        <f>'3.2.4'!M74/'3.2.4.a'!$M$106</f>
        <v>6.9694016067338535E-2</v>
      </c>
      <c r="N74" s="207">
        <f>'3.2.4'!N74/'3.2.4.a'!$N$106</f>
        <v>6.7050274571093763E-2</v>
      </c>
    </row>
    <row r="75" spans="1:14" ht="20" customHeight="1" x14ac:dyDescent="0.2">
      <c r="A75" s="35">
        <v>131</v>
      </c>
      <c r="B75" s="36" t="s">
        <v>285</v>
      </c>
      <c r="C75" s="143">
        <f>'3.2.4'!C75/'3.2.4.a'!$C$106</f>
        <v>0</v>
      </c>
      <c r="D75" s="143">
        <f>'3.2.4'!D75/'3.2.4.a'!$D$106</f>
        <v>0</v>
      </c>
      <c r="E75" s="143">
        <f>'3.2.4'!E75/'3.2.4.a'!$E$106</f>
        <v>0</v>
      </c>
      <c r="F75" s="143">
        <f>'3.2.4'!F75/'3.2.4.a'!$F$106</f>
        <v>0</v>
      </c>
      <c r="G75" s="143">
        <f>'3.2.4'!G75/'3.2.4.a'!$G$106</f>
        <v>0</v>
      </c>
      <c r="H75" s="143">
        <f>'3.2.4'!H75/'3.2.4.a'!$H$106</f>
        <v>0</v>
      </c>
      <c r="I75" s="143">
        <f>'3.2.4'!I75/'3.2.4.a'!$I$106</f>
        <v>0</v>
      </c>
      <c r="J75" s="143">
        <f>'3.2.4'!J75/'3.2.4.a'!$J$106</f>
        <v>0</v>
      </c>
      <c r="K75" s="143">
        <f>'3.2.4'!K75/'3.2.4.a'!$K$106</f>
        <v>0</v>
      </c>
      <c r="L75" s="143">
        <f>'3.2.4'!L75/'3.2.4.a'!$L$106</f>
        <v>0</v>
      </c>
      <c r="M75" s="143">
        <f>'3.2.4'!M75/'3.2.4.a'!$M$106</f>
        <v>0</v>
      </c>
      <c r="N75" s="264" t="s">
        <v>826</v>
      </c>
    </row>
    <row r="76" spans="1:14" ht="20" customHeight="1" x14ac:dyDescent="0.2">
      <c r="A76" s="21">
        <v>1311</v>
      </c>
      <c r="B76" s="22" t="s">
        <v>286</v>
      </c>
      <c r="C76" s="144">
        <f>'3.2.4'!C76/'3.2.4.a'!$C$106</f>
        <v>0</v>
      </c>
      <c r="D76" s="144">
        <f>'3.2.4'!D76/'3.2.4.a'!$D$106</f>
        <v>0</v>
      </c>
      <c r="E76" s="144">
        <f>'3.2.4'!E76/'3.2.4.a'!$E$106</f>
        <v>0</v>
      </c>
      <c r="F76" s="144">
        <f>'3.2.4'!F76/'3.2.4.a'!$F$106</f>
        <v>0</v>
      </c>
      <c r="G76" s="144">
        <f>'3.2.4'!G76/'3.2.4.a'!$G$106</f>
        <v>0</v>
      </c>
      <c r="H76" s="144">
        <f>'3.2.4'!H76/'3.2.4.a'!$H$106</f>
        <v>0</v>
      </c>
      <c r="I76" s="144">
        <f>'3.2.4'!I76/'3.2.4.a'!$I$106</f>
        <v>0</v>
      </c>
      <c r="J76" s="144">
        <f>'3.2.4'!J76/'3.2.4.a'!$J$106</f>
        <v>0</v>
      </c>
      <c r="K76" s="144">
        <f>'3.2.4'!K76/'3.2.4.a'!$K$106</f>
        <v>0</v>
      </c>
      <c r="L76" s="144">
        <f>'3.2.4'!L76/'3.2.4.a'!$L$106</f>
        <v>0</v>
      </c>
      <c r="M76" s="144">
        <f>'3.2.4'!M76/'3.2.4.a'!$M$106</f>
        <v>0</v>
      </c>
      <c r="N76" s="94" t="s">
        <v>826</v>
      </c>
    </row>
    <row r="77" spans="1:14" ht="20" customHeight="1" x14ac:dyDescent="0.2">
      <c r="A77" s="21">
        <v>1312</v>
      </c>
      <c r="B77" s="22" t="s">
        <v>287</v>
      </c>
      <c r="C77" s="144">
        <f>'3.2.4'!C77/'3.2.4.a'!$C$106</f>
        <v>0</v>
      </c>
      <c r="D77" s="144">
        <f>'3.2.4'!D77/'3.2.4.a'!$D$106</f>
        <v>0</v>
      </c>
      <c r="E77" s="144">
        <f>'3.2.4'!E77/'3.2.4.a'!$E$106</f>
        <v>0</v>
      </c>
      <c r="F77" s="144">
        <f>'3.2.4'!F77/'3.2.4.a'!$F$106</f>
        <v>0</v>
      </c>
      <c r="G77" s="144">
        <f>'3.2.4'!G77/'3.2.4.a'!$G$106</f>
        <v>0</v>
      </c>
      <c r="H77" s="144">
        <f>'3.2.4'!H77/'3.2.4.a'!$H$106</f>
        <v>0</v>
      </c>
      <c r="I77" s="144">
        <f>'3.2.4'!I77/'3.2.4.a'!$I$106</f>
        <v>0</v>
      </c>
      <c r="J77" s="144">
        <f>'3.2.4'!J77/'3.2.4.a'!$J$106</f>
        <v>0</v>
      </c>
      <c r="K77" s="144">
        <f>'3.2.4'!K77/'3.2.4.a'!$K$106</f>
        <v>0</v>
      </c>
      <c r="L77" s="144">
        <f>'3.2.4'!L77/'3.2.4.a'!$L$106</f>
        <v>0</v>
      </c>
      <c r="M77" s="144">
        <f>'3.2.4'!M77/'3.2.4.a'!$M$106</f>
        <v>0</v>
      </c>
      <c r="N77" s="94" t="s">
        <v>826</v>
      </c>
    </row>
    <row r="78" spans="1:14" ht="20" customHeight="1" x14ac:dyDescent="0.2">
      <c r="A78" s="35">
        <v>132</v>
      </c>
      <c r="B78" s="36" t="s">
        <v>288</v>
      </c>
      <c r="C78" s="143">
        <f>'3.2.4'!C78/'3.2.4.a'!$C$106</f>
        <v>2.503820266212231E-6</v>
      </c>
      <c r="D78" s="143">
        <f>'3.2.4'!D78/'3.2.4.a'!$D$106</f>
        <v>1.5583563249277598E-6</v>
      </c>
      <c r="E78" s="143">
        <f>'3.2.4'!E78/'3.2.4.a'!$E$106</f>
        <v>3.343183377779993E-6</v>
      </c>
      <c r="F78" s="143">
        <f>'3.2.4'!F78/'3.2.4.a'!$F$106</f>
        <v>1.1475134453530906E-5</v>
      </c>
      <c r="G78" s="143">
        <f>'3.2.4'!G78/'3.2.4.a'!$G$106</f>
        <v>2.665478338377211E-6</v>
      </c>
      <c r="H78" s="143">
        <f>'3.2.4'!H78/'3.2.4.a'!$H$106</f>
        <v>1.0227014351910766E-6</v>
      </c>
      <c r="I78" s="143">
        <f>'3.2.4'!I78/'3.2.4.a'!$I$106</f>
        <v>6.4345620296146573E-7</v>
      </c>
      <c r="J78" s="143">
        <f>'3.2.4'!J78/'3.2.4.a'!$J$106</f>
        <v>6.5638883519331041E-7</v>
      </c>
      <c r="K78" s="143">
        <f>'3.2.4'!K78/'3.2.4.a'!$K$106</f>
        <v>9.058150601194349E-6</v>
      </c>
      <c r="L78" s="143">
        <f>'3.2.4'!L78/'3.2.4.a'!$L$106</f>
        <v>3.9717289489115835E-7</v>
      </c>
      <c r="M78" s="143">
        <f>'3.2.4'!M78/'3.2.4.a'!$M$106</f>
        <v>2.1559508511084194E-5</v>
      </c>
      <c r="N78" s="264" t="s">
        <v>826</v>
      </c>
    </row>
    <row r="79" spans="1:14" ht="20" customHeight="1" x14ac:dyDescent="0.2">
      <c r="A79" s="21">
        <v>1321</v>
      </c>
      <c r="B79" s="22" t="s">
        <v>286</v>
      </c>
      <c r="C79" s="144">
        <f>'3.2.4'!C79/'3.2.4.a'!$C$106</f>
        <v>1.4350913996356521E-6</v>
      </c>
      <c r="D79" s="144">
        <f>'3.2.4'!D79/'3.2.4.a'!$D$106</f>
        <v>5.5601380546762143E-7</v>
      </c>
      <c r="E79" s="144">
        <f>'3.2.4'!E79/'3.2.4.a'!$E$106</f>
        <v>8.6974747027889253E-7</v>
      </c>
      <c r="F79" s="144">
        <f>'3.2.4'!F79/'3.2.4.a'!$F$106</f>
        <v>1.3441295448905857E-6</v>
      </c>
      <c r="G79" s="144">
        <f>'3.2.4'!G79/'3.2.4.a'!$G$106</f>
        <v>4.2661888753897117E-7</v>
      </c>
      <c r="H79" s="144">
        <f>'3.2.4'!H79/'3.2.4.a'!$H$106</f>
        <v>8.7746416942429744E-7</v>
      </c>
      <c r="I79" s="144">
        <f>'3.2.4'!I79/'3.2.4.a'!$I$106</f>
        <v>6.3625782061490488E-7</v>
      </c>
      <c r="J79" s="144">
        <f>'3.2.4'!J79/'3.2.4.a'!$J$106</f>
        <v>6.1821095777543379E-7</v>
      </c>
      <c r="K79" s="144">
        <f>'3.2.4'!K79/'3.2.4.a'!$K$106</f>
        <v>9.0367346988017502E-6</v>
      </c>
      <c r="L79" s="144">
        <f>'3.2.4'!L79/'3.2.4.a'!$L$106</f>
        <v>3.7687280818272135E-7</v>
      </c>
      <c r="M79" s="144">
        <f>'3.2.4'!M79/'3.2.4.a'!$M$106</f>
        <v>2.1513023818180235E-5</v>
      </c>
      <c r="N79" s="94" t="s">
        <v>826</v>
      </c>
    </row>
    <row r="80" spans="1:14" ht="20" customHeight="1" x14ac:dyDescent="0.2">
      <c r="A80" s="21">
        <v>1322</v>
      </c>
      <c r="B80" s="22" t="s">
        <v>287</v>
      </c>
      <c r="C80" s="144">
        <f>'3.2.4'!C80/'3.2.4.a'!$C$106</f>
        <v>1.0687288665765789E-6</v>
      </c>
      <c r="D80" s="144">
        <f>'3.2.4'!D80/'3.2.4.a'!$D$106</f>
        <v>1.0023425194601385E-6</v>
      </c>
      <c r="E80" s="144">
        <f>'3.2.4'!E80/'3.2.4.a'!$E$106</f>
        <v>2.4734359075011007E-6</v>
      </c>
      <c r="F80" s="144">
        <f>'3.2.4'!F80/'3.2.4.a'!$F$106</f>
        <v>1.0131004908640321E-5</v>
      </c>
      <c r="G80" s="144">
        <f>'3.2.4'!G80/'3.2.4.a'!$G$106</f>
        <v>2.2388594508382398E-6</v>
      </c>
      <c r="H80" s="144">
        <f>'3.2.4'!H80/'3.2.4.a'!$H$106</f>
        <v>1.4523726576677925E-7</v>
      </c>
      <c r="I80" s="144">
        <f>'3.2.4'!I80/'3.2.4.a'!$I$106</f>
        <v>7.1983823465609069E-9</v>
      </c>
      <c r="J80" s="144">
        <f>'3.2.4'!J80/'3.2.4.a'!$J$106</f>
        <v>3.8177877417876568E-8</v>
      </c>
      <c r="K80" s="144">
        <f>'3.2.4'!K80/'3.2.4.a'!$K$106</f>
        <v>2.1415902392598891E-8</v>
      </c>
      <c r="L80" s="144">
        <f>'3.2.4'!L80/'3.2.4.a'!$L$106</f>
        <v>2.0300086708437026E-8</v>
      </c>
      <c r="M80" s="144">
        <f>'3.2.4'!M80/'3.2.4.a'!$M$106</f>
        <v>4.6484692903959295E-8</v>
      </c>
      <c r="N80" s="94" t="s">
        <v>826</v>
      </c>
    </row>
    <row r="81" spans="1:14" ht="20" customHeight="1" x14ac:dyDescent="0.2">
      <c r="A81" s="35">
        <v>133</v>
      </c>
      <c r="B81" s="36" t="s">
        <v>289</v>
      </c>
      <c r="C81" s="143">
        <f>'3.2.4'!C81/'3.2.4.a'!$C$106</f>
        <v>5.6491569289388685E-2</v>
      </c>
      <c r="D81" s="143">
        <f>'3.2.4'!D81/'3.2.4.a'!$D$106</f>
        <v>5.7154825150608213E-2</v>
      </c>
      <c r="E81" s="143">
        <f>'3.2.4'!E81/'3.2.4.a'!$E$106</f>
        <v>5.873885737834781E-2</v>
      </c>
      <c r="F81" s="143">
        <f>'3.2.4'!F81/'3.2.4.a'!$F$106</f>
        <v>5.6061995619599542E-2</v>
      </c>
      <c r="G81" s="143">
        <f>'3.2.4'!G81/'3.2.4.a'!$G$106</f>
        <v>5.7138263480576788E-2</v>
      </c>
      <c r="H81" s="143">
        <f>'3.2.4'!H81/'3.2.4.a'!$H$106</f>
        <v>5.732976441799386E-2</v>
      </c>
      <c r="I81" s="143">
        <f>'3.2.4'!I81/'3.2.4.a'!$I$106</f>
        <v>6.0120361132484916E-2</v>
      </c>
      <c r="J81" s="143">
        <f>'3.2.4'!J81/'3.2.4.a'!$J$106</f>
        <v>5.8537180652334056E-2</v>
      </c>
      <c r="K81" s="143">
        <f>'3.2.4'!K81/'3.2.4.a'!$K$106</f>
        <v>6.0211324062151607E-2</v>
      </c>
      <c r="L81" s="143">
        <f>'3.2.4'!L81/'3.2.4.a'!$L$106</f>
        <v>6.1070734777442737E-2</v>
      </c>
      <c r="M81" s="143">
        <f>'3.2.4'!M81/'3.2.4.a'!$M$106</f>
        <v>6.967245655882745E-2</v>
      </c>
      <c r="N81" s="143">
        <f>'3.2.4'!N81/'3.2.4.a'!$N$106</f>
        <v>6.7050274571093763E-2</v>
      </c>
    </row>
    <row r="82" spans="1:14" ht="20" customHeight="1" x14ac:dyDescent="0.2">
      <c r="A82" s="21">
        <v>1331</v>
      </c>
      <c r="B82" s="22" t="s">
        <v>286</v>
      </c>
      <c r="C82" s="144">
        <f>'3.2.4'!C82/'3.2.4.a'!$C$106</f>
        <v>5.321584667683895E-2</v>
      </c>
      <c r="D82" s="144">
        <f>'3.2.4'!D82/'3.2.4.a'!$D$106</f>
        <v>5.4825655331289115E-2</v>
      </c>
      <c r="E82" s="144">
        <f>'3.2.4'!E82/'3.2.4.a'!$E$106</f>
        <v>5.5172407236449297E-2</v>
      </c>
      <c r="F82" s="144">
        <f>'3.2.4'!F82/'3.2.4.a'!$F$106</f>
        <v>5.4149353512212138E-2</v>
      </c>
      <c r="G82" s="144">
        <f>'3.2.4'!G82/'3.2.4.a'!$G$106</f>
        <v>5.460201596505504E-2</v>
      </c>
      <c r="H82" s="144">
        <f>'3.2.4'!H82/'3.2.4.a'!$H$106</f>
        <v>5.5216697434493395E-2</v>
      </c>
      <c r="I82" s="144">
        <f>'3.2.4'!I82/'3.2.4.a'!$I$106</f>
        <v>5.7660425055981727E-2</v>
      </c>
      <c r="J82" s="144">
        <f>'3.2.4'!J82/'3.2.4.a'!$J$106</f>
        <v>5.7047319985311942E-2</v>
      </c>
      <c r="K82" s="144">
        <f>'3.2.4'!K82/'3.2.4.a'!$K$106</f>
        <v>5.8091283741686171E-2</v>
      </c>
      <c r="L82" s="144">
        <f>'3.2.4'!L82/'3.2.4.a'!$L$106</f>
        <v>5.956556431877414E-2</v>
      </c>
      <c r="M82" s="144">
        <f>'3.2.4'!M82/'3.2.4.a'!$M$106</f>
        <v>6.7376529329015694E-2</v>
      </c>
      <c r="N82" s="94" t="s">
        <v>826</v>
      </c>
    </row>
    <row r="83" spans="1:14" ht="20" customHeight="1" x14ac:dyDescent="0.2">
      <c r="A83" s="21">
        <v>1332</v>
      </c>
      <c r="B83" s="22" t="s">
        <v>287</v>
      </c>
      <c r="C83" s="144">
        <f>'3.2.4'!C83/'3.2.4.a'!$C$106</f>
        <v>3.2757226125497275E-3</v>
      </c>
      <c r="D83" s="144">
        <f>'3.2.4'!D83/'3.2.4.a'!$D$106</f>
        <v>2.3291698193191042E-3</v>
      </c>
      <c r="E83" s="144">
        <f>'3.2.4'!E83/'3.2.4.a'!$E$106</f>
        <v>3.5664501418985048E-3</v>
      </c>
      <c r="F83" s="144">
        <f>'3.2.4'!F83/'3.2.4.a'!$F$106</f>
        <v>1.9126421073874075E-3</v>
      </c>
      <c r="G83" s="144">
        <f>'3.2.4'!G83/'3.2.4.a'!$G$106</f>
        <v>2.5362475155217543E-3</v>
      </c>
      <c r="H83" s="144">
        <f>'3.2.4'!H83/'3.2.4.a'!$H$106</f>
        <v>2.1130669835004588E-3</v>
      </c>
      <c r="I83" s="144">
        <f>'3.2.4'!I83/'3.2.4.a'!$I$106</f>
        <v>2.4599360765031881E-3</v>
      </c>
      <c r="J83" s="144">
        <f>'3.2.4'!J83/'3.2.4.a'!$J$106</f>
        <v>1.4898606670221092E-3</v>
      </c>
      <c r="K83" s="144">
        <f>'3.2.4'!K83/'3.2.4.a'!$K$106</f>
        <v>2.1200403204654304E-3</v>
      </c>
      <c r="L83" s="144">
        <f>'3.2.4'!L83/'3.2.4.a'!$L$106</f>
        <v>1.5051704586685943E-3</v>
      </c>
      <c r="M83" s="144">
        <f>'3.2.4'!M83/'3.2.4.a'!$M$106</f>
        <v>2.295927229811757E-3</v>
      </c>
      <c r="N83" s="94" t="s">
        <v>826</v>
      </c>
    </row>
    <row r="84" spans="1:14" s="41" customFormat="1" ht="20" customHeight="1" x14ac:dyDescent="0.2">
      <c r="A84" s="32">
        <v>14</v>
      </c>
      <c r="B84" s="33" t="s">
        <v>247</v>
      </c>
      <c r="C84" s="207">
        <f>'3.2.4'!C84/'3.2.4.a'!$C$106</f>
        <v>5.7297681087334117E-3</v>
      </c>
      <c r="D84" s="207">
        <f>'3.2.4'!D84/'3.2.4.a'!$D$106</f>
        <v>5.8901326115000218E-3</v>
      </c>
      <c r="E84" s="207">
        <f>'3.2.4'!E84/'3.2.4.a'!$E$106</f>
        <v>5.8464416496246717E-3</v>
      </c>
      <c r="F84" s="207">
        <f>'3.2.4'!F84/'3.2.4.a'!$F$106</f>
        <v>4.9403939507725557E-3</v>
      </c>
      <c r="G84" s="207">
        <f>'3.2.4'!G84/'3.2.4.a'!$G$106</f>
        <v>5.7517805847596658E-3</v>
      </c>
      <c r="H84" s="207">
        <f>'3.2.4'!H84/'3.2.4.a'!$H$106</f>
        <v>6.8494691221208919E-3</v>
      </c>
      <c r="I84" s="207">
        <f>'3.2.4'!I84/'3.2.4.a'!$I$106</f>
        <v>7.0740081422373665E-3</v>
      </c>
      <c r="J84" s="207">
        <f>'3.2.4'!J84/'3.2.4.a'!$J$106</f>
        <v>6.5088458594561287E-3</v>
      </c>
      <c r="K84" s="207">
        <f>'3.2.4'!K84/'3.2.4.a'!$K$106</f>
        <v>6.046725518342227E-3</v>
      </c>
      <c r="L84" s="207">
        <f>'3.2.4'!L84/'3.2.4.a'!$L$106</f>
        <v>7.6299197268021902E-3</v>
      </c>
      <c r="M84" s="207">
        <f>'3.2.4'!M84/'3.2.4.a'!$M$106</f>
        <v>6.0420222021635127E-3</v>
      </c>
      <c r="N84" s="207">
        <f>'3.2.4'!N84/'3.2.4.a'!$N$106</f>
        <v>6.7462536791490519E-3</v>
      </c>
    </row>
    <row r="85" spans="1:14" ht="20" customHeight="1" x14ac:dyDescent="0.2">
      <c r="A85" s="35">
        <v>141</v>
      </c>
      <c r="B85" s="36" t="s">
        <v>290</v>
      </c>
      <c r="C85" s="143">
        <f>'3.2.4'!C85/'3.2.4.a'!$C$106</f>
        <v>1.89083476148958E-3</v>
      </c>
      <c r="D85" s="143">
        <f>'3.2.4'!D85/'3.2.4.a'!$D$106</f>
        <v>2.2973757146314009E-3</v>
      </c>
      <c r="E85" s="143">
        <f>'3.2.4'!E85/'3.2.4.a'!$E$106</f>
        <v>2.9400425443698126E-3</v>
      </c>
      <c r="F85" s="143">
        <f>'3.2.4'!F85/'3.2.4.a'!$F$106</f>
        <v>1.4930281502279139E-3</v>
      </c>
      <c r="G85" s="143">
        <f>'3.2.4'!G85/'3.2.4.a'!$G$106</f>
        <v>2.2976104319830937E-3</v>
      </c>
      <c r="H85" s="143">
        <f>'3.2.4'!H85/'3.2.4.a'!$H$106</f>
        <v>2.7481444916438876E-3</v>
      </c>
      <c r="I85" s="143">
        <f>'3.2.4'!I85/'3.2.4.a'!$I$106</f>
        <v>3.1080045287788399E-3</v>
      </c>
      <c r="J85" s="143">
        <f>'3.2.4'!J85/'3.2.4.a'!$J$106</f>
        <v>2.6847575348551002E-3</v>
      </c>
      <c r="K85" s="143">
        <f>'3.2.4'!K85/'3.2.4.a'!$K$106</f>
        <v>2.1119677920690082E-3</v>
      </c>
      <c r="L85" s="143">
        <f>'3.2.4'!L85/'3.2.4.a'!$L$106</f>
        <v>2.6029584807103828E-3</v>
      </c>
      <c r="M85" s="143">
        <f>'3.2.4'!M85/'3.2.4.a'!$M$106</f>
        <v>1.9084637458489893E-3</v>
      </c>
      <c r="N85" s="264" t="s">
        <v>826</v>
      </c>
    </row>
    <row r="86" spans="1:14" ht="20" customHeight="1" x14ac:dyDescent="0.2">
      <c r="A86" s="21">
        <v>1411</v>
      </c>
      <c r="B86" s="22" t="s">
        <v>828</v>
      </c>
      <c r="C86" s="144">
        <f>'3.2.4'!C86/'3.2.4.a'!$C$106</f>
        <v>1.7061917260252398E-3</v>
      </c>
      <c r="D86" s="144">
        <f>'3.2.4'!D86/'3.2.4.a'!$D$106</f>
        <v>2.0809426599414766E-3</v>
      </c>
      <c r="E86" s="144">
        <f>'3.2.4'!E86/'3.2.4.a'!$E$106</f>
        <v>2.6366838637855261E-3</v>
      </c>
      <c r="F86" s="144">
        <f>'3.2.4'!F86/'3.2.4.a'!$F$106</f>
        <v>1.2435247154757307E-3</v>
      </c>
      <c r="G86" s="144">
        <f>'3.2.4'!G86/'3.2.4.a'!$G$106</f>
        <v>2.0183145939411508E-3</v>
      </c>
      <c r="H86" s="144">
        <f>'3.2.4'!H86/'3.2.4.a'!$H$106</f>
        <v>2.3187012714444379E-3</v>
      </c>
      <c r="I86" s="144">
        <f>'3.2.4'!I86/'3.2.4.a'!$I$106</f>
        <v>2.8110491684164535E-3</v>
      </c>
      <c r="J86" s="144">
        <f>'3.2.4'!J86/'3.2.4.a'!$J$106</f>
        <v>2.3135750641676972E-3</v>
      </c>
      <c r="K86" s="144">
        <f>'3.2.4'!K86/'3.2.4.a'!$K$106</f>
        <v>1.8482519311561567E-3</v>
      </c>
      <c r="L86" s="144">
        <f>'3.2.4'!L86/'3.2.4.a'!$L$106</f>
        <v>2.1933421116041921E-3</v>
      </c>
      <c r="M86" s="144">
        <f>'3.2.4'!M86/'3.2.4.a'!$M$106</f>
        <v>1.4333599451843862E-3</v>
      </c>
      <c r="N86" s="144">
        <f>'3.2.4'!N86/'3.2.4.a'!$N$106</f>
        <v>1.3874907938945713E-3</v>
      </c>
    </row>
    <row r="87" spans="1:14" ht="20" customHeight="1" x14ac:dyDescent="0.2">
      <c r="A87" s="21">
        <v>14111</v>
      </c>
      <c r="B87" s="22" t="s">
        <v>291</v>
      </c>
      <c r="C87" s="144">
        <f>'3.2.4'!C87/'3.2.4.a'!$C$106</f>
        <v>0</v>
      </c>
      <c r="D87" s="144">
        <f>'3.2.4'!D87/'3.2.4.a'!$D$106</f>
        <v>0</v>
      </c>
      <c r="E87" s="144">
        <f>'3.2.4'!E87/'3.2.4.a'!$E$106</f>
        <v>0</v>
      </c>
      <c r="F87" s="144">
        <f>'3.2.4'!F87/'3.2.4.a'!$F$106</f>
        <v>0</v>
      </c>
      <c r="G87" s="144">
        <f>'3.2.4'!G87/'3.2.4.a'!$G$106</f>
        <v>0</v>
      </c>
      <c r="H87" s="144">
        <f>'3.2.4'!H87/'3.2.4.a'!$H$106</f>
        <v>0</v>
      </c>
      <c r="I87" s="144">
        <f>'3.2.4'!I87/'3.2.4.a'!$I$106</f>
        <v>0</v>
      </c>
      <c r="J87" s="144">
        <f>'3.2.4'!J87/'3.2.4.a'!$J$106</f>
        <v>0</v>
      </c>
      <c r="K87" s="144">
        <f>'3.2.4'!K87/'3.2.4.a'!$K$106</f>
        <v>0</v>
      </c>
      <c r="L87" s="144">
        <f>'3.2.4'!L87/'3.2.4.a'!$L$106</f>
        <v>0</v>
      </c>
      <c r="M87" s="144">
        <f>'3.2.4'!M87/'3.2.4.a'!$M$106</f>
        <v>0</v>
      </c>
      <c r="N87" s="144">
        <f>'3.2.4'!N87/'3.2.4.a'!$N$106</f>
        <v>0</v>
      </c>
    </row>
    <row r="88" spans="1:14" ht="20" customHeight="1" x14ac:dyDescent="0.2">
      <c r="A88" s="21">
        <v>14112</v>
      </c>
      <c r="B88" s="22" t="s">
        <v>292</v>
      </c>
      <c r="C88" s="144">
        <f>'3.2.4'!C88/'3.2.4.a'!$C$106</f>
        <v>1.7061917260252398E-3</v>
      </c>
      <c r="D88" s="144">
        <f>'3.2.4'!D88/'3.2.4.a'!$D$106</f>
        <v>2.0809426599414766E-3</v>
      </c>
      <c r="E88" s="144">
        <f>'3.2.4'!E88/'3.2.4.a'!$E$106</f>
        <v>2.6366838637855261E-3</v>
      </c>
      <c r="F88" s="144">
        <f>'3.2.4'!F88/'3.2.4.a'!$F$106</f>
        <v>1.2435247154757307E-3</v>
      </c>
      <c r="G88" s="144">
        <f>'3.2.4'!G88/'3.2.4.a'!$G$106</f>
        <v>2.0183145939411508E-3</v>
      </c>
      <c r="H88" s="144">
        <f>'3.2.4'!H88/'3.2.4.a'!$H$106</f>
        <v>2.3187012714444379E-3</v>
      </c>
      <c r="I88" s="144">
        <f>'3.2.4'!I88/'3.2.4.a'!$I$106</f>
        <v>2.8110491684164535E-3</v>
      </c>
      <c r="J88" s="144">
        <f>'3.2.4'!J88/'3.2.4.a'!$J$106</f>
        <v>2.3135750641676972E-3</v>
      </c>
      <c r="K88" s="144">
        <f>'3.2.4'!K88/'3.2.4.a'!$K$106</f>
        <v>1.8482519311561567E-3</v>
      </c>
      <c r="L88" s="144">
        <f>'3.2.4'!L88/'3.2.4.a'!$L$106</f>
        <v>2.1933421116041921E-3</v>
      </c>
      <c r="M88" s="144">
        <f>'3.2.4'!M88/'3.2.4.a'!$M$106</f>
        <v>1.4333599451843862E-3</v>
      </c>
      <c r="N88" s="144">
        <f>'3.2.4'!N88/'3.2.4.a'!$N$106</f>
        <v>1.3874907938945713E-3</v>
      </c>
    </row>
    <row r="89" spans="1:14" ht="20" customHeight="1" x14ac:dyDescent="0.2">
      <c r="A89" s="21">
        <v>14113</v>
      </c>
      <c r="B89" s="22" t="s">
        <v>293</v>
      </c>
      <c r="C89" s="144">
        <f>'3.2.4'!C89/'3.2.4.a'!$C$106</f>
        <v>0</v>
      </c>
      <c r="D89" s="144">
        <f>'3.2.4'!D89/'3.2.4.a'!$D$106</f>
        <v>0</v>
      </c>
      <c r="E89" s="144">
        <f>'3.2.4'!E89/'3.2.4.a'!$E$106</f>
        <v>0</v>
      </c>
      <c r="F89" s="144">
        <f>'3.2.4'!F89/'3.2.4.a'!$F$106</f>
        <v>0</v>
      </c>
      <c r="G89" s="144">
        <f>'3.2.4'!G89/'3.2.4.a'!$G$106</f>
        <v>0</v>
      </c>
      <c r="H89" s="144">
        <f>'3.2.4'!H89/'3.2.4.a'!$H$106</f>
        <v>0</v>
      </c>
      <c r="I89" s="144">
        <f>'3.2.4'!I89/'3.2.4.a'!$I$106</f>
        <v>0</v>
      </c>
      <c r="J89" s="144">
        <f>'3.2.4'!J89/'3.2.4.a'!$J$106</f>
        <v>0</v>
      </c>
      <c r="K89" s="144">
        <f>'3.2.4'!K89/'3.2.4.a'!$K$106</f>
        <v>0</v>
      </c>
      <c r="L89" s="144">
        <f>'3.2.4'!L89/'3.2.4.a'!$L$106</f>
        <v>0</v>
      </c>
      <c r="M89" s="144">
        <f>'3.2.4'!M89/'3.2.4.a'!$M$106</f>
        <v>0</v>
      </c>
      <c r="N89" s="144">
        <f>'3.2.4'!N89/'3.2.4.a'!$N$106</f>
        <v>0</v>
      </c>
    </row>
    <row r="90" spans="1:14" ht="20" customHeight="1" x14ac:dyDescent="0.2">
      <c r="A90" s="21">
        <v>1412</v>
      </c>
      <c r="B90" s="22" t="s">
        <v>294</v>
      </c>
      <c r="C90" s="144">
        <f>'3.2.4'!C90/'3.2.4.a'!$C$106</f>
        <v>1.1011552629323799E-5</v>
      </c>
      <c r="D90" s="144">
        <f>'3.2.4'!D90/'3.2.4.a'!$D$106</f>
        <v>1.197668658037621E-5</v>
      </c>
      <c r="E90" s="144">
        <f>'3.2.4'!E90/'3.2.4.a'!$E$106</f>
        <v>1.2030424405370155E-5</v>
      </c>
      <c r="F90" s="144">
        <f>'3.2.4'!F90/'3.2.4.a'!$F$106</f>
        <v>6.1289326094006346E-6</v>
      </c>
      <c r="G90" s="144">
        <f>'3.2.4'!G90/'3.2.4.a'!$G$106</f>
        <v>7.3117690349791745E-6</v>
      </c>
      <c r="H90" s="144">
        <f>'3.2.4'!H90/'3.2.4.a'!$H$106</f>
        <v>1.5931120381694681E-5</v>
      </c>
      <c r="I90" s="144">
        <f>'3.2.4'!I90/'3.2.4.a'!$I$106</f>
        <v>1.5355737544757589E-5</v>
      </c>
      <c r="J90" s="144">
        <f>'3.2.4'!J90/'3.2.4.a'!$J$106</f>
        <v>1.1788150664515082E-5</v>
      </c>
      <c r="K90" s="144">
        <f>'3.2.4'!K90/'3.2.4.a'!$K$106</f>
        <v>2.0814061741475506E-5</v>
      </c>
      <c r="L90" s="144">
        <f>'3.2.4'!L90/'3.2.4.a'!$L$106</f>
        <v>2.0329222570286005E-5</v>
      </c>
      <c r="M90" s="144">
        <f>'3.2.4'!M90/'3.2.4.a'!$M$106</f>
        <v>3.1429701991867549E-5</v>
      </c>
      <c r="N90" s="94" t="s">
        <v>826</v>
      </c>
    </row>
    <row r="91" spans="1:14" ht="20" customHeight="1" x14ac:dyDescent="0.2">
      <c r="A91" s="21">
        <v>1413</v>
      </c>
      <c r="B91" s="22" t="s">
        <v>295</v>
      </c>
      <c r="C91" s="144">
        <f>'3.2.4'!C91/'3.2.4.a'!$C$106</f>
        <v>0</v>
      </c>
      <c r="D91" s="144">
        <f>'3.2.4'!D91/'3.2.4.a'!$D$106</f>
        <v>0</v>
      </c>
      <c r="E91" s="144">
        <f>'3.2.4'!E91/'3.2.4.a'!$E$106</f>
        <v>0</v>
      </c>
      <c r="F91" s="144">
        <f>'3.2.4'!F91/'3.2.4.a'!$F$106</f>
        <v>0</v>
      </c>
      <c r="G91" s="144">
        <f>'3.2.4'!G91/'3.2.4.a'!$G$106</f>
        <v>0</v>
      </c>
      <c r="H91" s="144">
        <f>'3.2.4'!H91/'3.2.4.a'!$H$106</f>
        <v>0</v>
      </c>
      <c r="I91" s="144">
        <f>'3.2.4'!I91/'3.2.4.a'!$I$106</f>
        <v>0</v>
      </c>
      <c r="J91" s="144">
        <f>'3.2.4'!J91/'3.2.4.a'!$J$106</f>
        <v>0</v>
      </c>
      <c r="K91" s="144">
        <f>'3.2.4'!K91/'3.2.4.a'!$K$106</f>
        <v>0</v>
      </c>
      <c r="L91" s="144">
        <f>'3.2.4'!L91/'3.2.4.a'!$L$106</f>
        <v>0</v>
      </c>
      <c r="M91" s="144">
        <f>'3.2.4'!M91/'3.2.4.a'!$M$106</f>
        <v>0</v>
      </c>
      <c r="N91" s="94" t="s">
        <v>826</v>
      </c>
    </row>
    <row r="92" spans="1:14" ht="20" customHeight="1" x14ac:dyDescent="0.2">
      <c r="A92" s="21">
        <v>1414</v>
      </c>
      <c r="B92" s="22" t="s">
        <v>296</v>
      </c>
      <c r="C92" s="144">
        <f>'3.2.4'!C92/'3.2.4.a'!$C$106</f>
        <v>0</v>
      </c>
      <c r="D92" s="144">
        <f>'3.2.4'!D92/'3.2.4.a'!$D$106</f>
        <v>0</v>
      </c>
      <c r="E92" s="144">
        <f>'3.2.4'!E92/'3.2.4.a'!$E$106</f>
        <v>0</v>
      </c>
      <c r="F92" s="144">
        <f>'3.2.4'!F92/'3.2.4.a'!$F$106</f>
        <v>0</v>
      </c>
      <c r="G92" s="144">
        <f>'3.2.4'!G92/'3.2.4.a'!$G$106</f>
        <v>0</v>
      </c>
      <c r="H92" s="144">
        <f>'3.2.4'!H92/'3.2.4.a'!$H$106</f>
        <v>0</v>
      </c>
      <c r="I92" s="144">
        <f>'3.2.4'!I92/'3.2.4.a'!$I$106</f>
        <v>0</v>
      </c>
      <c r="J92" s="144">
        <f>'3.2.4'!J92/'3.2.4.a'!$J$106</f>
        <v>0</v>
      </c>
      <c r="K92" s="144">
        <f>'3.2.4'!K92/'3.2.4.a'!$K$106</f>
        <v>0</v>
      </c>
      <c r="L92" s="144">
        <f>'3.2.4'!L92/'3.2.4.a'!$L$106</f>
        <v>0</v>
      </c>
      <c r="M92" s="144">
        <f>'3.2.4'!M92/'3.2.4.a'!$M$106</f>
        <v>0</v>
      </c>
      <c r="N92" s="94" t="s">
        <v>826</v>
      </c>
    </row>
    <row r="93" spans="1:14" ht="20" customHeight="1" x14ac:dyDescent="0.2">
      <c r="A93" s="21">
        <v>1415</v>
      </c>
      <c r="B93" s="22" t="s">
        <v>466</v>
      </c>
      <c r="C93" s="144">
        <f>'3.2.4'!C93/'3.2.4.a'!$C$106</f>
        <v>1.736314828350164E-4</v>
      </c>
      <c r="D93" s="144">
        <f>'3.2.4'!D93/'3.2.4.a'!$D$106</f>
        <v>2.0445636810954802E-4</v>
      </c>
      <c r="E93" s="144">
        <f>'3.2.4'!E93/'3.2.4.a'!$E$106</f>
        <v>2.913282561789165E-4</v>
      </c>
      <c r="F93" s="144">
        <f>'3.2.4'!F93/'3.2.4.a'!$F$106</f>
        <v>2.4337450214278255E-4</v>
      </c>
      <c r="G93" s="144">
        <f>'3.2.4'!G93/'3.2.4.a'!$G$106</f>
        <v>2.7198406900696373E-4</v>
      </c>
      <c r="H93" s="144">
        <f>'3.2.4'!H93/'3.2.4.a'!$H$106</f>
        <v>4.1351209981775529E-4</v>
      </c>
      <c r="I93" s="144">
        <f>'3.2.4'!I93/'3.2.4.a'!$I$106</f>
        <v>2.815996228176289E-4</v>
      </c>
      <c r="J93" s="144">
        <f>'3.2.4'!J93/'3.2.4.a'!$J$106</f>
        <v>3.5939432002288734E-4</v>
      </c>
      <c r="K93" s="144">
        <f>'3.2.4'!K93/'3.2.4.a'!$K$106</f>
        <v>2.429017991713759E-4</v>
      </c>
      <c r="L93" s="144">
        <f>'3.2.4'!L93/'3.2.4.a'!$L$106</f>
        <v>3.892871465359052E-4</v>
      </c>
      <c r="M93" s="144">
        <f>'3.2.4'!M93/'3.2.4.a'!$M$106</f>
        <v>4.4367409867273553E-4</v>
      </c>
      <c r="N93" s="94" t="s">
        <v>826</v>
      </c>
    </row>
    <row r="94" spans="1:14" ht="20" customHeight="1" x14ac:dyDescent="0.2">
      <c r="A94" s="21">
        <v>1416</v>
      </c>
      <c r="B94" s="22" t="s">
        <v>297</v>
      </c>
      <c r="C94" s="144">
        <f>'3.2.4'!C94/'3.2.4.a'!$C$106</f>
        <v>0</v>
      </c>
      <c r="D94" s="144">
        <f>'3.2.4'!D94/'3.2.4.a'!$D$106</f>
        <v>0</v>
      </c>
      <c r="E94" s="144">
        <f>'3.2.4'!E94/'3.2.4.a'!$E$106</f>
        <v>0</v>
      </c>
      <c r="F94" s="144">
        <f>'3.2.4'!F94/'3.2.4.a'!$F$106</f>
        <v>0</v>
      </c>
      <c r="G94" s="144">
        <f>'3.2.4'!G94/'3.2.4.a'!$G$106</f>
        <v>0</v>
      </c>
      <c r="H94" s="144">
        <f>'3.2.4'!H94/'3.2.4.a'!$H$106</f>
        <v>0</v>
      </c>
      <c r="I94" s="144">
        <f>'3.2.4'!I94/'3.2.4.a'!$I$106</f>
        <v>0</v>
      </c>
      <c r="J94" s="144">
        <f>'3.2.4'!J94/'3.2.4.a'!$J$106</f>
        <v>0</v>
      </c>
      <c r="K94" s="144">
        <f>'3.2.4'!K94/'3.2.4.a'!$K$106</f>
        <v>0</v>
      </c>
      <c r="L94" s="144">
        <f>'3.2.4'!L94/'3.2.4.a'!$L$106</f>
        <v>0</v>
      </c>
      <c r="M94" s="144">
        <f>'3.2.4'!M94/'3.2.4.a'!$M$106</f>
        <v>0</v>
      </c>
      <c r="N94" s="94" t="s">
        <v>826</v>
      </c>
    </row>
    <row r="95" spans="1:14" ht="20" customHeight="1" x14ac:dyDescent="0.2">
      <c r="A95" s="35">
        <v>142</v>
      </c>
      <c r="B95" s="36" t="s">
        <v>298</v>
      </c>
      <c r="C95" s="143">
        <f>'3.2.4'!C95/'3.2.4.a'!$C$106</f>
        <v>2.6557416586880673E-3</v>
      </c>
      <c r="D95" s="143">
        <f>'3.2.4'!D95/'3.2.4.a'!$D$106</f>
        <v>2.556172507004201E-3</v>
      </c>
      <c r="E95" s="143">
        <f>'3.2.4'!E95/'3.2.4.a'!$E$106</f>
        <v>1.8835803050175344E-3</v>
      </c>
      <c r="F95" s="143">
        <f>'3.2.4'!F95/'3.2.4.a'!$F$106</f>
        <v>2.3703019572482208E-3</v>
      </c>
      <c r="G95" s="143">
        <f>'3.2.4'!G95/'3.2.4.a'!$G$106</f>
        <v>2.3194421842667782E-3</v>
      </c>
      <c r="H95" s="143">
        <f>'3.2.4'!H95/'3.2.4.a'!$H$106</f>
        <v>2.4058909963903287E-3</v>
      </c>
      <c r="I95" s="143">
        <f>'3.2.4'!I95/'3.2.4.a'!$I$106</f>
        <v>2.5554248182447772E-3</v>
      </c>
      <c r="J95" s="143">
        <f>'3.2.4'!J95/'3.2.4.a'!$J$106</f>
        <v>2.5460306480670266E-3</v>
      </c>
      <c r="K95" s="143">
        <f>'3.2.4'!K95/'3.2.4.a'!$K$106</f>
        <v>2.6724146581604802E-3</v>
      </c>
      <c r="L95" s="143">
        <f>'3.2.4'!L95/'3.2.4.a'!$L$106</f>
        <v>2.8460554066307227E-3</v>
      </c>
      <c r="M95" s="143">
        <f>'3.2.4'!M95/'3.2.4.a'!$M$106</f>
        <v>2.6622866357349914E-3</v>
      </c>
      <c r="N95" s="264" t="s">
        <v>826</v>
      </c>
    </row>
    <row r="96" spans="1:14" ht="20" customHeight="1" x14ac:dyDescent="0.2">
      <c r="A96" s="21">
        <v>1421</v>
      </c>
      <c r="B96" s="22" t="s">
        <v>299</v>
      </c>
      <c r="C96" s="144">
        <f>'3.2.4'!C96/'3.2.4.a'!$C$106</f>
        <v>0</v>
      </c>
      <c r="D96" s="144">
        <f>'3.2.4'!D96/'3.2.4.a'!$D$106</f>
        <v>0</v>
      </c>
      <c r="E96" s="144">
        <f>'3.2.4'!E96/'3.2.4.a'!$E$106</f>
        <v>0</v>
      </c>
      <c r="F96" s="144">
        <f>'3.2.4'!F96/'3.2.4.a'!$F$106</f>
        <v>0</v>
      </c>
      <c r="G96" s="144">
        <f>'3.2.4'!G96/'3.2.4.a'!$G$106</f>
        <v>0</v>
      </c>
      <c r="H96" s="144">
        <f>'3.2.4'!H96/'3.2.4.a'!$H$106</f>
        <v>0</v>
      </c>
      <c r="I96" s="144">
        <f>'3.2.4'!I96/'3.2.4.a'!$I$106</f>
        <v>0</v>
      </c>
      <c r="J96" s="144">
        <f>'3.2.4'!J96/'3.2.4.a'!$J$106</f>
        <v>0</v>
      </c>
      <c r="K96" s="144">
        <f>'3.2.4'!K96/'3.2.4.a'!$K$106</f>
        <v>0</v>
      </c>
      <c r="L96" s="144">
        <f>'3.2.4'!L96/'3.2.4.a'!$L$106</f>
        <v>0</v>
      </c>
      <c r="M96" s="144">
        <f>'3.2.4'!M96/'3.2.4.a'!$M$106</f>
        <v>0</v>
      </c>
      <c r="N96" s="94" t="s">
        <v>826</v>
      </c>
    </row>
    <row r="97" spans="1:14" ht="20" customHeight="1" x14ac:dyDescent="0.2">
      <c r="A97" s="21">
        <v>1422</v>
      </c>
      <c r="B97" s="22" t="s">
        <v>300</v>
      </c>
      <c r="C97" s="144">
        <f>'3.2.4'!C97/'3.2.4.a'!$C$106</f>
        <v>6.8885731706588816E-4</v>
      </c>
      <c r="D97" s="144">
        <f>'3.2.4'!D97/'3.2.4.a'!$D$106</f>
        <v>6.7499542073181219E-4</v>
      </c>
      <c r="E97" s="144">
        <f>'3.2.4'!E97/'3.2.4.a'!$E$106</f>
        <v>6.7535774471900783E-4</v>
      </c>
      <c r="F97" s="144">
        <f>'3.2.4'!F97/'3.2.4.a'!$F$106</f>
        <v>6.7372935539726302E-4</v>
      </c>
      <c r="G97" s="144">
        <f>'3.2.4'!G97/'3.2.4.a'!$G$106</f>
        <v>6.9377943546281831E-4</v>
      </c>
      <c r="H97" s="144">
        <f>'3.2.4'!H97/'3.2.4.a'!$H$106</f>
        <v>7.3359382650490753E-4</v>
      </c>
      <c r="I97" s="144">
        <f>'3.2.4'!I97/'3.2.4.a'!$I$106</f>
        <v>7.7504489386691681E-4</v>
      </c>
      <c r="J97" s="144">
        <f>'3.2.4'!J97/'3.2.4.a'!$J$106</f>
        <v>8.2690368728662088E-4</v>
      </c>
      <c r="K97" s="144">
        <f>'3.2.4'!K97/'3.2.4.a'!$K$106</f>
        <v>9.4418748700553993E-4</v>
      </c>
      <c r="L97" s="144">
        <f>'3.2.4'!L97/'3.2.4.a'!$L$106</f>
        <v>9.8520420526934487E-4</v>
      </c>
      <c r="M97" s="144">
        <f>'3.2.4'!M97/'3.2.4.a'!$M$106</f>
        <v>9.4964466323683798E-4</v>
      </c>
      <c r="N97" s="94" t="s">
        <v>826</v>
      </c>
    </row>
    <row r="98" spans="1:14" ht="20" customHeight="1" x14ac:dyDescent="0.2">
      <c r="A98" s="21">
        <v>1423</v>
      </c>
      <c r="B98" s="22" t="s">
        <v>301</v>
      </c>
      <c r="C98" s="144">
        <f>'3.2.4'!C98/'3.2.4.a'!$C$106</f>
        <v>1.9668843416221792E-3</v>
      </c>
      <c r="D98" s="144">
        <f>'3.2.4'!D98/'3.2.4.a'!$D$106</f>
        <v>1.8811770862723887E-3</v>
      </c>
      <c r="E98" s="144">
        <f>'3.2.4'!E98/'3.2.4.a'!$E$106</f>
        <v>1.2082225602985264E-3</v>
      </c>
      <c r="F98" s="144">
        <f>'3.2.4'!F98/'3.2.4.a'!$F$106</f>
        <v>1.6965726018509577E-3</v>
      </c>
      <c r="G98" s="144">
        <f>'3.2.4'!G98/'3.2.4.a'!$G$106</f>
        <v>1.62566274880396E-3</v>
      </c>
      <c r="H98" s="144">
        <f>'3.2.4'!H98/'3.2.4.a'!$H$106</f>
        <v>1.6722971698854212E-3</v>
      </c>
      <c r="I98" s="144">
        <f>'3.2.4'!I98/'3.2.4.a'!$I$106</f>
        <v>1.7803799243778602E-3</v>
      </c>
      <c r="J98" s="144">
        <f>'3.2.4'!J98/'3.2.4.a'!$J$106</f>
        <v>1.719126960780406E-3</v>
      </c>
      <c r="K98" s="144">
        <f>'3.2.4'!K98/'3.2.4.a'!$K$106</f>
        <v>1.7282271711549404E-3</v>
      </c>
      <c r="L98" s="144">
        <f>'3.2.4'!L98/'3.2.4.a'!$L$106</f>
        <v>1.860851201361378E-3</v>
      </c>
      <c r="M98" s="144">
        <f>'3.2.4'!M98/'3.2.4.a'!$M$106</f>
        <v>1.7126419724981536E-3</v>
      </c>
      <c r="N98" s="94" t="s">
        <v>826</v>
      </c>
    </row>
    <row r="99" spans="1:14" ht="20" customHeight="1" x14ac:dyDescent="0.2">
      <c r="A99" s="21">
        <v>1424</v>
      </c>
      <c r="B99" s="22" t="s">
        <v>302</v>
      </c>
      <c r="C99" s="144">
        <f>'3.2.4'!C99/'3.2.4.a'!$C$106</f>
        <v>0</v>
      </c>
      <c r="D99" s="144">
        <f>'3.2.4'!D99/'3.2.4.a'!$D$106</f>
        <v>0</v>
      </c>
      <c r="E99" s="144">
        <f>'3.2.4'!E99/'3.2.4.a'!$E$106</f>
        <v>0</v>
      </c>
      <c r="F99" s="144">
        <f>'3.2.4'!F99/'3.2.4.a'!$F$106</f>
        <v>0</v>
      </c>
      <c r="G99" s="144">
        <f>'3.2.4'!G99/'3.2.4.a'!$G$106</f>
        <v>0</v>
      </c>
      <c r="H99" s="144">
        <f>'3.2.4'!H99/'3.2.4.a'!$H$106</f>
        <v>0</v>
      </c>
      <c r="I99" s="144">
        <f>'3.2.4'!I99/'3.2.4.a'!$I$106</f>
        <v>0</v>
      </c>
      <c r="J99" s="144">
        <f>'3.2.4'!J99/'3.2.4.a'!$J$106</f>
        <v>0</v>
      </c>
      <c r="K99" s="144">
        <f>'3.2.4'!K99/'3.2.4.a'!$K$106</f>
        <v>0</v>
      </c>
      <c r="L99" s="144">
        <f>'3.2.4'!L99/'3.2.4.a'!$L$106</f>
        <v>0</v>
      </c>
      <c r="M99" s="144">
        <f>'3.2.4'!M99/'3.2.4.a'!$M$106</f>
        <v>0</v>
      </c>
      <c r="N99" s="94" t="s">
        <v>826</v>
      </c>
    </row>
    <row r="100" spans="1:14" ht="20" customHeight="1" x14ac:dyDescent="0.2">
      <c r="A100" s="35">
        <v>143</v>
      </c>
      <c r="B100" s="36" t="s">
        <v>303</v>
      </c>
      <c r="C100" s="143">
        <f>'3.2.4'!C100/'3.2.4.a'!$C$106</f>
        <v>9.3210412888833241E-4</v>
      </c>
      <c r="D100" s="143">
        <f>'3.2.4'!D100/'3.2.4.a'!$D$106</f>
        <v>9.8275042495818941E-4</v>
      </c>
      <c r="E100" s="143">
        <f>'3.2.4'!E100/'3.2.4.a'!$E$106</f>
        <v>1.0228188002373243E-3</v>
      </c>
      <c r="F100" s="143">
        <f>'3.2.4'!F100/'3.2.4.a'!$F$106</f>
        <v>1.0477587800889038E-3</v>
      </c>
      <c r="G100" s="143">
        <f>'3.2.4'!G100/'3.2.4.a'!$G$106</f>
        <v>9.6107750461026933E-4</v>
      </c>
      <c r="H100" s="143">
        <f>'3.2.4'!H100/'3.2.4.a'!$H$106</f>
        <v>1.0019401878628726E-3</v>
      </c>
      <c r="I100" s="143">
        <f>'3.2.4'!I100/'3.2.4.a'!$I$106</f>
        <v>1.0860057751961216E-3</v>
      </c>
      <c r="J100" s="143">
        <f>'3.2.4'!J100/'3.2.4.a'!$J$106</f>
        <v>1.278057676534002E-3</v>
      </c>
      <c r="K100" s="143">
        <f>'3.2.4'!K100/'3.2.4.a'!$K$106</f>
        <v>1.2623430681127394E-3</v>
      </c>
      <c r="L100" s="143">
        <f>'3.2.4'!L100/'3.2.4.a'!$L$106</f>
        <v>1.1835665892353147E-3</v>
      </c>
      <c r="M100" s="143">
        <f>'3.2.4'!M100/'3.2.4.a'!$M$106</f>
        <v>9.7851244155970542E-4</v>
      </c>
      <c r="N100" s="264" t="s">
        <v>826</v>
      </c>
    </row>
    <row r="101" spans="1:14" ht="20" customHeight="1" x14ac:dyDescent="0.2">
      <c r="A101" s="35">
        <v>144</v>
      </c>
      <c r="B101" s="36" t="s">
        <v>304</v>
      </c>
      <c r="C101" s="143">
        <f>'3.2.4'!C101/'3.2.4.a'!$C$106</f>
        <v>2.5108755966743169E-4</v>
      </c>
      <c r="D101" s="143">
        <f>'3.2.4'!D101/'3.2.4.a'!$D$106</f>
        <v>5.3833964906230381E-5</v>
      </c>
      <c r="E101" s="143">
        <f>'3.2.4'!E101/'3.2.4.a'!$E$106</f>
        <v>0</v>
      </c>
      <c r="F101" s="143">
        <f>'3.2.4'!F101/'3.2.4.a'!$F$106</f>
        <v>2.9305063207517238E-5</v>
      </c>
      <c r="G101" s="143">
        <f>'3.2.4'!G101/'3.2.4.a'!$G$106</f>
        <v>1.7365046389952493E-4</v>
      </c>
      <c r="H101" s="143">
        <f>'3.2.4'!H101/'3.2.4.a'!$H$106</f>
        <v>6.9349344622380259E-4</v>
      </c>
      <c r="I101" s="143">
        <f>'3.2.4'!I101/'3.2.4.a'!$I$106</f>
        <v>3.2457302001762773E-4</v>
      </c>
      <c r="J101" s="143">
        <f>'3.2.4'!J101/'3.2.4.a'!$J$106</f>
        <v>0</v>
      </c>
      <c r="K101" s="143">
        <f>'3.2.4'!K101/'3.2.4.a'!$K$106</f>
        <v>0</v>
      </c>
      <c r="L101" s="143">
        <f>'3.2.4'!L101/'3.2.4.a'!$L$106</f>
        <v>9.9733925022576987E-4</v>
      </c>
      <c r="M101" s="143">
        <f>'3.2.4'!M101/'3.2.4.a'!$M$106</f>
        <v>4.9275937901982643E-4</v>
      </c>
      <c r="N101" s="264" t="s">
        <v>826</v>
      </c>
    </row>
    <row r="102" spans="1:14" ht="20" customHeight="1" x14ac:dyDescent="0.2">
      <c r="A102" s="21">
        <v>1441</v>
      </c>
      <c r="B102" s="22" t="s">
        <v>286</v>
      </c>
      <c r="C102" s="144">
        <f>'3.2.4'!C102/'3.2.4.a'!$C$106</f>
        <v>2.5108755966743169E-4</v>
      </c>
      <c r="D102" s="144">
        <f>'3.2.4'!D102/'3.2.4.a'!$D$106</f>
        <v>5.3833964906230381E-5</v>
      </c>
      <c r="E102" s="144">
        <f>'3.2.4'!E102/'3.2.4.a'!$E$106</f>
        <v>0</v>
      </c>
      <c r="F102" s="144">
        <f>'3.2.4'!F102/'3.2.4.a'!$F$106</f>
        <v>0</v>
      </c>
      <c r="G102" s="144">
        <f>'3.2.4'!G102/'3.2.4.a'!$G$106</f>
        <v>1.7365046389952493E-4</v>
      </c>
      <c r="H102" s="144">
        <f>'3.2.4'!H102/'3.2.4.a'!$H$106</f>
        <v>6.9349344622380259E-4</v>
      </c>
      <c r="I102" s="144">
        <f>'3.2.4'!I102/'3.2.4.a'!$I$106</f>
        <v>3.2457302001762773E-4</v>
      </c>
      <c r="J102" s="144">
        <f>'3.2.4'!J102/'3.2.4.a'!$J$106</f>
        <v>0</v>
      </c>
      <c r="K102" s="144">
        <f>'3.2.4'!K102/'3.2.4.a'!$K$106</f>
        <v>0</v>
      </c>
      <c r="L102" s="144">
        <f>'3.2.4'!L102/'3.2.4.a'!$L$106</f>
        <v>7.1188762473846411E-4</v>
      </c>
      <c r="M102" s="144">
        <f>'3.2.4'!M102/'3.2.4.a'!$M$106</f>
        <v>4.9275937901982643E-4</v>
      </c>
      <c r="N102" s="94" t="s">
        <v>826</v>
      </c>
    </row>
    <row r="103" spans="1:14" ht="20" customHeight="1" x14ac:dyDescent="0.2">
      <c r="A103" s="21">
        <v>1442</v>
      </c>
      <c r="B103" s="22" t="s">
        <v>287</v>
      </c>
      <c r="C103" s="144">
        <f>'3.2.4'!C103/'3.2.4.a'!$C$106</f>
        <v>0</v>
      </c>
      <c r="D103" s="144">
        <f>'3.2.4'!D103/'3.2.4.a'!$D$106</f>
        <v>0</v>
      </c>
      <c r="E103" s="144">
        <f>'3.2.4'!E103/'3.2.4.a'!$E$106</f>
        <v>0</v>
      </c>
      <c r="F103" s="144">
        <f>'3.2.4'!F103/'3.2.4.a'!$F$106</f>
        <v>2.9305063207517238E-5</v>
      </c>
      <c r="G103" s="144">
        <f>'3.2.4'!G103/'3.2.4.a'!$G$106</f>
        <v>0</v>
      </c>
      <c r="H103" s="144">
        <f>'3.2.4'!H103/'3.2.4.a'!$H$106</f>
        <v>0</v>
      </c>
      <c r="I103" s="144">
        <f>'3.2.4'!I103/'3.2.4.a'!$I$106</f>
        <v>0</v>
      </c>
      <c r="J103" s="144">
        <f>'3.2.4'!J103/'3.2.4.a'!$J$106</f>
        <v>0</v>
      </c>
      <c r="K103" s="144">
        <f>'3.2.4'!K103/'3.2.4.a'!$K$106</f>
        <v>0</v>
      </c>
      <c r="L103" s="144">
        <f>'3.2.4'!L103/'3.2.4.a'!$L$106</f>
        <v>2.8545162548730582E-4</v>
      </c>
      <c r="M103" s="144">
        <f>'3.2.4'!M103/'3.2.4.a'!$M$106</f>
        <v>0</v>
      </c>
      <c r="N103" s="94" t="s">
        <v>826</v>
      </c>
    </row>
    <row r="104" spans="1:14" ht="20" customHeight="1" x14ac:dyDescent="0.2">
      <c r="A104" s="35">
        <v>145</v>
      </c>
      <c r="B104" s="36" t="s">
        <v>305</v>
      </c>
      <c r="C104" s="143">
        <f>'3.2.4'!C104/'3.2.4.a'!$C$106</f>
        <v>0</v>
      </c>
      <c r="D104" s="143">
        <f>'3.2.4'!D104/'3.2.4.a'!$D$106</f>
        <v>0</v>
      </c>
      <c r="E104" s="143">
        <f>'3.2.4'!E104/'3.2.4.a'!$E$106</f>
        <v>0</v>
      </c>
      <c r="F104" s="143">
        <f>'3.2.4'!F104/'3.2.4.a'!$F$106</f>
        <v>0</v>
      </c>
      <c r="G104" s="143">
        <f>'3.2.4'!G104/'3.2.4.a'!$G$106</f>
        <v>0</v>
      </c>
      <c r="H104" s="143">
        <f>'3.2.4'!H104/'3.2.4.a'!$H$106</f>
        <v>0</v>
      </c>
      <c r="I104" s="143">
        <f>'3.2.4'!I104/'3.2.4.a'!$I$106</f>
        <v>0</v>
      </c>
      <c r="J104" s="143">
        <f>'3.2.4'!J104/'3.2.4.a'!$J$106</f>
        <v>0</v>
      </c>
      <c r="K104" s="143">
        <f>'3.2.4'!K104/'3.2.4.a'!$K$106</f>
        <v>0</v>
      </c>
      <c r="L104" s="143">
        <f>'3.2.4'!L104/'3.2.4.a'!$L$106</f>
        <v>0</v>
      </c>
      <c r="M104" s="143">
        <f>'3.2.4'!M104/'3.2.4.a'!$M$106</f>
        <v>0</v>
      </c>
      <c r="N104" s="264" t="s">
        <v>826</v>
      </c>
    </row>
    <row r="105" spans="1:14" ht="20" customHeight="1" x14ac:dyDescent="0.2">
      <c r="A105" s="125" t="s">
        <v>255</v>
      </c>
      <c r="B105" s="126"/>
      <c r="C105" s="146"/>
      <c r="D105" s="146"/>
      <c r="E105" s="146"/>
      <c r="F105" s="146"/>
      <c r="G105" s="146"/>
      <c r="H105" s="146"/>
      <c r="I105" s="146"/>
      <c r="J105" s="146"/>
      <c r="K105" s="146"/>
      <c r="L105" s="146"/>
      <c r="M105" s="146"/>
      <c r="N105" s="146"/>
    </row>
    <row r="106" spans="1:14" ht="20" customHeight="1" x14ac:dyDescent="0.2">
      <c r="A106" s="84" t="s">
        <v>238</v>
      </c>
      <c r="B106" s="85" t="s">
        <v>839</v>
      </c>
      <c r="C106" s="205">
        <v>3885847</v>
      </c>
      <c r="D106" s="205">
        <v>4376382</v>
      </c>
      <c r="E106" s="205">
        <v>4814760</v>
      </c>
      <c r="F106" s="205">
        <v>5331619</v>
      </c>
      <c r="G106" s="205">
        <v>5778953</v>
      </c>
      <c r="H106" s="205">
        <v>5995787</v>
      </c>
      <c r="I106" s="205">
        <v>6269328</v>
      </c>
      <c r="J106" s="205">
        <v>6585478.9999999898</v>
      </c>
      <c r="K106" s="205">
        <v>7004141</v>
      </c>
      <c r="L106" s="205">
        <v>7389131</v>
      </c>
      <c r="M106" s="205">
        <v>7467615</v>
      </c>
      <c r="N106" s="205">
        <v>8679490</v>
      </c>
    </row>
    <row r="107" spans="1:14" ht="20" customHeight="1" x14ac:dyDescent="0.2">
      <c r="A107" s="102" t="s">
        <v>587</v>
      </c>
    </row>
    <row r="108" spans="1:14" ht="20" customHeight="1" x14ac:dyDescent="0.2">
      <c r="A108" s="102" t="s">
        <v>846</v>
      </c>
    </row>
    <row r="109" spans="1:14" ht="20" customHeight="1" x14ac:dyDescent="0.2">
      <c r="A109" s="102" t="s">
        <v>588</v>
      </c>
    </row>
    <row r="110" spans="1:14" ht="20" customHeight="1" x14ac:dyDescent="0.2">
      <c r="A110" s="102" t="s">
        <v>797</v>
      </c>
    </row>
    <row r="111" spans="1:14" ht="20" customHeight="1" x14ac:dyDescent="0.2">
      <c r="A111" s="102" t="s">
        <v>655</v>
      </c>
    </row>
    <row r="112" spans="1:14" ht="20" customHeight="1" x14ac:dyDescent="0.2">
      <c r="A112" s="102" t="s">
        <v>623</v>
      </c>
    </row>
    <row r="113" spans="1:1" ht="20" customHeight="1" x14ac:dyDescent="0.2">
      <c r="A113" s="102" t="s">
        <v>603</v>
      </c>
    </row>
    <row r="114" spans="1:1" ht="20" customHeight="1" x14ac:dyDescent="0.2">
      <c r="A114" s="79" t="s">
        <v>849</v>
      </c>
    </row>
    <row r="115" spans="1:1" ht="20" customHeight="1" x14ac:dyDescent="0.2">
      <c r="A115" s="102" t="s">
        <v>840</v>
      </c>
    </row>
  </sheetData>
  <mergeCells count="1">
    <mergeCell ref="A4:B4"/>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83" max="1638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9DC68-9B13-4334-9F87-F80B5E4F924E}">
  <sheetPr codeName="Planilha34"/>
  <dimension ref="A1:N115"/>
  <sheetViews>
    <sheetView showGridLines="0" zoomScaleNormal="100" workbookViewId="0">
      <pane xSplit="2" ySplit="4" topLeftCell="H5" activePane="bottomRight" state="frozen"/>
      <selection activeCell="A54" sqref="A54"/>
      <selection pane="topRight" activeCell="A54" sqref="A54"/>
      <selection pane="bottomLeft" activeCell="A54" sqref="A54"/>
      <selection pane="bottomRight" activeCell="A3" sqref="A3"/>
    </sheetView>
  </sheetViews>
  <sheetFormatPr baseColWidth="10" defaultColWidth="9.1640625" defaultRowHeight="20" customHeight="1" x14ac:dyDescent="0.2"/>
  <cols>
    <col min="1" max="1" width="10.1640625" style="31" customWidth="1"/>
    <col min="2" max="2" width="95.33203125" style="31" bestFit="1" customWidth="1"/>
    <col min="3" max="14" width="10.6640625" style="31" customWidth="1"/>
    <col min="15" max="16384" width="9.1640625" style="31"/>
  </cols>
  <sheetData>
    <row r="1" spans="1:14" ht="20" customHeight="1" x14ac:dyDescent="0.2">
      <c r="A1" s="96" t="s">
        <v>782</v>
      </c>
    </row>
    <row r="2" spans="1:14" ht="20" customHeight="1" x14ac:dyDescent="0.2">
      <c r="A2" s="96" t="s">
        <v>668</v>
      </c>
    </row>
    <row r="4" spans="1:14" s="103" customFormat="1" ht="20" customHeight="1" x14ac:dyDescent="0.2">
      <c r="A4" s="333" t="s">
        <v>656</v>
      </c>
      <c r="B4" s="333"/>
      <c r="C4" s="24">
        <v>2010</v>
      </c>
      <c r="D4" s="24">
        <v>2011</v>
      </c>
      <c r="E4" s="24">
        <v>2012</v>
      </c>
      <c r="F4" s="24">
        <v>2013</v>
      </c>
      <c r="G4" s="24">
        <v>2014</v>
      </c>
      <c r="H4" s="24">
        <v>2015</v>
      </c>
      <c r="I4" s="24">
        <v>2016</v>
      </c>
      <c r="J4" s="24">
        <v>2017</v>
      </c>
      <c r="K4" s="24">
        <v>2018</v>
      </c>
      <c r="L4" s="24">
        <v>2019</v>
      </c>
      <c r="M4" s="24">
        <v>2020</v>
      </c>
      <c r="N4" s="24">
        <v>2021</v>
      </c>
    </row>
    <row r="5" spans="1:14" ht="20" customHeight="1" x14ac:dyDescent="0.2">
      <c r="A5" s="18">
        <v>1</v>
      </c>
      <c r="B5" s="19" t="s">
        <v>814</v>
      </c>
      <c r="C5" s="93">
        <f>'3.2.5'!C5/'3.2.5.a'!$C$106</f>
        <v>0.3905718461981284</v>
      </c>
      <c r="D5" s="93">
        <f>'3.2.5'!D5/'3.2.5.a'!$D$106</f>
        <v>0.39729288075643965</v>
      </c>
      <c r="E5" s="93">
        <f>'3.2.5'!E5/'3.2.5.a'!$E$106</f>
        <v>0.40253142657622398</v>
      </c>
      <c r="F5" s="93">
        <f>'3.2.5'!F5/'3.2.5.a'!$F$106</f>
        <v>0.39569118394363506</v>
      </c>
      <c r="G5" s="93">
        <f>'3.2.5'!G5/'3.2.5.a'!$G$106</f>
        <v>0.38481953820026721</v>
      </c>
      <c r="H5" s="93">
        <f>'3.2.5'!H5/'3.2.5.a'!$H$106</f>
        <v>0.40349025791252047</v>
      </c>
      <c r="I5" s="93">
        <f>'3.2.5'!I5/'3.2.5.a'!$I$106</f>
        <v>0.41009555590925068</v>
      </c>
      <c r="J5" s="93">
        <f>'3.2.5'!J5/'3.2.5.a'!$J$106</f>
        <v>0.39791397788961308</v>
      </c>
      <c r="K5" s="93">
        <f>'3.2.5'!K5/'3.2.5.a'!$K$106</f>
        <v>0.40500968000732912</v>
      </c>
      <c r="L5" s="93">
        <f>'3.2.5'!L5/'3.2.5.a'!L$106</f>
        <v>0.41776186169811891</v>
      </c>
      <c r="M5" s="93">
        <f>'3.2.5'!M5/'3.2.5.a'!M$106</f>
        <v>0.38772609740447689</v>
      </c>
      <c r="N5" s="93">
        <f>'3.2.5'!N5/'3.2.5.a'!N$106</f>
        <v>0.41954063910941114</v>
      </c>
    </row>
    <row r="6" spans="1:14" ht="20" customHeight="1" x14ac:dyDescent="0.2">
      <c r="A6" s="32">
        <v>11</v>
      </c>
      <c r="B6" s="33" t="s">
        <v>242</v>
      </c>
      <c r="C6" s="207">
        <f>'3.2.5'!C6/'3.2.5.a'!$C$106</f>
        <v>0.23557675813572532</v>
      </c>
      <c r="D6" s="207">
        <f>'3.2.5'!D6/'3.2.5.a'!$D$106</f>
        <v>0.24104844176971948</v>
      </c>
      <c r="E6" s="207">
        <f>'3.2.5'!E6/'3.2.5.a'!$E$106</f>
        <v>0.2364652449326306</v>
      </c>
      <c r="F6" s="207">
        <f>'3.2.5'!F6/'3.2.5.a'!$F$106</f>
        <v>0.23476863302144074</v>
      </c>
      <c r="G6" s="207">
        <f>'3.2.5'!G6/'3.2.5.a'!$G$106</f>
        <v>0.2275158759598763</v>
      </c>
      <c r="H6" s="207">
        <f>'3.2.5'!H6/'3.2.5.a'!$H$106</f>
        <v>0.2299356031553845</v>
      </c>
      <c r="I6" s="207">
        <f>'3.2.5'!I6/'3.2.5.a'!$I$106</f>
        <v>0.23063607651440751</v>
      </c>
      <c r="J6" s="207">
        <f>'3.2.5'!J6/'3.2.5.a'!$J$106</f>
        <v>0.2313286267328655</v>
      </c>
      <c r="K6" s="207">
        <f>'3.2.5'!K6/'3.2.5.a'!$K$106</f>
        <v>0.23673750138435612</v>
      </c>
      <c r="L6" s="207">
        <f>'3.2.5'!L6/'3.2.5.a'!L$106</f>
        <v>0.23664121775783489</v>
      </c>
      <c r="M6" s="207">
        <f>'3.2.5'!M6/'3.2.5.a'!M$106</f>
        <v>0.22986415629534737</v>
      </c>
      <c r="N6" s="207">
        <f>'3.2.5'!N6/'3.2.5.a'!N$106</f>
        <v>0.2536345142855963</v>
      </c>
    </row>
    <row r="7" spans="1:14" ht="20" customHeight="1" x14ac:dyDescent="0.2">
      <c r="A7" s="35">
        <v>111</v>
      </c>
      <c r="B7" s="36" t="s">
        <v>256</v>
      </c>
      <c r="C7" s="143">
        <f>'3.2.5'!C7/'3.2.5.a'!$C$106</f>
        <v>6.6519501779015736E-2</v>
      </c>
      <c r="D7" s="143">
        <f>'3.2.5'!D7/'3.2.5.a'!$D$106</f>
        <v>7.1748329498847616E-2</v>
      </c>
      <c r="E7" s="143">
        <f>'3.2.5'!E7/'3.2.5.a'!$E$106</f>
        <v>6.7487362766046555E-2</v>
      </c>
      <c r="F7" s="143">
        <f>'3.2.5'!F7/'3.2.5.a'!$F$106</f>
        <v>6.7664258455319079E-2</v>
      </c>
      <c r="G7" s="143">
        <f>'3.2.5'!G7/'3.2.5.a'!$G$106</f>
        <v>6.6128426465677362E-2</v>
      </c>
      <c r="H7" s="143">
        <f>'3.2.5'!H7/'3.2.5.a'!$H$106</f>
        <v>6.6900556346325635E-2</v>
      </c>
      <c r="I7" s="143">
        <f>'3.2.5'!I7/'3.2.5.a'!$I$106</f>
        <v>7.2287919716507387E-2</v>
      </c>
      <c r="J7" s="143">
        <f>'3.2.5'!J7/'3.2.5.a'!$J$106</f>
        <v>6.9650435030638114E-2</v>
      </c>
      <c r="K7" s="143">
        <f>'3.2.5'!K7/'3.2.5.a'!$K$106</f>
        <v>7.0064246746650377E-2</v>
      </c>
      <c r="L7" s="143">
        <f>'3.2.5'!L7/'3.2.5.a'!L$106</f>
        <v>7.2481746274670703E-2</v>
      </c>
      <c r="M7" s="143">
        <f>'3.2.5'!M7/'3.2.5.a'!M$106</f>
        <v>7.0514607515819464E-2</v>
      </c>
      <c r="N7" s="143">
        <f>'3.2.5'!N7/'3.2.5.a'!N$106</f>
        <v>8.0189849047053452E-2</v>
      </c>
    </row>
    <row r="8" spans="1:14" s="41" customFormat="1" ht="20" customHeight="1" x14ac:dyDescent="0.2">
      <c r="A8" s="38">
        <v>1111</v>
      </c>
      <c r="B8" s="39" t="s">
        <v>430</v>
      </c>
      <c r="C8" s="208">
        <f>'3.2.5'!C8/'3.2.5.a'!$C$106</f>
        <v>2.2630039259346278E-2</v>
      </c>
      <c r="D8" s="208">
        <f>'3.2.5'!D8/'3.2.5.a'!$D$106</f>
        <v>2.3869033104819401E-2</v>
      </c>
      <c r="E8" s="208">
        <f>'3.2.5'!E8/'3.2.5.a'!$E$106</f>
        <v>2.4570257493158606E-2</v>
      </c>
      <c r="F8" s="208">
        <f>'3.2.5'!F8/'3.2.5.a'!$F$106</f>
        <v>2.3760290392509261E-2</v>
      </c>
      <c r="G8" s="208">
        <f>'3.2.5'!G8/'3.2.5.a'!$G$106</f>
        <v>2.4334383317356198E-2</v>
      </c>
      <c r="H8" s="208">
        <f>'3.2.5'!H8/'3.2.5.a'!$H$106</f>
        <v>2.4836197540335687E-2</v>
      </c>
      <c r="I8" s="208">
        <f>'3.2.5'!I8/'3.2.5.a'!$I$106</f>
        <v>2.5819591239378735E-2</v>
      </c>
      <c r="J8" s="208">
        <f>'3.2.5'!J8/'3.2.5.a'!$J$106</f>
        <v>2.6984506222757866E-2</v>
      </c>
      <c r="K8" s="208">
        <f>'3.2.5'!K8/'3.2.5.a'!$K$106</f>
        <v>2.8017420893665695E-2</v>
      </c>
      <c r="L8" s="208">
        <f>'3.2.5'!L8/'3.2.5.a'!L$106</f>
        <v>2.9690302863099035E-2</v>
      </c>
      <c r="M8" s="208">
        <f>'3.2.5'!M8/'3.2.5.a'!M$106</f>
        <v>3.0376585531381315E-2</v>
      </c>
      <c r="N8" s="208">
        <f>'3.2.5'!N8/'3.2.5.a'!N$106</f>
        <v>2.9943389158816933E-2</v>
      </c>
    </row>
    <row r="9" spans="1:14" ht="20" customHeight="1" x14ac:dyDescent="0.2">
      <c r="A9" s="38">
        <v>1112</v>
      </c>
      <c r="B9" s="39" t="s">
        <v>431</v>
      </c>
      <c r="C9" s="208">
        <f>'3.2.5'!C9/'3.2.5.a'!$C$106</f>
        <v>3.2960635197883496E-2</v>
      </c>
      <c r="D9" s="208">
        <f>'3.2.5'!D9/'3.2.5.a'!$D$106</f>
        <v>3.5135328779880279E-2</v>
      </c>
      <c r="E9" s="208">
        <f>'3.2.5'!E9/'3.2.5.a'!$E$106</f>
        <v>3.1277639544124734E-2</v>
      </c>
      <c r="F9" s="208">
        <f>'3.2.5'!F9/'3.2.5.a'!$F$106</f>
        <v>3.2087431189361054E-2</v>
      </c>
      <c r="G9" s="208">
        <f>'3.2.5'!G9/'3.2.5.a'!$G$106</f>
        <v>2.9691113485859809E-2</v>
      </c>
      <c r="H9" s="208">
        <f>'3.2.5'!H9/'3.2.5.a'!$H$106</f>
        <v>2.7366524753227556E-2</v>
      </c>
      <c r="I9" s="208">
        <f>'3.2.5'!I9/'3.2.5.a'!$I$106</f>
        <v>3.1577832608380034E-2</v>
      </c>
      <c r="J9" s="208">
        <f>'3.2.5'!J9/'3.2.5.a'!$J$106</f>
        <v>2.8022428261288247E-2</v>
      </c>
      <c r="K9" s="208">
        <f>'3.2.5'!K9/'3.2.5.a'!$K$106</f>
        <v>2.781729809234423E-2</v>
      </c>
      <c r="L9" s="208">
        <f>'3.2.5'!L9/'3.2.5.a'!L$106</f>
        <v>2.8086136336194337E-2</v>
      </c>
      <c r="M9" s="208">
        <f>'3.2.5'!M9/'3.2.5.a'!M$106</f>
        <v>2.678920544090985E-2</v>
      </c>
      <c r="N9" s="208">
        <f>'3.2.5'!N9/'3.2.5.a'!N$106</f>
        <v>3.7162317979370904E-2</v>
      </c>
    </row>
    <row r="10" spans="1:14" s="48" customFormat="1" ht="20" customHeight="1" x14ac:dyDescent="0.2">
      <c r="A10" s="45" t="s">
        <v>432</v>
      </c>
      <c r="B10" s="56" t="s">
        <v>433</v>
      </c>
      <c r="C10" s="145">
        <f>'3.2.5'!C10/'3.2.5.a'!$C$106</f>
        <v>2.1255171214257792E-2</v>
      </c>
      <c r="D10" s="145">
        <f>'3.2.5'!D10/'3.2.5.a'!$D$106</f>
        <v>2.2050359273824816E-2</v>
      </c>
      <c r="E10" s="145">
        <f>'3.2.5'!E10/'3.2.5.a'!$E$106</f>
        <v>1.9468001975232411E-2</v>
      </c>
      <c r="F10" s="145">
        <f>'3.2.5'!F10/'3.2.5.a'!$F$106</f>
        <v>2.0454518688377769E-2</v>
      </c>
      <c r="G10" s="145">
        <f>'3.2.5'!G10/'3.2.5.a'!$G$106</f>
        <v>1.8861953708273798E-2</v>
      </c>
      <c r="H10" s="145">
        <f>'3.2.5'!H10/'3.2.5.a'!$H$106</f>
        <v>1.7497324779721157E-2</v>
      </c>
      <c r="I10" s="145">
        <f>'3.2.5'!I10/'3.2.5.a'!$I$106</f>
        <v>2.0924199197103741E-2</v>
      </c>
      <c r="J10" s="145">
        <f>'3.2.5'!J10/'3.2.5.a'!$J$106</f>
        <v>1.7282744402887046E-2</v>
      </c>
      <c r="K10" s="145">
        <f>'3.2.5'!K10/'3.2.5.a'!$K$106</f>
        <v>1.6998931405815501E-2</v>
      </c>
      <c r="L10" s="145">
        <f>'3.2.5'!L10/'3.2.5.a'!L$106</f>
        <v>1.7205045849066691E-2</v>
      </c>
      <c r="M10" s="145">
        <f>'3.2.5'!M10/'3.2.5.a'!M$106</f>
        <v>1.6428201351332387E-2</v>
      </c>
      <c r="N10" s="145">
        <f>'3.2.5'!N10/'3.2.5.a'!N$106</f>
        <v>2.4201656102334355E-2</v>
      </c>
    </row>
    <row r="11" spans="1:14" s="48" customFormat="1" ht="20" customHeight="1" x14ac:dyDescent="0.2">
      <c r="A11" s="45" t="s">
        <v>434</v>
      </c>
      <c r="B11" s="56" t="s">
        <v>435</v>
      </c>
      <c r="C11" s="145">
        <f>'3.2.5'!C11/'3.2.5.a'!$C$106</f>
        <v>1.16714326296532E-2</v>
      </c>
      <c r="D11" s="145">
        <f>'3.2.5'!D11/'3.2.5.a'!$D$106</f>
        <v>1.3049263708197773E-2</v>
      </c>
      <c r="E11" s="145">
        <f>'3.2.5'!E11/'3.2.5.a'!$E$106</f>
        <v>1.1763958763707848E-2</v>
      </c>
      <c r="F11" s="145">
        <f>'3.2.5'!F11/'3.2.5.a'!$F$106</f>
        <v>1.1594094339781218E-2</v>
      </c>
      <c r="G11" s="145">
        <f>'3.2.5'!G11/'3.2.5.a'!$G$106</f>
        <v>1.082913550950146E-2</v>
      </c>
      <c r="H11" s="145">
        <f>'3.2.5'!H11/'3.2.5.a'!$H$106</f>
        <v>9.8647416113047375E-3</v>
      </c>
      <c r="I11" s="145">
        <f>'3.2.5'!I11/'3.2.5.a'!$I$106</f>
        <v>1.0648667754183544E-2</v>
      </c>
      <c r="J11" s="145">
        <f>'3.2.5'!J11/'3.2.5.a'!$J$106</f>
        <v>1.0733649966804254E-2</v>
      </c>
      <c r="K11" s="145">
        <f>'3.2.5'!K11/'3.2.5.a'!$K$106</f>
        <v>1.0815136194275645E-2</v>
      </c>
      <c r="L11" s="145">
        <f>'3.2.5'!L11/'3.2.5.a'!L$106</f>
        <v>1.0877369592816802E-2</v>
      </c>
      <c r="M11" s="145">
        <f>'3.2.5'!M11/'3.2.5.a'!M$106</f>
        <v>1.0358345253131019E-2</v>
      </c>
      <c r="N11" s="145">
        <f>'3.2.5'!N11/'3.2.5.a'!N$106</f>
        <v>1.2957997524514688E-2</v>
      </c>
    </row>
    <row r="12" spans="1:14" s="48" customFormat="1" ht="20" customHeight="1" x14ac:dyDescent="0.2">
      <c r="A12" s="45" t="s">
        <v>436</v>
      </c>
      <c r="B12" s="56" t="s">
        <v>474</v>
      </c>
      <c r="C12" s="145">
        <f>'3.2.5'!C12/'3.2.5.a'!$C$106</f>
        <v>3.4031353972505861E-5</v>
      </c>
      <c r="D12" s="145">
        <f>'3.2.5'!D12/'3.2.5.a'!$D$106</f>
        <v>3.5705797857682447E-5</v>
      </c>
      <c r="E12" s="145">
        <f>'3.2.5'!E12/'3.2.5.a'!$E$106</f>
        <v>4.5678805184474405E-5</v>
      </c>
      <c r="F12" s="145">
        <f>'3.2.5'!F12/'3.2.5.a'!$F$106</f>
        <v>3.8818161202066391E-5</v>
      </c>
      <c r="G12" s="145">
        <f>'3.2.5'!G12/'3.2.5.a'!$G$106</f>
        <v>2.4268084547494863E-8</v>
      </c>
      <c r="H12" s="145">
        <f>'3.2.5'!H12/'3.2.5.a'!$H$106</f>
        <v>4.4583622016592652E-6</v>
      </c>
      <c r="I12" s="145">
        <f>'3.2.5'!I12/'3.2.5.a'!$I$106</f>
        <v>4.9656570927538004E-6</v>
      </c>
      <c r="J12" s="145">
        <f>'3.2.5'!J12/'3.2.5.a'!$J$106</f>
        <v>6.0338915969514234E-6</v>
      </c>
      <c r="K12" s="145">
        <f>'3.2.5'!K12/'3.2.5.a'!$K$106</f>
        <v>3.2304922530828551E-6</v>
      </c>
      <c r="L12" s="145">
        <f>'3.2.5'!L12/'3.2.5.a'!L$106</f>
        <v>3.7208943108465659E-6</v>
      </c>
      <c r="M12" s="145">
        <f>'3.2.5'!M12/'3.2.5.a'!M$106</f>
        <v>2.658836446442405E-6</v>
      </c>
      <c r="N12" s="145">
        <f>'3.2.5'!N12/'3.2.5.a'!N$106</f>
        <v>2.6643525218647642E-6</v>
      </c>
    </row>
    <row r="13" spans="1:14" ht="20" customHeight="1" x14ac:dyDescent="0.2">
      <c r="A13" s="38">
        <v>1113</v>
      </c>
      <c r="B13" s="39" t="s">
        <v>437</v>
      </c>
      <c r="C13" s="208">
        <f>'3.2.5'!C13/'3.2.5.a'!$C$106</f>
        <v>1.0928827321785958E-2</v>
      </c>
      <c r="D13" s="208">
        <f>'3.2.5'!D13/'3.2.5.a'!$D$106</f>
        <v>1.2743967614147943E-2</v>
      </c>
      <c r="E13" s="208">
        <f>'3.2.5'!E13/'3.2.5.a'!$E$106</f>
        <v>1.163946572876322E-2</v>
      </c>
      <c r="F13" s="208">
        <f>'3.2.5'!F13/'3.2.5.a'!$F$106</f>
        <v>1.1816536873448759E-2</v>
      </c>
      <c r="G13" s="208">
        <f>'3.2.5'!G13/'3.2.5.a'!$G$106</f>
        <v>1.210292966246135E-2</v>
      </c>
      <c r="H13" s="208">
        <f>'3.2.5'!H13/'3.2.5.a'!$H$106</f>
        <v>1.4697834052762381E-2</v>
      </c>
      <c r="I13" s="208">
        <f>'3.2.5'!I13/'3.2.5.a'!$I$106</f>
        <v>1.4890495868748613E-2</v>
      </c>
      <c r="J13" s="208">
        <f>'3.2.5'!J13/'3.2.5.a'!$J$106</f>
        <v>1.4643500546591999E-2</v>
      </c>
      <c r="K13" s="208">
        <f>'3.2.5'!K13/'3.2.5.a'!$K$106</f>
        <v>1.4229527760640456E-2</v>
      </c>
      <c r="L13" s="208">
        <f>'3.2.5'!L13/'3.2.5.a'!L$106</f>
        <v>1.4705307075377335E-2</v>
      </c>
      <c r="M13" s="208">
        <f>'3.2.5'!M13/'3.2.5.a'!M$106</f>
        <v>1.334881654352829E-2</v>
      </c>
      <c r="N13" s="208">
        <f>'3.2.5'!N13/'3.2.5.a'!N$106</f>
        <v>1.3084141908865612E-2</v>
      </c>
    </row>
    <row r="14" spans="1:14" ht="20" customHeight="1" x14ac:dyDescent="0.2">
      <c r="A14" s="35">
        <v>112</v>
      </c>
      <c r="B14" s="36" t="s">
        <v>257</v>
      </c>
      <c r="C14" s="143">
        <f>'3.2.5'!C14/'3.2.5.a'!$C$106</f>
        <v>3.2247878705878022E-3</v>
      </c>
      <c r="D14" s="143">
        <f>'3.2.5'!D14/'3.2.5.a'!$D$106</f>
        <v>3.3919814411607582E-3</v>
      </c>
      <c r="E14" s="143">
        <f>'3.2.5'!E14/'3.2.5.a'!$E$106</f>
        <v>3.465924915655194E-3</v>
      </c>
      <c r="F14" s="143">
        <f>'3.2.5'!F14/'3.2.5.a'!$F$106</f>
        <v>3.5121331617150439E-3</v>
      </c>
      <c r="G14" s="143">
        <f>'3.2.5'!G14/'3.2.5.a'!$G$106</f>
        <v>3.5853063995796475E-3</v>
      </c>
      <c r="H14" s="143">
        <f>'3.2.5'!H14/'3.2.5.a'!$H$106</f>
        <v>3.600384814165347E-3</v>
      </c>
      <c r="I14" s="143">
        <f>'3.2.5'!I14/'3.2.5.a'!$I$106</f>
        <v>3.5394796967123106E-3</v>
      </c>
      <c r="J14" s="143">
        <f>'3.2.5'!J14/'3.2.5.a'!$J$106</f>
        <v>3.4518771337574742E-3</v>
      </c>
      <c r="K14" s="143">
        <f>'3.2.5'!K14/'3.2.5.a'!$K$106</f>
        <v>3.4844068541181562E-3</v>
      </c>
      <c r="L14" s="143">
        <f>'3.2.5'!L14/'3.2.5.a'!L$106</f>
        <v>3.2803025286911279E-3</v>
      </c>
      <c r="M14" s="143">
        <f>'3.2.5'!M14/'3.2.5.a'!M$106</f>
        <v>3.1159874979307311E-3</v>
      </c>
      <c r="N14" s="143">
        <f>'3.2.5'!N14/'3.2.5.a'!N$106</f>
        <v>3.0211160213872009E-3</v>
      </c>
    </row>
    <row r="15" spans="1:14" s="101" customFormat="1" ht="20" customHeight="1" x14ac:dyDescent="0.2">
      <c r="A15" s="97" t="s">
        <v>438</v>
      </c>
      <c r="B15" s="98" t="s">
        <v>439</v>
      </c>
      <c r="C15" s="209">
        <f>'3.2.5'!C15/'3.2.5.a'!$C$106</f>
        <v>2.8434467638689836E-3</v>
      </c>
      <c r="D15" s="209">
        <f>'3.2.5'!D15/'3.2.5.a'!$D$106</f>
        <v>2.9968549323665075E-3</v>
      </c>
      <c r="E15" s="209">
        <f>'3.2.5'!E15/'3.2.5.a'!$E$106</f>
        <v>3.0685867956118272E-3</v>
      </c>
      <c r="F15" s="209">
        <f>'3.2.5'!F15/'3.2.5.a'!$F$106</f>
        <v>3.1060977325142701E-3</v>
      </c>
      <c r="G15" s="209">
        <f>'3.2.5'!G15/'3.2.5.a'!$G$106</f>
        <v>3.162341354399318E-3</v>
      </c>
      <c r="H15" s="209">
        <f>'3.2.5'!H15/'3.2.5.a'!$H$106</f>
        <v>3.1753820680788026E-3</v>
      </c>
      <c r="I15" s="209">
        <f>'3.2.5'!I15/'3.2.5.a'!$I$106</f>
        <v>3.1060914111193413E-3</v>
      </c>
      <c r="J15" s="209">
        <f>'3.2.5'!J15/'3.2.5.a'!$J$106</f>
        <v>3.0385261103588715E-3</v>
      </c>
      <c r="K15" s="209">
        <f>'3.2.5'!K15/'3.2.5.a'!$K$106</f>
        <v>3.1380538837596215E-3</v>
      </c>
      <c r="L15" s="209">
        <f>'3.2.5'!L15/'3.2.5.a'!L$106</f>
        <v>2.9743004527623073E-3</v>
      </c>
      <c r="M15" s="209">
        <f>'3.2.5'!M15/'3.2.5.a'!M$106</f>
        <v>2.8236337248532493E-3</v>
      </c>
      <c r="N15" s="209">
        <f>'3.2.5'!N15/'3.2.5.a'!N$106</f>
        <v>2.7458968715961423E-3</v>
      </c>
    </row>
    <row r="16" spans="1:14" s="101" customFormat="1" ht="20" customHeight="1" x14ac:dyDescent="0.2">
      <c r="A16" s="97" t="s">
        <v>440</v>
      </c>
      <c r="B16" s="98" t="s">
        <v>441</v>
      </c>
      <c r="C16" s="209">
        <f>'3.2.5'!C16/'3.2.5.a'!$C$106</f>
        <v>3.8134110671881835E-4</v>
      </c>
      <c r="D16" s="209">
        <f>'3.2.5'!D16/'3.2.5.a'!$D$106</f>
        <v>3.9512650879425058E-4</v>
      </c>
      <c r="E16" s="209">
        <f>'3.2.5'!E16/'3.2.5.a'!$E$106</f>
        <v>3.9733812004336664E-4</v>
      </c>
      <c r="F16" s="209">
        <f>'3.2.5'!F16/'3.2.5.a'!$F$106</f>
        <v>4.0603542920077378E-4</v>
      </c>
      <c r="G16" s="209">
        <f>'3.2.5'!G16/'3.2.5.a'!$G$106</f>
        <v>4.2296504518032939E-4</v>
      </c>
      <c r="H16" s="209">
        <f>'3.2.5'!H16/'3.2.5.a'!$H$106</f>
        <v>4.2500274608654374E-4</v>
      </c>
      <c r="I16" s="209">
        <f>'3.2.5'!I16/'3.2.5.a'!$I$106</f>
        <v>4.333882855929694E-4</v>
      </c>
      <c r="J16" s="209">
        <f>'3.2.5'!J16/'3.2.5.a'!$J$106</f>
        <v>4.1335102339860229E-4</v>
      </c>
      <c r="K16" s="209">
        <f>'3.2.5'!K16/'3.2.5.a'!$K$106</f>
        <v>3.4635297035853503E-4</v>
      </c>
      <c r="L16" s="209">
        <f>'3.2.5'!L16/'3.2.5.a'!L$106</f>
        <v>3.0600207592882029E-4</v>
      </c>
      <c r="M16" s="209">
        <f>'3.2.5'!M16/'3.2.5.a'!M$106</f>
        <v>2.9235377307748188E-4</v>
      </c>
      <c r="N16" s="209">
        <f>'3.2.5'!N16/'3.2.5.a'!N$106</f>
        <v>2.7521914979105916E-4</v>
      </c>
    </row>
    <row r="17" spans="1:14" ht="20" customHeight="1" x14ac:dyDescent="0.2">
      <c r="A17" s="35">
        <v>113</v>
      </c>
      <c r="B17" s="36" t="s">
        <v>258</v>
      </c>
      <c r="C17" s="143">
        <f>'3.2.5'!C17/'3.2.5.a'!$C$106</f>
        <v>1.2630165348043228E-2</v>
      </c>
      <c r="D17" s="143">
        <f>'3.2.5'!D17/'3.2.5.a'!$D$106</f>
        <v>1.2802860408035422E-2</v>
      </c>
      <c r="E17" s="143">
        <f>'3.2.5'!E17/'3.2.5.a'!$E$106</f>
        <v>1.3025499874938845E-2</v>
      </c>
      <c r="F17" s="143">
        <f>'3.2.5'!F17/'3.2.5.a'!$F$106</f>
        <v>1.3161603779292564E-2</v>
      </c>
      <c r="G17" s="143">
        <f>'3.2.5'!G17/'3.2.5.a'!$G$106</f>
        <v>1.3400649772904866E-2</v>
      </c>
      <c r="H17" s="143">
        <f>'3.2.5'!H17/'3.2.5.a'!$H$106</f>
        <v>1.443889144533479E-2</v>
      </c>
      <c r="I17" s="143">
        <f>'3.2.5'!I17/'3.2.5.a'!$I$106</f>
        <v>1.4783494115751883E-2</v>
      </c>
      <c r="J17" s="143">
        <f>'3.2.5'!J17/'3.2.5.a'!$J$106</f>
        <v>1.4996292984745557E-2</v>
      </c>
      <c r="K17" s="143">
        <f>'3.2.5'!K17/'3.2.5.a'!$K$106</f>
        <v>1.5433936028781049E-2</v>
      </c>
      <c r="L17" s="143">
        <f>'3.2.5'!L17/'3.2.5.a'!L$106</f>
        <v>1.59484323829687E-2</v>
      </c>
      <c r="M17" s="143">
        <f>'3.2.5'!M17/'3.2.5.a'!M$106</f>
        <v>1.6300015894393109E-2</v>
      </c>
      <c r="N17" s="143">
        <f>'3.2.5'!N17/'3.2.5.a'!N$106</f>
        <v>1.6527924744358248E-2</v>
      </c>
    </row>
    <row r="18" spans="1:14" s="41" customFormat="1" ht="20" customHeight="1" x14ac:dyDescent="0.2">
      <c r="A18" s="38">
        <v>1131</v>
      </c>
      <c r="B18" s="39" t="s">
        <v>259</v>
      </c>
      <c r="C18" s="208">
        <f>'3.2.5'!C18/'3.2.5.a'!$C$106</f>
        <v>6.4711242680032784E-3</v>
      </c>
      <c r="D18" s="208">
        <f>'3.2.5'!D18/'3.2.5.a'!$D$106</f>
        <v>6.6489578889591637E-3</v>
      </c>
      <c r="E18" s="208">
        <f>'3.2.5'!E18/'3.2.5.a'!$E$106</f>
        <v>6.6893914963343029E-3</v>
      </c>
      <c r="F18" s="208">
        <f>'3.2.5'!F18/'3.2.5.a'!$F$106</f>
        <v>6.8985450201257872E-3</v>
      </c>
      <c r="G18" s="208">
        <f>'3.2.5'!G18/'3.2.5.a'!$G$106</f>
        <v>6.9671452046361822E-3</v>
      </c>
      <c r="H18" s="208">
        <f>'3.2.5'!H18/'3.2.5.a'!$H$106</f>
        <v>7.3163856220458713E-3</v>
      </c>
      <c r="I18" s="208">
        <f>'3.2.5'!I18/'3.2.5.a'!$I$106</f>
        <v>7.3832740978743679E-3</v>
      </c>
      <c r="J18" s="208">
        <f>'3.2.5'!J18/'3.2.5.a'!$J$106</f>
        <v>7.7601453247697124E-3</v>
      </c>
      <c r="K18" s="208">
        <f>'3.2.5'!K18/'3.2.5.a'!$K$106</f>
        <v>8.2273305544980462E-3</v>
      </c>
      <c r="L18" s="208">
        <f>'3.2.5'!L18/'3.2.5.a'!L$106</f>
        <v>8.5339474203905575E-3</v>
      </c>
      <c r="M18" s="208">
        <f>'3.2.5'!M18/'3.2.5.a'!M$106</f>
        <v>8.7044857198567954E-3</v>
      </c>
      <c r="N18" s="208">
        <f>'3.2.5'!N18/'3.2.5.a'!N$106</f>
        <v>9.1082033844073797E-3</v>
      </c>
    </row>
    <row r="19" spans="1:14" s="41" customFormat="1" ht="20" customHeight="1" x14ac:dyDescent="0.2">
      <c r="A19" s="45" t="s">
        <v>468</v>
      </c>
      <c r="B19" s="56" t="s">
        <v>469</v>
      </c>
      <c r="C19" s="144">
        <f>'3.2.5'!C19/'3.2.5.a'!$C$106</f>
        <v>4.904144770982671E-3</v>
      </c>
      <c r="D19" s="144">
        <f>'3.2.5'!D19/'3.2.5.a'!$D$106</f>
        <v>4.9397932841717639E-3</v>
      </c>
      <c r="E19" s="144">
        <f>'3.2.5'!E19/'3.2.5.a'!$E$106</f>
        <v>4.9004680904820601E-3</v>
      </c>
      <c r="F19" s="144">
        <f>'3.2.5'!F19/'3.2.5.a'!$F$106</f>
        <v>4.9874704343062549E-3</v>
      </c>
      <c r="G19" s="144">
        <f>'3.2.5'!G19/'3.2.5.a'!$G$106</f>
        <v>5.056734407839842E-3</v>
      </c>
      <c r="H19" s="144">
        <f>'3.2.5'!H19/'3.2.5.a'!$H$106</f>
        <v>5.4253600576754865E-3</v>
      </c>
      <c r="I19" s="144">
        <f>'3.2.5'!I19/'3.2.5.a'!$I$106</f>
        <v>5.6461249615727292E-3</v>
      </c>
      <c r="J19" s="144">
        <f>'3.2.5'!J19/'3.2.5.a'!$J$106</f>
        <v>6.0048152056755002E-3</v>
      </c>
      <c r="K19" s="144">
        <f>'3.2.5'!K19/'3.2.5.a'!$K$106</f>
        <v>6.3932097857914783E-3</v>
      </c>
      <c r="L19" s="144">
        <f>'3.2.5'!L19/'3.2.5.a'!L$106</f>
        <v>6.5869446433733268E-3</v>
      </c>
      <c r="M19" s="144">
        <f>'3.2.5'!M19/'3.2.5.a'!M$106</f>
        <v>6.5136528437478771E-3</v>
      </c>
      <c r="N19" s="144">
        <f>'3.2.5'!N19/'3.2.5.a'!N$106</f>
        <v>6.4653110041315801E-3</v>
      </c>
    </row>
    <row r="20" spans="1:14" s="41" customFormat="1" ht="20" customHeight="1" x14ac:dyDescent="0.2">
      <c r="A20" s="45" t="s">
        <v>470</v>
      </c>
      <c r="B20" s="56" t="s">
        <v>471</v>
      </c>
      <c r="C20" s="144">
        <f>'3.2.5'!C20/'3.2.5.a'!$C$106</f>
        <v>1.4435386454121923E-3</v>
      </c>
      <c r="D20" s="144">
        <f>'3.2.5'!D20/'3.2.5.a'!$D$106</f>
        <v>1.5833129046387393E-3</v>
      </c>
      <c r="E20" s="144">
        <f>'3.2.5'!E20/'3.2.5.a'!$E$106</f>
        <v>1.6603479813471797E-3</v>
      </c>
      <c r="F20" s="144">
        <f>'3.2.5'!F20/'3.2.5.a'!$F$106</f>
        <v>1.7677274577576809E-3</v>
      </c>
      <c r="G20" s="144">
        <f>'3.2.5'!G20/'3.2.5.a'!$G$106</f>
        <v>1.7545308445731608E-3</v>
      </c>
      <c r="H20" s="144">
        <f>'3.2.5'!H20/'3.2.5.a'!$H$106</f>
        <v>1.7067342013116246E-3</v>
      </c>
      <c r="I20" s="144">
        <f>'3.2.5'!I20/'3.2.5.a'!$I$106</f>
        <v>1.5574781590836657E-3</v>
      </c>
      <c r="J20" s="144">
        <f>'3.2.5'!J20/'3.2.5.a'!$J$106</f>
        <v>1.5619959209576763E-3</v>
      </c>
      <c r="K20" s="144">
        <f>'3.2.5'!K20/'3.2.5.a'!$K$106</f>
        <v>1.6315509530932055E-3</v>
      </c>
      <c r="L20" s="144">
        <f>'3.2.5'!L20/'3.2.5.a'!L$106</f>
        <v>1.726443841643097E-3</v>
      </c>
      <c r="M20" s="144">
        <f>'3.2.5'!M20/'3.2.5.a'!M$106</f>
        <v>1.9550187436743996E-3</v>
      </c>
      <c r="N20" s="144">
        <f>'3.2.5'!N20/'3.2.5.a'!N$106</f>
        <v>2.3932310911562774E-3</v>
      </c>
    </row>
    <row r="21" spans="1:14" s="41" customFormat="1" ht="20" customHeight="1" x14ac:dyDescent="0.2">
      <c r="A21" s="45" t="s">
        <v>472</v>
      </c>
      <c r="B21" s="56" t="s">
        <v>473</v>
      </c>
      <c r="C21" s="144">
        <f>'3.2.5'!C21/'3.2.5.a'!$C$106</f>
        <v>1.2344085157753253E-4</v>
      </c>
      <c r="D21" s="144">
        <f>'3.2.5'!D21/'3.2.5.a'!$D$106</f>
        <v>1.258517002811912E-4</v>
      </c>
      <c r="E21" s="144">
        <f>'3.2.5'!E21/'3.2.5.a'!$E$106</f>
        <v>1.2857542455283337E-4</v>
      </c>
      <c r="F21" s="144">
        <f>'3.2.5'!F21/'3.2.5.a'!$F$106</f>
        <v>1.433471280618514E-4</v>
      </c>
      <c r="G21" s="144">
        <f>'3.2.5'!G21/'3.2.5.a'!$G$106</f>
        <v>1.5587995222317953E-4</v>
      </c>
      <c r="H21" s="144">
        <f>'3.2.5'!H21/'3.2.5.a'!$H$106</f>
        <v>1.8429136305876109E-4</v>
      </c>
      <c r="I21" s="144">
        <f>'3.2.5'!I21/'3.2.5.a'!$I$106</f>
        <v>1.796709400273841E-4</v>
      </c>
      <c r="J21" s="144">
        <f>'3.2.5'!J21/'3.2.5.a'!$J$106</f>
        <v>1.9333417176184179E-4</v>
      </c>
      <c r="K21" s="144">
        <f>'3.2.5'!K21/'3.2.5.a'!$K$106</f>
        <v>2.0256913194922831E-4</v>
      </c>
      <c r="L21" s="144">
        <f>'3.2.5'!L21/'3.2.5.a'!L$106</f>
        <v>2.2055890007228185E-4</v>
      </c>
      <c r="M21" s="144">
        <f>'3.2.5'!M21/'3.2.5.a'!M$106</f>
        <v>2.358105377580392E-4</v>
      </c>
      <c r="N21" s="144">
        <f>'3.2.5'!N21/'3.2.5.a'!N$106</f>
        <v>2.4966118115926167E-4</v>
      </c>
    </row>
    <row r="22" spans="1:14" s="41" customFormat="1" ht="20" customHeight="1" x14ac:dyDescent="0.2">
      <c r="A22" s="45" t="s">
        <v>475</v>
      </c>
      <c r="B22" s="56" t="s">
        <v>476</v>
      </c>
      <c r="C22" s="144">
        <f>'3.2.5'!C22/'3.2.5.a'!$C$106</f>
        <v>3.0881298208620164E-14</v>
      </c>
      <c r="D22" s="144">
        <f>'3.2.5'!D22/'3.2.5.a'!$D$106</f>
        <v>-1.3252956437534832E-13</v>
      </c>
      <c r="E22" s="144">
        <f>'3.2.5'!E22/'3.2.5.a'!$E$106</f>
        <v>-4.7769774609851747E-14</v>
      </c>
      <c r="F22" s="144">
        <f>'3.2.5'!F22/'3.2.5.a'!$F$106</f>
        <v>0</v>
      </c>
      <c r="G22" s="144">
        <f>'3.2.5'!G22/'3.2.5.a'!$G$106</f>
        <v>0</v>
      </c>
      <c r="H22" s="144">
        <f>'3.2.5'!H22/'3.2.5.a'!$H$106</f>
        <v>0</v>
      </c>
      <c r="I22" s="144">
        <f>'3.2.5'!I22/'3.2.5.a'!$I$106</f>
        <v>3.7190588847799957E-11</v>
      </c>
      <c r="J22" s="144">
        <f>'3.2.5'!J22/'3.2.5.a'!$J$106</f>
        <v>2.6374694991814606E-11</v>
      </c>
      <c r="K22" s="144">
        <f>'3.2.5'!K22/'3.2.5.a'!$K$106</f>
        <v>6.8366413525941285E-10</v>
      </c>
      <c r="L22" s="144">
        <f>'3.2.5'!L22/'3.2.5.a'!L$106</f>
        <v>3.5301850785971985E-11</v>
      </c>
      <c r="M22" s="144">
        <f>'3.2.5'!M22/'3.2.5.a'!M$106</f>
        <v>3.5946764797060373E-9</v>
      </c>
      <c r="N22" s="144">
        <f>'3.2.5'!N22/'3.2.5.a'!N$106</f>
        <v>1.0796026033787699E-10</v>
      </c>
    </row>
    <row r="23" spans="1:14" s="41" customFormat="1" ht="20" customHeight="1" x14ac:dyDescent="0.2">
      <c r="A23" s="38">
        <v>1132</v>
      </c>
      <c r="B23" s="39" t="s">
        <v>260</v>
      </c>
      <c r="C23" s="208">
        <f>'3.2.5'!C23/'3.2.5.a'!$C$106</f>
        <v>0</v>
      </c>
      <c r="D23" s="208">
        <f>'3.2.5'!D23/'3.2.5.a'!$D$106</f>
        <v>0</v>
      </c>
      <c r="E23" s="208">
        <f>'3.2.5'!E23/'3.2.5.a'!$E$106</f>
        <v>0</v>
      </c>
      <c r="F23" s="208">
        <f>'3.2.5'!F23/'3.2.5.a'!$F$106</f>
        <v>0</v>
      </c>
      <c r="G23" s="208">
        <f>'3.2.5'!G23/'3.2.5.a'!$G$106</f>
        <v>0</v>
      </c>
      <c r="H23" s="208">
        <f>'3.2.5'!H23/'3.2.5.a'!$H$106</f>
        <v>0</v>
      </c>
      <c r="I23" s="208">
        <f>'3.2.5'!I23/'3.2.5.a'!$I$106</f>
        <v>0</v>
      </c>
      <c r="J23" s="208">
        <f>'3.2.5'!J23/'3.2.5.a'!$J$106</f>
        <v>0</v>
      </c>
      <c r="K23" s="208">
        <f>'3.2.5'!K23/'3.2.5.a'!$K$106</f>
        <v>0</v>
      </c>
      <c r="L23" s="208">
        <f>'3.2.5'!L23/'3.2.5.a'!L$106</f>
        <v>0</v>
      </c>
      <c r="M23" s="208">
        <f>'3.2.5'!M23/'3.2.5.a'!M$106</f>
        <v>0</v>
      </c>
      <c r="N23" s="208">
        <f>'3.2.5'!N23/'3.2.5.a'!N$106</f>
        <v>0</v>
      </c>
    </row>
    <row r="24" spans="1:14" s="41" customFormat="1" ht="20" customHeight="1" x14ac:dyDescent="0.2">
      <c r="A24" s="38">
        <v>1133</v>
      </c>
      <c r="B24" s="39" t="s">
        <v>261</v>
      </c>
      <c r="C24" s="208">
        <f>'3.2.5'!C24/'3.2.5.a'!$C$106</f>
        <v>6.4809000020587528E-4</v>
      </c>
      <c r="D24" s="208">
        <f>'3.2.5'!D24/'3.2.5.a'!$D$106</f>
        <v>6.3253726352726985E-4</v>
      </c>
      <c r="E24" s="208">
        <f>'3.2.5'!E24/'3.2.5.a'!$E$106</f>
        <v>7.0796547830836846E-4</v>
      </c>
      <c r="F24" s="208">
        <f>'3.2.5'!F24/'3.2.5.a'!$F$106</f>
        <v>7.7690867614883959E-4</v>
      </c>
      <c r="G24" s="208">
        <f>'3.2.5'!G24/'3.2.5.a'!$G$106</f>
        <v>8.1297763295704278E-4</v>
      </c>
      <c r="H24" s="208">
        <f>'3.2.5'!H24/'3.2.5.a'!$H$106</f>
        <v>1.0775364783522164E-3</v>
      </c>
      <c r="I24" s="208">
        <f>'3.2.5'!I24/'3.2.5.a'!$I$106</f>
        <v>1.1715694555540883E-3</v>
      </c>
      <c r="J24" s="208">
        <f>'3.2.5'!J24/'3.2.5.a'!$J$106</f>
        <v>1.0899251757055198E-3</v>
      </c>
      <c r="K24" s="208">
        <f>'3.2.5'!K24/'3.2.5.a'!$K$106</f>
        <v>1.0465284468002573E-3</v>
      </c>
      <c r="L24" s="208">
        <f>'3.2.5'!L24/'3.2.5.a'!L$106</f>
        <v>1.1606977910934319E-3</v>
      </c>
      <c r="M24" s="208">
        <f>'3.2.5'!M24/'3.2.5.a'!M$106</f>
        <v>1.1492476542376649E-3</v>
      </c>
      <c r="N24" s="208">
        <f>'3.2.5'!N24/'3.2.5.a'!N$106</f>
        <v>1.4221509466892639E-3</v>
      </c>
    </row>
    <row r="25" spans="1:14" ht="20" customHeight="1" x14ac:dyDescent="0.2">
      <c r="A25" s="45" t="s">
        <v>477</v>
      </c>
      <c r="B25" s="56" t="s">
        <v>478</v>
      </c>
      <c r="C25" s="144">
        <f>'3.2.5'!C25/'3.2.5.a'!$C$106</f>
        <v>6.4809000020587528E-4</v>
      </c>
      <c r="D25" s="144">
        <f>'3.2.5'!D25/'3.2.5.a'!$D$106</f>
        <v>6.3253726352726985E-4</v>
      </c>
      <c r="E25" s="144">
        <f>'3.2.5'!E25/'3.2.5.a'!$E$106</f>
        <v>7.0796547830836846E-4</v>
      </c>
      <c r="F25" s="144">
        <f>'3.2.5'!F25/'3.2.5.a'!$F$106</f>
        <v>7.7690867614883959E-4</v>
      </c>
      <c r="G25" s="144">
        <f>'3.2.5'!G25/'3.2.5.a'!$G$106</f>
        <v>8.1297763295704278E-4</v>
      </c>
      <c r="H25" s="144">
        <f>'3.2.5'!H25/'3.2.5.a'!$H$106</f>
        <v>1.0775364783522164E-3</v>
      </c>
      <c r="I25" s="144">
        <f>'3.2.5'!I25/'3.2.5.a'!$I$106</f>
        <v>1.1715694555540883E-3</v>
      </c>
      <c r="J25" s="144">
        <f>'3.2.5'!J25/'3.2.5.a'!$J$106</f>
        <v>1.0899251757055198E-3</v>
      </c>
      <c r="K25" s="144">
        <f>'3.2.5'!K25/'3.2.5.a'!$K$106</f>
        <v>1.0465284468002573E-3</v>
      </c>
      <c r="L25" s="144">
        <f>'3.2.5'!L25/'3.2.5.a'!L$106</f>
        <v>1.1606977910934319E-3</v>
      </c>
      <c r="M25" s="144">
        <f>'3.2.5'!M25/'3.2.5.a'!M$106</f>
        <v>1.1492476542376649E-3</v>
      </c>
      <c r="N25" s="144">
        <f>'3.2.5'!N25/'3.2.5.a'!N$106</f>
        <v>1.4221509466892639E-3</v>
      </c>
    </row>
    <row r="26" spans="1:14" s="41" customFormat="1" ht="20" customHeight="1" x14ac:dyDescent="0.2">
      <c r="A26" s="38">
        <v>1135</v>
      </c>
      <c r="B26" s="39" t="s">
        <v>262</v>
      </c>
      <c r="C26" s="208">
        <f>'3.2.5'!C26/'3.2.5.a'!$C$106</f>
        <v>1.2391746605051614E-5</v>
      </c>
      <c r="D26" s="208">
        <f>'3.2.5'!D26/'3.2.5.a'!$D$106</f>
        <v>1.1783745431728766E-5</v>
      </c>
      <c r="E26" s="208">
        <f>'3.2.5'!E26/'3.2.5.a'!$E$106</f>
        <v>1.4228060902308734E-5</v>
      </c>
      <c r="F26" s="208">
        <f>'3.2.5'!F26/'3.2.5.a'!$F$106</f>
        <v>3.3725368935777288E-6</v>
      </c>
      <c r="G26" s="208">
        <f>'3.2.5'!G26/'3.2.5.a'!$G$106</f>
        <v>4.8431022314941823E-6</v>
      </c>
      <c r="H26" s="208">
        <f>'3.2.5'!H26/'3.2.5.a'!$H$106</f>
        <v>4.2753204992105287E-6</v>
      </c>
      <c r="I26" s="208">
        <f>'3.2.5'!I26/'3.2.5.a'!$I$106</f>
        <v>5.3120298252061469E-6</v>
      </c>
      <c r="J26" s="208">
        <f>'3.2.5'!J26/'3.2.5.a'!$J$106</f>
        <v>6.0725603786755767E-6</v>
      </c>
      <c r="K26" s="208">
        <f>'3.2.5'!K26/'3.2.5.a'!$K$106</f>
        <v>3.6902518652894052E-6</v>
      </c>
      <c r="L26" s="208">
        <f>'3.2.5'!L26/'3.2.5.a'!L$106</f>
        <v>3.5649228549338208E-6</v>
      </c>
      <c r="M26" s="208">
        <f>'3.2.5'!M26/'3.2.5.a'!M$106</f>
        <v>3.2142933413144628E-6</v>
      </c>
      <c r="N26" s="208">
        <f>'3.2.5'!N26/'3.2.5.a'!N$106</f>
        <v>2.284937935293433E-6</v>
      </c>
    </row>
    <row r="27" spans="1:14" s="41" customFormat="1" ht="20" customHeight="1" x14ac:dyDescent="0.2">
      <c r="A27" s="38">
        <v>1136</v>
      </c>
      <c r="B27" s="39" t="s">
        <v>263</v>
      </c>
      <c r="C27" s="208">
        <f>'3.2.5'!C27/'3.2.5.a'!$C$106</f>
        <v>5.4985593332290235E-3</v>
      </c>
      <c r="D27" s="208">
        <f>'3.2.5'!D27/'3.2.5.a'!$D$106</f>
        <v>5.5095815101172604E-3</v>
      </c>
      <c r="E27" s="208">
        <f>'3.2.5'!E27/'3.2.5.a'!$E$106</f>
        <v>5.6139148393938637E-3</v>
      </c>
      <c r="F27" s="208">
        <f>'3.2.5'!F27/'3.2.5.a'!$F$106</f>
        <v>5.4827775461243579E-3</v>
      </c>
      <c r="G27" s="208">
        <f>'3.2.5'!G27/'3.2.5.a'!$G$106</f>
        <v>5.6156838330801437E-3</v>
      </c>
      <c r="H27" s="208">
        <f>'3.2.5'!H27/'3.2.5.a'!$H$106</f>
        <v>6.0406940244374921E-3</v>
      </c>
      <c r="I27" s="208">
        <f>'3.2.5'!I27/'3.2.5.a'!$I$106</f>
        <v>6.2233385324982193E-3</v>
      </c>
      <c r="J27" s="208">
        <f>'3.2.5'!J27/'3.2.5.a'!$J$106</f>
        <v>6.1401499238916508E-3</v>
      </c>
      <c r="K27" s="208">
        <f>'3.2.5'!K27/'3.2.5.a'!$K$106</f>
        <v>6.1563867756174546E-3</v>
      </c>
      <c r="L27" s="208">
        <f>'3.2.5'!L27/'3.2.5.a'!L$106</f>
        <v>6.2502222486297779E-3</v>
      </c>
      <c r="M27" s="208">
        <f>'3.2.5'!M27/'3.2.5.a'!M$106</f>
        <v>6.4430682269573346E-3</v>
      </c>
      <c r="N27" s="208">
        <f>'3.2.5'!N27/'3.2.5.a'!N$106</f>
        <v>5.995285475326316E-3</v>
      </c>
    </row>
    <row r="28" spans="1:14" ht="20" customHeight="1" x14ac:dyDescent="0.2">
      <c r="A28" s="45" t="s">
        <v>479</v>
      </c>
      <c r="B28" s="56" t="s">
        <v>480</v>
      </c>
      <c r="C28" s="144">
        <f>'3.2.5'!C28/'3.2.5.a'!$C$106</f>
        <v>5.4985593332290235E-3</v>
      </c>
      <c r="D28" s="144">
        <f>'3.2.5'!D28/'3.2.5.a'!$D$106</f>
        <v>5.5095815101172604E-3</v>
      </c>
      <c r="E28" s="144">
        <f>'3.2.5'!E28/'3.2.5.a'!$E$106</f>
        <v>5.6139148393938637E-3</v>
      </c>
      <c r="F28" s="144">
        <f>'3.2.5'!F28/'3.2.5.a'!$F$106</f>
        <v>5.4827775461243579E-3</v>
      </c>
      <c r="G28" s="144">
        <f>'3.2.5'!G28/'3.2.5.a'!$G$106</f>
        <v>5.6156838330801437E-3</v>
      </c>
      <c r="H28" s="144">
        <f>'3.2.5'!H28/'3.2.5.a'!$H$106</f>
        <v>6.0406940244374921E-3</v>
      </c>
      <c r="I28" s="144">
        <f>'3.2.5'!I28/'3.2.5.a'!$I$106</f>
        <v>6.2233385324982193E-3</v>
      </c>
      <c r="J28" s="144">
        <f>'3.2.5'!J28/'3.2.5.a'!$J$106</f>
        <v>6.1401499238916508E-3</v>
      </c>
      <c r="K28" s="144">
        <f>'3.2.5'!K28/'3.2.5.a'!$K$106</f>
        <v>6.1563867756174546E-3</v>
      </c>
      <c r="L28" s="144">
        <f>'3.2.5'!L28/'3.2.5.a'!L$106</f>
        <v>6.2502222486297779E-3</v>
      </c>
      <c r="M28" s="144">
        <f>'3.2.5'!M28/'3.2.5.a'!M$106</f>
        <v>6.4430682269573346E-3</v>
      </c>
      <c r="N28" s="144">
        <f>'3.2.5'!N28/'3.2.5.a'!N$106</f>
        <v>5.995285475326316E-3</v>
      </c>
    </row>
    <row r="29" spans="1:14" ht="20" customHeight="1" x14ac:dyDescent="0.2">
      <c r="A29" s="45" t="s">
        <v>481</v>
      </c>
      <c r="B29" s="56" t="s">
        <v>482</v>
      </c>
      <c r="C29" s="144">
        <f>'3.2.5'!C29/'3.2.5.a'!$C$106</f>
        <v>0</v>
      </c>
      <c r="D29" s="144">
        <f>'3.2.5'!D29/'3.2.5.a'!$D$106</f>
        <v>0</v>
      </c>
      <c r="E29" s="144">
        <f>'3.2.5'!E29/'3.2.5.a'!$E$106</f>
        <v>0</v>
      </c>
      <c r="F29" s="144">
        <f>'3.2.5'!F29/'3.2.5.a'!$F$106</f>
        <v>0</v>
      </c>
      <c r="G29" s="144">
        <f>'3.2.5'!G29/'3.2.5.a'!$G$106</f>
        <v>0</v>
      </c>
      <c r="H29" s="144">
        <f>'3.2.5'!H29/'3.2.5.a'!$H$106</f>
        <v>0</v>
      </c>
      <c r="I29" s="144">
        <f>'3.2.5'!I29/'3.2.5.a'!$I$106</f>
        <v>0</v>
      </c>
      <c r="J29" s="144">
        <f>'3.2.5'!J29/'3.2.5.a'!$J$106</f>
        <v>0</v>
      </c>
      <c r="K29" s="144">
        <f>'3.2.5'!K29/'3.2.5.a'!$K$106</f>
        <v>0</v>
      </c>
      <c r="L29" s="144">
        <f>'3.2.5'!L29/'3.2.5.a'!L$106</f>
        <v>0</v>
      </c>
      <c r="M29" s="144">
        <f>'3.2.5'!M29/'3.2.5.a'!M$106</f>
        <v>0</v>
      </c>
      <c r="N29" s="144">
        <f>'3.2.5'!N29/'3.2.5.a'!N$106</f>
        <v>0</v>
      </c>
    </row>
    <row r="30" spans="1:14" ht="20" customHeight="1" x14ac:dyDescent="0.2">
      <c r="A30" s="35">
        <v>114</v>
      </c>
      <c r="B30" s="36" t="s">
        <v>264</v>
      </c>
      <c r="C30" s="143">
        <f>'3.2.5'!C30/'3.2.5.a'!$C$106</f>
        <v>0.14772926800860745</v>
      </c>
      <c r="D30" s="143">
        <f>'3.2.5'!D30/'3.2.5.a'!$D$106</f>
        <v>0.14694086414490415</v>
      </c>
      <c r="E30" s="143">
        <f>'3.2.5'!E30/'3.2.5.a'!$E$106</f>
        <v>0.14612090294838823</v>
      </c>
      <c r="F30" s="143">
        <f>'3.2.5'!F30/'3.2.5.a'!$F$106</f>
        <v>0.14338632619093805</v>
      </c>
      <c r="G30" s="143">
        <f>'3.2.5'!G30/'3.2.5.a'!$G$106</f>
        <v>0.13804531513557933</v>
      </c>
      <c r="H30" s="143">
        <f>'3.2.5'!H30/'3.2.5.a'!$H$106</f>
        <v>0.13857810463348635</v>
      </c>
      <c r="I30" s="143">
        <f>'3.2.5'!I30/'3.2.5.a'!$I$106</f>
        <v>0.13500892845971643</v>
      </c>
      <c r="J30" s="143">
        <f>'3.2.5'!J30/'3.2.5.a'!$J$106</f>
        <v>0.13831767444410545</v>
      </c>
      <c r="K30" s="143">
        <f>'3.2.5'!K30/'3.2.5.a'!$K$106</f>
        <v>0.14194342501167559</v>
      </c>
      <c r="L30" s="143">
        <f>'3.2.5'!L30/'3.2.5.a'!L$106</f>
        <v>0.13912046693739449</v>
      </c>
      <c r="M30" s="143">
        <f>'3.2.5'!M30/'3.2.5.a'!M$106</f>
        <v>0.13381192384833257</v>
      </c>
      <c r="N30" s="143">
        <f>'3.2.5'!N30/'3.2.5.a'!N$106</f>
        <v>0.14674815399534305</v>
      </c>
    </row>
    <row r="31" spans="1:14" ht="20" customHeight="1" x14ac:dyDescent="0.2">
      <c r="A31" s="38">
        <v>1141</v>
      </c>
      <c r="B31" s="39" t="s">
        <v>265</v>
      </c>
      <c r="C31" s="208">
        <f>'3.2.5'!C31/'3.2.5.a'!$C$106</f>
        <v>0.13853750272125481</v>
      </c>
      <c r="D31" s="208">
        <f>'3.2.5'!D31/'3.2.5.a'!$D$106</f>
        <v>0.13762410483243939</v>
      </c>
      <c r="E31" s="208">
        <f>'3.2.5'!E31/'3.2.5.a'!$E$106</f>
        <v>0.1380960828253259</v>
      </c>
      <c r="F31" s="208">
        <f>'3.2.5'!F31/'3.2.5.a'!$F$106</f>
        <v>0.13586377875043745</v>
      </c>
      <c r="G31" s="208">
        <f>'3.2.5'!G31/'3.2.5.a'!$G$106</f>
        <v>0.13063521095586725</v>
      </c>
      <c r="H31" s="208">
        <f>'3.2.5'!H31/'3.2.5.a'!$H$106</f>
        <v>0.13030413028036547</v>
      </c>
      <c r="I31" s="208">
        <f>'3.2.5'!I31/'3.2.5.a'!$I$106</f>
        <v>0.12611846683752814</v>
      </c>
      <c r="J31" s="208">
        <f>'3.2.5'!J31/'3.2.5.a'!$J$106</f>
        <v>0.12968936653773874</v>
      </c>
      <c r="K31" s="208">
        <f>'3.2.5'!K31/'3.2.5.a'!$K$106</f>
        <v>0.13296774937011516</v>
      </c>
      <c r="L31" s="208">
        <f>'3.2.5'!L31/'3.2.5.a'!L$106</f>
        <v>0.13040876637944987</v>
      </c>
      <c r="M31" s="208">
        <f>'3.2.5'!M31/'3.2.5.a'!M$106</f>
        <v>0.12582400480620382</v>
      </c>
      <c r="N31" s="208">
        <f>'3.2.5'!N31/'3.2.5.a'!N$106</f>
        <v>0.13783726770180274</v>
      </c>
    </row>
    <row r="32" spans="1:14" ht="20" customHeight="1" x14ac:dyDescent="0.2">
      <c r="A32" s="21">
        <v>11411</v>
      </c>
      <c r="B32" s="22" t="s">
        <v>266</v>
      </c>
      <c r="C32" s="144">
        <f>'3.2.5'!C32/'3.2.5.a'!$C$106</f>
        <v>7.8597473125887357E-2</v>
      </c>
      <c r="D32" s="144">
        <f>'3.2.5'!D32/'3.2.5.a'!$D$106</f>
        <v>7.7374043793425704E-2</v>
      </c>
      <c r="E32" s="144">
        <f>'3.2.5'!E32/'3.2.5.a'!$E$106</f>
        <v>7.6753907398900478E-2</v>
      </c>
      <c r="F32" s="144">
        <f>'3.2.5'!F32/'3.2.5.a'!$F$106</f>
        <v>7.6184581403112253E-2</v>
      </c>
      <c r="G32" s="144">
        <f>'3.2.5'!G32/'3.2.5.a'!$G$106</f>
        <v>7.5090079170763283E-2</v>
      </c>
      <c r="H32" s="144">
        <f>'3.2.5'!H32/'3.2.5.a'!$H$106</f>
        <v>7.4222194571156391E-2</v>
      </c>
      <c r="I32" s="144">
        <f>'3.2.5'!I32/'3.2.5.a'!$I$106</f>
        <v>7.2677418516402387E-2</v>
      </c>
      <c r="J32" s="144">
        <f>'3.2.5'!J32/'3.2.5.a'!$J$106</f>
        <v>7.4530099629389251E-2</v>
      </c>
      <c r="K32" s="144">
        <f>'3.2.5'!K32/'3.2.5.a'!$K$106</f>
        <v>7.614007412258833E-2</v>
      </c>
      <c r="L32" s="144">
        <f>'3.2.5'!L32/'3.2.5.a'!L$106</f>
        <v>7.586390588760844E-2</v>
      </c>
      <c r="M32" s="144">
        <f>'3.2.5'!M32/'3.2.5.a'!M$106</f>
        <v>7.7535466227527799E-2</v>
      </c>
      <c r="N32" s="144">
        <f>'3.2.5'!N32/'3.2.5.a'!N$106</f>
        <v>8.403841520755137E-2</v>
      </c>
    </row>
    <row r="33" spans="1:14" s="48" customFormat="1" ht="20" customHeight="1" x14ac:dyDescent="0.2">
      <c r="A33" s="45" t="s">
        <v>599</v>
      </c>
      <c r="B33" s="56" t="s">
        <v>601</v>
      </c>
      <c r="C33" s="145">
        <f>'3.2.5'!C33/'3.2.5.a'!$C$106</f>
        <v>9.5948811914699679E-3</v>
      </c>
      <c r="D33" s="145">
        <f>'3.2.5'!D33/'3.2.5.a'!$D$106</f>
        <v>9.4096787177330495E-3</v>
      </c>
      <c r="E33" s="145">
        <f>'3.2.5'!E33/'3.2.5.a'!$E$106</f>
        <v>8.9939857725265648E-3</v>
      </c>
      <c r="F33" s="145">
        <f>'3.2.5'!F33/'3.2.5.a'!$F$106</f>
        <v>8.1004144576553565E-3</v>
      </c>
      <c r="G33" s="145">
        <f>'3.2.5'!G33/'3.2.5.a'!$G$106</f>
        <v>8.5143744501971208E-3</v>
      </c>
      <c r="H33" s="145">
        <f>'3.2.5'!H33/'3.2.5.a'!$H$106</f>
        <v>8.0137450220930124E-3</v>
      </c>
      <c r="I33" s="145">
        <f>'3.2.5'!I33/'3.2.5.a'!$I$106</f>
        <v>6.6755817613945228E-3</v>
      </c>
      <c r="J33" s="145">
        <f>'3.2.5'!J33/'3.2.5.a'!$J$106</f>
        <v>7.1432045430408434E-3</v>
      </c>
      <c r="K33" s="145">
        <f>'3.2.5'!K33/'3.2.5.a'!$K$106</f>
        <v>7.7076332140529431E-3</v>
      </c>
      <c r="L33" s="145">
        <f>'3.2.5'!L33/'3.2.5.a'!L$106</f>
        <v>7.0968970054300024E-3</v>
      </c>
      <c r="M33" s="145">
        <f>'3.2.5'!M33/'3.2.5.a'!M$106</f>
        <v>7.4849002693082069E-3</v>
      </c>
      <c r="N33" s="145">
        <f>'3.2.5'!N33/'3.2.5.a'!N$106</f>
        <v>8.1126377336709875E-3</v>
      </c>
    </row>
    <row r="34" spans="1:14" s="48" customFormat="1" ht="20" customHeight="1" x14ac:dyDescent="0.2">
      <c r="A34" s="45" t="s">
        <v>600</v>
      </c>
      <c r="B34" s="56" t="s">
        <v>483</v>
      </c>
      <c r="C34" s="145">
        <f>'3.2.5'!C34/'3.2.5.a'!$C$106</f>
        <v>6.9002591934417393E-2</v>
      </c>
      <c r="D34" s="145">
        <f>'3.2.5'!D34/'3.2.5.a'!$D$106</f>
        <v>6.7964365075692645E-2</v>
      </c>
      <c r="E34" s="145">
        <f>'3.2.5'!E34/'3.2.5.a'!$E$106</f>
        <v>6.7759921626373912E-2</v>
      </c>
      <c r="F34" s="145">
        <f>'3.2.5'!F34/'3.2.5.a'!$F$106</f>
        <v>6.8084166945456895E-2</v>
      </c>
      <c r="G34" s="145">
        <f>'3.2.5'!G34/'3.2.5.a'!$G$106</f>
        <v>6.6575704720566162E-2</v>
      </c>
      <c r="H34" s="145">
        <f>'3.2.5'!H34/'3.2.5.a'!$H$106</f>
        <v>6.6208449549063381E-2</v>
      </c>
      <c r="I34" s="145">
        <f>'3.2.5'!I34/'3.2.5.a'!$I$106</f>
        <v>6.600183675500787E-2</v>
      </c>
      <c r="J34" s="145">
        <f>'3.2.5'!J34/'3.2.5.a'!$J$106</f>
        <v>6.7386895086348403E-2</v>
      </c>
      <c r="K34" s="145">
        <f>'3.2.5'!K34/'3.2.5.a'!$K$106</f>
        <v>6.8432440908535397E-2</v>
      </c>
      <c r="L34" s="145">
        <f>'3.2.5'!L34/'3.2.5.a'!L$106</f>
        <v>6.8767008882178446E-2</v>
      </c>
      <c r="M34" s="145">
        <f>'3.2.5'!M34/'3.2.5.a'!M$106</f>
        <v>7.0050565958219596E-2</v>
      </c>
      <c r="N34" s="145">
        <f>'3.2.5'!N34/'3.2.5.a'!N$106</f>
        <v>7.5925777473880379E-2</v>
      </c>
    </row>
    <row r="35" spans="1:14" ht="20" customHeight="1" x14ac:dyDescent="0.2">
      <c r="A35" s="21">
        <v>11412</v>
      </c>
      <c r="B35" s="22" t="s">
        <v>602</v>
      </c>
      <c r="C35" s="144">
        <f>'3.2.5'!C35/'3.2.5.a'!$C$106</f>
        <v>0</v>
      </c>
      <c r="D35" s="144">
        <f>'3.2.5'!D35/'3.2.5.a'!$D$106</f>
        <v>0</v>
      </c>
      <c r="E35" s="144">
        <f>'3.2.5'!E35/'3.2.5.a'!$E$106</f>
        <v>0</v>
      </c>
      <c r="F35" s="144">
        <f>'3.2.5'!F35/'3.2.5.a'!$F$106</f>
        <v>0</v>
      </c>
      <c r="G35" s="144">
        <f>'3.2.5'!G35/'3.2.5.a'!$G$106</f>
        <v>0</v>
      </c>
      <c r="H35" s="144">
        <f>'3.2.5'!H35/'3.2.5.a'!$H$106</f>
        <v>0</v>
      </c>
      <c r="I35" s="144">
        <f>'3.2.5'!I35/'3.2.5.a'!$I$106</f>
        <v>0</v>
      </c>
      <c r="J35" s="144">
        <f>'3.2.5'!J35/'3.2.5.a'!$J$106</f>
        <v>0</v>
      </c>
      <c r="K35" s="144">
        <f>'3.2.5'!K35/'3.2.5.a'!$K$106</f>
        <v>0</v>
      </c>
      <c r="L35" s="144">
        <f>'3.2.5'!L35/'3.2.5.a'!L$106</f>
        <v>0</v>
      </c>
      <c r="M35" s="144">
        <f>'3.2.5'!M35/'3.2.5.a'!M$106</f>
        <v>0</v>
      </c>
      <c r="N35" s="144">
        <f>'3.2.5'!N35/'3.2.5.a'!N$106</f>
        <v>0</v>
      </c>
    </row>
    <row r="36" spans="1:14" ht="20" customHeight="1" x14ac:dyDescent="0.2">
      <c r="A36" s="21">
        <v>11413</v>
      </c>
      <c r="B36" s="22" t="s">
        <v>267</v>
      </c>
      <c r="C36" s="144">
        <f>'3.2.5'!C36/'3.2.5.a'!$C$106</f>
        <v>5.312237998309241E-2</v>
      </c>
      <c r="D36" s="144">
        <f>'3.2.5'!D36/'3.2.5.a'!$D$106</f>
        <v>5.2966254311358291E-2</v>
      </c>
      <c r="E36" s="144">
        <f>'3.2.5'!E36/'3.2.5.a'!$E$106</f>
        <v>5.4930019138627044E-2</v>
      </c>
      <c r="F36" s="144">
        <f>'3.2.5'!F36/'3.2.5.a'!$F$106</f>
        <v>5.4209256684995412E-2</v>
      </c>
      <c r="G36" s="144">
        <f>'3.2.5'!G36/'3.2.5.a'!$G$106</f>
        <v>5.0396750912419949E-2</v>
      </c>
      <c r="H36" s="144">
        <f>'3.2.5'!H36/'3.2.5.a'!$H$106</f>
        <v>5.0296824074694733E-2</v>
      </c>
      <c r="I36" s="144">
        <f>'3.2.5'!I36/'3.2.5.a'!$I$106</f>
        <v>4.8074458362903763E-2</v>
      </c>
      <c r="J36" s="144">
        <f>'3.2.5'!J36/'3.2.5.a'!$J$106</f>
        <v>4.9892663175418288E-2</v>
      </c>
      <c r="K36" s="144">
        <f>'3.2.5'!K36/'3.2.5.a'!$K$106</f>
        <v>5.1599723686738701E-2</v>
      </c>
      <c r="L36" s="144">
        <f>'3.2.5'!L36/'3.2.5.a'!L$106</f>
        <v>4.900820722053794E-2</v>
      </c>
      <c r="M36" s="144">
        <f>'3.2.5'!M36/'3.2.5.a'!M$106</f>
        <v>4.534940156662999E-2</v>
      </c>
      <c r="N36" s="144">
        <f>'3.2.5'!N36/'3.2.5.a'!N$106</f>
        <v>4.8153244193862771E-2</v>
      </c>
    </row>
    <row r="37" spans="1:14" s="48" customFormat="1" ht="20" customHeight="1" x14ac:dyDescent="0.2">
      <c r="A37" s="45" t="s">
        <v>442</v>
      </c>
      <c r="B37" s="56" t="s">
        <v>443</v>
      </c>
      <c r="C37" s="145">
        <f>'3.2.5'!C37/'3.2.5.a'!$C$106</f>
        <v>3.5779919448802287E-2</v>
      </c>
      <c r="D37" s="145">
        <f>'3.2.5'!D37/'3.2.5.a'!$D$106</f>
        <v>3.6251579307007481E-2</v>
      </c>
      <c r="E37" s="145">
        <f>'3.2.5'!E37/'3.2.5.a'!$E$106</f>
        <v>3.7391275783480379E-2</v>
      </c>
      <c r="F37" s="145">
        <f>'3.2.5'!F37/'3.2.5.a'!$F$106</f>
        <v>3.7181670761693583E-2</v>
      </c>
      <c r="G37" s="145">
        <f>'3.2.5'!G37/'3.2.5.a'!$G$106</f>
        <v>3.3711307213223574E-2</v>
      </c>
      <c r="H37" s="145">
        <f>'3.2.5'!H37/'3.2.5.a'!$H$106</f>
        <v>3.3336074189329941E-2</v>
      </c>
      <c r="I37" s="145">
        <f>'3.2.5'!I37/'3.2.5.a'!$I$106</f>
        <v>3.2143361725692127E-2</v>
      </c>
      <c r="J37" s="145">
        <f>'3.2.5'!J37/'3.2.5.a'!$J$106</f>
        <v>3.3660399573636229E-2</v>
      </c>
      <c r="K37" s="145">
        <f>'3.2.5'!K37/'3.2.5.a'!$K$106</f>
        <v>3.4877500802519536E-2</v>
      </c>
      <c r="L37" s="145">
        <f>'3.2.5'!L37/'3.2.5.a'!L$106</f>
        <v>3.2124466318958211E-2</v>
      </c>
      <c r="M37" s="145">
        <f>'3.2.5'!M37/'3.2.5.a'!M$106</f>
        <v>2.9273399462453539E-2</v>
      </c>
      <c r="N37" s="145">
        <f>'3.2.5'!N37/'3.2.5.a'!N$106</f>
        <v>3.107380515385581E-2</v>
      </c>
    </row>
    <row r="38" spans="1:14" s="48" customFormat="1" ht="20" customHeight="1" x14ac:dyDescent="0.2">
      <c r="A38" s="45" t="s">
        <v>444</v>
      </c>
      <c r="B38" s="56" t="s">
        <v>445</v>
      </c>
      <c r="C38" s="145">
        <f>'3.2.5'!C38/'3.2.5.a'!$C$106</f>
        <v>8.6946471585422694E-3</v>
      </c>
      <c r="D38" s="145">
        <f>'3.2.5'!D38/'3.2.5.a'!$D$106</f>
        <v>7.721049498764049E-3</v>
      </c>
      <c r="E38" s="145">
        <f>'3.2.5'!E38/'3.2.5.a'!$E$106</f>
        <v>8.0895804032682841E-3</v>
      </c>
      <c r="F38" s="145">
        <f>'3.2.5'!F38/'3.2.5.a'!$F$106</f>
        <v>7.775112260497233E-3</v>
      </c>
      <c r="G38" s="145">
        <f>'3.2.5'!G38/'3.2.5.a'!$G$106</f>
        <v>7.1243078644789804E-3</v>
      </c>
      <c r="H38" s="145">
        <f>'3.2.5'!H38/'3.2.5.a'!$H$106</f>
        <v>7.3008035889798135E-3</v>
      </c>
      <c r="I38" s="145">
        <f>'3.2.5'!I38/'3.2.5.a'!$I$106</f>
        <v>6.8508285566427542E-3</v>
      </c>
      <c r="J38" s="145">
        <f>'3.2.5'!J38/'3.2.5.a'!$J$106</f>
        <v>7.1447330425410327E-3</v>
      </c>
      <c r="K38" s="145">
        <f>'3.2.5'!K38/'3.2.5.a'!$K$106</f>
        <v>7.3781924660268824E-3</v>
      </c>
      <c r="L38" s="145">
        <f>'3.2.5'!L38/'3.2.5.a'!L$106</f>
        <v>6.954852620450226E-3</v>
      </c>
      <c r="M38" s="145">
        <f>'3.2.5'!M38/'3.2.5.a'!M$106</f>
        <v>6.2437783305432856E-3</v>
      </c>
      <c r="N38" s="145">
        <f>'3.2.5'!N38/'3.2.5.a'!N$106</f>
        <v>6.6378952569137121E-3</v>
      </c>
    </row>
    <row r="39" spans="1:14" s="48" customFormat="1" ht="20" customHeight="1" x14ac:dyDescent="0.2">
      <c r="A39" s="45" t="s">
        <v>446</v>
      </c>
      <c r="B39" s="56" t="s">
        <v>485</v>
      </c>
      <c r="C39" s="145">
        <f>'3.2.5'!C39/'3.2.5.a'!$C$106</f>
        <v>8.3170590680203584E-3</v>
      </c>
      <c r="D39" s="145">
        <f>'3.2.5'!D39/'3.2.5.a'!$D$106</f>
        <v>8.6387737916047598E-3</v>
      </c>
      <c r="E39" s="145">
        <f>'3.2.5'!E39/'3.2.5.a'!$E$106</f>
        <v>9.0983229508378328E-3</v>
      </c>
      <c r="F39" s="145">
        <f>'3.2.5'!F39/'3.2.5.a'!$F$106</f>
        <v>8.9182850921021486E-3</v>
      </c>
      <c r="G39" s="145">
        <f>'3.2.5'!G39/'3.2.5.a'!$G$106</f>
        <v>9.2341217717392156E-3</v>
      </c>
      <c r="H39" s="145">
        <f>'3.2.5'!H39/'3.2.5.a'!$H$106</f>
        <v>9.3492642086090063E-3</v>
      </c>
      <c r="I39" s="145">
        <f>'3.2.5'!I39/'3.2.5.a'!$I$106</f>
        <v>8.7918507772263201E-3</v>
      </c>
      <c r="J39" s="145">
        <f>'3.2.5'!J39/'3.2.5.a'!$J$106</f>
        <v>8.8132110601780202E-3</v>
      </c>
      <c r="K39" s="145">
        <f>'3.2.5'!K39/'3.2.5.a'!$K$106</f>
        <v>9.1123790193141027E-3</v>
      </c>
      <c r="L39" s="145">
        <f>'3.2.5'!L39/'3.2.5.a'!L$106</f>
        <v>9.7177853795596125E-3</v>
      </c>
      <c r="M39" s="145">
        <f>'3.2.5'!M39/'3.2.5.a'!M$106</f>
        <v>9.6226542883905489E-3</v>
      </c>
      <c r="N39" s="145">
        <f>'3.2.5'!N39/'3.2.5.a'!N$106</f>
        <v>1.026084992808218E-2</v>
      </c>
    </row>
    <row r="40" spans="1:14" s="48" customFormat="1" ht="20" customHeight="1" x14ac:dyDescent="0.2">
      <c r="A40" s="45" t="s">
        <v>484</v>
      </c>
      <c r="B40" s="56" t="s">
        <v>447</v>
      </c>
      <c r="C40" s="145">
        <f>'3.2.5'!C40/'3.2.5.a'!$C$106</f>
        <v>3.3075430772750439E-4</v>
      </c>
      <c r="D40" s="145">
        <f>'3.2.5'!D40/'3.2.5.a'!$D$106</f>
        <v>3.5485171398200611E-4</v>
      </c>
      <c r="E40" s="145">
        <f>'3.2.5'!E40/'3.2.5.a'!$E$106</f>
        <v>3.5084000104055029E-4</v>
      </c>
      <c r="F40" s="145">
        <f>'3.2.5'!F40/'3.2.5.a'!$F$106</f>
        <v>3.3418857070244517E-4</v>
      </c>
      <c r="G40" s="145">
        <f>'3.2.5'!G40/'3.2.5.a'!$G$106</f>
        <v>3.2701406297818997E-4</v>
      </c>
      <c r="H40" s="145">
        <f>'3.2.5'!H40/'3.2.5.a'!$H$106</f>
        <v>3.1068208777596668E-4</v>
      </c>
      <c r="I40" s="145">
        <f>'3.2.5'!I40/'3.2.5.a'!$I$106</f>
        <v>2.884173033425592E-4</v>
      </c>
      <c r="J40" s="145">
        <f>'3.2.5'!J40/'3.2.5.a'!$J$106</f>
        <v>2.7431949906301468E-4</v>
      </c>
      <c r="K40" s="145">
        <f>'3.2.5'!K40/'3.2.5.a'!$K$106</f>
        <v>2.3165139887817792E-4</v>
      </c>
      <c r="L40" s="145">
        <f>'3.2.5'!L40/'3.2.5.a'!L$106</f>
        <v>2.111029015698869E-4</v>
      </c>
      <c r="M40" s="145">
        <f>'3.2.5'!M40/'3.2.5.a'!M$106</f>
        <v>2.095694852426109E-4</v>
      </c>
      <c r="N40" s="145">
        <f>'3.2.5'!N40/'3.2.5.a'!N$106</f>
        <v>1.8069385501106629E-4</v>
      </c>
    </row>
    <row r="41" spans="1:14" ht="20" customHeight="1" x14ac:dyDescent="0.2">
      <c r="A41" s="21">
        <v>11414</v>
      </c>
      <c r="B41" s="22" t="s">
        <v>448</v>
      </c>
      <c r="C41" s="144">
        <f>'3.2.5'!C41/'3.2.5.a'!$C$106</f>
        <v>6.8176496122750079E-3</v>
      </c>
      <c r="D41" s="144">
        <f>'3.2.5'!D41/'3.2.5.a'!$D$106</f>
        <v>7.2838067276554007E-3</v>
      </c>
      <c r="E41" s="144">
        <f>'3.2.5'!E41/'3.2.5.a'!$E$106</f>
        <v>6.4121562877983533E-3</v>
      </c>
      <c r="F41" s="144">
        <f>'3.2.5'!F41/'3.2.5.a'!$F$106</f>
        <v>5.4699406623297721E-3</v>
      </c>
      <c r="G41" s="144">
        <f>'3.2.5'!G41/'3.2.5.a'!$G$106</f>
        <v>5.1483808726840311E-3</v>
      </c>
      <c r="H41" s="144">
        <f>'3.2.5'!H41/'3.2.5.a'!$H$106</f>
        <v>5.785111634514368E-3</v>
      </c>
      <c r="I41" s="144">
        <f>'3.2.5'!I41/'3.2.5.a'!$I$106</f>
        <v>5.3665899582219971E-3</v>
      </c>
      <c r="J41" s="144">
        <f>'3.2.5'!J41/'3.2.5.a'!$J$106</f>
        <v>5.2666037329312044E-3</v>
      </c>
      <c r="K41" s="144">
        <f>'3.2.5'!K41/'3.2.5.a'!$K$106</f>
        <v>5.227951560788111E-3</v>
      </c>
      <c r="L41" s="144">
        <f>'3.2.5'!L41/'3.2.5.a'!L$106</f>
        <v>5.5366532713034865E-3</v>
      </c>
      <c r="M41" s="144">
        <f>'3.2.5'!M41/'3.2.5.a'!M$106</f>
        <v>2.9391370120460149E-3</v>
      </c>
      <c r="N41" s="144">
        <f>'3.2.5'!N41/'3.2.5.a'!N$106</f>
        <v>5.6456083003886175E-3</v>
      </c>
    </row>
    <row r="42" spans="1:14" ht="20" customHeight="1" x14ac:dyDescent="0.2">
      <c r="A42" s="38">
        <v>1142</v>
      </c>
      <c r="B42" s="39" t="s">
        <v>449</v>
      </c>
      <c r="C42" s="208">
        <f>'3.2.5'!C42/'3.2.5.a'!$C$106</f>
        <v>1.996514904740202E-3</v>
      </c>
      <c r="D42" s="208">
        <f>'3.2.5'!D42/'3.2.5.a'!$D$106</f>
        <v>2.0470175235205706E-3</v>
      </c>
      <c r="E42" s="208">
        <f>'3.2.5'!E42/'3.2.5.a'!$E$106</f>
        <v>5.9927960286286334E-4</v>
      </c>
      <c r="F42" s="208">
        <f>'3.2.5'!F42/'3.2.5.a'!$F$106</f>
        <v>1.3775168820015084E-4</v>
      </c>
      <c r="G42" s="208">
        <f>'3.2.5'!G42/'3.2.5.a'!$G$106</f>
        <v>4.2411453043483829E-6</v>
      </c>
      <c r="H42" s="208">
        <f>'3.2.5'!H42/'3.2.5.a'!$H$106</f>
        <v>5.455800955687718E-4</v>
      </c>
      <c r="I42" s="208">
        <f>'3.2.5'!I42/'3.2.5.a'!$I$106</f>
        <v>9.572380011462153E-4</v>
      </c>
      <c r="J42" s="208">
        <f>'3.2.5'!J42/'3.2.5.a'!$J$106</f>
        <v>8.8397028958258164E-4</v>
      </c>
      <c r="K42" s="208">
        <f>'3.2.5'!K42/'3.2.5.a'!$K$106</f>
        <v>5.6082974188697806E-4</v>
      </c>
      <c r="L42" s="208">
        <f>'3.2.5'!L42/'3.2.5.a'!L$106</f>
        <v>3.7564290753540575E-4</v>
      </c>
      <c r="M42" s="208">
        <f>'3.2.5'!M42/'3.2.5.a'!M$106</f>
        <v>2.6589371739035823E-4</v>
      </c>
      <c r="N42" s="208">
        <f>'3.2.5'!N42/'3.2.5.a'!N$106</f>
        <v>2.2170867409490651E-4</v>
      </c>
    </row>
    <row r="43" spans="1:14" ht="20" customHeight="1" x14ac:dyDescent="0.2">
      <c r="A43" s="38">
        <v>1143</v>
      </c>
      <c r="B43" s="39" t="s">
        <v>268</v>
      </c>
      <c r="C43" s="208">
        <f>'3.2.5'!C43/'3.2.5.a'!$C$106</f>
        <v>0</v>
      </c>
      <c r="D43" s="208">
        <f>'3.2.5'!D43/'3.2.5.a'!$D$106</f>
        <v>0</v>
      </c>
      <c r="E43" s="208">
        <f>'3.2.5'!E43/'3.2.5.a'!$E$106</f>
        <v>0</v>
      </c>
      <c r="F43" s="208">
        <f>'3.2.5'!F43/'3.2.5.a'!$F$106</f>
        <v>0</v>
      </c>
      <c r="G43" s="208">
        <f>'3.2.5'!G43/'3.2.5.a'!$G$106</f>
        <v>0</v>
      </c>
      <c r="H43" s="208">
        <f>'3.2.5'!H43/'3.2.5.a'!$H$106</f>
        <v>0</v>
      </c>
      <c r="I43" s="208">
        <f>'3.2.5'!I43/'3.2.5.a'!$I$106</f>
        <v>0</v>
      </c>
      <c r="J43" s="208">
        <f>'3.2.5'!J43/'3.2.5.a'!$J$106</f>
        <v>0</v>
      </c>
      <c r="K43" s="208">
        <f>'3.2.5'!K43/'3.2.5.a'!$K$106</f>
        <v>0</v>
      </c>
      <c r="L43" s="208">
        <f>'3.2.5'!L43/'3.2.5.a'!L$106</f>
        <v>0</v>
      </c>
      <c r="M43" s="208">
        <f>'3.2.5'!M43/'3.2.5.a'!M$106</f>
        <v>0</v>
      </c>
      <c r="N43" s="208">
        <f>'3.2.5'!N43/'3.2.5.a'!N$106</f>
        <v>0</v>
      </c>
    </row>
    <row r="44" spans="1:14" ht="20" customHeight="1" x14ac:dyDescent="0.2">
      <c r="A44" s="38">
        <v>1144</v>
      </c>
      <c r="B44" s="39" t="s">
        <v>269</v>
      </c>
      <c r="C44" s="208">
        <f>'3.2.5'!C44/'3.2.5.a'!$C$106</f>
        <v>3.2786779068296364E-3</v>
      </c>
      <c r="D44" s="208">
        <f>'3.2.5'!D44/'3.2.5.a'!$D$106</f>
        <v>3.232741516418656E-3</v>
      </c>
      <c r="E44" s="208">
        <f>'3.2.5'!E44/'3.2.5.a'!$E$106</f>
        <v>3.2698964331433489E-3</v>
      </c>
      <c r="F44" s="208">
        <f>'3.2.5'!F44/'3.2.5.a'!$F$106</f>
        <v>3.3528367487191619E-3</v>
      </c>
      <c r="G44" s="208">
        <f>'3.2.5'!G44/'3.2.5.a'!$G$106</f>
        <v>3.3689602737331657E-3</v>
      </c>
      <c r="H44" s="208">
        <f>'3.2.5'!H44/'3.2.5.a'!$H$106</f>
        <v>3.6713196540851E-3</v>
      </c>
      <c r="I44" s="208">
        <f>'3.2.5'!I44/'3.2.5.a'!$I$106</f>
        <v>3.5350166908204935E-3</v>
      </c>
      <c r="J44" s="208">
        <f>'3.2.5'!J44/'3.2.5.a'!$J$106</f>
        <v>3.3534937832731915E-3</v>
      </c>
      <c r="K44" s="208">
        <f>'3.2.5'!K44/'3.2.5.a'!$K$106</f>
        <v>3.4633442160909344E-3</v>
      </c>
      <c r="L44" s="208">
        <f>'3.2.5'!L44/'3.2.5.a'!L$106</f>
        <v>3.4528667343197328E-3</v>
      </c>
      <c r="M44" s="208">
        <f>'3.2.5'!M44/'3.2.5.a'!M$106</f>
        <v>3.7135850217951917E-3</v>
      </c>
      <c r="N44" s="208">
        <f>'3.2.5'!N44/'3.2.5.a'!N$106</f>
        <v>4.4677931290847727E-3</v>
      </c>
    </row>
    <row r="45" spans="1:14" s="48" customFormat="1" ht="20" customHeight="1" x14ac:dyDescent="0.2">
      <c r="A45" s="45" t="s">
        <v>450</v>
      </c>
      <c r="B45" s="56" t="s">
        <v>451</v>
      </c>
      <c r="C45" s="145">
        <f>'3.2.5'!C45/'3.2.5.a'!$C$106</f>
        <v>7.6671934691715854E-4</v>
      </c>
      <c r="D45" s="145">
        <f>'3.2.5'!D45/'3.2.5.a'!$D$106</f>
        <v>7.3834952319518728E-4</v>
      </c>
      <c r="E45" s="145">
        <f>'3.2.5'!E45/'3.2.5.a'!$E$106</f>
        <v>7.4068181492950851E-4</v>
      </c>
      <c r="F45" s="145">
        <f>'3.2.5'!F45/'3.2.5.a'!$F$106</f>
        <v>7.1054928817494277E-4</v>
      </c>
      <c r="G45" s="145">
        <f>'3.2.5'!G45/'3.2.5.a'!$G$106</f>
        <v>7.7674454432316716E-4</v>
      </c>
      <c r="H45" s="145">
        <f>'3.2.5'!H45/'3.2.5.a'!$H$106</f>
        <v>8.4824855056892456E-4</v>
      </c>
      <c r="I45" s="145">
        <f>'3.2.5'!I45/'3.2.5.a'!$I$106</f>
        <v>6.7858458405430382E-4</v>
      </c>
      <c r="J45" s="145">
        <f>'3.2.5'!J45/'3.2.5.a'!$J$106</f>
        <v>6.9454449963928314E-4</v>
      </c>
      <c r="K45" s="145">
        <f>'3.2.5'!K45/'3.2.5.a'!$K$106</f>
        <v>6.5229449350891135E-4</v>
      </c>
      <c r="L45" s="145">
        <f>'3.2.5'!L45/'3.2.5.a'!L$106</f>
        <v>3.7915069981706907E-4</v>
      </c>
      <c r="M45" s="145">
        <f>'3.2.5'!M45/'3.2.5.a'!M$106</f>
        <v>3.8879667409608018E-4</v>
      </c>
      <c r="N45" s="145">
        <f>'3.2.5'!N45/'3.2.5.a'!N$106</f>
        <v>3.5535908335743225E-4</v>
      </c>
    </row>
    <row r="46" spans="1:14" s="48" customFormat="1" ht="20" customHeight="1" x14ac:dyDescent="0.2">
      <c r="A46" s="45" t="s">
        <v>452</v>
      </c>
      <c r="B46" s="56" t="s">
        <v>453</v>
      </c>
      <c r="C46" s="145">
        <f>'3.2.5'!C46/'3.2.5.a'!$C$106</f>
        <v>7.2839391030835748E-4</v>
      </c>
      <c r="D46" s="145">
        <f>'3.2.5'!D46/'3.2.5.a'!$D$106</f>
        <v>7.4693280168641588E-4</v>
      </c>
      <c r="E46" s="145">
        <f>'3.2.5'!E46/'3.2.5.a'!$E$106</f>
        <v>7.3070698037077655E-4</v>
      </c>
      <c r="F46" s="145">
        <f>'3.2.5'!F46/'3.2.5.a'!$F$106</f>
        <v>7.4797070993820071E-4</v>
      </c>
      <c r="G46" s="145">
        <f>'3.2.5'!G46/'3.2.5.a'!$G$106</f>
        <v>7.1728448379317143E-4</v>
      </c>
      <c r="H46" s="145">
        <f>'3.2.5'!H46/'3.2.5.a'!$H$106</f>
        <v>7.0744696908679381E-4</v>
      </c>
      <c r="I46" s="145">
        <f>'3.2.5'!I46/'3.2.5.a'!$I$106</f>
        <v>6.7675915507052747E-4</v>
      </c>
      <c r="J46" s="145">
        <f>'3.2.5'!J46/'3.2.5.a'!$J$106</f>
        <v>5.0133297628919711E-4</v>
      </c>
      <c r="K46" s="145">
        <f>'3.2.5'!K46/'3.2.5.a'!$K$106</f>
        <v>3.3012329633569631E-4</v>
      </c>
      <c r="L46" s="145">
        <f>'3.2.5'!L46/'3.2.5.a'!L$106</f>
        <v>1.3901919590950546E-4</v>
      </c>
      <c r="M46" s="145">
        <f>'3.2.5'!M46/'3.2.5.a'!M$106</f>
        <v>2.3229437391991953E-5</v>
      </c>
      <c r="N46" s="145">
        <f>'3.2.5'!N46/'3.2.5.a'!N$106</f>
        <v>1.5084046055701433E-6</v>
      </c>
    </row>
    <row r="47" spans="1:14" s="48" customFormat="1" ht="20" customHeight="1" x14ac:dyDescent="0.2">
      <c r="A47" s="45" t="s">
        <v>454</v>
      </c>
      <c r="B47" s="56" t="s">
        <v>455</v>
      </c>
      <c r="C47" s="145">
        <f>'3.2.5'!C47/'3.2.5.a'!$C$106</f>
        <v>3.117710547352997E-4</v>
      </c>
      <c r="D47" s="145">
        <f>'3.2.5'!D47/'3.2.5.a'!$D$106</f>
        <v>3.443760363857634E-4</v>
      </c>
      <c r="E47" s="145">
        <f>'3.2.5'!E47/'3.2.5.a'!$E$106</f>
        <v>4.0758901974968635E-4</v>
      </c>
      <c r="F47" s="145">
        <f>'3.2.5'!F47/'3.2.5.a'!$F$106</f>
        <v>4.1721028759556905E-4</v>
      </c>
      <c r="G47" s="145">
        <f>'3.2.5'!G47/'3.2.5.a'!$G$106</f>
        <v>4.3238652057388244E-4</v>
      </c>
      <c r="H47" s="145">
        <f>'3.2.5'!H47/'3.2.5.a'!$H$106</f>
        <v>4.9758713521344251E-4</v>
      </c>
      <c r="I47" s="145">
        <f>'3.2.5'!I47/'3.2.5.a'!$I$106</f>
        <v>4.6894161045649547E-4</v>
      </c>
      <c r="J47" s="145">
        <f>'3.2.5'!J47/'3.2.5.a'!$J$106</f>
        <v>4.5724536288552507E-4</v>
      </c>
      <c r="K47" s="145">
        <f>'3.2.5'!K47/'3.2.5.a'!$K$106</f>
        <v>5.8493758822959156E-4</v>
      </c>
      <c r="L47" s="145">
        <f>'3.2.5'!L47/'3.2.5.a'!L$106</f>
        <v>6.9387761409697582E-4</v>
      </c>
      <c r="M47" s="145">
        <f>'3.2.5'!M47/'3.2.5.a'!M$106</f>
        <v>7.9003622984714667E-4</v>
      </c>
      <c r="N47" s="145">
        <f>'3.2.5'!N47/'3.2.5.a'!N$106</f>
        <v>8.7387036514703046E-4</v>
      </c>
    </row>
    <row r="48" spans="1:14" s="48" customFormat="1" ht="20" customHeight="1" x14ac:dyDescent="0.2">
      <c r="A48" s="45" t="s">
        <v>456</v>
      </c>
      <c r="B48" s="56" t="s">
        <v>486</v>
      </c>
      <c r="C48" s="145">
        <f>'3.2.5'!C48/'3.2.5.a'!$C$106</f>
        <v>8.2371946521060148E-4</v>
      </c>
      <c r="D48" s="145">
        <f>'3.2.5'!D48/'3.2.5.a'!$D$106</f>
        <v>7.9985704021205402E-4</v>
      </c>
      <c r="E48" s="145">
        <f>'3.2.5'!E48/'3.2.5.a'!$E$106</f>
        <v>7.50981717128428E-4</v>
      </c>
      <c r="F48" s="145">
        <f>'3.2.5'!F48/'3.2.5.a'!$F$106</f>
        <v>7.9483005050235388E-4</v>
      </c>
      <c r="G48" s="145">
        <f>'3.2.5'!G48/'3.2.5.a'!$G$106</f>
        <v>8.4063058209179076E-4</v>
      </c>
      <c r="H48" s="145">
        <f>'3.2.5'!H48/'3.2.5.a'!$H$106</f>
        <v>1.0602394086094019E-3</v>
      </c>
      <c r="I48" s="145">
        <f>'3.2.5'!I48/'3.2.5.a'!$I$106</f>
        <v>1.2180290996560172E-3</v>
      </c>
      <c r="J48" s="145">
        <f>'3.2.5'!J48/'3.2.5.a'!$J$106</f>
        <v>1.2149105667478603E-3</v>
      </c>
      <c r="K48" s="145">
        <f>'3.2.5'!K48/'3.2.5.a'!$K$106</f>
        <v>1.314644071637817E-3</v>
      </c>
      <c r="L48" s="145">
        <f>'3.2.5'!L48/'3.2.5.a'!L$106</f>
        <v>1.4088255980981661E-3</v>
      </c>
      <c r="M48" s="145">
        <f>'3.2.5'!M48/'3.2.5.a'!M$106</f>
        <v>1.4176965734244602E-3</v>
      </c>
      <c r="N48" s="145">
        <f>'3.2.5'!N48/'3.2.5.a'!N$106</f>
        <v>1.3413023582122914E-3</v>
      </c>
    </row>
    <row r="49" spans="1:14" s="48" customFormat="1" ht="20" customHeight="1" x14ac:dyDescent="0.2">
      <c r="A49" s="45" t="s">
        <v>487</v>
      </c>
      <c r="B49" s="56" t="s">
        <v>457</v>
      </c>
      <c r="C49" s="145">
        <f>'3.2.5'!C49/'3.2.5.a'!$C$106</f>
        <v>6.4807412965821873E-4</v>
      </c>
      <c r="D49" s="145">
        <f>'3.2.5'!D49/'3.2.5.a'!$D$106</f>
        <v>6.0322611493923511E-4</v>
      </c>
      <c r="E49" s="145">
        <f>'3.2.5'!E49/'3.2.5.a'!$E$106</f>
        <v>6.3993690096494958E-4</v>
      </c>
      <c r="F49" s="145">
        <f>'3.2.5'!F49/'3.2.5.a'!$F$106</f>
        <v>6.8227641250809561E-4</v>
      </c>
      <c r="G49" s="145">
        <f>'3.2.5'!G49/'3.2.5.a'!$G$106</f>
        <v>6.01914142951154E-4</v>
      </c>
      <c r="H49" s="145">
        <f>'3.2.5'!H49/'3.2.5.a'!$H$106</f>
        <v>5.5733958797902594E-4</v>
      </c>
      <c r="I49" s="145">
        <f>'3.2.5'!I49/'3.2.5.a'!$I$106</f>
        <v>4.9230086069352252E-4</v>
      </c>
      <c r="J49" s="145">
        <f>'3.2.5'!J49/'3.2.5.a'!$J$106</f>
        <v>4.8503388440081664E-4</v>
      </c>
      <c r="K49" s="145">
        <f>'3.2.5'!K49/'3.2.5.a'!$K$106</f>
        <v>5.8096635104718766E-4</v>
      </c>
      <c r="L49" s="145">
        <f>'3.2.5'!L49/'3.2.5.a'!L$106</f>
        <v>8.3173105756279052E-4</v>
      </c>
      <c r="M49" s="145">
        <f>'3.2.5'!M49/'3.2.5.a'!M$106</f>
        <v>1.0935127860956947E-3</v>
      </c>
      <c r="N49" s="145">
        <f>'3.2.5'!N49/'3.2.5.a'!N$106</f>
        <v>1.895314490899811E-3</v>
      </c>
    </row>
    <row r="50" spans="1:14" ht="20" customHeight="1" x14ac:dyDescent="0.2">
      <c r="A50" s="38">
        <v>1145</v>
      </c>
      <c r="B50" s="39" t="s">
        <v>270</v>
      </c>
      <c r="C50" s="208">
        <f>'3.2.5'!C50/'3.2.5.a'!$C$106</f>
        <v>3.9031542424426838E-3</v>
      </c>
      <c r="D50" s="208">
        <f>'3.2.5'!D50/'3.2.5.a'!$D$106</f>
        <v>4.0243198954766704E-3</v>
      </c>
      <c r="E50" s="208">
        <f>'3.2.5'!E50/'3.2.5.a'!$E$106</f>
        <v>3.9669264325520688E-3</v>
      </c>
      <c r="F50" s="208">
        <f>'3.2.5'!F50/'3.2.5.a'!$F$106</f>
        <v>3.8374833458439226E-3</v>
      </c>
      <c r="G50" s="208">
        <f>'3.2.5'!G50/'3.2.5.a'!$G$106</f>
        <v>3.864158621821026E-3</v>
      </c>
      <c r="H50" s="208">
        <f>'3.2.5'!H50/'3.2.5.a'!$H$106</f>
        <v>3.8799546632372816E-3</v>
      </c>
      <c r="I50" s="208">
        <f>'3.2.5'!I50/'3.2.5.a'!$I$106</f>
        <v>4.202815711856548E-3</v>
      </c>
      <c r="J50" s="208">
        <f>'3.2.5'!J50/'3.2.5.a'!$J$106</f>
        <v>4.2187457740713767E-3</v>
      </c>
      <c r="K50" s="208">
        <f>'3.2.5'!K50/'3.2.5.a'!$K$106</f>
        <v>4.7967170964832752E-3</v>
      </c>
      <c r="L50" s="208">
        <f>'3.2.5'!L50/'3.2.5.a'!L$106</f>
        <v>4.73955625628037E-3</v>
      </c>
      <c r="M50" s="208">
        <f>'3.2.5'!M50/'3.2.5.a'!M$106</f>
        <v>3.8899093872746763E-3</v>
      </c>
      <c r="N50" s="208">
        <f>'3.2.5'!N50/'3.2.5.a'!N$106</f>
        <v>4.1091350390437681E-3</v>
      </c>
    </row>
    <row r="51" spans="1:14" ht="20" customHeight="1" x14ac:dyDescent="0.2">
      <c r="A51" s="21">
        <v>11451</v>
      </c>
      <c r="B51" s="22" t="s">
        <v>271</v>
      </c>
      <c r="C51" s="144">
        <f>'3.2.5'!C51/'3.2.5.a'!$C$106</f>
        <v>0</v>
      </c>
      <c r="D51" s="144">
        <f>'3.2.5'!D51/'3.2.5.a'!$D$106</f>
        <v>0</v>
      </c>
      <c r="E51" s="144">
        <f>'3.2.5'!E51/'3.2.5.a'!$E$106</f>
        <v>0</v>
      </c>
      <c r="F51" s="144">
        <f>'3.2.5'!F51/'3.2.5.a'!$F$106</f>
        <v>0</v>
      </c>
      <c r="G51" s="144">
        <f>'3.2.5'!G51/'3.2.5.a'!$G$106</f>
        <v>0</v>
      </c>
      <c r="H51" s="144">
        <f>'3.2.5'!H51/'3.2.5.a'!$H$106</f>
        <v>0</v>
      </c>
      <c r="I51" s="144">
        <f>'3.2.5'!I51/'3.2.5.a'!$I$106</f>
        <v>0</v>
      </c>
      <c r="J51" s="144">
        <f>'3.2.5'!J51/'3.2.5.a'!$J$106</f>
        <v>0</v>
      </c>
      <c r="K51" s="144">
        <f>'3.2.5'!K51/'3.2.5.a'!$K$106</f>
        <v>0</v>
      </c>
      <c r="L51" s="144">
        <f>'3.2.5'!L51/'3.2.5.a'!L$106</f>
        <v>0</v>
      </c>
      <c r="M51" s="144">
        <f>'3.2.5'!M51/'3.2.5.a'!M$106</f>
        <v>0</v>
      </c>
      <c r="N51" s="144">
        <f>'3.2.5'!N51/'3.2.5.a'!N$106</f>
        <v>0</v>
      </c>
    </row>
    <row r="52" spans="1:14" ht="20" customHeight="1" x14ac:dyDescent="0.2">
      <c r="A52" s="21">
        <v>11452</v>
      </c>
      <c r="B52" s="22" t="s">
        <v>458</v>
      </c>
      <c r="C52" s="144">
        <f>'3.2.5'!C52/'3.2.5.a'!$C$106</f>
        <v>3.9031542424426838E-3</v>
      </c>
      <c r="D52" s="144">
        <f>'3.2.5'!D52/'3.2.5.a'!$D$106</f>
        <v>4.0243198954766704E-3</v>
      </c>
      <c r="E52" s="144">
        <f>'3.2.5'!E52/'3.2.5.a'!$E$106</f>
        <v>3.9669264325520688E-3</v>
      </c>
      <c r="F52" s="144">
        <f>'3.2.5'!F52/'3.2.5.a'!$F$106</f>
        <v>3.8374833458439226E-3</v>
      </c>
      <c r="G52" s="144">
        <f>'3.2.5'!G52/'3.2.5.a'!$G$106</f>
        <v>3.864158621821026E-3</v>
      </c>
      <c r="H52" s="144">
        <f>'3.2.5'!H52/'3.2.5.a'!$H$106</f>
        <v>3.8799546632372816E-3</v>
      </c>
      <c r="I52" s="144">
        <f>'3.2.5'!I52/'3.2.5.a'!$I$106</f>
        <v>4.202815711856548E-3</v>
      </c>
      <c r="J52" s="144">
        <f>'3.2.5'!J52/'3.2.5.a'!$J$106</f>
        <v>4.2187457740713767E-3</v>
      </c>
      <c r="K52" s="144">
        <f>'3.2.5'!K52/'3.2.5.a'!$K$106</f>
        <v>4.7967170964832752E-3</v>
      </c>
      <c r="L52" s="144">
        <f>'3.2.5'!L52/'3.2.5.a'!L$106</f>
        <v>4.73955625628037E-3</v>
      </c>
      <c r="M52" s="144">
        <f>'3.2.5'!M52/'3.2.5.a'!M$106</f>
        <v>3.8899093872746763E-3</v>
      </c>
      <c r="N52" s="144">
        <f>'3.2.5'!N52/'3.2.5.a'!N$106</f>
        <v>4.1091350390437681E-3</v>
      </c>
    </row>
    <row r="53" spans="1:14" s="41" customFormat="1" ht="20" customHeight="1" x14ac:dyDescent="0.2">
      <c r="A53" s="38">
        <v>1146</v>
      </c>
      <c r="B53" s="39" t="s">
        <v>272</v>
      </c>
      <c r="C53" s="208">
        <f>'3.2.5'!C53/'3.2.5.a'!$C$106</f>
        <v>1.3418233340118641E-5</v>
      </c>
      <c r="D53" s="208">
        <f>'3.2.5'!D53/'3.2.5.a'!$D$106</f>
        <v>1.2680377048895639E-5</v>
      </c>
      <c r="E53" s="208">
        <f>'3.2.5'!E53/'3.2.5.a'!$E$106</f>
        <v>1.8871765450406664E-4</v>
      </c>
      <c r="F53" s="208">
        <f>'3.2.5'!F53/'3.2.5.a'!$F$106</f>
        <v>1.9447565773735896E-4</v>
      </c>
      <c r="G53" s="208">
        <f>'3.2.5'!G53/'3.2.5.a'!$G$106</f>
        <v>1.7274413885352588E-4</v>
      </c>
      <c r="H53" s="208">
        <f>'3.2.5'!H53/'3.2.5.a'!$H$106</f>
        <v>1.7711994022969797E-4</v>
      </c>
      <c r="I53" s="208">
        <f>'3.2.5'!I53/'3.2.5.a'!$I$106</f>
        <v>1.9539121836503051E-4</v>
      </c>
      <c r="J53" s="208">
        <f>'3.2.5'!J53/'3.2.5.a'!$J$106</f>
        <v>1.720980594395642E-4</v>
      </c>
      <c r="K53" s="208">
        <f>'3.2.5'!K53/'3.2.5.a'!$K$106</f>
        <v>1.5478458709926028E-4</v>
      </c>
      <c r="L53" s="208">
        <f>'3.2.5'!L53/'3.2.5.a'!L$106</f>
        <v>1.4363465980911692E-4</v>
      </c>
      <c r="M53" s="208">
        <f>'3.2.5'!M53/'3.2.5.a'!M$106</f>
        <v>1.1853091566852334E-4</v>
      </c>
      <c r="N53" s="208">
        <f>'3.2.5'!N53/'3.2.5.a'!N$106</f>
        <v>1.1224945131684004E-4</v>
      </c>
    </row>
    <row r="54" spans="1:14" ht="20" customHeight="1" x14ac:dyDescent="0.2">
      <c r="A54" s="35">
        <v>115</v>
      </c>
      <c r="B54" s="36" t="s">
        <v>273</v>
      </c>
      <c r="C54" s="143">
        <f>'3.2.5'!C54/'3.2.5.a'!$C$106</f>
        <v>5.4255847193366074E-3</v>
      </c>
      <c r="D54" s="143">
        <f>'3.2.5'!D54/'3.2.5.a'!$D$106</f>
        <v>6.0901965033536834E-3</v>
      </c>
      <c r="E54" s="143">
        <f>'3.2.5'!E54/'3.2.5.a'!$E$106</f>
        <v>6.4653141906865557E-3</v>
      </c>
      <c r="F54" s="143">
        <f>'3.2.5'!F54/'3.2.5.a'!$F$106</f>
        <v>6.9356782312220725E-3</v>
      </c>
      <c r="G54" s="143">
        <f>'3.2.5'!G54/'3.2.5.a'!$G$106</f>
        <v>6.363270587270738E-3</v>
      </c>
      <c r="H54" s="143">
        <f>'3.2.5'!H54/'3.2.5.a'!$H$106</f>
        <v>6.4994568908585317E-3</v>
      </c>
      <c r="I54" s="143">
        <f>'3.2.5'!I54/'3.2.5.a'!$I$106</f>
        <v>5.0161060774169099E-3</v>
      </c>
      <c r="J54" s="143">
        <f>'3.2.5'!J54/'3.2.5.a'!$J$106</f>
        <v>4.9123471285156409E-3</v>
      </c>
      <c r="K54" s="143">
        <f>'3.2.5'!K54/'3.2.5.a'!$K$106</f>
        <v>5.8114329854139146E-3</v>
      </c>
      <c r="L54" s="143">
        <f>'3.2.5'!L54/'3.2.5.a'!L$106</f>
        <v>5.8102628062934609E-3</v>
      </c>
      <c r="M54" s="143">
        <f>'3.2.5'!M54/'3.2.5.a'!M$106</f>
        <v>6.1226908662685474E-3</v>
      </c>
      <c r="N54" s="143">
        <f>'3.2.5'!N54/'3.2.5.a'!N$106</f>
        <v>7.147439077800655E-3</v>
      </c>
    </row>
    <row r="55" spans="1:14" ht="20" customHeight="1" x14ac:dyDescent="0.2">
      <c r="A55" s="21">
        <v>1151</v>
      </c>
      <c r="B55" s="22" t="s">
        <v>459</v>
      </c>
      <c r="C55" s="144">
        <f>'3.2.5'!C55/'3.2.5.a'!$C$106</f>
        <v>5.4142944062568598E-3</v>
      </c>
      <c r="D55" s="144">
        <f>'3.2.5'!D55/'3.2.5.a'!$D$106</f>
        <v>6.080650207397344E-3</v>
      </c>
      <c r="E55" s="144">
        <f>'3.2.5'!E55/'3.2.5.a'!$E$106</f>
        <v>6.4458776197193627E-3</v>
      </c>
      <c r="F55" s="144">
        <f>'3.2.5'!F55/'3.2.5.a'!$F$106</f>
        <v>6.9082758743694928E-3</v>
      </c>
      <c r="G55" s="144">
        <f>'3.2.5'!G55/'3.2.5.a'!$G$106</f>
        <v>6.3352163417231466E-3</v>
      </c>
      <c r="H55" s="144">
        <f>'3.2.5'!H55/'3.2.5.a'!$H$106</f>
        <v>6.4828885746208136E-3</v>
      </c>
      <c r="I55" s="144">
        <f>'3.2.5'!I55/'3.2.5.a'!$I$106</f>
        <v>4.9938917373377181E-3</v>
      </c>
      <c r="J55" s="144">
        <f>'3.2.5'!J55/'3.2.5.a'!$J$106</f>
        <v>4.902354060280209E-3</v>
      </c>
      <c r="K55" s="144">
        <f>'3.2.5'!K55/'3.2.5.a'!$K$106</f>
        <v>5.7930442563734795E-3</v>
      </c>
      <c r="L55" s="144">
        <f>'3.2.5'!L55/'3.2.5.a'!L$106</f>
        <v>5.7979579906568173E-3</v>
      </c>
      <c r="M55" s="144">
        <f>'3.2.5'!M55/'3.2.5.a'!M$106</f>
        <v>6.1159197876283124E-3</v>
      </c>
      <c r="N55" s="144">
        <f>'3.2.5'!N55/'3.2.5.a'!N$106</f>
        <v>7.1290204525600006E-3</v>
      </c>
    </row>
    <row r="56" spans="1:14" ht="20" customHeight="1" x14ac:dyDescent="0.2">
      <c r="A56" s="21">
        <v>1152</v>
      </c>
      <c r="B56" s="22" t="s">
        <v>460</v>
      </c>
      <c r="C56" s="144">
        <f>'3.2.5'!C56/'3.2.5.a'!$C$106</f>
        <v>1.1290313079748123E-5</v>
      </c>
      <c r="D56" s="144">
        <f>'3.2.5'!D56/'3.2.5.a'!$D$106</f>
        <v>9.546295956340191E-6</v>
      </c>
      <c r="E56" s="144">
        <f>'3.2.5'!E56/'3.2.5.a'!$E$106</f>
        <v>1.9436570967192551E-5</v>
      </c>
      <c r="F56" s="144">
        <f>'3.2.5'!F56/'3.2.5.a'!$F$106</f>
        <v>2.7402356852580803E-5</v>
      </c>
      <c r="G56" s="144">
        <f>'3.2.5'!G56/'3.2.5.a'!$G$106</f>
        <v>2.8054245547593139E-5</v>
      </c>
      <c r="H56" s="144">
        <f>'3.2.5'!H56/'3.2.5.a'!$H$106</f>
        <v>1.6568316237718251E-5</v>
      </c>
      <c r="I56" s="144">
        <f>'3.2.5'!I56/'3.2.5.a'!$I$106</f>
        <v>2.22143400791919E-5</v>
      </c>
      <c r="J56" s="144">
        <f>'3.2.5'!J56/'3.2.5.a'!$J$106</f>
        <v>9.9930682354313322E-6</v>
      </c>
      <c r="K56" s="144">
        <f>'3.2.5'!K56/'3.2.5.a'!$K$106</f>
        <v>1.8388729040434793E-5</v>
      </c>
      <c r="L56" s="144">
        <f>'3.2.5'!L56/'3.2.5.a'!L$106</f>
        <v>1.2304815636642523E-5</v>
      </c>
      <c r="M56" s="144">
        <f>'3.2.5'!M56/'3.2.5.a'!M$106</f>
        <v>6.7710786402352023E-6</v>
      </c>
      <c r="N56" s="144">
        <f>'3.2.5'!N56/'3.2.5.a'!N$106</f>
        <v>1.8418625240653538E-5</v>
      </c>
    </row>
    <row r="57" spans="1:14" ht="20" customHeight="1" x14ac:dyDescent="0.2">
      <c r="A57" s="21">
        <v>1153</v>
      </c>
      <c r="B57" s="22" t="s">
        <v>274</v>
      </c>
      <c r="C57" s="144">
        <f>'3.2.5'!C57/'3.2.5.a'!$C$106</f>
        <v>0</v>
      </c>
      <c r="D57" s="144">
        <f>'3.2.5'!D57/'3.2.5.a'!$D$106</f>
        <v>0</v>
      </c>
      <c r="E57" s="144">
        <f>'3.2.5'!E57/'3.2.5.a'!$E$106</f>
        <v>0</v>
      </c>
      <c r="F57" s="144">
        <f>'3.2.5'!F57/'3.2.5.a'!$F$106</f>
        <v>0</v>
      </c>
      <c r="G57" s="144">
        <f>'3.2.5'!G57/'3.2.5.a'!$G$106</f>
        <v>0</v>
      </c>
      <c r="H57" s="144">
        <f>'3.2.5'!H57/'3.2.5.a'!$H$106</f>
        <v>0</v>
      </c>
      <c r="I57" s="144">
        <f>'3.2.5'!I57/'3.2.5.a'!$I$106</f>
        <v>0</v>
      </c>
      <c r="J57" s="144">
        <f>'3.2.5'!J57/'3.2.5.a'!$J$106</f>
        <v>0</v>
      </c>
      <c r="K57" s="144">
        <f>'3.2.5'!K57/'3.2.5.a'!$K$106</f>
        <v>0</v>
      </c>
      <c r="L57" s="144">
        <f>'3.2.5'!L57/'3.2.5.a'!L$106</f>
        <v>0</v>
      </c>
      <c r="M57" s="144">
        <f>'3.2.5'!M57/'3.2.5.a'!M$106</f>
        <v>0</v>
      </c>
      <c r="N57" s="144">
        <f>'3.2.5'!N57/'3.2.5.a'!N$106</f>
        <v>0</v>
      </c>
    </row>
    <row r="58" spans="1:14" ht="20" customHeight="1" x14ac:dyDescent="0.2">
      <c r="A58" s="21">
        <v>1154</v>
      </c>
      <c r="B58" s="22" t="s">
        <v>275</v>
      </c>
      <c r="C58" s="144">
        <f>'3.2.5'!C58/'3.2.5.a'!$C$106</f>
        <v>0</v>
      </c>
      <c r="D58" s="144">
        <f>'3.2.5'!D58/'3.2.5.a'!$D$106</f>
        <v>0</v>
      </c>
      <c r="E58" s="144">
        <f>'3.2.5'!E58/'3.2.5.a'!$E$106</f>
        <v>0</v>
      </c>
      <c r="F58" s="144">
        <f>'3.2.5'!F58/'3.2.5.a'!$F$106</f>
        <v>0</v>
      </c>
      <c r="G58" s="144">
        <f>'3.2.5'!G58/'3.2.5.a'!$G$106</f>
        <v>0</v>
      </c>
      <c r="H58" s="144">
        <f>'3.2.5'!H58/'3.2.5.a'!$H$106</f>
        <v>0</v>
      </c>
      <c r="I58" s="144">
        <f>'3.2.5'!I58/'3.2.5.a'!$I$106</f>
        <v>0</v>
      </c>
      <c r="J58" s="144">
        <f>'3.2.5'!J58/'3.2.5.a'!$J$106</f>
        <v>0</v>
      </c>
      <c r="K58" s="144">
        <f>'3.2.5'!K58/'3.2.5.a'!$K$106</f>
        <v>0</v>
      </c>
      <c r="L58" s="144">
        <f>'3.2.5'!L58/'3.2.5.a'!L$106</f>
        <v>0</v>
      </c>
      <c r="M58" s="144">
        <f>'3.2.5'!M58/'3.2.5.a'!M$106</f>
        <v>0</v>
      </c>
      <c r="N58" s="144">
        <f>'3.2.5'!N58/'3.2.5.a'!N$106</f>
        <v>0</v>
      </c>
    </row>
    <row r="59" spans="1:14" ht="20" customHeight="1" x14ac:dyDescent="0.2">
      <c r="A59" s="21">
        <v>1155</v>
      </c>
      <c r="B59" s="22" t="s">
        <v>276</v>
      </c>
      <c r="C59" s="144">
        <f>'3.2.5'!C59/'3.2.5.a'!$C$106</f>
        <v>0</v>
      </c>
      <c r="D59" s="144">
        <f>'3.2.5'!D59/'3.2.5.a'!$D$106</f>
        <v>0</v>
      </c>
      <c r="E59" s="144">
        <f>'3.2.5'!E59/'3.2.5.a'!$E$106</f>
        <v>0</v>
      </c>
      <c r="F59" s="144">
        <f>'3.2.5'!F59/'3.2.5.a'!$F$106</f>
        <v>0</v>
      </c>
      <c r="G59" s="144">
        <f>'3.2.5'!G59/'3.2.5.a'!$G$106</f>
        <v>0</v>
      </c>
      <c r="H59" s="144">
        <f>'3.2.5'!H59/'3.2.5.a'!$H$106</f>
        <v>0</v>
      </c>
      <c r="I59" s="144">
        <f>'3.2.5'!I59/'3.2.5.a'!$I$106</f>
        <v>0</v>
      </c>
      <c r="J59" s="144">
        <f>'3.2.5'!J59/'3.2.5.a'!$J$106</f>
        <v>0</v>
      </c>
      <c r="K59" s="144">
        <f>'3.2.5'!K59/'3.2.5.a'!$K$106</f>
        <v>0</v>
      </c>
      <c r="L59" s="144">
        <f>'3.2.5'!L59/'3.2.5.a'!L$106</f>
        <v>0</v>
      </c>
      <c r="M59" s="144">
        <f>'3.2.5'!M59/'3.2.5.a'!M$106</f>
        <v>0</v>
      </c>
      <c r="N59" s="144">
        <f>'3.2.5'!N59/'3.2.5.a'!N$106</f>
        <v>0</v>
      </c>
    </row>
    <row r="60" spans="1:14" ht="20" customHeight="1" x14ac:dyDescent="0.2">
      <c r="A60" s="21">
        <v>1156</v>
      </c>
      <c r="B60" s="22" t="s">
        <v>277</v>
      </c>
      <c r="C60" s="144">
        <f>'3.2.5'!C60/'3.2.5.a'!$C$106</f>
        <v>0</v>
      </c>
      <c r="D60" s="144">
        <f>'3.2.5'!D60/'3.2.5.a'!$D$106</f>
        <v>0</v>
      </c>
      <c r="E60" s="144">
        <f>'3.2.5'!E60/'3.2.5.a'!$E$106</f>
        <v>0</v>
      </c>
      <c r="F60" s="144">
        <f>'3.2.5'!F60/'3.2.5.a'!$F$106</f>
        <v>0</v>
      </c>
      <c r="G60" s="144">
        <f>'3.2.5'!G60/'3.2.5.a'!$G$106</f>
        <v>0</v>
      </c>
      <c r="H60" s="144">
        <f>'3.2.5'!H60/'3.2.5.a'!$H$106</f>
        <v>0</v>
      </c>
      <c r="I60" s="144">
        <f>'3.2.5'!I60/'3.2.5.a'!$I$106</f>
        <v>0</v>
      </c>
      <c r="J60" s="144">
        <f>'3.2.5'!J60/'3.2.5.a'!$J$106</f>
        <v>0</v>
      </c>
      <c r="K60" s="144">
        <f>'3.2.5'!K60/'3.2.5.a'!$K$106</f>
        <v>0</v>
      </c>
      <c r="L60" s="144">
        <f>'3.2.5'!L60/'3.2.5.a'!L$106</f>
        <v>0</v>
      </c>
      <c r="M60" s="144">
        <f>'3.2.5'!M60/'3.2.5.a'!M$106</f>
        <v>0</v>
      </c>
      <c r="N60" s="144">
        <f>'3.2.5'!N60/'3.2.5.a'!N$106</f>
        <v>0</v>
      </c>
    </row>
    <row r="61" spans="1:14" ht="20" customHeight="1" x14ac:dyDescent="0.2">
      <c r="A61" s="35">
        <v>116</v>
      </c>
      <c r="B61" s="36" t="s">
        <v>278</v>
      </c>
      <c r="C61" s="143">
        <f>'3.2.5'!C61/'3.2.5.a'!$C$106</f>
        <v>4.7450410134521513E-5</v>
      </c>
      <c r="D61" s="143">
        <f>'3.2.5'!D61/'3.2.5.a'!$D$106</f>
        <v>7.4209773417859752E-5</v>
      </c>
      <c r="E61" s="143">
        <f>'3.2.5'!E61/'3.2.5.a'!$E$106</f>
        <v>-9.9759763084764354E-5</v>
      </c>
      <c r="F61" s="143">
        <f>'3.2.5'!F61/'3.2.5.a'!$F$106</f>
        <v>1.086332029539245E-4</v>
      </c>
      <c r="G61" s="143">
        <f>'3.2.5'!G61/'3.2.5.a'!$G$106</f>
        <v>-7.0924011356382356E-6</v>
      </c>
      <c r="H61" s="143">
        <f>'3.2.5'!H61/'3.2.5.a'!$H$106</f>
        <v>-8.1790974786129E-5</v>
      </c>
      <c r="I61" s="143">
        <f>'3.2.5'!I61/'3.2.5.a'!$I$106</f>
        <v>1.4844830259319659E-7</v>
      </c>
      <c r="J61" s="143">
        <f>'3.2.5'!J61/'3.2.5.a'!$J$106</f>
        <v>1.1103216637696821E-11</v>
      </c>
      <c r="K61" s="143">
        <f>'3.2.5'!K61/'3.2.5.a'!$K$106</f>
        <v>5.3757717041961327E-8</v>
      </c>
      <c r="L61" s="143">
        <f>'3.2.5'!L61/'3.2.5.a'!L$106</f>
        <v>6.8278164238798839E-9</v>
      </c>
      <c r="M61" s="143">
        <f>'3.2.5'!M61/'3.2.5.a'!M$106</f>
        <v>-1.0693273970337249E-6</v>
      </c>
      <c r="N61" s="143">
        <f>'3.2.5'!N61/'3.2.5.a'!N$106</f>
        <v>3.1399653666286845E-8</v>
      </c>
    </row>
    <row r="62" spans="1:14" ht="20" customHeight="1" x14ac:dyDescent="0.2">
      <c r="A62" s="32">
        <v>12</v>
      </c>
      <c r="B62" s="33" t="s">
        <v>246</v>
      </c>
      <c r="C62" s="207">
        <f>'3.2.5'!C62/'3.2.5.a'!$C$106</f>
        <v>0.10345818953128061</v>
      </c>
      <c r="D62" s="207">
        <f>'3.2.5'!D62/'3.2.5.a'!$D$106</f>
        <v>0.10537945138686339</v>
      </c>
      <c r="E62" s="207">
        <f>'3.2.5'!E62/'3.2.5.a'!$E$106</f>
        <v>0.10640743773534164</v>
      </c>
      <c r="F62" s="207">
        <f>'3.2.5'!F62/'3.2.5.a'!$F$106</f>
        <v>0.10599213026626307</v>
      </c>
      <c r="G62" s="207">
        <f>'3.2.5'!G62/'3.2.5.a'!$G$106</f>
        <v>0.10700675875501146</v>
      </c>
      <c r="H62" s="207">
        <f>'3.2.5'!H62/'3.2.5.a'!$H$106</f>
        <v>0.10790138598251679</v>
      </c>
      <c r="I62" s="207">
        <f>'3.2.5'!I62/'3.2.5.a'!$I$106</f>
        <v>0.1085397811871433</v>
      </c>
      <c r="J62" s="207">
        <f>'3.2.5'!J62/'3.2.5.a'!$J$106</f>
        <v>0.11016645018980024</v>
      </c>
      <c r="K62" s="207">
        <f>'3.2.5'!K62/'3.2.5.a'!$K$106</f>
        <v>0.10824459908734688</v>
      </c>
      <c r="L62" s="207">
        <f>'3.2.5'!L62/'3.2.5.a'!L$106</f>
        <v>0.10976061055450953</v>
      </c>
      <c r="M62" s="207">
        <f>'3.2.5'!M62/'3.2.5.a'!M$106</f>
        <v>0.10684040308598966</v>
      </c>
      <c r="N62" s="207">
        <f>'3.2.5'!N62/'3.2.5.a'!N$106</f>
        <v>0.10283231077872272</v>
      </c>
    </row>
    <row r="63" spans="1:14" ht="20" customHeight="1" x14ac:dyDescent="0.2">
      <c r="A63" s="35">
        <v>121</v>
      </c>
      <c r="B63" s="36" t="s">
        <v>279</v>
      </c>
      <c r="C63" s="143">
        <f>'3.2.5'!C63/'3.2.5.a'!$C$106</f>
        <v>7.0744677778134341E-2</v>
      </c>
      <c r="D63" s="143">
        <f>'3.2.5'!D63/'3.2.5.a'!$D$106</f>
        <v>7.2827906749737575E-2</v>
      </c>
      <c r="E63" s="143">
        <f>'3.2.5'!E63/'3.2.5.a'!$E$106</f>
        <v>7.433652877802216E-2</v>
      </c>
      <c r="F63" s="143">
        <f>'3.2.5'!F63/'3.2.5.a'!$F$106</f>
        <v>7.3772546824791868E-2</v>
      </c>
      <c r="G63" s="143">
        <f>'3.2.5'!G63/'3.2.5.a'!$G$106</f>
        <v>7.3422494610283204E-2</v>
      </c>
      <c r="H63" s="143">
        <f>'3.2.5'!H63/'3.2.5.a'!$H$106</f>
        <v>7.3215300169724176E-2</v>
      </c>
      <c r="I63" s="143">
        <f>'3.2.5'!I63/'3.2.5.a'!$I$106</f>
        <v>7.3257401970314842E-2</v>
      </c>
      <c r="J63" s="143">
        <f>'3.2.5'!J63/'3.2.5.a'!$J$106</f>
        <v>7.3176021601220803E-2</v>
      </c>
      <c r="K63" s="143">
        <f>'3.2.5'!K63/'3.2.5.a'!$K$106</f>
        <v>7.1243558750979125E-2</v>
      </c>
      <c r="L63" s="143">
        <f>'3.2.5'!L63/'3.2.5.a'!L$106</f>
        <v>7.1724117648022695E-2</v>
      </c>
      <c r="M63" s="143">
        <f>'3.2.5'!M63/'3.2.5.a'!M$106</f>
        <v>6.8957078429992699E-2</v>
      </c>
      <c r="N63" s="143">
        <f>'3.2.5'!N63/'3.2.5.a'!N$106</f>
        <v>6.7750153239911431E-2</v>
      </c>
    </row>
    <row r="64" spans="1:14" ht="20" customHeight="1" x14ac:dyDescent="0.2">
      <c r="A64" s="21">
        <v>1211</v>
      </c>
      <c r="B64" s="22" t="s">
        <v>280</v>
      </c>
      <c r="C64" s="144">
        <f>'3.2.5'!C64/'3.2.5.a'!$C$106</f>
        <v>1.0912781891608188E-2</v>
      </c>
      <c r="D64" s="144">
        <f>'3.2.5'!D64/'3.2.5.a'!$D$106</f>
        <v>1.0981993134886306E-2</v>
      </c>
      <c r="E64" s="144">
        <f>'3.2.5'!E64/'3.2.5.a'!$E$106</f>
        <v>1.1098138783507381E-2</v>
      </c>
      <c r="F64" s="144">
        <f>'3.2.5'!F64/'3.2.5.a'!$F$106</f>
        <v>1.049613524968682E-2</v>
      </c>
      <c r="G64" s="144">
        <f>'3.2.5'!G64/'3.2.5.a'!$G$106</f>
        <v>1.0538867349540654E-2</v>
      </c>
      <c r="H64" s="144">
        <f>'3.2.5'!H64/'3.2.5.a'!$H$106</f>
        <v>1.0059232458454578E-2</v>
      </c>
      <c r="I64" s="144">
        <f>'3.2.5'!I64/'3.2.5.a'!$I$106</f>
        <v>1.0125249112824392E-2</v>
      </c>
      <c r="J64" s="144">
        <f>'3.2.5'!J64/'3.2.5.a'!$J$106</f>
        <v>1.0137526590087171E-2</v>
      </c>
      <c r="K64" s="144">
        <f>'3.2.5'!K64/'3.2.5.a'!$K$106</f>
        <v>1.0040260473607343E-2</v>
      </c>
      <c r="L64" s="144">
        <f>'3.2.5'!L64/'3.2.5.a'!L$106</f>
        <v>1.0087872273037229E-2</v>
      </c>
      <c r="M64" s="144">
        <f>'3.2.5'!M64/'3.2.5.a'!M$106</f>
        <v>9.7729615552927408E-3</v>
      </c>
      <c r="N64" s="144">
        <f>'3.2.5'!N64/'3.2.5.a'!N$106</f>
        <v>9.6577710846780049E-3</v>
      </c>
    </row>
    <row r="65" spans="1:14" ht="20" customHeight="1" x14ac:dyDescent="0.2">
      <c r="A65" s="21">
        <v>1212</v>
      </c>
      <c r="B65" s="22" t="s">
        <v>281</v>
      </c>
      <c r="C65" s="144">
        <f>'3.2.5'!C65/'3.2.5.a'!$C$106</f>
        <v>5.8384490217509848E-2</v>
      </c>
      <c r="D65" s="144">
        <f>'3.2.5'!D65/'3.2.5.a'!$D$106</f>
        <v>6.011747460528126E-2</v>
      </c>
      <c r="E65" s="144">
        <f>'3.2.5'!E65/'3.2.5.a'!$E$106</f>
        <v>6.1394926953187691E-2</v>
      </c>
      <c r="F65" s="144">
        <f>'3.2.5'!F65/'3.2.5.a'!$F$106</f>
        <v>6.1317229497916112E-2</v>
      </c>
      <c r="G65" s="144">
        <f>'3.2.5'!G65/'3.2.5.a'!$G$106</f>
        <v>6.0978786554036692E-2</v>
      </c>
      <c r="H65" s="144">
        <f>'3.2.5'!H65/'3.2.5.a'!$H$106</f>
        <v>6.1207656170607798E-2</v>
      </c>
      <c r="I65" s="144">
        <f>'3.2.5'!I65/'3.2.5.a'!$I$106</f>
        <v>6.150586524395911E-2</v>
      </c>
      <c r="J65" s="144">
        <f>'3.2.5'!J65/'3.2.5.a'!$J$106</f>
        <v>6.1481801333804147E-2</v>
      </c>
      <c r="K65" s="144">
        <f>'3.2.5'!K65/'3.2.5.a'!$K$106</f>
        <v>5.9757634130509753E-2</v>
      </c>
      <c r="L65" s="144">
        <f>'3.2.5'!L65/'3.2.5.a'!L$106</f>
        <v>6.01806860169758E-2</v>
      </c>
      <c r="M65" s="144">
        <f>'3.2.5'!M65/'3.2.5.a'!M$106</f>
        <v>5.7788386534532624E-2</v>
      </c>
      <c r="N65" s="144">
        <f>'3.2.5'!N65/'3.2.5.a'!N$106</f>
        <v>5.6617376779626201E-2</v>
      </c>
    </row>
    <row r="66" spans="1:14" ht="20" customHeight="1" x14ac:dyDescent="0.2">
      <c r="A66" s="21">
        <v>1213</v>
      </c>
      <c r="B66" s="22" t="s">
        <v>282</v>
      </c>
      <c r="C66" s="144">
        <f>'3.2.5'!C66/'3.2.5.a'!$C$106</f>
        <v>1.0002906170443664E-3</v>
      </c>
      <c r="D66" s="144">
        <f>'3.2.5'!D66/'3.2.5.a'!$D$106</f>
        <v>1.2714103801062155E-3</v>
      </c>
      <c r="E66" s="144">
        <f>'3.2.5'!E66/'3.2.5.a'!$E$106</f>
        <v>1.3354399505562063E-3</v>
      </c>
      <c r="F66" s="144">
        <f>'3.2.5'!F66/'3.2.5.a'!$F$106</f>
        <v>1.4281963463987208E-3</v>
      </c>
      <c r="G66" s="144">
        <f>'3.2.5'!G66/'3.2.5.a'!$G$106</f>
        <v>1.4764859489945672E-3</v>
      </c>
      <c r="H66" s="144">
        <f>'3.2.5'!H66/'3.2.5.a'!$H$106</f>
        <v>1.5237063904805156E-3</v>
      </c>
      <c r="I66" s="144">
        <f>'3.2.5'!I66/'3.2.5.a'!$I$106</f>
        <v>1.1886685961607316E-3</v>
      </c>
      <c r="J66" s="144">
        <f>'3.2.5'!J66/'3.2.5.a'!$J$106</f>
        <v>1.1163232016842845E-3</v>
      </c>
      <c r="K66" s="144">
        <f>'3.2.5'!K66/'3.2.5.a'!$K$106</f>
        <v>1.0095188760138405E-3</v>
      </c>
      <c r="L66" s="144">
        <f>'3.2.5'!L66/'3.2.5.a'!L$106</f>
        <v>1.0173458478750139E-3</v>
      </c>
      <c r="M66" s="144">
        <f>'3.2.5'!M66/'3.2.5.a'!M$106</f>
        <v>9.7119643731424603E-4</v>
      </c>
      <c r="N66" s="144">
        <f>'3.2.5'!N66/'3.2.5.a'!N$106</f>
        <v>1.0554753049891123E-3</v>
      </c>
    </row>
    <row r="67" spans="1:14" ht="20" customHeight="1" x14ac:dyDescent="0.2">
      <c r="A67" s="21">
        <v>1214</v>
      </c>
      <c r="B67" s="22" t="s">
        <v>283</v>
      </c>
      <c r="C67" s="144">
        <f>'3.2.5'!C67/'3.2.5.a'!$C$106</f>
        <v>4.4711505197193814E-4</v>
      </c>
      <c r="D67" s="144">
        <f>'3.2.5'!D67/'3.2.5.a'!$D$106</f>
        <v>4.5702862946378996E-4</v>
      </c>
      <c r="E67" s="144">
        <f>'3.2.5'!E67/'3.2.5.a'!$E$106</f>
        <v>5.0802309077087955E-4</v>
      </c>
      <c r="F67" s="144">
        <f>'3.2.5'!F67/'3.2.5.a'!$F$106</f>
        <v>5.3098573079021587E-4</v>
      </c>
      <c r="G67" s="144">
        <f>'3.2.5'!G67/'3.2.5.a'!$G$106</f>
        <v>4.2835475771130173E-4</v>
      </c>
      <c r="H67" s="144">
        <f>'3.2.5'!H67/'3.2.5.a'!$H$106</f>
        <v>4.2470515018128564E-4</v>
      </c>
      <c r="I67" s="144">
        <f>'3.2.5'!I67/'3.2.5.a'!$I$106</f>
        <v>4.3761901737061871E-4</v>
      </c>
      <c r="J67" s="144">
        <f>'3.2.5'!J67/'3.2.5.a'!$J$106</f>
        <v>4.403704756452132E-4</v>
      </c>
      <c r="K67" s="144">
        <f>'3.2.5'!K67/'3.2.5.a'!$K$106</f>
        <v>4.3614527084819021E-4</v>
      </c>
      <c r="L67" s="144">
        <f>'3.2.5'!L67/'3.2.5.a'!L$106</f>
        <v>4.3821351013466142E-4</v>
      </c>
      <c r="M67" s="144">
        <f>'3.2.5'!M67/'3.2.5.a'!M$106</f>
        <v>4.2453390285308651E-4</v>
      </c>
      <c r="N67" s="144">
        <f>'3.2.5'!N67/'3.2.5.a'!N$106</f>
        <v>4.195300706181102E-4</v>
      </c>
    </row>
    <row r="68" spans="1:14" ht="20" customHeight="1" x14ac:dyDescent="0.2">
      <c r="A68" s="35">
        <v>122</v>
      </c>
      <c r="B68" s="36" t="s">
        <v>284</v>
      </c>
      <c r="C68" s="143">
        <f>'3.2.5'!C68/'3.2.5.a'!$C$106</f>
        <v>3.2713511753146268E-2</v>
      </c>
      <c r="D68" s="143">
        <f>'3.2.5'!D68/'3.2.5.a'!$D$106</f>
        <v>3.2551544637125854E-2</v>
      </c>
      <c r="E68" s="143">
        <f>'3.2.5'!E68/'3.2.5.a'!$E$106</f>
        <v>3.207090895731949E-2</v>
      </c>
      <c r="F68" s="143">
        <f>'3.2.5'!F68/'3.2.5.a'!$F$106</f>
        <v>3.2219583441471203E-2</v>
      </c>
      <c r="G68" s="143">
        <f>'3.2.5'!G68/'3.2.5.a'!$G$106</f>
        <v>3.3584264144728239E-2</v>
      </c>
      <c r="H68" s="143">
        <f>'3.2.5'!H68/'3.2.5.a'!$H$106</f>
        <v>3.468608581279263E-2</v>
      </c>
      <c r="I68" s="143">
        <f>'3.2.5'!I68/'3.2.5.a'!$I$106</f>
        <v>3.528237921682844E-2</v>
      </c>
      <c r="J68" s="143">
        <f>'3.2.5'!J68/'3.2.5.a'!$J$106</f>
        <v>3.699042858857942E-2</v>
      </c>
      <c r="K68" s="143">
        <f>'3.2.5'!K68/'3.2.5.a'!$K$106</f>
        <v>3.7001040336367759E-2</v>
      </c>
      <c r="L68" s="143">
        <f>'3.2.5'!L68/'3.2.5.a'!L$106</f>
        <v>3.8036492906486842E-2</v>
      </c>
      <c r="M68" s="143">
        <f>'3.2.5'!M68/'3.2.5.a'!M$106</f>
        <v>3.7883324655996947E-2</v>
      </c>
      <c r="N68" s="143">
        <f>'3.2.5'!N68/'3.2.5.a'!N$106</f>
        <v>3.5082157538811269E-2</v>
      </c>
    </row>
    <row r="69" spans="1:14" ht="20" customHeight="1" x14ac:dyDescent="0.2">
      <c r="A69" s="21">
        <v>1221</v>
      </c>
      <c r="B69" s="22" t="s">
        <v>280</v>
      </c>
      <c r="C69" s="144">
        <f>'3.2.5'!C69/'3.2.5.a'!$C$106</f>
        <v>8.5632347728255894E-3</v>
      </c>
      <c r="D69" s="144">
        <f>'3.2.5'!D69/'3.2.5.a'!$D$106</f>
        <v>8.5415721746406915E-3</v>
      </c>
      <c r="E69" s="144">
        <f>'3.2.5'!E69/'3.2.5.a'!$E$106</f>
        <v>8.5633835201291229E-3</v>
      </c>
      <c r="F69" s="144">
        <f>'3.2.5'!F69/'3.2.5.a'!$F$106</f>
        <v>8.3658995860146305E-3</v>
      </c>
      <c r="G69" s="144">
        <f>'3.2.5'!G69/'3.2.5.a'!$G$106</f>
        <v>8.6770947566528339E-3</v>
      </c>
      <c r="H69" s="144">
        <f>'3.2.5'!H69/'3.2.5.a'!$H$106</f>
        <v>9.1443216260703938E-3</v>
      </c>
      <c r="I69" s="144">
        <f>'3.2.5'!I69/'3.2.5.a'!$I$106</f>
        <v>9.4277022833401773E-3</v>
      </c>
      <c r="J69" s="144">
        <f>'3.2.5'!J69/'3.2.5.a'!$J$106</f>
        <v>9.639626229491962E-3</v>
      </c>
      <c r="K69" s="144">
        <f>'3.2.5'!K69/'3.2.5.a'!$K$106</f>
        <v>9.4841225974574891E-3</v>
      </c>
      <c r="L69" s="144">
        <f>'3.2.5'!L69/'3.2.5.a'!L$106</f>
        <v>9.4764547130751914E-3</v>
      </c>
      <c r="M69" s="144">
        <f>'3.2.5'!M69/'3.2.5.a'!M$106</f>
        <v>1.0469237235713249E-2</v>
      </c>
      <c r="N69" s="94" t="s">
        <v>826</v>
      </c>
    </row>
    <row r="70" spans="1:14" ht="20" customHeight="1" x14ac:dyDescent="0.2">
      <c r="A70" s="21">
        <v>1222</v>
      </c>
      <c r="B70" s="22" t="s">
        <v>281</v>
      </c>
      <c r="C70" s="144">
        <f>'3.2.5'!C70/'3.2.5.a'!$C$106</f>
        <v>1.1099840357365635E-2</v>
      </c>
      <c r="D70" s="144">
        <f>'3.2.5'!D70/'3.2.5.a'!$D$106</f>
        <v>1.1525002000583068E-2</v>
      </c>
      <c r="E70" s="144">
        <f>'3.2.5'!E70/'3.2.5.a'!$E$106</f>
        <v>1.1622405514286628E-2</v>
      </c>
      <c r="F70" s="144">
        <f>'3.2.5'!F70/'3.2.5.a'!$F$106</f>
        <v>1.2150859628894242E-2</v>
      </c>
      <c r="G70" s="144">
        <f>'3.2.5'!G70/'3.2.5.a'!$G$106</f>
        <v>1.2844430687829873E-2</v>
      </c>
      <c r="H70" s="144">
        <f>'3.2.5'!H70/'3.2.5.a'!$H$106</f>
        <v>1.323295035320631E-2</v>
      </c>
      <c r="I70" s="144">
        <f>'3.2.5'!I70/'3.2.5.a'!$I$106</f>
        <v>1.3358248289142328E-2</v>
      </c>
      <c r="J70" s="144">
        <f>'3.2.5'!J70/'3.2.5.a'!$J$106</f>
        <v>1.3785762514813381E-2</v>
      </c>
      <c r="K70" s="144">
        <f>'3.2.5'!K70/'3.2.5.a'!$K$106</f>
        <v>1.3694854698049153E-2</v>
      </c>
      <c r="L70" s="144">
        <f>'3.2.5'!L70/'3.2.5.a'!L$106</f>
        <v>1.4337402804393645E-2</v>
      </c>
      <c r="M70" s="144">
        <f>'3.2.5'!M70/'3.2.5.a'!M$106</f>
        <v>1.4322173881617075E-2</v>
      </c>
      <c r="N70" s="94" t="s">
        <v>826</v>
      </c>
    </row>
    <row r="71" spans="1:14" s="48" customFormat="1" ht="20" customHeight="1" x14ac:dyDescent="0.2">
      <c r="A71" s="45" t="s">
        <v>461</v>
      </c>
      <c r="B71" s="56" t="s">
        <v>462</v>
      </c>
      <c r="C71" s="145">
        <f>'3.2.5'!C71/'3.2.5.a'!$C$106</f>
        <v>9.4723959417723283E-3</v>
      </c>
      <c r="D71" s="145">
        <f>'3.2.5'!D71/'3.2.5.a'!$D$106</f>
        <v>9.8080586441758807E-3</v>
      </c>
      <c r="E71" s="145">
        <f>'3.2.5'!E71/'3.2.5.a'!$E$106</f>
        <v>9.8898165586585179E-3</v>
      </c>
      <c r="F71" s="145">
        <f>'3.2.5'!F71/'3.2.5.a'!$F$106</f>
        <v>1.0416114516762262E-2</v>
      </c>
      <c r="G71" s="145">
        <f>'3.2.5'!G71/'3.2.5.a'!$G$106</f>
        <v>1.1060483896263023E-2</v>
      </c>
      <c r="H71" s="145">
        <f>'3.2.5'!H71/'3.2.5.a'!$H$106</f>
        <v>1.1762618402493001E-2</v>
      </c>
      <c r="I71" s="145">
        <f>'3.2.5'!I71/'3.2.5.a'!$I$106</f>
        <v>1.1781668022965474E-2</v>
      </c>
      <c r="J71" s="145">
        <f>'3.2.5'!J71/'3.2.5.a'!$J$106</f>
        <v>1.2028290837550418E-2</v>
      </c>
      <c r="K71" s="145">
        <f>'3.2.5'!K71/'3.2.5.a'!$K$106</f>
        <v>1.1942762876940755E-2</v>
      </c>
      <c r="L71" s="145">
        <f>'3.2.5'!L71/'3.2.5.a'!L$106</f>
        <v>1.2628663537348574E-2</v>
      </c>
      <c r="M71" s="145">
        <f>'3.2.5'!M71/'3.2.5.a'!M$106</f>
        <v>1.2355515687849719E-2</v>
      </c>
      <c r="N71" s="215" t="s">
        <v>826</v>
      </c>
    </row>
    <row r="72" spans="1:14" s="48" customFormat="1" ht="20" customHeight="1" x14ac:dyDescent="0.2">
      <c r="A72" s="45" t="s">
        <v>463</v>
      </c>
      <c r="B72" s="56" t="s">
        <v>606</v>
      </c>
      <c r="C72" s="145">
        <f>'3.2.5'!C72/'3.2.5.a'!$C$106</f>
        <v>1.6274444155933057E-3</v>
      </c>
      <c r="D72" s="145">
        <f>'3.2.5'!D72/'3.2.5.a'!$D$106</f>
        <v>1.716943356407187E-3</v>
      </c>
      <c r="E72" s="145">
        <f>'3.2.5'!E72/'3.2.5.a'!$E$106</f>
        <v>1.7325889556281098E-3</v>
      </c>
      <c r="F72" s="145">
        <f>'3.2.5'!F72/'3.2.5.a'!$F$106</f>
        <v>1.734745112131981E-3</v>
      </c>
      <c r="G72" s="145">
        <f>'3.2.5'!G72/'3.2.5.a'!$G$106</f>
        <v>1.7839467915668468E-3</v>
      </c>
      <c r="H72" s="145">
        <f>'3.2.5'!H72/'3.2.5.a'!$H$106</f>
        <v>1.4703319507133083E-3</v>
      </c>
      <c r="I72" s="145">
        <f>'3.2.5'!I72/'3.2.5.a'!$I$106</f>
        <v>1.5765802661768533E-3</v>
      </c>
      <c r="J72" s="145">
        <f>'3.2.5'!J72/'3.2.5.a'!$J$106</f>
        <v>1.7574716772629628E-3</v>
      </c>
      <c r="K72" s="145">
        <f>'3.2.5'!K72/'3.2.5.a'!$K$106</f>
        <v>1.7520918211083984E-3</v>
      </c>
      <c r="L72" s="145">
        <f>'3.2.5'!L72/'3.2.5.a'!L$106</f>
        <v>1.7087392670450691E-3</v>
      </c>
      <c r="M72" s="145">
        <f>'3.2.5'!M72/'3.2.5.a'!M$106</f>
        <v>1.9666581937673542E-3</v>
      </c>
      <c r="N72" s="215" t="s">
        <v>826</v>
      </c>
    </row>
    <row r="73" spans="1:14" ht="20" customHeight="1" x14ac:dyDescent="0.2">
      <c r="A73" s="21">
        <v>1223</v>
      </c>
      <c r="B73" s="22" t="s">
        <v>827</v>
      </c>
      <c r="C73" s="144">
        <f>'3.2.5'!C73/'3.2.5.a'!$C$106</f>
        <v>1.3050436622955047E-2</v>
      </c>
      <c r="D73" s="144">
        <f>'3.2.5'!D73/'3.2.5.a'!$D$106</f>
        <v>1.2484970461902091E-2</v>
      </c>
      <c r="E73" s="144">
        <f>'3.2.5'!E73/'3.2.5.a'!$E$106</f>
        <v>1.1885119922903737E-2</v>
      </c>
      <c r="F73" s="144">
        <f>'3.2.5'!F73/'3.2.5.a'!$F$106</f>
        <v>1.1702824226562325E-2</v>
      </c>
      <c r="G73" s="144">
        <f>'3.2.5'!G73/'3.2.5.a'!$G$106</f>
        <v>1.2062738700245526E-2</v>
      </c>
      <c r="H73" s="144">
        <f>'3.2.5'!H73/'3.2.5.a'!$H$106</f>
        <v>1.2308813833515928E-2</v>
      </c>
      <c r="I73" s="144">
        <f>'3.2.5'!I73/'3.2.5.a'!$I$106</f>
        <v>1.2496428644345935E-2</v>
      </c>
      <c r="J73" s="144">
        <f>'3.2.5'!J73/'3.2.5.a'!$J$106</f>
        <v>1.3565039844274082E-2</v>
      </c>
      <c r="K73" s="144">
        <f>'3.2.5'!K73/'3.2.5.a'!$K$106</f>
        <v>1.3822063040861114E-2</v>
      </c>
      <c r="L73" s="144">
        <f>'3.2.5'!L73/'3.2.5.a'!L$106</f>
        <v>1.4222635389018004E-2</v>
      </c>
      <c r="M73" s="144">
        <f>'3.2.5'!M73/'3.2.5.a'!M$106</f>
        <v>1.3091913538666629E-2</v>
      </c>
      <c r="N73" s="94" t="s">
        <v>826</v>
      </c>
    </row>
    <row r="74" spans="1:14" s="41" customFormat="1" ht="20" customHeight="1" x14ac:dyDescent="0.2">
      <c r="A74" s="32">
        <v>13</v>
      </c>
      <c r="B74" s="33" t="s">
        <v>243</v>
      </c>
      <c r="C74" s="207">
        <f>'3.2.5'!C74/'3.2.5.a'!$C$106</f>
        <v>1.8161471591640082E-5</v>
      </c>
      <c r="D74" s="207">
        <f>'3.2.5'!D74/'3.2.5.a'!$D$106</f>
        <v>7.4620628729349839E-6</v>
      </c>
      <c r="E74" s="207">
        <f>'3.2.5'!E74/'3.2.5.a'!$E$106</f>
        <v>7.8501693313948678E-6</v>
      </c>
      <c r="F74" s="207">
        <f>'3.2.5'!F74/'3.2.5.a'!$F$106</f>
        <v>1.4942713672897778E-5</v>
      </c>
      <c r="G74" s="207">
        <f>'3.2.5'!G74/'3.2.5.a'!$G$106</f>
        <v>9.4423686712649121E-6</v>
      </c>
      <c r="H74" s="207">
        <f>'3.2.5'!H74/'3.2.5.a'!$H$106</f>
        <v>6.7216572369897748E-6</v>
      </c>
      <c r="I74" s="207">
        <f>'3.2.5'!I74/'3.2.5.a'!$I$106</f>
        <v>4.1062652520259545E-6</v>
      </c>
      <c r="J74" s="207">
        <f>'3.2.5'!J74/'3.2.5.a'!$J$106</f>
        <v>6.3437494098744445E-6</v>
      </c>
      <c r="K74" s="207">
        <f>'3.2.5'!K74/'3.2.5.a'!$K$106</f>
        <v>1.2175970670779636E-5</v>
      </c>
      <c r="L74" s="207">
        <f>'3.2.5'!L74/'3.2.5.a'!L$106</f>
        <v>1.4542775436002996E-6</v>
      </c>
      <c r="M74" s="207">
        <f>'3.2.5'!M74/'3.2.5.a'!M$106</f>
        <v>2.3842543344830889E-5</v>
      </c>
      <c r="N74" s="207">
        <f>'3.2.5'!N74/'3.2.5.a'!N$106</f>
        <v>9.6065122029142025E-7</v>
      </c>
    </row>
    <row r="75" spans="1:14" ht="20" customHeight="1" x14ac:dyDescent="0.2">
      <c r="A75" s="35">
        <v>131</v>
      </c>
      <c r="B75" s="36" t="s">
        <v>285</v>
      </c>
      <c r="C75" s="143">
        <f>'3.2.5'!C75/'3.2.5.a'!$C$106</f>
        <v>0</v>
      </c>
      <c r="D75" s="143">
        <f>'3.2.5'!D75/'3.2.5.a'!$D$106</f>
        <v>0</v>
      </c>
      <c r="E75" s="143">
        <f>'3.2.5'!E75/'3.2.5.a'!$E$106</f>
        <v>0</v>
      </c>
      <c r="F75" s="143">
        <f>'3.2.5'!F75/'3.2.5.a'!$F$106</f>
        <v>0</v>
      </c>
      <c r="G75" s="143">
        <f>'3.2.5'!G75/'3.2.5.a'!$G$106</f>
        <v>0</v>
      </c>
      <c r="H75" s="143">
        <f>'3.2.5'!H75/'3.2.5.a'!$H$106</f>
        <v>0</v>
      </c>
      <c r="I75" s="143">
        <f>'3.2.5'!I75/'3.2.5.a'!$I$106</f>
        <v>0</v>
      </c>
      <c r="J75" s="143">
        <f>'3.2.5'!J75/'3.2.5.a'!$J$106</f>
        <v>0</v>
      </c>
      <c r="K75" s="143">
        <f>'3.2.5'!K75/'3.2.5.a'!$K$106</f>
        <v>0</v>
      </c>
      <c r="L75" s="143">
        <f>'3.2.5'!L75/'3.2.5.a'!L$106</f>
        <v>0</v>
      </c>
      <c r="M75" s="143">
        <f>'3.2.5'!M75/'3.2.5.a'!M$106</f>
        <v>0</v>
      </c>
      <c r="N75" s="264" t="s">
        <v>826</v>
      </c>
    </row>
    <row r="76" spans="1:14" ht="20" customHeight="1" x14ac:dyDescent="0.2">
      <c r="A76" s="21">
        <v>1311</v>
      </c>
      <c r="B76" s="22" t="s">
        <v>286</v>
      </c>
      <c r="C76" s="144">
        <f>'3.2.5'!C76/'3.2.5.a'!$C$106</f>
        <v>0</v>
      </c>
      <c r="D76" s="144">
        <f>'3.2.5'!D76/'3.2.5.a'!$D$106</f>
        <v>0</v>
      </c>
      <c r="E76" s="144">
        <f>'3.2.5'!E76/'3.2.5.a'!$E$106</f>
        <v>0</v>
      </c>
      <c r="F76" s="144">
        <f>'3.2.5'!F76/'3.2.5.a'!$F$106</f>
        <v>0</v>
      </c>
      <c r="G76" s="144">
        <f>'3.2.5'!G76/'3.2.5.a'!$G$106</f>
        <v>0</v>
      </c>
      <c r="H76" s="144">
        <f>'3.2.5'!H76/'3.2.5.a'!$H$106</f>
        <v>0</v>
      </c>
      <c r="I76" s="144">
        <f>'3.2.5'!I76/'3.2.5.a'!$I$106</f>
        <v>0</v>
      </c>
      <c r="J76" s="144">
        <f>'3.2.5'!J76/'3.2.5.a'!$J$106</f>
        <v>0</v>
      </c>
      <c r="K76" s="144">
        <f>'3.2.5'!K76/'3.2.5.a'!$K$106</f>
        <v>0</v>
      </c>
      <c r="L76" s="144">
        <f>'3.2.5'!L76/'3.2.5.a'!L$106</f>
        <v>0</v>
      </c>
      <c r="M76" s="144">
        <f>'3.2.5'!M76/'3.2.5.a'!M$106</f>
        <v>0</v>
      </c>
      <c r="N76" s="94" t="s">
        <v>826</v>
      </c>
    </row>
    <row r="77" spans="1:14" ht="20" customHeight="1" x14ac:dyDescent="0.2">
      <c r="A77" s="21">
        <v>1312</v>
      </c>
      <c r="B77" s="22" t="s">
        <v>287</v>
      </c>
      <c r="C77" s="144">
        <f>'3.2.5'!C77/'3.2.5.a'!$C$106</f>
        <v>0</v>
      </c>
      <c r="D77" s="144">
        <f>'3.2.5'!D77/'3.2.5.a'!$D$106</f>
        <v>0</v>
      </c>
      <c r="E77" s="144">
        <f>'3.2.5'!E77/'3.2.5.a'!$E$106</f>
        <v>0</v>
      </c>
      <c r="F77" s="144">
        <f>'3.2.5'!F77/'3.2.5.a'!$F$106</f>
        <v>0</v>
      </c>
      <c r="G77" s="144">
        <f>'3.2.5'!G77/'3.2.5.a'!$G$106</f>
        <v>0</v>
      </c>
      <c r="H77" s="144">
        <f>'3.2.5'!H77/'3.2.5.a'!$H$106</f>
        <v>0</v>
      </c>
      <c r="I77" s="144">
        <f>'3.2.5'!I77/'3.2.5.a'!$I$106</f>
        <v>0</v>
      </c>
      <c r="J77" s="144">
        <f>'3.2.5'!J77/'3.2.5.a'!$J$106</f>
        <v>0</v>
      </c>
      <c r="K77" s="144">
        <f>'3.2.5'!K77/'3.2.5.a'!$K$106</f>
        <v>0</v>
      </c>
      <c r="L77" s="144">
        <f>'3.2.5'!L77/'3.2.5.a'!L$106</f>
        <v>0</v>
      </c>
      <c r="M77" s="144">
        <f>'3.2.5'!M77/'3.2.5.a'!M$106</f>
        <v>0</v>
      </c>
      <c r="N77" s="94" t="s">
        <v>826</v>
      </c>
    </row>
    <row r="78" spans="1:14" ht="20" customHeight="1" x14ac:dyDescent="0.2">
      <c r="A78" s="35">
        <v>132</v>
      </c>
      <c r="B78" s="36" t="s">
        <v>288</v>
      </c>
      <c r="C78" s="143">
        <f>'3.2.5'!C78/'3.2.5.a'!$C$106</f>
        <v>1.8161471591650419E-5</v>
      </c>
      <c r="D78" s="143">
        <f>'3.2.5'!D78/'3.2.5.a'!$D$106</f>
        <v>7.4620628729393368E-6</v>
      </c>
      <c r="E78" s="143">
        <f>'3.2.5'!E78/'3.2.5.a'!$E$106</f>
        <v>7.8501693313893095E-6</v>
      </c>
      <c r="F78" s="143">
        <f>'3.2.5'!F78/'3.2.5.a'!$F$106</f>
        <v>1.4942713672901233E-5</v>
      </c>
      <c r="G78" s="143">
        <f>'3.2.5'!G78/'3.2.5.a'!$G$106</f>
        <v>9.442368671280074E-6</v>
      </c>
      <c r="H78" s="143">
        <f>'3.2.5'!H78/'3.2.5.a'!$H$106</f>
        <v>6.7216572369899069E-6</v>
      </c>
      <c r="I78" s="143">
        <f>'3.2.5'!I78/'3.2.5.a'!$I$106</f>
        <v>4.1062652520333914E-6</v>
      </c>
      <c r="J78" s="143">
        <f>'3.2.5'!J78/'3.2.5.a'!$J$106</f>
        <v>6.3437494098758904E-6</v>
      </c>
      <c r="K78" s="143">
        <f>'3.2.5'!K78/'3.2.5.a'!$K$106</f>
        <v>1.2175970670778899E-5</v>
      </c>
      <c r="L78" s="143">
        <f>'3.2.5'!L78/'3.2.5.a'!L$106</f>
        <v>1.4542775435974811E-6</v>
      </c>
      <c r="M78" s="143">
        <f>'3.2.5'!M78/'3.2.5.a'!M$106</f>
        <v>2.3842543344829639E-5</v>
      </c>
      <c r="N78" s="264" t="s">
        <v>826</v>
      </c>
    </row>
    <row r="79" spans="1:14" ht="20" customHeight="1" x14ac:dyDescent="0.2">
      <c r="A79" s="21">
        <v>1321</v>
      </c>
      <c r="B79" s="22" t="s">
        <v>286</v>
      </c>
      <c r="C79" s="144">
        <f>'3.2.5'!C79/'3.2.5.a'!$C$106</f>
        <v>1.1287343724547054E-5</v>
      </c>
      <c r="D79" s="144">
        <f>'3.2.5'!D79/'3.2.5.a'!$D$106</f>
        <v>4.7913406233733711E-6</v>
      </c>
      <c r="E79" s="144">
        <f>'3.2.5'!E79/'3.2.5.a'!$E$106</f>
        <v>4.4093727309357051E-6</v>
      </c>
      <c r="F79" s="144">
        <f>'3.2.5'!F79/'3.2.5.a'!$F$106</f>
        <v>4.5429809988298113E-6</v>
      </c>
      <c r="G79" s="144">
        <f>'3.2.5'!G79/'3.2.5.a'!$G$106</f>
        <v>6.7323096190607536E-6</v>
      </c>
      <c r="H79" s="144">
        <f>'3.2.5'!H79/'3.2.5.a'!$H$106</f>
        <v>2.4905199801127026E-6</v>
      </c>
      <c r="I79" s="144">
        <f>'3.2.5'!I79/'3.2.5.a'!$I$106</f>
        <v>1.9570963793886682E-6</v>
      </c>
      <c r="J79" s="144">
        <f>'3.2.5'!J79/'3.2.5.a'!$J$106</f>
        <v>2.0274118222835453E-6</v>
      </c>
      <c r="K79" s="144">
        <f>'3.2.5'!K79/'3.2.5.a'!$K$106</f>
        <v>9.2824209792464191E-6</v>
      </c>
      <c r="L79" s="144">
        <f>'3.2.5'!L79/'3.2.5.a'!L$106</f>
        <v>7.3460922671421038E-7</v>
      </c>
      <c r="M79" s="144">
        <f>'3.2.5'!M79/'3.2.5.a'!M$106</f>
        <v>2.2161682529160919E-5</v>
      </c>
      <c r="N79" s="94" t="s">
        <v>826</v>
      </c>
    </row>
    <row r="80" spans="1:14" ht="20" customHeight="1" x14ac:dyDescent="0.2">
      <c r="A80" s="21">
        <v>1322</v>
      </c>
      <c r="B80" s="22" t="s">
        <v>287</v>
      </c>
      <c r="C80" s="144">
        <f>'3.2.5'!C80/'3.2.5.a'!$C$106</f>
        <v>6.8741278671033629E-6</v>
      </c>
      <c r="D80" s="144">
        <f>'3.2.5'!D80/'3.2.5.a'!$D$106</f>
        <v>2.6707222495659656E-6</v>
      </c>
      <c r="E80" s="144">
        <f>'3.2.5'!E80/'3.2.5.a'!$E$106</f>
        <v>3.4407966004536049E-6</v>
      </c>
      <c r="F80" s="144">
        <f>'3.2.5'!F80/'3.2.5.a'!$F$106</f>
        <v>1.0399732674071422E-5</v>
      </c>
      <c r="G80" s="144">
        <f>'3.2.5'!G80/'3.2.5.a'!$G$106</f>
        <v>2.7100590522193208E-6</v>
      </c>
      <c r="H80" s="144">
        <f>'3.2.5'!H80/'3.2.5.a'!$H$106</f>
        <v>4.2311372568772048E-6</v>
      </c>
      <c r="I80" s="144">
        <f>'3.2.5'!I80/'3.2.5.a'!$I$106</f>
        <v>2.1491688726447236E-6</v>
      </c>
      <c r="J80" s="144">
        <f>'3.2.5'!J80/'3.2.5.a'!$J$106</f>
        <v>4.3163375875923443E-6</v>
      </c>
      <c r="K80" s="144">
        <f>'3.2.5'!K80/'3.2.5.a'!$K$106</f>
        <v>2.8935496915324803E-6</v>
      </c>
      <c r="L80" s="144">
        <f>'3.2.5'!L80/'3.2.5.a'!L$106</f>
        <v>7.1966831688327094E-7</v>
      </c>
      <c r="M80" s="144">
        <f>'3.2.5'!M80/'3.2.5.a'!M$106</f>
        <v>1.6808608156687244E-6</v>
      </c>
      <c r="N80" s="94" t="s">
        <v>826</v>
      </c>
    </row>
    <row r="81" spans="1:14" ht="20" customHeight="1" x14ac:dyDescent="0.2">
      <c r="A81" s="35">
        <v>133</v>
      </c>
      <c r="B81" s="36" t="s">
        <v>289</v>
      </c>
      <c r="C81" s="143">
        <f>'3.2.5'!C81/'3.2.5.a'!$C$106</f>
        <v>0</v>
      </c>
      <c r="D81" s="143">
        <f>'3.2.5'!D81/'3.2.5.a'!$D$106</f>
        <v>0</v>
      </c>
      <c r="E81" s="143">
        <f>'3.2.5'!E81/'3.2.5.a'!$E$106</f>
        <v>0</v>
      </c>
      <c r="F81" s="143">
        <f>'3.2.5'!F81/'3.2.5.a'!$F$106</f>
        <v>0</v>
      </c>
      <c r="G81" s="143">
        <f>'3.2.5'!G81/'3.2.5.a'!$G$106</f>
        <v>0</v>
      </c>
      <c r="H81" s="143">
        <f>'3.2.5'!H81/'3.2.5.a'!$H$106</f>
        <v>0</v>
      </c>
      <c r="I81" s="143">
        <f>'3.2.5'!I81/'3.2.5.a'!$I$106</f>
        <v>0</v>
      </c>
      <c r="J81" s="143">
        <f>'3.2.5'!J81/'3.2.5.a'!$J$106</f>
        <v>0</v>
      </c>
      <c r="K81" s="143">
        <f>'3.2.5'!K81/'3.2.5.a'!$K$106</f>
        <v>0</v>
      </c>
      <c r="L81" s="143">
        <f>'3.2.5'!L81/'3.2.5.a'!L$106</f>
        <v>0</v>
      </c>
      <c r="M81" s="143">
        <f>'3.2.5'!M81/'3.2.5.a'!M$106</f>
        <v>0</v>
      </c>
      <c r="N81" s="143">
        <f>'3.2.5'!N81/'3.2.5.a'!N$106</f>
        <v>0</v>
      </c>
    </row>
    <row r="82" spans="1:14" ht="20" customHeight="1" x14ac:dyDescent="0.2">
      <c r="A82" s="21">
        <v>1331</v>
      </c>
      <c r="B82" s="22" t="s">
        <v>286</v>
      </c>
      <c r="C82" s="144">
        <f>'3.2.5'!C82/'3.2.5.a'!$C$106</f>
        <v>0</v>
      </c>
      <c r="D82" s="144">
        <f>'3.2.5'!D82/'3.2.5.a'!$D$106</f>
        <v>0</v>
      </c>
      <c r="E82" s="144">
        <f>'3.2.5'!E82/'3.2.5.a'!$E$106</f>
        <v>0</v>
      </c>
      <c r="F82" s="144">
        <f>'3.2.5'!F82/'3.2.5.a'!$F$106</f>
        <v>0</v>
      </c>
      <c r="G82" s="144">
        <f>'3.2.5'!G82/'3.2.5.a'!$G$106</f>
        <v>0</v>
      </c>
      <c r="H82" s="144">
        <f>'3.2.5'!H82/'3.2.5.a'!$H$106</f>
        <v>0</v>
      </c>
      <c r="I82" s="144">
        <f>'3.2.5'!I82/'3.2.5.a'!$I$106</f>
        <v>0</v>
      </c>
      <c r="J82" s="144">
        <f>'3.2.5'!J82/'3.2.5.a'!$J$106</f>
        <v>0</v>
      </c>
      <c r="K82" s="144">
        <f>'3.2.5'!K82/'3.2.5.a'!$K$106</f>
        <v>0</v>
      </c>
      <c r="L82" s="144">
        <f>'3.2.5'!L82/'3.2.5.a'!L$106</f>
        <v>0</v>
      </c>
      <c r="M82" s="144">
        <f>'3.2.5'!M82/'3.2.5.a'!M$106</f>
        <v>0</v>
      </c>
      <c r="N82" s="94" t="s">
        <v>826</v>
      </c>
    </row>
    <row r="83" spans="1:14" ht="20" customHeight="1" x14ac:dyDescent="0.2">
      <c r="A83" s="21">
        <v>1332</v>
      </c>
      <c r="B83" s="22" t="s">
        <v>287</v>
      </c>
      <c r="C83" s="144">
        <f>'3.2.5'!C83/'3.2.5.a'!$C$106</f>
        <v>0</v>
      </c>
      <c r="D83" s="144">
        <f>'3.2.5'!D83/'3.2.5.a'!$D$106</f>
        <v>0</v>
      </c>
      <c r="E83" s="144">
        <f>'3.2.5'!E83/'3.2.5.a'!$E$106</f>
        <v>0</v>
      </c>
      <c r="F83" s="144">
        <f>'3.2.5'!F83/'3.2.5.a'!$F$106</f>
        <v>0</v>
      </c>
      <c r="G83" s="144">
        <f>'3.2.5'!G83/'3.2.5.a'!$G$106</f>
        <v>0</v>
      </c>
      <c r="H83" s="144">
        <f>'3.2.5'!H83/'3.2.5.a'!$H$106</f>
        <v>0</v>
      </c>
      <c r="I83" s="144">
        <f>'3.2.5'!I83/'3.2.5.a'!$I$106</f>
        <v>0</v>
      </c>
      <c r="J83" s="144">
        <f>'3.2.5'!J83/'3.2.5.a'!$J$106</f>
        <v>0</v>
      </c>
      <c r="K83" s="144">
        <f>'3.2.5'!K83/'3.2.5.a'!$K$106</f>
        <v>0</v>
      </c>
      <c r="L83" s="144">
        <f>'3.2.5'!L83/'3.2.5.a'!L$106</f>
        <v>0</v>
      </c>
      <c r="M83" s="144">
        <f>'3.2.5'!M83/'3.2.5.a'!M$106</f>
        <v>0</v>
      </c>
      <c r="N83" s="94" t="s">
        <v>826</v>
      </c>
    </row>
    <row r="84" spans="1:14" s="41" customFormat="1" ht="20" customHeight="1" x14ac:dyDescent="0.2">
      <c r="A84" s="32">
        <v>14</v>
      </c>
      <c r="B84" s="33" t="s">
        <v>247</v>
      </c>
      <c r="C84" s="207">
        <f>'3.2.5'!C84/'3.2.5.a'!$C$106</f>
        <v>5.1518737059530903E-2</v>
      </c>
      <c r="D84" s="207">
        <f>'3.2.5'!D84/'3.2.5.a'!$D$106</f>
        <v>5.0857525536983701E-2</v>
      </c>
      <c r="E84" s="207">
        <f>'3.2.5'!E84/'3.2.5.a'!$E$106</f>
        <v>5.9650893738920303E-2</v>
      </c>
      <c r="F84" s="207">
        <f>'3.2.5'!F84/'3.2.5.a'!$F$106</f>
        <v>5.4915477942258421E-2</v>
      </c>
      <c r="G84" s="207">
        <f>'3.2.5'!G84/'3.2.5.a'!$G$106</f>
        <v>5.0287461116708204E-2</v>
      </c>
      <c r="H84" s="207">
        <f>'3.2.5'!H84/'3.2.5.a'!$H$106</f>
        <v>6.5646547117382104E-2</v>
      </c>
      <c r="I84" s="207">
        <f>'3.2.5'!I84/'3.2.5.a'!$I$106</f>
        <v>7.0915591942447717E-2</v>
      </c>
      <c r="J84" s="207">
        <f>'3.2.5'!J84/'3.2.5.a'!$J$106</f>
        <v>5.6412557217537532E-2</v>
      </c>
      <c r="K84" s="207">
        <f>'3.2.5'!K84/'3.2.5.a'!$K$106</f>
        <v>6.0015403564955307E-2</v>
      </c>
      <c r="L84" s="207">
        <f>'3.2.5'!L84/'3.2.5.a'!L$106</f>
        <v>7.1358579108230957E-2</v>
      </c>
      <c r="M84" s="207">
        <f>'3.2.5'!M84/'3.2.5.a'!M$106</f>
        <v>5.0997695479795033E-2</v>
      </c>
      <c r="N84" s="207">
        <f>'3.2.5'!N84/'3.2.5.a'!N$106</f>
        <v>6.3072853393871933E-2</v>
      </c>
    </row>
    <row r="85" spans="1:14" ht="20" customHeight="1" x14ac:dyDescent="0.2">
      <c r="A85" s="35">
        <v>141</v>
      </c>
      <c r="B85" s="36" t="s">
        <v>290</v>
      </c>
      <c r="C85" s="143">
        <f>'3.2.5'!C85/'3.2.5.a'!$C$106</f>
        <v>3.4929550988949093E-2</v>
      </c>
      <c r="D85" s="143">
        <f>'3.2.5'!D85/'3.2.5.a'!$D$106</f>
        <v>3.4175731191606239E-2</v>
      </c>
      <c r="E85" s="143">
        <f>'3.2.5'!E85/'3.2.5.a'!$E$106</f>
        <v>3.8261628660191623E-2</v>
      </c>
      <c r="F85" s="143">
        <f>'3.2.5'!F85/'3.2.5.a'!$F$106</f>
        <v>3.4743684152400187E-2</v>
      </c>
      <c r="G85" s="143">
        <f>'3.2.5'!G85/'3.2.5.a'!$G$106</f>
        <v>3.2757255910747095E-2</v>
      </c>
      <c r="H85" s="143">
        <f>'3.2.5'!H85/'3.2.5.a'!$H$106</f>
        <v>4.2851508957278059E-2</v>
      </c>
      <c r="I85" s="143">
        <f>'3.2.5'!I85/'3.2.5.a'!$I$106</f>
        <v>4.7832623167721466E-2</v>
      </c>
      <c r="J85" s="143">
        <f>'3.2.5'!J85/'3.2.5.a'!$J$106</f>
        <v>3.7869609895660294E-2</v>
      </c>
      <c r="K85" s="143">
        <f>'3.2.5'!K85/'3.2.5.a'!$K$106</f>
        <v>4.0641349857568648E-2</v>
      </c>
      <c r="L85" s="143">
        <f>'3.2.5'!L85/'3.2.5.a'!L$106</f>
        <v>4.8908927743477104E-2</v>
      </c>
      <c r="M85" s="143">
        <f>'3.2.5'!M85/'3.2.5.a'!M$106</f>
        <v>2.7483390926201015E-2</v>
      </c>
      <c r="N85" s="264" t="s">
        <v>826</v>
      </c>
    </row>
    <row r="86" spans="1:14" ht="20" customHeight="1" x14ac:dyDescent="0.2">
      <c r="A86" s="21">
        <v>1411</v>
      </c>
      <c r="B86" s="22" t="s">
        <v>828</v>
      </c>
      <c r="C86" s="144">
        <f>'3.2.5'!C86/'3.2.5.a'!$C$106</f>
        <v>1.9493035963113022E-2</v>
      </c>
      <c r="D86" s="144">
        <f>'3.2.5'!D86/'3.2.5.a'!$D$106</f>
        <v>2.167145435840933E-2</v>
      </c>
      <c r="E86" s="144">
        <f>'3.2.5'!E86/'3.2.5.a'!$E$106</f>
        <v>2.37245439706017E-2</v>
      </c>
      <c r="F86" s="144">
        <f>'3.2.5'!F86/'3.2.5.a'!$F$106</f>
        <v>2.0193867720518989E-2</v>
      </c>
      <c r="G86" s="144">
        <f>'3.2.5'!G86/'3.2.5.a'!$G$106</f>
        <v>2.138783458152534E-2</v>
      </c>
      <c r="H86" s="144">
        <f>'3.2.5'!H86/'3.2.5.a'!$H$106</f>
        <v>3.4956745033244398E-2</v>
      </c>
      <c r="I86" s="144">
        <f>'3.2.5'!I86/'3.2.5.a'!$I$106</f>
        <v>3.9699677900125012E-2</v>
      </c>
      <c r="J86" s="144">
        <f>'3.2.5'!J86/'3.2.5.a'!$J$106</f>
        <v>2.6502477638146428E-2</v>
      </c>
      <c r="K86" s="144">
        <f>'3.2.5'!K86/'3.2.5.a'!$K$106</f>
        <v>2.7056952302031145E-2</v>
      </c>
      <c r="L86" s="144">
        <f>'3.2.5'!L86/'3.2.5.a'!L$106</f>
        <v>2.4261667988665605E-2</v>
      </c>
      <c r="M86" s="144">
        <f>'3.2.5'!M86/'3.2.5.a'!M$106</f>
        <v>1.7234195487506064E-2</v>
      </c>
      <c r="N86" s="144">
        <f>'3.2.5'!N86/'3.2.5.a'!N$106</f>
        <v>2.2680976064219354E-2</v>
      </c>
    </row>
    <row r="87" spans="1:14" ht="20" customHeight="1" x14ac:dyDescent="0.2">
      <c r="A87" s="21">
        <v>14111</v>
      </c>
      <c r="B87" s="22" t="s">
        <v>291</v>
      </c>
      <c r="C87" s="144">
        <f>'3.2.5'!C87/'3.2.5.a'!$C$106</f>
        <v>8.2528538778292088E-5</v>
      </c>
      <c r="D87" s="144">
        <f>'3.2.5'!D87/'3.2.5.a'!$D$106</f>
        <v>1.6635756950085094E-7</v>
      </c>
      <c r="E87" s="144">
        <f>'3.2.5'!E87/'3.2.5.a'!$E$106</f>
        <v>7.0857242561975231E-7</v>
      </c>
      <c r="F87" s="144">
        <f>'3.2.5'!F87/'3.2.5.a'!$F$106</f>
        <v>2.9827262249348653E-6</v>
      </c>
      <c r="G87" s="144">
        <f>'3.2.5'!G87/'3.2.5.a'!$G$106</f>
        <v>6.6363465346613602E-9</v>
      </c>
      <c r="H87" s="144">
        <f>'3.2.5'!H87/'3.2.5.a'!$H$106</f>
        <v>7.1925685450099065E-9</v>
      </c>
      <c r="I87" s="144">
        <f>'3.2.5'!I87/'3.2.5.a'!$I$106</f>
        <v>3.2313790249927905E-9</v>
      </c>
      <c r="J87" s="144">
        <f>'3.2.5'!J87/'3.2.5.a'!$J$106</f>
        <v>1.9817614460378767E-8</v>
      </c>
      <c r="K87" s="144">
        <f>'3.2.5'!K87/'3.2.5.a'!$K$106</f>
        <v>4.030610192209209E-9</v>
      </c>
      <c r="L87" s="144">
        <f>'3.2.5'!L87/'3.2.5.a'!L$106</f>
        <v>0</v>
      </c>
      <c r="M87" s="144">
        <f>'3.2.5'!M87/'3.2.5.a'!M$106</f>
        <v>0</v>
      </c>
      <c r="N87" s="144">
        <f>'3.2.5'!N87/'3.2.5.a'!N$106</f>
        <v>0</v>
      </c>
    </row>
    <row r="88" spans="1:14" ht="20" customHeight="1" x14ac:dyDescent="0.2">
      <c r="A88" s="21">
        <v>14112</v>
      </c>
      <c r="B88" s="22" t="s">
        <v>292</v>
      </c>
      <c r="C88" s="144">
        <f>'3.2.5'!C88/'3.2.5.a'!$C$106</f>
        <v>1.9410507424334734E-2</v>
      </c>
      <c r="D88" s="144">
        <f>'3.2.5'!D88/'3.2.5.a'!$D$106</f>
        <v>2.1671288000839832E-2</v>
      </c>
      <c r="E88" s="144">
        <f>'3.2.5'!E88/'3.2.5.a'!$E$106</f>
        <v>2.3723835398176085E-2</v>
      </c>
      <c r="F88" s="144">
        <f>'3.2.5'!F88/'3.2.5.a'!$F$106</f>
        <v>2.0190884994294053E-2</v>
      </c>
      <c r="G88" s="144">
        <f>'3.2.5'!G88/'3.2.5.a'!$G$106</f>
        <v>2.1387827945178812E-2</v>
      </c>
      <c r="H88" s="144">
        <f>'3.2.5'!H88/'3.2.5.a'!$H$106</f>
        <v>3.4956737840675864E-2</v>
      </c>
      <c r="I88" s="144">
        <f>'3.2.5'!I88/'3.2.5.a'!$I$106</f>
        <v>3.9699674668745986E-2</v>
      </c>
      <c r="J88" s="144">
        <f>'3.2.5'!J88/'3.2.5.a'!$J$106</f>
        <v>2.6502457820531972E-2</v>
      </c>
      <c r="K88" s="144">
        <f>'3.2.5'!K88/'3.2.5.a'!$K$106</f>
        <v>2.7056948271420952E-2</v>
      </c>
      <c r="L88" s="144">
        <f>'3.2.5'!L88/'3.2.5.a'!L$106</f>
        <v>2.4261667988665601E-2</v>
      </c>
      <c r="M88" s="144">
        <f>'3.2.5'!M88/'3.2.5.a'!M$106</f>
        <v>1.7234195487506068E-2</v>
      </c>
      <c r="N88" s="144">
        <f>'3.2.5'!N88/'3.2.5.a'!N$106</f>
        <v>2.2680976064219354E-2</v>
      </c>
    </row>
    <row r="89" spans="1:14" ht="20" customHeight="1" x14ac:dyDescent="0.2">
      <c r="A89" s="21">
        <v>14113</v>
      </c>
      <c r="B89" s="22" t="s">
        <v>293</v>
      </c>
      <c r="C89" s="144">
        <f>'3.2.5'!C89/'3.2.5.a'!$C$106</f>
        <v>0</v>
      </c>
      <c r="D89" s="144">
        <f>'3.2.5'!D89/'3.2.5.a'!$D$106</f>
        <v>0</v>
      </c>
      <c r="E89" s="144">
        <f>'3.2.5'!E89/'3.2.5.a'!$E$106</f>
        <v>0</v>
      </c>
      <c r="F89" s="144">
        <f>'3.2.5'!F89/'3.2.5.a'!$F$106</f>
        <v>0</v>
      </c>
      <c r="G89" s="144">
        <f>'3.2.5'!G89/'3.2.5.a'!$G$106</f>
        <v>0</v>
      </c>
      <c r="H89" s="144">
        <f>'3.2.5'!H89/'3.2.5.a'!$H$106</f>
        <v>0</v>
      </c>
      <c r="I89" s="144">
        <f>'3.2.5'!I89/'3.2.5.a'!$I$106</f>
        <v>0</v>
      </c>
      <c r="J89" s="144">
        <f>'3.2.5'!J89/'3.2.5.a'!$J$106</f>
        <v>0</v>
      </c>
      <c r="K89" s="144">
        <f>'3.2.5'!K89/'3.2.5.a'!$K$106</f>
        <v>0</v>
      </c>
      <c r="L89" s="144">
        <f>'3.2.5'!L89/'3.2.5.a'!L$106</f>
        <v>0</v>
      </c>
      <c r="M89" s="144">
        <f>'3.2.5'!M89/'3.2.5.a'!M$106</f>
        <v>0</v>
      </c>
      <c r="N89" s="144">
        <f>'3.2.5'!N89/'3.2.5.a'!N$106</f>
        <v>0</v>
      </c>
    </row>
    <row r="90" spans="1:14" ht="20" customHeight="1" x14ac:dyDescent="0.2">
      <c r="A90" s="21">
        <v>1412</v>
      </c>
      <c r="B90" s="22" t="s">
        <v>294</v>
      </c>
      <c r="C90" s="144">
        <f>'3.2.5'!C90/'3.2.5.a'!$C$106</f>
        <v>6.2570194551458151E-3</v>
      </c>
      <c r="D90" s="144">
        <f>'3.2.5'!D90/'3.2.5.a'!$D$106</f>
        <v>5.0161901170030403E-3</v>
      </c>
      <c r="E90" s="144">
        <f>'3.2.5'!E90/'3.2.5.a'!$E$106</f>
        <v>6.2854653715034613E-3</v>
      </c>
      <c r="F90" s="144">
        <f>'3.2.5'!F90/'3.2.5.a'!$F$106</f>
        <v>3.6057630443323127E-3</v>
      </c>
      <c r="G90" s="144">
        <f>'3.2.5'!G90/'3.2.5.a'!$G$106</f>
        <v>3.741778332007545E-3</v>
      </c>
      <c r="H90" s="144">
        <f>'3.2.5'!H90/'3.2.5.a'!$H$106</f>
        <v>2.3546513397774138E-3</v>
      </c>
      <c r="I90" s="144">
        <f>'3.2.5'!I90/'3.2.5.a'!$I$106</f>
        <v>6.9634791787891778E-4</v>
      </c>
      <c r="J90" s="144">
        <f>'3.2.5'!J90/'3.2.5.a'!$J$106</f>
        <v>1.2088534944474064E-3</v>
      </c>
      <c r="K90" s="144">
        <f>'3.2.5'!K90/'3.2.5.a'!$K$106</f>
        <v>1.5000649231418958E-3</v>
      </c>
      <c r="L90" s="144">
        <f>'3.2.5'!L90/'3.2.5.a'!L$106</f>
        <v>3.1656433340835344E-3</v>
      </c>
      <c r="M90" s="144">
        <f>'3.2.5'!M90/'3.2.5.a'!M$106</f>
        <v>1.369707246557301E-3</v>
      </c>
      <c r="N90" s="94" t="s">
        <v>826</v>
      </c>
    </row>
    <row r="91" spans="1:14" ht="20" customHeight="1" x14ac:dyDescent="0.2">
      <c r="A91" s="21">
        <v>1413</v>
      </c>
      <c r="B91" s="22" t="s">
        <v>295</v>
      </c>
      <c r="C91" s="144">
        <f>'3.2.5'!C91/'3.2.5.a'!$C$106</f>
        <v>0</v>
      </c>
      <c r="D91" s="144">
        <f>'3.2.5'!D91/'3.2.5.a'!$D$106</f>
        <v>0</v>
      </c>
      <c r="E91" s="144">
        <f>'3.2.5'!E91/'3.2.5.a'!$E$106</f>
        <v>0</v>
      </c>
      <c r="F91" s="144">
        <f>'3.2.5'!F91/'3.2.5.a'!$F$106</f>
        <v>0</v>
      </c>
      <c r="G91" s="144">
        <f>'3.2.5'!G91/'3.2.5.a'!$G$106</f>
        <v>0</v>
      </c>
      <c r="H91" s="144">
        <f>'3.2.5'!H91/'3.2.5.a'!$H$106</f>
        <v>0</v>
      </c>
      <c r="I91" s="144">
        <f>'3.2.5'!I91/'3.2.5.a'!$I$106</f>
        <v>0</v>
      </c>
      <c r="J91" s="144">
        <f>'3.2.5'!J91/'3.2.5.a'!$J$106</f>
        <v>0</v>
      </c>
      <c r="K91" s="144">
        <f>'3.2.5'!K91/'3.2.5.a'!$K$106</f>
        <v>0</v>
      </c>
      <c r="L91" s="144">
        <f>'3.2.5'!L91/'3.2.5.a'!L$106</f>
        <v>0</v>
      </c>
      <c r="M91" s="144">
        <f>'3.2.5'!M91/'3.2.5.a'!M$106</f>
        <v>0</v>
      </c>
      <c r="N91" s="94" t="s">
        <v>826</v>
      </c>
    </row>
    <row r="92" spans="1:14" ht="20" customHeight="1" x14ac:dyDescent="0.2">
      <c r="A92" s="21">
        <v>1414</v>
      </c>
      <c r="B92" s="22" t="s">
        <v>296</v>
      </c>
      <c r="C92" s="144">
        <f>'3.2.5'!C92/'3.2.5.a'!$C$106</f>
        <v>0</v>
      </c>
      <c r="D92" s="144">
        <f>'3.2.5'!D92/'3.2.5.a'!$D$106</f>
        <v>0</v>
      </c>
      <c r="E92" s="144">
        <f>'3.2.5'!E92/'3.2.5.a'!$E$106</f>
        <v>0</v>
      </c>
      <c r="F92" s="144">
        <f>'3.2.5'!F92/'3.2.5.a'!$F$106</f>
        <v>0</v>
      </c>
      <c r="G92" s="144">
        <f>'3.2.5'!G92/'3.2.5.a'!$G$106</f>
        <v>0</v>
      </c>
      <c r="H92" s="144">
        <f>'3.2.5'!H92/'3.2.5.a'!$H$106</f>
        <v>0</v>
      </c>
      <c r="I92" s="144">
        <f>'3.2.5'!I92/'3.2.5.a'!$I$106</f>
        <v>0</v>
      </c>
      <c r="J92" s="144">
        <f>'3.2.5'!J92/'3.2.5.a'!$J$106</f>
        <v>0</v>
      </c>
      <c r="K92" s="144">
        <f>'3.2.5'!K92/'3.2.5.a'!$K$106</f>
        <v>0</v>
      </c>
      <c r="L92" s="144">
        <f>'3.2.5'!L92/'3.2.5.a'!L$106</f>
        <v>0</v>
      </c>
      <c r="M92" s="144">
        <f>'3.2.5'!M92/'3.2.5.a'!M$106</f>
        <v>0</v>
      </c>
      <c r="N92" s="94" t="s">
        <v>826</v>
      </c>
    </row>
    <row r="93" spans="1:14" ht="20" customHeight="1" x14ac:dyDescent="0.2">
      <c r="A93" s="21">
        <v>1415</v>
      </c>
      <c r="B93" s="22" t="s">
        <v>466</v>
      </c>
      <c r="C93" s="144">
        <f>'3.2.5'!C93/'3.2.5.a'!$C$106</f>
        <v>9.1794955706902513E-3</v>
      </c>
      <c r="D93" s="144">
        <f>'3.2.5'!D93/'3.2.5.a'!$D$106</f>
        <v>7.4880867161938791E-3</v>
      </c>
      <c r="E93" s="144">
        <f>'3.2.5'!E93/'3.2.5.a'!$E$106</f>
        <v>8.2516193180864669E-3</v>
      </c>
      <c r="F93" s="144">
        <f>'3.2.5'!F93/'3.2.5.a'!$F$106</f>
        <v>1.0944053387548882E-2</v>
      </c>
      <c r="G93" s="144">
        <f>'3.2.5'!G93/'3.2.5.a'!$G$106</f>
        <v>7.6276429972142014E-3</v>
      </c>
      <c r="H93" s="144">
        <f>'3.2.5'!H93/'3.2.5.a'!$H$106</f>
        <v>5.5401125842562448E-3</v>
      </c>
      <c r="I93" s="144">
        <f>'3.2.5'!I93/'3.2.5.a'!$I$106</f>
        <v>7.4365973497175462E-3</v>
      </c>
      <c r="J93" s="144">
        <f>'3.2.5'!J93/'3.2.5.a'!$J$106</f>
        <v>1.0158278763066452E-2</v>
      </c>
      <c r="K93" s="144">
        <f>'3.2.5'!K93/'3.2.5.a'!$K$106</f>
        <v>1.2084332632395608E-2</v>
      </c>
      <c r="L93" s="144">
        <f>'3.2.5'!L93/'3.2.5.a'!L$106</f>
        <v>2.1481616420727961E-2</v>
      </c>
      <c r="M93" s="144">
        <f>'3.2.5'!M93/'3.2.5.a'!M$106</f>
        <v>8.8794881921376509E-3</v>
      </c>
      <c r="N93" s="94" t="s">
        <v>826</v>
      </c>
    </row>
    <row r="94" spans="1:14" ht="20" customHeight="1" x14ac:dyDescent="0.2">
      <c r="A94" s="21">
        <v>1416</v>
      </c>
      <c r="B94" s="22" t="s">
        <v>297</v>
      </c>
      <c r="C94" s="144">
        <f>'3.2.5'!C94/'3.2.5.a'!$C$106</f>
        <v>0</v>
      </c>
      <c r="D94" s="144">
        <f>'3.2.5'!D94/'3.2.5.a'!$D$106</f>
        <v>0</v>
      </c>
      <c r="E94" s="144">
        <f>'3.2.5'!E94/'3.2.5.a'!$E$106</f>
        <v>0</v>
      </c>
      <c r="F94" s="144">
        <f>'3.2.5'!F94/'3.2.5.a'!$F$106</f>
        <v>0</v>
      </c>
      <c r="G94" s="144">
        <f>'3.2.5'!G94/'3.2.5.a'!$G$106</f>
        <v>0</v>
      </c>
      <c r="H94" s="144">
        <f>'3.2.5'!H94/'3.2.5.a'!$H$106</f>
        <v>0</v>
      </c>
      <c r="I94" s="144">
        <f>'3.2.5'!I94/'3.2.5.a'!$I$106</f>
        <v>0</v>
      </c>
      <c r="J94" s="144">
        <f>'3.2.5'!J94/'3.2.5.a'!$J$106</f>
        <v>0</v>
      </c>
      <c r="K94" s="144">
        <f>'3.2.5'!K94/'3.2.5.a'!$K$106</f>
        <v>0</v>
      </c>
      <c r="L94" s="144">
        <f>'3.2.5'!L94/'3.2.5.a'!L$106</f>
        <v>0</v>
      </c>
      <c r="M94" s="144">
        <f>'3.2.5'!M94/'3.2.5.a'!M$106</f>
        <v>0</v>
      </c>
      <c r="N94" s="94" t="s">
        <v>826</v>
      </c>
    </row>
    <row r="95" spans="1:14" ht="20" customHeight="1" x14ac:dyDescent="0.2">
      <c r="A95" s="35">
        <v>142</v>
      </c>
      <c r="B95" s="36" t="s">
        <v>298</v>
      </c>
      <c r="C95" s="143">
        <f>'3.2.5'!C95/'3.2.5.a'!$C$106</f>
        <v>7.1497917291039898E-3</v>
      </c>
      <c r="D95" s="143">
        <f>'3.2.5'!D95/'3.2.5.a'!$D$106</f>
        <v>7.1207329990848178E-3</v>
      </c>
      <c r="E95" s="143">
        <f>'3.2.5'!E95/'3.2.5.a'!$E$106</f>
        <v>6.7659262012038455E-3</v>
      </c>
      <c r="F95" s="143">
        <f>'3.2.5'!F95/'3.2.5.a'!$F$106</f>
        <v>7.0949088250986799E-3</v>
      </c>
      <c r="G95" s="143">
        <f>'3.2.5'!G95/'3.2.5.a'!$G$106</f>
        <v>6.8055004002879598E-3</v>
      </c>
      <c r="H95" s="143">
        <f>'3.2.5'!H95/'3.2.5.a'!$H$106</f>
        <v>7.0680540746433165E-3</v>
      </c>
      <c r="I95" s="143">
        <f>'3.2.5'!I95/'3.2.5.a'!$I$106</f>
        <v>7.0874940974163247E-3</v>
      </c>
      <c r="J95" s="143">
        <f>'3.2.5'!J95/'3.2.5.a'!$J$106</f>
        <v>6.9157223426377689E-3</v>
      </c>
      <c r="K95" s="143">
        <f>'3.2.5'!K95/'3.2.5.a'!$K$106</f>
        <v>7.2995151664026758E-3</v>
      </c>
      <c r="L95" s="143">
        <f>'3.2.5'!L95/'3.2.5.a'!L$106</f>
        <v>7.2523866446856438E-3</v>
      </c>
      <c r="M95" s="143">
        <f>'3.2.5'!M95/'3.2.5.a'!M$106</f>
        <v>7.0176676926587888E-3</v>
      </c>
      <c r="N95" s="264" t="s">
        <v>826</v>
      </c>
    </row>
    <row r="96" spans="1:14" ht="20" customHeight="1" x14ac:dyDescent="0.2">
      <c r="A96" s="21">
        <v>1421</v>
      </c>
      <c r="B96" s="22" t="s">
        <v>299</v>
      </c>
      <c r="C96" s="144">
        <f>'3.2.5'!C96/'3.2.5.a'!$C$106</f>
        <v>0</v>
      </c>
      <c r="D96" s="144">
        <f>'3.2.5'!D96/'3.2.5.a'!$D$106</f>
        <v>0</v>
      </c>
      <c r="E96" s="144">
        <f>'3.2.5'!E96/'3.2.5.a'!$E$106</f>
        <v>0</v>
      </c>
      <c r="F96" s="144">
        <f>'3.2.5'!F96/'3.2.5.a'!$F$106</f>
        <v>0</v>
      </c>
      <c r="G96" s="144">
        <f>'3.2.5'!G96/'3.2.5.a'!$G$106</f>
        <v>0</v>
      </c>
      <c r="H96" s="144">
        <f>'3.2.5'!H96/'3.2.5.a'!$H$106</f>
        <v>0</v>
      </c>
      <c r="I96" s="144">
        <f>'3.2.5'!I96/'3.2.5.a'!$I$106</f>
        <v>0</v>
      </c>
      <c r="J96" s="144">
        <f>'3.2.5'!J96/'3.2.5.a'!$J$106</f>
        <v>0</v>
      </c>
      <c r="K96" s="144">
        <f>'3.2.5'!K96/'3.2.5.a'!$K$106</f>
        <v>0</v>
      </c>
      <c r="L96" s="144">
        <f>'3.2.5'!L96/'3.2.5.a'!L$106</f>
        <v>0</v>
      </c>
      <c r="M96" s="144">
        <f>'3.2.5'!M96/'3.2.5.a'!M$106</f>
        <v>0</v>
      </c>
      <c r="N96" s="94" t="s">
        <v>826</v>
      </c>
    </row>
    <row r="97" spans="1:14" ht="20" customHeight="1" x14ac:dyDescent="0.2">
      <c r="A97" s="21">
        <v>1422</v>
      </c>
      <c r="B97" s="22" t="s">
        <v>300</v>
      </c>
      <c r="C97" s="144">
        <f>'3.2.5'!C97/'3.2.5.a'!$C$106</f>
        <v>1.6899288224945634E-3</v>
      </c>
      <c r="D97" s="144">
        <f>'3.2.5'!D97/'3.2.5.a'!$D$106</f>
        <v>1.7394791452290681E-3</v>
      </c>
      <c r="E97" s="144">
        <f>'3.2.5'!E97/'3.2.5.a'!$E$106</f>
        <v>1.7676443387033395E-3</v>
      </c>
      <c r="F97" s="144">
        <f>'3.2.5'!F97/'3.2.5.a'!$F$106</f>
        <v>1.7744117505500297E-3</v>
      </c>
      <c r="G97" s="144">
        <f>'3.2.5'!G97/'3.2.5.a'!$G$106</f>
        <v>1.7793312116911851E-3</v>
      </c>
      <c r="H97" s="144">
        <f>'3.2.5'!H97/'3.2.5.a'!$H$106</f>
        <v>1.8345096368879731E-3</v>
      </c>
      <c r="I97" s="144">
        <f>'3.2.5'!I97/'3.2.5.a'!$I$106</f>
        <v>1.8235702779814504E-3</v>
      </c>
      <c r="J97" s="144">
        <f>'3.2.5'!J97/'3.2.5.a'!$J$106</f>
        <v>1.9373010587504143E-3</v>
      </c>
      <c r="K97" s="144">
        <f>'3.2.5'!K97/'3.2.5.a'!$K$106</f>
        <v>2.0389765288109517E-3</v>
      </c>
      <c r="L97" s="144">
        <f>'3.2.5'!L97/'3.2.5.a'!L$106</f>
        <v>1.9136906230483774E-3</v>
      </c>
      <c r="M97" s="144">
        <f>'3.2.5'!M97/'3.2.5.a'!M$106</f>
        <v>2.024881032021249E-3</v>
      </c>
      <c r="N97" s="94" t="s">
        <v>826</v>
      </c>
    </row>
    <row r="98" spans="1:14" ht="20" customHeight="1" x14ac:dyDescent="0.2">
      <c r="A98" s="21">
        <v>1423</v>
      </c>
      <c r="B98" s="22" t="s">
        <v>301</v>
      </c>
      <c r="C98" s="144">
        <f>'3.2.5'!C98/'3.2.5.a'!$C$106</f>
        <v>5.4598629066094266E-3</v>
      </c>
      <c r="D98" s="144">
        <f>'3.2.5'!D98/'3.2.5.a'!$D$106</f>
        <v>5.381253853855749E-3</v>
      </c>
      <c r="E98" s="144">
        <f>'3.2.5'!E98/'3.2.5.a'!$E$106</f>
        <v>4.9982818625005053E-3</v>
      </c>
      <c r="F98" s="144">
        <f>'3.2.5'!F98/'3.2.5.a'!$F$106</f>
        <v>5.3204970745486507E-3</v>
      </c>
      <c r="G98" s="144">
        <f>'3.2.5'!G98/'3.2.5.a'!$G$106</f>
        <v>5.0261691885967741E-3</v>
      </c>
      <c r="H98" s="144">
        <f>'3.2.5'!H98/'3.2.5.a'!$H$106</f>
        <v>5.233544437755343E-3</v>
      </c>
      <c r="I98" s="144">
        <f>'3.2.5'!I98/'3.2.5.a'!$I$106</f>
        <v>5.2639238194348743E-3</v>
      </c>
      <c r="J98" s="144">
        <f>'3.2.5'!J98/'3.2.5.a'!$J$106</f>
        <v>4.9784212838873557E-3</v>
      </c>
      <c r="K98" s="144">
        <f>'3.2.5'!K98/'3.2.5.a'!$K$106</f>
        <v>5.2605386375917237E-3</v>
      </c>
      <c r="L98" s="144">
        <f>'3.2.5'!L98/'3.2.5.a'!L$106</f>
        <v>5.338696021637267E-3</v>
      </c>
      <c r="M98" s="144">
        <f>'3.2.5'!M98/'3.2.5.a'!M$106</f>
        <v>4.9927866606375394E-3</v>
      </c>
      <c r="N98" s="94" t="s">
        <v>826</v>
      </c>
    </row>
    <row r="99" spans="1:14" ht="20" customHeight="1" x14ac:dyDescent="0.2">
      <c r="A99" s="21">
        <v>1424</v>
      </c>
      <c r="B99" s="22" t="s">
        <v>302</v>
      </c>
      <c r="C99" s="144">
        <f>'3.2.5'!C99/'3.2.5.a'!$C$106</f>
        <v>0</v>
      </c>
      <c r="D99" s="144">
        <f>'3.2.5'!D99/'3.2.5.a'!$D$106</f>
        <v>0</v>
      </c>
      <c r="E99" s="144">
        <f>'3.2.5'!E99/'3.2.5.a'!$E$106</f>
        <v>0</v>
      </c>
      <c r="F99" s="144">
        <f>'3.2.5'!F99/'3.2.5.a'!$F$106</f>
        <v>0</v>
      </c>
      <c r="G99" s="144">
        <f>'3.2.5'!G99/'3.2.5.a'!$G$106</f>
        <v>0</v>
      </c>
      <c r="H99" s="144">
        <f>'3.2.5'!H99/'3.2.5.a'!$H$106</f>
        <v>0</v>
      </c>
      <c r="I99" s="144">
        <f>'3.2.5'!I99/'3.2.5.a'!$I$106</f>
        <v>0</v>
      </c>
      <c r="J99" s="144">
        <f>'3.2.5'!J99/'3.2.5.a'!$J$106</f>
        <v>0</v>
      </c>
      <c r="K99" s="144">
        <f>'3.2.5'!K99/'3.2.5.a'!$K$106</f>
        <v>0</v>
      </c>
      <c r="L99" s="144">
        <f>'3.2.5'!L99/'3.2.5.a'!L$106</f>
        <v>0</v>
      </c>
      <c r="M99" s="144">
        <f>'3.2.5'!M99/'3.2.5.a'!M$106</f>
        <v>0</v>
      </c>
      <c r="N99" s="94" t="s">
        <v>826</v>
      </c>
    </row>
    <row r="100" spans="1:14" ht="20" customHeight="1" x14ac:dyDescent="0.2">
      <c r="A100" s="35">
        <v>143</v>
      </c>
      <c r="B100" s="36" t="s">
        <v>303</v>
      </c>
      <c r="C100" s="143">
        <f>'3.2.5'!C100/'3.2.5.a'!$C$106</f>
        <v>5.3908414031942943E-3</v>
      </c>
      <c r="D100" s="143">
        <f>'3.2.5'!D100/'3.2.5.a'!$D$106</f>
        <v>5.6844304143284048E-3</v>
      </c>
      <c r="E100" s="143">
        <f>'3.2.5'!E100/'3.2.5.a'!$E$106</f>
        <v>8.4415769845954235E-3</v>
      </c>
      <c r="F100" s="143">
        <f>'3.2.5'!F100/'3.2.5.a'!$F$106</f>
        <v>7.8757353496731134E-3</v>
      </c>
      <c r="G100" s="143">
        <f>'3.2.5'!G100/'3.2.5.a'!$G$106</f>
        <v>6.3832419861331348E-3</v>
      </c>
      <c r="H100" s="143">
        <f>'3.2.5'!H100/'3.2.5.a'!$H$106</f>
        <v>6.0111314840663567E-3</v>
      </c>
      <c r="I100" s="143">
        <f>'3.2.5'!I100/'3.2.5.a'!$I$106</f>
        <v>9.9240830476119233E-3</v>
      </c>
      <c r="J100" s="143">
        <f>'3.2.5'!J100/'3.2.5.a'!$J$106</f>
        <v>9.892576911427935E-3</v>
      </c>
      <c r="K100" s="143">
        <f>'3.2.5'!K100/'3.2.5.a'!$K$106</f>
        <v>8.0841673157842249E-3</v>
      </c>
      <c r="L100" s="143">
        <f>'3.2.5'!L100/'3.2.5.a'!L$106</f>
        <v>7.0979415336408199E-3</v>
      </c>
      <c r="M100" s="143">
        <f>'3.2.5'!M100/'3.2.5.a'!M$106</f>
        <v>6.1693052575471398E-3</v>
      </c>
      <c r="N100" s="264" t="s">
        <v>826</v>
      </c>
    </row>
    <row r="101" spans="1:14" ht="20" customHeight="1" x14ac:dyDescent="0.2">
      <c r="A101" s="35">
        <v>144</v>
      </c>
      <c r="B101" s="36" t="s">
        <v>304</v>
      </c>
      <c r="C101" s="143">
        <f>'3.2.5'!C101/'3.2.5.a'!$C$106</f>
        <v>4.0485529382835103E-3</v>
      </c>
      <c r="D101" s="143">
        <f>'3.2.5'!D101/'3.2.5.a'!$D$106</f>
        <v>3.8766309319642344E-3</v>
      </c>
      <c r="E101" s="143">
        <f>'3.2.5'!E101/'3.2.5.a'!$E$106</f>
        <v>6.1817618929294231E-3</v>
      </c>
      <c r="F101" s="143">
        <f>'3.2.5'!F101/'3.2.5.a'!$F$106</f>
        <v>5.201149615086431E-3</v>
      </c>
      <c r="G101" s="143">
        <f>'3.2.5'!G101/'3.2.5.a'!$G$106</f>
        <v>4.3414628195400182E-3</v>
      </c>
      <c r="H101" s="143">
        <f>'3.2.5'!H101/'3.2.5.a'!$H$106</f>
        <v>9.7158526013943636E-3</v>
      </c>
      <c r="I101" s="143">
        <f>'3.2.5'!I101/'3.2.5.a'!$I$106</f>
        <v>6.071391629698007E-3</v>
      </c>
      <c r="J101" s="143">
        <f>'3.2.5'!J101/'3.2.5.a'!$J$106</f>
        <v>1.7346480678115351E-3</v>
      </c>
      <c r="K101" s="143">
        <f>'3.2.5'!K101/'3.2.5.a'!$K$106</f>
        <v>3.9903712251997629E-3</v>
      </c>
      <c r="L101" s="143">
        <f>'3.2.5'!L101/'3.2.5.a'!L$106</f>
        <v>8.0993231864273964E-3</v>
      </c>
      <c r="M101" s="143">
        <f>'3.2.5'!M101/'3.2.5.a'!M$106</f>
        <v>1.0327331603388078E-2</v>
      </c>
      <c r="N101" s="264" t="s">
        <v>826</v>
      </c>
    </row>
    <row r="102" spans="1:14" ht="20" customHeight="1" x14ac:dyDescent="0.2">
      <c r="A102" s="21">
        <v>1441</v>
      </c>
      <c r="B102" s="22" t="s">
        <v>286</v>
      </c>
      <c r="C102" s="144">
        <f>'3.2.5'!C102/'3.2.5.a'!$C$106</f>
        <v>3.8144656360222535E-3</v>
      </c>
      <c r="D102" s="144">
        <f>'3.2.5'!D102/'3.2.5.a'!$D$106</f>
        <v>3.6381637064546706E-3</v>
      </c>
      <c r="E102" s="144">
        <f>'3.2.5'!E102/'3.2.5.a'!$E$106</f>
        <v>4.3908923705523991E-3</v>
      </c>
      <c r="F102" s="144">
        <f>'3.2.5'!F102/'3.2.5.a'!$F$106</f>
        <v>4.3988866531437009E-3</v>
      </c>
      <c r="G102" s="144">
        <f>'3.2.5'!G102/'3.2.5.a'!$G$106</f>
        <v>3.2907730732802732E-3</v>
      </c>
      <c r="H102" s="144">
        <f>'3.2.5'!H102/'3.2.5.a'!$H$106</f>
        <v>8.412748611812803E-3</v>
      </c>
      <c r="I102" s="144">
        <f>'3.2.5'!I102/'3.2.5.a'!$I$106</f>
        <v>5.361943356485697E-3</v>
      </c>
      <c r="J102" s="144">
        <f>'3.2.5'!J102/'3.2.5.a'!$J$106</f>
        <v>1.1614954926563979E-3</v>
      </c>
      <c r="K102" s="144">
        <f>'3.2.5'!K102/'3.2.5.a'!$K$106</f>
        <v>3.5931680348991889E-3</v>
      </c>
      <c r="L102" s="144">
        <f>'3.2.5'!L102/'3.2.5.a'!L$106</f>
        <v>7.4586583646413639E-3</v>
      </c>
      <c r="M102" s="144">
        <f>'3.2.5'!M102/'3.2.5.a'!M$106</f>
        <v>9.9999707257852552E-3</v>
      </c>
      <c r="N102" s="94" t="s">
        <v>826</v>
      </c>
    </row>
    <row r="103" spans="1:14" ht="20" customHeight="1" x14ac:dyDescent="0.2">
      <c r="A103" s="21">
        <v>1442</v>
      </c>
      <c r="B103" s="22" t="s">
        <v>287</v>
      </c>
      <c r="C103" s="144">
        <f>'3.2.5'!C103/'3.2.5.a'!$C$106</f>
        <v>2.3408730226125735E-4</v>
      </c>
      <c r="D103" s="144">
        <f>'3.2.5'!D103/'3.2.5.a'!$D$106</f>
        <v>2.3846722550956474E-4</v>
      </c>
      <c r="E103" s="144">
        <f>'3.2.5'!E103/'3.2.5.a'!$E$106</f>
        <v>1.7908695223770239E-3</v>
      </c>
      <c r="F103" s="144">
        <f>'3.2.5'!F103/'3.2.5.a'!$F$106</f>
        <v>8.0226296194273086E-4</v>
      </c>
      <c r="G103" s="144">
        <f>'3.2.5'!G103/'3.2.5.a'!$G$106</f>
        <v>1.0506897462597448E-3</v>
      </c>
      <c r="H103" s="144">
        <f>'3.2.5'!H103/'3.2.5.a'!$H$106</f>
        <v>1.3031039895815622E-3</v>
      </c>
      <c r="I103" s="144">
        <f>'3.2.5'!I103/'3.2.5.a'!$I$106</f>
        <v>7.0944827321230977E-4</v>
      </c>
      <c r="J103" s="144">
        <f>'3.2.5'!J103/'3.2.5.a'!$J$106</f>
        <v>5.7315257515513733E-4</v>
      </c>
      <c r="K103" s="144">
        <f>'3.2.5'!K103/'3.2.5.a'!$K$106</f>
        <v>3.9720319030057413E-4</v>
      </c>
      <c r="L103" s="144">
        <f>'3.2.5'!L103/'3.2.5.a'!L$106</f>
        <v>6.4066482178603158E-4</v>
      </c>
      <c r="M103" s="144">
        <f>'3.2.5'!M103/'3.2.5.a'!M$106</f>
        <v>3.273608776028224E-4</v>
      </c>
      <c r="N103" s="94" t="s">
        <v>826</v>
      </c>
    </row>
    <row r="104" spans="1:14" ht="20" customHeight="1" x14ac:dyDescent="0.2">
      <c r="A104" s="35">
        <v>145</v>
      </c>
      <c r="B104" s="36" t="s">
        <v>305</v>
      </c>
      <c r="C104" s="143">
        <f>'3.2.5'!C104/'3.2.5.a'!$C$106</f>
        <v>0</v>
      </c>
      <c r="D104" s="143">
        <f>'3.2.5'!D104/'3.2.5.a'!$D$106</f>
        <v>0</v>
      </c>
      <c r="E104" s="143">
        <f>'3.2.5'!E104/'3.2.5.a'!$E$106</f>
        <v>0</v>
      </c>
      <c r="F104" s="143">
        <f>'3.2.5'!F104/'3.2.5.a'!$F$106</f>
        <v>0</v>
      </c>
      <c r="G104" s="143">
        <f>'3.2.5'!G104/'3.2.5.a'!$G$106</f>
        <v>0</v>
      </c>
      <c r="H104" s="143">
        <f>'3.2.5'!H104/'3.2.5.a'!$H$106</f>
        <v>0</v>
      </c>
      <c r="I104" s="143">
        <f>'3.2.5'!I104/'3.2.5.a'!$I$106</f>
        <v>0</v>
      </c>
      <c r="J104" s="143">
        <f>'3.2.5'!J104/'3.2.5.a'!$J$106</f>
        <v>0</v>
      </c>
      <c r="K104" s="143">
        <f>'3.2.5'!K104/'3.2.5.a'!$K$106</f>
        <v>0</v>
      </c>
      <c r="L104" s="143">
        <f>'3.2.5'!L104/'3.2.5.a'!L$106</f>
        <v>0</v>
      </c>
      <c r="M104" s="143">
        <f>'3.2.5'!M104/'3.2.5.a'!M$106</f>
        <v>0</v>
      </c>
      <c r="N104" s="264" t="s">
        <v>826</v>
      </c>
    </row>
    <row r="105" spans="1:14" ht="20" customHeight="1" x14ac:dyDescent="0.2">
      <c r="A105" s="125" t="s">
        <v>255</v>
      </c>
      <c r="B105" s="126"/>
      <c r="C105" s="146"/>
      <c r="D105" s="146"/>
      <c r="E105" s="146"/>
      <c r="F105" s="146"/>
      <c r="G105" s="146"/>
      <c r="H105" s="146"/>
      <c r="I105" s="146"/>
      <c r="J105" s="146"/>
      <c r="K105" s="146"/>
      <c r="L105" s="146"/>
      <c r="M105" s="146"/>
      <c r="N105" s="146"/>
    </row>
    <row r="106" spans="1:14" ht="20" customHeight="1" x14ac:dyDescent="0.2">
      <c r="A106" s="84" t="s">
        <v>238</v>
      </c>
      <c r="B106" s="85" t="s">
        <v>839</v>
      </c>
      <c r="C106" s="205">
        <v>3885847</v>
      </c>
      <c r="D106" s="205">
        <v>4376382</v>
      </c>
      <c r="E106" s="205">
        <v>4814760</v>
      </c>
      <c r="F106" s="205">
        <v>5331619</v>
      </c>
      <c r="G106" s="205">
        <v>5778953</v>
      </c>
      <c r="H106" s="205">
        <v>5995787</v>
      </c>
      <c r="I106" s="205">
        <v>6269328</v>
      </c>
      <c r="J106" s="205">
        <v>6585478.9999999898</v>
      </c>
      <c r="K106" s="205">
        <v>7004141</v>
      </c>
      <c r="L106" s="205">
        <v>7389131</v>
      </c>
      <c r="M106" s="205">
        <v>7467615</v>
      </c>
      <c r="N106" s="205">
        <v>8679490</v>
      </c>
    </row>
    <row r="107" spans="1:14" ht="20" customHeight="1" x14ac:dyDescent="0.2">
      <c r="A107" s="102" t="s">
        <v>587</v>
      </c>
    </row>
    <row r="108" spans="1:14" ht="20" customHeight="1" x14ac:dyDescent="0.2">
      <c r="A108" s="102" t="s">
        <v>846</v>
      </c>
    </row>
    <row r="109" spans="1:14" ht="20" customHeight="1" x14ac:dyDescent="0.2">
      <c r="A109" s="102" t="s">
        <v>588</v>
      </c>
    </row>
    <row r="110" spans="1:14" ht="20" customHeight="1" x14ac:dyDescent="0.2">
      <c r="A110" s="102" t="s">
        <v>797</v>
      </c>
    </row>
    <row r="111" spans="1:14" ht="20" customHeight="1" x14ac:dyDescent="0.2">
      <c r="A111" s="102" t="s">
        <v>657</v>
      </c>
    </row>
    <row r="112" spans="1:14" ht="20" customHeight="1" x14ac:dyDescent="0.2">
      <c r="A112" s="102" t="s">
        <v>623</v>
      </c>
    </row>
    <row r="113" spans="1:1" ht="20" customHeight="1" x14ac:dyDescent="0.2">
      <c r="A113" s="102" t="s">
        <v>603</v>
      </c>
    </row>
    <row r="114" spans="1:1" ht="20" customHeight="1" x14ac:dyDescent="0.2">
      <c r="A114" s="102" t="s">
        <v>649</v>
      </c>
    </row>
    <row r="115" spans="1:1" ht="20" customHeight="1" x14ac:dyDescent="0.2">
      <c r="A115" s="102" t="s">
        <v>840</v>
      </c>
    </row>
  </sheetData>
  <mergeCells count="1">
    <mergeCell ref="A4:B4"/>
  </mergeCells>
  <pageMargins left="0.23622047244094491" right="0.23622047244094491" top="0.74803149606299213" bottom="0.74803149606299213" header="0.31496062992125984" footer="0.31496062992125984"/>
  <pageSetup paperSize="9" scale="50" fitToHeight="0" orientation="portrait" horizontalDpi="4294967295" verticalDpi="4294967295" r:id="rId1"/>
  <rowBreaks count="1" manualBreakCount="1">
    <brk id="83" max="16383" man="1"/>
  </row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9EF8F-5A9B-4FBF-B007-7384DE31B309}">
  <sheetPr codeName="Planilha35"/>
  <dimension ref="A1:N91"/>
  <sheetViews>
    <sheetView showGridLines="0" workbookViewId="0">
      <pane xSplit="2" ySplit="4" topLeftCell="F5" activePane="bottomRight" state="frozen"/>
      <selection activeCell="A3" sqref="A3"/>
      <selection pane="topRight" activeCell="A3" sqref="A3"/>
      <selection pane="bottomLeft" activeCell="A3" sqref="A3"/>
      <selection pane="bottomRight" activeCell="A3" sqref="A3"/>
    </sheetView>
  </sheetViews>
  <sheetFormatPr baseColWidth="10" defaultColWidth="9.1640625" defaultRowHeight="20" customHeight="1" x14ac:dyDescent="0.2"/>
  <cols>
    <col min="1" max="1" width="9.1640625" style="104"/>
    <col min="2" max="2" width="75.5" style="104" bestFit="1" customWidth="1"/>
    <col min="3" max="14" width="10.6640625" style="104" customWidth="1"/>
    <col min="15" max="16384" width="9.1640625" style="104"/>
  </cols>
  <sheetData>
    <row r="1" spans="1:14" ht="20" customHeight="1" x14ac:dyDescent="0.2">
      <c r="A1" s="96" t="s">
        <v>783</v>
      </c>
    </row>
    <row r="2" spans="1:14" ht="20" customHeight="1" x14ac:dyDescent="0.2">
      <c r="A2" s="96" t="s">
        <v>668</v>
      </c>
    </row>
    <row r="4" spans="1:14" s="113" customFormat="1" ht="20" customHeight="1" x14ac:dyDescent="0.2">
      <c r="A4" s="333" t="s">
        <v>658</v>
      </c>
      <c r="B4" s="333"/>
      <c r="C4" s="24">
        <v>2010</v>
      </c>
      <c r="D4" s="24">
        <v>2011</v>
      </c>
      <c r="E4" s="24">
        <v>2012</v>
      </c>
      <c r="F4" s="24">
        <v>2013</v>
      </c>
      <c r="G4" s="24">
        <v>2014</v>
      </c>
      <c r="H4" s="24">
        <v>2015</v>
      </c>
      <c r="I4" s="24">
        <v>2016</v>
      </c>
      <c r="J4" s="24">
        <v>2017</v>
      </c>
      <c r="K4" s="24">
        <v>2018</v>
      </c>
      <c r="L4" s="24">
        <v>2019</v>
      </c>
      <c r="M4" s="24">
        <v>2020</v>
      </c>
      <c r="N4" s="24">
        <v>2021</v>
      </c>
    </row>
    <row r="5" spans="1:14" ht="20" customHeight="1" x14ac:dyDescent="0.2">
      <c r="A5" s="57" t="s">
        <v>394</v>
      </c>
      <c r="B5" s="58" t="s">
        <v>829</v>
      </c>
      <c r="C5" s="210">
        <f>'3.3.1'!C5/'3.3.1.a'!$C$79</f>
        <v>0.29695747266380312</v>
      </c>
      <c r="D5" s="210">
        <f>'3.3.1'!D5/'3.3.1.a'!$D$79</f>
        <v>0.2997370036381643</v>
      </c>
      <c r="E5" s="210">
        <f>'3.3.1'!E5/'3.3.1.a'!$E$79</f>
        <v>0.29416719405353375</v>
      </c>
      <c r="F5" s="210">
        <f>'3.3.1'!F5/'3.3.1.a'!$F$79</f>
        <v>0.29468579320033478</v>
      </c>
      <c r="G5" s="210">
        <f>'3.3.1'!G5/'3.3.1.a'!$G$79</f>
        <v>0.30627332807948043</v>
      </c>
      <c r="H5" s="210">
        <f>'3.3.1'!H5/'3.3.1.a'!$H$79</f>
        <v>0.35082714417222594</v>
      </c>
      <c r="I5" s="210">
        <f>'3.3.1'!I5/'3.3.1.a'!$I$79</f>
        <v>0.34493380418921626</v>
      </c>
      <c r="J5" s="210">
        <f>'3.3.1'!J5/'3.3.1.a'!$J$79</f>
        <v>0.33452300785745165</v>
      </c>
      <c r="K5" s="210">
        <f>'3.3.1'!K5/'3.3.1.a'!$K$79</f>
        <v>0.3345479293251945</v>
      </c>
      <c r="L5" s="210">
        <f>'3.3.1'!L5/'3.3.1.a'!$L$79</f>
        <v>0.32303484253170639</v>
      </c>
      <c r="M5" s="210">
        <f>'3.3.1'!M5/'3.3.1.a'!$M$79</f>
        <v>0.36607946224273707</v>
      </c>
      <c r="N5" s="210">
        <f>'3.3.1'!N5/'3.3.1.a'!$N$79</f>
        <v>0.31432543470380614</v>
      </c>
    </row>
    <row r="6" spans="1:14" ht="20" customHeight="1" x14ac:dyDescent="0.2">
      <c r="A6" s="18">
        <v>2</v>
      </c>
      <c r="B6" s="19" t="s">
        <v>488</v>
      </c>
      <c r="C6" s="93">
        <f>'3.3.1'!C6/'3.3.1.a'!$C$79</f>
        <v>0.2936451189264272</v>
      </c>
      <c r="D6" s="93">
        <f>'3.3.1'!D6/'3.3.1.a'!$D$79</f>
        <v>0.29911018723151328</v>
      </c>
      <c r="E6" s="93">
        <f>'3.3.1'!E6/'3.3.1.a'!$E$79</f>
        <v>0.29363511298169653</v>
      </c>
      <c r="F6" s="93">
        <f>'3.3.1'!F6/'3.3.1.a'!$F$79</f>
        <v>0.29320768842813255</v>
      </c>
      <c r="G6" s="93">
        <f>'3.3.1'!G6/'3.3.1.a'!$G$79</f>
        <v>0.30488509876465775</v>
      </c>
      <c r="H6" s="93">
        <f>'3.3.1'!H6/'3.3.1.a'!$H$79</f>
        <v>0.3518006018823604</v>
      </c>
      <c r="I6" s="93">
        <f>'3.3.1'!I6/'3.3.1.a'!$I$79</f>
        <v>0.34654811007499658</v>
      </c>
      <c r="J6" s="93">
        <f>'3.3.1'!J6/'3.3.1.a'!$J$79</f>
        <v>0.3371755499392895</v>
      </c>
      <c r="K6" s="93">
        <f>'3.3.1'!K6/'3.3.1.a'!$K$79</f>
        <v>0.33613504419377543</v>
      </c>
      <c r="L6" s="93">
        <f>'3.3.1'!L6/'3.3.1.a'!$L$79</f>
        <v>0.32558419321868087</v>
      </c>
      <c r="M6" s="93">
        <f>'3.3.1'!M6/'3.3.1.a'!$M$79</f>
        <v>0.36884948666045214</v>
      </c>
      <c r="N6" s="93">
        <f>'3.3.1'!N6/'3.3.1.a'!$N$79</f>
        <v>0.31779429688967387</v>
      </c>
    </row>
    <row r="7" spans="1:14" ht="20" customHeight="1" x14ac:dyDescent="0.2">
      <c r="A7" s="32">
        <v>21</v>
      </c>
      <c r="B7" s="33" t="s">
        <v>244</v>
      </c>
      <c r="C7" s="207">
        <f>'3.3.1'!C7/'3.3.1.a'!$C$79</f>
        <v>4.1872617360867531E-2</v>
      </c>
      <c r="D7" s="207">
        <f>'3.3.1'!D7/'3.3.1.a'!$D$79</f>
        <v>4.0016057500533775E-2</v>
      </c>
      <c r="E7" s="207">
        <f>'3.3.1'!E7/'3.3.1.a'!$E$79</f>
        <v>3.7889088764123217E-2</v>
      </c>
      <c r="F7" s="207">
        <f>'3.3.1'!F7/'3.3.1.a'!$F$79</f>
        <v>3.7645506734291401E-2</v>
      </c>
      <c r="G7" s="207">
        <f>'3.3.1'!G7/'3.3.1.a'!$G$79</f>
        <v>3.7949794363910376E-2</v>
      </c>
      <c r="H7" s="207">
        <f>'3.3.1'!H7/'3.3.1.a'!$H$79</f>
        <v>4.030989968167914E-2</v>
      </c>
      <c r="I7" s="207">
        <f>'3.3.1'!I7/'3.3.1.a'!$I$79</f>
        <v>4.0209122103420342E-2</v>
      </c>
      <c r="J7" s="207">
        <f>'3.3.1'!J7/'3.3.1.a'!$J$79</f>
        <v>4.211052988516148E-2</v>
      </c>
      <c r="K7" s="207">
        <f>'3.3.1'!K7/'3.3.1.a'!$K$79</f>
        <v>4.1540163781633326E-2</v>
      </c>
      <c r="L7" s="207">
        <f>'3.3.1'!L7/'3.3.1.a'!$L$79</f>
        <v>4.1377034741590449E-2</v>
      </c>
      <c r="M7" s="207">
        <f>'3.3.1'!M7/'3.3.1.a'!$M$79</f>
        <v>4.0447291038034239E-2</v>
      </c>
      <c r="N7" s="207">
        <f>'3.3.1'!N7/'3.3.1.a'!$N$79</f>
        <v>3.5761877401525546E-2</v>
      </c>
    </row>
    <row r="8" spans="1:14" ht="20" customHeight="1" x14ac:dyDescent="0.2">
      <c r="A8" s="35">
        <v>211</v>
      </c>
      <c r="B8" s="36" t="s">
        <v>306</v>
      </c>
      <c r="C8" s="143">
        <f>'3.3.1'!C8/'3.3.1.a'!$C$79</f>
        <v>2.5195326723610838E-2</v>
      </c>
      <c r="D8" s="143">
        <f>'3.3.1'!D8/'3.3.1.a'!$D$79</f>
        <v>2.4122562532216334E-2</v>
      </c>
      <c r="E8" s="143">
        <f>'3.3.1'!E8/'3.3.1.a'!$E$79</f>
        <v>2.2831533568644743E-2</v>
      </c>
      <c r="F8" s="143">
        <f>'3.3.1'!F8/'3.3.1.a'!$F$79</f>
        <v>2.2778904658248087E-2</v>
      </c>
      <c r="G8" s="143">
        <f>'3.3.1'!G8/'3.3.1.a'!$G$79</f>
        <v>2.2715641958397311E-2</v>
      </c>
      <c r="H8" s="143">
        <f>'3.3.1'!H8/'3.3.1.a'!$H$79</f>
        <v>2.4645535309001137E-2</v>
      </c>
      <c r="I8" s="143">
        <f>'3.3.1'!I8/'3.3.1.a'!$I$79</f>
        <v>2.4343470691361023E-2</v>
      </c>
      <c r="J8" s="143">
        <f>'3.3.1'!J8/'3.3.1.a'!$J$79</f>
        <v>2.5028447070076912E-2</v>
      </c>
      <c r="K8" s="143">
        <f>'3.3.1'!K8/'3.3.1.a'!$K$79</f>
        <v>2.4341601710466995E-2</v>
      </c>
      <c r="L8" s="143">
        <f>'3.3.1'!L8/'3.3.1.a'!$L$79</f>
        <v>2.3946778251445807E-2</v>
      </c>
      <c r="M8" s="143">
        <f>'3.3.1'!M8/'3.3.1.a'!$M$79</f>
        <v>2.3762862045824538E-2</v>
      </c>
      <c r="N8" s="143">
        <f>'3.3.1'!N8/'3.3.1.a'!$N$79</f>
        <v>2.0999855331706931E-2</v>
      </c>
    </row>
    <row r="9" spans="1:14" s="48" customFormat="1" ht="20" customHeight="1" x14ac:dyDescent="0.2">
      <c r="A9" s="45" t="s">
        <v>489</v>
      </c>
      <c r="B9" s="56" t="s">
        <v>490</v>
      </c>
      <c r="C9" s="145">
        <f>'3.3.1'!C9/'3.3.1.a'!$C$79</f>
        <v>1.862691914489531E-2</v>
      </c>
      <c r="D9" s="145">
        <f>'3.3.1'!D9/'3.3.1.a'!$D$79</f>
        <v>1.7587204019166514E-2</v>
      </c>
      <c r="E9" s="145">
        <f>'3.3.1'!E9/'3.3.1.a'!$E$79</f>
        <v>1.6676841205155161E-2</v>
      </c>
      <c r="F9" s="145">
        <f>'3.3.1'!F9/'3.3.1.a'!$F$79</f>
        <v>1.6751990315459524E-2</v>
      </c>
      <c r="G9" s="145">
        <f>'3.3.1'!G9/'3.3.1.a'!$G$79</f>
        <v>1.669604487166897E-2</v>
      </c>
      <c r="H9" s="145">
        <f>'3.3.1'!H9/'3.3.1.a'!$H$79</f>
        <v>1.7890905550696012E-2</v>
      </c>
      <c r="I9" s="145">
        <f>'3.3.1'!I9/'3.3.1.a'!$I$79</f>
        <v>1.8117479079336259E-2</v>
      </c>
      <c r="J9" s="145">
        <f>'3.3.1'!J9/'3.3.1.a'!$J$79</f>
        <v>1.8841601356139787E-2</v>
      </c>
      <c r="K9" s="145">
        <f>'3.3.1'!K9/'3.3.1.a'!$K$79</f>
        <v>1.8143800051044375E-2</v>
      </c>
      <c r="L9" s="145">
        <f>'3.3.1'!L9/'3.3.1.a'!$L$79</f>
        <v>1.7797724733553785E-2</v>
      </c>
      <c r="M9" s="145">
        <f>'3.3.1'!M9/'3.3.1.a'!$M$79</f>
        <v>1.7322904791690522E-2</v>
      </c>
      <c r="N9" s="145">
        <f>'3.3.1'!N9/'3.3.1.a'!$N$79</f>
        <v>1.5258257238639368E-2</v>
      </c>
    </row>
    <row r="10" spans="1:14" s="48" customFormat="1" ht="20" customHeight="1" x14ac:dyDescent="0.2">
      <c r="A10" s="45" t="s">
        <v>491</v>
      </c>
      <c r="B10" s="56" t="s">
        <v>492</v>
      </c>
      <c r="C10" s="145">
        <f>'3.3.1'!C10/'3.3.1.a'!$C$79</f>
        <v>3.852353867657424E-3</v>
      </c>
      <c r="D10" s="145">
        <f>'3.3.1'!D10/'3.3.1.a'!$D$79</f>
        <v>3.6907544502913594E-3</v>
      </c>
      <c r="E10" s="145">
        <f>'3.3.1'!E10/'3.3.1.a'!$E$79</f>
        <v>3.4127899500218423E-3</v>
      </c>
      <c r="F10" s="145">
        <f>'3.3.1'!F10/'3.3.1.a'!$F$79</f>
        <v>3.3572151585257687E-3</v>
      </c>
      <c r="G10" s="145">
        <f>'3.3.1'!G10/'3.3.1.a'!$G$79</f>
        <v>3.3802762476735841E-3</v>
      </c>
      <c r="H10" s="145">
        <f>'3.3.1'!H10/'3.3.1.a'!$H$79</f>
        <v>3.6921003051130735E-3</v>
      </c>
      <c r="I10" s="145">
        <f>'3.3.1'!I10/'3.3.1.a'!$I$79</f>
        <v>3.6534063229452982E-3</v>
      </c>
      <c r="J10" s="145">
        <f>'3.3.1'!J10/'3.3.1.a'!$J$79</f>
        <v>3.8006996144544485E-3</v>
      </c>
      <c r="K10" s="145">
        <f>'3.3.1'!K10/'3.3.1.a'!$K$79</f>
        <v>3.8377944486765753E-3</v>
      </c>
      <c r="L10" s="145">
        <f>'3.3.1'!L10/'3.3.1.a'!$L$79</f>
        <v>3.8583448373793886E-3</v>
      </c>
      <c r="M10" s="145">
        <f>'3.3.1'!M10/'3.3.1.a'!$M$79</f>
        <v>4.3129578797712525E-3</v>
      </c>
      <c r="N10" s="145">
        <f>'3.3.1'!N10/'3.3.1.a'!$N$79</f>
        <v>3.7877384280441601E-3</v>
      </c>
    </row>
    <row r="11" spans="1:14" s="48" customFormat="1" ht="20" customHeight="1" x14ac:dyDescent="0.2">
      <c r="A11" s="45" t="s">
        <v>493</v>
      </c>
      <c r="B11" s="56" t="s">
        <v>494</v>
      </c>
      <c r="C11" s="145">
        <f>'3.3.1'!C11/'3.3.1.a'!$C$79</f>
        <v>2.7160537110581043E-3</v>
      </c>
      <c r="D11" s="145">
        <f>'3.3.1'!D11/'3.3.1.a'!$D$79</f>
        <v>2.8446040627584613E-3</v>
      </c>
      <c r="E11" s="145">
        <f>'3.3.1'!E11/'3.3.1.a'!$E$79</f>
        <v>2.7419024134677367E-3</v>
      </c>
      <c r="F11" s="145">
        <f>'3.3.1'!F11/'3.3.1.a'!$F$79</f>
        <v>2.6696991842627919E-3</v>
      </c>
      <c r="G11" s="145">
        <f>'3.3.1'!G11/'3.3.1.a'!$G$79</f>
        <v>2.6393208390547559E-3</v>
      </c>
      <c r="H11" s="145">
        <f>'3.3.1'!H11/'3.3.1.a'!$H$79</f>
        <v>3.0625294531920495E-3</v>
      </c>
      <c r="I11" s="145">
        <f>'3.3.1'!I11/'3.3.1.a'!$I$79</f>
        <v>2.5725852890794675E-3</v>
      </c>
      <c r="J11" s="145">
        <f>'3.3.1'!J11/'3.3.1.a'!$J$79</f>
        <v>2.3861460994826773E-3</v>
      </c>
      <c r="K11" s="145">
        <f>'3.3.1'!K11/'3.3.1.a'!$K$79</f>
        <v>2.3600072107460433E-3</v>
      </c>
      <c r="L11" s="145">
        <f>'3.3.1'!L11/'3.3.1.a'!$L$79</f>
        <v>2.2907086805126339E-3</v>
      </c>
      <c r="M11" s="145">
        <f>'3.3.1'!M11/'3.3.1.a'!$M$79</f>
        <v>2.1269993743627653E-3</v>
      </c>
      <c r="N11" s="145">
        <f>'3.3.1'!N11/'3.3.1.a'!$N$79</f>
        <v>1.9538596650234058E-3</v>
      </c>
    </row>
    <row r="12" spans="1:14" ht="20" customHeight="1" x14ac:dyDescent="0.2">
      <c r="A12" s="35">
        <v>212</v>
      </c>
      <c r="B12" s="36" t="s">
        <v>246</v>
      </c>
      <c r="C12" s="143">
        <f>'3.3.1'!C12/'3.3.1.a'!$C$79</f>
        <v>1.6677290637256689E-2</v>
      </c>
      <c r="D12" s="143">
        <f>'3.3.1'!D12/'3.3.1.a'!$D$79</f>
        <v>1.5893494968317438E-2</v>
      </c>
      <c r="E12" s="143">
        <f>'3.3.1'!E12/'3.3.1.a'!$E$79</f>
        <v>1.5057555195478477E-2</v>
      </c>
      <c r="F12" s="143">
        <f>'3.3.1'!F12/'3.3.1.a'!$F$79</f>
        <v>1.4866602076043321E-2</v>
      </c>
      <c r="G12" s="143">
        <f>'3.3.1'!G12/'3.3.1.a'!$G$79</f>
        <v>1.5234152405513074E-2</v>
      </c>
      <c r="H12" s="143">
        <f>'3.3.1'!H12/'3.3.1.a'!$H$79</f>
        <v>1.566436437267801E-2</v>
      </c>
      <c r="I12" s="143">
        <f>'3.3.1'!I12/'3.3.1.a'!$I$79</f>
        <v>1.5865651412059319E-2</v>
      </c>
      <c r="J12" s="143">
        <f>'3.3.1'!J12/'3.3.1.a'!$J$79</f>
        <v>1.7082082815084571E-2</v>
      </c>
      <c r="K12" s="143">
        <f>'3.3.1'!K12/'3.3.1.a'!$K$79</f>
        <v>1.7198562071166327E-2</v>
      </c>
      <c r="L12" s="143">
        <f>'3.3.1'!L12/'3.3.1.a'!$L$79</f>
        <v>1.7430256490144645E-2</v>
      </c>
      <c r="M12" s="143">
        <f>'3.3.1'!M12/'3.3.1.a'!$M$79</f>
        <v>1.6684428992209694E-2</v>
      </c>
      <c r="N12" s="143">
        <f>'3.3.1'!N12/'3.3.1.a'!$N$79</f>
        <v>1.4762022069818618E-2</v>
      </c>
    </row>
    <row r="13" spans="1:14" s="105" customFormat="1" ht="20" customHeight="1" x14ac:dyDescent="0.2">
      <c r="A13" s="105">
        <v>2121</v>
      </c>
      <c r="B13" s="105" t="s">
        <v>307</v>
      </c>
      <c r="C13" s="208">
        <f>'3.3.1'!C13/'3.3.1.a'!$C$79</f>
        <v>3.6268540143016442E-3</v>
      </c>
      <c r="D13" s="208">
        <f>'3.3.1'!D13/'3.3.1.a'!$D$79</f>
        <v>3.408524506415345E-3</v>
      </c>
      <c r="E13" s="208">
        <f>'3.3.1'!E13/'3.3.1.a'!$E$79</f>
        <v>3.172435272574737E-3</v>
      </c>
      <c r="F13" s="208">
        <f>'3.3.1'!F13/'3.3.1.a'!$F$79</f>
        <v>3.1637778494809929E-3</v>
      </c>
      <c r="G13" s="208">
        <f>'3.3.1'!G13/'3.3.1.a'!$G$79</f>
        <v>3.1714137052675458E-3</v>
      </c>
      <c r="H13" s="208">
        <f>'3.3.1'!H13/'3.3.1.a'!$H$79</f>
        <v>3.3555505391620814E-3</v>
      </c>
      <c r="I13" s="208">
        <f>'3.3.1'!I13/'3.3.1.a'!$I$79</f>
        <v>3.3692227677133819E-3</v>
      </c>
      <c r="J13" s="208">
        <f>'3.3.1'!J13/'3.3.1.a'!$J$79</f>
        <v>3.517042970810489E-3</v>
      </c>
      <c r="K13" s="208">
        <f>'3.3.1'!K13/'3.3.1.a'!$K$79</f>
        <v>3.3764990303052152E-3</v>
      </c>
      <c r="L13" s="208">
        <f>'3.3.1'!L13/'3.3.1.a'!$L$79</f>
        <v>3.2076211011266417E-3</v>
      </c>
      <c r="M13" s="208">
        <f>'3.3.1'!M13/'3.3.1.a'!$M$79</f>
        <v>3.5925154535430652E-3</v>
      </c>
      <c r="N13" s="208">
        <f>'3.3.1'!N13/'3.3.1.a'!$N$79</f>
        <v>3.1686309834759877E-3</v>
      </c>
    </row>
    <row r="14" spans="1:14" s="106" customFormat="1" ht="20" customHeight="1" x14ac:dyDescent="0.2">
      <c r="A14" s="60" t="s">
        <v>495</v>
      </c>
      <c r="B14" s="106" t="s">
        <v>496</v>
      </c>
      <c r="C14" s="145">
        <f>'3.3.1'!C14/'3.3.1.a'!$C$79</f>
        <v>4.4233091583379377E-5</v>
      </c>
      <c r="D14" s="145">
        <f>'3.3.1'!D14/'3.3.1.a'!$D$79</f>
        <v>4.2377370010204778E-5</v>
      </c>
      <c r="E14" s="145">
        <f>'3.3.1'!E14/'3.3.1.a'!$E$79</f>
        <v>4.7941255664865432E-5</v>
      </c>
      <c r="F14" s="145">
        <f>'3.3.1'!F14/'3.3.1.a'!$F$79</f>
        <v>6.975596339592159E-5</v>
      </c>
      <c r="G14" s="145">
        <f>'3.3.1'!G14/'3.3.1.a'!$G$79</f>
        <v>5.2369936921272756E-5</v>
      </c>
      <c r="H14" s="145">
        <f>'3.3.1'!H14/'3.3.1.a'!$H$79</f>
        <v>5.9371524414893324E-5</v>
      </c>
      <c r="I14" s="145">
        <f>'3.3.1'!I14/'3.3.1.a'!$I$79</f>
        <v>6.5732224366152177E-5</v>
      </c>
      <c r="J14" s="145">
        <f>'3.3.1'!J14/'3.3.1.a'!$J$79</f>
        <v>7.5428948247471819E-5</v>
      </c>
      <c r="K14" s="145">
        <f>'3.3.1'!K14/'3.3.1.a'!$K$79</f>
        <v>9.4768254676626289E-5</v>
      </c>
      <c r="L14" s="145">
        <f>'3.3.1'!L14/'3.3.1.a'!$L$79</f>
        <v>1.3747051535965461E-4</v>
      </c>
      <c r="M14" s="145">
        <f>'3.3.1'!M14/'3.3.1.a'!$M$79</f>
        <v>1.4361123199174033E-4</v>
      </c>
      <c r="N14" s="145">
        <f>'3.3.1'!N14/'3.3.1.a'!$N$79</f>
        <v>1.3024813576488942E-4</v>
      </c>
    </row>
    <row r="15" spans="1:14" s="106" customFormat="1" ht="20" customHeight="1" x14ac:dyDescent="0.2">
      <c r="A15" s="60" t="s">
        <v>497</v>
      </c>
      <c r="B15" s="106" t="s">
        <v>498</v>
      </c>
      <c r="C15" s="145">
        <f>'3.3.1'!C15/'3.3.1.a'!$C$79</f>
        <v>2.9118929662233229E-4</v>
      </c>
      <c r="D15" s="145">
        <f>'3.3.1'!D15/'3.3.1.a'!$D$79</f>
        <v>2.7184084096338029E-4</v>
      </c>
      <c r="E15" s="145">
        <f>'3.3.1'!E15/'3.3.1.a'!$E$79</f>
        <v>2.651756962622103E-4</v>
      </c>
      <c r="F15" s="145">
        <f>'3.3.1'!F15/'3.3.1.a'!$F$79</f>
        <v>3.0063364661934771E-4</v>
      </c>
      <c r="G15" s="145">
        <f>'3.3.1'!G15/'3.3.1.a'!$G$79</f>
        <v>3.0373184388227418E-4</v>
      </c>
      <c r="H15" s="145">
        <f>'3.3.1'!H15/'3.3.1.a'!$H$79</f>
        <v>3.3018285827381795E-4</v>
      </c>
      <c r="I15" s="145">
        <f>'3.3.1'!I15/'3.3.1.a'!$I$79</f>
        <v>3.6044296827746135E-4</v>
      </c>
      <c r="J15" s="145">
        <f>'3.3.1'!J15/'3.3.1.a'!$J$79</f>
        <v>3.8519805238663963E-4</v>
      </c>
      <c r="K15" s="145">
        <f>'3.3.1'!K15/'3.3.1.a'!$K$79</f>
        <v>3.9786413993935876E-4</v>
      </c>
      <c r="L15" s="145">
        <f>'3.3.1'!L15/'3.3.1.a'!$L$79</f>
        <v>3.8903143103823708E-4</v>
      </c>
      <c r="M15" s="145">
        <f>'3.3.1'!M15/'3.3.1.a'!$M$79</f>
        <v>4.1909288845849713E-4</v>
      </c>
      <c r="N15" s="145">
        <f>'3.3.1'!N15/'3.3.1.a'!$N$79</f>
        <v>3.6373739122241058E-4</v>
      </c>
    </row>
    <row r="16" spans="1:14" s="106" customFormat="1" ht="20" customHeight="1" x14ac:dyDescent="0.2">
      <c r="A16" s="60" t="s">
        <v>499</v>
      </c>
      <c r="B16" s="106" t="s">
        <v>462</v>
      </c>
      <c r="C16" s="145">
        <f>'3.3.1'!C16/'3.3.1.a'!$C$79</f>
        <v>3.1822353639072765E-3</v>
      </c>
      <c r="D16" s="145">
        <f>'3.3.1'!D16/'3.3.1.a'!$D$79</f>
        <v>2.9994031194699182E-3</v>
      </c>
      <c r="E16" s="145">
        <f>'3.3.1'!E16/'3.3.1.a'!$E$79</f>
        <v>2.7617256116139691E-3</v>
      </c>
      <c r="F16" s="145">
        <f>'3.3.1'!F16/'3.3.1.a'!$F$79</f>
        <v>2.7190052304048736E-3</v>
      </c>
      <c r="G16" s="145">
        <f>'3.3.1'!G16/'3.3.1.a'!$G$79</f>
        <v>2.7373844673237524E-3</v>
      </c>
      <c r="H16" s="145">
        <f>'3.3.1'!H16/'3.3.1.a'!$H$79</f>
        <v>2.8732082139512295E-3</v>
      </c>
      <c r="I16" s="145">
        <f>'3.3.1'!I16/'3.3.1.a'!$I$79</f>
        <v>2.8386086869967562E-3</v>
      </c>
      <c r="J16" s="145">
        <f>'3.3.1'!J16/'3.3.1.a'!$J$79</f>
        <v>2.9454306647468168E-3</v>
      </c>
      <c r="K16" s="145">
        <f>'3.3.1'!K16/'3.3.1.a'!$K$79</f>
        <v>2.7672698208711108E-3</v>
      </c>
      <c r="L16" s="145">
        <f>'3.3.1'!L16/'3.3.1.a'!$L$79</f>
        <v>2.5671309364365038E-3</v>
      </c>
      <c r="M16" s="145">
        <f>'3.3.1'!M16/'3.3.1.a'!$M$79</f>
        <v>2.9081017253799238E-3</v>
      </c>
      <c r="N16" s="145">
        <f>'3.3.1'!N16/'3.3.1.a'!$N$79</f>
        <v>2.5676990849067167E-3</v>
      </c>
    </row>
    <row r="17" spans="1:14" s="106" customFormat="1" ht="20" customHeight="1" x14ac:dyDescent="0.2">
      <c r="A17" s="60" t="s">
        <v>500</v>
      </c>
      <c r="B17" s="106" t="s">
        <v>501</v>
      </c>
      <c r="C17" s="145">
        <f>'3.3.1'!C17/'3.3.1.a'!$C$79</f>
        <v>1.0919626218865539E-4</v>
      </c>
      <c r="D17" s="145">
        <f>'3.3.1'!D17/'3.3.1.a'!$D$79</f>
        <v>9.4903175971841586E-5</v>
      </c>
      <c r="E17" s="145">
        <f>'3.3.1'!E17/'3.3.1.a'!$E$79</f>
        <v>9.7592709033692609E-5</v>
      </c>
      <c r="F17" s="145">
        <f>'3.3.1'!F17/'3.3.1.a'!$F$79</f>
        <v>7.4383009060849994E-5</v>
      </c>
      <c r="G17" s="145">
        <f>'3.3.1'!G17/'3.3.1.a'!$G$79</f>
        <v>7.7927457140246692E-5</v>
      </c>
      <c r="H17" s="145">
        <f>'3.3.1'!H17/'3.3.1.a'!$H$79</f>
        <v>9.2787942522140973E-5</v>
      </c>
      <c r="I17" s="145">
        <f>'3.3.1'!I17/'3.3.1.a'!$I$79</f>
        <v>1.0443888807301197E-4</v>
      </c>
      <c r="J17" s="145">
        <f>'3.3.1'!J17/'3.3.1.a'!$J$79</f>
        <v>1.1098530542956115E-4</v>
      </c>
      <c r="K17" s="145">
        <f>'3.3.1'!K17/'3.3.1.a'!$K$79</f>
        <v>1.1659681481811973E-4</v>
      </c>
      <c r="L17" s="145">
        <f>'3.3.1'!L17/'3.3.1.a'!$L$79</f>
        <v>1.1398821829224574E-4</v>
      </c>
      <c r="M17" s="145">
        <f>'3.3.1'!M17/'3.3.1.a'!$M$79</f>
        <v>1.2170960771290431E-4</v>
      </c>
      <c r="N17" s="145">
        <f>'3.3.1'!N17/'3.3.1.a'!$N$79</f>
        <v>1.0694637158197083E-4</v>
      </c>
    </row>
    <row r="18" spans="1:14" s="105" customFormat="1" ht="20" customHeight="1" x14ac:dyDescent="0.2">
      <c r="A18" s="105">
        <v>2122</v>
      </c>
      <c r="B18" s="105" t="s">
        <v>830</v>
      </c>
      <c r="C18" s="208">
        <f>'3.3.1'!C18/'3.3.1.a'!$C$79</f>
        <v>1.3050436622955047E-2</v>
      </c>
      <c r="D18" s="208">
        <f>'3.3.1'!D18/'3.3.1.a'!$D$79</f>
        <v>1.2484970461902091E-2</v>
      </c>
      <c r="E18" s="208">
        <f>'3.3.1'!E18/'3.3.1.a'!$E$79</f>
        <v>1.1885119922903737E-2</v>
      </c>
      <c r="F18" s="208">
        <f>'3.3.1'!F18/'3.3.1.a'!$F$79</f>
        <v>1.1702824226562325E-2</v>
      </c>
      <c r="G18" s="208">
        <f>'3.3.1'!G18/'3.3.1.a'!$G$79</f>
        <v>1.2062738700245526E-2</v>
      </c>
      <c r="H18" s="208">
        <f>'3.3.1'!H18/'3.3.1.a'!$H$79</f>
        <v>1.2308813833515928E-2</v>
      </c>
      <c r="I18" s="208">
        <f>'3.3.1'!I18/'3.3.1.a'!$I$79</f>
        <v>1.2496428644345935E-2</v>
      </c>
      <c r="J18" s="208">
        <f>'3.3.1'!J18/'3.3.1.a'!$J$79</f>
        <v>1.3565039844274082E-2</v>
      </c>
      <c r="K18" s="208">
        <f>'3.3.1'!K18/'3.3.1.a'!$K$79</f>
        <v>1.3822063040861114E-2</v>
      </c>
      <c r="L18" s="208">
        <f>'3.3.1'!L18/'3.3.1.a'!$L$79</f>
        <v>1.4222635389018004E-2</v>
      </c>
      <c r="M18" s="208">
        <f>'3.3.1'!M18/'3.3.1.a'!$M$79</f>
        <v>1.3091913538666629E-2</v>
      </c>
      <c r="N18" s="208">
        <f>'3.3.1'!N18/'3.3.1.a'!$N$79</f>
        <v>1.1593391086342631E-2</v>
      </c>
    </row>
    <row r="19" spans="1:14" ht="20" customHeight="1" x14ac:dyDescent="0.2">
      <c r="A19" s="32">
        <v>22</v>
      </c>
      <c r="B19" s="33" t="s">
        <v>245</v>
      </c>
      <c r="C19" s="207">
        <f>'3.3.1'!C19/'3.3.1.a'!$C$79</f>
        <v>9.3820885012186554E-3</v>
      </c>
      <c r="D19" s="207">
        <f>'3.3.1'!D19/'3.3.1.a'!$D$79</f>
        <v>8.7212658981802773E-3</v>
      </c>
      <c r="E19" s="207">
        <f>'3.3.1'!E19/'3.3.1.a'!$E$79</f>
        <v>8.5500100769160467E-3</v>
      </c>
      <c r="F19" s="207">
        <f>'3.3.1'!F19/'3.3.1.a'!$F$79</f>
        <v>8.6905998323329181E-3</v>
      </c>
      <c r="G19" s="207">
        <f>'3.3.1'!G19/'3.3.1.a'!$G$79</f>
        <v>8.7298117437329924E-3</v>
      </c>
      <c r="H19" s="207">
        <f>'3.3.1'!H19/'3.3.1.a'!$H$79</f>
        <v>8.8591298390049544E-3</v>
      </c>
      <c r="I19" s="207">
        <f>'3.3.1'!I19/'3.3.1.a'!$I$79</f>
        <v>8.9993303237616545E-3</v>
      </c>
      <c r="J19" s="207">
        <f>'3.3.1'!J19/'3.3.1.a'!$J$79</f>
        <v>8.1258710074792427E-3</v>
      </c>
      <c r="K19" s="207">
        <f>'3.3.1'!K19/'3.3.1.a'!$K$79</f>
        <v>8.2026775153168675E-3</v>
      </c>
      <c r="L19" s="207">
        <f>'3.3.1'!L19/'3.3.1.a'!$L$79</f>
        <v>7.713091008420883E-3</v>
      </c>
      <c r="M19" s="207">
        <f>'3.3.1'!M19/'3.3.1.a'!$M$79</f>
        <v>7.8837613292996496E-3</v>
      </c>
      <c r="N19" s="207">
        <f>'3.3.1'!N19/'3.3.1.a'!$N$79</f>
        <v>7.2620919901168158E-3</v>
      </c>
    </row>
    <row r="20" spans="1:14" ht="20" customHeight="1" x14ac:dyDescent="0.2">
      <c r="A20" s="32">
        <v>23</v>
      </c>
      <c r="B20" s="33" t="s">
        <v>831</v>
      </c>
      <c r="C20" s="207">
        <f>'3.3.1'!C20/'3.3.1.a'!$C$79</f>
        <v>4.6767152695409778E-3</v>
      </c>
      <c r="D20" s="207">
        <f>'3.3.1'!D20/'3.3.1.a'!$D$79</f>
        <v>4.5137741632243255E-3</v>
      </c>
      <c r="E20" s="207">
        <f>'3.3.1'!E20/'3.3.1.a'!$E$79</f>
        <v>4.3472571841587119E-3</v>
      </c>
      <c r="F20" s="207">
        <f>'3.3.1'!F20/'3.3.1.a'!$F$79</f>
        <v>4.1707781444998227E-3</v>
      </c>
      <c r="G20" s="207">
        <f>'3.3.1'!G20/'3.3.1.a'!$G$79</f>
        <v>4.3195782343652313E-3</v>
      </c>
      <c r="H20" s="207">
        <f>'3.3.1'!H20/'3.3.1.a'!$H$79</f>
        <v>4.6455953155107076E-3</v>
      </c>
      <c r="I20" s="207">
        <f>'3.3.1'!I20/'3.3.1.a'!$I$79</f>
        <v>4.8222119048907169E-3</v>
      </c>
      <c r="J20" s="207">
        <f>'3.3.1'!J20/'3.3.1.a'!$J$79</f>
        <v>5.0418145108032941E-3</v>
      </c>
      <c r="K20" s="207">
        <f>'3.3.1'!K20/'3.3.1.a'!$K$79</f>
        <v>4.8689075901331615E-3</v>
      </c>
      <c r="L20" s="207">
        <f>'3.3.1'!L20/'3.3.1.a'!$L$79</f>
        <v>4.9901673146679898E-3</v>
      </c>
      <c r="M20" s="207">
        <f>'3.3.1'!M20/'3.3.1.a'!$M$79</f>
        <v>5.0538224051454167E-3</v>
      </c>
      <c r="N20" s="207">
        <f>'3.3.1'!N20/'3.3.1.a'!$N$79</f>
        <v>5.0582592862646568E-3</v>
      </c>
    </row>
    <row r="21" spans="1:14" ht="20" customHeight="1" x14ac:dyDescent="0.2">
      <c r="A21" s="32">
        <v>24</v>
      </c>
      <c r="B21" s="33" t="s">
        <v>832</v>
      </c>
      <c r="C21" s="207">
        <f>'3.3.1'!C21/'3.3.1.a'!$C$79</f>
        <v>7.0462715640765505E-2</v>
      </c>
      <c r="D21" s="207">
        <f>'3.3.1'!D21/'3.3.1.a'!$D$79</f>
        <v>7.5915072197313915E-2</v>
      </c>
      <c r="E21" s="207">
        <f>'3.3.1'!E21/'3.3.1.a'!$E$79</f>
        <v>6.8865852911713515E-2</v>
      </c>
      <c r="F21" s="207">
        <f>'3.3.1'!F21/'3.3.1.a'!$F$79</f>
        <v>6.8695008716921496E-2</v>
      </c>
      <c r="G21" s="207">
        <f>'3.3.1'!G21/'3.3.1.a'!$G$79</f>
        <v>7.374212976095898E-2</v>
      </c>
      <c r="H21" s="207">
        <f>'3.3.1'!H21/'3.3.1.a'!$H$79</f>
        <v>0.11682651863370931</v>
      </c>
      <c r="I21" s="207">
        <f>'3.3.1'!I21/'3.3.1.a'!$I$79</f>
        <v>9.6813119949609019E-2</v>
      </c>
      <c r="J21" s="207">
        <f>'3.3.1'!J21/'3.3.1.a'!$J$79</f>
        <v>8.7590365827232897E-2</v>
      </c>
      <c r="K21" s="207">
        <f>'3.3.1'!K21/'3.3.1.a'!$K$79</f>
        <v>8.6107514266505952E-2</v>
      </c>
      <c r="L21" s="207">
        <f>'3.3.1'!L21/'3.3.1.a'!$L$79</f>
        <v>7.0041422027033201E-2</v>
      </c>
      <c r="M21" s="207">
        <f>'3.3.1'!M21/'3.3.1.a'!$M$79</f>
        <v>5.7665769036004184E-2</v>
      </c>
      <c r="N21" s="207">
        <f>'3.3.1'!N21/'3.3.1.a'!$N$79</f>
        <v>6.9337945223181596E-2</v>
      </c>
    </row>
    <row r="22" spans="1:14" ht="20" customHeight="1" x14ac:dyDescent="0.2">
      <c r="A22" s="35">
        <v>241</v>
      </c>
      <c r="B22" s="36" t="s">
        <v>308</v>
      </c>
      <c r="C22" s="143">
        <f>'3.3.1'!C22/'3.3.1.a'!$C$79</f>
        <v>5.811362654777729E-3</v>
      </c>
      <c r="D22" s="143">
        <f>'3.3.1'!D22/'3.3.1.a'!$D$79</f>
        <v>6.8849613561755424E-3</v>
      </c>
      <c r="E22" s="143">
        <f>'3.3.1'!E22/'3.3.1.a'!$E$79</f>
        <v>6.6505087363618268E-3</v>
      </c>
      <c r="F22" s="143">
        <f>'3.3.1'!F22/'3.3.1.a'!$F$79</f>
        <v>7.2003798019148061E-3</v>
      </c>
      <c r="G22" s="143">
        <f>'3.3.1'!G22/'3.3.1.a'!$G$79</f>
        <v>8.6923581886535987E-3</v>
      </c>
      <c r="H22" s="143">
        <f>'3.3.1'!H22/'3.3.1.a'!$H$79</f>
        <v>1.0604586626803603E-2</v>
      </c>
      <c r="I22" s="143">
        <f>'3.3.1'!I22/'3.3.1.a'!$I$79</f>
        <v>1.0099352452167061E-2</v>
      </c>
      <c r="J22" s="143">
        <f>'3.3.1'!J22/'3.3.1.a'!$J$79</f>
        <v>8.3590848635536497E-3</v>
      </c>
      <c r="K22" s="143">
        <f>'3.3.1'!K22/'3.3.1.a'!$K$79</f>
        <v>7.4518306871278195E-3</v>
      </c>
      <c r="L22" s="143">
        <f>'3.3.1'!L22/'3.3.1.a'!$L$79</f>
        <v>7.5407225889697988E-3</v>
      </c>
      <c r="M22" s="143">
        <f>'3.3.1'!M22/'3.3.1.a'!$M$79</f>
        <v>6.0648617043889746E-3</v>
      </c>
      <c r="N22" s="143">
        <f>'3.3.1'!N22/'3.3.1.a'!$N$79</f>
        <v>5.7453974873222496E-3</v>
      </c>
    </row>
    <row r="23" spans="1:14" ht="20" customHeight="1" x14ac:dyDescent="0.2">
      <c r="A23" s="35">
        <v>242</v>
      </c>
      <c r="B23" s="36" t="s">
        <v>309</v>
      </c>
      <c r="C23" s="143">
        <f>'3.3.1'!C23/'3.3.1.a'!$C$79</f>
        <v>5.9889599813329593E-2</v>
      </c>
      <c r="D23" s="143">
        <f>'3.3.1'!D23/'3.3.1.a'!$D$79</f>
        <v>6.42379614564767E-2</v>
      </c>
      <c r="E23" s="143">
        <f>'3.3.1'!E23/'3.3.1.a'!$E$79</f>
        <v>5.8512916399589505E-2</v>
      </c>
      <c r="F23" s="143">
        <f>'3.3.1'!F23/'3.3.1.a'!$F$79</f>
        <v>5.8218753493573402E-2</v>
      </c>
      <c r="G23" s="143">
        <f>'3.3.1'!G23/'3.3.1.a'!$G$79</f>
        <v>6.1379319604805513E-2</v>
      </c>
      <c r="H23" s="143">
        <f>'3.3.1'!H23/'3.3.1.a'!$H$79</f>
        <v>0.10145777274070047</v>
      </c>
      <c r="I23" s="143">
        <f>'3.3.1'!I23/'3.3.1.a'!$I$79</f>
        <v>8.163671222307399E-2</v>
      </c>
      <c r="J23" s="143">
        <f>'3.3.1'!J23/'3.3.1.a'!$J$79</f>
        <v>7.5042921503589863E-2</v>
      </c>
      <c r="K23" s="143">
        <f>'3.3.1'!K23/'3.3.1.a'!$K$79</f>
        <v>7.474951262794241E-2</v>
      </c>
      <c r="L23" s="143">
        <f>'3.3.1'!L23/'3.3.1.a'!$L$79</f>
        <v>5.8816576501279631E-2</v>
      </c>
      <c r="M23" s="143">
        <f>'3.3.1'!M23/'3.3.1.a'!$M$79</f>
        <v>4.784342612777704E-2</v>
      </c>
      <c r="N23" s="143">
        <f>'3.3.1'!N23/'3.3.1.a'!$N$79</f>
        <v>6.0058426309798581E-2</v>
      </c>
    </row>
    <row r="24" spans="1:14" ht="20" customHeight="1" x14ac:dyDescent="0.2">
      <c r="A24" s="35">
        <v>243</v>
      </c>
      <c r="B24" s="36" t="s">
        <v>310</v>
      </c>
      <c r="C24" s="143">
        <f>'3.3.1'!C24/'3.3.1.a'!$C$79</f>
        <v>4.7617531726581765E-3</v>
      </c>
      <c r="D24" s="143">
        <f>'3.3.1'!D24/'3.3.1.a'!$D$79</f>
        <v>4.7921493846616522E-3</v>
      </c>
      <c r="E24" s="143">
        <f>'3.3.1'!E24/'3.3.1.a'!$E$79</f>
        <v>3.7024277757621966E-3</v>
      </c>
      <c r="F24" s="143">
        <f>'3.3.1'!F24/'3.3.1.a'!$F$79</f>
        <v>3.275875421433299E-3</v>
      </c>
      <c r="G24" s="143">
        <f>'3.3.1'!G24/'3.3.1.a'!$G$79</f>
        <v>3.6704519674998796E-3</v>
      </c>
      <c r="H24" s="143">
        <f>'3.3.1'!H24/'3.3.1.a'!$H$79</f>
        <v>4.764159266205225E-3</v>
      </c>
      <c r="I24" s="143">
        <f>'3.3.1'!I24/'3.3.1.a'!$I$79</f>
        <v>5.0770552743679498E-3</v>
      </c>
      <c r="J24" s="143">
        <f>'3.3.1'!J24/'3.3.1.a'!$J$79</f>
        <v>4.1883594600893937E-3</v>
      </c>
      <c r="K24" s="143">
        <f>'3.3.1'!K24/'3.3.1.a'!$K$79</f>
        <v>3.9061709514357297E-3</v>
      </c>
      <c r="L24" s="143">
        <f>'3.3.1'!L24/'3.3.1.a'!$L$79</f>
        <v>3.6841229367837714E-3</v>
      </c>
      <c r="M24" s="143">
        <f>'3.3.1'!M24/'3.3.1.a'!$M$79</f>
        <v>3.7574812038381729E-3</v>
      </c>
      <c r="N24" s="143">
        <f>'3.3.1'!N24/'3.3.1.a'!$N$79</f>
        <v>3.5341214260607478E-3</v>
      </c>
    </row>
    <row r="25" spans="1:14" ht="20" customHeight="1" x14ac:dyDescent="0.2">
      <c r="A25" s="32">
        <v>25</v>
      </c>
      <c r="B25" s="33" t="s">
        <v>248</v>
      </c>
      <c r="C25" s="207">
        <f>'3.3.1'!C25/'3.3.1.a'!$C$79</f>
        <v>1.5839157803718348E-3</v>
      </c>
      <c r="D25" s="207">
        <f>'3.3.1'!D25/'3.3.1.a'!$D$79</f>
        <v>2.7172703794137529E-3</v>
      </c>
      <c r="E25" s="207">
        <f>'3.3.1'!E25/'3.3.1.a'!$E$79</f>
        <v>2.9947333068668629E-3</v>
      </c>
      <c r="F25" s="207">
        <f>'3.3.1'!F25/'3.3.1.a'!$F$79</f>
        <v>4.6922929601428574E-3</v>
      </c>
      <c r="G25" s="207">
        <f>'3.3.1'!G25/'3.3.1.a'!$G$79</f>
        <v>5.1523564418317191E-3</v>
      </c>
      <c r="H25" s="207">
        <f>'3.3.1'!H25/'3.3.1.a'!$H$79</f>
        <v>4.1110621578685164E-3</v>
      </c>
      <c r="I25" s="207">
        <f>'3.3.1'!I25/'3.3.1.a'!$I$79</f>
        <v>4.3366132711209239E-3</v>
      </c>
      <c r="J25" s="207">
        <f>'3.3.1'!J25/'3.3.1.a'!$J$79</f>
        <v>3.3333301447745919E-3</v>
      </c>
      <c r="K25" s="207">
        <f>'3.3.1'!K25/'3.3.1.a'!$K$79</f>
        <v>3.3838102576704263E-3</v>
      </c>
      <c r="L25" s="207">
        <f>'3.3.1'!L25/'3.3.1.a'!$L$79</f>
        <v>2.2240059938645014E-3</v>
      </c>
      <c r="M25" s="207">
        <f>'3.3.1'!M25/'3.3.1.a'!$M$79</f>
        <v>1.5112921743105395E-3</v>
      </c>
      <c r="N25" s="207">
        <f>'3.3.1'!N25/'3.3.1.a'!$N$79</f>
        <v>1.4095653234222287E-3</v>
      </c>
    </row>
    <row r="26" spans="1:14" ht="20" customHeight="1" x14ac:dyDescent="0.2">
      <c r="A26" s="35">
        <v>251</v>
      </c>
      <c r="B26" s="36" t="s">
        <v>311</v>
      </c>
      <c r="C26" s="143">
        <f>'3.3.1'!C26/'3.3.1.a'!$C$79</f>
        <v>0</v>
      </c>
      <c r="D26" s="143">
        <f>'3.3.1'!D26/'3.3.1.a'!$D$79</f>
        <v>0</v>
      </c>
      <c r="E26" s="143">
        <f>'3.3.1'!E26/'3.3.1.a'!$E$79</f>
        <v>0</v>
      </c>
      <c r="F26" s="143">
        <f>'3.3.1'!F26/'3.3.1.a'!$F$79</f>
        <v>0</v>
      </c>
      <c r="G26" s="143">
        <f>'3.3.1'!G26/'3.3.1.a'!$G$79</f>
        <v>0</v>
      </c>
      <c r="H26" s="143">
        <f>'3.3.1'!H26/'3.3.1.a'!$H$79</f>
        <v>0</v>
      </c>
      <c r="I26" s="143">
        <f>'3.3.1'!I26/'3.3.1.a'!$I$79</f>
        <v>0</v>
      </c>
      <c r="J26" s="143">
        <f>'3.3.1'!J26/'3.3.1.a'!$J$79</f>
        <v>0</v>
      </c>
      <c r="K26" s="143">
        <f>'3.3.1'!K26/'3.3.1.a'!$K$79</f>
        <v>0</v>
      </c>
      <c r="L26" s="143">
        <f>'3.3.1'!L26/'3.3.1.a'!$L$79</f>
        <v>0</v>
      </c>
      <c r="M26" s="143">
        <f>'3.3.1'!M26/'3.3.1.a'!$M$79</f>
        <v>0</v>
      </c>
      <c r="N26" s="143">
        <f>'3.3.1'!N26/'3.3.1.a'!$N$79</f>
        <v>0</v>
      </c>
    </row>
    <row r="27" spans="1:14" ht="20" customHeight="1" x14ac:dyDescent="0.2">
      <c r="A27" s="35">
        <v>252</v>
      </c>
      <c r="B27" s="36" t="s">
        <v>312</v>
      </c>
      <c r="C27" s="143">
        <f>'3.3.1'!C27/'3.3.1.a'!$C$79</f>
        <v>1.5839157803718348E-3</v>
      </c>
      <c r="D27" s="143">
        <f>'3.3.1'!D27/'3.3.1.a'!$D$79</f>
        <v>2.7172703794137529E-3</v>
      </c>
      <c r="E27" s="143">
        <f>'3.3.1'!E27/'3.3.1.a'!$E$79</f>
        <v>2.9947333068668629E-3</v>
      </c>
      <c r="F27" s="143">
        <f>'3.3.1'!F27/'3.3.1.a'!$F$79</f>
        <v>4.6922929601428574E-3</v>
      </c>
      <c r="G27" s="143">
        <f>'3.3.1'!G27/'3.3.1.a'!$G$79</f>
        <v>5.1523564418317191E-3</v>
      </c>
      <c r="H27" s="143">
        <f>'3.3.1'!H27/'3.3.1.a'!$H$79</f>
        <v>4.1110621578685164E-3</v>
      </c>
      <c r="I27" s="143">
        <f>'3.3.1'!I27/'3.3.1.a'!$I$79</f>
        <v>4.3366132711209239E-3</v>
      </c>
      <c r="J27" s="143">
        <f>'3.3.1'!J27/'3.3.1.a'!$J$79</f>
        <v>3.3333301447745919E-3</v>
      </c>
      <c r="K27" s="143">
        <f>'3.3.1'!K27/'3.3.1.a'!$K$79</f>
        <v>3.3838102576704263E-3</v>
      </c>
      <c r="L27" s="143">
        <f>'3.3.1'!L27/'3.3.1.a'!$L$79</f>
        <v>2.2240059938645014E-3</v>
      </c>
      <c r="M27" s="143">
        <f>'3.3.1'!M27/'3.3.1.a'!$M$79</f>
        <v>1.5112921743105395E-3</v>
      </c>
      <c r="N27" s="143">
        <f>'3.3.1'!N27/'3.3.1.a'!$N$79</f>
        <v>1.4095653234222287E-3</v>
      </c>
    </row>
    <row r="28" spans="1:14" ht="20" customHeight="1" x14ac:dyDescent="0.2">
      <c r="A28" s="35">
        <v>253</v>
      </c>
      <c r="B28" s="36" t="s">
        <v>313</v>
      </c>
      <c r="C28" s="143">
        <f>'3.3.1'!C28/'3.3.1.a'!$C$79</f>
        <v>0</v>
      </c>
      <c r="D28" s="143">
        <f>'3.3.1'!D28/'3.3.1.a'!$D$79</f>
        <v>0</v>
      </c>
      <c r="E28" s="143">
        <f>'3.3.1'!E28/'3.3.1.a'!$E$79</f>
        <v>0</v>
      </c>
      <c r="F28" s="143">
        <f>'3.3.1'!F28/'3.3.1.a'!$F$79</f>
        <v>0</v>
      </c>
      <c r="G28" s="143">
        <f>'3.3.1'!G28/'3.3.1.a'!$G$79</f>
        <v>0</v>
      </c>
      <c r="H28" s="143">
        <f>'3.3.1'!H28/'3.3.1.a'!$H$79</f>
        <v>0</v>
      </c>
      <c r="I28" s="143">
        <f>'3.3.1'!I28/'3.3.1.a'!$I$79</f>
        <v>0</v>
      </c>
      <c r="J28" s="143">
        <f>'3.3.1'!J28/'3.3.1.a'!$J$79</f>
        <v>0</v>
      </c>
      <c r="K28" s="143">
        <f>'3.3.1'!K28/'3.3.1.a'!$K$79</f>
        <v>0</v>
      </c>
      <c r="L28" s="143">
        <f>'3.3.1'!L28/'3.3.1.a'!$L$79</f>
        <v>0</v>
      </c>
      <c r="M28" s="143">
        <f>'3.3.1'!M28/'3.3.1.a'!$M$79</f>
        <v>0</v>
      </c>
      <c r="N28" s="143">
        <f>'3.3.1'!N28/'3.3.1.a'!$N$79</f>
        <v>0</v>
      </c>
    </row>
    <row r="29" spans="1:14" ht="20" customHeight="1" x14ac:dyDescent="0.2">
      <c r="A29" s="32">
        <v>26</v>
      </c>
      <c r="B29" s="33" t="s">
        <v>243</v>
      </c>
      <c r="C29" s="207">
        <f>'3.3.1'!C29/'3.3.1.a'!$C$79</f>
        <v>6.1905539465474307E-2</v>
      </c>
      <c r="D29" s="207">
        <f>'3.3.1'!D29/'3.3.1.a'!$D$79</f>
        <v>6.3112701717406683E-2</v>
      </c>
      <c r="E29" s="207">
        <f>'3.3.1'!E29/'3.3.1.a'!$E$79</f>
        <v>6.3759821262551336E-2</v>
      </c>
      <c r="F29" s="207">
        <f>'3.3.1'!F29/'3.3.1.a'!$F$79</f>
        <v>5.9838933706892743E-2</v>
      </c>
      <c r="G29" s="207">
        <f>'3.3.1'!G29/'3.3.1.a'!$G$79</f>
        <v>6.1251031697415879E-2</v>
      </c>
      <c r="H29" s="207">
        <f>'3.3.1'!H29/'3.3.1.a'!$H$79</f>
        <v>6.02432266689178E-2</v>
      </c>
      <c r="I29" s="207">
        <f>'3.3.1'!I29/'3.3.1.a'!$I$79</f>
        <v>6.4685185526999187E-2</v>
      </c>
      <c r="J29" s="207">
        <f>'3.3.1'!J29/'3.3.1.a'!$J$79</f>
        <v>6.1225177440017237E-2</v>
      </c>
      <c r="K29" s="207">
        <f>'3.3.1'!K29/'3.3.1.a'!$K$79</f>
        <v>6.3901164433343149E-2</v>
      </c>
      <c r="L29" s="207">
        <f>'3.3.1'!L29/'3.3.1.a'!$L$79</f>
        <v>6.5195363999754341E-2</v>
      </c>
      <c r="M29" s="207">
        <f>'3.3.1'!M29/'3.3.1.a'!$M$79</f>
        <v>7.8521670337345334E-2</v>
      </c>
      <c r="N29" s="207">
        <f>'3.3.1'!N29/'3.3.1.a'!$N$79</f>
        <v>6.8605952631810976E-2</v>
      </c>
    </row>
    <row r="30" spans="1:14" ht="20" customHeight="1" x14ac:dyDescent="0.2">
      <c r="A30" s="35">
        <v>261</v>
      </c>
      <c r="B30" s="36" t="s">
        <v>314</v>
      </c>
      <c r="C30" s="143">
        <f>'3.3.1'!C30/'3.3.1.a'!$C$79</f>
        <v>0</v>
      </c>
      <c r="D30" s="143">
        <f>'3.3.1'!D30/'3.3.1.a'!$D$79</f>
        <v>0</v>
      </c>
      <c r="E30" s="143">
        <f>'3.3.1'!E30/'3.3.1.a'!$E$79</f>
        <v>0</v>
      </c>
      <c r="F30" s="143">
        <f>'3.3.1'!F30/'3.3.1.a'!$F$79</f>
        <v>0</v>
      </c>
      <c r="G30" s="143">
        <f>'3.3.1'!G30/'3.3.1.a'!$G$79</f>
        <v>0</v>
      </c>
      <c r="H30" s="143">
        <f>'3.3.1'!H30/'3.3.1.a'!$H$79</f>
        <v>0</v>
      </c>
      <c r="I30" s="143">
        <f>'3.3.1'!I30/'3.3.1.a'!$I$79</f>
        <v>0</v>
      </c>
      <c r="J30" s="143">
        <f>'3.3.1'!J30/'3.3.1.a'!$J$79</f>
        <v>0</v>
      </c>
      <c r="K30" s="143">
        <f>'3.3.1'!K30/'3.3.1.a'!$K$79</f>
        <v>0</v>
      </c>
      <c r="L30" s="143">
        <f>'3.3.1'!L30/'3.3.1.a'!$L$79</f>
        <v>0</v>
      </c>
      <c r="M30" s="143">
        <f>'3.3.1'!M30/'3.3.1.a'!$M$79</f>
        <v>0</v>
      </c>
      <c r="N30" s="143">
        <f>'3.3.1'!N30/'3.3.1.a'!$N$79</f>
        <v>0</v>
      </c>
    </row>
    <row r="31" spans="1:14" ht="20" customHeight="1" x14ac:dyDescent="0.2">
      <c r="A31" s="104">
        <v>2611</v>
      </c>
      <c r="B31" s="104" t="s">
        <v>286</v>
      </c>
      <c r="C31" s="211">
        <f>'3.3.1'!C31/'3.3.1.a'!$C$79</f>
        <v>0</v>
      </c>
      <c r="D31" s="211">
        <f>'3.3.1'!D31/'3.3.1.a'!$D$79</f>
        <v>0</v>
      </c>
      <c r="E31" s="211">
        <f>'3.3.1'!E31/'3.3.1.a'!$E$79</f>
        <v>0</v>
      </c>
      <c r="F31" s="211">
        <f>'3.3.1'!F31/'3.3.1.a'!$F$79</f>
        <v>0</v>
      </c>
      <c r="G31" s="211">
        <f>'3.3.1'!G31/'3.3.1.a'!$G$79</f>
        <v>0</v>
      </c>
      <c r="H31" s="211">
        <f>'3.3.1'!H31/'3.3.1.a'!$H$79</f>
        <v>0</v>
      </c>
      <c r="I31" s="211">
        <f>'3.3.1'!I31/'3.3.1.a'!$I$79</f>
        <v>0</v>
      </c>
      <c r="J31" s="211">
        <f>'3.3.1'!J31/'3.3.1.a'!$J$79</f>
        <v>0</v>
      </c>
      <c r="K31" s="211">
        <f>'3.3.1'!K31/'3.3.1.a'!$K$79</f>
        <v>0</v>
      </c>
      <c r="L31" s="211">
        <f>'3.3.1'!L31/'3.3.1.a'!$L$79</f>
        <v>0</v>
      </c>
      <c r="M31" s="211">
        <f>'3.3.1'!M31/'3.3.1.a'!$M$79</f>
        <v>0</v>
      </c>
      <c r="N31" s="211">
        <f>'3.3.1'!N31/'3.3.1.a'!$N$79</f>
        <v>0</v>
      </c>
    </row>
    <row r="32" spans="1:14" ht="20" customHeight="1" x14ac:dyDescent="0.2">
      <c r="A32" s="104">
        <v>2612</v>
      </c>
      <c r="B32" s="104" t="s">
        <v>287</v>
      </c>
      <c r="C32" s="211">
        <f>'3.3.1'!C32/'3.3.1.a'!$C$79</f>
        <v>0</v>
      </c>
      <c r="D32" s="211">
        <f>'3.3.1'!D32/'3.3.1.a'!$D$79</f>
        <v>0</v>
      </c>
      <c r="E32" s="211">
        <f>'3.3.1'!E32/'3.3.1.a'!$E$79</f>
        <v>0</v>
      </c>
      <c r="F32" s="211">
        <f>'3.3.1'!F32/'3.3.1.a'!$F$79</f>
        <v>0</v>
      </c>
      <c r="G32" s="211">
        <f>'3.3.1'!G32/'3.3.1.a'!$G$79</f>
        <v>0</v>
      </c>
      <c r="H32" s="211">
        <f>'3.3.1'!H32/'3.3.1.a'!$H$79</f>
        <v>0</v>
      </c>
      <c r="I32" s="211">
        <f>'3.3.1'!I32/'3.3.1.a'!$I$79</f>
        <v>0</v>
      </c>
      <c r="J32" s="211">
        <f>'3.3.1'!J32/'3.3.1.a'!$J$79</f>
        <v>0</v>
      </c>
      <c r="K32" s="211">
        <f>'3.3.1'!K32/'3.3.1.a'!$K$79</f>
        <v>0</v>
      </c>
      <c r="L32" s="211">
        <f>'3.3.1'!L32/'3.3.1.a'!$L$79</f>
        <v>0</v>
      </c>
      <c r="M32" s="211">
        <f>'3.3.1'!M32/'3.3.1.a'!$M$79</f>
        <v>0</v>
      </c>
      <c r="N32" s="211">
        <f>'3.3.1'!N32/'3.3.1.a'!$N$79</f>
        <v>0</v>
      </c>
    </row>
    <row r="33" spans="1:14" ht="20" customHeight="1" x14ac:dyDescent="0.2">
      <c r="A33" s="35">
        <v>262</v>
      </c>
      <c r="B33" s="36" t="s">
        <v>315</v>
      </c>
      <c r="C33" s="143">
        <f>'3.3.1'!C33/'3.3.1.a'!$C$79</f>
        <v>3.0847516738101113E-4</v>
      </c>
      <c r="D33" s="143">
        <f>'3.3.1'!D33/'3.3.1.a'!$D$79</f>
        <v>2.5221856999503242E-4</v>
      </c>
      <c r="E33" s="143">
        <f>'3.3.1'!E33/'3.3.1.a'!$E$79</f>
        <v>2.7060373079059499E-4</v>
      </c>
      <c r="F33" s="143">
        <f>'3.3.1'!F33/'3.3.1.a'!$F$79</f>
        <v>3.528836528604163E-4</v>
      </c>
      <c r="G33" s="143">
        <f>'3.3.1'!G33/'3.3.1.a'!$G$79</f>
        <v>5.358060967481479E-4</v>
      </c>
      <c r="H33" s="143">
        <f>'3.3.1'!H33/'3.3.1.a'!$H$79</f>
        <v>4.5244121964372653E-4</v>
      </c>
      <c r="I33" s="143">
        <f>'3.3.1'!I33/'3.3.1.a'!$I$79</f>
        <v>7.3149015107185327E-4</v>
      </c>
      <c r="J33" s="143">
        <f>'3.3.1'!J33/'3.3.1.a'!$J$79</f>
        <v>5.453866954545952E-4</v>
      </c>
      <c r="K33" s="143">
        <f>'3.3.1'!K33/'3.3.1.a'!$K$79</f>
        <v>5.1822385643578563E-4</v>
      </c>
      <c r="L33" s="143">
        <f>'3.3.1'!L33/'3.3.1.a'!$L$79</f>
        <v>3.3116646191886436E-4</v>
      </c>
      <c r="M33" s="143">
        <f>'3.3.1'!M33/'3.3.1.a'!$M$79</f>
        <v>5.3316516170946141E-4</v>
      </c>
      <c r="N33" s="143">
        <f>'3.3.1'!N33/'3.3.1.a'!$N$79</f>
        <v>5.9050129065152444E-4</v>
      </c>
    </row>
    <row r="34" spans="1:14" ht="20" customHeight="1" x14ac:dyDescent="0.2">
      <c r="A34" s="104">
        <v>2621</v>
      </c>
      <c r="B34" s="104" t="s">
        <v>286</v>
      </c>
      <c r="C34" s="211">
        <f>'3.3.1'!C34/'3.3.1.a'!$C$79</f>
        <v>3.075474871275169E-4</v>
      </c>
      <c r="D34" s="211">
        <f>'3.3.1'!D34/'3.3.1.a'!$D$79</f>
        <v>2.4565613166126725E-4</v>
      </c>
      <c r="E34" s="211">
        <f>'3.3.1'!E34/'3.3.1.a'!$E$79</f>
        <v>2.6830677033566061E-4</v>
      </c>
      <c r="F34" s="211">
        <f>'3.3.1'!F34/'3.3.1.a'!$F$79</f>
        <v>3.4576750558882772E-4</v>
      </c>
      <c r="G34" s="211">
        <f>'3.3.1'!G34/'3.3.1.a'!$G$79</f>
        <v>5.3418691035227314E-4</v>
      </c>
      <c r="H34" s="211">
        <f>'3.3.1'!H34/'3.3.1.a'!$H$79</f>
        <v>4.5140766057967036E-4</v>
      </c>
      <c r="I34" s="211">
        <f>'3.3.1'!I34/'3.3.1.a'!$I$79</f>
        <v>7.2993947314433066E-4</v>
      </c>
      <c r="J34" s="211">
        <f>'3.3.1'!J34/'3.3.1.a'!$J$79</f>
        <v>5.4497170696249007E-4</v>
      </c>
      <c r="K34" s="211">
        <f>'3.3.1'!K34/'3.3.1.a'!$K$79</f>
        <v>5.0197746692278182E-4</v>
      </c>
      <c r="L34" s="211">
        <f>'3.3.1'!L34/'3.3.1.a'!$L$79</f>
        <v>3.3116646191886436E-4</v>
      </c>
      <c r="M34" s="211">
        <f>'3.3.1'!M34/'3.3.1.a'!$M$79</f>
        <v>5.3244194918846246E-4</v>
      </c>
      <c r="N34" s="211">
        <f>'3.3.1'!N34/'3.3.1.a'!$N$79</f>
        <v>5.8943740788191482E-4</v>
      </c>
    </row>
    <row r="35" spans="1:14" ht="20" customHeight="1" x14ac:dyDescent="0.2">
      <c r="A35" s="104">
        <v>2622</v>
      </c>
      <c r="B35" s="104" t="s">
        <v>287</v>
      </c>
      <c r="C35" s="211">
        <f>'3.3.1'!C35/'3.3.1.a'!$C$79</f>
        <v>9.2768025349428319E-7</v>
      </c>
      <c r="D35" s="211">
        <f>'3.3.1'!D35/'3.3.1.a'!$D$79</f>
        <v>6.5624383337651978E-6</v>
      </c>
      <c r="E35" s="211">
        <f>'3.3.1'!E35/'3.3.1.a'!$E$79</f>
        <v>2.29696045493441E-6</v>
      </c>
      <c r="F35" s="211">
        <f>'3.3.1'!F35/'3.3.1.a'!$F$79</f>
        <v>7.1161472715886104E-6</v>
      </c>
      <c r="G35" s="211">
        <f>'3.3.1'!G35/'3.3.1.a'!$G$79</f>
        <v>1.6191863958748239E-6</v>
      </c>
      <c r="H35" s="211">
        <f>'3.3.1'!H35/'3.3.1.a'!$H$79</f>
        <v>1.0335590640561448E-6</v>
      </c>
      <c r="I35" s="211">
        <f>'3.3.1'!I35/'3.3.1.a'!$I$79</f>
        <v>1.5506779275226944E-6</v>
      </c>
      <c r="J35" s="211">
        <f>'3.3.1'!J35/'3.3.1.a'!$J$79</f>
        <v>4.1498849210513073E-7</v>
      </c>
      <c r="K35" s="211">
        <f>'3.3.1'!K35/'3.3.1.a'!$K$79</f>
        <v>1.6246389513003808E-5</v>
      </c>
      <c r="L35" s="211">
        <f>'3.3.1'!L35/'3.3.1.a'!$L$79</f>
        <v>0</v>
      </c>
      <c r="M35" s="211">
        <f>'3.3.1'!M35/'3.3.1.a'!$M$79</f>
        <v>7.2321252099900697E-7</v>
      </c>
      <c r="N35" s="211">
        <f>'3.3.1'!N35/'3.3.1.a'!$N$79</f>
        <v>1.0638827696097351E-6</v>
      </c>
    </row>
    <row r="36" spans="1:14" ht="20" customHeight="1" x14ac:dyDescent="0.2">
      <c r="A36" s="35">
        <v>263</v>
      </c>
      <c r="B36" s="36" t="s">
        <v>310</v>
      </c>
      <c r="C36" s="143">
        <f>'3.3.1'!C36/'3.3.1.a'!$C$79</f>
        <v>6.15970642980933E-2</v>
      </c>
      <c r="D36" s="143">
        <f>'3.3.1'!D36/'3.3.1.a'!$D$79</f>
        <v>6.2860483147411661E-2</v>
      </c>
      <c r="E36" s="143">
        <f>'3.3.1'!E36/'3.3.1.a'!$E$79</f>
        <v>6.3489217531760747E-2</v>
      </c>
      <c r="F36" s="143">
        <f>'3.3.1'!F36/'3.3.1.a'!$F$79</f>
        <v>5.9486050054032333E-2</v>
      </c>
      <c r="G36" s="143">
        <f>'3.3.1'!G36/'3.3.1.a'!$G$79</f>
        <v>6.0715225600667742E-2</v>
      </c>
      <c r="H36" s="143">
        <f>'3.3.1'!H36/'3.3.1.a'!$H$79</f>
        <v>5.9790785449274075E-2</v>
      </c>
      <c r="I36" s="143">
        <f>'3.3.1'!I36/'3.3.1.a'!$I$79</f>
        <v>6.3953695375927322E-2</v>
      </c>
      <c r="J36" s="143">
        <f>'3.3.1'!J36/'3.3.1.a'!$J$79</f>
        <v>6.0679790744562631E-2</v>
      </c>
      <c r="K36" s="143">
        <f>'3.3.1'!K36/'3.3.1.a'!$K$79</f>
        <v>6.3382940576907368E-2</v>
      </c>
      <c r="L36" s="143">
        <f>'3.3.1'!L36/'3.3.1.a'!$L$79</f>
        <v>6.4864197537835469E-2</v>
      </c>
      <c r="M36" s="143">
        <f>'3.3.1'!M36/'3.3.1.a'!$M$79</f>
        <v>7.798850517563588E-2</v>
      </c>
      <c r="N36" s="143">
        <f>'3.3.1'!N36/'3.3.1.a'!$N$79</f>
        <v>6.8015451341159452E-2</v>
      </c>
    </row>
    <row r="37" spans="1:14" ht="20" customHeight="1" x14ac:dyDescent="0.2">
      <c r="A37" s="104">
        <v>2631</v>
      </c>
      <c r="B37" s="104" t="s">
        <v>286</v>
      </c>
      <c r="C37" s="211">
        <f>'3.3.1'!C37/'3.3.1.a'!$C$79</f>
        <v>5.7741619851819422E-2</v>
      </c>
      <c r="D37" s="211">
        <f>'3.3.1'!D37/'3.3.1.a'!$D$79</f>
        <v>5.9711587387928144E-2</v>
      </c>
      <c r="E37" s="211">
        <f>'3.3.1'!E37/'3.3.1.a'!$E$79</f>
        <v>5.9294065736005611E-2</v>
      </c>
      <c r="F37" s="211">
        <f>'3.3.1'!F37/'3.3.1.a'!$F$79</f>
        <v>5.6769810684827587E-2</v>
      </c>
      <c r="G37" s="211">
        <f>'3.3.1'!G37/'3.3.1.a'!$G$79</f>
        <v>5.7814252751354024E-2</v>
      </c>
      <c r="H37" s="211">
        <f>'3.3.1'!H37/'3.3.1.a'!$H$79</f>
        <v>5.7581644526114195E-2</v>
      </c>
      <c r="I37" s="211">
        <f>'3.3.1'!I37/'3.3.1.a'!$I$79</f>
        <v>6.1095903952447808E-2</v>
      </c>
      <c r="J37" s="211">
        <f>'3.3.1'!J37/'3.3.1.a'!$J$79</f>
        <v>5.8849117606225999E-2</v>
      </c>
      <c r="K37" s="211">
        <f>'3.3.1'!K37/'3.3.1.a'!$K$79</f>
        <v>6.1279616767243909E-2</v>
      </c>
      <c r="L37" s="211">
        <f>'3.3.1'!L37/'3.3.1.a'!$L$79</f>
        <v>6.3264082148388454E-2</v>
      </c>
      <c r="M37" s="211">
        <f>'3.3.1'!M37/'3.3.1.a'!$M$79</f>
        <v>7.5690840289447975E-2</v>
      </c>
      <c r="N37" s="211">
        <f>'3.3.1'!N37/'3.3.1.a'!$N$79</f>
        <v>6.6471183395155717E-2</v>
      </c>
    </row>
    <row r="38" spans="1:14" ht="20" customHeight="1" x14ac:dyDescent="0.2">
      <c r="A38" s="104">
        <v>2632</v>
      </c>
      <c r="B38" s="104" t="s">
        <v>287</v>
      </c>
      <c r="C38" s="211">
        <f>'3.3.1'!C38/'3.3.1.a'!$C$79</f>
        <v>3.8554444462738755E-3</v>
      </c>
      <c r="D38" s="211">
        <f>'3.3.1'!D38/'3.3.1.a'!$D$79</f>
        <v>3.1488957594835187E-3</v>
      </c>
      <c r="E38" s="211">
        <f>'3.3.1'!E38/'3.3.1.a'!$E$79</f>
        <v>4.1951517957551365E-3</v>
      </c>
      <c r="F38" s="211">
        <f>'3.3.1'!F38/'3.3.1.a'!$F$79</f>
        <v>2.7162393692047389E-3</v>
      </c>
      <c r="G38" s="211">
        <f>'3.3.1'!G38/'3.3.1.a'!$G$79</f>
        <v>2.9009728493137078E-3</v>
      </c>
      <c r="H38" s="211">
        <f>'3.3.1'!H38/'3.3.1.a'!$H$79</f>
        <v>2.2091409231598785E-3</v>
      </c>
      <c r="I38" s="211">
        <f>'3.3.1'!I38/'3.3.1.a'!$I$79</f>
        <v>2.8577914234795177E-3</v>
      </c>
      <c r="J38" s="211">
        <f>'3.3.1'!J38/'3.3.1.a'!$J$79</f>
        <v>1.8306731383366378E-3</v>
      </c>
      <c r="K38" s="211">
        <f>'3.3.1'!K38/'3.3.1.a'!$K$79</f>
        <v>2.1033238096634555E-3</v>
      </c>
      <c r="L38" s="211">
        <f>'3.3.1'!L38/'3.3.1.a'!$L$79</f>
        <v>1.6001153894470135E-3</v>
      </c>
      <c r="M38" s="211">
        <f>'3.3.1'!M38/'3.3.1.a'!$M$79</f>
        <v>2.2976648861878922E-3</v>
      </c>
      <c r="N38" s="211">
        <f>'3.3.1'!N38/'3.3.1.a'!$N$79</f>
        <v>1.54426794600374E-3</v>
      </c>
    </row>
    <row r="39" spans="1:14" ht="20" customHeight="1" x14ac:dyDescent="0.2">
      <c r="A39" s="32">
        <v>27</v>
      </c>
      <c r="B39" s="33" t="s">
        <v>578</v>
      </c>
      <c r="C39" s="207">
        <f>'3.3.1'!C39/'3.3.1.a'!$C$79</f>
        <v>0.10105261978643704</v>
      </c>
      <c r="D39" s="207">
        <f>'3.3.1'!D39/'3.3.1.a'!$D$79</f>
        <v>9.955096814598681E-2</v>
      </c>
      <c r="E39" s="207">
        <f>'3.3.1'!E39/'3.3.1.a'!$E$79</f>
        <v>0.10187256035974163</v>
      </c>
      <c r="F39" s="207">
        <f>'3.3.1'!F39/'3.3.1.a'!$F$79</f>
        <v>0.10350450911113322</v>
      </c>
      <c r="G39" s="207">
        <f>'3.3.1'!G39/'3.3.1.a'!$G$79</f>
        <v>0.10724866759118269</v>
      </c>
      <c r="H39" s="207">
        <f>'3.3.1'!H39/'3.3.1.a'!$H$79</f>
        <v>0.11131779995973289</v>
      </c>
      <c r="I39" s="207">
        <f>'3.3.1'!I39/'3.3.1.a'!$I$79</f>
        <v>0.12134249295277531</v>
      </c>
      <c r="J39" s="207">
        <f>'3.3.1'!J39/'3.3.1.a'!$J$79</f>
        <v>0.12577589163435393</v>
      </c>
      <c r="K39" s="207">
        <f>'3.3.1'!K39/'3.3.1.a'!$K$79</f>
        <v>0.12345427438543558</v>
      </c>
      <c r="L39" s="207">
        <f>'3.3.1'!L39/'3.3.1.a'!$L$79</f>
        <v>0.12480063327947456</v>
      </c>
      <c r="M39" s="207">
        <f>'3.3.1'!M39/'3.3.1.a'!$M$79</f>
        <v>0.17319585872126309</v>
      </c>
      <c r="N39" s="207">
        <f>'3.3.1'!N39/'3.3.1.a'!$N$79</f>
        <v>0.12420416903158447</v>
      </c>
    </row>
    <row r="40" spans="1:14" ht="20" customHeight="1" x14ac:dyDescent="0.2">
      <c r="A40" s="35">
        <v>271</v>
      </c>
      <c r="B40" s="36" t="s">
        <v>316</v>
      </c>
      <c r="C40" s="143">
        <f>'3.3.1'!C40/'3.3.1.a'!$C$79</f>
        <v>7.2878172932603388E-2</v>
      </c>
      <c r="D40" s="143">
        <f>'3.3.1'!D40/'3.3.1.a'!$D$79</f>
        <v>7.2098530711631206E-2</v>
      </c>
      <c r="E40" s="143">
        <f>'3.3.1'!E40/'3.3.1.a'!$E$79</f>
        <v>7.425971213326879E-2</v>
      </c>
      <c r="F40" s="143">
        <f>'3.3.1'!F40/'3.3.1.a'!$F$79</f>
        <v>7.5427590985792867E-2</v>
      </c>
      <c r="G40" s="143">
        <f>'3.3.1'!G40/'3.3.1.a'!$G$79</f>
        <v>7.8766519045114239E-2</v>
      </c>
      <c r="H40" s="143">
        <f>'3.3.1'!H40/'3.3.1.a'!$H$79</f>
        <v>8.2109536916479015E-2</v>
      </c>
      <c r="I40" s="143">
        <f>'3.3.1'!I40/'3.3.1.a'!$I$79</f>
        <v>9.1056556135896707E-2</v>
      </c>
      <c r="J40" s="143">
        <f>'3.3.1'!J40/'3.3.1.a'!$J$79</f>
        <v>9.4431578200744604E-2</v>
      </c>
      <c r="K40" s="143">
        <f>'3.3.1'!K40/'3.3.1.a'!$K$79</f>
        <v>9.2576804690766082E-2</v>
      </c>
      <c r="L40" s="143">
        <f>'3.3.1'!L40/'3.3.1.a'!$L$79</f>
        <v>9.3377938636361429E-2</v>
      </c>
      <c r="M40" s="143">
        <f>'3.3.1'!M40/'3.3.1.a'!$M$79</f>
        <v>9.930089944779974E-2</v>
      </c>
      <c r="N40" s="143">
        <f>'3.3.1'!N40/'3.3.1.a'!$N$79</f>
        <v>8.862813032224244E-2</v>
      </c>
    </row>
    <row r="41" spans="1:14" s="106" customFormat="1" ht="20" customHeight="1" x14ac:dyDescent="0.2">
      <c r="A41" s="60" t="s">
        <v>502</v>
      </c>
      <c r="B41" s="106" t="s">
        <v>503</v>
      </c>
      <c r="C41" s="145">
        <f>'3.3.1'!C41/'3.3.1.a'!$C$79</f>
        <v>5.8029640051858448E-2</v>
      </c>
      <c r="D41" s="145">
        <f>'3.3.1'!D41/'3.3.1.a'!$D$79</f>
        <v>5.7390326871056961E-2</v>
      </c>
      <c r="E41" s="145">
        <f>'3.3.1'!E41/'3.3.1.a'!$E$79</f>
        <v>5.9421990726610641E-2</v>
      </c>
      <c r="F41" s="145">
        <f>'3.3.1'!F41/'3.3.1.a'!$F$79</f>
        <v>6.0012914601450335E-2</v>
      </c>
      <c r="G41" s="145">
        <f>'3.3.1'!G41/'3.3.1.a'!$G$79</f>
        <v>6.231678265438393E-2</v>
      </c>
      <c r="H41" s="145">
        <f>'3.3.1'!H41/'3.3.1.a'!$H$79</f>
        <v>6.5667628326333799E-2</v>
      </c>
      <c r="I41" s="145">
        <f>'3.3.1'!I41/'3.3.1.a'!$I$79</f>
        <v>7.2098297099550707E-2</v>
      </c>
      <c r="J41" s="145">
        <f>'3.3.1'!J41/'3.3.1.a'!$J$79</f>
        <v>7.6841273782800118E-2</v>
      </c>
      <c r="K41" s="145">
        <f>'3.3.1'!K41/'3.3.1.a'!$K$79</f>
        <v>7.6014245844662459E-2</v>
      </c>
      <c r="L41" s="145">
        <f>'3.3.1'!L41/'3.3.1.a'!$L$79</f>
        <v>7.7510962402053768E-2</v>
      </c>
      <c r="M41" s="145">
        <f>'3.3.1'!M41/'3.3.1.a'!$M$79</f>
        <v>8.2033536880109656E-2</v>
      </c>
      <c r="N41" s="145">
        <f>'3.3.1'!N41/'3.3.1.a'!$N$79</f>
        <v>7.4807919576577661E-2</v>
      </c>
    </row>
    <row r="42" spans="1:14" s="106" customFormat="1" ht="20" customHeight="1" x14ac:dyDescent="0.2">
      <c r="A42" s="60" t="s">
        <v>504</v>
      </c>
      <c r="B42" s="106" t="s">
        <v>505</v>
      </c>
      <c r="C42" s="145">
        <f>'3.3.1'!C42/'3.3.1.a'!$C$79</f>
        <v>5.3314966367383988E-3</v>
      </c>
      <c r="D42" s="145">
        <f>'3.3.1'!D42/'3.3.1.a'!$D$79</f>
        <v>5.4369230454379891E-3</v>
      </c>
      <c r="E42" s="145">
        <f>'3.3.1'!E42/'3.3.1.a'!$E$79</f>
        <v>5.6728875813124649E-3</v>
      </c>
      <c r="F42" s="145">
        <f>'3.3.1'!F42/'3.3.1.a'!$F$79</f>
        <v>6.0398484653235726E-3</v>
      </c>
      <c r="G42" s="145">
        <f>'3.3.1'!G42/'3.3.1.a'!$G$79</f>
        <v>6.0887311729372088E-3</v>
      </c>
      <c r="H42" s="145">
        <f>'3.3.1'!H42/'3.3.1.a'!$H$79</f>
        <v>6.3596005800774782E-3</v>
      </c>
      <c r="I42" s="145">
        <f>'3.3.1'!I42/'3.3.1.a'!$I$79</f>
        <v>6.0082580573069403E-3</v>
      </c>
      <c r="J42" s="145">
        <f>'3.3.1'!J42/'3.3.1.a'!$J$79</f>
        <v>5.8523825891602498E-3</v>
      </c>
      <c r="K42" s="145">
        <f>'3.3.1'!K42/'3.3.1.a'!$K$79</f>
        <v>5.1826049623429913E-3</v>
      </c>
      <c r="L42" s="145">
        <f>'3.3.1'!L42/'3.3.1.a'!$L$79</f>
        <v>5.0639820636188479E-3</v>
      </c>
      <c r="M42" s="145">
        <f>'3.3.1'!M42/'3.3.1.a'!$M$79</f>
        <v>5.3552672395139542E-3</v>
      </c>
      <c r="N42" s="145">
        <f>'3.3.1'!N42/'3.3.1.a'!$N$79</f>
        <v>4.1173457476464635E-3</v>
      </c>
    </row>
    <row r="43" spans="1:14" s="106" customFormat="1" ht="20" customHeight="1" x14ac:dyDescent="0.2">
      <c r="A43" s="60" t="s">
        <v>506</v>
      </c>
      <c r="B43" s="106" t="s">
        <v>507</v>
      </c>
      <c r="C43" s="145">
        <f>'3.3.1'!C43/'3.3.1.a'!$C$79</f>
        <v>2.2538723776309257E-3</v>
      </c>
      <c r="D43" s="145">
        <f>'3.3.1'!D43/'3.3.1.a'!$D$79</f>
        <v>2.3716842496838714E-3</v>
      </c>
      <c r="E43" s="145">
        <f>'3.3.1'!E43/'3.3.1.a'!$E$79</f>
        <v>2.5476865881456194E-3</v>
      </c>
      <c r="F43" s="145">
        <f>'3.3.1'!F43/'3.3.1.a'!$F$79</f>
        <v>2.5269765990330517E-3</v>
      </c>
      <c r="G43" s="145">
        <f>'3.3.1'!G43/'3.3.1.a'!$G$79</f>
        <v>2.8869078080752688E-3</v>
      </c>
      <c r="H43" s="145">
        <f>'3.3.1'!H43/'3.3.1.a'!$H$79</f>
        <v>1.5312122253108723E-3</v>
      </c>
      <c r="I43" s="145">
        <f>'3.3.1'!I43/'3.3.1.a'!$I$79</f>
        <v>2.9264351822396268E-3</v>
      </c>
      <c r="J43" s="145">
        <f>'3.3.1'!J43/'3.3.1.a'!$J$79</f>
        <v>2.5155192321773441E-3</v>
      </c>
      <c r="K43" s="145">
        <f>'3.3.1'!K43/'3.3.1.a'!$K$79</f>
        <v>2.4609492012710767E-3</v>
      </c>
      <c r="L43" s="145">
        <f>'3.3.1'!L43/'3.3.1.a'!$L$79</f>
        <v>2.3811387206059821E-3</v>
      </c>
      <c r="M43" s="145">
        <f>'3.3.1'!M43/'3.3.1.a'!$M$79</f>
        <v>2.6219588307940353E-3</v>
      </c>
      <c r="N43" s="145">
        <f>'3.3.1'!N43/'3.3.1.a'!$N$79</f>
        <v>1.1703745828349362E-3</v>
      </c>
    </row>
    <row r="44" spans="1:14" s="106" customFormat="1" ht="20" customHeight="1" x14ac:dyDescent="0.2">
      <c r="A44" s="60" t="s">
        <v>508</v>
      </c>
      <c r="B44" s="106" t="s">
        <v>509</v>
      </c>
      <c r="C44" s="145">
        <f>'3.3.1'!C44/'3.3.1.a'!$C$79</f>
        <v>7.2631638663755924E-3</v>
      </c>
      <c r="D44" s="145">
        <f>'3.3.1'!D44/'3.3.1.a'!$D$79</f>
        <v>6.8995965454523855E-3</v>
      </c>
      <c r="E44" s="145">
        <f>'3.3.1'!E44/'3.3.1.a'!$E$79</f>
        <v>6.6171472372000767E-3</v>
      </c>
      <c r="F44" s="145">
        <f>'3.3.1'!F44/'3.3.1.a'!$F$79</f>
        <v>6.8478513199859183E-3</v>
      </c>
      <c r="G44" s="145">
        <f>'3.3.1'!G44/'3.3.1.a'!$G$79</f>
        <v>7.474097409717816E-3</v>
      </c>
      <c r="H44" s="145">
        <f>'3.3.1'!H44/'3.3.1.a'!$H$79</f>
        <v>8.5510957847568618E-3</v>
      </c>
      <c r="I44" s="145">
        <f>'3.3.1'!I44/'3.3.1.a'!$I$79</f>
        <v>1.0023565796799434E-2</v>
      </c>
      <c r="J44" s="145">
        <f>'3.3.1'!J44/'3.3.1.a'!$J$79</f>
        <v>9.222402596606883E-3</v>
      </c>
      <c r="K44" s="145">
        <f>'3.3.1'!K44/'3.3.1.a'!$K$79</f>
        <v>8.9190046824895435E-3</v>
      </c>
      <c r="L44" s="145">
        <f>'3.3.1'!L44/'3.3.1.a'!$L$79</f>
        <v>8.421855450082831E-3</v>
      </c>
      <c r="M44" s="145">
        <f>'3.3.1'!M44/'3.3.1.a'!$M$79</f>
        <v>9.2901364973820948E-3</v>
      </c>
      <c r="N44" s="145">
        <f>'3.3.1'!N44/'3.3.1.a'!$N$79</f>
        <v>8.5324904151833809E-3</v>
      </c>
    </row>
    <row r="45" spans="1:14" ht="20" customHeight="1" x14ac:dyDescent="0.2">
      <c r="A45" s="35">
        <v>272</v>
      </c>
      <c r="B45" s="36" t="s">
        <v>317</v>
      </c>
      <c r="C45" s="143">
        <f>'3.3.1'!C45/'3.3.1.a'!$C$79</f>
        <v>9.6843973236017782E-3</v>
      </c>
      <c r="D45" s="143">
        <f>'3.3.1'!D45/'3.3.1.a'!$D$79</f>
        <v>9.8732486797633301E-3</v>
      </c>
      <c r="E45" s="143">
        <f>'3.3.1'!E45/'3.3.1.a'!$E$79</f>
        <v>1.0945153404818967E-2</v>
      </c>
      <c r="F45" s="143">
        <f>'3.3.1'!F45/'3.3.1.a'!$F$79</f>
        <v>1.1710903676136648E-2</v>
      </c>
      <c r="G45" s="143">
        <f>'3.3.1'!G45/'3.3.1.a'!$G$79</f>
        <v>1.1928921195598408E-2</v>
      </c>
      <c r="H45" s="143">
        <f>'3.3.1'!H45/'3.3.1.a'!$H$79</f>
        <v>1.192517761082907E-2</v>
      </c>
      <c r="I45" s="143">
        <f>'3.3.1'!I45/'3.3.1.a'!$I$79</f>
        <v>1.2481088018142615E-2</v>
      </c>
      <c r="J45" s="143">
        <f>'3.3.1'!J45/'3.3.1.a'!$J$79</f>
        <v>1.2589981826445756E-2</v>
      </c>
      <c r="K45" s="143">
        <f>'3.3.1'!K45/'3.3.1.a'!$K$79</f>
        <v>1.2317557528332169E-2</v>
      </c>
      <c r="L45" s="143">
        <f>'3.3.1'!L45/'3.3.1.a'!$L$79</f>
        <v>1.2622751761871592E-2</v>
      </c>
      <c r="M45" s="143">
        <f>'3.3.1'!M45/'3.3.1.a'!$M$79</f>
        <v>5.4728404111475074E-2</v>
      </c>
      <c r="N45" s="143">
        <f>'3.3.1'!N45/'3.3.1.a'!$N$79</f>
        <v>1.864868054364692E-2</v>
      </c>
    </row>
    <row r="46" spans="1:14" s="106" customFormat="1" ht="20" customHeight="1" x14ac:dyDescent="0.2">
      <c r="A46" s="60" t="s">
        <v>510</v>
      </c>
      <c r="B46" s="106" t="s">
        <v>511</v>
      </c>
      <c r="C46" s="145">
        <f>'3.3.1'!C46/'3.3.1.a'!$C$79</f>
        <v>5.7215925928246793E-3</v>
      </c>
      <c r="D46" s="145">
        <f>'3.3.1'!D46/'3.3.1.a'!$D$79</f>
        <v>5.738640620110402E-3</v>
      </c>
      <c r="E46" s="145">
        <f>'3.3.1'!E46/'3.3.1.a'!$E$79</f>
        <v>6.297618646956442E-3</v>
      </c>
      <c r="F46" s="145">
        <f>'3.3.1'!F46/'3.3.1.a'!$F$79</f>
        <v>6.3255540188374305E-3</v>
      </c>
      <c r="G46" s="145">
        <f>'3.3.1'!G46/'3.3.1.a'!$G$79</f>
        <v>6.4910096889851847E-3</v>
      </c>
      <c r="H46" s="145">
        <f>'3.3.1'!H46/'3.3.1.a'!$H$79</f>
        <v>6.9704745423528214E-3</v>
      </c>
      <c r="I46" s="145">
        <f>'3.3.1'!I46/'3.3.1.a'!$I$79</f>
        <v>7.6509758618993938E-3</v>
      </c>
      <c r="J46" s="145">
        <f>'3.3.1'!J46/'3.3.1.a'!$J$79</f>
        <v>8.0661855094565048E-3</v>
      </c>
      <c r="K46" s="145">
        <f>'3.3.1'!K46/'3.3.1.a'!$K$79</f>
        <v>7.8777173170885631E-3</v>
      </c>
      <c r="L46" s="145">
        <f>'3.3.1'!L46/'3.3.1.a'!$L$79</f>
        <v>7.9163107487050903E-3</v>
      </c>
      <c r="M46" s="145">
        <f>'3.3.1'!M46/'3.3.1.a'!$M$79</f>
        <v>8.2549491206121359E-3</v>
      </c>
      <c r="N46" s="145">
        <f>'3.3.1'!N46/'3.3.1.a'!$N$79</f>
        <v>7.621163241322935E-3</v>
      </c>
    </row>
    <row r="47" spans="1:14" s="106" customFormat="1" ht="20" customHeight="1" x14ac:dyDescent="0.2">
      <c r="A47" s="60" t="s">
        <v>512</v>
      </c>
      <c r="B47" s="106" t="s">
        <v>513</v>
      </c>
      <c r="C47" s="145">
        <f>'3.3.1'!C47/'3.3.1.a'!$C$79</f>
        <v>5.8429014930335647E-5</v>
      </c>
      <c r="D47" s="145">
        <f>'3.3.1'!D47/'3.3.1.a'!$D$79</f>
        <v>5.7391278407597886E-5</v>
      </c>
      <c r="E47" s="145">
        <f>'3.3.1'!E47/'3.3.1.a'!$E$79</f>
        <v>5.297083104661499E-5</v>
      </c>
      <c r="F47" s="145">
        <f>'3.3.1'!F47/'3.3.1.a'!$F$79</f>
        <v>1.1195885218542436E-4</v>
      </c>
      <c r="G47" s="145">
        <f>'3.3.1'!G47/'3.3.1.a'!$G$79</f>
        <v>1.1014134087956763E-4</v>
      </c>
      <c r="H47" s="145">
        <f>'3.3.1'!H47/'3.3.1.a'!$H$79</f>
        <v>1.2286146099919828E-4</v>
      </c>
      <c r="I47" s="145">
        <f>'3.3.1'!I47/'3.3.1.a'!$I$79</f>
        <v>1.1888098453454659E-4</v>
      </c>
      <c r="J47" s="145">
        <f>'3.3.1'!J47/'3.3.1.a'!$J$79</f>
        <v>1.1132034014989664E-4</v>
      </c>
      <c r="K47" s="145">
        <f>'3.3.1'!K47/'3.3.1.a'!$K$79</f>
        <v>1.0026760096919808E-4</v>
      </c>
      <c r="L47" s="145">
        <f>'3.3.1'!L47/'3.3.1.a'!$L$79</f>
        <v>1.1067864630901794E-4</v>
      </c>
      <c r="M47" s="145">
        <f>'3.3.1'!M47/'3.3.1.a'!$M$79</f>
        <v>9.6283606644156133E-5</v>
      </c>
      <c r="N47" s="145">
        <f>'3.3.1'!N47/'3.3.1.a'!$N$79</f>
        <v>8.3469570268529593E-5</v>
      </c>
    </row>
    <row r="48" spans="1:14" s="106" customFormat="1" ht="20" customHeight="1" x14ac:dyDescent="0.2">
      <c r="A48" s="60" t="s">
        <v>514</v>
      </c>
      <c r="B48" s="106" t="s">
        <v>515</v>
      </c>
      <c r="C48" s="145">
        <f>'3.3.1'!C48/'3.3.1.a'!$C$79</f>
        <v>3.9043757158467632E-3</v>
      </c>
      <c r="D48" s="145">
        <f>'3.3.1'!D48/'3.3.1.a'!$D$79</f>
        <v>4.0772167812453295E-3</v>
      </c>
      <c r="E48" s="145">
        <f>'3.3.1'!E48/'3.3.1.a'!$E$79</f>
        <v>4.5945639268159108E-3</v>
      </c>
      <c r="F48" s="145">
        <f>'3.3.1'!F48/'3.3.1.a'!$F$79</f>
        <v>5.2733908051137944E-3</v>
      </c>
      <c r="G48" s="145">
        <f>'3.3.1'!G48/'3.3.1.a'!$G$79</f>
        <v>5.327770165733655E-3</v>
      </c>
      <c r="H48" s="145">
        <f>'3.3.1'!H48/'3.3.1.a'!$H$79</f>
        <v>4.8318416074770495E-3</v>
      </c>
      <c r="I48" s="145">
        <f>'3.3.1'!I48/'3.3.1.a'!$I$79</f>
        <v>4.7112311717086748E-3</v>
      </c>
      <c r="J48" s="145">
        <f>'3.3.1'!J48/'3.3.1.a'!$J$79</f>
        <v>4.4124759768393541E-3</v>
      </c>
      <c r="K48" s="145">
        <f>'3.3.1'!K48/'3.3.1.a'!$K$79</f>
        <v>4.3395726102744081E-3</v>
      </c>
      <c r="L48" s="145">
        <f>'3.3.1'!L48/'3.3.1.a'!$L$79</f>
        <v>4.5957623668574825E-3</v>
      </c>
      <c r="M48" s="145">
        <f>'3.3.1'!M48/'3.3.1.a'!$M$79</f>
        <v>4.637717138421879E-2</v>
      </c>
      <c r="N48" s="145">
        <f>'3.3.1'!N48/'3.3.1.a'!$N$79</f>
        <v>1.0944047732055456E-2</v>
      </c>
    </row>
    <row r="49" spans="1:14" ht="20" customHeight="1" x14ac:dyDescent="0.2">
      <c r="A49" s="35">
        <v>273</v>
      </c>
      <c r="B49" s="36" t="s">
        <v>516</v>
      </c>
      <c r="C49" s="143">
        <f>'3.3.1'!C49/'3.3.1.a'!$C$79</f>
        <v>1.8490049530231888E-2</v>
      </c>
      <c r="D49" s="143">
        <f>'3.3.1'!D49/'3.3.1.a'!$D$79</f>
        <v>1.7579188754592266E-2</v>
      </c>
      <c r="E49" s="143">
        <f>'3.3.1'!E49/'3.3.1.a'!$E$79</f>
        <v>1.6667694821653863E-2</v>
      </c>
      <c r="F49" s="143">
        <f>'3.3.1'!F49/'3.3.1.a'!$F$79</f>
        <v>1.6366014449203704E-2</v>
      </c>
      <c r="G49" s="143">
        <f>'3.3.1'!G49/'3.3.1.a'!$G$79</f>
        <v>1.6553227350470056E-2</v>
      </c>
      <c r="H49" s="143">
        <f>'3.3.1'!H49/'3.3.1.a'!$H$79</f>
        <v>1.7283085432424801E-2</v>
      </c>
      <c r="I49" s="143">
        <f>'3.3.1'!I49/'3.3.1.a'!$I$79</f>
        <v>1.7804848798736003E-2</v>
      </c>
      <c r="J49" s="143">
        <f>'3.3.1'!J49/'3.3.1.a'!$J$79</f>
        <v>1.8754331607163572E-2</v>
      </c>
      <c r="K49" s="143">
        <f>'3.3.1'!K49/'3.3.1.a'!$K$79</f>
        <v>1.855991216633731E-2</v>
      </c>
      <c r="L49" s="143">
        <f>'3.3.1'!L49/'3.3.1.a'!$L$79</f>
        <v>1.8799942881241517E-2</v>
      </c>
      <c r="M49" s="143">
        <f>'3.3.1'!M49/'3.3.1.a'!$M$79</f>
        <v>1.9166555161988265E-2</v>
      </c>
      <c r="N49" s="143">
        <f>'3.3.1'!N49/'3.3.1.a'!$N$79</f>
        <v>1.6927358165695103E-2</v>
      </c>
    </row>
    <row r="50" spans="1:14" s="106" customFormat="1" ht="20" customHeight="1" x14ac:dyDescent="0.2">
      <c r="A50" s="60" t="s">
        <v>517</v>
      </c>
      <c r="B50" s="106" t="s">
        <v>792</v>
      </c>
      <c r="C50" s="145">
        <f>'3.3.1'!C50/'3.3.1.a'!$C$79</f>
        <v>1.1793860163498459E-2</v>
      </c>
      <c r="D50" s="145">
        <f>'3.3.1'!D50/'3.3.1.a'!$D$79</f>
        <v>1.130985725911495E-2</v>
      </c>
      <c r="E50" s="145">
        <f>'3.3.1'!E50/'3.3.1.a'!$E$79</f>
        <v>1.0903295897645987E-2</v>
      </c>
      <c r="F50" s="145">
        <f>'3.3.1'!F50/'3.3.1.a'!$F$79</f>
        <v>1.0625444798801264E-2</v>
      </c>
      <c r="G50" s="145">
        <f>'3.3.1'!G50/'3.3.1.a'!$G$79</f>
        <v>1.0608463365363932E-2</v>
      </c>
      <c r="H50" s="145">
        <f>'3.3.1'!H50/'3.3.1.a'!$H$79</f>
        <v>1.1013140118241359E-2</v>
      </c>
      <c r="I50" s="145">
        <f>'3.3.1'!I50/'3.3.1.a'!$I$79</f>
        <v>1.1445404440432851E-2</v>
      </c>
      <c r="J50" s="145">
        <f>'3.3.1'!J50/'3.3.1.a'!$J$79</f>
        <v>1.2038092723637891E-2</v>
      </c>
      <c r="K50" s="145">
        <f>'3.3.1'!K50/'3.3.1.a'!$K$79</f>
        <v>1.1733018955302297E-2</v>
      </c>
      <c r="L50" s="145">
        <f>'3.3.1'!L50/'3.3.1.a'!$L$79</f>
        <v>1.1871164273811087E-2</v>
      </c>
      <c r="M50" s="145">
        <f>'3.3.1'!M50/'3.3.1.a'!$M$79</f>
        <v>1.2061012749981084E-2</v>
      </c>
      <c r="N50" s="145">
        <f>'3.3.1'!N50/'3.3.1.a'!$N$79</f>
        <v>1.0494782545268212E-2</v>
      </c>
    </row>
    <row r="51" spans="1:14" s="106" customFormat="1" ht="20" customHeight="1" x14ac:dyDescent="0.2">
      <c r="A51" s="60" t="s">
        <v>518</v>
      </c>
      <c r="B51" s="106" t="s">
        <v>790</v>
      </c>
      <c r="C51" s="145">
        <f>'3.3.1'!C51/'3.3.1.a'!$C$79</f>
        <v>6.5956404006179354E-3</v>
      </c>
      <c r="D51" s="145">
        <f>'3.3.1'!D51/'3.3.1.a'!$D$79</f>
        <v>6.1703389391122628E-3</v>
      </c>
      <c r="E51" s="145">
        <f>'3.3.1'!E51/'3.3.1.a'!$E$79</f>
        <v>5.668069491945601E-3</v>
      </c>
      <c r="F51" s="145">
        <f>'3.3.1'!F51/'3.3.1.a'!$F$79</f>
        <v>5.6434478424077193E-3</v>
      </c>
      <c r="G51" s="145">
        <f>'3.3.1'!G51/'3.3.1.a'!$G$79</f>
        <v>5.7941143422536919E-3</v>
      </c>
      <c r="H51" s="145">
        <f>'3.3.1'!H51/'3.3.1.a'!$H$79</f>
        <v>6.1480907786534101E-3</v>
      </c>
      <c r="I51" s="145">
        <f>'3.3.1'!I51/'3.3.1.a'!$I$79</f>
        <v>6.1624027049964536E-3</v>
      </c>
      <c r="J51" s="145">
        <f>'3.3.1'!J51/'3.3.1.a'!$J$79</f>
        <v>6.5069244592398023E-3</v>
      </c>
      <c r="K51" s="145">
        <f>'3.3.1'!K51/'3.3.1.a'!$K$79</f>
        <v>6.630291119554846E-3</v>
      </c>
      <c r="L51" s="145">
        <f>'3.3.1'!L51/'3.3.1.a'!$L$79</f>
        <v>6.7511362615238516E-3</v>
      </c>
      <c r="M51" s="145">
        <f>'3.3.1'!M51/'3.3.1.a'!$M$79</f>
        <v>6.9134113437382622E-3</v>
      </c>
      <c r="N51" s="145">
        <f>'3.3.1'!N51/'3.3.1.a'!$N$79</f>
        <v>6.257492342365739E-3</v>
      </c>
    </row>
    <row r="52" spans="1:14" s="106" customFormat="1" ht="20" customHeight="1" x14ac:dyDescent="0.2">
      <c r="A52" s="60" t="s">
        <v>793</v>
      </c>
      <c r="B52" s="106" t="s">
        <v>791</v>
      </c>
      <c r="C52" s="145">
        <f>'3.3.1'!C52/'3.3.1.a'!$C$79</f>
        <v>1.0054896611549555E-4</v>
      </c>
      <c r="D52" s="145">
        <f>'3.3.1'!D52/'3.3.1.a'!$D$79</f>
        <v>9.8992556365052218E-5</v>
      </c>
      <c r="E52" s="145">
        <f>'3.3.1'!E52/'3.3.1.a'!$E$79</f>
        <v>9.6329432062277251E-5</v>
      </c>
      <c r="F52" s="145">
        <f>'3.3.1'!F52/'3.3.1.a'!$F$79</f>
        <v>9.7121807994719791E-5</v>
      </c>
      <c r="G52" s="145">
        <f>'3.3.1'!G52/'3.3.1.a'!$G$79</f>
        <v>1.5064964285243365E-4</v>
      </c>
      <c r="H52" s="145">
        <f>'3.3.1'!H52/'3.3.1.a'!$H$79</f>
        <v>1.2185453553003133E-4</v>
      </c>
      <c r="I52" s="145">
        <f>'3.3.1'!I52/'3.3.1.a'!$I$79</f>
        <v>1.970416533067021E-4</v>
      </c>
      <c r="J52" s="145">
        <f>'3.3.1'!J52/'3.3.1.a'!$J$79</f>
        <v>2.0931442428588141E-4</v>
      </c>
      <c r="K52" s="145">
        <f>'3.3.1'!K52/'3.3.1.a'!$K$79</f>
        <v>1.9660209148016867E-4</v>
      </c>
      <c r="L52" s="145">
        <f>'3.3.1'!L52/'3.3.1.a'!$L$79</f>
        <v>1.7764234590657548E-4</v>
      </c>
      <c r="M52" s="145">
        <f>'3.3.1'!M52/'3.3.1.a'!$M$79</f>
        <v>1.9213106826891852E-4</v>
      </c>
      <c r="N52" s="145">
        <f>'3.3.1'!N52/'3.3.1.a'!$N$79</f>
        <v>1.7508327806115337E-4</v>
      </c>
    </row>
    <row r="53" spans="1:14" ht="20" customHeight="1" x14ac:dyDescent="0.2">
      <c r="A53" s="32">
        <v>28</v>
      </c>
      <c r="B53" s="33" t="s">
        <v>396</v>
      </c>
      <c r="C53" s="207">
        <f>'3.3.1'!C53/'3.3.1.a'!$C$79</f>
        <v>2.7089071217513885E-3</v>
      </c>
      <c r="D53" s="207">
        <f>'3.3.1'!D53/'3.3.1.a'!$D$79</f>
        <v>4.5630772294537889E-3</v>
      </c>
      <c r="E53" s="207">
        <f>'3.3.1'!E53/'3.3.1.a'!$E$79</f>
        <v>5.3557891156252382E-3</v>
      </c>
      <c r="F53" s="207">
        <f>'3.3.1'!F53/'3.3.1.a'!$F$79</f>
        <v>5.9700592219180896E-3</v>
      </c>
      <c r="G53" s="207">
        <f>'3.3.1'!G53/'3.3.1.a'!$G$79</f>
        <v>6.491728931259837E-3</v>
      </c>
      <c r="H53" s="207">
        <f>'3.3.1'!H53/'3.3.1.a'!$H$79</f>
        <v>5.4873696259371196E-3</v>
      </c>
      <c r="I53" s="207">
        <f>'3.3.1'!I53/'3.3.1.a'!$I$79</f>
        <v>5.3400340424194703E-3</v>
      </c>
      <c r="J53" s="207">
        <f>'3.3.1'!J53/'3.3.1.a'!$J$79</f>
        <v>3.9725694894668121E-3</v>
      </c>
      <c r="K53" s="207">
        <f>'3.3.1'!K53/'3.3.1.a'!$K$79</f>
        <v>4.676531963736995E-3</v>
      </c>
      <c r="L53" s="207">
        <f>'3.3.1'!L53/'3.3.1.a'!$L$79</f>
        <v>9.2424748538749227E-3</v>
      </c>
      <c r="M53" s="207">
        <f>'3.3.1'!M53/'3.3.1.a'!$M$79</f>
        <v>4.570021619049772E-3</v>
      </c>
      <c r="N53" s="207">
        <f>'3.3.1'!N53/'3.3.1.a'!$N$79</f>
        <v>6.1544360017675879E-3</v>
      </c>
    </row>
    <row r="54" spans="1:14" ht="20" customHeight="1" x14ac:dyDescent="0.2">
      <c r="A54" s="35">
        <v>281</v>
      </c>
      <c r="B54" s="36" t="s">
        <v>519</v>
      </c>
      <c r="C54" s="143">
        <f>'3.3.1'!C54/'3.3.1.a'!$C$79</f>
        <v>0</v>
      </c>
      <c r="D54" s="143">
        <f>'3.3.1'!D54/'3.3.1.a'!$D$79</f>
        <v>0</v>
      </c>
      <c r="E54" s="143">
        <f>'3.3.1'!E54/'3.3.1.a'!$E$79</f>
        <v>0</v>
      </c>
      <c r="F54" s="143">
        <f>'3.3.1'!F54/'3.3.1.a'!$F$79</f>
        <v>0</v>
      </c>
      <c r="G54" s="143">
        <f>'3.3.1'!G54/'3.3.1.a'!$G$79</f>
        <v>0</v>
      </c>
      <c r="H54" s="143">
        <f>'3.3.1'!H54/'3.3.1.a'!$H$79</f>
        <v>0</v>
      </c>
      <c r="I54" s="143">
        <f>'3.3.1'!I54/'3.3.1.a'!$I$79</f>
        <v>0</v>
      </c>
      <c r="J54" s="143">
        <f>'3.3.1'!J54/'3.3.1.a'!$J$79</f>
        <v>0</v>
      </c>
      <c r="K54" s="143">
        <f>'3.3.1'!K54/'3.3.1.a'!$K$79</f>
        <v>0</v>
      </c>
      <c r="L54" s="143">
        <f>'3.3.1'!L54/'3.3.1.a'!$L$79</f>
        <v>0</v>
      </c>
      <c r="M54" s="143">
        <f>'3.3.1'!M54/'3.3.1.a'!$M$79</f>
        <v>0</v>
      </c>
      <c r="N54" s="143">
        <f>'3.3.1'!N54/'3.3.1.a'!$N$79</f>
        <v>0</v>
      </c>
    </row>
    <row r="55" spans="1:14" ht="20" customHeight="1" x14ac:dyDescent="0.2">
      <c r="A55" s="35">
        <v>282</v>
      </c>
      <c r="B55" s="36" t="s">
        <v>520</v>
      </c>
      <c r="C55" s="143">
        <f>'3.3.1'!C55/'3.3.1.a'!$C$79</f>
        <v>2.7089071217513885E-3</v>
      </c>
      <c r="D55" s="143">
        <f>'3.3.1'!D55/'3.3.1.a'!$D$79</f>
        <v>4.5630772294537889E-3</v>
      </c>
      <c r="E55" s="143">
        <f>'3.3.1'!E55/'3.3.1.a'!$E$79</f>
        <v>5.3557891156252382E-3</v>
      </c>
      <c r="F55" s="143">
        <f>'3.3.1'!F55/'3.3.1.a'!$F$79</f>
        <v>5.9700592219180896E-3</v>
      </c>
      <c r="G55" s="143">
        <f>'3.3.1'!G55/'3.3.1.a'!$G$79</f>
        <v>6.491728931259837E-3</v>
      </c>
      <c r="H55" s="143">
        <f>'3.3.1'!H55/'3.3.1.a'!$H$79</f>
        <v>5.4873696259371196E-3</v>
      </c>
      <c r="I55" s="143">
        <f>'3.3.1'!I55/'3.3.1.a'!$I$79</f>
        <v>5.3400340424194703E-3</v>
      </c>
      <c r="J55" s="143">
        <f>'3.3.1'!J55/'3.3.1.a'!$J$79</f>
        <v>3.9725694894668121E-3</v>
      </c>
      <c r="K55" s="143">
        <f>'3.3.1'!K55/'3.3.1.a'!$K$79</f>
        <v>4.676531963736995E-3</v>
      </c>
      <c r="L55" s="143">
        <f>'3.3.1'!L55/'3.3.1.a'!$L$79</f>
        <v>9.2424748538749227E-3</v>
      </c>
      <c r="M55" s="143">
        <f>'3.3.1'!M55/'3.3.1.a'!$M$79</f>
        <v>4.570021619049772E-3</v>
      </c>
      <c r="N55" s="143">
        <f>'3.3.1'!N55/'3.3.1.a'!$N$79</f>
        <v>6.1544360017675879E-3</v>
      </c>
    </row>
    <row r="56" spans="1:14" ht="20" customHeight="1" x14ac:dyDescent="0.2">
      <c r="A56" s="104">
        <v>2821</v>
      </c>
      <c r="B56" s="104" t="s">
        <v>286</v>
      </c>
      <c r="C56" s="144">
        <f>'3.3.1'!C56/'3.3.1.a'!$C$79</f>
        <v>2.2834910649420833E-3</v>
      </c>
      <c r="D56" s="144">
        <f>'3.3.1'!D56/'3.3.1.a'!$D$79</f>
        <v>2.2714026309433228E-3</v>
      </c>
      <c r="E56" s="144">
        <f>'3.3.1'!E56/'3.3.1.a'!$E$79</f>
        <v>2.6456746034082277E-3</v>
      </c>
      <c r="F56" s="144">
        <f>'3.3.1'!F56/'3.3.1.a'!$F$79</f>
        <v>2.9502211062937922E-3</v>
      </c>
      <c r="G56" s="144">
        <f>'3.3.1'!G56/'3.3.1.a'!$G$79</f>
        <v>2.8317353509133922E-3</v>
      </c>
      <c r="H56" s="144">
        <f>'3.3.1'!H56/'3.3.1.a'!$H$79</f>
        <v>3.385572813043559E-3</v>
      </c>
      <c r="I56" s="144">
        <f>'3.3.1'!I56/'3.3.1.a'!$I$79</f>
        <v>3.6597673256728632E-3</v>
      </c>
      <c r="J56" s="144">
        <f>'3.3.1'!J56/'3.3.1.a'!$J$79</f>
        <v>3.050114542602499E-3</v>
      </c>
      <c r="K56" s="144">
        <f>'3.3.1'!K56/'3.3.1.a'!$K$79</f>
        <v>3.7978644123714809E-3</v>
      </c>
      <c r="L56" s="144">
        <f>'3.3.1'!L56/'3.3.1.a'!$L$79</f>
        <v>8.0388244586504145E-3</v>
      </c>
      <c r="M56" s="144">
        <f>'3.3.1'!M56/'3.3.1.a'!$M$79</f>
        <v>3.8892178053981093E-3</v>
      </c>
      <c r="N56" s="144">
        <f>'3.3.1'!N56/'3.3.1.a'!$N$79</f>
        <v>5.6737197673064881E-3</v>
      </c>
    </row>
    <row r="57" spans="1:14" ht="20" customHeight="1" x14ac:dyDescent="0.2">
      <c r="A57" s="104">
        <v>2822</v>
      </c>
      <c r="B57" s="104" t="s">
        <v>287</v>
      </c>
      <c r="C57" s="144">
        <f>'3.3.1'!C57/'3.3.1.a'!$C$79</f>
        <v>4.2541605680930517E-4</v>
      </c>
      <c r="D57" s="144">
        <f>'3.3.1'!D57/'3.3.1.a'!$D$79</f>
        <v>2.2916745985104669E-3</v>
      </c>
      <c r="E57" s="144">
        <f>'3.3.1'!E57/'3.3.1.a'!$E$79</f>
        <v>2.7101145122170101E-3</v>
      </c>
      <c r="F57" s="144">
        <f>'3.3.1'!F57/'3.3.1.a'!$F$79</f>
        <v>3.019838115624297E-3</v>
      </c>
      <c r="G57" s="144">
        <f>'3.3.1'!G57/'3.3.1.a'!$G$79</f>
        <v>3.6599935803464431E-3</v>
      </c>
      <c r="H57" s="144">
        <f>'3.3.1'!H57/'3.3.1.a'!$H$79</f>
        <v>2.1017968128935601E-3</v>
      </c>
      <c r="I57" s="144">
        <f>'3.3.1'!I57/'3.3.1.a'!$I$79</f>
        <v>1.6802667167466075E-3</v>
      </c>
      <c r="J57" s="144">
        <f>'3.3.1'!J57/'3.3.1.a'!$J$79</f>
        <v>9.2245494686431326E-4</v>
      </c>
      <c r="K57" s="144">
        <f>'3.3.1'!K57/'3.3.1.a'!$K$79</f>
        <v>8.7866755136551322E-4</v>
      </c>
      <c r="L57" s="144">
        <f>'3.3.1'!L57/'3.3.1.a'!$L$79</f>
        <v>1.2036503952245067E-3</v>
      </c>
      <c r="M57" s="144">
        <f>'3.3.1'!M57/'3.3.1.a'!$M$79</f>
        <v>6.8080381365166244E-4</v>
      </c>
      <c r="N57" s="144">
        <f>'3.3.1'!N57/'3.3.1.a'!$N$79</f>
        <v>4.8071623446110034E-4</v>
      </c>
    </row>
    <row r="58" spans="1:14" s="106" customFormat="1" ht="20" customHeight="1" x14ac:dyDescent="0.2">
      <c r="A58" s="60" t="s">
        <v>521</v>
      </c>
      <c r="B58" s="106" t="s">
        <v>522</v>
      </c>
      <c r="C58" s="145">
        <f>'3.3.1'!C58/'3.3.1.a'!$C$79</f>
        <v>2.6751583132840793E-4</v>
      </c>
      <c r="D58" s="145">
        <f>'3.3.1'!D58/'3.3.1.a'!$D$79</f>
        <v>2.1654971804312331E-3</v>
      </c>
      <c r="E58" s="145">
        <f>'3.3.1'!E58/'3.3.1.a'!$E$79</f>
        <v>2.5390344315355286E-3</v>
      </c>
      <c r="F58" s="145">
        <f>'3.3.1'!F58/'3.3.1.a'!$F$79</f>
        <v>2.6507611481109213E-3</v>
      </c>
      <c r="G58" s="145">
        <f>'3.3.1'!G58/'3.3.1.a'!$G$79</f>
        <v>3.33309154040879E-3</v>
      </c>
      <c r="H58" s="145">
        <f>'3.3.1'!H58/'3.3.1.a'!$H$79</f>
        <v>1.6479541805604497E-3</v>
      </c>
      <c r="I58" s="145">
        <f>'3.3.1'!I58/'3.3.1.a'!$I$79</f>
        <v>1.268011523257357E-3</v>
      </c>
      <c r="J58" s="145">
        <f>'3.3.1'!J58/'3.3.1.a'!$J$79</f>
        <v>5.4811992653533718E-4</v>
      </c>
      <c r="K58" s="145">
        <f>'3.3.1'!K58/'3.3.1.a'!$K$79</f>
        <v>6.5041769519488541E-4</v>
      </c>
      <c r="L58" s="145">
        <f>'3.3.1'!L58/'3.3.1.a'!$L$79</f>
        <v>6.4147152679658824E-4</v>
      </c>
      <c r="M58" s="145">
        <f>'3.3.1'!M58/'3.3.1.a'!$M$79</f>
        <v>3.4549974413249741E-4</v>
      </c>
      <c r="N58" s="145">
        <f>'3.3.1'!N58/'3.3.1.a'!$N$79</f>
        <v>1.5988933523628692E-4</v>
      </c>
    </row>
    <row r="59" spans="1:14" s="106" customFormat="1" ht="20" customHeight="1" x14ac:dyDescent="0.2">
      <c r="A59" s="60" t="s">
        <v>523</v>
      </c>
      <c r="B59" s="106" t="s">
        <v>524</v>
      </c>
      <c r="C59" s="145">
        <f>'3.3.1'!C59/'3.3.1.a'!$C$79</f>
        <v>3.0151257870595699E-6</v>
      </c>
      <c r="D59" s="145">
        <f>'3.3.1'!D59/'3.3.1.a'!$D$79</f>
        <v>4.9867637167945274E-6</v>
      </c>
      <c r="E59" s="145">
        <f>'3.3.1'!E59/'3.3.1.a'!$E$79</f>
        <v>9.0920858925411437E-6</v>
      </c>
      <c r="F59" s="145">
        <f>'3.3.1'!F59/'3.3.1.a'!$F$79</f>
        <v>1.2149029164818366E-5</v>
      </c>
      <c r="G59" s="145">
        <f>'3.3.1'!G59/'3.3.1.a'!$G$79</f>
        <v>7.8789808699572579E-5</v>
      </c>
      <c r="H59" s="145">
        <f>'3.3.1'!H59/'3.3.1.a'!$H$79</f>
        <v>1.0238704599723825E-4</v>
      </c>
      <c r="I59" s="145">
        <f>'3.3.1'!I59/'3.3.1.a'!$I$79</f>
        <v>1.4690111997929859E-4</v>
      </c>
      <c r="J59" s="145">
        <f>'3.3.1'!J59/'3.3.1.a'!$J$79</f>
        <v>1.099473178930556E-4</v>
      </c>
      <c r="K59" s="145">
        <f>'3.3.1'!K59/'3.3.1.a'!$K$79</f>
        <v>5.3344457350130033E-5</v>
      </c>
      <c r="L59" s="145">
        <f>'3.3.1'!L59/'3.3.1.a'!$L$79</f>
        <v>6.1003505598378545E-5</v>
      </c>
      <c r="M59" s="145">
        <f>'3.3.1'!M59/'3.3.1.a'!$M$79</f>
        <v>1.6953018782082364E-5</v>
      </c>
      <c r="N59" s="145">
        <f>'3.3.1'!N59/'3.3.1.a'!$N$79</f>
        <v>7.2601390315301935E-6</v>
      </c>
    </row>
    <row r="60" spans="1:14" s="106" customFormat="1" ht="20" customHeight="1" x14ac:dyDescent="0.2">
      <c r="A60" s="60" t="s">
        <v>525</v>
      </c>
      <c r="B60" s="106" t="s">
        <v>526</v>
      </c>
      <c r="C60" s="145">
        <f>'3.3.1'!C60/'3.3.1.a'!$C$79</f>
        <v>1.5488509969383769E-4</v>
      </c>
      <c r="D60" s="145">
        <f>'3.3.1'!D60/'3.3.1.a'!$D$79</f>
        <v>1.2119065436243911E-4</v>
      </c>
      <c r="E60" s="145">
        <f>'3.3.1'!E60/'3.3.1.a'!$E$79</f>
        <v>1.6198799478894064E-4</v>
      </c>
      <c r="F60" s="145">
        <f>'3.3.1'!F60/'3.3.1.a'!$F$79</f>
        <v>3.5692793834855792E-4</v>
      </c>
      <c r="G60" s="145">
        <f>'3.3.1'!G60/'3.3.1.a'!$G$79</f>
        <v>2.4811223123808064E-4</v>
      </c>
      <c r="H60" s="145">
        <f>'3.3.1'!H60/'3.3.1.a'!$H$79</f>
        <v>3.5145558633587214E-4</v>
      </c>
      <c r="I60" s="145">
        <f>'3.3.1'!I60/'3.3.1.a'!$I$79</f>
        <v>2.6535407350995196E-4</v>
      </c>
      <c r="J60" s="145">
        <f>'3.3.1'!J60/'3.3.1.a'!$J$79</f>
        <v>2.643877024359204E-4</v>
      </c>
      <c r="K60" s="145">
        <f>'3.3.1'!K60/'3.3.1.a'!$K$79</f>
        <v>1.7490539882049772E-4</v>
      </c>
      <c r="L60" s="145">
        <f>'3.3.1'!L60/'3.3.1.a'!$L$79</f>
        <v>5.0117536282953971E-4</v>
      </c>
      <c r="M60" s="145">
        <f>'3.3.1'!M60/'3.3.1.a'!$M$79</f>
        <v>3.1835105073708275E-4</v>
      </c>
      <c r="N60" s="145">
        <f>'3.3.1'!N60/'3.3.1.a'!$N$79</f>
        <v>3.1356676019328325E-4</v>
      </c>
    </row>
    <row r="61" spans="1:14" ht="20" customHeight="1" x14ac:dyDescent="0.2">
      <c r="A61" s="35">
        <v>283</v>
      </c>
      <c r="B61" s="36" t="s">
        <v>305</v>
      </c>
      <c r="C61" s="143">
        <f>'3.3.1'!C61/'3.3.1.a'!$C$79</f>
        <v>0</v>
      </c>
      <c r="D61" s="143">
        <f>'3.3.1'!D61/'3.3.1.a'!$D$79</f>
        <v>0</v>
      </c>
      <c r="E61" s="143">
        <f>'3.3.1'!E61/'3.3.1.a'!$E$79</f>
        <v>0</v>
      </c>
      <c r="F61" s="143">
        <f>'3.3.1'!F61/'3.3.1.a'!$F$79</f>
        <v>0</v>
      </c>
      <c r="G61" s="143">
        <f>'3.3.1'!G61/'3.3.1.a'!$G$79</f>
        <v>0</v>
      </c>
      <c r="H61" s="143">
        <f>'3.3.1'!H61/'3.3.1.a'!$H$79</f>
        <v>0</v>
      </c>
      <c r="I61" s="143">
        <f>'3.3.1'!I61/'3.3.1.a'!$I$79</f>
        <v>0</v>
      </c>
      <c r="J61" s="143">
        <f>'3.3.1'!J61/'3.3.1.a'!$J$79</f>
        <v>0</v>
      </c>
      <c r="K61" s="143">
        <f>'3.3.1'!K61/'3.3.1.a'!$K$79</f>
        <v>0</v>
      </c>
      <c r="L61" s="143">
        <f>'3.3.1'!L61/'3.3.1.a'!$L$79</f>
        <v>0</v>
      </c>
      <c r="M61" s="143">
        <f>'3.3.1'!M61/'3.3.1.a'!$M$79</f>
        <v>0</v>
      </c>
      <c r="N61" s="143">
        <f>'3.3.1'!N61/'3.3.1.a'!$N$79</f>
        <v>0</v>
      </c>
    </row>
    <row r="62" spans="1:14" ht="20" customHeight="1" x14ac:dyDescent="0.2">
      <c r="A62" s="18">
        <v>31</v>
      </c>
      <c r="B62" s="19" t="s">
        <v>833</v>
      </c>
      <c r="C62" s="93">
        <f>'3.3.1'!C62/'3.3.1.a'!$C$79</f>
        <v>3.3123537373759182E-3</v>
      </c>
      <c r="D62" s="93">
        <f>'3.3.1'!D62/'3.3.1.a'!$D$79</f>
        <v>6.2681640665097319E-4</v>
      </c>
      <c r="E62" s="93">
        <f>'3.3.1'!E62/'3.3.1.a'!$E$79</f>
        <v>5.3208107183726813E-4</v>
      </c>
      <c r="F62" s="93">
        <f>'3.3.1'!F62/'3.3.1.a'!$F$79</f>
        <v>1.478104772202215E-3</v>
      </c>
      <c r="G62" s="93">
        <f>'3.3.1'!G62/'3.3.1.a'!$G$79</f>
        <v>1.3882293148226585E-3</v>
      </c>
      <c r="H62" s="93">
        <f>'3.3.1'!H62/'3.3.1.a'!$H$79</f>
        <v>-9.7345771013446637E-4</v>
      </c>
      <c r="I62" s="93">
        <f>'3.3.1'!I62/'3.3.1.a'!$I$79</f>
        <v>-1.6143058857803756E-3</v>
      </c>
      <c r="J62" s="93">
        <f>'3.3.1'!J62/'3.3.1.a'!$J$79</f>
        <v>-2.6525420818378771E-3</v>
      </c>
      <c r="K62" s="93">
        <f>'3.3.1'!K62/'3.3.1.a'!$K$79</f>
        <v>-1.587114868580868E-3</v>
      </c>
      <c r="L62" s="93">
        <f>'3.3.1'!L62/'3.3.1.a'!$L$79</f>
        <v>-2.5493506869744224E-3</v>
      </c>
      <c r="M62" s="93">
        <f>'3.3.1'!M62/'3.3.1.a'!$M$79</f>
        <v>-2.7700244177151605E-3</v>
      </c>
      <c r="N62" s="93">
        <f>'3.3.1'!N62/'3.3.1.a'!$N$79</f>
        <v>-3.4688621858677444E-3</v>
      </c>
    </row>
    <row r="63" spans="1:14" ht="20" customHeight="1" x14ac:dyDescent="0.2">
      <c r="A63" s="35">
        <v>311</v>
      </c>
      <c r="B63" s="36" t="s">
        <v>834</v>
      </c>
      <c r="C63" s="143">
        <f>'3.3.1'!C63/'3.3.1.a'!$C$79</f>
        <v>3.0612783715730446E-3</v>
      </c>
      <c r="D63" s="143">
        <f>'3.3.1'!D63/'3.3.1.a'!$D$79</f>
        <v>1.3123307419398032E-3</v>
      </c>
      <c r="E63" s="143">
        <f>'3.3.1'!E63/'3.3.1.a'!$E$79</f>
        <v>8.8351026481344656E-4</v>
      </c>
      <c r="F63" s="143">
        <f>'3.3.1'!F63/'3.3.1.a'!$F$79</f>
        <v>1.9820671326529525E-3</v>
      </c>
      <c r="G63" s="143">
        <f>'3.3.1'!G63/'3.3.1.a'!$G$79</f>
        <v>2.4666012815636931E-3</v>
      </c>
      <c r="H63" s="143">
        <f>'3.3.1'!H63/'3.3.1.a'!$H$79</f>
        <v>-4.4050899303060657E-4</v>
      </c>
      <c r="I63" s="143">
        <f>'3.3.1'!I63/'3.3.1.a'!$I$79</f>
        <v>-1.094768236468041E-3</v>
      </c>
      <c r="J63" s="143">
        <f>'3.3.1'!J63/'3.3.1.a'!$J$79</f>
        <v>-1.498668023713168E-3</v>
      </c>
      <c r="K63" s="143">
        <f>'3.3.1'!K63/'3.3.1.a'!$K$79</f>
        <v>-1.2582470350525309E-3</v>
      </c>
      <c r="L63" s="143">
        <f>'3.3.1'!L63/'3.3.1.a'!$L$79</f>
        <v>-1.7184073118374811E-3</v>
      </c>
      <c r="M63" s="143">
        <f>'3.3.1'!M63/'3.3.1.a'!$M$79</f>
        <v>-1.9539443469394173E-3</v>
      </c>
      <c r="N63" s="143">
        <f>'3.3.1'!N63/'3.3.1.a'!$N$79</f>
        <v>-2.7111834876469964E-3</v>
      </c>
    </row>
    <row r="64" spans="1:14" ht="20" customHeight="1" x14ac:dyDescent="0.2">
      <c r="A64" s="21">
        <v>3111</v>
      </c>
      <c r="B64" s="22" t="s">
        <v>319</v>
      </c>
      <c r="C64" s="144">
        <f>'3.3.1'!C64/'3.3.1.a'!$C$79</f>
        <v>2.2404990164583364E-3</v>
      </c>
      <c r="D64" s="144">
        <f>'3.3.1'!D64/'3.3.1.a'!$D$79</f>
        <v>9.8794304135139759E-4</v>
      </c>
      <c r="E64" s="144">
        <f>'3.3.1'!E64/'3.3.1.a'!$E$79</f>
        <v>6.071443964713036E-4</v>
      </c>
      <c r="F64" s="144">
        <f>'3.3.1'!F64/'3.3.1.a'!$F$79</f>
        <v>1.2883834241349914E-3</v>
      </c>
      <c r="G64" s="144">
        <f>'3.3.1'!G64/'3.3.1.a'!$G$79</f>
        <v>1.5005474189655214E-3</v>
      </c>
      <c r="H64" s="144">
        <f>'3.3.1'!H64/'3.3.1.a'!$H$79</f>
        <v>-2.9122433642430316E-4</v>
      </c>
      <c r="I64" s="144">
        <f>'3.3.1'!I64/'3.3.1.a'!$I$79</f>
        <v>-7.5802176613656456E-4</v>
      </c>
      <c r="J64" s="144">
        <f>'3.3.1'!J64/'3.3.1.a'!$J$79</f>
        <v>-1.1130070904963795E-3</v>
      </c>
      <c r="K64" s="144">
        <f>'3.3.1'!K64/'3.3.1.a'!$K$79</f>
        <v>-8.73868680965867E-4</v>
      </c>
      <c r="L64" s="144">
        <f>'3.3.1'!L64/'3.3.1.a'!$L$79</f>
        <v>-1.0416271094102507E-3</v>
      </c>
      <c r="M64" s="144">
        <f>'3.3.1'!M64/'3.3.1.a'!$M$79</f>
        <v>-1.2340347984155136E-3</v>
      </c>
      <c r="N64" s="144">
        <f>'3.3.1'!N64/'3.3.1.a'!$N$79</f>
        <v>-1.6076280264978706E-3</v>
      </c>
    </row>
    <row r="65" spans="1:14" ht="20" customHeight="1" x14ac:dyDescent="0.2">
      <c r="A65" s="21">
        <v>3112</v>
      </c>
      <c r="B65" s="22" t="s">
        <v>320</v>
      </c>
      <c r="C65" s="144">
        <f>'3.3.1'!C65/'3.3.1.a'!$C$79</f>
        <v>6.81217912432868E-4</v>
      </c>
      <c r="D65" s="144">
        <f>'3.3.1'!D65/'3.3.1.a'!$D$79</f>
        <v>2.5624098383771098E-4</v>
      </c>
      <c r="E65" s="144">
        <f>'3.3.1'!E65/'3.3.1.a'!$E$79</f>
        <v>2.2360923709756282E-4</v>
      </c>
      <c r="F65" s="144">
        <f>'3.3.1'!F65/'3.3.1.a'!$F$79</f>
        <v>5.2474656104892117E-4</v>
      </c>
      <c r="G65" s="144">
        <f>'3.3.1'!G65/'3.3.1.a'!$G$79</f>
        <v>7.0137841163131866E-4</v>
      </c>
      <c r="H65" s="144">
        <f>'3.3.1'!H65/'3.3.1.a'!$H$79</f>
        <v>-8.3364281208501062E-5</v>
      </c>
      <c r="I65" s="144">
        <f>'3.3.1'!I65/'3.3.1.a'!$I$79</f>
        <v>-2.0161391116292989E-4</v>
      </c>
      <c r="J65" s="144">
        <f>'3.3.1'!J65/'3.3.1.a'!$J$79</f>
        <v>-2.2348408792480004E-4</v>
      </c>
      <c r="K65" s="144">
        <f>'3.3.1'!K65/'3.3.1.a'!$K$79</f>
        <v>-2.0823905151073552E-4</v>
      </c>
      <c r="L65" s="144">
        <f>'3.3.1'!L65/'3.3.1.a'!$L$79</f>
        <v>-4.3158537231135884E-4</v>
      </c>
      <c r="M65" s="144">
        <f>'3.3.1'!M65/'3.3.1.a'!$M$79</f>
        <v>-4.8760293274208876E-4</v>
      </c>
      <c r="N65" s="144">
        <f>'3.3.1'!N65/'3.3.1.a'!$N$79</f>
        <v>-7.5886518546958528E-4</v>
      </c>
    </row>
    <row r="66" spans="1:14" ht="20" customHeight="1" x14ac:dyDescent="0.2">
      <c r="A66" s="21">
        <v>3113</v>
      </c>
      <c r="B66" s="22" t="s">
        <v>321</v>
      </c>
      <c r="C66" s="144">
        <f>'3.3.1'!C66/'3.3.1.a'!$C$79</f>
        <v>1.2747243767570324E-4</v>
      </c>
      <c r="D66" s="144">
        <f>'3.3.1'!D66/'3.3.1.a'!$D$79</f>
        <v>6.4711994020343478E-5</v>
      </c>
      <c r="E66" s="144">
        <f>'3.3.1'!E66/'3.3.1.a'!$E$79</f>
        <v>4.61435090982911E-5</v>
      </c>
      <c r="F66" s="144">
        <f>'3.3.1'!F66/'3.3.1.a'!$F$79</f>
        <v>1.501651899511798E-4</v>
      </c>
      <c r="G66" s="144">
        <f>'3.3.1'!G66/'3.3.1.a'!$G$79</f>
        <v>2.3523418379548894E-4</v>
      </c>
      <c r="H66" s="144">
        <f>'3.3.1'!H66/'3.3.1.a'!$H$79</f>
        <v>-6.3477671132762959E-5</v>
      </c>
      <c r="I66" s="144">
        <f>'3.3.1'!I66/'3.3.1.a'!$I$79</f>
        <v>-1.3608249873055055E-4</v>
      </c>
      <c r="J66" s="144">
        <f>'3.3.1'!J66/'3.3.1.a'!$J$79</f>
        <v>-1.4618793847770637E-4</v>
      </c>
      <c r="K66" s="144">
        <f>'3.3.1'!K66/'3.3.1.a'!$K$79</f>
        <v>-1.5859752533573714E-4</v>
      </c>
      <c r="L66" s="144">
        <f>'3.3.1'!L66/'3.3.1.a'!$L$79</f>
        <v>-2.1074154156615829E-4</v>
      </c>
      <c r="M66" s="144">
        <f>'3.3.1'!M66/'3.3.1.a'!$M$79</f>
        <v>-2.0282616887987102E-4</v>
      </c>
      <c r="N66" s="144">
        <f>'3.3.1'!N66/'3.3.1.a'!$N$79</f>
        <v>-2.8827645772581685E-4</v>
      </c>
    </row>
    <row r="67" spans="1:14" ht="20" customHeight="1" x14ac:dyDescent="0.2">
      <c r="A67" s="21">
        <v>3114</v>
      </c>
      <c r="B67" s="22" t="s">
        <v>322</v>
      </c>
      <c r="C67" s="144">
        <f>'3.3.1'!C67/'3.3.1.a'!$C$79</f>
        <v>1.2089005006136905E-5</v>
      </c>
      <c r="D67" s="144">
        <f>'3.3.1'!D67/'3.3.1.a'!$D$79</f>
        <v>3.434722730351057E-6</v>
      </c>
      <c r="E67" s="144">
        <f>'3.3.1'!E67/'3.3.1.a'!$E$79</f>
        <v>6.6131221462889788E-6</v>
      </c>
      <c r="F67" s="144">
        <f>'3.3.1'!F67/'3.3.1.a'!$F$79</f>
        <v>1.877195751785997E-5</v>
      </c>
      <c r="G67" s="144">
        <f>'3.3.1'!G67/'3.3.1.a'!$G$79</f>
        <v>2.9441267171363959E-5</v>
      </c>
      <c r="H67" s="144">
        <f>'3.3.1'!H67/'3.3.1.a'!$H$79</f>
        <v>-2.4427042650393964E-6</v>
      </c>
      <c r="I67" s="144">
        <f>'3.3.1'!I67/'3.3.1.a'!$I$79</f>
        <v>9.4993956200387978E-7</v>
      </c>
      <c r="J67" s="144">
        <f>'3.3.1'!J67/'3.3.1.a'!$J$79</f>
        <v>-1.5988906814282156E-5</v>
      </c>
      <c r="K67" s="144">
        <f>'3.3.1'!K67/'3.3.1.a'!$K$79</f>
        <v>-1.7541777240191218E-5</v>
      </c>
      <c r="L67" s="144">
        <f>'3.3.1'!L67/'3.3.1.a'!$L$79</f>
        <v>-3.4453288549713437E-5</v>
      </c>
      <c r="M67" s="144">
        <f>'3.3.1'!M67/'3.3.1.a'!$M$79</f>
        <v>-2.9480446901943876E-5</v>
      </c>
      <c r="N67" s="144">
        <f>'3.3.1'!N67/'3.3.1.a'!$N$79</f>
        <v>-5.6413817953724247E-5</v>
      </c>
    </row>
    <row r="68" spans="1:14" ht="20" customHeight="1" x14ac:dyDescent="0.2">
      <c r="A68" s="35">
        <v>312</v>
      </c>
      <c r="B68" s="36" t="s">
        <v>252</v>
      </c>
      <c r="C68" s="143">
        <f>'3.3.1'!C68/'3.3.1.a'!$C$79</f>
        <v>4.1147385687599121E-4</v>
      </c>
      <c r="D68" s="143">
        <f>'3.3.1'!D68/'3.3.1.a'!$D$79</f>
        <v>2.6506833220911677E-5</v>
      </c>
      <c r="E68" s="143">
        <f>'3.3.1'!E68/'3.3.1.a'!$E$79</f>
        <v>-4.4833568400197504E-5</v>
      </c>
      <c r="F68" s="143">
        <f>'3.3.1'!F68/'3.3.1.a'!$F$79</f>
        <v>7.0064170061851766E-5</v>
      </c>
      <c r="G68" s="143">
        <f>'3.3.1'!G68/'3.3.1.a'!$G$79</f>
        <v>1.5449795652897679E-4</v>
      </c>
      <c r="H68" s="143">
        <f>'3.3.1'!H68/'3.3.1.a'!$H$79</f>
        <v>2.4711823206244652E-4</v>
      </c>
      <c r="I68" s="143">
        <f>'3.3.1'!I68/'3.3.1.a'!$I$79</f>
        <v>9.2097646864225317E-6</v>
      </c>
      <c r="J68" s="143">
        <f>'3.3.1'!J68/'3.3.1.a'!$J$79</f>
        <v>1.6411993608459485E-4</v>
      </c>
      <c r="K68" s="143">
        <f>'3.3.1'!K68/'3.3.1.a'!$K$79</f>
        <v>2.4167005044016106E-5</v>
      </c>
      <c r="L68" s="143">
        <f>'3.3.1'!L68/'3.3.1.a'!$L$79</f>
        <v>5.0470977126132966E-5</v>
      </c>
      <c r="M68" s="143">
        <f>'3.3.1'!M68/'3.3.1.a'!$M$79</f>
        <v>6.2601994210601371E-5</v>
      </c>
      <c r="N68" s="143">
        <f>'3.3.1'!N68/'3.3.1.a'!$N$79</f>
        <v>1.4377021552199493E-4</v>
      </c>
    </row>
    <row r="69" spans="1:14" ht="20" customHeight="1" x14ac:dyDescent="0.2">
      <c r="A69" s="35">
        <v>313</v>
      </c>
      <c r="B69" s="36" t="s">
        <v>253</v>
      </c>
      <c r="C69" s="143">
        <f>'3.3.1'!C69/'3.3.1.a'!$C$79</f>
        <v>5.6332118554847892E-6</v>
      </c>
      <c r="D69" s="143">
        <f>'3.3.1'!D69/'3.3.1.a'!$D$79</f>
        <v>6.6700248390108544E-6</v>
      </c>
      <c r="E69" s="143">
        <f>'3.3.1'!E69/'3.3.1.a'!$E$79</f>
        <v>7.0072216281912284E-6</v>
      </c>
      <c r="F69" s="143">
        <f>'3.3.1'!F69/'3.3.1.a'!$F$79</f>
        <v>1.3178671001247463E-5</v>
      </c>
      <c r="G69" s="143">
        <f>'3.3.1'!G69/'3.3.1.a'!$G$79</f>
        <v>1.4671748295755303E-5</v>
      </c>
      <c r="H69" s="143">
        <f>'3.3.1'!H69/'3.3.1.a'!$H$79</f>
        <v>1.1191800911039702E-5</v>
      </c>
      <c r="I69" s="143">
        <f>'3.3.1'!I69/'3.3.1.a'!$I$79</f>
        <v>7.6945617600482853E-6</v>
      </c>
      <c r="J69" s="143">
        <f>'3.3.1'!J69/'3.3.1.a'!$J$79</f>
        <v>7.7241074853507363E-6</v>
      </c>
      <c r="K69" s="143">
        <f>'3.3.1'!K69/'3.3.1.a'!$K$79</f>
        <v>7.4275716247003034E-6</v>
      </c>
      <c r="L69" s="143">
        <f>'3.3.1'!L69/'3.3.1.a'!$L$79</f>
        <v>5.9265586600102242E-6</v>
      </c>
      <c r="M69" s="143">
        <f>'3.3.1'!M69/'3.3.1.a'!$M$79</f>
        <v>4.1946160557286372E-6</v>
      </c>
      <c r="N69" s="143">
        <f>'3.3.1'!N69/'3.3.1.a'!$N$79</f>
        <v>3.2021720399470476E-6</v>
      </c>
    </row>
    <row r="70" spans="1:14" ht="20" customHeight="1" x14ac:dyDescent="0.2">
      <c r="A70" s="35">
        <v>314</v>
      </c>
      <c r="B70" s="36" t="s">
        <v>254</v>
      </c>
      <c r="C70" s="143">
        <f>'3.3.1'!C70/'3.3.1.a'!$C$79</f>
        <v>-1.6603170292860218E-4</v>
      </c>
      <c r="D70" s="143">
        <f>'3.3.1'!D70/'3.3.1.a'!$D$79</f>
        <v>-7.1869119334875241E-4</v>
      </c>
      <c r="E70" s="143">
        <f>'3.3.1'!E70/'3.3.1.a'!$E$79</f>
        <v>-3.1360284620417217E-4</v>
      </c>
      <c r="F70" s="143">
        <f>'3.3.1'!F70/'3.3.1.a'!$F$79</f>
        <v>-5.8720520151383658E-4</v>
      </c>
      <c r="G70" s="143">
        <f>'3.3.1'!G70/'3.3.1.a'!$G$79</f>
        <v>-1.2475416715657666E-3</v>
      </c>
      <c r="H70" s="143">
        <f>'3.3.1'!H70/'3.3.1.a'!$H$79</f>
        <v>-7.9125875007734592E-4</v>
      </c>
      <c r="I70" s="143">
        <f>'3.3.1'!I70/'3.3.1.a'!$I$79</f>
        <v>-5.3644197575880548E-4</v>
      </c>
      <c r="J70" s="143">
        <f>'3.3.1'!J70/'3.3.1.a'!$J$79</f>
        <v>-1.3257181016946549E-3</v>
      </c>
      <c r="K70" s="143">
        <f>'3.3.1'!K70/'3.3.1.a'!$K$79</f>
        <v>-3.6046241019705349E-4</v>
      </c>
      <c r="L70" s="143">
        <f>'3.3.1'!L70/'3.3.1.a'!$L$79</f>
        <v>-8.8734091092308417E-4</v>
      </c>
      <c r="M70" s="143">
        <f>'3.3.1'!M70/'3.3.1.a'!$M$79</f>
        <v>-8.8287668104207343E-4</v>
      </c>
      <c r="N70" s="143">
        <f>'3.3.1'!N70/'3.3.1.a'!$N$79</f>
        <v>-9.0465108578268989E-4</v>
      </c>
    </row>
    <row r="71" spans="1:14" ht="20" customHeight="1" x14ac:dyDescent="0.2">
      <c r="A71" s="21">
        <v>3141</v>
      </c>
      <c r="B71" s="22" t="s">
        <v>323</v>
      </c>
      <c r="C71" s="144">
        <f>'3.3.1'!C71/'3.3.1.a'!$C$79</f>
        <v>5.0509955057417341E-5</v>
      </c>
      <c r="D71" s="144">
        <f>'3.3.1'!D71/'3.3.1.a'!$D$79</f>
        <v>7.2034850913380035E-5</v>
      </c>
      <c r="E71" s="144">
        <f>'3.3.1'!E71/'3.3.1.a'!$E$79</f>
        <v>3.3695110395949111E-5</v>
      </c>
      <c r="F71" s="144">
        <f>'3.3.1'!F71/'3.3.1.a'!$F$79</f>
        <v>2.404724636362801E-5</v>
      </c>
      <c r="G71" s="144">
        <f>'3.3.1'!G71/'3.3.1.a'!$G$79</f>
        <v>2.8965268400694731E-5</v>
      </c>
      <c r="H71" s="144">
        <f>'3.3.1'!H71/'3.3.1.a'!$H$79</f>
        <v>1.4543135566690411E-5</v>
      </c>
      <c r="I71" s="144">
        <f>'3.3.1'!I71/'3.3.1.a'!$I$79</f>
        <v>1.3929407467594615E-5</v>
      </c>
      <c r="J71" s="144">
        <f>'3.3.1'!J71/'3.3.1.a'!$J$79</f>
        <v>1.9097974768426136E-5</v>
      </c>
      <c r="K71" s="144">
        <f>'3.3.1'!K71/'3.3.1.a'!$K$79</f>
        <v>2.5300320713132421E-5</v>
      </c>
      <c r="L71" s="144">
        <f>'3.3.1'!L71/'3.3.1.a'!$L$79</f>
        <v>2.3927081750208518E-5</v>
      </c>
      <c r="M71" s="144">
        <f>'3.3.1'!M71/'3.3.1.a'!$M$79</f>
        <v>2.1970255627800843E-5</v>
      </c>
      <c r="N71" s="144">
        <f>'3.3.1'!N71/'3.3.1.a'!$N$79</f>
        <v>8.346320895582575E-6</v>
      </c>
    </row>
    <row r="72" spans="1:14" ht="20" customHeight="1" x14ac:dyDescent="0.2">
      <c r="A72" s="21">
        <v>3142</v>
      </c>
      <c r="B72" s="22" t="s">
        <v>324</v>
      </c>
      <c r="C72" s="144">
        <f>'3.3.1'!C72/'3.3.1.a'!$C$79</f>
        <v>0</v>
      </c>
      <c r="D72" s="144">
        <f>'3.3.1'!D72/'3.3.1.a'!$D$79</f>
        <v>0</v>
      </c>
      <c r="E72" s="144">
        <f>'3.3.1'!E72/'3.3.1.a'!$E$79</f>
        <v>0</v>
      </c>
      <c r="F72" s="144">
        <f>'3.3.1'!F72/'3.3.1.a'!$F$79</f>
        <v>0</v>
      </c>
      <c r="G72" s="144">
        <f>'3.3.1'!G72/'3.3.1.a'!$G$79</f>
        <v>0</v>
      </c>
      <c r="H72" s="144">
        <f>'3.3.1'!H72/'3.3.1.a'!$H$79</f>
        <v>0</v>
      </c>
      <c r="I72" s="144">
        <f>'3.3.1'!I72/'3.3.1.a'!$I$79</f>
        <v>0</v>
      </c>
      <c r="J72" s="144">
        <f>'3.3.1'!J72/'3.3.1.a'!$J$79</f>
        <v>0</v>
      </c>
      <c r="K72" s="144">
        <f>'3.3.1'!K72/'3.3.1.a'!$K$79</f>
        <v>0</v>
      </c>
      <c r="L72" s="144">
        <f>'3.3.1'!L72/'3.3.1.a'!$L$79</f>
        <v>0</v>
      </c>
      <c r="M72" s="144">
        <f>'3.3.1'!M72/'3.3.1.a'!$M$79</f>
        <v>0</v>
      </c>
      <c r="N72" s="144">
        <f>'3.3.1'!N72/'3.3.1.a'!$N$79</f>
        <v>0</v>
      </c>
    </row>
    <row r="73" spans="1:14" ht="20" customHeight="1" x14ac:dyDescent="0.2">
      <c r="A73" s="21">
        <v>3143</v>
      </c>
      <c r="B73" s="22" t="s">
        <v>325</v>
      </c>
      <c r="C73" s="144">
        <f>'3.3.1'!C73/'3.3.1.a'!$C$79</f>
        <v>0</v>
      </c>
      <c r="D73" s="144">
        <f>'3.3.1'!D73/'3.3.1.a'!$D$79</f>
        <v>0</v>
      </c>
      <c r="E73" s="144">
        <f>'3.3.1'!E73/'3.3.1.a'!$E$79</f>
        <v>0</v>
      </c>
      <c r="F73" s="144">
        <f>'3.3.1'!F73/'3.3.1.a'!$F$79</f>
        <v>0</v>
      </c>
      <c r="G73" s="144">
        <f>'3.3.1'!G73/'3.3.1.a'!$G$79</f>
        <v>0</v>
      </c>
      <c r="H73" s="144">
        <f>'3.3.1'!H73/'3.3.1.a'!$H$79</f>
        <v>0</v>
      </c>
      <c r="I73" s="144">
        <f>'3.3.1'!I73/'3.3.1.a'!$I$79</f>
        <v>0</v>
      </c>
      <c r="J73" s="144">
        <f>'3.3.1'!J73/'3.3.1.a'!$J$79</f>
        <v>0</v>
      </c>
      <c r="K73" s="144">
        <f>'3.3.1'!K73/'3.3.1.a'!$K$79</f>
        <v>0</v>
      </c>
      <c r="L73" s="144">
        <f>'3.3.1'!L73/'3.3.1.a'!$L$79</f>
        <v>0</v>
      </c>
      <c r="M73" s="144">
        <f>'3.3.1'!M73/'3.3.1.a'!$M$79</f>
        <v>0</v>
      </c>
      <c r="N73" s="144">
        <f>'3.3.1'!N73/'3.3.1.a'!$N$79</f>
        <v>0</v>
      </c>
    </row>
    <row r="74" spans="1:14" ht="20" customHeight="1" x14ac:dyDescent="0.2">
      <c r="A74" s="21">
        <v>3144</v>
      </c>
      <c r="B74" s="22" t="s">
        <v>326</v>
      </c>
      <c r="C74" s="144">
        <f>'3.3.1'!C74/'3.3.1.a'!$C$79</f>
        <v>-2.1654165798601951E-4</v>
      </c>
      <c r="D74" s="144">
        <f>'3.3.1'!D74/'3.3.1.a'!$D$79</f>
        <v>-7.9072604426213254E-4</v>
      </c>
      <c r="E74" s="144">
        <f>'3.3.1'!E74/'3.3.1.a'!$E$79</f>
        <v>-3.4729795660012126E-4</v>
      </c>
      <c r="F74" s="144">
        <f>'3.3.1'!F74/'3.3.1.a'!$F$79</f>
        <v>-6.1125244787746467E-4</v>
      </c>
      <c r="G74" s="144">
        <f>'3.3.1'!G74/'3.3.1.a'!$G$79</f>
        <v>-1.276506939966461E-3</v>
      </c>
      <c r="H74" s="144">
        <f>'3.3.1'!H74/'3.3.1.a'!$H$79</f>
        <v>-8.058018856440366E-4</v>
      </c>
      <c r="I74" s="144">
        <f>'3.3.1'!I74/'3.3.1.a'!$I$79</f>
        <v>-5.5037138322640007E-4</v>
      </c>
      <c r="J74" s="144">
        <f>'3.3.1'!J74/'3.3.1.a'!$J$79</f>
        <v>-1.3448160764630809E-3</v>
      </c>
      <c r="K74" s="144">
        <f>'3.3.1'!K74/'3.3.1.a'!$K$79</f>
        <v>-3.8576273091018589E-4</v>
      </c>
      <c r="L74" s="144">
        <f>'3.3.1'!L74/'3.3.1.a'!$L$79</f>
        <v>-9.1126799267329263E-4</v>
      </c>
      <c r="M74" s="144">
        <f>'3.3.1'!M74/'3.3.1.a'!$M$79</f>
        <v>-9.048469366698741E-4</v>
      </c>
      <c r="N74" s="144">
        <f>'3.3.1'!N74/'3.3.1.a'!$N$79</f>
        <v>-9.1299740667827236E-4</v>
      </c>
    </row>
    <row r="75" spans="1:14" ht="20" customHeight="1" x14ac:dyDescent="0.2">
      <c r="A75" s="108" t="s">
        <v>255</v>
      </c>
      <c r="B75" s="109"/>
      <c r="C75" s="212"/>
      <c r="D75" s="212"/>
      <c r="E75" s="212"/>
      <c r="F75" s="212"/>
      <c r="G75" s="212"/>
      <c r="H75" s="212"/>
      <c r="I75" s="212"/>
      <c r="J75" s="212"/>
      <c r="K75" s="212"/>
      <c r="L75" s="212"/>
      <c r="M75" s="212"/>
      <c r="N75" s="212"/>
    </row>
    <row r="76" spans="1:14" ht="20" customHeight="1" x14ac:dyDescent="0.2">
      <c r="A76" s="61" t="s">
        <v>334</v>
      </c>
      <c r="B76" s="62" t="s">
        <v>330</v>
      </c>
      <c r="C76" s="213">
        <f>'3.3.1'!C76/'3.3.1.a'!$C$79</f>
        <v>8.4105005624361961E-3</v>
      </c>
      <c r="D76" s="213">
        <f>'3.3.1'!D76/'3.3.1.a'!$D$79</f>
        <v>6.374270400008957E-3</v>
      </c>
      <c r="E76" s="213">
        <f>'3.3.1'!E76/'3.3.1.a'!$E$79</f>
        <v>5.6043512306406147E-3</v>
      </c>
      <c r="F76" s="213">
        <f>'3.3.1'!F76/'3.3.1.a'!$F$79</f>
        <v>6.5856107223554424E-3</v>
      </c>
      <c r="G76" s="213">
        <f>'3.3.1'!G76/'3.3.1.a'!$G$79</f>
        <v>7.175561849115576E-3</v>
      </c>
      <c r="H76" s="213">
        <f>'3.3.1'!H76/'3.3.1.a'!$H$79</f>
        <v>4.5855377857345501E-3</v>
      </c>
      <c r="I76" s="213">
        <f>'3.3.1'!I76/'3.3.1.a'!$I$79</f>
        <v>3.9549095118275833E-3</v>
      </c>
      <c r="J76" s="213">
        <f>'3.3.1'!J76/'3.3.1.a'!$J$79</f>
        <v>3.8462283789972998E-3</v>
      </c>
      <c r="K76" s="213">
        <f>'3.3.1'!K76/'3.3.1.a'!$K$79</f>
        <v>3.811431902840905E-3</v>
      </c>
      <c r="L76" s="213">
        <f>'3.3.1'!L76/'3.3.1.a'!$L$79</f>
        <v>3.4370354472651791E-3</v>
      </c>
      <c r="M76" s="213">
        <f>'3.3.1'!M76/'3.3.1.a'!$M$79</f>
        <v>3.2849184384671679E-3</v>
      </c>
      <c r="N76" s="213">
        <f>'3.3.1'!N76/'3.3.1.a'!$N$79</f>
        <v>2.5830217232491771E-3</v>
      </c>
    </row>
    <row r="77" spans="1:14" ht="20" customHeight="1" x14ac:dyDescent="0.2">
      <c r="A77" s="61" t="s">
        <v>335</v>
      </c>
      <c r="B77" s="62" t="s">
        <v>527</v>
      </c>
      <c r="C77" s="213">
        <f>'3.3.1'!C77/'3.3.1.a'!$C$79</f>
        <v>4.2143155551929858E-4</v>
      </c>
      <c r="D77" s="213">
        <f>'3.3.1'!D77/'3.3.1.a'!$D$79</f>
        <v>1.2336798301336583E-3</v>
      </c>
      <c r="E77" s="213">
        <f>'3.3.1'!E77/'3.3.1.a'!$E$79</f>
        <v>7.2501297464463445E-4</v>
      </c>
      <c r="F77" s="213">
        <f>'3.3.1'!F77/'3.3.1.a'!$F$79</f>
        <v>9.367278056534046E-4</v>
      </c>
      <c r="G77" s="213">
        <f>'3.3.1'!G77/'3.3.1.a'!$G$79</f>
        <v>1.4677542999276859E-3</v>
      </c>
      <c r="H77" s="213">
        <f>'3.3.1'!H77/'3.3.1.a'!$H$79</f>
        <v>9.1340018035830823E-4</v>
      </c>
      <c r="I77" s="213">
        <f>'3.3.1'!I77/'3.3.1.a'!$I$79</f>
        <v>7.4700349271724178E-4</v>
      </c>
      <c r="J77" s="213">
        <f>'3.3.1'!J77/'3.3.1.a'!$J$79</f>
        <v>1.4569559500318828E-3</v>
      </c>
      <c r="K77" s="213">
        <f>'3.3.1'!K77/'3.3.1.a'!$K$79</f>
        <v>5.2963918128861199E-4</v>
      </c>
      <c r="L77" s="213">
        <f>'3.3.1'!L77/'3.3.1.a'!$L$79</f>
        <v>9.9621881957161142E-4</v>
      </c>
      <c r="M77" s="213">
        <f>'3.3.1'!M77/'3.3.1.a'!$M$79</f>
        <v>1.001120451036911E-3</v>
      </c>
      <c r="N77" s="213">
        <f>'3.3.1'!N77/'3.3.1.a'!$N$79</f>
        <v>9.9362462285226415E-4</v>
      </c>
    </row>
    <row r="78" spans="1:14" ht="20" customHeight="1" x14ac:dyDescent="0.2">
      <c r="A78" s="63" t="s">
        <v>336</v>
      </c>
      <c r="B78" s="64" t="s">
        <v>835</v>
      </c>
      <c r="C78" s="214">
        <f>'3.3.1'!C78/'3.3.1.a'!$C$79</f>
        <v>4.6767152695409778E-3</v>
      </c>
      <c r="D78" s="214">
        <f>'3.3.1'!D78/'3.3.1.a'!$D$79</f>
        <v>4.5137741632243255E-3</v>
      </c>
      <c r="E78" s="214">
        <f>'3.3.1'!E78/'3.3.1.a'!$E$79</f>
        <v>4.3472571841587119E-3</v>
      </c>
      <c r="F78" s="214">
        <f>'3.3.1'!F78/'3.3.1.a'!$F$79</f>
        <v>4.1707781444998227E-3</v>
      </c>
      <c r="G78" s="214">
        <f>'3.3.1'!G78/'3.3.1.a'!$G$79</f>
        <v>4.3195782343652313E-3</v>
      </c>
      <c r="H78" s="214">
        <f>'3.3.1'!H78/'3.3.1.a'!$H$79</f>
        <v>4.6455953155107076E-3</v>
      </c>
      <c r="I78" s="214">
        <f>'3.3.1'!I78/'3.3.1.a'!$I$79</f>
        <v>4.8222119048907169E-3</v>
      </c>
      <c r="J78" s="214">
        <f>'3.3.1'!J78/'3.3.1.a'!$J$79</f>
        <v>5.0418145108032941E-3</v>
      </c>
      <c r="K78" s="214">
        <f>'3.3.1'!K78/'3.3.1.a'!$K$79</f>
        <v>4.8689075901331615E-3</v>
      </c>
      <c r="L78" s="214">
        <f>'3.3.1'!L78/'3.3.1.a'!$L$79</f>
        <v>4.9901673146679898E-3</v>
      </c>
      <c r="M78" s="214">
        <f>'3.3.1'!M78/'3.3.1.a'!$M$79</f>
        <v>5.0538224051454167E-3</v>
      </c>
      <c r="N78" s="214">
        <f>'3.3.1'!N78/'3.3.1.a'!$N$79</f>
        <v>5.0582592862646568E-3</v>
      </c>
    </row>
    <row r="79" spans="1:14" s="31" customFormat="1" ht="20" customHeight="1" x14ac:dyDescent="0.2">
      <c r="A79" s="84" t="s">
        <v>238</v>
      </c>
      <c r="B79" s="85" t="s">
        <v>841</v>
      </c>
      <c r="C79" s="205">
        <v>3885847</v>
      </c>
      <c r="D79" s="205">
        <v>4376382</v>
      </c>
      <c r="E79" s="205">
        <v>4814760</v>
      </c>
      <c r="F79" s="205">
        <v>5331619</v>
      </c>
      <c r="G79" s="205">
        <v>5778953</v>
      </c>
      <c r="H79" s="205">
        <v>5995787</v>
      </c>
      <c r="I79" s="205">
        <v>6269328</v>
      </c>
      <c r="J79" s="205">
        <v>6585478.9999999898</v>
      </c>
      <c r="K79" s="205">
        <v>7004141</v>
      </c>
      <c r="L79" s="205">
        <v>7389131</v>
      </c>
      <c r="M79" s="205">
        <v>7467615</v>
      </c>
      <c r="N79" s="205">
        <v>8679490</v>
      </c>
    </row>
    <row r="80" spans="1:14" ht="20" customHeight="1" x14ac:dyDescent="0.2">
      <c r="A80" s="102" t="s">
        <v>587</v>
      </c>
    </row>
    <row r="81" spans="1:1" ht="20" customHeight="1" x14ac:dyDescent="0.2">
      <c r="A81" s="102" t="s">
        <v>846</v>
      </c>
    </row>
    <row r="82" spans="1:1" ht="20" customHeight="1" x14ac:dyDescent="0.2">
      <c r="A82" s="102" t="s">
        <v>588</v>
      </c>
    </row>
    <row r="83" spans="1:1" ht="20" customHeight="1" x14ac:dyDescent="0.2">
      <c r="A83" s="102" t="s">
        <v>797</v>
      </c>
    </row>
    <row r="84" spans="1:1" ht="20" customHeight="1" x14ac:dyDescent="0.2">
      <c r="A84" s="102" t="s">
        <v>590</v>
      </c>
    </row>
    <row r="85" spans="1:1" ht="20" customHeight="1" x14ac:dyDescent="0.2">
      <c r="A85" s="102" t="s">
        <v>659</v>
      </c>
    </row>
    <row r="86" spans="1:1" ht="20" customHeight="1" x14ac:dyDescent="0.2">
      <c r="A86" s="102" t="s">
        <v>603</v>
      </c>
    </row>
    <row r="87" spans="1:1" ht="20" customHeight="1" x14ac:dyDescent="0.2">
      <c r="A87" s="102" t="s">
        <v>660</v>
      </c>
    </row>
    <row r="88" spans="1:1" ht="20" customHeight="1" x14ac:dyDescent="0.2">
      <c r="A88" s="102" t="s">
        <v>850</v>
      </c>
    </row>
    <row r="89" spans="1:1" ht="20" customHeight="1" x14ac:dyDescent="0.2">
      <c r="A89" s="102" t="s">
        <v>611</v>
      </c>
    </row>
    <row r="90" spans="1:1" ht="20" customHeight="1" x14ac:dyDescent="0.2">
      <c r="A90" s="102" t="s">
        <v>662</v>
      </c>
    </row>
    <row r="91" spans="1:1" ht="20" customHeight="1" x14ac:dyDescent="0.2">
      <c r="A91" s="102" t="s">
        <v>842</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F68F1-0A04-4D64-8BD4-AC5081E691E4}">
  <sheetPr codeName="Planilha36"/>
  <dimension ref="A1:N91"/>
  <sheetViews>
    <sheetView showGridLines="0" workbookViewId="0">
      <pane xSplit="2" ySplit="4" topLeftCell="F5" activePane="bottomRight" state="frozen"/>
      <selection activeCell="A3" sqref="A3"/>
      <selection pane="topRight" activeCell="A3" sqref="A3"/>
      <selection pane="bottomLeft" activeCell="A3" sqref="A3"/>
      <selection pane="bottomRight" activeCell="A3" sqref="A3"/>
    </sheetView>
  </sheetViews>
  <sheetFormatPr baseColWidth="10" defaultColWidth="9.1640625" defaultRowHeight="20" customHeight="1" x14ac:dyDescent="0.2"/>
  <cols>
    <col min="1" max="1" width="9.1640625" style="104"/>
    <col min="2" max="2" width="75.5" style="104" bestFit="1" customWidth="1"/>
    <col min="3" max="14" width="10.6640625" style="104" customWidth="1"/>
    <col min="15" max="16384" width="9.1640625" style="104"/>
  </cols>
  <sheetData>
    <row r="1" spans="1:14" ht="20" customHeight="1" x14ac:dyDescent="0.2">
      <c r="A1" s="96" t="s">
        <v>784</v>
      </c>
    </row>
    <row r="2" spans="1:14" ht="20" customHeight="1" x14ac:dyDescent="0.2">
      <c r="A2" s="96" t="s">
        <v>668</v>
      </c>
    </row>
    <row r="4" spans="1:14" s="113" customFormat="1" ht="20" customHeight="1" x14ac:dyDescent="0.2">
      <c r="A4" s="333" t="s">
        <v>663</v>
      </c>
      <c r="B4" s="333"/>
      <c r="C4" s="24">
        <v>2010</v>
      </c>
      <c r="D4" s="24">
        <v>2011</v>
      </c>
      <c r="E4" s="24">
        <v>2012</v>
      </c>
      <c r="F4" s="24">
        <v>2013</v>
      </c>
      <c r="G4" s="24">
        <v>2014</v>
      </c>
      <c r="H4" s="24">
        <v>2015</v>
      </c>
      <c r="I4" s="24">
        <v>2016</v>
      </c>
      <c r="J4" s="24">
        <v>2017</v>
      </c>
      <c r="K4" s="24">
        <v>2018</v>
      </c>
      <c r="L4" s="24">
        <v>2019</v>
      </c>
      <c r="M4" s="24">
        <v>2020</v>
      </c>
      <c r="N4" s="24">
        <v>2021</v>
      </c>
    </row>
    <row r="5" spans="1:14" ht="20" customHeight="1" x14ac:dyDescent="0.2">
      <c r="A5" s="57" t="s">
        <v>394</v>
      </c>
      <c r="B5" s="58" t="s">
        <v>829</v>
      </c>
      <c r="C5" s="210">
        <f>'3.3.2'!C5/'3.3.2.a'!$C$79</f>
        <v>0.31032688457782082</v>
      </c>
      <c r="D5" s="210">
        <f>'3.3.2'!D5/'3.3.2.a'!$D$79</f>
        <v>0.31369155091331757</v>
      </c>
      <c r="E5" s="210">
        <f>'3.3.2'!E5/'3.3.2.a'!$E$79</f>
        <v>0.30847307068507934</v>
      </c>
      <c r="F5" s="210">
        <f>'3.3.2'!F5/'3.3.2.a'!$F$79</f>
        <v>0.30984148125877065</v>
      </c>
      <c r="G5" s="210">
        <f>'3.3.2'!G5/'3.3.2.a'!$G$79</f>
        <v>0.3220822237784885</v>
      </c>
      <c r="H5" s="210">
        <f>'3.3.2'!H5/'3.3.2.a'!$H$79</f>
        <v>0.36827074054535591</v>
      </c>
      <c r="I5" s="210">
        <f>'3.3.2'!I5/'3.3.2.a'!$I$79</f>
        <v>0.36330170540751744</v>
      </c>
      <c r="J5" s="210">
        <f>'3.3.2'!J5/'3.3.2.a'!$J$79</f>
        <v>0.35982399664450881</v>
      </c>
      <c r="K5" s="210">
        <f>'3.3.2'!K5/'3.3.2.a'!$K$79</f>
        <v>0.35295288406889974</v>
      </c>
      <c r="L5" s="210">
        <f>'3.3.2'!L5/'3.3.2.a'!$L$79</f>
        <v>0.3453251776893968</v>
      </c>
      <c r="M5" s="210">
        <f>'3.3.2'!M5/'3.3.2.a'!$M$79</f>
        <v>0.38935802119362034</v>
      </c>
      <c r="N5" s="210">
        <f>'3.3.2'!N5/'3.3.2.a'!$N$79</f>
        <v>0.32714028958053976</v>
      </c>
    </row>
    <row r="6" spans="1:14" ht="20" customHeight="1" x14ac:dyDescent="0.2">
      <c r="A6" s="18">
        <v>2</v>
      </c>
      <c r="B6" s="19" t="s">
        <v>488</v>
      </c>
      <c r="C6" s="93">
        <f>'3.3.2'!C6/'3.3.2.a'!$C$79</f>
        <v>0.30701453084044489</v>
      </c>
      <c r="D6" s="93">
        <f>'3.3.2'!D6/'3.3.2.a'!$D$79</f>
        <v>0.31306473450666655</v>
      </c>
      <c r="E6" s="93">
        <f>'3.3.2'!E6/'3.3.2.a'!$E$79</f>
        <v>0.30794098961324212</v>
      </c>
      <c r="F6" s="93">
        <f>'3.3.2'!F6/'3.3.2.a'!$F$79</f>
        <v>0.30836337648656853</v>
      </c>
      <c r="G6" s="93">
        <f>'3.3.2'!G6/'3.3.2.a'!$G$79</f>
        <v>0.32069399446366587</v>
      </c>
      <c r="H6" s="93">
        <f>'3.3.2'!H6/'3.3.2.a'!$H$79</f>
        <v>0.36924419825549037</v>
      </c>
      <c r="I6" s="93">
        <f>'3.3.2'!I6/'3.3.2.a'!$I$79</f>
        <v>0.36491601129329782</v>
      </c>
      <c r="J6" s="93">
        <f>'3.3.2'!J6/'3.3.2.a'!$J$79</f>
        <v>0.36247653872634661</v>
      </c>
      <c r="K6" s="93">
        <f>'3.3.2'!K6/'3.3.2.a'!$K$79</f>
        <v>0.35453999893748067</v>
      </c>
      <c r="L6" s="93">
        <f>'3.3.2'!L6/'3.3.2.a'!$L$79</f>
        <v>0.34787452837637128</v>
      </c>
      <c r="M6" s="93">
        <f>'3.3.2'!M6/'3.3.2.a'!$M$79</f>
        <v>0.39212804561133541</v>
      </c>
      <c r="N6" s="93">
        <f>'3.3.2'!N6/'3.3.2.a'!$N$79</f>
        <v>0.33060915176640748</v>
      </c>
    </row>
    <row r="7" spans="1:14" ht="20" customHeight="1" x14ac:dyDescent="0.2">
      <c r="A7" s="32">
        <v>21</v>
      </c>
      <c r="B7" s="33" t="s">
        <v>244</v>
      </c>
      <c r="C7" s="207">
        <f>'3.3.2'!C7/'3.3.2.a'!$C$79</f>
        <v>4.1872617360867531E-2</v>
      </c>
      <c r="D7" s="207">
        <f>'3.3.2'!D7/'3.3.2.a'!$D$79</f>
        <v>4.0016057500533775E-2</v>
      </c>
      <c r="E7" s="207">
        <f>'3.3.2'!E7/'3.3.2.a'!$E$79</f>
        <v>3.7889088764123217E-2</v>
      </c>
      <c r="F7" s="207">
        <f>'3.3.2'!F7/'3.3.2.a'!$F$79</f>
        <v>3.7645506734291401E-2</v>
      </c>
      <c r="G7" s="207">
        <f>'3.3.2'!G7/'3.3.2.a'!$G$79</f>
        <v>3.7949794363910376E-2</v>
      </c>
      <c r="H7" s="207">
        <f>'3.3.2'!H7/'3.3.2.a'!$H$79</f>
        <v>4.030989968167914E-2</v>
      </c>
      <c r="I7" s="207">
        <f>'3.3.2'!I7/'3.3.2.a'!$I$79</f>
        <v>4.0209122103420342E-2</v>
      </c>
      <c r="J7" s="207">
        <f>'3.3.2'!J7/'3.3.2.a'!$J$79</f>
        <v>4.211052988516148E-2</v>
      </c>
      <c r="K7" s="207">
        <f>'3.3.2'!K7/'3.3.2.a'!$K$79</f>
        <v>4.1540163781633326E-2</v>
      </c>
      <c r="L7" s="207">
        <f>'3.3.2'!L7/'3.3.2.a'!$L$79</f>
        <v>4.1377034741590449E-2</v>
      </c>
      <c r="M7" s="207">
        <f>'3.3.2'!M7/'3.3.2.a'!$M$79</f>
        <v>4.0447291038034239E-2</v>
      </c>
      <c r="N7" s="207">
        <f>'3.3.2'!N7/'3.3.2.a'!$N$79</f>
        <v>3.5761877401525546E-2</v>
      </c>
    </row>
    <row r="8" spans="1:14" ht="20" customHeight="1" x14ac:dyDescent="0.2">
      <c r="A8" s="35">
        <v>211</v>
      </c>
      <c r="B8" s="36" t="s">
        <v>306</v>
      </c>
      <c r="C8" s="143">
        <f>'3.3.2'!C8/'3.3.2.a'!$C$79</f>
        <v>2.5195326723610838E-2</v>
      </c>
      <c r="D8" s="143">
        <f>'3.3.2'!D8/'3.3.2.a'!$D$79</f>
        <v>2.4122562532216334E-2</v>
      </c>
      <c r="E8" s="143">
        <f>'3.3.2'!E8/'3.3.2.a'!$E$79</f>
        <v>2.2831533568644743E-2</v>
      </c>
      <c r="F8" s="143">
        <f>'3.3.2'!F8/'3.3.2.a'!$F$79</f>
        <v>2.2778904658248087E-2</v>
      </c>
      <c r="G8" s="143">
        <f>'3.3.2'!G8/'3.3.2.a'!$G$79</f>
        <v>2.2715641958397311E-2</v>
      </c>
      <c r="H8" s="143">
        <f>'3.3.2'!H8/'3.3.2.a'!$H$79</f>
        <v>2.4645535309001137E-2</v>
      </c>
      <c r="I8" s="143">
        <f>'3.3.2'!I8/'3.3.2.a'!$I$79</f>
        <v>2.4343470691361023E-2</v>
      </c>
      <c r="J8" s="143">
        <f>'3.3.2'!J8/'3.3.2.a'!$J$79</f>
        <v>2.5028447070076912E-2</v>
      </c>
      <c r="K8" s="143">
        <f>'3.3.2'!K8/'3.3.2.a'!$K$79</f>
        <v>2.4341601710466995E-2</v>
      </c>
      <c r="L8" s="143">
        <f>'3.3.2'!L8/'3.3.2.a'!$L$79</f>
        <v>2.3946778251445807E-2</v>
      </c>
      <c r="M8" s="143">
        <f>'3.3.2'!M8/'3.3.2.a'!$M$79</f>
        <v>2.3762862045824538E-2</v>
      </c>
      <c r="N8" s="143">
        <f>'3.3.2'!N8/'3.3.2.a'!$N$79</f>
        <v>2.0999855331706931E-2</v>
      </c>
    </row>
    <row r="9" spans="1:14" s="48" customFormat="1" ht="20" customHeight="1" x14ac:dyDescent="0.2">
      <c r="A9" s="45" t="s">
        <v>489</v>
      </c>
      <c r="B9" s="56" t="s">
        <v>490</v>
      </c>
      <c r="C9" s="145">
        <f>'3.3.2'!C9/'3.3.2.a'!$C$79</f>
        <v>1.862691914489531E-2</v>
      </c>
      <c r="D9" s="145">
        <f>'3.3.2'!D9/'3.3.2.a'!$D$79</f>
        <v>1.7587204019166514E-2</v>
      </c>
      <c r="E9" s="145">
        <f>'3.3.2'!E9/'3.3.2.a'!$E$79</f>
        <v>1.6676841205155161E-2</v>
      </c>
      <c r="F9" s="145">
        <f>'3.3.2'!F9/'3.3.2.a'!$F$79</f>
        <v>1.6751990315459524E-2</v>
      </c>
      <c r="G9" s="145">
        <f>'3.3.2'!G9/'3.3.2.a'!$G$79</f>
        <v>1.669604487166897E-2</v>
      </c>
      <c r="H9" s="145">
        <f>'3.3.2'!H9/'3.3.2.a'!$H$79</f>
        <v>1.7890905550696012E-2</v>
      </c>
      <c r="I9" s="145">
        <f>'3.3.2'!I9/'3.3.2.a'!$I$79</f>
        <v>1.8117479079336259E-2</v>
      </c>
      <c r="J9" s="145">
        <f>'3.3.2'!J9/'3.3.2.a'!$J$79</f>
        <v>1.8841601356139787E-2</v>
      </c>
      <c r="K9" s="145">
        <f>'3.3.2'!K9/'3.3.2.a'!$K$79</f>
        <v>1.8143800051044375E-2</v>
      </c>
      <c r="L9" s="145">
        <f>'3.3.2'!L9/'3.3.2.a'!$L$79</f>
        <v>1.7797724733553785E-2</v>
      </c>
      <c r="M9" s="145">
        <f>'3.3.2'!M9/'3.3.2.a'!$M$79</f>
        <v>1.7322904791690522E-2</v>
      </c>
      <c r="N9" s="145">
        <f>'3.3.2'!N9/'3.3.2.a'!$N$79</f>
        <v>1.5258257238639368E-2</v>
      </c>
    </row>
    <row r="10" spans="1:14" s="48" customFormat="1" ht="20" customHeight="1" x14ac:dyDescent="0.2">
      <c r="A10" s="45" t="s">
        <v>491</v>
      </c>
      <c r="B10" s="56" t="s">
        <v>492</v>
      </c>
      <c r="C10" s="145">
        <f>'3.3.2'!C10/'3.3.2.a'!$C$79</f>
        <v>3.852353867657424E-3</v>
      </c>
      <c r="D10" s="145">
        <f>'3.3.2'!D10/'3.3.2.a'!$D$79</f>
        <v>3.6907544502913594E-3</v>
      </c>
      <c r="E10" s="145">
        <f>'3.3.2'!E10/'3.3.2.a'!$E$79</f>
        <v>3.4127899500218423E-3</v>
      </c>
      <c r="F10" s="145">
        <f>'3.3.2'!F10/'3.3.2.a'!$F$79</f>
        <v>3.3572151585257687E-3</v>
      </c>
      <c r="G10" s="145">
        <f>'3.3.2'!G10/'3.3.2.a'!$G$79</f>
        <v>3.3802762476735841E-3</v>
      </c>
      <c r="H10" s="145">
        <f>'3.3.2'!H10/'3.3.2.a'!$H$79</f>
        <v>3.6921003051130735E-3</v>
      </c>
      <c r="I10" s="145">
        <f>'3.3.2'!I10/'3.3.2.a'!$I$79</f>
        <v>3.6534063229452982E-3</v>
      </c>
      <c r="J10" s="145">
        <f>'3.3.2'!J10/'3.3.2.a'!$J$79</f>
        <v>3.8006996144544485E-3</v>
      </c>
      <c r="K10" s="145">
        <f>'3.3.2'!K10/'3.3.2.a'!$K$79</f>
        <v>3.8377944486765753E-3</v>
      </c>
      <c r="L10" s="145">
        <f>'3.3.2'!L10/'3.3.2.a'!$L$79</f>
        <v>3.8583448373793886E-3</v>
      </c>
      <c r="M10" s="145">
        <f>'3.3.2'!M10/'3.3.2.a'!$M$79</f>
        <v>4.3129578797712525E-3</v>
      </c>
      <c r="N10" s="145">
        <f>'3.3.2'!N10/'3.3.2.a'!$N$79</f>
        <v>3.7877384280441601E-3</v>
      </c>
    </row>
    <row r="11" spans="1:14" s="48" customFormat="1" ht="20" customHeight="1" x14ac:dyDescent="0.2">
      <c r="A11" s="45" t="s">
        <v>493</v>
      </c>
      <c r="B11" s="56" t="s">
        <v>494</v>
      </c>
      <c r="C11" s="145">
        <f>'3.3.2'!C11/'3.3.2.a'!$C$79</f>
        <v>2.7160537110581043E-3</v>
      </c>
      <c r="D11" s="145">
        <f>'3.3.2'!D11/'3.3.2.a'!$D$79</f>
        <v>2.8446040627584613E-3</v>
      </c>
      <c r="E11" s="145">
        <f>'3.3.2'!E11/'3.3.2.a'!$E$79</f>
        <v>2.7419024134677367E-3</v>
      </c>
      <c r="F11" s="145">
        <f>'3.3.2'!F11/'3.3.2.a'!$F$79</f>
        <v>2.6696991842627919E-3</v>
      </c>
      <c r="G11" s="145">
        <f>'3.3.2'!G11/'3.3.2.a'!$G$79</f>
        <v>2.6393208390547559E-3</v>
      </c>
      <c r="H11" s="145">
        <f>'3.3.2'!H11/'3.3.2.a'!$H$79</f>
        <v>3.0625294531920495E-3</v>
      </c>
      <c r="I11" s="145">
        <f>'3.3.2'!I11/'3.3.2.a'!$I$79</f>
        <v>2.5725852890794675E-3</v>
      </c>
      <c r="J11" s="145">
        <f>'3.3.2'!J11/'3.3.2.a'!$J$79</f>
        <v>2.3861460994826773E-3</v>
      </c>
      <c r="K11" s="145">
        <f>'3.3.2'!K11/'3.3.2.a'!$K$79</f>
        <v>2.3600072107460433E-3</v>
      </c>
      <c r="L11" s="145">
        <f>'3.3.2'!L11/'3.3.2.a'!$L$79</f>
        <v>2.2907086805126339E-3</v>
      </c>
      <c r="M11" s="145">
        <f>'3.3.2'!M11/'3.3.2.a'!$M$79</f>
        <v>2.1269993743627653E-3</v>
      </c>
      <c r="N11" s="145">
        <f>'3.3.2'!N11/'3.3.2.a'!$N$79</f>
        <v>1.9538596650234058E-3</v>
      </c>
    </row>
    <row r="12" spans="1:14" ht="20" customHeight="1" x14ac:dyDescent="0.2">
      <c r="A12" s="35">
        <v>212</v>
      </c>
      <c r="B12" s="36" t="s">
        <v>246</v>
      </c>
      <c r="C12" s="143">
        <f>'3.3.2'!C12/'3.3.2.a'!$C$79</f>
        <v>1.6677290637256689E-2</v>
      </c>
      <c r="D12" s="143">
        <f>'3.3.2'!D12/'3.3.2.a'!$D$79</f>
        <v>1.5893494968317438E-2</v>
      </c>
      <c r="E12" s="143">
        <f>'3.3.2'!E12/'3.3.2.a'!$E$79</f>
        <v>1.5057555195478477E-2</v>
      </c>
      <c r="F12" s="143">
        <f>'3.3.2'!F12/'3.3.2.a'!$F$79</f>
        <v>1.4866602076043321E-2</v>
      </c>
      <c r="G12" s="143">
        <f>'3.3.2'!G12/'3.3.2.a'!$G$79</f>
        <v>1.5234152405513074E-2</v>
      </c>
      <c r="H12" s="143">
        <f>'3.3.2'!H12/'3.3.2.a'!$H$79</f>
        <v>1.566436437267801E-2</v>
      </c>
      <c r="I12" s="143">
        <f>'3.3.2'!I12/'3.3.2.a'!$I$79</f>
        <v>1.5865651412059319E-2</v>
      </c>
      <c r="J12" s="143">
        <f>'3.3.2'!J12/'3.3.2.a'!$J$79</f>
        <v>1.7082082815084571E-2</v>
      </c>
      <c r="K12" s="143">
        <f>'3.3.2'!K12/'3.3.2.a'!$K$79</f>
        <v>1.7198562071166327E-2</v>
      </c>
      <c r="L12" s="143">
        <f>'3.3.2'!L12/'3.3.2.a'!$L$79</f>
        <v>1.7430256490144645E-2</v>
      </c>
      <c r="M12" s="143">
        <f>'3.3.2'!M12/'3.3.2.a'!$M$79</f>
        <v>1.6684428992209694E-2</v>
      </c>
      <c r="N12" s="143">
        <f>'3.3.2'!N12/'3.3.2.a'!$N$79</f>
        <v>1.4762022069818618E-2</v>
      </c>
    </row>
    <row r="13" spans="1:14" s="105" customFormat="1" ht="20" customHeight="1" x14ac:dyDescent="0.2">
      <c r="A13" s="105">
        <v>2121</v>
      </c>
      <c r="B13" s="105" t="s">
        <v>307</v>
      </c>
      <c r="C13" s="208">
        <f>'3.3.2'!C13/'3.3.2.a'!$C$79</f>
        <v>3.6268540143016442E-3</v>
      </c>
      <c r="D13" s="208">
        <f>'3.3.2'!D13/'3.3.2.a'!$D$79</f>
        <v>3.408524506415345E-3</v>
      </c>
      <c r="E13" s="208">
        <f>'3.3.2'!E13/'3.3.2.a'!$E$79</f>
        <v>3.172435272574737E-3</v>
      </c>
      <c r="F13" s="208">
        <f>'3.3.2'!F13/'3.3.2.a'!$F$79</f>
        <v>3.1637778494809929E-3</v>
      </c>
      <c r="G13" s="208">
        <f>'3.3.2'!G13/'3.3.2.a'!$G$79</f>
        <v>3.1714137052675458E-3</v>
      </c>
      <c r="H13" s="208">
        <f>'3.3.2'!H13/'3.3.2.a'!$H$79</f>
        <v>3.3555505391620814E-3</v>
      </c>
      <c r="I13" s="208">
        <f>'3.3.2'!I13/'3.3.2.a'!$I$79</f>
        <v>3.3692227677133819E-3</v>
      </c>
      <c r="J13" s="208">
        <f>'3.3.2'!J13/'3.3.2.a'!$J$79</f>
        <v>3.517042970810489E-3</v>
      </c>
      <c r="K13" s="208">
        <f>'3.3.2'!K13/'3.3.2.a'!$K$79</f>
        <v>3.3764990303052152E-3</v>
      </c>
      <c r="L13" s="208">
        <f>'3.3.2'!L13/'3.3.2.a'!$L$79</f>
        <v>3.2076211011266417E-3</v>
      </c>
      <c r="M13" s="208">
        <f>'3.3.2'!M13/'3.3.2.a'!$M$79</f>
        <v>3.5925154535430652E-3</v>
      </c>
      <c r="N13" s="208">
        <f>'3.3.2'!N13/'3.3.2.a'!$N$79</f>
        <v>3.1686309834759877E-3</v>
      </c>
    </row>
    <row r="14" spans="1:14" s="106" customFormat="1" ht="20" customHeight="1" x14ac:dyDescent="0.2">
      <c r="A14" s="60" t="s">
        <v>495</v>
      </c>
      <c r="B14" s="106" t="s">
        <v>496</v>
      </c>
      <c r="C14" s="145">
        <f>'3.3.2'!C14/'3.3.2.a'!$C$79</f>
        <v>4.4233091583379377E-5</v>
      </c>
      <c r="D14" s="145">
        <f>'3.3.2'!D14/'3.3.2.a'!$D$79</f>
        <v>4.2377370010204778E-5</v>
      </c>
      <c r="E14" s="145">
        <f>'3.3.2'!E14/'3.3.2.a'!$E$79</f>
        <v>4.7941255664865432E-5</v>
      </c>
      <c r="F14" s="145">
        <f>'3.3.2'!F14/'3.3.2.a'!$F$79</f>
        <v>6.975596339592159E-5</v>
      </c>
      <c r="G14" s="145">
        <f>'3.3.2'!G14/'3.3.2.a'!$G$79</f>
        <v>5.2369936921272756E-5</v>
      </c>
      <c r="H14" s="145">
        <f>'3.3.2'!H14/'3.3.2.a'!$H$79</f>
        <v>5.9371524414893324E-5</v>
      </c>
      <c r="I14" s="145">
        <f>'3.3.2'!I14/'3.3.2.a'!$I$79</f>
        <v>6.5732224366152177E-5</v>
      </c>
      <c r="J14" s="145">
        <f>'3.3.2'!J14/'3.3.2.a'!$J$79</f>
        <v>7.5428948247471819E-5</v>
      </c>
      <c r="K14" s="145">
        <f>'3.3.2'!K14/'3.3.2.a'!$K$79</f>
        <v>9.4768254676626289E-5</v>
      </c>
      <c r="L14" s="145">
        <f>'3.3.2'!L14/'3.3.2.a'!$L$79</f>
        <v>1.3747051535965461E-4</v>
      </c>
      <c r="M14" s="145">
        <f>'3.3.2'!M14/'3.3.2.a'!$M$79</f>
        <v>1.4361123199174033E-4</v>
      </c>
      <c r="N14" s="145">
        <f>'3.3.2'!N14/'3.3.2.a'!$N$79</f>
        <v>1.3024813576488942E-4</v>
      </c>
    </row>
    <row r="15" spans="1:14" s="106" customFormat="1" ht="20" customHeight="1" x14ac:dyDescent="0.2">
      <c r="A15" s="60" t="s">
        <v>497</v>
      </c>
      <c r="B15" s="106" t="s">
        <v>498</v>
      </c>
      <c r="C15" s="145">
        <f>'3.3.2'!C15/'3.3.2.a'!$C$79</f>
        <v>2.9118929662233229E-4</v>
      </c>
      <c r="D15" s="145">
        <f>'3.3.2'!D15/'3.3.2.a'!$D$79</f>
        <v>2.7184084096338029E-4</v>
      </c>
      <c r="E15" s="145">
        <f>'3.3.2'!E15/'3.3.2.a'!$E$79</f>
        <v>2.651756962622103E-4</v>
      </c>
      <c r="F15" s="145">
        <f>'3.3.2'!F15/'3.3.2.a'!$F$79</f>
        <v>3.0063364661934771E-4</v>
      </c>
      <c r="G15" s="145">
        <f>'3.3.2'!G15/'3.3.2.a'!$G$79</f>
        <v>3.0373184388227418E-4</v>
      </c>
      <c r="H15" s="145">
        <f>'3.3.2'!H15/'3.3.2.a'!$H$79</f>
        <v>3.3018285827381795E-4</v>
      </c>
      <c r="I15" s="145">
        <f>'3.3.2'!I15/'3.3.2.a'!$I$79</f>
        <v>3.6044296827746135E-4</v>
      </c>
      <c r="J15" s="145">
        <f>'3.3.2'!J15/'3.3.2.a'!$J$79</f>
        <v>3.8519805238663963E-4</v>
      </c>
      <c r="K15" s="145">
        <f>'3.3.2'!K15/'3.3.2.a'!$K$79</f>
        <v>3.9786413993935876E-4</v>
      </c>
      <c r="L15" s="145">
        <f>'3.3.2'!L15/'3.3.2.a'!$L$79</f>
        <v>3.8903143103823708E-4</v>
      </c>
      <c r="M15" s="145">
        <f>'3.3.2'!M15/'3.3.2.a'!$M$79</f>
        <v>4.1909288845849713E-4</v>
      </c>
      <c r="N15" s="145">
        <f>'3.3.2'!N15/'3.3.2.a'!$N$79</f>
        <v>3.6373739122241058E-4</v>
      </c>
    </row>
    <row r="16" spans="1:14" s="106" customFormat="1" ht="20" customHeight="1" x14ac:dyDescent="0.2">
      <c r="A16" s="60" t="s">
        <v>499</v>
      </c>
      <c r="B16" s="106" t="s">
        <v>462</v>
      </c>
      <c r="C16" s="145">
        <f>'3.3.2'!C16/'3.3.2.a'!$C$79</f>
        <v>3.1822353639072765E-3</v>
      </c>
      <c r="D16" s="145">
        <f>'3.3.2'!D16/'3.3.2.a'!$D$79</f>
        <v>2.9994031194699182E-3</v>
      </c>
      <c r="E16" s="145">
        <f>'3.3.2'!E16/'3.3.2.a'!$E$79</f>
        <v>2.7617256116139691E-3</v>
      </c>
      <c r="F16" s="145">
        <f>'3.3.2'!F16/'3.3.2.a'!$F$79</f>
        <v>2.7190052304048736E-3</v>
      </c>
      <c r="G16" s="145">
        <f>'3.3.2'!G16/'3.3.2.a'!$G$79</f>
        <v>2.7373844673237524E-3</v>
      </c>
      <c r="H16" s="145">
        <f>'3.3.2'!H16/'3.3.2.a'!$H$79</f>
        <v>2.8732082139512295E-3</v>
      </c>
      <c r="I16" s="145">
        <f>'3.3.2'!I16/'3.3.2.a'!$I$79</f>
        <v>2.8386086869967562E-3</v>
      </c>
      <c r="J16" s="145">
        <f>'3.3.2'!J16/'3.3.2.a'!$J$79</f>
        <v>2.9454306647468168E-3</v>
      </c>
      <c r="K16" s="145">
        <f>'3.3.2'!K16/'3.3.2.a'!$K$79</f>
        <v>2.7672698208711108E-3</v>
      </c>
      <c r="L16" s="145">
        <f>'3.3.2'!L16/'3.3.2.a'!$L$79</f>
        <v>2.5671309364365038E-3</v>
      </c>
      <c r="M16" s="145">
        <f>'3.3.2'!M16/'3.3.2.a'!$M$79</f>
        <v>2.9081017253799238E-3</v>
      </c>
      <c r="N16" s="145">
        <f>'3.3.2'!N16/'3.3.2.a'!$N$79</f>
        <v>2.5676990849067167E-3</v>
      </c>
    </row>
    <row r="17" spans="1:14" s="106" customFormat="1" ht="20" customHeight="1" x14ac:dyDescent="0.2">
      <c r="A17" s="60" t="s">
        <v>500</v>
      </c>
      <c r="B17" s="106" t="s">
        <v>501</v>
      </c>
      <c r="C17" s="145">
        <f>'3.3.2'!C17/'3.3.2.a'!$C$79</f>
        <v>1.0919626218865539E-4</v>
      </c>
      <c r="D17" s="145">
        <f>'3.3.2'!D17/'3.3.2.a'!$D$79</f>
        <v>9.4903175971841586E-5</v>
      </c>
      <c r="E17" s="145">
        <f>'3.3.2'!E17/'3.3.2.a'!$E$79</f>
        <v>9.7592709033692609E-5</v>
      </c>
      <c r="F17" s="145">
        <f>'3.3.2'!F17/'3.3.2.a'!$F$79</f>
        <v>7.4383009060849994E-5</v>
      </c>
      <c r="G17" s="145">
        <f>'3.3.2'!G17/'3.3.2.a'!$G$79</f>
        <v>7.7927457140246692E-5</v>
      </c>
      <c r="H17" s="145">
        <f>'3.3.2'!H17/'3.3.2.a'!$H$79</f>
        <v>9.2787942522140973E-5</v>
      </c>
      <c r="I17" s="145">
        <f>'3.3.2'!I17/'3.3.2.a'!$I$79</f>
        <v>1.0443888807301197E-4</v>
      </c>
      <c r="J17" s="145">
        <f>'3.3.2'!J17/'3.3.2.a'!$J$79</f>
        <v>1.1098530542956115E-4</v>
      </c>
      <c r="K17" s="145">
        <f>'3.3.2'!K17/'3.3.2.a'!$K$79</f>
        <v>1.1659681481811973E-4</v>
      </c>
      <c r="L17" s="145">
        <f>'3.3.2'!L17/'3.3.2.a'!$L$79</f>
        <v>1.1398821829224574E-4</v>
      </c>
      <c r="M17" s="145">
        <f>'3.3.2'!M17/'3.3.2.a'!$M$79</f>
        <v>1.2170960771290431E-4</v>
      </c>
      <c r="N17" s="145">
        <f>'3.3.2'!N17/'3.3.2.a'!$N$79</f>
        <v>1.0694637158197083E-4</v>
      </c>
    </row>
    <row r="18" spans="1:14" s="105" customFormat="1" ht="20" customHeight="1" x14ac:dyDescent="0.2">
      <c r="A18" s="105">
        <v>2122</v>
      </c>
      <c r="B18" s="105" t="s">
        <v>830</v>
      </c>
      <c r="C18" s="208">
        <f>'3.3.2'!C18/'3.3.2.a'!$C$79</f>
        <v>1.3050436622955047E-2</v>
      </c>
      <c r="D18" s="208">
        <f>'3.3.2'!D18/'3.3.2.a'!$D$79</f>
        <v>1.2484970461902091E-2</v>
      </c>
      <c r="E18" s="208">
        <f>'3.3.2'!E18/'3.3.2.a'!$E$79</f>
        <v>1.1885119922903737E-2</v>
      </c>
      <c r="F18" s="208">
        <f>'3.3.2'!F18/'3.3.2.a'!$F$79</f>
        <v>1.1702824226562325E-2</v>
      </c>
      <c r="G18" s="208">
        <f>'3.3.2'!G18/'3.3.2.a'!$G$79</f>
        <v>1.2062738700245526E-2</v>
      </c>
      <c r="H18" s="208">
        <f>'3.3.2'!H18/'3.3.2.a'!$H$79</f>
        <v>1.2308813833515928E-2</v>
      </c>
      <c r="I18" s="208">
        <f>'3.3.2'!I18/'3.3.2.a'!$I$79</f>
        <v>1.2496428644345935E-2</v>
      </c>
      <c r="J18" s="208">
        <f>'3.3.2'!J18/'3.3.2.a'!$J$79</f>
        <v>1.3565039844274082E-2</v>
      </c>
      <c r="K18" s="208">
        <f>'3.3.2'!K18/'3.3.2.a'!$K$79</f>
        <v>1.3822063040861114E-2</v>
      </c>
      <c r="L18" s="208">
        <f>'3.3.2'!L18/'3.3.2.a'!$L$79</f>
        <v>1.4222635389018004E-2</v>
      </c>
      <c r="M18" s="208">
        <f>'3.3.2'!M18/'3.3.2.a'!$M$79</f>
        <v>1.3091913538666629E-2</v>
      </c>
      <c r="N18" s="208">
        <f>'3.3.2'!N18/'3.3.2.a'!$N$79</f>
        <v>1.1593391086342631E-2</v>
      </c>
    </row>
    <row r="19" spans="1:14" ht="20" customHeight="1" x14ac:dyDescent="0.2">
      <c r="A19" s="32">
        <v>22</v>
      </c>
      <c r="B19" s="33" t="s">
        <v>245</v>
      </c>
      <c r="C19" s="207">
        <f>'3.3.2'!C19/'3.3.2.a'!$C$79</f>
        <v>1.0089425839402581E-2</v>
      </c>
      <c r="D19" s="207">
        <f>'3.3.2'!D19/'3.3.2.a'!$D$79</f>
        <v>9.5128622754617857E-3</v>
      </c>
      <c r="E19" s="207">
        <f>'3.3.2'!E19/'3.3.2.a'!$E$79</f>
        <v>9.2679182806686741E-3</v>
      </c>
      <c r="F19" s="207">
        <f>'3.3.2'!F19/'3.3.2.a'!$F$79</f>
        <v>9.403202973701421E-3</v>
      </c>
      <c r="G19" s="207">
        <f>'3.3.2'!G19/'3.3.2.a'!$G$79</f>
        <v>9.4619430831849663E-3</v>
      </c>
      <c r="H19" s="207">
        <f>'3.3.2'!H19/'3.3.2.a'!$H$79</f>
        <v>9.6227952634521524E-3</v>
      </c>
      <c r="I19" s="207">
        <f>'3.3.2'!I19/'3.3.2.a'!$I$79</f>
        <v>9.7975892545449847E-3</v>
      </c>
      <c r="J19" s="207">
        <f>'3.3.2'!J19/'3.3.2.a'!$J$79</f>
        <v>8.9134751410935194E-3</v>
      </c>
      <c r="K19" s="207">
        <f>'3.3.2'!K19/'3.3.2.a'!$K$79</f>
        <v>9.0443215862072157E-3</v>
      </c>
      <c r="L19" s="207">
        <f>'3.3.2'!L19/'3.3.2.a'!$L$79</f>
        <v>8.5314944256914653E-3</v>
      </c>
      <c r="M19" s="207">
        <f>'3.3.2'!M19/'3.3.2.a'!$M$79</f>
        <v>8.3897441631763277E-3</v>
      </c>
      <c r="N19" s="207">
        <f>'3.3.2'!N19/'3.3.2.a'!$N$79</f>
        <v>7.5496498423558295E-3</v>
      </c>
    </row>
    <row r="20" spans="1:14" ht="20" customHeight="1" x14ac:dyDescent="0.2">
      <c r="A20" s="32">
        <v>23</v>
      </c>
      <c r="B20" s="33" t="s">
        <v>831</v>
      </c>
      <c r="C20" s="207">
        <f>'3.3.2'!C20/'3.3.2.a'!$C$79</f>
        <v>4.6767152695409778E-3</v>
      </c>
      <c r="D20" s="207">
        <f>'3.3.2'!D20/'3.3.2.a'!$D$79</f>
        <v>4.5137741632243255E-3</v>
      </c>
      <c r="E20" s="207">
        <f>'3.3.2'!E20/'3.3.2.a'!$E$79</f>
        <v>4.3472571841587119E-3</v>
      </c>
      <c r="F20" s="207">
        <f>'3.3.2'!F20/'3.3.2.a'!$F$79</f>
        <v>4.1707781444998227E-3</v>
      </c>
      <c r="G20" s="207">
        <f>'3.3.2'!G20/'3.3.2.a'!$G$79</f>
        <v>4.3195782343652313E-3</v>
      </c>
      <c r="H20" s="207">
        <f>'3.3.2'!H20/'3.3.2.a'!$H$79</f>
        <v>4.6455953155107076E-3</v>
      </c>
      <c r="I20" s="207">
        <f>'3.3.2'!I20/'3.3.2.a'!$I$79</f>
        <v>4.8222119048907169E-3</v>
      </c>
      <c r="J20" s="207">
        <f>'3.3.2'!J20/'3.3.2.a'!$J$79</f>
        <v>5.0418145108032941E-3</v>
      </c>
      <c r="K20" s="207">
        <f>'3.3.2'!K20/'3.3.2.a'!$K$79</f>
        <v>4.8689075901331615E-3</v>
      </c>
      <c r="L20" s="207">
        <f>'3.3.2'!L20/'3.3.2.a'!$L$79</f>
        <v>4.9901673146679898E-3</v>
      </c>
      <c r="M20" s="207">
        <f>'3.3.2'!M20/'3.3.2.a'!$M$79</f>
        <v>5.0538224051454167E-3</v>
      </c>
      <c r="N20" s="207">
        <f>'3.3.2'!N20/'3.3.2.a'!$N$79</f>
        <v>5.0582592862646568E-3</v>
      </c>
    </row>
    <row r="21" spans="1:14" ht="20" customHeight="1" x14ac:dyDescent="0.2">
      <c r="A21" s="32">
        <v>24</v>
      </c>
      <c r="B21" s="33" t="s">
        <v>832</v>
      </c>
      <c r="C21" s="207">
        <f>'3.3.2'!C21/'3.3.2.a'!$C$79</f>
        <v>7.0067699925383503E-2</v>
      </c>
      <c r="D21" s="207">
        <f>'3.3.2'!D21/'3.3.2.a'!$D$79</f>
        <v>7.5707626096479935E-2</v>
      </c>
      <c r="E21" s="207">
        <f>'3.3.2'!E21/'3.3.2.a'!$E$79</f>
        <v>6.8760329688780278E-2</v>
      </c>
      <c r="F21" s="207">
        <f>'3.3.2'!F21/'3.3.2.a'!$F$79</f>
        <v>6.878183439380689E-2</v>
      </c>
      <c r="G21" s="207">
        <f>'3.3.2'!G21/'3.3.2.a'!$G$79</f>
        <v>7.3725123326473366E-2</v>
      </c>
      <c r="H21" s="207">
        <f>'3.3.2'!H21/'3.3.2.a'!$H$79</f>
        <v>0.1167844341840566</v>
      </c>
      <c r="I21" s="207">
        <f>'3.3.2'!I21/'3.3.2.a'!$I$79</f>
        <v>9.6807184871182755E-2</v>
      </c>
      <c r="J21" s="207">
        <f>'3.3.2'!J21/'3.3.2.a'!$J$79</f>
        <v>8.7105953732006414E-2</v>
      </c>
      <c r="K21" s="207">
        <f>'3.3.2'!K21/'3.3.2.a'!$K$79</f>
        <v>8.5396194272252549E-2</v>
      </c>
      <c r="L21" s="207">
        <f>'3.3.2'!L21/'3.3.2.a'!$L$79</f>
        <v>6.9248542076597891E-2</v>
      </c>
      <c r="M21" s="207">
        <f>'3.3.2'!M21/'3.3.2.a'!$M$79</f>
        <v>5.6745012676711427E-2</v>
      </c>
      <c r="N21" s="207">
        <f>'3.3.2'!N21/'3.3.2.a'!$N$79</f>
        <v>6.8069715481108045E-2</v>
      </c>
    </row>
    <row r="22" spans="1:14" ht="20" customHeight="1" x14ac:dyDescent="0.2">
      <c r="A22" s="35">
        <v>241</v>
      </c>
      <c r="B22" s="36" t="s">
        <v>308</v>
      </c>
      <c r="C22" s="143">
        <f>'3.3.2'!C22/'3.3.2.a'!$C$79</f>
        <v>5.811362654777729E-3</v>
      </c>
      <c r="D22" s="143">
        <f>'3.3.2'!D22/'3.3.2.a'!$D$79</f>
        <v>6.8849613561755424E-3</v>
      </c>
      <c r="E22" s="143">
        <f>'3.3.2'!E22/'3.3.2.a'!$E$79</f>
        <v>6.6505087363618268E-3</v>
      </c>
      <c r="F22" s="143">
        <f>'3.3.2'!F22/'3.3.2.a'!$F$79</f>
        <v>7.2003798019148061E-3</v>
      </c>
      <c r="G22" s="143">
        <f>'3.3.2'!G22/'3.3.2.a'!$G$79</f>
        <v>8.6923581886535987E-3</v>
      </c>
      <c r="H22" s="143">
        <f>'3.3.2'!H22/'3.3.2.a'!$H$79</f>
        <v>1.0604586626803603E-2</v>
      </c>
      <c r="I22" s="143">
        <f>'3.3.2'!I22/'3.3.2.a'!$I$79</f>
        <v>1.0099352452167061E-2</v>
      </c>
      <c r="J22" s="143">
        <f>'3.3.2'!J22/'3.3.2.a'!$J$79</f>
        <v>8.3590848635536497E-3</v>
      </c>
      <c r="K22" s="143">
        <f>'3.3.2'!K22/'3.3.2.a'!$K$79</f>
        <v>7.4518306871278195E-3</v>
      </c>
      <c r="L22" s="143">
        <f>'3.3.2'!L22/'3.3.2.a'!$L$79</f>
        <v>7.5407225889697988E-3</v>
      </c>
      <c r="M22" s="143">
        <f>'3.3.2'!M22/'3.3.2.a'!$M$79</f>
        <v>6.0648617043889746E-3</v>
      </c>
      <c r="N22" s="143">
        <f>'3.3.2'!N22/'3.3.2.a'!$N$79</f>
        <v>5.7453974873222496E-3</v>
      </c>
    </row>
    <row r="23" spans="1:14" ht="20" customHeight="1" x14ac:dyDescent="0.2">
      <c r="A23" s="35">
        <v>242</v>
      </c>
      <c r="B23" s="36" t="s">
        <v>309</v>
      </c>
      <c r="C23" s="143">
        <f>'3.3.2'!C23/'3.3.2.a'!$C$79</f>
        <v>6.4077888838072458E-2</v>
      </c>
      <c r="D23" s="143">
        <f>'3.3.2'!D23/'3.3.2.a'!$D$79</f>
        <v>6.873743590207812E-2</v>
      </c>
      <c r="E23" s="143">
        <f>'3.3.2'!E23/'3.3.2.a'!$E$79</f>
        <v>6.2071547629424427E-2</v>
      </c>
      <c r="F23" s="143">
        <f>'3.3.2'!F23/'3.3.2.a'!$F$79</f>
        <v>6.1560270721743679E-2</v>
      </c>
      <c r="G23" s="143">
        <f>'3.3.2'!G23/'3.3.2.a'!$G$79</f>
        <v>6.5022904358439951E-2</v>
      </c>
      <c r="H23" s="143">
        <f>'3.3.2'!H23/'3.3.2.a'!$H$79</f>
        <v>0.10616763463814781</v>
      </c>
      <c r="I23" s="143">
        <f>'3.3.2'!I23/'3.3.2.a'!$I$79</f>
        <v>8.67077411800595E-2</v>
      </c>
      <c r="J23" s="143">
        <f>'3.3.2'!J23/'3.3.2.a'!$J$79</f>
        <v>7.874686886845278E-2</v>
      </c>
      <c r="K23" s="143">
        <f>'3.3.2'!K23/'3.3.2.a'!$K$79</f>
        <v>7.7944363585124729E-2</v>
      </c>
      <c r="L23" s="143">
        <f>'3.3.2'!L23/'3.3.2.a'!$L$79</f>
        <v>6.1707819487628095E-2</v>
      </c>
      <c r="M23" s="143">
        <f>'3.3.2'!M23/'3.3.2.a'!$M$79</f>
        <v>5.0680150972322459E-2</v>
      </c>
      <c r="N23" s="143">
        <f>'3.3.2'!N23/'3.3.2.a'!$N$79</f>
        <v>6.232431799378578E-2</v>
      </c>
    </row>
    <row r="24" spans="1:14" ht="20" customHeight="1" x14ac:dyDescent="0.2">
      <c r="A24" s="35">
        <v>243</v>
      </c>
      <c r="B24" s="36" t="s">
        <v>310</v>
      </c>
      <c r="C24" s="143">
        <f>'3.3.2'!C24/'3.3.2.a'!$C$79</f>
        <v>1.7844843253330854E-4</v>
      </c>
      <c r="D24" s="143">
        <f>'3.3.2'!D24/'3.3.2.a'!$D$79</f>
        <v>8.5228838226263903E-5</v>
      </c>
      <c r="E24" s="143">
        <f>'3.3.2'!E24/'3.3.2.a'!$E$79</f>
        <v>3.8273322994042114E-5</v>
      </c>
      <c r="F24" s="143">
        <f>'3.3.2'!F24/'3.3.2.a'!$F$79</f>
        <v>2.1183870148407718E-5</v>
      </c>
      <c r="G24" s="143">
        <f>'3.3.2'!G24/'3.3.2.a'!$G$79</f>
        <v>9.8607793798169018E-6</v>
      </c>
      <c r="H24" s="143">
        <f>'3.3.2'!H24/'3.3.2.a'!$H$79</f>
        <v>1.2212919105170428E-5</v>
      </c>
      <c r="I24" s="143">
        <f>'3.3.2'!I24/'3.3.2.a'!$I$79</f>
        <v>9.1238956180824501E-8</v>
      </c>
      <c r="J24" s="143">
        <f>'3.3.2'!J24/'3.3.2.a'!$J$79</f>
        <v>0</v>
      </c>
      <c r="K24" s="143">
        <f>'3.3.2'!K24/'3.3.2.a'!$K$79</f>
        <v>0</v>
      </c>
      <c r="L24" s="143">
        <f>'3.3.2'!L24/'3.3.2.a'!$L$79</f>
        <v>0</v>
      </c>
      <c r="M24" s="143">
        <f>'3.3.2'!M24/'3.3.2.a'!$M$79</f>
        <v>0</v>
      </c>
      <c r="N24" s="143">
        <f>'3.3.2'!N24/'3.3.2.a'!$N$79</f>
        <v>0</v>
      </c>
    </row>
    <row r="25" spans="1:14" ht="20" customHeight="1" x14ac:dyDescent="0.2">
      <c r="A25" s="32">
        <v>25</v>
      </c>
      <c r="B25" s="33" t="s">
        <v>248</v>
      </c>
      <c r="C25" s="207">
        <f>'3.3.2'!C25/'3.3.2.a'!$C$79</f>
        <v>1.5839157803718348E-3</v>
      </c>
      <c r="D25" s="207">
        <f>'3.3.2'!D25/'3.3.2.a'!$D$79</f>
        <v>2.7172703794137529E-3</v>
      </c>
      <c r="E25" s="207">
        <f>'3.3.2'!E25/'3.3.2.a'!$E$79</f>
        <v>2.9947333068668629E-3</v>
      </c>
      <c r="F25" s="207">
        <f>'3.3.2'!F25/'3.3.2.a'!$F$79</f>
        <v>4.6922929601428574E-3</v>
      </c>
      <c r="G25" s="207">
        <f>'3.3.2'!G25/'3.3.2.a'!$G$79</f>
        <v>5.1523564418317191E-3</v>
      </c>
      <c r="H25" s="207">
        <f>'3.3.2'!H25/'3.3.2.a'!$H$79</f>
        <v>4.1110621578685164E-3</v>
      </c>
      <c r="I25" s="207">
        <f>'3.3.2'!I25/'3.3.2.a'!$I$79</f>
        <v>4.3366132711209239E-3</v>
      </c>
      <c r="J25" s="207">
        <f>'3.3.2'!J25/'3.3.2.a'!$J$79</f>
        <v>3.3333301447745919E-3</v>
      </c>
      <c r="K25" s="207">
        <f>'3.3.2'!K25/'3.3.2.a'!$K$79</f>
        <v>3.3838102576704263E-3</v>
      </c>
      <c r="L25" s="207">
        <f>'3.3.2'!L25/'3.3.2.a'!$L$79</f>
        <v>2.2240059938645014E-3</v>
      </c>
      <c r="M25" s="207">
        <f>'3.3.2'!M25/'3.3.2.a'!$M$79</f>
        <v>1.5112921743105395E-3</v>
      </c>
      <c r="N25" s="207">
        <f>'3.3.2'!N25/'3.3.2.a'!$N$79</f>
        <v>1.4095653234222287E-3</v>
      </c>
    </row>
    <row r="26" spans="1:14" ht="20" customHeight="1" x14ac:dyDescent="0.2">
      <c r="A26" s="35">
        <v>251</v>
      </c>
      <c r="B26" s="36" t="s">
        <v>311</v>
      </c>
      <c r="C26" s="143">
        <f>'3.3.2'!C26/'3.3.2.a'!$C$79</f>
        <v>0</v>
      </c>
      <c r="D26" s="143">
        <f>'3.3.2'!D26/'3.3.2.a'!$D$79</f>
        <v>0</v>
      </c>
      <c r="E26" s="143">
        <f>'3.3.2'!E26/'3.3.2.a'!$E$79</f>
        <v>0</v>
      </c>
      <c r="F26" s="143">
        <f>'3.3.2'!F26/'3.3.2.a'!$F$79</f>
        <v>0</v>
      </c>
      <c r="G26" s="143">
        <f>'3.3.2'!G26/'3.3.2.a'!$G$79</f>
        <v>0</v>
      </c>
      <c r="H26" s="143">
        <f>'3.3.2'!H26/'3.3.2.a'!$H$79</f>
        <v>0</v>
      </c>
      <c r="I26" s="143">
        <f>'3.3.2'!I26/'3.3.2.a'!$I$79</f>
        <v>0</v>
      </c>
      <c r="J26" s="143">
        <f>'3.3.2'!J26/'3.3.2.a'!$J$79</f>
        <v>0</v>
      </c>
      <c r="K26" s="143">
        <f>'3.3.2'!K26/'3.3.2.a'!$K$79</f>
        <v>0</v>
      </c>
      <c r="L26" s="143">
        <f>'3.3.2'!L26/'3.3.2.a'!$L$79</f>
        <v>0</v>
      </c>
      <c r="M26" s="143">
        <f>'3.3.2'!M26/'3.3.2.a'!$M$79</f>
        <v>0</v>
      </c>
      <c r="N26" s="143">
        <f>'3.3.2'!N26/'3.3.2.a'!$N$79</f>
        <v>0</v>
      </c>
    </row>
    <row r="27" spans="1:14" ht="20" customHeight="1" x14ac:dyDescent="0.2">
      <c r="A27" s="35">
        <v>252</v>
      </c>
      <c r="B27" s="36" t="s">
        <v>312</v>
      </c>
      <c r="C27" s="143">
        <f>'3.3.2'!C27/'3.3.2.a'!$C$79</f>
        <v>1.5839157803718348E-3</v>
      </c>
      <c r="D27" s="143">
        <f>'3.3.2'!D27/'3.3.2.a'!$D$79</f>
        <v>2.7172703794137529E-3</v>
      </c>
      <c r="E27" s="143">
        <f>'3.3.2'!E27/'3.3.2.a'!$E$79</f>
        <v>2.9947333068668629E-3</v>
      </c>
      <c r="F27" s="143">
        <f>'3.3.2'!F27/'3.3.2.a'!$F$79</f>
        <v>4.6922929601428574E-3</v>
      </c>
      <c r="G27" s="143">
        <f>'3.3.2'!G27/'3.3.2.a'!$G$79</f>
        <v>5.1523564418317191E-3</v>
      </c>
      <c r="H27" s="143">
        <f>'3.3.2'!H27/'3.3.2.a'!$H$79</f>
        <v>4.1110621578685164E-3</v>
      </c>
      <c r="I27" s="143">
        <f>'3.3.2'!I27/'3.3.2.a'!$I$79</f>
        <v>4.3366132711209239E-3</v>
      </c>
      <c r="J27" s="143">
        <f>'3.3.2'!J27/'3.3.2.a'!$J$79</f>
        <v>3.3333301447745919E-3</v>
      </c>
      <c r="K27" s="143">
        <f>'3.3.2'!K27/'3.3.2.a'!$K$79</f>
        <v>3.3838102576704263E-3</v>
      </c>
      <c r="L27" s="143">
        <f>'3.3.2'!L27/'3.3.2.a'!$L$79</f>
        <v>2.2240059938645014E-3</v>
      </c>
      <c r="M27" s="143">
        <f>'3.3.2'!M27/'3.3.2.a'!$M$79</f>
        <v>1.5112921743105395E-3</v>
      </c>
      <c r="N27" s="143">
        <f>'3.3.2'!N27/'3.3.2.a'!$N$79</f>
        <v>1.4095653234222287E-3</v>
      </c>
    </row>
    <row r="28" spans="1:14" ht="20" customHeight="1" x14ac:dyDescent="0.2">
      <c r="A28" s="35">
        <v>253</v>
      </c>
      <c r="B28" s="36" t="s">
        <v>313</v>
      </c>
      <c r="C28" s="143">
        <f>'3.3.2'!C28/'3.3.2.a'!$C$79</f>
        <v>0</v>
      </c>
      <c r="D28" s="143">
        <f>'3.3.2'!D28/'3.3.2.a'!$D$79</f>
        <v>0</v>
      </c>
      <c r="E28" s="143">
        <f>'3.3.2'!E28/'3.3.2.a'!$E$79</f>
        <v>0</v>
      </c>
      <c r="F28" s="143">
        <f>'3.3.2'!F28/'3.3.2.a'!$F$79</f>
        <v>0</v>
      </c>
      <c r="G28" s="143">
        <f>'3.3.2'!G28/'3.3.2.a'!$G$79</f>
        <v>0</v>
      </c>
      <c r="H28" s="143">
        <f>'3.3.2'!H28/'3.3.2.a'!$H$79</f>
        <v>0</v>
      </c>
      <c r="I28" s="143">
        <f>'3.3.2'!I28/'3.3.2.a'!$I$79</f>
        <v>0</v>
      </c>
      <c r="J28" s="143">
        <f>'3.3.2'!J28/'3.3.2.a'!$J$79</f>
        <v>0</v>
      </c>
      <c r="K28" s="143">
        <f>'3.3.2'!K28/'3.3.2.a'!$K$79</f>
        <v>0</v>
      </c>
      <c r="L28" s="143">
        <f>'3.3.2'!L28/'3.3.2.a'!$L$79</f>
        <v>0</v>
      </c>
      <c r="M28" s="143">
        <f>'3.3.2'!M28/'3.3.2.a'!$M$79</f>
        <v>0</v>
      </c>
      <c r="N28" s="143">
        <f>'3.3.2'!N28/'3.3.2.a'!$N$79</f>
        <v>0</v>
      </c>
    </row>
    <row r="29" spans="1:14" ht="20" customHeight="1" x14ac:dyDescent="0.2">
      <c r="A29" s="32">
        <v>26</v>
      </c>
      <c r="B29" s="33" t="s">
        <v>243</v>
      </c>
      <c r="C29" s="207">
        <f>'3.3.2'!C29/'3.3.2.a'!$C$79</f>
        <v>6.1905539465474307E-2</v>
      </c>
      <c r="D29" s="207">
        <f>'3.3.2'!D29/'3.3.2.a'!$D$79</f>
        <v>6.3112701717406683E-2</v>
      </c>
      <c r="E29" s="207">
        <f>'3.3.2'!E29/'3.3.2.a'!$E$79</f>
        <v>6.3759821262551336E-2</v>
      </c>
      <c r="F29" s="207">
        <f>'3.3.2'!F29/'3.3.2.a'!$F$79</f>
        <v>5.9838933706892743E-2</v>
      </c>
      <c r="G29" s="207">
        <f>'3.3.2'!G29/'3.3.2.a'!$G$79</f>
        <v>6.1251031697415879E-2</v>
      </c>
      <c r="H29" s="207">
        <f>'3.3.2'!H29/'3.3.2.a'!$H$79</f>
        <v>6.02432266689178E-2</v>
      </c>
      <c r="I29" s="207">
        <f>'3.3.2'!I29/'3.3.2.a'!$I$79</f>
        <v>6.4685185526999187E-2</v>
      </c>
      <c r="J29" s="207">
        <f>'3.3.2'!J29/'3.3.2.a'!$J$79</f>
        <v>6.1225177440017237E-2</v>
      </c>
      <c r="K29" s="207">
        <f>'3.3.2'!K29/'3.3.2.a'!$K$79</f>
        <v>6.3901164433343149E-2</v>
      </c>
      <c r="L29" s="207">
        <f>'3.3.2'!L29/'3.3.2.a'!$L$79</f>
        <v>6.5195363999754341E-2</v>
      </c>
      <c r="M29" s="207">
        <f>'3.3.2'!M29/'3.3.2.a'!$M$79</f>
        <v>7.8521670337345334E-2</v>
      </c>
      <c r="N29" s="207">
        <f>'3.3.2'!N29/'3.3.2.a'!$N$79</f>
        <v>6.8605952631810976E-2</v>
      </c>
    </row>
    <row r="30" spans="1:14" ht="20" customHeight="1" x14ac:dyDescent="0.2">
      <c r="A30" s="35">
        <v>261</v>
      </c>
      <c r="B30" s="36" t="s">
        <v>314</v>
      </c>
      <c r="C30" s="143">
        <f>'3.3.2'!C30/'3.3.2.a'!$C$79</f>
        <v>0</v>
      </c>
      <c r="D30" s="143">
        <f>'3.3.2'!D30/'3.3.2.a'!$D$79</f>
        <v>0</v>
      </c>
      <c r="E30" s="143">
        <f>'3.3.2'!E30/'3.3.2.a'!$E$79</f>
        <v>0</v>
      </c>
      <c r="F30" s="143">
        <f>'3.3.2'!F30/'3.3.2.a'!$F$79</f>
        <v>0</v>
      </c>
      <c r="G30" s="143">
        <f>'3.3.2'!G30/'3.3.2.a'!$G$79</f>
        <v>0</v>
      </c>
      <c r="H30" s="143">
        <f>'3.3.2'!H30/'3.3.2.a'!$H$79</f>
        <v>0</v>
      </c>
      <c r="I30" s="143">
        <f>'3.3.2'!I30/'3.3.2.a'!$I$79</f>
        <v>0</v>
      </c>
      <c r="J30" s="143">
        <f>'3.3.2'!J30/'3.3.2.a'!$J$79</f>
        <v>0</v>
      </c>
      <c r="K30" s="143">
        <f>'3.3.2'!K30/'3.3.2.a'!$K$79</f>
        <v>0</v>
      </c>
      <c r="L30" s="143">
        <f>'3.3.2'!L30/'3.3.2.a'!$L$79</f>
        <v>0</v>
      </c>
      <c r="M30" s="143">
        <f>'3.3.2'!M30/'3.3.2.a'!$M$79</f>
        <v>0</v>
      </c>
      <c r="N30" s="143">
        <f>'3.3.2'!N30/'3.3.2.a'!$N$79</f>
        <v>0</v>
      </c>
    </row>
    <row r="31" spans="1:14" ht="20" customHeight="1" x14ac:dyDescent="0.2">
      <c r="A31" s="104">
        <v>2611</v>
      </c>
      <c r="B31" s="104" t="s">
        <v>286</v>
      </c>
      <c r="C31" s="211">
        <f>'3.3.2'!C31/'3.3.2.a'!$C$79</f>
        <v>0</v>
      </c>
      <c r="D31" s="211">
        <f>'3.3.2'!D31/'3.3.2.a'!$D$79</f>
        <v>0</v>
      </c>
      <c r="E31" s="211">
        <f>'3.3.2'!E31/'3.3.2.a'!$E$79</f>
        <v>0</v>
      </c>
      <c r="F31" s="211">
        <f>'3.3.2'!F31/'3.3.2.a'!$F$79</f>
        <v>0</v>
      </c>
      <c r="G31" s="211">
        <f>'3.3.2'!G31/'3.3.2.a'!$G$79</f>
        <v>0</v>
      </c>
      <c r="H31" s="211">
        <f>'3.3.2'!H31/'3.3.2.a'!$H$79</f>
        <v>0</v>
      </c>
      <c r="I31" s="211">
        <f>'3.3.2'!I31/'3.3.2.a'!$I$79</f>
        <v>0</v>
      </c>
      <c r="J31" s="211">
        <f>'3.3.2'!J31/'3.3.2.a'!$J$79</f>
        <v>0</v>
      </c>
      <c r="K31" s="211">
        <f>'3.3.2'!K31/'3.3.2.a'!$K$79</f>
        <v>0</v>
      </c>
      <c r="L31" s="211">
        <f>'3.3.2'!L31/'3.3.2.a'!$L$79</f>
        <v>0</v>
      </c>
      <c r="M31" s="211">
        <f>'3.3.2'!M31/'3.3.2.a'!$M$79</f>
        <v>0</v>
      </c>
      <c r="N31" s="211">
        <f>'3.3.2'!N31/'3.3.2.a'!$N$79</f>
        <v>0</v>
      </c>
    </row>
    <row r="32" spans="1:14" ht="20" customHeight="1" x14ac:dyDescent="0.2">
      <c r="A32" s="104">
        <v>2612</v>
      </c>
      <c r="B32" s="104" t="s">
        <v>287</v>
      </c>
      <c r="C32" s="211">
        <f>'3.3.2'!C32/'3.3.2.a'!$C$79</f>
        <v>0</v>
      </c>
      <c r="D32" s="211">
        <f>'3.3.2'!D32/'3.3.2.a'!$D$79</f>
        <v>0</v>
      </c>
      <c r="E32" s="211">
        <f>'3.3.2'!E32/'3.3.2.a'!$E$79</f>
        <v>0</v>
      </c>
      <c r="F32" s="211">
        <f>'3.3.2'!F32/'3.3.2.a'!$F$79</f>
        <v>0</v>
      </c>
      <c r="G32" s="211">
        <f>'3.3.2'!G32/'3.3.2.a'!$G$79</f>
        <v>0</v>
      </c>
      <c r="H32" s="211">
        <f>'3.3.2'!H32/'3.3.2.a'!$H$79</f>
        <v>0</v>
      </c>
      <c r="I32" s="211">
        <f>'3.3.2'!I32/'3.3.2.a'!$I$79</f>
        <v>0</v>
      </c>
      <c r="J32" s="211">
        <f>'3.3.2'!J32/'3.3.2.a'!$J$79</f>
        <v>0</v>
      </c>
      <c r="K32" s="211">
        <f>'3.3.2'!K32/'3.3.2.a'!$K$79</f>
        <v>0</v>
      </c>
      <c r="L32" s="211">
        <f>'3.3.2'!L32/'3.3.2.a'!$L$79</f>
        <v>0</v>
      </c>
      <c r="M32" s="211">
        <f>'3.3.2'!M32/'3.3.2.a'!$M$79</f>
        <v>0</v>
      </c>
      <c r="N32" s="211">
        <f>'3.3.2'!N32/'3.3.2.a'!$N$79</f>
        <v>0</v>
      </c>
    </row>
    <row r="33" spans="1:14" ht="20" customHeight="1" x14ac:dyDescent="0.2">
      <c r="A33" s="35">
        <v>262</v>
      </c>
      <c r="B33" s="36" t="s">
        <v>315</v>
      </c>
      <c r="C33" s="143">
        <f>'3.3.2'!C33/'3.3.2.a'!$C$79</f>
        <v>3.0847516738101113E-4</v>
      </c>
      <c r="D33" s="143">
        <f>'3.3.2'!D33/'3.3.2.a'!$D$79</f>
        <v>2.5221856999503242E-4</v>
      </c>
      <c r="E33" s="143">
        <f>'3.3.2'!E33/'3.3.2.a'!$E$79</f>
        <v>2.7060373079059499E-4</v>
      </c>
      <c r="F33" s="143">
        <f>'3.3.2'!F33/'3.3.2.a'!$F$79</f>
        <v>3.528836528604163E-4</v>
      </c>
      <c r="G33" s="143">
        <f>'3.3.2'!G33/'3.3.2.a'!$G$79</f>
        <v>5.358060967481479E-4</v>
      </c>
      <c r="H33" s="143">
        <f>'3.3.2'!H33/'3.3.2.a'!$H$79</f>
        <v>4.5244121964372653E-4</v>
      </c>
      <c r="I33" s="143">
        <f>'3.3.2'!I33/'3.3.2.a'!$I$79</f>
        <v>7.3149015107185327E-4</v>
      </c>
      <c r="J33" s="143">
        <f>'3.3.2'!J33/'3.3.2.a'!$J$79</f>
        <v>5.453866954545952E-4</v>
      </c>
      <c r="K33" s="143">
        <f>'3.3.2'!K33/'3.3.2.a'!$K$79</f>
        <v>5.1822385643578563E-4</v>
      </c>
      <c r="L33" s="143">
        <f>'3.3.2'!L33/'3.3.2.a'!$L$79</f>
        <v>3.3116646191886436E-4</v>
      </c>
      <c r="M33" s="143">
        <f>'3.3.2'!M33/'3.3.2.a'!$M$79</f>
        <v>5.3316516170946141E-4</v>
      </c>
      <c r="N33" s="143">
        <f>'3.3.2'!N33/'3.3.2.a'!$N$79</f>
        <v>5.9050129065152444E-4</v>
      </c>
    </row>
    <row r="34" spans="1:14" ht="20" customHeight="1" x14ac:dyDescent="0.2">
      <c r="A34" s="104">
        <v>2621</v>
      </c>
      <c r="B34" s="104" t="s">
        <v>286</v>
      </c>
      <c r="C34" s="211">
        <f>'3.3.2'!C34/'3.3.2.a'!$C$79</f>
        <v>3.075474871275169E-4</v>
      </c>
      <c r="D34" s="211">
        <f>'3.3.2'!D34/'3.3.2.a'!$D$79</f>
        <v>2.4565613166126725E-4</v>
      </c>
      <c r="E34" s="211">
        <f>'3.3.2'!E34/'3.3.2.a'!$E$79</f>
        <v>2.6830677033566061E-4</v>
      </c>
      <c r="F34" s="211">
        <f>'3.3.2'!F34/'3.3.2.a'!$F$79</f>
        <v>3.4576750558882772E-4</v>
      </c>
      <c r="G34" s="211">
        <f>'3.3.2'!G34/'3.3.2.a'!$G$79</f>
        <v>5.3418691035227314E-4</v>
      </c>
      <c r="H34" s="211">
        <f>'3.3.2'!H34/'3.3.2.a'!$H$79</f>
        <v>4.5140766057967036E-4</v>
      </c>
      <c r="I34" s="211">
        <f>'3.3.2'!I34/'3.3.2.a'!$I$79</f>
        <v>7.2993947314433066E-4</v>
      </c>
      <c r="J34" s="211">
        <f>'3.3.2'!J34/'3.3.2.a'!$J$79</f>
        <v>5.4497170696249007E-4</v>
      </c>
      <c r="K34" s="211">
        <f>'3.3.2'!K34/'3.3.2.a'!$K$79</f>
        <v>5.0197746692278182E-4</v>
      </c>
      <c r="L34" s="211">
        <f>'3.3.2'!L34/'3.3.2.a'!$L$79</f>
        <v>3.3116646191886436E-4</v>
      </c>
      <c r="M34" s="211">
        <f>'3.3.2'!M34/'3.3.2.a'!$M$79</f>
        <v>5.3244194918846246E-4</v>
      </c>
      <c r="N34" s="211">
        <f>'3.3.2'!N34/'3.3.2.a'!$N$79</f>
        <v>5.8943740788191482E-4</v>
      </c>
    </row>
    <row r="35" spans="1:14" ht="20" customHeight="1" x14ac:dyDescent="0.2">
      <c r="A35" s="104">
        <v>2622</v>
      </c>
      <c r="B35" s="104" t="s">
        <v>287</v>
      </c>
      <c r="C35" s="211">
        <f>'3.3.2'!C35/'3.3.2.a'!$C$79</f>
        <v>9.2768025349428319E-7</v>
      </c>
      <c r="D35" s="211">
        <f>'3.3.2'!D35/'3.3.2.a'!$D$79</f>
        <v>6.5624383337651978E-6</v>
      </c>
      <c r="E35" s="211">
        <f>'3.3.2'!E35/'3.3.2.a'!$E$79</f>
        <v>2.29696045493441E-6</v>
      </c>
      <c r="F35" s="211">
        <f>'3.3.2'!F35/'3.3.2.a'!$F$79</f>
        <v>7.1161472715886104E-6</v>
      </c>
      <c r="G35" s="211">
        <f>'3.3.2'!G35/'3.3.2.a'!$G$79</f>
        <v>1.6191863958748239E-6</v>
      </c>
      <c r="H35" s="211">
        <f>'3.3.2'!H35/'3.3.2.a'!$H$79</f>
        <v>1.0335590640561448E-6</v>
      </c>
      <c r="I35" s="211">
        <f>'3.3.2'!I35/'3.3.2.a'!$I$79</f>
        <v>1.5506779275226944E-6</v>
      </c>
      <c r="J35" s="211">
        <f>'3.3.2'!J35/'3.3.2.a'!$J$79</f>
        <v>4.1498849210513073E-7</v>
      </c>
      <c r="K35" s="211">
        <f>'3.3.2'!K35/'3.3.2.a'!$K$79</f>
        <v>1.6246389513003808E-5</v>
      </c>
      <c r="L35" s="211">
        <f>'3.3.2'!L35/'3.3.2.a'!$L$79</f>
        <v>0</v>
      </c>
      <c r="M35" s="211">
        <f>'3.3.2'!M35/'3.3.2.a'!$M$79</f>
        <v>7.2321252099900697E-7</v>
      </c>
      <c r="N35" s="211">
        <f>'3.3.2'!N35/'3.3.2.a'!$N$79</f>
        <v>1.0638827696097351E-6</v>
      </c>
    </row>
    <row r="36" spans="1:14" ht="20" customHeight="1" x14ac:dyDescent="0.2">
      <c r="A36" s="35">
        <v>263</v>
      </c>
      <c r="B36" s="36" t="s">
        <v>310</v>
      </c>
      <c r="C36" s="143">
        <f>'3.3.2'!C36/'3.3.2.a'!$C$79</f>
        <v>6.15970642980933E-2</v>
      </c>
      <c r="D36" s="143">
        <f>'3.3.2'!D36/'3.3.2.a'!$D$79</f>
        <v>6.2860483147411661E-2</v>
      </c>
      <c r="E36" s="143">
        <f>'3.3.2'!E36/'3.3.2.a'!$E$79</f>
        <v>6.3489217531760747E-2</v>
      </c>
      <c r="F36" s="143">
        <f>'3.3.2'!F36/'3.3.2.a'!$F$79</f>
        <v>5.9486050054032333E-2</v>
      </c>
      <c r="G36" s="143">
        <f>'3.3.2'!G36/'3.3.2.a'!$G$79</f>
        <v>6.0715225600667742E-2</v>
      </c>
      <c r="H36" s="143">
        <f>'3.3.2'!H36/'3.3.2.a'!$H$79</f>
        <v>5.9790785449274075E-2</v>
      </c>
      <c r="I36" s="143">
        <f>'3.3.2'!I36/'3.3.2.a'!$I$79</f>
        <v>6.3953695375927322E-2</v>
      </c>
      <c r="J36" s="143">
        <f>'3.3.2'!J36/'3.3.2.a'!$J$79</f>
        <v>6.0679790744562631E-2</v>
      </c>
      <c r="K36" s="143">
        <f>'3.3.2'!K36/'3.3.2.a'!$K$79</f>
        <v>6.3382940576907368E-2</v>
      </c>
      <c r="L36" s="143">
        <f>'3.3.2'!L36/'3.3.2.a'!$L$79</f>
        <v>6.4864197537835469E-2</v>
      </c>
      <c r="M36" s="143">
        <f>'3.3.2'!M36/'3.3.2.a'!$M$79</f>
        <v>7.798850517563588E-2</v>
      </c>
      <c r="N36" s="143">
        <f>'3.3.2'!N36/'3.3.2.a'!$N$79</f>
        <v>6.8015451341159452E-2</v>
      </c>
    </row>
    <row r="37" spans="1:14" ht="20" customHeight="1" x14ac:dyDescent="0.2">
      <c r="A37" s="104">
        <v>2631</v>
      </c>
      <c r="B37" s="104" t="s">
        <v>286</v>
      </c>
      <c r="C37" s="211">
        <f>'3.3.2'!C37/'3.3.2.a'!$C$79</f>
        <v>5.7741619851819422E-2</v>
      </c>
      <c r="D37" s="211">
        <f>'3.3.2'!D37/'3.3.2.a'!$D$79</f>
        <v>5.9711587387928144E-2</v>
      </c>
      <c r="E37" s="211">
        <f>'3.3.2'!E37/'3.3.2.a'!$E$79</f>
        <v>5.9294065736005611E-2</v>
      </c>
      <c r="F37" s="211">
        <f>'3.3.2'!F37/'3.3.2.a'!$F$79</f>
        <v>5.6769810684827587E-2</v>
      </c>
      <c r="G37" s="211">
        <f>'3.3.2'!G37/'3.3.2.a'!$G$79</f>
        <v>5.7814252751354024E-2</v>
      </c>
      <c r="H37" s="211">
        <f>'3.3.2'!H37/'3.3.2.a'!$H$79</f>
        <v>5.7581644526114195E-2</v>
      </c>
      <c r="I37" s="211">
        <f>'3.3.2'!I37/'3.3.2.a'!$I$79</f>
        <v>6.1095903952447808E-2</v>
      </c>
      <c r="J37" s="211">
        <f>'3.3.2'!J37/'3.3.2.a'!$J$79</f>
        <v>5.8849117606225999E-2</v>
      </c>
      <c r="K37" s="211">
        <f>'3.3.2'!K37/'3.3.2.a'!$K$79</f>
        <v>6.1279616767243909E-2</v>
      </c>
      <c r="L37" s="211">
        <f>'3.3.2'!L37/'3.3.2.a'!$L$79</f>
        <v>6.3264082148388454E-2</v>
      </c>
      <c r="M37" s="211">
        <f>'3.3.2'!M37/'3.3.2.a'!$M$79</f>
        <v>7.5690840289447975E-2</v>
      </c>
      <c r="N37" s="211">
        <f>'3.3.2'!N37/'3.3.2.a'!$N$79</f>
        <v>6.6471183395155717E-2</v>
      </c>
    </row>
    <row r="38" spans="1:14" ht="20" customHeight="1" x14ac:dyDescent="0.2">
      <c r="A38" s="104">
        <v>2632</v>
      </c>
      <c r="B38" s="104" t="s">
        <v>287</v>
      </c>
      <c r="C38" s="211">
        <f>'3.3.2'!C38/'3.3.2.a'!$C$79</f>
        <v>3.8554444462738755E-3</v>
      </c>
      <c r="D38" s="211">
        <f>'3.3.2'!D38/'3.3.2.a'!$D$79</f>
        <v>3.1488957594835187E-3</v>
      </c>
      <c r="E38" s="211">
        <f>'3.3.2'!E38/'3.3.2.a'!$E$79</f>
        <v>4.1951517957551365E-3</v>
      </c>
      <c r="F38" s="211">
        <f>'3.3.2'!F38/'3.3.2.a'!$F$79</f>
        <v>2.7162393692047389E-3</v>
      </c>
      <c r="G38" s="211">
        <f>'3.3.2'!G38/'3.3.2.a'!$G$79</f>
        <v>2.9009728493137078E-3</v>
      </c>
      <c r="H38" s="211">
        <f>'3.3.2'!H38/'3.3.2.a'!$H$79</f>
        <v>2.2091409231598785E-3</v>
      </c>
      <c r="I38" s="211">
        <f>'3.3.2'!I38/'3.3.2.a'!$I$79</f>
        <v>2.8577914234795177E-3</v>
      </c>
      <c r="J38" s="211">
        <f>'3.3.2'!J38/'3.3.2.a'!$J$79</f>
        <v>1.8306731383366378E-3</v>
      </c>
      <c r="K38" s="211">
        <f>'3.3.2'!K38/'3.3.2.a'!$K$79</f>
        <v>2.1033238096634555E-3</v>
      </c>
      <c r="L38" s="211">
        <f>'3.3.2'!L38/'3.3.2.a'!$L$79</f>
        <v>1.6001153894470135E-3</v>
      </c>
      <c r="M38" s="211">
        <f>'3.3.2'!M38/'3.3.2.a'!$M$79</f>
        <v>2.2976648861878922E-3</v>
      </c>
      <c r="N38" s="211">
        <f>'3.3.2'!N38/'3.3.2.a'!$N$79</f>
        <v>1.54426794600374E-3</v>
      </c>
    </row>
    <row r="39" spans="1:14" ht="20" customHeight="1" x14ac:dyDescent="0.2">
      <c r="A39" s="32">
        <v>27</v>
      </c>
      <c r="B39" s="33" t="s">
        <v>578</v>
      </c>
      <c r="C39" s="207">
        <f>'3.3.2'!C39/'3.3.2.a'!$C$79</f>
        <v>0.11410971007765283</v>
      </c>
      <c r="D39" s="207">
        <f>'3.3.2'!D39/'3.3.2.a'!$D$79</f>
        <v>0.11292136514469259</v>
      </c>
      <c r="E39" s="207">
        <f>'3.3.2'!E39/'3.3.2.a'!$E$79</f>
        <v>0.11556605201046771</v>
      </c>
      <c r="F39" s="207">
        <f>'3.3.2'!F39/'3.3.2.a'!$F$79</f>
        <v>0.11786076835131523</v>
      </c>
      <c r="G39" s="207">
        <f>'3.3.2'!G39/'3.3.2.a'!$G$79</f>
        <v>0.12234243838522445</v>
      </c>
      <c r="H39" s="207">
        <f>'3.3.2'!H39/'3.3.2.a'!$H$79</f>
        <v>0.12803981535806841</v>
      </c>
      <c r="I39" s="207">
        <f>'3.3.2'!I39/'3.3.2.a'!$I$79</f>
        <v>0.13891807031871947</v>
      </c>
      <c r="J39" s="207">
        <f>'3.3.2'!J39/'3.3.2.a'!$J$79</f>
        <v>0.1507736883830233</v>
      </c>
      <c r="K39" s="207">
        <f>'3.3.2'!K39/'3.3.2.a'!$K$79</f>
        <v>0.1417289050525038</v>
      </c>
      <c r="L39" s="207">
        <f>'3.3.2'!L39/'3.3.2.a'!$L$79</f>
        <v>0.14706544497032967</v>
      </c>
      <c r="M39" s="207">
        <f>'3.3.2'!M39/'3.3.2.a'!$M$79</f>
        <v>0.1968891911975624</v>
      </c>
      <c r="N39" s="207">
        <f>'3.3.2'!N39/'3.3.2.a'!$N$79</f>
        <v>0.13799969579815255</v>
      </c>
    </row>
    <row r="40" spans="1:14" ht="20" customHeight="1" x14ac:dyDescent="0.2">
      <c r="A40" s="35">
        <v>271</v>
      </c>
      <c r="B40" s="36" t="s">
        <v>316</v>
      </c>
      <c r="C40" s="143">
        <f>'3.3.2'!C40/'3.3.2.a'!$C$79</f>
        <v>8.5935263223819183E-2</v>
      </c>
      <c r="D40" s="143">
        <f>'3.3.2'!D40/'3.3.2.a'!$D$79</f>
        <v>8.5468927710336984E-2</v>
      </c>
      <c r="E40" s="143">
        <f>'3.3.2'!E40/'3.3.2.a'!$E$79</f>
        <v>8.795320378399489E-2</v>
      </c>
      <c r="F40" s="143">
        <f>'3.3.2'!F40/'3.3.2.a'!$F$79</f>
        <v>8.9783850225974876E-2</v>
      </c>
      <c r="G40" s="143">
        <f>'3.3.2'!G40/'3.3.2.a'!$G$79</f>
        <v>9.3860289839155994E-2</v>
      </c>
      <c r="H40" s="143">
        <f>'3.3.2'!H40/'3.3.2.a'!$H$79</f>
        <v>9.8831552314814539E-2</v>
      </c>
      <c r="I40" s="143">
        <f>'3.3.2'!I40/'3.3.2.a'!$I$79</f>
        <v>0.10863213350184087</v>
      </c>
      <c r="J40" s="143">
        <f>'3.3.2'!J40/'3.3.2.a'!$J$79</f>
        <v>0.11942937494941397</v>
      </c>
      <c r="K40" s="143">
        <f>'3.3.2'!K40/'3.3.2.a'!$K$79</f>
        <v>0.11085143535783432</v>
      </c>
      <c r="L40" s="143">
        <f>'3.3.2'!L40/'3.3.2.a'!$L$79</f>
        <v>0.11564275032721656</v>
      </c>
      <c r="M40" s="143">
        <f>'3.3.2'!M40/'3.3.2.a'!$M$79</f>
        <v>0.12299423192409908</v>
      </c>
      <c r="N40" s="143">
        <f>'3.3.2'!N40/'3.3.2.a'!$N$79</f>
        <v>0.10242365708881053</v>
      </c>
    </row>
    <row r="41" spans="1:14" s="106" customFormat="1" ht="20" customHeight="1" x14ac:dyDescent="0.2">
      <c r="A41" s="60" t="s">
        <v>502</v>
      </c>
      <c r="B41" s="106" t="s">
        <v>503</v>
      </c>
      <c r="C41" s="145">
        <f>'3.3.2'!C41/'3.3.2.a'!$C$79</f>
        <v>5.8029640051858448E-2</v>
      </c>
      <c r="D41" s="145">
        <f>'3.3.2'!D41/'3.3.2.a'!$D$79</f>
        <v>5.7390326871056961E-2</v>
      </c>
      <c r="E41" s="145">
        <f>'3.3.2'!E41/'3.3.2.a'!$E$79</f>
        <v>5.9421990726610641E-2</v>
      </c>
      <c r="F41" s="145">
        <f>'3.3.2'!F41/'3.3.2.a'!$F$79</f>
        <v>6.0012914601450335E-2</v>
      </c>
      <c r="G41" s="145">
        <f>'3.3.2'!G41/'3.3.2.a'!$G$79</f>
        <v>6.231678265438393E-2</v>
      </c>
      <c r="H41" s="145">
        <f>'3.3.2'!H41/'3.3.2.a'!$H$79</f>
        <v>6.5667628326333799E-2</v>
      </c>
      <c r="I41" s="145">
        <f>'3.3.2'!I41/'3.3.2.a'!$I$79</f>
        <v>7.2098297099550707E-2</v>
      </c>
      <c r="J41" s="145">
        <f>'3.3.2'!J41/'3.3.2.a'!$J$79</f>
        <v>7.6841273782800118E-2</v>
      </c>
      <c r="K41" s="145">
        <f>'3.3.2'!K41/'3.3.2.a'!$K$79</f>
        <v>7.6014245844662459E-2</v>
      </c>
      <c r="L41" s="145">
        <f>'3.3.2'!L41/'3.3.2.a'!$L$79</f>
        <v>7.7510962402053768E-2</v>
      </c>
      <c r="M41" s="145">
        <f>'3.3.2'!M41/'3.3.2.a'!$M$79</f>
        <v>8.2033536880109656E-2</v>
      </c>
      <c r="N41" s="145">
        <f>'3.3.2'!N41/'3.3.2.a'!$N$79</f>
        <v>7.4807919576577661E-2</v>
      </c>
    </row>
    <row r="42" spans="1:14" s="106" customFormat="1" ht="20" customHeight="1" x14ac:dyDescent="0.2">
      <c r="A42" s="60" t="s">
        <v>504</v>
      </c>
      <c r="B42" s="106" t="s">
        <v>505</v>
      </c>
      <c r="C42" s="145">
        <f>'3.3.2'!C42/'3.3.2.a'!$C$79</f>
        <v>5.3314966367383988E-3</v>
      </c>
      <c r="D42" s="145">
        <f>'3.3.2'!D42/'3.3.2.a'!$D$79</f>
        <v>5.4369230454379891E-3</v>
      </c>
      <c r="E42" s="145">
        <f>'3.3.2'!E42/'3.3.2.a'!$E$79</f>
        <v>5.6728875813124649E-3</v>
      </c>
      <c r="F42" s="145">
        <f>'3.3.2'!F42/'3.3.2.a'!$F$79</f>
        <v>6.0398484653235726E-3</v>
      </c>
      <c r="G42" s="145">
        <f>'3.3.2'!G42/'3.3.2.a'!$G$79</f>
        <v>6.0887311729372088E-3</v>
      </c>
      <c r="H42" s="145">
        <f>'3.3.2'!H42/'3.3.2.a'!$H$79</f>
        <v>6.3596005800774782E-3</v>
      </c>
      <c r="I42" s="145">
        <f>'3.3.2'!I42/'3.3.2.a'!$I$79</f>
        <v>6.0082580573069403E-3</v>
      </c>
      <c r="J42" s="145">
        <f>'3.3.2'!J42/'3.3.2.a'!$J$79</f>
        <v>5.8523825891602498E-3</v>
      </c>
      <c r="K42" s="145">
        <f>'3.3.2'!K42/'3.3.2.a'!$K$79</f>
        <v>5.1826049623429913E-3</v>
      </c>
      <c r="L42" s="145">
        <f>'3.3.2'!L42/'3.3.2.a'!$L$79</f>
        <v>5.0639820636188479E-3</v>
      </c>
      <c r="M42" s="145">
        <f>'3.3.2'!M42/'3.3.2.a'!$M$79</f>
        <v>5.3552672395139542E-3</v>
      </c>
      <c r="N42" s="145">
        <f>'3.3.2'!N42/'3.3.2.a'!$N$79</f>
        <v>4.1173457476464635E-3</v>
      </c>
    </row>
    <row r="43" spans="1:14" s="106" customFormat="1" ht="20" customHeight="1" x14ac:dyDescent="0.2">
      <c r="A43" s="60" t="s">
        <v>506</v>
      </c>
      <c r="B43" s="106" t="s">
        <v>507</v>
      </c>
      <c r="C43" s="145">
        <f>'3.3.2'!C43/'3.3.2.a'!$C$79</f>
        <v>2.2538723776309257E-3</v>
      </c>
      <c r="D43" s="145">
        <f>'3.3.2'!D43/'3.3.2.a'!$D$79</f>
        <v>2.3716842496838714E-3</v>
      </c>
      <c r="E43" s="145">
        <f>'3.3.2'!E43/'3.3.2.a'!$E$79</f>
        <v>2.5476865881456194E-3</v>
      </c>
      <c r="F43" s="145">
        <f>'3.3.2'!F43/'3.3.2.a'!$F$79</f>
        <v>2.5269765990330517E-3</v>
      </c>
      <c r="G43" s="145">
        <f>'3.3.2'!G43/'3.3.2.a'!$G$79</f>
        <v>2.8869078080752688E-3</v>
      </c>
      <c r="H43" s="145">
        <f>'3.3.2'!H43/'3.3.2.a'!$H$79</f>
        <v>1.5312122253108723E-3</v>
      </c>
      <c r="I43" s="145">
        <f>'3.3.2'!I43/'3.3.2.a'!$I$79</f>
        <v>2.9264351822396268E-3</v>
      </c>
      <c r="J43" s="145">
        <f>'3.3.2'!J43/'3.3.2.a'!$J$79</f>
        <v>2.5155192321773441E-3</v>
      </c>
      <c r="K43" s="145">
        <f>'3.3.2'!K43/'3.3.2.a'!$K$79</f>
        <v>2.4609492012710767E-3</v>
      </c>
      <c r="L43" s="145">
        <f>'3.3.2'!L43/'3.3.2.a'!$L$79</f>
        <v>2.3811387206059821E-3</v>
      </c>
      <c r="M43" s="145">
        <f>'3.3.2'!M43/'3.3.2.a'!$M$79</f>
        <v>2.6219588307940353E-3</v>
      </c>
      <c r="N43" s="145">
        <f>'3.3.2'!N43/'3.3.2.a'!$N$79</f>
        <v>1.1703745828349362E-3</v>
      </c>
    </row>
    <row r="44" spans="1:14" s="106" customFormat="1" ht="20" customHeight="1" x14ac:dyDescent="0.2">
      <c r="A44" s="60" t="s">
        <v>508</v>
      </c>
      <c r="B44" s="106" t="s">
        <v>509</v>
      </c>
      <c r="C44" s="145">
        <f>'3.3.2'!C44/'3.3.2.a'!$C$79</f>
        <v>2.0320254157591384E-2</v>
      </c>
      <c r="D44" s="145">
        <f>'3.3.2'!D44/'3.3.2.a'!$D$79</f>
        <v>2.0269993544158166E-2</v>
      </c>
      <c r="E44" s="145">
        <f>'3.3.2'!E44/'3.3.2.a'!$E$79</f>
        <v>2.0310638887926176E-2</v>
      </c>
      <c r="F44" s="145">
        <f>'3.3.2'!F44/'3.3.2.a'!$F$79</f>
        <v>2.1204110560167931E-2</v>
      </c>
      <c r="G44" s="145">
        <f>'3.3.2'!G44/'3.3.2.a'!$G$79</f>
        <v>2.2567868203759577E-2</v>
      </c>
      <c r="H44" s="145">
        <f>'3.3.2'!H44/'3.3.2.a'!$H$79</f>
        <v>2.5273111183092389E-2</v>
      </c>
      <c r="I44" s="145">
        <f>'3.3.2'!I44/'3.3.2.a'!$I$79</f>
        <v>2.7599143162743599E-2</v>
      </c>
      <c r="J44" s="145">
        <f>'3.3.2'!J44/'3.3.2.a'!$J$79</f>
        <v>3.4220199345276238E-2</v>
      </c>
      <c r="K44" s="145">
        <f>'3.3.2'!K44/'3.3.2.a'!$K$79</f>
        <v>2.7193635349557779E-2</v>
      </c>
      <c r="L44" s="145">
        <f>'3.3.2'!L44/'3.3.2.a'!$L$79</f>
        <v>3.068666714093795E-2</v>
      </c>
      <c r="M44" s="145">
        <f>'3.3.2'!M44/'3.3.2.a'!$M$79</f>
        <v>3.2983468973681429E-2</v>
      </c>
      <c r="N44" s="145">
        <f>'3.3.2'!N44/'3.3.2.a'!$N$79</f>
        <v>2.2328017181751467E-2</v>
      </c>
    </row>
    <row r="45" spans="1:14" ht="20" customHeight="1" x14ac:dyDescent="0.2">
      <c r="A45" s="35">
        <v>272</v>
      </c>
      <c r="B45" s="36" t="s">
        <v>317</v>
      </c>
      <c r="C45" s="143">
        <f>'3.3.2'!C45/'3.3.2.a'!$C$79</f>
        <v>9.6843973236017782E-3</v>
      </c>
      <c r="D45" s="143">
        <f>'3.3.2'!D45/'3.3.2.a'!$D$79</f>
        <v>9.8732486797633301E-3</v>
      </c>
      <c r="E45" s="143">
        <f>'3.3.2'!E45/'3.3.2.a'!$E$79</f>
        <v>1.0945153404818967E-2</v>
      </c>
      <c r="F45" s="143">
        <f>'3.3.2'!F45/'3.3.2.a'!$F$79</f>
        <v>1.1710903676136648E-2</v>
      </c>
      <c r="G45" s="143">
        <f>'3.3.2'!G45/'3.3.2.a'!$G$79</f>
        <v>1.1928921195598408E-2</v>
      </c>
      <c r="H45" s="143">
        <f>'3.3.2'!H45/'3.3.2.a'!$H$79</f>
        <v>1.192517761082907E-2</v>
      </c>
      <c r="I45" s="143">
        <f>'3.3.2'!I45/'3.3.2.a'!$I$79</f>
        <v>1.2481088018142615E-2</v>
      </c>
      <c r="J45" s="143">
        <f>'3.3.2'!J45/'3.3.2.a'!$J$79</f>
        <v>1.2589981826445756E-2</v>
      </c>
      <c r="K45" s="143">
        <f>'3.3.2'!K45/'3.3.2.a'!$K$79</f>
        <v>1.2317557528332169E-2</v>
      </c>
      <c r="L45" s="143">
        <f>'3.3.2'!L45/'3.3.2.a'!$L$79</f>
        <v>1.2622751761871592E-2</v>
      </c>
      <c r="M45" s="143">
        <f>'3.3.2'!M45/'3.3.2.a'!$M$79</f>
        <v>5.4728404111475074E-2</v>
      </c>
      <c r="N45" s="143">
        <f>'3.3.2'!N45/'3.3.2.a'!$N$79</f>
        <v>1.864868054364692E-2</v>
      </c>
    </row>
    <row r="46" spans="1:14" s="106" customFormat="1" ht="20" customHeight="1" x14ac:dyDescent="0.2">
      <c r="A46" s="60" t="s">
        <v>510</v>
      </c>
      <c r="B46" s="106" t="s">
        <v>511</v>
      </c>
      <c r="C46" s="145">
        <f>'3.3.2'!C46/'3.3.2.a'!$C$79</f>
        <v>5.7215925928246793E-3</v>
      </c>
      <c r="D46" s="145">
        <f>'3.3.2'!D46/'3.3.2.a'!$D$79</f>
        <v>5.738640620110402E-3</v>
      </c>
      <c r="E46" s="145">
        <f>'3.3.2'!E46/'3.3.2.a'!$E$79</f>
        <v>6.297618646956442E-3</v>
      </c>
      <c r="F46" s="145">
        <f>'3.3.2'!F46/'3.3.2.a'!$F$79</f>
        <v>6.3255540188374305E-3</v>
      </c>
      <c r="G46" s="145">
        <f>'3.3.2'!G46/'3.3.2.a'!$G$79</f>
        <v>6.4910096889851847E-3</v>
      </c>
      <c r="H46" s="145">
        <f>'3.3.2'!H46/'3.3.2.a'!$H$79</f>
        <v>6.9704745423528214E-3</v>
      </c>
      <c r="I46" s="145">
        <f>'3.3.2'!I46/'3.3.2.a'!$I$79</f>
        <v>7.6509758618993938E-3</v>
      </c>
      <c r="J46" s="145">
        <f>'3.3.2'!J46/'3.3.2.a'!$J$79</f>
        <v>8.0661855094565048E-3</v>
      </c>
      <c r="K46" s="145">
        <f>'3.3.2'!K46/'3.3.2.a'!$K$79</f>
        <v>7.8777173170885631E-3</v>
      </c>
      <c r="L46" s="145">
        <f>'3.3.2'!L46/'3.3.2.a'!$L$79</f>
        <v>7.9163107487050903E-3</v>
      </c>
      <c r="M46" s="145">
        <f>'3.3.2'!M46/'3.3.2.a'!$M$79</f>
        <v>8.2549491206121359E-3</v>
      </c>
      <c r="N46" s="145">
        <f>'3.3.2'!N46/'3.3.2.a'!$N$79</f>
        <v>7.621163241322935E-3</v>
      </c>
    </row>
    <row r="47" spans="1:14" s="106" customFormat="1" ht="20" customHeight="1" x14ac:dyDescent="0.2">
      <c r="A47" s="60" t="s">
        <v>512</v>
      </c>
      <c r="B47" s="106" t="s">
        <v>513</v>
      </c>
      <c r="C47" s="145">
        <f>'3.3.2'!C47/'3.3.2.a'!$C$79</f>
        <v>5.8429014930335647E-5</v>
      </c>
      <c r="D47" s="145">
        <f>'3.3.2'!D47/'3.3.2.a'!$D$79</f>
        <v>5.7391278407597886E-5</v>
      </c>
      <c r="E47" s="145">
        <f>'3.3.2'!E47/'3.3.2.a'!$E$79</f>
        <v>5.297083104661499E-5</v>
      </c>
      <c r="F47" s="145">
        <f>'3.3.2'!F47/'3.3.2.a'!$F$79</f>
        <v>1.1195885218542436E-4</v>
      </c>
      <c r="G47" s="145">
        <f>'3.3.2'!G47/'3.3.2.a'!$G$79</f>
        <v>1.1014134087956763E-4</v>
      </c>
      <c r="H47" s="145">
        <f>'3.3.2'!H47/'3.3.2.a'!$H$79</f>
        <v>1.2286146099919828E-4</v>
      </c>
      <c r="I47" s="145">
        <f>'3.3.2'!I47/'3.3.2.a'!$I$79</f>
        <v>1.1888098453454659E-4</v>
      </c>
      <c r="J47" s="145">
        <f>'3.3.2'!J47/'3.3.2.a'!$J$79</f>
        <v>1.1132034014989664E-4</v>
      </c>
      <c r="K47" s="145">
        <f>'3.3.2'!K47/'3.3.2.a'!$K$79</f>
        <v>1.0026760096919808E-4</v>
      </c>
      <c r="L47" s="145">
        <f>'3.3.2'!L47/'3.3.2.a'!$L$79</f>
        <v>1.1067864630901794E-4</v>
      </c>
      <c r="M47" s="145">
        <f>'3.3.2'!M47/'3.3.2.a'!$M$79</f>
        <v>9.6283606644156133E-5</v>
      </c>
      <c r="N47" s="145">
        <f>'3.3.2'!N47/'3.3.2.a'!$N$79</f>
        <v>8.3469570268529593E-5</v>
      </c>
    </row>
    <row r="48" spans="1:14" s="106" customFormat="1" ht="20" customHeight="1" x14ac:dyDescent="0.2">
      <c r="A48" s="60" t="s">
        <v>514</v>
      </c>
      <c r="B48" s="106" t="s">
        <v>515</v>
      </c>
      <c r="C48" s="145">
        <f>'3.3.2'!C48/'3.3.2.a'!$C$79</f>
        <v>3.9043757158467632E-3</v>
      </c>
      <c r="D48" s="145">
        <f>'3.3.2'!D48/'3.3.2.a'!$D$79</f>
        <v>4.0772167812453295E-3</v>
      </c>
      <c r="E48" s="145">
        <f>'3.3.2'!E48/'3.3.2.a'!$E$79</f>
        <v>4.5945639268159108E-3</v>
      </c>
      <c r="F48" s="145">
        <f>'3.3.2'!F48/'3.3.2.a'!$F$79</f>
        <v>5.2733908051137944E-3</v>
      </c>
      <c r="G48" s="145">
        <f>'3.3.2'!G48/'3.3.2.a'!$G$79</f>
        <v>5.327770165733655E-3</v>
      </c>
      <c r="H48" s="145">
        <f>'3.3.2'!H48/'3.3.2.a'!$H$79</f>
        <v>4.8318416074770495E-3</v>
      </c>
      <c r="I48" s="145">
        <f>'3.3.2'!I48/'3.3.2.a'!$I$79</f>
        <v>4.7112311717086748E-3</v>
      </c>
      <c r="J48" s="145">
        <f>'3.3.2'!J48/'3.3.2.a'!$J$79</f>
        <v>4.4124759768393541E-3</v>
      </c>
      <c r="K48" s="145">
        <f>'3.3.2'!K48/'3.3.2.a'!$K$79</f>
        <v>4.3395726102744081E-3</v>
      </c>
      <c r="L48" s="145">
        <f>'3.3.2'!L48/'3.3.2.a'!$L$79</f>
        <v>4.5957623668574825E-3</v>
      </c>
      <c r="M48" s="145">
        <f>'3.3.2'!M48/'3.3.2.a'!$M$79</f>
        <v>4.637717138421879E-2</v>
      </c>
      <c r="N48" s="145">
        <f>'3.3.2'!N48/'3.3.2.a'!$N$79</f>
        <v>1.0944047732055456E-2</v>
      </c>
    </row>
    <row r="49" spans="1:14" ht="20" customHeight="1" x14ac:dyDescent="0.2">
      <c r="A49" s="35">
        <v>273</v>
      </c>
      <c r="B49" s="36" t="s">
        <v>516</v>
      </c>
      <c r="C49" s="143">
        <f>'3.3.2'!C49/'3.3.2.a'!$C$79</f>
        <v>1.8490049530231888E-2</v>
      </c>
      <c r="D49" s="143">
        <f>'3.3.2'!D49/'3.3.2.a'!$D$79</f>
        <v>1.7579188754592266E-2</v>
      </c>
      <c r="E49" s="143">
        <f>'3.3.2'!E49/'3.3.2.a'!$E$79</f>
        <v>1.6667694821653863E-2</v>
      </c>
      <c r="F49" s="143">
        <f>'3.3.2'!F49/'3.3.2.a'!$F$79</f>
        <v>1.6366014449203704E-2</v>
      </c>
      <c r="G49" s="143">
        <f>'3.3.2'!G49/'3.3.2.a'!$G$79</f>
        <v>1.6553227350470056E-2</v>
      </c>
      <c r="H49" s="143">
        <f>'3.3.2'!H49/'3.3.2.a'!$H$79</f>
        <v>1.7283085432424801E-2</v>
      </c>
      <c r="I49" s="143">
        <f>'3.3.2'!I49/'3.3.2.a'!$I$79</f>
        <v>1.7804848798736003E-2</v>
      </c>
      <c r="J49" s="143">
        <f>'3.3.2'!J49/'3.3.2.a'!$J$79</f>
        <v>1.8754331607163572E-2</v>
      </c>
      <c r="K49" s="143">
        <f>'3.3.2'!K49/'3.3.2.a'!$K$79</f>
        <v>1.855991216633731E-2</v>
      </c>
      <c r="L49" s="143">
        <f>'3.3.2'!L49/'3.3.2.a'!$L$79</f>
        <v>1.8799942881241517E-2</v>
      </c>
      <c r="M49" s="143">
        <f>'3.3.2'!M49/'3.3.2.a'!$M$79</f>
        <v>1.9166555161988265E-2</v>
      </c>
      <c r="N49" s="143">
        <f>'3.3.2'!N49/'3.3.2.a'!$N$79</f>
        <v>1.6927358165695103E-2</v>
      </c>
    </row>
    <row r="50" spans="1:14" s="106" customFormat="1" ht="20" customHeight="1" x14ac:dyDescent="0.2">
      <c r="A50" s="60" t="s">
        <v>517</v>
      </c>
      <c r="B50" s="106" t="s">
        <v>792</v>
      </c>
      <c r="C50" s="145">
        <f>'3.3.2'!C50/'3.3.2.a'!$C$79</f>
        <v>1.1793860163498459E-2</v>
      </c>
      <c r="D50" s="145">
        <f>'3.3.2'!D50/'3.3.2.a'!$D$79</f>
        <v>1.130985725911495E-2</v>
      </c>
      <c r="E50" s="145">
        <f>'3.3.2'!E50/'3.3.2.a'!$E$79</f>
        <v>1.0903295897645987E-2</v>
      </c>
      <c r="F50" s="145">
        <f>'3.3.2'!F50/'3.3.2.a'!$F$79</f>
        <v>1.0625444798801264E-2</v>
      </c>
      <c r="G50" s="145">
        <f>'3.3.2'!G50/'3.3.2.a'!$G$79</f>
        <v>1.0608463365363932E-2</v>
      </c>
      <c r="H50" s="145">
        <f>'3.3.2'!H50/'3.3.2.a'!$H$79</f>
        <v>1.1013140118241359E-2</v>
      </c>
      <c r="I50" s="145">
        <f>'3.3.2'!I50/'3.3.2.a'!$I$79</f>
        <v>1.1445404440432851E-2</v>
      </c>
      <c r="J50" s="145">
        <f>'3.3.2'!J50/'3.3.2.a'!$J$79</f>
        <v>1.2038092723637891E-2</v>
      </c>
      <c r="K50" s="145">
        <f>'3.3.2'!K50/'3.3.2.a'!$K$79</f>
        <v>1.1733018955302297E-2</v>
      </c>
      <c r="L50" s="145">
        <f>'3.3.2'!L50/'3.3.2.a'!$L$79</f>
        <v>1.1871164273811087E-2</v>
      </c>
      <c r="M50" s="145">
        <f>'3.3.2'!M50/'3.3.2.a'!$M$79</f>
        <v>1.2061012749981084E-2</v>
      </c>
      <c r="N50" s="145">
        <f>'3.3.2'!N50/'3.3.2.a'!$N$79</f>
        <v>1.0494782545268212E-2</v>
      </c>
    </row>
    <row r="51" spans="1:14" s="106" customFormat="1" ht="20" customHeight="1" x14ac:dyDescent="0.2">
      <c r="A51" s="60" t="s">
        <v>518</v>
      </c>
      <c r="B51" s="106" t="s">
        <v>790</v>
      </c>
      <c r="C51" s="145">
        <f>'3.3.2'!C51/'3.3.2.a'!$C$79</f>
        <v>6.5956404006179354E-3</v>
      </c>
      <c r="D51" s="145">
        <f>'3.3.2'!D51/'3.3.2.a'!$D$79</f>
        <v>6.1703389391122628E-3</v>
      </c>
      <c r="E51" s="145">
        <f>'3.3.2'!E51/'3.3.2.a'!$E$79</f>
        <v>5.668069491945601E-3</v>
      </c>
      <c r="F51" s="145">
        <f>'3.3.2'!F51/'3.3.2.a'!$F$79</f>
        <v>5.6434478424077193E-3</v>
      </c>
      <c r="G51" s="145">
        <f>'3.3.2'!G51/'3.3.2.a'!$G$79</f>
        <v>5.7941143422536919E-3</v>
      </c>
      <c r="H51" s="145">
        <f>'3.3.2'!H51/'3.3.2.a'!$H$79</f>
        <v>6.1480907786534101E-3</v>
      </c>
      <c r="I51" s="145">
        <f>'3.3.2'!I51/'3.3.2.a'!$I$79</f>
        <v>6.1624027049964536E-3</v>
      </c>
      <c r="J51" s="145">
        <f>'3.3.2'!J51/'3.3.2.a'!$J$79</f>
        <v>6.5069244592398023E-3</v>
      </c>
      <c r="K51" s="145">
        <f>'3.3.2'!K51/'3.3.2.a'!$K$79</f>
        <v>6.630291119554846E-3</v>
      </c>
      <c r="L51" s="145">
        <f>'3.3.2'!L51/'3.3.2.a'!$L$79</f>
        <v>6.7511362615238516E-3</v>
      </c>
      <c r="M51" s="145">
        <f>'3.3.2'!M51/'3.3.2.a'!$M$79</f>
        <v>6.9134113437382622E-3</v>
      </c>
      <c r="N51" s="145">
        <f>'3.3.2'!N51/'3.3.2.a'!$N$79</f>
        <v>6.257492342365739E-3</v>
      </c>
    </row>
    <row r="52" spans="1:14" s="106" customFormat="1" ht="20" customHeight="1" x14ac:dyDescent="0.2">
      <c r="A52" s="60" t="s">
        <v>793</v>
      </c>
      <c r="B52" s="106" t="s">
        <v>791</v>
      </c>
      <c r="C52" s="145">
        <f>'3.3.2'!C52/'3.3.2.a'!$C$79</f>
        <v>1.0054896611549555E-4</v>
      </c>
      <c r="D52" s="145">
        <f>'3.3.2'!D52/'3.3.2.a'!$D$79</f>
        <v>9.8992556365052218E-5</v>
      </c>
      <c r="E52" s="145">
        <f>'3.3.2'!E52/'3.3.2.a'!$E$79</f>
        <v>9.6329432062277251E-5</v>
      </c>
      <c r="F52" s="145">
        <f>'3.3.2'!F52/'3.3.2.a'!$F$79</f>
        <v>9.7121807994719791E-5</v>
      </c>
      <c r="G52" s="145">
        <f>'3.3.2'!G52/'3.3.2.a'!$G$79</f>
        <v>1.5064964285243365E-4</v>
      </c>
      <c r="H52" s="145">
        <f>'3.3.2'!H52/'3.3.2.a'!$H$79</f>
        <v>1.2185453553003133E-4</v>
      </c>
      <c r="I52" s="145">
        <f>'3.3.2'!I52/'3.3.2.a'!$I$79</f>
        <v>1.970416533067021E-4</v>
      </c>
      <c r="J52" s="145">
        <f>'3.3.2'!J52/'3.3.2.a'!$J$79</f>
        <v>2.0931442428588141E-4</v>
      </c>
      <c r="K52" s="145">
        <f>'3.3.2'!K52/'3.3.2.a'!$K$79</f>
        <v>1.9660209148016867E-4</v>
      </c>
      <c r="L52" s="145">
        <f>'3.3.2'!L52/'3.3.2.a'!$L$79</f>
        <v>1.7764234590657548E-4</v>
      </c>
      <c r="M52" s="145">
        <f>'3.3.2'!M52/'3.3.2.a'!$M$79</f>
        <v>1.9213106826891852E-4</v>
      </c>
      <c r="N52" s="145">
        <f>'3.3.2'!N52/'3.3.2.a'!$N$79</f>
        <v>1.7508327806115337E-4</v>
      </c>
    </row>
    <row r="53" spans="1:14" ht="20" customHeight="1" x14ac:dyDescent="0.2">
      <c r="A53" s="32">
        <v>28</v>
      </c>
      <c r="B53" s="33" t="s">
        <v>396</v>
      </c>
      <c r="C53" s="207">
        <f>'3.3.2'!C53/'3.3.2.a'!$C$79</f>
        <v>2.7089071217513885E-3</v>
      </c>
      <c r="D53" s="207">
        <f>'3.3.2'!D53/'3.3.2.a'!$D$79</f>
        <v>4.5630772294537889E-3</v>
      </c>
      <c r="E53" s="207">
        <f>'3.3.2'!E53/'3.3.2.a'!$E$79</f>
        <v>5.3557891156252382E-3</v>
      </c>
      <c r="F53" s="207">
        <f>'3.3.2'!F53/'3.3.2.a'!$F$79</f>
        <v>5.9700592219180896E-3</v>
      </c>
      <c r="G53" s="207">
        <f>'3.3.2'!G53/'3.3.2.a'!$G$79</f>
        <v>6.491728931259837E-3</v>
      </c>
      <c r="H53" s="207">
        <f>'3.3.2'!H53/'3.3.2.a'!$H$79</f>
        <v>5.4873696259371196E-3</v>
      </c>
      <c r="I53" s="207">
        <f>'3.3.2'!I53/'3.3.2.a'!$I$79</f>
        <v>5.3400340424194703E-3</v>
      </c>
      <c r="J53" s="207">
        <f>'3.3.2'!J53/'3.3.2.a'!$J$79</f>
        <v>3.9725694894668121E-3</v>
      </c>
      <c r="K53" s="207">
        <f>'3.3.2'!K53/'3.3.2.a'!$K$79</f>
        <v>4.676531963736995E-3</v>
      </c>
      <c r="L53" s="207">
        <f>'3.3.2'!L53/'3.3.2.a'!$L$79</f>
        <v>9.2424748538749227E-3</v>
      </c>
      <c r="M53" s="207">
        <f>'3.3.2'!M53/'3.3.2.a'!$M$79</f>
        <v>4.570021619049772E-3</v>
      </c>
      <c r="N53" s="207">
        <f>'3.3.2'!N53/'3.3.2.a'!$N$79</f>
        <v>6.1544360017675879E-3</v>
      </c>
    </row>
    <row r="54" spans="1:14" ht="20" customHeight="1" x14ac:dyDescent="0.2">
      <c r="A54" s="35">
        <v>281</v>
      </c>
      <c r="B54" s="36" t="s">
        <v>519</v>
      </c>
      <c r="C54" s="143">
        <f>'3.3.2'!C54/'3.3.2.a'!$C$79</f>
        <v>0</v>
      </c>
      <c r="D54" s="143">
        <f>'3.3.2'!D54/'3.3.2.a'!$D$79</f>
        <v>0</v>
      </c>
      <c r="E54" s="143">
        <f>'3.3.2'!E54/'3.3.2.a'!$E$79</f>
        <v>0</v>
      </c>
      <c r="F54" s="143">
        <f>'3.3.2'!F54/'3.3.2.a'!$F$79</f>
        <v>0</v>
      </c>
      <c r="G54" s="143">
        <f>'3.3.2'!G54/'3.3.2.a'!$G$79</f>
        <v>0</v>
      </c>
      <c r="H54" s="143">
        <f>'3.3.2'!H54/'3.3.2.a'!$H$79</f>
        <v>0</v>
      </c>
      <c r="I54" s="143">
        <f>'3.3.2'!I54/'3.3.2.a'!$I$79</f>
        <v>0</v>
      </c>
      <c r="J54" s="143">
        <f>'3.3.2'!J54/'3.3.2.a'!$J$79</f>
        <v>0</v>
      </c>
      <c r="K54" s="143">
        <f>'3.3.2'!K54/'3.3.2.a'!$K$79</f>
        <v>0</v>
      </c>
      <c r="L54" s="143">
        <f>'3.3.2'!L54/'3.3.2.a'!$L$79</f>
        <v>0</v>
      </c>
      <c r="M54" s="143">
        <f>'3.3.2'!M54/'3.3.2.a'!$M$79</f>
        <v>0</v>
      </c>
      <c r="N54" s="143">
        <f>'3.3.2'!N54/'3.3.2.a'!$N$79</f>
        <v>0</v>
      </c>
    </row>
    <row r="55" spans="1:14" ht="20" customHeight="1" x14ac:dyDescent="0.2">
      <c r="A55" s="35">
        <v>282</v>
      </c>
      <c r="B55" s="36" t="s">
        <v>520</v>
      </c>
      <c r="C55" s="143">
        <f>'3.3.2'!C55/'3.3.2.a'!$C$79</f>
        <v>2.7089071217513885E-3</v>
      </c>
      <c r="D55" s="143">
        <f>'3.3.2'!D55/'3.3.2.a'!$D$79</f>
        <v>4.5630772294537889E-3</v>
      </c>
      <c r="E55" s="143">
        <f>'3.3.2'!E55/'3.3.2.a'!$E$79</f>
        <v>5.3557891156252382E-3</v>
      </c>
      <c r="F55" s="143">
        <f>'3.3.2'!F55/'3.3.2.a'!$F$79</f>
        <v>5.9700592219180896E-3</v>
      </c>
      <c r="G55" s="143">
        <f>'3.3.2'!G55/'3.3.2.a'!$G$79</f>
        <v>6.491728931259837E-3</v>
      </c>
      <c r="H55" s="143">
        <f>'3.3.2'!H55/'3.3.2.a'!$H$79</f>
        <v>5.4873696259371196E-3</v>
      </c>
      <c r="I55" s="143">
        <f>'3.3.2'!I55/'3.3.2.a'!$I$79</f>
        <v>5.3400340424194703E-3</v>
      </c>
      <c r="J55" s="143">
        <f>'3.3.2'!J55/'3.3.2.a'!$J$79</f>
        <v>3.9725694894668121E-3</v>
      </c>
      <c r="K55" s="143">
        <f>'3.3.2'!K55/'3.3.2.a'!$K$79</f>
        <v>4.676531963736995E-3</v>
      </c>
      <c r="L55" s="143">
        <f>'3.3.2'!L55/'3.3.2.a'!$L$79</f>
        <v>9.2424748538749227E-3</v>
      </c>
      <c r="M55" s="143">
        <f>'3.3.2'!M55/'3.3.2.a'!$M$79</f>
        <v>4.570021619049772E-3</v>
      </c>
      <c r="N55" s="143">
        <f>'3.3.2'!N55/'3.3.2.a'!$N$79</f>
        <v>6.1544360017675879E-3</v>
      </c>
    </row>
    <row r="56" spans="1:14" ht="20" customHeight="1" x14ac:dyDescent="0.2">
      <c r="A56" s="104">
        <v>2821</v>
      </c>
      <c r="B56" s="104" t="s">
        <v>286</v>
      </c>
      <c r="C56" s="144">
        <f>'3.3.2'!C56/'3.3.2.a'!$C$79</f>
        <v>2.2834910649420833E-3</v>
      </c>
      <c r="D56" s="144">
        <f>'3.3.2'!D56/'3.3.2.a'!$D$79</f>
        <v>2.2714026309433228E-3</v>
      </c>
      <c r="E56" s="144">
        <f>'3.3.2'!E56/'3.3.2.a'!$E$79</f>
        <v>2.6456746034082277E-3</v>
      </c>
      <c r="F56" s="144">
        <f>'3.3.2'!F56/'3.3.2.a'!$F$79</f>
        <v>2.9502211062937922E-3</v>
      </c>
      <c r="G56" s="144">
        <f>'3.3.2'!G56/'3.3.2.a'!$G$79</f>
        <v>2.8317353509133922E-3</v>
      </c>
      <c r="H56" s="144">
        <f>'3.3.2'!H56/'3.3.2.a'!$H$79</f>
        <v>3.385572813043559E-3</v>
      </c>
      <c r="I56" s="144">
        <f>'3.3.2'!I56/'3.3.2.a'!$I$79</f>
        <v>3.6597673256728632E-3</v>
      </c>
      <c r="J56" s="144">
        <f>'3.3.2'!J56/'3.3.2.a'!$J$79</f>
        <v>3.050114542602499E-3</v>
      </c>
      <c r="K56" s="144">
        <f>'3.3.2'!K56/'3.3.2.a'!$K$79</f>
        <v>3.7978644123714809E-3</v>
      </c>
      <c r="L56" s="144">
        <f>'3.3.2'!L56/'3.3.2.a'!$L$79</f>
        <v>8.0388244586504145E-3</v>
      </c>
      <c r="M56" s="144">
        <f>'3.3.2'!M56/'3.3.2.a'!$M$79</f>
        <v>3.8892178053981093E-3</v>
      </c>
      <c r="N56" s="144">
        <f>'3.3.2'!N56/'3.3.2.a'!$N$79</f>
        <v>5.6737197673064881E-3</v>
      </c>
    </row>
    <row r="57" spans="1:14" ht="20" customHeight="1" x14ac:dyDescent="0.2">
      <c r="A57" s="104">
        <v>2822</v>
      </c>
      <c r="B57" s="104" t="s">
        <v>287</v>
      </c>
      <c r="C57" s="144">
        <f>'3.3.2'!C57/'3.3.2.a'!$C$79</f>
        <v>4.2541605680930517E-4</v>
      </c>
      <c r="D57" s="144">
        <f>'3.3.2'!D57/'3.3.2.a'!$D$79</f>
        <v>2.2916745985104669E-3</v>
      </c>
      <c r="E57" s="144">
        <f>'3.3.2'!E57/'3.3.2.a'!$E$79</f>
        <v>2.7101145122170101E-3</v>
      </c>
      <c r="F57" s="144">
        <f>'3.3.2'!F57/'3.3.2.a'!$F$79</f>
        <v>3.019838115624297E-3</v>
      </c>
      <c r="G57" s="144">
        <f>'3.3.2'!G57/'3.3.2.a'!$G$79</f>
        <v>3.6599935803464431E-3</v>
      </c>
      <c r="H57" s="144">
        <f>'3.3.2'!H57/'3.3.2.a'!$H$79</f>
        <v>2.1017968128935601E-3</v>
      </c>
      <c r="I57" s="144">
        <f>'3.3.2'!I57/'3.3.2.a'!$I$79</f>
        <v>1.6802667167466075E-3</v>
      </c>
      <c r="J57" s="144">
        <f>'3.3.2'!J57/'3.3.2.a'!$J$79</f>
        <v>9.2245494686431326E-4</v>
      </c>
      <c r="K57" s="144">
        <f>'3.3.2'!K57/'3.3.2.a'!$K$79</f>
        <v>8.7866755136551322E-4</v>
      </c>
      <c r="L57" s="144">
        <f>'3.3.2'!L57/'3.3.2.a'!$L$79</f>
        <v>1.2036503952245067E-3</v>
      </c>
      <c r="M57" s="144">
        <f>'3.3.2'!M57/'3.3.2.a'!$M$79</f>
        <v>6.8080381365166244E-4</v>
      </c>
      <c r="N57" s="144">
        <f>'3.3.2'!N57/'3.3.2.a'!$N$79</f>
        <v>4.8071623446110034E-4</v>
      </c>
    </row>
    <row r="58" spans="1:14" s="106" customFormat="1" ht="20" customHeight="1" x14ac:dyDescent="0.2">
      <c r="A58" s="60" t="s">
        <v>521</v>
      </c>
      <c r="B58" s="106" t="s">
        <v>522</v>
      </c>
      <c r="C58" s="145">
        <f>'3.3.2'!C58/'3.3.2.a'!$C$79</f>
        <v>2.6751583132840793E-4</v>
      </c>
      <c r="D58" s="145">
        <f>'3.3.2'!D58/'3.3.2.a'!$D$79</f>
        <v>2.1654971804312331E-3</v>
      </c>
      <c r="E58" s="145">
        <f>'3.3.2'!E58/'3.3.2.a'!$E$79</f>
        <v>2.5390344315355286E-3</v>
      </c>
      <c r="F58" s="145">
        <f>'3.3.2'!F58/'3.3.2.a'!$F$79</f>
        <v>2.6507611481109213E-3</v>
      </c>
      <c r="G58" s="145">
        <f>'3.3.2'!G58/'3.3.2.a'!$G$79</f>
        <v>3.33309154040879E-3</v>
      </c>
      <c r="H58" s="145">
        <f>'3.3.2'!H58/'3.3.2.a'!$H$79</f>
        <v>1.6479541805604497E-3</v>
      </c>
      <c r="I58" s="145">
        <f>'3.3.2'!I58/'3.3.2.a'!$I$79</f>
        <v>1.268011523257357E-3</v>
      </c>
      <c r="J58" s="145">
        <f>'3.3.2'!J58/'3.3.2.a'!$J$79</f>
        <v>5.4811992653533718E-4</v>
      </c>
      <c r="K58" s="145">
        <f>'3.3.2'!K58/'3.3.2.a'!$K$79</f>
        <v>6.5041769519488541E-4</v>
      </c>
      <c r="L58" s="145">
        <f>'3.3.2'!L58/'3.3.2.a'!$L$79</f>
        <v>6.4147152679658824E-4</v>
      </c>
      <c r="M58" s="145">
        <f>'3.3.2'!M58/'3.3.2.a'!$M$79</f>
        <v>3.4549974413249741E-4</v>
      </c>
      <c r="N58" s="145">
        <f>'3.3.2'!N58/'3.3.2.a'!$N$79</f>
        <v>1.5988933523628692E-4</v>
      </c>
    </row>
    <row r="59" spans="1:14" s="106" customFormat="1" ht="20" customHeight="1" x14ac:dyDescent="0.2">
      <c r="A59" s="60" t="s">
        <v>523</v>
      </c>
      <c r="B59" s="106" t="s">
        <v>524</v>
      </c>
      <c r="C59" s="145">
        <f>'3.3.2'!C59/'3.3.2.a'!$C$79</f>
        <v>3.0151257870595699E-6</v>
      </c>
      <c r="D59" s="145">
        <f>'3.3.2'!D59/'3.3.2.a'!$D$79</f>
        <v>4.9867637167945274E-6</v>
      </c>
      <c r="E59" s="145">
        <f>'3.3.2'!E59/'3.3.2.a'!$E$79</f>
        <v>9.0920858925411437E-6</v>
      </c>
      <c r="F59" s="145">
        <f>'3.3.2'!F59/'3.3.2.a'!$F$79</f>
        <v>1.2149029164818366E-5</v>
      </c>
      <c r="G59" s="145">
        <f>'3.3.2'!G59/'3.3.2.a'!$G$79</f>
        <v>7.8789808699572579E-5</v>
      </c>
      <c r="H59" s="145">
        <f>'3.3.2'!H59/'3.3.2.a'!$H$79</f>
        <v>1.0238704599723825E-4</v>
      </c>
      <c r="I59" s="145">
        <f>'3.3.2'!I59/'3.3.2.a'!$I$79</f>
        <v>1.4690111997929859E-4</v>
      </c>
      <c r="J59" s="145">
        <f>'3.3.2'!J59/'3.3.2.a'!$J$79</f>
        <v>1.099473178930556E-4</v>
      </c>
      <c r="K59" s="145">
        <f>'3.3.2'!K59/'3.3.2.a'!$K$79</f>
        <v>5.3344457350130033E-5</v>
      </c>
      <c r="L59" s="145">
        <f>'3.3.2'!L59/'3.3.2.a'!$L$79</f>
        <v>6.1003505598378545E-5</v>
      </c>
      <c r="M59" s="145">
        <f>'3.3.2'!M59/'3.3.2.a'!$M$79</f>
        <v>1.6953018782082364E-5</v>
      </c>
      <c r="N59" s="145">
        <f>'3.3.2'!N59/'3.3.2.a'!$N$79</f>
        <v>7.2601390315301935E-6</v>
      </c>
    </row>
    <row r="60" spans="1:14" s="106" customFormat="1" ht="20" customHeight="1" x14ac:dyDescent="0.2">
      <c r="A60" s="60" t="s">
        <v>525</v>
      </c>
      <c r="B60" s="106" t="s">
        <v>526</v>
      </c>
      <c r="C60" s="145">
        <f>'3.3.2'!C60/'3.3.2.a'!$C$79</f>
        <v>1.5488509969383769E-4</v>
      </c>
      <c r="D60" s="145">
        <f>'3.3.2'!D60/'3.3.2.a'!$D$79</f>
        <v>1.2119065436243911E-4</v>
      </c>
      <c r="E60" s="145">
        <f>'3.3.2'!E60/'3.3.2.a'!$E$79</f>
        <v>1.6198799478894064E-4</v>
      </c>
      <c r="F60" s="145">
        <f>'3.3.2'!F60/'3.3.2.a'!$F$79</f>
        <v>3.5692793834855792E-4</v>
      </c>
      <c r="G60" s="145">
        <f>'3.3.2'!G60/'3.3.2.a'!$G$79</f>
        <v>2.4811223123808064E-4</v>
      </c>
      <c r="H60" s="145">
        <f>'3.3.2'!H60/'3.3.2.a'!$H$79</f>
        <v>3.5145558633587214E-4</v>
      </c>
      <c r="I60" s="145">
        <f>'3.3.2'!I60/'3.3.2.a'!$I$79</f>
        <v>2.6535407350995196E-4</v>
      </c>
      <c r="J60" s="145">
        <f>'3.3.2'!J60/'3.3.2.a'!$J$79</f>
        <v>2.643877024359204E-4</v>
      </c>
      <c r="K60" s="145">
        <f>'3.3.2'!K60/'3.3.2.a'!$K$79</f>
        <v>1.7490539882049772E-4</v>
      </c>
      <c r="L60" s="145">
        <f>'3.3.2'!L60/'3.3.2.a'!$L$79</f>
        <v>5.0117536282953971E-4</v>
      </c>
      <c r="M60" s="145">
        <f>'3.3.2'!M60/'3.3.2.a'!$M$79</f>
        <v>3.1835105073708275E-4</v>
      </c>
      <c r="N60" s="145">
        <f>'3.3.2'!N60/'3.3.2.a'!$N$79</f>
        <v>3.1356676019328325E-4</v>
      </c>
    </row>
    <row r="61" spans="1:14" ht="20" customHeight="1" x14ac:dyDescent="0.2">
      <c r="A61" s="35">
        <v>283</v>
      </c>
      <c r="B61" s="36" t="s">
        <v>305</v>
      </c>
      <c r="C61" s="143">
        <f>'3.3.2'!C61/'3.3.2.a'!$C$79</f>
        <v>0</v>
      </c>
      <c r="D61" s="143">
        <f>'3.3.2'!D61/'3.3.2.a'!$D$79</f>
        <v>0</v>
      </c>
      <c r="E61" s="143">
        <f>'3.3.2'!E61/'3.3.2.a'!$E$79</f>
        <v>0</v>
      </c>
      <c r="F61" s="143">
        <f>'3.3.2'!F61/'3.3.2.a'!$F$79</f>
        <v>0</v>
      </c>
      <c r="G61" s="143">
        <f>'3.3.2'!G61/'3.3.2.a'!$G$79</f>
        <v>0</v>
      </c>
      <c r="H61" s="143">
        <f>'3.3.2'!H61/'3.3.2.a'!$H$79</f>
        <v>0</v>
      </c>
      <c r="I61" s="143">
        <f>'3.3.2'!I61/'3.3.2.a'!$I$79</f>
        <v>0</v>
      </c>
      <c r="J61" s="143">
        <f>'3.3.2'!J61/'3.3.2.a'!$J$79</f>
        <v>0</v>
      </c>
      <c r="K61" s="143">
        <f>'3.3.2'!K61/'3.3.2.a'!$K$79</f>
        <v>0</v>
      </c>
      <c r="L61" s="143">
        <f>'3.3.2'!L61/'3.3.2.a'!$L$79</f>
        <v>0</v>
      </c>
      <c r="M61" s="143">
        <f>'3.3.2'!M61/'3.3.2.a'!$M$79</f>
        <v>0</v>
      </c>
      <c r="N61" s="143">
        <f>'3.3.2'!N61/'3.3.2.a'!$N$79</f>
        <v>0</v>
      </c>
    </row>
    <row r="62" spans="1:14" ht="20" customHeight="1" x14ac:dyDescent="0.2">
      <c r="A62" s="18">
        <v>31</v>
      </c>
      <c r="B62" s="19" t="s">
        <v>833</v>
      </c>
      <c r="C62" s="93">
        <f>'3.3.2'!C62/'3.3.2.a'!$C$79</f>
        <v>3.3123537373759182E-3</v>
      </c>
      <c r="D62" s="93">
        <f>'3.3.2'!D62/'3.3.2.a'!$D$79</f>
        <v>6.2681640665097319E-4</v>
      </c>
      <c r="E62" s="93">
        <f>'3.3.2'!E62/'3.3.2.a'!$E$79</f>
        <v>5.3208107183726813E-4</v>
      </c>
      <c r="F62" s="93">
        <f>'3.3.2'!F62/'3.3.2.a'!$F$79</f>
        <v>1.478104772202215E-3</v>
      </c>
      <c r="G62" s="93">
        <f>'3.3.2'!G62/'3.3.2.a'!$G$79</f>
        <v>1.3882293148226585E-3</v>
      </c>
      <c r="H62" s="93">
        <f>'3.3.2'!H62/'3.3.2.a'!$H$79</f>
        <v>-9.7345771013446637E-4</v>
      </c>
      <c r="I62" s="93">
        <f>'3.3.2'!I62/'3.3.2.a'!$I$79</f>
        <v>-1.6143058857803756E-3</v>
      </c>
      <c r="J62" s="93">
        <f>'3.3.2'!J62/'3.3.2.a'!$J$79</f>
        <v>-2.6525420818378771E-3</v>
      </c>
      <c r="K62" s="93">
        <f>'3.3.2'!K62/'3.3.2.a'!$K$79</f>
        <v>-1.587114868580868E-3</v>
      </c>
      <c r="L62" s="93">
        <f>'3.3.2'!L62/'3.3.2.a'!$L$79</f>
        <v>-2.5493506869744224E-3</v>
      </c>
      <c r="M62" s="93">
        <f>'3.3.2'!M62/'3.3.2.a'!$M$79</f>
        <v>-2.7700244177151605E-3</v>
      </c>
      <c r="N62" s="93">
        <f>'3.3.2'!N62/'3.3.2.a'!$N$79</f>
        <v>-3.4688621858677444E-3</v>
      </c>
    </row>
    <row r="63" spans="1:14" ht="20" customHeight="1" x14ac:dyDescent="0.2">
      <c r="A63" s="35">
        <v>311</v>
      </c>
      <c r="B63" s="36" t="s">
        <v>834</v>
      </c>
      <c r="C63" s="143">
        <f>'3.3.2'!C63/'3.3.2.a'!$C$79</f>
        <v>3.0612783715730446E-3</v>
      </c>
      <c r="D63" s="143">
        <f>'3.3.2'!D63/'3.3.2.a'!$D$79</f>
        <v>1.3123307419398032E-3</v>
      </c>
      <c r="E63" s="143">
        <f>'3.3.2'!E63/'3.3.2.a'!$E$79</f>
        <v>8.8351026481344656E-4</v>
      </c>
      <c r="F63" s="143">
        <f>'3.3.2'!F63/'3.3.2.a'!$F$79</f>
        <v>1.9820671326529525E-3</v>
      </c>
      <c r="G63" s="143">
        <f>'3.3.2'!G63/'3.3.2.a'!$G$79</f>
        <v>2.4666012815636931E-3</v>
      </c>
      <c r="H63" s="143">
        <f>'3.3.2'!H63/'3.3.2.a'!$H$79</f>
        <v>-4.4050899303060657E-4</v>
      </c>
      <c r="I63" s="143">
        <f>'3.3.2'!I63/'3.3.2.a'!$I$79</f>
        <v>-1.094768236468041E-3</v>
      </c>
      <c r="J63" s="143">
        <f>'3.3.2'!J63/'3.3.2.a'!$J$79</f>
        <v>-1.498668023713168E-3</v>
      </c>
      <c r="K63" s="143">
        <f>'3.3.2'!K63/'3.3.2.a'!$K$79</f>
        <v>-1.2582470350525309E-3</v>
      </c>
      <c r="L63" s="143">
        <f>'3.3.2'!L63/'3.3.2.a'!$L$79</f>
        <v>-1.7184073118374811E-3</v>
      </c>
      <c r="M63" s="143">
        <f>'3.3.2'!M63/'3.3.2.a'!$M$79</f>
        <v>-1.9539443469394173E-3</v>
      </c>
      <c r="N63" s="143">
        <f>'3.3.2'!N63/'3.3.2.a'!$N$79</f>
        <v>-2.7111834876469964E-3</v>
      </c>
    </row>
    <row r="64" spans="1:14" ht="20" customHeight="1" x14ac:dyDescent="0.2">
      <c r="A64" s="21">
        <v>3111</v>
      </c>
      <c r="B64" s="22" t="s">
        <v>319</v>
      </c>
      <c r="C64" s="144">
        <f>'3.3.2'!C64/'3.3.2.a'!$C$79</f>
        <v>2.2404990164583364E-3</v>
      </c>
      <c r="D64" s="144">
        <f>'3.3.2'!D64/'3.3.2.a'!$D$79</f>
        <v>9.8794304135139759E-4</v>
      </c>
      <c r="E64" s="144">
        <f>'3.3.2'!E64/'3.3.2.a'!$E$79</f>
        <v>6.071443964713036E-4</v>
      </c>
      <c r="F64" s="144">
        <f>'3.3.2'!F64/'3.3.2.a'!$F$79</f>
        <v>1.2883834241349914E-3</v>
      </c>
      <c r="G64" s="144">
        <f>'3.3.2'!G64/'3.3.2.a'!$G$79</f>
        <v>1.5005474189655214E-3</v>
      </c>
      <c r="H64" s="144">
        <f>'3.3.2'!H64/'3.3.2.a'!$H$79</f>
        <v>-2.9122433642430316E-4</v>
      </c>
      <c r="I64" s="144">
        <f>'3.3.2'!I64/'3.3.2.a'!$I$79</f>
        <v>-7.5802176613656456E-4</v>
      </c>
      <c r="J64" s="144">
        <f>'3.3.2'!J64/'3.3.2.a'!$J$79</f>
        <v>-1.1130070904963795E-3</v>
      </c>
      <c r="K64" s="144">
        <f>'3.3.2'!K64/'3.3.2.a'!$K$79</f>
        <v>-8.73868680965867E-4</v>
      </c>
      <c r="L64" s="144">
        <f>'3.3.2'!L64/'3.3.2.a'!$L$79</f>
        <v>-1.0416271094102507E-3</v>
      </c>
      <c r="M64" s="144">
        <f>'3.3.2'!M64/'3.3.2.a'!$M$79</f>
        <v>-1.2340347984155136E-3</v>
      </c>
      <c r="N64" s="144">
        <f>'3.3.2'!N64/'3.3.2.a'!$N$79</f>
        <v>-1.6076280264978706E-3</v>
      </c>
    </row>
    <row r="65" spans="1:14" ht="20" customHeight="1" x14ac:dyDescent="0.2">
      <c r="A65" s="21">
        <v>3112</v>
      </c>
      <c r="B65" s="22" t="s">
        <v>320</v>
      </c>
      <c r="C65" s="144">
        <f>'3.3.2'!C65/'3.3.2.a'!$C$79</f>
        <v>6.81217912432868E-4</v>
      </c>
      <c r="D65" s="144">
        <f>'3.3.2'!D65/'3.3.2.a'!$D$79</f>
        <v>2.5624098383771098E-4</v>
      </c>
      <c r="E65" s="144">
        <f>'3.3.2'!E65/'3.3.2.a'!$E$79</f>
        <v>2.2360923709756282E-4</v>
      </c>
      <c r="F65" s="144">
        <f>'3.3.2'!F65/'3.3.2.a'!$F$79</f>
        <v>5.2474656104892117E-4</v>
      </c>
      <c r="G65" s="144">
        <f>'3.3.2'!G65/'3.3.2.a'!$G$79</f>
        <v>7.0137841163131866E-4</v>
      </c>
      <c r="H65" s="144">
        <f>'3.3.2'!H65/'3.3.2.a'!$H$79</f>
        <v>-8.3364281208501062E-5</v>
      </c>
      <c r="I65" s="144">
        <f>'3.3.2'!I65/'3.3.2.a'!$I$79</f>
        <v>-2.0161391116292989E-4</v>
      </c>
      <c r="J65" s="144">
        <f>'3.3.2'!J65/'3.3.2.a'!$J$79</f>
        <v>-2.2348408792480004E-4</v>
      </c>
      <c r="K65" s="144">
        <f>'3.3.2'!K65/'3.3.2.a'!$K$79</f>
        <v>-2.0823905151073552E-4</v>
      </c>
      <c r="L65" s="144">
        <f>'3.3.2'!L65/'3.3.2.a'!$L$79</f>
        <v>-4.3158537231135884E-4</v>
      </c>
      <c r="M65" s="144">
        <f>'3.3.2'!M65/'3.3.2.a'!$M$79</f>
        <v>-4.8760293274208876E-4</v>
      </c>
      <c r="N65" s="144">
        <f>'3.3.2'!N65/'3.3.2.a'!$N$79</f>
        <v>-7.5886518546958528E-4</v>
      </c>
    </row>
    <row r="66" spans="1:14" ht="20" customHeight="1" x14ac:dyDescent="0.2">
      <c r="A66" s="21">
        <v>3113</v>
      </c>
      <c r="B66" s="22" t="s">
        <v>321</v>
      </c>
      <c r="C66" s="144">
        <f>'3.3.2'!C66/'3.3.2.a'!$C$79</f>
        <v>1.2747243767570324E-4</v>
      </c>
      <c r="D66" s="144">
        <f>'3.3.2'!D66/'3.3.2.a'!$D$79</f>
        <v>6.4711994020343478E-5</v>
      </c>
      <c r="E66" s="144">
        <f>'3.3.2'!E66/'3.3.2.a'!$E$79</f>
        <v>4.61435090982911E-5</v>
      </c>
      <c r="F66" s="144">
        <f>'3.3.2'!F66/'3.3.2.a'!$F$79</f>
        <v>1.501651899511798E-4</v>
      </c>
      <c r="G66" s="144">
        <f>'3.3.2'!G66/'3.3.2.a'!$G$79</f>
        <v>2.3523418379548894E-4</v>
      </c>
      <c r="H66" s="144">
        <f>'3.3.2'!H66/'3.3.2.a'!$H$79</f>
        <v>-6.3477671132762959E-5</v>
      </c>
      <c r="I66" s="144">
        <f>'3.3.2'!I66/'3.3.2.a'!$I$79</f>
        <v>-1.3608249873055055E-4</v>
      </c>
      <c r="J66" s="144">
        <f>'3.3.2'!J66/'3.3.2.a'!$J$79</f>
        <v>-1.4618793847770637E-4</v>
      </c>
      <c r="K66" s="144">
        <f>'3.3.2'!K66/'3.3.2.a'!$K$79</f>
        <v>-1.5859752533573714E-4</v>
      </c>
      <c r="L66" s="144">
        <f>'3.3.2'!L66/'3.3.2.a'!$L$79</f>
        <v>-2.1074154156615829E-4</v>
      </c>
      <c r="M66" s="144">
        <f>'3.3.2'!M66/'3.3.2.a'!$M$79</f>
        <v>-2.0282616887987102E-4</v>
      </c>
      <c r="N66" s="144">
        <f>'3.3.2'!N66/'3.3.2.a'!$N$79</f>
        <v>-2.8827645772581685E-4</v>
      </c>
    </row>
    <row r="67" spans="1:14" ht="20" customHeight="1" x14ac:dyDescent="0.2">
      <c r="A67" s="21">
        <v>3114</v>
      </c>
      <c r="B67" s="22" t="s">
        <v>322</v>
      </c>
      <c r="C67" s="144">
        <f>'3.3.2'!C67/'3.3.2.a'!$C$79</f>
        <v>1.2089005006136905E-5</v>
      </c>
      <c r="D67" s="144">
        <f>'3.3.2'!D67/'3.3.2.a'!$D$79</f>
        <v>3.434722730351057E-6</v>
      </c>
      <c r="E67" s="144">
        <f>'3.3.2'!E67/'3.3.2.a'!$E$79</f>
        <v>6.6131221462889788E-6</v>
      </c>
      <c r="F67" s="144">
        <f>'3.3.2'!F67/'3.3.2.a'!$F$79</f>
        <v>1.877195751785997E-5</v>
      </c>
      <c r="G67" s="144">
        <f>'3.3.2'!G67/'3.3.2.a'!$G$79</f>
        <v>2.9441267171363959E-5</v>
      </c>
      <c r="H67" s="144">
        <f>'3.3.2'!H67/'3.3.2.a'!$H$79</f>
        <v>-2.4427042650393964E-6</v>
      </c>
      <c r="I67" s="144">
        <f>'3.3.2'!I67/'3.3.2.a'!$I$79</f>
        <v>9.4993956200387978E-7</v>
      </c>
      <c r="J67" s="144">
        <f>'3.3.2'!J67/'3.3.2.a'!$J$79</f>
        <v>-1.5988906814282156E-5</v>
      </c>
      <c r="K67" s="144">
        <f>'3.3.2'!K67/'3.3.2.a'!$K$79</f>
        <v>-1.7541777240191218E-5</v>
      </c>
      <c r="L67" s="144">
        <f>'3.3.2'!L67/'3.3.2.a'!$L$79</f>
        <v>-3.4453288549713437E-5</v>
      </c>
      <c r="M67" s="144">
        <f>'3.3.2'!M67/'3.3.2.a'!$M$79</f>
        <v>-2.9480446901943876E-5</v>
      </c>
      <c r="N67" s="144">
        <f>'3.3.2'!N67/'3.3.2.a'!$N$79</f>
        <v>-5.6413817953724247E-5</v>
      </c>
    </row>
    <row r="68" spans="1:14" ht="20" customHeight="1" x14ac:dyDescent="0.2">
      <c r="A68" s="35">
        <v>312</v>
      </c>
      <c r="B68" s="36" t="s">
        <v>252</v>
      </c>
      <c r="C68" s="143">
        <f>'3.3.2'!C68/'3.3.2.a'!$C$79</f>
        <v>4.1147385687599121E-4</v>
      </c>
      <c r="D68" s="143">
        <f>'3.3.2'!D68/'3.3.2.a'!$D$79</f>
        <v>2.6506833220911677E-5</v>
      </c>
      <c r="E68" s="143">
        <f>'3.3.2'!E68/'3.3.2.a'!$E$79</f>
        <v>-4.4833568400197504E-5</v>
      </c>
      <c r="F68" s="143">
        <f>'3.3.2'!F68/'3.3.2.a'!$F$79</f>
        <v>7.0064170061851766E-5</v>
      </c>
      <c r="G68" s="143">
        <f>'3.3.2'!G68/'3.3.2.a'!$G$79</f>
        <v>1.5449795652897679E-4</v>
      </c>
      <c r="H68" s="143">
        <f>'3.3.2'!H68/'3.3.2.a'!$H$79</f>
        <v>2.4711823206244652E-4</v>
      </c>
      <c r="I68" s="143">
        <f>'3.3.2'!I68/'3.3.2.a'!$I$79</f>
        <v>9.2097646864225317E-6</v>
      </c>
      <c r="J68" s="143">
        <f>'3.3.2'!J68/'3.3.2.a'!$J$79</f>
        <v>1.6411993608459485E-4</v>
      </c>
      <c r="K68" s="143">
        <f>'3.3.2'!K68/'3.3.2.a'!$K$79</f>
        <v>2.4167005044016106E-5</v>
      </c>
      <c r="L68" s="143">
        <f>'3.3.2'!L68/'3.3.2.a'!$L$79</f>
        <v>5.0470977126132966E-5</v>
      </c>
      <c r="M68" s="143">
        <f>'3.3.2'!M68/'3.3.2.a'!$M$79</f>
        <v>6.2601994210601371E-5</v>
      </c>
      <c r="N68" s="143">
        <f>'3.3.2'!N68/'3.3.2.a'!$N$79</f>
        <v>1.4377021552199493E-4</v>
      </c>
    </row>
    <row r="69" spans="1:14" ht="20" customHeight="1" x14ac:dyDescent="0.2">
      <c r="A69" s="35">
        <v>313</v>
      </c>
      <c r="B69" s="36" t="s">
        <v>253</v>
      </c>
      <c r="C69" s="143">
        <f>'3.3.2'!C69/'3.3.2.a'!$C$79</f>
        <v>5.6332118554847892E-6</v>
      </c>
      <c r="D69" s="143">
        <f>'3.3.2'!D69/'3.3.2.a'!$D$79</f>
        <v>6.6700248390108544E-6</v>
      </c>
      <c r="E69" s="143">
        <f>'3.3.2'!E69/'3.3.2.a'!$E$79</f>
        <v>7.0072216281912284E-6</v>
      </c>
      <c r="F69" s="143">
        <f>'3.3.2'!F69/'3.3.2.a'!$F$79</f>
        <v>1.3178671001247463E-5</v>
      </c>
      <c r="G69" s="143">
        <f>'3.3.2'!G69/'3.3.2.a'!$G$79</f>
        <v>1.4671748295755303E-5</v>
      </c>
      <c r="H69" s="143">
        <f>'3.3.2'!H69/'3.3.2.a'!$H$79</f>
        <v>1.1191800911039702E-5</v>
      </c>
      <c r="I69" s="143">
        <f>'3.3.2'!I69/'3.3.2.a'!$I$79</f>
        <v>7.6945617600482853E-6</v>
      </c>
      <c r="J69" s="143">
        <f>'3.3.2'!J69/'3.3.2.a'!$J$79</f>
        <v>7.7241074853507363E-6</v>
      </c>
      <c r="K69" s="143">
        <f>'3.3.2'!K69/'3.3.2.a'!$K$79</f>
        <v>7.4275716247003034E-6</v>
      </c>
      <c r="L69" s="143">
        <f>'3.3.2'!L69/'3.3.2.a'!$L$79</f>
        <v>5.9265586600102242E-6</v>
      </c>
      <c r="M69" s="143">
        <f>'3.3.2'!M69/'3.3.2.a'!$M$79</f>
        <v>4.1946160557286372E-6</v>
      </c>
      <c r="N69" s="143">
        <f>'3.3.2'!N69/'3.3.2.a'!$N$79</f>
        <v>3.2021720399470476E-6</v>
      </c>
    </row>
    <row r="70" spans="1:14" ht="20" customHeight="1" x14ac:dyDescent="0.2">
      <c r="A70" s="35">
        <v>314</v>
      </c>
      <c r="B70" s="36" t="s">
        <v>254</v>
      </c>
      <c r="C70" s="143">
        <f>'3.3.2'!C70/'3.3.2.a'!$C$79</f>
        <v>-1.6603170292860218E-4</v>
      </c>
      <c r="D70" s="143">
        <f>'3.3.2'!D70/'3.3.2.a'!$D$79</f>
        <v>-7.1869119334875241E-4</v>
      </c>
      <c r="E70" s="143">
        <f>'3.3.2'!E70/'3.3.2.a'!$E$79</f>
        <v>-3.1360284620417217E-4</v>
      </c>
      <c r="F70" s="143">
        <f>'3.3.2'!F70/'3.3.2.a'!$F$79</f>
        <v>-5.8720520151383658E-4</v>
      </c>
      <c r="G70" s="143">
        <f>'3.3.2'!G70/'3.3.2.a'!$G$79</f>
        <v>-1.2475416715657666E-3</v>
      </c>
      <c r="H70" s="143">
        <f>'3.3.2'!H70/'3.3.2.a'!$H$79</f>
        <v>-7.9125875007734592E-4</v>
      </c>
      <c r="I70" s="143">
        <f>'3.3.2'!I70/'3.3.2.a'!$I$79</f>
        <v>-5.3644197575880548E-4</v>
      </c>
      <c r="J70" s="143">
        <f>'3.3.2'!J70/'3.3.2.a'!$J$79</f>
        <v>-1.3257181016946549E-3</v>
      </c>
      <c r="K70" s="143">
        <f>'3.3.2'!K70/'3.3.2.a'!$K$79</f>
        <v>-3.6046241019705349E-4</v>
      </c>
      <c r="L70" s="143">
        <f>'3.3.2'!L70/'3.3.2.a'!$L$79</f>
        <v>-8.8734091092308417E-4</v>
      </c>
      <c r="M70" s="143">
        <f>'3.3.2'!M70/'3.3.2.a'!$M$79</f>
        <v>-8.8287668104207343E-4</v>
      </c>
      <c r="N70" s="143">
        <f>'3.3.2'!N70/'3.3.2.a'!$N$79</f>
        <v>-9.0465108578268989E-4</v>
      </c>
    </row>
    <row r="71" spans="1:14" ht="20" customHeight="1" x14ac:dyDescent="0.2">
      <c r="A71" s="21">
        <v>3141</v>
      </c>
      <c r="B71" s="22" t="s">
        <v>323</v>
      </c>
      <c r="C71" s="144">
        <f>'3.3.2'!C71/'3.3.2.a'!$C$79</f>
        <v>5.0509955057417341E-5</v>
      </c>
      <c r="D71" s="144">
        <f>'3.3.2'!D71/'3.3.2.a'!$D$79</f>
        <v>7.2034850913380035E-5</v>
      </c>
      <c r="E71" s="144">
        <f>'3.3.2'!E71/'3.3.2.a'!$E$79</f>
        <v>3.3695110395949111E-5</v>
      </c>
      <c r="F71" s="144">
        <f>'3.3.2'!F71/'3.3.2.a'!$F$79</f>
        <v>2.404724636362801E-5</v>
      </c>
      <c r="G71" s="144">
        <f>'3.3.2'!G71/'3.3.2.a'!$G$79</f>
        <v>2.8965268400694731E-5</v>
      </c>
      <c r="H71" s="144">
        <f>'3.3.2'!H71/'3.3.2.a'!$H$79</f>
        <v>1.4543135566690411E-5</v>
      </c>
      <c r="I71" s="144">
        <f>'3.3.2'!I71/'3.3.2.a'!$I$79</f>
        <v>1.3929407467594615E-5</v>
      </c>
      <c r="J71" s="144">
        <f>'3.3.2'!J71/'3.3.2.a'!$J$79</f>
        <v>1.9097974768426136E-5</v>
      </c>
      <c r="K71" s="144">
        <f>'3.3.2'!K71/'3.3.2.a'!$K$79</f>
        <v>2.5300320713132421E-5</v>
      </c>
      <c r="L71" s="144">
        <f>'3.3.2'!L71/'3.3.2.a'!$L$79</f>
        <v>2.3927081750208518E-5</v>
      </c>
      <c r="M71" s="144">
        <f>'3.3.2'!M71/'3.3.2.a'!$M$79</f>
        <v>2.1970255627800843E-5</v>
      </c>
      <c r="N71" s="144">
        <f>'3.3.2'!N71/'3.3.2.a'!$N$79</f>
        <v>8.346320895582575E-6</v>
      </c>
    </row>
    <row r="72" spans="1:14" ht="20" customHeight="1" x14ac:dyDescent="0.2">
      <c r="A72" s="21">
        <v>3142</v>
      </c>
      <c r="B72" s="22" t="s">
        <v>324</v>
      </c>
      <c r="C72" s="144">
        <f>'3.3.2'!C72/'3.3.2.a'!$C$79</f>
        <v>0</v>
      </c>
      <c r="D72" s="144">
        <f>'3.3.2'!D72/'3.3.2.a'!$D$79</f>
        <v>0</v>
      </c>
      <c r="E72" s="144">
        <f>'3.3.2'!E72/'3.3.2.a'!$E$79</f>
        <v>0</v>
      </c>
      <c r="F72" s="144">
        <f>'3.3.2'!F72/'3.3.2.a'!$F$79</f>
        <v>0</v>
      </c>
      <c r="G72" s="144">
        <f>'3.3.2'!G72/'3.3.2.a'!$G$79</f>
        <v>0</v>
      </c>
      <c r="H72" s="144">
        <f>'3.3.2'!H72/'3.3.2.a'!$H$79</f>
        <v>0</v>
      </c>
      <c r="I72" s="144">
        <f>'3.3.2'!I72/'3.3.2.a'!$I$79</f>
        <v>0</v>
      </c>
      <c r="J72" s="144">
        <f>'3.3.2'!J72/'3.3.2.a'!$J$79</f>
        <v>0</v>
      </c>
      <c r="K72" s="144">
        <f>'3.3.2'!K72/'3.3.2.a'!$K$79</f>
        <v>0</v>
      </c>
      <c r="L72" s="144">
        <f>'3.3.2'!L72/'3.3.2.a'!$L$79</f>
        <v>0</v>
      </c>
      <c r="M72" s="144">
        <f>'3.3.2'!M72/'3.3.2.a'!$M$79</f>
        <v>0</v>
      </c>
      <c r="N72" s="144">
        <f>'3.3.2'!N72/'3.3.2.a'!$N$79</f>
        <v>0</v>
      </c>
    </row>
    <row r="73" spans="1:14" ht="20" customHeight="1" x14ac:dyDescent="0.2">
      <c r="A73" s="21">
        <v>3143</v>
      </c>
      <c r="B73" s="22" t="s">
        <v>325</v>
      </c>
      <c r="C73" s="144">
        <f>'3.3.2'!C73/'3.3.2.a'!$C$79</f>
        <v>0</v>
      </c>
      <c r="D73" s="144">
        <f>'3.3.2'!D73/'3.3.2.a'!$D$79</f>
        <v>0</v>
      </c>
      <c r="E73" s="144">
        <f>'3.3.2'!E73/'3.3.2.a'!$E$79</f>
        <v>0</v>
      </c>
      <c r="F73" s="144">
        <f>'3.3.2'!F73/'3.3.2.a'!$F$79</f>
        <v>0</v>
      </c>
      <c r="G73" s="144">
        <f>'3.3.2'!G73/'3.3.2.a'!$G$79</f>
        <v>0</v>
      </c>
      <c r="H73" s="144">
        <f>'3.3.2'!H73/'3.3.2.a'!$H$79</f>
        <v>0</v>
      </c>
      <c r="I73" s="144">
        <f>'3.3.2'!I73/'3.3.2.a'!$I$79</f>
        <v>0</v>
      </c>
      <c r="J73" s="144">
        <f>'3.3.2'!J73/'3.3.2.a'!$J$79</f>
        <v>0</v>
      </c>
      <c r="K73" s="144">
        <f>'3.3.2'!K73/'3.3.2.a'!$K$79</f>
        <v>0</v>
      </c>
      <c r="L73" s="144">
        <f>'3.3.2'!L73/'3.3.2.a'!$L$79</f>
        <v>0</v>
      </c>
      <c r="M73" s="144">
        <f>'3.3.2'!M73/'3.3.2.a'!$M$79</f>
        <v>0</v>
      </c>
      <c r="N73" s="144">
        <f>'3.3.2'!N73/'3.3.2.a'!$N$79</f>
        <v>0</v>
      </c>
    </row>
    <row r="74" spans="1:14" ht="20" customHeight="1" x14ac:dyDescent="0.2">
      <c r="A74" s="21">
        <v>3144</v>
      </c>
      <c r="B74" s="22" t="s">
        <v>326</v>
      </c>
      <c r="C74" s="144">
        <f>'3.3.2'!C74/'3.3.2.a'!$C$79</f>
        <v>-2.1654165798601951E-4</v>
      </c>
      <c r="D74" s="144">
        <f>'3.3.2'!D74/'3.3.2.a'!$D$79</f>
        <v>-7.9072604426213254E-4</v>
      </c>
      <c r="E74" s="144">
        <f>'3.3.2'!E74/'3.3.2.a'!$E$79</f>
        <v>-3.4729795660012126E-4</v>
      </c>
      <c r="F74" s="144">
        <f>'3.3.2'!F74/'3.3.2.a'!$F$79</f>
        <v>-6.1125244787746467E-4</v>
      </c>
      <c r="G74" s="144">
        <f>'3.3.2'!G74/'3.3.2.a'!$G$79</f>
        <v>-1.276506939966461E-3</v>
      </c>
      <c r="H74" s="144">
        <f>'3.3.2'!H74/'3.3.2.a'!$H$79</f>
        <v>-8.058018856440366E-4</v>
      </c>
      <c r="I74" s="144">
        <f>'3.3.2'!I74/'3.3.2.a'!$I$79</f>
        <v>-5.5037138322640007E-4</v>
      </c>
      <c r="J74" s="144">
        <f>'3.3.2'!J74/'3.3.2.a'!$J$79</f>
        <v>-1.3448160764630809E-3</v>
      </c>
      <c r="K74" s="144">
        <f>'3.3.2'!K74/'3.3.2.a'!$K$79</f>
        <v>-3.8576273091018589E-4</v>
      </c>
      <c r="L74" s="144">
        <f>'3.3.2'!L74/'3.3.2.a'!$L$79</f>
        <v>-9.1126799267329263E-4</v>
      </c>
      <c r="M74" s="144">
        <f>'3.3.2'!M74/'3.3.2.a'!$M$79</f>
        <v>-9.048469366698741E-4</v>
      </c>
      <c r="N74" s="144">
        <f>'3.3.2'!N74/'3.3.2.a'!$N$79</f>
        <v>-9.1299740667827236E-4</v>
      </c>
    </row>
    <row r="75" spans="1:14" ht="20" customHeight="1" x14ac:dyDescent="0.2">
      <c r="A75" s="108" t="s">
        <v>255</v>
      </c>
      <c r="B75" s="109"/>
      <c r="C75" s="212"/>
      <c r="D75" s="212"/>
      <c r="E75" s="212"/>
      <c r="F75" s="212"/>
      <c r="G75" s="212"/>
      <c r="H75" s="212"/>
      <c r="I75" s="212"/>
      <c r="J75" s="212"/>
      <c r="K75" s="212"/>
      <c r="L75" s="212"/>
      <c r="M75" s="212"/>
      <c r="N75" s="212"/>
    </row>
    <row r="76" spans="1:14" ht="20" customHeight="1" x14ac:dyDescent="0.2">
      <c r="A76" s="61" t="s">
        <v>334</v>
      </c>
      <c r="B76" s="62" t="s">
        <v>330</v>
      </c>
      <c r="C76" s="213">
        <f>'3.3.2'!C76/'3.3.2.a'!$C$79</f>
        <v>8.4105005624361961E-3</v>
      </c>
      <c r="D76" s="213">
        <f>'3.3.2'!D76/'3.3.2.a'!$D$79</f>
        <v>6.374270400008957E-3</v>
      </c>
      <c r="E76" s="213">
        <f>'3.3.2'!E76/'3.3.2.a'!$E$79</f>
        <v>5.6043512306406147E-3</v>
      </c>
      <c r="F76" s="213">
        <f>'3.3.2'!F76/'3.3.2.a'!$F$79</f>
        <v>6.5856107223554424E-3</v>
      </c>
      <c r="G76" s="213">
        <f>'3.3.2'!G76/'3.3.2.a'!$G$79</f>
        <v>7.175561849115576E-3</v>
      </c>
      <c r="H76" s="213">
        <f>'3.3.2'!H76/'3.3.2.a'!$H$79</f>
        <v>4.5855377857345501E-3</v>
      </c>
      <c r="I76" s="213">
        <f>'3.3.2'!I76/'3.3.2.a'!$I$79</f>
        <v>3.9549095118275833E-3</v>
      </c>
      <c r="J76" s="213">
        <f>'3.3.2'!J76/'3.3.2.a'!$J$79</f>
        <v>3.8462283789972998E-3</v>
      </c>
      <c r="K76" s="213">
        <f>'3.3.2'!K76/'3.3.2.a'!$K$79</f>
        <v>3.811431902840905E-3</v>
      </c>
      <c r="L76" s="213">
        <f>'3.3.2'!L76/'3.3.2.a'!$L$79</f>
        <v>3.4370354472651791E-3</v>
      </c>
      <c r="M76" s="213">
        <f>'3.3.2'!M76/'3.3.2.a'!$M$79</f>
        <v>3.2849184384671679E-3</v>
      </c>
      <c r="N76" s="213">
        <f>'3.3.2'!N76/'3.3.2.a'!$N$79</f>
        <v>2.5830217232491771E-3</v>
      </c>
    </row>
    <row r="77" spans="1:14" ht="20" customHeight="1" x14ac:dyDescent="0.2">
      <c r="A77" s="61" t="s">
        <v>335</v>
      </c>
      <c r="B77" s="62" t="s">
        <v>527</v>
      </c>
      <c r="C77" s="213">
        <f>'3.3.2'!C77/'3.3.2.a'!$C$79</f>
        <v>4.2143155551929858E-4</v>
      </c>
      <c r="D77" s="213">
        <f>'3.3.2'!D77/'3.3.2.a'!$D$79</f>
        <v>1.2336798301336583E-3</v>
      </c>
      <c r="E77" s="213">
        <f>'3.3.2'!E77/'3.3.2.a'!$E$79</f>
        <v>7.2501297464463445E-4</v>
      </c>
      <c r="F77" s="213">
        <f>'3.3.2'!F77/'3.3.2.a'!$F$79</f>
        <v>9.367278056534046E-4</v>
      </c>
      <c r="G77" s="213">
        <f>'3.3.2'!G77/'3.3.2.a'!$G$79</f>
        <v>1.4677542999276859E-3</v>
      </c>
      <c r="H77" s="213">
        <f>'3.3.2'!H77/'3.3.2.a'!$H$79</f>
        <v>9.1340018035830823E-4</v>
      </c>
      <c r="I77" s="213">
        <f>'3.3.2'!I77/'3.3.2.a'!$I$79</f>
        <v>7.4700349271724178E-4</v>
      </c>
      <c r="J77" s="213">
        <f>'3.3.2'!J77/'3.3.2.a'!$J$79</f>
        <v>1.4569559500318828E-3</v>
      </c>
      <c r="K77" s="213">
        <f>'3.3.2'!K77/'3.3.2.a'!$K$79</f>
        <v>5.2963918128861199E-4</v>
      </c>
      <c r="L77" s="213">
        <f>'3.3.2'!L77/'3.3.2.a'!$L$79</f>
        <v>9.9621881957161142E-4</v>
      </c>
      <c r="M77" s="213">
        <f>'3.3.2'!M77/'3.3.2.a'!$M$79</f>
        <v>1.001120451036911E-3</v>
      </c>
      <c r="N77" s="213">
        <f>'3.3.2'!N77/'3.3.2.a'!$N$79</f>
        <v>9.9362462285226415E-4</v>
      </c>
    </row>
    <row r="78" spans="1:14" ht="20" customHeight="1" x14ac:dyDescent="0.2">
      <c r="A78" s="63" t="s">
        <v>336</v>
      </c>
      <c r="B78" s="64" t="s">
        <v>835</v>
      </c>
      <c r="C78" s="214">
        <f>'3.3.2'!C78/'3.3.2.a'!$C$79</f>
        <v>4.6767152695409778E-3</v>
      </c>
      <c r="D78" s="214">
        <f>'3.3.2'!D78/'3.3.2.a'!$D$79</f>
        <v>4.5137741632243255E-3</v>
      </c>
      <c r="E78" s="214">
        <f>'3.3.2'!E78/'3.3.2.a'!$E$79</f>
        <v>4.3472571841587119E-3</v>
      </c>
      <c r="F78" s="214">
        <f>'3.3.2'!F78/'3.3.2.a'!$F$79</f>
        <v>4.1707781444998227E-3</v>
      </c>
      <c r="G78" s="214">
        <f>'3.3.2'!G78/'3.3.2.a'!$G$79</f>
        <v>4.3195782343652313E-3</v>
      </c>
      <c r="H78" s="214">
        <f>'3.3.2'!H78/'3.3.2.a'!$H$79</f>
        <v>4.6455953155107076E-3</v>
      </c>
      <c r="I78" s="214">
        <f>'3.3.2'!I78/'3.3.2.a'!$I$79</f>
        <v>4.8222119048907169E-3</v>
      </c>
      <c r="J78" s="214">
        <f>'3.3.2'!J78/'3.3.2.a'!$J$79</f>
        <v>5.0418145108032941E-3</v>
      </c>
      <c r="K78" s="214">
        <f>'3.3.2'!K78/'3.3.2.a'!$K$79</f>
        <v>4.8689075901331615E-3</v>
      </c>
      <c r="L78" s="214">
        <f>'3.3.2'!L78/'3.3.2.a'!$L$79</f>
        <v>4.9901673146679898E-3</v>
      </c>
      <c r="M78" s="214">
        <f>'3.3.2'!M78/'3.3.2.a'!$M$79</f>
        <v>5.0538224051454167E-3</v>
      </c>
      <c r="N78" s="214">
        <f>'3.3.2'!N78/'3.3.2.a'!$N$79</f>
        <v>5.0582592862646568E-3</v>
      </c>
    </row>
    <row r="79" spans="1:14" s="31" customFormat="1" ht="20" customHeight="1" x14ac:dyDescent="0.2">
      <c r="A79" s="84" t="s">
        <v>238</v>
      </c>
      <c r="B79" s="85" t="s">
        <v>841</v>
      </c>
      <c r="C79" s="205">
        <v>3885847</v>
      </c>
      <c r="D79" s="205">
        <v>4376382</v>
      </c>
      <c r="E79" s="205">
        <v>4814760</v>
      </c>
      <c r="F79" s="205">
        <v>5331619</v>
      </c>
      <c r="G79" s="205">
        <v>5778953</v>
      </c>
      <c r="H79" s="205">
        <v>5995787</v>
      </c>
      <c r="I79" s="205">
        <v>6269328</v>
      </c>
      <c r="J79" s="205">
        <v>6585478.9999999898</v>
      </c>
      <c r="K79" s="205">
        <v>7004141</v>
      </c>
      <c r="L79" s="205">
        <v>7389131</v>
      </c>
      <c r="M79" s="205">
        <v>7467615</v>
      </c>
      <c r="N79" s="205">
        <v>8679490</v>
      </c>
    </row>
    <row r="80" spans="1:14" ht="20" customHeight="1" x14ac:dyDescent="0.2">
      <c r="A80" s="102" t="s">
        <v>587</v>
      </c>
    </row>
    <row r="81" spans="1:1" ht="20" customHeight="1" x14ac:dyDescent="0.2">
      <c r="A81" s="102" t="s">
        <v>846</v>
      </c>
    </row>
    <row r="82" spans="1:1" ht="20" customHeight="1" x14ac:dyDescent="0.2">
      <c r="A82" s="102" t="s">
        <v>588</v>
      </c>
    </row>
    <row r="83" spans="1:1" ht="20" customHeight="1" x14ac:dyDescent="0.2">
      <c r="A83" s="102" t="s">
        <v>797</v>
      </c>
    </row>
    <row r="84" spans="1:1" ht="20" customHeight="1" x14ac:dyDescent="0.2">
      <c r="A84" s="102" t="s">
        <v>651</v>
      </c>
    </row>
    <row r="85" spans="1:1" ht="20" customHeight="1" x14ac:dyDescent="0.2">
      <c r="A85" s="102" t="s">
        <v>659</v>
      </c>
    </row>
    <row r="86" spans="1:1" ht="20" customHeight="1" x14ac:dyDescent="0.2">
      <c r="A86" s="102" t="s">
        <v>603</v>
      </c>
    </row>
    <row r="87" spans="1:1" ht="20" customHeight="1" x14ac:dyDescent="0.2">
      <c r="A87" s="102" t="s">
        <v>660</v>
      </c>
    </row>
    <row r="88" spans="1:1" ht="20" customHeight="1" x14ac:dyDescent="0.2">
      <c r="A88" s="102" t="s">
        <v>661</v>
      </c>
    </row>
    <row r="89" spans="1:1" ht="20" customHeight="1" x14ac:dyDescent="0.2">
      <c r="A89" s="102" t="s">
        <v>611</v>
      </c>
    </row>
    <row r="90" spans="1:1" ht="20" customHeight="1" x14ac:dyDescent="0.2">
      <c r="A90" s="102" t="s">
        <v>662</v>
      </c>
    </row>
    <row r="91" spans="1:1" ht="20" customHeight="1" x14ac:dyDescent="0.2">
      <c r="A91" s="102" t="s">
        <v>842</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99EDA-FDE6-4F2A-803A-7E9068625CF0}">
  <sheetPr codeName="Planilha37"/>
  <dimension ref="A1:N91"/>
  <sheetViews>
    <sheetView showGridLines="0" workbookViewId="0">
      <pane xSplit="2" ySplit="4" topLeftCell="C5" activePane="bottomRight" state="frozen"/>
      <selection activeCell="A3" sqref="A3"/>
      <selection pane="topRight" activeCell="A3" sqref="A3"/>
      <selection pane="bottomLeft" activeCell="A3" sqref="A3"/>
      <selection pane="bottomRight" activeCell="A3" sqref="A3"/>
    </sheetView>
  </sheetViews>
  <sheetFormatPr baseColWidth="10" defaultColWidth="9.1640625" defaultRowHeight="20" customHeight="1" x14ac:dyDescent="0.2"/>
  <cols>
    <col min="1" max="1" width="9.1640625" style="104"/>
    <col min="2" max="2" width="75.5" style="104" bestFit="1" customWidth="1"/>
    <col min="3" max="14" width="10.6640625" style="104" customWidth="1"/>
    <col min="15" max="16384" width="9.1640625" style="104"/>
  </cols>
  <sheetData>
    <row r="1" spans="1:14" ht="20" customHeight="1" x14ac:dyDescent="0.2">
      <c r="A1" s="96" t="s">
        <v>785</v>
      </c>
    </row>
    <row r="2" spans="1:14" ht="20" customHeight="1" x14ac:dyDescent="0.2">
      <c r="A2" s="96" t="s">
        <v>668</v>
      </c>
    </row>
    <row r="4" spans="1:14" s="113" customFormat="1" ht="20" customHeight="1" x14ac:dyDescent="0.2">
      <c r="A4" s="333" t="s">
        <v>664</v>
      </c>
      <c r="B4" s="333"/>
      <c r="C4" s="24">
        <v>2010</v>
      </c>
      <c r="D4" s="24">
        <v>2011</v>
      </c>
      <c r="E4" s="24">
        <v>2012</v>
      </c>
      <c r="F4" s="24">
        <v>2013</v>
      </c>
      <c r="G4" s="24">
        <v>2014</v>
      </c>
      <c r="H4" s="24">
        <v>2015</v>
      </c>
      <c r="I4" s="24">
        <v>2016</v>
      </c>
      <c r="J4" s="24">
        <v>2017</v>
      </c>
      <c r="K4" s="24">
        <v>2018</v>
      </c>
      <c r="L4" s="24">
        <v>2019</v>
      </c>
      <c r="M4" s="24">
        <v>2020</v>
      </c>
      <c r="N4" s="24">
        <v>2021</v>
      </c>
    </row>
    <row r="5" spans="1:14" ht="20" customHeight="1" x14ac:dyDescent="0.2">
      <c r="A5" s="57" t="s">
        <v>394</v>
      </c>
      <c r="B5" s="58" t="s">
        <v>829</v>
      </c>
      <c r="C5" s="210">
        <f>'3.3.3'!C5/'3.3.3.a'!$C$79</f>
        <v>0.13354565930894913</v>
      </c>
      <c r="D5" s="210">
        <f>'3.3.3'!D5/'3.3.3.a'!$D$79</f>
        <v>0.12364296053718406</v>
      </c>
      <c r="E5" s="210">
        <f>'3.3.3'!E5/'3.3.3.a'!$E$79</f>
        <v>0.12646995415884754</v>
      </c>
      <c r="F5" s="210">
        <f>'3.3.3'!F5/'3.3.3.a'!$F$79</f>
        <v>0.1281742972262527</v>
      </c>
      <c r="G5" s="210">
        <f>'3.3.3'!G5/'3.3.3.a'!$G$79</f>
        <v>0.12906652466370258</v>
      </c>
      <c r="H5" s="210">
        <f>'3.3.3'!H5/'3.3.3.a'!$H$79</f>
        <v>0.13391135858153205</v>
      </c>
      <c r="I5" s="210">
        <f>'3.3.3'!I5/'3.3.3.a'!$I$79</f>
        <v>0.1325180445611093</v>
      </c>
      <c r="J5" s="210">
        <f>'3.3.3'!J5/'3.3.3.a'!$J$79</f>
        <v>0.12835424759522818</v>
      </c>
      <c r="K5" s="210">
        <f>'3.3.3'!K5/'3.3.3.a'!$K$79</f>
        <v>0.12803771170273026</v>
      </c>
      <c r="L5" s="210">
        <f>'3.3.3'!L5/'3.3.3.a'!$L$79</f>
        <v>0.12483867735707931</v>
      </c>
      <c r="M5" s="210">
        <f>'3.3.3'!M5/'3.3.3.a'!$M$79</f>
        <v>0.12681533663743366</v>
      </c>
      <c r="N5" s="210">
        <f>'3.3.3'!N5/'3.3.3.a'!$N$79</f>
        <v>0.12534900731290063</v>
      </c>
    </row>
    <row r="6" spans="1:14" ht="20" customHeight="1" x14ac:dyDescent="0.2">
      <c r="A6" s="18">
        <v>2</v>
      </c>
      <c r="B6" s="19" t="s">
        <v>488</v>
      </c>
      <c r="C6" s="93">
        <f>'3.3.3'!C6/'3.3.3.a'!$C$79</f>
        <v>0.12713364864162421</v>
      </c>
      <c r="D6" s="93">
        <f>'3.3.3'!D6/'3.3.3.a'!$D$79</f>
        <v>0.12049507396772781</v>
      </c>
      <c r="E6" s="93">
        <f>'3.3.3'!E6/'3.3.3.a'!$E$79</f>
        <v>0.12388751914657886</v>
      </c>
      <c r="F6" s="93">
        <f>'3.3.3'!F6/'3.3.3.a'!$F$79</f>
        <v>0.12369776861753365</v>
      </c>
      <c r="G6" s="93">
        <f>'3.3.3'!G6/'3.3.3.a'!$G$79</f>
        <v>0.12415406697926552</v>
      </c>
      <c r="H6" s="93">
        <f>'3.3.3'!H6/'3.3.3.a'!$H$79</f>
        <v>0.13352306138851469</v>
      </c>
      <c r="I6" s="93">
        <f>'3.3.3'!I6/'3.3.3.a'!$I$79</f>
        <v>0.13334231150002709</v>
      </c>
      <c r="J6" s="93">
        <f>'3.3.3'!J6/'3.3.3.a'!$J$79</f>
        <v>0.12882662751985302</v>
      </c>
      <c r="K6" s="93">
        <f>'3.3.3'!K6/'3.3.3.a'!$K$79</f>
        <v>0.12844444402837907</v>
      </c>
      <c r="L6" s="93">
        <f>'3.3.3'!L6/'3.3.3.a'!$L$79</f>
        <v>0.12678715990982062</v>
      </c>
      <c r="M6" s="93">
        <f>'3.3.3'!M6/'3.3.3.a'!$M$79</f>
        <v>0.12857273410988371</v>
      </c>
      <c r="N6" s="93">
        <f>'3.3.3'!N6/'3.3.3.a'!$N$79</f>
        <v>0.12501405766039708</v>
      </c>
    </row>
    <row r="7" spans="1:14" ht="20" customHeight="1" x14ac:dyDescent="0.2">
      <c r="A7" s="32">
        <v>21</v>
      </c>
      <c r="B7" s="33" t="s">
        <v>244</v>
      </c>
      <c r="C7" s="207">
        <f>'3.3.3'!C7/'3.3.3.a'!$C$79</f>
        <v>4.3444426622738702E-2</v>
      </c>
      <c r="D7" s="207">
        <f>'3.3.3'!D7/'3.3.3.a'!$D$79</f>
        <v>4.3415784375075123E-2</v>
      </c>
      <c r="E7" s="207">
        <f>'3.3.3'!E7/'3.3.3.a'!$E$79</f>
        <v>4.4388440176637282E-2</v>
      </c>
      <c r="F7" s="207">
        <f>'3.3.3'!F7/'3.3.3.a'!$F$79</f>
        <v>4.5539368288533E-2</v>
      </c>
      <c r="G7" s="207">
        <f>'3.3.3'!G7/'3.3.3.a'!$G$79</f>
        <v>4.60583379149095E-2</v>
      </c>
      <c r="H7" s="207">
        <f>'3.3.3'!H7/'3.3.3.a'!$H$79</f>
        <v>4.8488420225967006E-2</v>
      </c>
      <c r="I7" s="207">
        <f>'3.3.3'!I7/'3.3.3.a'!$I$79</f>
        <v>4.7973307886133881E-2</v>
      </c>
      <c r="J7" s="207">
        <f>'3.3.3'!J7/'3.3.3.a'!$J$79</f>
        <v>4.7848292776165632E-2</v>
      </c>
      <c r="K7" s="207">
        <f>'3.3.3'!K7/'3.3.3.a'!$K$79</f>
        <v>4.6764596827696639E-2</v>
      </c>
      <c r="L7" s="207">
        <f>'3.3.3'!L7/'3.3.3.a'!$L$79</f>
        <v>4.6611168467186471E-2</v>
      </c>
      <c r="M7" s="207">
        <f>'3.3.3'!M7/'3.3.3.a'!$M$79</f>
        <v>4.5864596397485677E-2</v>
      </c>
      <c r="N7" s="207">
        <f>'3.3.3'!N7/'3.3.3.a'!$N$79</f>
        <v>4.3092601789318757E-2</v>
      </c>
    </row>
    <row r="8" spans="1:14" ht="20" customHeight="1" x14ac:dyDescent="0.2">
      <c r="A8" s="35">
        <v>211</v>
      </c>
      <c r="B8" s="36" t="s">
        <v>306</v>
      </c>
      <c r="C8" s="143">
        <f>'3.3.3'!C8/'3.3.3.a'!$C$79</f>
        <v>3.6644524292528638E-2</v>
      </c>
      <c r="D8" s="143">
        <f>'3.3.3'!D8/'3.3.3.a'!$D$79</f>
        <v>3.6436966430844014E-2</v>
      </c>
      <c r="E8" s="143">
        <f>'3.3.3'!E8/'3.3.3.a'!$E$79</f>
        <v>3.708590777294548E-2</v>
      </c>
      <c r="F8" s="143">
        <f>'3.3.3'!F8/'3.3.3.a'!$F$79</f>
        <v>3.8028090427748129E-2</v>
      </c>
      <c r="G8" s="143">
        <f>'3.3.3'!G8/'3.3.3.a'!$G$79</f>
        <v>3.8093444660513759E-2</v>
      </c>
      <c r="H8" s="143">
        <f>'3.3.3'!H8/'3.3.3.a'!$H$79</f>
        <v>4.0096569975285982E-2</v>
      </c>
      <c r="I8" s="143">
        <f>'3.3.3'!I8/'3.3.3.a'!$I$79</f>
        <v>3.9721414160733014E-2</v>
      </c>
      <c r="J8" s="143">
        <f>'3.3.3'!J8/'3.3.3.a'!$J$79</f>
        <v>3.9554595713447778E-2</v>
      </c>
      <c r="K8" s="143">
        <f>'3.3.3'!K8/'3.3.3.a'!$K$79</f>
        <v>3.8453163117471503E-2</v>
      </c>
      <c r="L8" s="143">
        <f>'3.3.3'!L8/'3.3.3.a'!$L$79</f>
        <v>3.769907524315106E-2</v>
      </c>
      <c r="M8" s="143">
        <f>'3.3.3'!M8/'3.3.3.a'!$M$79</f>
        <v>3.7280393046706349E-2</v>
      </c>
      <c r="N8" s="143">
        <f>'3.3.3'!N8/'3.3.3.a'!$N$79</f>
        <v>3.4781070680781491E-2</v>
      </c>
    </row>
    <row r="9" spans="1:14" s="48" customFormat="1" ht="20" customHeight="1" x14ac:dyDescent="0.2">
      <c r="A9" s="45" t="s">
        <v>489</v>
      </c>
      <c r="B9" s="56" t="s">
        <v>490</v>
      </c>
      <c r="C9" s="145">
        <f>'3.3.3'!C9/'3.3.3.a'!$C$79</f>
        <v>2.7781018711727307E-2</v>
      </c>
      <c r="D9" s="145">
        <f>'3.3.3'!D9/'3.3.3.a'!$D$79</f>
        <v>2.754948298497709E-2</v>
      </c>
      <c r="E9" s="145">
        <f>'3.3.3'!E9/'3.3.3.a'!$E$79</f>
        <v>2.7604560501016534E-2</v>
      </c>
      <c r="F9" s="145">
        <f>'3.3.3'!F9/'3.3.3.a'!$F$79</f>
        <v>2.7643232378645216E-2</v>
      </c>
      <c r="G9" s="145">
        <f>'3.3.3'!G9/'3.3.3.a'!$G$79</f>
        <v>2.7886757969843322E-2</v>
      </c>
      <c r="H9" s="145">
        <f>'3.3.3'!H9/'3.3.3.a'!$H$79</f>
        <v>2.9168551646838025E-2</v>
      </c>
      <c r="I9" s="145">
        <f>'3.3.3'!I9/'3.3.3.a'!$I$79</f>
        <v>2.8867541990632808E-2</v>
      </c>
      <c r="J9" s="145">
        <f>'3.3.3'!J9/'3.3.3.a'!$J$79</f>
        <v>2.8304154958714509E-2</v>
      </c>
      <c r="K9" s="145">
        <f>'3.3.3'!K9/'3.3.3.a'!$K$79</f>
        <v>2.7159875203610261E-2</v>
      </c>
      <c r="L9" s="145">
        <f>'3.3.3'!L9/'3.3.3.a'!$L$79</f>
        <v>2.6160858870637158E-2</v>
      </c>
      <c r="M9" s="145">
        <f>'3.3.3'!M9/'3.3.3.a'!$M$79</f>
        <v>2.6630058424736681E-2</v>
      </c>
      <c r="N9" s="145">
        <f>'3.3.3'!N9/'3.3.3.a'!$N$79</f>
        <v>2.4712078353224042E-2</v>
      </c>
    </row>
    <row r="10" spans="1:14" s="48" customFormat="1" ht="20" customHeight="1" x14ac:dyDescent="0.2">
      <c r="A10" s="45" t="s">
        <v>491</v>
      </c>
      <c r="B10" s="56" t="s">
        <v>492</v>
      </c>
      <c r="C10" s="145">
        <f>'3.3.3'!C10/'3.3.3.a'!$C$79</f>
        <v>4.7202684615584647E-3</v>
      </c>
      <c r="D10" s="145">
        <f>'3.3.3'!D10/'3.3.3.a'!$D$79</f>
        <v>4.7287380136491735E-3</v>
      </c>
      <c r="E10" s="145">
        <f>'3.3.3'!E10/'3.3.3.a'!$E$79</f>
        <v>5.0111675607669472E-3</v>
      </c>
      <c r="F10" s="145">
        <f>'3.3.3'!F10/'3.3.3.a'!$F$79</f>
        <v>5.0267436933565581E-3</v>
      </c>
      <c r="G10" s="145">
        <f>'3.3.3'!G10/'3.3.3.a'!$G$79</f>
        <v>5.3357032648543778E-3</v>
      </c>
      <c r="H10" s="145">
        <f>'3.3.3'!H10/'3.3.3.a'!$H$79</f>
        <v>5.6691142722114706E-3</v>
      </c>
      <c r="I10" s="145">
        <f>'3.3.3'!I10/'3.3.3.a'!$I$79</f>
        <v>5.7238257065462192E-3</v>
      </c>
      <c r="J10" s="145">
        <f>'3.3.3'!J10/'3.3.3.a'!$J$79</f>
        <v>5.6403666118212611E-3</v>
      </c>
      <c r="K10" s="145">
        <f>'3.3.3'!K10/'3.3.3.a'!$K$79</f>
        <v>5.6000802974083474E-3</v>
      </c>
      <c r="L10" s="145">
        <f>'3.3.3'!L10/'3.3.3.a'!$L$79</f>
        <v>5.5775010728474012E-3</v>
      </c>
      <c r="M10" s="145">
        <f>'3.3.3'!M10/'3.3.3.a'!$M$79</f>
        <v>5.6188247726014261E-3</v>
      </c>
      <c r="N10" s="145">
        <f>'3.3.3'!N10/'3.3.3.a'!$N$79</f>
        <v>4.9718401871351242E-3</v>
      </c>
    </row>
    <row r="11" spans="1:14" s="48" customFormat="1" ht="20" customHeight="1" x14ac:dyDescent="0.2">
      <c r="A11" s="45" t="s">
        <v>493</v>
      </c>
      <c r="B11" s="56" t="s">
        <v>494</v>
      </c>
      <c r="C11" s="145">
        <f>'3.3.3'!C11/'3.3.3.a'!$C$79</f>
        <v>4.1432371192428701E-3</v>
      </c>
      <c r="D11" s="145">
        <f>'3.3.3'!D11/'3.3.3.a'!$D$79</f>
        <v>4.1587454322177557E-3</v>
      </c>
      <c r="E11" s="145">
        <f>'3.3.3'!E11/'3.3.3.a'!$E$79</f>
        <v>4.4701797111620003E-3</v>
      </c>
      <c r="F11" s="145">
        <f>'3.3.3'!F11/'3.3.3.a'!$F$79</f>
        <v>5.3581143557463505E-3</v>
      </c>
      <c r="G11" s="145">
        <f>'3.3.3'!G11/'3.3.3.a'!$G$79</f>
        <v>4.8709834258160601E-3</v>
      </c>
      <c r="H11" s="145">
        <f>'3.3.3'!H11/'3.3.3.a'!$H$79</f>
        <v>5.2589040562364877E-3</v>
      </c>
      <c r="I11" s="145">
        <f>'3.3.3'!I11/'3.3.3.a'!$I$79</f>
        <v>5.1300464635539869E-3</v>
      </c>
      <c r="J11" s="145">
        <f>'3.3.3'!J11/'3.3.3.a'!$J$79</f>
        <v>5.6100741429120134E-3</v>
      </c>
      <c r="K11" s="145">
        <f>'3.3.3'!K11/'3.3.3.a'!$K$79</f>
        <v>5.6932076164528961E-3</v>
      </c>
      <c r="L11" s="145">
        <f>'3.3.3'!L11/'3.3.3.a'!$L$79</f>
        <v>5.9607152996664975E-3</v>
      </c>
      <c r="M11" s="145">
        <f>'3.3.3'!M11/'3.3.3.a'!$M$79</f>
        <v>5.0315098493682389E-3</v>
      </c>
      <c r="N11" s="145">
        <f>'3.3.3'!N11/'3.3.3.a'!$N$79</f>
        <v>5.097152140422322E-3</v>
      </c>
    </row>
    <row r="12" spans="1:14" ht="20" customHeight="1" x14ac:dyDescent="0.2">
      <c r="A12" s="35">
        <v>212</v>
      </c>
      <c r="B12" s="36" t="s">
        <v>246</v>
      </c>
      <c r="C12" s="143">
        <f>'3.3.3'!C12/'3.3.3.a'!$C$79</f>
        <v>6.7999023302100616E-3</v>
      </c>
      <c r="D12" s="143">
        <f>'3.3.3'!D12/'3.3.3.a'!$D$79</f>
        <v>6.978817944231103E-3</v>
      </c>
      <c r="E12" s="143">
        <f>'3.3.3'!E12/'3.3.3.a'!$E$79</f>
        <v>7.3025324036918035E-3</v>
      </c>
      <c r="F12" s="143">
        <f>'3.3.3'!F12/'3.3.3.a'!$F$79</f>
        <v>7.511277860784875E-3</v>
      </c>
      <c r="G12" s="143">
        <f>'3.3.3'!G12/'3.3.3.a'!$G$79</f>
        <v>7.964893254395736E-3</v>
      </c>
      <c r="H12" s="143">
        <f>'3.3.3'!H12/'3.3.3.a'!$H$79</f>
        <v>8.3918502506810204E-3</v>
      </c>
      <c r="I12" s="143">
        <f>'3.3.3'!I12/'3.3.3.a'!$I$79</f>
        <v>8.251893725400871E-3</v>
      </c>
      <c r="J12" s="143">
        <f>'3.3.3'!J12/'3.3.3.a'!$J$79</f>
        <v>8.2936970627178509E-3</v>
      </c>
      <c r="K12" s="143">
        <f>'3.3.3'!K12/'3.3.3.a'!$K$79</f>
        <v>8.3114337102251374E-3</v>
      </c>
      <c r="L12" s="143">
        <f>'3.3.3'!L12/'3.3.3.a'!$L$79</f>
        <v>8.9120932240354112E-3</v>
      </c>
      <c r="M12" s="143">
        <f>'3.3.3'!M12/'3.3.3.a'!$M$79</f>
        <v>8.5842033507793312E-3</v>
      </c>
      <c r="N12" s="143">
        <f>'3.3.3'!N12/'3.3.3.a'!$N$79</f>
        <v>8.3115311085372665E-3</v>
      </c>
    </row>
    <row r="13" spans="1:14" s="105" customFormat="1" ht="20" customHeight="1" x14ac:dyDescent="0.2">
      <c r="A13" s="105">
        <v>2121</v>
      </c>
      <c r="B13" s="105" t="s">
        <v>307</v>
      </c>
      <c r="C13" s="208">
        <f>'3.3.3'!C13/'3.3.3.a'!$C$79</f>
        <v>6.7999023302100616E-3</v>
      </c>
      <c r="D13" s="208">
        <f>'3.3.3'!D13/'3.3.3.a'!$D$79</f>
        <v>6.978817944231103E-3</v>
      </c>
      <c r="E13" s="208">
        <f>'3.3.3'!E13/'3.3.3.a'!$E$79</f>
        <v>7.3025324036918035E-3</v>
      </c>
      <c r="F13" s="208">
        <f>'3.3.3'!F13/'3.3.3.a'!$F$79</f>
        <v>7.511277860784875E-3</v>
      </c>
      <c r="G13" s="208">
        <f>'3.3.3'!G13/'3.3.3.a'!$G$79</f>
        <v>7.964893254395736E-3</v>
      </c>
      <c r="H13" s="208">
        <f>'3.3.3'!H13/'3.3.3.a'!$H$79</f>
        <v>8.3918502506810204E-3</v>
      </c>
      <c r="I13" s="208">
        <f>'3.3.3'!I13/'3.3.3.a'!$I$79</f>
        <v>8.251893725400871E-3</v>
      </c>
      <c r="J13" s="208">
        <f>'3.3.3'!J13/'3.3.3.a'!$J$79</f>
        <v>8.2936970627178509E-3</v>
      </c>
      <c r="K13" s="208">
        <f>'3.3.3'!K13/'3.3.3.a'!$K$79</f>
        <v>8.3114337102251374E-3</v>
      </c>
      <c r="L13" s="208">
        <f>'3.3.3'!L13/'3.3.3.a'!$L$79</f>
        <v>8.9120932240354112E-3</v>
      </c>
      <c r="M13" s="208">
        <f>'3.3.3'!M13/'3.3.3.a'!$M$79</f>
        <v>8.5842033507793312E-3</v>
      </c>
      <c r="N13" s="208">
        <f>'3.3.3'!N13/'3.3.3.a'!$N$79</f>
        <v>8.3115311085372665E-3</v>
      </c>
    </row>
    <row r="14" spans="1:14" s="106" customFormat="1" ht="20" customHeight="1" x14ac:dyDescent="0.2">
      <c r="A14" s="60" t="s">
        <v>495</v>
      </c>
      <c r="B14" s="106" t="s">
        <v>496</v>
      </c>
      <c r="C14" s="145">
        <f>'3.3.3'!C14/'3.3.3.a'!$C$79</f>
        <v>6.3428864591273641E-6</v>
      </c>
      <c r="D14" s="145">
        <f>'3.3.3'!D14/'3.3.3.a'!$D$79</f>
        <v>9.3350337127791872E-6</v>
      </c>
      <c r="E14" s="145">
        <f>'3.3.3'!E14/'3.3.3.a'!$E$79</f>
        <v>7.5589612379433235E-6</v>
      </c>
      <c r="F14" s="145">
        <f>'3.3.3'!F14/'3.3.3.a'!$F$79</f>
        <v>1.4320044149816356E-5</v>
      </c>
      <c r="G14" s="145">
        <f>'3.3.3'!G14/'3.3.3.a'!$G$79</f>
        <v>2.3440649908383057E-5</v>
      </c>
      <c r="H14" s="145">
        <f>'3.3.3'!H14/'3.3.3.a'!$H$79</f>
        <v>2.153884953051201E-5</v>
      </c>
      <c r="I14" s="145">
        <f>'3.3.3'!I14/'3.3.3.a'!$I$79</f>
        <v>2.1202793056927313E-5</v>
      </c>
      <c r="J14" s="145">
        <f>'3.3.3'!J14/'3.3.3.a'!$J$79</f>
        <v>2.1408516841371783E-5</v>
      </c>
      <c r="K14" s="145">
        <f>'3.3.3'!K14/'3.3.3.a'!$K$79</f>
        <v>2.3563610187173559E-5</v>
      </c>
      <c r="L14" s="145">
        <f>'3.3.3'!L14/'3.3.3.a'!$L$79</f>
        <v>2.8256298857064515E-5</v>
      </c>
      <c r="M14" s="145">
        <f>'3.3.3'!M14/'3.3.3.a'!$M$79</f>
        <v>1.426264403561244E-5</v>
      </c>
      <c r="N14" s="145">
        <f>'3.3.3'!N14/'3.3.3.a'!$N$79</f>
        <v>2.5498874612022995E-5</v>
      </c>
    </row>
    <row r="15" spans="1:14" s="106" customFormat="1" ht="20" customHeight="1" x14ac:dyDescent="0.2">
      <c r="A15" s="60" t="s">
        <v>497</v>
      </c>
      <c r="B15" s="106" t="s">
        <v>498</v>
      </c>
      <c r="C15" s="145">
        <f>'3.3.3'!C15/'3.3.3.a'!$C$79</f>
        <v>4.0947476840072581E-4</v>
      </c>
      <c r="D15" s="145">
        <f>'3.3.3'!D15/'3.3.3.a'!$D$79</f>
        <v>4.4336552564881227E-4</v>
      </c>
      <c r="E15" s="145">
        <f>'3.3.3'!E15/'3.3.3.a'!$E$79</f>
        <v>5.3345642508453178E-4</v>
      </c>
      <c r="F15" s="145">
        <f>'3.3.3'!F15/'3.3.3.a'!$F$79</f>
        <v>7.0013290007969427E-4</v>
      </c>
      <c r="G15" s="145">
        <f>'3.3.3'!G15/'3.3.3.a'!$G$79</f>
        <v>7.174255085030108E-4</v>
      </c>
      <c r="H15" s="145">
        <f>'3.3.3'!H15/'3.3.3.a'!$H$79</f>
        <v>6.6425453033938675E-4</v>
      </c>
      <c r="I15" s="145">
        <f>'3.3.3'!I15/'3.3.3.a'!$I$79</f>
        <v>6.1710868124940986E-4</v>
      </c>
      <c r="J15" s="145">
        <f>'3.3.3'!J15/'3.3.3.a'!$J$79</f>
        <v>5.8882803155852533E-4</v>
      </c>
      <c r="K15" s="145">
        <f>'3.3.3'!K15/'3.3.3.a'!$K$79</f>
        <v>6.3425176748155125E-4</v>
      </c>
      <c r="L15" s="145">
        <f>'3.3.3'!L15/'3.3.3.a'!$L$79</f>
        <v>5.7560184387717584E-4</v>
      </c>
      <c r="M15" s="145">
        <f>'3.3.3'!M15/'3.3.3.a'!$M$79</f>
        <v>5.0477063042350201E-4</v>
      </c>
      <c r="N15" s="145">
        <f>'3.3.3'!N15/'3.3.3.a'!$N$79</f>
        <v>5.1399927742800755E-4</v>
      </c>
    </row>
    <row r="16" spans="1:14" s="106" customFormat="1" ht="20" customHeight="1" x14ac:dyDescent="0.2">
      <c r="A16" s="60" t="s">
        <v>499</v>
      </c>
      <c r="B16" s="106" t="s">
        <v>462</v>
      </c>
      <c r="C16" s="145">
        <f>'3.3.3'!C16/'3.3.3.a'!$C$79</f>
        <v>4.4594766950770762E-3</v>
      </c>
      <c r="D16" s="145">
        <f>'3.3.3'!D16/'3.3.3.a'!$D$79</f>
        <v>4.575418075193162E-3</v>
      </c>
      <c r="E16" s="145">
        <f>'3.3.3'!E16/'3.3.3.a'!$E$79</f>
        <v>4.8472237656269485E-3</v>
      </c>
      <c r="F16" s="145">
        <f>'3.3.3'!F16/'3.3.3.a'!$F$79</f>
        <v>5.1523834000028875E-3</v>
      </c>
      <c r="G16" s="145">
        <f>'3.3.3'!G16/'3.3.3.a'!$G$79</f>
        <v>5.6392659608340816E-3</v>
      </c>
      <c r="H16" s="145">
        <f>'3.3.3'!H16/'3.3.3.a'!$H$79</f>
        <v>6.0749606191113871E-3</v>
      </c>
      <c r="I16" s="145">
        <f>'3.3.3'!I16/'3.3.3.a'!$I$79</f>
        <v>5.9836411081538553E-3</v>
      </c>
      <c r="J16" s="145">
        <f>'3.3.3'!J16/'3.3.3.a'!$J$79</f>
        <v>6.0308684033826649E-3</v>
      </c>
      <c r="K16" s="145">
        <f>'3.3.3'!K16/'3.3.3.a'!$K$79</f>
        <v>6.0773728835227621E-3</v>
      </c>
      <c r="L16" s="145">
        <f>'3.3.3'!L16/'3.3.3.a'!$L$79</f>
        <v>6.7743687785491967E-3</v>
      </c>
      <c r="M16" s="145">
        <f>'3.3.3'!M16/'3.3.3.a'!$M$79</f>
        <v>6.2890211877714647E-3</v>
      </c>
      <c r="N16" s="145">
        <f>'3.3.3'!N16/'3.3.3.a'!$N$79</f>
        <v>6.0266327026611008E-3</v>
      </c>
    </row>
    <row r="17" spans="1:14" s="106" customFormat="1" ht="20" customHeight="1" x14ac:dyDescent="0.2">
      <c r="A17" s="60" t="s">
        <v>500</v>
      </c>
      <c r="B17" s="106" t="s">
        <v>501</v>
      </c>
      <c r="C17" s="145">
        <f>'3.3.3'!C17/'3.3.3.a'!$C$79</f>
        <v>1.924607980273132E-3</v>
      </c>
      <c r="D17" s="145">
        <f>'3.3.3'!D17/'3.3.3.a'!$D$79</f>
        <v>1.9506993096763496E-3</v>
      </c>
      <c r="E17" s="145">
        <f>'3.3.3'!E17/'3.3.3.a'!$E$79</f>
        <v>1.9142932517423798E-3</v>
      </c>
      <c r="F17" s="145">
        <f>'3.3.3'!F17/'3.3.3.a'!$F$79</f>
        <v>1.6444415165524767E-3</v>
      </c>
      <c r="G17" s="145">
        <f>'3.3.3'!G17/'3.3.3.a'!$G$79</f>
        <v>1.5847611351502602E-3</v>
      </c>
      <c r="H17" s="145">
        <f>'3.3.3'!H17/'3.3.3.a'!$H$79</f>
        <v>1.6310962516997349E-3</v>
      </c>
      <c r="I17" s="145">
        <f>'3.3.3'!I17/'3.3.3.a'!$I$79</f>
        <v>1.6299411429406788E-3</v>
      </c>
      <c r="J17" s="145">
        <f>'3.3.3'!J17/'3.3.3.a'!$J$79</f>
        <v>1.6525921109352896E-3</v>
      </c>
      <c r="K17" s="145">
        <f>'3.3.3'!K17/'3.3.3.a'!$K$79</f>
        <v>1.5762454490336503E-3</v>
      </c>
      <c r="L17" s="145">
        <f>'3.3.3'!L17/'3.3.3.a'!$L$79</f>
        <v>1.5338663027519741E-3</v>
      </c>
      <c r="M17" s="145">
        <f>'3.3.3'!M17/'3.3.3.a'!$M$79</f>
        <v>1.7761488885487534E-3</v>
      </c>
      <c r="N17" s="145">
        <f>'3.3.3'!N17/'3.3.3.a'!$N$79</f>
        <v>1.7454002538361347E-3</v>
      </c>
    </row>
    <row r="18" spans="1:14" s="105" customFormat="1" ht="20" customHeight="1" x14ac:dyDescent="0.2">
      <c r="A18" s="105">
        <v>2122</v>
      </c>
      <c r="B18" s="105" t="s">
        <v>830</v>
      </c>
      <c r="C18" s="249" t="s">
        <v>826</v>
      </c>
      <c r="D18" s="249" t="s">
        <v>826</v>
      </c>
      <c r="E18" s="249" t="s">
        <v>826</v>
      </c>
      <c r="F18" s="249" t="s">
        <v>826</v>
      </c>
      <c r="G18" s="249" t="s">
        <v>826</v>
      </c>
      <c r="H18" s="249" t="s">
        <v>826</v>
      </c>
      <c r="I18" s="249" t="s">
        <v>826</v>
      </c>
      <c r="J18" s="249" t="s">
        <v>826</v>
      </c>
      <c r="K18" s="249" t="s">
        <v>826</v>
      </c>
      <c r="L18" s="249" t="s">
        <v>826</v>
      </c>
      <c r="M18" s="249" t="s">
        <v>826</v>
      </c>
      <c r="N18" s="249" t="s">
        <v>826</v>
      </c>
    </row>
    <row r="19" spans="1:14" ht="20" customHeight="1" x14ac:dyDescent="0.2">
      <c r="A19" s="32">
        <v>22</v>
      </c>
      <c r="B19" s="33" t="s">
        <v>245</v>
      </c>
      <c r="C19" s="207">
        <f>'3.3.3'!C19/'3.3.3.a'!$C$79</f>
        <v>1.7342147893361609E-2</v>
      </c>
      <c r="D19" s="207">
        <f>'3.3.3'!D19/'3.3.3.a'!$D$79</f>
        <v>1.6385136023448137E-2</v>
      </c>
      <c r="E19" s="207">
        <f>'3.3.3'!E19/'3.3.3.a'!$E$79</f>
        <v>1.6879621320036783E-2</v>
      </c>
      <c r="F19" s="207">
        <f>'3.3.3'!F19/'3.3.3.a'!$F$79</f>
        <v>1.7218680100624221E-2</v>
      </c>
      <c r="G19" s="207">
        <f>'3.3.3'!G19/'3.3.3.a'!$G$79</f>
        <v>1.6741118947193375E-2</v>
      </c>
      <c r="H19" s="207">
        <f>'3.3.3'!H19/'3.3.3.a'!$H$79</f>
        <v>1.5531141848803167E-2</v>
      </c>
      <c r="I19" s="207">
        <f>'3.3.3'!I19/'3.3.3.a'!$I$79</f>
        <v>1.560419656158523E-2</v>
      </c>
      <c r="J19" s="207">
        <f>'3.3.3'!J19/'3.3.3.a'!$J$79</f>
        <v>1.5990652526659058E-2</v>
      </c>
      <c r="K19" s="207">
        <f>'3.3.3'!K19/'3.3.3.a'!$K$79</f>
        <v>1.5759594708891496E-2</v>
      </c>
      <c r="L19" s="207">
        <f>'3.3.3'!L19/'3.3.3.a'!$L$79</f>
        <v>1.5719659338889781E-2</v>
      </c>
      <c r="M19" s="207">
        <f>'3.3.3'!M19/'3.3.3.a'!$M$79</f>
        <v>1.5891244629389706E-2</v>
      </c>
      <c r="N19" s="207">
        <f>'3.3.3'!N19/'3.3.3.a'!$N$79</f>
        <v>1.679339920915255E-2</v>
      </c>
    </row>
    <row r="20" spans="1:14" ht="20" customHeight="1" x14ac:dyDescent="0.2">
      <c r="A20" s="32">
        <v>23</v>
      </c>
      <c r="B20" s="33" t="s">
        <v>831</v>
      </c>
      <c r="C20" s="207">
        <f>'3.3.3'!C20/'3.3.3.a'!$C$79</f>
        <v>4.621386276917233E-3</v>
      </c>
      <c r="D20" s="207">
        <f>'3.3.3'!D20/'3.3.3.a'!$D$79</f>
        <v>4.5791249484162947E-3</v>
      </c>
      <c r="E20" s="207">
        <f>'3.3.3'!E20/'3.3.3.a'!$E$79</f>
        <v>4.5345977784977858E-3</v>
      </c>
      <c r="F20" s="207">
        <f>'3.3.3'!F20/'3.3.3.a'!$F$79</f>
        <v>4.7923529419487774E-3</v>
      </c>
      <c r="G20" s="207">
        <f>'3.3.3'!G20/'3.3.3.a'!$G$79</f>
        <v>4.9023326485246503E-3</v>
      </c>
      <c r="H20" s="207">
        <f>'3.3.3'!H20/'3.3.3.a'!$H$79</f>
        <v>5.3706043927177535E-3</v>
      </c>
      <c r="I20" s="207">
        <f>'3.3.3'!I20/'3.3.3.a'!$I$79</f>
        <v>5.6027658882358182E-3</v>
      </c>
      <c r="J20" s="207">
        <f>'3.3.3'!J20/'3.3.3.a'!$J$79</f>
        <v>5.4151909409017257E-3</v>
      </c>
      <c r="K20" s="207">
        <f>'3.3.3'!K20/'3.3.3.a'!$K$79</f>
        <v>5.4688806217867529E-3</v>
      </c>
      <c r="L20" s="207">
        <f>'3.3.3'!L20/'3.3.3.a'!$L$79</f>
        <v>5.4857600981766327E-3</v>
      </c>
      <c r="M20" s="207">
        <f>'3.3.3'!M20/'3.3.3.a'!$M$79</f>
        <v>5.6766450868182142E-3</v>
      </c>
      <c r="N20" s="207">
        <f>'3.3.3'!N20/'3.3.3.a'!$N$79</f>
        <v>5.6816287600435899E-3</v>
      </c>
    </row>
    <row r="21" spans="1:14" ht="20" customHeight="1" x14ac:dyDescent="0.2">
      <c r="A21" s="32">
        <v>24</v>
      </c>
      <c r="B21" s="33" t="s">
        <v>832</v>
      </c>
      <c r="C21" s="207">
        <f>'3.3.3'!C21/'3.3.3.a'!$C$79</f>
        <v>1.5801267789521251E-2</v>
      </c>
      <c r="D21" s="207">
        <f>'3.3.3'!D21/'3.3.3.a'!$D$79</f>
        <v>1.1105999854605381E-2</v>
      </c>
      <c r="E21" s="207">
        <f>'3.3.3'!E21/'3.3.3.a'!$E$79</f>
        <v>1.1837108681706496E-2</v>
      </c>
      <c r="F21" s="207">
        <f>'3.3.3'!F21/'3.3.3.a'!$F$79</f>
        <v>1.0149071231875551E-2</v>
      </c>
      <c r="G21" s="207">
        <f>'3.3.3'!G21/'3.3.3.a'!$G$79</f>
        <v>9.1717737726462831E-3</v>
      </c>
      <c r="H21" s="207">
        <f>'3.3.3'!H21/'3.3.3.a'!$H$79</f>
        <v>1.4949169165193557E-2</v>
      </c>
      <c r="I21" s="207">
        <f>'3.3.3'!I21/'3.3.3.a'!$I$79</f>
        <v>1.2815210951734808E-2</v>
      </c>
      <c r="J21" s="207">
        <f>'3.3.3'!J21/'3.3.3.a'!$J$79</f>
        <v>8.2474085545204169E-3</v>
      </c>
      <c r="K21" s="207">
        <f>'3.3.3'!K21/'3.3.3.a'!$K$79</f>
        <v>8.6718275868426162E-3</v>
      </c>
      <c r="L21" s="207">
        <f>'3.3.3'!L21/'3.3.3.a'!$L$79</f>
        <v>6.6459120361965201E-3</v>
      </c>
      <c r="M21" s="207">
        <f>'3.3.3'!M21/'3.3.3.a'!$M$79</f>
        <v>4.8669982915976809E-3</v>
      </c>
      <c r="N21" s="207">
        <f>'3.3.3'!N21/'3.3.3.a'!$N$79</f>
        <v>4.2598074657753766E-3</v>
      </c>
    </row>
    <row r="22" spans="1:14" ht="20" customHeight="1" x14ac:dyDescent="0.2">
      <c r="A22" s="35">
        <v>241</v>
      </c>
      <c r="B22" s="36" t="s">
        <v>308</v>
      </c>
      <c r="C22" s="143">
        <f>'3.3.3'!C22/'3.3.3.a'!$C$79</f>
        <v>8.4992385047764359E-5</v>
      </c>
      <c r="D22" s="143">
        <f>'3.3.3'!D22/'3.3.3.a'!$D$79</f>
        <v>7.5774078282705645E-5</v>
      </c>
      <c r="E22" s="143">
        <f>'3.3.3'!E22/'3.3.3.a'!$E$79</f>
        <v>7.200741242922424E-5</v>
      </c>
      <c r="F22" s="143">
        <f>'3.3.3'!F22/'3.3.3.a'!$F$79</f>
        <v>1.2654142811352576E-4</v>
      </c>
      <c r="G22" s="143">
        <f>'3.3.3'!G22/'3.3.3.a'!$G$79</f>
        <v>1.8348342921618545E-4</v>
      </c>
      <c r="H22" s="143">
        <f>'3.3.3'!H22/'3.3.3.a'!$H$79</f>
        <v>3.1646197351079187E-4</v>
      </c>
      <c r="I22" s="143">
        <f>'3.3.3'!I22/'3.3.3.a'!$I$79</f>
        <v>3.322826435309425E-4</v>
      </c>
      <c r="J22" s="143">
        <f>'3.3.3'!J22/'3.3.3.a'!$J$79</f>
        <v>3.6209490111007066E-4</v>
      </c>
      <c r="K22" s="143">
        <f>'3.3.3'!K22/'3.3.3.a'!$K$79</f>
        <v>5.0505543541731724E-4</v>
      </c>
      <c r="L22" s="143">
        <f>'3.3.3'!L22/'3.3.3.a'!$L$79</f>
        <v>4.085682654547284E-4</v>
      </c>
      <c r="M22" s="143">
        <f>'3.3.3'!M22/'3.3.3.a'!$M$79</f>
        <v>5.7754216808404817E-5</v>
      </c>
      <c r="N22" s="143">
        <f>'3.3.3'!N22/'3.3.3.a'!$N$79</f>
        <v>4.950955104704731E-5</v>
      </c>
    </row>
    <row r="23" spans="1:14" ht="20" customHeight="1" x14ac:dyDescent="0.2">
      <c r="A23" s="35">
        <v>242</v>
      </c>
      <c r="B23" s="36" t="s">
        <v>309</v>
      </c>
      <c r="C23" s="143">
        <f>'3.3.3'!C23/'3.3.3.a'!$C$79</f>
        <v>3.25642116736658E-4</v>
      </c>
      <c r="D23" s="143">
        <f>'3.3.3'!D23/'3.3.3.a'!$D$79</f>
        <v>4.0275316964379971E-4</v>
      </c>
      <c r="E23" s="143">
        <f>'3.3.3'!E23/'3.3.3.a'!$E$79</f>
        <v>3.9234418042985279E-4</v>
      </c>
      <c r="F23" s="143">
        <f>'3.3.3'!F23/'3.3.3.a'!$F$79</f>
        <v>6.339917765664473E-4</v>
      </c>
      <c r="G23" s="143">
        <f>'3.3.3'!G23/'3.3.3.a'!$G$79</f>
        <v>1.0134171439771758E-3</v>
      </c>
      <c r="H23" s="143">
        <f>'3.3.3'!H23/'3.3.3.a'!$H$79</f>
        <v>1.8290250436379847E-3</v>
      </c>
      <c r="I23" s="143">
        <f>'3.3.3'!I23/'3.3.3.a'!$I$79</f>
        <v>2.0346775397662733E-3</v>
      </c>
      <c r="J23" s="143">
        <f>'3.3.3'!J23/'3.3.3.a'!$J$79</f>
        <v>1.6574996724991067E-3</v>
      </c>
      <c r="K23" s="143">
        <f>'3.3.3'!K23/'3.3.3.a'!$K$79</f>
        <v>1.333567618502096E-3</v>
      </c>
      <c r="L23" s="143">
        <f>'3.3.3'!L23/'3.3.3.a'!$L$79</f>
        <v>1.2001592094110674E-3</v>
      </c>
      <c r="M23" s="143">
        <f>'3.3.3'!M23/'3.3.3.a'!$M$79</f>
        <v>8.8137171455469627E-4</v>
      </c>
      <c r="N23" s="143">
        <f>'3.3.3'!N23/'3.3.3.a'!$N$79</f>
        <v>9.2600665555633236E-4</v>
      </c>
    </row>
    <row r="24" spans="1:14" ht="20" customHeight="1" x14ac:dyDescent="0.2">
      <c r="A24" s="35">
        <v>243</v>
      </c>
      <c r="B24" s="36" t="s">
        <v>310</v>
      </c>
      <c r="C24" s="143">
        <f>'3.3.3'!C24/'3.3.3.a'!$C$79</f>
        <v>1.5390633287736828E-2</v>
      </c>
      <c r="D24" s="143">
        <f>'3.3.3'!D24/'3.3.3.a'!$D$79</f>
        <v>1.0627472606678878E-2</v>
      </c>
      <c r="E24" s="143">
        <f>'3.3.3'!E24/'3.3.3.a'!$E$79</f>
        <v>1.1372757088847418E-2</v>
      </c>
      <c r="F24" s="143">
        <f>'3.3.3'!F24/'3.3.3.a'!$F$79</f>
        <v>9.3885380271955775E-3</v>
      </c>
      <c r="G24" s="143">
        <f>'3.3.3'!G24/'3.3.3.a'!$G$79</f>
        <v>7.9748731994529233E-3</v>
      </c>
      <c r="H24" s="143">
        <f>'3.3.3'!H24/'3.3.3.a'!$H$79</f>
        <v>1.2803682148044782E-2</v>
      </c>
      <c r="I24" s="143">
        <f>'3.3.3'!I24/'3.3.3.a'!$I$79</f>
        <v>1.0448250768437594E-2</v>
      </c>
      <c r="J24" s="143">
        <f>'3.3.3'!J24/'3.3.3.a'!$J$79</f>
        <v>6.2278139809112398E-3</v>
      </c>
      <c r="K24" s="143">
        <f>'3.3.3'!K24/'3.3.3.a'!$K$79</f>
        <v>6.8332045329232028E-3</v>
      </c>
      <c r="L24" s="143">
        <f>'3.3.3'!L24/'3.3.3.a'!$L$79</f>
        <v>5.0371845613307233E-3</v>
      </c>
      <c r="M24" s="143">
        <f>'3.3.3'!M24/'3.3.3.a'!$M$79</f>
        <v>3.9278723602345807E-3</v>
      </c>
      <c r="N24" s="143">
        <f>'3.3.3'!N24/'3.3.3.a'!$N$79</f>
        <v>3.2842912591719967E-3</v>
      </c>
    </row>
    <row r="25" spans="1:14" ht="20" customHeight="1" x14ac:dyDescent="0.2">
      <c r="A25" s="32">
        <v>25</v>
      </c>
      <c r="B25" s="33" t="s">
        <v>248</v>
      </c>
      <c r="C25" s="207">
        <f>'3.3.3'!C25/'3.3.3.a'!$C$79</f>
        <v>1.054454302324777E-4</v>
      </c>
      <c r="D25" s="207">
        <f>'3.3.3'!D25/'3.3.3.a'!$D$79</f>
        <v>9.6327945375883548E-5</v>
      </c>
      <c r="E25" s="207">
        <f>'3.3.3'!E25/'3.3.3.a'!$E$79</f>
        <v>9.1276276094758612E-5</v>
      </c>
      <c r="F25" s="207">
        <f>'3.3.3'!F25/'3.3.3.a'!$F$79</f>
        <v>1.2937851431431993E-4</v>
      </c>
      <c r="G25" s="207">
        <f>'3.3.3'!G25/'3.3.3.a'!$G$79</f>
        <v>1.0621623335576531E-4</v>
      </c>
      <c r="H25" s="207">
        <f>'3.3.3'!H25/'3.3.3.a'!$H$79</f>
        <v>1.0531085892310719E-4</v>
      </c>
      <c r="I25" s="207">
        <f>'3.3.3'!I25/'3.3.3.a'!$I$79</f>
        <v>2.3821276013633356E-4</v>
      </c>
      <c r="J25" s="207">
        <f>'3.3.3'!J25/'3.3.3.a'!$J$79</f>
        <v>2.5506372154705868E-4</v>
      </c>
      <c r="K25" s="207">
        <f>'3.3.3'!K25/'3.3.3.a'!$K$79</f>
        <v>2.3560598972522111E-4</v>
      </c>
      <c r="L25" s="207">
        <f>'3.3.3'!L25/'3.3.3.a'!$L$79</f>
        <v>2.0059538911679873E-4</v>
      </c>
      <c r="M25" s="207">
        <f>'3.3.3'!M25/'3.3.3.a'!$M$79</f>
        <v>1.9505035413850335E-4</v>
      </c>
      <c r="N25" s="207">
        <f>'3.3.3'!N25/'3.3.3.a'!$N$79</f>
        <v>1.2153720169434581E-4</v>
      </c>
    </row>
    <row r="26" spans="1:14" ht="20" customHeight="1" x14ac:dyDescent="0.2">
      <c r="A26" s="35">
        <v>251</v>
      </c>
      <c r="B26" s="36" t="s">
        <v>311</v>
      </c>
      <c r="C26" s="143">
        <f>'3.3.3'!C26/'3.3.3.a'!$C$79</f>
        <v>0</v>
      </c>
      <c r="D26" s="143">
        <f>'3.3.3'!D26/'3.3.3.a'!$D$79</f>
        <v>0</v>
      </c>
      <c r="E26" s="143">
        <f>'3.3.3'!E26/'3.3.3.a'!$E$79</f>
        <v>0</v>
      </c>
      <c r="F26" s="143">
        <f>'3.3.3'!F26/'3.3.3.a'!$F$79</f>
        <v>0</v>
      </c>
      <c r="G26" s="143">
        <f>'3.3.3'!G26/'3.3.3.a'!$G$79</f>
        <v>0</v>
      </c>
      <c r="H26" s="143">
        <f>'3.3.3'!H26/'3.3.3.a'!$H$79</f>
        <v>0</v>
      </c>
      <c r="I26" s="143">
        <f>'3.3.3'!I26/'3.3.3.a'!$I$79</f>
        <v>0</v>
      </c>
      <c r="J26" s="143">
        <f>'3.3.3'!J26/'3.3.3.a'!$J$79</f>
        <v>0</v>
      </c>
      <c r="K26" s="143">
        <f>'3.3.3'!K26/'3.3.3.a'!$K$79</f>
        <v>0</v>
      </c>
      <c r="L26" s="143">
        <f>'3.3.3'!L26/'3.3.3.a'!$L$79</f>
        <v>0</v>
      </c>
      <c r="M26" s="143">
        <f>'3.3.3'!M26/'3.3.3.a'!$M$79</f>
        <v>0</v>
      </c>
      <c r="N26" s="143">
        <f>'3.3.3'!N26/'3.3.3.a'!$N$79</f>
        <v>0</v>
      </c>
    </row>
    <row r="27" spans="1:14" ht="20" customHeight="1" x14ac:dyDescent="0.2">
      <c r="A27" s="35">
        <v>252</v>
      </c>
      <c r="B27" s="36" t="s">
        <v>312</v>
      </c>
      <c r="C27" s="143">
        <f>'3.3.3'!C27/'3.3.3.a'!$C$79</f>
        <v>1.054454302324777E-4</v>
      </c>
      <c r="D27" s="143">
        <f>'3.3.3'!D27/'3.3.3.a'!$D$79</f>
        <v>9.6327945375883548E-5</v>
      </c>
      <c r="E27" s="143">
        <f>'3.3.3'!E27/'3.3.3.a'!$E$79</f>
        <v>9.1276276094758612E-5</v>
      </c>
      <c r="F27" s="143">
        <f>'3.3.3'!F27/'3.3.3.a'!$F$79</f>
        <v>1.2937851431431993E-4</v>
      </c>
      <c r="G27" s="143">
        <f>'3.3.3'!G27/'3.3.3.a'!$G$79</f>
        <v>1.0621623335576531E-4</v>
      </c>
      <c r="H27" s="143">
        <f>'3.3.3'!H27/'3.3.3.a'!$H$79</f>
        <v>1.0531085892310719E-4</v>
      </c>
      <c r="I27" s="143">
        <f>'3.3.3'!I27/'3.3.3.a'!$I$79</f>
        <v>2.3821276013633356E-4</v>
      </c>
      <c r="J27" s="143">
        <f>'3.3.3'!J27/'3.3.3.a'!$J$79</f>
        <v>2.5506372154705868E-4</v>
      </c>
      <c r="K27" s="143">
        <f>'3.3.3'!K27/'3.3.3.a'!$K$79</f>
        <v>2.3560598972522111E-4</v>
      </c>
      <c r="L27" s="143">
        <f>'3.3.3'!L27/'3.3.3.a'!$L$79</f>
        <v>2.0059538911679873E-4</v>
      </c>
      <c r="M27" s="143">
        <f>'3.3.3'!M27/'3.3.3.a'!$M$79</f>
        <v>1.9505035413850335E-4</v>
      </c>
      <c r="N27" s="143">
        <f>'3.3.3'!N27/'3.3.3.a'!$N$79</f>
        <v>1.2153720169434581E-4</v>
      </c>
    </row>
    <row r="28" spans="1:14" ht="20" customHeight="1" x14ac:dyDescent="0.2">
      <c r="A28" s="35">
        <v>253</v>
      </c>
      <c r="B28" s="36" t="s">
        <v>313</v>
      </c>
      <c r="C28" s="143">
        <f>'3.3.3'!C28/'3.3.3.a'!$C$79</f>
        <v>0</v>
      </c>
      <c r="D28" s="143">
        <f>'3.3.3'!D28/'3.3.3.a'!$D$79</f>
        <v>0</v>
      </c>
      <c r="E28" s="143">
        <f>'3.3.3'!E28/'3.3.3.a'!$E$79</f>
        <v>0</v>
      </c>
      <c r="F28" s="143">
        <f>'3.3.3'!F28/'3.3.3.a'!$F$79</f>
        <v>0</v>
      </c>
      <c r="G28" s="143">
        <f>'3.3.3'!G28/'3.3.3.a'!$G$79</f>
        <v>0</v>
      </c>
      <c r="H28" s="143">
        <f>'3.3.3'!H28/'3.3.3.a'!$H$79</f>
        <v>0</v>
      </c>
      <c r="I28" s="143">
        <f>'3.3.3'!I28/'3.3.3.a'!$I$79</f>
        <v>0</v>
      </c>
      <c r="J28" s="143">
        <f>'3.3.3'!J28/'3.3.3.a'!$J$79</f>
        <v>0</v>
      </c>
      <c r="K28" s="143">
        <f>'3.3.3'!K28/'3.3.3.a'!$K$79</f>
        <v>0</v>
      </c>
      <c r="L28" s="143">
        <f>'3.3.3'!L28/'3.3.3.a'!$L$79</f>
        <v>0</v>
      </c>
      <c r="M28" s="143">
        <f>'3.3.3'!M28/'3.3.3.a'!$M$79</f>
        <v>0</v>
      </c>
      <c r="N28" s="143">
        <f>'3.3.3'!N28/'3.3.3.a'!$N$79</f>
        <v>0</v>
      </c>
    </row>
    <row r="29" spans="1:14" ht="20" customHeight="1" x14ac:dyDescent="0.2">
      <c r="A29" s="32">
        <v>26</v>
      </c>
      <c r="B29" s="33" t="s">
        <v>243</v>
      </c>
      <c r="C29" s="207">
        <f>'3.3.3'!C29/'3.3.3.a'!$C$79</f>
        <v>2.2771320203603954E-2</v>
      </c>
      <c r="D29" s="207">
        <f>'3.3.3'!D29/'3.3.3.a'!$D$79</f>
        <v>2.1808430891009402E-2</v>
      </c>
      <c r="E29" s="207">
        <f>'3.3.3'!E29/'3.3.3.a'!$E$79</f>
        <v>2.2180393724384764E-2</v>
      </c>
      <c r="F29" s="207">
        <f>'3.3.3'!F29/'3.3.3.a'!$F$79</f>
        <v>2.1554089984628971E-2</v>
      </c>
      <c r="G29" s="207">
        <f>'3.3.3'!G29/'3.3.3.a'!$G$79</f>
        <v>2.1955804265786551E-2</v>
      </c>
      <c r="H29" s="207">
        <f>'3.3.3'!H29/'3.3.3.a'!$H$79</f>
        <v>2.1596175196922439E-2</v>
      </c>
      <c r="I29" s="207">
        <f>'3.3.3'!I29/'3.3.3.a'!$I$79</f>
        <v>2.1660841830590544E-2</v>
      </c>
      <c r="J29" s="207">
        <f>'3.3.3'!J29/'3.3.3.a'!$J$79</f>
        <v>2.1498983517120054E-2</v>
      </c>
      <c r="K29" s="207">
        <f>'3.3.3'!K29/'3.3.3.a'!$K$79</f>
        <v>2.1697799256909234E-2</v>
      </c>
      <c r="L29" s="207">
        <f>'3.3.3'!L29/'3.3.3.a'!$L$79</f>
        <v>2.1853125581806576E-2</v>
      </c>
      <c r="M29" s="207">
        <f>'3.3.3'!M29/'3.3.3.a'!$M$79</f>
        <v>2.2889554800843384E-2</v>
      </c>
      <c r="N29" s="207">
        <f>'3.3.3'!N29/'3.3.3.a'!$N$79</f>
        <v>2.466375006106979E-2</v>
      </c>
    </row>
    <row r="30" spans="1:14" ht="20" customHeight="1" x14ac:dyDescent="0.2">
      <c r="A30" s="35">
        <v>261</v>
      </c>
      <c r="B30" s="36" t="s">
        <v>314</v>
      </c>
      <c r="C30" s="143">
        <f>'3.3.3'!C30/'3.3.3.a'!$C$79</f>
        <v>0</v>
      </c>
      <c r="D30" s="143">
        <f>'3.3.3'!D30/'3.3.3.a'!$D$79</f>
        <v>0</v>
      </c>
      <c r="E30" s="143">
        <f>'3.3.3'!E30/'3.3.3.a'!$E$79</f>
        <v>0</v>
      </c>
      <c r="F30" s="143">
        <f>'3.3.3'!F30/'3.3.3.a'!$F$79</f>
        <v>0</v>
      </c>
      <c r="G30" s="143">
        <f>'3.3.3'!G30/'3.3.3.a'!$G$79</f>
        <v>0</v>
      </c>
      <c r="H30" s="143">
        <f>'3.3.3'!H30/'3.3.3.a'!$H$79</f>
        <v>0</v>
      </c>
      <c r="I30" s="143">
        <f>'3.3.3'!I30/'3.3.3.a'!$I$79</f>
        <v>0</v>
      </c>
      <c r="J30" s="143">
        <f>'3.3.3'!J30/'3.3.3.a'!$J$79</f>
        <v>0</v>
      </c>
      <c r="K30" s="143">
        <f>'3.3.3'!K30/'3.3.3.a'!$K$79</f>
        <v>0</v>
      </c>
      <c r="L30" s="143">
        <f>'3.3.3'!L30/'3.3.3.a'!$L$79</f>
        <v>0</v>
      </c>
      <c r="M30" s="143">
        <f>'3.3.3'!M30/'3.3.3.a'!$M$79</f>
        <v>0</v>
      </c>
      <c r="N30" s="143">
        <f>'3.3.3'!N30/'3.3.3.a'!$N$79</f>
        <v>0</v>
      </c>
    </row>
    <row r="31" spans="1:14" ht="20" customHeight="1" x14ac:dyDescent="0.2">
      <c r="A31" s="104">
        <v>2611</v>
      </c>
      <c r="B31" s="104" t="s">
        <v>286</v>
      </c>
      <c r="C31" s="211">
        <f>'3.3.3'!C31/'3.3.3.a'!$C$79</f>
        <v>0</v>
      </c>
      <c r="D31" s="211">
        <f>'3.3.3'!D31/'3.3.3.a'!$D$79</f>
        <v>0</v>
      </c>
      <c r="E31" s="211">
        <f>'3.3.3'!E31/'3.3.3.a'!$E$79</f>
        <v>0</v>
      </c>
      <c r="F31" s="211">
        <f>'3.3.3'!F31/'3.3.3.a'!$F$79</f>
        <v>0</v>
      </c>
      <c r="G31" s="211">
        <f>'3.3.3'!G31/'3.3.3.a'!$G$79</f>
        <v>0</v>
      </c>
      <c r="H31" s="211">
        <f>'3.3.3'!H31/'3.3.3.a'!$H$79</f>
        <v>0</v>
      </c>
      <c r="I31" s="211">
        <f>'3.3.3'!I31/'3.3.3.a'!$I$79</f>
        <v>0</v>
      </c>
      <c r="J31" s="211">
        <f>'3.3.3'!J31/'3.3.3.a'!$J$79</f>
        <v>0</v>
      </c>
      <c r="K31" s="211">
        <f>'3.3.3'!K31/'3.3.3.a'!$K$79</f>
        <v>0</v>
      </c>
      <c r="L31" s="211">
        <f>'3.3.3'!L31/'3.3.3.a'!$L$79</f>
        <v>0</v>
      </c>
      <c r="M31" s="211">
        <f>'3.3.3'!M31/'3.3.3.a'!$M$79</f>
        <v>0</v>
      </c>
      <c r="N31" s="211">
        <f>'3.3.3'!N31/'3.3.3.a'!$N$79</f>
        <v>0</v>
      </c>
    </row>
    <row r="32" spans="1:14" ht="20" customHeight="1" x14ac:dyDescent="0.2">
      <c r="A32" s="104">
        <v>2612</v>
      </c>
      <c r="B32" s="104" t="s">
        <v>287</v>
      </c>
      <c r="C32" s="211">
        <f>'3.3.3'!C32/'3.3.3.a'!$C$79</f>
        <v>0</v>
      </c>
      <c r="D32" s="211">
        <f>'3.3.3'!D32/'3.3.3.a'!$D$79</f>
        <v>0</v>
      </c>
      <c r="E32" s="211">
        <f>'3.3.3'!E32/'3.3.3.a'!$E$79</f>
        <v>0</v>
      </c>
      <c r="F32" s="211">
        <f>'3.3.3'!F32/'3.3.3.a'!$F$79</f>
        <v>0</v>
      </c>
      <c r="G32" s="211">
        <f>'3.3.3'!G32/'3.3.3.a'!$G$79</f>
        <v>0</v>
      </c>
      <c r="H32" s="211">
        <f>'3.3.3'!H32/'3.3.3.a'!$H$79</f>
        <v>0</v>
      </c>
      <c r="I32" s="211">
        <f>'3.3.3'!I32/'3.3.3.a'!$I$79</f>
        <v>0</v>
      </c>
      <c r="J32" s="211">
        <f>'3.3.3'!J32/'3.3.3.a'!$J$79</f>
        <v>0</v>
      </c>
      <c r="K32" s="211">
        <f>'3.3.3'!K32/'3.3.3.a'!$K$79</f>
        <v>0</v>
      </c>
      <c r="L32" s="211">
        <f>'3.3.3'!L32/'3.3.3.a'!$L$79</f>
        <v>0</v>
      </c>
      <c r="M32" s="211">
        <f>'3.3.3'!M32/'3.3.3.a'!$M$79</f>
        <v>0</v>
      </c>
      <c r="N32" s="211">
        <f>'3.3.3'!N32/'3.3.3.a'!$N$79</f>
        <v>0</v>
      </c>
    </row>
    <row r="33" spans="1:14" ht="20" customHeight="1" x14ac:dyDescent="0.2">
      <c r="A33" s="35">
        <v>262</v>
      </c>
      <c r="B33" s="36" t="s">
        <v>315</v>
      </c>
      <c r="C33" s="143">
        <f>'3.3.3'!C33/'3.3.3.a'!$C$79</f>
        <v>2.3995339445943185E-6</v>
      </c>
      <c r="D33" s="143">
        <f>'3.3.3'!D33/'3.3.3.a'!$D$79</f>
        <v>1.8594781945451746E-6</v>
      </c>
      <c r="E33" s="143">
        <f>'3.3.3'!E33/'3.3.3.a'!$E$79</f>
        <v>2.7659916548280703E-6</v>
      </c>
      <c r="F33" s="143">
        <f>'3.3.3'!F33/'3.3.3.a'!$F$79</f>
        <v>2.3291317271545478E-6</v>
      </c>
      <c r="G33" s="143">
        <f>'3.3.3'!G33/'3.3.3.a'!$G$79</f>
        <v>8.3363466704089816E-7</v>
      </c>
      <c r="H33" s="143">
        <f>'3.3.3'!H33/'3.3.3.a'!$H$79</f>
        <v>1.5871815276293169E-6</v>
      </c>
      <c r="I33" s="143">
        <f>'3.3.3'!I33/'3.3.3.a'!$I$79</f>
        <v>2.0634941815135529E-6</v>
      </c>
      <c r="J33" s="143">
        <f>'3.3.3'!J33/'3.3.3.a'!$J$79</f>
        <v>3.5605013758300699E-6</v>
      </c>
      <c r="K33" s="143">
        <f>'3.3.3'!K33/'3.3.3.a'!$K$79</f>
        <v>3.1747577682973545E-6</v>
      </c>
      <c r="L33" s="143">
        <f>'3.3.3'!L33/'3.3.3.a'!$L$79</f>
        <v>1.3390663069852192E-6</v>
      </c>
      <c r="M33" s="143">
        <f>'3.3.3'!M33/'3.3.3.a'!$M$79</f>
        <v>3.8658120765465282E-6</v>
      </c>
      <c r="N33" s="143">
        <f>'3.3.3'!N33/'3.3.3.a'!$N$79</f>
        <v>6.6964888916284262E-6</v>
      </c>
    </row>
    <row r="34" spans="1:14" ht="20" customHeight="1" x14ac:dyDescent="0.2">
      <c r="A34" s="104">
        <v>2621</v>
      </c>
      <c r="B34" s="104" t="s">
        <v>286</v>
      </c>
      <c r="C34" s="211">
        <f>'3.3.3'!C34/'3.3.3.a'!$C$79</f>
        <v>2.3995339445943185E-6</v>
      </c>
      <c r="D34" s="211">
        <f>'3.3.3'!D34/'3.3.3.a'!$D$79</f>
        <v>1.8594781945451746E-6</v>
      </c>
      <c r="E34" s="211">
        <f>'3.3.3'!E34/'3.3.3.a'!$E$79</f>
        <v>2.6503313747725745E-6</v>
      </c>
      <c r="F34" s="211">
        <f>'3.3.3'!F34/'3.3.3.a'!$F$79</f>
        <v>2.3264601765429977E-6</v>
      </c>
      <c r="G34" s="211">
        <f>'3.3.3'!G34/'3.3.3.a'!$G$79</f>
        <v>8.3125495915955705E-7</v>
      </c>
      <c r="H34" s="211">
        <f>'3.3.3'!H34/'3.3.3.a'!$H$79</f>
        <v>1.5871815276293169E-6</v>
      </c>
      <c r="I34" s="211">
        <f>'3.3.3'!I34/'3.3.3.a'!$I$79</f>
        <v>2.0634941815135529E-6</v>
      </c>
      <c r="J34" s="211">
        <f>'3.3.3'!J34/'3.3.3.a'!$J$79</f>
        <v>3.5605013758300699E-6</v>
      </c>
      <c r="K34" s="211">
        <f>'3.3.3'!K34/'3.3.3.a'!$K$79</f>
        <v>3.1747577682973545E-6</v>
      </c>
      <c r="L34" s="211">
        <f>'3.3.3'!L34/'3.3.3.a'!$L$79</f>
        <v>1.3390663069852192E-6</v>
      </c>
      <c r="M34" s="211">
        <f>'3.3.3'!M34/'3.3.3.a'!$M$79</f>
        <v>3.8658120765465282E-6</v>
      </c>
      <c r="N34" s="211">
        <f>'3.3.3'!N34/'3.3.3.a'!$N$79</f>
        <v>6.6964888916284262E-6</v>
      </c>
    </row>
    <row r="35" spans="1:14" ht="20" customHeight="1" x14ac:dyDescent="0.2">
      <c r="A35" s="104">
        <v>2622</v>
      </c>
      <c r="B35" s="104" t="s">
        <v>287</v>
      </c>
      <c r="C35" s="211">
        <f>'3.3.3'!C35/'3.3.3.a'!$C$79</f>
        <v>0</v>
      </c>
      <c r="D35" s="211">
        <f>'3.3.3'!D35/'3.3.3.a'!$D$79</f>
        <v>0</v>
      </c>
      <c r="E35" s="211">
        <f>'3.3.3'!E35/'3.3.3.a'!$E$79</f>
        <v>1.1566028005549601E-7</v>
      </c>
      <c r="F35" s="211">
        <f>'3.3.3'!F35/'3.3.3.a'!$F$79</f>
        <v>2.6715506115497001E-9</v>
      </c>
      <c r="G35" s="211">
        <f>'3.3.3'!G35/'3.3.3.a'!$G$79</f>
        <v>2.3797078813411355E-9</v>
      </c>
      <c r="H35" s="211">
        <f>'3.3.3'!H35/'3.3.3.a'!$H$79</f>
        <v>0</v>
      </c>
      <c r="I35" s="211">
        <f>'3.3.3'!I35/'3.3.3.a'!$I$79</f>
        <v>0</v>
      </c>
      <c r="J35" s="211">
        <f>'3.3.3'!J35/'3.3.3.a'!$J$79</f>
        <v>0</v>
      </c>
      <c r="K35" s="211">
        <f>'3.3.3'!K35/'3.3.3.a'!$K$79</f>
        <v>0</v>
      </c>
      <c r="L35" s="211">
        <f>'3.3.3'!L35/'3.3.3.a'!$L$79</f>
        <v>0</v>
      </c>
      <c r="M35" s="211">
        <f>'3.3.3'!M35/'3.3.3.a'!$M$79</f>
        <v>0</v>
      </c>
      <c r="N35" s="211">
        <f>'3.3.3'!N35/'3.3.3.a'!$N$79</f>
        <v>0</v>
      </c>
    </row>
    <row r="36" spans="1:14" ht="20" customHeight="1" x14ac:dyDescent="0.2">
      <c r="A36" s="35">
        <v>263</v>
      </c>
      <c r="B36" s="36" t="s">
        <v>310</v>
      </c>
      <c r="C36" s="143">
        <f>'3.3.3'!C36/'3.3.3.a'!$C$79</f>
        <v>2.2768920669659361E-2</v>
      </c>
      <c r="D36" s="143">
        <f>'3.3.3'!D36/'3.3.3.a'!$D$79</f>
        <v>2.1806571412814856E-2</v>
      </c>
      <c r="E36" s="143">
        <f>'3.3.3'!E36/'3.3.3.a'!$E$79</f>
        <v>2.2177627732729938E-2</v>
      </c>
      <c r="F36" s="143">
        <f>'3.3.3'!F36/'3.3.3.a'!$F$79</f>
        <v>2.1551760852901815E-2</v>
      </c>
      <c r="G36" s="143">
        <f>'3.3.3'!G36/'3.3.3.a'!$G$79</f>
        <v>2.1954970631119512E-2</v>
      </c>
      <c r="H36" s="143">
        <f>'3.3.3'!H36/'3.3.3.a'!$H$79</f>
        <v>2.1594588015394808E-2</v>
      </c>
      <c r="I36" s="143">
        <f>'3.3.3'!I36/'3.3.3.a'!$I$79</f>
        <v>2.1658778336409029E-2</v>
      </c>
      <c r="J36" s="143">
        <f>'3.3.3'!J36/'3.3.3.a'!$J$79</f>
        <v>2.1495423015744225E-2</v>
      </c>
      <c r="K36" s="143">
        <f>'3.3.3'!K36/'3.3.3.a'!$K$79</f>
        <v>2.1694624499140933E-2</v>
      </c>
      <c r="L36" s="143">
        <f>'3.3.3'!L36/'3.3.3.a'!$L$79</f>
        <v>2.1851786515499592E-2</v>
      </c>
      <c r="M36" s="143">
        <f>'3.3.3'!M36/'3.3.3.a'!$M$79</f>
        <v>2.2885688988766834E-2</v>
      </c>
      <c r="N36" s="143">
        <f>'3.3.3'!N36/'3.3.3.a'!$N$79</f>
        <v>2.4657053572178161E-2</v>
      </c>
    </row>
    <row r="37" spans="1:14" ht="20" customHeight="1" x14ac:dyDescent="0.2">
      <c r="A37" s="104">
        <v>2631</v>
      </c>
      <c r="B37" s="104" t="s">
        <v>286</v>
      </c>
      <c r="C37" s="211">
        <f>'3.3.3'!C37/'3.3.3.a'!$C$79</f>
        <v>2.1496137107970714E-2</v>
      </c>
      <c r="D37" s="211">
        <f>'3.3.3'!D37/'3.3.3.a'!$D$79</f>
        <v>2.1217078725192979E-2</v>
      </c>
      <c r="E37" s="211">
        <f>'3.3.3'!E37/'3.3.3.a'!$E$79</f>
        <v>2.1281593137188314E-2</v>
      </c>
      <c r="F37" s="211">
        <f>'3.3.3'!F37/'3.3.3.a'!$F$79</f>
        <v>2.1043834077370781E-2</v>
      </c>
      <c r="G37" s="211">
        <f>'3.3.3'!G37/'3.3.3.a'!$G$79</f>
        <v>2.0993012185330111E-2</v>
      </c>
      <c r="H37" s="211">
        <f>'3.3.3'!H37/'3.3.3.a'!$H$79</f>
        <v>2.1150118826826235E-2</v>
      </c>
      <c r="I37" s="211">
        <f>'3.3.3'!I37/'3.3.3.a'!$I$79</f>
        <v>2.1219054455559279E-2</v>
      </c>
      <c r="J37" s="211">
        <f>'3.3.3'!J37/'3.3.3.a'!$J$79</f>
        <v>2.1170724962398371E-2</v>
      </c>
      <c r="K37" s="211">
        <f>'3.3.3'!K37/'3.3.3.a'!$K$79</f>
        <v>2.1143282827948136E-2</v>
      </c>
      <c r="L37" s="211">
        <f>'3.3.3'!L37/'3.3.3.a'!$L$79</f>
        <v>2.153288808095025E-2</v>
      </c>
      <c r="M37" s="211">
        <f>'3.3.3'!M37/'3.3.3.a'!$M$79</f>
        <v>2.2276852456765653E-2</v>
      </c>
      <c r="N37" s="211">
        <f>'3.3.3'!N37/'3.3.3.a'!$N$79</f>
        <v>2.3837796064796704E-2</v>
      </c>
    </row>
    <row r="38" spans="1:14" ht="20" customHeight="1" x14ac:dyDescent="0.2">
      <c r="A38" s="104">
        <v>2632</v>
      </c>
      <c r="B38" s="104" t="s">
        <v>287</v>
      </c>
      <c r="C38" s="211">
        <f>'3.3.3'!C38/'3.3.3.a'!$C$79</f>
        <v>1.2727835616886457E-3</v>
      </c>
      <c r="D38" s="211">
        <f>'3.3.3'!D38/'3.3.3.a'!$D$79</f>
        <v>5.8949268762187583E-4</v>
      </c>
      <c r="E38" s="211">
        <f>'3.3.3'!E38/'3.3.3.a'!$E$79</f>
        <v>8.9603459554162641E-4</v>
      </c>
      <c r="F38" s="211">
        <f>'3.3.3'!F38/'3.3.3.a'!$F$79</f>
        <v>5.079267755310347E-4</v>
      </c>
      <c r="G38" s="211">
        <f>'3.3.3'!G38/'3.3.3.a'!$G$79</f>
        <v>9.6195844578940187E-4</v>
      </c>
      <c r="H38" s="211">
        <f>'3.3.3'!H38/'3.3.3.a'!$H$79</f>
        <v>4.4446918856857337E-4</v>
      </c>
      <c r="I38" s="211">
        <f>'3.3.3'!I38/'3.3.3.a'!$I$79</f>
        <v>4.3972388084974979E-4</v>
      </c>
      <c r="J38" s="211">
        <f>'3.3.3'!J38/'3.3.3.a'!$J$79</f>
        <v>3.2469805334585432E-4</v>
      </c>
      <c r="K38" s="211">
        <f>'3.3.3'!K38/'3.3.3.a'!$K$79</f>
        <v>5.5134167119279883E-4</v>
      </c>
      <c r="L38" s="211">
        <f>'3.3.3'!L38/'3.3.3.a'!$L$79</f>
        <v>3.1889843454934016E-4</v>
      </c>
      <c r="M38" s="211">
        <f>'3.3.3'!M38/'3.3.3.a'!$M$79</f>
        <v>6.0883653200118114E-4</v>
      </c>
      <c r="N38" s="211">
        <f>'3.3.3'!N38/'3.3.3.a'!$N$79</f>
        <v>8.1925750738145954E-4</v>
      </c>
    </row>
    <row r="39" spans="1:14" ht="20" customHeight="1" x14ac:dyDescent="0.2">
      <c r="A39" s="32">
        <v>27</v>
      </c>
      <c r="B39" s="33" t="s">
        <v>578</v>
      </c>
      <c r="C39" s="207">
        <f>'3.3.3'!C39/'3.3.3.a'!$C$79</f>
        <v>1.8023392934872422E-2</v>
      </c>
      <c r="D39" s="207">
        <f>'3.3.3'!D39/'3.3.3.a'!$D$79</f>
        <v>1.8220596163678118E-2</v>
      </c>
      <c r="E39" s="207">
        <f>'3.3.3'!E39/'3.3.3.a'!$E$79</f>
        <v>1.9170556337754677E-2</v>
      </c>
      <c r="F39" s="207">
        <f>'3.3.3'!F39/'3.3.3.a'!$F$79</f>
        <v>1.9511304200836556E-2</v>
      </c>
      <c r="G39" s="207">
        <f>'3.3.3'!G39/'3.3.3.a'!$G$79</f>
        <v>2.0296294937657385E-2</v>
      </c>
      <c r="H39" s="207">
        <f>'3.3.3'!H39/'3.3.3.a'!$H$79</f>
        <v>2.200993174665811E-2</v>
      </c>
      <c r="I39" s="207">
        <f>'3.3.3'!I39/'3.3.3.a'!$I$79</f>
        <v>2.3095724160736211E-2</v>
      </c>
      <c r="J39" s="207">
        <f>'3.3.3'!J39/'3.3.3.a'!$J$79</f>
        <v>2.423122032286645E-2</v>
      </c>
      <c r="K39" s="207">
        <f>'3.3.3'!K39/'3.3.3.a'!$K$79</f>
        <v>2.4689803799779305E-2</v>
      </c>
      <c r="L39" s="207">
        <f>'3.3.3'!L39/'3.3.3.a'!$L$79</f>
        <v>2.5451527300924821E-2</v>
      </c>
      <c r="M39" s="207">
        <f>'3.3.3'!M39/'3.3.3.a'!$M$79</f>
        <v>2.7928386857754447E-2</v>
      </c>
      <c r="N39" s="207">
        <f>'3.3.3'!N39/'3.3.3.a'!$N$79</f>
        <v>2.4483598594270468E-2</v>
      </c>
    </row>
    <row r="40" spans="1:14" ht="20" customHeight="1" x14ac:dyDescent="0.2">
      <c r="A40" s="35">
        <v>271</v>
      </c>
      <c r="B40" s="36" t="s">
        <v>316</v>
      </c>
      <c r="C40" s="143">
        <f>'3.3.3'!C40/'3.3.3.a'!$C$79</f>
        <v>0</v>
      </c>
      <c r="D40" s="143">
        <f>'3.3.3'!D40/'3.3.3.a'!$D$79</f>
        <v>0</v>
      </c>
      <c r="E40" s="143">
        <f>'3.3.3'!E40/'3.3.3.a'!$E$79</f>
        <v>0</v>
      </c>
      <c r="F40" s="143">
        <f>'3.3.3'!F40/'3.3.3.a'!$F$79</f>
        <v>0</v>
      </c>
      <c r="G40" s="143">
        <f>'3.3.3'!G40/'3.3.3.a'!$G$79</f>
        <v>0</v>
      </c>
      <c r="H40" s="143">
        <f>'3.3.3'!H40/'3.3.3.a'!$H$79</f>
        <v>0</v>
      </c>
      <c r="I40" s="143">
        <f>'3.3.3'!I40/'3.3.3.a'!$I$79</f>
        <v>0</v>
      </c>
      <c r="J40" s="143">
        <f>'3.3.3'!J40/'3.3.3.a'!$J$79</f>
        <v>0</v>
      </c>
      <c r="K40" s="143">
        <f>'3.3.3'!K40/'3.3.3.a'!$K$79</f>
        <v>0</v>
      </c>
      <c r="L40" s="143">
        <f>'3.3.3'!L40/'3.3.3.a'!$L$79</f>
        <v>0</v>
      </c>
      <c r="M40" s="143">
        <f>'3.3.3'!M40/'3.3.3.a'!$M$79</f>
        <v>0</v>
      </c>
      <c r="N40" s="143">
        <f>'3.3.3'!N40/'3.3.3.a'!$N$79</f>
        <v>0</v>
      </c>
    </row>
    <row r="41" spans="1:14" s="106" customFormat="1" ht="20" customHeight="1" x14ac:dyDescent="0.2">
      <c r="A41" s="60" t="s">
        <v>502</v>
      </c>
      <c r="B41" s="106" t="s">
        <v>503</v>
      </c>
      <c r="C41" s="145">
        <f>'3.3.3'!C41/'3.3.3.a'!$C$79</f>
        <v>0</v>
      </c>
      <c r="D41" s="145">
        <f>'3.3.3'!D41/'3.3.3.a'!$D$79</f>
        <v>0</v>
      </c>
      <c r="E41" s="145">
        <f>'3.3.3'!E41/'3.3.3.a'!$E$79</f>
        <v>0</v>
      </c>
      <c r="F41" s="145">
        <f>'3.3.3'!F41/'3.3.3.a'!$F$79</f>
        <v>0</v>
      </c>
      <c r="G41" s="145">
        <f>'3.3.3'!G41/'3.3.3.a'!$G$79</f>
        <v>0</v>
      </c>
      <c r="H41" s="145">
        <f>'3.3.3'!H41/'3.3.3.a'!$H$79</f>
        <v>0</v>
      </c>
      <c r="I41" s="145">
        <f>'3.3.3'!I41/'3.3.3.a'!$I$79</f>
        <v>0</v>
      </c>
      <c r="J41" s="145">
        <f>'3.3.3'!J41/'3.3.3.a'!$J$79</f>
        <v>0</v>
      </c>
      <c r="K41" s="145">
        <f>'3.3.3'!K41/'3.3.3.a'!$K$79</f>
        <v>0</v>
      </c>
      <c r="L41" s="145">
        <f>'3.3.3'!L41/'3.3.3.a'!$L$79</f>
        <v>0</v>
      </c>
      <c r="M41" s="145">
        <f>'3.3.3'!M41/'3.3.3.a'!$M$79</f>
        <v>0</v>
      </c>
      <c r="N41" s="145">
        <f>'3.3.3'!N41/'3.3.3.a'!$N$79</f>
        <v>0</v>
      </c>
    </row>
    <row r="42" spans="1:14" s="106" customFormat="1" ht="20" customHeight="1" x14ac:dyDescent="0.2">
      <c r="A42" s="60" t="s">
        <v>504</v>
      </c>
      <c r="B42" s="106" t="s">
        <v>505</v>
      </c>
      <c r="C42" s="145">
        <f>'3.3.3'!C42/'3.3.3.a'!$C$79</f>
        <v>0</v>
      </c>
      <c r="D42" s="145">
        <f>'3.3.3'!D42/'3.3.3.a'!$D$79</f>
        <v>0</v>
      </c>
      <c r="E42" s="145">
        <f>'3.3.3'!E42/'3.3.3.a'!$E$79</f>
        <v>0</v>
      </c>
      <c r="F42" s="145">
        <f>'3.3.3'!F42/'3.3.3.a'!$F$79</f>
        <v>0</v>
      </c>
      <c r="G42" s="145">
        <f>'3.3.3'!G42/'3.3.3.a'!$G$79</f>
        <v>0</v>
      </c>
      <c r="H42" s="145">
        <f>'3.3.3'!H42/'3.3.3.a'!$H$79</f>
        <v>0</v>
      </c>
      <c r="I42" s="145">
        <f>'3.3.3'!I42/'3.3.3.a'!$I$79</f>
        <v>0</v>
      </c>
      <c r="J42" s="145">
        <f>'3.3.3'!J42/'3.3.3.a'!$J$79</f>
        <v>0</v>
      </c>
      <c r="K42" s="145">
        <f>'3.3.3'!K42/'3.3.3.a'!$K$79</f>
        <v>0</v>
      </c>
      <c r="L42" s="145">
        <f>'3.3.3'!L42/'3.3.3.a'!$L$79</f>
        <v>0</v>
      </c>
      <c r="M42" s="145">
        <f>'3.3.3'!M42/'3.3.3.a'!$M$79</f>
        <v>0</v>
      </c>
      <c r="N42" s="145">
        <f>'3.3.3'!N42/'3.3.3.a'!$N$79</f>
        <v>0</v>
      </c>
    </row>
    <row r="43" spans="1:14" s="106" customFormat="1" ht="20" customHeight="1" x14ac:dyDescent="0.2">
      <c r="A43" s="60" t="s">
        <v>506</v>
      </c>
      <c r="B43" s="106" t="s">
        <v>507</v>
      </c>
      <c r="C43" s="145">
        <f>'3.3.3'!C43/'3.3.3.a'!$C$79</f>
        <v>0</v>
      </c>
      <c r="D43" s="145">
        <f>'3.3.3'!D43/'3.3.3.a'!$D$79</f>
        <v>0</v>
      </c>
      <c r="E43" s="145">
        <f>'3.3.3'!E43/'3.3.3.a'!$E$79</f>
        <v>0</v>
      </c>
      <c r="F43" s="145">
        <f>'3.3.3'!F43/'3.3.3.a'!$F$79</f>
        <v>0</v>
      </c>
      <c r="G43" s="145">
        <f>'3.3.3'!G43/'3.3.3.a'!$G$79</f>
        <v>0</v>
      </c>
      <c r="H43" s="145">
        <f>'3.3.3'!H43/'3.3.3.a'!$H$79</f>
        <v>0</v>
      </c>
      <c r="I43" s="145">
        <f>'3.3.3'!I43/'3.3.3.a'!$I$79</f>
        <v>0</v>
      </c>
      <c r="J43" s="145">
        <f>'3.3.3'!J43/'3.3.3.a'!$J$79</f>
        <v>0</v>
      </c>
      <c r="K43" s="145">
        <f>'3.3.3'!K43/'3.3.3.a'!$K$79</f>
        <v>0</v>
      </c>
      <c r="L43" s="145">
        <f>'3.3.3'!L43/'3.3.3.a'!$L$79</f>
        <v>0</v>
      </c>
      <c r="M43" s="145">
        <f>'3.3.3'!M43/'3.3.3.a'!$M$79</f>
        <v>0</v>
      </c>
      <c r="N43" s="145">
        <f>'3.3.3'!N43/'3.3.3.a'!$N$79</f>
        <v>0</v>
      </c>
    </row>
    <row r="44" spans="1:14" s="106" customFormat="1" ht="20" customHeight="1" x14ac:dyDescent="0.2">
      <c r="A44" s="60" t="s">
        <v>508</v>
      </c>
      <c r="B44" s="106" t="s">
        <v>509</v>
      </c>
      <c r="C44" s="145">
        <f>'3.3.3'!C44/'3.3.3.a'!$C$79</f>
        <v>0</v>
      </c>
      <c r="D44" s="145">
        <f>'3.3.3'!D44/'3.3.3.a'!$D$79</f>
        <v>0</v>
      </c>
      <c r="E44" s="145">
        <f>'3.3.3'!E44/'3.3.3.a'!$E$79</f>
        <v>0</v>
      </c>
      <c r="F44" s="145">
        <f>'3.3.3'!F44/'3.3.3.a'!$F$79</f>
        <v>0</v>
      </c>
      <c r="G44" s="145">
        <f>'3.3.3'!G44/'3.3.3.a'!$G$79</f>
        <v>0</v>
      </c>
      <c r="H44" s="145">
        <f>'3.3.3'!H44/'3.3.3.a'!$H$79</f>
        <v>0</v>
      </c>
      <c r="I44" s="145">
        <f>'3.3.3'!I44/'3.3.3.a'!$I$79</f>
        <v>0</v>
      </c>
      <c r="J44" s="145">
        <f>'3.3.3'!J44/'3.3.3.a'!$J$79</f>
        <v>0</v>
      </c>
      <c r="K44" s="145">
        <f>'3.3.3'!K44/'3.3.3.a'!$K$79</f>
        <v>0</v>
      </c>
      <c r="L44" s="145">
        <f>'3.3.3'!L44/'3.3.3.a'!$L$79</f>
        <v>0</v>
      </c>
      <c r="M44" s="145">
        <f>'3.3.3'!M44/'3.3.3.a'!$M$79</f>
        <v>0</v>
      </c>
      <c r="N44" s="145">
        <f>'3.3.3'!N44/'3.3.3.a'!$N$79</f>
        <v>0</v>
      </c>
    </row>
    <row r="45" spans="1:14" ht="20" customHeight="1" x14ac:dyDescent="0.2">
      <c r="A45" s="35">
        <v>272</v>
      </c>
      <c r="B45" s="36" t="s">
        <v>317</v>
      </c>
      <c r="C45" s="143">
        <f>'3.3.3'!C45/'3.3.3.a'!$C$79</f>
        <v>2.2528331248208809E-4</v>
      </c>
      <c r="D45" s="143">
        <f>'3.3.3'!D45/'3.3.3.a'!$D$79</f>
        <v>2.186796456730697E-4</v>
      </c>
      <c r="E45" s="143">
        <f>'3.3.3'!E45/'3.3.3.a'!$E$79</f>
        <v>2.9778144596334042E-4</v>
      </c>
      <c r="F45" s="143">
        <f>'3.3.3'!F45/'3.3.3.a'!$F$79</f>
        <v>2.9538472202533599E-4</v>
      </c>
      <c r="G45" s="143">
        <f>'3.3.3'!G45/'3.3.3.a'!$G$79</f>
        <v>3.2457675247055996E-4</v>
      </c>
      <c r="H45" s="143">
        <f>'3.3.3'!H45/'3.3.3.a'!$H$79</f>
        <v>3.5067796579164672E-4</v>
      </c>
      <c r="I45" s="143">
        <f>'3.3.3'!I45/'3.3.3.a'!$I$79</f>
        <v>3.2696978381574542E-4</v>
      </c>
      <c r="J45" s="143">
        <f>'3.3.3'!J45/'3.3.3.a'!$J$79</f>
        <v>2.9445182470401975E-4</v>
      </c>
      <c r="K45" s="143">
        <f>'3.3.3'!K45/'3.3.3.a'!$K$79</f>
        <v>2.9364096564874978E-4</v>
      </c>
      <c r="L45" s="143">
        <f>'3.3.3'!L45/'3.3.3.a'!$L$79</f>
        <v>2.9767924131403285E-4</v>
      </c>
      <c r="M45" s="143">
        <f>'3.3.3'!M45/'3.3.3.a'!$M$79</f>
        <v>4.4883505325595913E-4</v>
      </c>
      <c r="N45" s="143">
        <f>'3.3.3'!N45/'3.3.3.a'!$N$79</f>
        <v>7.5638022290970834E-4</v>
      </c>
    </row>
    <row r="46" spans="1:14" s="106" customFormat="1" ht="20" customHeight="1" x14ac:dyDescent="0.2">
      <c r="A46" s="60" t="s">
        <v>510</v>
      </c>
      <c r="B46" s="106" t="s">
        <v>511</v>
      </c>
      <c r="C46" s="145">
        <f>'3.3.3'!C46/'3.3.3.a'!$C$79</f>
        <v>0</v>
      </c>
      <c r="D46" s="145">
        <f>'3.3.3'!D46/'3.3.3.a'!$D$79</f>
        <v>0</v>
      </c>
      <c r="E46" s="145">
        <f>'3.3.3'!E46/'3.3.3.a'!$E$79</f>
        <v>0</v>
      </c>
      <c r="F46" s="145">
        <f>'3.3.3'!F46/'3.3.3.a'!$F$79</f>
        <v>0</v>
      </c>
      <c r="G46" s="145">
        <f>'3.3.3'!G46/'3.3.3.a'!$G$79</f>
        <v>0</v>
      </c>
      <c r="H46" s="145">
        <f>'3.3.3'!H46/'3.3.3.a'!$H$79</f>
        <v>0</v>
      </c>
      <c r="I46" s="145">
        <f>'3.3.3'!I46/'3.3.3.a'!$I$79</f>
        <v>1.711508793286936E-9</v>
      </c>
      <c r="J46" s="145">
        <f>'3.3.3'!J46/'3.3.3.a'!$J$79</f>
        <v>0</v>
      </c>
      <c r="K46" s="145">
        <f>'3.3.3'!K46/'3.3.3.a'!$K$79</f>
        <v>0</v>
      </c>
      <c r="L46" s="145">
        <f>'3.3.3'!L46/'3.3.3.a'!$L$79</f>
        <v>0</v>
      </c>
      <c r="M46" s="145">
        <f>'3.3.3'!M46/'3.3.3.a'!$M$79</f>
        <v>0</v>
      </c>
      <c r="N46" s="145">
        <f>'3.3.3'!N46/'3.3.3.a'!$N$79</f>
        <v>0</v>
      </c>
    </row>
    <row r="47" spans="1:14" s="106" customFormat="1" ht="20" customHeight="1" x14ac:dyDescent="0.2">
      <c r="A47" s="60" t="s">
        <v>512</v>
      </c>
      <c r="B47" s="106" t="s">
        <v>513</v>
      </c>
      <c r="C47" s="145">
        <f>'3.3.3'!C47/'3.3.3.a'!$C$79</f>
        <v>0</v>
      </c>
      <c r="D47" s="145">
        <f>'3.3.3'!D47/'3.3.3.a'!$D$79</f>
        <v>0</v>
      </c>
      <c r="E47" s="145">
        <f>'3.3.3'!E47/'3.3.3.a'!$E$79</f>
        <v>0</v>
      </c>
      <c r="F47" s="145">
        <f>'3.3.3'!F47/'3.3.3.a'!$F$79</f>
        <v>1.6742367142138248E-5</v>
      </c>
      <c r="G47" s="145">
        <f>'3.3.3'!G47/'3.3.3.a'!$G$79</f>
        <v>1.6086486391219999E-5</v>
      </c>
      <c r="H47" s="145">
        <f>'3.3.3'!H47/'3.3.3.a'!$H$79</f>
        <v>2.8928338553387569E-5</v>
      </c>
      <c r="I47" s="145">
        <f>'3.3.3'!I47/'3.3.3.a'!$I$79</f>
        <v>4.0809446360120254E-5</v>
      </c>
      <c r="J47" s="145">
        <f>'3.3.3'!J47/'3.3.3.a'!$J$79</f>
        <v>3.487216366949167E-5</v>
      </c>
      <c r="K47" s="145">
        <f>'3.3.3'!K47/'3.3.3.a'!$K$79</f>
        <v>3.5277949690047646E-5</v>
      </c>
      <c r="L47" s="145">
        <f>'3.3.3'!L47/'3.3.3.a'!$L$79</f>
        <v>4.3954520875323531E-5</v>
      </c>
      <c r="M47" s="145">
        <f>'3.3.3'!M47/'3.3.3.a'!$M$79</f>
        <v>5.5209988388528323E-5</v>
      </c>
      <c r="N47" s="145">
        <f>'3.3.3'!N47/'3.3.3.a'!$N$79</f>
        <v>2.4845417038082127E-4</v>
      </c>
    </row>
    <row r="48" spans="1:14" s="106" customFormat="1" ht="20" customHeight="1" x14ac:dyDescent="0.2">
      <c r="A48" s="60" t="s">
        <v>514</v>
      </c>
      <c r="B48" s="106" t="s">
        <v>515</v>
      </c>
      <c r="C48" s="145">
        <f>'3.3.3'!C48/'3.3.3.a'!$C$79</f>
        <v>2.2528331248208809E-4</v>
      </c>
      <c r="D48" s="145">
        <f>'3.3.3'!D48/'3.3.3.a'!$D$79</f>
        <v>2.186796456730697E-4</v>
      </c>
      <c r="E48" s="145">
        <f>'3.3.3'!E48/'3.3.3.a'!$E$79</f>
        <v>2.9778144596334042E-4</v>
      </c>
      <c r="F48" s="145">
        <f>'3.3.3'!F48/'3.3.3.a'!$F$79</f>
        <v>2.7864235488319776E-4</v>
      </c>
      <c r="G48" s="145">
        <f>'3.3.3'!G48/'3.3.3.a'!$G$79</f>
        <v>3.0849026607933995E-4</v>
      </c>
      <c r="H48" s="145">
        <f>'3.3.3'!H48/'3.3.3.a'!$H$79</f>
        <v>3.2174962723825919E-4</v>
      </c>
      <c r="I48" s="145">
        <f>'3.3.3'!I48/'3.3.3.a'!$I$79</f>
        <v>2.8615862594683186E-4</v>
      </c>
      <c r="J48" s="145">
        <f>'3.3.3'!J48/'3.3.3.a'!$J$79</f>
        <v>2.5957966103452808E-4</v>
      </c>
      <c r="K48" s="145">
        <f>'3.3.3'!K48/'3.3.3.a'!$K$79</f>
        <v>2.5836301595870209E-4</v>
      </c>
      <c r="L48" s="145">
        <f>'3.3.3'!L48/'3.3.3.a'!$L$79</f>
        <v>2.5372472043870927E-4</v>
      </c>
      <c r="M48" s="145">
        <f>'3.3.3'!M48/'3.3.3.a'!$M$79</f>
        <v>3.9362506486743086E-4</v>
      </c>
      <c r="N48" s="145">
        <f>'3.3.3'!N48/'3.3.3.a'!$N$79</f>
        <v>5.0792605252888707E-4</v>
      </c>
    </row>
    <row r="49" spans="1:14" ht="20" customHeight="1" x14ac:dyDescent="0.2">
      <c r="A49" s="35">
        <v>273</v>
      </c>
      <c r="B49" s="36" t="s">
        <v>516</v>
      </c>
      <c r="C49" s="143">
        <f>'3.3.3'!C49/'3.3.3.a'!$C$79</f>
        <v>1.7798109622390333E-2</v>
      </c>
      <c r="D49" s="143">
        <f>'3.3.3'!D49/'3.3.3.a'!$D$79</f>
        <v>1.8001916518005052E-2</v>
      </c>
      <c r="E49" s="143">
        <f>'3.3.3'!E49/'3.3.3.a'!$E$79</f>
        <v>1.8872774891791337E-2</v>
      </c>
      <c r="F49" s="143">
        <f>'3.3.3'!F49/'3.3.3.a'!$F$79</f>
        <v>1.9215919478811221E-2</v>
      </c>
      <c r="G49" s="143">
        <f>'3.3.3'!G49/'3.3.3.a'!$G$79</f>
        <v>1.9971718185186827E-2</v>
      </c>
      <c r="H49" s="143">
        <f>'3.3.3'!H49/'3.3.3.a'!$H$79</f>
        <v>2.1659253780866465E-2</v>
      </c>
      <c r="I49" s="143">
        <f>'3.3.3'!I49/'3.3.3.a'!$I$79</f>
        <v>2.2768754376920466E-2</v>
      </c>
      <c r="J49" s="143">
        <f>'3.3.3'!J49/'3.3.3.a'!$J$79</f>
        <v>2.3936768498162436E-2</v>
      </c>
      <c r="K49" s="143">
        <f>'3.3.3'!K49/'3.3.3.a'!$K$79</f>
        <v>2.4396162834130555E-2</v>
      </c>
      <c r="L49" s="143">
        <f>'3.3.3'!L49/'3.3.3.a'!$L$79</f>
        <v>2.5153848059610791E-2</v>
      </c>
      <c r="M49" s="143">
        <f>'3.3.3'!M49/'3.3.3.a'!$M$79</f>
        <v>2.747955180449849E-2</v>
      </c>
      <c r="N49" s="143">
        <f>'3.3.3'!N49/'3.3.3.a'!$N$79</f>
        <v>2.3727218371360763E-2</v>
      </c>
    </row>
    <row r="50" spans="1:14" s="106" customFormat="1" ht="20" customHeight="1" x14ac:dyDescent="0.2">
      <c r="A50" s="60" t="s">
        <v>517</v>
      </c>
      <c r="B50" s="106" t="s">
        <v>792</v>
      </c>
      <c r="C50" s="92" t="s">
        <v>826</v>
      </c>
      <c r="D50" s="92" t="s">
        <v>826</v>
      </c>
      <c r="E50" s="92" t="s">
        <v>826</v>
      </c>
      <c r="F50" s="92" t="s">
        <v>826</v>
      </c>
      <c r="G50" s="92" t="s">
        <v>826</v>
      </c>
      <c r="H50" s="92" t="s">
        <v>826</v>
      </c>
      <c r="I50" s="92" t="s">
        <v>826</v>
      </c>
      <c r="J50" s="92" t="s">
        <v>826</v>
      </c>
      <c r="K50" s="92" t="s">
        <v>826</v>
      </c>
      <c r="L50" s="92" t="s">
        <v>826</v>
      </c>
      <c r="M50" s="215">
        <f>'3.3.3'!M50/'3.3.3.a'!$M$79</f>
        <v>2.1166453269203935E-2</v>
      </c>
      <c r="N50" s="215">
        <f>'3.3.3'!N50/'3.3.3.a'!$N$79</f>
        <v>1.8441007369344557E-2</v>
      </c>
    </row>
    <row r="51" spans="1:14" s="106" customFormat="1" ht="20" customHeight="1" x14ac:dyDescent="0.2">
      <c r="A51" s="60" t="s">
        <v>518</v>
      </c>
      <c r="B51" s="106" t="s">
        <v>790</v>
      </c>
      <c r="C51" s="92" t="s">
        <v>826</v>
      </c>
      <c r="D51" s="92" t="s">
        <v>826</v>
      </c>
      <c r="E51" s="92" t="s">
        <v>826</v>
      </c>
      <c r="F51" s="92" t="s">
        <v>826</v>
      </c>
      <c r="G51" s="92" t="s">
        <v>826</v>
      </c>
      <c r="H51" s="92" t="s">
        <v>826</v>
      </c>
      <c r="I51" s="92" t="s">
        <v>826</v>
      </c>
      <c r="J51" s="92" t="s">
        <v>826</v>
      </c>
      <c r="K51" s="92" t="s">
        <v>826</v>
      </c>
      <c r="L51" s="92" t="s">
        <v>826</v>
      </c>
      <c r="M51" s="215">
        <f>'3.3.3'!M51/'3.3.3.a'!$M$79</f>
        <v>6.0578771480836171E-3</v>
      </c>
      <c r="N51" s="215">
        <f>'3.3.3'!N51/'3.3.3.a'!$N$79</f>
        <v>5.026106709954516E-3</v>
      </c>
    </row>
    <row r="52" spans="1:14" s="106" customFormat="1" ht="20" customHeight="1" x14ac:dyDescent="0.2">
      <c r="A52" s="60" t="s">
        <v>793</v>
      </c>
      <c r="B52" s="106" t="s">
        <v>791</v>
      </c>
      <c r="C52" s="92" t="s">
        <v>826</v>
      </c>
      <c r="D52" s="92" t="s">
        <v>826</v>
      </c>
      <c r="E52" s="92" t="s">
        <v>826</v>
      </c>
      <c r="F52" s="92" t="s">
        <v>826</v>
      </c>
      <c r="G52" s="92" t="s">
        <v>826</v>
      </c>
      <c r="H52" s="92" t="s">
        <v>826</v>
      </c>
      <c r="I52" s="92" t="s">
        <v>826</v>
      </c>
      <c r="J52" s="92" t="s">
        <v>826</v>
      </c>
      <c r="K52" s="92" t="s">
        <v>826</v>
      </c>
      <c r="L52" s="92" t="s">
        <v>826</v>
      </c>
      <c r="M52" s="215">
        <f>'3.3.3'!M52/'3.3.3.a'!$M$79</f>
        <v>2.5522138721094064E-4</v>
      </c>
      <c r="N52" s="215">
        <f>'3.3.3'!N52/'3.3.3.a'!$N$79</f>
        <v>2.6010429206168608E-4</v>
      </c>
    </row>
    <row r="53" spans="1:14" ht="20" customHeight="1" x14ac:dyDescent="0.2">
      <c r="A53" s="32">
        <v>28</v>
      </c>
      <c r="B53" s="33" t="s">
        <v>396</v>
      </c>
      <c r="C53" s="207">
        <f>'3.3.3'!C53/'3.3.3.a'!$C$79</f>
        <v>5.024261490376547E-3</v>
      </c>
      <c r="D53" s="207">
        <f>'3.3.3'!D53/'3.3.3.a'!$D$79</f>
        <v>4.8836737661194793E-3</v>
      </c>
      <c r="E53" s="207">
        <f>'3.3.3'!E53/'3.3.3.a'!$E$79</f>
        <v>4.8055248514663126E-3</v>
      </c>
      <c r="F53" s="207">
        <f>'3.3.3'!F53/'3.3.3.a'!$F$79</f>
        <v>4.8035233547722546E-3</v>
      </c>
      <c r="G53" s="207">
        <f>'3.3.3'!G53/'3.3.3.a'!$G$79</f>
        <v>4.9221882591920186E-3</v>
      </c>
      <c r="H53" s="207">
        <f>'3.3.3'!H53/'3.3.3.a'!$H$79</f>
        <v>5.4723079533295646E-3</v>
      </c>
      <c r="I53" s="207">
        <f>'3.3.3'!I53/'3.3.3.a'!$I$79</f>
        <v>6.3520514608742746E-3</v>
      </c>
      <c r="J53" s="207">
        <f>'3.3.3'!J53/'3.3.3.a'!$J$79</f>
        <v>5.3398151600726465E-3</v>
      </c>
      <c r="K53" s="207">
        <f>'3.3.3'!K53/'3.3.3.a'!$K$79</f>
        <v>5.1563352367478043E-3</v>
      </c>
      <c r="L53" s="207">
        <f>'3.3.3'!L53/'3.3.3.a'!$L$79</f>
        <v>4.8194116975230246E-3</v>
      </c>
      <c r="M53" s="207">
        <f>'3.3.3'!M53/'3.3.3.a'!$M$79</f>
        <v>5.260257691856101E-3</v>
      </c>
      <c r="N53" s="207">
        <f>'3.3.3'!N53/'3.3.3.a'!$N$79</f>
        <v>5.9177345790722112E-3</v>
      </c>
    </row>
    <row r="54" spans="1:14" ht="20" customHeight="1" x14ac:dyDescent="0.2">
      <c r="A54" s="35">
        <v>281</v>
      </c>
      <c r="B54" s="36" t="s">
        <v>519</v>
      </c>
      <c r="C54" s="143">
        <f>'3.3.3'!C54/'3.3.3.a'!$C$79</f>
        <v>0</v>
      </c>
      <c r="D54" s="143">
        <f>'3.3.3'!D54/'3.3.3.a'!$D$79</f>
        <v>0</v>
      </c>
      <c r="E54" s="143">
        <f>'3.3.3'!E54/'3.3.3.a'!$E$79</f>
        <v>0</v>
      </c>
      <c r="F54" s="143">
        <f>'3.3.3'!F54/'3.3.3.a'!$F$79</f>
        <v>0</v>
      </c>
      <c r="G54" s="143">
        <f>'3.3.3'!G54/'3.3.3.a'!$G$79</f>
        <v>0</v>
      </c>
      <c r="H54" s="143">
        <f>'3.3.3'!H54/'3.3.3.a'!$H$79</f>
        <v>0</v>
      </c>
      <c r="I54" s="143">
        <f>'3.3.3'!I54/'3.3.3.a'!$I$79</f>
        <v>0</v>
      </c>
      <c r="J54" s="143">
        <f>'3.3.3'!J54/'3.3.3.a'!$J$79</f>
        <v>0</v>
      </c>
      <c r="K54" s="143">
        <f>'3.3.3'!K54/'3.3.3.a'!$K$79</f>
        <v>0</v>
      </c>
      <c r="L54" s="143">
        <f>'3.3.3'!L54/'3.3.3.a'!$L$79</f>
        <v>0</v>
      </c>
      <c r="M54" s="143">
        <f>'3.3.3'!M54/'3.3.3.a'!$M$79</f>
        <v>0</v>
      </c>
      <c r="N54" s="143">
        <f>'3.3.3'!N54/'3.3.3.a'!$N$79</f>
        <v>0</v>
      </c>
    </row>
    <row r="55" spans="1:14" ht="20" customHeight="1" x14ac:dyDescent="0.2">
      <c r="A55" s="35">
        <v>282</v>
      </c>
      <c r="B55" s="36" t="s">
        <v>520</v>
      </c>
      <c r="C55" s="143">
        <f>'3.3.3'!C55/'3.3.3.a'!$C$79</f>
        <v>5.024261490376547E-3</v>
      </c>
      <c r="D55" s="143">
        <f>'3.3.3'!D55/'3.3.3.a'!$D$79</f>
        <v>4.8836737661194793E-3</v>
      </c>
      <c r="E55" s="143">
        <f>'3.3.3'!E55/'3.3.3.a'!$E$79</f>
        <v>4.8055248514663126E-3</v>
      </c>
      <c r="F55" s="143">
        <f>'3.3.3'!F55/'3.3.3.a'!$F$79</f>
        <v>4.8035233547722546E-3</v>
      </c>
      <c r="G55" s="143">
        <f>'3.3.3'!G55/'3.3.3.a'!$G$79</f>
        <v>4.9221882591920186E-3</v>
      </c>
      <c r="H55" s="143">
        <f>'3.3.3'!H55/'3.3.3.a'!$H$79</f>
        <v>5.4723079533295646E-3</v>
      </c>
      <c r="I55" s="143">
        <f>'3.3.3'!I55/'3.3.3.a'!$I$79</f>
        <v>6.3520514608742746E-3</v>
      </c>
      <c r="J55" s="143">
        <f>'3.3.3'!J55/'3.3.3.a'!$J$79</f>
        <v>5.3398151600726465E-3</v>
      </c>
      <c r="K55" s="143">
        <f>'3.3.3'!K55/'3.3.3.a'!$K$79</f>
        <v>5.1563352367478043E-3</v>
      </c>
      <c r="L55" s="143">
        <f>'3.3.3'!L55/'3.3.3.a'!$L$79</f>
        <v>4.8194116975230246E-3</v>
      </c>
      <c r="M55" s="143">
        <f>'3.3.3'!M55/'3.3.3.a'!$M$79</f>
        <v>5.260257691856101E-3</v>
      </c>
      <c r="N55" s="143">
        <f>'3.3.3'!N55/'3.3.3.a'!$N$79</f>
        <v>5.9177345790722112E-3</v>
      </c>
    </row>
    <row r="56" spans="1:14" ht="20" customHeight="1" x14ac:dyDescent="0.2">
      <c r="A56" s="104">
        <v>2821</v>
      </c>
      <c r="B56" s="104" t="s">
        <v>286</v>
      </c>
      <c r="C56" s="144">
        <f>'3.3.3'!C56/'3.3.3.a'!$C$79</f>
        <v>4.5562675655186468E-3</v>
      </c>
      <c r="D56" s="144">
        <f>'3.3.3'!D56/'3.3.3.a'!$D$79</f>
        <v>4.5467428664082571E-3</v>
      </c>
      <c r="E56" s="144">
        <f>'3.3.3'!E56/'3.3.3.a'!$E$79</f>
        <v>4.4862003257783081E-3</v>
      </c>
      <c r="F56" s="144">
        <f>'3.3.3'!F56/'3.3.3.a'!$F$79</f>
        <v>4.5238404728859078E-3</v>
      </c>
      <c r="G56" s="144">
        <f>'3.3.3'!G56/'3.3.3.a'!$G$79</f>
        <v>4.6704409563760934E-3</v>
      </c>
      <c r="H56" s="144">
        <f>'3.3.3'!H56/'3.3.3.a'!$H$79</f>
        <v>5.3113969089946004E-3</v>
      </c>
      <c r="I56" s="144">
        <f>'3.3.3'!I56/'3.3.3.a'!$I$79</f>
        <v>6.1713756228450635E-3</v>
      </c>
      <c r="J56" s="144">
        <f>'3.3.3'!J56/'3.3.3.a'!$J$79</f>
        <v>5.1077349677252108E-3</v>
      </c>
      <c r="K56" s="144">
        <f>'3.3.3'!K56/'3.3.3.a'!$K$79</f>
        <v>4.9558748282594548E-3</v>
      </c>
      <c r="L56" s="144">
        <f>'3.3.3'!L56/'3.3.3.a'!$L$79</f>
        <v>4.598240052199643E-3</v>
      </c>
      <c r="M56" s="144">
        <f>'3.3.3'!M56/'3.3.3.a'!$M$79</f>
        <v>5.0577596421641979E-3</v>
      </c>
      <c r="N56" s="144">
        <f>'3.3.3'!N56/'3.3.3.a'!$N$79</f>
        <v>5.5552208822709018E-3</v>
      </c>
    </row>
    <row r="57" spans="1:14" ht="20" customHeight="1" x14ac:dyDescent="0.2">
      <c r="A57" s="104">
        <v>2822</v>
      </c>
      <c r="B57" s="104" t="s">
        <v>287</v>
      </c>
      <c r="C57" s="144">
        <f>'3.3.3'!C57/'3.3.3.a'!$C$79</f>
        <v>4.6799392485789984E-4</v>
      </c>
      <c r="D57" s="144">
        <f>'3.3.3'!D57/'3.3.3.a'!$D$79</f>
        <v>3.3693089971122272E-4</v>
      </c>
      <c r="E57" s="144">
        <f>'3.3.3'!E57/'3.3.3.a'!$E$79</f>
        <v>3.1932452568800355E-4</v>
      </c>
      <c r="F57" s="144">
        <f>'3.3.3'!F57/'3.3.3.a'!$F$79</f>
        <v>2.7968288188634635E-4</v>
      </c>
      <c r="G57" s="144">
        <f>'3.3.3'!G57/'3.3.3.a'!$G$79</f>
        <v>2.517473028159253E-4</v>
      </c>
      <c r="H57" s="144">
        <f>'3.3.3'!H57/'3.3.3.a'!$H$79</f>
        <v>1.6091104433496383E-4</v>
      </c>
      <c r="I57" s="144">
        <f>'3.3.3'!I57/'3.3.3.a'!$I$79</f>
        <v>1.8067583802921141E-4</v>
      </c>
      <c r="J57" s="144">
        <f>'3.3.3'!J57/'3.3.3.a'!$J$79</f>
        <v>2.3208019234743628E-4</v>
      </c>
      <c r="K57" s="144">
        <f>'3.3.3'!K57/'3.3.3.a'!$K$79</f>
        <v>2.0046040848834993E-4</v>
      </c>
      <c r="L57" s="144">
        <f>'3.3.3'!L57/'3.3.3.a'!$L$79</f>
        <v>2.2117164532338106E-4</v>
      </c>
      <c r="M57" s="144">
        <f>'3.3.3'!M57/'3.3.3.a'!$M$79</f>
        <v>2.0249804969190295E-4</v>
      </c>
      <c r="N57" s="144">
        <f>'3.3.3'!N57/'3.3.3.a'!$N$79</f>
        <v>3.6251369680130976E-4</v>
      </c>
    </row>
    <row r="58" spans="1:14" s="106" customFormat="1" ht="20" customHeight="1" x14ac:dyDescent="0.2">
      <c r="A58" s="60" t="s">
        <v>521</v>
      </c>
      <c r="B58" s="106" t="s">
        <v>522</v>
      </c>
      <c r="C58" s="145">
        <f>'3.3.3'!C58/'3.3.3.a'!$C$79</f>
        <v>0</v>
      </c>
      <c r="D58" s="145">
        <f>'3.3.3'!D58/'3.3.3.a'!$D$79</f>
        <v>0</v>
      </c>
      <c r="E58" s="145">
        <f>'3.3.3'!E58/'3.3.3.a'!$E$79</f>
        <v>0</v>
      </c>
      <c r="F58" s="145">
        <f>'3.3.3'!F58/'3.3.3.a'!$F$79</f>
        <v>0</v>
      </c>
      <c r="G58" s="145">
        <f>'3.3.3'!G58/'3.3.3.a'!$G$79</f>
        <v>0</v>
      </c>
      <c r="H58" s="145">
        <f>'3.3.3'!H58/'3.3.3.a'!$H$79</f>
        <v>0</v>
      </c>
      <c r="I58" s="145">
        <f>'3.3.3'!I58/'3.3.3.a'!$I$79</f>
        <v>0</v>
      </c>
      <c r="J58" s="145">
        <f>'3.3.3'!J58/'3.3.3.a'!$J$79</f>
        <v>0</v>
      </c>
      <c r="K58" s="145">
        <f>'3.3.3'!K58/'3.3.3.a'!$K$79</f>
        <v>0</v>
      </c>
      <c r="L58" s="145">
        <f>'3.3.3'!L58/'3.3.3.a'!$L$79</f>
        <v>0</v>
      </c>
      <c r="M58" s="145">
        <f>'3.3.3'!M58/'3.3.3.a'!$M$79</f>
        <v>0</v>
      </c>
      <c r="N58" s="145">
        <f>'3.3.3'!N58/'3.3.3.a'!$N$79</f>
        <v>0</v>
      </c>
    </row>
    <row r="59" spans="1:14" s="106" customFormat="1" ht="20" customHeight="1" x14ac:dyDescent="0.2">
      <c r="A59" s="60" t="s">
        <v>523</v>
      </c>
      <c r="B59" s="106" t="s">
        <v>524</v>
      </c>
      <c r="C59" s="145">
        <f>'3.3.3'!C59/'3.3.3.a'!$C$79</f>
        <v>0</v>
      </c>
      <c r="D59" s="145">
        <f>'3.3.3'!D59/'3.3.3.a'!$D$79</f>
        <v>0</v>
      </c>
      <c r="E59" s="145">
        <f>'3.3.3'!E59/'3.3.3.a'!$E$79</f>
        <v>0</v>
      </c>
      <c r="F59" s="145">
        <f>'3.3.3'!F59/'3.3.3.a'!$F$79</f>
        <v>0</v>
      </c>
      <c r="G59" s="145">
        <f>'3.3.3'!G59/'3.3.3.a'!$G$79</f>
        <v>0</v>
      </c>
      <c r="H59" s="145">
        <f>'3.3.3'!H59/'3.3.3.a'!$H$79</f>
        <v>0</v>
      </c>
      <c r="I59" s="145">
        <f>'3.3.3'!I59/'3.3.3.a'!$I$79</f>
        <v>0</v>
      </c>
      <c r="J59" s="145">
        <f>'3.3.3'!J59/'3.3.3.a'!$J$79</f>
        <v>0</v>
      </c>
      <c r="K59" s="145">
        <f>'3.3.3'!K59/'3.3.3.a'!$K$79</f>
        <v>0</v>
      </c>
      <c r="L59" s="145">
        <f>'3.3.3'!L59/'3.3.3.a'!$L$79</f>
        <v>0</v>
      </c>
      <c r="M59" s="145">
        <f>'3.3.3'!M59/'3.3.3.a'!$M$79</f>
        <v>0</v>
      </c>
      <c r="N59" s="145">
        <f>'3.3.3'!N59/'3.3.3.a'!$N$79</f>
        <v>0</v>
      </c>
    </row>
    <row r="60" spans="1:14" s="106" customFormat="1" ht="20" customHeight="1" x14ac:dyDescent="0.2">
      <c r="A60" s="60" t="s">
        <v>525</v>
      </c>
      <c r="B60" s="106" t="s">
        <v>526</v>
      </c>
      <c r="C60" s="145">
        <f>'3.3.3'!C60/'3.3.3.a'!$C$79</f>
        <v>4.6799392485789984E-4</v>
      </c>
      <c r="D60" s="145">
        <f>'3.3.3'!D60/'3.3.3.a'!$D$79</f>
        <v>3.3693089971122272E-4</v>
      </c>
      <c r="E60" s="145">
        <f>'3.3.3'!E60/'3.3.3.a'!$E$79</f>
        <v>3.1932452568800355E-4</v>
      </c>
      <c r="F60" s="145">
        <f>'3.3.3'!F60/'3.3.3.a'!$F$79</f>
        <v>2.7968288188634635E-4</v>
      </c>
      <c r="G60" s="145">
        <f>'3.3.3'!G60/'3.3.3.a'!$G$79</f>
        <v>2.517473028159253E-4</v>
      </c>
      <c r="H60" s="145">
        <f>'3.3.3'!H60/'3.3.3.a'!$H$79</f>
        <v>1.6091104433496383E-4</v>
      </c>
      <c r="I60" s="145">
        <f>'3.3.3'!I60/'3.3.3.a'!$I$79</f>
        <v>1.8067583802921141E-4</v>
      </c>
      <c r="J60" s="145">
        <f>'3.3.3'!J60/'3.3.3.a'!$J$79</f>
        <v>2.3208019234743628E-4</v>
      </c>
      <c r="K60" s="145">
        <f>'3.3.3'!K60/'3.3.3.a'!$K$79</f>
        <v>2.0046040848834993E-4</v>
      </c>
      <c r="L60" s="145">
        <f>'3.3.3'!L60/'3.3.3.a'!$L$79</f>
        <v>2.2117164532338106E-4</v>
      </c>
      <c r="M60" s="145">
        <f>'3.3.3'!M60/'3.3.3.a'!$M$79</f>
        <v>2.0249804969190295E-4</v>
      </c>
      <c r="N60" s="145">
        <f>'3.3.3'!N60/'3.3.3.a'!$N$79</f>
        <v>3.6251369680130976E-4</v>
      </c>
    </row>
    <row r="61" spans="1:14" ht="20" customHeight="1" x14ac:dyDescent="0.2">
      <c r="A61" s="35">
        <v>283</v>
      </c>
      <c r="B61" s="36" t="s">
        <v>305</v>
      </c>
      <c r="C61" s="143">
        <f>'3.3.3'!C61/'3.3.3.a'!$C$79</f>
        <v>0</v>
      </c>
      <c r="D61" s="143">
        <f>'3.3.3'!D61/'3.3.3.a'!$D$79</f>
        <v>0</v>
      </c>
      <c r="E61" s="143">
        <f>'3.3.3'!E61/'3.3.3.a'!$E$79</f>
        <v>0</v>
      </c>
      <c r="F61" s="143">
        <f>'3.3.3'!F61/'3.3.3.a'!$F$79</f>
        <v>0</v>
      </c>
      <c r="G61" s="143">
        <f>'3.3.3'!G61/'3.3.3.a'!$G$79</f>
        <v>0</v>
      </c>
      <c r="H61" s="143">
        <f>'3.3.3'!H61/'3.3.3.a'!$H$79</f>
        <v>0</v>
      </c>
      <c r="I61" s="143">
        <f>'3.3.3'!I61/'3.3.3.a'!$I$79</f>
        <v>0</v>
      </c>
      <c r="J61" s="143">
        <f>'3.3.3'!J61/'3.3.3.a'!$J$79</f>
        <v>0</v>
      </c>
      <c r="K61" s="143">
        <f>'3.3.3'!K61/'3.3.3.a'!$K$79</f>
        <v>0</v>
      </c>
      <c r="L61" s="143">
        <f>'3.3.3'!L61/'3.3.3.a'!$L$79</f>
        <v>0</v>
      </c>
      <c r="M61" s="143">
        <f>'3.3.3'!M61/'3.3.3.a'!$M$79</f>
        <v>0</v>
      </c>
      <c r="N61" s="143">
        <f>'3.3.3'!N61/'3.3.3.a'!$N$79</f>
        <v>0</v>
      </c>
    </row>
    <row r="62" spans="1:14" ht="20" customHeight="1" x14ac:dyDescent="0.2">
      <c r="A62" s="18">
        <v>31</v>
      </c>
      <c r="B62" s="19" t="s">
        <v>833</v>
      </c>
      <c r="C62" s="93">
        <f>'3.3.3'!C62/'3.3.3.a'!$C$79</f>
        <v>6.412010667324909E-3</v>
      </c>
      <c r="D62" s="93">
        <f>'3.3.3'!D62/'3.3.3.a'!$D$79</f>
        <v>3.1478865694562316E-3</v>
      </c>
      <c r="E62" s="93">
        <f>'3.3.3'!E62/'3.3.3.a'!$E$79</f>
        <v>2.5824350122686914E-3</v>
      </c>
      <c r="F62" s="93">
        <f>'3.3.3'!F62/'3.3.3.a'!$F$79</f>
        <v>4.4765286087190392E-3</v>
      </c>
      <c r="G62" s="93">
        <f>'3.3.3'!G62/'3.3.3.a'!$G$79</f>
        <v>4.9124576844370473E-3</v>
      </c>
      <c r="H62" s="93">
        <f>'3.3.3'!H62/'3.3.3.a'!$H$79</f>
        <v>3.8829719301736323E-4</v>
      </c>
      <c r="I62" s="93">
        <f>'3.3.3'!I62/'3.3.3.a'!$I$79</f>
        <v>-8.2426693891780498E-4</v>
      </c>
      <c r="J62" s="93">
        <f>'3.3.3'!J62/'3.3.3.a'!$J$79</f>
        <v>-4.7237992462484662E-4</v>
      </c>
      <c r="K62" s="93">
        <f>'3.3.3'!K62/'3.3.3.a'!$K$79</f>
        <v>-4.0673232564879621E-4</v>
      </c>
      <c r="L62" s="93">
        <f>'3.3.3'!L62/'3.3.3.a'!$L$79</f>
        <v>-1.948482552741317E-3</v>
      </c>
      <c r="M62" s="93">
        <f>'3.3.3'!M62/'3.3.3.a'!$M$79</f>
        <v>-1.7573974724500389E-3</v>
      </c>
      <c r="N62" s="93">
        <f>'3.3.3'!N62/'3.3.3.a'!$N$79</f>
        <v>3.3494965250353354E-4</v>
      </c>
    </row>
    <row r="63" spans="1:14" ht="20" customHeight="1" x14ac:dyDescent="0.2">
      <c r="A63" s="35">
        <v>311</v>
      </c>
      <c r="B63" s="36" t="s">
        <v>834</v>
      </c>
      <c r="C63" s="143">
        <f>'3.3.3'!C63/'3.3.3.a'!$C$79</f>
        <v>6.3846417147538949E-3</v>
      </c>
      <c r="D63" s="143">
        <f>'3.3.3'!D63/'3.3.3.a'!$D$79</f>
        <v>3.1218845244953483E-3</v>
      </c>
      <c r="E63" s="143">
        <f>'3.3.3'!E63/'3.3.3.a'!$E$79</f>
        <v>2.5566173280393632E-3</v>
      </c>
      <c r="F63" s="143">
        <f>'3.3.3'!F63/'3.3.3.a'!$F$79</f>
        <v>4.4509289601470008E-3</v>
      </c>
      <c r="G63" s="143">
        <f>'3.3.3'!G63/'3.3.3.a'!$G$79</f>
        <v>4.8741755929682289E-3</v>
      </c>
      <c r="H63" s="143">
        <f>'3.3.3'!H63/'3.3.3.a'!$H$79</f>
        <v>3.7963654823628616E-4</v>
      </c>
      <c r="I63" s="143">
        <f>'3.3.3'!I63/'3.3.3.a'!$I$79</f>
        <v>-8.3327740379697546E-4</v>
      </c>
      <c r="J63" s="143">
        <f>'3.3.3'!J63/'3.3.3.a'!$J$79</f>
        <v>-4.8498709420962549E-4</v>
      </c>
      <c r="K63" s="143">
        <f>'3.3.3'!K63/'3.3.3.a'!$K$79</f>
        <v>-4.2839758048161575E-4</v>
      </c>
      <c r="L63" s="143">
        <f>'3.3.3'!L63/'3.3.3.a'!$L$79</f>
        <v>-1.9516013069209356E-3</v>
      </c>
      <c r="M63" s="143">
        <f>'3.3.3'!M63/'3.3.3.a'!$M$79</f>
        <v>-1.7815735764979846E-3</v>
      </c>
      <c r="N63" s="143">
        <f>'3.3.3'!N63/'3.3.3.a'!$N$79</f>
        <v>3.0286441521928551E-4</v>
      </c>
    </row>
    <row r="64" spans="1:14" ht="20" customHeight="1" x14ac:dyDescent="0.2">
      <c r="A64" s="21">
        <v>3111</v>
      </c>
      <c r="B64" s="22" t="s">
        <v>319</v>
      </c>
      <c r="C64" s="144">
        <f>'3.3.3'!C64/'3.3.3.a'!$C$79</f>
        <v>5.2503376916839704E-3</v>
      </c>
      <c r="D64" s="144">
        <f>'3.3.3'!D64/'3.3.3.a'!$D$79</f>
        <v>2.5502673657587264E-3</v>
      </c>
      <c r="E64" s="144">
        <f>'3.3.3'!E64/'3.3.3.a'!$E$79</f>
        <v>2.0904459844810759E-3</v>
      </c>
      <c r="F64" s="144">
        <f>'3.3.3'!F64/'3.3.3.a'!$F$79</f>
        <v>3.6587402909266497E-3</v>
      </c>
      <c r="G64" s="144">
        <f>'3.3.3'!G64/'3.3.3.a'!$G$79</f>
        <v>4.0991403303448854E-3</v>
      </c>
      <c r="H64" s="144">
        <f>'3.3.3'!H64/'3.3.3.a'!$H$79</f>
        <v>3.1780792637314207E-4</v>
      </c>
      <c r="I64" s="144">
        <f>'3.3.3'!I64/'3.3.3.a'!$I$79</f>
        <v>-7.1931949198859901E-4</v>
      </c>
      <c r="J64" s="144">
        <f>'3.3.3'!J64/'3.3.3.a'!$J$79</f>
        <v>-3.9633295405743565E-4</v>
      </c>
      <c r="K64" s="144">
        <f>'3.3.3'!K64/'3.3.3.a'!$K$79</f>
        <v>-3.3750408119463785E-4</v>
      </c>
      <c r="L64" s="144">
        <f>'3.3.3'!L64/'3.3.3.a'!$L$79</f>
        <v>-1.5061371742375836E-3</v>
      </c>
      <c r="M64" s="144">
        <f>'3.3.3'!M64/'3.3.3.a'!$M$79</f>
        <v>-1.2621202233540022E-3</v>
      </c>
      <c r="N64" s="144">
        <f>'3.3.3'!N64/'3.3.3.a'!$N$79</f>
        <v>2.1078589483423458E-4</v>
      </c>
    </row>
    <row r="65" spans="1:14" ht="20" customHeight="1" x14ac:dyDescent="0.2">
      <c r="A65" s="21">
        <v>3112</v>
      </c>
      <c r="B65" s="22" t="s">
        <v>320</v>
      </c>
      <c r="C65" s="144">
        <f>'3.3.3'!C65/'3.3.3.a'!$C$79</f>
        <v>1.1140928010352602E-3</v>
      </c>
      <c r="D65" s="144">
        <f>'3.3.3'!D65/'3.3.3.a'!$D$79</f>
        <v>5.539946524851688E-4</v>
      </c>
      <c r="E65" s="144">
        <f>'3.3.3'!E65/'3.3.3.a'!$E$79</f>
        <v>4.5188062300530998E-4</v>
      </c>
      <c r="F65" s="144">
        <f>'3.3.3'!F65/'3.3.3.a'!$F$79</f>
        <v>7.7245108227358894E-4</v>
      </c>
      <c r="G65" s="144">
        <f>'3.3.3'!G65/'3.3.3.a'!$G$79</f>
        <v>7.555537434045513E-4</v>
      </c>
      <c r="H65" s="144">
        <f>'3.3.3'!H65/'3.3.3.a'!$H$79</f>
        <v>6.0170776804617391E-5</v>
      </c>
      <c r="I65" s="144">
        <f>'3.3.3'!I65/'3.3.3.a'!$I$79</f>
        <v>-1.1001068686916538E-4</v>
      </c>
      <c r="J65" s="144">
        <f>'3.3.3'!J65/'3.3.3.a'!$J$79</f>
        <v>-8.4782644912312845E-5</v>
      </c>
      <c r="K65" s="144">
        <f>'3.3.3'!K65/'3.3.3.a'!$K$79</f>
        <v>-8.087874012220302E-5</v>
      </c>
      <c r="L65" s="144">
        <f>'3.3.3'!L65/'3.3.3.a'!$L$79</f>
        <v>-3.9500448401072648E-4</v>
      </c>
      <c r="M65" s="144">
        <f>'3.3.3'!M65/'3.3.3.a'!$M$79</f>
        <v>-3.817591234155193E-4</v>
      </c>
      <c r="N65" s="144">
        <f>'3.3.3'!N65/'3.3.3.a'!$N$79</f>
        <v>8.3574008653423718E-5</v>
      </c>
    </row>
    <row r="66" spans="1:14" ht="20" customHeight="1" x14ac:dyDescent="0.2">
      <c r="A66" s="21">
        <v>3113</v>
      </c>
      <c r="B66" s="22" t="s">
        <v>321</v>
      </c>
      <c r="C66" s="144">
        <f>'3.3.3'!C66/'3.3.3.a'!$C$79</f>
        <v>2.0211222034665183E-5</v>
      </c>
      <c r="D66" s="144">
        <f>'3.3.3'!D66/'3.3.3.a'!$D$79</f>
        <v>1.6659628349039369E-5</v>
      </c>
      <c r="E66" s="144">
        <f>'3.3.3'!E66/'3.3.3.a'!$E$79</f>
        <v>1.4265710368707928E-5</v>
      </c>
      <c r="F66" s="144">
        <f>'3.3.3'!F66/'3.3.3.a'!$F$79</f>
        <v>1.865580490490071E-5</v>
      </c>
      <c r="G66" s="144">
        <f>'3.3.3'!G66/'3.3.3.a'!$G$79</f>
        <v>1.9247304557907435E-5</v>
      </c>
      <c r="H66" s="144">
        <f>'3.3.3'!H66/'3.3.3.a'!$H$79</f>
        <v>1.65784505852627E-6</v>
      </c>
      <c r="I66" s="144">
        <f>'3.3.3'!I66/'3.3.3.a'!$I$79</f>
        <v>-3.9472249392112407E-6</v>
      </c>
      <c r="J66" s="144">
        <f>'3.3.3'!J66/'3.3.3.a'!$J$79</f>
        <v>-3.8656668698668324E-6</v>
      </c>
      <c r="K66" s="144">
        <f>'3.3.3'!K66/'3.3.3.a'!$K$79</f>
        <v>-1.0014759164774961E-5</v>
      </c>
      <c r="L66" s="144">
        <f>'3.3.3'!L66/'3.3.3.a'!$L$79</f>
        <v>-5.0459648672625508E-5</v>
      </c>
      <c r="M66" s="144">
        <f>'3.3.3'!M66/'3.3.3.a'!$M$79</f>
        <v>-1.3083216068242846E-4</v>
      </c>
      <c r="N66" s="144">
        <f>'3.3.3'!N66/'3.3.3.a'!$N$79</f>
        <v>8.5045117316272422E-6</v>
      </c>
    </row>
    <row r="67" spans="1:14" ht="20" customHeight="1" x14ac:dyDescent="0.2">
      <c r="A67" s="21">
        <v>3114</v>
      </c>
      <c r="B67" s="22" t="s">
        <v>322</v>
      </c>
      <c r="C67" s="144">
        <f>'3.3.3'!C67/'3.3.3.a'!$C$79</f>
        <v>0</v>
      </c>
      <c r="D67" s="144">
        <f>'3.3.3'!D67/'3.3.3.a'!$D$79</f>
        <v>9.6287790241392532E-7</v>
      </c>
      <c r="E67" s="144">
        <f>'3.3.3'!E67/'3.3.3.a'!$E$79</f>
        <v>2.501018426940401E-8</v>
      </c>
      <c r="F67" s="144">
        <f>'3.3.3'!F67/'3.3.3.a'!$F$79</f>
        <v>1.0817820418620588E-6</v>
      </c>
      <c r="G67" s="144">
        <f>'3.3.3'!G67/'3.3.3.a'!$G$79</f>
        <v>2.3421466088525176E-7</v>
      </c>
      <c r="H67" s="144">
        <f>'3.3.3'!H67/'3.3.3.a'!$H$79</f>
        <v>0</v>
      </c>
      <c r="I67" s="144">
        <f>'3.3.3'!I67/'3.3.3.a'!$I$79</f>
        <v>0</v>
      </c>
      <c r="J67" s="144">
        <f>'3.3.3'!J67/'3.3.3.a'!$J$79</f>
        <v>-5.8283700102621084E-9</v>
      </c>
      <c r="K67" s="144">
        <f>'3.3.3'!K67/'3.3.3.a'!$K$79</f>
        <v>0</v>
      </c>
      <c r="L67" s="144">
        <f>'3.3.3'!L67/'3.3.3.a'!$L$79</f>
        <v>0</v>
      </c>
      <c r="M67" s="144">
        <f>'3.3.3'!M67/'3.3.3.a'!$M$79</f>
        <v>-6.8620690460345112E-6</v>
      </c>
      <c r="N67" s="144">
        <f>'3.3.3'!N67/'3.3.3.a'!$N$79</f>
        <v>0</v>
      </c>
    </row>
    <row r="68" spans="1:14" ht="20" customHeight="1" x14ac:dyDescent="0.2">
      <c r="A68" s="35">
        <v>312</v>
      </c>
      <c r="B68" s="36" t="s">
        <v>252</v>
      </c>
      <c r="C68" s="143">
        <f>'3.3.3'!C68/'3.3.3.a'!$C$79</f>
        <v>2.7366607393759196E-5</v>
      </c>
      <c r="D68" s="143">
        <f>'3.3.3'!D68/'3.3.3.a'!$D$79</f>
        <v>2.6001675911746282E-5</v>
      </c>
      <c r="E68" s="143">
        <f>'3.3.3'!E68/'3.3.3.a'!$E$79</f>
        <v>2.5817684229328151E-5</v>
      </c>
      <c r="F68" s="143">
        <f>'3.3.3'!F68/'3.3.3.a'!$F$79</f>
        <v>2.5570797553238524E-5</v>
      </c>
      <c r="G68" s="143">
        <f>'3.3.3'!G68/'3.3.3.a'!$G$79</f>
        <v>3.8282091468817963E-5</v>
      </c>
      <c r="H68" s="143">
        <f>'3.3.3'!H68/'3.3.3.a'!$H$79</f>
        <v>8.6606447810771125E-6</v>
      </c>
      <c r="I68" s="143">
        <f>'3.3.3'!I68/'3.3.3.a'!$I$79</f>
        <v>9.0093354327608957E-6</v>
      </c>
      <c r="J68" s="143">
        <f>'3.3.3'!J68/'3.3.3.a'!$J$79</f>
        <v>1.2607169584778891E-5</v>
      </c>
      <c r="K68" s="143">
        <f>'3.3.3'!K68/'3.3.3.a'!$K$79</f>
        <v>2.1665254832819614E-5</v>
      </c>
      <c r="L68" s="143">
        <f>'3.3.3'!L68/'3.3.3.a'!$L$79</f>
        <v>9.3441141035393754E-6</v>
      </c>
      <c r="M68" s="143">
        <f>'3.3.3'!M68/'3.3.3.a'!$M$79</f>
        <v>2.4166712870173409E-5</v>
      </c>
      <c r="N68" s="143">
        <f>'3.3.3'!N68/'3.3.3.a'!$N$79</f>
        <v>3.2085237284248018E-5</v>
      </c>
    </row>
    <row r="69" spans="1:14" ht="20" customHeight="1" x14ac:dyDescent="0.2">
      <c r="A69" s="35">
        <v>313</v>
      </c>
      <c r="B69" s="36" t="s">
        <v>253</v>
      </c>
      <c r="C69" s="143">
        <f>'3.3.3'!C69/'3.3.3.a'!$C$79</f>
        <v>2.3451772547915549E-9</v>
      </c>
      <c r="D69" s="143">
        <f>'3.3.3'!D69/'3.3.3.a'!$D$79</f>
        <v>3.6904913693548689E-10</v>
      </c>
      <c r="E69" s="143">
        <f>'3.3.3'!E69/'3.3.3.a'!$E$79</f>
        <v>0</v>
      </c>
      <c r="F69" s="143">
        <f>'3.3.3'!F69/'3.3.3.a'!$F$79</f>
        <v>2.8851018799355319E-8</v>
      </c>
      <c r="G69" s="143">
        <f>'3.3.3'!G69/'3.3.3.a'!$G$79</f>
        <v>0</v>
      </c>
      <c r="H69" s="143">
        <f>'3.3.3'!H69/'3.3.3.a'!$H$79</f>
        <v>0</v>
      </c>
      <c r="I69" s="143">
        <f>'3.3.3'!I69/'3.3.3.a'!$I$79</f>
        <v>1.1294464095673413E-9</v>
      </c>
      <c r="J69" s="143">
        <f>'3.3.3'!J69/'3.3.3.a'!$J$79</f>
        <v>0</v>
      </c>
      <c r="K69" s="143">
        <f>'3.3.3'!K69/'3.3.3.a'!$K$79</f>
        <v>0</v>
      </c>
      <c r="L69" s="143">
        <f>'3.3.3'!L69/'3.3.3.a'!$L$79</f>
        <v>0</v>
      </c>
      <c r="M69" s="143">
        <f>'3.3.3'!M69/'3.3.3.a'!$M$79</f>
        <v>9.3911777722874046E-9</v>
      </c>
      <c r="N69" s="143">
        <f>'3.3.3'!N69/'3.3.3.a'!$N$79</f>
        <v>0</v>
      </c>
    </row>
    <row r="70" spans="1:14" ht="20" customHeight="1" x14ac:dyDescent="0.2">
      <c r="A70" s="35">
        <v>314</v>
      </c>
      <c r="B70" s="36" t="s">
        <v>254</v>
      </c>
      <c r="C70" s="143">
        <f>'3.3.3'!C70/'3.3.3.a'!$C$79</f>
        <v>0</v>
      </c>
      <c r="D70" s="143">
        <f>'3.3.3'!D70/'3.3.3.a'!$D$79</f>
        <v>0</v>
      </c>
      <c r="E70" s="143">
        <f>'3.3.3'!E70/'3.3.3.a'!$E$79</f>
        <v>0</v>
      </c>
      <c r="F70" s="143">
        <f>'3.3.3'!F70/'3.3.3.a'!$F$79</f>
        <v>0</v>
      </c>
      <c r="G70" s="143">
        <f>'3.3.3'!G70/'3.3.3.a'!$G$79</f>
        <v>0</v>
      </c>
      <c r="H70" s="143">
        <f>'3.3.3'!H70/'3.3.3.a'!$H$79</f>
        <v>0</v>
      </c>
      <c r="I70" s="143">
        <f>'3.3.3'!I70/'3.3.3.a'!$I$79</f>
        <v>0</v>
      </c>
      <c r="J70" s="143">
        <f>'3.3.3'!J70/'3.3.3.a'!$J$79</f>
        <v>0</v>
      </c>
      <c r="K70" s="143">
        <f>'3.3.3'!K70/'3.3.3.a'!$K$79</f>
        <v>0</v>
      </c>
      <c r="L70" s="143">
        <f>'3.3.3'!L70/'3.3.3.a'!$L$79</f>
        <v>-6.2253599239206885E-6</v>
      </c>
      <c r="M70" s="143">
        <f>'3.3.3'!M70/'3.3.3.a'!$M$79</f>
        <v>0</v>
      </c>
      <c r="N70" s="143">
        <f>'3.3.3'!N70/'3.3.3.a'!$N$79</f>
        <v>0</v>
      </c>
    </row>
    <row r="71" spans="1:14" ht="20" customHeight="1" x14ac:dyDescent="0.2">
      <c r="A71" s="21">
        <v>3141</v>
      </c>
      <c r="B71" s="22" t="s">
        <v>323</v>
      </c>
      <c r="C71" s="144">
        <f>'3.3.3'!C71/'3.3.3.a'!$C$79</f>
        <v>0</v>
      </c>
      <c r="D71" s="144">
        <f>'3.3.3'!D71/'3.3.3.a'!$D$79</f>
        <v>0</v>
      </c>
      <c r="E71" s="144">
        <f>'3.3.3'!E71/'3.3.3.a'!$E$79</f>
        <v>0</v>
      </c>
      <c r="F71" s="144">
        <f>'3.3.3'!F71/'3.3.3.a'!$F$79</f>
        <v>0</v>
      </c>
      <c r="G71" s="144">
        <f>'3.3.3'!G71/'3.3.3.a'!$G$79</f>
        <v>0</v>
      </c>
      <c r="H71" s="144">
        <f>'3.3.3'!H71/'3.3.3.a'!$H$79</f>
        <v>0</v>
      </c>
      <c r="I71" s="144">
        <f>'3.3.3'!I71/'3.3.3.a'!$I$79</f>
        <v>0</v>
      </c>
      <c r="J71" s="144">
        <f>'3.3.3'!J71/'3.3.3.a'!$J$79</f>
        <v>0</v>
      </c>
      <c r="K71" s="144">
        <f>'3.3.3'!K71/'3.3.3.a'!$K$79</f>
        <v>0</v>
      </c>
      <c r="L71" s="144">
        <f>'3.3.3'!L71/'3.3.3.a'!$L$79</f>
        <v>0</v>
      </c>
      <c r="M71" s="144">
        <f>'3.3.3'!M71/'3.3.3.a'!$M$79</f>
        <v>0</v>
      </c>
      <c r="N71" s="144">
        <f>'3.3.3'!N71/'3.3.3.a'!$N$79</f>
        <v>0</v>
      </c>
    </row>
    <row r="72" spans="1:14" ht="20" customHeight="1" x14ac:dyDescent="0.2">
      <c r="A72" s="21">
        <v>3142</v>
      </c>
      <c r="B72" s="22" t="s">
        <v>324</v>
      </c>
      <c r="C72" s="144">
        <f>'3.3.3'!C72/'3.3.3.a'!$C$79</f>
        <v>0</v>
      </c>
      <c r="D72" s="144">
        <f>'3.3.3'!D72/'3.3.3.a'!$D$79</f>
        <v>0</v>
      </c>
      <c r="E72" s="144">
        <f>'3.3.3'!E72/'3.3.3.a'!$E$79</f>
        <v>0</v>
      </c>
      <c r="F72" s="144">
        <f>'3.3.3'!F72/'3.3.3.a'!$F$79</f>
        <v>0</v>
      </c>
      <c r="G72" s="144">
        <f>'3.3.3'!G72/'3.3.3.a'!$G$79</f>
        <v>0</v>
      </c>
      <c r="H72" s="144">
        <f>'3.3.3'!H72/'3.3.3.a'!$H$79</f>
        <v>0</v>
      </c>
      <c r="I72" s="144">
        <f>'3.3.3'!I72/'3.3.3.a'!$I$79</f>
        <v>0</v>
      </c>
      <c r="J72" s="144">
        <f>'3.3.3'!J72/'3.3.3.a'!$J$79</f>
        <v>0</v>
      </c>
      <c r="K72" s="144">
        <f>'3.3.3'!K72/'3.3.3.a'!$K$79</f>
        <v>0</v>
      </c>
      <c r="L72" s="144">
        <f>'3.3.3'!L72/'3.3.3.a'!$L$79</f>
        <v>0</v>
      </c>
      <c r="M72" s="144">
        <f>'3.3.3'!M72/'3.3.3.a'!$M$79</f>
        <v>0</v>
      </c>
      <c r="N72" s="144">
        <f>'3.3.3'!N72/'3.3.3.a'!$N$79</f>
        <v>0</v>
      </c>
    </row>
    <row r="73" spans="1:14" ht="20" customHeight="1" x14ac:dyDescent="0.2">
      <c r="A73" s="21">
        <v>3143</v>
      </c>
      <c r="B73" s="22" t="s">
        <v>325</v>
      </c>
      <c r="C73" s="144">
        <f>'3.3.3'!C73/'3.3.3.a'!$C$79</f>
        <v>0</v>
      </c>
      <c r="D73" s="144">
        <f>'3.3.3'!D73/'3.3.3.a'!$D$79</f>
        <v>0</v>
      </c>
      <c r="E73" s="144">
        <f>'3.3.3'!E73/'3.3.3.a'!$E$79</f>
        <v>0</v>
      </c>
      <c r="F73" s="144">
        <f>'3.3.3'!F73/'3.3.3.a'!$F$79</f>
        <v>0</v>
      </c>
      <c r="G73" s="144">
        <f>'3.3.3'!G73/'3.3.3.a'!$G$79</f>
        <v>0</v>
      </c>
      <c r="H73" s="144">
        <f>'3.3.3'!H73/'3.3.3.a'!$H$79</f>
        <v>0</v>
      </c>
      <c r="I73" s="144">
        <f>'3.3.3'!I73/'3.3.3.a'!$I$79</f>
        <v>0</v>
      </c>
      <c r="J73" s="144">
        <f>'3.3.3'!J73/'3.3.3.a'!$J$79</f>
        <v>0</v>
      </c>
      <c r="K73" s="144">
        <f>'3.3.3'!K73/'3.3.3.a'!$K$79</f>
        <v>0</v>
      </c>
      <c r="L73" s="144">
        <f>'3.3.3'!L73/'3.3.3.a'!$L$79</f>
        <v>0</v>
      </c>
      <c r="M73" s="144">
        <f>'3.3.3'!M73/'3.3.3.a'!$M$79</f>
        <v>0</v>
      </c>
      <c r="N73" s="144">
        <f>'3.3.3'!N73/'3.3.3.a'!$N$79</f>
        <v>0</v>
      </c>
    </row>
    <row r="74" spans="1:14" ht="20" customHeight="1" x14ac:dyDescent="0.2">
      <c r="A74" s="21">
        <v>3144</v>
      </c>
      <c r="B74" s="22" t="s">
        <v>326</v>
      </c>
      <c r="C74" s="144">
        <f>'3.3.3'!C74/'3.3.3.a'!$C$79</f>
        <v>0</v>
      </c>
      <c r="D74" s="144">
        <f>'3.3.3'!D74/'3.3.3.a'!$D$79</f>
        <v>0</v>
      </c>
      <c r="E74" s="144">
        <f>'3.3.3'!E74/'3.3.3.a'!$E$79</f>
        <v>0</v>
      </c>
      <c r="F74" s="144">
        <f>'3.3.3'!F74/'3.3.3.a'!$F$79</f>
        <v>0</v>
      </c>
      <c r="G74" s="144">
        <f>'3.3.3'!G74/'3.3.3.a'!$G$79</f>
        <v>0</v>
      </c>
      <c r="H74" s="144">
        <f>'3.3.3'!H74/'3.3.3.a'!$H$79</f>
        <v>0</v>
      </c>
      <c r="I74" s="144">
        <f>'3.3.3'!I74/'3.3.3.a'!$I$79</f>
        <v>0</v>
      </c>
      <c r="J74" s="144">
        <f>'3.3.3'!J74/'3.3.3.a'!$J$79</f>
        <v>0</v>
      </c>
      <c r="K74" s="144">
        <f>'3.3.3'!K74/'3.3.3.a'!$K$79</f>
        <v>0</v>
      </c>
      <c r="L74" s="144">
        <f>'3.3.3'!L74/'3.3.3.a'!$L$79</f>
        <v>-6.2253599239206885E-6</v>
      </c>
      <c r="M74" s="144">
        <f>'3.3.3'!M74/'3.3.3.a'!$M$79</f>
        <v>0</v>
      </c>
      <c r="N74" s="144">
        <f>'3.3.3'!N74/'3.3.3.a'!$N$79</f>
        <v>0</v>
      </c>
    </row>
    <row r="75" spans="1:14" ht="20" customHeight="1" x14ac:dyDescent="0.2">
      <c r="A75" s="108" t="s">
        <v>255</v>
      </c>
      <c r="B75" s="109"/>
      <c r="C75" s="212"/>
      <c r="D75" s="212"/>
      <c r="E75" s="212"/>
      <c r="F75" s="212"/>
      <c r="G75" s="212"/>
      <c r="H75" s="212"/>
      <c r="I75" s="212"/>
      <c r="J75" s="212"/>
      <c r="K75" s="212"/>
      <c r="L75" s="212"/>
      <c r="M75" s="212"/>
      <c r="N75" s="212"/>
    </row>
    <row r="76" spans="1:14" ht="20" customHeight="1" x14ac:dyDescent="0.2">
      <c r="A76" s="61" t="s">
        <v>334</v>
      </c>
      <c r="B76" s="62" t="s">
        <v>330</v>
      </c>
      <c r="C76" s="213">
        <f>'3.3.3'!C76/'3.3.3.a'!$C$79</f>
        <v>1.1140015610692468E-2</v>
      </c>
      <c r="D76" s="213">
        <f>'3.3.3'!D76/'3.3.3.a'!$D$79</f>
        <v>7.8981560044301437E-3</v>
      </c>
      <c r="E76" s="213">
        <f>'3.3.3'!E76/'3.3.3.a'!$E$79</f>
        <v>7.1949892736524364E-3</v>
      </c>
      <c r="F76" s="213">
        <f>'3.3.3'!F76/'3.3.3.a'!$F$79</f>
        <v>9.3452318420671095E-3</v>
      </c>
      <c r="G76" s="213">
        <f>'3.3.3'!G76/'3.3.3.a'!$G$79</f>
        <v>9.8898241834290742E-3</v>
      </c>
      <c r="H76" s="213">
        <f>'3.3.3'!H76/'3.3.3.a'!$H$79</f>
        <v>5.8034872087333982E-3</v>
      </c>
      <c r="I76" s="213">
        <f>'3.3.3'!I76/'3.3.3.a'!$I$79</f>
        <v>4.8409644995300932E-3</v>
      </c>
      <c r="J76" s="213">
        <f>'3.3.3'!J76/'3.3.3.a'!$J$79</f>
        <v>5.0030695194609297E-3</v>
      </c>
      <c r="K76" s="213">
        <f>'3.3.3'!K76/'3.3.3.a'!$K$79</f>
        <v>5.1310633230241941E-3</v>
      </c>
      <c r="L76" s="213">
        <f>'3.3.3'!L76/'3.3.3.a'!$L$79</f>
        <v>3.6043434800438639E-3</v>
      </c>
      <c r="M76" s="213">
        <f>'3.3.3'!M76/'3.3.3.a'!$M$79</f>
        <v>3.9564095957397372E-3</v>
      </c>
      <c r="N76" s="213">
        <f>'3.3.3'!N76/'3.3.3.a'!$N$79</f>
        <v>6.0834735291737914E-3</v>
      </c>
    </row>
    <row r="77" spans="1:14" ht="20" customHeight="1" x14ac:dyDescent="0.2">
      <c r="A77" s="61" t="s">
        <v>335</v>
      </c>
      <c r="B77" s="62" t="s">
        <v>527</v>
      </c>
      <c r="C77" s="213">
        <f>'3.3.3'!C77/'3.3.3.a'!$C$79</f>
        <v>1.0661866645032601E-4</v>
      </c>
      <c r="D77" s="213">
        <f>'3.3.3'!D77/'3.3.3.a'!$D$79</f>
        <v>1.7114448655761768E-4</v>
      </c>
      <c r="E77" s="213">
        <f>'3.3.3'!E77/'3.3.3.a'!$E$79</f>
        <v>7.7956482885959026E-5</v>
      </c>
      <c r="F77" s="213">
        <f>'3.3.3'!F77/'3.3.3.a'!$F$79</f>
        <v>7.6350291399291658E-5</v>
      </c>
      <c r="G77" s="213">
        <f>'3.3.3'!G77/'3.3.3.a'!$G$79</f>
        <v>7.5033850467377063E-5</v>
      </c>
      <c r="H77" s="213">
        <f>'3.3.3'!H77/'3.3.3.a'!$H$79</f>
        <v>4.4585622998281945E-5</v>
      </c>
      <c r="I77" s="213">
        <f>'3.3.3'!I77/'3.3.3.a'!$I$79</f>
        <v>6.246555021208014E-5</v>
      </c>
      <c r="J77" s="213">
        <f>'3.3.3'!J77/'3.3.3.a'!$J$79</f>
        <v>6.025850318405095E-5</v>
      </c>
      <c r="K77" s="213">
        <f>'3.3.3'!K77/'3.3.3.a'!$K$79</f>
        <v>6.8915026886237702E-5</v>
      </c>
      <c r="L77" s="213">
        <f>'3.3.3'!L77/'3.3.3.a'!$L$79</f>
        <v>6.7065934608548697E-5</v>
      </c>
      <c r="M77" s="213">
        <f>'3.3.3'!M77/'3.3.3.a'!$M$79</f>
        <v>3.7161981371562409E-5</v>
      </c>
      <c r="N77" s="213">
        <f>'3.3.3'!N77/'3.3.3.a'!$N$79</f>
        <v>6.6895116626668151E-5</v>
      </c>
    </row>
    <row r="78" spans="1:14" ht="20" customHeight="1" x14ac:dyDescent="0.2">
      <c r="A78" s="63" t="s">
        <v>336</v>
      </c>
      <c r="B78" s="64" t="s">
        <v>835</v>
      </c>
      <c r="C78" s="214">
        <f>'3.3.3'!C78/'3.3.3.a'!$C$79</f>
        <v>4.621386276917233E-3</v>
      </c>
      <c r="D78" s="214">
        <f>'3.3.3'!D78/'3.3.3.a'!$D$79</f>
        <v>4.5791249484162947E-3</v>
      </c>
      <c r="E78" s="214">
        <f>'3.3.3'!E78/'3.3.3.a'!$E$79</f>
        <v>4.5345977784977858E-3</v>
      </c>
      <c r="F78" s="214">
        <f>'3.3.3'!F78/'3.3.3.a'!$F$79</f>
        <v>4.7923529419487774E-3</v>
      </c>
      <c r="G78" s="214">
        <f>'3.3.3'!G78/'3.3.3.a'!$G$79</f>
        <v>4.9023326485246503E-3</v>
      </c>
      <c r="H78" s="214">
        <f>'3.3.3'!H78/'3.3.3.a'!$H$79</f>
        <v>5.3706043927177535E-3</v>
      </c>
      <c r="I78" s="214">
        <f>'3.3.3'!I78/'3.3.3.a'!$I$79</f>
        <v>5.6027658882358182E-3</v>
      </c>
      <c r="J78" s="214">
        <f>'3.3.3'!J78/'3.3.3.a'!$J$79</f>
        <v>5.4151909409017257E-3</v>
      </c>
      <c r="K78" s="214">
        <f>'3.3.3'!K78/'3.3.3.a'!$K$79</f>
        <v>5.4688806217867529E-3</v>
      </c>
      <c r="L78" s="214">
        <f>'3.3.3'!L78/'3.3.3.a'!$L$79</f>
        <v>5.4857600981766327E-3</v>
      </c>
      <c r="M78" s="214">
        <f>'3.3.3'!M78/'3.3.3.a'!$M$79</f>
        <v>5.6766450868182142E-3</v>
      </c>
      <c r="N78" s="214">
        <f>'3.3.3'!N78/'3.3.3.a'!$N$79</f>
        <v>5.6816287600435899E-3</v>
      </c>
    </row>
    <row r="79" spans="1:14" s="31" customFormat="1" ht="20" customHeight="1" x14ac:dyDescent="0.2">
      <c r="A79" s="84" t="s">
        <v>238</v>
      </c>
      <c r="B79" s="85" t="s">
        <v>841</v>
      </c>
      <c r="C79" s="205">
        <v>3885847</v>
      </c>
      <c r="D79" s="205">
        <v>4376382</v>
      </c>
      <c r="E79" s="205">
        <v>4814760</v>
      </c>
      <c r="F79" s="205">
        <v>5331619</v>
      </c>
      <c r="G79" s="205">
        <v>5778953</v>
      </c>
      <c r="H79" s="205">
        <v>5995787</v>
      </c>
      <c r="I79" s="205">
        <v>6269328</v>
      </c>
      <c r="J79" s="205">
        <v>6585478.9999999898</v>
      </c>
      <c r="K79" s="205">
        <v>7004141</v>
      </c>
      <c r="L79" s="205">
        <v>7389131</v>
      </c>
      <c r="M79" s="205">
        <v>7467615</v>
      </c>
      <c r="N79" s="205">
        <v>8679490</v>
      </c>
    </row>
    <row r="80" spans="1:14" ht="20" customHeight="1" x14ac:dyDescent="0.2">
      <c r="A80" s="102" t="s">
        <v>587</v>
      </c>
    </row>
    <row r="81" spans="1:1" ht="20" customHeight="1" x14ac:dyDescent="0.2">
      <c r="A81" s="102" t="s">
        <v>846</v>
      </c>
    </row>
    <row r="82" spans="1:1" ht="20" customHeight="1" x14ac:dyDescent="0.2">
      <c r="A82" s="102" t="s">
        <v>588</v>
      </c>
    </row>
    <row r="83" spans="1:1" ht="20" customHeight="1" x14ac:dyDescent="0.2">
      <c r="A83" s="102" t="s">
        <v>797</v>
      </c>
    </row>
    <row r="84" spans="1:1" ht="20" customHeight="1" x14ac:dyDescent="0.2">
      <c r="A84" s="102" t="s">
        <v>653</v>
      </c>
    </row>
    <row r="85" spans="1:1" ht="20" customHeight="1" x14ac:dyDescent="0.2">
      <c r="A85" s="102" t="s">
        <v>851</v>
      </c>
    </row>
    <row r="86" spans="1:1" ht="20" customHeight="1" x14ac:dyDescent="0.2">
      <c r="A86" s="102" t="s">
        <v>603</v>
      </c>
    </row>
    <row r="87" spans="1:1" ht="20" customHeight="1" x14ac:dyDescent="0.2">
      <c r="A87" s="102" t="s">
        <v>660</v>
      </c>
    </row>
    <row r="88" spans="1:1" ht="20" customHeight="1" x14ac:dyDescent="0.2">
      <c r="A88" s="102" t="s">
        <v>850</v>
      </c>
    </row>
    <row r="89" spans="1:1" ht="20" customHeight="1" x14ac:dyDescent="0.2">
      <c r="A89" s="102" t="s">
        <v>611</v>
      </c>
    </row>
    <row r="90" spans="1:1" ht="20" customHeight="1" x14ac:dyDescent="0.2">
      <c r="A90" s="102" t="s">
        <v>662</v>
      </c>
    </row>
    <row r="91" spans="1:1" ht="20" customHeight="1" x14ac:dyDescent="0.2">
      <c r="A91" s="102" t="s">
        <v>842</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921BC-882C-491F-975A-73F4D5D867A2}">
  <sheetPr codeName="Planilha38"/>
  <dimension ref="A1:N91"/>
  <sheetViews>
    <sheetView showGridLines="0" workbookViewId="0">
      <pane xSplit="2" ySplit="4" topLeftCell="C5" activePane="bottomRight" state="frozen"/>
      <selection activeCell="A3" sqref="A3"/>
      <selection pane="topRight" activeCell="A3" sqref="A3"/>
      <selection pane="bottomLeft" activeCell="A3" sqref="A3"/>
      <selection pane="bottomRight" activeCell="A3" sqref="A3"/>
    </sheetView>
  </sheetViews>
  <sheetFormatPr baseColWidth="10" defaultColWidth="9.1640625" defaultRowHeight="20" customHeight="1" x14ac:dyDescent="0.2"/>
  <cols>
    <col min="1" max="1" width="9.1640625" style="104"/>
    <col min="2" max="2" width="75.5" style="104" bestFit="1" customWidth="1"/>
    <col min="3" max="14" width="10.6640625" style="104" customWidth="1"/>
    <col min="15" max="16384" width="9.1640625" style="104"/>
  </cols>
  <sheetData>
    <row r="1" spans="1:14" ht="20" customHeight="1" x14ac:dyDescent="0.2">
      <c r="A1" s="96" t="s">
        <v>786</v>
      </c>
    </row>
    <row r="2" spans="1:14" ht="20" customHeight="1" x14ac:dyDescent="0.2">
      <c r="A2" s="96" t="s">
        <v>668</v>
      </c>
    </row>
    <row r="4" spans="1:14" s="113" customFormat="1" ht="20" customHeight="1" x14ac:dyDescent="0.2">
      <c r="A4" s="333" t="s">
        <v>665</v>
      </c>
      <c r="B4" s="333"/>
      <c r="C4" s="24">
        <v>2010</v>
      </c>
      <c r="D4" s="24">
        <v>2011</v>
      </c>
      <c r="E4" s="24">
        <v>2012</v>
      </c>
      <c r="F4" s="24">
        <v>2013</v>
      </c>
      <c r="G4" s="24">
        <v>2014</v>
      </c>
      <c r="H4" s="24">
        <v>2015</v>
      </c>
      <c r="I4" s="24">
        <v>2016</v>
      </c>
      <c r="J4" s="24">
        <v>2017</v>
      </c>
      <c r="K4" s="24">
        <v>2018</v>
      </c>
      <c r="L4" s="24">
        <v>2019</v>
      </c>
      <c r="M4" s="24">
        <v>2020</v>
      </c>
      <c r="N4" s="24">
        <v>2021</v>
      </c>
    </row>
    <row r="5" spans="1:14" ht="20" customHeight="1" x14ac:dyDescent="0.2">
      <c r="A5" s="57" t="s">
        <v>394</v>
      </c>
      <c r="B5" s="58" t="s">
        <v>829</v>
      </c>
      <c r="C5" s="210">
        <f>'3.3.4'!C5/'3.3.4.a'!$C$79</f>
        <v>8.0838312317115857E-2</v>
      </c>
      <c r="D5" s="210">
        <f>'3.3.4'!D5/'3.3.4.a'!$D$79</f>
        <v>8.0492653698322286E-2</v>
      </c>
      <c r="E5" s="210">
        <f>'3.3.4'!E5/'3.3.4.a'!$E$79</f>
        <v>8.3876458204615423E-2</v>
      </c>
      <c r="F5" s="210">
        <f>'3.3.4'!F5/'3.3.4.a'!$F$79</f>
        <v>7.9514225682705428E-2</v>
      </c>
      <c r="G5" s="210">
        <f>'3.3.4'!G5/'3.3.4.a'!$G$79</f>
        <v>8.3880498939015488E-2</v>
      </c>
      <c r="H5" s="210">
        <f>'3.3.4'!H5/'3.3.4.a'!$H$79</f>
        <v>8.6991307560825459E-2</v>
      </c>
      <c r="I5" s="210">
        <f>'3.3.4'!I5/'3.3.4.a'!$I$79</f>
        <v>8.8134019160925267E-2</v>
      </c>
      <c r="J5" s="210">
        <f>'3.3.4'!J5/'3.3.4.a'!$J$79</f>
        <v>8.3264308149359187E-2</v>
      </c>
      <c r="K5" s="210">
        <f>'3.3.4'!K5/'3.3.4.a'!$K$79</f>
        <v>8.6164527600313762E-2</v>
      </c>
      <c r="L5" s="210">
        <f>'3.3.4'!L5/'3.3.4.a'!L$79</f>
        <v>8.9272341432433414E-2</v>
      </c>
      <c r="M5" s="210">
        <f>'3.3.4'!M5/'3.3.4.a'!M$79</f>
        <v>9.686297445965647E-2</v>
      </c>
      <c r="N5" s="210">
        <f>'3.3.4'!N5/'3.3.4.a'!N$79</f>
        <v>8.7622852776332458E-2</v>
      </c>
    </row>
    <row r="6" spans="1:14" ht="20" customHeight="1" x14ac:dyDescent="0.2">
      <c r="A6" s="18">
        <v>2</v>
      </c>
      <c r="B6" s="19" t="s">
        <v>488</v>
      </c>
      <c r="C6" s="93">
        <f>'3.3.4'!C6/'3.3.4.a'!$C$79</f>
        <v>7.5774574306384693E-2</v>
      </c>
      <c r="D6" s="93">
        <f>'3.3.4'!D6/'3.3.4.a'!$D$79</f>
        <v>7.6016732071564425E-2</v>
      </c>
      <c r="E6" s="93">
        <f>'3.3.4'!E6/'3.3.4.a'!$E$79</f>
        <v>7.8793861216443314E-2</v>
      </c>
      <c r="F6" s="93">
        <f>'3.3.4'!F6/'3.3.4.a'!$F$79</f>
        <v>7.7436575603049396E-2</v>
      </c>
      <c r="G6" s="93">
        <f>'3.3.4'!G6/'3.3.4.a'!$G$79</f>
        <v>8.0911816177722015E-2</v>
      </c>
      <c r="H6" s="93">
        <f>'3.3.4'!H6/'3.3.4.a'!$H$79</f>
        <v>8.5054668734063518E-2</v>
      </c>
      <c r="I6" s="93">
        <f>'3.3.4'!I6/'3.3.4.a'!$I$79</f>
        <v>8.6644009332353916E-2</v>
      </c>
      <c r="J6" s="93">
        <f>'3.3.4'!J6/'3.3.4.a'!$J$79</f>
        <v>8.4548540786463275E-2</v>
      </c>
      <c r="K6" s="93">
        <f>'3.3.4'!K6/'3.3.4.a'!$K$79</f>
        <v>8.6418505878154278E-2</v>
      </c>
      <c r="L6" s="93">
        <f>'3.3.4'!L6/'3.3.4.a'!L$79</f>
        <v>8.8883319859294013E-2</v>
      </c>
      <c r="M6" s="93">
        <f>'3.3.4'!M6/'3.3.4.a'!M$79</f>
        <v>9.4514880899261439E-2</v>
      </c>
      <c r="N6" s="93">
        <f>'3.3.4'!N6/'3.3.4.a'!N$79</f>
        <v>8.7780966947513001E-2</v>
      </c>
    </row>
    <row r="7" spans="1:14" ht="20" customHeight="1" x14ac:dyDescent="0.2">
      <c r="A7" s="32">
        <v>21</v>
      </c>
      <c r="B7" s="33" t="s">
        <v>244</v>
      </c>
      <c r="C7" s="207">
        <f>'3.3.4'!C7/'3.3.4.a'!$C$79</f>
        <v>3.4615743527995624E-2</v>
      </c>
      <c r="D7" s="207">
        <f>'3.3.4'!D7/'3.3.4.a'!$D$79</f>
        <v>3.5311166529819776E-2</v>
      </c>
      <c r="E7" s="207">
        <f>'3.3.4'!E7/'3.3.4.a'!$E$79</f>
        <v>3.6837611490584225E-2</v>
      </c>
      <c r="F7" s="207">
        <f>'3.3.4'!F7/'3.3.4.a'!$F$79</f>
        <v>3.7762051607922599E-2</v>
      </c>
      <c r="G7" s="207">
        <f>'3.3.4'!G7/'3.3.4.a'!$G$79</f>
        <v>3.8639057375321931E-2</v>
      </c>
      <c r="H7" s="207">
        <f>'3.3.4'!H7/'3.3.4.a'!$H$79</f>
        <v>4.0389646100217932E-2</v>
      </c>
      <c r="I7" s="207">
        <f>'3.3.4'!I7/'3.3.4.a'!$I$79</f>
        <v>4.1808715951534618E-2</v>
      </c>
      <c r="J7" s="207">
        <f>'3.3.4'!J7/'3.3.4.a'!$J$79</f>
        <v>4.1838254706099573E-2</v>
      </c>
      <c r="K7" s="207">
        <f>'3.3.4'!K7/'3.3.4.a'!$K$79</f>
        <v>4.1683812426108004E-2</v>
      </c>
      <c r="L7" s="207">
        <f>'3.3.4'!L7/'3.3.4.a'!L$79</f>
        <v>4.246398717106023E-2</v>
      </c>
      <c r="M7" s="207">
        <f>'3.3.4'!M7/'3.3.4.a'!M$79</f>
        <v>4.4928898261637415E-2</v>
      </c>
      <c r="N7" s="207">
        <f>'3.3.4'!N7/'3.3.4.a'!N$79</f>
        <v>3.9669536118135978E-2</v>
      </c>
    </row>
    <row r="8" spans="1:14" ht="20" customHeight="1" x14ac:dyDescent="0.2">
      <c r="A8" s="35">
        <v>211</v>
      </c>
      <c r="B8" s="36" t="s">
        <v>306</v>
      </c>
      <c r="C8" s="143">
        <f>'3.3.4'!C8/'3.3.4.a'!$C$79</f>
        <v>2.9313197275995167E-2</v>
      </c>
      <c r="D8" s="143">
        <f>'3.3.4'!D8/'3.3.4.a'!$D$79</f>
        <v>2.9543814081993754E-2</v>
      </c>
      <c r="E8" s="143">
        <f>'3.3.4'!E8/'3.3.4.a'!$E$79</f>
        <v>3.1145784548395353E-2</v>
      </c>
      <c r="F8" s="143">
        <f>'3.3.4'!F8/'3.3.4.a'!$F$79</f>
        <v>3.1575775058118927E-2</v>
      </c>
      <c r="G8" s="143">
        <f>'3.3.4'!G8/'3.3.4.a'!$G$79</f>
        <v>3.2437932209264206E-2</v>
      </c>
      <c r="H8" s="143">
        <f>'3.3.4'!H8/'3.3.4.a'!$H$79</f>
        <v>3.3873286809650176E-2</v>
      </c>
      <c r="I8" s="143">
        <f>'3.3.4'!I8/'3.3.4.a'!$I$79</f>
        <v>3.5266336619470859E-2</v>
      </c>
      <c r="J8" s="143">
        <f>'3.3.4'!J8/'3.3.4.a'!$J$79</f>
        <v>3.5089574437313573E-2</v>
      </c>
      <c r="K8" s="143">
        <f>'3.3.4'!K8/'3.3.4.a'!$K$79</f>
        <v>3.4888130686770304E-2</v>
      </c>
      <c r="L8" s="143">
        <f>'3.3.4'!L8/'3.3.4.a'!L$79</f>
        <v>3.5427480690243145E-2</v>
      </c>
      <c r="M8" s="143">
        <f>'3.3.4'!M8/'3.3.4.a'!M$79</f>
        <v>3.751965382638419E-2</v>
      </c>
      <c r="N8" s="143">
        <f>'3.3.4'!N8/'3.3.4.a'!N$79</f>
        <v>3.3130829541712703E-2</v>
      </c>
    </row>
    <row r="9" spans="1:14" s="48" customFormat="1" ht="20" customHeight="1" x14ac:dyDescent="0.2">
      <c r="A9" s="45" t="s">
        <v>489</v>
      </c>
      <c r="B9" s="56" t="s">
        <v>490</v>
      </c>
      <c r="C9" s="145">
        <f>'3.3.4'!C9/'3.3.4.a'!$C$79</f>
        <v>2.9313197275995167E-2</v>
      </c>
      <c r="D9" s="145">
        <f>'3.3.4'!D9/'3.3.4.a'!$D$79</f>
        <v>2.9543814081993754E-2</v>
      </c>
      <c r="E9" s="145">
        <f>'3.3.4'!E9/'3.3.4.a'!$E$79</f>
        <v>3.1145784548395353E-2</v>
      </c>
      <c r="F9" s="145">
        <f>'3.3.4'!F9/'3.3.4.a'!$F$79</f>
        <v>3.1575775058118927E-2</v>
      </c>
      <c r="G9" s="145">
        <f>'3.3.4'!G9/'3.3.4.a'!$G$79</f>
        <v>3.2437932209264206E-2</v>
      </c>
      <c r="H9" s="145">
        <f>'3.3.4'!H9/'3.3.4.a'!$H$79</f>
        <v>3.3873286809650176E-2</v>
      </c>
      <c r="I9" s="145">
        <f>'3.3.4'!I9/'3.3.4.a'!$I$79</f>
        <v>3.5266336619470859E-2</v>
      </c>
      <c r="J9" s="145">
        <f>'3.3.4'!J9/'3.3.4.a'!$J$79</f>
        <v>3.5089574437313573E-2</v>
      </c>
      <c r="K9" s="145">
        <f>'3.3.4'!K9/'3.3.4.a'!$K$79</f>
        <v>3.4888130686770304E-2</v>
      </c>
      <c r="L9" s="145">
        <f>'3.3.4'!L9/'3.3.4.a'!L$79</f>
        <v>3.5427480690243145E-2</v>
      </c>
      <c r="M9" s="145">
        <f>'3.3.4'!M9/'3.3.4.a'!M$79</f>
        <v>3.751965382638419E-2</v>
      </c>
      <c r="N9" s="215" t="s">
        <v>826</v>
      </c>
    </row>
    <row r="10" spans="1:14" s="48" customFormat="1" ht="20" customHeight="1" x14ac:dyDescent="0.2">
      <c r="A10" s="45" t="s">
        <v>491</v>
      </c>
      <c r="B10" s="56" t="s">
        <v>492</v>
      </c>
      <c r="C10" s="145">
        <f>'3.3.4'!C10/'3.3.4.a'!$C$79</f>
        <v>0</v>
      </c>
      <c r="D10" s="145">
        <f>'3.3.4'!D10/'3.3.4.a'!$D$79</f>
        <v>0</v>
      </c>
      <c r="E10" s="145">
        <f>'3.3.4'!E10/'3.3.4.a'!$E$79</f>
        <v>0</v>
      </c>
      <c r="F10" s="145">
        <f>'3.3.4'!F10/'3.3.4.a'!$F$79</f>
        <v>0</v>
      </c>
      <c r="G10" s="145">
        <f>'3.3.4'!G10/'3.3.4.a'!$G$79</f>
        <v>0</v>
      </c>
      <c r="H10" s="145">
        <f>'3.3.4'!H10/'3.3.4.a'!$H$79</f>
        <v>0</v>
      </c>
      <c r="I10" s="145">
        <f>'3.3.4'!I10/'3.3.4.a'!$I$79</f>
        <v>0</v>
      </c>
      <c r="J10" s="145">
        <f>'3.3.4'!J10/'3.3.4.a'!$J$79</f>
        <v>0</v>
      </c>
      <c r="K10" s="145">
        <f>'3.3.4'!K10/'3.3.4.a'!$K$79</f>
        <v>0</v>
      </c>
      <c r="L10" s="145">
        <f>'3.3.4'!L10/'3.3.4.a'!L$79</f>
        <v>0</v>
      </c>
      <c r="M10" s="145">
        <f>'3.3.4'!M10/'3.3.4.a'!M$79</f>
        <v>0</v>
      </c>
      <c r="N10" s="215" t="s">
        <v>826</v>
      </c>
    </row>
    <row r="11" spans="1:14" s="48" customFormat="1" ht="20" customHeight="1" x14ac:dyDescent="0.2">
      <c r="A11" s="45" t="s">
        <v>493</v>
      </c>
      <c r="B11" s="56" t="s">
        <v>494</v>
      </c>
      <c r="C11" s="145">
        <f>'3.3.4'!C11/'3.3.4.a'!$C$79</f>
        <v>0</v>
      </c>
      <c r="D11" s="145">
        <f>'3.3.4'!D11/'3.3.4.a'!$D$79</f>
        <v>0</v>
      </c>
      <c r="E11" s="145">
        <f>'3.3.4'!E11/'3.3.4.a'!$E$79</f>
        <v>0</v>
      </c>
      <c r="F11" s="145">
        <f>'3.3.4'!F11/'3.3.4.a'!$F$79</f>
        <v>0</v>
      </c>
      <c r="G11" s="145">
        <f>'3.3.4'!G11/'3.3.4.a'!$G$79</f>
        <v>0</v>
      </c>
      <c r="H11" s="145">
        <f>'3.3.4'!H11/'3.3.4.a'!$H$79</f>
        <v>0</v>
      </c>
      <c r="I11" s="145">
        <f>'3.3.4'!I11/'3.3.4.a'!$I$79</f>
        <v>0</v>
      </c>
      <c r="J11" s="145">
        <f>'3.3.4'!J11/'3.3.4.a'!$J$79</f>
        <v>0</v>
      </c>
      <c r="K11" s="145">
        <f>'3.3.4'!K11/'3.3.4.a'!$K$79</f>
        <v>0</v>
      </c>
      <c r="L11" s="145">
        <f>'3.3.4'!L11/'3.3.4.a'!L$79</f>
        <v>0</v>
      </c>
      <c r="M11" s="145">
        <f>'3.3.4'!M11/'3.3.4.a'!M$79</f>
        <v>0</v>
      </c>
      <c r="N11" s="215" t="s">
        <v>826</v>
      </c>
    </row>
    <row r="12" spans="1:14" ht="20" customHeight="1" x14ac:dyDescent="0.2">
      <c r="A12" s="35">
        <v>212</v>
      </c>
      <c r="B12" s="36" t="s">
        <v>246</v>
      </c>
      <c r="C12" s="143">
        <f>'3.3.4'!C12/'3.3.4.a'!$C$79</f>
        <v>5.3025462520004518E-3</v>
      </c>
      <c r="D12" s="143">
        <f>'3.3.4'!D12/'3.3.4.a'!$D$79</f>
        <v>5.7673524478260192E-3</v>
      </c>
      <c r="E12" s="143">
        <f>'3.3.4'!E12/'3.3.4.a'!$E$79</f>
        <v>5.6918269421888735E-3</v>
      </c>
      <c r="F12" s="143">
        <f>'3.3.4'!F12/'3.3.4.a'!$F$79</f>
        <v>6.1862765498036714E-3</v>
      </c>
      <c r="G12" s="143">
        <f>'3.3.4'!G12/'3.3.4.a'!$G$79</f>
        <v>6.2011251660577266E-3</v>
      </c>
      <c r="H12" s="143">
        <f>'3.3.4'!H12/'3.3.4.a'!$H$79</f>
        <v>6.5163592905677602E-3</v>
      </c>
      <c r="I12" s="143">
        <f>'3.3.4'!I12/'3.3.4.a'!$I$79</f>
        <v>6.5423793320637559E-3</v>
      </c>
      <c r="J12" s="143">
        <f>'3.3.4'!J12/'3.3.4.a'!$J$79</f>
        <v>6.7486802687860021E-3</v>
      </c>
      <c r="K12" s="143">
        <f>'3.3.4'!K12/'3.3.4.a'!$K$79</f>
        <v>6.7956817393377E-3</v>
      </c>
      <c r="L12" s="143">
        <f>'3.3.4'!L12/'3.3.4.a'!L$79</f>
        <v>7.0365064808170811E-3</v>
      </c>
      <c r="M12" s="143">
        <f>'3.3.4'!M12/'3.3.4.a'!M$79</f>
        <v>7.4092444352532229E-3</v>
      </c>
      <c r="N12" s="143">
        <f>'3.3.4'!N12/'3.3.4.a'!N$79</f>
        <v>6.5387065764232694E-3</v>
      </c>
    </row>
    <row r="13" spans="1:14" s="105" customFormat="1" ht="20" customHeight="1" x14ac:dyDescent="0.2">
      <c r="A13" s="105">
        <v>2121</v>
      </c>
      <c r="B13" s="105" t="s">
        <v>307</v>
      </c>
      <c r="C13" s="208">
        <f>'3.3.4'!C13/'3.3.4.a'!$C$79</f>
        <v>5.3025462520004518E-3</v>
      </c>
      <c r="D13" s="208">
        <f>'3.3.4'!D13/'3.3.4.a'!$D$79</f>
        <v>5.7673524478260192E-3</v>
      </c>
      <c r="E13" s="208">
        <f>'3.3.4'!E13/'3.3.4.a'!$E$79</f>
        <v>5.6918269421888735E-3</v>
      </c>
      <c r="F13" s="208">
        <f>'3.3.4'!F13/'3.3.4.a'!$F$79</f>
        <v>6.1862765498036714E-3</v>
      </c>
      <c r="G13" s="208">
        <f>'3.3.4'!G13/'3.3.4.a'!$G$79</f>
        <v>6.2011251660577266E-3</v>
      </c>
      <c r="H13" s="208">
        <f>'3.3.4'!H13/'3.3.4.a'!$H$79</f>
        <v>6.5163592905677602E-3</v>
      </c>
      <c r="I13" s="208">
        <f>'3.3.4'!I13/'3.3.4.a'!$I$79</f>
        <v>6.5423793320637559E-3</v>
      </c>
      <c r="J13" s="208">
        <f>'3.3.4'!J13/'3.3.4.a'!$J$79</f>
        <v>6.7486802687860021E-3</v>
      </c>
      <c r="K13" s="208">
        <f>'3.3.4'!K13/'3.3.4.a'!$K$79</f>
        <v>6.7956817393377E-3</v>
      </c>
      <c r="L13" s="208">
        <f>'3.3.4'!L13/'3.3.4.a'!L$79</f>
        <v>7.0365064808170811E-3</v>
      </c>
      <c r="M13" s="208">
        <f>'3.3.4'!M13/'3.3.4.a'!M$79</f>
        <v>7.4092444352532229E-3</v>
      </c>
      <c r="N13" s="249" t="s">
        <v>826</v>
      </c>
    </row>
    <row r="14" spans="1:14" s="106" customFormat="1" ht="20" customHeight="1" x14ac:dyDescent="0.2">
      <c r="A14" s="60" t="s">
        <v>495</v>
      </c>
      <c r="B14" s="106" t="s">
        <v>496</v>
      </c>
      <c r="C14" s="145">
        <f>'3.3.4'!C14/'3.3.4.a'!$C$79</f>
        <v>2.464651391013906E-6</v>
      </c>
      <c r="D14" s="145">
        <f>'3.3.4'!D14/'3.3.4.a'!$D$79</f>
        <v>4.7275982772217022E-6</v>
      </c>
      <c r="E14" s="145">
        <f>'3.3.4'!E14/'3.3.4.a'!$E$79</f>
        <v>1.6808422878191957E-6</v>
      </c>
      <c r="F14" s="145">
        <f>'3.3.4'!F14/'3.3.4.a'!$F$79</f>
        <v>4.9475262841132245E-5</v>
      </c>
      <c r="G14" s="145">
        <f>'3.3.4'!G14/'3.3.4.a'!$G$79</f>
        <v>9.2153796727822043E-6</v>
      </c>
      <c r="H14" s="145">
        <f>'3.3.4'!H14/'3.3.4.a'!$H$79</f>
        <v>3.9841067430023018E-5</v>
      </c>
      <c r="I14" s="145">
        <f>'3.3.4'!I14/'3.3.4.a'!$I$79</f>
        <v>2.4968497107650165E-6</v>
      </c>
      <c r="J14" s="145">
        <f>'3.3.4'!J14/'3.3.4.a'!$J$79</f>
        <v>6.4091404679156906E-6</v>
      </c>
      <c r="K14" s="145">
        <f>'3.3.4'!K14/'3.3.4.a'!$K$79</f>
        <v>2.4644556229403358E-6</v>
      </c>
      <c r="L14" s="145">
        <f>'3.3.4'!L14/'3.3.4.a'!L$79</f>
        <v>1.7357668234104098E-5</v>
      </c>
      <c r="M14" s="145">
        <f>'3.3.4'!M14/'3.3.4.a'!M$79</f>
        <v>1.4563924916984186E-4</v>
      </c>
      <c r="N14" s="215" t="s">
        <v>826</v>
      </c>
    </row>
    <row r="15" spans="1:14" s="106" customFormat="1" ht="20" customHeight="1" x14ac:dyDescent="0.2">
      <c r="A15" s="60" t="s">
        <v>497</v>
      </c>
      <c r="B15" s="106" t="s">
        <v>498</v>
      </c>
      <c r="C15" s="145">
        <f>'3.3.4'!C15/'3.3.4.a'!$C$79</f>
        <v>1.5099040527504135E-3</v>
      </c>
      <c r="D15" s="145">
        <f>'3.3.4'!D15/'3.3.4.a'!$D$79</f>
        <v>1.5273114474377365E-3</v>
      </c>
      <c r="E15" s="145">
        <f>'3.3.4'!E15/'3.3.4.a'!$E$79</f>
        <v>1.4223570030096361E-3</v>
      </c>
      <c r="F15" s="145">
        <f>'3.3.4'!F15/'3.3.4.a'!$F$79</f>
        <v>1.6930587079357522E-3</v>
      </c>
      <c r="G15" s="145">
        <f>'3.3.4'!G15/'3.3.4.a'!$G$79</f>
        <v>1.7245770881292892E-3</v>
      </c>
      <c r="H15" s="145">
        <f>'3.3.4'!H15/'3.3.4.a'!$H$79</f>
        <v>1.7566875494741648E-3</v>
      </c>
      <c r="I15" s="145">
        <f>'3.3.4'!I15/'3.3.4.a'!$I$79</f>
        <v>1.740673022395796E-3</v>
      </c>
      <c r="J15" s="145">
        <f>'3.3.4'!J15/'3.3.4.a'!$J$79</f>
        <v>1.7549118322885517E-3</v>
      </c>
      <c r="K15" s="145">
        <f>'3.3.4'!K15/'3.3.4.a'!$K$79</f>
        <v>1.8769477918684986E-3</v>
      </c>
      <c r="L15" s="145">
        <f>'3.3.4'!L15/'3.3.4.a'!L$79</f>
        <v>2.0245663093496997E-3</v>
      </c>
      <c r="M15" s="145">
        <f>'3.3.4'!M15/'3.3.4.a'!M$79</f>
        <v>2.1158440529313789E-3</v>
      </c>
      <c r="N15" s="215" t="s">
        <v>826</v>
      </c>
    </row>
    <row r="16" spans="1:14" s="106" customFormat="1" ht="20" customHeight="1" x14ac:dyDescent="0.2">
      <c r="A16" s="60" t="s">
        <v>499</v>
      </c>
      <c r="B16" s="106" t="s">
        <v>462</v>
      </c>
      <c r="C16" s="145">
        <f>'3.3.4'!C16/'3.3.4.a'!$C$79</f>
        <v>1.8306838827879741E-3</v>
      </c>
      <c r="D16" s="145">
        <f>'3.3.4'!D16/'3.3.4.a'!$D$79</f>
        <v>2.2332374495128006E-3</v>
      </c>
      <c r="E16" s="145">
        <f>'3.3.4'!E16/'3.3.4.a'!$E$79</f>
        <v>2.280867181417599E-3</v>
      </c>
      <c r="F16" s="145">
        <f>'3.3.4'!F16/'3.3.4.a'!$F$79</f>
        <v>2.5447258863545014E-3</v>
      </c>
      <c r="G16" s="145">
        <f>'3.3.4'!G16/'3.3.4.a'!$G$79</f>
        <v>2.5567151725385032E-3</v>
      </c>
      <c r="H16" s="145">
        <f>'3.3.4'!H16/'3.3.4.a'!$H$79</f>
        <v>2.8144495694303853E-3</v>
      </c>
      <c r="I16" s="145">
        <f>'3.3.4'!I16/'3.3.4.a'!$I$79</f>
        <v>2.9594230721155601E-3</v>
      </c>
      <c r="J16" s="145">
        <f>'3.3.4'!J16/'3.3.4.a'!$J$79</f>
        <v>3.0516325216107185E-3</v>
      </c>
      <c r="K16" s="145">
        <f>'3.3.4'!K16/'3.3.4.a'!$K$79</f>
        <v>3.0981201725468832E-3</v>
      </c>
      <c r="L16" s="145">
        <f>'3.3.4'!L16/'3.3.4.a'!L$79</f>
        <v>3.2871638223628732E-3</v>
      </c>
      <c r="M16" s="145">
        <f>'3.3.4'!M16/'3.3.4.a'!M$79</f>
        <v>3.3301770764211733E-3</v>
      </c>
      <c r="N16" s="215" t="s">
        <v>826</v>
      </c>
    </row>
    <row r="17" spans="1:14" s="106" customFormat="1" ht="20" customHeight="1" x14ac:dyDescent="0.2">
      <c r="A17" s="60" t="s">
        <v>500</v>
      </c>
      <c r="B17" s="106" t="s">
        <v>501</v>
      </c>
      <c r="C17" s="145">
        <f>'3.3.4'!C17/'3.3.4.a'!$C$79</f>
        <v>1.95949366507105E-3</v>
      </c>
      <c r="D17" s="145">
        <f>'3.3.4'!D17/'3.3.4.a'!$D$79</f>
        <v>2.0020759525982601E-3</v>
      </c>
      <c r="E17" s="145">
        <f>'3.3.4'!E17/'3.3.4.a'!$E$79</f>
        <v>1.9869219154738187E-3</v>
      </c>
      <c r="F17" s="145">
        <f>'3.3.4'!F17/'3.3.4.a'!$F$79</f>
        <v>1.8990166926722855E-3</v>
      </c>
      <c r="G17" s="145">
        <f>'3.3.4'!G17/'3.3.4.a'!$G$79</f>
        <v>1.9106175257171528E-3</v>
      </c>
      <c r="H17" s="145">
        <f>'3.3.4'!H17/'3.3.4.a'!$H$79</f>
        <v>1.9053811042331879E-3</v>
      </c>
      <c r="I17" s="145">
        <f>'3.3.4'!I17/'3.3.4.a'!$I$79</f>
        <v>1.8397863878416346E-3</v>
      </c>
      <c r="J17" s="145">
        <f>'3.3.4'!J17/'3.3.4.a'!$J$79</f>
        <v>1.935726774418816E-3</v>
      </c>
      <c r="K17" s="145">
        <f>'3.3.4'!K17/'3.3.4.a'!$K$79</f>
        <v>1.8181493192993775E-3</v>
      </c>
      <c r="L17" s="145">
        <f>'3.3.4'!L17/'3.3.4.a'!L$79</f>
        <v>1.7074186808704039E-3</v>
      </c>
      <c r="M17" s="145">
        <f>'3.3.4'!M17/'3.3.4.a'!M$79</f>
        <v>1.8175840567308296E-3</v>
      </c>
      <c r="N17" s="215" t="s">
        <v>826</v>
      </c>
    </row>
    <row r="18" spans="1:14" s="105" customFormat="1" ht="20" customHeight="1" x14ac:dyDescent="0.2">
      <c r="A18" s="105">
        <v>2122</v>
      </c>
      <c r="B18" s="105" t="s">
        <v>830</v>
      </c>
      <c r="C18" s="249" t="s">
        <v>826</v>
      </c>
      <c r="D18" s="249" t="s">
        <v>826</v>
      </c>
      <c r="E18" s="249" t="s">
        <v>826</v>
      </c>
      <c r="F18" s="249" t="s">
        <v>826</v>
      </c>
      <c r="G18" s="249" t="s">
        <v>826</v>
      </c>
      <c r="H18" s="249" t="s">
        <v>826</v>
      </c>
      <c r="I18" s="249" t="s">
        <v>826</v>
      </c>
      <c r="J18" s="249" t="s">
        <v>826</v>
      </c>
      <c r="K18" s="249" t="s">
        <v>826</v>
      </c>
      <c r="L18" s="249" t="s">
        <v>826</v>
      </c>
      <c r="M18" s="249" t="s">
        <v>826</v>
      </c>
      <c r="N18" s="249" t="s">
        <v>826</v>
      </c>
    </row>
    <row r="19" spans="1:14" ht="20" customHeight="1" x14ac:dyDescent="0.2">
      <c r="A19" s="32">
        <v>22</v>
      </c>
      <c r="B19" s="33" t="s">
        <v>245</v>
      </c>
      <c r="C19" s="207">
        <f>'3.3.4'!C19/'3.3.4.a'!$C$79</f>
        <v>2.6362747236202817E-2</v>
      </c>
      <c r="D19" s="207">
        <f>'3.3.4'!D19/'3.3.4.a'!$D$79</f>
        <v>2.6446304622949734E-2</v>
      </c>
      <c r="E19" s="207">
        <f>'3.3.4'!E19/'3.3.4.a'!$E$79</f>
        <v>2.6604757388840151E-2</v>
      </c>
      <c r="F19" s="207">
        <f>'3.3.4'!F19/'3.3.4.a'!$F$79</f>
        <v>2.462677797963864E-2</v>
      </c>
      <c r="G19" s="207">
        <f>'3.3.4'!G19/'3.3.4.a'!$G$79</f>
        <v>2.6396407513766592E-2</v>
      </c>
      <c r="H19" s="207">
        <f>'3.3.4'!H19/'3.3.4.a'!$H$79</f>
        <v>2.5548956662410287E-2</v>
      </c>
      <c r="I19" s="207">
        <f>'3.3.4'!I19/'3.3.4.a'!$I$79</f>
        <v>2.6428845325646381E-2</v>
      </c>
      <c r="J19" s="207">
        <f>'3.3.4'!J19/'3.3.4.a'!$J$79</f>
        <v>2.4605308271992553E-2</v>
      </c>
      <c r="K19" s="207">
        <f>'3.3.4'!K19/'3.3.4.a'!$K$79</f>
        <v>2.613259299513673E-2</v>
      </c>
      <c r="L19" s="207">
        <f>'3.3.4'!L19/'3.3.4.a'!L$79</f>
        <v>2.7471366910393251E-2</v>
      </c>
      <c r="M19" s="207">
        <f>'3.3.4'!M19/'3.3.4.a'!M$79</f>
        <v>2.8219623442170758E-2</v>
      </c>
      <c r="N19" s="207">
        <f>'3.3.4'!N19/'3.3.4.a'!N$79</f>
        <v>2.7479824679215021E-2</v>
      </c>
    </row>
    <row r="20" spans="1:14" ht="20" customHeight="1" x14ac:dyDescent="0.2">
      <c r="A20" s="32">
        <v>23</v>
      </c>
      <c r="B20" s="33" t="s">
        <v>831</v>
      </c>
      <c r="C20" s="207">
        <f>'3.3.4'!C20/'3.3.4.a'!$C$79</f>
        <v>3.7386958364547035E-3</v>
      </c>
      <c r="D20" s="207">
        <f>'3.3.4'!D20/'3.3.4.a'!$D$79</f>
        <v>3.8962716736169788E-3</v>
      </c>
      <c r="E20" s="207">
        <f>'3.3.4'!E20/'3.3.4.a'!$E$79</f>
        <v>4.1898246226187803E-3</v>
      </c>
      <c r="F20" s="207">
        <f>'3.3.4'!F20/'3.3.4.a'!$F$79</f>
        <v>4.1835322441457273E-3</v>
      </c>
      <c r="G20" s="207">
        <f>'3.3.4'!G20/'3.3.4.a'!$G$79</f>
        <v>4.2890140199428632E-3</v>
      </c>
      <c r="H20" s="207">
        <f>'3.3.4'!H20/'3.3.4.a'!$H$79</f>
        <v>4.5922245069746469E-3</v>
      </c>
      <c r="I20" s="207">
        <f>'3.3.4'!I20/'3.3.4.a'!$I$79</f>
        <v>4.919250487799268E-3</v>
      </c>
      <c r="J20" s="207">
        <f>'3.3.4'!J20/'3.3.4.a'!$J$79</f>
        <v>4.9409633217130039E-3</v>
      </c>
      <c r="K20" s="207">
        <f>'3.3.4'!K20/'3.3.4.a'!$K$79</f>
        <v>4.897627522857554E-3</v>
      </c>
      <c r="L20" s="207">
        <f>'3.3.4'!L20/'3.3.4.a'!L$79</f>
        <v>5.0928857534126813E-3</v>
      </c>
      <c r="M20" s="207">
        <f>'3.3.4'!M20/'3.3.4.a'!M$79</f>
        <v>5.6005833187704511E-3</v>
      </c>
      <c r="N20" s="207">
        <f>'3.3.4'!N20/'3.3.4.a'!N$79</f>
        <v>5.605500215406645E-3</v>
      </c>
    </row>
    <row r="21" spans="1:14" ht="20" customHeight="1" x14ac:dyDescent="0.2">
      <c r="A21" s="32">
        <v>24</v>
      </c>
      <c r="B21" s="33" t="s">
        <v>832</v>
      </c>
      <c r="C21" s="207">
        <f>'3.3.4'!C21/'3.3.4.a'!$C$79</f>
        <v>2.826397572436145E-3</v>
      </c>
      <c r="D21" s="207">
        <f>'3.3.4'!D21/'3.3.4.a'!$D$79</f>
        <v>2.1189389352638832E-3</v>
      </c>
      <c r="E21" s="207">
        <f>'3.3.4'!E21/'3.3.4.a'!$E$79</f>
        <v>2.2451086041444402E-3</v>
      </c>
      <c r="F21" s="207">
        <f>'3.3.4'!F21/'3.3.4.a'!$F$79</f>
        <v>2.0249075949927888E-3</v>
      </c>
      <c r="G21" s="207">
        <f>'3.3.4'!G21/'3.3.4.a'!$G$79</f>
        <v>1.862869962317095E-3</v>
      </c>
      <c r="H21" s="207">
        <f>'3.3.4'!H21/'3.3.4.a'!$H$79</f>
        <v>2.8520755242562191E-3</v>
      </c>
      <c r="I21" s="207">
        <f>'3.3.4'!I21/'3.3.4.a'!$I$79</f>
        <v>1.5059967648767018E-3</v>
      </c>
      <c r="J21" s="207">
        <f>'3.3.4'!J21/'3.3.4.a'!$J$79</f>
        <v>7.857592855325269E-4</v>
      </c>
      <c r="K21" s="207">
        <f>'3.3.4'!K21/'3.3.4.a'!$K$79</f>
        <v>7.640802684102427E-4</v>
      </c>
      <c r="L21" s="207">
        <f>'3.3.4'!L21/'3.3.4.a'!L$79</f>
        <v>6.5756830949581209E-4</v>
      </c>
      <c r="M21" s="207">
        <f>'3.3.4'!M21/'3.3.4.a'!M$79</f>
        <v>6.7038523019116909E-4</v>
      </c>
      <c r="N21" s="207">
        <f>'3.3.4'!N21/'3.3.4.a'!N$79</f>
        <v>5.9034316781857448E-4</v>
      </c>
    </row>
    <row r="22" spans="1:14" ht="20" customHeight="1" x14ac:dyDescent="0.2">
      <c r="A22" s="35">
        <v>241</v>
      </c>
      <c r="B22" s="36" t="s">
        <v>308</v>
      </c>
      <c r="C22" s="143">
        <f>'3.3.4'!C22/'3.3.4.a'!$C$79</f>
        <v>1.4938841298460799E-5</v>
      </c>
      <c r="D22" s="143">
        <f>'3.3.4'!D22/'3.3.4.a'!$D$79</f>
        <v>1.2241375398918584E-5</v>
      </c>
      <c r="E22" s="143">
        <f>'3.3.4'!E22/'3.3.4.a'!$E$79</f>
        <v>1.3696051728508389E-5</v>
      </c>
      <c r="F22" s="143">
        <f>'3.3.4'!F22/'3.3.4.a'!$F$79</f>
        <v>2.4444560585331385E-5</v>
      </c>
      <c r="G22" s="143">
        <f>'3.3.4'!G22/'3.3.4.a'!$G$79</f>
        <v>2.6950249435440145E-5</v>
      </c>
      <c r="H22" s="143">
        <f>'3.3.4'!H22/'3.3.4.a'!$H$79</f>
        <v>4.1526452961369857E-5</v>
      </c>
      <c r="I22" s="143">
        <f>'3.3.4'!I22/'3.3.4.a'!$I$79</f>
        <v>4.7780160782130109E-5</v>
      </c>
      <c r="J22" s="143">
        <f>'3.3.4'!J22/'3.3.4.a'!$J$79</f>
        <v>4.457619050316671E-5</v>
      </c>
      <c r="K22" s="143">
        <f>'3.3.4'!K22/'3.3.4.a'!$K$79</f>
        <v>6.6359746302443705E-5</v>
      </c>
      <c r="L22" s="143">
        <f>'3.3.4'!L22/'3.3.4.a'!L$79</f>
        <v>5.2788338194112516E-5</v>
      </c>
      <c r="M22" s="143">
        <f>'3.3.4'!M22/'3.3.4.a'!M$79</f>
        <v>9.0597001465165283E-5</v>
      </c>
      <c r="N22" s="143">
        <f>'3.3.4'!N22/'3.3.4.a'!N$79</f>
        <v>6.0519227231742064E-5</v>
      </c>
    </row>
    <row r="23" spans="1:14" ht="20" customHeight="1" x14ac:dyDescent="0.2">
      <c r="A23" s="35">
        <v>242</v>
      </c>
      <c r="B23" s="36" t="s">
        <v>309</v>
      </c>
      <c r="C23" s="143">
        <f>'3.3.4'!C23/'3.3.4.a'!$C$79</f>
        <v>1.1655824556369638E-4</v>
      </c>
      <c r="D23" s="143">
        <f>'3.3.4'!D23/'3.3.4.a'!$D$79</f>
        <v>1.3574033988769682E-4</v>
      </c>
      <c r="E23" s="143">
        <f>'3.3.4'!E23/'3.3.4.a'!$E$79</f>
        <v>1.394321775196962E-4</v>
      </c>
      <c r="F23" s="143">
        <f>'3.3.4'!F23/'3.3.4.a'!$F$79</f>
        <v>1.5395942803428226E-4</v>
      </c>
      <c r="G23" s="143">
        <f>'3.3.4'!G23/'3.3.4.a'!$G$79</f>
        <v>1.8073019597379547E-4</v>
      </c>
      <c r="H23" s="143">
        <f>'3.3.4'!H23/'3.3.4.a'!$H$79</f>
        <v>2.4189548406037528E-4</v>
      </c>
      <c r="I23" s="143">
        <f>'3.3.4'!I23/'3.3.4.a'!$I$79</f>
        <v>3.0216498791907088E-4</v>
      </c>
      <c r="J23" s="143">
        <f>'3.3.4'!J23/'3.3.4.a'!$J$79</f>
        <v>2.9898126653522816E-4</v>
      </c>
      <c r="K23" s="143">
        <f>'3.3.4'!K23/'3.3.4.a'!$K$79</f>
        <v>2.7675782128307603E-4</v>
      </c>
      <c r="L23" s="143">
        <f>'3.3.4'!L23/'3.3.4.a'!L$79</f>
        <v>3.1623929143697211E-4</v>
      </c>
      <c r="M23" s="143">
        <f>'3.3.4'!M23/'3.3.4.a'!M$79</f>
        <v>3.2868919501054288E-4</v>
      </c>
      <c r="N23" s="143">
        <f>'3.3.4'!N23/'3.3.4.a'!N$79</f>
        <v>3.8800577237761713E-4</v>
      </c>
    </row>
    <row r="24" spans="1:14" ht="20" customHeight="1" x14ac:dyDescent="0.2">
      <c r="A24" s="35">
        <v>243</v>
      </c>
      <c r="B24" s="36" t="s">
        <v>310</v>
      </c>
      <c r="C24" s="143">
        <f>'3.3.4'!C24/'3.3.4.a'!$C$79</f>
        <v>2.6949004855739878E-3</v>
      </c>
      <c r="D24" s="143">
        <f>'3.3.4'!D24/'3.3.4.a'!$D$79</f>
        <v>1.9709572199772679E-3</v>
      </c>
      <c r="E24" s="143">
        <f>'3.3.4'!E24/'3.3.4.a'!$E$79</f>
        <v>2.0919803748962358E-3</v>
      </c>
      <c r="F24" s="143">
        <f>'3.3.4'!F24/'3.3.4.a'!$F$79</f>
        <v>1.8465036063731752E-3</v>
      </c>
      <c r="G24" s="143">
        <f>'3.3.4'!G24/'3.3.4.a'!$G$79</f>
        <v>1.6551895169078592E-3</v>
      </c>
      <c r="H24" s="143">
        <f>'3.3.4'!H24/'3.3.4.a'!$H$79</f>
        <v>2.5686535872344739E-3</v>
      </c>
      <c r="I24" s="143">
        <f>'3.3.4'!I24/'3.3.4.a'!$I$79</f>
        <v>1.156051616175501E-3</v>
      </c>
      <c r="J24" s="143">
        <f>'3.3.4'!J24/'3.3.4.a'!$J$79</f>
        <v>4.4220182849413205E-4</v>
      </c>
      <c r="K24" s="143">
        <f>'3.3.4'!K24/'3.3.4.a'!$K$79</f>
        <v>4.2096270082472289E-4</v>
      </c>
      <c r="L24" s="143">
        <f>'3.3.4'!L24/'3.3.4.a'!L$79</f>
        <v>2.8854067986472745E-4</v>
      </c>
      <c r="M24" s="143">
        <f>'3.3.4'!M24/'3.3.4.a'!M$79</f>
        <v>2.5109903371546089E-4</v>
      </c>
      <c r="N24" s="143">
        <f>'3.3.4'!N24/'3.3.4.a'!N$79</f>
        <v>1.4181816820921535E-4</v>
      </c>
    </row>
    <row r="25" spans="1:14" ht="20" customHeight="1" x14ac:dyDescent="0.2">
      <c r="A25" s="32">
        <v>25</v>
      </c>
      <c r="B25" s="33" t="s">
        <v>248</v>
      </c>
      <c r="C25" s="207">
        <f>'3.3.4'!C25/'3.3.4.a'!$C$79</f>
        <v>3.6832718506415724E-5</v>
      </c>
      <c r="D25" s="207">
        <f>'3.3.4'!D25/'3.3.4.a'!$D$79</f>
        <v>3.8723790670010064E-5</v>
      </c>
      <c r="E25" s="207">
        <f>'3.3.4'!E25/'3.3.4.a'!$E$79</f>
        <v>3.2838148595153244E-5</v>
      </c>
      <c r="F25" s="207">
        <f>'3.3.4'!F25/'3.3.4.a'!$F$79</f>
        <v>4.677054092387322E-5</v>
      </c>
      <c r="G25" s="207">
        <f>'3.3.4'!G25/'3.3.4.a'!$G$79</f>
        <v>4.5692666806599739E-5</v>
      </c>
      <c r="H25" s="207">
        <f>'3.3.4'!H25/'3.3.4.a'!$H$79</f>
        <v>4.0160395327585854E-5</v>
      </c>
      <c r="I25" s="207">
        <f>'3.3.4'!I25/'3.3.4.a'!$I$79</f>
        <v>5.3465498638769581E-5</v>
      </c>
      <c r="J25" s="207">
        <f>'3.3.4'!J25/'3.3.4.a'!$J$79</f>
        <v>5.1566047106064804E-5</v>
      </c>
      <c r="K25" s="207">
        <f>'3.3.4'!K25/'3.3.4.a'!$K$79</f>
        <v>5.2363880670020775E-5</v>
      </c>
      <c r="L25" s="207">
        <f>'3.3.4'!L25/'3.3.4.a'!L$79</f>
        <v>5.3226059988650903E-5</v>
      </c>
      <c r="M25" s="207">
        <f>'3.3.4'!M25/'3.3.4.a'!M$79</f>
        <v>1.2437842444743067E-4</v>
      </c>
      <c r="N25" s="207">
        <f>'3.3.4'!N25/'3.3.4.a'!N$79</f>
        <v>1.2104870804621009E-4</v>
      </c>
    </row>
    <row r="26" spans="1:14" ht="20" customHeight="1" x14ac:dyDescent="0.2">
      <c r="A26" s="35">
        <v>251</v>
      </c>
      <c r="B26" s="36" t="s">
        <v>311</v>
      </c>
      <c r="C26" s="143">
        <f>'3.3.4'!C26/'3.3.4.a'!$C$79</f>
        <v>0</v>
      </c>
      <c r="D26" s="143">
        <f>'3.3.4'!D26/'3.3.4.a'!$D$79</f>
        <v>0</v>
      </c>
      <c r="E26" s="143">
        <f>'3.3.4'!E26/'3.3.4.a'!$E$79</f>
        <v>0</v>
      </c>
      <c r="F26" s="143">
        <f>'3.3.4'!F26/'3.3.4.a'!$F$79</f>
        <v>0</v>
      </c>
      <c r="G26" s="143">
        <f>'3.3.4'!G26/'3.3.4.a'!$G$79</f>
        <v>0</v>
      </c>
      <c r="H26" s="143">
        <f>'3.3.4'!H26/'3.3.4.a'!$H$79</f>
        <v>0</v>
      </c>
      <c r="I26" s="143">
        <f>'3.3.4'!I26/'3.3.4.a'!$I$79</f>
        <v>0</v>
      </c>
      <c r="J26" s="143">
        <f>'3.3.4'!J26/'3.3.4.a'!$J$79</f>
        <v>0</v>
      </c>
      <c r="K26" s="143">
        <f>'3.3.4'!K26/'3.3.4.a'!$K$79</f>
        <v>0</v>
      </c>
      <c r="L26" s="143">
        <f>'3.3.4'!L26/'3.3.4.a'!L$79</f>
        <v>0</v>
      </c>
      <c r="M26" s="143">
        <f>'3.3.4'!M26/'3.3.4.a'!M$79</f>
        <v>0</v>
      </c>
      <c r="N26" s="143">
        <f>'3.3.4'!N26/'3.3.4.a'!N$79</f>
        <v>0</v>
      </c>
    </row>
    <row r="27" spans="1:14" ht="20" customHeight="1" x14ac:dyDescent="0.2">
      <c r="A27" s="35">
        <v>252</v>
      </c>
      <c r="B27" s="36" t="s">
        <v>312</v>
      </c>
      <c r="C27" s="143">
        <f>'3.3.4'!C27/'3.3.4.a'!$C$79</f>
        <v>3.6832718506415724E-5</v>
      </c>
      <c r="D27" s="143">
        <f>'3.3.4'!D27/'3.3.4.a'!$D$79</f>
        <v>3.8723790670010064E-5</v>
      </c>
      <c r="E27" s="143">
        <f>'3.3.4'!E27/'3.3.4.a'!$E$79</f>
        <v>3.2838148595153244E-5</v>
      </c>
      <c r="F27" s="143">
        <f>'3.3.4'!F27/'3.3.4.a'!$F$79</f>
        <v>4.677054092387322E-5</v>
      </c>
      <c r="G27" s="143">
        <f>'3.3.4'!G27/'3.3.4.a'!$G$79</f>
        <v>4.5692666806599739E-5</v>
      </c>
      <c r="H27" s="143">
        <f>'3.3.4'!H27/'3.3.4.a'!$H$79</f>
        <v>4.0160395327585854E-5</v>
      </c>
      <c r="I27" s="143">
        <f>'3.3.4'!I27/'3.3.4.a'!$I$79</f>
        <v>5.3465498638769581E-5</v>
      </c>
      <c r="J27" s="143">
        <f>'3.3.4'!J27/'3.3.4.a'!$J$79</f>
        <v>5.1566047106064804E-5</v>
      </c>
      <c r="K27" s="143">
        <f>'3.3.4'!K27/'3.3.4.a'!$K$79</f>
        <v>5.2363880670020775E-5</v>
      </c>
      <c r="L27" s="143">
        <f>'3.3.4'!L27/'3.3.4.a'!L$79</f>
        <v>5.3226059988650903E-5</v>
      </c>
      <c r="M27" s="143">
        <f>'3.3.4'!M27/'3.3.4.a'!M$79</f>
        <v>1.2437842444743067E-4</v>
      </c>
      <c r="N27" s="143">
        <f>'3.3.4'!N27/'3.3.4.a'!N$79</f>
        <v>1.2104870804621009E-4</v>
      </c>
    </row>
    <row r="28" spans="1:14" ht="20" customHeight="1" x14ac:dyDescent="0.2">
      <c r="A28" s="35">
        <v>253</v>
      </c>
      <c r="B28" s="36" t="s">
        <v>313</v>
      </c>
      <c r="C28" s="143">
        <f>'3.3.4'!C28/'3.3.4.a'!$C$79</f>
        <v>0</v>
      </c>
      <c r="D28" s="143">
        <f>'3.3.4'!D28/'3.3.4.a'!$D$79</f>
        <v>0</v>
      </c>
      <c r="E28" s="143">
        <f>'3.3.4'!E28/'3.3.4.a'!$E$79</f>
        <v>0</v>
      </c>
      <c r="F28" s="143">
        <f>'3.3.4'!F28/'3.3.4.a'!$F$79</f>
        <v>0</v>
      </c>
      <c r="G28" s="143">
        <f>'3.3.4'!G28/'3.3.4.a'!$G$79</f>
        <v>0</v>
      </c>
      <c r="H28" s="143">
        <f>'3.3.4'!H28/'3.3.4.a'!$H$79</f>
        <v>0</v>
      </c>
      <c r="I28" s="143">
        <f>'3.3.4'!I28/'3.3.4.a'!$I$79</f>
        <v>0</v>
      </c>
      <c r="J28" s="143">
        <f>'3.3.4'!J28/'3.3.4.a'!$J$79</f>
        <v>0</v>
      </c>
      <c r="K28" s="143">
        <f>'3.3.4'!K28/'3.3.4.a'!$K$79</f>
        <v>0</v>
      </c>
      <c r="L28" s="143">
        <f>'3.3.4'!L28/'3.3.4.a'!L$79</f>
        <v>0</v>
      </c>
      <c r="M28" s="143">
        <f>'3.3.4'!M28/'3.3.4.a'!M$79</f>
        <v>0</v>
      </c>
      <c r="N28" s="143">
        <f>'3.3.4'!N28/'3.3.4.a'!N$79</f>
        <v>0</v>
      </c>
    </row>
    <row r="29" spans="1:14" ht="20" customHeight="1" x14ac:dyDescent="0.2">
      <c r="A29" s="32">
        <v>26</v>
      </c>
      <c r="B29" s="33" t="s">
        <v>243</v>
      </c>
      <c r="C29" s="207">
        <f>'3.3.4'!C29/'3.3.4.a'!$C$79</f>
        <v>5.0460294638909615E-4</v>
      </c>
      <c r="D29" s="207">
        <f>'3.3.4'!D29/'3.3.4.a'!$D$79</f>
        <v>3.6518632942887533E-4</v>
      </c>
      <c r="E29" s="207">
        <f>'3.3.4'!E29/'3.3.4.a'!$E$79</f>
        <v>3.6147522704431162E-4</v>
      </c>
      <c r="F29" s="207">
        <f>'3.3.4'!F29/'3.3.4.a'!$F$79</f>
        <v>5.6997883864681059E-4</v>
      </c>
      <c r="G29" s="207">
        <f>'3.3.4'!G29/'3.3.4.a'!$G$79</f>
        <v>5.83601352310858E-4</v>
      </c>
      <c r="H29" s="207">
        <f>'3.3.4'!H29/'3.3.4.a'!$H$79</f>
        <v>7.3813820113537891E-4</v>
      </c>
      <c r="I29" s="207">
        <f>'3.3.4'!I29/'3.3.4.a'!$I$79</f>
        <v>8.4024971371171836E-4</v>
      </c>
      <c r="J29" s="207">
        <f>'3.3.4'!J29/'3.3.4.a'!$J$79</f>
        <v>7.5820469476066323E-4</v>
      </c>
      <c r="K29" s="207">
        <f>'3.3.4'!K29/'3.3.4.a'!$K$79</f>
        <v>7.9008073853633731E-4</v>
      </c>
      <c r="L29" s="207">
        <f>'3.3.4'!L29/'3.3.4.a'!L$79</f>
        <v>4.5311899051687541E-4</v>
      </c>
      <c r="M29" s="207">
        <f>'3.3.4'!M29/'3.3.4.a'!M$79</f>
        <v>5.9135977289088417E-4</v>
      </c>
      <c r="N29" s="207">
        <f>'3.3.4'!N29/'3.3.4.a'!N$79</f>
        <v>5.6751215221170813E-4</v>
      </c>
    </row>
    <row r="30" spans="1:14" ht="20" customHeight="1" x14ac:dyDescent="0.2">
      <c r="A30" s="35">
        <v>261</v>
      </c>
      <c r="B30" s="36" t="s">
        <v>314</v>
      </c>
      <c r="C30" s="143">
        <f>'3.3.4'!C30/'3.3.4.a'!$C$79</f>
        <v>0</v>
      </c>
      <c r="D30" s="143">
        <f>'3.3.4'!D30/'3.3.4.a'!$D$79</f>
        <v>0</v>
      </c>
      <c r="E30" s="143">
        <f>'3.3.4'!E30/'3.3.4.a'!$E$79</f>
        <v>0</v>
      </c>
      <c r="F30" s="143">
        <f>'3.3.4'!F30/'3.3.4.a'!$F$79</f>
        <v>0</v>
      </c>
      <c r="G30" s="143">
        <f>'3.3.4'!G30/'3.3.4.a'!$G$79</f>
        <v>0</v>
      </c>
      <c r="H30" s="143">
        <f>'3.3.4'!H30/'3.3.4.a'!$H$79</f>
        <v>0</v>
      </c>
      <c r="I30" s="143">
        <f>'3.3.4'!I30/'3.3.4.a'!$I$79</f>
        <v>0</v>
      </c>
      <c r="J30" s="143">
        <f>'3.3.4'!J30/'3.3.4.a'!$J$79</f>
        <v>0</v>
      </c>
      <c r="K30" s="143">
        <f>'3.3.4'!K30/'3.3.4.a'!$K$79</f>
        <v>0</v>
      </c>
      <c r="L30" s="143">
        <f>'3.3.4'!L30/'3.3.4.a'!L$79</f>
        <v>0</v>
      </c>
      <c r="M30" s="143">
        <f>'3.3.4'!M30/'3.3.4.a'!M$79</f>
        <v>0</v>
      </c>
      <c r="N30" s="264" t="s">
        <v>826</v>
      </c>
    </row>
    <row r="31" spans="1:14" ht="20" customHeight="1" x14ac:dyDescent="0.2">
      <c r="A31" s="104">
        <v>2611</v>
      </c>
      <c r="B31" s="104" t="s">
        <v>286</v>
      </c>
      <c r="C31" s="211">
        <f>'3.3.4'!C31/'3.3.4.a'!$C$79</f>
        <v>0</v>
      </c>
      <c r="D31" s="211">
        <f>'3.3.4'!D31/'3.3.4.a'!$D$79</f>
        <v>0</v>
      </c>
      <c r="E31" s="211">
        <f>'3.3.4'!E31/'3.3.4.a'!$E$79</f>
        <v>0</v>
      </c>
      <c r="F31" s="211">
        <f>'3.3.4'!F31/'3.3.4.a'!$F$79</f>
        <v>0</v>
      </c>
      <c r="G31" s="211">
        <f>'3.3.4'!G31/'3.3.4.a'!$G$79</f>
        <v>0</v>
      </c>
      <c r="H31" s="211">
        <f>'3.3.4'!H31/'3.3.4.a'!$H$79</f>
        <v>0</v>
      </c>
      <c r="I31" s="211">
        <f>'3.3.4'!I31/'3.3.4.a'!$I$79</f>
        <v>0</v>
      </c>
      <c r="J31" s="211">
        <f>'3.3.4'!J31/'3.3.4.a'!$J$79</f>
        <v>0</v>
      </c>
      <c r="K31" s="211">
        <f>'3.3.4'!K31/'3.3.4.a'!$K$79</f>
        <v>0</v>
      </c>
      <c r="L31" s="211">
        <f>'3.3.4'!L31/'3.3.4.a'!L$79</f>
        <v>0</v>
      </c>
      <c r="M31" s="211">
        <f>'3.3.4'!M31/'3.3.4.a'!M$79</f>
        <v>0</v>
      </c>
      <c r="N31" s="311" t="s">
        <v>826</v>
      </c>
    </row>
    <row r="32" spans="1:14" ht="20" customHeight="1" x14ac:dyDescent="0.2">
      <c r="A32" s="104">
        <v>2612</v>
      </c>
      <c r="B32" s="104" t="s">
        <v>287</v>
      </c>
      <c r="C32" s="211">
        <f>'3.3.4'!C32/'3.3.4.a'!$C$79</f>
        <v>0</v>
      </c>
      <c r="D32" s="211">
        <f>'3.3.4'!D32/'3.3.4.a'!$D$79</f>
        <v>0</v>
      </c>
      <c r="E32" s="211">
        <f>'3.3.4'!E32/'3.3.4.a'!$E$79</f>
        <v>0</v>
      </c>
      <c r="F32" s="211">
        <f>'3.3.4'!F32/'3.3.4.a'!$F$79</f>
        <v>0</v>
      </c>
      <c r="G32" s="211">
        <f>'3.3.4'!G32/'3.3.4.a'!$G$79</f>
        <v>0</v>
      </c>
      <c r="H32" s="211">
        <f>'3.3.4'!H32/'3.3.4.a'!$H$79</f>
        <v>0</v>
      </c>
      <c r="I32" s="211">
        <f>'3.3.4'!I32/'3.3.4.a'!$I$79</f>
        <v>0</v>
      </c>
      <c r="J32" s="211">
        <f>'3.3.4'!J32/'3.3.4.a'!$J$79</f>
        <v>0</v>
      </c>
      <c r="K32" s="211">
        <f>'3.3.4'!K32/'3.3.4.a'!$K$79</f>
        <v>0</v>
      </c>
      <c r="L32" s="211">
        <f>'3.3.4'!L32/'3.3.4.a'!L$79</f>
        <v>0</v>
      </c>
      <c r="M32" s="211">
        <f>'3.3.4'!M32/'3.3.4.a'!M$79</f>
        <v>0</v>
      </c>
      <c r="N32" s="311" t="s">
        <v>826</v>
      </c>
    </row>
    <row r="33" spans="1:14" ht="20" customHeight="1" x14ac:dyDescent="0.2">
      <c r="A33" s="35">
        <v>262</v>
      </c>
      <c r="B33" s="36" t="s">
        <v>315</v>
      </c>
      <c r="C33" s="143">
        <f>'3.3.4'!C33/'3.3.4.a'!$C$79</f>
        <v>2.3294131961448817E-6</v>
      </c>
      <c r="D33" s="143">
        <f>'3.3.4'!D33/'3.3.4.a'!$D$79</f>
        <v>7.9279565175069264E-7</v>
      </c>
      <c r="E33" s="143">
        <f>'3.3.4'!E33/'3.3.4.a'!$E$79</f>
        <v>8.9561703594779388E-7</v>
      </c>
      <c r="F33" s="143">
        <f>'3.3.4'!F33/'3.3.4.a'!$F$79</f>
        <v>9.3017171144449746E-7</v>
      </c>
      <c r="G33" s="143">
        <f>'3.3.4'!G33/'3.3.4.a'!$G$79</f>
        <v>4.2370751068575919E-7</v>
      </c>
      <c r="H33" s="143">
        <f>'3.3.4'!H33/'3.3.4.a'!$H$79</f>
        <v>2.8466858479128766E-8</v>
      </c>
      <c r="I33" s="143">
        <f>'3.3.4'!I33/'3.3.4.a'!$I$79</f>
        <v>5.629088508369637E-7</v>
      </c>
      <c r="J33" s="143">
        <f>'3.3.4'!J33/'3.3.4.a'!$J$79</f>
        <v>2.2401556059931287E-7</v>
      </c>
      <c r="K33" s="143">
        <f>'3.3.4'!K33/'3.3.4.a'!$K$79</f>
        <v>3.044135476427445E-7</v>
      </c>
      <c r="L33" s="143">
        <f>'3.3.4'!L33/'3.3.4.a'!L$79</f>
        <v>3.6634497750818068E-7</v>
      </c>
      <c r="M33" s="143">
        <f>'3.3.4'!M33/'3.3.4.a'!M$79</f>
        <v>2.3655614945333953E-7</v>
      </c>
      <c r="N33" s="264" t="s">
        <v>826</v>
      </c>
    </row>
    <row r="34" spans="1:14" ht="20" customHeight="1" x14ac:dyDescent="0.2">
      <c r="A34" s="104">
        <v>2621</v>
      </c>
      <c r="B34" s="104" t="s">
        <v>286</v>
      </c>
      <c r="C34" s="211">
        <f>'3.3.4'!C34/'3.3.4.a'!$C$79</f>
        <v>2.1341255664466462E-6</v>
      </c>
      <c r="D34" s="211">
        <f>'3.3.4'!D34/'3.3.4.a'!$D$79</f>
        <v>5.3631822816198404E-7</v>
      </c>
      <c r="E34" s="211">
        <f>'3.3.4'!E34/'3.3.4.a'!$E$79</f>
        <v>7.48719500037385E-8</v>
      </c>
      <c r="F34" s="211">
        <f>'3.3.4'!F34/'3.3.4.a'!$F$79</f>
        <v>8.0912341448254274E-7</v>
      </c>
      <c r="G34" s="211">
        <f>'3.3.4'!G34/'3.3.4.a'!$G$79</f>
        <v>5.3030010799534101E-8</v>
      </c>
      <c r="H34" s="211">
        <f>'3.3.4'!H34/'3.3.4.a'!$H$79</f>
        <v>2.1278536078749963E-8</v>
      </c>
      <c r="I34" s="211">
        <f>'3.3.4'!I34/'3.3.4.a'!$I$79</f>
        <v>6.5377605063892014E-8</v>
      </c>
      <c r="J34" s="211">
        <f>'3.3.4'!J34/'3.3.4.a'!$J$79</f>
        <v>1.8668342424294452E-7</v>
      </c>
      <c r="K34" s="211">
        <f>'3.3.4'!K34/'3.3.4.a'!$K$79</f>
        <v>1.4353182924215833E-7</v>
      </c>
      <c r="L34" s="211">
        <f>'3.3.4'!L34/'3.3.4.a'!L$79</f>
        <v>3.6341089364906378E-7</v>
      </c>
      <c r="M34" s="211">
        <f>'3.3.4'!M34/'3.3.4.a'!M$79</f>
        <v>1.7007344379698204E-7</v>
      </c>
      <c r="N34" s="311" t="s">
        <v>826</v>
      </c>
    </row>
    <row r="35" spans="1:14" ht="20" customHeight="1" x14ac:dyDescent="0.2">
      <c r="A35" s="104">
        <v>2622</v>
      </c>
      <c r="B35" s="104" t="s">
        <v>287</v>
      </c>
      <c r="C35" s="211">
        <f>'3.3.4'!C35/'3.3.4.a'!$C$79</f>
        <v>1.9528762969823565E-7</v>
      </c>
      <c r="D35" s="211">
        <f>'3.3.4'!D35/'3.3.4.a'!$D$79</f>
        <v>2.5647742358870865E-7</v>
      </c>
      <c r="E35" s="211">
        <f>'3.3.4'!E35/'3.3.4.a'!$E$79</f>
        <v>8.2074508594405538E-7</v>
      </c>
      <c r="F35" s="211">
        <f>'3.3.4'!F35/'3.3.4.a'!$F$79</f>
        <v>1.2104829696195473E-7</v>
      </c>
      <c r="G35" s="211">
        <f>'3.3.4'!G35/'3.3.4.a'!$G$79</f>
        <v>3.7067749988622507E-7</v>
      </c>
      <c r="H35" s="211">
        <f>'3.3.4'!H35/'3.3.4.a'!$H$79</f>
        <v>7.1883224003787997E-9</v>
      </c>
      <c r="I35" s="211">
        <f>'3.3.4'!I35/'3.3.4.a'!$I$79</f>
        <v>4.9753124577307167E-7</v>
      </c>
      <c r="J35" s="211">
        <f>'3.3.4'!J35/'3.3.4.a'!$J$79</f>
        <v>3.7332136356368364E-8</v>
      </c>
      <c r="K35" s="211">
        <f>'3.3.4'!K35/'3.3.4.a'!$K$79</f>
        <v>1.6088171840058616E-7</v>
      </c>
      <c r="L35" s="211">
        <f>'3.3.4'!L35/'3.3.4.a'!L$79</f>
        <v>2.934083859116857E-9</v>
      </c>
      <c r="M35" s="211">
        <f>'3.3.4'!M35/'3.3.4.a'!M$79</f>
        <v>6.6482705656357482E-8</v>
      </c>
      <c r="N35" s="311" t="s">
        <v>826</v>
      </c>
    </row>
    <row r="36" spans="1:14" ht="20" customHeight="1" x14ac:dyDescent="0.2">
      <c r="A36" s="35">
        <v>263</v>
      </c>
      <c r="B36" s="36" t="s">
        <v>310</v>
      </c>
      <c r="C36" s="143">
        <f>'3.3.4'!C36/'3.3.4.a'!$C$79</f>
        <v>5.0227353319295129E-4</v>
      </c>
      <c r="D36" s="143">
        <f>'3.3.4'!D36/'3.3.4.a'!$D$79</f>
        <v>3.6439353377712463E-4</v>
      </c>
      <c r="E36" s="143">
        <f>'3.3.4'!E36/'3.3.4.a'!$E$79</f>
        <v>3.6057961000836384E-4</v>
      </c>
      <c r="F36" s="143">
        <f>'3.3.4'!F36/'3.3.4.a'!$F$79</f>
        <v>5.6904866693536615E-4</v>
      </c>
      <c r="G36" s="143">
        <f>'3.3.4'!G36/'3.3.4.a'!$G$79</f>
        <v>5.8317764480017228E-4</v>
      </c>
      <c r="H36" s="143">
        <f>'3.3.4'!H36/'3.3.4.a'!$H$79</f>
        <v>7.3810973427689973E-4</v>
      </c>
      <c r="I36" s="143">
        <f>'3.3.4'!I36/'3.3.4.a'!$I$79</f>
        <v>8.3968680486088136E-4</v>
      </c>
      <c r="J36" s="143">
        <f>'3.3.4'!J36/'3.3.4.a'!$J$79</f>
        <v>7.5798067920006392E-4</v>
      </c>
      <c r="K36" s="143">
        <f>'3.3.4'!K36/'3.3.4.a'!$K$79</f>
        <v>7.8977632498869455E-4</v>
      </c>
      <c r="L36" s="143">
        <f>'3.3.4'!L36/'3.3.4.a'!L$79</f>
        <v>4.5275264553936719E-4</v>
      </c>
      <c r="M36" s="143">
        <f>'3.3.4'!M36/'3.3.4.a'!M$79</f>
        <v>5.9112321674143083E-4</v>
      </c>
      <c r="N36" s="143">
        <f>'3.3.4'!N36/'3.3.4.a'!N$79</f>
        <v>5.6751215221170813E-4</v>
      </c>
    </row>
    <row r="37" spans="1:14" ht="20" customHeight="1" x14ac:dyDescent="0.2">
      <c r="A37" s="104">
        <v>2631</v>
      </c>
      <c r="B37" s="104" t="s">
        <v>286</v>
      </c>
      <c r="C37" s="211">
        <f>'3.3.4'!C37/'3.3.4.a'!$C$79</f>
        <v>3.117484028417048E-4</v>
      </c>
      <c r="D37" s="211">
        <f>'3.3.4'!D37/'3.3.4.a'!$D$79</f>
        <v>3.4229015273543311E-4</v>
      </c>
      <c r="E37" s="211">
        <f>'3.3.4'!E37/'3.3.4.a'!$E$79</f>
        <v>3.3814453321533573E-4</v>
      </c>
      <c r="F37" s="211">
        <f>'3.3.4'!F37/'3.3.4.a'!$F$79</f>
        <v>5.0963169765642859E-4</v>
      </c>
      <c r="G37" s="211">
        <f>'3.3.4'!G37/'3.3.4.a'!$G$79</f>
        <v>5.3040603682204886E-4</v>
      </c>
      <c r="H37" s="211">
        <f>'3.3.4'!H37/'3.3.4.a'!$H$79</f>
        <v>6.666295200714918E-4</v>
      </c>
      <c r="I37" s="211">
        <f>'3.3.4'!I37/'3.3.4.a'!$I$79</f>
        <v>7.6517350741337191E-4</v>
      </c>
      <c r="J37" s="211">
        <f>'3.3.4'!J37/'3.3.4.a'!$J$79</f>
        <v>7.1860860117354533E-4</v>
      </c>
      <c r="K37" s="211">
        <f>'3.3.4'!K37/'3.3.4.a'!$K$79</f>
        <v>7.3819065774555941E-4</v>
      </c>
      <c r="L37" s="211">
        <f>'3.3.4'!L37/'3.3.4.a'!L$79</f>
        <v>4.2956856840769907E-4</v>
      </c>
      <c r="M37" s="211">
        <f>'3.3.4'!M37/'3.3.4.a'!M$79</f>
        <v>5.6099065806908374E-4</v>
      </c>
      <c r="N37" s="311" t="s">
        <v>826</v>
      </c>
    </row>
    <row r="38" spans="1:14" ht="20" customHeight="1" x14ac:dyDescent="0.2">
      <c r="A38" s="104">
        <v>2632</v>
      </c>
      <c r="B38" s="104" t="s">
        <v>287</v>
      </c>
      <c r="C38" s="211">
        <f>'3.3.4'!C38/'3.3.4.a'!$C$79</f>
        <v>1.9052513035124646E-4</v>
      </c>
      <c r="D38" s="211">
        <f>'3.3.4'!D38/'3.3.4.a'!$D$79</f>
        <v>2.2103381041691518E-5</v>
      </c>
      <c r="E38" s="211">
        <f>'3.3.4'!E38/'3.3.4.a'!$E$79</f>
        <v>2.2435076793028104E-5</v>
      </c>
      <c r="F38" s="211">
        <f>'3.3.4'!F38/'3.3.4.a'!$F$79</f>
        <v>5.9416969278937591E-5</v>
      </c>
      <c r="G38" s="211">
        <f>'3.3.4'!G38/'3.3.4.a'!$G$79</f>
        <v>5.2771607978123372E-5</v>
      </c>
      <c r="H38" s="211">
        <f>'3.3.4'!H38/'3.3.4.a'!$H$79</f>
        <v>7.1480214205407901E-5</v>
      </c>
      <c r="I38" s="211">
        <f>'3.3.4'!I38/'3.3.4.a'!$I$79</f>
        <v>7.4513297447509531E-5</v>
      </c>
      <c r="J38" s="211">
        <f>'3.3.4'!J38/'3.3.4.a'!$J$79</f>
        <v>3.9372078026518706E-5</v>
      </c>
      <c r="K38" s="211">
        <f>'3.3.4'!K38/'3.3.4.a'!$K$79</f>
        <v>5.1585667243135162E-5</v>
      </c>
      <c r="L38" s="211">
        <f>'3.3.4'!L38/'3.3.4.a'!L$79</f>
        <v>2.3184077131668122E-5</v>
      </c>
      <c r="M38" s="211">
        <f>'3.3.4'!M38/'3.3.4.a'!M$79</f>
        <v>3.0132558672347193E-5</v>
      </c>
      <c r="N38" s="311" t="s">
        <v>826</v>
      </c>
    </row>
    <row r="39" spans="1:14" ht="20" customHeight="1" x14ac:dyDescent="0.2">
      <c r="A39" s="32">
        <v>27</v>
      </c>
      <c r="B39" s="33" t="s">
        <v>578</v>
      </c>
      <c r="C39" s="207">
        <f>'3.3.4'!C39/'3.3.4.a'!$C$79</f>
        <v>4.1428006828260243E-3</v>
      </c>
      <c r="D39" s="207">
        <f>'3.3.4'!D39/'3.3.4.a'!$D$79</f>
        <v>4.1935683922797277E-3</v>
      </c>
      <c r="E39" s="207">
        <f>'3.3.4'!E39/'3.3.4.a'!$E$79</f>
        <v>4.4693142920848097E-3</v>
      </c>
      <c r="F39" s="207">
        <f>'3.3.4'!F39/'3.3.4.a'!$F$79</f>
        <v>4.4731814869625724E-3</v>
      </c>
      <c r="G39" s="207">
        <f>'3.3.4'!G39/'3.3.4.a'!$G$79</f>
        <v>5.0980056769920866E-3</v>
      </c>
      <c r="H39" s="207">
        <f>'3.3.4'!H39/'3.3.4.a'!$H$79</f>
        <v>5.560673334813652E-3</v>
      </c>
      <c r="I39" s="207">
        <f>'3.3.4'!I39/'3.3.4.a'!$I$79</f>
        <v>6.1860974159672543E-3</v>
      </c>
      <c r="J39" s="207">
        <f>'3.3.4'!J39/'3.3.4.a'!$J$79</f>
        <v>6.7266576801802451E-3</v>
      </c>
      <c r="K39" s="207">
        <f>'3.3.4'!K39/'3.3.4.a'!$K$79</f>
        <v>7.0814520830407837E-3</v>
      </c>
      <c r="L39" s="207">
        <f>'3.3.4'!L39/'3.3.4.a'!L$79</f>
        <v>7.5701534583219217E-3</v>
      </c>
      <c r="M39" s="207">
        <f>'3.3.4'!M39/'3.3.4.a'!M$79</f>
        <v>8.2070673557376895E-3</v>
      </c>
      <c r="N39" s="207">
        <f>'3.3.4'!N39/'3.3.4.a'!N$79</f>
        <v>7.2874871227456917E-3</v>
      </c>
    </row>
    <row r="40" spans="1:14" ht="20" customHeight="1" x14ac:dyDescent="0.2">
      <c r="A40" s="35">
        <v>271</v>
      </c>
      <c r="B40" s="36" t="s">
        <v>316</v>
      </c>
      <c r="C40" s="143">
        <f>'3.3.4'!C40/'3.3.4.a'!$C$79</f>
        <v>0</v>
      </c>
      <c r="D40" s="143">
        <f>'3.3.4'!D40/'3.3.4.a'!$D$79</f>
        <v>0</v>
      </c>
      <c r="E40" s="143">
        <f>'3.3.4'!E40/'3.3.4.a'!$E$79</f>
        <v>0</v>
      </c>
      <c r="F40" s="143">
        <f>'3.3.4'!F40/'3.3.4.a'!$F$79</f>
        <v>0</v>
      </c>
      <c r="G40" s="143">
        <f>'3.3.4'!G40/'3.3.4.a'!$G$79</f>
        <v>0</v>
      </c>
      <c r="H40" s="143">
        <f>'3.3.4'!H40/'3.3.4.a'!$H$79</f>
        <v>0</v>
      </c>
      <c r="I40" s="143">
        <f>'3.3.4'!I40/'3.3.4.a'!$I$79</f>
        <v>0</v>
      </c>
      <c r="J40" s="143">
        <f>'3.3.4'!J40/'3.3.4.a'!$J$79</f>
        <v>0</v>
      </c>
      <c r="K40" s="143">
        <f>'3.3.4'!K40/'3.3.4.a'!$K$79</f>
        <v>0</v>
      </c>
      <c r="L40" s="143">
        <f>'3.3.4'!L40/'3.3.4.a'!L$79</f>
        <v>0</v>
      </c>
      <c r="M40" s="143">
        <f>'3.3.4'!M40/'3.3.4.a'!M$79</f>
        <v>0</v>
      </c>
      <c r="N40" s="143">
        <f>'3.3.4'!N40/'3.3.4.a'!N$79</f>
        <v>0</v>
      </c>
    </row>
    <row r="41" spans="1:14" s="106" customFormat="1" ht="20" customHeight="1" x14ac:dyDescent="0.2">
      <c r="A41" s="60" t="s">
        <v>502</v>
      </c>
      <c r="B41" s="106" t="s">
        <v>503</v>
      </c>
      <c r="C41" s="145">
        <f>'3.3.4'!C41/'3.3.4.a'!$C$79</f>
        <v>0</v>
      </c>
      <c r="D41" s="145">
        <f>'3.3.4'!D41/'3.3.4.a'!$D$79</f>
        <v>0</v>
      </c>
      <c r="E41" s="145">
        <f>'3.3.4'!E41/'3.3.4.a'!$E$79</f>
        <v>0</v>
      </c>
      <c r="F41" s="145">
        <f>'3.3.4'!F41/'3.3.4.a'!$F$79</f>
        <v>0</v>
      </c>
      <c r="G41" s="145">
        <f>'3.3.4'!G41/'3.3.4.a'!$G$79</f>
        <v>0</v>
      </c>
      <c r="H41" s="145">
        <f>'3.3.4'!H41/'3.3.4.a'!$H$79</f>
        <v>0</v>
      </c>
      <c r="I41" s="145">
        <f>'3.3.4'!I41/'3.3.4.a'!$I$79</f>
        <v>0</v>
      </c>
      <c r="J41" s="145">
        <f>'3.3.4'!J41/'3.3.4.a'!$J$79</f>
        <v>0</v>
      </c>
      <c r="K41" s="145">
        <f>'3.3.4'!K41/'3.3.4.a'!$K$79</f>
        <v>0</v>
      </c>
      <c r="L41" s="145">
        <f>'3.3.4'!L41/'3.3.4.a'!L$79</f>
        <v>0</v>
      </c>
      <c r="M41" s="145">
        <f>'3.3.4'!M41/'3.3.4.a'!M$79</f>
        <v>0</v>
      </c>
      <c r="N41" s="145">
        <f>'3.3.4'!N41/'3.3.4.a'!N$79</f>
        <v>0</v>
      </c>
    </row>
    <row r="42" spans="1:14" s="106" customFormat="1" ht="20" customHeight="1" x14ac:dyDescent="0.2">
      <c r="A42" s="60" t="s">
        <v>504</v>
      </c>
      <c r="B42" s="106" t="s">
        <v>505</v>
      </c>
      <c r="C42" s="145">
        <f>'3.3.4'!C42/'3.3.4.a'!$C$79</f>
        <v>0</v>
      </c>
      <c r="D42" s="145">
        <f>'3.3.4'!D42/'3.3.4.a'!$D$79</f>
        <v>0</v>
      </c>
      <c r="E42" s="145">
        <f>'3.3.4'!E42/'3.3.4.a'!$E$79</f>
        <v>0</v>
      </c>
      <c r="F42" s="145">
        <f>'3.3.4'!F42/'3.3.4.a'!$F$79</f>
        <v>0</v>
      </c>
      <c r="G42" s="145">
        <f>'3.3.4'!G42/'3.3.4.a'!$G$79</f>
        <v>0</v>
      </c>
      <c r="H42" s="145">
        <f>'3.3.4'!H42/'3.3.4.a'!$H$79</f>
        <v>0</v>
      </c>
      <c r="I42" s="145">
        <f>'3.3.4'!I42/'3.3.4.a'!$I$79</f>
        <v>0</v>
      </c>
      <c r="J42" s="145">
        <f>'3.3.4'!J42/'3.3.4.a'!$J$79</f>
        <v>0</v>
      </c>
      <c r="K42" s="145">
        <f>'3.3.4'!K42/'3.3.4.a'!$K$79</f>
        <v>0</v>
      </c>
      <c r="L42" s="145">
        <f>'3.3.4'!L42/'3.3.4.a'!L$79</f>
        <v>0</v>
      </c>
      <c r="M42" s="145">
        <f>'3.3.4'!M42/'3.3.4.a'!M$79</f>
        <v>0</v>
      </c>
      <c r="N42" s="145">
        <f>'3.3.4'!N42/'3.3.4.a'!N$79</f>
        <v>0</v>
      </c>
    </row>
    <row r="43" spans="1:14" s="106" customFormat="1" ht="20" customHeight="1" x14ac:dyDescent="0.2">
      <c r="A43" s="60" t="s">
        <v>506</v>
      </c>
      <c r="B43" s="106" t="s">
        <v>507</v>
      </c>
      <c r="C43" s="145">
        <f>'3.3.4'!C43/'3.3.4.a'!$C$79</f>
        <v>0</v>
      </c>
      <c r="D43" s="145">
        <f>'3.3.4'!D43/'3.3.4.a'!$D$79</f>
        <v>0</v>
      </c>
      <c r="E43" s="145">
        <f>'3.3.4'!E43/'3.3.4.a'!$E$79</f>
        <v>0</v>
      </c>
      <c r="F43" s="145">
        <f>'3.3.4'!F43/'3.3.4.a'!$F$79</f>
        <v>0</v>
      </c>
      <c r="G43" s="145">
        <f>'3.3.4'!G43/'3.3.4.a'!$G$79</f>
        <v>0</v>
      </c>
      <c r="H43" s="145">
        <f>'3.3.4'!H43/'3.3.4.a'!$H$79</f>
        <v>0</v>
      </c>
      <c r="I43" s="145">
        <f>'3.3.4'!I43/'3.3.4.a'!$I$79</f>
        <v>0</v>
      </c>
      <c r="J43" s="145">
        <f>'3.3.4'!J43/'3.3.4.a'!$J$79</f>
        <v>0</v>
      </c>
      <c r="K43" s="145">
        <f>'3.3.4'!K43/'3.3.4.a'!$K$79</f>
        <v>0</v>
      </c>
      <c r="L43" s="145">
        <f>'3.3.4'!L43/'3.3.4.a'!L$79</f>
        <v>0</v>
      </c>
      <c r="M43" s="145">
        <f>'3.3.4'!M43/'3.3.4.a'!M$79</f>
        <v>0</v>
      </c>
      <c r="N43" s="145">
        <f>'3.3.4'!N43/'3.3.4.a'!N$79</f>
        <v>0</v>
      </c>
    </row>
    <row r="44" spans="1:14" s="106" customFormat="1" ht="20" customHeight="1" x14ac:dyDescent="0.2">
      <c r="A44" s="60" t="s">
        <v>508</v>
      </c>
      <c r="B44" s="106" t="s">
        <v>509</v>
      </c>
      <c r="C44" s="145">
        <f>'3.3.4'!C44/'3.3.4.a'!$C$79</f>
        <v>0</v>
      </c>
      <c r="D44" s="145">
        <f>'3.3.4'!D44/'3.3.4.a'!$D$79</f>
        <v>0</v>
      </c>
      <c r="E44" s="145">
        <f>'3.3.4'!E44/'3.3.4.a'!$E$79</f>
        <v>0</v>
      </c>
      <c r="F44" s="145">
        <f>'3.3.4'!F44/'3.3.4.a'!$F$79</f>
        <v>0</v>
      </c>
      <c r="G44" s="145">
        <f>'3.3.4'!G44/'3.3.4.a'!$G$79</f>
        <v>0</v>
      </c>
      <c r="H44" s="145">
        <f>'3.3.4'!H44/'3.3.4.a'!$H$79</f>
        <v>0</v>
      </c>
      <c r="I44" s="145">
        <f>'3.3.4'!I44/'3.3.4.a'!$I$79</f>
        <v>0</v>
      </c>
      <c r="J44" s="145">
        <f>'3.3.4'!J44/'3.3.4.a'!$J$79</f>
        <v>0</v>
      </c>
      <c r="K44" s="145">
        <f>'3.3.4'!K44/'3.3.4.a'!$K$79</f>
        <v>0</v>
      </c>
      <c r="L44" s="145">
        <f>'3.3.4'!L44/'3.3.4.a'!L$79</f>
        <v>0</v>
      </c>
      <c r="M44" s="145">
        <f>'3.3.4'!M44/'3.3.4.a'!M$79</f>
        <v>0</v>
      </c>
      <c r="N44" s="145">
        <f>'3.3.4'!N44/'3.3.4.a'!N$79</f>
        <v>0</v>
      </c>
    </row>
    <row r="45" spans="1:14" ht="20" customHeight="1" x14ac:dyDescent="0.2">
      <c r="A45" s="35">
        <v>272</v>
      </c>
      <c r="B45" s="36" t="s">
        <v>317</v>
      </c>
      <c r="C45" s="143">
        <f>'3.3.4'!C45/'3.3.4.a'!$C$79</f>
        <v>3.0417293174230995E-4</v>
      </c>
      <c r="D45" s="143">
        <f>'3.3.4'!D45/'3.3.4.a'!$D$79</f>
        <v>3.3361906745335302E-4</v>
      </c>
      <c r="E45" s="143">
        <f>'3.3.4'!E45/'3.3.4.a'!$E$79</f>
        <v>3.5024849300398361E-4</v>
      </c>
      <c r="F45" s="143">
        <f>'3.3.4'!F45/'3.3.4.a'!$F$79</f>
        <v>3.2082355262530947E-4</v>
      </c>
      <c r="G45" s="143">
        <f>'3.3.4'!G45/'3.3.4.a'!$G$79</f>
        <v>3.9884958969234568E-4</v>
      </c>
      <c r="H45" s="143">
        <f>'3.3.4'!H45/'3.3.4.a'!$H$79</f>
        <v>3.9599460281384907E-4</v>
      </c>
      <c r="I45" s="143">
        <f>'3.3.4'!I45/'3.3.4.a'!$I$79</f>
        <v>3.8530724359549381E-4</v>
      </c>
      <c r="J45" s="143">
        <f>'3.3.4'!J45/'3.3.4.a'!$J$79</f>
        <v>3.4132257485825304E-4</v>
      </c>
      <c r="K45" s="143">
        <f>'3.3.4'!K45/'3.3.4.a'!$K$79</f>
        <v>3.5442624310246608E-4</v>
      </c>
      <c r="L45" s="143">
        <f>'3.3.4'!L45/'3.3.4.a'!L$79</f>
        <v>3.2589351456738551E-4</v>
      </c>
      <c r="M45" s="143">
        <f>'3.3.4'!M45/'3.3.4.a'!M$79</f>
        <v>4.9057619373130644E-4</v>
      </c>
      <c r="N45" s="143">
        <f>'3.3.4'!N45/'3.3.4.a'!N$79</f>
        <v>4.7752587271832796E-4</v>
      </c>
    </row>
    <row r="46" spans="1:14" s="106" customFormat="1" ht="20" customHeight="1" x14ac:dyDescent="0.2">
      <c r="A46" s="60" t="s">
        <v>510</v>
      </c>
      <c r="B46" s="106" t="s">
        <v>511</v>
      </c>
      <c r="C46" s="145">
        <f>'3.3.4'!C46/'3.3.4.a'!$C$79</f>
        <v>0</v>
      </c>
      <c r="D46" s="145">
        <f>'3.3.4'!D46/'3.3.4.a'!$D$79</f>
        <v>0</v>
      </c>
      <c r="E46" s="145">
        <f>'3.3.4'!E46/'3.3.4.a'!$E$79</f>
        <v>0</v>
      </c>
      <c r="F46" s="145">
        <f>'3.3.4'!F46/'3.3.4.a'!$F$79</f>
        <v>0</v>
      </c>
      <c r="G46" s="145">
        <f>'3.3.4'!G46/'3.3.4.a'!$G$79</f>
        <v>0</v>
      </c>
      <c r="H46" s="145">
        <f>'3.3.4'!H46/'3.3.4.a'!$H$79</f>
        <v>0</v>
      </c>
      <c r="I46" s="145">
        <f>'3.3.4'!I46/'3.3.4.a'!$I$79</f>
        <v>0</v>
      </c>
      <c r="J46" s="145">
        <f>'3.3.4'!J46/'3.3.4.a'!$J$79</f>
        <v>0</v>
      </c>
      <c r="K46" s="145">
        <f>'3.3.4'!K46/'3.3.4.a'!$K$79</f>
        <v>0</v>
      </c>
      <c r="L46" s="145">
        <f>'3.3.4'!L46/'3.3.4.a'!L$79</f>
        <v>0</v>
      </c>
      <c r="M46" s="145">
        <f>'3.3.4'!M46/'3.3.4.a'!M$79</f>
        <v>0</v>
      </c>
      <c r="N46" s="215" t="s">
        <v>826</v>
      </c>
    </row>
    <row r="47" spans="1:14" s="106" customFormat="1" ht="20" customHeight="1" x14ac:dyDescent="0.2">
      <c r="A47" s="60" t="s">
        <v>512</v>
      </c>
      <c r="B47" s="106" t="s">
        <v>513</v>
      </c>
      <c r="C47" s="145">
        <f>'3.3.4'!C47/'3.3.4.a'!$C$79</f>
        <v>0</v>
      </c>
      <c r="D47" s="145">
        <f>'3.3.4'!D47/'3.3.4.a'!$D$79</f>
        <v>0</v>
      </c>
      <c r="E47" s="145">
        <f>'3.3.4'!E47/'3.3.4.a'!$E$79</f>
        <v>0</v>
      </c>
      <c r="F47" s="145">
        <f>'3.3.4'!F47/'3.3.4.a'!$F$79</f>
        <v>0</v>
      </c>
      <c r="G47" s="145">
        <f>'3.3.4'!G47/'3.3.4.a'!$G$79</f>
        <v>0</v>
      </c>
      <c r="H47" s="145">
        <f>'3.3.4'!H47/'3.3.4.a'!$H$79</f>
        <v>0</v>
      </c>
      <c r="I47" s="145">
        <f>'3.3.4'!I47/'3.3.4.a'!$I$79</f>
        <v>0</v>
      </c>
      <c r="J47" s="145">
        <f>'3.3.4'!J47/'3.3.4.a'!$J$79</f>
        <v>0</v>
      </c>
      <c r="K47" s="145">
        <f>'3.3.4'!K47/'3.3.4.a'!$K$79</f>
        <v>0</v>
      </c>
      <c r="L47" s="145">
        <f>'3.3.4'!L47/'3.3.4.a'!L$79</f>
        <v>0</v>
      </c>
      <c r="M47" s="145">
        <f>'3.3.4'!M47/'3.3.4.a'!M$79</f>
        <v>0</v>
      </c>
      <c r="N47" s="215" t="s">
        <v>826</v>
      </c>
    </row>
    <row r="48" spans="1:14" s="106" customFormat="1" ht="20" customHeight="1" x14ac:dyDescent="0.2">
      <c r="A48" s="60" t="s">
        <v>514</v>
      </c>
      <c r="B48" s="106" t="s">
        <v>515</v>
      </c>
      <c r="C48" s="145">
        <f>'3.3.4'!C48/'3.3.4.a'!$C$79</f>
        <v>3.0417293174230995E-4</v>
      </c>
      <c r="D48" s="145">
        <f>'3.3.4'!D48/'3.3.4.a'!$D$79</f>
        <v>3.3361906745335302E-4</v>
      </c>
      <c r="E48" s="145">
        <f>'3.3.4'!E48/'3.3.4.a'!$E$79</f>
        <v>3.5024849300398361E-4</v>
      </c>
      <c r="F48" s="145">
        <f>'3.3.4'!F48/'3.3.4.a'!$F$79</f>
        <v>3.2082355262530947E-4</v>
      </c>
      <c r="G48" s="145">
        <f>'3.3.4'!G48/'3.3.4.a'!$G$79</f>
        <v>3.9884958969234568E-4</v>
      </c>
      <c r="H48" s="145">
        <f>'3.3.4'!H48/'3.3.4.a'!$H$79</f>
        <v>3.9599460281384907E-4</v>
      </c>
      <c r="I48" s="145">
        <f>'3.3.4'!I48/'3.3.4.a'!$I$79</f>
        <v>3.8530724359549381E-4</v>
      </c>
      <c r="J48" s="145">
        <f>'3.3.4'!J48/'3.3.4.a'!$J$79</f>
        <v>3.4132257485825304E-4</v>
      </c>
      <c r="K48" s="145">
        <f>'3.3.4'!K48/'3.3.4.a'!$K$79</f>
        <v>3.5442624310246608E-4</v>
      </c>
      <c r="L48" s="145">
        <f>'3.3.4'!L48/'3.3.4.a'!L$79</f>
        <v>3.2589351456738551E-4</v>
      </c>
      <c r="M48" s="145">
        <f>'3.3.4'!M48/'3.3.4.a'!M$79</f>
        <v>4.9057619373130644E-4</v>
      </c>
      <c r="N48" s="215" t="s">
        <v>826</v>
      </c>
    </row>
    <row r="49" spans="1:14" ht="20" customHeight="1" x14ac:dyDescent="0.2">
      <c r="A49" s="35">
        <v>273</v>
      </c>
      <c r="B49" s="36" t="s">
        <v>516</v>
      </c>
      <c r="C49" s="143">
        <f>'3.3.4'!C49/'3.3.4.a'!$C$79</f>
        <v>3.8386277510837146E-3</v>
      </c>
      <c r="D49" s="143">
        <f>'3.3.4'!D49/'3.3.4.a'!$D$79</f>
        <v>3.8599493248263751E-3</v>
      </c>
      <c r="E49" s="143">
        <f>'3.3.4'!E49/'3.3.4.a'!$E$79</f>
        <v>4.1190657990808266E-3</v>
      </c>
      <c r="F49" s="143">
        <f>'3.3.4'!F49/'3.3.4.a'!$F$79</f>
        <v>4.1523579343372627E-3</v>
      </c>
      <c r="G49" s="143">
        <f>'3.3.4'!G49/'3.3.4.a'!$G$79</f>
        <v>4.6991560872997407E-3</v>
      </c>
      <c r="H49" s="143">
        <f>'3.3.4'!H49/'3.3.4.a'!$H$79</f>
        <v>5.1646787319998026E-3</v>
      </c>
      <c r="I49" s="143">
        <f>'3.3.4'!I49/'3.3.4.a'!$I$79</f>
        <v>5.8007901723717602E-3</v>
      </c>
      <c r="J49" s="143">
        <f>'3.3.4'!J49/'3.3.4.a'!$J$79</f>
        <v>6.3853351053219914E-3</v>
      </c>
      <c r="K49" s="143">
        <f>'3.3.4'!K49/'3.3.4.a'!$K$79</f>
        <v>6.727025839938317E-3</v>
      </c>
      <c r="L49" s="143">
        <f>'3.3.4'!L49/'3.3.4.a'!L$79</f>
        <v>7.2442599437545366E-3</v>
      </c>
      <c r="M49" s="143">
        <f>'3.3.4'!M49/'3.3.4.a'!M$79</f>
        <v>7.7164911620063838E-3</v>
      </c>
      <c r="N49" s="143">
        <f>'3.3.4'!N49/'3.3.4.a'!N$79</f>
        <v>6.8099612500273641E-3</v>
      </c>
    </row>
    <row r="50" spans="1:14" s="106" customFormat="1" ht="20" customHeight="1" x14ac:dyDescent="0.2">
      <c r="A50" s="60" t="s">
        <v>517</v>
      </c>
      <c r="B50" s="106" t="s">
        <v>792</v>
      </c>
      <c r="C50" s="215" t="s">
        <v>826</v>
      </c>
      <c r="D50" s="215" t="s">
        <v>826</v>
      </c>
      <c r="E50" s="215" t="s">
        <v>826</v>
      </c>
      <c r="F50" s="215" t="s">
        <v>826</v>
      </c>
      <c r="G50" s="215" t="s">
        <v>826</v>
      </c>
      <c r="H50" s="215" t="s">
        <v>826</v>
      </c>
      <c r="I50" s="215" t="s">
        <v>826</v>
      </c>
      <c r="J50" s="215" t="s">
        <v>826</v>
      </c>
      <c r="K50" s="215" t="s">
        <v>826</v>
      </c>
      <c r="L50" s="215" t="s">
        <v>826</v>
      </c>
      <c r="M50" s="215" t="s">
        <v>826</v>
      </c>
      <c r="N50" s="215" t="s">
        <v>826</v>
      </c>
    </row>
    <row r="51" spans="1:14" s="106" customFormat="1" ht="20" customHeight="1" x14ac:dyDescent="0.2">
      <c r="A51" s="60" t="s">
        <v>518</v>
      </c>
      <c r="B51" s="106" t="s">
        <v>790</v>
      </c>
      <c r="C51" s="215" t="s">
        <v>826</v>
      </c>
      <c r="D51" s="215" t="s">
        <v>826</v>
      </c>
      <c r="E51" s="215" t="s">
        <v>826</v>
      </c>
      <c r="F51" s="215" t="s">
        <v>826</v>
      </c>
      <c r="G51" s="215" t="s">
        <v>826</v>
      </c>
      <c r="H51" s="215" t="s">
        <v>826</v>
      </c>
      <c r="I51" s="215" t="s">
        <v>826</v>
      </c>
      <c r="J51" s="215" t="s">
        <v>826</v>
      </c>
      <c r="K51" s="215" t="s">
        <v>826</v>
      </c>
      <c r="L51" s="215" t="s">
        <v>826</v>
      </c>
      <c r="M51" s="215" t="s">
        <v>826</v>
      </c>
      <c r="N51" s="215" t="s">
        <v>826</v>
      </c>
    </row>
    <row r="52" spans="1:14" s="106" customFormat="1" ht="20" customHeight="1" x14ac:dyDescent="0.2">
      <c r="A52" s="60" t="s">
        <v>793</v>
      </c>
      <c r="B52" s="106" t="s">
        <v>791</v>
      </c>
      <c r="C52" s="215" t="s">
        <v>826</v>
      </c>
      <c r="D52" s="215" t="s">
        <v>826</v>
      </c>
      <c r="E52" s="215" t="s">
        <v>826</v>
      </c>
      <c r="F52" s="215" t="s">
        <v>826</v>
      </c>
      <c r="G52" s="215" t="s">
        <v>826</v>
      </c>
      <c r="H52" s="215" t="s">
        <v>826</v>
      </c>
      <c r="I52" s="215" t="s">
        <v>826</v>
      </c>
      <c r="J52" s="215" t="s">
        <v>826</v>
      </c>
      <c r="K52" s="215" t="s">
        <v>826</v>
      </c>
      <c r="L52" s="215" t="s">
        <v>826</v>
      </c>
      <c r="M52" s="215" t="s">
        <v>826</v>
      </c>
      <c r="N52" s="215" t="s">
        <v>826</v>
      </c>
    </row>
    <row r="53" spans="1:14" ht="20" customHeight="1" x14ac:dyDescent="0.2">
      <c r="A53" s="32">
        <v>28</v>
      </c>
      <c r="B53" s="33" t="s">
        <v>396</v>
      </c>
      <c r="C53" s="207">
        <f>'3.3.4'!C53/'3.3.4.a'!$C$79</f>
        <v>3.5467537855738761E-3</v>
      </c>
      <c r="D53" s="207">
        <f>'3.3.4'!D53/'3.3.4.a'!$D$79</f>
        <v>3.646571797535446E-3</v>
      </c>
      <c r="E53" s="207">
        <f>'3.3.4'!E53/'3.3.4.a'!$E$79</f>
        <v>4.0529314425314352E-3</v>
      </c>
      <c r="F53" s="207">
        <f>'3.3.4'!F53/'3.3.4.a'!$F$79</f>
        <v>3.7493753098163806E-3</v>
      </c>
      <c r="G53" s="207">
        <f>'3.3.4'!G53/'3.3.4.a'!$G$79</f>
        <v>3.997167610263995E-3</v>
      </c>
      <c r="H53" s="207">
        <f>'3.3.4'!H53/'3.3.4.a'!$H$79</f>
        <v>5.3327940089278134E-3</v>
      </c>
      <c r="I53" s="207">
        <f>'3.3.4'!I53/'3.3.4.a'!$I$79</f>
        <v>4.9013881741791923E-3</v>
      </c>
      <c r="J53" s="207">
        <f>'3.3.4'!J53/'3.3.4.a'!$J$79</f>
        <v>4.8418267790786389E-3</v>
      </c>
      <c r="K53" s="207">
        <f>'3.3.4'!K53/'3.3.4.a'!$K$79</f>
        <v>5.0164959633946255E-3</v>
      </c>
      <c r="L53" s="207">
        <f>'3.3.4'!L53/'3.3.4.a'!L$79</f>
        <v>5.1210132061046019E-3</v>
      </c>
      <c r="M53" s="207">
        <f>'3.3.4'!M53/'3.3.4.a'!M$79</f>
        <v>6.1725850934156324E-3</v>
      </c>
      <c r="N53" s="207">
        <f>'3.3.4'!N53/'3.3.4.a'!N$79</f>
        <v>6.4597147839331572E-3</v>
      </c>
    </row>
    <row r="54" spans="1:14" ht="20" customHeight="1" x14ac:dyDescent="0.2">
      <c r="A54" s="35">
        <v>281</v>
      </c>
      <c r="B54" s="36" t="s">
        <v>519</v>
      </c>
      <c r="C54" s="143">
        <f>'3.3.4'!C54/'3.3.4.a'!$C$79</f>
        <v>7.0487008109171568E-7</v>
      </c>
      <c r="D54" s="143">
        <f>'3.3.4'!D54/'3.3.4.a'!$D$79</f>
        <v>2.3205259824210957E-6</v>
      </c>
      <c r="E54" s="143">
        <f>'3.3.4'!E54/'3.3.4.a'!$E$79</f>
        <v>1.6781676989091876E-6</v>
      </c>
      <c r="F54" s="143">
        <f>'3.3.4'!F54/'3.3.4.a'!$F$79</f>
        <v>9.011142170886555E-6</v>
      </c>
      <c r="G54" s="143">
        <f>'3.3.4'!G54/'3.3.4.a'!$G$79</f>
        <v>5.7894476040902218E-7</v>
      </c>
      <c r="H54" s="143">
        <f>'3.3.4'!H54/'3.3.4.a'!$H$79</f>
        <v>1.1020618467600666E-5</v>
      </c>
      <c r="I54" s="143">
        <f>'3.3.4'!I54/'3.3.4.a'!$I$79</f>
        <v>1.3912959411279807E-7</v>
      </c>
      <c r="J54" s="143">
        <f>'3.3.4'!J54/'3.3.4.a'!$J$79</f>
        <v>1.0580870700521573E-6</v>
      </c>
      <c r="K54" s="143">
        <f>'3.3.4'!K54/'3.3.4.a'!$K$79</f>
        <v>1.075602849799854E-6</v>
      </c>
      <c r="L54" s="143">
        <f>'3.3.4'!L54/'3.3.4.a'!L$79</f>
        <v>1.724772101076568E-8</v>
      </c>
      <c r="M54" s="143">
        <f>'3.3.4'!M54/'3.3.4.a'!M$79</f>
        <v>3.768824584556113E-8</v>
      </c>
      <c r="N54" s="143">
        <f>'3.3.4'!N54/'3.3.4.a'!N$79</f>
        <v>0</v>
      </c>
    </row>
    <row r="55" spans="1:14" ht="20" customHeight="1" x14ac:dyDescent="0.2">
      <c r="A55" s="35">
        <v>282</v>
      </c>
      <c r="B55" s="36" t="s">
        <v>520</v>
      </c>
      <c r="C55" s="143">
        <f>'3.3.4'!C55/'3.3.4.a'!$C$79</f>
        <v>3.5460489154927844E-3</v>
      </c>
      <c r="D55" s="143">
        <f>'3.3.4'!D55/'3.3.4.a'!$D$79</f>
        <v>3.6442512715530251E-3</v>
      </c>
      <c r="E55" s="143">
        <f>'3.3.4'!E55/'3.3.4.a'!$E$79</f>
        <v>4.051253274832526E-3</v>
      </c>
      <c r="F55" s="143">
        <f>'3.3.4'!F55/'3.3.4.a'!$F$79</f>
        <v>3.7403641676454938E-3</v>
      </c>
      <c r="G55" s="143">
        <f>'3.3.4'!G55/'3.3.4.a'!$G$79</f>
        <v>3.9965886655035851E-3</v>
      </c>
      <c r="H55" s="143">
        <f>'3.3.4'!H55/'3.3.4.a'!$H$79</f>
        <v>5.3217733904602129E-3</v>
      </c>
      <c r="I55" s="143">
        <f>'3.3.4'!I55/'3.3.4.a'!$I$79</f>
        <v>4.9012490445850794E-3</v>
      </c>
      <c r="J55" s="143">
        <f>'3.3.4'!J55/'3.3.4.a'!$J$79</f>
        <v>4.8407686920085872E-3</v>
      </c>
      <c r="K55" s="143">
        <f>'3.3.4'!K55/'3.3.4.a'!$K$79</f>
        <v>5.0154203605448254E-3</v>
      </c>
      <c r="L55" s="143">
        <f>'3.3.4'!L55/'3.3.4.a'!L$79</f>
        <v>5.120995958383591E-3</v>
      </c>
      <c r="M55" s="143">
        <f>'3.3.4'!M55/'3.3.4.a'!M$79</f>
        <v>6.1725474051697871E-3</v>
      </c>
      <c r="N55" s="143">
        <f>'3.3.4'!N55/'3.3.4.a'!N$79</f>
        <v>6.4597147839331572E-3</v>
      </c>
    </row>
    <row r="56" spans="1:14" ht="20" customHeight="1" x14ac:dyDescent="0.2">
      <c r="A56" s="104">
        <v>2821</v>
      </c>
      <c r="B56" s="104" t="s">
        <v>286</v>
      </c>
      <c r="C56" s="144">
        <f>'3.3.4'!C56/'3.3.4.a'!$C$79</f>
        <v>3.4997687705642785E-3</v>
      </c>
      <c r="D56" s="144">
        <f>'3.3.4'!D56/'3.3.4.a'!$D$79</f>
        <v>3.6031213790413568E-3</v>
      </c>
      <c r="E56" s="144">
        <f>'3.3.4'!E56/'3.3.4.a'!$E$79</f>
        <v>4.0154044711476072E-3</v>
      </c>
      <c r="F56" s="144">
        <f>'3.3.4'!F56/'3.3.4.a'!$F$79</f>
        <v>3.6959092447074516E-3</v>
      </c>
      <c r="G56" s="144">
        <f>'3.3.4'!G56/'3.3.4.a'!$G$79</f>
        <v>3.9451347941033502E-3</v>
      </c>
      <c r="H56" s="144">
        <f>'3.3.4'!H56/'3.3.4.a'!$H$79</f>
        <v>5.272845440938324E-3</v>
      </c>
      <c r="I56" s="144">
        <f>'3.3.4'!I56/'3.3.4.a'!$I$79</f>
        <v>4.8599681651909886E-3</v>
      </c>
      <c r="J56" s="144">
        <f>'3.3.4'!J56/'3.3.4.a'!$J$79</f>
        <v>4.8187123523528077E-3</v>
      </c>
      <c r="K56" s="144">
        <f>'3.3.4'!K56/'3.3.4.a'!$K$79</f>
        <v>4.964841979328628E-3</v>
      </c>
      <c r="L56" s="144">
        <f>'3.3.4'!L56/'3.3.4.a'!L$79</f>
        <v>5.0567817632109786E-3</v>
      </c>
      <c r="M56" s="144">
        <f>'3.3.4'!M56/'3.3.4.a'!M$79</f>
        <v>6.0473383817801233E-3</v>
      </c>
      <c r="N56" s="94" t="s">
        <v>826</v>
      </c>
    </row>
    <row r="57" spans="1:14" ht="20" customHeight="1" x14ac:dyDescent="0.2">
      <c r="A57" s="104">
        <v>2822</v>
      </c>
      <c r="B57" s="104" t="s">
        <v>287</v>
      </c>
      <c r="C57" s="144">
        <f>'3.3.4'!C57/'3.3.4.a'!$C$79</f>
        <v>4.6280144928505941E-5</v>
      </c>
      <c r="D57" s="144">
        <f>'3.3.4'!D57/'3.3.4.a'!$D$79</f>
        <v>4.1129892511668316E-5</v>
      </c>
      <c r="E57" s="144">
        <f>'3.3.4'!E57/'3.3.4.a'!$E$79</f>
        <v>3.5848803684918874E-5</v>
      </c>
      <c r="F57" s="144">
        <f>'3.3.4'!F57/'3.3.4.a'!$F$79</f>
        <v>4.4454922938041901E-5</v>
      </c>
      <c r="G57" s="144">
        <f>'3.3.4'!G57/'3.3.4.a'!$G$79</f>
        <v>5.1453871400234614E-5</v>
      </c>
      <c r="H57" s="144">
        <f>'3.3.4'!H57/'3.3.4.a'!$H$79</f>
        <v>4.8927949521889291E-5</v>
      </c>
      <c r="I57" s="144">
        <f>'3.3.4'!I57/'3.3.4.a'!$I$79</f>
        <v>4.1280879394091358E-5</v>
      </c>
      <c r="J57" s="144">
        <f>'3.3.4'!J57/'3.3.4.a'!$J$79</f>
        <v>2.2056339655779062E-5</v>
      </c>
      <c r="K57" s="144">
        <f>'3.3.4'!K57/'3.3.4.a'!$K$79</f>
        <v>5.0578381216197677E-5</v>
      </c>
      <c r="L57" s="144">
        <f>'3.3.4'!L57/'3.3.4.a'!L$79</f>
        <v>6.4214195172612317E-5</v>
      </c>
      <c r="M57" s="144">
        <f>'3.3.4'!M57/'3.3.4.a'!M$79</f>
        <v>1.2520902338966324E-4</v>
      </c>
      <c r="N57" s="94" t="s">
        <v>826</v>
      </c>
    </row>
    <row r="58" spans="1:14" s="106" customFormat="1" ht="20" customHeight="1" x14ac:dyDescent="0.2">
      <c r="A58" s="60" t="s">
        <v>521</v>
      </c>
      <c r="B58" s="106" t="s">
        <v>522</v>
      </c>
      <c r="C58" s="145">
        <f>'3.3.4'!C58/'3.3.4.a'!$C$79</f>
        <v>0</v>
      </c>
      <c r="D58" s="145">
        <f>'3.3.4'!D58/'3.3.4.a'!$D$79</f>
        <v>0</v>
      </c>
      <c r="E58" s="145">
        <f>'3.3.4'!E58/'3.3.4.a'!$E$79</f>
        <v>0</v>
      </c>
      <c r="F58" s="145">
        <f>'3.3.4'!F58/'3.3.4.a'!$F$79</f>
        <v>0</v>
      </c>
      <c r="G58" s="145">
        <f>'3.3.4'!G58/'3.3.4.a'!$G$79</f>
        <v>0</v>
      </c>
      <c r="H58" s="145">
        <f>'3.3.4'!H58/'3.3.4.a'!$H$79</f>
        <v>0</v>
      </c>
      <c r="I58" s="145">
        <f>'3.3.4'!I58/'3.3.4.a'!$I$79</f>
        <v>0</v>
      </c>
      <c r="J58" s="145">
        <f>'3.3.4'!J58/'3.3.4.a'!$J$79</f>
        <v>0</v>
      </c>
      <c r="K58" s="145">
        <f>'3.3.4'!K58/'3.3.4.a'!$K$79</f>
        <v>0</v>
      </c>
      <c r="L58" s="145">
        <f>'3.3.4'!L58/'3.3.4.a'!L$79</f>
        <v>0</v>
      </c>
      <c r="M58" s="145">
        <f>'3.3.4'!M58/'3.3.4.a'!M$79</f>
        <v>0</v>
      </c>
      <c r="N58" s="215" t="s">
        <v>826</v>
      </c>
    </row>
    <row r="59" spans="1:14" s="106" customFormat="1" ht="20" customHeight="1" x14ac:dyDescent="0.2">
      <c r="A59" s="60" t="s">
        <v>523</v>
      </c>
      <c r="B59" s="106" t="s">
        <v>524</v>
      </c>
      <c r="C59" s="145">
        <f>'3.3.4'!C59/'3.3.4.a'!$C$79</f>
        <v>0</v>
      </c>
      <c r="D59" s="145">
        <f>'3.3.4'!D59/'3.3.4.a'!$D$79</f>
        <v>0</v>
      </c>
      <c r="E59" s="145">
        <f>'3.3.4'!E59/'3.3.4.a'!$E$79</f>
        <v>0</v>
      </c>
      <c r="F59" s="145">
        <f>'3.3.4'!F59/'3.3.4.a'!$F$79</f>
        <v>0</v>
      </c>
      <c r="G59" s="145">
        <f>'3.3.4'!G59/'3.3.4.a'!$G$79</f>
        <v>0</v>
      </c>
      <c r="H59" s="145">
        <f>'3.3.4'!H59/'3.3.4.a'!$H$79</f>
        <v>0</v>
      </c>
      <c r="I59" s="145">
        <f>'3.3.4'!I59/'3.3.4.a'!$I$79</f>
        <v>0</v>
      </c>
      <c r="J59" s="145">
        <f>'3.3.4'!J59/'3.3.4.a'!$J$79</f>
        <v>0</v>
      </c>
      <c r="K59" s="145">
        <f>'3.3.4'!K59/'3.3.4.a'!$K$79</f>
        <v>0</v>
      </c>
      <c r="L59" s="145">
        <f>'3.3.4'!L59/'3.3.4.a'!L$79</f>
        <v>0</v>
      </c>
      <c r="M59" s="145">
        <f>'3.3.4'!M59/'3.3.4.a'!M$79</f>
        <v>0</v>
      </c>
      <c r="N59" s="215" t="s">
        <v>826</v>
      </c>
    </row>
    <row r="60" spans="1:14" s="106" customFormat="1" ht="20" customHeight="1" x14ac:dyDescent="0.2">
      <c r="A60" s="60" t="s">
        <v>525</v>
      </c>
      <c r="B60" s="106" t="s">
        <v>526</v>
      </c>
      <c r="C60" s="145">
        <f>'3.3.4'!C60/'3.3.4.a'!$C$79</f>
        <v>0</v>
      </c>
      <c r="D60" s="145">
        <f>'3.3.4'!D60/'3.3.4.a'!$D$79</f>
        <v>0</v>
      </c>
      <c r="E60" s="145">
        <f>'3.3.4'!E60/'3.3.4.a'!$E$79</f>
        <v>0</v>
      </c>
      <c r="F60" s="145">
        <f>'3.3.4'!F60/'3.3.4.a'!$F$79</f>
        <v>0</v>
      </c>
      <c r="G60" s="145">
        <f>'3.3.4'!G60/'3.3.4.a'!$G$79</f>
        <v>0</v>
      </c>
      <c r="H60" s="145">
        <f>'3.3.4'!H60/'3.3.4.a'!$H$79</f>
        <v>0</v>
      </c>
      <c r="I60" s="145">
        <f>'3.3.4'!I60/'3.3.4.a'!$I$79</f>
        <v>0</v>
      </c>
      <c r="J60" s="145">
        <f>'3.3.4'!J60/'3.3.4.a'!$J$79</f>
        <v>0</v>
      </c>
      <c r="K60" s="145">
        <f>'3.3.4'!K60/'3.3.4.a'!$K$79</f>
        <v>0</v>
      </c>
      <c r="L60" s="145">
        <f>'3.3.4'!L60/'3.3.4.a'!L$79</f>
        <v>0</v>
      </c>
      <c r="M60" s="145">
        <f>'3.3.4'!M60/'3.3.4.a'!M$79</f>
        <v>1.2520902338966324E-4</v>
      </c>
      <c r="N60" s="215" t="s">
        <v>826</v>
      </c>
    </row>
    <row r="61" spans="1:14" ht="20" customHeight="1" x14ac:dyDescent="0.2">
      <c r="A61" s="35">
        <v>283</v>
      </c>
      <c r="B61" s="36" t="s">
        <v>305</v>
      </c>
      <c r="C61" s="143">
        <f>'3.3.4'!C61/'3.3.4.a'!$C$79</f>
        <v>0</v>
      </c>
      <c r="D61" s="143">
        <f>'3.3.4'!D61/'3.3.4.a'!$D$79</f>
        <v>0</v>
      </c>
      <c r="E61" s="143">
        <f>'3.3.4'!E61/'3.3.4.a'!$E$79</f>
        <v>0</v>
      </c>
      <c r="F61" s="143">
        <f>'3.3.4'!F61/'3.3.4.a'!$F$79</f>
        <v>0</v>
      </c>
      <c r="G61" s="143">
        <f>'3.3.4'!G61/'3.3.4.a'!$G$79</f>
        <v>0</v>
      </c>
      <c r="H61" s="143">
        <f>'3.3.4'!H61/'3.3.4.a'!$H$79</f>
        <v>0</v>
      </c>
      <c r="I61" s="143">
        <f>'3.3.4'!I61/'3.3.4.a'!$I$79</f>
        <v>0</v>
      </c>
      <c r="J61" s="143">
        <f>'3.3.4'!J61/'3.3.4.a'!$J$79</f>
        <v>0</v>
      </c>
      <c r="K61" s="143">
        <f>'3.3.4'!K61/'3.3.4.a'!$K$79</f>
        <v>0</v>
      </c>
      <c r="L61" s="143">
        <f>'3.3.4'!L61/'3.3.4.a'!L$79</f>
        <v>0</v>
      </c>
      <c r="M61" s="143">
        <f>'3.3.4'!M61/'3.3.4.a'!M$79</f>
        <v>0</v>
      </c>
      <c r="N61" s="143">
        <f>'3.3.4'!N61/'3.3.4.a'!N$79</f>
        <v>0</v>
      </c>
    </row>
    <row r="62" spans="1:14" ht="20" customHeight="1" x14ac:dyDescent="0.2">
      <c r="A62" s="18">
        <v>31</v>
      </c>
      <c r="B62" s="19" t="s">
        <v>833</v>
      </c>
      <c r="C62" s="93">
        <f>'3.3.4'!C62/'3.3.4.a'!$C$79</f>
        <v>5.0637380107311615E-3</v>
      </c>
      <c r="D62" s="93">
        <f>'3.3.4'!D62/'3.3.4.a'!$D$79</f>
        <v>4.4759216267578712E-3</v>
      </c>
      <c r="E62" s="93">
        <f>'3.3.4'!E62/'3.3.4.a'!$E$79</f>
        <v>5.0825969881721144E-3</v>
      </c>
      <c r="F62" s="93">
        <f>'3.3.4'!F62/'3.3.4.a'!$F$79</f>
        <v>2.0776500796560351E-3</v>
      </c>
      <c r="G62" s="93">
        <f>'3.3.4'!G62/'3.3.4.a'!$G$79</f>
        <v>2.9686827612934686E-3</v>
      </c>
      <c r="H62" s="93">
        <f>'3.3.4'!H62/'3.3.4.a'!$H$79</f>
        <v>1.9366388267619407E-3</v>
      </c>
      <c r="I62" s="93">
        <f>'3.3.4'!I62/'3.3.4.a'!$I$79</f>
        <v>1.4900098285713628E-3</v>
      </c>
      <c r="J62" s="93">
        <f>'3.3.4'!J62/'3.3.4.a'!$J$79</f>
        <v>-1.284232637104083E-3</v>
      </c>
      <c r="K62" s="93">
        <f>'3.3.4'!K62/'3.3.4.a'!$K$79</f>
        <v>-2.5397827784051869E-4</v>
      </c>
      <c r="L62" s="93">
        <f>'3.3.4'!L62/'3.3.4.a'!L$79</f>
        <v>3.8902157313939903E-4</v>
      </c>
      <c r="M62" s="93">
        <f>'3.3.4'!M62/'3.3.4.a'!M$79</f>
        <v>2.3480935603950397E-3</v>
      </c>
      <c r="N62" s="93">
        <f>'3.3.4'!N62/'3.3.4.a'!N$79</f>
        <v>-1.581141711805444E-4</v>
      </c>
    </row>
    <row r="63" spans="1:14" ht="20" customHeight="1" x14ac:dyDescent="0.2">
      <c r="A63" s="35">
        <v>311</v>
      </c>
      <c r="B63" s="36" t="s">
        <v>834</v>
      </c>
      <c r="C63" s="143">
        <f>'3.3.4'!C63/'3.3.4.a'!$C$79</f>
        <v>4.9963981244824244E-3</v>
      </c>
      <c r="D63" s="143">
        <f>'3.3.4'!D63/'3.3.4.a'!$D$79</f>
        <v>4.4144872235819142E-3</v>
      </c>
      <c r="E63" s="143">
        <f>'3.3.4'!E63/'3.3.4.a'!$E$79</f>
        <v>5.0358181056213754E-3</v>
      </c>
      <c r="F63" s="143">
        <f>'3.3.4'!F63/'3.3.4.a'!$F$79</f>
        <v>2.0270566224622633E-3</v>
      </c>
      <c r="G63" s="143">
        <f>'3.3.4'!G63/'3.3.4.a'!$G$79</f>
        <v>2.9219576115665198E-3</v>
      </c>
      <c r="H63" s="143">
        <f>'3.3.4'!H63/'3.3.4.a'!$H$79</f>
        <v>1.8925385668227533E-3</v>
      </c>
      <c r="I63" s="143">
        <f>'3.3.4'!I63/'3.3.4.a'!$I$79</f>
        <v>1.4410702539231709E-3</v>
      </c>
      <c r="J63" s="143">
        <f>'3.3.4'!J63/'3.3.4.a'!$J$79</f>
        <v>-1.3139901115338092E-3</v>
      </c>
      <c r="K63" s="143">
        <f>'3.3.4'!K63/'3.3.4.a'!$K$79</f>
        <v>-2.913250190397607E-4</v>
      </c>
      <c r="L63" s="143">
        <f>'3.3.4'!L63/'3.3.4.a'!L$79</f>
        <v>3.2679420405634988E-4</v>
      </c>
      <c r="M63" s="143">
        <f>'3.3.4'!M63/'3.3.4.a'!M$79</f>
        <v>2.2545170889674152E-3</v>
      </c>
      <c r="N63" s="264" t="s">
        <v>826</v>
      </c>
    </row>
    <row r="64" spans="1:14" ht="20" customHeight="1" x14ac:dyDescent="0.2">
      <c r="A64" s="21">
        <v>3111</v>
      </c>
      <c r="B64" s="22" t="s">
        <v>319</v>
      </c>
      <c r="C64" s="144">
        <f>'3.3.4'!C64/'3.3.4.a'!$C$79</f>
        <v>4.1881525101118899E-3</v>
      </c>
      <c r="D64" s="144">
        <f>'3.3.4'!D64/'3.3.4.a'!$D$79</f>
        <v>3.7245732048825498E-3</v>
      </c>
      <c r="E64" s="144">
        <f>'3.3.4'!E64/'3.3.4.a'!$E$79</f>
        <v>4.3534798166956464E-3</v>
      </c>
      <c r="F64" s="144">
        <f>'3.3.4'!F64/'3.3.4.a'!$F$79</f>
        <v>1.6824972960655137E-3</v>
      </c>
      <c r="G64" s="144">
        <f>'3.3.4'!G64/'3.3.4.a'!$G$79</f>
        <v>2.4623228292126125E-3</v>
      </c>
      <c r="H64" s="144">
        <f>'3.3.4'!H64/'3.3.4.a'!$H$79</f>
        <v>1.6403631946737118E-3</v>
      </c>
      <c r="I64" s="144">
        <f>'3.3.4'!I64/'3.3.4.a'!$I$79</f>
        <v>1.276898388492184E-3</v>
      </c>
      <c r="J64" s="144">
        <f>'3.3.4'!J64/'3.3.4.a'!$J$79</f>
        <v>-1.0692927746190413E-3</v>
      </c>
      <c r="K64" s="144">
        <f>'3.3.4'!K64/'3.3.4.a'!$K$79</f>
        <v>-2.1940844150544666E-4</v>
      </c>
      <c r="L64" s="144">
        <f>'3.3.4'!L64/'3.3.4.a'!L$79</f>
        <v>2.5421281375807224E-4</v>
      </c>
      <c r="M64" s="144">
        <f>'3.3.4'!M64/'3.3.4.a'!M$79</f>
        <v>1.8717404973773951E-3</v>
      </c>
      <c r="N64" s="94" t="s">
        <v>826</v>
      </c>
    </row>
    <row r="65" spans="1:14" ht="20" customHeight="1" x14ac:dyDescent="0.2">
      <c r="A65" s="21">
        <v>3112</v>
      </c>
      <c r="B65" s="22" t="s">
        <v>320</v>
      </c>
      <c r="C65" s="144">
        <f>'3.3.4'!C65/'3.3.4.a'!$C$79</f>
        <v>8.0784186489654014E-4</v>
      </c>
      <c r="D65" s="144">
        <f>'3.3.4'!D65/'3.3.4.a'!$D$79</f>
        <v>6.8989125863648179E-4</v>
      </c>
      <c r="E65" s="144">
        <f>'3.3.4'!E65/'3.3.4.a'!$E$79</f>
        <v>6.8224223216239988E-4</v>
      </c>
      <c r="F65" s="144">
        <f>'3.3.4'!F65/'3.3.4.a'!$F$79</f>
        <v>3.4454399122146526E-4</v>
      </c>
      <c r="G65" s="144">
        <f>'3.3.4'!G65/'3.3.4.a'!$G$79</f>
        <v>4.5959845517380704E-4</v>
      </c>
      <c r="H65" s="144">
        <f>'3.3.4'!H65/'3.3.4.a'!$H$79</f>
        <v>2.5142475010769052E-4</v>
      </c>
      <c r="I65" s="144">
        <f>'3.3.4'!I65/'3.3.4.a'!$I$79</f>
        <v>1.6416147839230373E-4</v>
      </c>
      <c r="J65" s="144">
        <f>'3.3.4'!J65/'3.3.4.a'!$J$79</f>
        <v>-2.4468969237724411E-4</v>
      </c>
      <c r="K65" s="144">
        <f>'3.3.4'!K65/'3.3.4.a'!$K$79</f>
        <v>-7.1788445660872041E-5</v>
      </c>
      <c r="L65" s="144">
        <f>'3.3.4'!L65/'3.3.4.a'!L$79</f>
        <v>7.1704194525960203E-5</v>
      </c>
      <c r="M65" s="144">
        <f>'3.3.4'!M65/'3.3.4.a'!M$79</f>
        <v>3.745715296692042E-4</v>
      </c>
      <c r="N65" s="94" t="s">
        <v>826</v>
      </c>
    </row>
    <row r="66" spans="1:14" ht="20" customHeight="1" x14ac:dyDescent="0.2">
      <c r="A66" s="21">
        <v>3113</v>
      </c>
      <c r="B66" s="22" t="s">
        <v>321</v>
      </c>
      <c r="C66" s="144">
        <f>'3.3.4'!C66/'3.3.4.a'!$C$79</f>
        <v>4.0374947399397267E-7</v>
      </c>
      <c r="D66" s="144">
        <f>'3.3.4'!D66/'3.3.4.a'!$D$79</f>
        <v>2.2760062883090971E-8</v>
      </c>
      <c r="E66" s="144">
        <f>'3.3.4'!E66/'3.3.4.a'!$E$79</f>
        <v>9.6056763328684807E-8</v>
      </c>
      <c r="F66" s="144">
        <f>'3.3.4'!F66/'3.3.4.a'!$F$79</f>
        <v>1.5335175284696182E-8</v>
      </c>
      <c r="G66" s="144">
        <f>'3.3.4'!G66/'3.3.4.a'!$G$79</f>
        <v>3.6327180100713729E-8</v>
      </c>
      <c r="H66" s="144">
        <f>'3.3.4'!H66/'3.3.4.a'!$H$79</f>
        <v>7.5062204135090052E-7</v>
      </c>
      <c r="I66" s="144">
        <f>'3.3.4'!I66/'3.3.4.a'!$I$79</f>
        <v>1.038703868327655E-8</v>
      </c>
      <c r="J66" s="144">
        <f>'3.3.4'!J66/'3.3.4.a'!$J$79</f>
        <v>-7.6445375237286385E-9</v>
      </c>
      <c r="K66" s="144">
        <f>'3.3.4'!K66/'3.3.4.a'!$K$79</f>
        <v>-1.2813187344194398E-7</v>
      </c>
      <c r="L66" s="144">
        <f>'3.3.4'!L66/'3.3.4.a'!L$79</f>
        <v>8.7719577231741137E-7</v>
      </c>
      <c r="M66" s="144">
        <f>'3.3.4'!M66/'3.3.4.a'!M$79</f>
        <v>8.2050619208158193E-6</v>
      </c>
      <c r="N66" s="94" t="s">
        <v>826</v>
      </c>
    </row>
    <row r="67" spans="1:14" ht="20" customHeight="1" x14ac:dyDescent="0.2">
      <c r="A67" s="21">
        <v>3114</v>
      </c>
      <c r="B67" s="22" t="s">
        <v>322</v>
      </c>
      <c r="C67" s="144">
        <f>'3.3.4'!C67/'3.3.4.a'!$C$79</f>
        <v>0</v>
      </c>
      <c r="D67" s="144">
        <f>'3.3.4'!D67/'3.3.4.a'!$D$79</f>
        <v>0</v>
      </c>
      <c r="E67" s="144">
        <f>'3.3.4'!E67/'3.3.4.a'!$E$79</f>
        <v>0</v>
      </c>
      <c r="F67" s="144">
        <f>'3.3.4'!F67/'3.3.4.a'!$F$79</f>
        <v>0</v>
      </c>
      <c r="G67" s="144">
        <f>'3.3.4'!G67/'3.3.4.a'!$G$79</f>
        <v>0</v>
      </c>
      <c r="H67" s="144">
        <f>'3.3.4'!H67/'3.3.4.a'!$H$79</f>
        <v>0</v>
      </c>
      <c r="I67" s="144">
        <f>'3.3.4'!I67/'3.3.4.a'!$I$79</f>
        <v>0</v>
      </c>
      <c r="J67" s="144">
        <f>'3.3.4'!J67/'3.3.4.a'!$J$79</f>
        <v>0</v>
      </c>
      <c r="K67" s="144">
        <f>'3.3.4'!K67/'3.3.4.a'!$K$79</f>
        <v>0</v>
      </c>
      <c r="L67" s="144">
        <f>'3.3.4'!L67/'3.3.4.a'!L$79</f>
        <v>0</v>
      </c>
      <c r="M67" s="144">
        <f>'3.3.4'!M67/'3.3.4.a'!M$79</f>
        <v>0</v>
      </c>
      <c r="N67" s="94" t="s">
        <v>826</v>
      </c>
    </row>
    <row r="68" spans="1:14" ht="20" customHeight="1" x14ac:dyDescent="0.2">
      <c r="A68" s="35">
        <v>312</v>
      </c>
      <c r="B68" s="36" t="s">
        <v>252</v>
      </c>
      <c r="C68" s="143">
        <f>'3.3.4'!C68/'3.3.4.a'!$C$79</f>
        <v>6.7339886248738053E-5</v>
      </c>
      <c r="D68" s="143">
        <f>'3.3.4'!D68/'3.3.4.a'!$D$79</f>
        <v>6.1434403175956767E-5</v>
      </c>
      <c r="E68" s="143">
        <f>'3.3.4'!E68/'3.3.4.a'!$E$79</f>
        <v>4.677888255073981E-5</v>
      </c>
      <c r="F68" s="143">
        <f>'3.3.4'!F68/'3.3.4.a'!$F$79</f>
        <v>5.0593457193771721E-5</v>
      </c>
      <c r="G68" s="143">
        <f>'3.3.4'!G68/'3.3.4.a'!$G$79</f>
        <v>4.6725149726948807E-5</v>
      </c>
      <c r="H68" s="143">
        <f>'3.3.4'!H68/'3.3.4.a'!$H$79</f>
        <v>4.4100259939187296E-5</v>
      </c>
      <c r="I68" s="143">
        <f>'3.3.4'!I68/'3.3.4.a'!$I$79</f>
        <v>4.893957464819196E-5</v>
      </c>
      <c r="J68" s="143">
        <f>'3.3.4'!J68/'3.3.4.a'!$J$79</f>
        <v>2.9757474429726414E-5</v>
      </c>
      <c r="K68" s="143">
        <f>'3.3.4'!K68/'3.3.4.a'!$K$79</f>
        <v>3.7346741199241995E-5</v>
      </c>
      <c r="L68" s="143">
        <f>'3.3.4'!L68/'3.3.4.a'!L$79</f>
        <v>6.2227369083049143E-5</v>
      </c>
      <c r="M68" s="143">
        <f>'3.3.4'!M68/'3.3.4.a'!M$79</f>
        <v>9.3576471427624477E-5</v>
      </c>
      <c r="N68" s="264" t="s">
        <v>826</v>
      </c>
    </row>
    <row r="69" spans="1:14" ht="20" customHeight="1" x14ac:dyDescent="0.2">
      <c r="A69" s="35">
        <v>313</v>
      </c>
      <c r="B69" s="36" t="s">
        <v>253</v>
      </c>
      <c r="C69" s="143">
        <f>'3.3.4'!C69/'3.3.4.a'!$C$79</f>
        <v>0</v>
      </c>
      <c r="D69" s="143">
        <f>'3.3.4'!D69/'3.3.4.a'!$D$79</f>
        <v>0</v>
      </c>
      <c r="E69" s="143">
        <f>'3.3.4'!E69/'3.3.4.a'!$E$79</f>
        <v>0</v>
      </c>
      <c r="F69" s="143">
        <f>'3.3.4'!F69/'3.3.4.a'!$F$79</f>
        <v>0</v>
      </c>
      <c r="G69" s="143">
        <f>'3.3.4'!G69/'3.3.4.a'!$G$79</f>
        <v>0</v>
      </c>
      <c r="H69" s="143">
        <f>'3.3.4'!H69/'3.3.4.a'!$H$79</f>
        <v>0</v>
      </c>
      <c r="I69" s="143">
        <f>'3.3.4'!I69/'3.3.4.a'!$I$79</f>
        <v>0</v>
      </c>
      <c r="J69" s="143">
        <f>'3.3.4'!J69/'3.3.4.a'!$J$79</f>
        <v>0</v>
      </c>
      <c r="K69" s="143">
        <f>'3.3.4'!K69/'3.3.4.a'!$K$79</f>
        <v>0</v>
      </c>
      <c r="L69" s="143">
        <f>'3.3.4'!L69/'3.3.4.a'!L$79</f>
        <v>0</v>
      </c>
      <c r="M69" s="143">
        <f>'3.3.4'!M69/'3.3.4.a'!M$79</f>
        <v>0</v>
      </c>
      <c r="N69" s="264" t="s">
        <v>826</v>
      </c>
    </row>
    <row r="70" spans="1:14" ht="20" customHeight="1" x14ac:dyDescent="0.2">
      <c r="A70" s="35">
        <v>314</v>
      </c>
      <c r="B70" s="36" t="s">
        <v>254</v>
      </c>
      <c r="C70" s="143">
        <f>'3.3.4'!C70/'3.3.4.a'!$C$79</f>
        <v>0</v>
      </c>
      <c r="D70" s="143">
        <f>'3.3.4'!D70/'3.3.4.a'!$D$79</f>
        <v>0</v>
      </c>
      <c r="E70" s="143">
        <f>'3.3.4'!E70/'3.3.4.a'!$E$79</f>
        <v>0</v>
      </c>
      <c r="F70" s="143">
        <f>'3.3.4'!F70/'3.3.4.a'!$F$79</f>
        <v>0</v>
      </c>
      <c r="G70" s="143">
        <f>'3.3.4'!G70/'3.3.4.a'!$G$79</f>
        <v>0</v>
      </c>
      <c r="H70" s="143">
        <f>'3.3.4'!H70/'3.3.4.a'!$H$79</f>
        <v>0</v>
      </c>
      <c r="I70" s="143">
        <f>'3.3.4'!I70/'3.3.4.a'!$I$79</f>
        <v>0</v>
      </c>
      <c r="J70" s="143">
        <f>'3.3.4'!J70/'3.3.4.a'!$J$79</f>
        <v>0</v>
      </c>
      <c r="K70" s="143">
        <f>'3.3.4'!K70/'3.3.4.a'!$K$79</f>
        <v>0</v>
      </c>
      <c r="L70" s="143">
        <f>'3.3.4'!L70/'3.3.4.a'!L$79</f>
        <v>0</v>
      </c>
      <c r="M70" s="143">
        <f>'3.3.4'!M70/'3.3.4.a'!M$79</f>
        <v>0</v>
      </c>
      <c r="N70" s="264" t="s">
        <v>826</v>
      </c>
    </row>
    <row r="71" spans="1:14" ht="20" customHeight="1" x14ac:dyDescent="0.2">
      <c r="A71" s="21">
        <v>3141</v>
      </c>
      <c r="B71" s="22" t="s">
        <v>323</v>
      </c>
      <c r="C71" s="144">
        <f>'3.3.4'!C71/'3.3.4.a'!$C$79</f>
        <v>0</v>
      </c>
      <c r="D71" s="144">
        <f>'3.3.4'!D71/'3.3.4.a'!$D$79</f>
        <v>0</v>
      </c>
      <c r="E71" s="144">
        <f>'3.3.4'!E71/'3.3.4.a'!$E$79</f>
        <v>0</v>
      </c>
      <c r="F71" s="144">
        <f>'3.3.4'!F71/'3.3.4.a'!$F$79</f>
        <v>0</v>
      </c>
      <c r="G71" s="144">
        <f>'3.3.4'!G71/'3.3.4.a'!$G$79</f>
        <v>0</v>
      </c>
      <c r="H71" s="144">
        <f>'3.3.4'!H71/'3.3.4.a'!$H$79</f>
        <v>0</v>
      </c>
      <c r="I71" s="144">
        <f>'3.3.4'!I71/'3.3.4.a'!$I$79</f>
        <v>0</v>
      </c>
      <c r="J71" s="144">
        <f>'3.3.4'!J71/'3.3.4.a'!$J$79</f>
        <v>0</v>
      </c>
      <c r="K71" s="144">
        <f>'3.3.4'!K71/'3.3.4.a'!$K$79</f>
        <v>0</v>
      </c>
      <c r="L71" s="144">
        <f>'3.3.4'!L71/'3.3.4.a'!L$79</f>
        <v>0</v>
      </c>
      <c r="M71" s="144">
        <f>'3.3.4'!M71/'3.3.4.a'!M$79</f>
        <v>0</v>
      </c>
      <c r="N71" s="94" t="s">
        <v>826</v>
      </c>
    </row>
    <row r="72" spans="1:14" ht="20" customHeight="1" x14ac:dyDescent="0.2">
      <c r="A72" s="21">
        <v>3142</v>
      </c>
      <c r="B72" s="22" t="s">
        <v>324</v>
      </c>
      <c r="C72" s="144">
        <f>'3.3.4'!C72/'3.3.4.a'!$C$79</f>
        <v>0</v>
      </c>
      <c r="D72" s="144">
        <f>'3.3.4'!D72/'3.3.4.a'!$D$79</f>
        <v>0</v>
      </c>
      <c r="E72" s="144">
        <f>'3.3.4'!E72/'3.3.4.a'!$E$79</f>
        <v>0</v>
      </c>
      <c r="F72" s="144">
        <f>'3.3.4'!F72/'3.3.4.a'!$F$79</f>
        <v>0</v>
      </c>
      <c r="G72" s="144">
        <f>'3.3.4'!G72/'3.3.4.a'!$G$79</f>
        <v>0</v>
      </c>
      <c r="H72" s="144">
        <f>'3.3.4'!H72/'3.3.4.a'!$H$79</f>
        <v>0</v>
      </c>
      <c r="I72" s="144">
        <f>'3.3.4'!I72/'3.3.4.a'!$I$79</f>
        <v>0</v>
      </c>
      <c r="J72" s="144">
        <f>'3.3.4'!J72/'3.3.4.a'!$J$79</f>
        <v>0</v>
      </c>
      <c r="K72" s="144">
        <f>'3.3.4'!K72/'3.3.4.a'!$K$79</f>
        <v>0</v>
      </c>
      <c r="L72" s="144">
        <f>'3.3.4'!L72/'3.3.4.a'!L$79</f>
        <v>0</v>
      </c>
      <c r="M72" s="144">
        <f>'3.3.4'!M72/'3.3.4.a'!M$79</f>
        <v>0</v>
      </c>
      <c r="N72" s="94" t="s">
        <v>826</v>
      </c>
    </row>
    <row r="73" spans="1:14" ht="20" customHeight="1" x14ac:dyDescent="0.2">
      <c r="A73" s="21">
        <v>3143</v>
      </c>
      <c r="B73" s="22" t="s">
        <v>325</v>
      </c>
      <c r="C73" s="144">
        <f>'3.3.4'!C73/'3.3.4.a'!$C$79</f>
        <v>0</v>
      </c>
      <c r="D73" s="144">
        <f>'3.3.4'!D73/'3.3.4.a'!$D$79</f>
        <v>0</v>
      </c>
      <c r="E73" s="144">
        <f>'3.3.4'!E73/'3.3.4.a'!$E$79</f>
        <v>0</v>
      </c>
      <c r="F73" s="144">
        <f>'3.3.4'!F73/'3.3.4.a'!$F$79</f>
        <v>0</v>
      </c>
      <c r="G73" s="144">
        <f>'3.3.4'!G73/'3.3.4.a'!$G$79</f>
        <v>0</v>
      </c>
      <c r="H73" s="144">
        <f>'3.3.4'!H73/'3.3.4.a'!$H$79</f>
        <v>0</v>
      </c>
      <c r="I73" s="144">
        <f>'3.3.4'!I73/'3.3.4.a'!$I$79</f>
        <v>0</v>
      </c>
      <c r="J73" s="144">
        <f>'3.3.4'!J73/'3.3.4.a'!$J$79</f>
        <v>0</v>
      </c>
      <c r="K73" s="144">
        <f>'3.3.4'!K73/'3.3.4.a'!$K$79</f>
        <v>0</v>
      </c>
      <c r="L73" s="144">
        <f>'3.3.4'!L73/'3.3.4.a'!L$79</f>
        <v>0</v>
      </c>
      <c r="M73" s="144">
        <f>'3.3.4'!M73/'3.3.4.a'!M$79</f>
        <v>0</v>
      </c>
      <c r="N73" s="94" t="s">
        <v>826</v>
      </c>
    </row>
    <row r="74" spans="1:14" ht="20" customHeight="1" x14ac:dyDescent="0.2">
      <c r="A74" s="21">
        <v>3144</v>
      </c>
      <c r="B74" s="22" t="s">
        <v>326</v>
      </c>
      <c r="C74" s="144">
        <f>'3.3.4'!C74/'3.3.4.a'!$C$79</f>
        <v>0</v>
      </c>
      <c r="D74" s="144">
        <f>'3.3.4'!D74/'3.3.4.a'!$D$79</f>
        <v>0</v>
      </c>
      <c r="E74" s="144">
        <f>'3.3.4'!E74/'3.3.4.a'!$E$79</f>
        <v>0</v>
      </c>
      <c r="F74" s="144">
        <f>'3.3.4'!F74/'3.3.4.a'!$F$79</f>
        <v>0</v>
      </c>
      <c r="G74" s="144">
        <f>'3.3.4'!G74/'3.3.4.a'!$G$79</f>
        <v>0</v>
      </c>
      <c r="H74" s="144">
        <f>'3.3.4'!H74/'3.3.4.a'!$H$79</f>
        <v>0</v>
      </c>
      <c r="I74" s="144">
        <f>'3.3.4'!I74/'3.3.4.a'!$I$79</f>
        <v>0</v>
      </c>
      <c r="J74" s="144">
        <f>'3.3.4'!J74/'3.3.4.a'!$J$79</f>
        <v>0</v>
      </c>
      <c r="K74" s="144">
        <f>'3.3.4'!K74/'3.3.4.a'!$K$79</f>
        <v>0</v>
      </c>
      <c r="L74" s="144">
        <f>'3.3.4'!L74/'3.3.4.a'!L$79</f>
        <v>0</v>
      </c>
      <c r="M74" s="144">
        <f>'3.3.4'!M74/'3.3.4.a'!M$79</f>
        <v>0</v>
      </c>
      <c r="N74" s="94" t="s">
        <v>826</v>
      </c>
    </row>
    <row r="75" spans="1:14" ht="20" customHeight="1" x14ac:dyDescent="0.2">
      <c r="A75" s="108" t="s">
        <v>255</v>
      </c>
      <c r="B75" s="109"/>
      <c r="C75" s="212"/>
      <c r="D75" s="212"/>
      <c r="E75" s="212"/>
      <c r="F75" s="212"/>
      <c r="G75" s="212"/>
      <c r="H75" s="212"/>
      <c r="I75" s="212"/>
      <c r="J75" s="212"/>
      <c r="K75" s="212"/>
      <c r="L75" s="212"/>
      <c r="M75" s="212"/>
      <c r="N75" s="212"/>
    </row>
    <row r="76" spans="1:14" ht="20" customHeight="1" x14ac:dyDescent="0.2">
      <c r="A76" s="61" t="s">
        <v>334</v>
      </c>
      <c r="B76" s="62" t="s">
        <v>330</v>
      </c>
      <c r="C76" s="213">
        <f>'3.3.4'!C76/'3.3.4.a'!$C$79</f>
        <v>8.9296083668182636E-3</v>
      </c>
      <c r="D76" s="213">
        <f>'3.3.4'!D76/'3.3.4.a'!$D$79</f>
        <v>8.5272451578086855E-3</v>
      </c>
      <c r="E76" s="213">
        <f>'3.3.4'!E76/'3.3.4.a'!$E$79</f>
        <v>9.4236671557007146E-3</v>
      </c>
      <c r="F76" s="213">
        <f>'3.3.4'!F76/'3.3.4.a'!$F$79</f>
        <v>6.3521007250509891E-3</v>
      </c>
      <c r="G76" s="213">
        <f>'3.3.4'!G76/'3.3.4.a'!$G$79</f>
        <v>7.4716537391212642E-3</v>
      </c>
      <c r="H76" s="213">
        <f>'3.3.4'!H76/'3.3.4.a'!$H$79</f>
        <v>6.6588828906187789E-3</v>
      </c>
      <c r="I76" s="213">
        <f>'3.3.4'!I76/'3.3.4.a'!$I$79</f>
        <v>6.5223110413319026E-3</v>
      </c>
      <c r="J76" s="213">
        <f>'3.3.4'!J76/'3.3.4.a'!$J$79</f>
        <v>3.7322398934242565E-3</v>
      </c>
      <c r="K76" s="213">
        <f>'3.3.4'!K76/'3.3.4.a'!$K$79</f>
        <v>4.7424261794105594E-3</v>
      </c>
      <c r="L76" s="213">
        <f>'3.3.4'!L76/'3.3.4.a'!L$79</f>
        <v>5.5863875423122289E-3</v>
      </c>
      <c r="M76" s="213">
        <f>'3.3.4'!M76/'3.3.4.a'!M$79</f>
        <v>8.078370738183396E-3</v>
      </c>
      <c r="N76" s="213">
        <f>'3.3.4'!N76/'3.3.4.a'!N$79</f>
        <v>5.5227173580475342E-3</v>
      </c>
    </row>
    <row r="77" spans="1:14" ht="20" customHeight="1" x14ac:dyDescent="0.2">
      <c r="A77" s="61" t="s">
        <v>335</v>
      </c>
      <c r="B77" s="62" t="s">
        <v>527</v>
      </c>
      <c r="C77" s="213">
        <f>'3.3.4'!C77/'3.3.4.a'!$C$79</f>
        <v>1.2717451963239934E-4</v>
      </c>
      <c r="D77" s="213">
        <f>'3.3.4'!D77/'3.3.4.a'!$D$79</f>
        <v>1.5505185743383462E-4</v>
      </c>
      <c r="E77" s="213">
        <f>'3.3.4'!E77/'3.3.4.a'!$E$79</f>
        <v>1.5124554490981897E-4</v>
      </c>
      <c r="F77" s="213">
        <f>'3.3.4'!F77/'3.3.4.a'!$F$79</f>
        <v>9.0918401249226552E-5</v>
      </c>
      <c r="G77" s="213">
        <f>'3.3.4'!G77/'3.3.4.a'!$G$79</f>
        <v>2.1395695788493176E-4</v>
      </c>
      <c r="H77" s="213">
        <f>'3.3.4'!H77/'3.3.4.a'!$H$79</f>
        <v>1.3001955688219077E-4</v>
      </c>
      <c r="I77" s="213">
        <f>'3.3.4'!I77/'3.3.4.a'!$I$79</f>
        <v>1.1305072496127177E-4</v>
      </c>
      <c r="J77" s="213">
        <f>'3.3.4'!J77/'3.3.4.a'!$J$79</f>
        <v>7.5509208815334583E-5</v>
      </c>
      <c r="K77" s="213">
        <f>'3.3.4'!K77/'3.3.4.a'!$K$79</f>
        <v>9.8776934393525191E-5</v>
      </c>
      <c r="L77" s="213">
        <f>'3.3.4'!L77/'3.3.4.a'!L$79</f>
        <v>1.0448021576014826E-4</v>
      </c>
      <c r="M77" s="213">
        <f>'3.3.4'!M77/'3.3.4.a'!M$79</f>
        <v>1.2969385901790597E-4</v>
      </c>
      <c r="N77" s="213">
        <f>'3.3.4'!N77/'3.3.4.a'!N$79</f>
        <v>7.5331313821434213E-5</v>
      </c>
    </row>
    <row r="78" spans="1:14" ht="20" customHeight="1" x14ac:dyDescent="0.2">
      <c r="A78" s="63" t="s">
        <v>336</v>
      </c>
      <c r="B78" s="64" t="s">
        <v>835</v>
      </c>
      <c r="C78" s="214">
        <f>'3.3.4'!C78/'3.3.4.a'!$C$79</f>
        <v>3.7386958364547035E-3</v>
      </c>
      <c r="D78" s="214">
        <f>'3.3.4'!D78/'3.3.4.a'!$D$79</f>
        <v>3.8962716736169788E-3</v>
      </c>
      <c r="E78" s="214">
        <f>'3.3.4'!E78/'3.3.4.a'!$E$79</f>
        <v>4.1898246226187803E-3</v>
      </c>
      <c r="F78" s="214">
        <f>'3.3.4'!F78/'3.3.4.a'!$F$79</f>
        <v>4.1835322441457273E-3</v>
      </c>
      <c r="G78" s="214">
        <f>'3.3.4'!G78/'3.3.4.a'!$G$79</f>
        <v>4.2890140199428632E-3</v>
      </c>
      <c r="H78" s="214">
        <f>'3.3.4'!H78/'3.3.4.a'!$H$79</f>
        <v>4.5922245069746469E-3</v>
      </c>
      <c r="I78" s="214">
        <f>'3.3.4'!I78/'3.3.4.a'!$I$79</f>
        <v>4.919250487799268E-3</v>
      </c>
      <c r="J78" s="214">
        <f>'3.3.4'!J78/'3.3.4.a'!$J$79</f>
        <v>4.9409633217130039E-3</v>
      </c>
      <c r="K78" s="214">
        <f>'3.3.4'!K78/'3.3.4.a'!$K$79</f>
        <v>4.897627522857554E-3</v>
      </c>
      <c r="L78" s="214">
        <f>'3.3.4'!L78/'3.3.4.a'!L$79</f>
        <v>5.0928857534126813E-3</v>
      </c>
      <c r="M78" s="214">
        <f>'3.3.4'!M78/'3.3.4.a'!M$79</f>
        <v>5.6005833187704511E-3</v>
      </c>
      <c r="N78" s="214">
        <f>'3.3.4'!N78/'3.3.4.a'!N$79</f>
        <v>5.605500215406645E-3</v>
      </c>
    </row>
    <row r="79" spans="1:14" s="31" customFormat="1" ht="20" customHeight="1" x14ac:dyDescent="0.2">
      <c r="A79" s="84" t="s">
        <v>238</v>
      </c>
      <c r="B79" s="85" t="s">
        <v>841</v>
      </c>
      <c r="C79" s="205">
        <v>3885847</v>
      </c>
      <c r="D79" s="205">
        <v>4376382</v>
      </c>
      <c r="E79" s="205">
        <v>4814760</v>
      </c>
      <c r="F79" s="205">
        <v>5331619</v>
      </c>
      <c r="G79" s="205">
        <v>5778953</v>
      </c>
      <c r="H79" s="205">
        <v>5995787</v>
      </c>
      <c r="I79" s="205">
        <v>6269328</v>
      </c>
      <c r="J79" s="205">
        <v>6585478.9999999898</v>
      </c>
      <c r="K79" s="205">
        <v>7004141</v>
      </c>
      <c r="L79" s="205">
        <v>7389131</v>
      </c>
      <c r="M79" s="205">
        <v>7467615</v>
      </c>
      <c r="N79" s="205">
        <v>8679490</v>
      </c>
    </row>
    <row r="80" spans="1:14" ht="20" customHeight="1" x14ac:dyDescent="0.2">
      <c r="A80" s="102" t="s">
        <v>587</v>
      </c>
    </row>
    <row r="81" spans="1:1" ht="20" customHeight="1" x14ac:dyDescent="0.2">
      <c r="A81" s="102" t="s">
        <v>846</v>
      </c>
    </row>
    <row r="82" spans="1:1" ht="20" customHeight="1" x14ac:dyDescent="0.2">
      <c r="A82" s="102" t="s">
        <v>588</v>
      </c>
    </row>
    <row r="83" spans="1:1" ht="20" customHeight="1" x14ac:dyDescent="0.2">
      <c r="A83" s="102" t="s">
        <v>797</v>
      </c>
    </row>
    <row r="84" spans="1:1" ht="20" customHeight="1" x14ac:dyDescent="0.2">
      <c r="A84" s="102" t="s">
        <v>655</v>
      </c>
    </row>
    <row r="85" spans="1:1" ht="20" customHeight="1" x14ac:dyDescent="0.2">
      <c r="A85" s="102" t="s">
        <v>851</v>
      </c>
    </row>
    <row r="86" spans="1:1" ht="20" customHeight="1" x14ac:dyDescent="0.2">
      <c r="A86" s="102" t="s">
        <v>603</v>
      </c>
    </row>
    <row r="87" spans="1:1" ht="20" customHeight="1" x14ac:dyDescent="0.2">
      <c r="A87" s="102" t="s">
        <v>660</v>
      </c>
    </row>
    <row r="88" spans="1:1" ht="20" customHeight="1" x14ac:dyDescent="0.2">
      <c r="A88" s="102" t="s">
        <v>661</v>
      </c>
    </row>
    <row r="89" spans="1:1" ht="20" customHeight="1" x14ac:dyDescent="0.2">
      <c r="A89" s="102" t="s">
        <v>611</v>
      </c>
    </row>
    <row r="90" spans="1:1" ht="20" customHeight="1" x14ac:dyDescent="0.2">
      <c r="A90" s="102" t="s">
        <v>662</v>
      </c>
    </row>
    <row r="91" spans="1:1" ht="20" customHeight="1" x14ac:dyDescent="0.2">
      <c r="A91" s="102" t="s">
        <v>842</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D89DF-1EB7-4077-8F6A-66860033FD89}">
  <sheetPr codeName="Planilha39"/>
  <dimension ref="A1:N91"/>
  <sheetViews>
    <sheetView showGridLines="0" workbookViewId="0">
      <pane xSplit="2" ySplit="4" topLeftCell="C5" activePane="bottomRight" state="frozen"/>
      <selection activeCell="A3" sqref="A3"/>
      <selection pane="topRight" activeCell="A3" sqref="A3"/>
      <selection pane="bottomLeft" activeCell="A3" sqref="A3"/>
      <selection pane="bottomRight" activeCell="A3" sqref="A3"/>
    </sheetView>
  </sheetViews>
  <sheetFormatPr baseColWidth="10" defaultColWidth="9.1640625" defaultRowHeight="20" customHeight="1" x14ac:dyDescent="0.2"/>
  <cols>
    <col min="1" max="1" width="9.1640625" style="104"/>
    <col min="2" max="2" width="75.5" style="104" bestFit="1" customWidth="1"/>
    <col min="3" max="14" width="10.6640625" style="104" customWidth="1"/>
    <col min="15" max="16384" width="9.1640625" style="104"/>
  </cols>
  <sheetData>
    <row r="1" spans="1:14" ht="20" customHeight="1" x14ac:dyDescent="0.2">
      <c r="A1" s="96" t="s">
        <v>787</v>
      </c>
    </row>
    <row r="2" spans="1:14" ht="20" customHeight="1" x14ac:dyDescent="0.2">
      <c r="A2" s="96" t="s">
        <v>668</v>
      </c>
    </row>
    <row r="4" spans="1:14" s="113" customFormat="1" ht="20" customHeight="1" x14ac:dyDescent="0.2">
      <c r="A4" s="333" t="s">
        <v>666</v>
      </c>
      <c r="B4" s="333"/>
      <c r="C4" s="24">
        <v>2010</v>
      </c>
      <c r="D4" s="24">
        <v>2011</v>
      </c>
      <c r="E4" s="24">
        <v>2012</v>
      </c>
      <c r="F4" s="24">
        <v>2013</v>
      </c>
      <c r="G4" s="24">
        <v>2014</v>
      </c>
      <c r="H4" s="24">
        <v>2015</v>
      </c>
      <c r="I4" s="24">
        <v>2016</v>
      </c>
      <c r="J4" s="24">
        <v>2017</v>
      </c>
      <c r="K4" s="24">
        <v>2018</v>
      </c>
      <c r="L4" s="24">
        <v>2019</v>
      </c>
      <c r="M4" s="24">
        <v>2020</v>
      </c>
      <c r="N4" s="24">
        <v>2021</v>
      </c>
    </row>
    <row r="5" spans="1:14" ht="20" customHeight="1" x14ac:dyDescent="0.2">
      <c r="A5" s="57" t="s">
        <v>394</v>
      </c>
      <c r="B5" s="58" t="s">
        <v>829</v>
      </c>
      <c r="C5" s="210">
        <f>'3.3.5'!C5/'3.3.5.a'!$C$79</f>
        <v>0.42157861549709608</v>
      </c>
      <c r="D5" s="210">
        <f>'3.3.5'!D5/'3.3.5.a'!$D$79</f>
        <v>0.42011205838993793</v>
      </c>
      <c r="E5" s="210">
        <f>'3.3.5'!E5/'3.3.5.a'!$E$79</f>
        <v>0.41928904738730555</v>
      </c>
      <c r="F5" s="210">
        <f>'3.3.5'!F5/'3.3.5.a'!$F$79</f>
        <v>0.42466691909014209</v>
      </c>
      <c r="G5" s="210">
        <f>'3.3.5'!G5/'3.3.5.a'!$G$79</f>
        <v>0.44213595000887856</v>
      </c>
      <c r="H5" s="210">
        <f>'3.3.5'!H5/'3.3.5.a'!$H$79</f>
        <v>0.49166537483438316</v>
      </c>
      <c r="I5" s="210">
        <f>'3.3.5'!I5/'3.3.5.a'!$I$79</f>
        <v>0.48589721498878552</v>
      </c>
      <c r="J5" s="210">
        <f>'3.3.5'!J5/'3.3.5.a'!$J$79</f>
        <v>0.48183934214018392</v>
      </c>
      <c r="K5" s="210">
        <f>'3.3.5'!K5/'3.3.5.a'!$K$79</f>
        <v>0.47403361473715883</v>
      </c>
      <c r="L5" s="210">
        <f>'3.3.5'!L5/'3.3.5.a'!L$79</f>
        <v>0.46694173453883958</v>
      </c>
      <c r="M5" s="210">
        <f>'3.3.5'!M5/'3.3.5.a'!M$79</f>
        <v>0.50739204351561629</v>
      </c>
      <c r="N5" s="210">
        <f>'3.3.5'!N5/'3.3.5.a'!N$79</f>
        <v>0.44341105139038256</v>
      </c>
    </row>
    <row r="6" spans="1:14" ht="20" customHeight="1" x14ac:dyDescent="0.2">
      <c r="A6" s="18">
        <v>2</v>
      </c>
      <c r="B6" s="19" t="s">
        <v>488</v>
      </c>
      <c r="C6" s="93">
        <f>'3.3.5'!C6/'3.3.5.a'!$C$79</f>
        <v>0.40679051308166408</v>
      </c>
      <c r="D6" s="93">
        <f>'3.3.5'!D6/'3.3.5.a'!$D$79</f>
        <v>0.41186143378707274</v>
      </c>
      <c r="E6" s="93">
        <f>'3.3.5'!E6/'3.3.5.a'!$E$79</f>
        <v>0.41109193431502761</v>
      </c>
      <c r="F6" s="93">
        <f>'3.3.5'!F6/'3.3.5.a'!$F$79</f>
        <v>0.41663463562956488</v>
      </c>
      <c r="G6" s="93">
        <f>'3.3.5'!G6/'3.3.5.a'!$G$79</f>
        <v>0.43286658024832536</v>
      </c>
      <c r="H6" s="93">
        <f>'3.3.5'!H6/'3.3.5.a'!$H$79</f>
        <v>0.49031389652473839</v>
      </c>
      <c r="I6" s="93">
        <f>'3.3.5'!I6/'3.3.5.a'!$I$79</f>
        <v>0.48684577798491224</v>
      </c>
      <c r="J6" s="93">
        <f>'3.3.5'!J6/'3.3.5.a'!$J$79</f>
        <v>0.48624849678375059</v>
      </c>
      <c r="K6" s="93">
        <f>'3.3.5'!K6/'3.3.5.a'!$K$79</f>
        <v>0.47628144020922913</v>
      </c>
      <c r="L6" s="93">
        <f>'3.3.5'!L6/'3.3.5.a'!L$79</f>
        <v>0.47105054620541598</v>
      </c>
      <c r="M6" s="93">
        <f>'3.3.5'!M6/'3.3.5.a'!M$79</f>
        <v>0.50957137184538637</v>
      </c>
      <c r="N6" s="93">
        <f>'3.3.5'!N6/'3.3.5.a'!N$79</f>
        <v>0.44670307809492715</v>
      </c>
    </row>
    <row r="7" spans="1:14" ht="20" customHeight="1" x14ac:dyDescent="0.2">
      <c r="A7" s="32">
        <v>21</v>
      </c>
      <c r="B7" s="33" t="s">
        <v>244</v>
      </c>
      <c r="C7" s="207">
        <f>'3.3.5'!C7/'3.3.5.a'!$C$79</f>
        <v>0.11993278751160186</v>
      </c>
      <c r="D7" s="207">
        <f>'3.3.5'!D7/'3.3.5.a'!$D$79</f>
        <v>0.11874300840542867</v>
      </c>
      <c r="E7" s="207">
        <f>'3.3.5'!E7/'3.3.5.a'!$E$79</f>
        <v>0.11911514043134473</v>
      </c>
      <c r="F7" s="207">
        <f>'3.3.5'!F7/'3.3.5.a'!$F$79</f>
        <v>0.12094692663074699</v>
      </c>
      <c r="G7" s="207">
        <f>'3.3.5'!G7/'3.3.5.a'!$G$79</f>
        <v>0.1226471896541418</v>
      </c>
      <c r="H7" s="207">
        <f>'3.3.5'!H7/'3.3.5.a'!$H$79</f>
        <v>0.12918796600786409</v>
      </c>
      <c r="I7" s="207">
        <f>'3.3.5'!I7/'3.3.5.a'!$I$79</f>
        <v>0.12999114594108882</v>
      </c>
      <c r="J7" s="207">
        <f>'3.3.5'!J7/'3.3.5.a'!$J$79</f>
        <v>0.13179707736742668</v>
      </c>
      <c r="K7" s="207">
        <f>'3.3.5'!K7/'3.3.5.a'!$K$79</f>
        <v>0.12998857303543795</v>
      </c>
      <c r="L7" s="207">
        <f>'3.3.5'!L7/'3.3.5.a'!L$79</f>
        <v>0.13045219037983713</v>
      </c>
      <c r="M7" s="207">
        <f>'3.3.5'!M7/'3.3.5.a'!M$79</f>
        <v>0.13124078569715733</v>
      </c>
      <c r="N7" s="207">
        <f>'3.3.5'!N7/'3.3.5.a'!N$79</f>
        <v>0.11852401530898028</v>
      </c>
    </row>
    <row r="8" spans="1:14" ht="20" customHeight="1" x14ac:dyDescent="0.2">
      <c r="A8" s="35">
        <v>211</v>
      </c>
      <c r="B8" s="36" t="s">
        <v>306</v>
      </c>
      <c r="C8" s="143">
        <f>'3.3.5'!C8/'3.3.5.a'!$C$79</f>
        <v>9.1153048292134636E-2</v>
      </c>
      <c r="D8" s="143">
        <f>'3.3.5'!D8/'3.3.5.a'!$D$79</f>
        <v>9.0103343045054102E-2</v>
      </c>
      <c r="E8" s="143">
        <f>'3.3.5'!E8/'3.3.5.a'!$E$79</f>
        <v>9.1063225889985583E-2</v>
      </c>
      <c r="F8" s="143">
        <f>'3.3.5'!F8/'3.3.5.a'!$F$79</f>
        <v>9.2382770144115139E-2</v>
      </c>
      <c r="G8" s="143">
        <f>'3.3.5'!G8/'3.3.5.a'!$G$79</f>
        <v>9.3247018828175279E-2</v>
      </c>
      <c r="H8" s="143">
        <f>'3.3.5'!H8/'3.3.5.a'!$H$79</f>
        <v>9.8615392093937299E-2</v>
      </c>
      <c r="I8" s="143">
        <f>'3.3.5'!I8/'3.3.5.a'!$I$79</f>
        <v>9.9331221471564882E-2</v>
      </c>
      <c r="J8" s="143">
        <f>'3.3.5'!J8/'3.3.5.a'!$J$79</f>
        <v>9.9672617220838255E-2</v>
      </c>
      <c r="K8" s="143">
        <f>'3.3.5'!K8/'3.3.5.a'!$K$79</f>
        <v>9.7682895514708809E-2</v>
      </c>
      <c r="L8" s="143">
        <f>'3.3.5'!L8/'3.3.5.a'!L$79</f>
        <v>9.7073334184840029E-2</v>
      </c>
      <c r="M8" s="143">
        <f>'3.3.5'!M8/'3.3.5.a'!M$79</f>
        <v>9.856290891891506E-2</v>
      </c>
      <c r="N8" s="143">
        <f>'3.3.5'!N8/'3.3.5.a'!N$79</f>
        <v>8.8911755554201125E-2</v>
      </c>
    </row>
    <row r="9" spans="1:14" s="48" customFormat="1" ht="20" customHeight="1" x14ac:dyDescent="0.2">
      <c r="A9" s="45" t="s">
        <v>489</v>
      </c>
      <c r="B9" s="56" t="s">
        <v>490</v>
      </c>
      <c r="C9" s="145">
        <f>'3.3.5'!C9/'3.3.5.a'!$C$79</f>
        <v>7.5721135132617773E-2</v>
      </c>
      <c r="D9" s="145">
        <f>'3.3.5'!D9/'3.3.5.a'!$D$79</f>
        <v>7.4680501086137357E-2</v>
      </c>
      <c r="E9" s="145">
        <f>'3.3.5'!E9/'3.3.5.a'!$E$79</f>
        <v>7.5427186254567041E-2</v>
      </c>
      <c r="F9" s="145">
        <f>'3.3.5'!F9/'3.3.5.a'!$F$79</f>
        <v>7.5970997752223671E-2</v>
      </c>
      <c r="G9" s="145">
        <f>'3.3.5'!G9/'3.3.5.a'!$G$79</f>
        <v>7.7020735050776487E-2</v>
      </c>
      <c r="H9" s="145">
        <f>'3.3.5'!H9/'3.3.5.a'!$H$79</f>
        <v>8.0932744007184226E-2</v>
      </c>
      <c r="I9" s="145">
        <f>'3.3.5'!I9/'3.3.5.a'!$I$79</f>
        <v>8.2251357689439919E-2</v>
      </c>
      <c r="J9" s="145">
        <f>'3.3.5'!J9/'3.3.5.a'!$J$79</f>
        <v>8.2235330752167865E-2</v>
      </c>
      <c r="K9" s="145">
        <f>'3.3.5'!K9/'3.3.5.a'!$K$79</f>
        <v>8.0191805941424929E-2</v>
      </c>
      <c r="L9" s="145">
        <f>'3.3.5'!L9/'3.3.5.a'!L$79</f>
        <v>7.9386064294434081E-2</v>
      </c>
      <c r="M9" s="145">
        <f>'3.3.5'!M9/'3.3.5.a'!M$79</f>
        <v>8.147261704281139E-2</v>
      </c>
      <c r="N9" s="215" t="s">
        <v>826</v>
      </c>
    </row>
    <row r="10" spans="1:14" s="48" customFormat="1" ht="20" customHeight="1" x14ac:dyDescent="0.2">
      <c r="A10" s="45" t="s">
        <v>491</v>
      </c>
      <c r="B10" s="56" t="s">
        <v>492</v>
      </c>
      <c r="C10" s="145">
        <f>'3.3.5'!C10/'3.3.5.a'!$C$79</f>
        <v>8.5726223292158874E-3</v>
      </c>
      <c r="D10" s="145">
        <f>'3.3.5'!D10/'3.3.5.a'!$D$79</f>
        <v>8.4194924639405342E-3</v>
      </c>
      <c r="E10" s="145">
        <f>'3.3.5'!E10/'3.3.5.a'!$E$79</f>
        <v>8.423957510788789E-3</v>
      </c>
      <c r="F10" s="145">
        <f>'3.3.5'!F10/'3.3.5.a'!$F$79</f>
        <v>8.3839588518823272E-3</v>
      </c>
      <c r="G10" s="145">
        <f>'3.3.5'!G10/'3.3.5.a'!$G$79</f>
        <v>8.7159795125279615E-3</v>
      </c>
      <c r="H10" s="145">
        <f>'3.3.5'!H10/'3.3.5.a'!$H$79</f>
        <v>9.3612145773245455E-3</v>
      </c>
      <c r="I10" s="145">
        <f>'3.3.5'!I10/'3.3.5.a'!$I$79</f>
        <v>9.3772320294915178E-3</v>
      </c>
      <c r="J10" s="145">
        <f>'3.3.5'!J10/'3.3.5.a'!$J$79</f>
        <v>9.4410662262757079E-3</v>
      </c>
      <c r="K10" s="145">
        <f>'3.3.5'!K10/'3.3.5.a'!$K$79</f>
        <v>9.4378747460849236E-3</v>
      </c>
      <c r="L10" s="145">
        <f>'3.3.5'!L10/'3.3.5.a'!L$79</f>
        <v>9.4358459102267915E-3</v>
      </c>
      <c r="M10" s="145">
        <f>'3.3.5'!M10/'3.3.5.a'!M$79</f>
        <v>9.9317826523726768E-3</v>
      </c>
      <c r="N10" s="215" t="s">
        <v>826</v>
      </c>
    </row>
    <row r="11" spans="1:14" s="48" customFormat="1" ht="20" customHeight="1" x14ac:dyDescent="0.2">
      <c r="A11" s="45" t="s">
        <v>493</v>
      </c>
      <c r="B11" s="56" t="s">
        <v>494</v>
      </c>
      <c r="C11" s="145">
        <f>'3.3.5'!C11/'3.3.5.a'!$C$79</f>
        <v>6.8592908303009743E-3</v>
      </c>
      <c r="D11" s="145">
        <f>'3.3.5'!D11/'3.3.5.a'!$D$79</f>
        <v>7.003349494976217E-3</v>
      </c>
      <c r="E11" s="145">
        <f>'3.3.5'!E11/'3.3.5.a'!$E$79</f>
        <v>7.212082124629737E-3</v>
      </c>
      <c r="F11" s="145">
        <f>'3.3.5'!F11/'3.3.5.a'!$F$79</f>
        <v>8.0278135400091415E-3</v>
      </c>
      <c r="G11" s="145">
        <f>'3.3.5'!G11/'3.3.5.a'!$G$79</f>
        <v>7.510304264870816E-3</v>
      </c>
      <c r="H11" s="145">
        <f>'3.3.5'!H11/'3.3.5.a'!$H$79</f>
        <v>8.3214335094285372E-3</v>
      </c>
      <c r="I11" s="145">
        <f>'3.3.5'!I11/'3.3.5.a'!$I$79</f>
        <v>7.7026317526334544E-3</v>
      </c>
      <c r="J11" s="145">
        <f>'3.3.5'!J11/'3.3.5.a'!$J$79</f>
        <v>7.9962202423946912E-3</v>
      </c>
      <c r="K11" s="145">
        <f>'3.3.5'!K11/'3.3.5.a'!$K$79</f>
        <v>8.0532148271989408E-3</v>
      </c>
      <c r="L11" s="145">
        <f>'3.3.5'!L11/'3.3.5.a'!L$79</f>
        <v>8.2514239801791314E-3</v>
      </c>
      <c r="M11" s="145">
        <f>'3.3.5'!M11/'3.3.5.a'!M$79</f>
        <v>7.1585092237310046E-3</v>
      </c>
      <c r="N11" s="215" t="s">
        <v>826</v>
      </c>
    </row>
    <row r="12" spans="1:14" ht="20" customHeight="1" x14ac:dyDescent="0.2">
      <c r="A12" s="35">
        <v>212</v>
      </c>
      <c r="B12" s="36" t="s">
        <v>246</v>
      </c>
      <c r="C12" s="143">
        <f>'3.3.5'!C12/'3.3.5.a'!$C$79</f>
        <v>2.87797392194672E-2</v>
      </c>
      <c r="D12" s="143">
        <f>'3.3.5'!D12/'3.3.5.a'!$D$79</f>
        <v>2.8639665360374562E-2</v>
      </c>
      <c r="E12" s="143">
        <f>'3.3.5'!E12/'3.3.5.a'!$E$79</f>
        <v>2.8051914541359153E-2</v>
      </c>
      <c r="F12" s="143">
        <f>'3.3.5'!F12/'3.3.5.a'!$F$79</f>
        <v>2.8564156486631867E-2</v>
      </c>
      <c r="G12" s="143">
        <f>'3.3.5'!G12/'3.3.5.a'!$G$79</f>
        <v>2.9400170825966535E-2</v>
      </c>
      <c r="H12" s="143">
        <f>'3.3.5'!H12/'3.3.5.a'!$H$79</f>
        <v>3.0572573913926787E-2</v>
      </c>
      <c r="I12" s="143">
        <f>'3.3.5'!I12/'3.3.5.a'!$I$79</f>
        <v>3.0659924469523946E-2</v>
      </c>
      <c r="J12" s="143">
        <f>'3.3.5'!J12/'3.3.5.a'!$J$79</f>
        <v>3.2124460146588429E-2</v>
      </c>
      <c r="K12" s="143">
        <f>'3.3.5'!K12/'3.3.5.a'!$K$79</f>
        <v>3.2305677520729166E-2</v>
      </c>
      <c r="L12" s="143">
        <f>'3.3.5'!L12/'3.3.5.a'!L$79</f>
        <v>3.3378856194997135E-2</v>
      </c>
      <c r="M12" s="143">
        <f>'3.3.5'!M12/'3.3.5.a'!M$79</f>
        <v>3.267787677824225E-2</v>
      </c>
      <c r="N12" s="143">
        <f>'3.3.5'!N12/'3.3.5.a'!N$79</f>
        <v>2.9612259754779154E-2</v>
      </c>
    </row>
    <row r="13" spans="1:14" s="105" customFormat="1" ht="20" customHeight="1" x14ac:dyDescent="0.2">
      <c r="A13" s="105">
        <v>2121</v>
      </c>
      <c r="B13" s="105" t="s">
        <v>307</v>
      </c>
      <c r="C13" s="208">
        <f>'3.3.5'!C13/'3.3.5.a'!$C$79</f>
        <v>1.5729302596512156E-2</v>
      </c>
      <c r="D13" s="208">
        <f>'3.3.5'!D13/'3.3.5.a'!$D$79</f>
        <v>1.6154694898472471E-2</v>
      </c>
      <c r="E13" s="208">
        <f>'3.3.5'!E13/'3.3.5.a'!$E$79</f>
        <v>1.6166794618455414E-2</v>
      </c>
      <c r="F13" s="208">
        <f>'3.3.5'!F13/'3.3.5.a'!$F$79</f>
        <v>1.6861332260069539E-2</v>
      </c>
      <c r="G13" s="208">
        <f>'3.3.5'!G13/'3.3.5.a'!$G$79</f>
        <v>1.733743212572101E-2</v>
      </c>
      <c r="H13" s="208">
        <f>'3.3.5'!H13/'3.3.5.a'!$H$79</f>
        <v>1.8263760080410859E-2</v>
      </c>
      <c r="I13" s="208">
        <f>'3.3.5'!I13/'3.3.5.a'!$I$79</f>
        <v>1.8163495825178011E-2</v>
      </c>
      <c r="J13" s="208">
        <f>'3.3.5'!J13/'3.3.5.a'!$J$79</f>
        <v>1.8559420302314344E-2</v>
      </c>
      <c r="K13" s="208">
        <f>'3.3.5'!K13/'3.3.5.a'!$K$79</f>
        <v>1.848361447986805E-2</v>
      </c>
      <c r="L13" s="208">
        <f>'3.3.5'!L13/'3.3.5.a'!L$79</f>
        <v>1.9156220805979136E-2</v>
      </c>
      <c r="M13" s="208">
        <f>'3.3.5'!M13/'3.3.5.a'!M$79</f>
        <v>1.9585963239575621E-2</v>
      </c>
      <c r="N13" s="249" t="s">
        <v>826</v>
      </c>
    </row>
    <row r="14" spans="1:14" s="106" customFormat="1" ht="20" customHeight="1" x14ac:dyDescent="0.2">
      <c r="A14" s="60" t="s">
        <v>495</v>
      </c>
      <c r="B14" s="106" t="s">
        <v>496</v>
      </c>
      <c r="C14" s="145">
        <f>'3.3.5'!C14/'3.3.5.a'!$C$79</f>
        <v>5.3040629433520652E-5</v>
      </c>
      <c r="D14" s="145">
        <f>'3.3.5'!D14/'3.3.5.a'!$D$79</f>
        <v>5.6440002000205667E-5</v>
      </c>
      <c r="E14" s="145">
        <f>'3.3.5'!E14/'3.3.5.a'!$E$79</f>
        <v>5.7181059190627951E-5</v>
      </c>
      <c r="F14" s="145">
        <f>'3.3.5'!F14/'3.3.5.a'!$F$79</f>
        <v>1.3355127038687018E-4</v>
      </c>
      <c r="G14" s="145">
        <f>'3.3.5'!G14/'3.3.5.a'!$G$79</f>
        <v>8.5025966502438026E-5</v>
      </c>
      <c r="H14" s="145">
        <f>'3.3.5'!H14/'3.3.5.a'!$H$79</f>
        <v>1.2075144137542835E-4</v>
      </c>
      <c r="I14" s="145">
        <f>'3.3.5'!I14/'3.3.5.a'!$I$79</f>
        <v>8.9431867133844497E-5</v>
      </c>
      <c r="J14" s="145">
        <f>'3.3.5'!J14/'3.3.5.a'!$J$79</f>
        <v>1.0324660555675928E-4</v>
      </c>
      <c r="K14" s="145">
        <f>'3.3.5'!K14/'3.3.5.a'!$K$79</f>
        <v>1.2079632048674019E-4</v>
      </c>
      <c r="L14" s="145">
        <f>'3.3.5'!L14/'3.3.5.a'!L$79</f>
        <v>1.8308448245082321E-4</v>
      </c>
      <c r="M14" s="145">
        <f>'3.3.5'!M14/'3.3.5.a'!M$79</f>
        <v>3.0351312519719462E-4</v>
      </c>
      <c r="N14" s="215" t="s">
        <v>826</v>
      </c>
    </row>
    <row r="15" spans="1:14" s="106" customFormat="1" ht="20" customHeight="1" x14ac:dyDescent="0.2">
      <c r="A15" s="60" t="s">
        <v>497</v>
      </c>
      <c r="B15" s="106" t="s">
        <v>498</v>
      </c>
      <c r="C15" s="145">
        <f>'3.3.5'!C15/'3.3.5.a'!$C$79</f>
        <v>2.2105681177734715E-3</v>
      </c>
      <c r="D15" s="145">
        <f>'3.3.5'!D15/'3.3.5.a'!$D$79</f>
        <v>2.2425178140499289E-3</v>
      </c>
      <c r="E15" s="145">
        <f>'3.3.5'!E15/'3.3.5.a'!$E$79</f>
        <v>2.2209891243563781E-3</v>
      </c>
      <c r="F15" s="145">
        <f>'3.3.5'!F15/'3.3.5.a'!$F$79</f>
        <v>2.6938252546347941E-3</v>
      </c>
      <c r="G15" s="145">
        <f>'3.3.5'!G15/'3.3.5.a'!$G$79</f>
        <v>2.7457344405145746E-3</v>
      </c>
      <c r="H15" s="145">
        <f>'3.3.5'!H15/'3.3.5.a'!$H$79</f>
        <v>2.7511249380873697E-3</v>
      </c>
      <c r="I15" s="145">
        <f>'3.3.5'!I15/'3.3.5.a'!$I$79</f>
        <v>2.7182246719226677E-3</v>
      </c>
      <c r="J15" s="145">
        <f>'3.3.5'!J15/'3.3.5.a'!$J$79</f>
        <v>2.7289379162337164E-3</v>
      </c>
      <c r="K15" s="145">
        <f>'3.3.5'!K15/'3.3.5.a'!$K$79</f>
        <v>2.9090636992894089E-3</v>
      </c>
      <c r="L15" s="145">
        <f>'3.3.5'!L15/'3.3.5.a'!L$79</f>
        <v>2.9891995842651125E-3</v>
      </c>
      <c r="M15" s="145">
        <f>'3.3.5'!M15/'3.3.5.a'!M$79</f>
        <v>3.0397075718133779E-3</v>
      </c>
      <c r="N15" s="215" t="s">
        <v>826</v>
      </c>
    </row>
    <row r="16" spans="1:14" s="106" customFormat="1" ht="20" customHeight="1" x14ac:dyDescent="0.2">
      <c r="A16" s="60" t="s">
        <v>499</v>
      </c>
      <c r="B16" s="106" t="s">
        <v>462</v>
      </c>
      <c r="C16" s="145">
        <f>'3.3.5'!C16/'3.3.5.a'!$C$79</f>
        <v>9.4723959417723283E-3</v>
      </c>
      <c r="D16" s="145">
        <f>'3.3.5'!D16/'3.3.5.a'!$D$79</f>
        <v>9.8080586441758807E-3</v>
      </c>
      <c r="E16" s="145">
        <f>'3.3.5'!E16/'3.3.5.a'!$E$79</f>
        <v>9.8898165586585179E-3</v>
      </c>
      <c r="F16" s="145">
        <f>'3.3.5'!F16/'3.3.5.a'!$F$79</f>
        <v>1.0416114516762262E-2</v>
      </c>
      <c r="G16" s="145">
        <f>'3.3.5'!G16/'3.3.5.a'!$G$79</f>
        <v>1.0933365600696337E-2</v>
      </c>
      <c r="H16" s="145">
        <f>'3.3.5'!H16/'3.3.5.a'!$H$79</f>
        <v>1.1762618402493001E-2</v>
      </c>
      <c r="I16" s="145">
        <f>'3.3.5'!I16/'3.3.5.a'!$I$79</f>
        <v>1.1781672867266172E-2</v>
      </c>
      <c r="J16" s="145">
        <f>'3.3.5'!J16/'3.3.5.a'!$J$79</f>
        <v>1.20279315897402E-2</v>
      </c>
      <c r="K16" s="145">
        <f>'3.3.5'!K16/'3.3.5.a'!$K$79</f>
        <v>1.1942762876940755E-2</v>
      </c>
      <c r="L16" s="145">
        <f>'3.3.5'!L16/'3.3.5.a'!L$79</f>
        <v>1.2628663537348574E-2</v>
      </c>
      <c r="M16" s="145">
        <f>'3.3.5'!M16/'3.3.5.a'!M$79</f>
        <v>1.2527299989572561E-2</v>
      </c>
      <c r="N16" s="215" t="s">
        <v>826</v>
      </c>
    </row>
    <row r="17" spans="1:14" s="106" customFormat="1" ht="20" customHeight="1" x14ac:dyDescent="0.2">
      <c r="A17" s="60" t="s">
        <v>500</v>
      </c>
      <c r="B17" s="106" t="s">
        <v>501</v>
      </c>
      <c r="C17" s="145">
        <f>'3.3.5'!C17/'3.3.5.a'!$C$79</f>
        <v>3.9932979075328378E-3</v>
      </c>
      <c r="D17" s="145">
        <f>'3.3.5'!D17/'3.3.5.a'!$D$79</f>
        <v>4.0476784382464511E-3</v>
      </c>
      <c r="E17" s="145">
        <f>'3.3.5'!E17/'3.3.5.a'!$E$79</f>
        <v>3.9988078762498913E-3</v>
      </c>
      <c r="F17" s="145">
        <f>'3.3.5'!F17/'3.3.5.a'!$F$79</f>
        <v>3.6178412182856124E-3</v>
      </c>
      <c r="G17" s="145">
        <f>'3.3.5'!G17/'3.3.5.a'!$G$79</f>
        <v>3.5733061180076601E-3</v>
      </c>
      <c r="H17" s="145">
        <f>'3.3.5'!H17/'3.3.5.a'!$H$79</f>
        <v>3.6292652984550641E-3</v>
      </c>
      <c r="I17" s="145">
        <f>'3.3.5'!I17/'3.3.5.a'!$I$79</f>
        <v>3.5741664188553251E-3</v>
      </c>
      <c r="J17" s="145">
        <f>'3.3.5'!J17/'3.3.5.a'!$J$79</f>
        <v>3.6993041907836667E-3</v>
      </c>
      <c r="K17" s="145">
        <f>'3.3.5'!K17/'3.3.5.a'!$K$79</f>
        <v>3.5109915831511482E-3</v>
      </c>
      <c r="L17" s="145">
        <f>'3.3.5'!L17/'3.3.5.a'!L$79</f>
        <v>3.3552732019146241E-3</v>
      </c>
      <c r="M17" s="145">
        <f>'3.3.5'!M17/'3.3.5.a'!M$79</f>
        <v>3.7154425529924875E-3</v>
      </c>
      <c r="N17" s="215" t="s">
        <v>826</v>
      </c>
    </row>
    <row r="18" spans="1:14" s="105" customFormat="1" ht="20" customHeight="1" x14ac:dyDescent="0.2">
      <c r="A18" s="105">
        <v>2122</v>
      </c>
      <c r="B18" s="105" t="s">
        <v>830</v>
      </c>
      <c r="C18" s="208">
        <f>'3.3.5'!C18/'3.3.5.a'!$C$79</f>
        <v>1.3050436622955047E-2</v>
      </c>
      <c r="D18" s="208">
        <f>'3.3.5'!D18/'3.3.5.a'!$D$79</f>
        <v>1.2484970461902091E-2</v>
      </c>
      <c r="E18" s="208">
        <f>'3.3.5'!E18/'3.3.5.a'!$E$79</f>
        <v>1.1885119922903737E-2</v>
      </c>
      <c r="F18" s="208">
        <f>'3.3.5'!F18/'3.3.5.a'!$F$79</f>
        <v>1.1702824226562325E-2</v>
      </c>
      <c r="G18" s="208">
        <f>'3.3.5'!G18/'3.3.5.a'!$G$79</f>
        <v>1.2062738700245526E-2</v>
      </c>
      <c r="H18" s="208">
        <f>'3.3.5'!H18/'3.3.5.a'!$H$79</f>
        <v>1.2308813833515928E-2</v>
      </c>
      <c r="I18" s="208">
        <f>'3.3.5'!I18/'3.3.5.a'!$I$79</f>
        <v>1.2496428644345935E-2</v>
      </c>
      <c r="J18" s="208">
        <f>'3.3.5'!J18/'3.3.5.a'!$J$79</f>
        <v>1.3565039844274082E-2</v>
      </c>
      <c r="K18" s="208">
        <f>'3.3.5'!K18/'3.3.5.a'!$K$79</f>
        <v>1.3822063040861114E-2</v>
      </c>
      <c r="L18" s="208">
        <f>'3.3.5'!L18/'3.3.5.a'!L$79</f>
        <v>1.4222635389018004E-2</v>
      </c>
      <c r="M18" s="208">
        <f>'3.3.5'!M18/'3.3.5.a'!M$79</f>
        <v>1.3091913538666629E-2</v>
      </c>
      <c r="N18" s="249" t="s">
        <v>826</v>
      </c>
    </row>
    <row r="19" spans="1:14" ht="20" customHeight="1" x14ac:dyDescent="0.2">
      <c r="A19" s="32">
        <v>22</v>
      </c>
      <c r="B19" s="33" t="s">
        <v>245</v>
      </c>
      <c r="C19" s="207">
        <f>'3.3.5'!C19/'3.3.5.a'!$C$79</f>
        <v>5.3794320968967003E-2</v>
      </c>
      <c r="D19" s="207">
        <f>'3.3.5'!D19/'3.3.5.a'!$D$79</f>
        <v>5.234430292185966E-2</v>
      </c>
      <c r="E19" s="207">
        <f>'3.3.5'!E19/'3.3.5.a'!$E$79</f>
        <v>5.2752296989545609E-2</v>
      </c>
      <c r="F19" s="207">
        <f>'3.3.5'!F19/'3.3.5.a'!$F$79</f>
        <v>5.1248661053964278E-2</v>
      </c>
      <c r="G19" s="207">
        <f>'3.3.5'!G19/'3.3.5.a'!$G$79</f>
        <v>5.2599469544144933E-2</v>
      </c>
      <c r="H19" s="207">
        <f>'3.3.5'!H19/'3.3.5.a'!$H$79</f>
        <v>5.0702893774665608E-2</v>
      </c>
      <c r="I19" s="207">
        <f>'3.3.5'!I19/'3.3.5.a'!$I$79</f>
        <v>5.1830631141776599E-2</v>
      </c>
      <c r="J19" s="207">
        <f>'3.3.5'!J19/'3.3.5.a'!$J$79</f>
        <v>4.9509435939745133E-2</v>
      </c>
      <c r="K19" s="207">
        <f>'3.3.5'!K19/'3.3.5.a'!$K$79</f>
        <v>5.0936509290235438E-2</v>
      </c>
      <c r="L19" s="207">
        <f>'3.3.5'!L19/'3.3.5.a'!L$79</f>
        <v>5.1722520674974494E-2</v>
      </c>
      <c r="M19" s="207">
        <f>'3.3.5'!M19/'3.3.5.a'!M$79</f>
        <v>5.2500612234736788E-2</v>
      </c>
      <c r="N19" s="207">
        <f>'3.3.5'!N19/'3.3.5.a'!N$79</f>
        <v>5.1822873730723404E-2</v>
      </c>
    </row>
    <row r="20" spans="1:14" ht="20" customHeight="1" x14ac:dyDescent="0.2">
      <c r="A20" s="32">
        <v>23</v>
      </c>
      <c r="B20" s="33" t="s">
        <v>831</v>
      </c>
      <c r="C20" s="207">
        <f>'3.3.5'!C20/'3.3.5.a'!$C$79</f>
        <v>1.3036797382912914E-2</v>
      </c>
      <c r="D20" s="207">
        <f>'3.3.5'!D20/'3.3.5.a'!$D$79</f>
        <v>1.2989170785257598E-2</v>
      </c>
      <c r="E20" s="207">
        <f>'3.3.5'!E20/'3.3.5.a'!$E$79</f>
        <v>1.3071679585275279E-2</v>
      </c>
      <c r="F20" s="207">
        <f>'3.3.5'!F20/'3.3.5.a'!$F$79</f>
        <v>1.3146663330594327E-2</v>
      </c>
      <c r="G20" s="207">
        <f>'3.3.5'!G20/'3.3.5.a'!$G$79</f>
        <v>1.3510924902832745E-2</v>
      </c>
      <c r="H20" s="207">
        <f>'3.3.5'!H20/'3.3.5.a'!$H$79</f>
        <v>1.4608424215203109E-2</v>
      </c>
      <c r="I20" s="207">
        <f>'3.3.5'!I20/'3.3.5.a'!$I$79</f>
        <v>1.5344228280925803E-2</v>
      </c>
      <c r="J20" s="207">
        <f>'3.3.5'!J20/'3.3.5.a'!$J$79</f>
        <v>1.5397968773418024E-2</v>
      </c>
      <c r="K20" s="207">
        <f>'3.3.5'!K20/'3.3.5.a'!$K$79</f>
        <v>1.523541573477747E-2</v>
      </c>
      <c r="L20" s="207">
        <f>'3.3.5'!L20/'3.3.5.a'!L$79</f>
        <v>1.5568813166257304E-2</v>
      </c>
      <c r="M20" s="207">
        <f>'3.3.5'!M20/'3.3.5.a'!M$79</f>
        <v>1.6331050810734084E-2</v>
      </c>
      <c r="N20" s="207">
        <f>'3.3.5'!N20/'3.3.5.a'!N$79</f>
        <v>1.6345388261714892E-2</v>
      </c>
    </row>
    <row r="21" spans="1:14" ht="20" customHeight="1" x14ac:dyDescent="0.2">
      <c r="A21" s="32">
        <v>24</v>
      </c>
      <c r="B21" s="33" t="s">
        <v>832</v>
      </c>
      <c r="C21" s="207">
        <f>'3.3.5'!C21/'3.3.5.a'!$C$79</f>
        <v>7.0431383081496782E-2</v>
      </c>
      <c r="D21" s="207">
        <f>'3.3.5'!D21/'3.3.5.a'!$D$79</f>
        <v>7.6248906221466795E-2</v>
      </c>
      <c r="E21" s="207">
        <f>'3.3.5'!E21/'3.3.5.a'!$E$79</f>
        <v>6.9339536187893513E-2</v>
      </c>
      <c r="F21" s="207">
        <f>'3.3.5'!F21/'3.3.5.a'!$F$79</f>
        <v>6.9699587716958056E-2</v>
      </c>
      <c r="G21" s="207">
        <f>'3.3.5'!G21/'3.3.5.a'!$G$79</f>
        <v>7.5119843565696134E-2</v>
      </c>
      <c r="H21" s="207">
        <f>'3.3.5'!H21/'3.3.5.a'!$H$79</f>
        <v>0.11920113021912193</v>
      </c>
      <c r="I21" s="207">
        <f>'3.3.5'!I21/'3.3.5.a'!$I$79</f>
        <v>9.952399896422498E-2</v>
      </c>
      <c r="J21" s="207">
        <f>'3.3.5'!J21/'3.3.5.a'!$J$79</f>
        <v>8.9469105762653975E-2</v>
      </c>
      <c r="K21" s="207">
        <f>'3.3.5'!K21/'3.3.5.a'!$K$79</f>
        <v>8.7577934893757481E-2</v>
      </c>
      <c r="L21" s="207">
        <f>'3.3.5'!L21/'3.3.5.a'!L$79</f>
        <v>7.1226297181094772E-2</v>
      </c>
      <c r="M21" s="207">
        <f>'3.3.5'!M21/'3.3.5.a'!M$79</f>
        <v>5.810342480455024E-2</v>
      </c>
      <c r="N21" s="207">
        <f>'3.3.5'!N21/'3.3.5.a'!N$79</f>
        <v>6.9458784900860937E-2</v>
      </c>
    </row>
    <row r="22" spans="1:14" ht="20" customHeight="1" x14ac:dyDescent="0.2">
      <c r="A22" s="35">
        <v>241</v>
      </c>
      <c r="B22" s="36" t="s">
        <v>308</v>
      </c>
      <c r="C22" s="143">
        <f>'3.3.5'!C22/'3.3.5.a'!$C$79</f>
        <v>5.9112938811239539E-3</v>
      </c>
      <c r="D22" s="143">
        <f>'3.3.5'!D22/'3.3.5.a'!$D$79</f>
        <v>6.9729768098571662E-3</v>
      </c>
      <c r="E22" s="143">
        <f>'3.3.5'!E22/'3.3.5.a'!$E$79</f>
        <v>6.7362122005195594E-3</v>
      </c>
      <c r="F22" s="143">
        <f>'3.3.5'!F22/'3.3.5.a'!$F$79</f>
        <v>7.3513657906136634E-3</v>
      </c>
      <c r="G22" s="143">
        <f>'3.3.5'!G22/'3.3.5.a'!$G$79</f>
        <v>8.9027918673052243E-3</v>
      </c>
      <c r="H22" s="143">
        <f>'3.3.5'!H22/'3.3.5.a'!$H$79</f>
        <v>1.0962575053275764E-2</v>
      </c>
      <c r="I22" s="143">
        <f>'3.3.5'!I22/'3.3.5.a'!$I$79</f>
        <v>1.0479415256480135E-2</v>
      </c>
      <c r="J22" s="143">
        <f>'3.3.5'!J22/'3.3.5.a'!$J$79</f>
        <v>8.7657559551668866E-3</v>
      </c>
      <c r="K22" s="143">
        <f>'3.3.5'!K22/'3.3.5.a'!$K$79</f>
        <v>8.0232458688475807E-3</v>
      </c>
      <c r="L22" s="143">
        <f>'3.3.5'!L22/'3.3.5.a'!L$79</f>
        <v>8.0020791926186403E-3</v>
      </c>
      <c r="M22" s="143">
        <f>'3.3.5'!M22/'3.3.5.a'!M$79</f>
        <v>6.2132129226625445E-3</v>
      </c>
      <c r="N22" s="143">
        <f>'3.3.5'!N22/'3.3.5.a'!N$79</f>
        <v>5.8554262656010398E-3</v>
      </c>
    </row>
    <row r="23" spans="1:14" ht="20" customHeight="1" x14ac:dyDescent="0.2">
      <c r="A23" s="35">
        <v>242</v>
      </c>
      <c r="B23" s="36" t="s">
        <v>309</v>
      </c>
      <c r="C23" s="143">
        <f>'3.3.5'!C23/'3.3.5.a'!$C$79</f>
        <v>6.4520089200372818E-2</v>
      </c>
      <c r="D23" s="143">
        <f>'3.3.5'!D23/'3.3.5.a'!$D$79</f>
        <v>6.9275929411609621E-2</v>
      </c>
      <c r="E23" s="143">
        <f>'3.3.5'!E23/'3.3.5.a'!$E$79</f>
        <v>6.2603323987373977E-2</v>
      </c>
      <c r="F23" s="143">
        <f>'3.3.5'!F23/'3.3.5.a'!$F$79</f>
        <v>6.2348221926344406E-2</v>
      </c>
      <c r="G23" s="143">
        <f>'3.3.5'!G23/'3.3.5.a'!$G$79</f>
        <v>6.6217051698390914E-2</v>
      </c>
      <c r="H23" s="143">
        <f>'3.3.5'!H23/'3.3.5.a'!$H$79</f>
        <v>0.10823855516584617</v>
      </c>
      <c r="I23" s="143">
        <f>'3.3.5'!I23/'3.3.5.a'!$I$79</f>
        <v>8.9044583707744832E-2</v>
      </c>
      <c r="J23" s="143">
        <f>'3.3.5'!J23/'3.3.5.a'!$J$79</f>
        <v>8.0703349807487099E-2</v>
      </c>
      <c r="K23" s="143">
        <f>'3.3.5'!K23/'3.3.5.a'!$K$79</f>
        <v>7.9554689024909891E-2</v>
      </c>
      <c r="L23" s="143">
        <f>'3.3.5'!L23/'3.3.5.a'!L$79</f>
        <v>6.3224217988476134E-2</v>
      </c>
      <c r="M23" s="143">
        <f>'3.3.5'!M23/'3.3.5.a'!M$79</f>
        <v>5.18902118818877E-2</v>
      </c>
      <c r="N23" s="143">
        <f>'3.3.5'!N23/'3.3.5.a'!N$79</f>
        <v>6.3638330421719722E-2</v>
      </c>
    </row>
    <row r="24" spans="1:14" ht="20" customHeight="1" x14ac:dyDescent="0.2">
      <c r="A24" s="35">
        <v>243</v>
      </c>
      <c r="B24" s="36" t="s">
        <v>310</v>
      </c>
      <c r="C24" s="143">
        <f>'3.3.5'!C24/'3.3.5.a'!$C$79</f>
        <v>0</v>
      </c>
      <c r="D24" s="143">
        <f>'3.3.5'!D24/'3.3.5.a'!$D$79</f>
        <v>0</v>
      </c>
      <c r="E24" s="143">
        <f>'3.3.5'!E24/'3.3.5.a'!$E$79</f>
        <v>0</v>
      </c>
      <c r="F24" s="143">
        <f>'3.3.5'!F24/'3.3.5.a'!$F$79</f>
        <v>0</v>
      </c>
      <c r="G24" s="143">
        <f>'3.3.5'!G24/'3.3.5.a'!$G$79</f>
        <v>0</v>
      </c>
      <c r="H24" s="143">
        <f>'3.3.5'!H24/'3.3.5.a'!$H$79</f>
        <v>0</v>
      </c>
      <c r="I24" s="143">
        <f>'3.3.5'!I24/'3.3.5.a'!$I$79</f>
        <v>0</v>
      </c>
      <c r="J24" s="143">
        <f>'3.3.5'!J24/'3.3.5.a'!$J$79</f>
        <v>0</v>
      </c>
      <c r="K24" s="143">
        <f>'3.3.5'!K24/'3.3.5.a'!$K$79</f>
        <v>0</v>
      </c>
      <c r="L24" s="143">
        <f>'3.3.5'!L24/'3.3.5.a'!L$79</f>
        <v>0</v>
      </c>
      <c r="M24" s="143">
        <f>'3.3.5'!M24/'3.3.5.a'!M$79</f>
        <v>0</v>
      </c>
      <c r="N24" s="143">
        <f>'3.3.5'!N24/'3.3.5.a'!N$79</f>
        <v>-3.4971786459828327E-5</v>
      </c>
    </row>
    <row r="25" spans="1:14" ht="20" customHeight="1" x14ac:dyDescent="0.2">
      <c r="A25" s="32">
        <v>25</v>
      </c>
      <c r="B25" s="33" t="s">
        <v>248</v>
      </c>
      <c r="C25" s="207">
        <f>'3.3.5'!C25/'3.3.5.a'!$C$79</f>
        <v>1.7261939291107282E-3</v>
      </c>
      <c r="D25" s="207">
        <f>'3.3.5'!D25/'3.3.5.a'!$D$79</f>
        <v>2.8523221154596462E-3</v>
      </c>
      <c r="E25" s="207">
        <f>'3.3.5'!E25/'3.3.5.a'!$E$79</f>
        <v>3.1188477315567749E-3</v>
      </c>
      <c r="F25" s="207">
        <f>'3.3.5'!F25/'3.3.5.a'!$F$79</f>
        <v>4.8684420153810503E-3</v>
      </c>
      <c r="G25" s="207">
        <f>'3.3.5'!G25/'3.3.5.a'!$G$79</f>
        <v>5.3042653419940839E-3</v>
      </c>
      <c r="H25" s="207">
        <f>'3.3.5'!H25/'3.3.5.a'!$H$79</f>
        <v>4.2565334121192093E-3</v>
      </c>
      <c r="I25" s="207">
        <f>'3.3.5'!I25/'3.3.5.a'!$I$79</f>
        <v>4.6282915298960269E-3</v>
      </c>
      <c r="J25" s="207">
        <f>'3.3.5'!J25/'3.3.5.a'!$J$79</f>
        <v>3.6399599134277153E-3</v>
      </c>
      <c r="K25" s="207">
        <f>'3.3.5'!K25/'3.3.5.a'!$K$79</f>
        <v>3.6717801280656682E-3</v>
      </c>
      <c r="L25" s="207">
        <f>'3.3.5'!L25/'3.3.5.a'!L$79</f>
        <v>2.4778274429699512E-3</v>
      </c>
      <c r="M25" s="207">
        <f>'3.3.5'!M25/'3.3.5.a'!M$79</f>
        <v>1.8307209528964736E-3</v>
      </c>
      <c r="N25" s="207">
        <f>'3.3.5'!N25/'3.3.5.a'!N$79</f>
        <v>1.6521512331627848E-3</v>
      </c>
    </row>
    <row r="26" spans="1:14" ht="20" customHeight="1" x14ac:dyDescent="0.2">
      <c r="A26" s="35">
        <v>251</v>
      </c>
      <c r="B26" s="36" t="s">
        <v>311</v>
      </c>
      <c r="C26" s="143">
        <f>'3.3.5'!C26/'3.3.5.a'!$C$79</f>
        <v>0</v>
      </c>
      <c r="D26" s="143">
        <f>'3.3.5'!D26/'3.3.5.a'!$D$79</f>
        <v>0</v>
      </c>
      <c r="E26" s="143">
        <f>'3.3.5'!E26/'3.3.5.a'!$E$79</f>
        <v>0</v>
      </c>
      <c r="F26" s="143">
        <f>'3.3.5'!F26/'3.3.5.a'!$F$79</f>
        <v>0</v>
      </c>
      <c r="G26" s="143">
        <f>'3.3.5'!G26/'3.3.5.a'!$G$79</f>
        <v>0</v>
      </c>
      <c r="H26" s="143">
        <f>'3.3.5'!H26/'3.3.5.a'!$H$79</f>
        <v>0</v>
      </c>
      <c r="I26" s="143">
        <f>'3.3.5'!I26/'3.3.5.a'!$I$79</f>
        <v>0</v>
      </c>
      <c r="J26" s="143">
        <f>'3.3.5'!J26/'3.3.5.a'!$J$79</f>
        <v>0</v>
      </c>
      <c r="K26" s="143">
        <f>'3.3.5'!K26/'3.3.5.a'!$K$79</f>
        <v>0</v>
      </c>
      <c r="L26" s="143">
        <f>'3.3.5'!L26/'3.3.5.a'!L$79</f>
        <v>0</v>
      </c>
      <c r="M26" s="143">
        <f>'3.3.5'!M26/'3.3.5.a'!M$79</f>
        <v>0</v>
      </c>
      <c r="N26" s="143">
        <f>'3.3.5'!N26/'3.3.5.a'!N$79</f>
        <v>0</v>
      </c>
    </row>
    <row r="27" spans="1:14" ht="20" customHeight="1" x14ac:dyDescent="0.2">
      <c r="A27" s="35">
        <v>252</v>
      </c>
      <c r="B27" s="36" t="s">
        <v>312</v>
      </c>
      <c r="C27" s="143">
        <f>'3.3.5'!C27/'3.3.5.a'!$C$79</f>
        <v>1.7261939291107282E-3</v>
      </c>
      <c r="D27" s="143">
        <f>'3.3.5'!D27/'3.3.5.a'!$D$79</f>
        <v>2.8523221154596462E-3</v>
      </c>
      <c r="E27" s="143">
        <f>'3.3.5'!E27/'3.3.5.a'!$E$79</f>
        <v>3.1188477315567749E-3</v>
      </c>
      <c r="F27" s="143">
        <f>'3.3.5'!F27/'3.3.5.a'!$F$79</f>
        <v>4.8684420153810503E-3</v>
      </c>
      <c r="G27" s="143">
        <f>'3.3.5'!G27/'3.3.5.a'!$G$79</f>
        <v>5.3042653419940839E-3</v>
      </c>
      <c r="H27" s="143">
        <f>'3.3.5'!H27/'3.3.5.a'!$H$79</f>
        <v>4.2565334121192093E-3</v>
      </c>
      <c r="I27" s="143">
        <f>'3.3.5'!I27/'3.3.5.a'!$I$79</f>
        <v>4.6282915298960269E-3</v>
      </c>
      <c r="J27" s="143">
        <f>'3.3.5'!J27/'3.3.5.a'!$J$79</f>
        <v>3.6399599134277153E-3</v>
      </c>
      <c r="K27" s="143">
        <f>'3.3.5'!K27/'3.3.5.a'!$K$79</f>
        <v>3.6717801280656682E-3</v>
      </c>
      <c r="L27" s="143">
        <f>'3.3.5'!L27/'3.3.5.a'!L$79</f>
        <v>2.4778274429699512E-3</v>
      </c>
      <c r="M27" s="143">
        <f>'3.3.5'!M27/'3.3.5.a'!M$79</f>
        <v>1.8307209528964736E-3</v>
      </c>
      <c r="N27" s="143">
        <f>'3.3.5'!N27/'3.3.5.a'!N$79</f>
        <v>1.6521512331627848E-3</v>
      </c>
    </row>
    <row r="28" spans="1:14" ht="20" customHeight="1" x14ac:dyDescent="0.2">
      <c r="A28" s="35">
        <v>253</v>
      </c>
      <c r="B28" s="36" t="s">
        <v>313</v>
      </c>
      <c r="C28" s="143">
        <f>'3.3.5'!C28/'3.3.5.a'!$C$79</f>
        <v>0</v>
      </c>
      <c r="D28" s="143">
        <f>'3.3.5'!D28/'3.3.5.a'!$D$79</f>
        <v>0</v>
      </c>
      <c r="E28" s="143">
        <f>'3.3.5'!E28/'3.3.5.a'!$E$79</f>
        <v>0</v>
      </c>
      <c r="F28" s="143">
        <f>'3.3.5'!F28/'3.3.5.a'!$F$79</f>
        <v>0</v>
      </c>
      <c r="G28" s="143">
        <f>'3.3.5'!G28/'3.3.5.a'!$G$79</f>
        <v>0</v>
      </c>
      <c r="H28" s="143">
        <f>'3.3.5'!H28/'3.3.5.a'!$H$79</f>
        <v>0</v>
      </c>
      <c r="I28" s="143">
        <f>'3.3.5'!I28/'3.3.5.a'!$I$79</f>
        <v>0</v>
      </c>
      <c r="J28" s="143">
        <f>'3.3.5'!J28/'3.3.5.a'!$J$79</f>
        <v>0</v>
      </c>
      <c r="K28" s="143">
        <f>'3.3.5'!K28/'3.3.5.a'!$K$79</f>
        <v>0</v>
      </c>
      <c r="L28" s="143">
        <f>'3.3.5'!L28/'3.3.5.a'!L$79</f>
        <v>0</v>
      </c>
      <c r="M28" s="143">
        <f>'3.3.5'!M28/'3.3.5.a'!M$79</f>
        <v>0</v>
      </c>
      <c r="N28" s="143">
        <f>'3.3.5'!N28/'3.3.5.a'!N$79</f>
        <v>0</v>
      </c>
    </row>
    <row r="29" spans="1:14" ht="20" customHeight="1" x14ac:dyDescent="0.2">
      <c r="A29" s="32">
        <v>26</v>
      </c>
      <c r="B29" s="33" t="s">
        <v>243</v>
      </c>
      <c r="C29" s="207">
        <f>'3.3.5'!C29/'3.3.5.a'!$C$79</f>
        <v>3.132041145217535E-4</v>
      </c>
      <c r="D29" s="207">
        <f>'3.3.5'!D29/'3.3.5.a'!$D$79</f>
        <v>2.5487084384131104E-4</v>
      </c>
      <c r="E29" s="207">
        <f>'3.3.5'!E29/'3.3.5.a'!$E$79</f>
        <v>2.7426533948136581E-4</v>
      </c>
      <c r="F29" s="207">
        <f>'3.3.5'!F29/'3.3.5.a'!$F$79</f>
        <v>3.5614295629900628E-4</v>
      </c>
      <c r="G29" s="207">
        <f>'3.3.5'!G29/'3.3.5.a'!$G$79</f>
        <v>5.3706343892587108E-4</v>
      </c>
      <c r="H29" s="207">
        <f>'3.3.5'!H29/'3.3.5.a'!$H$79</f>
        <v>4.5405686802984661E-4</v>
      </c>
      <c r="I29" s="207">
        <f>'3.3.5'!I29/'3.3.5.a'!$I$79</f>
        <v>7.3411655410421188E-4</v>
      </c>
      <c r="J29" s="207">
        <f>'3.3.5'!J29/'3.3.5.a'!$J$79</f>
        <v>5.4917121239104116E-4</v>
      </c>
      <c r="K29" s="207">
        <f>'3.3.5'!K29/'3.3.5.a'!$K$79</f>
        <v>5.2170302775172745E-4</v>
      </c>
      <c r="L29" s="207">
        <f>'3.3.5'!L29/'3.3.5.a'!L$79</f>
        <v>3.3287187320335456E-4</v>
      </c>
      <c r="M29" s="207">
        <f>'3.3.5'!M29/'3.3.5.a'!M$79</f>
        <v>5.3726752993547898E-4</v>
      </c>
      <c r="N29" s="207">
        <f>'3.3.5'!N29/'3.3.5.a'!N$79</f>
        <v>5.9719777954315848E-4</v>
      </c>
    </row>
    <row r="30" spans="1:14" ht="20" customHeight="1" x14ac:dyDescent="0.2">
      <c r="A30" s="35">
        <v>261</v>
      </c>
      <c r="B30" s="36" t="s">
        <v>314</v>
      </c>
      <c r="C30" s="143">
        <f>'3.3.5'!C30/'3.3.5.a'!$C$79</f>
        <v>0</v>
      </c>
      <c r="D30" s="143">
        <f>'3.3.5'!D30/'3.3.5.a'!$D$79</f>
        <v>0</v>
      </c>
      <c r="E30" s="143">
        <f>'3.3.5'!E30/'3.3.5.a'!$E$79</f>
        <v>0</v>
      </c>
      <c r="F30" s="143">
        <f>'3.3.5'!F30/'3.3.5.a'!$F$79</f>
        <v>0</v>
      </c>
      <c r="G30" s="143">
        <f>'3.3.5'!G30/'3.3.5.a'!$G$79</f>
        <v>0</v>
      </c>
      <c r="H30" s="143">
        <f>'3.3.5'!H30/'3.3.5.a'!$H$79</f>
        <v>0</v>
      </c>
      <c r="I30" s="143">
        <f>'3.3.5'!I30/'3.3.5.a'!$I$79</f>
        <v>0</v>
      </c>
      <c r="J30" s="143">
        <f>'3.3.5'!J30/'3.3.5.a'!$J$79</f>
        <v>0</v>
      </c>
      <c r="K30" s="143">
        <f>'3.3.5'!K30/'3.3.5.a'!$K$79</f>
        <v>0</v>
      </c>
      <c r="L30" s="143">
        <f>'3.3.5'!L30/'3.3.5.a'!L$79</f>
        <v>0</v>
      </c>
      <c r="M30" s="143">
        <f>'3.3.5'!M30/'3.3.5.a'!M$79</f>
        <v>0</v>
      </c>
      <c r="N30" s="264" t="s">
        <v>826</v>
      </c>
    </row>
    <row r="31" spans="1:14" ht="20" customHeight="1" x14ac:dyDescent="0.2">
      <c r="A31" s="104">
        <v>2611</v>
      </c>
      <c r="B31" s="104" t="s">
        <v>286</v>
      </c>
      <c r="C31" s="211">
        <f>'3.3.5'!C31/'3.3.5.a'!$C$79</f>
        <v>0</v>
      </c>
      <c r="D31" s="211">
        <f>'3.3.5'!D31/'3.3.5.a'!$D$79</f>
        <v>0</v>
      </c>
      <c r="E31" s="211">
        <f>'3.3.5'!E31/'3.3.5.a'!$E$79</f>
        <v>0</v>
      </c>
      <c r="F31" s="211">
        <f>'3.3.5'!F31/'3.3.5.a'!$F$79</f>
        <v>0</v>
      </c>
      <c r="G31" s="211">
        <f>'3.3.5'!G31/'3.3.5.a'!$G$79</f>
        <v>0</v>
      </c>
      <c r="H31" s="211">
        <f>'3.3.5'!H31/'3.3.5.a'!$H$79</f>
        <v>0</v>
      </c>
      <c r="I31" s="211">
        <f>'3.3.5'!I31/'3.3.5.a'!$I$79</f>
        <v>0</v>
      </c>
      <c r="J31" s="211">
        <f>'3.3.5'!J31/'3.3.5.a'!$J$79</f>
        <v>0</v>
      </c>
      <c r="K31" s="211">
        <f>'3.3.5'!K31/'3.3.5.a'!$K$79</f>
        <v>0</v>
      </c>
      <c r="L31" s="211">
        <f>'3.3.5'!L31/'3.3.5.a'!L$79</f>
        <v>0</v>
      </c>
      <c r="M31" s="211">
        <f>'3.3.5'!M31/'3.3.5.a'!M$79</f>
        <v>0</v>
      </c>
      <c r="N31" s="311" t="s">
        <v>826</v>
      </c>
    </row>
    <row r="32" spans="1:14" ht="20" customHeight="1" x14ac:dyDescent="0.2">
      <c r="A32" s="104">
        <v>2612</v>
      </c>
      <c r="B32" s="104" t="s">
        <v>287</v>
      </c>
      <c r="C32" s="211">
        <f>'3.3.5'!C32/'3.3.5.a'!$C$79</f>
        <v>0</v>
      </c>
      <c r="D32" s="211">
        <f>'3.3.5'!D32/'3.3.5.a'!$D$79</f>
        <v>0</v>
      </c>
      <c r="E32" s="211">
        <f>'3.3.5'!E32/'3.3.5.a'!$E$79</f>
        <v>0</v>
      </c>
      <c r="F32" s="211">
        <f>'3.3.5'!F32/'3.3.5.a'!$F$79</f>
        <v>0</v>
      </c>
      <c r="G32" s="211">
        <f>'3.3.5'!G32/'3.3.5.a'!$G$79</f>
        <v>0</v>
      </c>
      <c r="H32" s="211">
        <f>'3.3.5'!H32/'3.3.5.a'!$H$79</f>
        <v>0</v>
      </c>
      <c r="I32" s="211">
        <f>'3.3.5'!I32/'3.3.5.a'!$I$79</f>
        <v>0</v>
      </c>
      <c r="J32" s="211">
        <f>'3.3.5'!J32/'3.3.5.a'!$J$79</f>
        <v>0</v>
      </c>
      <c r="K32" s="211">
        <f>'3.3.5'!K32/'3.3.5.a'!$K$79</f>
        <v>0</v>
      </c>
      <c r="L32" s="211">
        <f>'3.3.5'!L32/'3.3.5.a'!L$79</f>
        <v>0</v>
      </c>
      <c r="M32" s="211">
        <f>'3.3.5'!M32/'3.3.5.a'!M$79</f>
        <v>0</v>
      </c>
      <c r="N32" s="311" t="s">
        <v>826</v>
      </c>
    </row>
    <row r="33" spans="1:14" ht="20" customHeight="1" x14ac:dyDescent="0.2">
      <c r="A33" s="35">
        <v>262</v>
      </c>
      <c r="B33" s="36" t="s">
        <v>315</v>
      </c>
      <c r="C33" s="143">
        <f>'3.3.5'!C33/'3.3.5.a'!$C$79</f>
        <v>3.1320411452175035E-4</v>
      </c>
      <c r="D33" s="143">
        <f>'3.3.5'!D33/'3.3.5.a'!$D$79</f>
        <v>2.5487084384132828E-4</v>
      </c>
      <c r="E33" s="143">
        <f>'3.3.5'!E33/'3.3.5.a'!$E$79</f>
        <v>2.742653394813709E-4</v>
      </c>
      <c r="F33" s="143">
        <f>'3.3.5'!F33/'3.3.5.a'!$F$79</f>
        <v>3.5614295629901534E-4</v>
      </c>
      <c r="G33" s="143">
        <f>'3.3.5'!G33/'3.3.5.a'!$G$79</f>
        <v>5.3706343892587455E-4</v>
      </c>
      <c r="H33" s="143">
        <f>'3.3.5'!H33/'3.3.5.a'!$H$79</f>
        <v>4.5405686802983496E-4</v>
      </c>
      <c r="I33" s="143">
        <f>'3.3.5'!I33/'3.3.5.a'!$I$79</f>
        <v>7.3411655410420386E-4</v>
      </c>
      <c r="J33" s="143">
        <f>'3.3.5'!J33/'3.3.5.a'!$J$79</f>
        <v>5.4917121239102457E-4</v>
      </c>
      <c r="K33" s="143">
        <f>'3.3.5'!K33/'3.3.5.a'!$K$79</f>
        <v>5.2170302775172582E-4</v>
      </c>
      <c r="L33" s="143">
        <f>'3.3.5'!L33/'3.3.5.a'!L$79</f>
        <v>3.3287187320335781E-4</v>
      </c>
      <c r="M33" s="143">
        <f>'3.3.5'!M33/'3.3.5.a'!M$79</f>
        <v>5.3726752993546131E-4</v>
      </c>
      <c r="N33" s="264" t="s">
        <v>826</v>
      </c>
    </row>
    <row r="34" spans="1:14" ht="20" customHeight="1" x14ac:dyDescent="0.2">
      <c r="A34" s="104">
        <v>2621</v>
      </c>
      <c r="B34" s="104" t="s">
        <v>286</v>
      </c>
      <c r="C34" s="211">
        <f>'3.3.5'!C34/'3.3.5.a'!$C$79</f>
        <v>3.1208114663855787E-4</v>
      </c>
      <c r="D34" s="211">
        <f>'3.3.5'!D34/'3.3.5.a'!$D$79</f>
        <v>2.4805192808397447E-4</v>
      </c>
      <c r="E34" s="211">
        <f>'3.3.5'!E34/'3.3.5.a'!$E$79</f>
        <v>2.7103197366043692E-4</v>
      </c>
      <c r="F34" s="211">
        <f>'3.3.5'!F34/'3.3.5.a'!$F$79</f>
        <v>3.4890308917985319E-4</v>
      </c>
      <c r="G34" s="211">
        <f>'3.3.5'!G34/'3.3.5.a'!$G$79</f>
        <v>5.3507119532223227E-4</v>
      </c>
      <c r="H34" s="211">
        <f>'3.3.5'!H34/'3.3.5.a'!$H$79</f>
        <v>4.5301612064337841E-4</v>
      </c>
      <c r="I34" s="211">
        <f>'3.3.5'!I34/'3.3.5.a'!$I$79</f>
        <v>7.3206834493090805E-4</v>
      </c>
      <c r="J34" s="211">
        <f>'3.3.5'!J34/'3.3.5.a'!$J$79</f>
        <v>5.4871889176256311E-4</v>
      </c>
      <c r="K34" s="211">
        <f>'3.3.5'!K34/'3.3.5.a'!$K$79</f>
        <v>5.0529575652032133E-4</v>
      </c>
      <c r="L34" s="211">
        <f>'3.3.5'!L34/'3.3.5.a'!L$79</f>
        <v>3.3286893911949869E-4</v>
      </c>
      <c r="M34" s="211">
        <f>'3.3.5'!M34/'3.3.5.a'!M$79</f>
        <v>5.3647783470880592E-4</v>
      </c>
      <c r="N34" s="311" t="s">
        <v>826</v>
      </c>
    </row>
    <row r="35" spans="1:14" ht="20" customHeight="1" x14ac:dyDescent="0.2">
      <c r="A35" s="104">
        <v>2622</v>
      </c>
      <c r="B35" s="104" t="s">
        <v>287</v>
      </c>
      <c r="C35" s="211">
        <f>'3.3.5'!C35/'3.3.5.a'!$C$79</f>
        <v>1.1229678831925189E-6</v>
      </c>
      <c r="D35" s="211">
        <f>'3.3.5'!D35/'3.3.5.a'!$D$79</f>
        <v>6.818915757353906E-6</v>
      </c>
      <c r="E35" s="211">
        <f>'3.3.5'!E35/'3.3.5.a'!$E$79</f>
        <v>3.2333658209339613E-6</v>
      </c>
      <c r="F35" s="211">
        <f>'3.3.5'!F35/'3.3.5.a'!$F$79</f>
        <v>7.2398671191621151E-6</v>
      </c>
      <c r="G35" s="211">
        <f>'3.3.5'!G35/'3.3.5.a'!$G$79</f>
        <v>1.9922436036423898E-6</v>
      </c>
      <c r="H35" s="211">
        <f>'3.3.5'!H35/'3.3.5.a'!$H$79</f>
        <v>1.0407473864565236E-6</v>
      </c>
      <c r="I35" s="211">
        <f>'3.3.5'!I35/'3.3.5.a'!$I$79</f>
        <v>2.048209173295766E-6</v>
      </c>
      <c r="J35" s="211">
        <f>'3.3.5'!J35/'3.3.5.a'!$J$79</f>
        <v>4.5232062846149909E-7</v>
      </c>
      <c r="K35" s="211">
        <f>'3.3.5'!K35/'3.3.5.a'!$K$79</f>
        <v>1.6407271231404396E-5</v>
      </c>
      <c r="L35" s="211">
        <f>'3.3.5'!L35/'3.3.5.a'!L$79</f>
        <v>2.934083859116857E-9</v>
      </c>
      <c r="M35" s="211">
        <f>'3.3.5'!M35/'3.3.5.a'!M$79</f>
        <v>7.8969522665536451E-7</v>
      </c>
      <c r="N35" s="311" t="s">
        <v>826</v>
      </c>
    </row>
    <row r="36" spans="1:14" ht="20" customHeight="1" x14ac:dyDescent="0.2">
      <c r="A36" s="35">
        <v>263</v>
      </c>
      <c r="B36" s="36" t="s">
        <v>310</v>
      </c>
      <c r="C36" s="143">
        <f>'3.3.5'!C36/'3.3.5.a'!$C$79</f>
        <v>0</v>
      </c>
      <c r="D36" s="143">
        <f>'3.3.5'!D36/'3.3.5.a'!$D$79</f>
        <v>0</v>
      </c>
      <c r="E36" s="143">
        <f>'3.3.5'!E36/'3.3.5.a'!$E$79</f>
        <v>0</v>
      </c>
      <c r="F36" s="143">
        <f>'3.3.5'!F36/'3.3.5.a'!$F$79</f>
        <v>0</v>
      </c>
      <c r="G36" s="143">
        <f>'3.3.5'!G36/'3.3.5.a'!$G$79</f>
        <v>0</v>
      </c>
      <c r="H36" s="143">
        <f>'3.3.5'!H36/'3.3.5.a'!$H$79</f>
        <v>0</v>
      </c>
      <c r="I36" s="143">
        <f>'3.3.5'!I36/'3.3.5.a'!$I$79</f>
        <v>0</v>
      </c>
      <c r="J36" s="143">
        <f>'3.3.5'!J36/'3.3.5.a'!$J$79</f>
        <v>0</v>
      </c>
      <c r="K36" s="143">
        <f>'3.3.5'!K36/'3.3.5.a'!$K$79</f>
        <v>0</v>
      </c>
      <c r="L36" s="143">
        <f>'3.3.5'!L36/'3.3.5.a'!L$79</f>
        <v>0</v>
      </c>
      <c r="M36" s="143">
        <f>'3.3.5'!M36/'3.3.5.a'!M$79</f>
        <v>0</v>
      </c>
      <c r="N36" s="143">
        <f>'3.3.5'!N36/'3.3.5.a'!N$79</f>
        <v>0</v>
      </c>
    </row>
    <row r="37" spans="1:14" ht="20" customHeight="1" x14ac:dyDescent="0.2">
      <c r="A37" s="104">
        <v>2631</v>
      </c>
      <c r="B37" s="104" t="s">
        <v>286</v>
      </c>
      <c r="C37" s="211">
        <f>'3.3.5'!C37/'3.3.5.a'!$C$79</f>
        <v>0</v>
      </c>
      <c r="D37" s="211">
        <f>'3.3.5'!D37/'3.3.5.a'!$D$79</f>
        <v>0</v>
      </c>
      <c r="E37" s="211">
        <f>'3.3.5'!E37/'3.3.5.a'!$E$79</f>
        <v>0</v>
      </c>
      <c r="F37" s="211">
        <f>'3.3.5'!F37/'3.3.5.a'!$F$79</f>
        <v>0</v>
      </c>
      <c r="G37" s="211">
        <f>'3.3.5'!G37/'3.3.5.a'!$G$79</f>
        <v>0</v>
      </c>
      <c r="H37" s="211">
        <f>'3.3.5'!H37/'3.3.5.a'!$H$79</f>
        <v>0</v>
      </c>
      <c r="I37" s="211">
        <f>'3.3.5'!I37/'3.3.5.a'!$I$79</f>
        <v>0</v>
      </c>
      <c r="J37" s="211">
        <f>'3.3.5'!J37/'3.3.5.a'!$J$79</f>
        <v>0</v>
      </c>
      <c r="K37" s="211">
        <f>'3.3.5'!K37/'3.3.5.a'!$K$79</f>
        <v>0</v>
      </c>
      <c r="L37" s="211">
        <f>'3.3.5'!L37/'3.3.5.a'!L$79</f>
        <v>0</v>
      </c>
      <c r="M37" s="211">
        <f>'3.3.5'!M37/'3.3.5.a'!M$79</f>
        <v>0</v>
      </c>
      <c r="N37" s="311" t="s">
        <v>826</v>
      </c>
    </row>
    <row r="38" spans="1:14" ht="20" customHeight="1" x14ac:dyDescent="0.2">
      <c r="A38" s="104">
        <v>2632</v>
      </c>
      <c r="B38" s="104" t="s">
        <v>287</v>
      </c>
      <c r="C38" s="211">
        <f>'3.3.5'!C38/'3.3.5.a'!$C$79</f>
        <v>0</v>
      </c>
      <c r="D38" s="211">
        <f>'3.3.5'!D38/'3.3.5.a'!$D$79</f>
        <v>0</v>
      </c>
      <c r="E38" s="211">
        <f>'3.3.5'!E38/'3.3.5.a'!$E$79</f>
        <v>0</v>
      </c>
      <c r="F38" s="211">
        <f>'3.3.5'!F38/'3.3.5.a'!$F$79</f>
        <v>0</v>
      </c>
      <c r="G38" s="211">
        <f>'3.3.5'!G38/'3.3.5.a'!$G$79</f>
        <v>0</v>
      </c>
      <c r="H38" s="211">
        <f>'3.3.5'!H38/'3.3.5.a'!$H$79</f>
        <v>0</v>
      </c>
      <c r="I38" s="211">
        <f>'3.3.5'!I38/'3.3.5.a'!$I$79</f>
        <v>0</v>
      </c>
      <c r="J38" s="211">
        <f>'3.3.5'!J38/'3.3.5.a'!$J$79</f>
        <v>0</v>
      </c>
      <c r="K38" s="211">
        <f>'3.3.5'!K38/'3.3.5.a'!$K$79</f>
        <v>0</v>
      </c>
      <c r="L38" s="211">
        <f>'3.3.5'!L38/'3.3.5.a'!L$79</f>
        <v>0</v>
      </c>
      <c r="M38" s="211">
        <f>'3.3.5'!M38/'3.3.5.a'!M$79</f>
        <v>0</v>
      </c>
      <c r="N38" s="311" t="s">
        <v>826</v>
      </c>
    </row>
    <row r="39" spans="1:14" ht="20" customHeight="1" x14ac:dyDescent="0.2">
      <c r="A39" s="32">
        <v>27</v>
      </c>
      <c r="B39" s="33" t="s">
        <v>578</v>
      </c>
      <c r="C39" s="207">
        <f>'3.3.5'!C39/'3.3.5.a'!$C$79</f>
        <v>0.13627590369535128</v>
      </c>
      <c r="D39" s="207">
        <f>'3.3.5'!D39/'3.3.5.a'!$D$79</f>
        <v>0.13533552970065044</v>
      </c>
      <c r="E39" s="207">
        <f>'3.3.5'!E39/'3.3.5.a'!$E$79</f>
        <v>0.13920592264030718</v>
      </c>
      <c r="F39" s="207">
        <f>'3.3.5'!F39/'3.3.5.a'!$F$79</f>
        <v>0.14184525403911435</v>
      </c>
      <c r="G39" s="207">
        <f>'3.3.5'!G39/'3.3.5.a'!$G$79</f>
        <v>0.14773673899987394</v>
      </c>
      <c r="H39" s="207">
        <f>'3.3.5'!H39/'3.3.5.a'!$H$79</f>
        <v>0.15561042043954018</v>
      </c>
      <c r="I39" s="207">
        <f>'3.3.5'!I39/'3.3.5.a'!$I$79</f>
        <v>0.16819989189542298</v>
      </c>
      <c r="J39" s="207">
        <f>'3.3.5'!J39/'3.3.5.a'!$J$79</f>
        <v>0.18173156638607002</v>
      </c>
      <c r="K39" s="207">
        <f>'3.3.5'!K39/'3.3.5.a'!$K$79</f>
        <v>0.17350016093532392</v>
      </c>
      <c r="L39" s="207">
        <f>'3.3.5'!L39/'3.3.5.a'!L$79</f>
        <v>0.18008712572957639</v>
      </c>
      <c r="M39" s="207">
        <f>'3.3.5'!M39/'3.3.5.a'!M$79</f>
        <v>0.23302464541105455</v>
      </c>
      <c r="N39" s="207">
        <f>'3.3.5'!N39/'3.3.5.a'!N$79</f>
        <v>0.16977078151516872</v>
      </c>
    </row>
    <row r="40" spans="1:14" ht="20" customHeight="1" x14ac:dyDescent="0.2">
      <c r="A40" s="35">
        <v>271</v>
      </c>
      <c r="B40" s="36" t="s">
        <v>316</v>
      </c>
      <c r="C40" s="143">
        <f>'3.3.5'!C40/'3.3.5.a'!$C$79</f>
        <v>8.5935263223819183E-2</v>
      </c>
      <c r="D40" s="143">
        <f>'3.3.5'!D40/'3.3.5.a'!$D$79</f>
        <v>8.5468927710336984E-2</v>
      </c>
      <c r="E40" s="143">
        <f>'3.3.5'!E40/'3.3.5.a'!$E$79</f>
        <v>8.795320378399489E-2</v>
      </c>
      <c r="F40" s="143">
        <f>'3.3.5'!F40/'3.3.5.a'!$F$79</f>
        <v>8.9783850225974876E-2</v>
      </c>
      <c r="G40" s="143">
        <f>'3.3.5'!G40/'3.3.5.a'!$G$79</f>
        <v>9.3860289839155994E-2</v>
      </c>
      <c r="H40" s="143">
        <f>'3.3.5'!H40/'3.3.5.a'!$H$79</f>
        <v>9.8831552314814539E-2</v>
      </c>
      <c r="I40" s="143">
        <f>'3.3.5'!I40/'3.3.5.a'!$I$79</f>
        <v>0.10863213350184087</v>
      </c>
      <c r="J40" s="143">
        <f>'3.3.5'!J40/'3.3.5.a'!$J$79</f>
        <v>0.11942937494941397</v>
      </c>
      <c r="K40" s="143">
        <f>'3.3.5'!K40/'3.3.5.a'!$K$79</f>
        <v>0.11085143535783432</v>
      </c>
      <c r="L40" s="143">
        <f>'3.3.5'!L40/'3.3.5.a'!L$79</f>
        <v>0.11564275032721656</v>
      </c>
      <c r="M40" s="143">
        <f>'3.3.5'!M40/'3.3.5.a'!M$79</f>
        <v>0.12299423192409908</v>
      </c>
      <c r="N40" s="143">
        <f>'3.3.5'!N40/'3.3.5.a'!N$79</f>
        <v>0.10242365708881053</v>
      </c>
    </row>
    <row r="41" spans="1:14" s="106" customFormat="1" ht="20" customHeight="1" x14ac:dyDescent="0.2">
      <c r="A41" s="60" t="s">
        <v>502</v>
      </c>
      <c r="B41" s="106" t="s">
        <v>503</v>
      </c>
      <c r="C41" s="145">
        <f>'3.3.5'!C41/'3.3.5.a'!$C$79</f>
        <v>5.8029640051858448E-2</v>
      </c>
      <c r="D41" s="145">
        <f>'3.3.5'!D41/'3.3.5.a'!$D$79</f>
        <v>5.7390326871056961E-2</v>
      </c>
      <c r="E41" s="145">
        <f>'3.3.5'!E41/'3.3.5.a'!$E$79</f>
        <v>5.9421990726610641E-2</v>
      </c>
      <c r="F41" s="145">
        <f>'3.3.5'!F41/'3.3.5.a'!$F$79</f>
        <v>6.0012914601450335E-2</v>
      </c>
      <c r="G41" s="145">
        <f>'3.3.5'!G41/'3.3.5.a'!$G$79</f>
        <v>6.231678265438393E-2</v>
      </c>
      <c r="H41" s="145">
        <f>'3.3.5'!H41/'3.3.5.a'!$H$79</f>
        <v>6.5667628326333799E-2</v>
      </c>
      <c r="I41" s="145">
        <f>'3.3.5'!I41/'3.3.5.a'!$I$79</f>
        <v>7.2098297099550707E-2</v>
      </c>
      <c r="J41" s="145">
        <f>'3.3.5'!J41/'3.3.5.a'!$J$79</f>
        <v>7.6841273782800118E-2</v>
      </c>
      <c r="K41" s="145">
        <f>'3.3.5'!K41/'3.3.5.a'!$K$79</f>
        <v>7.6014245844662459E-2</v>
      </c>
      <c r="L41" s="145">
        <f>'3.3.5'!L41/'3.3.5.a'!L$79</f>
        <v>7.7510962402053768E-2</v>
      </c>
      <c r="M41" s="145">
        <f>'3.3.5'!M41/'3.3.5.a'!M$79</f>
        <v>8.2033536880109656E-2</v>
      </c>
      <c r="N41" s="145">
        <f>'3.3.5'!N41/'3.3.5.a'!N$79</f>
        <v>7.4807919576577661E-2</v>
      </c>
    </row>
    <row r="42" spans="1:14" s="106" customFormat="1" ht="20" customHeight="1" x14ac:dyDescent="0.2">
      <c r="A42" s="60" t="s">
        <v>504</v>
      </c>
      <c r="B42" s="106" t="s">
        <v>505</v>
      </c>
      <c r="C42" s="145">
        <f>'3.3.5'!C42/'3.3.5.a'!$C$79</f>
        <v>5.3314966367383988E-3</v>
      </c>
      <c r="D42" s="145">
        <f>'3.3.5'!D42/'3.3.5.a'!$D$79</f>
        <v>5.4369230454379891E-3</v>
      </c>
      <c r="E42" s="145">
        <f>'3.3.5'!E42/'3.3.5.a'!$E$79</f>
        <v>5.6728875813124649E-3</v>
      </c>
      <c r="F42" s="145">
        <f>'3.3.5'!F42/'3.3.5.a'!$F$79</f>
        <v>6.0398484653235726E-3</v>
      </c>
      <c r="G42" s="145">
        <f>'3.3.5'!G42/'3.3.5.a'!$G$79</f>
        <v>6.0887311729372088E-3</v>
      </c>
      <c r="H42" s="145">
        <f>'3.3.5'!H42/'3.3.5.a'!$H$79</f>
        <v>6.3596005800774782E-3</v>
      </c>
      <c r="I42" s="145">
        <f>'3.3.5'!I42/'3.3.5.a'!$I$79</f>
        <v>6.0082580573069403E-3</v>
      </c>
      <c r="J42" s="145">
        <f>'3.3.5'!J42/'3.3.5.a'!$J$79</f>
        <v>5.8523825891602498E-3</v>
      </c>
      <c r="K42" s="145">
        <f>'3.3.5'!K42/'3.3.5.a'!$K$79</f>
        <v>5.1826049623429913E-3</v>
      </c>
      <c r="L42" s="145">
        <f>'3.3.5'!L42/'3.3.5.a'!L$79</f>
        <v>5.0639820636188479E-3</v>
      </c>
      <c r="M42" s="145">
        <f>'3.3.5'!M42/'3.3.5.a'!M$79</f>
        <v>5.3552672395139542E-3</v>
      </c>
      <c r="N42" s="145">
        <f>'3.3.5'!N42/'3.3.5.a'!N$79</f>
        <v>4.1173457476464635E-3</v>
      </c>
    </row>
    <row r="43" spans="1:14" s="106" customFormat="1" ht="20" customHeight="1" x14ac:dyDescent="0.2">
      <c r="A43" s="60" t="s">
        <v>506</v>
      </c>
      <c r="B43" s="106" t="s">
        <v>507</v>
      </c>
      <c r="C43" s="145">
        <f>'3.3.5'!C43/'3.3.5.a'!$C$79</f>
        <v>2.2538723776309257E-3</v>
      </c>
      <c r="D43" s="145">
        <f>'3.3.5'!D43/'3.3.5.a'!$D$79</f>
        <v>2.3716842496838714E-3</v>
      </c>
      <c r="E43" s="145">
        <f>'3.3.5'!E43/'3.3.5.a'!$E$79</f>
        <v>2.5476865881456194E-3</v>
      </c>
      <c r="F43" s="145">
        <f>'3.3.5'!F43/'3.3.5.a'!$F$79</f>
        <v>2.5269765990330517E-3</v>
      </c>
      <c r="G43" s="145">
        <f>'3.3.5'!G43/'3.3.5.a'!$G$79</f>
        <v>2.8869078080752688E-3</v>
      </c>
      <c r="H43" s="145">
        <f>'3.3.5'!H43/'3.3.5.a'!$H$79</f>
        <v>1.5312122253108723E-3</v>
      </c>
      <c r="I43" s="145">
        <f>'3.3.5'!I43/'3.3.5.a'!$I$79</f>
        <v>2.9264351822396268E-3</v>
      </c>
      <c r="J43" s="145">
        <f>'3.3.5'!J43/'3.3.5.a'!$J$79</f>
        <v>2.5155192321773441E-3</v>
      </c>
      <c r="K43" s="145">
        <f>'3.3.5'!K43/'3.3.5.a'!$K$79</f>
        <v>2.4609492012710767E-3</v>
      </c>
      <c r="L43" s="145">
        <f>'3.3.5'!L43/'3.3.5.a'!L$79</f>
        <v>2.3811387206059821E-3</v>
      </c>
      <c r="M43" s="145">
        <f>'3.3.5'!M43/'3.3.5.a'!M$79</f>
        <v>2.6219588307940353E-3</v>
      </c>
      <c r="N43" s="145">
        <f>'3.3.5'!N43/'3.3.5.a'!N$79</f>
        <v>1.1703745828349362E-3</v>
      </c>
    </row>
    <row r="44" spans="1:14" s="106" customFormat="1" ht="20" customHeight="1" x14ac:dyDescent="0.2">
      <c r="A44" s="60" t="s">
        <v>508</v>
      </c>
      <c r="B44" s="106" t="s">
        <v>509</v>
      </c>
      <c r="C44" s="145">
        <f>'3.3.5'!C44/'3.3.5.a'!$C$79</f>
        <v>2.0320254157591384E-2</v>
      </c>
      <c r="D44" s="145">
        <f>'3.3.5'!D44/'3.3.5.a'!$D$79</f>
        <v>2.0269993544158166E-2</v>
      </c>
      <c r="E44" s="145">
        <f>'3.3.5'!E44/'3.3.5.a'!$E$79</f>
        <v>2.0310638887926176E-2</v>
      </c>
      <c r="F44" s="145">
        <f>'3.3.5'!F44/'3.3.5.a'!$F$79</f>
        <v>2.1204110560167931E-2</v>
      </c>
      <c r="G44" s="145">
        <f>'3.3.5'!G44/'3.3.5.a'!$G$79</f>
        <v>2.2567868203759577E-2</v>
      </c>
      <c r="H44" s="145">
        <f>'3.3.5'!H44/'3.3.5.a'!$H$79</f>
        <v>2.5273111183092389E-2</v>
      </c>
      <c r="I44" s="145">
        <f>'3.3.5'!I44/'3.3.5.a'!$I$79</f>
        <v>2.7599143162743599E-2</v>
      </c>
      <c r="J44" s="145">
        <f>'3.3.5'!J44/'3.3.5.a'!$J$79</f>
        <v>3.4220199345276238E-2</v>
      </c>
      <c r="K44" s="145">
        <f>'3.3.5'!K44/'3.3.5.a'!$K$79</f>
        <v>2.7193635349557779E-2</v>
      </c>
      <c r="L44" s="145">
        <f>'3.3.5'!L44/'3.3.5.a'!L$79</f>
        <v>3.068666714093795E-2</v>
      </c>
      <c r="M44" s="145">
        <f>'3.3.5'!M44/'3.3.5.a'!M$79</f>
        <v>3.2983468973681429E-2</v>
      </c>
      <c r="N44" s="145">
        <f>'3.3.5'!N44/'3.3.5.a'!N$79</f>
        <v>2.2328017181751467E-2</v>
      </c>
    </row>
    <row r="45" spans="1:14" ht="20" customHeight="1" x14ac:dyDescent="0.2">
      <c r="A45" s="35">
        <v>272</v>
      </c>
      <c r="B45" s="36" t="s">
        <v>317</v>
      </c>
      <c r="C45" s="143">
        <f>'3.3.5'!C45/'3.3.5.a'!$C$79</f>
        <v>1.0213853567826177E-2</v>
      </c>
      <c r="D45" s="143">
        <f>'3.3.5'!D45/'3.3.5.a'!$D$79</f>
        <v>1.0425547392889752E-2</v>
      </c>
      <c r="E45" s="143">
        <f>'3.3.5'!E45/'3.3.5.a'!$E$79</f>
        <v>1.1593183343786293E-2</v>
      </c>
      <c r="F45" s="143">
        <f>'3.3.5'!F45/'3.3.5.a'!$F$79</f>
        <v>1.2327111950787294E-2</v>
      </c>
      <c r="G45" s="143">
        <f>'3.3.5'!G45/'3.3.5.a'!$G$79</f>
        <v>1.2652347537761312E-2</v>
      </c>
      <c r="H45" s="143">
        <f>'3.3.5'!H45/'3.3.5.a'!$H$79</f>
        <v>1.2671850179434568E-2</v>
      </c>
      <c r="I45" s="143">
        <f>'3.3.5'!I45/'3.3.5.a'!$I$79</f>
        <v>1.3193365045553854E-2</v>
      </c>
      <c r="J45" s="143">
        <f>'3.3.5'!J45/'3.3.5.a'!$J$79</f>
        <v>1.322575622600803E-2</v>
      </c>
      <c r="K45" s="143">
        <f>'3.3.5'!K45/'3.3.5.a'!$K$79</f>
        <v>1.2965624737083384E-2</v>
      </c>
      <c r="L45" s="143">
        <f>'3.3.5'!L45/'3.3.5.a'!L$79</f>
        <v>1.3246324517753009E-2</v>
      </c>
      <c r="M45" s="143">
        <f>'3.3.5'!M45/'3.3.5.a'!M$79</f>
        <v>5.5667815358462339E-2</v>
      </c>
      <c r="N45" s="143">
        <f>'3.3.5'!N45/'3.3.5.a'!N$79</f>
        <v>1.9882586639274957E-2</v>
      </c>
    </row>
    <row r="46" spans="1:14" s="106" customFormat="1" ht="20" customHeight="1" x14ac:dyDescent="0.2">
      <c r="A46" s="60" t="s">
        <v>510</v>
      </c>
      <c r="B46" s="106" t="s">
        <v>511</v>
      </c>
      <c r="C46" s="145">
        <f>'3.3.5'!C46/'3.3.5.a'!$C$79</f>
        <v>5.7215925928246793E-3</v>
      </c>
      <c r="D46" s="145">
        <f>'3.3.5'!D46/'3.3.5.a'!$D$79</f>
        <v>5.738640620110402E-3</v>
      </c>
      <c r="E46" s="145">
        <f>'3.3.5'!E46/'3.3.5.a'!$E$79</f>
        <v>6.297618646956442E-3</v>
      </c>
      <c r="F46" s="145">
        <f>'3.3.5'!F46/'3.3.5.a'!$F$79</f>
        <v>6.3255540188374305E-3</v>
      </c>
      <c r="G46" s="145">
        <f>'3.3.5'!G46/'3.3.5.a'!$G$79</f>
        <v>6.4910096889851847E-3</v>
      </c>
      <c r="H46" s="145">
        <f>'3.3.5'!H46/'3.3.5.a'!$H$79</f>
        <v>6.9704745423528214E-3</v>
      </c>
      <c r="I46" s="145">
        <f>'3.3.5'!I46/'3.3.5.a'!$I$79</f>
        <v>7.650977573408187E-3</v>
      </c>
      <c r="J46" s="145">
        <f>'3.3.5'!J46/'3.3.5.a'!$J$79</f>
        <v>8.0661855094565048E-3</v>
      </c>
      <c r="K46" s="145">
        <f>'3.3.5'!K46/'3.3.5.a'!$K$79</f>
        <v>7.8777173170885631E-3</v>
      </c>
      <c r="L46" s="145">
        <f>'3.3.5'!L46/'3.3.5.a'!L$79</f>
        <v>7.9163107487050903E-3</v>
      </c>
      <c r="M46" s="145">
        <f>'3.3.5'!M46/'3.3.5.a'!M$79</f>
        <v>8.2549491206121359E-3</v>
      </c>
      <c r="N46" s="215" t="s">
        <v>826</v>
      </c>
    </row>
    <row r="47" spans="1:14" s="106" customFormat="1" ht="20" customHeight="1" x14ac:dyDescent="0.2">
      <c r="A47" s="60" t="s">
        <v>512</v>
      </c>
      <c r="B47" s="106" t="s">
        <v>513</v>
      </c>
      <c r="C47" s="145">
        <f>'3.3.5'!C47/'3.3.5.a'!$C$79</f>
        <v>5.8429014930335647E-5</v>
      </c>
      <c r="D47" s="145">
        <f>'3.3.5'!D47/'3.3.5.a'!$D$79</f>
        <v>5.7391278407597886E-5</v>
      </c>
      <c r="E47" s="145">
        <f>'3.3.5'!E47/'3.3.5.a'!$E$79</f>
        <v>5.297083104661499E-5</v>
      </c>
      <c r="F47" s="145">
        <f>'3.3.5'!F47/'3.3.5.a'!$F$79</f>
        <v>1.2870121932756262E-4</v>
      </c>
      <c r="G47" s="145">
        <f>'3.3.5'!G47/'3.3.5.a'!$G$79</f>
        <v>1.2622782727078762E-4</v>
      </c>
      <c r="H47" s="145">
        <f>'3.3.5'!H47/'3.3.5.a'!$H$79</f>
        <v>1.5178979955258583E-4</v>
      </c>
      <c r="I47" s="145">
        <f>'3.3.5'!I47/'3.3.5.a'!$I$79</f>
        <v>1.5969043089466686E-4</v>
      </c>
      <c r="J47" s="145">
        <f>'3.3.5'!J47/'3.3.5.a'!$J$79</f>
        <v>1.4619250381938829E-4</v>
      </c>
      <c r="K47" s="145">
        <f>'3.3.5'!K47/'3.3.5.a'!$K$79</f>
        <v>1.3554555065924573E-4</v>
      </c>
      <c r="L47" s="145">
        <f>'3.3.5'!L47/'3.3.5.a'!L$79</f>
        <v>1.5463316718434145E-4</v>
      </c>
      <c r="M47" s="145">
        <f>'3.3.5'!M47/'3.3.5.a'!M$79</f>
        <v>1.5149359503268447E-4</v>
      </c>
      <c r="N47" s="215" t="s">
        <v>826</v>
      </c>
    </row>
    <row r="48" spans="1:14" s="106" customFormat="1" ht="20" customHeight="1" x14ac:dyDescent="0.2">
      <c r="A48" s="60" t="s">
        <v>514</v>
      </c>
      <c r="B48" s="106" t="s">
        <v>515</v>
      </c>
      <c r="C48" s="145">
        <f>'3.3.5'!C48/'3.3.5.a'!$C$79</f>
        <v>4.4338319600711606E-3</v>
      </c>
      <c r="D48" s="145">
        <f>'3.3.5'!D48/'3.3.5.a'!$D$79</f>
        <v>4.6295154943717526E-3</v>
      </c>
      <c r="E48" s="145">
        <f>'3.3.5'!E48/'3.3.5.a'!$E$79</f>
        <v>5.2425938657832344E-3</v>
      </c>
      <c r="F48" s="145">
        <f>'3.3.5'!F48/'3.3.5.a'!$F$79</f>
        <v>5.8728567126223015E-3</v>
      </c>
      <c r="G48" s="145">
        <f>'3.3.5'!G48/'3.3.5.a'!$G$79</f>
        <v>6.0351100215053398E-3</v>
      </c>
      <c r="H48" s="145">
        <f>'3.3.5'!H48/'3.3.5.a'!$H$79</f>
        <v>5.5495858375291572E-3</v>
      </c>
      <c r="I48" s="145">
        <f>'3.3.5'!I48/'3.3.5.a'!$I$79</f>
        <v>5.3826970412510005E-3</v>
      </c>
      <c r="J48" s="145">
        <f>'3.3.5'!J48/'3.3.5.a'!$J$79</f>
        <v>5.0133782127321355E-3</v>
      </c>
      <c r="K48" s="145">
        <f>'3.3.5'!K48/'3.3.5.a'!$K$79</f>
        <v>4.9523618693355755E-3</v>
      </c>
      <c r="L48" s="145">
        <f>'3.3.5'!L48/'3.3.5.a'!L$79</f>
        <v>5.1753806018635775E-3</v>
      </c>
      <c r="M48" s="145">
        <f>'3.3.5'!M48/'3.3.5.a'!M$79</f>
        <v>4.7261372642817531E-2</v>
      </c>
      <c r="N48" s="215" t="s">
        <v>826</v>
      </c>
    </row>
    <row r="49" spans="1:14" ht="20" customHeight="1" x14ac:dyDescent="0.2">
      <c r="A49" s="35">
        <v>273</v>
      </c>
      <c r="B49" s="36" t="s">
        <v>516</v>
      </c>
      <c r="C49" s="143">
        <f>'3.3.5'!C49/'3.3.5.a'!$C$79</f>
        <v>4.0126786903705941E-2</v>
      </c>
      <c r="D49" s="143">
        <f>'3.3.5'!D49/'3.3.5.a'!$D$79</f>
        <v>3.944105459742369E-2</v>
      </c>
      <c r="E49" s="143">
        <f>'3.3.5'!E49/'3.3.5.a'!$E$79</f>
        <v>3.9659535512526024E-2</v>
      </c>
      <c r="F49" s="143">
        <f>'3.3.5'!F49/'3.3.5.a'!$F$79</f>
        <v>3.9734291862352181E-2</v>
      </c>
      <c r="G49" s="143">
        <f>'3.3.5'!G49/'3.3.5.a'!$G$79</f>
        <v>4.122410162295663E-2</v>
      </c>
      <c r="H49" s="143">
        <f>'3.3.5'!H49/'3.3.5.a'!$H$79</f>
        <v>4.4107017945291066E-2</v>
      </c>
      <c r="I49" s="143">
        <f>'3.3.5'!I49/'3.3.5.a'!$I$79</f>
        <v>4.6374393348028231E-2</v>
      </c>
      <c r="J49" s="143">
        <f>'3.3.5'!J49/'3.3.5.a'!$J$79</f>
        <v>4.9076435210648001E-2</v>
      </c>
      <c r="K49" s="143">
        <f>'3.3.5'!K49/'3.3.5.a'!$K$79</f>
        <v>4.9683100840406183E-2</v>
      </c>
      <c r="L49" s="143">
        <f>'3.3.5'!L49/'3.3.5.a'!L$79</f>
        <v>5.1198050884606848E-2</v>
      </c>
      <c r="M49" s="143">
        <f>'3.3.5'!M49/'3.3.5.a'!M$79</f>
        <v>5.4362598128493145E-2</v>
      </c>
      <c r="N49" s="143">
        <f>'3.3.5'!N49/'3.3.5.a'!N$79</f>
        <v>4.7464537787083233E-2</v>
      </c>
    </row>
    <row r="50" spans="1:14" s="106" customFormat="1" ht="20" customHeight="1" x14ac:dyDescent="0.2">
      <c r="A50" s="60" t="s">
        <v>517</v>
      </c>
      <c r="B50" s="106" t="s">
        <v>792</v>
      </c>
      <c r="C50" s="215" t="s">
        <v>826</v>
      </c>
      <c r="D50" s="215" t="s">
        <v>826</v>
      </c>
      <c r="E50" s="215" t="s">
        <v>826</v>
      </c>
      <c r="F50" s="215" t="s">
        <v>826</v>
      </c>
      <c r="G50" s="215" t="s">
        <v>826</v>
      </c>
      <c r="H50" s="215" t="s">
        <v>826</v>
      </c>
      <c r="I50" s="215" t="s">
        <v>826</v>
      </c>
      <c r="J50" s="215" t="s">
        <v>826</v>
      </c>
      <c r="K50" s="215" t="s">
        <v>826</v>
      </c>
      <c r="L50" s="215" t="s">
        <v>826</v>
      </c>
      <c r="M50" s="215" t="s">
        <v>826</v>
      </c>
      <c r="N50" s="215" t="s">
        <v>826</v>
      </c>
    </row>
    <row r="51" spans="1:14" s="106" customFormat="1" ht="20" customHeight="1" x14ac:dyDescent="0.2">
      <c r="A51" s="60" t="s">
        <v>518</v>
      </c>
      <c r="B51" s="106" t="s">
        <v>790</v>
      </c>
      <c r="C51" s="215" t="s">
        <v>826</v>
      </c>
      <c r="D51" s="215" t="s">
        <v>826</v>
      </c>
      <c r="E51" s="215" t="s">
        <v>826</v>
      </c>
      <c r="F51" s="215" t="s">
        <v>826</v>
      </c>
      <c r="G51" s="215" t="s">
        <v>826</v>
      </c>
      <c r="H51" s="215" t="s">
        <v>826</v>
      </c>
      <c r="I51" s="215" t="s">
        <v>826</v>
      </c>
      <c r="J51" s="215" t="s">
        <v>826</v>
      </c>
      <c r="K51" s="215" t="s">
        <v>826</v>
      </c>
      <c r="L51" s="215" t="s">
        <v>826</v>
      </c>
      <c r="M51" s="215" t="s">
        <v>826</v>
      </c>
      <c r="N51" s="215" t="s">
        <v>826</v>
      </c>
    </row>
    <row r="52" spans="1:14" s="106" customFormat="1" ht="20" customHeight="1" x14ac:dyDescent="0.2">
      <c r="A52" s="60" t="s">
        <v>793</v>
      </c>
      <c r="B52" s="106" t="s">
        <v>791</v>
      </c>
      <c r="C52" s="215" t="s">
        <v>826</v>
      </c>
      <c r="D52" s="215" t="s">
        <v>826</v>
      </c>
      <c r="E52" s="215" t="s">
        <v>826</v>
      </c>
      <c r="F52" s="215" t="s">
        <v>826</v>
      </c>
      <c r="G52" s="215" t="s">
        <v>826</v>
      </c>
      <c r="H52" s="215" t="s">
        <v>826</v>
      </c>
      <c r="I52" s="215" t="s">
        <v>826</v>
      </c>
      <c r="J52" s="215" t="s">
        <v>826</v>
      </c>
      <c r="K52" s="215" t="s">
        <v>826</v>
      </c>
      <c r="L52" s="215" t="s">
        <v>826</v>
      </c>
      <c r="M52" s="215" t="s">
        <v>826</v>
      </c>
      <c r="N52" s="215" t="s">
        <v>826</v>
      </c>
    </row>
    <row r="53" spans="1:14" ht="20" customHeight="1" x14ac:dyDescent="0.2">
      <c r="A53" s="32">
        <v>28</v>
      </c>
      <c r="B53" s="33" t="s">
        <v>396</v>
      </c>
      <c r="C53" s="207">
        <f>'3.3.5'!C53/'3.3.5.a'!$C$79</f>
        <v>1.1279922397701812E-2</v>
      </c>
      <c r="D53" s="207">
        <f>'3.3.5'!D53/'3.3.5.a'!$D$79</f>
        <v>1.3093322793108717E-2</v>
      </c>
      <c r="E53" s="207">
        <f>'3.3.5'!E53/'3.3.5.a'!$E$79</f>
        <v>1.4214245409622985E-2</v>
      </c>
      <c r="F53" s="207">
        <f>'3.3.5'!F53/'3.3.5.a'!$F$79</f>
        <v>1.4522957886506727E-2</v>
      </c>
      <c r="G53" s="207">
        <f>'3.3.5'!G53/'3.3.5.a'!$G$79</f>
        <v>1.541108480071585E-2</v>
      </c>
      <c r="H53" s="207">
        <f>'3.3.5'!H53/'3.3.5.a'!$H$79</f>
        <v>1.6292471588194496E-2</v>
      </c>
      <c r="I53" s="207">
        <f>'3.3.5'!I53/'3.3.5.a'!$I$79</f>
        <v>1.659347367747294E-2</v>
      </c>
      <c r="J53" s="207">
        <f>'3.3.5'!J53/'3.3.5.a'!$J$79</f>
        <v>1.4154211428618097E-2</v>
      </c>
      <c r="K53" s="207">
        <f>'3.3.5'!K53/'3.3.5.a'!$K$79</f>
        <v>1.4849363163879425E-2</v>
      </c>
      <c r="L53" s="207">
        <f>'3.3.5'!L53/'3.3.5.a'!L$79</f>
        <v>1.918289975750255E-2</v>
      </c>
      <c r="M53" s="207">
        <f>'3.3.5'!M53/'3.3.5.a'!M$79</f>
        <v>1.6002864404321505E-2</v>
      </c>
      <c r="N53" s="207">
        <f>'3.3.5'!N53/'3.3.5.a'!N$79</f>
        <v>1.8531885364772956E-2</v>
      </c>
    </row>
    <row r="54" spans="1:14" ht="20" customHeight="1" x14ac:dyDescent="0.2">
      <c r="A54" s="35">
        <v>281</v>
      </c>
      <c r="B54" s="36" t="s">
        <v>519</v>
      </c>
      <c r="C54" s="143">
        <f>'3.3.5'!C54/'3.3.5.a'!$C$79</f>
        <v>7.0487008109171568E-7</v>
      </c>
      <c r="D54" s="143">
        <f>'3.3.5'!D54/'3.3.5.a'!$D$79</f>
        <v>2.3205259824210957E-6</v>
      </c>
      <c r="E54" s="143">
        <f>'3.3.5'!E54/'3.3.5.a'!$E$79</f>
        <v>1.6781676989091876E-6</v>
      </c>
      <c r="F54" s="143">
        <f>'3.3.5'!F54/'3.3.5.a'!$F$79</f>
        <v>9.011142170886555E-6</v>
      </c>
      <c r="G54" s="143">
        <f>'3.3.5'!G54/'3.3.5.a'!$G$79</f>
        <v>5.7894476040902218E-7</v>
      </c>
      <c r="H54" s="143">
        <f>'3.3.5'!H54/'3.3.5.a'!$H$79</f>
        <v>1.1020618467600666E-5</v>
      </c>
      <c r="I54" s="143">
        <f>'3.3.5'!I54/'3.3.5.a'!$I$79</f>
        <v>1.3912959411279807E-7</v>
      </c>
      <c r="J54" s="143">
        <f>'3.3.5'!J54/'3.3.5.a'!$J$79</f>
        <v>1.0580870700521573E-6</v>
      </c>
      <c r="K54" s="143">
        <f>'3.3.5'!K54/'3.3.5.a'!$K$79</f>
        <v>1.075602849799854E-6</v>
      </c>
      <c r="L54" s="143">
        <f>'3.3.5'!L54/'3.3.5.a'!L$79</f>
        <v>1.724772101076568E-8</v>
      </c>
      <c r="M54" s="143">
        <f>'3.3.5'!M54/'3.3.5.a'!M$79</f>
        <v>3.768824584556113E-8</v>
      </c>
      <c r="N54" s="143">
        <f>'3.3.5'!N54/'3.3.5.a'!N$79</f>
        <v>0</v>
      </c>
    </row>
    <row r="55" spans="1:14" ht="20" customHeight="1" x14ac:dyDescent="0.2">
      <c r="A55" s="35">
        <v>282</v>
      </c>
      <c r="B55" s="36" t="s">
        <v>520</v>
      </c>
      <c r="C55" s="143">
        <f>'3.3.5'!C55/'3.3.5.a'!$C$79</f>
        <v>1.1279217527620721E-2</v>
      </c>
      <c r="D55" s="143">
        <f>'3.3.5'!D55/'3.3.5.a'!$D$79</f>
        <v>1.3091002267126296E-2</v>
      </c>
      <c r="E55" s="143">
        <f>'3.3.5'!E55/'3.3.5.a'!$E$79</f>
        <v>1.4212567241924077E-2</v>
      </c>
      <c r="F55" s="143">
        <f>'3.3.5'!F55/'3.3.5.a'!$F$79</f>
        <v>1.4513946744335839E-2</v>
      </c>
      <c r="G55" s="143">
        <f>'3.3.5'!G55/'3.3.5.a'!$G$79</f>
        <v>1.541050585595544E-2</v>
      </c>
      <c r="H55" s="143">
        <f>'3.3.5'!H55/'3.3.5.a'!$H$79</f>
        <v>1.6281450969726899E-2</v>
      </c>
      <c r="I55" s="143">
        <f>'3.3.5'!I55/'3.3.5.a'!$I$79</f>
        <v>1.6593334547878827E-2</v>
      </c>
      <c r="J55" s="143">
        <f>'3.3.5'!J55/'3.3.5.a'!$J$79</f>
        <v>1.4153153341548045E-2</v>
      </c>
      <c r="K55" s="143">
        <f>'3.3.5'!K55/'3.3.5.a'!$K$79</f>
        <v>1.4848287561029624E-2</v>
      </c>
      <c r="L55" s="143">
        <f>'3.3.5'!L55/'3.3.5.a'!L$79</f>
        <v>1.9182882509781538E-2</v>
      </c>
      <c r="M55" s="143">
        <f>'3.3.5'!M55/'3.3.5.a'!M$79</f>
        <v>1.6002826716075658E-2</v>
      </c>
      <c r="N55" s="143">
        <f>'3.3.5'!N55/'3.3.5.a'!N$79</f>
        <v>1.8531885364772956E-2</v>
      </c>
    </row>
    <row r="56" spans="1:14" ht="20" customHeight="1" x14ac:dyDescent="0.2">
      <c r="A56" s="104">
        <v>2821</v>
      </c>
      <c r="B56" s="104" t="s">
        <v>286</v>
      </c>
      <c r="C56" s="144">
        <f>'3.3.5'!C56/'3.3.5.a'!$C$79</f>
        <v>1.0339527401025008E-2</v>
      </c>
      <c r="D56" s="144">
        <f>'3.3.5'!D56/'3.3.5.a'!$D$79</f>
        <v>1.0421266876392938E-2</v>
      </c>
      <c r="E56" s="144">
        <f>'3.3.5'!E56/'3.3.5.a'!$E$79</f>
        <v>1.1147279400334142E-2</v>
      </c>
      <c r="F56" s="144">
        <f>'3.3.5'!F56/'3.3.5.a'!$F$79</f>
        <v>1.1169970823887152E-2</v>
      </c>
      <c r="G56" s="144">
        <f>'3.3.5'!G56/'3.3.5.a'!$G$79</f>
        <v>1.1447311101392837E-2</v>
      </c>
      <c r="H56" s="144">
        <f>'3.3.5'!H56/'3.3.5.a'!$H$79</f>
        <v>1.3969815162976483E-2</v>
      </c>
      <c r="I56" s="144">
        <f>'3.3.5'!I56/'3.3.5.a'!$I$79</f>
        <v>1.4691111113708915E-2</v>
      </c>
      <c r="J56" s="144">
        <f>'3.3.5'!J56/'3.3.5.a'!$J$79</f>
        <v>1.2976561862680518E-2</v>
      </c>
      <c r="K56" s="144">
        <f>'3.3.5'!K56/'3.3.5.a'!$K$79</f>
        <v>1.3718581219959563E-2</v>
      </c>
      <c r="L56" s="144">
        <f>'3.3.5'!L56/'3.3.5.a'!L$79</f>
        <v>1.7693846274061037E-2</v>
      </c>
      <c r="M56" s="144">
        <f>'3.3.5'!M56/'3.3.5.a'!M$79</f>
        <v>1.4994315829342431E-2</v>
      </c>
      <c r="N56" s="94" t="s">
        <v>826</v>
      </c>
    </row>
    <row r="57" spans="1:14" ht="20" customHeight="1" x14ac:dyDescent="0.2">
      <c r="A57" s="104">
        <v>2822</v>
      </c>
      <c r="B57" s="104" t="s">
        <v>287</v>
      </c>
      <c r="C57" s="144">
        <f>'3.3.5'!C57/'3.3.5.a'!$C$79</f>
        <v>9.3969012659571088E-4</v>
      </c>
      <c r="D57" s="144">
        <f>'3.3.5'!D57/'3.3.5.a'!$D$79</f>
        <v>2.6697353907333579E-3</v>
      </c>
      <c r="E57" s="144">
        <f>'3.3.5'!E57/'3.3.5.a'!$E$79</f>
        <v>3.0652878415899326E-3</v>
      </c>
      <c r="F57" s="144">
        <f>'3.3.5'!F57/'3.3.5.a'!$F$79</f>
        <v>3.3439759204486855E-3</v>
      </c>
      <c r="G57" s="144">
        <f>'3.3.5'!G57/'3.3.5.a'!$G$79</f>
        <v>3.9631947545626031E-3</v>
      </c>
      <c r="H57" s="144">
        <f>'3.3.5'!H57/'3.3.5.a'!$H$79</f>
        <v>2.3116358067504133E-3</v>
      </c>
      <c r="I57" s="144">
        <f>'3.3.5'!I57/'3.3.5.a'!$I$79</f>
        <v>1.9022234341699103E-3</v>
      </c>
      <c r="J57" s="144">
        <f>'3.3.5'!J57/'3.3.5.a'!$J$79</f>
        <v>1.1765914788675286E-3</v>
      </c>
      <c r="K57" s="144">
        <f>'3.3.5'!K57/'3.3.5.a'!$K$79</f>
        <v>1.1297063410700607E-3</v>
      </c>
      <c r="L57" s="144">
        <f>'3.3.5'!L57/'3.3.5.a'!L$79</f>
        <v>1.4890362357204998E-3</v>
      </c>
      <c r="M57" s="144">
        <f>'3.3.5'!M57/'3.3.5.a'!M$79</f>
        <v>1.0085108867332285E-3</v>
      </c>
      <c r="N57" s="94" t="s">
        <v>826</v>
      </c>
    </row>
    <row r="58" spans="1:14" s="106" customFormat="1" ht="20" customHeight="1" x14ac:dyDescent="0.2">
      <c r="A58" s="60" t="s">
        <v>521</v>
      </c>
      <c r="B58" s="106" t="s">
        <v>522</v>
      </c>
      <c r="C58" s="145">
        <f>'3.3.5'!C58/'3.3.5.a'!$C$79</f>
        <v>2.6751583132840793E-4</v>
      </c>
      <c r="D58" s="145">
        <f>'3.3.5'!D58/'3.3.5.a'!$D$79</f>
        <v>2.1654971804312331E-3</v>
      </c>
      <c r="E58" s="145">
        <f>'3.3.5'!E58/'3.3.5.a'!$E$79</f>
        <v>2.5390344315355286E-3</v>
      </c>
      <c r="F58" s="145">
        <f>'3.3.5'!F58/'3.3.5.a'!$F$79</f>
        <v>2.6507611481109213E-3</v>
      </c>
      <c r="G58" s="145">
        <f>'3.3.5'!G58/'3.3.5.a'!$G$79</f>
        <v>3.33309154040879E-3</v>
      </c>
      <c r="H58" s="145">
        <f>'3.3.5'!H58/'3.3.5.a'!$H$79</f>
        <v>1.6479541805604497E-3</v>
      </c>
      <c r="I58" s="145">
        <f>'3.3.5'!I58/'3.3.5.a'!$I$79</f>
        <v>1.268011523257357E-3</v>
      </c>
      <c r="J58" s="145">
        <f>'3.3.5'!J58/'3.3.5.a'!$J$79</f>
        <v>5.4811992653533718E-4</v>
      </c>
      <c r="K58" s="145">
        <f>'3.3.5'!K58/'3.3.5.a'!$K$79</f>
        <v>6.5041769519488541E-4</v>
      </c>
      <c r="L58" s="145">
        <f>'3.3.5'!L58/'3.3.5.a'!L$79</f>
        <v>6.4147152679658824E-4</v>
      </c>
      <c r="M58" s="145">
        <f>'3.3.5'!M58/'3.3.5.a'!M$79</f>
        <v>3.4549974413249741E-4</v>
      </c>
      <c r="N58" s="215" t="s">
        <v>826</v>
      </c>
    </row>
    <row r="59" spans="1:14" s="106" customFormat="1" ht="20" customHeight="1" x14ac:dyDescent="0.2">
      <c r="A59" s="60" t="s">
        <v>523</v>
      </c>
      <c r="B59" s="106" t="s">
        <v>524</v>
      </c>
      <c r="C59" s="145">
        <f>'3.3.5'!C59/'3.3.5.a'!$C$79</f>
        <v>3.0151257870595699E-6</v>
      </c>
      <c r="D59" s="145">
        <f>'3.3.5'!D59/'3.3.5.a'!$D$79</f>
        <v>4.9867637167945274E-6</v>
      </c>
      <c r="E59" s="145">
        <f>'3.3.5'!E59/'3.3.5.a'!$E$79</f>
        <v>9.0920858925411437E-6</v>
      </c>
      <c r="F59" s="145">
        <f>'3.3.5'!F59/'3.3.5.a'!$F$79</f>
        <v>1.2149029164818366E-5</v>
      </c>
      <c r="G59" s="145">
        <f>'3.3.5'!G59/'3.3.5.a'!$G$79</f>
        <v>7.8789808699572579E-5</v>
      </c>
      <c r="H59" s="145">
        <f>'3.3.5'!H59/'3.3.5.a'!$H$79</f>
        <v>1.0238704599723825E-4</v>
      </c>
      <c r="I59" s="145">
        <f>'3.3.5'!I59/'3.3.5.a'!$I$79</f>
        <v>1.4690111997929859E-4</v>
      </c>
      <c r="J59" s="145">
        <f>'3.3.5'!J59/'3.3.5.a'!$J$79</f>
        <v>1.099473178930556E-4</v>
      </c>
      <c r="K59" s="145">
        <f>'3.3.5'!K59/'3.3.5.a'!$K$79</f>
        <v>5.3344457350130033E-5</v>
      </c>
      <c r="L59" s="145">
        <f>'3.3.5'!L59/'3.3.5.a'!L$79</f>
        <v>6.1003505598378545E-5</v>
      </c>
      <c r="M59" s="145">
        <f>'3.3.5'!M59/'3.3.5.a'!M$79</f>
        <v>1.6953018782082364E-5</v>
      </c>
      <c r="N59" s="215" t="s">
        <v>826</v>
      </c>
    </row>
    <row r="60" spans="1:14" s="106" customFormat="1" ht="20" customHeight="1" x14ac:dyDescent="0.2">
      <c r="A60" s="60" t="s">
        <v>525</v>
      </c>
      <c r="B60" s="106" t="s">
        <v>526</v>
      </c>
      <c r="C60" s="145">
        <f>'3.3.5'!C60/'3.3.5.a'!$C$79</f>
        <v>6.228790245517375E-4</v>
      </c>
      <c r="D60" s="145">
        <f>'3.3.5'!D60/'3.3.5.a'!$D$79</f>
        <v>4.5812155407366176E-4</v>
      </c>
      <c r="E60" s="145">
        <f>'3.3.5'!E60/'3.3.5.a'!$E$79</f>
        <v>4.8131252047694422E-4</v>
      </c>
      <c r="F60" s="145">
        <f>'3.3.5'!F60/'3.3.5.a'!$F$79</f>
        <v>6.3661082023490432E-4</v>
      </c>
      <c r="G60" s="145">
        <f>'3.3.5'!G60/'3.3.5.a'!$G$79</f>
        <v>4.9985953405400595E-4</v>
      </c>
      <c r="H60" s="145">
        <f>'3.3.5'!H60/'3.3.5.a'!$H$79</f>
        <v>5.1236663067083597E-4</v>
      </c>
      <c r="I60" s="145">
        <f>'3.3.5'!I60/'3.3.5.a'!$I$79</f>
        <v>4.4602991153916335E-4</v>
      </c>
      <c r="J60" s="145">
        <f>'3.3.5'!J60/'3.3.5.a'!$J$79</f>
        <v>4.9646789478335668E-4</v>
      </c>
      <c r="K60" s="145">
        <f>'3.3.5'!K60/'3.3.5.a'!$K$79</f>
        <v>3.7536580730884766E-4</v>
      </c>
      <c r="L60" s="145">
        <f>'3.3.5'!L60/'3.3.5.a'!L$79</f>
        <v>7.2234700815292075E-4</v>
      </c>
      <c r="M60" s="145">
        <f>'3.3.5'!M60/'3.3.5.a'!M$79</f>
        <v>6.4605812381864894E-4</v>
      </c>
      <c r="N60" s="215" t="s">
        <v>826</v>
      </c>
    </row>
    <row r="61" spans="1:14" ht="20" customHeight="1" x14ac:dyDescent="0.2">
      <c r="A61" s="35">
        <v>283</v>
      </c>
      <c r="B61" s="36" t="s">
        <v>305</v>
      </c>
      <c r="C61" s="143">
        <f>'3.3.5'!C61/'3.3.5.a'!$C$79</f>
        <v>0</v>
      </c>
      <c r="D61" s="143">
        <f>'3.3.5'!D61/'3.3.5.a'!$D$79</f>
        <v>0</v>
      </c>
      <c r="E61" s="143">
        <f>'3.3.5'!E61/'3.3.5.a'!$E$79</f>
        <v>0</v>
      </c>
      <c r="F61" s="143">
        <f>'3.3.5'!F61/'3.3.5.a'!$F$79</f>
        <v>0</v>
      </c>
      <c r="G61" s="143">
        <f>'3.3.5'!G61/'3.3.5.a'!$G$79</f>
        <v>0</v>
      </c>
      <c r="H61" s="143">
        <f>'3.3.5'!H61/'3.3.5.a'!$H$79</f>
        <v>0</v>
      </c>
      <c r="I61" s="143">
        <f>'3.3.5'!I61/'3.3.5.a'!$I$79</f>
        <v>0</v>
      </c>
      <c r="J61" s="143">
        <f>'3.3.5'!J61/'3.3.5.a'!$J$79</f>
        <v>0</v>
      </c>
      <c r="K61" s="143">
        <f>'3.3.5'!K61/'3.3.5.a'!$K$79</f>
        <v>0</v>
      </c>
      <c r="L61" s="143">
        <f>'3.3.5'!L61/'3.3.5.a'!L$79</f>
        <v>0</v>
      </c>
      <c r="M61" s="143">
        <f>'3.3.5'!M61/'3.3.5.a'!M$79</f>
        <v>0</v>
      </c>
      <c r="N61" s="143">
        <f>'3.3.5'!N61/'3.3.5.a'!N$79</f>
        <v>0</v>
      </c>
    </row>
    <row r="62" spans="1:14" ht="20" customHeight="1" x14ac:dyDescent="0.2">
      <c r="A62" s="18">
        <v>31</v>
      </c>
      <c r="B62" s="19" t="s">
        <v>833</v>
      </c>
      <c r="C62" s="93">
        <f>'3.3.5'!C62/'3.3.5.a'!$C$79</f>
        <v>1.4788102415431988E-2</v>
      </c>
      <c r="D62" s="93">
        <f>'3.3.5'!D62/'3.3.5.a'!$D$79</f>
        <v>8.2506246028650771E-3</v>
      </c>
      <c r="E62" s="93">
        <f>'3.3.5'!E62/'3.3.5.a'!$E$79</f>
        <v>8.1971130722780731E-3</v>
      </c>
      <c r="F62" s="93">
        <f>'3.3.5'!F62/'3.3.5.a'!$F$79</f>
        <v>8.0322834605772893E-3</v>
      </c>
      <c r="G62" s="93">
        <f>'3.3.5'!G62/'3.3.5.a'!$G$79</f>
        <v>9.2693697605531755E-3</v>
      </c>
      <c r="H62" s="93">
        <f>'3.3.5'!H62/'3.3.5.a'!$H$79</f>
        <v>1.3514783096448375E-3</v>
      </c>
      <c r="I62" s="93">
        <f>'3.3.5'!I62/'3.3.5.a'!$I$79</f>
        <v>-9.4856299612681798E-4</v>
      </c>
      <c r="J62" s="93">
        <f>'3.3.5'!J62/'3.3.5.a'!$J$79</f>
        <v>-4.4091546435668068E-3</v>
      </c>
      <c r="K62" s="93">
        <f>'3.3.5'!K62/'3.3.5.a'!$K$79</f>
        <v>-2.2478254720701826E-3</v>
      </c>
      <c r="L62" s="93">
        <f>'3.3.5'!L62/'3.3.5.a'!L$79</f>
        <v>-4.1088116665763405E-3</v>
      </c>
      <c r="M62" s="93">
        <f>'3.3.5'!M62/'3.3.5.a'!M$79</f>
        <v>-2.1793283297701594E-3</v>
      </c>
      <c r="N62" s="93">
        <f>'3.3.5'!N62/'3.3.5.a'!N$79</f>
        <v>-3.2920267045447554E-3</v>
      </c>
    </row>
    <row r="63" spans="1:14" ht="20" customHeight="1" x14ac:dyDescent="0.2">
      <c r="A63" s="35">
        <v>311</v>
      </c>
      <c r="B63" s="36" t="s">
        <v>834</v>
      </c>
      <c r="C63" s="143">
        <f>'3.3.5'!C63/'3.3.5.a'!$C$79</f>
        <v>1.4442318210809366E-2</v>
      </c>
      <c r="D63" s="143">
        <f>'3.3.5'!D63/'3.3.5.a'!$D$79</f>
        <v>8.8487024900170651E-3</v>
      </c>
      <c r="E63" s="143">
        <f>'3.3.5'!E63/'3.3.5.a'!$E$79</f>
        <v>8.4759456984741851E-3</v>
      </c>
      <c r="F63" s="143">
        <f>'3.3.5'!F63/'3.3.5.a'!$F$79</f>
        <v>8.4600527152622167E-3</v>
      </c>
      <c r="G63" s="143">
        <f>'3.3.5'!G63/'3.3.5.a'!$G$79</f>
        <v>1.0262734486098442E-2</v>
      </c>
      <c r="H63" s="143">
        <f>'3.3.5'!H63/'3.3.5.a'!$H$79</f>
        <v>1.8316661220284327E-3</v>
      </c>
      <c r="I63" s="143">
        <f>'3.3.5'!I63/'3.3.5.a'!$I$79</f>
        <v>-4.8697538634184556E-4</v>
      </c>
      <c r="J63" s="143">
        <f>'3.3.5'!J63/'3.3.5.a'!$J$79</f>
        <v>-3.2976452294566027E-3</v>
      </c>
      <c r="K63" s="143">
        <f>'3.3.5'!K63/'3.3.5.a'!$K$79</f>
        <v>-1.9779696345739073E-3</v>
      </c>
      <c r="L63" s="143">
        <f>'3.3.5'!L63/'3.3.5.a'!L$79</f>
        <v>-3.3432144147020667E-3</v>
      </c>
      <c r="M63" s="143">
        <f>'3.3.5'!M63/'3.3.5.a'!M$79</f>
        <v>-1.4810008344699865E-3</v>
      </c>
      <c r="N63" s="264" t="s">
        <v>826</v>
      </c>
    </row>
    <row r="64" spans="1:14" ht="20" customHeight="1" x14ac:dyDescent="0.2">
      <c r="A64" s="21">
        <v>3111</v>
      </c>
      <c r="B64" s="22" t="s">
        <v>319</v>
      </c>
      <c r="C64" s="144">
        <f>'3.3.5'!C64/'3.3.5.a'!$C$79</f>
        <v>1.1678989218254197E-2</v>
      </c>
      <c r="D64" s="144">
        <f>'3.3.5'!D64/'3.3.5.a'!$D$79</f>
        <v>7.2627836119926745E-3</v>
      </c>
      <c r="E64" s="144">
        <f>'3.3.5'!E64/'3.3.5.a'!$E$79</f>
        <v>7.051070197648026E-3</v>
      </c>
      <c r="F64" s="144">
        <f>'3.3.5'!F64/'3.3.5.a'!$F$79</f>
        <v>6.6296210111271544E-3</v>
      </c>
      <c r="G64" s="144">
        <f>'3.3.5'!G64/'3.3.5.a'!$G$79</f>
        <v>8.0620105785230191E-3</v>
      </c>
      <c r="H64" s="144">
        <f>'3.3.5'!H64/'3.3.5.a'!$H$79</f>
        <v>1.6669467846225506E-3</v>
      </c>
      <c r="I64" s="144">
        <f>'3.3.5'!I64/'3.3.5.a'!$I$79</f>
        <v>-2.0044286963297959E-4</v>
      </c>
      <c r="J64" s="144">
        <f>'3.3.5'!J64/'3.3.5.a'!$J$79</f>
        <v>-2.5786328191728567E-3</v>
      </c>
      <c r="K64" s="144">
        <f>'3.3.5'!K64/'3.3.5.a'!$K$79</f>
        <v>-1.4307812036659512E-3</v>
      </c>
      <c r="L64" s="144">
        <f>'3.3.5'!L64/'3.3.5.a'!L$79</f>
        <v>-2.2935514698897621E-3</v>
      </c>
      <c r="M64" s="144">
        <f>'3.3.5'!M64/'3.3.5.a'!M$79</f>
        <v>-6.2441452439212055E-4</v>
      </c>
      <c r="N64" s="94" t="s">
        <v>826</v>
      </c>
    </row>
    <row r="65" spans="1:14" ht="20" customHeight="1" x14ac:dyDescent="0.2">
      <c r="A65" s="21">
        <v>3112</v>
      </c>
      <c r="B65" s="22" t="s">
        <v>320</v>
      </c>
      <c r="C65" s="144">
        <f>'3.3.5'!C65/'3.3.5.a'!$C$79</f>
        <v>2.6031525783646683E-3</v>
      </c>
      <c r="D65" s="144">
        <f>'3.3.5'!D65/'3.3.5.a'!$D$79</f>
        <v>1.5001268949593617E-3</v>
      </c>
      <c r="E65" s="144">
        <f>'3.3.5'!E65/'3.3.5.a'!$E$79</f>
        <v>1.3577320922652726E-3</v>
      </c>
      <c r="F65" s="144">
        <f>'3.3.5'!F65/'3.3.5.a'!$F$79</f>
        <v>1.6417416345439753E-3</v>
      </c>
      <c r="G65" s="144">
        <f>'3.3.5'!G65/'3.3.5.a'!$G$79</f>
        <v>1.9165306102096769E-3</v>
      </c>
      <c r="H65" s="144">
        <f>'3.3.5'!H65/'3.3.5.a'!$H$79</f>
        <v>2.2823124570380682E-4</v>
      </c>
      <c r="I65" s="144">
        <f>'3.3.5'!I65/'3.3.5.a'!$I$79</f>
        <v>-1.4746311963979156E-4</v>
      </c>
      <c r="J65" s="144">
        <f>'3.3.5'!J65/'3.3.5.a'!$J$79</f>
        <v>-5.5295642521435695E-4</v>
      </c>
      <c r="K65" s="144">
        <f>'3.3.5'!K65/'3.3.5.a'!$K$79</f>
        <v>-3.6090623729381055E-4</v>
      </c>
      <c r="L65" s="144">
        <f>'3.3.5'!L65/'3.3.5.a'!L$79</f>
        <v>-7.5488566179612502E-4</v>
      </c>
      <c r="M65" s="144">
        <f>'3.3.5'!M65/'3.3.5.a'!M$79</f>
        <v>-4.9479052648840392E-4</v>
      </c>
      <c r="N65" s="94" t="s">
        <v>826</v>
      </c>
    </row>
    <row r="66" spans="1:14" ht="20" customHeight="1" x14ac:dyDescent="0.2">
      <c r="A66" s="21">
        <v>3113</v>
      </c>
      <c r="B66" s="22" t="s">
        <v>321</v>
      </c>
      <c r="C66" s="144">
        <f>'3.3.5'!C66/'3.3.5.a'!$C$79</f>
        <v>1.4808740918436237E-4</v>
      </c>
      <c r="D66" s="144">
        <f>'3.3.5'!D66/'3.3.5.a'!$D$79</f>
        <v>8.1394382432265936E-5</v>
      </c>
      <c r="E66" s="144">
        <f>'3.3.5'!E66/'3.3.5.a'!$E$79</f>
        <v>6.0505276230327712E-5</v>
      </c>
      <c r="F66" s="144">
        <f>'3.3.5'!F66/'3.3.5.a'!$F$79</f>
        <v>1.688363300313652E-4</v>
      </c>
      <c r="G66" s="144">
        <f>'3.3.5'!G66/'3.3.5.a'!$G$79</f>
        <v>2.5451781553349707E-4</v>
      </c>
      <c r="H66" s="144">
        <f>'3.3.5'!H66/'3.3.5.a'!$H$79</f>
        <v>-6.1069204032885782E-5</v>
      </c>
      <c r="I66" s="144">
        <f>'3.3.5'!I66/'3.3.5.a'!$I$79</f>
        <v>-1.4001933663107852E-4</v>
      </c>
      <c r="J66" s="144">
        <f>'3.3.5'!J66/'3.3.5.a'!$J$79</f>
        <v>-1.5006124988509693E-4</v>
      </c>
      <c r="K66" s="144">
        <f>'3.3.5'!K66/'3.3.5.a'!$K$79</f>
        <v>-1.6874041637395402E-4</v>
      </c>
      <c r="L66" s="144">
        <f>'3.3.5'!L66/'3.3.5.a'!L$79</f>
        <v>-2.6032399446646639E-4</v>
      </c>
      <c r="M66" s="144">
        <f>'3.3.5'!M66/'3.3.5.a'!M$79</f>
        <v>-3.254532676414837E-4</v>
      </c>
      <c r="N66" s="94" t="s">
        <v>826</v>
      </c>
    </row>
    <row r="67" spans="1:14" ht="20" customHeight="1" x14ac:dyDescent="0.2">
      <c r="A67" s="21">
        <v>3114</v>
      </c>
      <c r="B67" s="22" t="s">
        <v>322</v>
      </c>
      <c r="C67" s="144">
        <f>'3.3.5'!C67/'3.3.5.a'!$C$79</f>
        <v>1.2089005006136905E-5</v>
      </c>
      <c r="D67" s="144">
        <f>'3.3.5'!D67/'3.3.5.a'!$D$79</f>
        <v>4.3976006327649815E-6</v>
      </c>
      <c r="E67" s="144">
        <f>'3.3.5'!E67/'3.3.5.a'!$E$79</f>
        <v>6.638132330558383E-6</v>
      </c>
      <c r="F67" s="144">
        <f>'3.3.5'!F67/'3.3.5.a'!$F$79</f>
        <v>1.9853739559722027E-5</v>
      </c>
      <c r="G67" s="144">
        <f>'3.3.5'!G67/'3.3.5.a'!$G$79</f>
        <v>2.9675481832249212E-5</v>
      </c>
      <c r="H67" s="144">
        <f>'3.3.5'!H67/'3.3.5.a'!$H$79</f>
        <v>-2.4427042650393964E-6</v>
      </c>
      <c r="I67" s="144">
        <f>'3.3.5'!I67/'3.3.5.a'!$I$79</f>
        <v>9.4993956200387978E-7</v>
      </c>
      <c r="J67" s="144">
        <f>'3.3.5'!J67/'3.3.5.a'!$J$79</f>
        <v>-1.5994735184292418E-5</v>
      </c>
      <c r="K67" s="144">
        <f>'3.3.5'!K67/'3.3.5.a'!$K$79</f>
        <v>-1.7541777240191218E-5</v>
      </c>
      <c r="L67" s="144">
        <f>'3.3.5'!L67/'3.3.5.a'!L$79</f>
        <v>-3.4453288549713437E-5</v>
      </c>
      <c r="M67" s="144">
        <f>'3.3.5'!M67/'3.3.5.a'!M$79</f>
        <v>-3.6342515947978391E-5</v>
      </c>
      <c r="N67" s="94" t="s">
        <v>826</v>
      </c>
    </row>
    <row r="68" spans="1:14" ht="20" customHeight="1" x14ac:dyDescent="0.2">
      <c r="A68" s="35">
        <v>312</v>
      </c>
      <c r="B68" s="36" t="s">
        <v>252</v>
      </c>
      <c r="C68" s="143">
        <f>'3.3.5'!C68/'3.3.5.a'!$C$79</f>
        <v>5.0618035051848843E-4</v>
      </c>
      <c r="D68" s="143">
        <f>'3.3.5'!D68/'3.3.5.a'!$D$79</f>
        <v>1.1394291230861472E-4</v>
      </c>
      <c r="E68" s="143">
        <f>'3.3.5'!E68/'3.3.5.a'!$E$79</f>
        <v>2.7762998379870461E-5</v>
      </c>
      <c r="F68" s="143">
        <f>'3.3.5'!F68/'3.3.5.a'!$F$79</f>
        <v>1.4622842480886201E-4</v>
      </c>
      <c r="G68" s="143">
        <f>'3.3.5'!G68/'3.3.5.a'!$G$79</f>
        <v>2.3950519772474355E-4</v>
      </c>
      <c r="H68" s="143">
        <f>'3.3.5'!H68/'3.3.5.a'!$H$79</f>
        <v>2.9987913678271088E-4</v>
      </c>
      <c r="I68" s="143">
        <f>'3.3.5'!I68/'3.3.5.a'!$I$79</f>
        <v>6.715867476737538E-5</v>
      </c>
      <c r="J68" s="143">
        <f>'3.3.5'!J68/'3.3.5.a'!$J$79</f>
        <v>2.0648458009910018E-4</v>
      </c>
      <c r="K68" s="143">
        <f>'3.3.5'!K68/'3.3.5.a'!$K$79</f>
        <v>8.3179001076077715E-5</v>
      </c>
      <c r="L68" s="143">
        <f>'3.3.5'!L68/'3.3.5.a'!L$79</f>
        <v>1.2204246031272149E-4</v>
      </c>
      <c r="M68" s="143">
        <f>'3.3.5'!M68/'3.3.5.a'!M$79</f>
        <v>1.8034517850839925E-4</v>
      </c>
      <c r="N68" s="264" t="s">
        <v>826</v>
      </c>
    </row>
    <row r="69" spans="1:14" ht="20" customHeight="1" x14ac:dyDescent="0.2">
      <c r="A69" s="35">
        <v>313</v>
      </c>
      <c r="B69" s="36" t="s">
        <v>253</v>
      </c>
      <c r="C69" s="143">
        <f>'3.3.5'!C69/'3.3.5.a'!$C$79</f>
        <v>5.6355570327395799E-6</v>
      </c>
      <c r="D69" s="143">
        <f>'3.3.5'!D69/'3.3.5.a'!$D$79</f>
        <v>6.670393888147789E-6</v>
      </c>
      <c r="E69" s="143">
        <f>'3.3.5'!E69/'3.3.5.a'!$E$79</f>
        <v>7.0072216281912284E-6</v>
      </c>
      <c r="F69" s="143">
        <f>'3.3.5'!F69/'3.3.5.a'!$F$79</f>
        <v>1.3207522020046819E-5</v>
      </c>
      <c r="G69" s="143">
        <f>'3.3.5'!G69/'3.3.5.a'!$G$79</f>
        <v>1.4671748295755303E-5</v>
      </c>
      <c r="H69" s="143">
        <f>'3.3.5'!H69/'3.3.5.a'!$H$79</f>
        <v>1.1191800911039702E-5</v>
      </c>
      <c r="I69" s="143">
        <f>'3.3.5'!I69/'3.3.5.a'!$I$79</f>
        <v>7.6956912064578539E-6</v>
      </c>
      <c r="J69" s="143">
        <f>'3.3.5'!J69/'3.3.5.a'!$J$79</f>
        <v>7.7241074853507363E-6</v>
      </c>
      <c r="K69" s="143">
        <f>'3.3.5'!K69/'3.3.5.a'!$K$79</f>
        <v>7.4275716247003034E-6</v>
      </c>
      <c r="L69" s="143">
        <f>'3.3.5'!L69/'3.3.5.a'!L$79</f>
        <v>5.9265586600102242E-6</v>
      </c>
      <c r="M69" s="143">
        <f>'3.3.5'!M69/'3.3.5.a'!M$79</f>
        <v>4.2040072335009236E-6</v>
      </c>
      <c r="N69" s="264" t="s">
        <v>826</v>
      </c>
    </row>
    <row r="70" spans="1:14" ht="20" customHeight="1" x14ac:dyDescent="0.2">
      <c r="A70" s="35">
        <v>314</v>
      </c>
      <c r="B70" s="36" t="s">
        <v>254</v>
      </c>
      <c r="C70" s="143">
        <f>'3.3.5'!C70/'3.3.5.a'!$C$79</f>
        <v>-1.6603170292860218E-4</v>
      </c>
      <c r="D70" s="143">
        <f>'3.3.5'!D70/'3.3.5.a'!$D$79</f>
        <v>-7.1869119334875241E-4</v>
      </c>
      <c r="E70" s="143">
        <f>'3.3.5'!E70/'3.3.5.a'!$E$79</f>
        <v>-3.1360284620417217E-4</v>
      </c>
      <c r="F70" s="143">
        <f>'3.3.5'!F70/'3.3.5.a'!$F$79</f>
        <v>-5.8720520151383658E-4</v>
      </c>
      <c r="G70" s="143">
        <f>'3.3.5'!G70/'3.3.5.a'!$G$79</f>
        <v>-1.2475416715657666E-3</v>
      </c>
      <c r="H70" s="143">
        <f>'3.3.5'!H70/'3.3.5.a'!$H$79</f>
        <v>-7.9125875007734592E-4</v>
      </c>
      <c r="I70" s="143">
        <f>'3.3.5'!I70/'3.3.5.a'!$I$79</f>
        <v>-5.3644197575880548E-4</v>
      </c>
      <c r="J70" s="143">
        <f>'3.3.5'!J70/'3.3.5.a'!$J$79</f>
        <v>-1.3257181016946549E-3</v>
      </c>
      <c r="K70" s="143">
        <f>'3.3.5'!K70/'3.3.5.a'!$K$79</f>
        <v>-3.6046241019705349E-4</v>
      </c>
      <c r="L70" s="143">
        <f>'3.3.5'!L70/'3.3.5.a'!L$79</f>
        <v>-8.9356627084700481E-4</v>
      </c>
      <c r="M70" s="143">
        <f>'3.3.5'!M70/'3.3.5.a'!M$79</f>
        <v>-8.8287668104207343E-4</v>
      </c>
      <c r="N70" s="264" t="s">
        <v>826</v>
      </c>
    </row>
    <row r="71" spans="1:14" ht="20" customHeight="1" x14ac:dyDescent="0.2">
      <c r="A71" s="21">
        <v>3141</v>
      </c>
      <c r="B71" s="22" t="s">
        <v>323</v>
      </c>
      <c r="C71" s="144">
        <f>'3.3.5'!C71/'3.3.5.a'!$C$79</f>
        <v>5.0509955057417341E-5</v>
      </c>
      <c r="D71" s="144">
        <f>'3.3.5'!D71/'3.3.5.a'!$D$79</f>
        <v>7.2034850913380035E-5</v>
      </c>
      <c r="E71" s="144">
        <f>'3.3.5'!E71/'3.3.5.a'!$E$79</f>
        <v>3.3695110395949111E-5</v>
      </c>
      <c r="F71" s="144">
        <f>'3.3.5'!F71/'3.3.5.a'!$F$79</f>
        <v>2.404724636362801E-5</v>
      </c>
      <c r="G71" s="144">
        <f>'3.3.5'!G71/'3.3.5.a'!$G$79</f>
        <v>2.8965268400694731E-5</v>
      </c>
      <c r="H71" s="144">
        <f>'3.3.5'!H71/'3.3.5.a'!$H$79</f>
        <v>1.4543135566690411E-5</v>
      </c>
      <c r="I71" s="144">
        <f>'3.3.5'!I71/'3.3.5.a'!$I$79</f>
        <v>1.3929407467594615E-5</v>
      </c>
      <c r="J71" s="144">
        <f>'3.3.5'!J71/'3.3.5.a'!$J$79</f>
        <v>1.9097974768426136E-5</v>
      </c>
      <c r="K71" s="144">
        <f>'3.3.5'!K71/'3.3.5.a'!$K$79</f>
        <v>2.5300320713132421E-5</v>
      </c>
      <c r="L71" s="144">
        <f>'3.3.5'!L71/'3.3.5.a'!L$79</f>
        <v>2.3927081750208518E-5</v>
      </c>
      <c r="M71" s="144">
        <f>'3.3.5'!M71/'3.3.5.a'!M$79</f>
        <v>2.1970255627800843E-5</v>
      </c>
      <c r="N71" s="94" t="s">
        <v>826</v>
      </c>
    </row>
    <row r="72" spans="1:14" ht="20" customHeight="1" x14ac:dyDescent="0.2">
      <c r="A72" s="21">
        <v>3142</v>
      </c>
      <c r="B72" s="22" t="s">
        <v>324</v>
      </c>
      <c r="C72" s="144">
        <f>'3.3.5'!C72/'3.3.5.a'!$C$79</f>
        <v>0</v>
      </c>
      <c r="D72" s="144">
        <f>'3.3.5'!D72/'3.3.5.a'!$D$79</f>
        <v>0</v>
      </c>
      <c r="E72" s="144">
        <f>'3.3.5'!E72/'3.3.5.a'!$E$79</f>
        <v>0</v>
      </c>
      <c r="F72" s="144">
        <f>'3.3.5'!F72/'3.3.5.a'!$F$79</f>
        <v>0</v>
      </c>
      <c r="G72" s="144">
        <f>'3.3.5'!G72/'3.3.5.a'!$G$79</f>
        <v>0</v>
      </c>
      <c r="H72" s="144">
        <f>'3.3.5'!H72/'3.3.5.a'!$H$79</f>
        <v>0</v>
      </c>
      <c r="I72" s="144">
        <f>'3.3.5'!I72/'3.3.5.a'!$I$79</f>
        <v>0</v>
      </c>
      <c r="J72" s="144">
        <f>'3.3.5'!J72/'3.3.5.a'!$J$79</f>
        <v>0</v>
      </c>
      <c r="K72" s="144">
        <f>'3.3.5'!K72/'3.3.5.a'!$K$79</f>
        <v>0</v>
      </c>
      <c r="L72" s="144">
        <f>'3.3.5'!L72/'3.3.5.a'!L$79</f>
        <v>0</v>
      </c>
      <c r="M72" s="144">
        <f>'3.3.5'!M72/'3.3.5.a'!M$79</f>
        <v>0</v>
      </c>
      <c r="N72" s="94" t="s">
        <v>826</v>
      </c>
    </row>
    <row r="73" spans="1:14" ht="20" customHeight="1" x14ac:dyDescent="0.2">
      <c r="A73" s="21">
        <v>3143</v>
      </c>
      <c r="B73" s="22" t="s">
        <v>325</v>
      </c>
      <c r="C73" s="144">
        <f>'3.3.5'!C73/'3.3.5.a'!$C$79</f>
        <v>0</v>
      </c>
      <c r="D73" s="144">
        <f>'3.3.5'!D73/'3.3.5.a'!$D$79</f>
        <v>0</v>
      </c>
      <c r="E73" s="144">
        <f>'3.3.5'!E73/'3.3.5.a'!$E$79</f>
        <v>0</v>
      </c>
      <c r="F73" s="144">
        <f>'3.3.5'!F73/'3.3.5.a'!$F$79</f>
        <v>0</v>
      </c>
      <c r="G73" s="144">
        <f>'3.3.5'!G73/'3.3.5.a'!$G$79</f>
        <v>0</v>
      </c>
      <c r="H73" s="144">
        <f>'3.3.5'!H73/'3.3.5.a'!$H$79</f>
        <v>0</v>
      </c>
      <c r="I73" s="144">
        <f>'3.3.5'!I73/'3.3.5.a'!$I$79</f>
        <v>0</v>
      </c>
      <c r="J73" s="144">
        <f>'3.3.5'!J73/'3.3.5.a'!$J$79</f>
        <v>0</v>
      </c>
      <c r="K73" s="144">
        <f>'3.3.5'!K73/'3.3.5.a'!$K$79</f>
        <v>0</v>
      </c>
      <c r="L73" s="144">
        <f>'3.3.5'!L73/'3.3.5.a'!L$79</f>
        <v>0</v>
      </c>
      <c r="M73" s="144">
        <f>'3.3.5'!M73/'3.3.5.a'!M$79</f>
        <v>0</v>
      </c>
      <c r="N73" s="94" t="s">
        <v>826</v>
      </c>
    </row>
    <row r="74" spans="1:14" ht="20" customHeight="1" x14ac:dyDescent="0.2">
      <c r="A74" s="21">
        <v>3144</v>
      </c>
      <c r="B74" s="22" t="s">
        <v>326</v>
      </c>
      <c r="C74" s="144">
        <f>'3.3.5'!C74/'3.3.5.a'!$C$79</f>
        <v>-2.1654165798601951E-4</v>
      </c>
      <c r="D74" s="144">
        <f>'3.3.5'!D74/'3.3.5.a'!$D$79</f>
        <v>-7.9072604426213254E-4</v>
      </c>
      <c r="E74" s="144">
        <f>'3.3.5'!E74/'3.3.5.a'!$E$79</f>
        <v>-3.4729795660012126E-4</v>
      </c>
      <c r="F74" s="144">
        <f>'3.3.5'!F74/'3.3.5.a'!$F$79</f>
        <v>-6.1125244787746467E-4</v>
      </c>
      <c r="G74" s="144">
        <f>'3.3.5'!G74/'3.3.5.a'!$G$79</f>
        <v>-1.276506939966461E-3</v>
      </c>
      <c r="H74" s="144">
        <f>'3.3.5'!H74/'3.3.5.a'!$H$79</f>
        <v>-8.058018856440366E-4</v>
      </c>
      <c r="I74" s="144">
        <f>'3.3.5'!I74/'3.3.5.a'!$I$79</f>
        <v>-5.5037138322640007E-4</v>
      </c>
      <c r="J74" s="144">
        <f>'3.3.5'!J74/'3.3.5.a'!$J$79</f>
        <v>-1.3448160764630809E-3</v>
      </c>
      <c r="K74" s="144">
        <f>'3.3.5'!K74/'3.3.5.a'!$K$79</f>
        <v>-3.8576273091018589E-4</v>
      </c>
      <c r="L74" s="144">
        <f>'3.3.5'!L74/'3.3.5.a'!L$79</f>
        <v>-9.1749335259721327E-4</v>
      </c>
      <c r="M74" s="144">
        <f>'3.3.5'!M74/'3.3.5.a'!M$79</f>
        <v>-9.048469366698741E-4</v>
      </c>
      <c r="N74" s="94" t="s">
        <v>826</v>
      </c>
    </row>
    <row r="75" spans="1:14" ht="20" customHeight="1" x14ac:dyDescent="0.2">
      <c r="A75" s="108" t="s">
        <v>255</v>
      </c>
      <c r="B75" s="109"/>
      <c r="C75" s="212"/>
      <c r="D75" s="212"/>
      <c r="E75" s="212"/>
      <c r="F75" s="212"/>
      <c r="G75" s="212"/>
      <c r="H75" s="212"/>
      <c r="I75" s="212"/>
      <c r="J75" s="212"/>
      <c r="K75" s="212"/>
      <c r="L75" s="212"/>
      <c r="M75" s="212"/>
      <c r="N75" s="212"/>
    </row>
    <row r="76" spans="1:14" ht="20" customHeight="1" x14ac:dyDescent="0.2">
      <c r="A76" s="61" t="s">
        <v>334</v>
      </c>
      <c r="B76" s="62" t="s">
        <v>330</v>
      </c>
      <c r="C76" s="213">
        <f>'3.3.5'!C76/'3.3.5.a'!$C$79</f>
        <v>2.8480124539946926E-2</v>
      </c>
      <c r="D76" s="213">
        <f>'3.3.5'!D76/'3.3.5.a'!$D$79</f>
        <v>2.2799671562247787E-2</v>
      </c>
      <c r="E76" s="213">
        <f>'3.3.5'!E76/'3.3.5.a'!$E$79</f>
        <v>2.2223007659993767E-2</v>
      </c>
      <c r="F76" s="213">
        <f>'3.3.5'!F76/'3.3.5.a'!$F$79</f>
        <v>2.2282943289473542E-2</v>
      </c>
      <c r="G76" s="213">
        <f>'3.3.5'!G76/'3.3.5.a'!$G$79</f>
        <v>2.4537039771665912E-2</v>
      </c>
      <c r="H76" s="213">
        <f>'3.3.5'!H76/'3.3.5.a'!$H$79</f>
        <v>1.7047907885086724E-2</v>
      </c>
      <c r="I76" s="213">
        <f>'3.3.5'!I76/'3.3.5.a'!$I$79</f>
        <v>1.5318185052689576E-2</v>
      </c>
      <c r="J76" s="213">
        <f>'3.3.5'!J76/'3.3.5.a'!$J$79</f>
        <v>1.2581537791882485E-2</v>
      </c>
      <c r="K76" s="213">
        <f>'3.3.5'!K76/'3.3.5.a'!$K$79</f>
        <v>1.3684921405275659E-2</v>
      </c>
      <c r="L76" s="213">
        <f>'3.3.5'!L76/'3.3.5.a'!L$79</f>
        <v>1.2627766469621271E-2</v>
      </c>
      <c r="M76" s="213">
        <f>'3.3.5'!M76/'3.3.5.a'!M$79</f>
        <v>1.5319698772390302E-2</v>
      </c>
      <c r="N76" s="213">
        <f>'3.3.5'!N76/'3.3.5.a'!N$79</f>
        <v>1.4189212610470504E-2</v>
      </c>
    </row>
    <row r="77" spans="1:14" ht="20" customHeight="1" x14ac:dyDescent="0.2">
      <c r="A77" s="61" t="s">
        <v>335</v>
      </c>
      <c r="B77" s="62" t="s">
        <v>527</v>
      </c>
      <c r="C77" s="213">
        <f>'3.3.5'!C77/'3.3.5.a'!$C$79</f>
        <v>6.5522474160202397E-4</v>
      </c>
      <c r="D77" s="213">
        <f>'3.3.5'!D77/'3.3.5.a'!$D$79</f>
        <v>1.5598761741251108E-3</v>
      </c>
      <c r="E77" s="213">
        <f>'3.3.5'!E77/'3.3.5.a'!$E$79</f>
        <v>9.5421500244041236E-4</v>
      </c>
      <c r="F77" s="213">
        <f>'3.3.5'!F77/'3.3.5.a'!$F$79</f>
        <v>1.1039964983019228E-3</v>
      </c>
      <c r="G77" s="213">
        <f>'3.3.5'!G77/'3.3.5.a'!$G$79</f>
        <v>1.7567451082799949E-3</v>
      </c>
      <c r="H77" s="213">
        <f>'3.3.5'!H77/'3.3.5.a'!$H$79</f>
        <v>1.088005360238781E-3</v>
      </c>
      <c r="I77" s="213">
        <f>'3.3.5'!I77/'3.3.5.a'!$I$79</f>
        <v>9.2251976789059378E-4</v>
      </c>
      <c r="J77" s="213">
        <f>'3.3.5'!J77/'3.3.5.a'!$J$79</f>
        <v>1.5927236620312684E-3</v>
      </c>
      <c r="K77" s="213">
        <f>'3.3.5'!K77/'3.3.5.a'!$K$79</f>
        <v>6.9733114256837489E-4</v>
      </c>
      <c r="L77" s="213">
        <f>'3.3.5'!L77/'3.3.5.a'!L$79</f>
        <v>1.1677649699403081E-3</v>
      </c>
      <c r="M77" s="213">
        <f>'3.3.5'!M77/'3.3.5.a'!M$79</f>
        <v>1.1679762914263792E-3</v>
      </c>
      <c r="N77" s="213">
        <f>'3.3.5'!N77/'3.3.5.a'!N$79</f>
        <v>1.1358510533003667E-3</v>
      </c>
    </row>
    <row r="78" spans="1:14" ht="20" customHeight="1" x14ac:dyDescent="0.2">
      <c r="A78" s="63" t="s">
        <v>336</v>
      </c>
      <c r="B78" s="64" t="s">
        <v>835</v>
      </c>
      <c r="C78" s="214">
        <f>'3.3.5'!C78/'3.3.5.a'!$C$79</f>
        <v>1.3036797382912914E-2</v>
      </c>
      <c r="D78" s="214">
        <f>'3.3.5'!D78/'3.3.5.a'!$D$79</f>
        <v>1.2989170785257598E-2</v>
      </c>
      <c r="E78" s="214">
        <f>'3.3.5'!E78/'3.3.5.a'!$E$79</f>
        <v>1.3071679585275279E-2</v>
      </c>
      <c r="F78" s="214">
        <f>'3.3.5'!F78/'3.3.5.a'!$F$79</f>
        <v>1.3146663330594327E-2</v>
      </c>
      <c r="G78" s="214">
        <f>'3.3.5'!G78/'3.3.5.a'!$G$79</f>
        <v>1.3510924902832745E-2</v>
      </c>
      <c r="H78" s="214">
        <f>'3.3.5'!H78/'3.3.5.a'!$H$79</f>
        <v>1.4608424215203109E-2</v>
      </c>
      <c r="I78" s="214">
        <f>'3.3.5'!I78/'3.3.5.a'!$I$79</f>
        <v>1.5344228280925803E-2</v>
      </c>
      <c r="J78" s="214">
        <f>'3.3.5'!J78/'3.3.5.a'!$J$79</f>
        <v>1.5397968773418024E-2</v>
      </c>
      <c r="K78" s="214">
        <f>'3.3.5'!K78/'3.3.5.a'!$K$79</f>
        <v>1.523541573477747E-2</v>
      </c>
      <c r="L78" s="214">
        <f>'3.3.5'!L78/'3.3.5.a'!L$79</f>
        <v>1.5568813166257304E-2</v>
      </c>
      <c r="M78" s="214">
        <f>'3.3.5'!M78/'3.3.5.a'!M$79</f>
        <v>1.6331050810734084E-2</v>
      </c>
      <c r="N78" s="214">
        <f>'3.3.5'!N78/'3.3.5.a'!N$79</f>
        <v>1.6345388261714892E-2</v>
      </c>
    </row>
    <row r="79" spans="1:14" s="31" customFormat="1" ht="20" customHeight="1" x14ac:dyDescent="0.2">
      <c r="A79" s="84" t="s">
        <v>238</v>
      </c>
      <c r="B79" s="85" t="s">
        <v>841</v>
      </c>
      <c r="C79" s="205">
        <v>3885847</v>
      </c>
      <c r="D79" s="205">
        <v>4376382</v>
      </c>
      <c r="E79" s="205">
        <v>4814760</v>
      </c>
      <c r="F79" s="205">
        <v>5331619</v>
      </c>
      <c r="G79" s="205">
        <v>5778953</v>
      </c>
      <c r="H79" s="205">
        <v>5995787</v>
      </c>
      <c r="I79" s="205">
        <v>6269328</v>
      </c>
      <c r="J79" s="205">
        <v>6585478.9999999898</v>
      </c>
      <c r="K79" s="205">
        <v>7004141</v>
      </c>
      <c r="L79" s="205">
        <v>7389131</v>
      </c>
      <c r="M79" s="205">
        <v>7467615</v>
      </c>
      <c r="N79" s="205">
        <v>8679490</v>
      </c>
    </row>
    <row r="80" spans="1:14" ht="20" customHeight="1" x14ac:dyDescent="0.2">
      <c r="A80" s="102" t="s">
        <v>587</v>
      </c>
    </row>
    <row r="81" spans="1:1" ht="20" customHeight="1" x14ac:dyDescent="0.2">
      <c r="A81" s="102" t="s">
        <v>846</v>
      </c>
    </row>
    <row r="82" spans="1:1" ht="20" customHeight="1" x14ac:dyDescent="0.2">
      <c r="A82" s="102" t="s">
        <v>588</v>
      </c>
    </row>
    <row r="83" spans="1:1" ht="20" customHeight="1" x14ac:dyDescent="0.2">
      <c r="A83" s="102" t="s">
        <v>797</v>
      </c>
    </row>
    <row r="84" spans="1:1" ht="20" customHeight="1" x14ac:dyDescent="0.2">
      <c r="A84" s="102" t="s">
        <v>657</v>
      </c>
    </row>
    <row r="85" spans="1:1" ht="20" customHeight="1" x14ac:dyDescent="0.2">
      <c r="A85" s="102" t="s">
        <v>659</v>
      </c>
    </row>
    <row r="86" spans="1:1" ht="20" customHeight="1" x14ac:dyDescent="0.2">
      <c r="A86" s="102" t="s">
        <v>603</v>
      </c>
    </row>
    <row r="87" spans="1:1" ht="20" customHeight="1" x14ac:dyDescent="0.2">
      <c r="A87" s="102" t="s">
        <v>660</v>
      </c>
    </row>
    <row r="88" spans="1:1" ht="20" customHeight="1" x14ac:dyDescent="0.2">
      <c r="A88" s="102" t="s">
        <v>661</v>
      </c>
    </row>
    <row r="89" spans="1:1" ht="20" customHeight="1" x14ac:dyDescent="0.2">
      <c r="A89" s="102" t="s">
        <v>611</v>
      </c>
    </row>
    <row r="90" spans="1:1" ht="20" customHeight="1" x14ac:dyDescent="0.2">
      <c r="A90" s="102" t="s">
        <v>662</v>
      </c>
    </row>
    <row r="91" spans="1:1" ht="20" customHeight="1" x14ac:dyDescent="0.2">
      <c r="A91" s="102" t="s">
        <v>842</v>
      </c>
    </row>
  </sheetData>
  <mergeCells count="1">
    <mergeCell ref="A4:B4"/>
  </mergeCells>
  <pageMargins left="0.511811024" right="0.511811024" top="0.78740157499999996" bottom="0.78740157499999996" header="0.31496062000000002" footer="0.31496062000000002"/>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17945-6696-43AD-8274-1EFD47E0E083}">
  <sheetPr>
    <tabColor rgb="FF0070C0"/>
  </sheetPr>
  <dimension ref="A3:M261"/>
  <sheetViews>
    <sheetView tabSelected="1" zoomScaleNormal="100" workbookViewId="0">
      <pane xSplit="1" ySplit="3" topLeftCell="B240" activePane="bottomRight" state="frozen"/>
      <selection pane="topRight" activeCell="B1" sqref="B1"/>
      <selection pane="bottomLeft" activeCell="A4" sqref="A4"/>
      <selection pane="bottomRight" activeCell="B254" sqref="B254"/>
    </sheetView>
  </sheetViews>
  <sheetFormatPr baseColWidth="10" defaultColWidth="8.83203125" defaultRowHeight="15" x14ac:dyDescent="0.2"/>
  <cols>
    <col min="1" max="1" width="60.5" bestFit="1" customWidth="1"/>
    <col min="2" max="13" width="9.1640625" customWidth="1"/>
  </cols>
  <sheetData>
    <row r="3" spans="1:13" x14ac:dyDescent="0.2">
      <c r="B3" s="24">
        <v>2010</v>
      </c>
      <c r="C3" s="24">
        <v>2011</v>
      </c>
      <c r="D3" s="24">
        <v>2012</v>
      </c>
      <c r="E3" s="24">
        <v>2013</v>
      </c>
      <c r="F3" s="24">
        <v>2014</v>
      </c>
      <c r="G3" s="24">
        <v>2015</v>
      </c>
      <c r="H3" s="24">
        <v>2016</v>
      </c>
      <c r="I3" s="24">
        <v>2017</v>
      </c>
      <c r="J3" s="24">
        <v>2018</v>
      </c>
      <c r="K3" s="24">
        <v>2019</v>
      </c>
      <c r="L3" s="24">
        <v>2020</v>
      </c>
      <c r="M3" s="24">
        <v>2021</v>
      </c>
    </row>
    <row r="4" spans="1:13" x14ac:dyDescent="0.2">
      <c r="A4" s="318" t="s">
        <v>908</v>
      </c>
      <c r="B4" s="319">
        <f>'3.4.a'!C159</f>
        <v>3885847</v>
      </c>
      <c r="C4" s="319">
        <f>'3.4.a'!D159</f>
        <v>4376382</v>
      </c>
      <c r="D4" s="319">
        <f>'3.4.a'!E159</f>
        <v>4814760</v>
      </c>
      <c r="E4" s="319">
        <f>'3.4.a'!F159</f>
        <v>5331619</v>
      </c>
      <c r="F4" s="319">
        <f>'3.4.a'!G159</f>
        <v>5778953</v>
      </c>
      <c r="G4" s="319">
        <f>'3.4.a'!H159</f>
        <v>5995787</v>
      </c>
      <c r="H4" s="319">
        <f>'3.4.a'!I159</f>
        <v>6269328</v>
      </c>
      <c r="I4" s="319">
        <f>'3.4.a'!J159</f>
        <v>6585478.9999999898</v>
      </c>
      <c r="J4" s="319">
        <f>'3.4.a'!K159</f>
        <v>7004141</v>
      </c>
      <c r="K4" s="319">
        <f>'3.4.a'!L159</f>
        <v>7389131</v>
      </c>
      <c r="L4" s="319">
        <f>'3.4.a'!M159</f>
        <v>7467615</v>
      </c>
      <c r="M4" s="319">
        <f>'3.4.a'!N159</f>
        <v>8679490</v>
      </c>
    </row>
    <row r="6" spans="1:13" x14ac:dyDescent="0.2">
      <c r="A6" s="318" t="s">
        <v>915</v>
      </c>
      <c r="B6" s="319"/>
      <c r="C6" s="319"/>
      <c r="D6" s="319"/>
      <c r="E6" s="319"/>
      <c r="F6" s="319"/>
      <c r="G6" s="319"/>
      <c r="H6" s="319"/>
      <c r="I6" s="319"/>
      <c r="J6" s="319"/>
      <c r="K6" s="319"/>
      <c r="L6" s="319"/>
      <c r="M6" s="319"/>
    </row>
    <row r="7" spans="1:13" x14ac:dyDescent="0.2">
      <c r="A7" s="313" t="s">
        <v>909</v>
      </c>
      <c r="B7" s="326">
        <f>100*'3.4.a'!C5</f>
        <v>23.736843473592124</v>
      </c>
      <c r="C7" s="326">
        <f>100*'3.4.a'!D5</f>
        <v>24.018478692252366</v>
      </c>
      <c r="D7" s="326">
        <f>100*'3.4.a'!E5</f>
        <v>24.292367498937743</v>
      </c>
      <c r="E7" s="326">
        <f>100*'3.4.a'!F5</f>
        <v>23.850827042729748</v>
      </c>
      <c r="F7" s="326">
        <f>100*'3.4.a'!G5</f>
        <v>22.644551379723747</v>
      </c>
      <c r="G7" s="326">
        <f>100*'3.4.a'!H5</f>
        <v>23.289565411981123</v>
      </c>
      <c r="H7" s="326">
        <f>100*'3.4.a'!I5</f>
        <v>23.715132250140137</v>
      </c>
      <c r="I7" s="326">
        <f>100*'3.4.a'!J5</f>
        <v>22.313906051628791</v>
      </c>
      <c r="J7" s="326">
        <f>100*'3.4.a'!K5</f>
        <v>23.408614372498647</v>
      </c>
      <c r="K7" s="326">
        <f>100*'3.4.a'!L5</f>
        <v>24.232383342545674</v>
      </c>
      <c r="L7" s="326">
        <f>100*'3.4.a'!M5</f>
        <v>21.331412041047379</v>
      </c>
      <c r="M7" s="326">
        <f>100*'3.4.a'!N5</f>
        <v>24.039256285775089</v>
      </c>
    </row>
    <row r="8" spans="1:13" x14ac:dyDescent="0.2">
      <c r="A8" s="315" t="s">
        <v>242</v>
      </c>
      <c r="B8" s="326">
        <f>100*'3.4.a'!C6</f>
        <v>14.249575956568616</v>
      </c>
      <c r="C8" s="326">
        <f>100*'3.4.a'!D6</f>
        <v>14.851298783190675</v>
      </c>
      <c r="D8" s="326">
        <f>100*'3.4.a'!E6</f>
        <v>14.332411090206994</v>
      </c>
      <c r="E8" s="326">
        <f>100*'3.4.a'!F6</f>
        <v>14.125305743026459</v>
      </c>
      <c r="F8" s="326">
        <f>100*'3.4.a'!G6</f>
        <v>13.490074518820105</v>
      </c>
      <c r="G8" s="326">
        <f>100*'3.4.a'!H6</f>
        <v>13.629629365407665</v>
      </c>
      <c r="H8" s="326">
        <f>100*'3.4.a'!I6</f>
        <v>13.710430981606189</v>
      </c>
      <c r="I8" s="326">
        <f>100*'3.4.a'!J6</f>
        <v>13.605228515205994</v>
      </c>
      <c r="J8" s="326">
        <f>100*'3.4.a'!K6</f>
        <v>13.940107993510559</v>
      </c>
      <c r="K8" s="326">
        <f>100*'3.4.a'!L6</f>
        <v>13.715638946256925</v>
      </c>
      <c r="L8" s="326">
        <f>100*'3.4.a'!M6</f>
        <v>12.961221980508048</v>
      </c>
      <c r="M8" s="326">
        <f>100*'3.4.a'!N6</f>
        <v>14.654118694504287</v>
      </c>
    </row>
    <row r="9" spans="1:13" x14ac:dyDescent="0.2">
      <c r="A9" s="316" t="s">
        <v>256</v>
      </c>
      <c r="B9" s="326">
        <f>100*'3.4.a'!C7</f>
        <v>6.6519501779015737</v>
      </c>
      <c r="C9" s="326">
        <f>100*'3.4.a'!D7</f>
        <v>7.1748329498847614</v>
      </c>
      <c r="D9" s="326">
        <f>100*'3.4.a'!E7</f>
        <v>6.7487362766046557</v>
      </c>
      <c r="E9" s="326">
        <f>100*'3.4.a'!F7</f>
        <v>6.7664258455319075</v>
      </c>
      <c r="F9" s="326">
        <f>100*'3.4.a'!G7</f>
        <v>6.6128426465677359</v>
      </c>
      <c r="G9" s="326">
        <f>100*'3.4.a'!H7</f>
        <v>6.6900556346325635</v>
      </c>
      <c r="H9" s="326">
        <f>100*'3.4.a'!I7</f>
        <v>7.2287919716507387</v>
      </c>
      <c r="I9" s="326">
        <f>100*'3.4.a'!J7</f>
        <v>6.9650435030638116</v>
      </c>
      <c r="J9" s="326">
        <f>100*'3.4.a'!K7</f>
        <v>7.0064246746650376</v>
      </c>
      <c r="K9" s="326">
        <f>100*'3.4.a'!L7</f>
        <v>7.24817462746707</v>
      </c>
      <c r="L9" s="326">
        <f>100*'3.4.a'!M7</f>
        <v>7.0514607515819465</v>
      </c>
      <c r="M9" s="326">
        <f>100*'3.4.a'!N7</f>
        <v>8.018984904705345</v>
      </c>
    </row>
    <row r="10" spans="1:13" x14ac:dyDescent="0.2">
      <c r="A10" s="316" t="s">
        <v>257</v>
      </c>
      <c r="B10" s="326">
        <f>100*'3.4.a'!C8</f>
        <v>0.32247878705878019</v>
      </c>
      <c r="C10" s="326">
        <f>100*'3.4.a'!D8</f>
        <v>0.33919814411607579</v>
      </c>
      <c r="D10" s="326">
        <f>100*'3.4.a'!E8</f>
        <v>0.34659249156551941</v>
      </c>
      <c r="E10" s="326">
        <f>100*'3.4.a'!F8</f>
        <v>0.35121331617150436</v>
      </c>
      <c r="F10" s="326">
        <f>100*'3.4.a'!G8</f>
        <v>0.35853063995796475</v>
      </c>
      <c r="G10" s="326">
        <f>100*'3.4.a'!H8</f>
        <v>0.36003848141653472</v>
      </c>
      <c r="H10" s="326">
        <f>100*'3.4.a'!I8</f>
        <v>0.35394796967123104</v>
      </c>
      <c r="I10" s="326">
        <f>100*'3.4.a'!J8</f>
        <v>0.34518771337574744</v>
      </c>
      <c r="J10" s="326">
        <f>100*'3.4.a'!K8</f>
        <v>0.34844068541181561</v>
      </c>
      <c r="K10" s="326">
        <f>100*'3.4.a'!L8</f>
        <v>0.3280302528691128</v>
      </c>
      <c r="L10" s="326">
        <f>100*'3.4.a'!M8</f>
        <v>0.31159874979307312</v>
      </c>
      <c r="M10" s="326">
        <f>100*'3.4.a'!N8</f>
        <v>0.30211160213872007</v>
      </c>
    </row>
    <row r="11" spans="1:13" x14ac:dyDescent="0.2">
      <c r="A11" s="316" t="s">
        <v>258</v>
      </c>
      <c r="B11" s="326">
        <f>100*'3.4.a'!C9</f>
        <v>1.3583259818258414E-2</v>
      </c>
      <c r="C11" s="326">
        <f>100*'3.4.a'!D9</f>
        <v>1.3763544571291994E-2</v>
      </c>
      <c r="D11" s="326">
        <f>100*'3.4.a'!E9</f>
        <v>1.4280348545514208E-2</v>
      </c>
      <c r="E11" s="326">
        <f>100*'3.4.a'!F9</f>
        <v>1.4671966495542912E-2</v>
      </c>
      <c r="F11" s="326">
        <f>100*'3.4.a'!G9</f>
        <v>1.6072305445467373E-2</v>
      </c>
      <c r="G11" s="326">
        <f>100*'3.4.a'!H9</f>
        <v>1.8856668355797163E-2</v>
      </c>
      <c r="H11" s="326">
        <f>100*'3.4.a'!I9</f>
        <v>1.8498296985259028E-2</v>
      </c>
      <c r="I11" s="326">
        <f>100*'3.4.a'!J9</f>
        <v>1.9940673214051737E-2</v>
      </c>
      <c r="J11" s="326">
        <f>100*'3.4.a'!K9</f>
        <v>2.0625938381451773E-2</v>
      </c>
      <c r="K11" s="326">
        <f>100*'3.4.a'!L9</f>
        <v>3.5649228549338211E-4</v>
      </c>
      <c r="L11" s="326">
        <f>100*'3.4.a'!M9</f>
        <v>2.3902483109935365E-2</v>
      </c>
      <c r="M11" s="326">
        <f>100*'3.4.a'!N9</f>
        <v>2.519461190945551E-2</v>
      </c>
    </row>
    <row r="12" spans="1:13" x14ac:dyDescent="0.2">
      <c r="A12" s="317" t="s">
        <v>264</v>
      </c>
      <c r="B12" s="326">
        <f>100*'3.4.a'!C10</f>
        <v>6.7142602188428935</v>
      </c>
      <c r="C12" s="326">
        <f>100*'3.4.a'!D10</f>
        <v>6.7070635169413917</v>
      </c>
      <c r="D12" s="326">
        <f>100*'3.4.a'!E10</f>
        <v>6.5862465307311258</v>
      </c>
      <c r="E12" s="326">
        <f>100*'3.4.a'!F10</f>
        <v>6.2885634714099039</v>
      </c>
      <c r="F12" s="326">
        <f>100*'3.4.a'!G10</f>
        <v>5.8670111082354266</v>
      </c>
      <c r="G12" s="326">
        <f>100*'3.4.a'!H10</f>
        <v>5.9189119893955286</v>
      </c>
      <c r="H12" s="326">
        <f>100*'3.4.a'!I10</f>
        <v>5.6075672907270118</v>
      </c>
      <c r="I12" s="326">
        <f>100*'3.4.a'!J10</f>
        <v>5.7838219115904952</v>
      </c>
      <c r="J12" s="326">
        <f>100*'3.4.a'!K10</f>
        <v>5.98346802073916</v>
      </c>
      <c r="K12" s="326">
        <f>100*'3.4.a'!L10</f>
        <v>5.5580506102242602</v>
      </c>
      <c r="L12" s="326">
        <f>100*'3.4.a'!M10</f>
        <v>4.9620978421359423</v>
      </c>
      <c r="M12" s="326">
        <f>100*'3.4.a'!N10</f>
        <v>5.5930805280053324</v>
      </c>
    </row>
    <row r="13" spans="1:13" x14ac:dyDescent="0.2">
      <c r="A13" s="316" t="s">
        <v>273</v>
      </c>
      <c r="B13" s="326">
        <f>100*'3.4.a'!C11</f>
        <v>0.54255847193366069</v>
      </c>
      <c r="C13" s="326">
        <f>100*'3.4.a'!D11</f>
        <v>0.60901965033536831</v>
      </c>
      <c r="D13" s="326">
        <f>100*'3.4.a'!E11</f>
        <v>0.64653141906865552</v>
      </c>
      <c r="E13" s="326">
        <f>100*'3.4.a'!F11</f>
        <v>0.69356782312220722</v>
      </c>
      <c r="F13" s="326">
        <f>100*'3.4.a'!G11</f>
        <v>0.63632705872707385</v>
      </c>
      <c r="G13" s="326">
        <f>100*'3.4.a'!H11</f>
        <v>0.64994568908585315</v>
      </c>
      <c r="H13" s="326">
        <f>100*'3.4.a'!I11</f>
        <v>0.50161060774169097</v>
      </c>
      <c r="I13" s="326">
        <f>100*'3.4.a'!J11</f>
        <v>0.49123471285156411</v>
      </c>
      <c r="J13" s="326">
        <f>100*'3.4.a'!K11</f>
        <v>0.58114329854139146</v>
      </c>
      <c r="K13" s="326">
        <f>100*'3.4.a'!L11</f>
        <v>0.58102628062934614</v>
      </c>
      <c r="L13" s="326">
        <f>100*'3.4.a'!M11</f>
        <v>0.61226908662685475</v>
      </c>
      <c r="M13" s="326">
        <f>100*'3.4.a'!N11</f>
        <v>0.71474390778006547</v>
      </c>
    </row>
    <row r="14" spans="1:13" x14ac:dyDescent="0.2">
      <c r="A14" s="316" t="s">
        <v>278</v>
      </c>
      <c r="B14" s="326">
        <f>100*'3.4.a'!C12</f>
        <v>4.745041013452151E-3</v>
      </c>
      <c r="C14" s="326">
        <f>100*'3.4.a'!D12</f>
        <v>7.420977341785975E-3</v>
      </c>
      <c r="D14" s="326">
        <f>100*'3.4.a'!E12</f>
        <v>-9.9759763084764346E-3</v>
      </c>
      <c r="E14" s="326">
        <f>100*'3.4.a'!F12</f>
        <v>1.0863320295392449E-2</v>
      </c>
      <c r="F14" s="326">
        <f>100*'3.4.a'!G12</f>
        <v>-7.0924011356382358E-4</v>
      </c>
      <c r="G14" s="326">
        <f>100*'3.4.a'!H12</f>
        <v>-8.1790974786129008E-3</v>
      </c>
      <c r="H14" s="326">
        <f>100*'3.4.a'!I12</f>
        <v>1.484483025931966E-5</v>
      </c>
      <c r="I14" s="326">
        <f>100*'3.4.a'!J12</f>
        <v>1.110321663769682E-9</v>
      </c>
      <c r="J14" s="326">
        <f>100*'3.4.a'!K12</f>
        <v>5.3757717041961323E-6</v>
      </c>
      <c r="K14" s="326">
        <f>100*'3.4.a'!L12</f>
        <v>6.8278164238798837E-7</v>
      </c>
      <c r="L14" s="326">
        <f>100*'3.4.a'!M12</f>
        <v>-1.0693273970337249E-4</v>
      </c>
      <c r="M14" s="326">
        <f>100*'3.4.a'!N12</f>
        <v>3.1399653666286843E-6</v>
      </c>
    </row>
    <row r="15" spans="1:13" x14ac:dyDescent="0.2">
      <c r="A15" s="315" t="s">
        <v>246</v>
      </c>
      <c r="B15" s="326">
        <f>100*'3.4.a'!C13</f>
        <v>6.1949568378331152</v>
      </c>
      <c r="C15" s="326">
        <f>100*'3.4.a'!D13</f>
        <v>6.3194577952978515</v>
      </c>
      <c r="D15" s="326">
        <f>100*'3.4.a'!E13</f>
        <v>6.3529887288040197</v>
      </c>
      <c r="E15" s="326">
        <f>100*'3.4.a'!F13</f>
        <v>6.2331319021187745</v>
      </c>
      <c r="F15" s="326">
        <f>100*'3.4.a'!G13</f>
        <v>6.1597522222426742</v>
      </c>
      <c r="G15" s="326">
        <f>100*'3.4.a'!H13</f>
        <v>6.0438073777688155</v>
      </c>
      <c r="H15" s="326">
        <f>100*'3.4.a'!I13</f>
        <v>6.0528235067658294</v>
      </c>
      <c r="I15" s="326">
        <f>100*'3.4.a'!J13</f>
        <v>6.1197896371801068</v>
      </c>
      <c r="J15" s="326">
        <f>100*'3.4.a'!K13</f>
        <v>6.0579994159631809</v>
      </c>
      <c r="K15" s="326">
        <f>100*'3.4.a'!L13</f>
        <v>6.046530592868141</v>
      </c>
      <c r="L15" s="326">
        <f>100*'3.4.a'!M13</f>
        <v>6.0271520570815849</v>
      </c>
      <c r="M15" s="326">
        <f>100*'3.4.a'!N13</f>
        <v>5.9781185228190346</v>
      </c>
    </row>
    <row r="16" spans="1:13" x14ac:dyDescent="0.2">
      <c r="A16" s="315" t="s">
        <v>243</v>
      </c>
      <c r="B16" s="326">
        <f>100*'3.4.a'!C14</f>
        <v>7.530931835453121E-3</v>
      </c>
      <c r="C16" s="326">
        <f>100*'3.4.a'!D14</f>
        <v>1.0820259864198326E-2</v>
      </c>
      <c r="D16" s="326">
        <f>100*'3.4.a'!E14</f>
        <v>1.343508188487069E-2</v>
      </c>
      <c r="E16" s="326">
        <f>100*'3.4.a'!F14</f>
        <v>7.8315038210719865E-3</v>
      </c>
      <c r="F16" s="326">
        <f>100*'3.4.a'!G14</f>
        <v>8.8719580327093848E-3</v>
      </c>
      <c r="G16" s="326">
        <f>100*'3.4.a'!H14</f>
        <v>9.3171545940507906E-3</v>
      </c>
      <c r="H16" s="326">
        <f>100*'3.4.a'!I14</f>
        <v>1.0234351807881166E-2</v>
      </c>
      <c r="I16" s="326">
        <f>100*'3.4.a'!J14</f>
        <v>1.8503165055571535E-2</v>
      </c>
      <c r="J16" s="326">
        <f>100*'3.4.a'!K14</f>
        <v>1.3085365001646882E-2</v>
      </c>
      <c r="K16" s="326">
        <f>100*'3.4.a'!L14</f>
        <v>1.4276247625600357E-2</v>
      </c>
      <c r="L16" s="326">
        <f>100*'3.4.a'!M14</f>
        <v>9.1044802755632162E-3</v>
      </c>
      <c r="M16" s="326">
        <f>100*'3.4.a'!N14</f>
        <v>7.1067326484620646E-3</v>
      </c>
    </row>
    <row r="17" spans="1:13" x14ac:dyDescent="0.2">
      <c r="A17" s="315" t="s">
        <v>247</v>
      </c>
      <c r="B17" s="326">
        <f>100*'3.4.a'!C15</f>
        <v>3.28477974735494</v>
      </c>
      <c r="C17" s="326">
        <f>100*'3.4.a'!D15</f>
        <v>2.8369018538996422</v>
      </c>
      <c r="D17" s="326">
        <f>100*'3.4.a'!E15</f>
        <v>3.5935325980418549</v>
      </c>
      <c r="E17" s="326">
        <f>100*'3.4.a'!F15</f>
        <v>3.4845578937634389</v>
      </c>
      <c r="F17" s="326">
        <f>100*'3.4.a'!G15</f>
        <v>2.9858526806282639</v>
      </c>
      <c r="G17" s="326">
        <f>100*'3.4.a'!H15</f>
        <v>3.6068115142105928</v>
      </c>
      <c r="H17" s="326">
        <f>100*'3.4.a'!I15</f>
        <v>3.9416434099602369</v>
      </c>
      <c r="I17" s="326">
        <f>100*'3.4.a'!J15</f>
        <v>2.5703847341871233</v>
      </c>
      <c r="J17" s="326">
        <f>100*'3.4.a'!K15</f>
        <v>3.3974215980232585</v>
      </c>
      <c r="K17" s="326">
        <f>100*'3.4.a'!L15</f>
        <v>4.4559375557950061</v>
      </c>
      <c r="L17" s="326">
        <f>100*'3.4.a'!M15</f>
        <v>2.3339335231821843</v>
      </c>
      <c r="M17" s="326">
        <f>100*'3.4.a'!N15</f>
        <v>3.3999123358033074</v>
      </c>
    </row>
    <row r="18" spans="1:13" x14ac:dyDescent="0.2">
      <c r="A18" s="316" t="s">
        <v>911</v>
      </c>
      <c r="B18" s="326">
        <f>100*'3.4.a'!C16</f>
        <v>1.2146830839976335</v>
      </c>
      <c r="C18" s="326">
        <f>100*'3.4.a'!D16</f>
        <v>1.0075743292196666</v>
      </c>
      <c r="D18" s="326">
        <f>100*'3.4.a'!E16</f>
        <v>1.1445545457520216</v>
      </c>
      <c r="E18" s="326">
        <f>100*'3.4.a'!F16</f>
        <v>1.1854807879995048</v>
      </c>
      <c r="F18" s="326">
        <f>100*'3.4.a'!G16</f>
        <v>1.2299177765681342</v>
      </c>
      <c r="G18" s="326">
        <f>100*'3.4.a'!H16</f>
        <v>2.0084294996902301</v>
      </c>
      <c r="H18" s="326">
        <f>100*'3.4.a'!I16</f>
        <v>2.0573567184832555</v>
      </c>
      <c r="I18" s="326">
        <f>100*'3.4.a'!J16</f>
        <v>0.82937446442770069</v>
      </c>
      <c r="J18" s="326">
        <f>100*'3.4.a'!K16</f>
        <v>1.2310153999135967</v>
      </c>
      <c r="K18" s="326">
        <f>100*'3.4.a'!L16</f>
        <v>1.2897622016585046</v>
      </c>
      <c r="L18" s="326">
        <f>100*'3.4.a'!M16</f>
        <v>0.65345153036988757</v>
      </c>
      <c r="M18" s="326">
        <f>100*'3.4.a'!N16</f>
        <v>0.88214141206193508</v>
      </c>
    </row>
    <row r="19" spans="1:13" x14ac:dyDescent="0.2">
      <c r="A19" s="316" t="s">
        <v>393</v>
      </c>
      <c r="B19" s="326">
        <f>100*'3.4.a'!C17</f>
        <v>2.0700966633573068</v>
      </c>
      <c r="C19" s="326">
        <f>100*'3.4.a'!D17</f>
        <v>1.8293275246799752</v>
      </c>
      <c r="D19" s="326">
        <f>100*'3.4.a'!E17</f>
        <v>2.4489780522898337</v>
      </c>
      <c r="E19" s="326">
        <f>100*'3.4.a'!F17</f>
        <v>2.2990771057639341</v>
      </c>
      <c r="F19" s="326">
        <f>100*'3.4.a'!G17</f>
        <v>1.7559349040601302</v>
      </c>
      <c r="G19" s="326">
        <f>100*'3.4.a'!H17</f>
        <v>1.5983820145203622</v>
      </c>
      <c r="H19" s="326">
        <f>100*'3.4.a'!I17</f>
        <v>1.8842866914769816</v>
      </c>
      <c r="I19" s="326">
        <f>100*'3.4.a'!J17</f>
        <v>1.7410102697594232</v>
      </c>
      <c r="J19" s="326">
        <f>100*'3.4.a'!K17</f>
        <v>2.1664061981096614</v>
      </c>
      <c r="K19" s="326">
        <f>100*'3.4.a'!L17</f>
        <v>3.166175354136501</v>
      </c>
      <c r="L19" s="326">
        <f>100*'3.4.a'!M17</f>
        <v>1.6804819928122969</v>
      </c>
      <c r="M19" s="326">
        <f>100*'3.4.a'!N17</f>
        <v>2.5177709237413719</v>
      </c>
    </row>
    <row r="20" spans="1:13" x14ac:dyDescent="0.2">
      <c r="A20" s="313" t="s">
        <v>936</v>
      </c>
      <c r="B20" s="326">
        <f>100*'3.4.a'!C18</f>
        <v>23.445634367674316</v>
      </c>
      <c r="C20" s="326">
        <f>100*'3.4.a'!D18</f>
        <v>23.80927484382546</v>
      </c>
      <c r="D20" s="326">
        <f>100*'3.4.a'!E18</f>
        <v>23.202604435450546</v>
      </c>
      <c r="E20" s="326">
        <f>100*'3.4.a'!F18</f>
        <v>23.736573190440563</v>
      </c>
      <c r="F20" s="326">
        <f>100*'3.4.a'!G18</f>
        <v>24.748041447538057</v>
      </c>
      <c r="G20" s="326">
        <f>100*'3.4.a'!H18</f>
        <v>28.70806041522566</v>
      </c>
      <c r="H20" s="326">
        <f>100*'3.4.a'!I18</f>
        <v>27.280251766002351</v>
      </c>
      <c r="I20" s="326">
        <f>100*'3.4.a'!J18</f>
        <v>26.352456002364498</v>
      </c>
      <c r="J20" s="326">
        <f>100*'3.4.a'!K18</f>
        <v>26.344630206353465</v>
      </c>
      <c r="K20" s="326">
        <f>100*'3.4.a'!L18</f>
        <v>25.698110360722463</v>
      </c>
      <c r="L20" s="326">
        <f>100*'3.4.a'!M18</f>
        <v>30.539340611836423</v>
      </c>
      <c r="M20" s="326">
        <f>100*'3.4.a'!N18</f>
        <v>24.557601948812344</v>
      </c>
    </row>
    <row r="21" spans="1:13" x14ac:dyDescent="0.2">
      <c r="A21" s="11" t="s">
        <v>725</v>
      </c>
      <c r="B21" s="326">
        <f>100*'3.4.a'!C19</f>
        <v>22.681085501320489</v>
      </c>
      <c r="C21" s="326">
        <f>100*'3.4.a'!D19</f>
        <v>23.263586148787621</v>
      </c>
      <c r="D21" s="326">
        <f>100*'3.4.a'!E19</f>
        <v>22.713199680532881</v>
      </c>
      <c r="E21" s="326">
        <f>100*'3.4.a'!F19</f>
        <v>23.209977761808304</v>
      </c>
      <c r="F21" s="326">
        <f>100*'3.4.a'!G19</f>
        <v>24.188031564158059</v>
      </c>
      <c r="G21" s="326">
        <f>100*'3.4.a'!H19</f>
        <v>28.377188756736203</v>
      </c>
      <c r="H21" s="326">
        <f>100*'3.4.a'!I19</f>
        <v>26.88625414291862</v>
      </c>
      <c r="I21" s="326">
        <f>100*'3.4.a'!J19</f>
        <v>26.110807119666429</v>
      </c>
      <c r="J21" s="326">
        <f>100*'3.4.a'!K19</f>
        <v>26.020907853505154</v>
      </c>
      <c r="K21" s="326">
        <f>100*'3.4.a'!L19</f>
        <v>25.449977923792392</v>
      </c>
      <c r="L21" s="326">
        <f>100*'3.4.a'!M19</f>
        <v>30.312297604925341</v>
      </c>
      <c r="M21" s="326">
        <f>100*'3.4.a'!N19</f>
        <v>24.401703161835957</v>
      </c>
    </row>
    <row r="22" spans="1:13" x14ac:dyDescent="0.2">
      <c r="A22" s="316" t="s">
        <v>244</v>
      </c>
      <c r="B22" s="326">
        <f>100*'3.4.a'!C20</f>
        <v>2.8796611594537049</v>
      </c>
      <c r="C22" s="326">
        <f>100*'3.4.a'!D20</f>
        <v>2.7538679617129627</v>
      </c>
      <c r="D22" s="326">
        <f>100*'3.4.a'!E20</f>
        <v>2.5967253775295727</v>
      </c>
      <c r="E22" s="326">
        <f>100*'3.4.a'!F20</f>
        <v>2.5844817994756752</v>
      </c>
      <c r="F22" s="326">
        <f>100*'3.4.a'!G20</f>
        <v>2.5904822280390412</v>
      </c>
      <c r="G22" s="326">
        <f>100*'3.4.a'!H20</f>
        <v>2.7990185369615364</v>
      </c>
      <c r="H22" s="326">
        <f>100*'3.4.a'!I20</f>
        <v>2.7773881311729425</v>
      </c>
      <c r="I22" s="326">
        <f>100*'3.4.a'!J20</f>
        <v>2.8532381296408578</v>
      </c>
      <c r="J22" s="326">
        <f>100*'3.4.a'!K20</f>
        <v>2.6435372609399925</v>
      </c>
      <c r="K22" s="326">
        <f>100*'3.4.a'!L20</f>
        <v>2.7131790570191132</v>
      </c>
      <c r="L22" s="326">
        <f>100*'3.4.a'!M20</f>
        <v>2.7285441924831688</v>
      </c>
      <c r="M22" s="326">
        <f>100*'3.4.a'!N20</f>
        <v>2.4184117852751714</v>
      </c>
    </row>
    <row r="23" spans="1:13" x14ac:dyDescent="0.2">
      <c r="A23" s="316" t="s">
        <v>245</v>
      </c>
      <c r="B23" s="326">
        <f>100*'3.4.a'!C21</f>
        <v>0.92859830130205845</v>
      </c>
      <c r="C23" s="326">
        <f>100*'3.4.a'!D21</f>
        <v>0.87340270800867015</v>
      </c>
      <c r="D23" s="326">
        <f>100*'3.4.a'!E21</f>
        <v>0.84868589050579102</v>
      </c>
      <c r="E23" s="326">
        <f>100*'3.4.a'!F21</f>
        <v>0.85329839874439628</v>
      </c>
      <c r="F23" s="326">
        <f>100*'3.4.a'!G21</f>
        <v>0.87918263292032317</v>
      </c>
      <c r="G23" s="326">
        <f>100*'3.4.a'!H21</f>
        <v>0.84628084171867679</v>
      </c>
      <c r="H23" s="326">
        <f>100*'3.4.a'!I21</f>
        <v>0.94666843857080063</v>
      </c>
      <c r="I23" s="326">
        <f>100*'3.4.a'!J21</f>
        <v>0.81234220813008584</v>
      </c>
      <c r="J23" s="326">
        <f>100*'3.4.a'!K21</f>
        <v>0.81676753919457057</v>
      </c>
      <c r="K23" s="326">
        <f>100*'3.4.a'!L21</f>
        <v>0.77158200659398235</v>
      </c>
      <c r="L23" s="326">
        <f>100*'3.4.a'!M21</f>
        <v>0.7893582580352495</v>
      </c>
      <c r="M23" s="326">
        <f>100*'3.4.a'!N21</f>
        <v>0.71892729079745465</v>
      </c>
    </row>
    <row r="24" spans="1:13" x14ac:dyDescent="0.2">
      <c r="A24" s="316" t="s">
        <v>911</v>
      </c>
      <c r="B24" s="326">
        <f>100*'3.4.a'!C22</f>
        <v>2.196551342163727</v>
      </c>
      <c r="C24" s="326">
        <f>100*'3.4.a'!D22</f>
        <v>2.8125997970558423</v>
      </c>
      <c r="D24" s="326">
        <f>100*'3.4.a'!E22</f>
        <v>2.0620573036626246</v>
      </c>
      <c r="E24" s="326">
        <f>100*'3.4.a'!F22</f>
        <v>2.5784644184873065</v>
      </c>
      <c r="F24" s="326">
        <f>100*'3.4.a'!G22</f>
        <v>3.0633947035391151</v>
      </c>
      <c r="G24" s="326">
        <f>100*'3.4.a'!H22</f>
        <v>6.0329178713225753</v>
      </c>
      <c r="H24" s="326">
        <f>100*'3.4.a'!I22</f>
        <v>3.3852283383056831</v>
      </c>
      <c r="I24" s="326">
        <f>100*'3.4.a'!J22</f>
        <v>3.0753800604399451</v>
      </c>
      <c r="J24" s="326">
        <f>100*'3.4.a'!K22</f>
        <v>3.3615548651296603</v>
      </c>
      <c r="K24" s="326">
        <f>100*'3.4.a'!L22</f>
        <v>1.8594836857487025</v>
      </c>
      <c r="L24" s="326">
        <f>100*'3.4.a'!M22</f>
        <v>1.0651224631008827</v>
      </c>
      <c r="M24" s="326">
        <f>100*'3.4.a'!N22</f>
        <v>1.2748708101606896</v>
      </c>
    </row>
    <row r="25" spans="1:13" x14ac:dyDescent="0.2">
      <c r="A25" s="317" t="s">
        <v>248</v>
      </c>
      <c r="B25" s="326">
        <f>100*'3.4.a'!C23</f>
        <v>0.11158672364017422</v>
      </c>
      <c r="C25" s="326">
        <f>100*'3.4.a'!D23</f>
        <v>0.16928257645653419</v>
      </c>
      <c r="D25" s="326">
        <f>100*'3.4.a'!E23</f>
        <v>0.19651083898636693</v>
      </c>
      <c r="E25" s="326">
        <f>100*'3.4.a'!F23</f>
        <v>0.29791555045840673</v>
      </c>
      <c r="F25" s="326">
        <f>100*'3.4.a'!G23</f>
        <v>0.31508677263255125</v>
      </c>
      <c r="G25" s="326">
        <f>100*'3.4.a'!H23</f>
        <v>0.93204988842215375</v>
      </c>
      <c r="H25" s="326">
        <f>100*'3.4.a'!I23</f>
        <v>0.44329022720904054</v>
      </c>
      <c r="I25" s="326">
        <f>100*'3.4.a'!J23</f>
        <v>0.33409333628244858</v>
      </c>
      <c r="J25" s="326">
        <f>100*'3.4.a'!K23</f>
        <v>0.33836745080488817</v>
      </c>
      <c r="K25" s="326">
        <f>100*'3.4.a'!L23</f>
        <v>0.2224456447798801</v>
      </c>
      <c r="L25" s="326">
        <f>100*'3.4.a'!M23</f>
        <v>0.15109823600124003</v>
      </c>
      <c r="M25" s="326">
        <f>100*'3.4.a'!N23</f>
        <v>0.14091465934185074</v>
      </c>
    </row>
    <row r="26" spans="1:13" x14ac:dyDescent="0.2">
      <c r="A26" s="317" t="s">
        <v>243</v>
      </c>
      <c r="B26" s="326">
        <f>100*'3.4.a'!C24</f>
        <v>6.1906277303042279</v>
      </c>
      <c r="C26" s="326">
        <f>100*'3.4.a'!D24</f>
        <v>6.311508167645961</v>
      </c>
      <c r="D26" s="326">
        <f>100*'3.4.a'!E24</f>
        <v>6.3759034599324096</v>
      </c>
      <c r="E26" s="326">
        <f>100*'3.4.a'!F24</f>
        <v>5.9839069890667309</v>
      </c>
      <c r="F26" s="326">
        <f>100*'3.4.a'!G24</f>
        <v>6.1251552927361859</v>
      </c>
      <c r="G26" s="326">
        <f>100*'3.4.a'!H24</f>
        <v>6.0242106989916531</v>
      </c>
      <c r="H26" s="326">
        <f>100*'3.4.a'!I24</f>
        <v>6.4685869924988895</v>
      </c>
      <c r="I26" s="326">
        <f>100*'3.4.a'!J24</f>
        <v>6.122420964821627</v>
      </c>
      <c r="J26" s="326">
        <f>100*'3.4.a'!K24</f>
        <v>6.3901128061648178</v>
      </c>
      <c r="K26" s="326">
        <f>100*'3.4.a'!L24</f>
        <v>6.5195389922147644</v>
      </c>
      <c r="L26" s="326">
        <f>100*'3.4.a'!M24</f>
        <v>7.8521313225873994</v>
      </c>
      <c r="M26" s="326">
        <f>100*'3.4.a'!N24</f>
        <v>6.8606241487474158</v>
      </c>
    </row>
    <row r="27" spans="1:13" x14ac:dyDescent="0.2">
      <c r="A27" s="317" t="s">
        <v>578</v>
      </c>
      <c r="B27" s="326">
        <f>100*'3.4.a'!C25</f>
        <v>10.113041588110573</v>
      </c>
      <c r="C27" s="326">
        <f>100*'3.4.a'!D25</f>
        <v>9.9416309469225936</v>
      </c>
      <c r="D27" s="326">
        <f>100*'3.4.a'!E25</f>
        <v>10.132469979956831</v>
      </c>
      <c r="E27" s="326">
        <f>100*'3.4.a'!F25</f>
        <v>10.340281347819133</v>
      </c>
      <c r="F27" s="326">
        <f>100*'3.4.a'!G25</f>
        <v>10.602482019668926</v>
      </c>
      <c r="G27" s="326">
        <f>100*'3.4.a'!H25</f>
        <v>11.070940341270079</v>
      </c>
      <c r="H27" s="326">
        <f>100*'3.4.a'!I25</f>
        <v>12.321285560412312</v>
      </c>
      <c r="I27" s="326">
        <f>100*'3.4.a'!J25</f>
        <v>12.516394026695771</v>
      </c>
      <c r="J27" s="326">
        <f>100*'3.4.a'!K25</f>
        <v>12.000586543598137</v>
      </c>
      <c r="K27" s="326">
        <f>100*'3.4.a'!L25</f>
        <v>12.446480871687307</v>
      </c>
      <c r="L27" s="326">
        <f>100*'3.4.a'!M25</f>
        <v>17.269276236967681</v>
      </c>
      <c r="M27" s="326">
        <f>100*'3.4.a'!N25</f>
        <v>12.37566419078675</v>
      </c>
    </row>
    <row r="28" spans="1:13" x14ac:dyDescent="0.2">
      <c r="A28" s="317" t="s">
        <v>396</v>
      </c>
      <c r="B28" s="326">
        <f>100*'3.4.a'!C26</f>
        <v>0.26101865634602361</v>
      </c>
      <c r="C28" s="326">
        <f>100*'3.4.a'!D26</f>
        <v>0.40129399098505186</v>
      </c>
      <c r="D28" s="326">
        <f>100*'3.4.a'!E26</f>
        <v>0.5008468299592872</v>
      </c>
      <c r="E28" s="326">
        <f>100*'3.4.a'!F26</f>
        <v>0.57162925775665341</v>
      </c>
      <c r="F28" s="326">
        <f>100*'3.4.a'!G26</f>
        <v>0.61224791462191885</v>
      </c>
      <c r="G28" s="326">
        <f>100*'3.4.a'!H26</f>
        <v>0.67177057804953111</v>
      </c>
      <c r="H28" s="326">
        <f>100*'3.4.a'!I26</f>
        <v>0.54380645474895517</v>
      </c>
      <c r="I28" s="326">
        <f>100*'3.4.a'!J26</f>
        <v>0.39693839365569428</v>
      </c>
      <c r="J28" s="326">
        <f>100*'3.4.a'!K26</f>
        <v>0.46998138767308933</v>
      </c>
      <c r="K28" s="326">
        <f>100*'3.4.a'!L26</f>
        <v>0.91726766574864693</v>
      </c>
      <c r="L28" s="326">
        <f>100*'3.4.a'!M26</f>
        <v>0.45676689574971879</v>
      </c>
      <c r="M28" s="326">
        <f>100*'3.4.a'!N26</f>
        <v>0.61229027672662528</v>
      </c>
    </row>
    <row r="29" spans="1:13" x14ac:dyDescent="0.2">
      <c r="A29" s="11" t="s">
        <v>910</v>
      </c>
      <c r="B29" s="326">
        <f>100*'3.4.a'!C27</f>
        <v>0.76454886635382191</v>
      </c>
      <c r="C29" s="326">
        <f>100*'3.4.a'!D27</f>
        <v>0.54568869503784179</v>
      </c>
      <c r="D29" s="326">
        <f>100*'3.4.a'!E27</f>
        <v>0.48940475491765995</v>
      </c>
      <c r="E29" s="326">
        <f>100*'3.4.a'!F27</f>
        <v>0.52659542863225972</v>
      </c>
      <c r="F29" s="326">
        <f>100*'3.4.a'!G27</f>
        <v>0.5600098833799998</v>
      </c>
      <c r="G29" s="326">
        <f>100*'3.4.a'!H27</f>
        <v>0.33087165848945266</v>
      </c>
      <c r="H29" s="326">
        <f>100*'3.4.a'!I27</f>
        <v>0.39399762308373398</v>
      </c>
      <c r="I29" s="326">
        <f>100*'3.4.a'!J27</f>
        <v>0.24164888269806989</v>
      </c>
      <c r="J29" s="326">
        <f>100*'3.4.a'!K27</f>
        <v>0.32372235284830791</v>
      </c>
      <c r="K29" s="326">
        <f>100*'3.4.a'!L27</f>
        <v>0.24813243693006665</v>
      </c>
      <c r="L29" s="326">
        <f>100*'3.4.a'!M27</f>
        <v>0.22704300691108203</v>
      </c>
      <c r="M29" s="326">
        <f>100*'3.4.a'!N27</f>
        <v>0.15589878697638915</v>
      </c>
    </row>
    <row r="30" spans="1:13" x14ac:dyDescent="0.2">
      <c r="A30" s="317" t="s">
        <v>318</v>
      </c>
      <c r="B30" s="326">
        <f>100*'3.4.a'!C28</f>
        <v>0.73556711365475791</v>
      </c>
      <c r="C30" s="326">
        <f>100*'3.4.a'!D28</f>
        <v>0.61491549650265909</v>
      </c>
      <c r="D30" s="326">
        <f>100*'3.4.a'!E28</f>
        <v>0.52291897365530249</v>
      </c>
      <c r="E30" s="326">
        <f>100*'3.4.a'!F28</f>
        <v>0.58339776926798415</v>
      </c>
      <c r="F30" s="326">
        <f>100*'3.4.a'!G28</f>
        <v>0.66193683555870764</v>
      </c>
      <c r="G30" s="326">
        <f>100*'3.4.a'!H28</f>
        <v>0.38710324472640539</v>
      </c>
      <c r="H30" s="326">
        <f>100*'3.4.a'!I28</f>
        <v>0.4435493605534277</v>
      </c>
      <c r="I30" s="326">
        <f>100*'3.4.a'!J28</f>
        <v>0.35663241556207281</v>
      </c>
      <c r="J30" s="326">
        <f>100*'3.4.a'!K28</f>
        <v>0.35644101833843728</v>
      </c>
      <c r="K30" s="326">
        <f>100*'3.4.a'!L28</f>
        <v>0.33177485436763809</v>
      </c>
      <c r="L30" s="326">
        <f>100*'3.4.a'!M28</f>
        <v>0.30813816996121252</v>
      </c>
      <c r="M30" s="326">
        <f>100*'3.4.a'!N28</f>
        <v>0.23203449670920759</v>
      </c>
    </row>
    <row r="31" spans="1:13" x14ac:dyDescent="0.2">
      <c r="A31" s="317" t="s">
        <v>252</v>
      </c>
      <c r="B31" s="326">
        <f>100*'3.4.a'!C29</f>
        <v>4.5213638106312473E-2</v>
      </c>
      <c r="C31" s="326">
        <f>100*'3.4.a'!D29</f>
        <v>1.9602851870106439E-3</v>
      </c>
      <c r="D31" s="326">
        <f>100*'3.4.a'!E29</f>
        <v>-3.0177489644149483E-3</v>
      </c>
      <c r="E31" s="326">
        <f>100*'3.4.a'!F29</f>
        <v>8.701307802751843E-4</v>
      </c>
      <c r="F31" s="326">
        <f>100*'3.4.a'!G29</f>
        <v>2.1225364702931487E-2</v>
      </c>
      <c r="G31" s="326">
        <f>100*'3.4.a'!H29</f>
        <v>2.208571967202971E-2</v>
      </c>
      <c r="H31" s="326">
        <f>100*'3.4.a'!I29</f>
        <v>2.9186608781036861E-3</v>
      </c>
      <c r="I31" s="326">
        <f>100*'3.4.a'!J29</f>
        <v>1.6918822298788012E-2</v>
      </c>
      <c r="J31" s="326">
        <f>100*'3.4.a'!K29</f>
        <v>2.5373131795319377E-3</v>
      </c>
      <c r="K31" s="326">
        <f>100*'3.4.a'!L29</f>
        <v>4.5065759317705961E-3</v>
      </c>
      <c r="L31" s="326">
        <f>100*'3.4.a'!M29</f>
        <v>6.8093861154732808E-3</v>
      </c>
      <c r="M31" s="326">
        <f>100*'3.4.a'!N29</f>
        <v>1.3971742872588136E-2</v>
      </c>
    </row>
    <row r="32" spans="1:13" x14ac:dyDescent="0.2">
      <c r="A32" s="317" t="s">
        <v>253</v>
      </c>
      <c r="B32" s="326">
        <f>100*'3.4.a'!C30</f>
        <v>5.1433334737574585E-4</v>
      </c>
      <c r="C32" s="326">
        <f>100*'3.4.a'!D30</f>
        <v>6.2467384988330551E-4</v>
      </c>
      <c r="D32" s="326">
        <f>100*'3.4.a'!E30</f>
        <v>6.6188595706847273E-4</v>
      </c>
      <c r="E32" s="326">
        <f>100*'3.4.a'!F30</f>
        <v>1.2940482756738621E-3</v>
      </c>
      <c r="F32" s="326">
        <f>100*'3.4.a'!G30</f>
        <v>1.4774352949228002E-3</v>
      </c>
      <c r="G32" s="326">
        <f>100*'3.4.a'!H30</f>
        <v>1.0133448344479214E-3</v>
      </c>
      <c r="H32" s="326">
        <f>100*'3.4.a'!I30</f>
        <v>9.1514085672339996E-4</v>
      </c>
      <c r="I32" s="326">
        <f>100*'3.4.a'!J30</f>
        <v>7.5873768345476587E-4</v>
      </c>
      <c r="J32" s="326">
        <f>100*'3.4.a'!K30</f>
        <v>7.3937600666519989E-4</v>
      </c>
      <c r="K32" s="326">
        <f>100*'3.4.a'!L30</f>
        <v>6.0352771737299019E-4</v>
      </c>
      <c r="L32" s="326">
        <f>100*'3.4.a'!M30</f>
        <v>3.9093614530208106E-4</v>
      </c>
      <c r="M32" s="326">
        <f>100*'3.4.a'!N30</f>
        <v>3.5127463329066567E-4</v>
      </c>
    </row>
    <row r="33" spans="1:13" x14ac:dyDescent="0.2">
      <c r="A33" s="317" t="s">
        <v>254</v>
      </c>
      <c r="B33" s="326">
        <f>100*'3.4.a'!C31</f>
        <v>-1.6746218754624152E-2</v>
      </c>
      <c r="C33" s="326">
        <f>100*'3.4.a'!D31</f>
        <v>-7.181176050171123E-2</v>
      </c>
      <c r="D33" s="326">
        <f>100*'3.4.a'!E31</f>
        <v>-3.115835573029601E-2</v>
      </c>
      <c r="E33" s="326">
        <f>100*'3.4.a'!F31</f>
        <v>-5.8966519691673387E-2</v>
      </c>
      <c r="F33" s="326">
        <f>100*'3.4.a'!G31</f>
        <v>-0.12462975217656211</v>
      </c>
      <c r="G33" s="326">
        <f>100*'3.4.a'!H31</f>
        <v>-7.9330650743430348E-2</v>
      </c>
      <c r="H33" s="326">
        <f>100*'3.4.a'!I31</f>
        <v>-5.3385539204520813E-2</v>
      </c>
      <c r="I33" s="326">
        <f>100*'3.4.a'!J31</f>
        <v>-0.13266109284624569</v>
      </c>
      <c r="J33" s="326">
        <f>100*'3.4.a'!K31</f>
        <v>-3.5995354676326474E-2</v>
      </c>
      <c r="K33" s="326">
        <f>100*'3.4.a'!L31</f>
        <v>-8.8752521086715067E-2</v>
      </c>
      <c r="L33" s="326">
        <f>100*'3.4.a'!M31</f>
        <v>-8.829548531090585E-2</v>
      </c>
      <c r="M33" s="326">
        <f>100*'3.4.a'!N31</f>
        <v>-9.045872723869719E-2</v>
      </c>
    </row>
    <row r="34" spans="1:13" x14ac:dyDescent="0.2">
      <c r="A34" t="s">
        <v>564</v>
      </c>
      <c r="B34" s="326">
        <f>100*'3.4.a'!C32</f>
        <v>0.2912091059178169</v>
      </c>
      <c r="C34" s="326">
        <f>100*'3.4.a'!D32</f>
        <v>0.20920384842690559</v>
      </c>
      <c r="D34" s="326">
        <f>100*'3.4.a'!E32</f>
        <v>1.089763063487198</v>
      </c>
      <c r="E34" s="326">
        <f>100*'3.4.a'!F32</f>
        <v>0.11425385228918293</v>
      </c>
      <c r="F34" s="326">
        <f>100*'3.4.a'!G32</f>
        <v>-2.1034900678143109</v>
      </c>
      <c r="G34" s="326">
        <f>100*'3.4.a'!H32</f>
        <v>-5.4184950032445354</v>
      </c>
      <c r="H34" s="326">
        <f>100*'3.4.a'!I32</f>
        <v>-3.5651195158622162</v>
      </c>
      <c r="I34" s="326">
        <f>100*'3.4.a'!J32</f>
        <v>-4.0385499507357041</v>
      </c>
      <c r="J34" s="326">
        <f>100*'3.4.a'!K32</f>
        <v>-2.936015833854817</v>
      </c>
      <c r="K34" s="326">
        <f>100*'3.4.a'!L32</f>
        <v>-1.4657270181767921</v>
      </c>
      <c r="L34" s="326">
        <f>100*'3.4.a'!M32</f>
        <v>-9.2079285707890417</v>
      </c>
      <c r="M34" s="326">
        <f>100*'3.4.a'!N32</f>
        <v>-0.51834566303725649</v>
      </c>
    </row>
    <row r="35" spans="1:13" x14ac:dyDescent="0.2">
      <c r="A35" t="s">
        <v>329</v>
      </c>
      <c r="B35" s="326">
        <f>100*'3.4.a'!C33</f>
        <v>1.273077364083911</v>
      </c>
      <c r="C35" s="326">
        <f>100*'3.4.a'!D33</f>
        <v>2.0142293162630813</v>
      </c>
      <c r="D35" s="326">
        <f>100*'3.4.a'!E33</f>
        <v>2.0072658213978007</v>
      </c>
      <c r="E35" s="326">
        <f>100*'3.4.a'!F33</f>
        <v>1.5072374827769843</v>
      </c>
      <c r="F35" s="326">
        <f>100*'3.4.a'!G33</f>
        <v>-0.27001314084333022</v>
      </c>
      <c r="G35" s="326">
        <f>100*'3.4.a'!H33</f>
        <v>-1.3940066316121908</v>
      </c>
      <c r="H35" s="326">
        <f>100*'3.4.a'!I33</f>
        <v>-2.2372478960397895</v>
      </c>
      <c r="I35" s="326">
        <f>100*'3.4.a'!J33</f>
        <v>-1.7925443547234594</v>
      </c>
      <c r="J35" s="326">
        <f>100*'3.4.a'!K33</f>
        <v>-0.80547636863875438</v>
      </c>
      <c r="K35" s="326">
        <f>100*'3.4.a'!L33</f>
        <v>-0.89600553408659378</v>
      </c>
      <c r="L35" s="326">
        <f>100*'3.4.a'!M33</f>
        <v>-8.7962576380580462</v>
      </c>
      <c r="M35" s="326">
        <f>100*'3.4.a'!N33</f>
        <v>-0.12561626493850178</v>
      </c>
    </row>
    <row r="37" spans="1:13" x14ac:dyDescent="0.2">
      <c r="A37" s="318" t="s">
        <v>916</v>
      </c>
      <c r="B37" s="319"/>
      <c r="C37" s="319"/>
      <c r="D37" s="319"/>
      <c r="E37" s="319"/>
      <c r="F37" s="319"/>
      <c r="G37" s="319"/>
      <c r="H37" s="319"/>
      <c r="I37" s="319"/>
      <c r="J37" s="319"/>
      <c r="K37" s="319"/>
      <c r="L37" s="319"/>
      <c r="M37" s="319"/>
    </row>
    <row r="38" spans="1:13" x14ac:dyDescent="0.2">
      <c r="A38" s="313" t="s">
        <v>909</v>
      </c>
      <c r="B38" s="326">
        <f>100*('3.4.a'!C36-'3.4.a'!C5)</f>
        <v>1.7003816156426126</v>
      </c>
      <c r="C38" s="326">
        <f>100*('3.4.a'!D36-'3.4.a'!D5)</f>
        <v>1.7541147002249846</v>
      </c>
      <c r="D38" s="326">
        <f>100*('3.4.a'!E36-'3.4.a'!E5)</f>
        <v>1.8314216492618525</v>
      </c>
      <c r="E38" s="326">
        <f>100*('3.4.a'!F36-'3.4.a'!F5)</f>
        <v>1.9018212197833311</v>
      </c>
      <c r="F38" s="326">
        <f>100*('3.4.a'!G36-'3.4.a'!G5)</f>
        <v>1.9594616793041919</v>
      </c>
      <c r="G38" s="326">
        <f>100*('3.4.a'!H36-'3.4.a'!H5)</f>
        <v>2.2027438433019686</v>
      </c>
      <c r="H38" s="326">
        <f>100*('3.4.a'!I36-'3.4.a'!I5)</f>
        <v>2.2126265127618172</v>
      </c>
      <c r="I38" s="326">
        <f>100*('3.4.a'!J36-'3.4.a'!J5)</f>
        <v>2.3166690390207938</v>
      </c>
      <c r="J38" s="326">
        <f>100*('3.4.a'!K36-'3.4.a'!K5)</f>
        <v>1.8822336366586423</v>
      </c>
      <c r="K38" s="326">
        <f>100*('3.4.a'!L36-'3.4.a'!L5)</f>
        <v>2.089544281113012</v>
      </c>
      <c r="L38" s="326">
        <f>100*('3.4.a'!M36-'3.4.a'!M5)</f>
        <v>1.7282183267348428</v>
      </c>
      <c r="M38" s="326">
        <f>100*('3.4.a'!N36-'3.4.a'!N5)</f>
        <v>1.5810526695475198</v>
      </c>
    </row>
    <row r="39" spans="1:13" x14ac:dyDescent="0.2">
      <c r="A39" s="315" t="s">
        <v>242</v>
      </c>
      <c r="B39" s="326">
        <f>100*('3.4.a'!C37-'3.4.a'!C6)</f>
        <v>0</v>
      </c>
      <c r="C39" s="326">
        <f>100*('3.4.a'!D37-'3.4.a'!D6)</f>
        <v>0</v>
      </c>
      <c r="D39" s="326">
        <f>100*('3.4.a'!E37-'3.4.a'!E6)</f>
        <v>0</v>
      </c>
      <c r="E39" s="326">
        <f>100*('3.4.a'!F37-'3.4.a'!F6)</f>
        <v>0</v>
      </c>
      <c r="F39" s="326">
        <f>100*('3.4.a'!G37-'3.4.a'!G6)</f>
        <v>0</v>
      </c>
      <c r="G39" s="326">
        <f>100*('3.4.a'!H37-'3.4.a'!H6)</f>
        <v>0</v>
      </c>
      <c r="H39" s="326">
        <f>100*('3.4.a'!I37-'3.4.a'!I6)</f>
        <v>0</v>
      </c>
      <c r="I39" s="326">
        <f>100*('3.4.a'!J37-'3.4.a'!J6)</f>
        <v>0</v>
      </c>
      <c r="J39" s="326">
        <f>100*('3.4.a'!K37-'3.4.a'!K6)</f>
        <v>0</v>
      </c>
      <c r="K39" s="326">
        <f>100*('3.4.a'!L37-'3.4.a'!L6)</f>
        <v>0</v>
      </c>
      <c r="L39" s="326">
        <f>100*('3.4.a'!M37-'3.4.a'!M6)</f>
        <v>0</v>
      </c>
      <c r="M39" s="326">
        <f>100*('3.4.a'!N37-'3.4.a'!N6)</f>
        <v>0</v>
      </c>
    </row>
    <row r="40" spans="1:13" x14ac:dyDescent="0.2">
      <c r="A40" s="316" t="s">
        <v>256</v>
      </c>
      <c r="B40" s="326">
        <f>100*('3.4.a'!C38-'3.4.a'!C7)</f>
        <v>0</v>
      </c>
      <c r="C40" s="326">
        <f>100*('3.4.a'!D38-'3.4.a'!D7)</f>
        <v>0</v>
      </c>
      <c r="D40" s="326">
        <f>100*('3.4.a'!E38-'3.4.a'!E7)</f>
        <v>0</v>
      </c>
      <c r="E40" s="326">
        <f>100*('3.4.a'!F38-'3.4.a'!F7)</f>
        <v>0</v>
      </c>
      <c r="F40" s="326">
        <f>100*('3.4.a'!G38-'3.4.a'!G7)</f>
        <v>0</v>
      </c>
      <c r="G40" s="326">
        <f>100*('3.4.a'!H38-'3.4.a'!H7)</f>
        <v>0</v>
      </c>
      <c r="H40" s="326">
        <f>100*('3.4.a'!I38-'3.4.a'!I7)</f>
        <v>0</v>
      </c>
      <c r="I40" s="326">
        <f>100*('3.4.a'!J38-'3.4.a'!J7)</f>
        <v>0</v>
      </c>
      <c r="J40" s="326">
        <f>100*('3.4.a'!K38-'3.4.a'!K7)</f>
        <v>0</v>
      </c>
      <c r="K40" s="326">
        <f>100*('3.4.a'!L38-'3.4.a'!L7)</f>
        <v>0</v>
      </c>
      <c r="L40" s="326">
        <f>100*('3.4.a'!M38-'3.4.a'!M7)</f>
        <v>0</v>
      </c>
      <c r="M40" s="326">
        <f>100*('3.4.a'!N38-'3.4.a'!N7)</f>
        <v>0</v>
      </c>
    </row>
    <row r="41" spans="1:13" x14ac:dyDescent="0.2">
      <c r="A41" s="316" t="s">
        <v>257</v>
      </c>
      <c r="B41" s="326">
        <f>100*('3.4.a'!C39-'3.4.a'!C8)</f>
        <v>0</v>
      </c>
      <c r="C41" s="326">
        <f>100*('3.4.a'!D39-'3.4.a'!D8)</f>
        <v>0</v>
      </c>
      <c r="D41" s="326">
        <f>100*('3.4.a'!E39-'3.4.a'!E8)</f>
        <v>0</v>
      </c>
      <c r="E41" s="326">
        <f>100*('3.4.a'!F39-'3.4.a'!F8)</f>
        <v>0</v>
      </c>
      <c r="F41" s="326">
        <f>100*('3.4.a'!G39-'3.4.a'!G8)</f>
        <v>0</v>
      </c>
      <c r="G41" s="326">
        <f>100*('3.4.a'!H39-'3.4.a'!H8)</f>
        <v>0</v>
      </c>
      <c r="H41" s="326">
        <f>100*('3.4.a'!I39-'3.4.a'!I8)</f>
        <v>0</v>
      </c>
      <c r="I41" s="326">
        <f>100*('3.4.a'!J39-'3.4.a'!J8)</f>
        <v>0</v>
      </c>
      <c r="J41" s="326">
        <f>100*('3.4.a'!K39-'3.4.a'!K8)</f>
        <v>0</v>
      </c>
      <c r="K41" s="326">
        <f>100*('3.4.a'!L39-'3.4.a'!L8)</f>
        <v>0</v>
      </c>
      <c r="L41" s="326">
        <f>100*('3.4.a'!M39-'3.4.a'!M8)</f>
        <v>0</v>
      </c>
      <c r="M41" s="326">
        <f>100*('3.4.a'!N39-'3.4.a'!N8)</f>
        <v>0</v>
      </c>
    </row>
    <row r="42" spans="1:13" x14ac:dyDescent="0.2">
      <c r="A42" s="316" t="s">
        <v>258</v>
      </c>
      <c r="B42" s="326">
        <f>100*('3.4.a'!C40-'3.4.a'!C9)</f>
        <v>0</v>
      </c>
      <c r="C42" s="326">
        <f>100*('3.4.a'!D40-'3.4.a'!D9)</f>
        <v>0</v>
      </c>
      <c r="D42" s="326">
        <f>100*('3.4.a'!E40-'3.4.a'!E9)</f>
        <v>0</v>
      </c>
      <c r="E42" s="326">
        <f>100*('3.4.a'!F40-'3.4.a'!F9)</f>
        <v>0</v>
      </c>
      <c r="F42" s="326">
        <f>100*('3.4.a'!G40-'3.4.a'!G9)</f>
        <v>0</v>
      </c>
      <c r="G42" s="326">
        <f>100*('3.4.a'!H40-'3.4.a'!H9)</f>
        <v>0</v>
      </c>
      <c r="H42" s="326">
        <f>100*('3.4.a'!I40-'3.4.a'!I9)</f>
        <v>0</v>
      </c>
      <c r="I42" s="326">
        <f>100*('3.4.a'!J40-'3.4.a'!J9)</f>
        <v>0</v>
      </c>
      <c r="J42" s="326">
        <f>100*('3.4.a'!K40-'3.4.a'!K9)</f>
        <v>0</v>
      </c>
      <c r="K42" s="326">
        <f>100*('3.4.a'!L40-'3.4.a'!L9)</f>
        <v>0</v>
      </c>
      <c r="L42" s="326">
        <f>100*('3.4.a'!M40-'3.4.a'!M9)</f>
        <v>0</v>
      </c>
      <c r="M42" s="326">
        <f>100*('3.4.a'!N40-'3.4.a'!N9)</f>
        <v>0</v>
      </c>
    </row>
    <row r="43" spans="1:13" x14ac:dyDescent="0.2">
      <c r="A43" s="317" t="s">
        <v>264</v>
      </c>
      <c r="B43" s="326">
        <f>100*('3.4.a'!C41-'3.4.a'!C10)</f>
        <v>0</v>
      </c>
      <c r="C43" s="326">
        <f>100*('3.4.a'!D41-'3.4.a'!D10)</f>
        <v>0</v>
      </c>
      <c r="D43" s="326">
        <f>100*('3.4.a'!E41-'3.4.a'!E10)</f>
        <v>0</v>
      </c>
      <c r="E43" s="326">
        <f>100*('3.4.a'!F41-'3.4.a'!F10)</f>
        <v>0</v>
      </c>
      <c r="F43" s="326">
        <f>100*('3.4.a'!G41-'3.4.a'!G10)</f>
        <v>0</v>
      </c>
      <c r="G43" s="326">
        <f>100*('3.4.a'!H41-'3.4.a'!H10)</f>
        <v>0</v>
      </c>
      <c r="H43" s="326">
        <f>100*('3.4.a'!I41-'3.4.a'!I10)</f>
        <v>0</v>
      </c>
      <c r="I43" s="326">
        <f>100*('3.4.a'!J41-'3.4.a'!J10)</f>
        <v>0</v>
      </c>
      <c r="J43" s="326">
        <f>100*('3.4.a'!K41-'3.4.a'!K10)</f>
        <v>0</v>
      </c>
      <c r="K43" s="326">
        <f>100*('3.4.a'!L41-'3.4.a'!L10)</f>
        <v>0</v>
      </c>
      <c r="L43" s="326">
        <f>100*('3.4.a'!M41-'3.4.a'!M10)</f>
        <v>0</v>
      </c>
      <c r="M43" s="326">
        <f>100*('3.4.a'!N41-'3.4.a'!N10)</f>
        <v>0</v>
      </c>
    </row>
    <row r="44" spans="1:13" x14ac:dyDescent="0.2">
      <c r="A44" s="316" t="s">
        <v>273</v>
      </c>
      <c r="B44" s="326">
        <f>100*('3.4.a'!C42-'3.4.a'!C11)</f>
        <v>0</v>
      </c>
      <c r="C44" s="326">
        <f>100*('3.4.a'!D42-'3.4.a'!D11)</f>
        <v>0</v>
      </c>
      <c r="D44" s="326">
        <f>100*('3.4.a'!E42-'3.4.a'!E11)</f>
        <v>0</v>
      </c>
      <c r="E44" s="326">
        <f>100*('3.4.a'!F42-'3.4.a'!F11)</f>
        <v>0</v>
      </c>
      <c r="F44" s="326">
        <f>100*('3.4.a'!G42-'3.4.a'!G11)</f>
        <v>0</v>
      </c>
      <c r="G44" s="326">
        <f>100*('3.4.a'!H42-'3.4.a'!H11)</f>
        <v>0</v>
      </c>
      <c r="H44" s="326">
        <f>100*('3.4.a'!I42-'3.4.a'!I11)</f>
        <v>0</v>
      </c>
      <c r="I44" s="326">
        <f>100*('3.4.a'!J42-'3.4.a'!J11)</f>
        <v>0</v>
      </c>
      <c r="J44" s="326">
        <f>100*('3.4.a'!K42-'3.4.a'!K11)</f>
        <v>0</v>
      </c>
      <c r="K44" s="326">
        <f>100*('3.4.a'!L42-'3.4.a'!L11)</f>
        <v>0</v>
      </c>
      <c r="L44" s="326">
        <f>100*('3.4.a'!M42-'3.4.a'!M11)</f>
        <v>0</v>
      </c>
      <c r="M44" s="326">
        <f>100*('3.4.a'!N42-'3.4.a'!N11)</f>
        <v>0</v>
      </c>
    </row>
    <row r="45" spans="1:13" x14ac:dyDescent="0.2">
      <c r="A45" s="316" t="s">
        <v>278</v>
      </c>
      <c r="B45" s="326">
        <f>100*('3.4.a'!C43-'3.4.a'!C12)</f>
        <v>0</v>
      </c>
      <c r="C45" s="326">
        <f>100*('3.4.a'!D43-'3.4.a'!D12)</f>
        <v>0</v>
      </c>
      <c r="D45" s="326">
        <f>100*('3.4.a'!E43-'3.4.a'!E12)</f>
        <v>0</v>
      </c>
      <c r="E45" s="326">
        <f>100*('3.4.a'!F43-'3.4.a'!F12)</f>
        <v>0</v>
      </c>
      <c r="F45" s="326">
        <f>100*('3.4.a'!G43-'3.4.a'!G12)</f>
        <v>0</v>
      </c>
      <c r="G45" s="326">
        <f>100*('3.4.a'!H43-'3.4.a'!H12)</f>
        <v>0</v>
      </c>
      <c r="H45" s="326">
        <f>100*('3.4.a'!I43-'3.4.a'!I12)</f>
        <v>0</v>
      </c>
      <c r="I45" s="326">
        <f>100*('3.4.a'!J43-'3.4.a'!J12)</f>
        <v>0</v>
      </c>
      <c r="J45" s="326">
        <f>100*('3.4.a'!K43-'3.4.a'!K12)</f>
        <v>0</v>
      </c>
      <c r="K45" s="326">
        <f>100*('3.4.a'!L43-'3.4.a'!L12)</f>
        <v>0</v>
      </c>
      <c r="L45" s="326">
        <f>100*('3.4.a'!M43-'3.4.a'!M12)</f>
        <v>0</v>
      </c>
      <c r="M45" s="326">
        <f>100*('3.4.a'!N43-'3.4.a'!N12)</f>
        <v>0</v>
      </c>
    </row>
    <row r="46" spans="1:13" x14ac:dyDescent="0.2">
      <c r="A46" s="315" t="s">
        <v>246</v>
      </c>
      <c r="B46" s="326">
        <f>100*('3.4.a'!C44-'3.4.a'!C13)</f>
        <v>1.6585992963696201</v>
      </c>
      <c r="C46" s="326">
        <f>100*('3.4.a'!D44-'3.4.a'!D13)</f>
        <v>1.7161255347453663</v>
      </c>
      <c r="D46" s="326">
        <f>100*('3.4.a'!E44-'3.4.a'!E13)</f>
        <v>1.7915224227168125</v>
      </c>
      <c r="E46" s="326">
        <f>100*('3.4.a'!F44-'3.4.a'!F13)</f>
        <v>1.8436919254732946</v>
      </c>
      <c r="F46" s="326">
        <f>100*('3.4.a'!G44-'3.4.a'!G13)</f>
        <v>1.8847281678878509</v>
      </c>
      <c r="G46" s="326">
        <f>100*('3.4.a'!H44-'3.4.a'!H13)</f>
        <v>2.0340223727093694</v>
      </c>
      <c r="H46" s="326">
        <f>100*('3.4.a'!I44-'3.4.a'!I13)</f>
        <v>2.0447079974121625</v>
      </c>
      <c r="I46" s="326">
        <f>100*('3.4.a'!J44-'3.4.a'!J13)</f>
        <v>2.2232218947171525</v>
      </c>
      <c r="J46" s="326">
        <f>100*('3.4.a'!K44-'3.4.a'!K13)</f>
        <v>1.8340340664187078</v>
      </c>
      <c r="K46" s="326">
        <f>100*('3.4.a'!L44-'3.4.a'!L13)</f>
        <v>1.8222433057419065</v>
      </c>
      <c r="L46" s="326">
        <f>100*('3.4.a'!M44-'3.4.a'!M13)</f>
        <v>1.7049530539536382</v>
      </c>
      <c r="M46" s="326">
        <f>100*('3.4.a'!N44-'3.4.a'!N13)</f>
        <v>1.5810526695475204</v>
      </c>
    </row>
    <row r="47" spans="1:13" x14ac:dyDescent="0.2">
      <c r="A47" s="315" t="s">
        <v>243</v>
      </c>
      <c r="B47" s="326">
        <f>100*('3.4.a'!C45-'3.4.a'!C14)</f>
        <v>0</v>
      </c>
      <c r="C47" s="326">
        <f>100*('3.4.a'!D45-'3.4.a'!D14)</f>
        <v>0</v>
      </c>
      <c r="D47" s="326">
        <f>100*('3.4.a'!E45-'3.4.a'!E14)</f>
        <v>0</v>
      </c>
      <c r="E47" s="326">
        <f>100*('3.4.a'!F45-'3.4.a'!F14)</f>
        <v>0</v>
      </c>
      <c r="F47" s="326">
        <f>100*('3.4.a'!G45-'3.4.a'!G14)</f>
        <v>0</v>
      </c>
      <c r="G47" s="326">
        <f>100*('3.4.a'!H45-'3.4.a'!H14)</f>
        <v>0</v>
      </c>
      <c r="H47" s="326">
        <f>100*('3.4.a'!I45-'3.4.a'!I14)</f>
        <v>0</v>
      </c>
      <c r="I47" s="326">
        <f>100*('3.4.a'!J45-'3.4.a'!J14)</f>
        <v>0</v>
      </c>
      <c r="J47" s="326">
        <f>100*('3.4.a'!K45-'3.4.a'!K14)</f>
        <v>0</v>
      </c>
      <c r="K47" s="326">
        <f>100*('3.4.a'!L45-'3.4.a'!L14)</f>
        <v>0</v>
      </c>
      <c r="L47" s="326">
        <f>100*('3.4.a'!M45-'3.4.a'!M14)</f>
        <v>0</v>
      </c>
      <c r="M47" s="326">
        <f>100*('3.4.a'!N45-'3.4.a'!N14)</f>
        <v>0</v>
      </c>
    </row>
    <row r="48" spans="1:13" x14ac:dyDescent="0.2">
      <c r="A48" s="315" t="s">
        <v>247</v>
      </c>
      <c r="B48" s="326">
        <f>100*('3.4.a'!C46-'3.4.a'!C15)</f>
        <v>4.1782319272992696E-2</v>
      </c>
      <c r="C48" s="326">
        <f>100*('3.4.a'!D46-'3.4.a'!D15)</f>
        <v>3.7989165479613077E-2</v>
      </c>
      <c r="D48" s="326">
        <f>100*('3.4.a'!E46-'3.4.a'!E15)</f>
        <v>3.9899226545041244E-2</v>
      </c>
      <c r="E48" s="326">
        <f>100*('3.4.a'!F46-'3.4.a'!F15)</f>
        <v>5.8129294310039353E-2</v>
      </c>
      <c r="F48" s="326">
        <f>100*('3.4.a'!G46-'3.4.a'!G15)</f>
        <v>7.4733511416341658E-2</v>
      </c>
      <c r="G48" s="326">
        <f>100*('3.4.a'!H46-'3.4.a'!H15)</f>
        <v>0.16872147059260115</v>
      </c>
      <c r="H48" s="326">
        <f>100*('3.4.a'!I46-'3.4.a'!I15)</f>
        <v>0.16791851534965208</v>
      </c>
      <c r="I48" s="326">
        <f>100*('3.4.a'!J46-'3.4.a'!J15)</f>
        <v>9.3447144303639845E-2</v>
      </c>
      <c r="J48" s="326">
        <f>100*('3.4.a'!K46-'3.4.a'!K15)</f>
        <v>4.8199570239930434E-2</v>
      </c>
      <c r="K48" s="326">
        <f>100*('3.4.a'!L46-'3.4.a'!L15)</f>
        <v>0.26730097537110487</v>
      </c>
      <c r="L48" s="326">
        <f>100*('3.4.a'!M46-'3.4.a'!M15)</f>
        <v>2.3265272781202925E-2</v>
      </c>
      <c r="M48" s="326">
        <f>100*('3.4.a'!N46-'3.4.a'!N15)</f>
        <v>0</v>
      </c>
    </row>
    <row r="49" spans="1:13" x14ac:dyDescent="0.2">
      <c r="A49" s="316" t="s">
        <v>911</v>
      </c>
      <c r="B49" s="326">
        <f>100*('3.4.a'!C47-'3.4.a'!C16)</f>
        <v>4.178224206974699E-2</v>
      </c>
      <c r="C49" s="326">
        <f>100*('3.4.a'!D47-'3.4.a'!D16)</f>
        <v>3.7989051229988732E-2</v>
      </c>
      <c r="D49" s="326">
        <f>100*('3.4.a'!E47-'3.4.a'!E16)</f>
        <v>3.9897710373933484E-2</v>
      </c>
      <c r="E49" s="326">
        <f>100*('3.4.a'!F47-'3.4.a'!F16)</f>
        <v>5.8129238041952982E-2</v>
      </c>
      <c r="F49" s="326">
        <f>100*('3.4.a'!G47-'3.4.a'!G16)</f>
        <v>7.4733511416341311E-2</v>
      </c>
      <c r="G49" s="326">
        <f>100*('3.4.a'!H47-'3.4.a'!H16)</f>
        <v>0.16724413325556742</v>
      </c>
      <c r="H49" s="326">
        <f>100*('3.4.a'!I47-'3.4.a'!I16)</f>
        <v>0.16562740855160241</v>
      </c>
      <c r="I49" s="326">
        <f>100*('3.4.a'!J47-'3.4.a'!J16)</f>
        <v>8.9374577980066636E-2</v>
      </c>
      <c r="J49" s="326">
        <f>100*('3.4.a'!K47-'3.4.a'!K16)</f>
        <v>4.7408823737254621E-2</v>
      </c>
      <c r="K49" s="326">
        <f>100*('3.4.a'!L47-'3.4.a'!L16)</f>
        <v>4.3023289673016323E-2</v>
      </c>
      <c r="L49" s="326">
        <f>100*('3.4.a'!M47-'3.4.a'!M16)</f>
        <v>1.3004031407618227E-2</v>
      </c>
      <c r="M49" s="326">
        <f>100*('3.4.a'!N47-'3.4.a'!N16)</f>
        <v>0</v>
      </c>
    </row>
    <row r="50" spans="1:13" x14ac:dyDescent="0.2">
      <c r="A50" s="316" t="s">
        <v>393</v>
      </c>
      <c r="B50" s="326">
        <f>100*('3.4.a'!C48-'3.4.a'!C17)</f>
        <v>7.7203245532619924E-8</v>
      </c>
      <c r="C50" s="326">
        <f>100*('3.4.a'!D48-'3.4.a'!D17)</f>
        <v>1.1424962469142041E-7</v>
      </c>
      <c r="D50" s="326">
        <f>100*('3.4.a'!E48-'3.4.a'!E17)</f>
        <v>1.516171107412978E-6</v>
      </c>
      <c r="E50" s="326">
        <f>100*('3.4.a'!F48-'3.4.a'!F17)</f>
        <v>5.6268086717770061E-8</v>
      </c>
      <c r="F50" s="326">
        <f>100*('3.4.a'!G48-'3.4.a'!G17)</f>
        <v>0</v>
      </c>
      <c r="G50" s="326">
        <f>100*('3.4.a'!H48-'3.4.a'!H17)</f>
        <v>1.4773373370333825E-3</v>
      </c>
      <c r="H50" s="326">
        <f>100*('3.4.a'!I48-'3.4.a'!I17)</f>
        <v>2.2911067980493222E-3</v>
      </c>
      <c r="I50" s="326">
        <f>100*('3.4.a'!J48-'3.4.a'!J17)</f>
        <v>4.0725663235735565E-3</v>
      </c>
      <c r="J50" s="326">
        <f>100*('3.4.a'!K48-'3.4.a'!K17)</f>
        <v>7.9074650267615954E-4</v>
      </c>
      <c r="K50" s="326">
        <f>100*('3.4.a'!L48-'3.4.a'!L17)</f>
        <v>0.2242776856980884</v>
      </c>
      <c r="L50" s="326">
        <f>100*('3.4.a'!M48-'3.4.a'!M17)</f>
        <v>1.0261241373584612E-2</v>
      </c>
      <c r="M50" s="326">
        <f>100*('3.4.a'!N48-'3.4.a'!N17)</f>
        <v>0</v>
      </c>
    </row>
    <row r="51" spans="1:13" x14ac:dyDescent="0.2">
      <c r="A51" s="313" t="s">
        <v>936</v>
      </c>
      <c r="B51" s="326">
        <f>100*('3.4.a'!C49-'3.4.a'!C18)</f>
        <v>1.3459336407223437</v>
      </c>
      <c r="C51" s="326">
        <f>100*('3.4.a'!D49-'3.4.a'!D18)</f>
        <v>1.4164625025877537</v>
      </c>
      <c r="D51" s="326">
        <f>100*('3.4.a'!E49-'3.4.a'!E18)</f>
        <v>1.4536001794482001</v>
      </c>
      <c r="E51" s="326">
        <f>100*('3.4.a'!F49-'3.4.a'!F18)</f>
        <v>1.554445478943639</v>
      </c>
      <c r="F51" s="326">
        <f>100*('3.4.a'!G49-'3.4.a'!G18)</f>
        <v>1.5830726084811593</v>
      </c>
      <c r="G51" s="326">
        <f>100*('3.4.a'!H49-'3.4.a'!H18)</f>
        <v>1.9313113190978948</v>
      </c>
      <c r="H51" s="326">
        <f>100*('3.4.a'!I49-'3.4.a'!I18)</f>
        <v>1.7823178736221856</v>
      </c>
      <c r="I51" s="326">
        <f>100*('3.4.a'!J49-'3.4.a'!J18)</f>
        <v>2.6879795874293788</v>
      </c>
      <c r="J51" s="326">
        <f>100*('3.4.a'!K49-'3.4.a'!K18)</f>
        <v>1.8050514837925857</v>
      </c>
      <c r="K51" s="326">
        <f>100*('3.4.a'!L49-'3.4.a'!L18)</f>
        <v>2.207959318912228</v>
      </c>
      <c r="L51" s="326">
        <f>100*('3.4.a'!M49-'3.4.a'!M18)</f>
        <v>2.3462676771633273</v>
      </c>
      <c r="M51" s="326">
        <f>100*('3.4.a'!N49-'3.4.a'!N18)</f>
        <v>1.379552676656806</v>
      </c>
    </row>
    <row r="52" spans="1:13" x14ac:dyDescent="0.2">
      <c r="A52" s="11" t="s">
        <v>725</v>
      </c>
      <c r="B52" s="326">
        <f>100*('3.4.a'!C50-'3.4.a'!C19)</f>
        <v>1.3459336407223437</v>
      </c>
      <c r="C52" s="326">
        <f>100*('3.4.a'!D50-'3.4.a'!D19)</f>
        <v>1.4164625025877564</v>
      </c>
      <c r="D52" s="326">
        <f>100*('3.4.a'!E50-'3.4.a'!E19)</f>
        <v>1.4536001794482001</v>
      </c>
      <c r="E52" s="326">
        <f>100*('3.4.a'!F50-'3.4.a'!F19)</f>
        <v>1.5544454789436362</v>
      </c>
      <c r="F52" s="326">
        <f>100*('3.4.a'!G50-'3.4.a'!G19)</f>
        <v>1.5830726084811593</v>
      </c>
      <c r="G52" s="326">
        <f>100*('3.4.a'!H50-'3.4.a'!H19)</f>
        <v>1.9313113190978948</v>
      </c>
      <c r="H52" s="326">
        <f>100*('3.4.a'!I50-'3.4.a'!I19)</f>
        <v>1.7823178736221856</v>
      </c>
      <c r="I52" s="326">
        <f>100*('3.4.a'!J50-'3.4.a'!J19)</f>
        <v>2.6879795874293788</v>
      </c>
      <c r="J52" s="326">
        <f>100*('3.4.a'!K50-'3.4.a'!K19)</f>
        <v>1.8050514837925857</v>
      </c>
      <c r="K52" s="326">
        <f>100*('3.4.a'!L50-'3.4.a'!L19)</f>
        <v>2.2079593189122337</v>
      </c>
      <c r="L52" s="326">
        <f>100*('3.4.a'!M50-'3.4.a'!M19)</f>
        <v>2.3462676771633273</v>
      </c>
      <c r="M52" s="326">
        <f>100*('3.4.a'!N50-'3.4.a'!N19)</f>
        <v>1.3795526766568089</v>
      </c>
    </row>
    <row r="53" spans="1:13" x14ac:dyDescent="0.2">
      <c r="A53" s="316" t="s">
        <v>244</v>
      </c>
      <c r="B53" s="326">
        <f>100*('3.4.a'!C51-'3.4.a'!C20)</f>
        <v>0</v>
      </c>
      <c r="C53" s="326">
        <f>100*('3.4.a'!D51-'3.4.a'!D20)</f>
        <v>0</v>
      </c>
      <c r="D53" s="326">
        <f>100*('3.4.a'!E51-'3.4.a'!E20)</f>
        <v>0</v>
      </c>
      <c r="E53" s="326">
        <f>100*('3.4.a'!F51-'3.4.a'!F20)</f>
        <v>0</v>
      </c>
      <c r="F53" s="326">
        <f>100*('3.4.a'!G51-'3.4.a'!G20)</f>
        <v>0</v>
      </c>
      <c r="G53" s="326">
        <f>100*('3.4.a'!H51-'3.4.a'!H20)</f>
        <v>0</v>
      </c>
      <c r="H53" s="326">
        <f>100*('3.4.a'!I51-'3.4.a'!I20)</f>
        <v>0</v>
      </c>
      <c r="I53" s="326">
        <f>100*('3.4.a'!J51-'3.4.a'!J20)</f>
        <v>0</v>
      </c>
      <c r="J53" s="326">
        <f>100*('3.4.a'!K51-'3.4.a'!K20)</f>
        <v>0</v>
      </c>
      <c r="K53" s="326">
        <f>100*('3.4.a'!L51-'3.4.a'!L20)</f>
        <v>0</v>
      </c>
      <c r="L53" s="326">
        <f>100*('3.4.a'!M51-'3.4.a'!M20)</f>
        <v>0</v>
      </c>
      <c r="M53" s="326">
        <f>100*('3.4.a'!N51-'3.4.a'!N20)</f>
        <v>0</v>
      </c>
    </row>
    <row r="54" spans="1:13" x14ac:dyDescent="0.2">
      <c r="A54" s="316" t="s">
        <v>245</v>
      </c>
      <c r="B54" s="326">
        <f>100*('3.4.a'!C52-'3.4.a'!C21)</f>
        <v>0.13803321386559997</v>
      </c>
      <c r="C54" s="326">
        <f>100*('3.4.a'!D52-'3.4.a'!D21)</f>
        <v>0.15952231775014161</v>
      </c>
      <c r="D54" s="326">
        <f>100*('3.4.a'!E52-'3.4.a'!E21)</f>
        <v>0.14871618730736333</v>
      </c>
      <c r="E54" s="326">
        <f>100*('3.4.a'!F52-'3.4.a'!F21)</f>
        <v>0.16587369615120653</v>
      </c>
      <c r="F54" s="326">
        <f>100*('3.4.a'!G52-'3.4.a'!G21)</f>
        <v>0.1588123834888433</v>
      </c>
      <c r="G54" s="326">
        <f>100*('3.4.a'!H52-'3.4.a'!H21)</f>
        <v>0.15494880822150628</v>
      </c>
      <c r="H54" s="326">
        <f>100*('3.4.a'!I52-'3.4.a'!I21)</f>
        <v>0.14184564916686435</v>
      </c>
      <c r="I54" s="326">
        <f>100*('3.4.a'!J52-'3.4.a'!J21)</f>
        <v>7.8723024068835273E-2</v>
      </c>
      <c r="J54" s="326">
        <f>100*('3.4.a'!K52-'3.4.a'!K21)</f>
        <v>8.4267031112081503E-2</v>
      </c>
      <c r="K54" s="326">
        <f>100*('3.4.a'!L52-'3.4.a'!L21)</f>
        <v>7.7911955107494699E-2</v>
      </c>
      <c r="L54" s="326">
        <f>100*('3.4.a'!M52-'3.4.a'!M21)</f>
        <v>3.9790575705898022E-2</v>
      </c>
      <c r="M54" s="326">
        <f>100*('3.4.a'!N52-'3.4.a'!N21)</f>
        <v>0</v>
      </c>
    </row>
    <row r="55" spans="1:13" x14ac:dyDescent="0.2">
      <c r="A55" s="316" t="s">
        <v>911</v>
      </c>
      <c r="B55" s="326">
        <f>100*('3.4.a'!C53-'3.4.a'!C22)</f>
        <v>-6.7733727035572747E-2</v>
      </c>
      <c r="C55" s="326">
        <f>100*('3.4.a'!D53-'3.4.a'!D22)</f>
        <v>-3.9427831025719631E-2</v>
      </c>
      <c r="D55" s="326">
        <f>100*('3.4.a'!E53-'3.4.a'!E22)</f>
        <v>-5.1971302827139715E-2</v>
      </c>
      <c r="E55" s="326">
        <f>100*('3.4.a'!F53-'3.4.a'!F22)</f>
        <v>-5.1711056247642773E-2</v>
      </c>
      <c r="F55" s="326">
        <f>100*('3.4.a'!G53-'3.4.a'!G22)</f>
        <v>-7.1706466551986134E-2</v>
      </c>
      <c r="G55" s="326">
        <f>100*('3.4.a'!H53-'3.4.a'!H22)</f>
        <v>-7.9633566035618164E-2</v>
      </c>
      <c r="H55" s="326">
        <f>100*('3.4.a'!I53-'3.4.a'!I22)</f>
        <v>-9.4038396140703334E-2</v>
      </c>
      <c r="I55" s="326">
        <f>100*('3.4.a'!J53-'3.4.a'!J22)</f>
        <v>-8.831845520576552E-2</v>
      </c>
      <c r="J55" s="326">
        <f>100*('3.4.a'!K53-'3.4.a'!K22)</f>
        <v>-8.413319038176395E-2</v>
      </c>
      <c r="K55" s="326">
        <f>100*('3.4.a'!L53-'3.4.a'!L22)</f>
        <v>-6.8695832186968855E-2</v>
      </c>
      <c r="L55" s="326">
        <f>100*('3.4.a'!M53-'3.4.a'!M22)</f>
        <v>-6.2856146172506067E-2</v>
      </c>
      <c r="M55" s="326">
        <f>100*('3.4.a'!N53-'3.4.a'!N22)</f>
        <v>0</v>
      </c>
    </row>
    <row r="56" spans="1:13" x14ac:dyDescent="0.2">
      <c r="A56" s="317" t="s">
        <v>248</v>
      </c>
      <c r="B56" s="326">
        <f>100*('3.4.a'!C54-'3.4.a'!C23)</f>
        <v>0</v>
      </c>
      <c r="C56" s="326">
        <f>100*('3.4.a'!D54-'3.4.a'!D23)</f>
        <v>0</v>
      </c>
      <c r="D56" s="326">
        <f>100*('3.4.a'!E54-'3.4.a'!E23)</f>
        <v>0</v>
      </c>
      <c r="E56" s="326">
        <f>100*('3.4.a'!F54-'3.4.a'!F23)</f>
        <v>0</v>
      </c>
      <c r="F56" s="326">
        <f>100*('3.4.a'!G54-'3.4.a'!G23)</f>
        <v>0</v>
      </c>
      <c r="G56" s="326">
        <f>100*('3.4.a'!H54-'3.4.a'!H23)</f>
        <v>0</v>
      </c>
      <c r="H56" s="326">
        <f>100*('3.4.a'!I54-'3.4.a'!I23)</f>
        <v>0</v>
      </c>
      <c r="I56" s="326">
        <f>100*('3.4.a'!J54-'3.4.a'!J23)</f>
        <v>0</v>
      </c>
      <c r="J56" s="326">
        <f>100*('3.4.a'!K54-'3.4.a'!K23)</f>
        <v>0</v>
      </c>
      <c r="K56" s="326">
        <f>100*('3.4.a'!L54-'3.4.a'!L23)</f>
        <v>0</v>
      </c>
      <c r="L56" s="326">
        <f>100*('3.4.a'!M54-'3.4.a'!M23)</f>
        <v>0</v>
      </c>
      <c r="M56" s="326">
        <f>100*('3.4.a'!N54-'3.4.a'!N23)</f>
        <v>0</v>
      </c>
    </row>
    <row r="57" spans="1:13" x14ac:dyDescent="0.2">
      <c r="A57" s="317" t="s">
        <v>243</v>
      </c>
      <c r="B57" s="326">
        <f>100*('3.4.a'!C55-'3.4.a'!C24)</f>
        <v>0</v>
      </c>
      <c r="C57" s="326">
        <f>100*('3.4.a'!D55-'3.4.a'!D24)</f>
        <v>0</v>
      </c>
      <c r="D57" s="326">
        <f>100*('3.4.a'!E55-'3.4.a'!E24)</f>
        <v>0</v>
      </c>
      <c r="E57" s="326">
        <f>100*('3.4.a'!F55-'3.4.a'!F24)</f>
        <v>0</v>
      </c>
      <c r="F57" s="326">
        <f>100*('3.4.a'!G55-'3.4.a'!G24)</f>
        <v>0</v>
      </c>
      <c r="G57" s="326">
        <f>100*('3.4.a'!H55-'3.4.a'!H24)</f>
        <v>0</v>
      </c>
      <c r="H57" s="326">
        <f>100*('3.4.a'!I55-'3.4.a'!I24)</f>
        <v>0</v>
      </c>
      <c r="I57" s="326">
        <f>100*('3.4.a'!J55-'3.4.a'!J24)</f>
        <v>0</v>
      </c>
      <c r="J57" s="326">
        <f>100*('3.4.a'!K55-'3.4.a'!K24)</f>
        <v>0</v>
      </c>
      <c r="K57" s="326">
        <f>100*('3.4.a'!L55-'3.4.a'!L24)</f>
        <v>0</v>
      </c>
      <c r="L57" s="326">
        <f>100*('3.4.a'!M55-'3.4.a'!M24)</f>
        <v>0</v>
      </c>
      <c r="M57" s="326">
        <f>100*('3.4.a'!N55-'3.4.a'!N24)</f>
        <v>0</v>
      </c>
    </row>
    <row r="58" spans="1:13" x14ac:dyDescent="0.2">
      <c r="A58" s="317" t="s">
        <v>578</v>
      </c>
      <c r="B58" s="326">
        <f>100*('3.4.a'!C56-'3.4.a'!C25)</f>
        <v>1.2756341538923175</v>
      </c>
      <c r="C58" s="326">
        <f>100*('3.4.a'!D56-'3.4.a'!D25)</f>
        <v>1.2963680158633319</v>
      </c>
      <c r="D58" s="326">
        <f>100*('3.4.a'!E56-'3.4.a'!E25)</f>
        <v>1.3568552949679735</v>
      </c>
      <c r="E58" s="326">
        <f>100*('3.4.a'!F56-'3.4.a'!F25)</f>
        <v>1.4402828390400746</v>
      </c>
      <c r="F58" s="326">
        <f>100*('3.4.a'!G56-'3.4.a'!G25)</f>
        <v>1.4959666915443011</v>
      </c>
      <c r="G58" s="326">
        <f>100*('3.4.a'!H56-'3.4.a'!H25)</f>
        <v>1.8559960769120045</v>
      </c>
      <c r="H58" s="326">
        <f>100*('3.4.a'!I56-'3.4.a'!I25)</f>
        <v>1.7345106205960192</v>
      </c>
      <c r="I58" s="326">
        <f>100*('3.4.a'!J56-'3.4.a'!J25)</f>
        <v>2.6975750185663063</v>
      </c>
      <c r="J58" s="326">
        <f>100*('3.4.a'!K56-'3.4.a'!K25)</f>
        <v>1.8049176430622691</v>
      </c>
      <c r="K58" s="326">
        <f>100*('3.4.a'!L56-'3.4.a'!L25)</f>
        <v>2.1987431959917063</v>
      </c>
      <c r="L58" s="326">
        <f>100*('3.4.a'!M56-'3.4.a'!M25)</f>
        <v>2.3693332476299318</v>
      </c>
      <c r="M58" s="326">
        <f>100*('3.4.a'!N56-'3.4.a'!N25)</f>
        <v>1.379552676656806</v>
      </c>
    </row>
    <row r="59" spans="1:13" x14ac:dyDescent="0.2">
      <c r="A59" s="317" t="s">
        <v>396</v>
      </c>
      <c r="B59" s="326">
        <f>100*('3.4.a'!C57-'3.4.a'!C26)</f>
        <v>0</v>
      </c>
      <c r="C59" s="326">
        <f>100*('3.4.a'!D57-'3.4.a'!D26)</f>
        <v>0</v>
      </c>
      <c r="D59" s="326">
        <f>100*('3.4.a'!E57-'3.4.a'!E26)</f>
        <v>0</v>
      </c>
      <c r="E59" s="326">
        <f>100*('3.4.a'!F57-'3.4.a'!F26)</f>
        <v>0</v>
      </c>
      <c r="F59" s="326">
        <f>100*('3.4.a'!G57-'3.4.a'!G26)</f>
        <v>0</v>
      </c>
      <c r="G59" s="326">
        <f>100*('3.4.a'!H57-'3.4.a'!H26)</f>
        <v>0</v>
      </c>
      <c r="H59" s="326">
        <f>100*('3.4.a'!I57-'3.4.a'!I26)</f>
        <v>0</v>
      </c>
      <c r="I59" s="326">
        <f>100*('3.4.a'!J57-'3.4.a'!J26)</f>
        <v>0</v>
      </c>
      <c r="J59" s="326">
        <f>100*('3.4.a'!K57-'3.4.a'!K26)</f>
        <v>0</v>
      </c>
      <c r="K59" s="326">
        <f>100*('3.4.a'!L57-'3.4.a'!L26)</f>
        <v>0</v>
      </c>
      <c r="L59" s="326">
        <f>100*('3.4.a'!M57-'3.4.a'!M26)</f>
        <v>0</v>
      </c>
      <c r="M59" s="326">
        <f>100*('3.4.a'!N57-'3.4.a'!N26)</f>
        <v>0</v>
      </c>
    </row>
    <row r="60" spans="1:13" x14ac:dyDescent="0.2">
      <c r="A60" s="11" t="s">
        <v>910</v>
      </c>
      <c r="B60" s="326">
        <f>100*('3.4.a'!C58-'3.4.a'!C27)</f>
        <v>0</v>
      </c>
      <c r="C60" s="326">
        <f>100*('3.4.a'!D58-'3.4.a'!D27)</f>
        <v>0</v>
      </c>
      <c r="D60" s="326">
        <f>100*('3.4.a'!E58-'3.4.a'!E27)</f>
        <v>0</v>
      </c>
      <c r="E60" s="326">
        <f>100*('3.4.a'!F58-'3.4.a'!F27)</f>
        <v>0</v>
      </c>
      <c r="F60" s="326">
        <f>100*('3.4.a'!G58-'3.4.a'!G27)</f>
        <v>0</v>
      </c>
      <c r="G60" s="326">
        <f>100*('3.4.a'!H58-'3.4.a'!H27)</f>
        <v>0</v>
      </c>
      <c r="H60" s="326">
        <f>100*('3.4.a'!I58-'3.4.a'!I27)</f>
        <v>0</v>
      </c>
      <c r="I60" s="326">
        <f>100*('3.4.a'!J58-'3.4.a'!J27)</f>
        <v>0</v>
      </c>
      <c r="J60" s="326">
        <f>100*('3.4.a'!K58-'3.4.a'!K27)</f>
        <v>0</v>
      </c>
      <c r="K60" s="326">
        <f>100*('3.4.a'!L58-'3.4.a'!L27)</f>
        <v>0</v>
      </c>
      <c r="L60" s="326">
        <f>100*('3.4.a'!M58-'3.4.a'!M27)</f>
        <v>0</v>
      </c>
      <c r="M60" s="326">
        <f>100*('3.4.a'!N58-'3.4.a'!N27)</f>
        <v>0</v>
      </c>
    </row>
    <row r="61" spans="1:13" x14ac:dyDescent="0.2">
      <c r="A61" s="317" t="s">
        <v>318</v>
      </c>
      <c r="B61" s="326">
        <f>100*('3.4.a'!C59-'3.4.a'!C28)</f>
        <v>0</v>
      </c>
      <c r="C61" s="326">
        <f>100*('3.4.a'!D59-'3.4.a'!D28)</f>
        <v>0</v>
      </c>
      <c r="D61" s="326">
        <f>100*('3.4.a'!E59-'3.4.a'!E28)</f>
        <v>0</v>
      </c>
      <c r="E61" s="326">
        <f>100*('3.4.a'!F59-'3.4.a'!F28)</f>
        <v>0</v>
      </c>
      <c r="F61" s="326">
        <f>100*('3.4.a'!G59-'3.4.a'!G28)</f>
        <v>0</v>
      </c>
      <c r="G61" s="326">
        <f>100*('3.4.a'!H59-'3.4.a'!H28)</f>
        <v>0</v>
      </c>
      <c r="H61" s="326">
        <f>100*('3.4.a'!I59-'3.4.a'!I28)</f>
        <v>0</v>
      </c>
      <c r="I61" s="326">
        <f>100*('3.4.a'!J59-'3.4.a'!J28)</f>
        <v>0</v>
      </c>
      <c r="J61" s="326">
        <f>100*('3.4.a'!K59-'3.4.a'!K28)</f>
        <v>0</v>
      </c>
      <c r="K61" s="326">
        <f>100*('3.4.a'!L59-'3.4.a'!L28)</f>
        <v>0</v>
      </c>
      <c r="L61" s="326">
        <f>100*('3.4.a'!M59-'3.4.a'!M28)</f>
        <v>0</v>
      </c>
      <c r="M61" s="326">
        <f>100*('3.4.a'!N59-'3.4.a'!N28)</f>
        <v>0</v>
      </c>
    </row>
    <row r="62" spans="1:13" x14ac:dyDescent="0.2">
      <c r="A62" s="317" t="s">
        <v>252</v>
      </c>
      <c r="B62" s="326">
        <f>100*('3.4.a'!C60-'3.4.a'!C29)</f>
        <v>0</v>
      </c>
      <c r="C62" s="326">
        <f>100*('3.4.a'!D60-'3.4.a'!D29)</f>
        <v>0</v>
      </c>
      <c r="D62" s="326">
        <f>100*('3.4.a'!E60-'3.4.a'!E29)</f>
        <v>0</v>
      </c>
      <c r="E62" s="326">
        <f>100*('3.4.a'!F60-'3.4.a'!F29)</f>
        <v>0</v>
      </c>
      <c r="F62" s="326">
        <f>100*('3.4.a'!G60-'3.4.a'!G29)</f>
        <v>0</v>
      </c>
      <c r="G62" s="326">
        <f>100*('3.4.a'!H60-'3.4.a'!H29)</f>
        <v>0</v>
      </c>
      <c r="H62" s="326">
        <f>100*('3.4.a'!I60-'3.4.a'!I29)</f>
        <v>0</v>
      </c>
      <c r="I62" s="326">
        <f>100*('3.4.a'!J60-'3.4.a'!J29)</f>
        <v>0</v>
      </c>
      <c r="J62" s="326">
        <f>100*('3.4.a'!K60-'3.4.a'!K29)</f>
        <v>0</v>
      </c>
      <c r="K62" s="326">
        <f>100*('3.4.a'!L60-'3.4.a'!L29)</f>
        <v>0</v>
      </c>
      <c r="L62" s="326">
        <f>100*('3.4.a'!M60-'3.4.a'!M29)</f>
        <v>0</v>
      </c>
      <c r="M62" s="326">
        <f>100*('3.4.a'!N60-'3.4.a'!N29)</f>
        <v>0</v>
      </c>
    </row>
    <row r="63" spans="1:13" x14ac:dyDescent="0.2">
      <c r="A63" s="317" t="s">
        <v>253</v>
      </c>
      <c r="B63" s="326">
        <f>100*('3.4.a'!C61-'3.4.a'!C30)</f>
        <v>0</v>
      </c>
      <c r="C63" s="326">
        <f>100*('3.4.a'!D61-'3.4.a'!D30)</f>
        <v>0</v>
      </c>
      <c r="D63" s="326">
        <f>100*('3.4.a'!E61-'3.4.a'!E30)</f>
        <v>0</v>
      </c>
      <c r="E63" s="326">
        <f>100*('3.4.a'!F61-'3.4.a'!F30)</f>
        <v>0</v>
      </c>
      <c r="F63" s="326">
        <f>100*('3.4.a'!G61-'3.4.a'!G30)</f>
        <v>0</v>
      </c>
      <c r="G63" s="326">
        <f>100*('3.4.a'!H61-'3.4.a'!H30)</f>
        <v>0</v>
      </c>
      <c r="H63" s="326">
        <f>100*('3.4.a'!I61-'3.4.a'!I30)</f>
        <v>0</v>
      </c>
      <c r="I63" s="326">
        <f>100*('3.4.a'!J61-'3.4.a'!J30)</f>
        <v>0</v>
      </c>
      <c r="J63" s="326">
        <f>100*('3.4.a'!K61-'3.4.a'!K30)</f>
        <v>0</v>
      </c>
      <c r="K63" s="326">
        <f>100*('3.4.a'!L61-'3.4.a'!L30)</f>
        <v>0</v>
      </c>
      <c r="L63" s="326">
        <f>100*('3.4.a'!M61-'3.4.a'!M30)</f>
        <v>0</v>
      </c>
      <c r="M63" s="326">
        <f>100*('3.4.a'!N61-'3.4.a'!N30)</f>
        <v>0</v>
      </c>
    </row>
    <row r="64" spans="1:13" x14ac:dyDescent="0.2">
      <c r="A64" s="317" t="s">
        <v>254</v>
      </c>
      <c r="B64" s="326">
        <f>100*('3.4.a'!C62-'3.4.a'!C31)</f>
        <v>0</v>
      </c>
      <c r="C64" s="326">
        <f>100*('3.4.a'!D62-'3.4.a'!D31)</f>
        <v>0</v>
      </c>
      <c r="D64" s="326">
        <f>100*('3.4.a'!E62-'3.4.a'!E31)</f>
        <v>0</v>
      </c>
      <c r="E64" s="326">
        <f>100*('3.4.a'!F62-'3.4.a'!F31)</f>
        <v>0</v>
      </c>
      <c r="F64" s="326">
        <f>100*('3.4.a'!G62-'3.4.a'!G31)</f>
        <v>0</v>
      </c>
      <c r="G64" s="326">
        <f>100*('3.4.a'!H62-'3.4.a'!H31)</f>
        <v>0</v>
      </c>
      <c r="H64" s="326">
        <f>100*('3.4.a'!I62-'3.4.a'!I31)</f>
        <v>0</v>
      </c>
      <c r="I64" s="326">
        <f>100*('3.4.a'!J62-'3.4.a'!J31)</f>
        <v>0</v>
      </c>
      <c r="J64" s="326">
        <f>100*('3.4.a'!K62-'3.4.a'!K31)</f>
        <v>0</v>
      </c>
      <c r="K64" s="326">
        <f>100*('3.4.a'!L62-'3.4.a'!L31)</f>
        <v>0</v>
      </c>
      <c r="L64" s="326">
        <f>100*('3.4.a'!M62-'3.4.a'!M31)</f>
        <v>0</v>
      </c>
      <c r="M64" s="326">
        <f>100*('3.4.a'!N62-'3.4.a'!N31)</f>
        <v>0</v>
      </c>
    </row>
    <row r="65" spans="1:13" x14ac:dyDescent="0.2">
      <c r="A65" t="s">
        <v>564</v>
      </c>
      <c r="B65" s="326">
        <f>100*('3.4.a'!C63-'3.4.a'!C32)</f>
        <v>0.35444797492026847</v>
      </c>
      <c r="C65" s="326">
        <f>100*('3.4.a'!D63-'3.4.a'!D32)</f>
        <v>0.33765219763722609</v>
      </c>
      <c r="D65" s="326">
        <f>100*('3.4.a'!E63-'3.4.a'!E32)</f>
        <v>0.37782146981365677</v>
      </c>
      <c r="E65" s="326">
        <f>100*('3.4.a'!F63-'3.4.a'!F32)</f>
        <v>0.34737574083969619</v>
      </c>
      <c r="F65" s="326">
        <f>100*('3.4.a'!G63-'3.4.a'!G32)</f>
        <v>0.37638907082303619</v>
      </c>
      <c r="G65" s="326">
        <f>100*('3.4.a'!H63-'3.4.a'!H32)</f>
        <v>0.27143252420407871</v>
      </c>
      <c r="H65" s="326">
        <f>100*('3.4.a'!I63-'3.4.a'!I32)</f>
        <v>0.43030863913963296</v>
      </c>
      <c r="I65" s="326">
        <f>100*('3.4.a'!J63-'3.4.a'!J32)</f>
        <v>-0.37131054840858491</v>
      </c>
      <c r="J65" s="326">
        <f>100*('3.4.a'!K63-'3.4.a'!K32)</f>
        <v>7.7182152866053441E-2</v>
      </c>
      <c r="K65" s="326">
        <f>100*('3.4.a'!L63-'3.4.a'!L32)</f>
        <v>-0.11841503779922088</v>
      </c>
      <c r="L65" s="326">
        <f>100*('3.4.a'!M63-'3.4.a'!M32)</f>
        <v>-0.61804935042848319</v>
      </c>
      <c r="M65" s="326">
        <f>100*('3.4.a'!N63-'3.4.a'!N32)</f>
        <v>0.20149999289071127</v>
      </c>
    </row>
    <row r="66" spans="1:13" x14ac:dyDescent="0.2">
      <c r="A66" t="s">
        <v>329</v>
      </c>
      <c r="B66" s="326">
        <f>100*('3.4.a'!C64-'3.4.a'!C33)</f>
        <v>0.24493200581494867</v>
      </c>
      <c r="C66" s="326">
        <f>100*('3.4.a'!D64-'3.4.a'!D33)</f>
        <v>0.26023531538151812</v>
      </c>
      <c r="D66" s="326">
        <f>100*('3.4.a'!E64-'3.4.a'!E33)</f>
        <v>0.28595245661258323</v>
      </c>
      <c r="E66" s="326">
        <f>100*('3.4.a'!F64-'3.4.a'!F33)</f>
        <v>0.23753544655010073</v>
      </c>
      <c r="F66" s="326">
        <f>100*('3.4.a'!G64-'3.4.a'!G33)</f>
        <v>0.22994909285470883</v>
      </c>
      <c r="G66" s="326">
        <f>100*('3.4.a'!H64-'3.4.a'!H33)</f>
        <v>2.455482491289275E-2</v>
      </c>
      <c r="H66" s="326">
        <f>100*('3.4.a'!I64-'3.4.a'!I33)</f>
        <v>0.17064283444732792</v>
      </c>
      <c r="I66" s="326">
        <f>100*('3.4.a'!J64-'3.4.a'!J33)</f>
        <v>-0.54900358159441676</v>
      </c>
      <c r="J66" s="326">
        <f>100*('3.4.a'!K64-'3.4.a'!K33)</f>
        <v>-5.4359861252964957E-2</v>
      </c>
      <c r="K66" s="326">
        <f>100*('3.4.a'!L64-'3.4.a'!L33)</f>
        <v>-0.23013415965920625</v>
      </c>
      <c r="L66" s="326">
        <f>100*('3.4.a'!M64-'3.4.a'!M33)</f>
        <v>-0.6939095280086085</v>
      </c>
      <c r="M66" s="326">
        <f>100*('3.4.a'!N64-'3.4.a'!N33)</f>
        <v>0.20149999289071127</v>
      </c>
    </row>
    <row r="68" spans="1:13" x14ac:dyDescent="0.2">
      <c r="A68" s="318" t="s">
        <v>225</v>
      </c>
      <c r="B68" s="319"/>
      <c r="C68" s="319"/>
      <c r="D68" s="319"/>
      <c r="E68" s="319"/>
      <c r="F68" s="319"/>
      <c r="G68" s="319"/>
      <c r="H68" s="319"/>
      <c r="I68" s="319"/>
      <c r="J68" s="319"/>
      <c r="K68" s="319"/>
      <c r="L68" s="319"/>
      <c r="M68" s="319"/>
    </row>
    <row r="69" spans="1:13" x14ac:dyDescent="0.2">
      <c r="A69" s="313" t="s">
        <v>909</v>
      </c>
      <c r="B69" s="326">
        <f>100*'3.4.a'!C67</f>
        <v>12.223652509508923</v>
      </c>
      <c r="C69" s="326">
        <f>100*'3.4.a'!D67</f>
        <v>12.04460797641487</v>
      </c>
      <c r="D69" s="326">
        <f>100*'3.4.a'!E67</f>
        <v>12.026824734354195</v>
      </c>
      <c r="E69" s="326">
        <f>100*'3.4.a'!F67</f>
        <v>12.008922246924596</v>
      </c>
      <c r="F69" s="326">
        <f>100*'3.4.a'!G67</f>
        <v>11.952881373490202</v>
      </c>
      <c r="G69" s="326">
        <f>100*'3.4.a'!H67</f>
        <v>12.14683661503207</v>
      </c>
      <c r="H69" s="326">
        <f>100*'3.4.a'!I67</f>
        <v>12.156788454402797</v>
      </c>
      <c r="I69" s="326">
        <f>100*'3.4.a'!J67</f>
        <v>12.111892343882197</v>
      </c>
      <c r="J69" s="326">
        <f>100*'3.4.a'!K67</f>
        <v>12.193730208210679</v>
      </c>
      <c r="K69" s="326">
        <f>100*'3.4.a'!L67</f>
        <v>12.457993005054941</v>
      </c>
      <c r="L69" s="326">
        <f>100*'3.4.a'!M67</f>
        <v>13.066171075838259</v>
      </c>
      <c r="M69" s="326">
        <f>100*'3.4.a'!N67</f>
        <v>13.343915948220101</v>
      </c>
    </row>
    <row r="70" spans="1:13" x14ac:dyDescent="0.2">
      <c r="A70" s="315" t="s">
        <v>242</v>
      </c>
      <c r="B70" s="326">
        <f>100*'3.4.a'!C68</f>
        <v>7.7587101180559754</v>
      </c>
      <c r="C70" s="326">
        <f>100*'3.4.a'!D68</f>
        <v>7.6557976086442441</v>
      </c>
      <c r="D70" s="326">
        <f>100*'3.4.a'!E68</f>
        <v>7.6725806692208547</v>
      </c>
      <c r="E70" s="326">
        <f>100*'3.4.a'!F68</f>
        <v>7.705336549758302</v>
      </c>
      <c r="F70" s="326">
        <f>100*'3.4.a'!G68</f>
        <v>7.570779379474617</v>
      </c>
      <c r="G70" s="326">
        <f>100*'3.4.a'!H68</f>
        <v>7.6110731985632718</v>
      </c>
      <c r="H70" s="326">
        <f>100*'3.4.a'!I68</f>
        <v>7.6315422990945754</v>
      </c>
      <c r="I70" s="326">
        <f>100*'3.4.a'!J68</f>
        <v>7.7673814699556507</v>
      </c>
      <c r="J70" s="326">
        <f>100*'3.4.a'!K68</f>
        <v>7.8745558787361638</v>
      </c>
      <c r="K70" s="326">
        <f>100*'3.4.a'!L68</f>
        <v>7.9677456831649094</v>
      </c>
      <c r="L70" s="326">
        <f>100*'3.4.a'!M68</f>
        <v>8.0643328624838055</v>
      </c>
      <c r="M70" s="326">
        <f>100*'3.4.a'!N68</f>
        <v>8.6547171805493175</v>
      </c>
    </row>
    <row r="71" spans="1:13" x14ac:dyDescent="0.2">
      <c r="A71" s="316" t="s">
        <v>256</v>
      </c>
      <c r="B71" s="326">
        <f>100*'3.4.a'!C69</f>
        <v>0</v>
      </c>
      <c r="C71" s="326">
        <f>100*'3.4.a'!D69</f>
        <v>0</v>
      </c>
      <c r="D71" s="326">
        <f>100*'3.4.a'!E69</f>
        <v>0</v>
      </c>
      <c r="E71" s="326">
        <f>100*'3.4.a'!F69</f>
        <v>0</v>
      </c>
      <c r="F71" s="326">
        <f>100*'3.4.a'!G69</f>
        <v>0</v>
      </c>
      <c r="G71" s="326">
        <f>100*'3.4.a'!H69</f>
        <v>0</v>
      </c>
      <c r="H71" s="326">
        <f>100*'3.4.a'!I69</f>
        <v>0</v>
      </c>
      <c r="I71" s="326">
        <f>100*'3.4.a'!J69</f>
        <v>0</v>
      </c>
      <c r="J71" s="326">
        <f>100*'3.4.a'!K69</f>
        <v>0</v>
      </c>
      <c r="K71" s="326">
        <f>100*'3.4.a'!L69</f>
        <v>0</v>
      </c>
      <c r="L71" s="326">
        <f>100*'3.4.a'!M69</f>
        <v>0</v>
      </c>
      <c r="M71" s="326">
        <f>100*'3.4.a'!N69</f>
        <v>0</v>
      </c>
    </row>
    <row r="72" spans="1:13" x14ac:dyDescent="0.2">
      <c r="A72" s="316" t="s">
        <v>257</v>
      </c>
      <c r="B72" s="326">
        <f>100*'3.4.a'!C70</f>
        <v>0</v>
      </c>
      <c r="C72" s="326">
        <f>100*'3.4.a'!D70</f>
        <v>0</v>
      </c>
      <c r="D72" s="326">
        <f>100*'3.4.a'!E70</f>
        <v>0</v>
      </c>
      <c r="E72" s="326">
        <f>100*'3.4.a'!F70</f>
        <v>0</v>
      </c>
      <c r="F72" s="326">
        <f>100*'3.4.a'!G70</f>
        <v>0</v>
      </c>
      <c r="G72" s="326">
        <f>100*'3.4.a'!H70</f>
        <v>0</v>
      </c>
      <c r="H72" s="326">
        <f>100*'3.4.a'!I70</f>
        <v>0</v>
      </c>
      <c r="I72" s="326">
        <f>100*'3.4.a'!J70</f>
        <v>0</v>
      </c>
      <c r="J72" s="326">
        <f>100*'3.4.a'!K70</f>
        <v>0</v>
      </c>
      <c r="K72" s="326">
        <f>100*'3.4.a'!L70</f>
        <v>0</v>
      </c>
      <c r="L72" s="326">
        <f>100*'3.4.a'!M70</f>
        <v>0</v>
      </c>
      <c r="M72" s="326">
        <f>100*'3.4.a'!N70</f>
        <v>0</v>
      </c>
    </row>
    <row r="73" spans="1:13" x14ac:dyDescent="0.2">
      <c r="A73" s="316" t="s">
        <v>258</v>
      </c>
      <c r="B73" s="326">
        <f>100*'3.4.a'!C71</f>
        <v>0.63132329418759925</v>
      </c>
      <c r="C73" s="326">
        <f>100*'3.4.a'!D71</f>
        <v>0.63047143889153179</v>
      </c>
      <c r="D73" s="326">
        <f>100*'3.4.a'!E71</f>
        <v>0.64915731882648353</v>
      </c>
      <c r="E73" s="326">
        <f>100*'3.4.a'!F71</f>
        <v>0.64380754348425884</v>
      </c>
      <c r="F73" s="326">
        <f>100*'3.4.a'!G71</f>
        <v>0.65901037362061954</v>
      </c>
      <c r="G73" s="326">
        <f>100*'3.4.a'!H71</f>
        <v>0.72846672030410686</v>
      </c>
      <c r="H73" s="326">
        <f>100*'3.4.a'!I71</f>
        <v>0.75730296162938038</v>
      </c>
      <c r="I73" s="326">
        <f>100*'3.4.a'!J71</f>
        <v>0.74072740027004991</v>
      </c>
      <c r="J73" s="326">
        <f>100*'3.4.a'!K71</f>
        <v>0.73943134836477464</v>
      </c>
      <c r="K73" s="326">
        <f>100*'3.4.a'!L71</f>
        <v>0.76065262755187313</v>
      </c>
      <c r="L73" s="326">
        <f>100*'3.4.a'!M71</f>
        <v>0.7811379562909978</v>
      </c>
      <c r="M73" s="326">
        <f>100*'3.4.a'!N71</f>
        <v>0.76330961842446965</v>
      </c>
    </row>
    <row r="74" spans="1:13" x14ac:dyDescent="0.2">
      <c r="A74" s="317" t="s">
        <v>264</v>
      </c>
      <c r="B74" s="326">
        <f>100*'3.4.a'!C72</f>
        <v>7.1273868238683757</v>
      </c>
      <c r="C74" s="326">
        <f>100*'3.4.a'!D72</f>
        <v>7.025326169752713</v>
      </c>
      <c r="D74" s="326">
        <f>100*'3.4.a'!E72</f>
        <v>7.0234233503943715</v>
      </c>
      <c r="E74" s="326">
        <f>100*'3.4.a'!F72</f>
        <v>7.0615290062740419</v>
      </c>
      <c r="F74" s="326">
        <f>100*'3.4.a'!G72</f>
        <v>6.9117690058539978</v>
      </c>
      <c r="G74" s="326">
        <f>100*'3.4.a'!H72</f>
        <v>6.8826064782591638</v>
      </c>
      <c r="H74" s="326">
        <f>100*'3.4.a'!I72</f>
        <v>6.8742393374651947</v>
      </c>
      <c r="I74" s="326">
        <f>100*'3.4.a'!J72</f>
        <v>7.0266540696856019</v>
      </c>
      <c r="J74" s="326">
        <f>100*'3.4.a'!K72</f>
        <v>7.1351245303713897</v>
      </c>
      <c r="K74" s="326">
        <f>100*'3.4.a'!L72</f>
        <v>7.2070930556130373</v>
      </c>
      <c r="L74" s="326">
        <f>100*'3.4.a'!M72</f>
        <v>7.2831949061928078</v>
      </c>
      <c r="M74" s="326">
        <f>100*'3.4.a'!N72</f>
        <v>7.8914075621248481</v>
      </c>
    </row>
    <row r="75" spans="1:13" x14ac:dyDescent="0.2">
      <c r="A75" s="316" t="s">
        <v>273</v>
      </c>
      <c r="B75" s="326">
        <f>100*'3.4.a'!C73</f>
        <v>0</v>
      </c>
      <c r="C75" s="326">
        <f>100*'3.4.a'!D73</f>
        <v>0</v>
      </c>
      <c r="D75" s="326">
        <f>100*'3.4.a'!E73</f>
        <v>0</v>
      </c>
      <c r="E75" s="326">
        <f>100*'3.4.a'!F73</f>
        <v>0</v>
      </c>
      <c r="F75" s="326">
        <f>100*'3.4.a'!G73</f>
        <v>0</v>
      </c>
      <c r="G75" s="326">
        <f>100*'3.4.a'!H73</f>
        <v>0</v>
      </c>
      <c r="H75" s="326">
        <f>100*'3.4.a'!I73</f>
        <v>0</v>
      </c>
      <c r="I75" s="326">
        <f>100*'3.4.a'!J73</f>
        <v>0</v>
      </c>
      <c r="J75" s="326">
        <f>100*'3.4.a'!K73</f>
        <v>0</v>
      </c>
      <c r="K75" s="326">
        <f>100*'3.4.a'!L73</f>
        <v>0</v>
      </c>
      <c r="L75" s="326">
        <f>100*'3.4.a'!M73</f>
        <v>0</v>
      </c>
      <c r="M75" s="326">
        <f>100*'3.4.a'!N73</f>
        <v>0</v>
      </c>
    </row>
    <row r="76" spans="1:13" x14ac:dyDescent="0.2">
      <c r="A76" s="316" t="s">
        <v>278</v>
      </c>
      <c r="B76" s="326">
        <f>100*'3.4.a'!C74</f>
        <v>0</v>
      </c>
      <c r="C76" s="326">
        <f>100*'3.4.a'!D74</f>
        <v>0</v>
      </c>
      <c r="D76" s="326">
        <f>100*'3.4.a'!E74</f>
        <v>0</v>
      </c>
      <c r="E76" s="326">
        <f>100*'3.4.a'!F74</f>
        <v>0</v>
      </c>
      <c r="F76" s="326">
        <f>100*'3.4.a'!G74</f>
        <v>0</v>
      </c>
      <c r="G76" s="326">
        <f>100*'3.4.a'!H74</f>
        <v>0</v>
      </c>
      <c r="H76" s="326">
        <f>100*'3.4.a'!I74</f>
        <v>0</v>
      </c>
      <c r="I76" s="326">
        <f>100*'3.4.a'!J74</f>
        <v>0</v>
      </c>
      <c r="J76" s="326">
        <f>100*'3.4.a'!K74</f>
        <v>0</v>
      </c>
      <c r="K76" s="326">
        <f>100*'3.4.a'!L74</f>
        <v>0</v>
      </c>
      <c r="L76" s="326">
        <f>100*'3.4.a'!M74</f>
        <v>0</v>
      </c>
      <c r="M76" s="326">
        <f>100*'3.4.a'!N74</f>
        <v>0</v>
      </c>
    </row>
    <row r="77" spans="1:13" x14ac:dyDescent="0.2">
      <c r="A77" s="315" t="s">
        <v>246</v>
      </c>
      <c r="B77" s="326">
        <f>100*'3.4.a'!C75</f>
        <v>0.87810917920857468</v>
      </c>
      <c r="C77" s="326">
        <f>100*'3.4.a'!D75</f>
        <v>0.88029282407751441</v>
      </c>
      <c r="D77" s="326">
        <f>100*'3.4.a'!E75</f>
        <v>0.93689364089750182</v>
      </c>
      <c r="E77" s="326">
        <f>100*'3.4.a'!F75</f>
        <v>0.95400961252782679</v>
      </c>
      <c r="F77" s="326">
        <f>100*'3.4.a'!G75</f>
        <v>1.035344748522959</v>
      </c>
      <c r="G77" s="326">
        <f>100*'3.4.a'!H75</f>
        <v>1.066146231493047</v>
      </c>
      <c r="H77" s="326">
        <f>100*'3.4.a'!I75</f>
        <v>1.080416294490095</v>
      </c>
      <c r="I77" s="326">
        <f>100*'3.4.a'!J75</f>
        <v>1.0854379043407489</v>
      </c>
      <c r="J77" s="326">
        <f>100*'3.4.a'!K75</f>
        <v>1.066838801311967</v>
      </c>
      <c r="K77" s="326">
        <f>100*'3.4.a'!L75</f>
        <v>1.1278329779966008</v>
      </c>
      <c r="L77" s="326">
        <f>100*'3.4.a'!M75</f>
        <v>1.1113321343106199</v>
      </c>
      <c r="M77" s="326">
        <f>100*'3.4.a'!N75</f>
        <v>1.0525557958968785</v>
      </c>
    </row>
    <row r="78" spans="1:13" x14ac:dyDescent="0.2">
      <c r="A78" s="315" t="s">
        <v>243</v>
      </c>
      <c r="B78" s="326">
        <f>100*'3.4.a'!C76</f>
        <v>2.831703754452783</v>
      </c>
      <c r="C78" s="326">
        <f>100*'3.4.a'!D76</f>
        <v>2.7774324051301447</v>
      </c>
      <c r="D78" s="326">
        <f>100*'3.4.a'!E76</f>
        <v>2.7158723663256135</v>
      </c>
      <c r="E78" s="326">
        <f>100*'3.4.a'!F76</f>
        <v>2.547001649527862</v>
      </c>
      <c r="F78" s="326">
        <f>100*'3.4.a'!G76</f>
        <v>2.6033167706016429</v>
      </c>
      <c r="G78" s="326">
        <f>100*'3.4.a'!H76</f>
        <v>2.4706246190813217</v>
      </c>
      <c r="H78" s="326">
        <f>100*'3.4.a'!I76</f>
        <v>2.6232918675682577</v>
      </c>
      <c r="I78" s="326">
        <f>100*'3.4.a'!J76</f>
        <v>2.4216669497191825</v>
      </c>
      <c r="J78" s="326">
        <f>100*'3.4.a'!K76</f>
        <v>2.5528281508938506</v>
      </c>
      <c r="K78" s="326">
        <f>100*'3.4.a'!L76</f>
        <v>2.5956296549824405</v>
      </c>
      <c r="L78" s="326">
        <f>100*'3.4.a'!M76</f>
        <v>3.1704099054394788</v>
      </c>
      <c r="M78" s="326">
        <f>100*'3.4.a'!N76</f>
        <v>2.6119635819191229</v>
      </c>
    </row>
    <row r="79" spans="1:13" x14ac:dyDescent="0.2">
      <c r="A79" s="315" t="s">
        <v>247</v>
      </c>
      <c r="B79" s="326">
        <f>100*'3.4.a'!C77</f>
        <v>0.75512945779159135</v>
      </c>
      <c r="C79" s="326">
        <f>100*'3.4.a'!D77</f>
        <v>0.73108513856296709</v>
      </c>
      <c r="D79" s="326">
        <f>100*'3.4.a'!E77</f>
        <v>0.70147805791022355</v>
      </c>
      <c r="E79" s="326">
        <f>100*'3.4.a'!F77</f>
        <v>0.80257443511060533</v>
      </c>
      <c r="F79" s="326">
        <f>100*'3.4.a'!G77</f>
        <v>0.74344047489098097</v>
      </c>
      <c r="G79" s="326">
        <f>100*'3.4.a'!H77</f>
        <v>0.99899256589443086</v>
      </c>
      <c r="H79" s="326">
        <f>100*'3.4.a'!I77</f>
        <v>0.8215379932498672</v>
      </c>
      <c r="I79" s="326">
        <f>100*'3.4.a'!J77</f>
        <v>0.83740601986661367</v>
      </c>
      <c r="J79" s="326">
        <f>100*'3.4.a'!K77</f>
        <v>0.69950737726869705</v>
      </c>
      <c r="K79" s="326">
        <f>100*'3.4.a'!L77</f>
        <v>0.76678468891098983</v>
      </c>
      <c r="L79" s="326">
        <f>100*'3.4.a'!M77</f>
        <v>0.72009617360435585</v>
      </c>
      <c r="M79" s="326">
        <f>100*'3.4.a'!N77</f>
        <v>1.0246793898547815</v>
      </c>
    </row>
    <row r="80" spans="1:13" x14ac:dyDescent="0.2">
      <c r="A80" s="316" t="s">
        <v>911</v>
      </c>
      <c r="B80" s="326">
        <f>100*'3.4.a'!C78</f>
        <v>4.798362143687511E-2</v>
      </c>
      <c r="C80" s="326">
        <f>100*'3.4.a'!D78</f>
        <v>4.5701108627966086E-2</v>
      </c>
      <c r="D80" s="326">
        <f>100*'3.4.a'!E78</f>
        <v>5.4552312782265522E-2</v>
      </c>
      <c r="E80" s="326">
        <f>100*'3.4.a'!F78</f>
        <v>4.7133748977816983E-2</v>
      </c>
      <c r="F80" s="326">
        <f>100*'3.4.a'!G78</f>
        <v>7.0666577878218548E-2</v>
      </c>
      <c r="G80" s="326">
        <f>100*'3.4.a'!H78</f>
        <v>7.2649117238368144E-2</v>
      </c>
      <c r="H80" s="326">
        <f>100*'3.4.a'!I78</f>
        <v>5.0515345388401356E-2</v>
      </c>
      <c r="I80" s="326">
        <f>100*'3.4.a'!J78</f>
        <v>4.1410352218542827E-2</v>
      </c>
      <c r="J80" s="326">
        <f>100*'3.4.a'!K78</f>
        <v>2.9172813216775464E-2</v>
      </c>
      <c r="K80" s="326">
        <f>100*'3.4.a'!L78</f>
        <v>2.2958734808951931E-2</v>
      </c>
      <c r="L80" s="326">
        <f>100*'3.4.a'!M78</f>
        <v>6.3327400688064795E-3</v>
      </c>
      <c r="M80" s="326">
        <f>100*'3.4.a'!N78</f>
        <v>1.207221470470533E-2</v>
      </c>
    </row>
    <row r="81" spans="1:13" x14ac:dyDescent="0.2">
      <c r="A81" s="316" t="s">
        <v>393</v>
      </c>
      <c r="B81" s="326">
        <f>100*'3.4.a'!C79</f>
        <v>0.70714583635471617</v>
      </c>
      <c r="C81" s="326">
        <f>100*'3.4.a'!D79</f>
        <v>0.68538402993500103</v>
      </c>
      <c r="D81" s="326">
        <f>100*'3.4.a'!E79</f>
        <v>0.64692574512795809</v>
      </c>
      <c r="E81" s="326">
        <f>100*'3.4.a'!F79</f>
        <v>0.75544068613278825</v>
      </c>
      <c r="F81" s="326">
        <f>100*'3.4.a'!G79</f>
        <v>0.67277389701276247</v>
      </c>
      <c r="G81" s="326">
        <f>100*'3.4.a'!H79</f>
        <v>0.92634344865606277</v>
      </c>
      <c r="H81" s="326">
        <f>100*'3.4.a'!I79</f>
        <v>0.77102264786146579</v>
      </c>
      <c r="I81" s="326">
        <f>100*'3.4.a'!J79</f>
        <v>0.79599566764807073</v>
      </c>
      <c r="J81" s="326">
        <f>100*'3.4.a'!K79</f>
        <v>0.6703345640519216</v>
      </c>
      <c r="K81" s="326">
        <f>100*'3.4.a'!L79</f>
        <v>0.74382595410203789</v>
      </c>
      <c r="L81" s="326">
        <f>100*'3.4.a'!M79</f>
        <v>0.71376343353554939</v>
      </c>
      <c r="M81" s="326">
        <f>100*'3.4.a'!N79</f>
        <v>1.012607175150076</v>
      </c>
    </row>
    <row r="82" spans="1:13" x14ac:dyDescent="0.2">
      <c r="A82" s="313" t="s">
        <v>936</v>
      </c>
      <c r="B82" s="326">
        <f>100*'3.4.a'!C80</f>
        <v>12.157225596719368</v>
      </c>
      <c r="C82" s="326">
        <f>100*'3.4.a'!D80</f>
        <v>11.544037450496587</v>
      </c>
      <c r="D82" s="326">
        <f>100*'3.4.a'!E80</f>
        <v>11.837615617429885</v>
      </c>
      <c r="E82" s="326">
        <f>100*'3.4.a'!F80</f>
        <v>12.086354858581593</v>
      </c>
      <c r="F82" s="326">
        <f>100*'3.4.a'!G80</f>
        <v>12.371357893527279</v>
      </c>
      <c r="G82" s="326">
        <f>100*'3.4.a'!H80</f>
        <v>12.287177130365807</v>
      </c>
      <c r="H82" s="326">
        <f>100*'3.4.a'!I80</f>
        <v>12.110577893941613</v>
      </c>
      <c r="I82" s="326">
        <f>100*'3.4.a'!J80</f>
        <v>12.082319833620756</v>
      </c>
      <c r="J82" s="326">
        <f>100*'3.4.a'!K80</f>
        <v>12.142636560978394</v>
      </c>
      <c r="K82" s="326">
        <f>100*'3.4.a'!L80</f>
        <v>12.050961045004783</v>
      </c>
      <c r="L82" s="326">
        <f>100*'3.4.a'!M80</f>
        <v>11.894219128049896</v>
      </c>
      <c r="M82" s="326">
        <f>100*'3.4.a'!N80</f>
        <v>11.950476370853989</v>
      </c>
    </row>
    <row r="83" spans="1:13" x14ac:dyDescent="0.2">
      <c r="A83" s="11" t="s">
        <v>725</v>
      </c>
      <c r="B83" s="326">
        <f>100*'3.4.a'!C81</f>
        <v>11.126274876989681</v>
      </c>
      <c r="C83" s="326">
        <f>100*'3.4.a'!D81</f>
        <v>10.866316413036877</v>
      </c>
      <c r="D83" s="326">
        <f>100*'3.4.a'!E81</f>
        <v>11.165148547070304</v>
      </c>
      <c r="E83" s="326">
        <f>100*'3.4.a'!F81</f>
        <v>11.233658960381629</v>
      </c>
      <c r="F83" s="326">
        <f>100*'3.4.a'!G81</f>
        <v>11.374934514656919</v>
      </c>
      <c r="G83" s="326">
        <f>100*'3.4.a'!H81</f>
        <v>11.713697008247728</v>
      </c>
      <c r="H83" s="326">
        <f>100*'3.4.a'!I81</f>
        <v>11.633123530570771</v>
      </c>
      <c r="I83" s="326">
        <f>100*'3.4.a'!J81</f>
        <v>11.61914544900424</v>
      </c>
      <c r="J83" s="326">
        <f>100*'3.4.a'!K81</f>
        <v>11.641796360976993</v>
      </c>
      <c r="K83" s="326">
        <f>100*'3.4.a'!L81</f>
        <v>11.706952252800395</v>
      </c>
      <c r="L83" s="326">
        <f>100*'3.4.a'!M81</f>
        <v>11.509022182875164</v>
      </c>
      <c r="M83" s="326">
        <f>100*'3.4.a'!N81</f>
        <v>11.430479530052381</v>
      </c>
    </row>
    <row r="84" spans="1:13" x14ac:dyDescent="0.2">
      <c r="A84" s="316" t="s">
        <v>244</v>
      </c>
      <c r="B84" s="326">
        <f>100*'3.4.a'!C82</f>
        <v>4.2720311455561504</v>
      </c>
      <c r="C84" s="326">
        <f>100*'3.4.a'!D82</f>
        <v>4.2453580478838466</v>
      </c>
      <c r="D84" s="326">
        <f>100*'3.4.a'!E82</f>
        <v>4.3713295746433474</v>
      </c>
      <c r="E84" s="326">
        <f>100*'3.4.a'!F82</f>
        <v>4.4741719283174586</v>
      </c>
      <c r="F84" s="326">
        <f>100*'3.4.a'!G82</f>
        <v>4.5917418369621634</v>
      </c>
      <c r="G84" s="326">
        <f>100*'3.4.a'!H82</f>
        <v>4.7441168056085061</v>
      </c>
      <c r="H84" s="326">
        <f>100*'3.4.a'!I82</f>
        <v>4.7299714425498234</v>
      </c>
      <c r="I84" s="326">
        <f>100*'3.4.a'!J82</f>
        <v>4.7307821159687933</v>
      </c>
      <c r="J84" s="326">
        <f>100*'3.4.a'!K82</f>
        <v>4.6401374059775486</v>
      </c>
      <c r="K84" s="326">
        <f>100*'3.4.a'!L82</f>
        <v>4.6473874793983221</v>
      </c>
      <c r="L84" s="326">
        <f>100*'3.4.a'!M82</f>
        <v>4.5498565740724439</v>
      </c>
      <c r="M84" s="326">
        <f>100*'3.4.a'!N82</f>
        <v>4.2826603348886554</v>
      </c>
    </row>
    <row r="85" spans="1:13" x14ac:dyDescent="0.2">
      <c r="A85" s="316" t="s">
        <v>245</v>
      </c>
      <c r="B85" s="326">
        <f>100*'3.4.a'!C83</f>
        <v>1.6654959441412069</v>
      </c>
      <c r="C85" s="326">
        <f>100*'3.4.a'!D83</f>
        <v>1.577260695182459</v>
      </c>
      <c r="D85" s="326">
        <f>100*'3.4.a'!E83</f>
        <v>1.6403686902235279</v>
      </c>
      <c r="E85" s="326">
        <f>100*'3.4.a'!F83</f>
        <v>1.6798354656977548</v>
      </c>
      <c r="F85" s="326">
        <f>100*'3.4.a'!G83</f>
        <v>1.6735032198527999</v>
      </c>
      <c r="G85" s="326">
        <f>100*'3.4.a'!H83</f>
        <v>1.5010679832867648</v>
      </c>
      <c r="H85" s="326">
        <f>100*'3.4.a'!I83</f>
        <v>1.5328496286734394</v>
      </c>
      <c r="I85" s="326">
        <f>100*'3.4.a'!J83</f>
        <v>1.5375307490654841</v>
      </c>
      <c r="J85" s="326">
        <f>100*'3.4.a'!K83</f>
        <v>1.5607301375342102</v>
      </c>
      <c r="K85" s="326">
        <f>100*'3.4.a'!L83</f>
        <v>1.5532391811195392</v>
      </c>
      <c r="L85" s="326">
        <f>100*'3.4.a'!M83</f>
        <v>1.5465722850079977</v>
      </c>
      <c r="M85" s="326">
        <f>100*'3.4.a'!N83</f>
        <v>1.6366226834172402</v>
      </c>
    </row>
    <row r="86" spans="1:13" x14ac:dyDescent="0.2">
      <c r="A86" s="316" t="s">
        <v>911</v>
      </c>
      <c r="B86" s="326">
        <f>100*'3.4.a'!C84</f>
        <v>0.57436397753071733</v>
      </c>
      <c r="C86" s="326">
        <f>100*'3.4.a'!D84</f>
        <v>0.55612957614569414</v>
      </c>
      <c r="D86" s="326">
        <f>100*'3.4.a'!E84</f>
        <v>0.53722102119054893</v>
      </c>
      <c r="E86" s="326">
        <f>100*'3.4.a'!F84</f>
        <v>0.53947470612068216</v>
      </c>
      <c r="F86" s="326">
        <f>100*'3.4.a'!G84</f>
        <v>0.39902247681195757</v>
      </c>
      <c r="G86" s="326">
        <f>100*'3.4.a'!H84</f>
        <v>0.60698542849631099</v>
      </c>
      <c r="H86" s="326">
        <f>100*'3.4.a'!I84</f>
        <v>0.28256362829173043</v>
      </c>
      <c r="I86" s="326">
        <f>100*'3.4.a'!J84</f>
        <v>0.30002680642544871</v>
      </c>
      <c r="J86" s="326">
        <f>100*'3.4.a'!K84</f>
        <v>0.30160894767667218</v>
      </c>
      <c r="K86" s="326">
        <f>100*'3.4.a'!L84</f>
        <v>0.29414777884466065</v>
      </c>
      <c r="L86" s="326">
        <f>100*'3.4.a'!M84</f>
        <v>7.4738946716338794E-2</v>
      </c>
      <c r="M86" s="326">
        <f>100*'3.4.a'!N84</f>
        <v>0.18605090403019911</v>
      </c>
    </row>
    <row r="87" spans="1:13" x14ac:dyDescent="0.2">
      <c r="A87" s="317" t="s">
        <v>248</v>
      </c>
      <c r="B87" s="326">
        <f>100*'3.4.a'!C85</f>
        <v>1.0481995326991169E-2</v>
      </c>
      <c r="C87" s="326">
        <f>100*'3.4.a'!D85</f>
        <v>9.5454840834278184E-3</v>
      </c>
      <c r="D87" s="326">
        <f>100*'3.4.a'!E85</f>
        <v>9.2074866051475024E-3</v>
      </c>
      <c r="E87" s="326">
        <f>100*'3.4.a'!F85</f>
        <v>1.2418537212617781E-2</v>
      </c>
      <c r="F87" s="326">
        <f>100*'3.4.a'!G85</f>
        <v>1.0675724092928249E-2</v>
      </c>
      <c r="G87" s="326">
        <f>100*'3.4.a'!H85</f>
        <v>1.0620276330029738E-2</v>
      </c>
      <c r="H87" s="326">
        <f>100*'3.4.a'!I85</f>
        <v>2.3260721089405439E-2</v>
      </c>
      <c r="I87" s="326">
        <f>100*'3.4.a'!J85</f>
        <v>2.5783019303683187E-2</v>
      </c>
      <c r="J87" s="326">
        <f>100*'3.4.a'!K85</f>
        <v>2.3227070287991064E-2</v>
      </c>
      <c r="K87" s="326">
        <f>100*'3.4.a'!L85</f>
        <v>2.0184177774490667E-2</v>
      </c>
      <c r="L87" s="326">
        <f>100*'3.4.a'!M85</f>
        <v>1.5193061160758822E-2</v>
      </c>
      <c r="M87" s="326">
        <f>100*'3.4.a'!N85</f>
        <v>1.2972138412724561E-2</v>
      </c>
    </row>
    <row r="88" spans="1:13" x14ac:dyDescent="0.2">
      <c r="A88" s="317" t="s">
        <v>243</v>
      </c>
      <c r="B88" s="326">
        <f>100*'3.4.a'!C86</f>
        <v>2.2771637919464514</v>
      </c>
      <c r="C88" s="326">
        <f>100*'3.4.a'!D86</f>
        <v>2.1807470514182152</v>
      </c>
      <c r="D88" s="326">
        <f>100*'3.4.a'!E86</f>
        <v>2.2181038195938902</v>
      </c>
      <c r="E88" s="326">
        <f>100*'3.4.a'!F86</f>
        <v>2.155423064081802</v>
      </c>
      <c r="F88" s="326">
        <f>100*'3.4.a'!G86</f>
        <v>2.1955890786649412</v>
      </c>
      <c r="G88" s="326">
        <f>100*'3.4.a'!H86</f>
        <v>2.1596175196922438</v>
      </c>
      <c r="H88" s="326">
        <f>100*'3.4.a'!I86</f>
        <v>2.1660841830590543</v>
      </c>
      <c r="I88" s="326">
        <f>100*'3.4.a'!J86</f>
        <v>2.149878611310434</v>
      </c>
      <c r="J88" s="326">
        <f>100*'3.4.a'!K86</f>
        <v>2.1697968727238286</v>
      </c>
      <c r="K88" s="326">
        <f>100*'3.4.a'!L86</f>
        <v>2.1853086841583944</v>
      </c>
      <c r="L88" s="326">
        <f>100*'3.4.a'!M86</f>
        <v>2.2889528246079918</v>
      </c>
      <c r="M88" s="326">
        <f>100*'3.4.a'!N86</f>
        <v>2.4663750061069791</v>
      </c>
    </row>
    <row r="89" spans="1:13" x14ac:dyDescent="0.2">
      <c r="A89" s="317" t="s">
        <v>578</v>
      </c>
      <c r="B89" s="326">
        <f>100*'3.4.a'!C87</f>
        <v>1.8177054215962478</v>
      </c>
      <c r="C89" s="326">
        <f>100*'3.4.a'!D87</f>
        <v>1.8160182935171107</v>
      </c>
      <c r="D89" s="326">
        <f>100*'3.4.a'!E87</f>
        <v>1.9094711620994205</v>
      </c>
      <c r="E89" s="326">
        <f>100*'3.4.a'!F87</f>
        <v>1.8950267994309045</v>
      </c>
      <c r="F89" s="326">
        <f>100*'3.4.a'!G87</f>
        <v>2.0169029092326927</v>
      </c>
      <c r="G89" s="326">
        <f>100*'3.4.a'!H87</f>
        <v>2.1514820912333943</v>
      </c>
      <c r="H89" s="326">
        <f>100*'3.4.a'!I87</f>
        <v>2.3054972548860109</v>
      </c>
      <c r="I89" s="326">
        <f>100*'3.4.a'!J87</f>
        <v>2.3613759923430058</v>
      </c>
      <c r="J89" s="326">
        <f>100*'3.4.a'!K87</f>
        <v>2.4396894969266043</v>
      </c>
      <c r="K89" s="326">
        <f>100*'3.4.a'!L87</f>
        <v>2.4913106082126579</v>
      </c>
      <c r="L89" s="326">
        <f>100*'3.4.a'!M87</f>
        <v>2.5054433992260168</v>
      </c>
      <c r="M89" s="326">
        <f>100*'3.4.a'!N87</f>
        <v>2.2490053110923465</v>
      </c>
    </row>
    <row r="90" spans="1:13" x14ac:dyDescent="0.2">
      <c r="A90" s="317" t="s">
        <v>396</v>
      </c>
      <c r="B90" s="326">
        <f>100*'3.4.a'!C88</f>
        <v>0.50903260089191527</v>
      </c>
      <c r="C90" s="326">
        <f>100*'3.4.a'!D88</f>
        <v>0.48125726480612296</v>
      </c>
      <c r="D90" s="326">
        <f>100*'3.4.a'!E88</f>
        <v>0.4794467927144232</v>
      </c>
      <c r="E90" s="326">
        <f>100*'3.4.a'!F88</f>
        <v>0.47730845952041007</v>
      </c>
      <c r="F90" s="326">
        <f>100*'3.4.a'!G88</f>
        <v>0.48749926903943491</v>
      </c>
      <c r="G90" s="326">
        <f>100*'3.4.a'!H88</f>
        <v>0.53980690360047812</v>
      </c>
      <c r="H90" s="326">
        <f>100*'3.4.a'!I88</f>
        <v>0.59289667202130747</v>
      </c>
      <c r="I90" s="326">
        <f>100*'3.4.a'!J88</f>
        <v>0.51376815458738923</v>
      </c>
      <c r="J90" s="326">
        <f>100*'3.4.a'!K88</f>
        <v>0.50660642985014159</v>
      </c>
      <c r="K90" s="326">
        <f>100*'3.4.a'!L88</f>
        <v>0.51537434329233034</v>
      </c>
      <c r="L90" s="326">
        <f>100*'3.4.a'!M88</f>
        <v>0.52826509208361716</v>
      </c>
      <c r="M90" s="326">
        <f>100*'3.4.a'!N88</f>
        <v>0.59679315210423833</v>
      </c>
    </row>
    <row r="91" spans="1:13" x14ac:dyDescent="0.2">
      <c r="A91" s="11" t="s">
        <v>910</v>
      </c>
      <c r="B91" s="326">
        <f>100*'3.4.a'!C89</f>
        <v>1.030950719729687</v>
      </c>
      <c r="C91" s="326">
        <f>100*'3.4.a'!D89</f>
        <v>0.67772103745970969</v>
      </c>
      <c r="D91" s="326">
        <f>100*'3.4.a'!E89</f>
        <v>0.67246707035958042</v>
      </c>
      <c r="E91" s="326">
        <f>100*'3.4.a'!F89</f>
        <v>0.85269589819996472</v>
      </c>
      <c r="F91" s="326">
        <f>100*'3.4.a'!G89</f>
        <v>0.99642337887035914</v>
      </c>
      <c r="G91" s="326">
        <f>100*'3.4.a'!H89</f>
        <v>0.57348012211808064</v>
      </c>
      <c r="H91" s="326">
        <f>100*'3.4.a'!I89</f>
        <v>0.47745436337084296</v>
      </c>
      <c r="I91" s="326">
        <f>100*'3.4.a'!J89</f>
        <v>0.46317438461651839</v>
      </c>
      <c r="J91" s="326">
        <f>100*'3.4.a'!K89</f>
        <v>0.50084020000139928</v>
      </c>
      <c r="K91" s="326">
        <f>100*'3.4.a'!L89</f>
        <v>0.34400879220438768</v>
      </c>
      <c r="L91" s="326">
        <f>100*'3.4.a'!M89</f>
        <v>0.38519694517473119</v>
      </c>
      <c r="M91" s="326">
        <f>100*'3.4.a'!N89</f>
        <v>0.51999684080160768</v>
      </c>
    </row>
    <row r="92" spans="1:13" x14ac:dyDescent="0.2">
      <c r="A92" s="317" t="s">
        <v>318</v>
      </c>
      <c r="B92" s="326">
        <f>100*'3.4.a'!C90</f>
        <v>1.0282114470802655</v>
      </c>
      <c r="C92" s="326">
        <f>100*'3.4.a'!D90</f>
        <v>0.67616580564562223</v>
      </c>
      <c r="D92" s="326">
        <f>100*'3.4.a'!E90</f>
        <v>0.66902699539509625</v>
      </c>
      <c r="E92" s="326">
        <f>100*'3.4.a'!F90</f>
        <v>0.85010708303481508</v>
      </c>
      <c r="F92" s="326">
        <f>100*'3.4.a'!G90</f>
        <v>0.99248997100080216</v>
      </c>
      <c r="G92" s="326">
        <f>100*'3.4.a'!H90</f>
        <v>0.57259464609600041</v>
      </c>
      <c r="H92" s="326">
        <f>100*'3.4.a'!I90</f>
        <v>0.47654247133967148</v>
      </c>
      <c r="I92" s="326">
        <f>100*'3.4.a'!J90</f>
        <v>0.46193764285255556</v>
      </c>
      <c r="J92" s="326">
        <f>100*'3.4.a'!K90</f>
        <v>0.49893727153551021</v>
      </c>
      <c r="K92" s="326">
        <f>100*'3.4.a'!L90</f>
        <v>0.34362849483816155</v>
      </c>
      <c r="L92" s="326">
        <f>100*'3.4.a'!M90</f>
        <v>0.38277832950279311</v>
      </c>
      <c r="M92" s="326">
        <f>100*'3.4.a'!N90</f>
        <v>0.51683593158080865</v>
      </c>
    </row>
    <row r="93" spans="1:13" x14ac:dyDescent="0.2">
      <c r="A93" s="317" t="s">
        <v>252</v>
      </c>
      <c r="B93" s="326">
        <f>100*'3.4.a'!C91</f>
        <v>2.7390381316963132E-3</v>
      </c>
      <c r="C93" s="326">
        <f>100*'3.4.a'!D91</f>
        <v>1.5551949091738334E-3</v>
      </c>
      <c r="D93" s="326">
        <f>100*'3.4.a'!E91</f>
        <v>3.4400749644842108E-3</v>
      </c>
      <c r="E93" s="326">
        <f>100*'3.4.a'!F91</f>
        <v>2.5859300632697121E-3</v>
      </c>
      <c r="F93" s="326">
        <f>100*'3.4.a'!G91</f>
        <v>3.933407869556994E-3</v>
      </c>
      <c r="G93" s="326">
        <f>100*'3.4.a'!H91</f>
        <v>8.8547602208017054E-4</v>
      </c>
      <c r="H93" s="326">
        <f>100*'3.4.a'!I91</f>
        <v>9.1177908653048616E-4</v>
      </c>
      <c r="I93" s="326">
        <f>100*'3.4.a'!J91</f>
        <v>1.2367417639628055E-3</v>
      </c>
      <c r="J93" s="326">
        <f>100*'3.4.a'!K91</f>
        <v>1.9029284658889651E-3</v>
      </c>
      <c r="K93" s="326">
        <f>100*'3.4.a'!L91</f>
        <v>1.0028333586182192E-3</v>
      </c>
      <c r="L93" s="326">
        <f>100*'3.4.a'!M91</f>
        <v>2.4159272799950185E-3</v>
      </c>
      <c r="M93" s="326">
        <f>100*'3.4.a'!N91</f>
        <v>3.1609092207990864E-3</v>
      </c>
    </row>
    <row r="94" spans="1:13" x14ac:dyDescent="0.2">
      <c r="A94" s="317" t="s">
        <v>253</v>
      </c>
      <c r="B94" s="326">
        <f>100*'3.4.a'!C92</f>
        <v>2.3451772547915549E-7</v>
      </c>
      <c r="C94" s="326">
        <f>100*'3.4.a'!D92</f>
        <v>3.6904913693548685E-8</v>
      </c>
      <c r="D94" s="326">
        <f>100*'3.4.a'!E92</f>
        <v>0</v>
      </c>
      <c r="E94" s="326">
        <f>100*'3.4.a'!F92</f>
        <v>2.8851018799355321E-6</v>
      </c>
      <c r="F94" s="326">
        <f>100*'3.4.a'!G92</f>
        <v>0</v>
      </c>
      <c r="G94" s="326">
        <f>100*'3.4.a'!H92</f>
        <v>0</v>
      </c>
      <c r="H94" s="326">
        <f>100*'3.4.a'!I92</f>
        <v>1.1294464095673413E-7</v>
      </c>
      <c r="I94" s="326">
        <f>100*'3.4.a'!J92</f>
        <v>0</v>
      </c>
      <c r="J94" s="326">
        <f>100*'3.4.a'!K92</f>
        <v>0</v>
      </c>
      <c r="K94" s="326">
        <f>100*'3.4.a'!L92</f>
        <v>0</v>
      </c>
      <c r="L94" s="326">
        <f>100*'3.4.a'!M92</f>
        <v>2.6883919430768721E-6</v>
      </c>
      <c r="M94" s="326">
        <f>100*'3.4.a'!N92</f>
        <v>0</v>
      </c>
    </row>
    <row r="95" spans="1:13" x14ac:dyDescent="0.2">
      <c r="A95" s="317" t="s">
        <v>254</v>
      </c>
      <c r="B95" s="326">
        <f>100*'3.4.a'!C93</f>
        <v>0</v>
      </c>
      <c r="C95" s="326">
        <f>100*'3.4.a'!D93</f>
        <v>0</v>
      </c>
      <c r="D95" s="326">
        <f>100*'3.4.a'!E93</f>
        <v>0</v>
      </c>
      <c r="E95" s="326">
        <f>100*'3.4.a'!F93</f>
        <v>0</v>
      </c>
      <c r="F95" s="326">
        <f>100*'3.4.a'!G93</f>
        <v>0</v>
      </c>
      <c r="G95" s="326">
        <f>100*'3.4.a'!H93</f>
        <v>0</v>
      </c>
      <c r="H95" s="326">
        <f>100*'3.4.a'!I93</f>
        <v>0</v>
      </c>
      <c r="I95" s="326">
        <f>100*'3.4.a'!J93</f>
        <v>0</v>
      </c>
      <c r="J95" s="326">
        <f>100*'3.4.a'!K93</f>
        <v>0</v>
      </c>
      <c r="K95" s="326">
        <f>100*'3.4.a'!L93</f>
        <v>-6.2253599239206882E-4</v>
      </c>
      <c r="L95" s="326">
        <f>100*'3.4.a'!M93</f>
        <v>0</v>
      </c>
      <c r="M95" s="326">
        <f>100*'3.4.a'!N93</f>
        <v>0</v>
      </c>
    </row>
    <row r="96" spans="1:13" x14ac:dyDescent="0.2">
      <c r="A96" t="s">
        <v>564</v>
      </c>
      <c r="B96" s="326">
        <f>100*'3.4.a'!C94</f>
        <v>6.6426912789555717E-2</v>
      </c>
      <c r="C96" s="326">
        <f>100*'3.4.a'!D94</f>
        <v>0.50057052591828299</v>
      </c>
      <c r="D96" s="326">
        <f>100*'3.4.a'!E94</f>
        <v>0.18920911692430947</v>
      </c>
      <c r="E96" s="326">
        <f>100*'3.4.a'!F94</f>
        <v>-7.7432611656996109E-2</v>
      </c>
      <c r="F96" s="326">
        <f>100*'3.4.a'!G94</f>
        <v>-0.41847652003707775</v>
      </c>
      <c r="G96" s="326">
        <f>100*'3.4.a'!H94</f>
        <v>-0.14034051533373765</v>
      </c>
      <c r="H96" s="326">
        <f>100*'3.4.a'!I94</f>
        <v>4.6210560461181771E-2</v>
      </c>
      <c r="I96" s="326">
        <f>100*'3.4.a'!J94</f>
        <v>2.9572510261439276E-2</v>
      </c>
      <c r="J96" s="326">
        <f>100*'3.4.a'!K94</f>
        <v>5.1093647232285058E-2</v>
      </c>
      <c r="K96" s="326">
        <f>100*'3.4.a'!L94</f>
        <v>0.40703196005015757</v>
      </c>
      <c r="L96" s="326">
        <f>100*'3.4.a'!M94</f>
        <v>1.1719519477883626</v>
      </c>
      <c r="M96" s="326">
        <f>100*'3.4.a'!N94</f>
        <v>1.3934395773661117</v>
      </c>
    </row>
    <row r="97" spans="1:13" x14ac:dyDescent="0.2">
      <c r="A97" t="s">
        <v>329</v>
      </c>
      <c r="B97" s="326">
        <f>100*'3.4.a'!C95</f>
        <v>0.5928072688833983</v>
      </c>
      <c r="C97" s="326">
        <f>100*'3.4.a'!D95</f>
        <v>1.0109989934360128</v>
      </c>
      <c r="D97" s="326">
        <f>100*'3.4.a'!E95</f>
        <v>0.67187782533259188</v>
      </c>
      <c r="E97" s="326">
        <f>100*'3.4.a'!F95</f>
        <v>0.41490834548586752</v>
      </c>
      <c r="F97" s="326">
        <f>100*'3.4.a'!G95</f>
        <v>-9.0120621103338586E-2</v>
      </c>
      <c r="G97" s="326">
        <f>100*'3.4.a'!H95</f>
        <v>0.3939957959242042</v>
      </c>
      <c r="H97" s="326">
        <f>100*'3.4.a'!I95</f>
        <v>0.27825884336451012</v>
      </c>
      <c r="I97" s="326">
        <f>100*'3.4.a'!J95</f>
        <v>0.28818896446834424</v>
      </c>
      <c r="J97" s="326">
        <f>100*'3.4.a'!K95</f>
        <v>0.32352978169218194</v>
      </c>
      <c r="K97" s="326">
        <f>100*'3.4.a'!L95</f>
        <v>0.67822100408586561</v>
      </c>
      <c r="L97" s="326">
        <f>100*'3.4.a'!M95</f>
        <v>1.2403581544358953</v>
      </c>
      <c r="M97" s="326">
        <f>100*'3.4.a'!N95</f>
        <v>1.5674182666916048</v>
      </c>
    </row>
    <row r="99" spans="1:13" x14ac:dyDescent="0.2">
      <c r="A99" s="318" t="s">
        <v>227</v>
      </c>
      <c r="B99" s="319"/>
      <c r="C99" s="319"/>
      <c r="D99" s="319"/>
      <c r="E99" s="319"/>
      <c r="F99" s="319"/>
      <c r="G99" s="319"/>
      <c r="H99" s="319"/>
      <c r="I99" s="319"/>
      <c r="J99" s="319"/>
      <c r="K99" s="319"/>
      <c r="L99" s="319"/>
      <c r="M99" s="319"/>
    </row>
    <row r="100" spans="1:13" x14ac:dyDescent="0.2">
      <c r="A100" s="313" t="s">
        <v>909</v>
      </c>
      <c r="B100" s="326">
        <f>100*'3.4.a'!C98</f>
        <v>8.0830663419338666</v>
      </c>
      <c r="C100" s="326">
        <f>100*'3.4.a'!D98</f>
        <v>8.2582469219971788</v>
      </c>
      <c r="D100" s="326">
        <f>100*'3.4.a'!E98</f>
        <v>8.4624510341876658</v>
      </c>
      <c r="E100" s="326">
        <f>100*'3.4.a'!F98</f>
        <v>8.133158971197453</v>
      </c>
      <c r="F100" s="326">
        <f>100*'3.4.a'!G98</f>
        <v>8.3765245098299594</v>
      </c>
      <c r="G100" s="326">
        <f>100*'3.4.a'!H98</f>
        <v>8.5982589751548772</v>
      </c>
      <c r="H100" s="326">
        <f>100*'3.4.a'!I98</f>
        <v>8.8988327279474042</v>
      </c>
      <c r="I100" s="326">
        <f>100*'3.4.a'!J98</f>
        <v>8.7358152738730404</v>
      </c>
      <c r="J100" s="326">
        <f>100*'3.4.a'!K98</f>
        <v>8.9628286729735436</v>
      </c>
      <c r="K100" s="326">
        <f>100*'3.4.a'!L98</f>
        <v>9.3425587958577303</v>
      </c>
      <c r="L100" s="326">
        <f>100*'3.4.a'!M98</f>
        <v>10.061196381631907</v>
      </c>
      <c r="M100" s="326">
        <f>100*'3.4.a'!N98</f>
        <v>9.9240226150119426</v>
      </c>
    </row>
    <row r="101" spans="1:13" x14ac:dyDescent="0.2">
      <c r="A101" s="315" t="s">
        <v>242</v>
      </c>
      <c r="B101" s="326">
        <f>100*'3.4.a'!C99</f>
        <v>1.5493897389479396</v>
      </c>
      <c r="C101" s="326">
        <f>100*'3.4.a'!D99</f>
        <v>1.5977477851370319</v>
      </c>
      <c r="D101" s="326">
        <f>100*'3.4.a'!E99</f>
        <v>1.6415327338352108</v>
      </c>
      <c r="E101" s="326">
        <f>100*'3.4.a'!F99</f>
        <v>1.6462210093593135</v>
      </c>
      <c r="F101" s="326">
        <f>100*'3.4.a'!G99</f>
        <v>1.6907336976929102</v>
      </c>
      <c r="G101" s="326">
        <f>100*'3.4.a'!H99</f>
        <v>1.7528577515675154</v>
      </c>
      <c r="H101" s="326">
        <f>100*'3.4.a'!I99</f>
        <v>1.7216343707399853</v>
      </c>
      <c r="I101" s="326">
        <f>100*'3.4.a'!J99</f>
        <v>1.7602526881249045</v>
      </c>
      <c r="J101" s="326">
        <f>100*'3.4.a'!K99</f>
        <v>1.8590862661888881</v>
      </c>
      <c r="K101" s="326">
        <f>100*'3.4.a'!L99</f>
        <v>1.9586812563544282</v>
      </c>
      <c r="L101" s="326">
        <f>100*'3.4.a'!M99</f>
        <v>1.9608607865428826</v>
      </c>
      <c r="M101" s="326">
        <f>100*'3.4.a'!N99</f>
        <v>2.0546155535060238</v>
      </c>
    </row>
    <row r="102" spans="1:13" x14ac:dyDescent="0.2">
      <c r="A102" s="316" t="s">
        <v>256</v>
      </c>
      <c r="B102" s="326">
        <f>100*'3.4.a'!C100</f>
        <v>0</v>
      </c>
      <c r="C102" s="326">
        <f>100*'3.4.a'!D100</f>
        <v>0</v>
      </c>
      <c r="D102" s="326">
        <f>100*'3.4.a'!E100</f>
        <v>0</v>
      </c>
      <c r="E102" s="326">
        <f>100*'3.4.a'!F100</f>
        <v>0</v>
      </c>
      <c r="F102" s="326">
        <f>100*'3.4.a'!G100</f>
        <v>0</v>
      </c>
      <c r="G102" s="326">
        <f>100*'3.4.a'!H100</f>
        <v>0</v>
      </c>
      <c r="H102" s="326">
        <f>100*'3.4.a'!I100</f>
        <v>0</v>
      </c>
      <c r="I102" s="326">
        <f>100*'3.4.a'!J100</f>
        <v>0</v>
      </c>
      <c r="J102" s="326">
        <f>100*'3.4.a'!K100</f>
        <v>0</v>
      </c>
      <c r="K102" s="326">
        <f>100*'3.4.a'!L100</f>
        <v>0</v>
      </c>
      <c r="L102" s="326">
        <f>100*'3.4.a'!M100</f>
        <v>0</v>
      </c>
      <c r="M102" s="326">
        <f>100*'3.4.a'!N100</f>
        <v>0</v>
      </c>
    </row>
    <row r="103" spans="1:13" x14ac:dyDescent="0.2">
      <c r="A103" s="316" t="s">
        <v>257</v>
      </c>
      <c r="B103" s="326">
        <f>100*'3.4.a'!C101</f>
        <v>0</v>
      </c>
      <c r="C103" s="326">
        <f>100*'3.4.a'!D101</f>
        <v>0</v>
      </c>
      <c r="D103" s="326">
        <f>100*'3.4.a'!E101</f>
        <v>0</v>
      </c>
      <c r="E103" s="326">
        <f>100*'3.4.a'!F101</f>
        <v>0</v>
      </c>
      <c r="F103" s="326">
        <f>100*'3.4.a'!G101</f>
        <v>0</v>
      </c>
      <c r="G103" s="326">
        <f>100*'3.4.a'!H101</f>
        <v>0</v>
      </c>
      <c r="H103" s="326">
        <f>100*'3.4.a'!I101</f>
        <v>0</v>
      </c>
      <c r="I103" s="326">
        <f>100*'3.4.a'!J101</f>
        <v>0</v>
      </c>
      <c r="J103" s="326">
        <f>100*'3.4.a'!K101</f>
        <v>0</v>
      </c>
      <c r="K103" s="326">
        <f>100*'3.4.a'!L101</f>
        <v>0</v>
      </c>
      <c r="L103" s="326">
        <f>100*'3.4.a'!M101</f>
        <v>0</v>
      </c>
      <c r="M103" s="326">
        <f>100*'3.4.a'!N101</f>
        <v>0</v>
      </c>
    </row>
    <row r="104" spans="1:13" x14ac:dyDescent="0.2">
      <c r="A104" s="316" t="s">
        <v>258</v>
      </c>
      <c r="B104" s="326">
        <f>100*'3.4.a'!C102</f>
        <v>0.61810998079846513</v>
      </c>
      <c r="C104" s="326">
        <f>100*'3.4.a'!D102</f>
        <v>0.63605105734071854</v>
      </c>
      <c r="D104" s="326">
        <f>100*'3.4.a'!E102</f>
        <v>0.63911232012188668</v>
      </c>
      <c r="E104" s="326">
        <f>100*'3.4.a'!F102</f>
        <v>0.65768086794945457</v>
      </c>
      <c r="F104" s="326">
        <f>100*'3.4.a'!G102</f>
        <v>0.66498229822439947</v>
      </c>
      <c r="G104" s="326">
        <f>100*'3.4.a'!H102</f>
        <v>0.69656575587357505</v>
      </c>
      <c r="H104" s="326">
        <f>100*'3.4.a'!I102</f>
        <v>0.70254815296054884</v>
      </c>
      <c r="I104" s="326">
        <f>100*'3.4.a'!J102</f>
        <v>0.73896122499045425</v>
      </c>
      <c r="J104" s="326">
        <f>100*'3.4.a'!K102</f>
        <v>0.78333631613187837</v>
      </c>
      <c r="K104" s="326">
        <f>100*'3.4.a'!L102</f>
        <v>0.81177822845227532</v>
      </c>
      <c r="L104" s="326">
        <f>100*'3.4.a'!M102</f>
        <v>0.82496115003837778</v>
      </c>
      <c r="M104" s="326">
        <f>100*'3.4.a'!N102</f>
        <v>0.86428824410189997</v>
      </c>
    </row>
    <row r="105" spans="1:13" x14ac:dyDescent="0.2">
      <c r="A105" s="317" t="s">
        <v>264</v>
      </c>
      <c r="B105" s="326">
        <f>100*'3.4.a'!C103</f>
        <v>0.93127975814947439</v>
      </c>
      <c r="C105" s="326">
        <f>100*'3.4.a'!D103</f>
        <v>0.96169672779631354</v>
      </c>
      <c r="D105" s="326">
        <f>100*'3.4.a'!E103</f>
        <v>1.0024204137133239</v>
      </c>
      <c r="E105" s="326">
        <f>100*'3.4.a'!F103</f>
        <v>0.98854014140985869</v>
      </c>
      <c r="F105" s="326">
        <f>100*'3.4.a'!G103</f>
        <v>1.0257513994685106</v>
      </c>
      <c r="G105" s="326">
        <f>100*'3.4.a'!H103</f>
        <v>1.0562919956939403</v>
      </c>
      <c r="H105" s="326">
        <f>100*'3.4.a'!I103</f>
        <v>1.0190862177794364</v>
      </c>
      <c r="I105" s="326">
        <f>100*'3.4.a'!J103</f>
        <v>1.0212914631344505</v>
      </c>
      <c r="J105" s="326">
        <f>100*'3.4.a'!K103</f>
        <v>1.0757499500570096</v>
      </c>
      <c r="K105" s="326">
        <f>100*'3.4.a'!L103</f>
        <v>1.146903027902153</v>
      </c>
      <c r="L105" s="326">
        <f>100*'3.4.a'!M103</f>
        <v>1.1358996365045049</v>
      </c>
      <c r="M105" s="326">
        <f>100*'3.4.a'!N103</f>
        <v>1.190327309404124</v>
      </c>
    </row>
    <row r="106" spans="1:13" x14ac:dyDescent="0.2">
      <c r="A106" s="316" t="s">
        <v>273</v>
      </c>
      <c r="B106" s="326">
        <f>100*'3.4.a'!C104</f>
        <v>0</v>
      </c>
      <c r="C106" s="326">
        <f>100*'3.4.a'!D104</f>
        <v>0</v>
      </c>
      <c r="D106" s="326">
        <f>100*'3.4.a'!E104</f>
        <v>0</v>
      </c>
      <c r="E106" s="326">
        <f>100*'3.4.a'!F104</f>
        <v>0</v>
      </c>
      <c r="F106" s="326">
        <f>100*'3.4.a'!G104</f>
        <v>0</v>
      </c>
      <c r="G106" s="326">
        <f>100*'3.4.a'!H104</f>
        <v>0</v>
      </c>
      <c r="H106" s="326">
        <f>100*'3.4.a'!I104</f>
        <v>0</v>
      </c>
      <c r="I106" s="326">
        <f>100*'3.4.a'!J104</f>
        <v>0</v>
      </c>
      <c r="J106" s="326">
        <f>100*'3.4.a'!K104</f>
        <v>0</v>
      </c>
      <c r="K106" s="326">
        <f>100*'3.4.a'!L104</f>
        <v>0</v>
      </c>
      <c r="L106" s="326">
        <f>100*'3.4.a'!M104</f>
        <v>0</v>
      </c>
      <c r="M106" s="326">
        <f>100*'3.4.a'!N104</f>
        <v>0</v>
      </c>
    </row>
    <row r="107" spans="1:13" x14ac:dyDescent="0.2">
      <c r="A107" s="316" t="s">
        <v>278</v>
      </c>
      <c r="B107" s="326">
        <f>100*'3.4.a'!C105</f>
        <v>0</v>
      </c>
      <c r="C107" s="326">
        <f>100*'3.4.a'!D105</f>
        <v>0</v>
      </c>
      <c r="D107" s="326">
        <f>100*'3.4.a'!E105</f>
        <v>0</v>
      </c>
      <c r="E107" s="326">
        <f>100*'3.4.a'!F105</f>
        <v>0</v>
      </c>
      <c r="F107" s="326">
        <f>100*'3.4.a'!G105</f>
        <v>0</v>
      </c>
      <c r="G107" s="326">
        <f>100*'3.4.a'!H105</f>
        <v>0</v>
      </c>
      <c r="H107" s="326">
        <f>100*'3.4.a'!I105</f>
        <v>0</v>
      </c>
      <c r="I107" s="326">
        <f>100*'3.4.a'!J105</f>
        <v>0</v>
      </c>
      <c r="J107" s="326">
        <f>100*'3.4.a'!K105</f>
        <v>0</v>
      </c>
      <c r="K107" s="326">
        <f>100*'3.4.a'!L105</f>
        <v>0</v>
      </c>
      <c r="L107" s="326">
        <f>100*'3.4.a'!M105</f>
        <v>0</v>
      </c>
      <c r="M107" s="326">
        <f>100*'3.4.a'!N105</f>
        <v>0</v>
      </c>
    </row>
    <row r="108" spans="1:13" x14ac:dyDescent="0.2">
      <c r="A108" s="315" t="s">
        <v>246</v>
      </c>
      <c r="B108" s="326">
        <f>100*'3.4.a'!C106</f>
        <v>0.31129248114709612</v>
      </c>
      <c r="C108" s="326">
        <f>100*'3.4.a'!D106</f>
        <v>0.35584752501683131</v>
      </c>
      <c r="D108" s="326">
        <f>100*'3.4.a'!E106</f>
        <v>0.3620540792174291</v>
      </c>
      <c r="E108" s="326">
        <f>100*'3.4.a'!F106</f>
        <v>0.38555149135557593</v>
      </c>
      <c r="F108" s="326">
        <f>100*'3.4.a'!G106</f>
        <v>0.396519857769566</v>
      </c>
      <c r="G108" s="326">
        <f>100*'3.4.a'!H106</f>
        <v>0.42737559943236841</v>
      </c>
      <c r="H108" s="326">
        <f>100*'3.4.a'!I106</f>
        <v>0.45769708411489402</v>
      </c>
      <c r="I108" s="326">
        <f>100*'3.4.a'!J106</f>
        <v>0.47089429568559771</v>
      </c>
      <c r="J108" s="326">
        <f>100*'3.4.a'!K106</f>
        <v>0.47703163367515306</v>
      </c>
      <c r="K108" s="326">
        <f>100*'3.4.a'!L106</f>
        <v>0.51377237178932145</v>
      </c>
      <c r="L108" s="326">
        <f>100*'3.4.a'!M106</f>
        <v>0.52673176813881939</v>
      </c>
      <c r="M108" s="326">
        <f>100*'3.4.a'!N106</f>
        <v>0.49148683525184078</v>
      </c>
    </row>
    <row r="109" spans="1:13" x14ac:dyDescent="0.2">
      <c r="A109" s="315" t="s">
        <v>243</v>
      </c>
      <c r="B109" s="326">
        <f>100*'3.4.a'!C107</f>
        <v>5.6494073109654899</v>
      </c>
      <c r="C109" s="326">
        <f>100*'3.4.a'!D107</f>
        <v>5.7156383506933146</v>
      </c>
      <c r="D109" s="326">
        <f>100*'3.4.a'!E107</f>
        <v>5.8742200561725593</v>
      </c>
      <c r="E109" s="326">
        <f>100*'3.4.a'!F107</f>
        <v>5.6073470754053076</v>
      </c>
      <c r="F109" s="326">
        <f>100*'3.4.a'!G107</f>
        <v>5.7140928958915165</v>
      </c>
      <c r="G109" s="326">
        <f>100*'3.4.a'!H107</f>
        <v>5.7330787119429054</v>
      </c>
      <c r="H109" s="326">
        <f>100*'3.4.a'!I107</f>
        <v>6.0121004588687867</v>
      </c>
      <c r="I109" s="326">
        <f>100*'3.4.a'!J107</f>
        <v>5.8537837041169247</v>
      </c>
      <c r="J109" s="326">
        <f>100*'3.4.a'!K107</f>
        <v>6.0220382212752801</v>
      </c>
      <c r="K109" s="326">
        <f>100*'3.4.a'!L107</f>
        <v>6.1071131950337625</v>
      </c>
      <c r="L109" s="326">
        <f>100*'3.4.a'!M107</f>
        <v>6.9694016067338538</v>
      </c>
      <c r="M109" s="326">
        <f>100*'3.4.a'!N107</f>
        <v>6.7050274571093764</v>
      </c>
    </row>
    <row r="110" spans="1:13" x14ac:dyDescent="0.2">
      <c r="A110" s="315" t="s">
        <v>247</v>
      </c>
      <c r="B110" s="326">
        <f>100*'3.4.a'!C108</f>
        <v>0.57297681087334118</v>
      </c>
      <c r="C110" s="326">
        <f>100*'3.4.a'!D108</f>
        <v>0.58901326115000219</v>
      </c>
      <c r="D110" s="326">
        <f>100*'3.4.a'!E108</f>
        <v>0.58464416496246718</v>
      </c>
      <c r="E110" s="326">
        <f>100*'3.4.a'!F108</f>
        <v>0.49403939507725558</v>
      </c>
      <c r="F110" s="326">
        <f>100*'3.4.a'!G108</f>
        <v>0.57517805847596659</v>
      </c>
      <c r="G110" s="326">
        <f>100*'3.4.a'!H108</f>
        <v>0.68494691221208914</v>
      </c>
      <c r="H110" s="326">
        <f>100*'3.4.a'!I108</f>
        <v>0.70740081422373668</v>
      </c>
      <c r="I110" s="326">
        <f>100*'3.4.a'!J108</f>
        <v>0.65088458594561283</v>
      </c>
      <c r="J110" s="326">
        <f>100*'3.4.a'!K108</f>
        <v>0.60467255183422275</v>
      </c>
      <c r="K110" s="326">
        <f>100*'3.4.a'!L108</f>
        <v>0.76299197268021901</v>
      </c>
      <c r="L110" s="326">
        <f>100*'3.4.a'!M108</f>
        <v>0.60420222021635128</v>
      </c>
      <c r="M110" s="326">
        <f>100*'3.4.a'!N108</f>
        <v>0.67289276914470086</v>
      </c>
    </row>
    <row r="111" spans="1:13" x14ac:dyDescent="0.2">
      <c r="A111" s="316" t="s">
        <v>911</v>
      </c>
      <c r="B111" s="326">
        <f>100*'3.4.a'!C109</f>
        <v>0.17061917260252399</v>
      </c>
      <c r="C111" s="326">
        <f>100*'3.4.a'!D109</f>
        <v>0.20809426599414765</v>
      </c>
      <c r="D111" s="326">
        <f>100*'3.4.a'!E109</f>
        <v>0.26366838637855261</v>
      </c>
      <c r="E111" s="326">
        <f>100*'3.4.a'!F109</f>
        <v>0.12435247154757308</v>
      </c>
      <c r="F111" s="326">
        <f>100*'3.4.a'!G109</f>
        <v>0.20183145939411509</v>
      </c>
      <c r="G111" s="326">
        <f>100*'3.4.a'!H109</f>
        <v>0.2318701271444438</v>
      </c>
      <c r="H111" s="326">
        <f>100*'3.4.a'!I109</f>
        <v>0.28110491684164535</v>
      </c>
      <c r="I111" s="326">
        <f>100*'3.4.a'!J109</f>
        <v>0.23135750641676972</v>
      </c>
      <c r="J111" s="326">
        <f>100*'3.4.a'!K109</f>
        <v>0.18482519311561568</v>
      </c>
      <c r="K111" s="326">
        <f>100*'3.4.a'!L109</f>
        <v>0.21933421116041921</v>
      </c>
      <c r="L111" s="326">
        <f>100*'3.4.a'!M109</f>
        <v>0.14333599451843859</v>
      </c>
      <c r="M111" s="326">
        <f>100*'3.4.a'!N109</f>
        <v>0.13874907938945713</v>
      </c>
    </row>
    <row r="112" spans="1:13" x14ac:dyDescent="0.2">
      <c r="A112" s="316" t="s">
        <v>393</v>
      </c>
      <c r="B112" s="326">
        <f>100*'3.4.a'!C110</f>
        <v>0.40235763827081716</v>
      </c>
      <c r="C112" s="326">
        <f>100*'3.4.a'!D110</f>
        <v>0.38091899515585453</v>
      </c>
      <c r="D112" s="326">
        <f>100*'3.4.a'!E110</f>
        <v>0.32097577858391457</v>
      </c>
      <c r="E112" s="326">
        <f>100*'3.4.a'!F110</f>
        <v>0.36968692352968247</v>
      </c>
      <c r="F112" s="326">
        <f>100*'3.4.a'!G110</f>
        <v>0.37334659908185153</v>
      </c>
      <c r="G112" s="326">
        <f>100*'3.4.a'!H110</f>
        <v>0.45307678506764543</v>
      </c>
      <c r="H112" s="326">
        <f>100*'3.4.a'!I110</f>
        <v>0.42629589738209128</v>
      </c>
      <c r="I112" s="326">
        <f>100*'3.4.a'!J110</f>
        <v>0.41952707952884316</v>
      </c>
      <c r="J112" s="326">
        <f>100*'3.4.a'!K110</f>
        <v>0.41984735871860701</v>
      </c>
      <c r="K112" s="326">
        <f>100*'3.4.a'!L110</f>
        <v>0.54365776151979994</v>
      </c>
      <c r="L112" s="326">
        <f>100*'3.4.a'!M110</f>
        <v>0.46086622569791269</v>
      </c>
      <c r="M112" s="326">
        <f>100*'3.4.a'!N110</f>
        <v>0.53414368975524373</v>
      </c>
    </row>
    <row r="113" spans="1:13" x14ac:dyDescent="0.2">
      <c r="A113" s="313" t="s">
        <v>936</v>
      </c>
      <c r="B113" s="326">
        <f>100*'3.4.a'!C111</f>
        <v>7.8768568491510775</v>
      </c>
      <c r="C113" s="326">
        <f>100*'3.4.a'!D111</f>
        <v>7.9283365809064268</v>
      </c>
      <c r="D113" s="326">
        <f>100*'3.4.a'!E111</f>
        <v>8.1957920258571555</v>
      </c>
      <c r="E113" s="326">
        <f>100*'3.4.a'!F111</f>
        <v>7.7463402272678703</v>
      </c>
      <c r="F113" s="326">
        <f>100*'3.4.a'!G111</f>
        <v>8.1474544764604548</v>
      </c>
      <c r="G113" s="326">
        <f>100*'3.4.a'!H111</f>
        <v>8.3564238839527931</v>
      </c>
      <c r="H113" s="326">
        <f>100*'3.4.a'!I111</f>
        <v>8.6904188224069738</v>
      </c>
      <c r="I113" s="326">
        <f>100*'3.4.a'!J111</f>
        <v>8.2059482245583801</v>
      </c>
      <c r="J113" s="326">
        <f>100*'3.4.a'!K111</f>
        <v>8.5114819308812546</v>
      </c>
      <c r="K113" s="326">
        <f>100*'3.4.a'!L111</f>
        <v>8.844483556717142</v>
      </c>
      <c r="L113" s="326">
        <f>100*'3.4.a'!M111</f>
        <v>9.665861283002517</v>
      </c>
      <c r="M113" s="326">
        <f>100*'3.4.a'!N111</f>
        <v>8.661439707535127</v>
      </c>
    </row>
    <row r="114" spans="1:13" x14ac:dyDescent="0.2">
      <c r="A114" s="11" t="s">
        <v>725</v>
      </c>
      <c r="B114" s="326">
        <f>100*'3.4.a'!C112</f>
        <v>6.9966134644324915</v>
      </c>
      <c r="C114" s="326">
        <f>100*'3.4.a'!D112</f>
        <v>7.084498876562038</v>
      </c>
      <c r="D114" s="326">
        <f>100*'3.4.a'!E112</f>
        <v>7.2624975700410506</v>
      </c>
      <c r="E114" s="326">
        <f>100*'3.4.a'!F112</f>
        <v>7.1168281855228459</v>
      </c>
      <c r="F114" s="326">
        <f>100*'3.4.a'!G112</f>
        <v>7.4310881398009236</v>
      </c>
      <c r="G114" s="326">
        <f>100*'3.4.a'!H112</f>
        <v>7.7076220905331061</v>
      </c>
      <c r="H114" s="326">
        <f>100*'3.4.a'!I112</f>
        <v>8.0341028453657142</v>
      </c>
      <c r="I114" s="326">
        <f>100*'3.4.a'!J112</f>
        <v>7.8403644126349397</v>
      </c>
      <c r="J114" s="326">
        <f>100*'3.4.a'!K112</f>
        <v>8.051268224596889</v>
      </c>
      <c r="K114" s="326">
        <f>100*'3.4.a'!L112</f>
        <v>8.301569744253225</v>
      </c>
      <c r="L114" s="326">
        <f>100*'3.4.a'!M112</f>
        <v>8.8688676815245433</v>
      </c>
      <c r="M114" s="326">
        <f>100*'3.4.a'!N112</f>
        <v>8.12690319727934</v>
      </c>
    </row>
    <row r="115" spans="1:13" x14ac:dyDescent="0.2">
      <c r="A115" s="316" t="s">
        <v>244</v>
      </c>
      <c r="B115" s="326">
        <f>100*'3.4.a'!C113</f>
        <v>3.4615743527995617</v>
      </c>
      <c r="C115" s="326">
        <f>100*'3.4.a'!D113</f>
        <v>3.5337623285160151</v>
      </c>
      <c r="D115" s="326">
        <f>100*'3.4.a'!E113</f>
        <v>3.6562361860768817</v>
      </c>
      <c r="E115" s="326">
        <f>100*'3.4.a'!F113</f>
        <v>3.7487108368867075</v>
      </c>
      <c r="F115" s="326">
        <f>100*'3.4.a'!G113</f>
        <v>3.8312877419104949</v>
      </c>
      <c r="G115" s="326">
        <f>100*'3.4.a'!H113</f>
        <v>3.9917903498709579</v>
      </c>
      <c r="H115" s="326">
        <f>100*'3.4.a'!I113</f>
        <v>4.1387685591325347</v>
      </c>
      <c r="I115" s="326">
        <f>100*'3.4.a'!J113</f>
        <v>4.1538107333120342</v>
      </c>
      <c r="J115" s="326">
        <f>100*'3.4.a'!K113</f>
        <v>4.1339052740382085</v>
      </c>
      <c r="K115" s="326">
        <f>100*'3.4.a'!L113</f>
        <v>4.2251978078510639</v>
      </c>
      <c r="L115" s="326">
        <f>100*'3.4.a'!M113</f>
        <v>4.4772222629813871</v>
      </c>
      <c r="M115" s="326">
        <f>100*'3.4.a'!N113</f>
        <v>3.9182022331957294</v>
      </c>
    </row>
    <row r="116" spans="1:13" x14ac:dyDescent="0.2">
      <c r="A116" s="316" t="s">
        <v>245</v>
      </c>
      <c r="B116" s="326">
        <f>100*'3.4.a'!C114</f>
        <v>2.6362747236202817</v>
      </c>
      <c r="C116" s="326">
        <f>100*'3.4.a'!D114</f>
        <v>2.6548676810235943</v>
      </c>
      <c r="D116" s="326">
        <f>100*'3.4.a'!E114</f>
        <v>2.6582366868920153</v>
      </c>
      <c r="E116" s="326">
        <f>100*'3.4.a'!F114</f>
        <v>2.4351545414104612</v>
      </c>
      <c r="F116" s="326">
        <f>100*'3.4.a'!G114</f>
        <v>2.5938753464368718</v>
      </c>
      <c r="G116" s="326">
        <f>100*'3.4.a'!H114</f>
        <v>2.5212394742048545</v>
      </c>
      <c r="H116" s="326">
        <f>100*'3.4.a'!I114</f>
        <v>2.6695104408922936</v>
      </c>
      <c r="I116" s="326">
        <f>100*'3.4.a'!J114</f>
        <v>2.4324947552281815</v>
      </c>
      <c r="J116" s="326">
        <f>100*'3.4.a'!K114</f>
        <v>2.5967267709383632</v>
      </c>
      <c r="K116" s="326">
        <f>100*'3.4.a'!L114</f>
        <v>2.7345105859943613</v>
      </c>
      <c r="L116" s="326">
        <f>100*'3.4.a'!M114</f>
        <v>2.8719328781135074</v>
      </c>
      <c r="M116" s="326">
        <f>100*'3.4.a'!N114</f>
        <v>2.7578080951184916</v>
      </c>
    </row>
    <row r="117" spans="1:13" x14ac:dyDescent="0.2">
      <c r="A117" s="316" t="s">
        <v>911</v>
      </c>
      <c r="B117" s="326">
        <f>100*'3.4.a'!C115</f>
        <v>7.5665374683106829E-2</v>
      </c>
      <c r="C117" s="326">
        <f>100*'3.4.a'!D115</f>
        <v>6.8894905828175285E-2</v>
      </c>
      <c r="D117" s="326">
        <f>100*'3.4.a'!E115</f>
        <v>5.5696427417076234E-2</v>
      </c>
      <c r="E117" s="326">
        <f>100*'3.4.a'!F115</f>
        <v>5.0815448612785113E-2</v>
      </c>
      <c r="F117" s="326">
        <f>100*'3.4.a'!G115</f>
        <v>3.9448983500256406E-2</v>
      </c>
      <c r="G117" s="326">
        <f>100*'3.4.a'!H115</f>
        <v>3.4645485740927323E-2</v>
      </c>
      <c r="H117" s="326">
        <f>100*'3.4.a'!I115</f>
        <v>2.9415870196716574E-2</v>
      </c>
      <c r="I117" s="326">
        <f>100*'3.4.a'!J115</f>
        <v>2.5017838333104593E-2</v>
      </c>
      <c r="J117" s="326">
        <f>100*'3.4.a'!K115</f>
        <v>3.0036855030609461E-2</v>
      </c>
      <c r="K117" s="326">
        <f>100*'3.4.a'!L115</f>
        <v>3.0928095754477709E-2</v>
      </c>
      <c r="L117" s="326">
        <f>100*'3.4.a'!M115</f>
        <v>1.3155549365422202E-2</v>
      </c>
      <c r="M117" s="326">
        <f>100*'3.4.a'!N115</f>
        <v>2.9652554868322956E-2</v>
      </c>
    </row>
    <row r="118" spans="1:13" x14ac:dyDescent="0.2">
      <c r="A118" s="317" t="s">
        <v>248</v>
      </c>
      <c r="B118" s="326">
        <f>100*'3.4.a'!C116</f>
        <v>3.6832718506415725E-3</v>
      </c>
      <c r="C118" s="326">
        <f>100*'3.4.a'!D116</f>
        <v>3.7941535885121537E-3</v>
      </c>
      <c r="D118" s="326">
        <f>100*'3.4.a'!E116</f>
        <v>3.355975984265052E-3</v>
      </c>
      <c r="E118" s="326">
        <f>100*'3.4.a'!F116</f>
        <v>4.5912599844437491E-3</v>
      </c>
      <c r="F118" s="326">
        <f>100*'3.4.a'!G116</f>
        <v>4.6049060433611417E-3</v>
      </c>
      <c r="G118" s="326">
        <f>100*'3.4.a'!H116</f>
        <v>3.8515377404167292E-3</v>
      </c>
      <c r="H118" s="326">
        <f>100*'3.4.a'!I116</f>
        <v>5.5707413494715859E-3</v>
      </c>
      <c r="I118" s="326">
        <f>100*'3.4.a'!J116</f>
        <v>5.0123719474316226E-3</v>
      </c>
      <c r="J118" s="326">
        <f>100*'3.4.a'!K116</f>
        <v>5.148535738929298E-3</v>
      </c>
      <c r="K118" s="326">
        <f>100*'3.4.a'!L116</f>
        <v>5.1894681637123501E-3</v>
      </c>
      <c r="L118" s="326">
        <f>100*'3.4.a'!M116</f>
        <v>1.2418001494720872E-2</v>
      </c>
      <c r="M118" s="326">
        <f>100*'3.4.a'!N116</f>
        <v>1.1913505862671654E-2</v>
      </c>
    </row>
    <row r="119" spans="1:13" x14ac:dyDescent="0.2">
      <c r="A119" s="317" t="s">
        <v>243</v>
      </c>
      <c r="B119" s="326">
        <f>100*'3.4.a'!C117</f>
        <v>5.0460294638909615E-2</v>
      </c>
      <c r="C119" s="326">
        <f>100*'3.4.a'!D117</f>
        <v>3.6518572072287113E-2</v>
      </c>
      <c r="D119" s="326">
        <f>100*'3.4.a'!E117</f>
        <v>3.6128243552614667E-2</v>
      </c>
      <c r="E119" s="326">
        <f>100*'3.4.a'!F117</f>
        <v>5.7001559120733687E-2</v>
      </c>
      <c r="F119" s="326">
        <f>100*'3.4.a'!G117</f>
        <v>5.8361215051946087E-2</v>
      </c>
      <c r="G119" s="326">
        <f>100*'3.4.a'!H117</f>
        <v>7.3813777279127663E-2</v>
      </c>
      <c r="H119" s="326">
        <f>100*'3.4.a'!I117</f>
        <v>8.4025073401564884E-2</v>
      </c>
      <c r="I119" s="326">
        <f>100*'3.4.a'!J117</f>
        <v>7.582092056580482E-2</v>
      </c>
      <c r="J119" s="326">
        <f>100*'3.4.a'!K117</f>
        <v>7.9006142090124104E-2</v>
      </c>
      <c r="K119" s="326">
        <f>100*'3.4.a'!L117</f>
        <v>4.5313965560184952E-2</v>
      </c>
      <c r="L119" s="326">
        <f>100*'3.4.a'!M117</f>
        <v>5.9135723866677106E-2</v>
      </c>
      <c r="M119" s="326">
        <f>100*'3.4.a'!N117</f>
        <v>5.6751215221170812E-2</v>
      </c>
    </row>
    <row r="120" spans="1:13" x14ac:dyDescent="0.2">
      <c r="A120" s="317" t="s">
        <v>578</v>
      </c>
      <c r="B120" s="326">
        <f>100*'3.4.a'!C118</f>
        <v>0.41428006828260244</v>
      </c>
      <c r="C120" s="326">
        <f>100*'3.4.a'!D118</f>
        <v>0.42184404000637826</v>
      </c>
      <c r="D120" s="326">
        <f>100*'3.4.a'!E118</f>
        <v>0.44575504705443808</v>
      </c>
      <c r="E120" s="326">
        <f>100*'3.4.a'!F118</f>
        <v>0.44561185215725096</v>
      </c>
      <c r="F120" s="326">
        <f>100*'3.4.a'!G118</f>
        <v>0.50762694697708133</v>
      </c>
      <c r="G120" s="326">
        <f>100*'3.4.a'!H118</f>
        <v>0.55211827749822229</v>
      </c>
      <c r="H120" s="326">
        <f>100*'3.4.a'!I118</f>
        <v>0.61405750872136777</v>
      </c>
      <c r="I120" s="326">
        <f>100*'3.4.a'!J118</f>
        <v>0.667310187081391</v>
      </c>
      <c r="J120" s="326">
        <f>100*'3.4.a'!K118</f>
        <v>0.70560976472248849</v>
      </c>
      <c r="K120" s="326">
        <f>100*'3.4.a'!L118</f>
        <v>0.75255872671811774</v>
      </c>
      <c r="L120" s="326">
        <f>100*'3.4.a'!M118</f>
        <v>0.81610062122119464</v>
      </c>
      <c r="M120" s="326">
        <f>100*'3.4.a'!N118</f>
        <v>0.71804454357341274</v>
      </c>
    </row>
    <row r="121" spans="1:13" x14ac:dyDescent="0.2">
      <c r="A121" s="317" t="s">
        <v>396</v>
      </c>
      <c r="B121" s="326">
        <f>100*'3.4.a'!C119</f>
        <v>0.35467537855738762</v>
      </c>
      <c r="C121" s="326">
        <f>100*'3.4.a'!D119</f>
        <v>0.36481719552707625</v>
      </c>
      <c r="D121" s="326">
        <f>100*'3.4.a'!E119</f>
        <v>0.40708900306375911</v>
      </c>
      <c r="E121" s="326">
        <f>100*'3.4.a'!F119</f>
        <v>0.37494268735046327</v>
      </c>
      <c r="F121" s="326">
        <f>100*'3.4.a'!G119</f>
        <v>0.39588299988091169</v>
      </c>
      <c r="G121" s="326">
        <f>100*'3.4.a'!H119</f>
        <v>0.53016318819860131</v>
      </c>
      <c r="H121" s="326">
        <f>100*'3.4.a'!I119</f>
        <v>0.49275465167176596</v>
      </c>
      <c r="I121" s="326">
        <f>100*'3.4.a'!J119</f>
        <v>0.48089760616699284</v>
      </c>
      <c r="J121" s="326">
        <f>100*'3.4.a'!K119</f>
        <v>0.50083488203816584</v>
      </c>
      <c r="K121" s="326">
        <f>100*'3.4.a'!L119</f>
        <v>0.50787109421130705</v>
      </c>
      <c r="L121" s="326">
        <f>100*'3.4.a'!M119</f>
        <v>0.61890264448163146</v>
      </c>
      <c r="M121" s="326">
        <f>100*'3.4.a'!N119</f>
        <v>0.63453104943954086</v>
      </c>
    </row>
    <row r="122" spans="1:13" x14ac:dyDescent="0.2">
      <c r="A122" s="11" t="s">
        <v>910</v>
      </c>
      <c r="B122" s="326">
        <f>100*'3.4.a'!C120</f>
        <v>0.88024338471858654</v>
      </c>
      <c r="C122" s="326">
        <f>100*'3.4.a'!D120</f>
        <v>0.84383770434438965</v>
      </c>
      <c r="D122" s="326">
        <f>100*'3.4.a'!E120</f>
        <v>0.93329445581610648</v>
      </c>
      <c r="E122" s="326">
        <f>100*'3.4.a'!F120</f>
        <v>0.62951204174502418</v>
      </c>
      <c r="F122" s="326">
        <f>100*'3.4.a'!G120</f>
        <v>0.71636633665953087</v>
      </c>
      <c r="G122" s="326">
        <f>100*'3.4.a'!H120</f>
        <v>0.6488017934196878</v>
      </c>
      <c r="H122" s="326">
        <f>100*'3.4.a'!I120</f>
        <v>0.65631597704125966</v>
      </c>
      <c r="I122" s="326">
        <f>100*'3.4.a'!J120</f>
        <v>0.36558381192344064</v>
      </c>
      <c r="J122" s="326">
        <f>100*'3.4.a'!K120</f>
        <v>0.46021370628436609</v>
      </c>
      <c r="K122" s="326">
        <f>100*'3.4.a'!L120</f>
        <v>0.54291381246391612</v>
      </c>
      <c r="L122" s="326">
        <f>100*'3.4.a'!M120</f>
        <v>0.79699360147797405</v>
      </c>
      <c r="M122" s="326">
        <f>100*'3.4.a'!N120</f>
        <v>0.53453651025578686</v>
      </c>
    </row>
    <row r="123" spans="1:13" x14ac:dyDescent="0.2">
      <c r="A123" s="317" t="s">
        <v>318</v>
      </c>
      <c r="B123" s="326">
        <f>100*'3.4.a'!C121</f>
        <v>0.87350939609371259</v>
      </c>
      <c r="C123" s="326">
        <f>100*'3.4.a'!D121</f>
        <v>0.8388810320682949</v>
      </c>
      <c r="D123" s="326">
        <f>100*'3.4.a'!E121</f>
        <v>0.92895508869230403</v>
      </c>
      <c r="E123" s="326">
        <f>100*'3.4.a'!F121</f>
        <v>0.62506111656094776</v>
      </c>
      <c r="F123" s="326">
        <f>100*'3.4.a'!G121</f>
        <v>0.71251450213898704</v>
      </c>
      <c r="G123" s="326">
        <f>100*'3.4.a'!H121</f>
        <v>0.64517397150006317</v>
      </c>
      <c r="H123" s="326">
        <f>100*'3.4.a'!I121</f>
        <v>0.65164449296385929</v>
      </c>
      <c r="I123" s="326">
        <f>100*'3.4.a'!J121</f>
        <v>0.36318397292296695</v>
      </c>
      <c r="J123" s="326">
        <f>100*'3.4.a'!K121</f>
        <v>0.45659854688280632</v>
      </c>
      <c r="K123" s="326">
        <f>100*'3.4.a'!L121</f>
        <v>0.53694953491558195</v>
      </c>
      <c r="L123" s="326">
        <f>100*'3.4.a'!M121</f>
        <v>0.78770590948180119</v>
      </c>
      <c r="M123" s="326" t="e">
        <f>100*'3.4.a'!N121</f>
        <v>#VALUE!</v>
      </c>
    </row>
    <row r="124" spans="1:13" x14ac:dyDescent="0.2">
      <c r="A124" s="317" t="s">
        <v>252</v>
      </c>
      <c r="B124" s="326">
        <f>100*'3.4.a'!C122</f>
        <v>6.7339886248738053E-3</v>
      </c>
      <c r="C124" s="326">
        <f>100*'3.4.a'!D122</f>
        <v>4.9566722760947283E-3</v>
      </c>
      <c r="D124" s="326">
        <f>100*'3.4.a'!E122</f>
        <v>4.3393671238026402E-3</v>
      </c>
      <c r="E124" s="326">
        <f>100*'3.4.a'!F122</f>
        <v>4.4509251840763563E-3</v>
      </c>
      <c r="F124" s="326">
        <f>100*'3.4.a'!G122</f>
        <v>3.8518345205437736E-3</v>
      </c>
      <c r="G124" s="326">
        <f>100*'3.4.a'!H122</f>
        <v>3.627821919624563E-3</v>
      </c>
      <c r="H124" s="326">
        <f>100*'3.4.a'!I122</f>
        <v>4.6714840774003206E-3</v>
      </c>
      <c r="I124" s="326">
        <f>100*'3.4.a'!J122</f>
        <v>2.3998390004736215E-3</v>
      </c>
      <c r="J124" s="326">
        <f>100*'3.4.a'!K122</f>
        <v>3.6151594015597353E-3</v>
      </c>
      <c r="K124" s="326">
        <f>100*'3.4.a'!L122</f>
        <v>5.9642775483341685E-3</v>
      </c>
      <c r="L124" s="326">
        <f>100*'3.4.a'!M122</f>
        <v>9.2876919961728064E-3</v>
      </c>
      <c r="M124" s="326" t="e">
        <f>100*'3.4.a'!N122</f>
        <v>#VALUE!</v>
      </c>
    </row>
    <row r="125" spans="1:13" x14ac:dyDescent="0.2">
      <c r="A125" s="317" t="s">
        <v>253</v>
      </c>
      <c r="B125" s="326">
        <f>100*'3.4.a'!C123</f>
        <v>0</v>
      </c>
      <c r="C125" s="326">
        <f>100*'3.4.a'!D123</f>
        <v>0</v>
      </c>
      <c r="D125" s="326">
        <f>100*'3.4.a'!E123</f>
        <v>0</v>
      </c>
      <c r="E125" s="326">
        <f>100*'3.4.a'!F123</f>
        <v>0</v>
      </c>
      <c r="F125" s="326">
        <f>100*'3.4.a'!G123</f>
        <v>0</v>
      </c>
      <c r="G125" s="326">
        <f>100*'3.4.a'!H123</f>
        <v>0</v>
      </c>
      <c r="H125" s="326">
        <f>100*'3.4.a'!I123</f>
        <v>0</v>
      </c>
      <c r="I125" s="326">
        <f>100*'3.4.a'!J123</f>
        <v>0</v>
      </c>
      <c r="J125" s="326">
        <f>100*'3.4.a'!K123</f>
        <v>0</v>
      </c>
      <c r="K125" s="326">
        <f>100*'3.4.a'!L123</f>
        <v>0</v>
      </c>
      <c r="L125" s="326">
        <f>100*'3.4.a'!M123</f>
        <v>0</v>
      </c>
      <c r="M125" s="326" t="e">
        <f>100*'3.4.a'!N123</f>
        <v>#VALUE!</v>
      </c>
    </row>
    <row r="126" spans="1:13" x14ac:dyDescent="0.2">
      <c r="A126" s="317" t="s">
        <v>254</v>
      </c>
      <c r="B126" s="326">
        <f>100*'3.4.a'!C124</f>
        <v>0</v>
      </c>
      <c r="C126" s="326">
        <f>100*'3.4.a'!D124</f>
        <v>0</v>
      </c>
      <c r="D126" s="326">
        <f>100*'3.4.a'!E124</f>
        <v>0</v>
      </c>
      <c r="E126" s="326">
        <f>100*'3.4.a'!F124</f>
        <v>0</v>
      </c>
      <c r="F126" s="326">
        <f>100*'3.4.a'!G124</f>
        <v>0</v>
      </c>
      <c r="G126" s="326">
        <f>100*'3.4.a'!H124</f>
        <v>0</v>
      </c>
      <c r="H126" s="326">
        <f>100*'3.4.a'!I124</f>
        <v>0</v>
      </c>
      <c r="I126" s="326">
        <f>100*'3.4.a'!J124</f>
        <v>0</v>
      </c>
      <c r="J126" s="326">
        <f>100*'3.4.a'!K124</f>
        <v>0</v>
      </c>
      <c r="K126" s="326">
        <f>100*'3.4.a'!L124</f>
        <v>0</v>
      </c>
      <c r="L126" s="326">
        <f>100*'3.4.a'!M124</f>
        <v>0</v>
      </c>
      <c r="M126" s="326" t="e">
        <f>100*'3.4.a'!N124</f>
        <v>#VALUE!</v>
      </c>
    </row>
    <row r="127" spans="1:13" x14ac:dyDescent="0.2">
      <c r="A127" t="s">
        <v>564</v>
      </c>
      <c r="B127" s="326">
        <f>100*'3.4.a'!C125</f>
        <v>0.20620949278278919</v>
      </c>
      <c r="C127" s="326">
        <f>100*'3.4.a'!D125</f>
        <v>0.3299103410907529</v>
      </c>
      <c r="D127" s="326">
        <f>100*'3.4.a'!E125</f>
        <v>0.26665900833050987</v>
      </c>
      <c r="E127" s="326">
        <f>100*'3.4.a'!F125</f>
        <v>0.38681874392958276</v>
      </c>
      <c r="F127" s="326">
        <f>100*'3.4.a'!G125</f>
        <v>0.22907003336950513</v>
      </c>
      <c r="G127" s="326">
        <f>100*'3.4.a'!H125</f>
        <v>0.24183509120208427</v>
      </c>
      <c r="H127" s="326">
        <f>100*'3.4.a'!I125</f>
        <v>0.20841390554042871</v>
      </c>
      <c r="I127" s="326">
        <f>100*'3.4.a'!J125</f>
        <v>0.52986704931465956</v>
      </c>
      <c r="J127" s="326">
        <f>100*'3.4.a'!K125</f>
        <v>0.4513467420922902</v>
      </c>
      <c r="K127" s="326">
        <f>100*'3.4.a'!L125</f>
        <v>0.49807523914058938</v>
      </c>
      <c r="L127" s="326">
        <f>100*'3.4.a'!M125</f>
        <v>0.39533509862938926</v>
      </c>
      <c r="M127" s="326">
        <f>100*'3.4.a'!N125</f>
        <v>1.2625829074768156</v>
      </c>
    </row>
    <row r="128" spans="1:13" x14ac:dyDescent="0.2">
      <c r="A128" t="s">
        <v>329</v>
      </c>
      <c r="B128" s="326">
        <f>100*'3.4.a'!C126</f>
        <v>0.1112556948633715</v>
      </c>
      <c r="C128" s="326">
        <f>100*'3.4.a'!D126</f>
        <v>0.19071098092478089</v>
      </c>
      <c r="D128" s="326">
        <f>100*'3.4.a'!E126</f>
        <v>5.8687049369033108E-2</v>
      </c>
      <c r="E128" s="326">
        <f>100*'3.4.a'!F126</f>
        <v>0.31328172099479529</v>
      </c>
      <c r="F128" s="326">
        <f>100*'3.4.a'!G126</f>
        <v>6.6687557475646531E-2</v>
      </c>
      <c r="G128" s="326">
        <f>100*'3.4.a'!H126</f>
        <v>4.4610449798567806E-2</v>
      </c>
      <c r="H128" s="326">
        <f>100*'3.4.a'!I126</f>
        <v>-4.3275141104499905E-2</v>
      </c>
      <c r="I128" s="326">
        <f>100*'3.4.a'!J126</f>
        <v>0.32352738123099456</v>
      </c>
      <c r="J128" s="326">
        <f>100*'3.4.a'!K126</f>
        <v>0.29655840400728378</v>
      </c>
      <c r="K128" s="326">
        <f>100*'3.4.a'!L126</f>
        <v>0.30966912373464811</v>
      </c>
      <c r="L128" s="326">
        <f>100*'3.4.a'!M126</f>
        <v>0.2651546534763734</v>
      </c>
      <c r="M128" s="326">
        <f>100*'3.4.a'!N126</f>
        <v>1.1534863829556805</v>
      </c>
    </row>
    <row r="130" spans="1:13" x14ac:dyDescent="0.2">
      <c r="A130" s="318" t="s">
        <v>221</v>
      </c>
      <c r="B130" s="319"/>
      <c r="C130" s="319"/>
      <c r="D130" s="319"/>
      <c r="E130" s="319"/>
      <c r="F130" s="319"/>
      <c r="G130" s="319"/>
      <c r="H130" s="319"/>
      <c r="I130" s="319"/>
      <c r="J130" s="319"/>
      <c r="K130" s="319"/>
      <c r="L130" s="319"/>
      <c r="M130" s="319"/>
    </row>
    <row r="131" spans="1:13" x14ac:dyDescent="0.2">
      <c r="A131" s="313" t="s">
        <v>909</v>
      </c>
      <c r="B131" s="326">
        <f>100*'3.4.a'!C129</f>
        <v>36.602015813399987</v>
      </c>
      <c r="C131" s="326">
        <f>100*'3.4.a'!D129</f>
        <v>36.962884288289551</v>
      </c>
      <c r="D131" s="326">
        <f>100*'3.4.a'!E129</f>
        <v>37.433477697899662</v>
      </c>
      <c r="E131" s="326">
        <f>100*'3.4.a'!F129</f>
        <v>37.165335303380679</v>
      </c>
      <c r="F131" s="326">
        <f>100*'3.4.a'!G129</f>
        <v>36.19353954060216</v>
      </c>
      <c r="G131" s="326">
        <f>100*'3.4.a'!H129</f>
        <v>37.481936691737062</v>
      </c>
      <c r="H131" s="326">
        <f>100*'3.4.a'!I129</f>
        <v>38.181498296598164</v>
      </c>
      <c r="I131" s="326">
        <f>100*'3.4.a'!J129</f>
        <v>37.003814261311831</v>
      </c>
      <c r="J131" s="326">
        <f>100*'3.4.a'!K129</f>
        <v>37.650214803774851</v>
      </c>
      <c r="K131" s="326">
        <f>100*'3.4.a'!L129</f>
        <v>39.227729430628926</v>
      </c>
      <c r="L131" s="326">
        <f>100*'3.4.a'!M129</f>
        <v>36.00395262652151</v>
      </c>
      <c r="M131" s="326">
        <f>100*'3.4.a'!N129</f>
        <v>39.439941686308124</v>
      </c>
    </row>
    <row r="132" spans="1:13" x14ac:dyDescent="0.2">
      <c r="A132" s="315" t="s">
        <v>242</v>
      </c>
      <c r="B132" s="326">
        <f>100*'3.4.a'!C130</f>
        <v>23.55767581357253</v>
      </c>
      <c r="C132" s="326">
        <f>100*'3.4.a'!D130</f>
        <v>24.104844176971948</v>
      </c>
      <c r="D132" s="326">
        <f>100*'3.4.a'!E130</f>
        <v>23.646524493263062</v>
      </c>
      <c r="E132" s="326">
        <f>100*'3.4.a'!F130</f>
        <v>23.476863302144075</v>
      </c>
      <c r="F132" s="326">
        <f>100*'3.4.a'!G130</f>
        <v>22.75158759598763</v>
      </c>
      <c r="G132" s="326">
        <f>100*'3.4.a'!H130</f>
        <v>22.993560315538449</v>
      </c>
      <c r="H132" s="326">
        <f>100*'3.4.a'!I130</f>
        <v>23.063607651440751</v>
      </c>
      <c r="I132" s="326">
        <f>100*'3.4.a'!J130</f>
        <v>23.132862673286549</v>
      </c>
      <c r="J132" s="326">
        <f>100*'3.4.a'!K130</f>
        <v>23.673750138435611</v>
      </c>
      <c r="K132" s="326">
        <f>100*'3.4.a'!L130</f>
        <v>23.642065885776262</v>
      </c>
      <c r="L132" s="326">
        <f>100*'3.4.a'!M130</f>
        <v>22.986415629534736</v>
      </c>
      <c r="M132" s="326">
        <f>100*'3.4.a'!N130</f>
        <v>25.363451428559632</v>
      </c>
    </row>
    <row r="133" spans="1:13" x14ac:dyDescent="0.2">
      <c r="A133" s="316" t="s">
        <v>256</v>
      </c>
      <c r="B133" s="326">
        <f>100*'3.4.a'!C131</f>
        <v>6.6519501779015737</v>
      </c>
      <c r="C133" s="326">
        <f>100*'3.4.a'!D131</f>
        <v>7.1748329498847614</v>
      </c>
      <c r="D133" s="326">
        <f>100*'3.4.a'!E131</f>
        <v>6.7487362766046557</v>
      </c>
      <c r="E133" s="326">
        <f>100*'3.4.a'!F131</f>
        <v>6.7664258455319075</v>
      </c>
      <c r="F133" s="326">
        <f>100*'3.4.a'!G131</f>
        <v>6.6128426465677359</v>
      </c>
      <c r="G133" s="326">
        <f>100*'3.4.a'!H131</f>
        <v>6.6900556346325635</v>
      </c>
      <c r="H133" s="326">
        <f>100*'3.4.a'!I131</f>
        <v>7.2287919716507387</v>
      </c>
      <c r="I133" s="326">
        <f>100*'3.4.a'!J131</f>
        <v>6.9650435030638116</v>
      </c>
      <c r="J133" s="326">
        <f>100*'3.4.a'!K131</f>
        <v>7.0064246746650376</v>
      </c>
      <c r="K133" s="326">
        <f>100*'3.4.a'!L131</f>
        <v>7.24817462746707</v>
      </c>
      <c r="L133" s="326">
        <f>100*'3.4.a'!M131</f>
        <v>7.0514607515819465</v>
      </c>
      <c r="M133" s="326">
        <f>100*'3.4.a'!N131</f>
        <v>8.018984904705345</v>
      </c>
    </row>
    <row r="134" spans="1:13" x14ac:dyDescent="0.2">
      <c r="A134" s="316" t="s">
        <v>257</v>
      </c>
      <c r="B134" s="326">
        <f>100*'3.4.a'!C132</f>
        <v>0.32247878705878019</v>
      </c>
      <c r="C134" s="326">
        <f>100*'3.4.a'!D132</f>
        <v>0.33919814411607579</v>
      </c>
      <c r="D134" s="326">
        <f>100*'3.4.a'!E132</f>
        <v>0.34659249156551941</v>
      </c>
      <c r="E134" s="326">
        <f>100*'3.4.a'!F132</f>
        <v>0.35121331617150436</v>
      </c>
      <c r="F134" s="326">
        <f>100*'3.4.a'!G132</f>
        <v>0.35853063995796475</v>
      </c>
      <c r="G134" s="326">
        <f>100*'3.4.a'!H132</f>
        <v>0.36003848141653472</v>
      </c>
      <c r="H134" s="326">
        <f>100*'3.4.a'!I132</f>
        <v>0.35394796967123104</v>
      </c>
      <c r="I134" s="326">
        <f>100*'3.4.a'!J132</f>
        <v>0.34518771337574744</v>
      </c>
      <c r="J134" s="326">
        <f>100*'3.4.a'!K132</f>
        <v>0.34844068541181561</v>
      </c>
      <c r="K134" s="326">
        <f>100*'3.4.a'!L132</f>
        <v>0.3280302528691128</v>
      </c>
      <c r="L134" s="326">
        <f>100*'3.4.a'!M132</f>
        <v>0.31159874979307312</v>
      </c>
      <c r="M134" s="326">
        <f>100*'3.4.a'!N132</f>
        <v>0.30211160213872007</v>
      </c>
    </row>
    <row r="135" spans="1:13" x14ac:dyDescent="0.2">
      <c r="A135" s="316" t="s">
        <v>258</v>
      </c>
      <c r="B135" s="326">
        <f>100*'3.4.a'!C133</f>
        <v>1.2630165348043227</v>
      </c>
      <c r="C135" s="326">
        <f>100*'3.4.a'!D133</f>
        <v>1.2802860408035421</v>
      </c>
      <c r="D135" s="326">
        <f>100*'3.4.a'!E133</f>
        <v>1.3025499874938844</v>
      </c>
      <c r="E135" s="326">
        <f>100*'3.4.a'!F133</f>
        <v>1.3161603779292563</v>
      </c>
      <c r="F135" s="326">
        <f>100*'3.4.a'!G133</f>
        <v>1.3400649772904867</v>
      </c>
      <c r="G135" s="326">
        <f>100*'3.4.a'!H133</f>
        <v>1.4438891445334789</v>
      </c>
      <c r="H135" s="326">
        <f>100*'3.4.a'!I133</f>
        <v>1.4783494115751883</v>
      </c>
      <c r="I135" s="326">
        <f>100*'3.4.a'!J133</f>
        <v>1.4996292984745558</v>
      </c>
      <c r="J135" s="326">
        <f>100*'3.4.a'!K133</f>
        <v>1.543393602878105</v>
      </c>
      <c r="K135" s="326">
        <f>100*'3.4.a'!L133</f>
        <v>1.5727873482896417</v>
      </c>
      <c r="L135" s="326">
        <f>100*'3.4.a'!M133</f>
        <v>1.6300015894393109</v>
      </c>
      <c r="M135" s="326">
        <f>100*'3.4.a'!N133</f>
        <v>1.6527924744358249</v>
      </c>
    </row>
    <row r="136" spans="1:13" x14ac:dyDescent="0.2">
      <c r="A136" s="317" t="s">
        <v>264</v>
      </c>
      <c r="B136" s="326">
        <f>100*'3.4.a'!C134</f>
        <v>14.772926800860745</v>
      </c>
      <c r="C136" s="326">
        <f>100*'3.4.a'!D134</f>
        <v>14.694086414490414</v>
      </c>
      <c r="D136" s="326">
        <f>100*'3.4.a'!E134</f>
        <v>14.612090294838822</v>
      </c>
      <c r="E136" s="326">
        <f>100*'3.4.a'!F134</f>
        <v>14.338632619093804</v>
      </c>
      <c r="F136" s="326">
        <f>100*'3.4.a'!G134</f>
        <v>13.804531513557933</v>
      </c>
      <c r="G136" s="326">
        <f>100*'3.4.a'!H134</f>
        <v>13.857810463348635</v>
      </c>
      <c r="H136" s="326">
        <f>100*'3.4.a'!I134</f>
        <v>13.500892845971643</v>
      </c>
      <c r="I136" s="326">
        <f>100*'3.4.a'!J134</f>
        <v>13.831767444410545</v>
      </c>
      <c r="J136" s="326">
        <f>100*'3.4.a'!K134</f>
        <v>14.19434250116756</v>
      </c>
      <c r="K136" s="326">
        <f>100*'3.4.a'!L134</f>
        <v>13.91204669373945</v>
      </c>
      <c r="L136" s="326">
        <f>100*'3.4.a'!M134</f>
        <v>13.381192384833257</v>
      </c>
      <c r="M136" s="326">
        <f>100*'3.4.a'!N134</f>
        <v>14.674815399534305</v>
      </c>
    </row>
    <row r="137" spans="1:13" x14ac:dyDescent="0.2">
      <c r="A137" s="316" t="s">
        <v>273</v>
      </c>
      <c r="B137" s="326">
        <f>100*'3.4.a'!C135</f>
        <v>0.54255847193366069</v>
      </c>
      <c r="C137" s="326">
        <f>100*'3.4.a'!D135</f>
        <v>0.60901965033536831</v>
      </c>
      <c r="D137" s="326">
        <f>100*'3.4.a'!E135</f>
        <v>0.64653141906865552</v>
      </c>
      <c r="E137" s="326">
        <f>100*'3.4.a'!F135</f>
        <v>0.69356782312220722</v>
      </c>
      <c r="F137" s="326">
        <f>100*'3.4.a'!G135</f>
        <v>0.63632705872707385</v>
      </c>
      <c r="G137" s="326">
        <f>100*'3.4.a'!H135</f>
        <v>0.64994568908585315</v>
      </c>
      <c r="H137" s="326">
        <f>100*'3.4.a'!I135</f>
        <v>0.50161060774169097</v>
      </c>
      <c r="I137" s="326">
        <f>100*'3.4.a'!J135</f>
        <v>0.49123471285156411</v>
      </c>
      <c r="J137" s="326">
        <f>100*'3.4.a'!K135</f>
        <v>0.58114329854139146</v>
      </c>
      <c r="K137" s="326">
        <f>100*'3.4.a'!L135</f>
        <v>0.58102628062934614</v>
      </c>
      <c r="L137" s="326">
        <f>100*'3.4.a'!M135</f>
        <v>0.61226908662685475</v>
      </c>
      <c r="M137" s="326">
        <f>100*'3.4.a'!N135</f>
        <v>0.71474390778006547</v>
      </c>
    </row>
    <row r="138" spans="1:13" x14ac:dyDescent="0.2">
      <c r="A138" s="316" t="s">
        <v>278</v>
      </c>
      <c r="B138" s="326">
        <f>100*'3.4.a'!C136</f>
        <v>4.745041013452151E-3</v>
      </c>
      <c r="C138" s="326">
        <f>100*'3.4.a'!D136</f>
        <v>7.420977341785975E-3</v>
      </c>
      <c r="D138" s="326">
        <f>100*'3.4.a'!E136</f>
        <v>-9.9759763084764346E-3</v>
      </c>
      <c r="E138" s="326">
        <f>100*'3.4.a'!F136</f>
        <v>1.0863320295392449E-2</v>
      </c>
      <c r="F138" s="326">
        <f>100*'3.4.a'!G136</f>
        <v>-7.0924011356382358E-4</v>
      </c>
      <c r="G138" s="326">
        <f>100*'3.4.a'!H136</f>
        <v>-8.1790974786129008E-3</v>
      </c>
      <c r="H138" s="326">
        <f>100*'3.4.a'!I136</f>
        <v>1.484483025931966E-5</v>
      </c>
      <c r="I138" s="326">
        <f>100*'3.4.a'!J136</f>
        <v>1.110321663769682E-9</v>
      </c>
      <c r="J138" s="326">
        <f>100*'3.4.a'!K136</f>
        <v>5.3757717041961323E-6</v>
      </c>
      <c r="K138" s="326">
        <f>100*'3.4.a'!L136</f>
        <v>6.8278164238798837E-7</v>
      </c>
      <c r="L138" s="326">
        <f>100*'3.4.a'!M136</f>
        <v>-1.0693273970337249E-4</v>
      </c>
      <c r="M138" s="326">
        <f>100*'3.4.a'!N136</f>
        <v>3.1399653666286843E-6</v>
      </c>
    </row>
    <row r="139" spans="1:13" x14ac:dyDescent="0.2">
      <c r="A139" s="315" t="s">
        <v>246</v>
      </c>
      <c r="B139" s="326">
        <f>100*'3.4.a'!C137</f>
        <v>9.0429577945584061</v>
      </c>
      <c r="C139" s="326">
        <f>100*'3.4.a'!D137</f>
        <v>9.2717236791375637</v>
      </c>
      <c r="D139" s="326">
        <f>100*'3.4.a'!E137</f>
        <v>9.4434588716357641</v>
      </c>
      <c r="E139" s="326">
        <f>100*'3.4.a'!F137</f>
        <v>9.4163849314754717</v>
      </c>
      <c r="F139" s="326">
        <f>100*'3.4.a'!G137</f>
        <v>9.4763449964230499</v>
      </c>
      <c r="G139" s="326">
        <f>100*'3.4.a'!H137</f>
        <v>9.5713515814036008</v>
      </c>
      <c r="H139" s="326">
        <f>100*'3.4.a'!I137</f>
        <v>9.6356448827829819</v>
      </c>
      <c r="I139" s="326">
        <f>100*'3.4.a'!J137</f>
        <v>9.8993437319236079</v>
      </c>
      <c r="J139" s="326">
        <f>100*'3.4.a'!K137</f>
        <v>9.4359039173690089</v>
      </c>
      <c r="K139" s="326">
        <f>100*'3.4.a'!L137</f>
        <v>9.510379248395969</v>
      </c>
      <c r="L139" s="326">
        <f>100*'3.4.a'!M137</f>
        <v>9.3701690134846611</v>
      </c>
      <c r="M139" s="326">
        <f>100*'3.4.a'!N137</f>
        <v>9.103213823515274</v>
      </c>
    </row>
    <row r="140" spans="1:13" x14ac:dyDescent="0.2">
      <c r="A140" s="315" t="s">
        <v>243</v>
      </c>
      <c r="B140" s="326">
        <f>100*'3.4.a'!C138</f>
        <v>1.8161471591640083E-3</v>
      </c>
      <c r="C140" s="326">
        <f>100*'3.4.a'!D138</f>
        <v>7.4620628729349836E-4</v>
      </c>
      <c r="D140" s="326">
        <f>100*'3.4.a'!E138</f>
        <v>7.8501693313948683E-4</v>
      </c>
      <c r="E140" s="326">
        <f>100*'3.4.a'!F138</f>
        <v>1.4942713672897779E-3</v>
      </c>
      <c r="F140" s="326">
        <f>100*'3.4.a'!G138</f>
        <v>9.4423686712649126E-4</v>
      </c>
      <c r="G140" s="326">
        <f>100*'3.4.a'!H138</f>
        <v>6.7216572369897744E-4</v>
      </c>
      <c r="H140" s="326">
        <f>100*'3.4.a'!I138</f>
        <v>4.1062652520259543E-4</v>
      </c>
      <c r="I140" s="326">
        <f>100*'3.4.a'!J138</f>
        <v>6.3437494098744448E-4</v>
      </c>
      <c r="J140" s="326">
        <f>100*'3.4.a'!K138</f>
        <v>1.2175970670779636E-3</v>
      </c>
      <c r="K140" s="326">
        <f>100*'3.4.a'!L138</f>
        <v>1.4542775436002996E-4</v>
      </c>
      <c r="L140" s="326">
        <f>100*'3.4.a'!M138</f>
        <v>2.384254334475294E-3</v>
      </c>
      <c r="M140" s="326">
        <f>100*'3.4.a'!N138</f>
        <v>9.6065122029142023E-5</v>
      </c>
    </row>
    <row r="141" spans="1:13" x14ac:dyDescent="0.2">
      <c r="A141" s="315" t="s">
        <v>247</v>
      </c>
      <c r="B141" s="326">
        <f>100*'3.4.a'!C139</f>
        <v>3.9995660581098811</v>
      </c>
      <c r="C141" s="326">
        <f>100*'3.4.a'!D139</f>
        <v>3.5855702258927473</v>
      </c>
      <c r="D141" s="326">
        <f>100*'3.4.a'!E139</f>
        <v>4.3427093160676877</v>
      </c>
      <c r="E141" s="326">
        <f>100*'3.4.a'!F139</f>
        <v>4.2705927983938397</v>
      </c>
      <c r="F141" s="326">
        <f>100*'3.4.a'!G139</f>
        <v>3.9646627113243507</v>
      </c>
      <c r="G141" s="326">
        <f>100*'3.4.a'!H139</f>
        <v>4.9163526290713131</v>
      </c>
      <c r="H141" s="326">
        <f>100*'3.4.a'!I139</f>
        <v>5.4818351358492254</v>
      </c>
      <c r="I141" s="326">
        <f>100*'3.4.a'!J139</f>
        <v>3.9709734811606836</v>
      </c>
      <c r="J141" s="326">
        <f>100*'3.4.a'!K139</f>
        <v>4.539343150903143</v>
      </c>
      <c r="K141" s="326">
        <f>100*'3.4.a'!L139</f>
        <v>6.0751388687023375</v>
      </c>
      <c r="L141" s="326">
        <f>100*'3.4.a'!M139</f>
        <v>3.6449837291676341</v>
      </c>
      <c r="M141" s="326">
        <f>100*'3.4.a'!N139</f>
        <v>4.9731803691111907</v>
      </c>
    </row>
    <row r="142" spans="1:13" x14ac:dyDescent="0.2">
      <c r="A142" s="316" t="s">
        <v>911</v>
      </c>
      <c r="B142" s="326">
        <f>100*'3.4.a'!C140</f>
        <v>0.81996584292379593</v>
      </c>
      <c r="C142" s="326">
        <f>100*'3.4.a'!D140</f>
        <v>0.68993956187229188</v>
      </c>
      <c r="D142" s="326">
        <f>100*'3.4.a'!E140</f>
        <v>0.92582822389487474</v>
      </c>
      <c r="E142" s="326">
        <f>100*'3.4.a'!F140</f>
        <v>0.84638802669934809</v>
      </c>
      <c r="F142" s="326">
        <f>100*'3.4.a'!G140</f>
        <v>1.1626073111696074</v>
      </c>
      <c r="G142" s="326">
        <f>100*'3.4.a'!H140</f>
        <v>1.937073043490209</v>
      </c>
      <c r="H142" s="326">
        <f>100*'3.4.a'!I140</f>
        <v>2.397938792330637</v>
      </c>
      <c r="I142" s="326">
        <f>100*'3.4.a'!J140</f>
        <v>1.0103678979007737</v>
      </c>
      <c r="J142" s="326">
        <f>100*'3.4.a'!K140</f>
        <v>1.2819642835202765</v>
      </c>
      <c r="K142" s="326">
        <f>100*'3.4.a'!L140</f>
        <v>1.3972021132459094</v>
      </c>
      <c r="L142" s="326">
        <f>100*'3.4.a'!M140</f>
        <v>0.77961083574829138</v>
      </c>
      <c r="M142" s="326">
        <f>100*'3.4.a'!N140</f>
        <v>0.90865858046449921</v>
      </c>
    </row>
    <row r="143" spans="1:13" x14ac:dyDescent="0.2">
      <c r="A143" s="316" t="s">
        <v>393</v>
      </c>
      <c r="B143" s="326">
        <f>100*'3.4.a'!C141</f>
        <v>3.1796002151860856</v>
      </c>
      <c r="C143" s="326">
        <f>100*'3.4.a'!D141</f>
        <v>2.8956306640204557</v>
      </c>
      <c r="D143" s="326">
        <f>100*'3.4.a'!E141</f>
        <v>3.4168810921728134</v>
      </c>
      <c r="E143" s="326">
        <f>100*'3.4.a'!F141</f>
        <v>3.424204771694491</v>
      </c>
      <c r="F143" s="326">
        <f>100*'3.4.a'!G141</f>
        <v>2.8020554001547437</v>
      </c>
      <c r="G143" s="326">
        <f>100*'3.4.a'!H141</f>
        <v>2.9792795855811041</v>
      </c>
      <c r="H143" s="326">
        <f>100*'3.4.a'!I141</f>
        <v>3.083896343518588</v>
      </c>
      <c r="I143" s="326">
        <f>100*'3.4.a'!J141</f>
        <v>2.9606055832599103</v>
      </c>
      <c r="J143" s="326">
        <f>100*'3.4.a'!K141</f>
        <v>3.2573788673828665</v>
      </c>
      <c r="K143" s="326">
        <f>100*'3.4.a'!L141</f>
        <v>4.6779367554564271</v>
      </c>
      <c r="L143" s="326">
        <f>100*'3.4.a'!M141</f>
        <v>2.8653728934193436</v>
      </c>
      <c r="M143" s="326">
        <f>100*'3.4.a'!N141</f>
        <v>4.064521788646692</v>
      </c>
    </row>
    <row r="144" spans="1:13" x14ac:dyDescent="0.2">
      <c r="A144" s="313" t="s">
        <v>936</v>
      </c>
      <c r="B144" s="326">
        <f>100*'3.4.a'!C142</f>
        <v>35.68372232698956</v>
      </c>
      <c r="C144" s="326">
        <f>100*'3.4.a'!D142</f>
        <v>35.585547375216393</v>
      </c>
      <c r="D144" s="326">
        <f>100*'3.4.a'!E142</f>
        <v>35.510025039343979</v>
      </c>
      <c r="E144" s="326">
        <f>100*'3.4.a'!F142</f>
        <v>36.394319577979218</v>
      </c>
      <c r="F144" s="326">
        <f>100*'3.4.a'!G142</f>
        <v>38.110047024261014</v>
      </c>
      <c r="G144" s="326">
        <f>100*'3.4.a'!H142</f>
        <v>42.527504594909175</v>
      </c>
      <c r="H144" s="326">
        <f>100*'3.4.a'!I142</f>
        <v>41.061684707319124</v>
      </c>
      <c r="I144" s="326">
        <f>100*'3.4.a'!J142</f>
        <v>40.854235200880026</v>
      </c>
      <c r="J144" s="326">
        <f>100*'3.4.a'!K142</f>
        <v>40.006608095439034</v>
      </c>
      <c r="K144" s="326">
        <f>100*'3.4.a'!L142</f>
        <v>39.906764287414198</v>
      </c>
      <c r="L144" s="326">
        <f>100*'3.4.a'!M142</f>
        <v>44.262643501321286</v>
      </c>
      <c r="M144" s="326">
        <f>100*'3.4.a'!N142</f>
        <v>37.100764871611737</v>
      </c>
    </row>
    <row r="145" spans="1:13" x14ac:dyDescent="0.2">
      <c r="A145" s="11" t="s">
        <v>725</v>
      </c>
      <c r="B145" s="326">
        <f>100*'3.4.a'!C143</f>
        <v>33.007979356187469</v>
      </c>
      <c r="C145" s="326">
        <f>100*'3.4.a'!D143</f>
        <v>33.518299938374447</v>
      </c>
      <c r="D145" s="326">
        <f>100*'3.4.a'!E143</f>
        <v>33.414858758250631</v>
      </c>
      <c r="E145" s="326">
        <f>100*'3.4.a'!F143</f>
        <v>34.385516209401963</v>
      </c>
      <c r="F145" s="326">
        <f>100*'3.4.a'!G143</f>
        <v>35.837247425351123</v>
      </c>
      <c r="G145" s="326">
        <f>100*'3.4.a'!H143</f>
        <v>40.974351020881954</v>
      </c>
      <c r="H145" s="326">
        <f>100*'3.4.a'!I143</f>
        <v>39.533916743823298</v>
      </c>
      <c r="I145" s="326">
        <f>100*'3.4.a'!J143</f>
        <v>39.783828121641989</v>
      </c>
      <c r="J145" s="326">
        <f>100*'3.4.a'!K143</f>
        <v>38.721831836304958</v>
      </c>
      <c r="K145" s="326">
        <f>100*'3.4.a'!L143</f>
        <v>38.771709245815828</v>
      </c>
      <c r="L145" s="326">
        <f>100*'3.4.a'!M143</f>
        <v>42.853409947757513</v>
      </c>
      <c r="M145" s="326">
        <f>100*'3.4.a'!N143</f>
        <v>35.890332733577964</v>
      </c>
    </row>
    <row r="146" spans="1:13" x14ac:dyDescent="0.2">
      <c r="A146" s="316" t="s">
        <v>244</v>
      </c>
      <c r="B146" s="326">
        <f>100*'3.4.a'!C144</f>
        <v>10.613266657809417</v>
      </c>
      <c r="C146" s="326">
        <f>100*'3.4.a'!D144</f>
        <v>10.532988338112824</v>
      </c>
      <c r="D146" s="326">
        <f>100*'3.4.a'!E144</f>
        <v>10.624291138249802</v>
      </c>
      <c r="E146" s="326">
        <f>100*'3.4.a'!F144</f>
        <v>10.80736456467984</v>
      </c>
      <c r="F146" s="326">
        <f>100*'3.4.a'!G144</f>
        <v>11.0135118069117</v>
      </c>
      <c r="G146" s="326">
        <f>100*'3.4.a'!H144</f>
        <v>11.534925692441</v>
      </c>
      <c r="H146" s="326">
        <f>100*'3.4.a'!I144</f>
        <v>11.646128132855301</v>
      </c>
      <c r="I146" s="326">
        <f>100*'3.4.a'!J144</f>
        <v>11.737830978921684</v>
      </c>
      <c r="J146" s="326">
        <f>100*'3.4.a'!K144</f>
        <v>11.417579940955749</v>
      </c>
      <c r="K146" s="326">
        <f>100*'3.4.a'!L144</f>
        <v>11.585764344268499</v>
      </c>
      <c r="L146" s="326">
        <f>100*'3.4.a'!M144</f>
        <v>11.755623029536997</v>
      </c>
      <c r="M146" s="326">
        <f>100*'3.4.a'!N144</f>
        <v>10.619274353359556</v>
      </c>
    </row>
    <row r="147" spans="1:13" x14ac:dyDescent="0.2">
      <c r="A147" s="316" t="s">
        <v>245</v>
      </c>
      <c r="B147" s="326">
        <f>100*'3.4.a'!C145</f>
        <v>5.3684021829291471</v>
      </c>
      <c r="C147" s="326">
        <f>100*'3.4.a'!D145</f>
        <v>5.265053401964864</v>
      </c>
      <c r="D147" s="326">
        <f>100*'3.4.a'!E145</f>
        <v>5.2960074549286977</v>
      </c>
      <c r="E147" s="326">
        <f>100*'3.4.a'!F145</f>
        <v>5.1341621020038186</v>
      </c>
      <c r="F147" s="326">
        <f>100*'3.4.a'!G145</f>
        <v>5.3053735826988389</v>
      </c>
      <c r="G147" s="326">
        <f>100*'3.4.a'!H145</f>
        <v>5.0235371074318023</v>
      </c>
      <c r="H147" s="326">
        <f>100*'3.4.a'!I145</f>
        <v>5.2908741573033975</v>
      </c>
      <c r="I147" s="326">
        <f>100*'3.4.a'!J145</f>
        <v>4.8610907364925868</v>
      </c>
      <c r="J147" s="326">
        <f>100*'3.4.a'!K145</f>
        <v>5.0584914787792252</v>
      </c>
      <c r="K147" s="326">
        <f>100*'3.4.a'!L145</f>
        <v>5.1372437288153776</v>
      </c>
      <c r="L147" s="326">
        <f>100*'3.4.a'!M145</f>
        <v>5.2476539968626525</v>
      </c>
      <c r="M147" s="326">
        <f>100*'3.4.a'!N145</f>
        <v>5.113358069333187</v>
      </c>
    </row>
    <row r="148" spans="1:13" x14ac:dyDescent="0.2">
      <c r="A148" s="316" t="s">
        <v>911</v>
      </c>
      <c r="B148" s="326">
        <f>100*'3.4.a'!C146</f>
        <v>2.1237446901589947</v>
      </c>
      <c r="C148" s="326">
        <f>100*'3.4.a'!D146</f>
        <v>2.7887772548045144</v>
      </c>
      <c r="D148" s="326">
        <f>100*'3.4.a'!E146</f>
        <v>2.0261587180512115</v>
      </c>
      <c r="E148" s="326">
        <f>100*'3.4.a'!F146</f>
        <v>2.5483352971056314</v>
      </c>
      <c r="F148" s="326">
        <f>100*'3.4.a'!G146</f>
        <v>3.0156176832121409</v>
      </c>
      <c r="G148" s="326">
        <f>100*'3.4.a'!H146</f>
        <v>6.0517953856857947</v>
      </c>
      <c r="H148" s="326">
        <f>100*'3.4.a'!I146</f>
        <v>3.4465038437191593</v>
      </c>
      <c r="I148" s="326">
        <f>100*'3.4.a'!J146</f>
        <v>3.1309572468504263</v>
      </c>
      <c r="J148" s="326">
        <f>100*'3.4.a'!K146</f>
        <v>3.3986095309922115</v>
      </c>
      <c r="K148" s="326">
        <f>100*'3.4.a'!L146</f>
        <v>1.9379874041058893</v>
      </c>
      <c r="L148" s="326">
        <f>100*'3.4.a'!M146</f>
        <v>1.053647352393678</v>
      </c>
      <c r="M148" s="326">
        <f>100*'3.4.a'!N146</f>
        <v>1.3662701433676132</v>
      </c>
    </row>
    <row r="149" spans="1:13" x14ac:dyDescent="0.2">
      <c r="A149" s="317" t="s">
        <v>248</v>
      </c>
      <c r="B149" s="326">
        <f>100*'3.4.a'!C147</f>
        <v>0.12575199081780694</v>
      </c>
      <c r="C149" s="326">
        <f>100*'3.4.a'!D147</f>
        <v>0.18262221412847413</v>
      </c>
      <c r="D149" s="326">
        <f>100*'3.4.a'!E147</f>
        <v>0.20907430157577947</v>
      </c>
      <c r="E149" s="326">
        <f>100*'3.4.a'!F147</f>
        <v>0.31492534765546831</v>
      </c>
      <c r="F149" s="326">
        <f>100*'3.4.a'!G147</f>
        <v>0.33036740276884069</v>
      </c>
      <c r="G149" s="326">
        <f>100*'3.4.a'!H147</f>
        <v>0.94652170249260015</v>
      </c>
      <c r="H149" s="326">
        <f>100*'3.4.a'!I147</f>
        <v>0.47212168964791756</v>
      </c>
      <c r="I149" s="326">
        <f>100*'3.4.a'!J147</f>
        <v>0.36488872753356338</v>
      </c>
      <c r="J149" s="326">
        <f>100*'3.4.a'!K147</f>
        <v>0.36674305683180852</v>
      </c>
      <c r="K149" s="326">
        <f>100*'3.4.a'!L147</f>
        <v>0.24781929071808315</v>
      </c>
      <c r="L149" s="326">
        <f>100*'3.4.a'!M147</f>
        <v>0.17870929865671972</v>
      </c>
      <c r="M149" s="326">
        <f>100*'3.4.a'!N147</f>
        <v>0.16580030361724696</v>
      </c>
    </row>
    <row r="150" spans="1:13" x14ac:dyDescent="0.2">
      <c r="A150" s="317" t="s">
        <v>243</v>
      </c>
      <c r="B150" s="326">
        <f>100*'3.4.a'!C148</f>
        <v>3.1425966795027092E-2</v>
      </c>
      <c r="C150" s="326">
        <f>100*'3.4.a'!D148</f>
        <v>2.5628981736100152E-2</v>
      </c>
      <c r="D150" s="326">
        <f>100*'3.4.a'!E148</f>
        <v>2.7393035629009837E-2</v>
      </c>
      <c r="E150" s="326">
        <f>100*'3.4.a'!F148</f>
        <v>3.5645654882315081E-2</v>
      </c>
      <c r="F150" s="326">
        <f>100*'3.4.a'!G148</f>
        <v>5.3768198794331812E-2</v>
      </c>
      <c r="G150" s="326">
        <f>100*'3.4.a'!H148</f>
        <v>4.5293676068447565E-2</v>
      </c>
      <c r="H150" s="326">
        <f>100*'3.4.a'!I148</f>
        <v>7.3480197239783801E-2</v>
      </c>
      <c r="I150" s="326">
        <f>100*'3.4.a'!J148</f>
        <v>5.4801052747173763E-2</v>
      </c>
      <c r="J150" s="326">
        <f>100*'3.4.a'!K148</f>
        <v>5.2181680875070628E-2</v>
      </c>
      <c r="K150" s="326">
        <f>100*'3.4.a'!L148</f>
        <v>3.3287972045900054E-2</v>
      </c>
      <c r="L150" s="326">
        <f>100*'3.4.a'!M148</f>
        <v>5.3688132947656668E-2</v>
      </c>
      <c r="M150" s="326">
        <f>100*'3.4.a'!N148</f>
        <v>5.9748663520633821E-2</v>
      </c>
    </row>
    <row r="151" spans="1:13" x14ac:dyDescent="0.2">
      <c r="A151" s="317" t="s">
        <v>578</v>
      </c>
      <c r="B151" s="326">
        <f>100*'3.4.a'!C149</f>
        <v>13.620661231881739</v>
      </c>
      <c r="C151" s="326">
        <f>100*'3.4.a'!D149</f>
        <v>13.475861296309416</v>
      </c>
      <c r="D151" s="326">
        <f>100*'3.4.a'!E149</f>
        <v>13.844551484078663</v>
      </c>
      <c r="E151" s="326">
        <f>100*'3.4.a'!F149</f>
        <v>14.121202838447363</v>
      </c>
      <c r="F151" s="326">
        <f>100*'3.4.a'!G149</f>
        <v>14.622978567423001</v>
      </c>
      <c r="G151" s="326">
        <f>100*'3.4.a'!H149</f>
        <v>15.630536786913698</v>
      </c>
      <c r="H151" s="326">
        <f>100*'3.4.a'!I149</f>
        <v>16.975350944615709</v>
      </c>
      <c r="I151" s="326">
        <f>100*'3.4.a'!J149</f>
        <v>18.242655224686473</v>
      </c>
      <c r="J151" s="326">
        <f>100*'3.4.a'!K149</f>
        <v>16.950803448309497</v>
      </c>
      <c r="K151" s="326">
        <f>100*'3.4.a'!L149</f>
        <v>17.889093402609792</v>
      </c>
      <c r="L151" s="326">
        <f>100*'3.4.a'!M149</f>
        <v>22.960153505044826</v>
      </c>
      <c r="M151" s="326">
        <f>100*'3.4.a'!N149</f>
        <v>16.722266722109318</v>
      </c>
    </row>
    <row r="152" spans="1:13" x14ac:dyDescent="0.2">
      <c r="A152" s="317" t="s">
        <v>396</v>
      </c>
      <c r="B152" s="326">
        <f>100*'3.4.a'!C150</f>
        <v>1.1247266357953265</v>
      </c>
      <c r="C152" s="326">
        <f>100*'3.4.a'!D150</f>
        <v>1.247368451318251</v>
      </c>
      <c r="D152" s="326">
        <f>100*'3.4.a'!E150</f>
        <v>1.3873826257374695</v>
      </c>
      <c r="E152" s="326">
        <f>100*'3.4.a'!F150</f>
        <v>1.4238804046275269</v>
      </c>
      <c r="F152" s="326">
        <f>100*'3.4.a'!G150</f>
        <v>1.4956301835422656</v>
      </c>
      <c r="G152" s="326">
        <f>100*'3.4.a'!H150</f>
        <v>1.7417406698486106</v>
      </c>
      <c r="H152" s="326">
        <f>100*'3.4.a'!I150</f>
        <v>1.6294577784420283</v>
      </c>
      <c r="I152" s="326">
        <f>100*'3.4.a'!J150</f>
        <v>1.3916041544100763</v>
      </c>
      <c r="J152" s="326">
        <f>100*'3.4.a'!K150</f>
        <v>1.477422699561397</v>
      </c>
      <c r="K152" s="326">
        <f>100*'3.4.a'!L150</f>
        <v>1.9405131032522844</v>
      </c>
      <c r="L152" s="326">
        <f>100*'3.4.a'!M150</f>
        <v>1.6039346323149672</v>
      </c>
      <c r="M152" s="326">
        <f>100*'3.4.a'!N150</f>
        <v>1.8436144782704043</v>
      </c>
    </row>
    <row r="153" spans="1:13" x14ac:dyDescent="0.2">
      <c r="A153" s="11" t="s">
        <v>910</v>
      </c>
      <c r="B153" s="326">
        <f>100*'3.4.a'!C151</f>
        <v>2.6757429708020957</v>
      </c>
      <c r="C153" s="326">
        <f>100*'3.4.a'!D151</f>
        <v>2.0672474368419413</v>
      </c>
      <c r="D153" s="326">
        <f>100*'3.4.a'!E151</f>
        <v>2.0951662810933467</v>
      </c>
      <c r="E153" s="326">
        <f>100*'3.4.a'!F151</f>
        <v>2.0088033685772486</v>
      </c>
      <c r="F153" s="326">
        <f>100*'3.4.a'!G151</f>
        <v>2.2727995989098897</v>
      </c>
      <c r="G153" s="326">
        <f>100*'3.4.a'!H151</f>
        <v>1.5531535740272211</v>
      </c>
      <c r="H153" s="326">
        <f>100*'3.4.a'!I151</f>
        <v>1.5277679634958363</v>
      </c>
      <c r="I153" s="326">
        <f>100*'3.4.a'!J151</f>
        <v>1.0704070792380289</v>
      </c>
      <c r="J153" s="326">
        <f>100*'3.4.a'!K151</f>
        <v>1.2847762591340732</v>
      </c>
      <c r="K153" s="326">
        <f>100*'3.4.a'!L151</f>
        <v>1.1350550415983702</v>
      </c>
      <c r="L153" s="326">
        <f>100*'3.4.a'!M151</f>
        <v>1.4092335535637872</v>
      </c>
      <c r="M153" s="326">
        <f>100*'3.4.a'!N151</f>
        <v>1.2104321380337839</v>
      </c>
    </row>
    <row r="154" spans="1:13" x14ac:dyDescent="0.2">
      <c r="A154" s="317" t="s">
        <v>318</v>
      </c>
      <c r="B154" s="326">
        <f>100*'3.4.a'!C152</f>
        <v>2.637287956828736</v>
      </c>
      <c r="C154" s="326">
        <f>100*'3.4.a'!D152</f>
        <v>2.1299623342165761</v>
      </c>
      <c r="D154" s="326">
        <f>100*'3.4.a'!E152</f>
        <v>2.1209010577427025</v>
      </c>
      <c r="E154" s="326">
        <f>100*'3.4.a'!F152</f>
        <v>2.0585659688637468</v>
      </c>
      <c r="F154" s="326">
        <f>100*'3.4.a'!G152</f>
        <v>2.3669413086984963</v>
      </c>
      <c r="G154" s="326">
        <f>100*'3.4.a'!H152</f>
        <v>1.6048718623224691</v>
      </c>
      <c r="H154" s="326">
        <f>100*'3.4.a'!I152</f>
        <v>1.5717363248569582</v>
      </c>
      <c r="I154" s="326">
        <f>100*'3.4.a'!J152</f>
        <v>1.1817540313375954</v>
      </c>
      <c r="J154" s="326">
        <f>100*'3.4.a'!K152</f>
        <v>1.3119768367567539</v>
      </c>
      <c r="K154" s="326">
        <f>100*'3.4.a'!L152</f>
        <v>1.2123528841213815</v>
      </c>
      <c r="L154" s="326">
        <f>100*'3.4.a'!M152</f>
        <v>1.4786224089458069</v>
      </c>
      <c r="M154" s="326" t="e">
        <f>100*'3.4.a'!N152</f>
        <v>#VALUE!</v>
      </c>
    </row>
    <row r="155" spans="1:13" x14ac:dyDescent="0.2">
      <c r="A155" s="317" t="s">
        <v>252</v>
      </c>
      <c r="B155" s="326">
        <f>100*'3.4.a'!C153</f>
        <v>5.4686664862882602E-2</v>
      </c>
      <c r="C155" s="326">
        <f>100*'3.4.a'!D153</f>
        <v>8.4721523722792059E-3</v>
      </c>
      <c r="D155" s="326">
        <f>100*'3.4.a'!E153</f>
        <v>4.7616931238719032E-3</v>
      </c>
      <c r="E155" s="326">
        <f>100*'3.4.a'!F153</f>
        <v>7.906986027621252E-3</v>
      </c>
      <c r="F155" s="326">
        <f>100*'3.4.a'!G153</f>
        <v>2.9010607093032253E-2</v>
      </c>
      <c r="G155" s="326">
        <f>100*'3.4.a'!H153</f>
        <v>2.6599017613734441E-2</v>
      </c>
      <c r="H155" s="326">
        <f>100*'3.4.a'!I153</f>
        <v>8.5019240420344932E-3</v>
      </c>
      <c r="I155" s="326">
        <f>100*'3.4.a'!J153</f>
        <v>2.0555403063224439E-2</v>
      </c>
      <c r="J155" s="326">
        <f>100*'3.4.a'!K153</f>
        <v>8.0554010469806384E-3</v>
      </c>
      <c r="K155" s="326">
        <f>100*'3.4.a'!L153</f>
        <v>1.1473686838722984E-2</v>
      </c>
      <c r="L155" s="326">
        <f>100*'3.4.a'!M153</f>
        <v>1.8513005391641107E-2</v>
      </c>
      <c r="M155" s="326" t="e">
        <f>100*'3.4.a'!N153</f>
        <v>#VALUE!</v>
      </c>
    </row>
    <row r="156" spans="1:13" x14ac:dyDescent="0.2">
      <c r="A156" s="317" t="s">
        <v>253</v>
      </c>
      <c r="B156" s="326">
        <f>100*'3.4.a'!C154</f>
        <v>5.1456786510122499E-4</v>
      </c>
      <c r="C156" s="326">
        <f>100*'3.4.a'!D154</f>
        <v>6.2471075479699899E-4</v>
      </c>
      <c r="D156" s="326">
        <f>100*'3.4.a'!E154</f>
        <v>6.6188595706847273E-4</v>
      </c>
      <c r="E156" s="326">
        <f>100*'3.4.a'!F154</f>
        <v>1.2969333775537976E-3</v>
      </c>
      <c r="F156" s="326">
        <f>100*'3.4.a'!G154</f>
        <v>1.4774352949228002E-3</v>
      </c>
      <c r="G156" s="326">
        <f>100*'3.4.a'!H154</f>
        <v>1.0133448344479214E-3</v>
      </c>
      <c r="H156" s="326">
        <f>100*'3.4.a'!I154</f>
        <v>9.152538013643568E-4</v>
      </c>
      <c r="I156" s="326">
        <f>100*'3.4.a'!J154</f>
        <v>7.5873768345476587E-4</v>
      </c>
      <c r="J156" s="326">
        <f>100*'3.4.a'!K154</f>
        <v>7.3937600666519989E-4</v>
      </c>
      <c r="K156" s="326">
        <f>100*'3.4.a'!L154</f>
        <v>6.0352771737299019E-4</v>
      </c>
      <c r="L156" s="326">
        <f>100*'3.4.a'!M154</f>
        <v>3.9362453724515789E-4</v>
      </c>
      <c r="M156" s="326" t="e">
        <f>100*'3.4.a'!N154</f>
        <v>#VALUE!</v>
      </c>
    </row>
    <row r="157" spans="1:13" x14ac:dyDescent="0.2">
      <c r="A157" s="317" t="s">
        <v>254</v>
      </c>
      <c r="B157" s="326">
        <f>100*'3.4.a'!C155</f>
        <v>-1.6746218754624152E-2</v>
      </c>
      <c r="C157" s="326">
        <f>100*'3.4.a'!D155</f>
        <v>-7.181176050171123E-2</v>
      </c>
      <c r="D157" s="326">
        <f>100*'3.4.a'!E155</f>
        <v>-3.115835573029601E-2</v>
      </c>
      <c r="E157" s="326">
        <f>100*'3.4.a'!F155</f>
        <v>-5.8966519691673387E-2</v>
      </c>
      <c r="F157" s="326">
        <f>100*'3.4.a'!G155</f>
        <v>-0.12462975217656211</v>
      </c>
      <c r="G157" s="326">
        <f>100*'3.4.a'!H155</f>
        <v>-7.9330650743430348E-2</v>
      </c>
      <c r="H157" s="326">
        <f>100*'3.4.a'!I155</f>
        <v>-5.3385539204520813E-2</v>
      </c>
      <c r="I157" s="326">
        <f>100*'3.4.a'!J155</f>
        <v>-0.13266109284624569</v>
      </c>
      <c r="J157" s="326">
        <f>100*'3.4.a'!K155</f>
        <v>-3.5995354676326474E-2</v>
      </c>
      <c r="K157" s="326">
        <f>100*'3.4.a'!L155</f>
        <v>-8.9375057079107145E-2</v>
      </c>
      <c r="L157" s="326">
        <f>100*'3.4.a'!M155</f>
        <v>-8.829548531090585E-2</v>
      </c>
      <c r="M157" s="326" t="e">
        <f>100*'3.4.a'!N155</f>
        <v>#VALUE!</v>
      </c>
    </row>
    <row r="158" spans="1:13" x14ac:dyDescent="0.2">
      <c r="A158" t="s">
        <v>564</v>
      </c>
      <c r="B158" s="326">
        <f>100*'3.4.a'!C156</f>
        <v>0.91829348641042918</v>
      </c>
      <c r="C158" s="326">
        <f>100*'3.4.a'!D156</f>
        <v>1.3773369130731608</v>
      </c>
      <c r="D158" s="326">
        <f>100*'3.4.a'!E156</f>
        <v>1.9234526585556799</v>
      </c>
      <c r="E158" s="326">
        <f>100*'3.4.a'!F156</f>
        <v>0.77101572540146335</v>
      </c>
      <c r="F158" s="326">
        <f>100*'3.4.a'!G156</f>
        <v>-1.9165074836588496</v>
      </c>
      <c r="G158" s="326">
        <f>100*'3.4.a'!H156</f>
        <v>-5.0455679031721168</v>
      </c>
      <c r="H158" s="326">
        <f>100*'3.4.a'!I156</f>
        <v>-2.8801864107209583</v>
      </c>
      <c r="I158" s="326">
        <f>100*'3.4.a'!J156</f>
        <v>-3.8504209395681959</v>
      </c>
      <c r="J158" s="326">
        <f>100*'3.4.a'!K156</f>
        <v>-2.356393291664185</v>
      </c>
      <c r="K158" s="326">
        <f>100*'3.4.a'!L156</f>
        <v>-0.67903485678526643</v>
      </c>
      <c r="L158" s="326">
        <f>100*'3.4.a'!M156</f>
        <v>-8.2586908747997825</v>
      </c>
      <c r="M158" s="326">
        <f>100*'3.4.a'!N156</f>
        <v>2.3391768146963869</v>
      </c>
    </row>
    <row r="159" spans="1:13" x14ac:dyDescent="0.2">
      <c r="A159" t="s">
        <v>329</v>
      </c>
      <c r="B159" s="326">
        <f>100*'3.4.a'!C157</f>
        <v>2.2220723336456261</v>
      </c>
      <c r="C159" s="326">
        <f>100*'3.4.a'!D157</f>
        <v>3.476174606005384</v>
      </c>
      <c r="D159" s="326">
        <f>100*'3.4.a'!E157</f>
        <v>3.0237831527120171</v>
      </c>
      <c r="E159" s="326">
        <f>100*'3.4.a'!F157</f>
        <v>2.4729629958077481</v>
      </c>
      <c r="F159" s="326">
        <f>100*'3.4.a'!G157</f>
        <v>-6.3497111616317756E-2</v>
      </c>
      <c r="G159" s="326">
        <f>100*'3.4.a'!H157</f>
        <v>-0.93084556097653048</v>
      </c>
      <c r="H159" s="326">
        <f>100*'3.4.a'!I157</f>
        <v>-1.8316213593324384</v>
      </c>
      <c r="I159" s="326">
        <f>100*'3.4.a'!J157</f>
        <v>-1.729831590618548</v>
      </c>
      <c r="J159" s="326">
        <f>100*'3.4.a'!K157</f>
        <v>-0.23974804419225135</v>
      </c>
      <c r="K159" s="326">
        <f>100*'3.4.a'!L157</f>
        <v>-0.13824956592528428</v>
      </c>
      <c r="L159" s="326">
        <f>100*'3.4.a'!M157</f>
        <v>-7.9846543581543976</v>
      </c>
      <c r="M159" s="326">
        <f>100*'3.4.a'!N157</f>
        <v>2.7967883775994968</v>
      </c>
    </row>
    <row r="161" spans="1:13" x14ac:dyDescent="0.2">
      <c r="A161" s="323" t="s">
        <v>934</v>
      </c>
      <c r="B161" s="323"/>
      <c r="C161" s="323"/>
      <c r="D161" s="323"/>
      <c r="E161" s="323"/>
      <c r="F161" s="323"/>
      <c r="G161" s="323"/>
      <c r="H161" s="323"/>
      <c r="I161" s="323"/>
      <c r="J161" s="323"/>
      <c r="K161" s="323"/>
      <c r="L161" s="323"/>
      <c r="M161" s="323"/>
    </row>
    <row r="163" spans="1:13" x14ac:dyDescent="0.2">
      <c r="A163" s="322" t="s">
        <v>922</v>
      </c>
      <c r="B163" s="325">
        <f>B132+B139</f>
        <v>32.600633608130934</v>
      </c>
      <c r="C163" s="325">
        <f t="shared" ref="C163:M163" si="0">C132+C139</f>
        <v>33.37656785610951</v>
      </c>
      <c r="D163" s="325">
        <f t="shared" si="0"/>
        <v>33.089983364898828</v>
      </c>
      <c r="E163" s="325">
        <f t="shared" si="0"/>
        <v>32.893248233619545</v>
      </c>
      <c r="F163" s="325">
        <f t="shared" si="0"/>
        <v>32.227932592410681</v>
      </c>
      <c r="G163" s="325">
        <f t="shared" si="0"/>
        <v>32.56491189694205</v>
      </c>
      <c r="H163" s="325">
        <f t="shared" si="0"/>
        <v>32.699252534223731</v>
      </c>
      <c r="I163" s="325">
        <f t="shared" si="0"/>
        <v>33.032206405210161</v>
      </c>
      <c r="J163" s="325">
        <f t="shared" si="0"/>
        <v>33.109654055804619</v>
      </c>
      <c r="K163" s="325">
        <f t="shared" si="0"/>
        <v>33.152445134172233</v>
      </c>
      <c r="L163" s="325">
        <f t="shared" si="0"/>
        <v>32.356584643019396</v>
      </c>
      <c r="M163" s="325">
        <f t="shared" si="0"/>
        <v>34.466665252074904</v>
      </c>
    </row>
    <row r="164" spans="1:13" x14ac:dyDescent="0.2">
      <c r="A164" s="11" t="s">
        <v>241</v>
      </c>
      <c r="B164" s="326">
        <f>B8+B15</f>
        <v>20.444532794401731</v>
      </c>
      <c r="C164" s="326">
        <f t="shared" ref="C164:M164" si="1">C8+C15</f>
        <v>21.170756578488525</v>
      </c>
      <c r="D164" s="326">
        <f t="shared" si="1"/>
        <v>20.685399819011014</v>
      </c>
      <c r="E164" s="326">
        <f t="shared" si="1"/>
        <v>20.358437645145234</v>
      </c>
      <c r="F164" s="326">
        <f t="shared" si="1"/>
        <v>19.649826741062778</v>
      </c>
      <c r="G164" s="326">
        <f t="shared" si="1"/>
        <v>19.673436743176481</v>
      </c>
      <c r="H164" s="326">
        <f t="shared" si="1"/>
        <v>19.76325448837202</v>
      </c>
      <c r="I164" s="326">
        <f t="shared" si="1"/>
        <v>19.725018152386099</v>
      </c>
      <c r="J164" s="326">
        <f t="shared" si="1"/>
        <v>19.998107409473739</v>
      </c>
      <c r="K164" s="326">
        <f t="shared" si="1"/>
        <v>19.762169539125068</v>
      </c>
      <c r="L164" s="326">
        <f t="shared" si="1"/>
        <v>18.988374037589633</v>
      </c>
      <c r="M164" s="326">
        <f t="shared" si="1"/>
        <v>20.632237217323322</v>
      </c>
    </row>
    <row r="165" spans="1:13" x14ac:dyDescent="0.2">
      <c r="A165" s="11" t="s">
        <v>916</v>
      </c>
      <c r="B165" s="326">
        <f>B39+B46</f>
        <v>1.6585992963696201</v>
      </c>
      <c r="C165" s="326">
        <f t="shared" ref="C165:M165" si="2">C39+C46</f>
        <v>1.7161255347453663</v>
      </c>
      <c r="D165" s="326">
        <f t="shared" si="2"/>
        <v>1.7915224227168125</v>
      </c>
      <c r="E165" s="326">
        <f t="shared" si="2"/>
        <v>1.8436919254732946</v>
      </c>
      <c r="F165" s="326">
        <f t="shared" si="2"/>
        <v>1.8847281678878509</v>
      </c>
      <c r="G165" s="326">
        <f t="shared" si="2"/>
        <v>2.0340223727093694</v>
      </c>
      <c r="H165" s="326">
        <f t="shared" si="2"/>
        <v>2.0447079974121625</v>
      </c>
      <c r="I165" s="326">
        <f t="shared" si="2"/>
        <v>2.2232218947171525</v>
      </c>
      <c r="J165" s="326">
        <f t="shared" si="2"/>
        <v>1.8340340664187078</v>
      </c>
      <c r="K165" s="326">
        <f t="shared" si="2"/>
        <v>1.8222433057419065</v>
      </c>
      <c r="L165" s="326">
        <f t="shared" si="2"/>
        <v>1.7049530539536382</v>
      </c>
      <c r="M165" s="326">
        <f t="shared" si="2"/>
        <v>1.5810526695475204</v>
      </c>
    </row>
    <row r="166" spans="1:13" x14ac:dyDescent="0.2">
      <c r="A166" s="11" t="s">
        <v>363</v>
      </c>
      <c r="B166" s="326">
        <f>B70+B77</f>
        <v>8.6368192972645499</v>
      </c>
      <c r="C166" s="326">
        <f t="shared" ref="C166:M166" si="3">C70+C77</f>
        <v>8.5360904327217586</v>
      </c>
      <c r="D166" s="326">
        <f t="shared" si="3"/>
        <v>8.6094743101183564</v>
      </c>
      <c r="E166" s="326">
        <f t="shared" si="3"/>
        <v>8.6593461622861287</v>
      </c>
      <c r="F166" s="326">
        <f t="shared" si="3"/>
        <v>8.6061241279975764</v>
      </c>
      <c r="G166" s="326">
        <f t="shared" si="3"/>
        <v>8.6772194300563186</v>
      </c>
      <c r="H166" s="326">
        <f t="shared" si="3"/>
        <v>8.7119585935846704</v>
      </c>
      <c r="I166" s="326">
        <f t="shared" si="3"/>
        <v>8.8528193742964003</v>
      </c>
      <c r="J166" s="326">
        <f t="shared" si="3"/>
        <v>8.9413946800481305</v>
      </c>
      <c r="K166" s="326">
        <f t="shared" si="3"/>
        <v>9.095578661161511</v>
      </c>
      <c r="L166" s="326">
        <f t="shared" si="3"/>
        <v>9.1756649967944259</v>
      </c>
      <c r="M166" s="326">
        <f t="shared" si="3"/>
        <v>9.7072729764461965</v>
      </c>
    </row>
    <row r="167" spans="1:13" x14ac:dyDescent="0.2">
      <c r="A167" s="11" t="s">
        <v>364</v>
      </c>
      <c r="B167" s="326">
        <f>B101+B108</f>
        <v>1.8606822200950357</v>
      </c>
      <c r="C167" s="326">
        <f t="shared" ref="C167:M167" si="4">C101+C108</f>
        <v>1.9535953101538632</v>
      </c>
      <c r="D167" s="326">
        <f t="shared" si="4"/>
        <v>2.0035868130526397</v>
      </c>
      <c r="E167" s="326">
        <f t="shared" si="4"/>
        <v>2.0317725007148892</v>
      </c>
      <c r="F167" s="326">
        <f t="shared" si="4"/>
        <v>2.087253555462476</v>
      </c>
      <c r="G167" s="326">
        <f t="shared" si="4"/>
        <v>2.1802333509998837</v>
      </c>
      <c r="H167" s="326">
        <f t="shared" si="4"/>
        <v>2.1793314548548794</v>
      </c>
      <c r="I167" s="326">
        <f t="shared" si="4"/>
        <v>2.2311469838105022</v>
      </c>
      <c r="J167" s="326">
        <f t="shared" si="4"/>
        <v>2.3361178998640413</v>
      </c>
      <c r="K167" s="326">
        <f t="shared" si="4"/>
        <v>2.4724536281437497</v>
      </c>
      <c r="L167" s="326">
        <f t="shared" si="4"/>
        <v>2.4875925546817022</v>
      </c>
      <c r="M167" s="326">
        <f t="shared" si="4"/>
        <v>2.5461023887578644</v>
      </c>
    </row>
    <row r="168" spans="1:13" x14ac:dyDescent="0.2">
      <c r="A168" s="320" t="s">
        <v>923</v>
      </c>
      <c r="B168" s="327">
        <f>B163-SUM(B164:B167)</f>
        <v>0</v>
      </c>
      <c r="C168" s="327">
        <f t="shared" ref="C168:M168" si="5">C163-SUM(C164:C167)</f>
        <v>0</v>
      </c>
      <c r="D168" s="327">
        <f t="shared" si="5"/>
        <v>0</v>
      </c>
      <c r="E168" s="327">
        <f t="shared" si="5"/>
        <v>0</v>
      </c>
      <c r="F168" s="327">
        <f t="shared" si="5"/>
        <v>0</v>
      </c>
      <c r="G168" s="327">
        <f t="shared" si="5"/>
        <v>0</v>
      </c>
      <c r="H168" s="327">
        <f t="shared" si="5"/>
        <v>0</v>
      </c>
      <c r="I168" s="327">
        <f t="shared" si="5"/>
        <v>0</v>
      </c>
      <c r="J168" s="327">
        <f t="shared" si="5"/>
        <v>0</v>
      </c>
      <c r="K168" s="327">
        <f t="shared" si="5"/>
        <v>0</v>
      </c>
      <c r="L168" s="327">
        <f t="shared" si="5"/>
        <v>0</v>
      </c>
      <c r="M168" s="327">
        <f t="shared" si="5"/>
        <v>0</v>
      </c>
    </row>
    <row r="169" spans="1:13" x14ac:dyDescent="0.2">
      <c r="A169" s="322" t="s">
        <v>906</v>
      </c>
      <c r="B169" s="325">
        <f>B143</f>
        <v>3.1796002151860856</v>
      </c>
      <c r="C169" s="325">
        <f t="shared" ref="C169:M169" si="6">C143</f>
        <v>2.8956306640204557</v>
      </c>
      <c r="D169" s="325">
        <f t="shared" si="6"/>
        <v>3.4168810921728134</v>
      </c>
      <c r="E169" s="325">
        <f t="shared" si="6"/>
        <v>3.424204771694491</v>
      </c>
      <c r="F169" s="325">
        <f t="shared" si="6"/>
        <v>2.8020554001547437</v>
      </c>
      <c r="G169" s="325">
        <f t="shared" si="6"/>
        <v>2.9792795855811041</v>
      </c>
      <c r="H169" s="325">
        <f t="shared" si="6"/>
        <v>3.083896343518588</v>
      </c>
      <c r="I169" s="325">
        <f t="shared" si="6"/>
        <v>2.9606055832599103</v>
      </c>
      <c r="J169" s="325">
        <f t="shared" si="6"/>
        <v>3.2573788673828665</v>
      </c>
      <c r="K169" s="325">
        <f t="shared" si="6"/>
        <v>4.6779367554564271</v>
      </c>
      <c r="L169" s="325">
        <f t="shared" si="6"/>
        <v>2.8653728934193436</v>
      </c>
      <c r="M169" s="325">
        <f t="shared" si="6"/>
        <v>4.064521788646692</v>
      </c>
    </row>
    <row r="170" spans="1:13" x14ac:dyDescent="0.2">
      <c r="A170" s="11" t="s">
        <v>241</v>
      </c>
      <c r="B170" s="326">
        <f>B19</f>
        <v>2.0700966633573068</v>
      </c>
      <c r="C170" s="326">
        <f t="shared" ref="C170:M170" si="7">C19</f>
        <v>1.8293275246799752</v>
      </c>
      <c r="D170" s="326">
        <f t="shared" si="7"/>
        <v>2.4489780522898337</v>
      </c>
      <c r="E170" s="326">
        <f t="shared" si="7"/>
        <v>2.2990771057639341</v>
      </c>
      <c r="F170" s="326">
        <f t="shared" si="7"/>
        <v>1.7559349040601302</v>
      </c>
      <c r="G170" s="326">
        <f t="shared" si="7"/>
        <v>1.5983820145203622</v>
      </c>
      <c r="H170" s="326">
        <f t="shared" si="7"/>
        <v>1.8842866914769816</v>
      </c>
      <c r="I170" s="326">
        <f t="shared" si="7"/>
        <v>1.7410102697594232</v>
      </c>
      <c r="J170" s="326">
        <f t="shared" si="7"/>
        <v>2.1664061981096614</v>
      </c>
      <c r="K170" s="326">
        <f t="shared" si="7"/>
        <v>3.166175354136501</v>
      </c>
      <c r="L170" s="326">
        <f t="shared" si="7"/>
        <v>1.6804819928122969</v>
      </c>
      <c r="M170" s="326">
        <f t="shared" si="7"/>
        <v>2.5177709237413719</v>
      </c>
    </row>
    <row r="171" spans="1:13" x14ac:dyDescent="0.2">
      <c r="A171" s="11" t="s">
        <v>916</v>
      </c>
      <c r="B171" s="326">
        <f>B50</f>
        <v>7.7203245532619924E-8</v>
      </c>
      <c r="C171" s="326">
        <f t="shared" ref="C171:M171" si="8">C50</f>
        <v>1.1424962469142041E-7</v>
      </c>
      <c r="D171" s="326">
        <f t="shared" si="8"/>
        <v>1.516171107412978E-6</v>
      </c>
      <c r="E171" s="326">
        <f t="shared" si="8"/>
        <v>5.6268086717770061E-8</v>
      </c>
      <c r="F171" s="326">
        <f t="shared" si="8"/>
        <v>0</v>
      </c>
      <c r="G171" s="326">
        <f t="shared" si="8"/>
        <v>1.4773373370333825E-3</v>
      </c>
      <c r="H171" s="326">
        <f t="shared" si="8"/>
        <v>2.2911067980493222E-3</v>
      </c>
      <c r="I171" s="326">
        <f t="shared" si="8"/>
        <v>4.0725663235735565E-3</v>
      </c>
      <c r="J171" s="326">
        <f t="shared" si="8"/>
        <v>7.9074650267615954E-4</v>
      </c>
      <c r="K171" s="326">
        <f t="shared" si="8"/>
        <v>0.2242776856980884</v>
      </c>
      <c r="L171" s="326">
        <f t="shared" si="8"/>
        <v>1.0261241373584612E-2</v>
      </c>
      <c r="M171" s="326">
        <f t="shared" si="8"/>
        <v>0</v>
      </c>
    </row>
    <row r="172" spans="1:13" x14ac:dyDescent="0.2">
      <c r="A172" s="11" t="s">
        <v>363</v>
      </c>
      <c r="B172" s="326">
        <f>B81</f>
        <v>0.70714583635471617</v>
      </c>
      <c r="C172" s="326">
        <f t="shared" ref="C172:M172" si="9">C81</f>
        <v>0.68538402993500103</v>
      </c>
      <c r="D172" s="326">
        <f t="shared" si="9"/>
        <v>0.64692574512795809</v>
      </c>
      <c r="E172" s="326">
        <f t="shared" si="9"/>
        <v>0.75544068613278825</v>
      </c>
      <c r="F172" s="326">
        <f t="shared" si="9"/>
        <v>0.67277389701276247</v>
      </c>
      <c r="G172" s="326">
        <f t="shared" si="9"/>
        <v>0.92634344865606277</v>
      </c>
      <c r="H172" s="326">
        <f t="shared" si="9"/>
        <v>0.77102264786146579</v>
      </c>
      <c r="I172" s="326">
        <f t="shared" si="9"/>
        <v>0.79599566764807073</v>
      </c>
      <c r="J172" s="326">
        <f t="shared" si="9"/>
        <v>0.6703345640519216</v>
      </c>
      <c r="K172" s="326">
        <f t="shared" si="9"/>
        <v>0.74382595410203789</v>
      </c>
      <c r="L172" s="326">
        <f t="shared" si="9"/>
        <v>0.71376343353554939</v>
      </c>
      <c r="M172" s="326">
        <f t="shared" si="9"/>
        <v>1.012607175150076</v>
      </c>
    </row>
    <row r="173" spans="1:13" x14ac:dyDescent="0.2">
      <c r="A173" s="11" t="s">
        <v>364</v>
      </c>
      <c r="B173" s="326">
        <f>B112</f>
        <v>0.40235763827081716</v>
      </c>
      <c r="C173" s="326">
        <f t="shared" ref="C173:M173" si="10">C112</f>
        <v>0.38091899515585453</v>
      </c>
      <c r="D173" s="326">
        <f t="shared" si="10"/>
        <v>0.32097577858391457</v>
      </c>
      <c r="E173" s="326">
        <f t="shared" si="10"/>
        <v>0.36968692352968247</v>
      </c>
      <c r="F173" s="326">
        <f t="shared" si="10"/>
        <v>0.37334659908185153</v>
      </c>
      <c r="G173" s="326">
        <f t="shared" si="10"/>
        <v>0.45307678506764543</v>
      </c>
      <c r="H173" s="326">
        <f t="shared" si="10"/>
        <v>0.42629589738209128</v>
      </c>
      <c r="I173" s="326">
        <f t="shared" si="10"/>
        <v>0.41952707952884316</v>
      </c>
      <c r="J173" s="326">
        <f t="shared" si="10"/>
        <v>0.41984735871860701</v>
      </c>
      <c r="K173" s="326">
        <f t="shared" si="10"/>
        <v>0.54365776151979994</v>
      </c>
      <c r="L173" s="326">
        <f t="shared" si="10"/>
        <v>0.46086622569791269</v>
      </c>
      <c r="M173" s="326">
        <f t="shared" si="10"/>
        <v>0.53414368975524373</v>
      </c>
    </row>
    <row r="174" spans="1:13" x14ac:dyDescent="0.2">
      <c r="A174" s="320" t="s">
        <v>923</v>
      </c>
      <c r="B174" s="327">
        <f>B169-SUM(B170:B173)</f>
        <v>0</v>
      </c>
      <c r="C174" s="327">
        <f t="shared" ref="C174:M174" si="11">C169-SUM(C170:C173)</f>
        <v>0</v>
      </c>
      <c r="D174" s="327">
        <f t="shared" si="11"/>
        <v>0</v>
      </c>
      <c r="E174" s="327">
        <f t="shared" si="11"/>
        <v>0</v>
      </c>
      <c r="F174" s="327">
        <f t="shared" si="11"/>
        <v>0</v>
      </c>
      <c r="G174" s="327">
        <f t="shared" si="11"/>
        <v>0</v>
      </c>
      <c r="H174" s="327">
        <f t="shared" si="11"/>
        <v>0</v>
      </c>
      <c r="I174" s="327">
        <f t="shared" si="11"/>
        <v>0</v>
      </c>
      <c r="J174" s="327">
        <f t="shared" si="11"/>
        <v>0</v>
      </c>
      <c r="K174" s="327">
        <f t="shared" si="11"/>
        <v>0</v>
      </c>
      <c r="L174" s="327">
        <f t="shared" si="11"/>
        <v>0</v>
      </c>
      <c r="M174" s="327">
        <f t="shared" si="11"/>
        <v>0</v>
      </c>
    </row>
    <row r="175" spans="1:13" x14ac:dyDescent="0.2">
      <c r="A175" s="322" t="s">
        <v>924</v>
      </c>
      <c r="B175" s="325">
        <f>B140</f>
        <v>1.8161471591640083E-3</v>
      </c>
      <c r="C175" s="325">
        <f t="shared" ref="C175:M175" si="12">C140</f>
        <v>7.4620628729349836E-4</v>
      </c>
      <c r="D175" s="325">
        <f t="shared" si="12"/>
        <v>7.8501693313948683E-4</v>
      </c>
      <c r="E175" s="325">
        <f t="shared" si="12"/>
        <v>1.4942713672897779E-3</v>
      </c>
      <c r="F175" s="325">
        <f t="shared" si="12"/>
        <v>9.4423686712649126E-4</v>
      </c>
      <c r="G175" s="325">
        <f t="shared" si="12"/>
        <v>6.7216572369897744E-4</v>
      </c>
      <c r="H175" s="325">
        <f t="shared" si="12"/>
        <v>4.1062652520259543E-4</v>
      </c>
      <c r="I175" s="325">
        <f t="shared" si="12"/>
        <v>6.3437494098744448E-4</v>
      </c>
      <c r="J175" s="325">
        <f t="shared" si="12"/>
        <v>1.2175970670779636E-3</v>
      </c>
      <c r="K175" s="325">
        <f t="shared" si="12"/>
        <v>1.4542775436002996E-4</v>
      </c>
      <c r="L175" s="325">
        <f t="shared" si="12"/>
        <v>2.384254334475294E-3</v>
      </c>
      <c r="M175" s="325">
        <f t="shared" si="12"/>
        <v>9.6065122029142023E-5</v>
      </c>
    </row>
    <row r="176" spans="1:13" x14ac:dyDescent="0.2">
      <c r="A176" s="11" t="s">
        <v>241</v>
      </c>
      <c r="B176" s="326">
        <f>B16</f>
        <v>7.530931835453121E-3</v>
      </c>
      <c r="C176" s="326">
        <f t="shared" ref="C176:M176" si="13">C16</f>
        <v>1.0820259864198326E-2</v>
      </c>
      <c r="D176" s="326">
        <f t="shared" si="13"/>
        <v>1.343508188487069E-2</v>
      </c>
      <c r="E176" s="326">
        <f t="shared" si="13"/>
        <v>7.8315038210719865E-3</v>
      </c>
      <c r="F176" s="326">
        <f t="shared" si="13"/>
        <v>8.8719580327093848E-3</v>
      </c>
      <c r="G176" s="326">
        <f t="shared" si="13"/>
        <v>9.3171545940507906E-3</v>
      </c>
      <c r="H176" s="326">
        <f t="shared" si="13"/>
        <v>1.0234351807881166E-2</v>
      </c>
      <c r="I176" s="326">
        <f t="shared" si="13"/>
        <v>1.8503165055571535E-2</v>
      </c>
      <c r="J176" s="326">
        <f t="shared" si="13"/>
        <v>1.3085365001646882E-2</v>
      </c>
      <c r="K176" s="326">
        <f t="shared" si="13"/>
        <v>1.4276247625600357E-2</v>
      </c>
      <c r="L176" s="326">
        <f t="shared" si="13"/>
        <v>9.1044802755632162E-3</v>
      </c>
      <c r="M176" s="326">
        <f t="shared" si="13"/>
        <v>7.1067326484620646E-3</v>
      </c>
    </row>
    <row r="177" spans="1:13" x14ac:dyDescent="0.2">
      <c r="A177" s="11" t="s">
        <v>916</v>
      </c>
      <c r="B177" s="326">
        <f>B47</f>
        <v>0</v>
      </c>
      <c r="C177" s="326">
        <f t="shared" ref="C177:M177" si="14">C47</f>
        <v>0</v>
      </c>
      <c r="D177" s="326">
        <f t="shared" si="14"/>
        <v>0</v>
      </c>
      <c r="E177" s="326">
        <f t="shared" si="14"/>
        <v>0</v>
      </c>
      <c r="F177" s="326">
        <f t="shared" si="14"/>
        <v>0</v>
      </c>
      <c r="G177" s="326">
        <f t="shared" si="14"/>
        <v>0</v>
      </c>
      <c r="H177" s="326">
        <f t="shared" si="14"/>
        <v>0</v>
      </c>
      <c r="I177" s="326">
        <f t="shared" si="14"/>
        <v>0</v>
      </c>
      <c r="J177" s="326">
        <f t="shared" si="14"/>
        <v>0</v>
      </c>
      <c r="K177" s="326">
        <f t="shared" si="14"/>
        <v>0</v>
      </c>
      <c r="L177" s="326">
        <f t="shared" si="14"/>
        <v>0</v>
      </c>
      <c r="M177" s="326">
        <f t="shared" si="14"/>
        <v>0</v>
      </c>
    </row>
    <row r="178" spans="1:13" x14ac:dyDescent="0.2">
      <c r="A178" s="11" t="s">
        <v>363</v>
      </c>
      <c r="B178" s="326">
        <f>B78</f>
        <v>2.831703754452783</v>
      </c>
      <c r="C178" s="326">
        <f t="shared" ref="C178:M178" si="15">C78</f>
        <v>2.7774324051301447</v>
      </c>
      <c r="D178" s="326">
        <f t="shared" si="15"/>
        <v>2.7158723663256135</v>
      </c>
      <c r="E178" s="326">
        <f t="shared" si="15"/>
        <v>2.547001649527862</v>
      </c>
      <c r="F178" s="326">
        <f t="shared" si="15"/>
        <v>2.6033167706016429</v>
      </c>
      <c r="G178" s="326">
        <f t="shared" si="15"/>
        <v>2.4706246190813217</v>
      </c>
      <c r="H178" s="326">
        <f t="shared" si="15"/>
        <v>2.6232918675682577</v>
      </c>
      <c r="I178" s="326">
        <f t="shared" si="15"/>
        <v>2.4216669497191825</v>
      </c>
      <c r="J178" s="326">
        <f t="shared" si="15"/>
        <v>2.5528281508938506</v>
      </c>
      <c r="K178" s="326">
        <f t="shared" si="15"/>
        <v>2.5956296549824405</v>
      </c>
      <c r="L178" s="326">
        <f t="shared" si="15"/>
        <v>3.1704099054394788</v>
      </c>
      <c r="M178" s="326">
        <f t="shared" si="15"/>
        <v>2.6119635819191229</v>
      </c>
    </row>
    <row r="179" spans="1:13" x14ac:dyDescent="0.2">
      <c r="A179" s="11" t="s">
        <v>364</v>
      </c>
      <c r="B179" s="326">
        <f>B109</f>
        <v>5.6494073109654899</v>
      </c>
      <c r="C179" s="326">
        <f t="shared" ref="C179:M179" si="16">C109</f>
        <v>5.7156383506933146</v>
      </c>
      <c r="D179" s="326">
        <f t="shared" si="16"/>
        <v>5.8742200561725593</v>
      </c>
      <c r="E179" s="326">
        <f t="shared" si="16"/>
        <v>5.6073470754053076</v>
      </c>
      <c r="F179" s="326">
        <f t="shared" si="16"/>
        <v>5.7140928958915165</v>
      </c>
      <c r="G179" s="326">
        <f t="shared" si="16"/>
        <v>5.7330787119429054</v>
      </c>
      <c r="H179" s="326">
        <f t="shared" si="16"/>
        <v>6.0121004588687867</v>
      </c>
      <c r="I179" s="326">
        <f t="shared" si="16"/>
        <v>5.8537837041169247</v>
      </c>
      <c r="J179" s="326">
        <f t="shared" si="16"/>
        <v>6.0220382212752801</v>
      </c>
      <c r="K179" s="326">
        <f t="shared" si="16"/>
        <v>6.1071131950337625</v>
      </c>
      <c r="L179" s="326">
        <f t="shared" si="16"/>
        <v>6.9694016067338538</v>
      </c>
      <c r="M179" s="326">
        <f t="shared" si="16"/>
        <v>6.7050274571093764</v>
      </c>
    </row>
    <row r="180" spans="1:13" x14ac:dyDescent="0.2">
      <c r="A180" s="320" t="s">
        <v>923</v>
      </c>
      <c r="B180" s="327">
        <f>B175-SUM(B176:B179)</f>
        <v>-8.4868258500945615</v>
      </c>
      <c r="C180" s="327">
        <f t="shared" ref="C180:M180" si="17">C175-SUM(C176:C179)</f>
        <v>-8.5031448094003625</v>
      </c>
      <c r="D180" s="327">
        <f t="shared" si="17"/>
        <v>-8.6027424874499037</v>
      </c>
      <c r="E180" s="327">
        <f t="shared" si="17"/>
        <v>-8.160685957386951</v>
      </c>
      <c r="F180" s="327">
        <f t="shared" si="17"/>
        <v>-8.3253373876587418</v>
      </c>
      <c r="G180" s="327">
        <f t="shared" si="17"/>
        <v>-8.2123483198945788</v>
      </c>
      <c r="H180" s="327">
        <f t="shared" si="17"/>
        <v>-8.6452160517197232</v>
      </c>
      <c r="I180" s="327">
        <f t="shared" si="17"/>
        <v>-8.2933194439506899</v>
      </c>
      <c r="J180" s="327">
        <f t="shared" si="17"/>
        <v>-8.586734140103701</v>
      </c>
      <c r="K180" s="327">
        <f t="shared" si="17"/>
        <v>-8.7168736698874429</v>
      </c>
      <c r="L180" s="327">
        <f t="shared" si="17"/>
        <v>-10.146531738114421</v>
      </c>
      <c r="M180" s="327">
        <f t="shared" si="17"/>
        <v>-9.324001706554931</v>
      </c>
    </row>
    <row r="181" spans="1:13" x14ac:dyDescent="0.2">
      <c r="A181" s="322" t="s">
        <v>925</v>
      </c>
      <c r="B181" s="325">
        <f>B150</f>
        <v>3.1425966795027092E-2</v>
      </c>
      <c r="C181" s="325">
        <f t="shared" ref="C181:M181" si="18">C150</f>
        <v>2.5628981736100152E-2</v>
      </c>
      <c r="D181" s="325">
        <f t="shared" si="18"/>
        <v>2.7393035629009837E-2</v>
      </c>
      <c r="E181" s="325">
        <f t="shared" si="18"/>
        <v>3.5645654882315081E-2</v>
      </c>
      <c r="F181" s="325">
        <f t="shared" si="18"/>
        <v>5.3768198794331812E-2</v>
      </c>
      <c r="G181" s="325">
        <f t="shared" si="18"/>
        <v>4.5293676068447565E-2</v>
      </c>
      <c r="H181" s="325">
        <f t="shared" si="18"/>
        <v>7.3480197239783801E-2</v>
      </c>
      <c r="I181" s="325">
        <f t="shared" si="18"/>
        <v>5.4801052747173763E-2</v>
      </c>
      <c r="J181" s="325">
        <f t="shared" si="18"/>
        <v>5.2181680875070628E-2</v>
      </c>
      <c r="K181" s="325">
        <f t="shared" si="18"/>
        <v>3.3287972045900054E-2</v>
      </c>
      <c r="L181" s="325">
        <f t="shared" si="18"/>
        <v>5.3688132947656668E-2</v>
      </c>
      <c r="M181" s="325">
        <f t="shared" si="18"/>
        <v>5.9748663520633821E-2</v>
      </c>
    </row>
    <row r="182" spans="1:13" x14ac:dyDescent="0.2">
      <c r="A182" s="11" t="s">
        <v>241</v>
      </c>
      <c r="B182" s="326">
        <f>B26</f>
        <v>6.1906277303042279</v>
      </c>
      <c r="C182" s="326">
        <f t="shared" ref="C182:M182" si="19">C26</f>
        <v>6.311508167645961</v>
      </c>
      <c r="D182" s="326">
        <f t="shared" si="19"/>
        <v>6.3759034599324096</v>
      </c>
      <c r="E182" s="326">
        <f t="shared" si="19"/>
        <v>5.9839069890667309</v>
      </c>
      <c r="F182" s="326">
        <f t="shared" si="19"/>
        <v>6.1251552927361859</v>
      </c>
      <c r="G182" s="326">
        <f t="shared" si="19"/>
        <v>6.0242106989916531</v>
      </c>
      <c r="H182" s="326">
        <f t="shared" si="19"/>
        <v>6.4685869924988895</v>
      </c>
      <c r="I182" s="326">
        <f t="shared" si="19"/>
        <v>6.122420964821627</v>
      </c>
      <c r="J182" s="326">
        <f t="shared" si="19"/>
        <v>6.3901128061648178</v>
      </c>
      <c r="K182" s="326">
        <f t="shared" si="19"/>
        <v>6.5195389922147644</v>
      </c>
      <c r="L182" s="326">
        <f t="shared" si="19"/>
        <v>7.8521313225873994</v>
      </c>
      <c r="M182" s="326">
        <f t="shared" si="19"/>
        <v>6.8606241487474158</v>
      </c>
    </row>
    <row r="183" spans="1:13" x14ac:dyDescent="0.2">
      <c r="A183" s="11" t="s">
        <v>916</v>
      </c>
      <c r="B183" s="326">
        <f>B57</f>
        <v>0</v>
      </c>
      <c r="C183" s="326">
        <f t="shared" ref="C183:M183" si="20">C57</f>
        <v>0</v>
      </c>
      <c r="D183" s="326">
        <f t="shared" si="20"/>
        <v>0</v>
      </c>
      <c r="E183" s="326">
        <f t="shared" si="20"/>
        <v>0</v>
      </c>
      <c r="F183" s="326">
        <f t="shared" si="20"/>
        <v>0</v>
      </c>
      <c r="G183" s="326">
        <f t="shared" si="20"/>
        <v>0</v>
      </c>
      <c r="H183" s="326">
        <f t="shared" si="20"/>
        <v>0</v>
      </c>
      <c r="I183" s="326">
        <f t="shared" si="20"/>
        <v>0</v>
      </c>
      <c r="J183" s="326">
        <f t="shared" si="20"/>
        <v>0</v>
      </c>
      <c r="K183" s="326">
        <f t="shared" si="20"/>
        <v>0</v>
      </c>
      <c r="L183" s="326">
        <f t="shared" si="20"/>
        <v>0</v>
      </c>
      <c r="M183" s="326">
        <f t="shared" si="20"/>
        <v>0</v>
      </c>
    </row>
    <row r="184" spans="1:13" x14ac:dyDescent="0.2">
      <c r="A184" s="11" t="s">
        <v>363</v>
      </c>
      <c r="B184" s="326">
        <f>B88</f>
        <v>2.2771637919464514</v>
      </c>
      <c r="C184" s="326">
        <f t="shared" ref="C184:M184" si="21">C88</f>
        <v>2.1807470514182152</v>
      </c>
      <c r="D184" s="326">
        <f t="shared" si="21"/>
        <v>2.2181038195938902</v>
      </c>
      <c r="E184" s="326">
        <f t="shared" si="21"/>
        <v>2.155423064081802</v>
      </c>
      <c r="F184" s="326">
        <f t="shared" si="21"/>
        <v>2.1955890786649412</v>
      </c>
      <c r="G184" s="326">
        <f t="shared" si="21"/>
        <v>2.1596175196922438</v>
      </c>
      <c r="H184" s="326">
        <f t="shared" si="21"/>
        <v>2.1660841830590543</v>
      </c>
      <c r="I184" s="326">
        <f t="shared" si="21"/>
        <v>2.149878611310434</v>
      </c>
      <c r="J184" s="326">
        <f t="shared" si="21"/>
        <v>2.1697968727238286</v>
      </c>
      <c r="K184" s="326">
        <f t="shared" si="21"/>
        <v>2.1853086841583944</v>
      </c>
      <c r="L184" s="326">
        <f t="shared" si="21"/>
        <v>2.2889528246079918</v>
      </c>
      <c r="M184" s="326">
        <f t="shared" si="21"/>
        <v>2.4663750061069791</v>
      </c>
    </row>
    <row r="185" spans="1:13" x14ac:dyDescent="0.2">
      <c r="A185" s="11" t="s">
        <v>364</v>
      </c>
      <c r="B185" s="326">
        <f>B119</f>
        <v>5.0460294638909615E-2</v>
      </c>
      <c r="C185" s="326">
        <f t="shared" ref="C185:M185" si="22">C119</f>
        <v>3.6518572072287113E-2</v>
      </c>
      <c r="D185" s="326">
        <f t="shared" si="22"/>
        <v>3.6128243552614667E-2</v>
      </c>
      <c r="E185" s="326">
        <f t="shared" si="22"/>
        <v>5.7001559120733687E-2</v>
      </c>
      <c r="F185" s="326">
        <f t="shared" si="22"/>
        <v>5.8361215051946087E-2</v>
      </c>
      <c r="G185" s="326">
        <f t="shared" si="22"/>
        <v>7.3813777279127663E-2</v>
      </c>
      <c r="H185" s="326">
        <f t="shared" si="22"/>
        <v>8.4025073401564884E-2</v>
      </c>
      <c r="I185" s="326">
        <f t="shared" si="22"/>
        <v>7.582092056580482E-2</v>
      </c>
      <c r="J185" s="326">
        <f t="shared" si="22"/>
        <v>7.9006142090124104E-2</v>
      </c>
      <c r="K185" s="326">
        <f t="shared" si="22"/>
        <v>4.5313965560184952E-2</v>
      </c>
      <c r="L185" s="326">
        <f t="shared" si="22"/>
        <v>5.9135723866677106E-2</v>
      </c>
      <c r="M185" s="326">
        <f t="shared" si="22"/>
        <v>5.6751215221170812E-2</v>
      </c>
    </row>
    <row r="186" spans="1:13" x14ac:dyDescent="0.2">
      <c r="A186" s="320" t="s">
        <v>923</v>
      </c>
      <c r="B186" s="327">
        <f>B181-SUM(B182:B185)</f>
        <v>-8.4868258500945615</v>
      </c>
      <c r="C186" s="327">
        <f t="shared" ref="C186:M186" si="23">C181-SUM(C182:C185)</f>
        <v>-8.5031448094003643</v>
      </c>
      <c r="D186" s="327">
        <f t="shared" si="23"/>
        <v>-8.6027424874499054</v>
      </c>
      <c r="E186" s="327">
        <f t="shared" si="23"/>
        <v>-8.1606859573869528</v>
      </c>
      <c r="F186" s="327">
        <f t="shared" si="23"/>
        <v>-8.32533738765874</v>
      </c>
      <c r="G186" s="327">
        <f t="shared" si="23"/>
        <v>-8.2123483198945753</v>
      </c>
      <c r="H186" s="327">
        <f t="shared" si="23"/>
        <v>-8.645216051719725</v>
      </c>
      <c r="I186" s="327">
        <f t="shared" si="23"/>
        <v>-8.2933194439506934</v>
      </c>
      <c r="J186" s="327">
        <f t="shared" si="23"/>
        <v>-8.5867341401036992</v>
      </c>
      <c r="K186" s="327">
        <f t="shared" si="23"/>
        <v>-8.7168736698874447</v>
      </c>
      <c r="L186" s="327">
        <f t="shared" si="23"/>
        <v>-10.14653173811441</v>
      </c>
      <c r="M186" s="327">
        <f t="shared" si="23"/>
        <v>-9.3240017065549328</v>
      </c>
    </row>
    <row r="187" spans="1:13" x14ac:dyDescent="0.2">
      <c r="A187" s="322" t="s">
        <v>926</v>
      </c>
      <c r="B187" s="325">
        <f>B175-B181</f>
        <v>-2.9609819635863083E-2</v>
      </c>
      <c r="C187" s="325">
        <f t="shared" ref="C187:M187" si="24">C175-C181</f>
        <v>-2.4882775448806654E-2</v>
      </c>
      <c r="D187" s="325">
        <f t="shared" si="24"/>
        <v>-2.6608018695870352E-2</v>
      </c>
      <c r="E187" s="325">
        <f t="shared" si="24"/>
        <v>-3.4151383515025301E-2</v>
      </c>
      <c r="F187" s="325">
        <f t="shared" si="24"/>
        <v>-5.2823961927205322E-2</v>
      </c>
      <c r="G187" s="325">
        <f t="shared" si="24"/>
        <v>-4.4621510344748587E-2</v>
      </c>
      <c r="H187" s="325">
        <f t="shared" si="24"/>
        <v>-7.30695707145812E-2</v>
      </c>
      <c r="I187" s="325">
        <f t="shared" si="24"/>
        <v>-5.4166677806186316E-2</v>
      </c>
      <c r="J187" s="325">
        <f t="shared" si="24"/>
        <v>-5.0964083807992666E-2</v>
      </c>
      <c r="K187" s="325">
        <f t="shared" si="24"/>
        <v>-3.3142544291540024E-2</v>
      </c>
      <c r="L187" s="325">
        <f t="shared" si="24"/>
        <v>-5.1303878613181371E-2</v>
      </c>
      <c r="M187" s="325">
        <f t="shared" si="24"/>
        <v>-5.9652598398604678E-2</v>
      </c>
    </row>
    <row r="188" spans="1:13" x14ac:dyDescent="0.2">
      <c r="A188" s="11" t="s">
        <v>241</v>
      </c>
      <c r="B188" s="326">
        <f>B176-B182</f>
        <v>-6.1830967984687746</v>
      </c>
      <c r="C188" s="326">
        <f t="shared" ref="C188:M188" si="25">C176-C182</f>
        <v>-6.3006879077817626</v>
      </c>
      <c r="D188" s="326">
        <f t="shared" si="25"/>
        <v>-6.3624683780475388</v>
      </c>
      <c r="E188" s="326">
        <f t="shared" si="25"/>
        <v>-5.9760754852456586</v>
      </c>
      <c r="F188" s="326">
        <f t="shared" si="25"/>
        <v>-6.1162833347034766</v>
      </c>
      <c r="G188" s="326">
        <f t="shared" si="25"/>
        <v>-6.0148935443976024</v>
      </c>
      <c r="H188" s="326">
        <f t="shared" si="25"/>
        <v>-6.4583526406910083</v>
      </c>
      <c r="I188" s="326">
        <f t="shared" si="25"/>
        <v>-6.1039177997660552</v>
      </c>
      <c r="J188" s="326">
        <f t="shared" si="25"/>
        <v>-6.3770274411631709</v>
      </c>
      <c r="K188" s="326">
        <f t="shared" si="25"/>
        <v>-6.5052627445891638</v>
      </c>
      <c r="L188" s="326">
        <f t="shared" si="25"/>
        <v>-7.8430268423118363</v>
      </c>
      <c r="M188" s="326">
        <f t="shared" si="25"/>
        <v>-6.8535174160989536</v>
      </c>
    </row>
    <row r="189" spans="1:13" x14ac:dyDescent="0.2">
      <c r="A189" s="11" t="s">
        <v>916</v>
      </c>
      <c r="B189" s="326">
        <f t="shared" ref="B189:M191" si="26">B177-B183</f>
        <v>0</v>
      </c>
      <c r="C189" s="326">
        <f t="shared" si="26"/>
        <v>0</v>
      </c>
      <c r="D189" s="326">
        <f t="shared" si="26"/>
        <v>0</v>
      </c>
      <c r="E189" s="326">
        <f t="shared" si="26"/>
        <v>0</v>
      </c>
      <c r="F189" s="326">
        <f t="shared" si="26"/>
        <v>0</v>
      </c>
      <c r="G189" s="326">
        <f t="shared" si="26"/>
        <v>0</v>
      </c>
      <c r="H189" s="326">
        <f t="shared" si="26"/>
        <v>0</v>
      </c>
      <c r="I189" s="326">
        <f t="shared" si="26"/>
        <v>0</v>
      </c>
      <c r="J189" s="326">
        <f t="shared" si="26"/>
        <v>0</v>
      </c>
      <c r="K189" s="326">
        <f t="shared" si="26"/>
        <v>0</v>
      </c>
      <c r="L189" s="326">
        <f t="shared" si="26"/>
        <v>0</v>
      </c>
      <c r="M189" s="326">
        <f t="shared" si="26"/>
        <v>0</v>
      </c>
    </row>
    <row r="190" spans="1:13" x14ac:dyDescent="0.2">
      <c r="A190" s="11" t="s">
        <v>363</v>
      </c>
      <c r="B190" s="326">
        <f t="shared" si="26"/>
        <v>0.55453996250633164</v>
      </c>
      <c r="C190" s="326">
        <f t="shared" si="26"/>
        <v>0.59668535371192943</v>
      </c>
      <c r="D190" s="326">
        <f t="shared" si="26"/>
        <v>0.49776854673172322</v>
      </c>
      <c r="E190" s="326">
        <f t="shared" si="26"/>
        <v>0.39157858544606006</v>
      </c>
      <c r="F190" s="326">
        <f t="shared" si="26"/>
        <v>0.40772769193670166</v>
      </c>
      <c r="G190" s="326">
        <f t="shared" si="26"/>
        <v>0.31100709938907789</v>
      </c>
      <c r="H190" s="326">
        <f t="shared" si="26"/>
        <v>0.45720768450920346</v>
      </c>
      <c r="I190" s="326">
        <f t="shared" si="26"/>
        <v>0.2717883384087485</v>
      </c>
      <c r="J190" s="326">
        <f t="shared" si="26"/>
        <v>0.38303127817002203</v>
      </c>
      <c r="K190" s="326">
        <f t="shared" si="26"/>
        <v>0.41032097082404606</v>
      </c>
      <c r="L190" s="326">
        <f t="shared" si="26"/>
        <v>0.88145708083148699</v>
      </c>
      <c r="M190" s="326">
        <f t="shared" si="26"/>
        <v>0.14558857581214379</v>
      </c>
    </row>
    <row r="191" spans="1:13" x14ac:dyDescent="0.2">
      <c r="A191" s="11" t="s">
        <v>364</v>
      </c>
      <c r="B191" s="326">
        <f t="shared" si="26"/>
        <v>5.59894701632658</v>
      </c>
      <c r="C191" s="326">
        <f t="shared" si="26"/>
        <v>5.6791197786210272</v>
      </c>
      <c r="D191" s="326">
        <f t="shared" si="26"/>
        <v>5.838091812619945</v>
      </c>
      <c r="E191" s="326">
        <f t="shared" si="26"/>
        <v>5.5503455162845743</v>
      </c>
      <c r="F191" s="326">
        <f t="shared" si="26"/>
        <v>5.6557316808395708</v>
      </c>
      <c r="G191" s="326">
        <f t="shared" si="26"/>
        <v>5.6592649346637778</v>
      </c>
      <c r="H191" s="326">
        <f t="shared" si="26"/>
        <v>5.9280753854672215</v>
      </c>
      <c r="I191" s="326">
        <f t="shared" si="26"/>
        <v>5.7779627835511196</v>
      </c>
      <c r="J191" s="326">
        <f t="shared" si="26"/>
        <v>5.9430320791851559</v>
      </c>
      <c r="K191" s="326">
        <f t="shared" si="26"/>
        <v>6.0617992294735776</v>
      </c>
      <c r="L191" s="326">
        <f t="shared" si="26"/>
        <v>6.9102658828671766</v>
      </c>
      <c r="M191" s="326">
        <f t="shared" si="26"/>
        <v>6.6482762418882055</v>
      </c>
    </row>
    <row r="192" spans="1:13" x14ac:dyDescent="0.2">
      <c r="A192" s="320" t="s">
        <v>923</v>
      </c>
      <c r="B192" s="327">
        <f>B187-SUM(B188:B191)</f>
        <v>-1.2836953722228372E-16</v>
      </c>
      <c r="C192" s="327">
        <f t="shared" ref="C192:M192" si="27">C187-SUM(C188:C191)</f>
        <v>-1.1934897514720433E-15</v>
      </c>
      <c r="D192" s="327">
        <f t="shared" si="27"/>
        <v>6.8695049648681561E-16</v>
      </c>
      <c r="E192" s="327">
        <f t="shared" si="27"/>
        <v>-1.519617764955683E-15</v>
      </c>
      <c r="F192" s="327">
        <f t="shared" si="27"/>
        <v>-7.0082828429463007E-16</v>
      </c>
      <c r="G192" s="327">
        <f t="shared" si="27"/>
        <v>-1.4363510381087963E-15</v>
      </c>
      <c r="H192" s="327">
        <f t="shared" si="27"/>
        <v>2.2204460492503131E-15</v>
      </c>
      <c r="I192" s="327">
        <f t="shared" si="27"/>
        <v>3.5388358909926865E-16</v>
      </c>
      <c r="J192" s="327">
        <f t="shared" si="27"/>
        <v>3.3306690738754696E-16</v>
      </c>
      <c r="K192" s="327">
        <f t="shared" si="27"/>
        <v>4.8572257327350599E-16</v>
      </c>
      <c r="L192" s="327">
        <f t="shared" si="27"/>
        <v>-8.1670781248988078E-15</v>
      </c>
      <c r="M192" s="327">
        <f t="shared" si="27"/>
        <v>-4.163336342344337E-16</v>
      </c>
    </row>
    <row r="193" spans="1:13" x14ac:dyDescent="0.2">
      <c r="A193" s="322" t="s">
        <v>927</v>
      </c>
      <c r="B193" s="325">
        <f>B131-B140-B142</f>
        <v>35.780233823317033</v>
      </c>
      <c r="C193" s="325">
        <f t="shared" ref="C193:M193" si="28">C131-C140-C142</f>
        <v>36.272198520129962</v>
      </c>
      <c r="D193" s="325">
        <f t="shared" si="28"/>
        <v>36.50686445707165</v>
      </c>
      <c r="E193" s="325">
        <f t="shared" si="28"/>
        <v>36.317453005314036</v>
      </c>
      <c r="F193" s="325">
        <f t="shared" si="28"/>
        <v>35.029987992565424</v>
      </c>
      <c r="G193" s="325">
        <f t="shared" si="28"/>
        <v>35.544191482523154</v>
      </c>
      <c r="H193" s="325">
        <f t="shared" si="28"/>
        <v>35.783148877742327</v>
      </c>
      <c r="I193" s="325">
        <f t="shared" si="28"/>
        <v>35.992811988470073</v>
      </c>
      <c r="J193" s="325">
        <f t="shared" si="28"/>
        <v>36.367032923187502</v>
      </c>
      <c r="K193" s="325">
        <f t="shared" si="28"/>
        <v>37.830381889628654</v>
      </c>
      <c r="L193" s="325">
        <f t="shared" si="28"/>
        <v>35.221957536438744</v>
      </c>
      <c r="M193" s="325">
        <f t="shared" si="28"/>
        <v>38.531187040721598</v>
      </c>
    </row>
    <row r="194" spans="1:13" x14ac:dyDescent="0.2">
      <c r="A194" s="11" t="s">
        <v>241</v>
      </c>
      <c r="B194" s="326">
        <f>B7-B16-B18</f>
        <v>22.514629457759035</v>
      </c>
      <c r="C194" s="326">
        <f t="shared" ref="C194:M194" si="29">C7-C16-C18</f>
        <v>23.000084103168504</v>
      </c>
      <c r="D194" s="326">
        <f t="shared" si="29"/>
        <v>23.134377871300849</v>
      </c>
      <c r="E194" s="326">
        <f t="shared" si="29"/>
        <v>22.657514750909169</v>
      </c>
      <c r="F194" s="326">
        <f t="shared" si="29"/>
        <v>21.405761645122904</v>
      </c>
      <c r="G194" s="326">
        <f t="shared" si="29"/>
        <v>21.271818757696842</v>
      </c>
      <c r="H194" s="326">
        <f t="shared" si="29"/>
        <v>21.647541179849</v>
      </c>
      <c r="I194" s="326">
        <f t="shared" si="29"/>
        <v>21.46602842214552</v>
      </c>
      <c r="J194" s="326">
        <f t="shared" si="29"/>
        <v>22.164513607583402</v>
      </c>
      <c r="K194" s="326">
        <f t="shared" si="29"/>
        <v>22.928344893261571</v>
      </c>
      <c r="L194" s="326">
        <f t="shared" si="29"/>
        <v>20.668856030401926</v>
      </c>
      <c r="M194" s="326">
        <f t="shared" si="29"/>
        <v>23.150008141064692</v>
      </c>
    </row>
    <row r="195" spans="1:13" x14ac:dyDescent="0.2">
      <c r="A195" s="11" t="s">
        <v>916</v>
      </c>
      <c r="B195" s="326">
        <f>B38-B47-B49</f>
        <v>1.6585993735728657</v>
      </c>
      <c r="C195" s="326">
        <f t="shared" ref="C195:M195" si="30">C38-C47-C49</f>
        <v>1.7161256489949959</v>
      </c>
      <c r="D195" s="326">
        <f t="shared" si="30"/>
        <v>1.7915239388879189</v>
      </c>
      <c r="E195" s="326">
        <f t="shared" si="30"/>
        <v>1.8436919817413782</v>
      </c>
      <c r="F195" s="326">
        <f t="shared" si="30"/>
        <v>1.8847281678878507</v>
      </c>
      <c r="G195" s="326">
        <f t="shared" si="30"/>
        <v>2.035499710046401</v>
      </c>
      <c r="H195" s="326">
        <f t="shared" si="30"/>
        <v>2.0469991042102147</v>
      </c>
      <c r="I195" s="326">
        <f t="shared" si="30"/>
        <v>2.227294461040727</v>
      </c>
      <c r="J195" s="326">
        <f t="shared" si="30"/>
        <v>1.8348248129213878</v>
      </c>
      <c r="K195" s="326">
        <f t="shared" si="30"/>
        <v>2.0465209914399956</v>
      </c>
      <c r="L195" s="326">
        <f t="shared" si="30"/>
        <v>1.7152142953272245</v>
      </c>
      <c r="M195" s="326">
        <f t="shared" si="30"/>
        <v>1.5810526695475198</v>
      </c>
    </row>
    <row r="196" spans="1:13" x14ac:dyDescent="0.2">
      <c r="A196" s="11" t="s">
        <v>363</v>
      </c>
      <c r="B196" s="326">
        <f>B69-B78-B80</f>
        <v>9.3439651336192657</v>
      </c>
      <c r="C196" s="326">
        <f t="shared" ref="C196:M196" si="31">C69-C78-C80</f>
        <v>9.221474462656758</v>
      </c>
      <c r="D196" s="326">
        <f t="shared" si="31"/>
        <v>9.2564000552463153</v>
      </c>
      <c r="E196" s="326">
        <f t="shared" si="31"/>
        <v>9.4147868484189168</v>
      </c>
      <c r="F196" s="326">
        <f t="shared" si="31"/>
        <v>9.2788980250103403</v>
      </c>
      <c r="G196" s="326">
        <f t="shared" si="31"/>
        <v>9.6035628787123795</v>
      </c>
      <c r="H196" s="326">
        <f t="shared" si="31"/>
        <v>9.4829812414461383</v>
      </c>
      <c r="I196" s="326">
        <f t="shared" si="31"/>
        <v>9.6488150419444718</v>
      </c>
      <c r="J196" s="326">
        <f t="shared" si="31"/>
        <v>9.6117292441000544</v>
      </c>
      <c r="K196" s="326">
        <f t="shared" si="31"/>
        <v>9.8394046152635486</v>
      </c>
      <c r="L196" s="326">
        <f t="shared" si="31"/>
        <v>9.8894284303299731</v>
      </c>
      <c r="M196" s="326">
        <f t="shared" si="31"/>
        <v>10.719880151596271</v>
      </c>
    </row>
    <row r="197" spans="1:13" x14ac:dyDescent="0.2">
      <c r="A197" s="11" t="s">
        <v>364</v>
      </c>
      <c r="B197" s="326">
        <f>B100-B109-B111</f>
        <v>2.2630398583658526</v>
      </c>
      <c r="C197" s="326">
        <f t="shared" ref="C197:M197" si="32">C100-C109-C111</f>
        <v>2.3345143053097166</v>
      </c>
      <c r="D197" s="326">
        <f t="shared" si="32"/>
        <v>2.3245625916365538</v>
      </c>
      <c r="E197" s="326">
        <f t="shared" si="32"/>
        <v>2.4014594242445724</v>
      </c>
      <c r="F197" s="326">
        <f t="shared" si="32"/>
        <v>2.4606001545443279</v>
      </c>
      <c r="G197" s="326">
        <f t="shared" si="32"/>
        <v>2.6333101360675282</v>
      </c>
      <c r="H197" s="326">
        <f t="shared" si="32"/>
        <v>2.6056273522369722</v>
      </c>
      <c r="I197" s="326">
        <f t="shared" si="32"/>
        <v>2.6506740633393457</v>
      </c>
      <c r="J197" s="326">
        <f t="shared" si="32"/>
        <v>2.755965258582648</v>
      </c>
      <c r="K197" s="326">
        <f t="shared" si="32"/>
        <v>3.0161113896635485</v>
      </c>
      <c r="L197" s="326">
        <f t="shared" si="32"/>
        <v>2.9484587803796147</v>
      </c>
      <c r="M197" s="326">
        <f t="shared" si="32"/>
        <v>3.0802460785131092</v>
      </c>
    </row>
    <row r="198" spans="1:13" x14ac:dyDescent="0.2">
      <c r="A198" s="320" t="s">
        <v>923</v>
      </c>
      <c r="B198" s="327">
        <f>B193-SUM(B194:B197)</f>
        <v>0</v>
      </c>
      <c r="C198" s="327">
        <f t="shared" ref="C198:M198" si="33">C193-SUM(C194:C197)</f>
        <v>0</v>
      </c>
      <c r="D198" s="327">
        <f t="shared" si="33"/>
        <v>0</v>
      </c>
      <c r="E198" s="327">
        <f t="shared" si="33"/>
        <v>0</v>
      </c>
      <c r="F198" s="327">
        <f t="shared" si="33"/>
        <v>0</v>
      </c>
      <c r="G198" s="327">
        <f t="shared" si="33"/>
        <v>0</v>
      </c>
      <c r="H198" s="327">
        <f t="shared" si="33"/>
        <v>0</v>
      </c>
      <c r="I198" s="327">
        <f t="shared" si="33"/>
        <v>0</v>
      </c>
      <c r="J198" s="327">
        <f t="shared" si="33"/>
        <v>0</v>
      </c>
      <c r="K198" s="327">
        <f t="shared" si="33"/>
        <v>0</v>
      </c>
      <c r="L198" s="327">
        <f t="shared" si="33"/>
        <v>0</v>
      </c>
      <c r="M198" s="327">
        <f t="shared" si="33"/>
        <v>0</v>
      </c>
    </row>
    <row r="199" spans="1:13" x14ac:dyDescent="0.2">
      <c r="A199" s="322" t="s">
        <v>928</v>
      </c>
      <c r="B199" s="325">
        <f>B144-B150-B148</f>
        <v>33.52855167003554</v>
      </c>
      <c r="C199" s="325">
        <f t="shared" ref="C199:M199" si="34">C144-C150-C148</f>
        <v>32.77114113867578</v>
      </c>
      <c r="D199" s="325">
        <f t="shared" si="34"/>
        <v>33.456473285663755</v>
      </c>
      <c r="E199" s="325">
        <f t="shared" si="34"/>
        <v>33.810338625991271</v>
      </c>
      <c r="F199" s="325">
        <f t="shared" si="34"/>
        <v>35.040661142254542</v>
      </c>
      <c r="G199" s="325">
        <f t="shared" si="34"/>
        <v>36.430415533154935</v>
      </c>
      <c r="H199" s="325">
        <f t="shared" si="34"/>
        <v>37.541700666360185</v>
      </c>
      <c r="I199" s="325">
        <f t="shared" si="34"/>
        <v>37.668476901282425</v>
      </c>
      <c r="J199" s="325">
        <f t="shared" si="34"/>
        <v>36.555816883571751</v>
      </c>
      <c r="K199" s="325">
        <f t="shared" si="34"/>
        <v>37.935488911262411</v>
      </c>
      <c r="L199" s="325">
        <f t="shared" si="34"/>
        <v>43.155308015979955</v>
      </c>
      <c r="M199" s="325">
        <f t="shared" si="34"/>
        <v>35.674746064723486</v>
      </c>
    </row>
    <row r="200" spans="1:13" x14ac:dyDescent="0.2">
      <c r="A200" s="11" t="s">
        <v>241</v>
      </c>
      <c r="B200" s="326">
        <f>B20-B24-B26</f>
        <v>15.058455295206361</v>
      </c>
      <c r="C200" s="326">
        <f t="shared" ref="C200:M200" si="35">C20-C24-C26</f>
        <v>14.685166879123656</v>
      </c>
      <c r="D200" s="326">
        <f t="shared" si="35"/>
        <v>14.764643671855513</v>
      </c>
      <c r="E200" s="326">
        <f t="shared" si="35"/>
        <v>15.174201782886524</v>
      </c>
      <c r="F200" s="326">
        <f t="shared" si="35"/>
        <v>15.559491451262758</v>
      </c>
      <c r="G200" s="326">
        <f t="shared" si="35"/>
        <v>16.650931844911433</v>
      </c>
      <c r="H200" s="326">
        <f t="shared" si="35"/>
        <v>17.426436435197779</v>
      </c>
      <c r="I200" s="326">
        <f t="shared" si="35"/>
        <v>17.154654977102929</v>
      </c>
      <c r="J200" s="326">
        <f t="shared" si="35"/>
        <v>16.592962535058984</v>
      </c>
      <c r="K200" s="326">
        <f t="shared" si="35"/>
        <v>17.319087682758997</v>
      </c>
      <c r="L200" s="326">
        <f t="shared" si="35"/>
        <v>21.622086826148138</v>
      </c>
      <c r="M200" s="326">
        <f t="shared" si="35"/>
        <v>16.42210698990424</v>
      </c>
    </row>
    <row r="201" spans="1:13" x14ac:dyDescent="0.2">
      <c r="A201" s="11" t="s">
        <v>916</v>
      </c>
      <c r="B201" s="326">
        <f>B51-B55-B57</f>
        <v>1.4136673677579163</v>
      </c>
      <c r="C201" s="326">
        <f t="shared" ref="C201:M201" si="36">C51-C55-C57</f>
        <v>1.4558903336134734</v>
      </c>
      <c r="D201" s="326">
        <f t="shared" si="36"/>
        <v>1.5055714822753399</v>
      </c>
      <c r="E201" s="326">
        <f t="shared" si="36"/>
        <v>1.6061565351912819</v>
      </c>
      <c r="F201" s="326">
        <f t="shared" si="36"/>
        <v>1.6547790750331455</v>
      </c>
      <c r="G201" s="326">
        <f t="shared" si="36"/>
        <v>2.010944885133513</v>
      </c>
      <c r="H201" s="326">
        <f t="shared" si="36"/>
        <v>1.8763562697628891</v>
      </c>
      <c r="I201" s="326">
        <f t="shared" si="36"/>
        <v>2.7762980426351445</v>
      </c>
      <c r="J201" s="326">
        <f t="shared" si="36"/>
        <v>1.8891846741743497</v>
      </c>
      <c r="K201" s="326">
        <f t="shared" si="36"/>
        <v>2.276655151099197</v>
      </c>
      <c r="L201" s="326">
        <f t="shared" si="36"/>
        <v>2.4091238233358334</v>
      </c>
      <c r="M201" s="326">
        <f t="shared" si="36"/>
        <v>1.379552676656806</v>
      </c>
    </row>
    <row r="202" spans="1:13" x14ac:dyDescent="0.2">
      <c r="A202" s="11" t="s">
        <v>363</v>
      </c>
      <c r="B202" s="326">
        <f>B82-B86-B88</f>
        <v>9.3056978272421986</v>
      </c>
      <c r="C202" s="326">
        <f t="shared" ref="C202:M202" si="37">C82-C86-C88</f>
        <v>8.8071608229326763</v>
      </c>
      <c r="D202" s="326">
        <f t="shared" si="37"/>
        <v>9.0822907766454453</v>
      </c>
      <c r="E202" s="326">
        <f t="shared" si="37"/>
        <v>9.3914570883791093</v>
      </c>
      <c r="F202" s="326">
        <f t="shared" si="37"/>
        <v>9.7767463380503798</v>
      </c>
      <c r="G202" s="326">
        <f t="shared" si="37"/>
        <v>9.5205741821772527</v>
      </c>
      <c r="H202" s="326">
        <f t="shared" si="37"/>
        <v>9.6619300825908283</v>
      </c>
      <c r="I202" s="326">
        <f t="shared" si="37"/>
        <v>9.6324144158848739</v>
      </c>
      <c r="J202" s="326">
        <f t="shared" si="37"/>
        <v>9.6712307405778919</v>
      </c>
      <c r="K202" s="326">
        <f t="shared" si="37"/>
        <v>9.5715045820017277</v>
      </c>
      <c r="L202" s="326">
        <f t="shared" si="37"/>
        <v>9.5305273567255639</v>
      </c>
      <c r="M202" s="326">
        <f t="shared" si="37"/>
        <v>9.2980504607168104</v>
      </c>
    </row>
    <row r="203" spans="1:13" x14ac:dyDescent="0.2">
      <c r="A203" s="11" t="s">
        <v>364</v>
      </c>
      <c r="B203" s="326">
        <f>B113-B117-B119</f>
        <v>7.750731179829061</v>
      </c>
      <c r="C203" s="326">
        <f t="shared" ref="C203:M203" si="38">C113-C117-C119</f>
        <v>7.8229231030059641</v>
      </c>
      <c r="D203" s="326">
        <f t="shared" si="38"/>
        <v>8.1039673548874642</v>
      </c>
      <c r="E203" s="326">
        <f t="shared" si="38"/>
        <v>7.6385232195343518</v>
      </c>
      <c r="F203" s="326">
        <f t="shared" si="38"/>
        <v>8.0496442779082535</v>
      </c>
      <c r="G203" s="326">
        <f t="shared" si="38"/>
        <v>8.2479646209327377</v>
      </c>
      <c r="H203" s="326">
        <f t="shared" si="38"/>
        <v>8.5769778788086928</v>
      </c>
      <c r="I203" s="326">
        <f t="shared" si="38"/>
        <v>8.1051094656594707</v>
      </c>
      <c r="J203" s="326">
        <f t="shared" si="38"/>
        <v>8.4024389337605214</v>
      </c>
      <c r="K203" s="326">
        <f t="shared" si="38"/>
        <v>8.7682414954024797</v>
      </c>
      <c r="L203" s="326">
        <f t="shared" si="38"/>
        <v>9.5935700097704188</v>
      </c>
      <c r="M203" s="326">
        <f t="shared" si="38"/>
        <v>8.5750359374456337</v>
      </c>
    </row>
    <row r="204" spans="1:13" x14ac:dyDescent="0.2">
      <c r="A204" s="320" t="s">
        <v>923</v>
      </c>
      <c r="B204" s="327">
        <f>B199-SUM(B200:B203)</f>
        <v>0</v>
      </c>
      <c r="C204" s="327">
        <f t="shared" ref="C204:M204" si="39">C199-SUM(C200:C203)</f>
        <v>0</v>
      </c>
      <c r="D204" s="327">
        <f t="shared" si="39"/>
        <v>0</v>
      </c>
      <c r="E204" s="327">
        <f t="shared" si="39"/>
        <v>0</v>
      </c>
      <c r="F204" s="327">
        <f t="shared" si="39"/>
        <v>0</v>
      </c>
      <c r="G204" s="327">
        <f t="shared" si="39"/>
        <v>0</v>
      </c>
      <c r="H204" s="327">
        <f t="shared" si="39"/>
        <v>0</v>
      </c>
      <c r="I204" s="327">
        <f t="shared" si="39"/>
        <v>0</v>
      </c>
      <c r="J204" s="327">
        <f t="shared" si="39"/>
        <v>0</v>
      </c>
      <c r="K204" s="327">
        <f t="shared" si="39"/>
        <v>0</v>
      </c>
      <c r="L204" s="327">
        <f t="shared" si="39"/>
        <v>0</v>
      </c>
      <c r="M204" s="327">
        <f t="shared" si="39"/>
        <v>0</v>
      </c>
    </row>
    <row r="205" spans="1:13" x14ac:dyDescent="0.2">
      <c r="B205" s="326"/>
      <c r="C205" s="326"/>
      <c r="D205" s="326"/>
      <c r="E205" s="326"/>
      <c r="F205" s="326"/>
      <c r="G205" s="326"/>
      <c r="H205" s="326"/>
      <c r="I205" s="326"/>
      <c r="J205" s="326"/>
      <c r="K205" s="326"/>
      <c r="L205" s="326"/>
      <c r="M205" s="326"/>
    </row>
    <row r="206" spans="1:13" x14ac:dyDescent="0.2">
      <c r="A206" s="322" t="s">
        <v>929</v>
      </c>
      <c r="B206" s="325">
        <f>B193-B199</f>
        <v>2.251682153281493</v>
      </c>
      <c r="C206" s="325">
        <f t="shared" ref="C206:M206" si="40">C193-C199</f>
        <v>3.5010573814541814</v>
      </c>
      <c r="D206" s="325">
        <f t="shared" si="40"/>
        <v>3.0503911714078953</v>
      </c>
      <c r="E206" s="325">
        <f t="shared" si="40"/>
        <v>2.5071143793227648</v>
      </c>
      <c r="F206" s="325">
        <f t="shared" si="40"/>
        <v>-1.0673149689118588E-2</v>
      </c>
      <c r="G206" s="325">
        <f t="shared" si="40"/>
        <v>-0.88622405063178178</v>
      </c>
      <c r="H206" s="325">
        <f t="shared" si="40"/>
        <v>-1.7585517886178579</v>
      </c>
      <c r="I206" s="325">
        <f t="shared" si="40"/>
        <v>-1.6756649128123513</v>
      </c>
      <c r="J206" s="325">
        <f t="shared" si="40"/>
        <v>-0.18878396038424938</v>
      </c>
      <c r="K206" s="325">
        <f t="shared" si="40"/>
        <v>-0.1051070216337564</v>
      </c>
      <c r="L206" s="325">
        <f t="shared" si="40"/>
        <v>-7.9333504795412111</v>
      </c>
      <c r="M206" s="325">
        <f t="shared" si="40"/>
        <v>2.8564409759981118</v>
      </c>
    </row>
    <row r="207" spans="1:13" x14ac:dyDescent="0.2">
      <c r="A207" s="11" t="s">
        <v>241</v>
      </c>
      <c r="B207" s="326">
        <f>B194-B200</f>
        <v>7.4561741625526743</v>
      </c>
      <c r="C207" s="326">
        <f t="shared" ref="C207:M207" si="41">C194-C200</f>
        <v>8.3149172240448479</v>
      </c>
      <c r="D207" s="326">
        <f t="shared" si="41"/>
        <v>8.369734199445336</v>
      </c>
      <c r="E207" s="326">
        <f t="shared" si="41"/>
        <v>7.4833129680226449</v>
      </c>
      <c r="F207" s="326">
        <f t="shared" si="41"/>
        <v>5.8462701938601462</v>
      </c>
      <c r="G207" s="326">
        <f t="shared" si="41"/>
        <v>4.6208869127854086</v>
      </c>
      <c r="H207" s="326">
        <f t="shared" si="41"/>
        <v>4.2211047446512211</v>
      </c>
      <c r="I207" s="326">
        <f t="shared" si="41"/>
        <v>4.3113734450425909</v>
      </c>
      <c r="J207" s="326">
        <f t="shared" si="41"/>
        <v>5.5715510725244179</v>
      </c>
      <c r="K207" s="326">
        <f t="shared" si="41"/>
        <v>5.6092572105025731</v>
      </c>
      <c r="L207" s="326">
        <f t="shared" si="41"/>
        <v>-0.95323079574621161</v>
      </c>
      <c r="M207" s="326">
        <f t="shared" si="41"/>
        <v>6.7279011511604523</v>
      </c>
    </row>
    <row r="208" spans="1:13" x14ac:dyDescent="0.2">
      <c r="A208" s="11" t="s">
        <v>916</v>
      </c>
      <c r="B208" s="326">
        <f t="shared" ref="B208:M210" si="42">B195-B201</f>
        <v>0.24493200581494934</v>
      </c>
      <c r="C208" s="326">
        <f t="shared" si="42"/>
        <v>0.26023531538152245</v>
      </c>
      <c r="D208" s="326">
        <f t="shared" si="42"/>
        <v>0.28595245661257906</v>
      </c>
      <c r="E208" s="326">
        <f t="shared" si="42"/>
        <v>0.23753544655009629</v>
      </c>
      <c r="F208" s="326">
        <f t="shared" si="42"/>
        <v>0.22994909285470522</v>
      </c>
      <c r="G208" s="326">
        <f t="shared" si="42"/>
        <v>2.4554824912887963E-2</v>
      </c>
      <c r="H208" s="326">
        <f t="shared" si="42"/>
        <v>0.17064283444732564</v>
      </c>
      <c r="I208" s="326">
        <f t="shared" si="42"/>
        <v>-0.54900358159441742</v>
      </c>
      <c r="J208" s="326">
        <f t="shared" si="42"/>
        <v>-5.4359861252961883E-2</v>
      </c>
      <c r="K208" s="326">
        <f t="shared" si="42"/>
        <v>-0.23013415965920148</v>
      </c>
      <c r="L208" s="326">
        <f t="shared" si="42"/>
        <v>-0.69390952800860894</v>
      </c>
      <c r="M208" s="326">
        <f t="shared" si="42"/>
        <v>0.20149999289071374</v>
      </c>
    </row>
    <row r="209" spans="1:13" x14ac:dyDescent="0.2">
      <c r="A209" s="11" t="s">
        <v>363</v>
      </c>
      <c r="B209" s="326">
        <f t="shared" si="42"/>
        <v>3.8267306377067101E-2</v>
      </c>
      <c r="C209" s="326">
        <f t="shared" si="42"/>
        <v>0.41431363972408164</v>
      </c>
      <c r="D209" s="326">
        <f t="shared" si="42"/>
        <v>0.17410927860087</v>
      </c>
      <c r="E209" s="326">
        <f t="shared" si="42"/>
        <v>2.3329760039807468E-2</v>
      </c>
      <c r="F209" s="326">
        <f t="shared" si="42"/>
        <v>-0.49784831304003951</v>
      </c>
      <c r="G209" s="326">
        <f t="shared" si="42"/>
        <v>8.2988696535126749E-2</v>
      </c>
      <c r="H209" s="326">
        <f t="shared" si="42"/>
        <v>-0.17894884114469001</v>
      </c>
      <c r="I209" s="326">
        <f t="shared" si="42"/>
        <v>1.6400626059597911E-2</v>
      </c>
      <c r="J209" s="326">
        <f t="shared" si="42"/>
        <v>-5.9501496477837534E-2</v>
      </c>
      <c r="K209" s="326">
        <f t="shared" si="42"/>
        <v>0.26790003326182088</v>
      </c>
      <c r="L209" s="326">
        <f t="shared" si="42"/>
        <v>0.35890107360440915</v>
      </c>
      <c r="M209" s="326">
        <f t="shared" si="42"/>
        <v>1.421829690879461</v>
      </c>
    </row>
    <row r="210" spans="1:13" x14ac:dyDescent="0.2">
      <c r="A210" s="11" t="s">
        <v>364</v>
      </c>
      <c r="B210" s="326">
        <f t="shared" si="42"/>
        <v>-5.4876913214632079</v>
      </c>
      <c r="C210" s="326">
        <f t="shared" si="42"/>
        <v>-5.4884087976962475</v>
      </c>
      <c r="D210" s="326">
        <f t="shared" si="42"/>
        <v>-5.7794047632509109</v>
      </c>
      <c r="E210" s="326">
        <f t="shared" si="42"/>
        <v>-5.2370637952897798</v>
      </c>
      <c r="F210" s="326">
        <f t="shared" si="42"/>
        <v>-5.5890441233639256</v>
      </c>
      <c r="G210" s="326">
        <f t="shared" si="42"/>
        <v>-5.6146544848652091</v>
      </c>
      <c r="H210" s="326">
        <f t="shared" si="42"/>
        <v>-5.9713505265717206</v>
      </c>
      <c r="I210" s="326">
        <f t="shared" si="42"/>
        <v>-5.4544354023201249</v>
      </c>
      <c r="J210" s="326">
        <f t="shared" si="42"/>
        <v>-5.646473675177873</v>
      </c>
      <c r="K210" s="326">
        <f t="shared" si="42"/>
        <v>-5.7521301057389316</v>
      </c>
      <c r="L210" s="326">
        <f t="shared" si="42"/>
        <v>-6.6451112293908041</v>
      </c>
      <c r="M210" s="326">
        <f t="shared" si="42"/>
        <v>-5.4947898589325241</v>
      </c>
    </row>
    <row r="211" spans="1:13" x14ac:dyDescent="0.2">
      <c r="A211" s="320" t="s">
        <v>923</v>
      </c>
      <c r="B211" s="327">
        <f>B206-SUM(B207:B210)</f>
        <v>1.0658141036401503E-14</v>
      </c>
      <c r="C211" s="327">
        <f t="shared" ref="C211:M211" si="43">C206-SUM(C207:C210)</f>
        <v>-2.2204460492503131E-14</v>
      </c>
      <c r="D211" s="327">
        <f t="shared" si="43"/>
        <v>2.1316282072803006E-14</v>
      </c>
      <c r="E211" s="327">
        <f t="shared" si="43"/>
        <v>-3.5527136788005009E-15</v>
      </c>
      <c r="F211" s="327">
        <f t="shared" si="43"/>
        <v>-4.4408920985006262E-15</v>
      </c>
      <c r="G211" s="327">
        <f t="shared" si="43"/>
        <v>3.5527136788005009E-15</v>
      </c>
      <c r="H211" s="327">
        <f t="shared" si="43"/>
        <v>6.2172489379008766E-15</v>
      </c>
      <c r="I211" s="327">
        <f t="shared" si="43"/>
        <v>2.2204460492503131E-15</v>
      </c>
      <c r="J211" s="327">
        <f t="shared" si="43"/>
        <v>5.3290705182007514E-15</v>
      </c>
      <c r="K211" s="327">
        <f t="shared" si="43"/>
        <v>-1.7763568394002505E-14</v>
      </c>
      <c r="L211" s="327">
        <f t="shared" si="43"/>
        <v>0</v>
      </c>
      <c r="M211" s="327">
        <f t="shared" si="43"/>
        <v>8.8817841970012523E-15</v>
      </c>
    </row>
    <row r="212" spans="1:13" x14ac:dyDescent="0.2">
      <c r="A212" s="318" t="s">
        <v>930</v>
      </c>
      <c r="B212" s="325">
        <f>B206+B187</f>
        <v>2.2220723336456301</v>
      </c>
      <c r="C212" s="325">
        <f t="shared" ref="C212:M212" si="44">C206+C187</f>
        <v>3.4761746060053746</v>
      </c>
      <c r="D212" s="325">
        <f t="shared" si="44"/>
        <v>3.0237831527120251</v>
      </c>
      <c r="E212" s="325">
        <f t="shared" si="44"/>
        <v>2.4729629958077397</v>
      </c>
      <c r="F212" s="325">
        <f t="shared" si="44"/>
        <v>-6.3497111616323904E-2</v>
      </c>
      <c r="G212" s="325">
        <f t="shared" si="44"/>
        <v>-0.93084556097653037</v>
      </c>
      <c r="H212" s="325">
        <f t="shared" si="44"/>
        <v>-1.8316213593324391</v>
      </c>
      <c r="I212" s="325">
        <f t="shared" si="44"/>
        <v>-1.7298315906185375</v>
      </c>
      <c r="J212" s="325">
        <f t="shared" si="44"/>
        <v>-0.23974804419224205</v>
      </c>
      <c r="K212" s="325">
        <f t="shared" si="44"/>
        <v>-0.13824956592529641</v>
      </c>
      <c r="L212" s="325">
        <f t="shared" si="44"/>
        <v>-7.9846543581543923</v>
      </c>
      <c r="M212" s="325">
        <f t="shared" si="44"/>
        <v>2.796788377599507</v>
      </c>
    </row>
    <row r="213" spans="1:13" x14ac:dyDescent="0.2">
      <c r="A213" s="11" t="s">
        <v>241</v>
      </c>
      <c r="B213" s="326">
        <f t="shared" ref="B213:M216" si="45">B207+B188</f>
        <v>1.2730773640838997</v>
      </c>
      <c r="C213" s="326">
        <f t="shared" si="45"/>
        <v>2.0142293162630853</v>
      </c>
      <c r="D213" s="326">
        <f t="shared" si="45"/>
        <v>2.0072658213977972</v>
      </c>
      <c r="E213" s="326">
        <f t="shared" si="45"/>
        <v>1.5072374827769863</v>
      </c>
      <c r="F213" s="326">
        <f t="shared" si="45"/>
        <v>-0.27001314084333039</v>
      </c>
      <c r="G213" s="326">
        <f t="shared" si="45"/>
        <v>-1.3940066316121937</v>
      </c>
      <c r="H213" s="326">
        <f t="shared" si="45"/>
        <v>-2.2372478960397872</v>
      </c>
      <c r="I213" s="326">
        <f t="shared" si="45"/>
        <v>-1.7925443547234643</v>
      </c>
      <c r="J213" s="326">
        <f t="shared" si="45"/>
        <v>-0.80547636863875294</v>
      </c>
      <c r="K213" s="326">
        <f t="shared" si="45"/>
        <v>-0.89600553408659067</v>
      </c>
      <c r="L213" s="326">
        <f t="shared" si="45"/>
        <v>-8.7962576380580479</v>
      </c>
      <c r="M213" s="326">
        <f t="shared" si="45"/>
        <v>-0.12561626493850131</v>
      </c>
    </row>
    <row r="214" spans="1:13" x14ac:dyDescent="0.2">
      <c r="A214" s="11" t="s">
        <v>916</v>
      </c>
      <c r="B214" s="326">
        <f t="shared" si="45"/>
        <v>0.24493200581494934</v>
      </c>
      <c r="C214" s="326">
        <f t="shared" si="45"/>
        <v>0.26023531538152245</v>
      </c>
      <c r="D214" s="326">
        <f t="shared" si="45"/>
        <v>0.28595245661257906</v>
      </c>
      <c r="E214" s="326">
        <f t="shared" si="45"/>
        <v>0.23753544655009629</v>
      </c>
      <c r="F214" s="326">
        <f t="shared" si="45"/>
        <v>0.22994909285470522</v>
      </c>
      <c r="G214" s="326">
        <f t="shared" si="45"/>
        <v>2.4554824912887963E-2</v>
      </c>
      <c r="H214" s="326">
        <f t="shared" si="45"/>
        <v>0.17064283444732564</v>
      </c>
      <c r="I214" s="326">
        <f t="shared" si="45"/>
        <v>-0.54900358159441742</v>
      </c>
      <c r="J214" s="326">
        <f t="shared" si="45"/>
        <v>-5.4359861252961883E-2</v>
      </c>
      <c r="K214" s="326">
        <f t="shared" si="45"/>
        <v>-0.23013415965920148</v>
      </c>
      <c r="L214" s="326">
        <f t="shared" si="45"/>
        <v>-0.69390952800860894</v>
      </c>
      <c r="M214" s="326">
        <f t="shared" si="45"/>
        <v>0.20149999289071374</v>
      </c>
    </row>
    <row r="215" spans="1:13" x14ac:dyDescent="0.2">
      <c r="A215" s="11" t="s">
        <v>363</v>
      </c>
      <c r="B215" s="326">
        <f t="shared" si="45"/>
        <v>0.59280726888339874</v>
      </c>
      <c r="C215" s="326">
        <f t="shared" si="45"/>
        <v>1.0109989934360111</v>
      </c>
      <c r="D215" s="326">
        <f t="shared" si="45"/>
        <v>0.67187782533259321</v>
      </c>
      <c r="E215" s="326">
        <f t="shared" si="45"/>
        <v>0.41490834548586752</v>
      </c>
      <c r="F215" s="326">
        <f t="shared" si="45"/>
        <v>-9.012062110333785E-2</v>
      </c>
      <c r="G215" s="326">
        <f t="shared" si="45"/>
        <v>0.39399579592420464</v>
      </c>
      <c r="H215" s="326">
        <f t="shared" si="45"/>
        <v>0.27825884336451345</v>
      </c>
      <c r="I215" s="326">
        <f t="shared" si="45"/>
        <v>0.28818896446834641</v>
      </c>
      <c r="J215" s="326">
        <f t="shared" si="45"/>
        <v>0.32352978169218449</v>
      </c>
      <c r="K215" s="326">
        <f t="shared" si="45"/>
        <v>0.67822100408586694</v>
      </c>
      <c r="L215" s="326">
        <f t="shared" si="45"/>
        <v>1.2403581544358961</v>
      </c>
      <c r="M215" s="326">
        <f t="shared" si="45"/>
        <v>1.5674182666916048</v>
      </c>
    </row>
    <row r="216" spans="1:13" x14ac:dyDescent="0.2">
      <c r="A216" s="11" t="s">
        <v>364</v>
      </c>
      <c r="B216" s="326">
        <f t="shared" si="45"/>
        <v>0.11125569486337206</v>
      </c>
      <c r="C216" s="326">
        <f t="shared" si="45"/>
        <v>0.19071098092477978</v>
      </c>
      <c r="D216" s="326">
        <f t="shared" si="45"/>
        <v>5.8687049369034128E-2</v>
      </c>
      <c r="E216" s="326">
        <f t="shared" si="45"/>
        <v>0.31328172099479445</v>
      </c>
      <c r="F216" s="326">
        <f t="shared" si="45"/>
        <v>6.6687557475645143E-2</v>
      </c>
      <c r="G216" s="326">
        <f t="shared" si="45"/>
        <v>4.4610449798568652E-2</v>
      </c>
      <c r="H216" s="326">
        <f t="shared" si="45"/>
        <v>-4.3275141104499149E-2</v>
      </c>
      <c r="I216" s="326">
        <f t="shared" si="45"/>
        <v>0.32352738123099467</v>
      </c>
      <c r="J216" s="326">
        <f t="shared" si="45"/>
        <v>0.29655840400728284</v>
      </c>
      <c r="K216" s="326">
        <f t="shared" si="45"/>
        <v>0.30966912373464606</v>
      </c>
      <c r="L216" s="326">
        <f t="shared" si="45"/>
        <v>0.26515465347637246</v>
      </c>
      <c r="M216" s="326">
        <f t="shared" si="45"/>
        <v>1.1534863829556814</v>
      </c>
    </row>
    <row r="217" spans="1:13" x14ac:dyDescent="0.2">
      <c r="A217" s="320" t="s">
        <v>923</v>
      </c>
      <c r="B217" s="327">
        <f>B212-SUM(B213:B216)</f>
        <v>1.021405182655144E-14</v>
      </c>
      <c r="C217" s="327">
        <f t="shared" ref="C217:M217" si="46">C212-SUM(C213:C216)</f>
        <v>-2.3980817331903381E-14</v>
      </c>
      <c r="D217" s="327">
        <f t="shared" si="46"/>
        <v>2.1760371282653068E-14</v>
      </c>
      <c r="E217" s="327">
        <f t="shared" si="46"/>
        <v>-4.8849813083506888E-15</v>
      </c>
      <c r="F217" s="327">
        <f t="shared" si="46"/>
        <v>-6.0229599085914742E-15</v>
      </c>
      <c r="G217" s="327">
        <f t="shared" si="46"/>
        <v>2.1094237467877974E-15</v>
      </c>
      <c r="H217" s="327">
        <f t="shared" si="46"/>
        <v>8.4376949871511897E-15</v>
      </c>
      <c r="I217" s="327">
        <f t="shared" si="46"/>
        <v>3.1086244689504383E-15</v>
      </c>
      <c r="J217" s="327">
        <f t="shared" si="46"/>
        <v>5.440092820663267E-15</v>
      </c>
      <c r="K217" s="327">
        <f t="shared" si="46"/>
        <v>-1.7263968032921184E-14</v>
      </c>
      <c r="L217" s="327">
        <f t="shared" si="46"/>
        <v>0</v>
      </c>
      <c r="M217" s="327">
        <f t="shared" si="46"/>
        <v>8.4376949871511897E-15</v>
      </c>
    </row>
    <row r="218" spans="1:13" x14ac:dyDescent="0.2">
      <c r="A218" s="318" t="s">
        <v>931</v>
      </c>
      <c r="B218" s="325">
        <f>B159</f>
        <v>2.2220723336456261</v>
      </c>
      <c r="C218" s="325">
        <f t="shared" ref="C218:M218" si="47">C159</f>
        <v>3.476174606005384</v>
      </c>
      <c r="D218" s="325">
        <f t="shared" si="47"/>
        <v>3.0237831527120171</v>
      </c>
      <c r="E218" s="325">
        <f t="shared" si="47"/>
        <v>2.4729629958077481</v>
      </c>
      <c r="F218" s="325">
        <f t="shared" si="47"/>
        <v>-6.3497111616317756E-2</v>
      </c>
      <c r="G218" s="325">
        <f t="shared" si="47"/>
        <v>-0.93084556097653048</v>
      </c>
      <c r="H218" s="325">
        <f t="shared" si="47"/>
        <v>-1.8316213593324384</v>
      </c>
      <c r="I218" s="325">
        <f t="shared" si="47"/>
        <v>-1.729831590618548</v>
      </c>
      <c r="J218" s="325">
        <f t="shared" si="47"/>
        <v>-0.23974804419225135</v>
      </c>
      <c r="K218" s="325">
        <f t="shared" si="47"/>
        <v>-0.13824956592528428</v>
      </c>
      <c r="L218" s="325">
        <f t="shared" si="47"/>
        <v>-7.9846543581543976</v>
      </c>
      <c r="M218" s="325">
        <f t="shared" si="47"/>
        <v>2.7967883775994968</v>
      </c>
    </row>
    <row r="219" spans="1:13" x14ac:dyDescent="0.2">
      <c r="A219" s="11" t="s">
        <v>241</v>
      </c>
      <c r="B219" s="326">
        <f>B35</f>
        <v>1.273077364083911</v>
      </c>
      <c r="C219" s="326">
        <f t="shared" ref="C219:M219" si="48">C35</f>
        <v>2.0142293162630813</v>
      </c>
      <c r="D219" s="326">
        <f t="shared" si="48"/>
        <v>2.0072658213978007</v>
      </c>
      <c r="E219" s="326">
        <f t="shared" si="48"/>
        <v>1.5072374827769843</v>
      </c>
      <c r="F219" s="326">
        <f t="shared" si="48"/>
        <v>-0.27001314084333022</v>
      </c>
      <c r="G219" s="326">
        <f t="shared" si="48"/>
        <v>-1.3940066316121908</v>
      </c>
      <c r="H219" s="326">
        <f t="shared" si="48"/>
        <v>-2.2372478960397895</v>
      </c>
      <c r="I219" s="326">
        <f t="shared" si="48"/>
        <v>-1.7925443547234594</v>
      </c>
      <c r="J219" s="326">
        <f t="shared" si="48"/>
        <v>-0.80547636863875438</v>
      </c>
      <c r="K219" s="326">
        <f t="shared" si="48"/>
        <v>-0.89600553408659378</v>
      </c>
      <c r="L219" s="326">
        <f t="shared" si="48"/>
        <v>-8.7962576380580462</v>
      </c>
      <c r="M219" s="326">
        <f t="shared" si="48"/>
        <v>-0.12561626493850178</v>
      </c>
    </row>
    <row r="220" spans="1:13" x14ac:dyDescent="0.2">
      <c r="A220" s="11" t="s">
        <v>916</v>
      </c>
      <c r="B220" s="326">
        <f>B66</f>
        <v>0.24493200581494867</v>
      </c>
      <c r="C220" s="326">
        <f t="shared" ref="C220:M220" si="49">C66</f>
        <v>0.26023531538151812</v>
      </c>
      <c r="D220" s="326">
        <f t="shared" si="49"/>
        <v>0.28595245661258323</v>
      </c>
      <c r="E220" s="326">
        <f t="shared" si="49"/>
        <v>0.23753544655010073</v>
      </c>
      <c r="F220" s="326">
        <f t="shared" si="49"/>
        <v>0.22994909285470883</v>
      </c>
      <c r="G220" s="326">
        <f t="shared" si="49"/>
        <v>2.455482491289275E-2</v>
      </c>
      <c r="H220" s="326">
        <f t="shared" si="49"/>
        <v>0.17064283444732792</v>
      </c>
      <c r="I220" s="326">
        <f t="shared" si="49"/>
        <v>-0.54900358159441676</v>
      </c>
      <c r="J220" s="326">
        <f t="shared" si="49"/>
        <v>-5.4359861252964957E-2</v>
      </c>
      <c r="K220" s="326">
        <f t="shared" si="49"/>
        <v>-0.23013415965920625</v>
      </c>
      <c r="L220" s="326">
        <f t="shared" si="49"/>
        <v>-0.6939095280086085</v>
      </c>
      <c r="M220" s="326">
        <f t="shared" si="49"/>
        <v>0.20149999289071127</v>
      </c>
    </row>
    <row r="221" spans="1:13" x14ac:dyDescent="0.2">
      <c r="A221" s="11" t="s">
        <v>363</v>
      </c>
      <c r="B221" s="326">
        <f>B97</f>
        <v>0.5928072688833983</v>
      </c>
      <c r="C221" s="326">
        <f t="shared" ref="C221:M221" si="50">C97</f>
        <v>1.0109989934360128</v>
      </c>
      <c r="D221" s="326">
        <f t="shared" si="50"/>
        <v>0.67187782533259188</v>
      </c>
      <c r="E221" s="326">
        <f t="shared" si="50"/>
        <v>0.41490834548586752</v>
      </c>
      <c r="F221" s="326">
        <f t="shared" si="50"/>
        <v>-9.0120621103338586E-2</v>
      </c>
      <c r="G221" s="326">
        <f t="shared" si="50"/>
        <v>0.3939957959242042</v>
      </c>
      <c r="H221" s="326">
        <f t="shared" si="50"/>
        <v>0.27825884336451012</v>
      </c>
      <c r="I221" s="326">
        <f t="shared" si="50"/>
        <v>0.28818896446834424</v>
      </c>
      <c r="J221" s="326">
        <f t="shared" si="50"/>
        <v>0.32352978169218194</v>
      </c>
      <c r="K221" s="326">
        <f t="shared" si="50"/>
        <v>0.67822100408586561</v>
      </c>
      <c r="L221" s="326">
        <f t="shared" si="50"/>
        <v>1.2403581544358953</v>
      </c>
      <c r="M221" s="326">
        <f t="shared" si="50"/>
        <v>1.5674182666916048</v>
      </c>
    </row>
    <row r="222" spans="1:13" x14ac:dyDescent="0.2">
      <c r="A222" s="11" t="s">
        <v>364</v>
      </c>
      <c r="B222" s="326">
        <f>B128</f>
        <v>0.1112556948633715</v>
      </c>
      <c r="C222" s="326">
        <f t="shared" ref="C222:M222" si="51">C128</f>
        <v>0.19071098092478089</v>
      </c>
      <c r="D222" s="326">
        <f t="shared" si="51"/>
        <v>5.8687049369033108E-2</v>
      </c>
      <c r="E222" s="326">
        <f t="shared" si="51"/>
        <v>0.31328172099479529</v>
      </c>
      <c r="F222" s="326">
        <f t="shared" si="51"/>
        <v>6.6687557475646531E-2</v>
      </c>
      <c r="G222" s="326">
        <f t="shared" si="51"/>
        <v>4.4610449798567806E-2</v>
      </c>
      <c r="H222" s="326">
        <f t="shared" si="51"/>
        <v>-4.3275141104499905E-2</v>
      </c>
      <c r="I222" s="326">
        <f t="shared" si="51"/>
        <v>0.32352738123099456</v>
      </c>
      <c r="J222" s="326">
        <f t="shared" si="51"/>
        <v>0.29655840400728378</v>
      </c>
      <c r="K222" s="326">
        <f t="shared" si="51"/>
        <v>0.30966912373464811</v>
      </c>
      <c r="L222" s="326">
        <f t="shared" si="51"/>
        <v>0.2651546534763734</v>
      </c>
      <c r="M222" s="326">
        <f t="shared" si="51"/>
        <v>1.1534863829556805</v>
      </c>
    </row>
    <row r="223" spans="1:13" x14ac:dyDescent="0.2">
      <c r="A223" s="320" t="s">
        <v>923</v>
      </c>
      <c r="B223" s="327">
        <f>B218-SUM(B219:B222)</f>
        <v>-3.5527136788005009E-15</v>
      </c>
      <c r="C223" s="327">
        <f t="shared" ref="C223:M223" si="52">C218-SUM(C219:C222)</f>
        <v>-8.8817841970012523E-15</v>
      </c>
      <c r="D223" s="327">
        <f t="shared" si="52"/>
        <v>7.9936057773011271E-15</v>
      </c>
      <c r="E223" s="327">
        <f t="shared" si="52"/>
        <v>0</v>
      </c>
      <c r="F223" s="327">
        <f t="shared" si="52"/>
        <v>-4.3159920082302961E-15</v>
      </c>
      <c r="G223" s="327">
        <f t="shared" si="52"/>
        <v>-4.4408920985006262E-15</v>
      </c>
      <c r="H223" s="327">
        <f t="shared" si="52"/>
        <v>1.2656542480726785E-14</v>
      </c>
      <c r="I223" s="327">
        <f t="shared" si="52"/>
        <v>-1.0880185641326534E-14</v>
      </c>
      <c r="J223" s="327">
        <f t="shared" si="52"/>
        <v>2.3037127760971998E-15</v>
      </c>
      <c r="K223" s="327">
        <f t="shared" si="52"/>
        <v>2.1371793224034263E-15</v>
      </c>
      <c r="L223" s="327">
        <f t="shared" si="52"/>
        <v>-1.1546319456101628E-14</v>
      </c>
      <c r="M223" s="327">
        <f t="shared" si="52"/>
        <v>0</v>
      </c>
    </row>
    <row r="224" spans="1:13" x14ac:dyDescent="0.2">
      <c r="A224" s="318" t="s">
        <v>244</v>
      </c>
      <c r="B224" s="325">
        <f>B146</f>
        <v>10.613266657809417</v>
      </c>
      <c r="C224" s="325">
        <f t="shared" ref="C224:M224" si="53">C146</f>
        <v>10.532988338112824</v>
      </c>
      <c r="D224" s="325">
        <f t="shared" si="53"/>
        <v>10.624291138249802</v>
      </c>
      <c r="E224" s="325">
        <f t="shared" si="53"/>
        <v>10.80736456467984</v>
      </c>
      <c r="F224" s="325">
        <f t="shared" si="53"/>
        <v>11.0135118069117</v>
      </c>
      <c r="G224" s="325">
        <f t="shared" si="53"/>
        <v>11.534925692441</v>
      </c>
      <c r="H224" s="325">
        <f t="shared" si="53"/>
        <v>11.646128132855301</v>
      </c>
      <c r="I224" s="325">
        <f t="shared" si="53"/>
        <v>11.737830978921684</v>
      </c>
      <c r="J224" s="325">
        <f t="shared" si="53"/>
        <v>11.417579940955749</v>
      </c>
      <c r="K224" s="325">
        <f t="shared" si="53"/>
        <v>11.585764344268499</v>
      </c>
      <c r="L224" s="325">
        <f t="shared" si="53"/>
        <v>11.755623029536997</v>
      </c>
      <c r="M224" s="325">
        <f t="shared" si="53"/>
        <v>10.619274353359556</v>
      </c>
    </row>
    <row r="225" spans="1:13" x14ac:dyDescent="0.2">
      <c r="A225" s="11" t="s">
        <v>241</v>
      </c>
      <c r="B225" s="326">
        <f>B22</f>
        <v>2.8796611594537049</v>
      </c>
      <c r="C225" s="326">
        <f t="shared" ref="C225:M225" si="54">C22</f>
        <v>2.7538679617129627</v>
      </c>
      <c r="D225" s="326">
        <f t="shared" si="54"/>
        <v>2.5967253775295727</v>
      </c>
      <c r="E225" s="326">
        <f t="shared" si="54"/>
        <v>2.5844817994756752</v>
      </c>
      <c r="F225" s="326">
        <f t="shared" si="54"/>
        <v>2.5904822280390412</v>
      </c>
      <c r="G225" s="326">
        <f t="shared" si="54"/>
        <v>2.7990185369615364</v>
      </c>
      <c r="H225" s="326">
        <f t="shared" si="54"/>
        <v>2.7773881311729425</v>
      </c>
      <c r="I225" s="326">
        <f t="shared" si="54"/>
        <v>2.8532381296408578</v>
      </c>
      <c r="J225" s="326">
        <f t="shared" si="54"/>
        <v>2.6435372609399925</v>
      </c>
      <c r="K225" s="326">
        <f t="shared" si="54"/>
        <v>2.7131790570191132</v>
      </c>
      <c r="L225" s="326">
        <f t="shared" si="54"/>
        <v>2.7285441924831688</v>
      </c>
      <c r="M225" s="326">
        <f t="shared" si="54"/>
        <v>2.4184117852751714</v>
      </c>
    </row>
    <row r="226" spans="1:13" x14ac:dyDescent="0.2">
      <c r="A226" s="11" t="s">
        <v>916</v>
      </c>
      <c r="B226" s="326">
        <f>B53</f>
        <v>0</v>
      </c>
      <c r="C226" s="326">
        <f t="shared" ref="C226:M226" si="55">C53</f>
        <v>0</v>
      </c>
      <c r="D226" s="326">
        <f t="shared" si="55"/>
        <v>0</v>
      </c>
      <c r="E226" s="326">
        <f t="shared" si="55"/>
        <v>0</v>
      </c>
      <c r="F226" s="326">
        <f t="shared" si="55"/>
        <v>0</v>
      </c>
      <c r="G226" s="326">
        <f t="shared" si="55"/>
        <v>0</v>
      </c>
      <c r="H226" s="326">
        <f t="shared" si="55"/>
        <v>0</v>
      </c>
      <c r="I226" s="326">
        <f t="shared" si="55"/>
        <v>0</v>
      </c>
      <c r="J226" s="326">
        <f t="shared" si="55"/>
        <v>0</v>
      </c>
      <c r="K226" s="326">
        <f t="shared" si="55"/>
        <v>0</v>
      </c>
      <c r="L226" s="326">
        <f t="shared" si="55"/>
        <v>0</v>
      </c>
      <c r="M226" s="326">
        <f t="shared" si="55"/>
        <v>0</v>
      </c>
    </row>
    <row r="227" spans="1:13" x14ac:dyDescent="0.2">
      <c r="A227" s="11" t="s">
        <v>363</v>
      </c>
      <c r="B227" s="326">
        <f>B84</f>
        <v>4.2720311455561504</v>
      </c>
      <c r="C227" s="326">
        <f t="shared" ref="C227:M227" si="56">C84</f>
        <v>4.2453580478838466</v>
      </c>
      <c r="D227" s="326">
        <f t="shared" si="56"/>
        <v>4.3713295746433474</v>
      </c>
      <c r="E227" s="326">
        <f t="shared" si="56"/>
        <v>4.4741719283174586</v>
      </c>
      <c r="F227" s="326">
        <f t="shared" si="56"/>
        <v>4.5917418369621634</v>
      </c>
      <c r="G227" s="326">
        <f t="shared" si="56"/>
        <v>4.7441168056085061</v>
      </c>
      <c r="H227" s="326">
        <f t="shared" si="56"/>
        <v>4.7299714425498234</v>
      </c>
      <c r="I227" s="326">
        <f t="shared" si="56"/>
        <v>4.7307821159687933</v>
      </c>
      <c r="J227" s="326">
        <f t="shared" si="56"/>
        <v>4.6401374059775486</v>
      </c>
      <c r="K227" s="326">
        <f t="shared" si="56"/>
        <v>4.6473874793983221</v>
      </c>
      <c r="L227" s="326">
        <f t="shared" si="56"/>
        <v>4.5498565740724439</v>
      </c>
      <c r="M227" s="326">
        <f t="shared" si="56"/>
        <v>4.2826603348886554</v>
      </c>
    </row>
    <row r="228" spans="1:13" x14ac:dyDescent="0.2">
      <c r="A228" s="11" t="s">
        <v>364</v>
      </c>
      <c r="B228" s="326">
        <f>B115</f>
        <v>3.4615743527995617</v>
      </c>
      <c r="C228" s="326">
        <f t="shared" ref="C228:M228" si="57">C115</f>
        <v>3.5337623285160151</v>
      </c>
      <c r="D228" s="326">
        <f t="shared" si="57"/>
        <v>3.6562361860768817</v>
      </c>
      <c r="E228" s="326">
        <f t="shared" si="57"/>
        <v>3.7487108368867075</v>
      </c>
      <c r="F228" s="326">
        <f t="shared" si="57"/>
        <v>3.8312877419104949</v>
      </c>
      <c r="G228" s="326">
        <f t="shared" si="57"/>
        <v>3.9917903498709579</v>
      </c>
      <c r="H228" s="326">
        <f t="shared" si="57"/>
        <v>4.1387685591325347</v>
      </c>
      <c r="I228" s="326">
        <f t="shared" si="57"/>
        <v>4.1538107333120342</v>
      </c>
      <c r="J228" s="326">
        <f t="shared" si="57"/>
        <v>4.1339052740382085</v>
      </c>
      <c r="K228" s="326">
        <f t="shared" si="57"/>
        <v>4.2251978078510639</v>
      </c>
      <c r="L228" s="326">
        <f t="shared" si="57"/>
        <v>4.4772222629813871</v>
      </c>
      <c r="M228" s="326">
        <f t="shared" si="57"/>
        <v>3.9182022331957294</v>
      </c>
    </row>
    <row r="229" spans="1:13" x14ac:dyDescent="0.2">
      <c r="A229" s="320" t="s">
        <v>923</v>
      </c>
      <c r="B229" s="327">
        <f>B224-SUM(B225:B228)</f>
        <v>0</v>
      </c>
      <c r="C229" s="327">
        <f t="shared" ref="C229:M229" si="58">C224-SUM(C225:C228)</f>
        <v>0</v>
      </c>
      <c r="D229" s="327">
        <f t="shared" si="58"/>
        <v>0</v>
      </c>
      <c r="E229" s="327">
        <f t="shared" si="58"/>
        <v>0</v>
      </c>
      <c r="F229" s="327">
        <f t="shared" si="58"/>
        <v>0</v>
      </c>
      <c r="G229" s="327">
        <f t="shared" si="58"/>
        <v>0</v>
      </c>
      <c r="H229" s="327">
        <f t="shared" si="58"/>
        <v>0</v>
      </c>
      <c r="I229" s="327">
        <f t="shared" si="58"/>
        <v>0</v>
      </c>
      <c r="J229" s="327">
        <f t="shared" si="58"/>
        <v>0</v>
      </c>
      <c r="K229" s="327">
        <f t="shared" si="58"/>
        <v>0</v>
      </c>
      <c r="L229" s="327">
        <f t="shared" si="58"/>
        <v>0</v>
      </c>
      <c r="M229" s="327">
        <f t="shared" si="58"/>
        <v>0</v>
      </c>
    </row>
    <row r="230" spans="1:13" x14ac:dyDescent="0.2">
      <c r="A230" s="318" t="s">
        <v>245</v>
      </c>
      <c r="B230" s="325">
        <f>B147</f>
        <v>5.3684021829291471</v>
      </c>
      <c r="C230" s="325">
        <f t="shared" ref="C230:M230" si="59">C147</f>
        <v>5.265053401964864</v>
      </c>
      <c r="D230" s="325">
        <f t="shared" si="59"/>
        <v>5.2960074549286977</v>
      </c>
      <c r="E230" s="325">
        <f t="shared" si="59"/>
        <v>5.1341621020038186</v>
      </c>
      <c r="F230" s="325">
        <f t="shared" si="59"/>
        <v>5.3053735826988389</v>
      </c>
      <c r="G230" s="325">
        <f t="shared" si="59"/>
        <v>5.0235371074318023</v>
      </c>
      <c r="H230" s="325">
        <f t="shared" si="59"/>
        <v>5.2908741573033975</v>
      </c>
      <c r="I230" s="325">
        <f t="shared" si="59"/>
        <v>4.8610907364925868</v>
      </c>
      <c r="J230" s="325">
        <f t="shared" si="59"/>
        <v>5.0584914787792252</v>
      </c>
      <c r="K230" s="325">
        <f t="shared" si="59"/>
        <v>5.1372437288153776</v>
      </c>
      <c r="L230" s="325">
        <f t="shared" si="59"/>
        <v>5.2476539968626525</v>
      </c>
      <c r="M230" s="325">
        <f t="shared" si="59"/>
        <v>5.113358069333187</v>
      </c>
    </row>
    <row r="231" spans="1:13" x14ac:dyDescent="0.2">
      <c r="A231" s="11" t="s">
        <v>241</v>
      </c>
      <c r="B231" s="326">
        <f>B23</f>
        <v>0.92859830130205845</v>
      </c>
      <c r="C231" s="326">
        <f t="shared" ref="C231:M231" si="60">C23</f>
        <v>0.87340270800867015</v>
      </c>
      <c r="D231" s="326">
        <f t="shared" si="60"/>
        <v>0.84868589050579102</v>
      </c>
      <c r="E231" s="326">
        <f t="shared" si="60"/>
        <v>0.85329839874439628</v>
      </c>
      <c r="F231" s="326">
        <f t="shared" si="60"/>
        <v>0.87918263292032317</v>
      </c>
      <c r="G231" s="326">
        <f t="shared" si="60"/>
        <v>0.84628084171867679</v>
      </c>
      <c r="H231" s="326">
        <f t="shared" si="60"/>
        <v>0.94666843857080063</v>
      </c>
      <c r="I231" s="326">
        <f t="shared" si="60"/>
        <v>0.81234220813008584</v>
      </c>
      <c r="J231" s="326">
        <f t="shared" si="60"/>
        <v>0.81676753919457057</v>
      </c>
      <c r="K231" s="326">
        <f t="shared" si="60"/>
        <v>0.77158200659398235</v>
      </c>
      <c r="L231" s="326">
        <f t="shared" si="60"/>
        <v>0.7893582580352495</v>
      </c>
      <c r="M231" s="326">
        <f t="shared" si="60"/>
        <v>0.71892729079745465</v>
      </c>
    </row>
    <row r="232" spans="1:13" x14ac:dyDescent="0.2">
      <c r="A232" s="11" t="s">
        <v>916</v>
      </c>
      <c r="B232" s="326">
        <f>B54</f>
        <v>0.13803321386559997</v>
      </c>
      <c r="C232" s="326">
        <f t="shared" ref="C232:M232" si="61">C54</f>
        <v>0.15952231775014161</v>
      </c>
      <c r="D232" s="326">
        <f t="shared" si="61"/>
        <v>0.14871618730736333</v>
      </c>
      <c r="E232" s="326">
        <f t="shared" si="61"/>
        <v>0.16587369615120653</v>
      </c>
      <c r="F232" s="326">
        <f t="shared" si="61"/>
        <v>0.1588123834888433</v>
      </c>
      <c r="G232" s="326">
        <f t="shared" si="61"/>
        <v>0.15494880822150628</v>
      </c>
      <c r="H232" s="326">
        <f t="shared" si="61"/>
        <v>0.14184564916686435</v>
      </c>
      <c r="I232" s="326">
        <f t="shared" si="61"/>
        <v>7.8723024068835273E-2</v>
      </c>
      <c r="J232" s="326">
        <f t="shared" si="61"/>
        <v>8.4267031112081503E-2</v>
      </c>
      <c r="K232" s="326">
        <f t="shared" si="61"/>
        <v>7.7911955107494699E-2</v>
      </c>
      <c r="L232" s="326">
        <f t="shared" si="61"/>
        <v>3.9790575705898022E-2</v>
      </c>
      <c r="M232" s="326">
        <f t="shared" si="61"/>
        <v>0</v>
      </c>
    </row>
    <row r="233" spans="1:13" x14ac:dyDescent="0.2">
      <c r="A233" s="11" t="s">
        <v>363</v>
      </c>
      <c r="B233" s="326">
        <f>B85</f>
        <v>1.6654959441412069</v>
      </c>
      <c r="C233" s="326">
        <f t="shared" ref="C233:M233" si="62">C85</f>
        <v>1.577260695182459</v>
      </c>
      <c r="D233" s="326">
        <f t="shared" si="62"/>
        <v>1.6403686902235279</v>
      </c>
      <c r="E233" s="326">
        <f t="shared" si="62"/>
        <v>1.6798354656977548</v>
      </c>
      <c r="F233" s="326">
        <f t="shared" si="62"/>
        <v>1.6735032198527999</v>
      </c>
      <c r="G233" s="326">
        <f t="shared" si="62"/>
        <v>1.5010679832867648</v>
      </c>
      <c r="H233" s="326">
        <f t="shared" si="62"/>
        <v>1.5328496286734394</v>
      </c>
      <c r="I233" s="326">
        <f t="shared" si="62"/>
        <v>1.5375307490654841</v>
      </c>
      <c r="J233" s="326">
        <f t="shared" si="62"/>
        <v>1.5607301375342102</v>
      </c>
      <c r="K233" s="326">
        <f t="shared" si="62"/>
        <v>1.5532391811195392</v>
      </c>
      <c r="L233" s="326">
        <f t="shared" si="62"/>
        <v>1.5465722850079977</v>
      </c>
      <c r="M233" s="326">
        <f t="shared" si="62"/>
        <v>1.6366226834172402</v>
      </c>
    </row>
    <row r="234" spans="1:13" x14ac:dyDescent="0.2">
      <c r="A234" s="11" t="s">
        <v>364</v>
      </c>
      <c r="B234" s="326">
        <f>B116</f>
        <v>2.6362747236202817</v>
      </c>
      <c r="C234" s="326">
        <f t="shared" ref="C234:M234" si="63">C116</f>
        <v>2.6548676810235943</v>
      </c>
      <c r="D234" s="326">
        <f t="shared" si="63"/>
        <v>2.6582366868920153</v>
      </c>
      <c r="E234" s="326">
        <f t="shared" si="63"/>
        <v>2.4351545414104612</v>
      </c>
      <c r="F234" s="326">
        <f t="shared" si="63"/>
        <v>2.5938753464368718</v>
      </c>
      <c r="G234" s="326">
        <f t="shared" si="63"/>
        <v>2.5212394742048545</v>
      </c>
      <c r="H234" s="326">
        <f t="shared" si="63"/>
        <v>2.6695104408922936</v>
      </c>
      <c r="I234" s="326">
        <f t="shared" si="63"/>
        <v>2.4324947552281815</v>
      </c>
      <c r="J234" s="326">
        <f t="shared" si="63"/>
        <v>2.5967267709383632</v>
      </c>
      <c r="K234" s="326">
        <f t="shared" si="63"/>
        <v>2.7345105859943613</v>
      </c>
      <c r="L234" s="326">
        <f t="shared" si="63"/>
        <v>2.8719328781135074</v>
      </c>
      <c r="M234" s="326">
        <f t="shared" si="63"/>
        <v>2.7578080951184916</v>
      </c>
    </row>
    <row r="235" spans="1:13" x14ac:dyDescent="0.2">
      <c r="A235" s="320" t="s">
        <v>923</v>
      </c>
      <c r="B235" s="327">
        <f>B230-SUM(B231:B234)</f>
        <v>0</v>
      </c>
      <c r="C235" s="327">
        <f t="shared" ref="C235:M235" si="64">C230-SUM(C231:C234)</f>
        <v>0</v>
      </c>
      <c r="D235" s="327">
        <f t="shared" si="64"/>
        <v>0</v>
      </c>
      <c r="E235" s="327">
        <f t="shared" si="64"/>
        <v>0</v>
      </c>
      <c r="F235" s="327">
        <f t="shared" si="64"/>
        <v>0</v>
      </c>
      <c r="G235" s="327">
        <f t="shared" si="64"/>
        <v>0</v>
      </c>
      <c r="H235" s="327">
        <f t="shared" si="64"/>
        <v>0</v>
      </c>
      <c r="I235" s="327">
        <f t="shared" si="64"/>
        <v>0</v>
      </c>
      <c r="J235" s="327">
        <f t="shared" si="64"/>
        <v>0</v>
      </c>
      <c r="K235" s="327">
        <f t="shared" si="64"/>
        <v>0</v>
      </c>
      <c r="L235" s="327">
        <f t="shared" si="64"/>
        <v>0</v>
      </c>
      <c r="M235" s="327">
        <f t="shared" si="64"/>
        <v>0</v>
      </c>
    </row>
    <row r="236" spans="1:13" x14ac:dyDescent="0.2">
      <c r="A236" s="318" t="s">
        <v>578</v>
      </c>
      <c r="B236" s="325">
        <f>B151</f>
        <v>13.620661231881739</v>
      </c>
      <c r="C236" s="325">
        <f t="shared" ref="C236:M236" si="65">C151</f>
        <v>13.475861296309416</v>
      </c>
      <c r="D236" s="325">
        <f t="shared" si="65"/>
        <v>13.844551484078663</v>
      </c>
      <c r="E236" s="325">
        <f t="shared" si="65"/>
        <v>14.121202838447363</v>
      </c>
      <c r="F236" s="325">
        <f t="shared" si="65"/>
        <v>14.622978567423001</v>
      </c>
      <c r="G236" s="325">
        <f t="shared" si="65"/>
        <v>15.630536786913698</v>
      </c>
      <c r="H236" s="325">
        <f t="shared" si="65"/>
        <v>16.975350944615709</v>
      </c>
      <c r="I236" s="325">
        <f t="shared" si="65"/>
        <v>18.242655224686473</v>
      </c>
      <c r="J236" s="325">
        <f t="shared" si="65"/>
        <v>16.950803448309497</v>
      </c>
      <c r="K236" s="325">
        <f t="shared" si="65"/>
        <v>17.889093402609792</v>
      </c>
      <c r="L236" s="325">
        <f t="shared" si="65"/>
        <v>22.960153505044826</v>
      </c>
      <c r="M236" s="325">
        <f t="shared" si="65"/>
        <v>16.722266722109318</v>
      </c>
    </row>
    <row r="237" spans="1:13" x14ac:dyDescent="0.2">
      <c r="A237" s="11" t="s">
        <v>241</v>
      </c>
      <c r="B237" s="326">
        <f>B27</f>
        <v>10.113041588110573</v>
      </c>
      <c r="C237" s="326">
        <f t="shared" ref="C237:M237" si="66">C27</f>
        <v>9.9416309469225936</v>
      </c>
      <c r="D237" s="326">
        <f t="shared" si="66"/>
        <v>10.132469979956831</v>
      </c>
      <c r="E237" s="326">
        <f t="shared" si="66"/>
        <v>10.340281347819133</v>
      </c>
      <c r="F237" s="326">
        <f t="shared" si="66"/>
        <v>10.602482019668926</v>
      </c>
      <c r="G237" s="326">
        <f t="shared" si="66"/>
        <v>11.070940341270079</v>
      </c>
      <c r="H237" s="326">
        <f t="shared" si="66"/>
        <v>12.321285560412312</v>
      </c>
      <c r="I237" s="326">
        <f t="shared" si="66"/>
        <v>12.516394026695771</v>
      </c>
      <c r="J237" s="326">
        <f t="shared" si="66"/>
        <v>12.000586543598137</v>
      </c>
      <c r="K237" s="326">
        <f t="shared" si="66"/>
        <v>12.446480871687307</v>
      </c>
      <c r="L237" s="326">
        <f t="shared" si="66"/>
        <v>17.269276236967681</v>
      </c>
      <c r="M237" s="326">
        <f t="shared" si="66"/>
        <v>12.37566419078675</v>
      </c>
    </row>
    <row r="238" spans="1:13" x14ac:dyDescent="0.2">
      <c r="A238" s="11" t="s">
        <v>916</v>
      </c>
      <c r="B238" s="326">
        <f>B58</f>
        <v>1.2756341538923175</v>
      </c>
      <c r="C238" s="326">
        <f t="shared" ref="C238:M238" si="67">C58</f>
        <v>1.2963680158633319</v>
      </c>
      <c r="D238" s="326">
        <f t="shared" si="67"/>
        <v>1.3568552949679735</v>
      </c>
      <c r="E238" s="326">
        <f t="shared" si="67"/>
        <v>1.4402828390400746</v>
      </c>
      <c r="F238" s="326">
        <f t="shared" si="67"/>
        <v>1.4959666915443011</v>
      </c>
      <c r="G238" s="326">
        <f t="shared" si="67"/>
        <v>1.8559960769120045</v>
      </c>
      <c r="H238" s="326">
        <f t="shared" si="67"/>
        <v>1.7345106205960192</v>
      </c>
      <c r="I238" s="326">
        <f t="shared" si="67"/>
        <v>2.6975750185663063</v>
      </c>
      <c r="J238" s="326">
        <f t="shared" si="67"/>
        <v>1.8049176430622691</v>
      </c>
      <c r="K238" s="326">
        <f t="shared" si="67"/>
        <v>2.1987431959917063</v>
      </c>
      <c r="L238" s="326">
        <f t="shared" si="67"/>
        <v>2.3693332476299318</v>
      </c>
      <c r="M238" s="326">
        <f t="shared" si="67"/>
        <v>1.379552676656806</v>
      </c>
    </row>
    <row r="239" spans="1:13" x14ac:dyDescent="0.2">
      <c r="A239" s="11" t="s">
        <v>363</v>
      </c>
      <c r="B239" s="326">
        <f>B89</f>
        <v>1.8177054215962478</v>
      </c>
      <c r="C239" s="326">
        <f t="shared" ref="C239:M239" si="68">C89</f>
        <v>1.8160182935171107</v>
      </c>
      <c r="D239" s="326">
        <f t="shared" si="68"/>
        <v>1.9094711620994205</v>
      </c>
      <c r="E239" s="326">
        <f t="shared" si="68"/>
        <v>1.8950267994309045</v>
      </c>
      <c r="F239" s="326">
        <f t="shared" si="68"/>
        <v>2.0169029092326927</v>
      </c>
      <c r="G239" s="326">
        <f t="shared" si="68"/>
        <v>2.1514820912333943</v>
      </c>
      <c r="H239" s="326">
        <f t="shared" si="68"/>
        <v>2.3054972548860109</v>
      </c>
      <c r="I239" s="326">
        <f t="shared" si="68"/>
        <v>2.3613759923430058</v>
      </c>
      <c r="J239" s="326">
        <f t="shared" si="68"/>
        <v>2.4396894969266043</v>
      </c>
      <c r="K239" s="326">
        <f t="shared" si="68"/>
        <v>2.4913106082126579</v>
      </c>
      <c r="L239" s="326">
        <f t="shared" si="68"/>
        <v>2.5054433992260168</v>
      </c>
      <c r="M239" s="326">
        <f t="shared" si="68"/>
        <v>2.2490053110923465</v>
      </c>
    </row>
    <row r="240" spans="1:13" x14ac:dyDescent="0.2">
      <c r="A240" s="11" t="s">
        <v>364</v>
      </c>
      <c r="B240" s="326">
        <f>B120</f>
        <v>0.41428006828260244</v>
      </c>
      <c r="C240" s="326">
        <f t="shared" ref="C240:M240" si="69">C120</f>
        <v>0.42184404000637826</v>
      </c>
      <c r="D240" s="326">
        <f t="shared" si="69"/>
        <v>0.44575504705443808</v>
      </c>
      <c r="E240" s="326">
        <f t="shared" si="69"/>
        <v>0.44561185215725096</v>
      </c>
      <c r="F240" s="326">
        <f t="shared" si="69"/>
        <v>0.50762694697708133</v>
      </c>
      <c r="G240" s="326">
        <f t="shared" si="69"/>
        <v>0.55211827749822229</v>
      </c>
      <c r="H240" s="326">
        <f t="shared" si="69"/>
        <v>0.61405750872136777</v>
      </c>
      <c r="I240" s="326">
        <f t="shared" si="69"/>
        <v>0.667310187081391</v>
      </c>
      <c r="J240" s="326">
        <f t="shared" si="69"/>
        <v>0.70560976472248849</v>
      </c>
      <c r="K240" s="326">
        <f t="shared" si="69"/>
        <v>0.75255872671811774</v>
      </c>
      <c r="L240" s="326">
        <f t="shared" si="69"/>
        <v>0.81610062122119464</v>
      </c>
      <c r="M240" s="326">
        <f t="shared" si="69"/>
        <v>0.71804454357341274</v>
      </c>
    </row>
    <row r="241" spans="1:13" x14ac:dyDescent="0.2">
      <c r="A241" s="320" t="s">
        <v>923</v>
      </c>
      <c r="B241" s="327">
        <f>B236-SUM(B237:B240)</f>
        <v>0</v>
      </c>
      <c r="C241" s="327">
        <f t="shared" ref="C241:M241" si="70">C236-SUM(C237:C240)</f>
        <v>0</v>
      </c>
      <c r="D241" s="327">
        <f t="shared" si="70"/>
        <v>0</v>
      </c>
      <c r="E241" s="327">
        <f t="shared" si="70"/>
        <v>0</v>
      </c>
      <c r="F241" s="327">
        <f t="shared" si="70"/>
        <v>0</v>
      </c>
      <c r="G241" s="327">
        <f t="shared" si="70"/>
        <v>0</v>
      </c>
      <c r="H241" s="327">
        <f t="shared" si="70"/>
        <v>0</v>
      </c>
      <c r="I241" s="327">
        <f t="shared" si="70"/>
        <v>0</v>
      </c>
      <c r="J241" s="327">
        <f t="shared" si="70"/>
        <v>0</v>
      </c>
      <c r="K241" s="327">
        <f t="shared" si="70"/>
        <v>0</v>
      </c>
      <c r="L241" s="327">
        <f t="shared" si="70"/>
        <v>0</v>
      </c>
      <c r="M241" s="327">
        <f t="shared" si="70"/>
        <v>0</v>
      </c>
    </row>
    <row r="242" spans="1:13" x14ac:dyDescent="0.2">
      <c r="A242" s="322" t="s">
        <v>248</v>
      </c>
      <c r="B242" s="325">
        <f>B149</f>
        <v>0.12575199081780694</v>
      </c>
      <c r="C242" s="325">
        <f t="shared" ref="C242:M242" si="71">C149</f>
        <v>0.18262221412847413</v>
      </c>
      <c r="D242" s="325">
        <f t="shared" si="71"/>
        <v>0.20907430157577947</v>
      </c>
      <c r="E242" s="325">
        <f t="shared" si="71"/>
        <v>0.31492534765546831</v>
      </c>
      <c r="F242" s="325">
        <f t="shared" si="71"/>
        <v>0.33036740276884069</v>
      </c>
      <c r="G242" s="325">
        <f t="shared" si="71"/>
        <v>0.94652170249260015</v>
      </c>
      <c r="H242" s="325">
        <f t="shared" si="71"/>
        <v>0.47212168964791756</v>
      </c>
      <c r="I242" s="325">
        <f t="shared" si="71"/>
        <v>0.36488872753356338</v>
      </c>
      <c r="J242" s="325">
        <f t="shared" si="71"/>
        <v>0.36674305683180852</v>
      </c>
      <c r="K242" s="325">
        <f t="shared" si="71"/>
        <v>0.24781929071808315</v>
      </c>
      <c r="L242" s="325">
        <f t="shared" si="71"/>
        <v>0.17870929865671972</v>
      </c>
      <c r="M242" s="325">
        <f t="shared" si="71"/>
        <v>0.16580030361724696</v>
      </c>
    </row>
    <row r="243" spans="1:13" x14ac:dyDescent="0.2">
      <c r="A243" s="11" t="s">
        <v>241</v>
      </c>
      <c r="B243" s="326">
        <f>B25</f>
        <v>0.11158672364017422</v>
      </c>
      <c r="C243" s="326">
        <f t="shared" ref="C243:M243" si="72">C25</f>
        <v>0.16928257645653419</v>
      </c>
      <c r="D243" s="326">
        <f t="shared" si="72"/>
        <v>0.19651083898636693</v>
      </c>
      <c r="E243" s="326">
        <f t="shared" si="72"/>
        <v>0.29791555045840673</v>
      </c>
      <c r="F243" s="326">
        <f t="shared" si="72"/>
        <v>0.31508677263255125</v>
      </c>
      <c r="G243" s="326">
        <f t="shared" si="72"/>
        <v>0.93204988842215375</v>
      </c>
      <c r="H243" s="326">
        <f t="shared" si="72"/>
        <v>0.44329022720904054</v>
      </c>
      <c r="I243" s="326">
        <f t="shared" si="72"/>
        <v>0.33409333628244858</v>
      </c>
      <c r="J243" s="326">
        <f t="shared" si="72"/>
        <v>0.33836745080488817</v>
      </c>
      <c r="K243" s="326">
        <f t="shared" si="72"/>
        <v>0.2224456447798801</v>
      </c>
      <c r="L243" s="326">
        <f t="shared" si="72"/>
        <v>0.15109823600124003</v>
      </c>
      <c r="M243" s="326">
        <f t="shared" si="72"/>
        <v>0.14091465934185074</v>
      </c>
    </row>
    <row r="244" spans="1:13" x14ac:dyDescent="0.2">
      <c r="A244" s="11" t="s">
        <v>916</v>
      </c>
      <c r="B244" s="326">
        <f>B56</f>
        <v>0</v>
      </c>
      <c r="C244" s="326">
        <f t="shared" ref="C244:M244" si="73">C56</f>
        <v>0</v>
      </c>
      <c r="D244" s="326">
        <f t="shared" si="73"/>
        <v>0</v>
      </c>
      <c r="E244" s="326">
        <f t="shared" si="73"/>
        <v>0</v>
      </c>
      <c r="F244" s="326">
        <f t="shared" si="73"/>
        <v>0</v>
      </c>
      <c r="G244" s="326">
        <f t="shared" si="73"/>
        <v>0</v>
      </c>
      <c r="H244" s="326">
        <f t="shared" si="73"/>
        <v>0</v>
      </c>
      <c r="I244" s="326">
        <f t="shared" si="73"/>
        <v>0</v>
      </c>
      <c r="J244" s="326">
        <f t="shared" si="73"/>
        <v>0</v>
      </c>
      <c r="K244" s="326">
        <f t="shared" si="73"/>
        <v>0</v>
      </c>
      <c r="L244" s="326">
        <f t="shared" si="73"/>
        <v>0</v>
      </c>
      <c r="M244" s="326">
        <f t="shared" si="73"/>
        <v>0</v>
      </c>
    </row>
    <row r="245" spans="1:13" x14ac:dyDescent="0.2">
      <c r="A245" s="11" t="s">
        <v>363</v>
      </c>
      <c r="B245" s="326">
        <f>B87</f>
        <v>1.0481995326991169E-2</v>
      </c>
      <c r="C245" s="326">
        <f t="shared" ref="C245:M245" si="74">C87</f>
        <v>9.5454840834278184E-3</v>
      </c>
      <c r="D245" s="326">
        <f t="shared" si="74"/>
        <v>9.2074866051475024E-3</v>
      </c>
      <c r="E245" s="326">
        <f t="shared" si="74"/>
        <v>1.2418537212617781E-2</v>
      </c>
      <c r="F245" s="326">
        <f t="shared" si="74"/>
        <v>1.0675724092928249E-2</v>
      </c>
      <c r="G245" s="326">
        <f t="shared" si="74"/>
        <v>1.0620276330029738E-2</v>
      </c>
      <c r="H245" s="326">
        <f t="shared" si="74"/>
        <v>2.3260721089405439E-2</v>
      </c>
      <c r="I245" s="326">
        <f t="shared" si="74"/>
        <v>2.5783019303683187E-2</v>
      </c>
      <c r="J245" s="326">
        <f t="shared" si="74"/>
        <v>2.3227070287991064E-2</v>
      </c>
      <c r="K245" s="326">
        <f t="shared" si="74"/>
        <v>2.0184177774490667E-2</v>
      </c>
      <c r="L245" s="326">
        <f t="shared" si="74"/>
        <v>1.5193061160758822E-2</v>
      </c>
      <c r="M245" s="326">
        <f t="shared" si="74"/>
        <v>1.2972138412724561E-2</v>
      </c>
    </row>
    <row r="246" spans="1:13" x14ac:dyDescent="0.2">
      <c r="A246" s="11" t="s">
        <v>364</v>
      </c>
      <c r="B246" s="326">
        <f>B118</f>
        <v>3.6832718506415725E-3</v>
      </c>
      <c r="C246" s="326">
        <f t="shared" ref="C246:M246" si="75">C118</f>
        <v>3.7941535885121537E-3</v>
      </c>
      <c r="D246" s="326">
        <f t="shared" si="75"/>
        <v>3.355975984265052E-3</v>
      </c>
      <c r="E246" s="326">
        <f t="shared" si="75"/>
        <v>4.5912599844437491E-3</v>
      </c>
      <c r="F246" s="326">
        <f t="shared" si="75"/>
        <v>4.6049060433611417E-3</v>
      </c>
      <c r="G246" s="326">
        <f t="shared" si="75"/>
        <v>3.8515377404167292E-3</v>
      </c>
      <c r="H246" s="326">
        <f t="shared" si="75"/>
        <v>5.5707413494715859E-3</v>
      </c>
      <c r="I246" s="326">
        <f t="shared" si="75"/>
        <v>5.0123719474316226E-3</v>
      </c>
      <c r="J246" s="326">
        <f t="shared" si="75"/>
        <v>5.148535738929298E-3</v>
      </c>
      <c r="K246" s="326">
        <f t="shared" si="75"/>
        <v>5.1894681637123501E-3</v>
      </c>
      <c r="L246" s="326">
        <f t="shared" si="75"/>
        <v>1.2418001494720872E-2</v>
      </c>
      <c r="M246" s="326">
        <f t="shared" si="75"/>
        <v>1.1913505862671654E-2</v>
      </c>
    </row>
    <row r="247" spans="1:13" x14ac:dyDescent="0.2">
      <c r="A247" s="320" t="s">
        <v>923</v>
      </c>
      <c r="B247" s="327">
        <f>B242-SUM(B243:B246)</f>
        <v>0</v>
      </c>
      <c r="C247" s="327">
        <f t="shared" ref="C247:M247" si="76">C242-SUM(C243:C246)</f>
        <v>0</v>
      </c>
      <c r="D247" s="327">
        <f t="shared" si="76"/>
        <v>0</v>
      </c>
      <c r="E247" s="327">
        <f t="shared" si="76"/>
        <v>0</v>
      </c>
      <c r="F247" s="327">
        <f t="shared" si="76"/>
        <v>0</v>
      </c>
      <c r="G247" s="327">
        <f t="shared" si="76"/>
        <v>0</v>
      </c>
      <c r="H247" s="327">
        <f t="shared" si="76"/>
        <v>0</v>
      </c>
      <c r="I247" s="327">
        <f t="shared" si="76"/>
        <v>0</v>
      </c>
      <c r="J247" s="327">
        <f t="shared" si="76"/>
        <v>0</v>
      </c>
      <c r="K247" s="327">
        <f t="shared" si="76"/>
        <v>0</v>
      </c>
      <c r="L247" s="327">
        <f t="shared" si="76"/>
        <v>0</v>
      </c>
      <c r="M247" s="327">
        <f t="shared" si="76"/>
        <v>0</v>
      </c>
    </row>
    <row r="248" spans="1:13" x14ac:dyDescent="0.2">
      <c r="A248" s="322" t="s">
        <v>932</v>
      </c>
      <c r="B248" s="325">
        <f>B152</f>
        <v>1.1247266357953265</v>
      </c>
      <c r="C248" s="325">
        <f t="shared" ref="C248:M248" si="77">C152</f>
        <v>1.247368451318251</v>
      </c>
      <c r="D248" s="325">
        <f t="shared" si="77"/>
        <v>1.3873826257374695</v>
      </c>
      <c r="E248" s="325">
        <f t="shared" si="77"/>
        <v>1.4238804046275269</v>
      </c>
      <c r="F248" s="325">
        <f t="shared" si="77"/>
        <v>1.4956301835422656</v>
      </c>
      <c r="G248" s="325">
        <f t="shared" si="77"/>
        <v>1.7417406698486106</v>
      </c>
      <c r="H248" s="325">
        <f t="shared" si="77"/>
        <v>1.6294577784420283</v>
      </c>
      <c r="I248" s="325">
        <f t="shared" si="77"/>
        <v>1.3916041544100763</v>
      </c>
      <c r="J248" s="325">
        <f t="shared" si="77"/>
        <v>1.477422699561397</v>
      </c>
      <c r="K248" s="325">
        <f t="shared" si="77"/>
        <v>1.9405131032522844</v>
      </c>
      <c r="L248" s="325">
        <f t="shared" si="77"/>
        <v>1.6039346323149672</v>
      </c>
      <c r="M248" s="325">
        <f t="shared" si="77"/>
        <v>1.8436144782704043</v>
      </c>
    </row>
    <row r="249" spans="1:13" x14ac:dyDescent="0.2">
      <c r="A249" s="11" t="s">
        <v>241</v>
      </c>
      <c r="B249" s="326">
        <f>B28</f>
        <v>0.26101865634602361</v>
      </c>
      <c r="C249" s="326">
        <f t="shared" ref="C249:M249" si="78">C28</f>
        <v>0.40129399098505186</v>
      </c>
      <c r="D249" s="326">
        <f t="shared" si="78"/>
        <v>0.5008468299592872</v>
      </c>
      <c r="E249" s="326">
        <f t="shared" si="78"/>
        <v>0.57162925775665341</v>
      </c>
      <c r="F249" s="326">
        <f t="shared" si="78"/>
        <v>0.61224791462191885</v>
      </c>
      <c r="G249" s="326">
        <f t="shared" si="78"/>
        <v>0.67177057804953111</v>
      </c>
      <c r="H249" s="326">
        <f t="shared" si="78"/>
        <v>0.54380645474895517</v>
      </c>
      <c r="I249" s="326">
        <f t="shared" si="78"/>
        <v>0.39693839365569428</v>
      </c>
      <c r="J249" s="326">
        <f t="shared" si="78"/>
        <v>0.46998138767308933</v>
      </c>
      <c r="K249" s="326">
        <f t="shared" si="78"/>
        <v>0.91726766574864693</v>
      </c>
      <c r="L249" s="326">
        <f t="shared" si="78"/>
        <v>0.45676689574971879</v>
      </c>
      <c r="M249" s="326">
        <f t="shared" si="78"/>
        <v>0.61229027672662528</v>
      </c>
    </row>
    <row r="250" spans="1:13" x14ac:dyDescent="0.2">
      <c r="A250" s="11" t="s">
        <v>916</v>
      </c>
      <c r="B250" s="326">
        <f>B59</f>
        <v>0</v>
      </c>
      <c r="C250" s="326">
        <f t="shared" ref="C250:M250" si="79">C59</f>
        <v>0</v>
      </c>
      <c r="D250" s="326">
        <f t="shared" si="79"/>
        <v>0</v>
      </c>
      <c r="E250" s="326">
        <f t="shared" si="79"/>
        <v>0</v>
      </c>
      <c r="F250" s="326">
        <f t="shared" si="79"/>
        <v>0</v>
      </c>
      <c r="G250" s="326">
        <f t="shared" si="79"/>
        <v>0</v>
      </c>
      <c r="H250" s="326">
        <f t="shared" si="79"/>
        <v>0</v>
      </c>
      <c r="I250" s="326">
        <f t="shared" si="79"/>
        <v>0</v>
      </c>
      <c r="J250" s="326">
        <f t="shared" si="79"/>
        <v>0</v>
      </c>
      <c r="K250" s="326">
        <f t="shared" si="79"/>
        <v>0</v>
      </c>
      <c r="L250" s="326">
        <f t="shared" si="79"/>
        <v>0</v>
      </c>
      <c r="M250" s="326">
        <f t="shared" si="79"/>
        <v>0</v>
      </c>
    </row>
    <row r="251" spans="1:13" x14ac:dyDescent="0.2">
      <c r="A251" s="11" t="s">
        <v>363</v>
      </c>
      <c r="B251" s="326">
        <f>B90</f>
        <v>0.50903260089191527</v>
      </c>
      <c r="C251" s="326">
        <f t="shared" ref="C251:M251" si="80">C90</f>
        <v>0.48125726480612296</v>
      </c>
      <c r="D251" s="326">
        <f t="shared" si="80"/>
        <v>0.4794467927144232</v>
      </c>
      <c r="E251" s="326">
        <f t="shared" si="80"/>
        <v>0.47730845952041007</v>
      </c>
      <c r="F251" s="326">
        <f t="shared" si="80"/>
        <v>0.48749926903943491</v>
      </c>
      <c r="G251" s="326">
        <f t="shared" si="80"/>
        <v>0.53980690360047812</v>
      </c>
      <c r="H251" s="326">
        <f t="shared" si="80"/>
        <v>0.59289667202130747</v>
      </c>
      <c r="I251" s="326">
        <f t="shared" si="80"/>
        <v>0.51376815458738923</v>
      </c>
      <c r="J251" s="326">
        <f t="shared" si="80"/>
        <v>0.50660642985014159</v>
      </c>
      <c r="K251" s="326">
        <f t="shared" si="80"/>
        <v>0.51537434329233034</v>
      </c>
      <c r="L251" s="326">
        <f t="shared" si="80"/>
        <v>0.52826509208361716</v>
      </c>
      <c r="M251" s="326">
        <f t="shared" si="80"/>
        <v>0.59679315210423833</v>
      </c>
    </row>
    <row r="252" spans="1:13" x14ac:dyDescent="0.2">
      <c r="A252" s="11" t="s">
        <v>364</v>
      </c>
      <c r="B252" s="326">
        <f>B121</f>
        <v>0.35467537855738762</v>
      </c>
      <c r="C252" s="326">
        <f t="shared" ref="C252:M252" si="81">C121</f>
        <v>0.36481719552707625</v>
      </c>
      <c r="D252" s="326">
        <f t="shared" si="81"/>
        <v>0.40708900306375911</v>
      </c>
      <c r="E252" s="326">
        <f t="shared" si="81"/>
        <v>0.37494268735046327</v>
      </c>
      <c r="F252" s="326">
        <f t="shared" si="81"/>
        <v>0.39588299988091169</v>
      </c>
      <c r="G252" s="326">
        <f t="shared" si="81"/>
        <v>0.53016318819860131</v>
      </c>
      <c r="H252" s="326">
        <f t="shared" si="81"/>
        <v>0.49275465167176596</v>
      </c>
      <c r="I252" s="326">
        <f t="shared" si="81"/>
        <v>0.48089760616699284</v>
      </c>
      <c r="J252" s="326">
        <f t="shared" si="81"/>
        <v>0.50083488203816584</v>
      </c>
      <c r="K252" s="326">
        <f t="shared" si="81"/>
        <v>0.50787109421130705</v>
      </c>
      <c r="L252" s="326">
        <f t="shared" si="81"/>
        <v>0.61890264448163146</v>
      </c>
      <c r="M252" s="326">
        <f t="shared" si="81"/>
        <v>0.63453104943954086</v>
      </c>
    </row>
    <row r="253" spans="1:13" x14ac:dyDescent="0.2">
      <c r="A253" s="320" t="s">
        <v>923</v>
      </c>
      <c r="B253" s="327">
        <f>B248-SUM(B249:B252)</f>
        <v>0</v>
      </c>
      <c r="C253" s="327">
        <f t="shared" ref="C253:M253" si="82">C248-SUM(C249:C252)</f>
        <v>0</v>
      </c>
      <c r="D253" s="327">
        <f t="shared" si="82"/>
        <v>0</v>
      </c>
      <c r="E253" s="327">
        <f t="shared" si="82"/>
        <v>0</v>
      </c>
      <c r="F253" s="327">
        <f t="shared" si="82"/>
        <v>0</v>
      </c>
      <c r="G253" s="327">
        <f t="shared" si="82"/>
        <v>0</v>
      </c>
      <c r="H253" s="327">
        <f t="shared" si="82"/>
        <v>0</v>
      </c>
      <c r="I253" s="327">
        <f t="shared" si="82"/>
        <v>0</v>
      </c>
      <c r="J253" s="327">
        <f t="shared" si="82"/>
        <v>0</v>
      </c>
      <c r="K253" s="327">
        <f t="shared" si="82"/>
        <v>0</v>
      </c>
      <c r="L253" s="327">
        <f t="shared" si="82"/>
        <v>0</v>
      </c>
      <c r="M253" s="327">
        <f t="shared" si="82"/>
        <v>0</v>
      </c>
    </row>
    <row r="254" spans="1:13" x14ac:dyDescent="0.2">
      <c r="A254" s="332" t="s">
        <v>937</v>
      </c>
      <c r="B254" s="24">
        <v>2010</v>
      </c>
      <c r="C254" s="24">
        <v>2011</v>
      </c>
      <c r="D254" s="24">
        <v>2012</v>
      </c>
      <c r="E254" s="24">
        <v>2013</v>
      </c>
      <c r="F254" s="24">
        <v>2014</v>
      </c>
      <c r="G254" s="24">
        <v>2015</v>
      </c>
      <c r="H254" s="24">
        <v>2016</v>
      </c>
      <c r="I254" s="24">
        <v>2017</v>
      </c>
      <c r="J254" s="24">
        <v>2018</v>
      </c>
      <c r="K254" s="24">
        <v>2019</v>
      </c>
      <c r="L254" s="24">
        <v>2020</v>
      </c>
      <c r="M254" s="24">
        <v>2021</v>
      </c>
    </row>
    <row r="255" spans="1:13" x14ac:dyDescent="0.2">
      <c r="A255" s="322" t="s">
        <v>933</v>
      </c>
      <c r="B255" s="325">
        <f>B153</f>
        <v>2.6757429708020957</v>
      </c>
      <c r="C255" s="325">
        <f t="shared" ref="C255:M255" si="83">C153</f>
        <v>2.0672474368419413</v>
      </c>
      <c r="D255" s="325">
        <f t="shared" si="83"/>
        <v>2.0951662810933467</v>
      </c>
      <c r="E255" s="325">
        <f t="shared" si="83"/>
        <v>2.0088033685772486</v>
      </c>
      <c r="F255" s="325">
        <f t="shared" si="83"/>
        <v>2.2727995989098897</v>
      </c>
      <c r="G255" s="325">
        <f t="shared" si="83"/>
        <v>1.5531535740272211</v>
      </c>
      <c r="H255" s="325">
        <f t="shared" si="83"/>
        <v>1.5277679634958363</v>
      </c>
      <c r="I255" s="325">
        <f t="shared" si="83"/>
        <v>1.0704070792380289</v>
      </c>
      <c r="J255" s="325">
        <f t="shared" si="83"/>
        <v>1.2847762591340732</v>
      </c>
      <c r="K255" s="325">
        <f t="shared" si="83"/>
        <v>1.1350550415983702</v>
      </c>
      <c r="L255" s="325">
        <f t="shared" si="83"/>
        <v>1.4092335535637872</v>
      </c>
      <c r="M255" s="325">
        <f t="shared" si="83"/>
        <v>1.2104321380337839</v>
      </c>
    </row>
    <row r="256" spans="1:13" x14ac:dyDescent="0.2">
      <c r="A256" s="11" t="s">
        <v>241</v>
      </c>
      <c r="B256" s="326">
        <f>B29</f>
        <v>0.76454886635382191</v>
      </c>
      <c r="C256" s="326">
        <f t="shared" ref="C256:M256" si="84">C29</f>
        <v>0.54568869503784179</v>
      </c>
      <c r="D256" s="326">
        <f t="shared" si="84"/>
        <v>0.48940475491765995</v>
      </c>
      <c r="E256" s="326">
        <f t="shared" si="84"/>
        <v>0.52659542863225972</v>
      </c>
      <c r="F256" s="326">
        <f t="shared" si="84"/>
        <v>0.5600098833799998</v>
      </c>
      <c r="G256" s="326">
        <f t="shared" si="84"/>
        <v>0.33087165848945266</v>
      </c>
      <c r="H256" s="326">
        <f t="shared" si="84"/>
        <v>0.39399762308373398</v>
      </c>
      <c r="I256" s="326">
        <f t="shared" si="84"/>
        <v>0.24164888269806989</v>
      </c>
      <c r="J256" s="326">
        <f t="shared" si="84"/>
        <v>0.32372235284830791</v>
      </c>
      <c r="K256" s="326">
        <f t="shared" si="84"/>
        <v>0.24813243693006665</v>
      </c>
      <c r="L256" s="326">
        <f t="shared" si="84"/>
        <v>0.22704300691108203</v>
      </c>
      <c r="M256" s="326">
        <f t="shared" si="84"/>
        <v>0.15589878697638915</v>
      </c>
    </row>
    <row r="257" spans="1:13" x14ac:dyDescent="0.2">
      <c r="A257" s="11" t="s">
        <v>916</v>
      </c>
      <c r="B257" s="326">
        <f>B60</f>
        <v>0</v>
      </c>
      <c r="C257" s="326">
        <f t="shared" ref="C257:M257" si="85">C60</f>
        <v>0</v>
      </c>
      <c r="D257" s="326">
        <f t="shared" si="85"/>
        <v>0</v>
      </c>
      <c r="E257" s="326">
        <f t="shared" si="85"/>
        <v>0</v>
      </c>
      <c r="F257" s="326">
        <f t="shared" si="85"/>
        <v>0</v>
      </c>
      <c r="G257" s="326">
        <f t="shared" si="85"/>
        <v>0</v>
      </c>
      <c r="H257" s="326">
        <f t="shared" si="85"/>
        <v>0</v>
      </c>
      <c r="I257" s="326">
        <f t="shared" si="85"/>
        <v>0</v>
      </c>
      <c r="J257" s="326">
        <f t="shared" si="85"/>
        <v>0</v>
      </c>
      <c r="K257" s="326">
        <f t="shared" si="85"/>
        <v>0</v>
      </c>
      <c r="L257" s="326">
        <f t="shared" si="85"/>
        <v>0</v>
      </c>
      <c r="M257" s="326">
        <f t="shared" si="85"/>
        <v>0</v>
      </c>
    </row>
    <row r="258" spans="1:13" x14ac:dyDescent="0.2">
      <c r="A258" s="11" t="s">
        <v>363</v>
      </c>
      <c r="B258" s="326">
        <f>B91</f>
        <v>1.030950719729687</v>
      </c>
      <c r="C258" s="326">
        <f t="shared" ref="C258:M258" si="86">C91</f>
        <v>0.67772103745970969</v>
      </c>
      <c r="D258" s="326">
        <f t="shared" si="86"/>
        <v>0.67246707035958042</v>
      </c>
      <c r="E258" s="326">
        <f t="shared" si="86"/>
        <v>0.85269589819996472</v>
      </c>
      <c r="F258" s="326">
        <f t="shared" si="86"/>
        <v>0.99642337887035914</v>
      </c>
      <c r="G258" s="326">
        <f t="shared" si="86"/>
        <v>0.57348012211808064</v>
      </c>
      <c r="H258" s="326">
        <f t="shared" si="86"/>
        <v>0.47745436337084296</v>
      </c>
      <c r="I258" s="326">
        <f t="shared" si="86"/>
        <v>0.46317438461651839</v>
      </c>
      <c r="J258" s="326">
        <f t="shared" si="86"/>
        <v>0.50084020000139928</v>
      </c>
      <c r="K258" s="326">
        <f t="shared" si="86"/>
        <v>0.34400879220438768</v>
      </c>
      <c r="L258" s="326">
        <f t="shared" si="86"/>
        <v>0.38519694517473119</v>
      </c>
      <c r="M258" s="326">
        <f t="shared" si="86"/>
        <v>0.51999684080160768</v>
      </c>
    </row>
    <row r="259" spans="1:13" x14ac:dyDescent="0.2">
      <c r="A259" s="11" t="s">
        <v>364</v>
      </c>
      <c r="B259" s="326">
        <f>B122</f>
        <v>0.88024338471858654</v>
      </c>
      <c r="C259" s="326">
        <f t="shared" ref="C259:M259" si="87">C122</f>
        <v>0.84383770434438965</v>
      </c>
      <c r="D259" s="326">
        <f t="shared" si="87"/>
        <v>0.93329445581610648</v>
      </c>
      <c r="E259" s="326">
        <f t="shared" si="87"/>
        <v>0.62951204174502418</v>
      </c>
      <c r="F259" s="326">
        <f t="shared" si="87"/>
        <v>0.71636633665953087</v>
      </c>
      <c r="G259" s="326">
        <f t="shared" si="87"/>
        <v>0.6488017934196878</v>
      </c>
      <c r="H259" s="326">
        <f t="shared" si="87"/>
        <v>0.65631597704125966</v>
      </c>
      <c r="I259" s="326">
        <f t="shared" si="87"/>
        <v>0.36558381192344064</v>
      </c>
      <c r="J259" s="326">
        <f t="shared" si="87"/>
        <v>0.46021370628436609</v>
      </c>
      <c r="K259" s="326">
        <f t="shared" si="87"/>
        <v>0.54291381246391612</v>
      </c>
      <c r="L259" s="326">
        <f t="shared" si="87"/>
        <v>0.79699360147797405</v>
      </c>
      <c r="M259" s="326">
        <f t="shared" si="87"/>
        <v>0.53453651025578686</v>
      </c>
    </row>
    <row r="260" spans="1:13" x14ac:dyDescent="0.2">
      <c r="A260" s="320" t="s">
        <v>923</v>
      </c>
      <c r="B260" s="327">
        <f>B255-SUM(B256:B259)</f>
        <v>0</v>
      </c>
      <c r="C260" s="327">
        <f t="shared" ref="C260:M260" si="88">C255-SUM(C256:C259)</f>
        <v>0</v>
      </c>
      <c r="D260" s="327">
        <f t="shared" si="88"/>
        <v>0</v>
      </c>
      <c r="E260" s="327">
        <f t="shared" si="88"/>
        <v>0</v>
      </c>
      <c r="F260" s="327">
        <f t="shared" si="88"/>
        <v>0</v>
      </c>
      <c r="G260" s="327">
        <f t="shared" si="88"/>
        <v>0</v>
      </c>
      <c r="H260" s="327">
        <f t="shared" si="88"/>
        <v>0</v>
      </c>
      <c r="I260" s="327">
        <f t="shared" si="88"/>
        <v>0</v>
      </c>
      <c r="J260" s="327">
        <f t="shared" si="88"/>
        <v>0</v>
      </c>
      <c r="K260" s="327">
        <f t="shared" si="88"/>
        <v>0</v>
      </c>
      <c r="L260" s="327">
        <f t="shared" si="88"/>
        <v>0</v>
      </c>
      <c r="M260" s="327">
        <f t="shared" si="88"/>
        <v>0</v>
      </c>
    </row>
    <row r="261" spans="1:13" x14ac:dyDescent="0.2">
      <c r="B261" s="331"/>
    </row>
  </sheetData>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5B3D-33E8-4E0C-8252-F9C2D12154C5}">
  <sheetPr codeName="Planilha40"/>
  <dimension ref="A1:N173"/>
  <sheetViews>
    <sheetView showGridLines="0" topLeftCell="A109" zoomScaleNormal="100" workbookViewId="0">
      <pane xSplit="2" topLeftCell="C1" activePane="topRight" state="frozen"/>
      <selection activeCell="A54" sqref="A54"/>
      <selection pane="topRight" activeCell="B5" sqref="B5:B33"/>
    </sheetView>
  </sheetViews>
  <sheetFormatPr baseColWidth="10" defaultColWidth="9.1640625" defaultRowHeight="20" customHeight="1" x14ac:dyDescent="0.2"/>
  <cols>
    <col min="1" max="1" width="9.1640625" style="114"/>
    <col min="2" max="2" width="77.6640625" style="114" bestFit="1" customWidth="1"/>
    <col min="3" max="14" width="12.6640625" style="114" customWidth="1"/>
    <col min="15" max="16384" width="9.1640625" style="114"/>
  </cols>
  <sheetData>
    <row r="1" spans="1:14" ht="20" customHeight="1" x14ac:dyDescent="0.2">
      <c r="A1" s="96" t="s">
        <v>788</v>
      </c>
    </row>
    <row r="2" spans="1:14" ht="20" customHeight="1" x14ac:dyDescent="0.2">
      <c r="A2" s="96" t="s">
        <v>668</v>
      </c>
    </row>
    <row r="4" spans="1:14" s="133" customFormat="1" ht="20" customHeight="1" x14ac:dyDescent="0.2">
      <c r="A4" s="333" t="s">
        <v>579</v>
      </c>
      <c r="B4" s="333"/>
      <c r="C4" s="24">
        <v>2010</v>
      </c>
      <c r="D4" s="24">
        <v>2011</v>
      </c>
      <c r="E4" s="24">
        <v>2012</v>
      </c>
      <c r="F4" s="24">
        <v>2013</v>
      </c>
      <c r="G4" s="24">
        <v>2014</v>
      </c>
      <c r="H4" s="24">
        <v>2015</v>
      </c>
      <c r="I4" s="24">
        <v>2016</v>
      </c>
      <c r="J4" s="24">
        <v>2017</v>
      </c>
      <c r="K4" s="24">
        <v>2018</v>
      </c>
      <c r="L4" s="24">
        <v>2019</v>
      </c>
      <c r="M4" s="24">
        <v>2020</v>
      </c>
      <c r="N4" s="24">
        <v>2021</v>
      </c>
    </row>
    <row r="5" spans="1:14" ht="20" customHeight="1" x14ac:dyDescent="0.2">
      <c r="A5" s="18" t="s">
        <v>399</v>
      </c>
      <c r="B5" s="19" t="s">
        <v>819</v>
      </c>
      <c r="C5" s="93">
        <f>'3.4'!C5/'3.4.a'!$C$159</f>
        <v>0.23736843473592126</v>
      </c>
      <c r="D5" s="93">
        <f>'3.4'!D5/'3.4.a'!$D$159</f>
        <v>0.24018478692252365</v>
      </c>
      <c r="E5" s="93">
        <f>'3.4'!E5/'3.4.a'!$E$159</f>
        <v>0.24292367498937742</v>
      </c>
      <c r="F5" s="93">
        <f>'3.4'!F5/'3.4.a'!$F$159</f>
        <v>0.23850827042729747</v>
      </c>
      <c r="G5" s="93">
        <f>'3.4'!G5/'3.4.a'!$G$159</f>
        <v>0.22644551379723749</v>
      </c>
      <c r="H5" s="93">
        <f>'3.4'!H5/'3.4.a'!$H$159</f>
        <v>0.23289565411981122</v>
      </c>
      <c r="I5" s="93">
        <f>'3.4'!I5/'3.4.a'!$I$159</f>
        <v>0.23715132250140136</v>
      </c>
      <c r="J5" s="93">
        <f>'3.4'!J5/'3.4.a'!$J$159</f>
        <v>0.22313906051628793</v>
      </c>
      <c r="K5" s="93">
        <f>'3.4'!K5/'3.4.a'!$K$159</f>
        <v>0.23408614372498648</v>
      </c>
      <c r="L5" s="93">
        <f>'3.4'!L5/'3.4.a'!$L$159</f>
        <v>0.24232383342545674</v>
      </c>
      <c r="M5" s="93">
        <f>'3.4'!M5/'3.4.a'!$M$159</f>
        <v>0.21331412041047379</v>
      </c>
      <c r="N5" s="93">
        <f>'3.4'!N5/'3.4.a'!$N$159</f>
        <v>0.24039256285775087</v>
      </c>
    </row>
    <row r="6" spans="1:14" ht="20" customHeight="1" x14ac:dyDescent="0.2">
      <c r="A6" s="134" t="s">
        <v>400</v>
      </c>
      <c r="B6" s="115" t="s">
        <v>242</v>
      </c>
      <c r="C6" s="143">
        <f>'3.4'!C6/'3.4.a'!$C$159</f>
        <v>0.14249575956568616</v>
      </c>
      <c r="D6" s="143">
        <f>'3.4'!D6/'3.4.a'!$D$159</f>
        <v>0.14851298783190675</v>
      </c>
      <c r="E6" s="143">
        <f>'3.4'!E6/'3.4.a'!$E$159</f>
        <v>0.14332411090206995</v>
      </c>
      <c r="F6" s="143">
        <f>'3.4'!F6/'3.4.a'!$F$159</f>
        <v>0.14125305743026459</v>
      </c>
      <c r="G6" s="143">
        <f>'3.4'!G6/'3.4.a'!$G$159</f>
        <v>0.13490074518820105</v>
      </c>
      <c r="H6" s="143">
        <f>'3.4'!H6/'3.4.a'!$H$159</f>
        <v>0.13629629365407664</v>
      </c>
      <c r="I6" s="143">
        <f>'3.4'!I6/'3.4.a'!$I$159</f>
        <v>0.13710430981606189</v>
      </c>
      <c r="J6" s="143">
        <f>'3.4'!J6/'3.4.a'!$J$159</f>
        <v>0.13605228515205994</v>
      </c>
      <c r="K6" s="143">
        <f>'3.4'!K6/'3.4.a'!$K$159</f>
        <v>0.13940107993510559</v>
      </c>
      <c r="L6" s="143">
        <f>'3.4'!L6/'3.4.a'!$L$159</f>
        <v>0.13715638946256925</v>
      </c>
      <c r="M6" s="143">
        <f>'3.4'!M6/'3.4.a'!$M$159</f>
        <v>0.12961221980508048</v>
      </c>
      <c r="N6" s="143">
        <f>'3.4'!N6/'3.4.a'!$N$159</f>
        <v>0.14654118694504287</v>
      </c>
    </row>
    <row r="7" spans="1:14" ht="20" customHeight="1" x14ac:dyDescent="0.2">
      <c r="A7" s="21" t="s">
        <v>401</v>
      </c>
      <c r="B7" s="22" t="s">
        <v>256</v>
      </c>
      <c r="C7" s="94">
        <f>'3.4'!C7/'3.4.a'!$C$159</f>
        <v>6.6519501779015736E-2</v>
      </c>
      <c r="D7" s="94">
        <f>'3.4'!D7/'3.4.a'!$D$159</f>
        <v>7.1748329498847616E-2</v>
      </c>
      <c r="E7" s="94">
        <f>'3.4'!E7/'3.4.a'!$E$159</f>
        <v>6.7487362766046555E-2</v>
      </c>
      <c r="F7" s="94">
        <f>'3.4'!F7/'3.4.a'!$F$159</f>
        <v>6.7664258455319079E-2</v>
      </c>
      <c r="G7" s="94">
        <f>'3.4'!G7/'3.4.a'!$G$159</f>
        <v>6.6128426465677362E-2</v>
      </c>
      <c r="H7" s="94">
        <f>'3.4'!H7/'3.4.a'!$H$159</f>
        <v>6.6900556346325635E-2</v>
      </c>
      <c r="I7" s="94">
        <f>'3.4'!I7/'3.4.a'!$I$159</f>
        <v>7.2287919716507387E-2</v>
      </c>
      <c r="J7" s="94">
        <f>'3.4'!J7/'3.4.a'!$J$159</f>
        <v>6.9650435030638114E-2</v>
      </c>
      <c r="K7" s="94">
        <f>'3.4'!K7/'3.4.a'!$K$159</f>
        <v>7.0064246746650377E-2</v>
      </c>
      <c r="L7" s="94">
        <f>'3.4'!L7/'3.4.a'!$L$159</f>
        <v>7.2481746274670703E-2</v>
      </c>
      <c r="M7" s="94">
        <f>'3.4'!M7/'3.4.a'!$M$159</f>
        <v>7.0514607515819464E-2</v>
      </c>
      <c r="N7" s="94">
        <f>'3.4'!N7/'3.4.a'!$N$159</f>
        <v>8.0189849047053452E-2</v>
      </c>
    </row>
    <row r="8" spans="1:14" ht="20" customHeight="1" x14ac:dyDescent="0.2">
      <c r="A8" s="21" t="s">
        <v>402</v>
      </c>
      <c r="B8" s="22" t="s">
        <v>257</v>
      </c>
      <c r="C8" s="94">
        <f>'3.4'!C8/'3.4.a'!$C$159</f>
        <v>3.2247878705878022E-3</v>
      </c>
      <c r="D8" s="94">
        <f>'3.4'!D8/'3.4.a'!$D$159</f>
        <v>3.3919814411607582E-3</v>
      </c>
      <c r="E8" s="94">
        <f>'3.4'!E8/'3.4.a'!$E$159</f>
        <v>3.465924915655194E-3</v>
      </c>
      <c r="F8" s="94">
        <f>'3.4'!F8/'3.4.a'!$F$159</f>
        <v>3.5121331617150439E-3</v>
      </c>
      <c r="G8" s="94">
        <f>'3.4'!G8/'3.4.a'!$G$159</f>
        <v>3.5853063995796475E-3</v>
      </c>
      <c r="H8" s="94">
        <f>'3.4'!H8/'3.4.a'!$H$159</f>
        <v>3.600384814165347E-3</v>
      </c>
      <c r="I8" s="94">
        <f>'3.4'!I8/'3.4.a'!$I$159</f>
        <v>3.5394796967123106E-3</v>
      </c>
      <c r="J8" s="94">
        <f>'3.4'!J8/'3.4.a'!$J$159</f>
        <v>3.4518771337574742E-3</v>
      </c>
      <c r="K8" s="94">
        <f>'3.4'!K8/'3.4.a'!$K$159</f>
        <v>3.4844068541181562E-3</v>
      </c>
      <c r="L8" s="94">
        <f>'3.4'!L8/'3.4.a'!$L$159</f>
        <v>3.2803025286911279E-3</v>
      </c>
      <c r="M8" s="94">
        <f>'3.4'!M8/'3.4.a'!$M$159</f>
        <v>3.1159874979307311E-3</v>
      </c>
      <c r="N8" s="94">
        <f>'3.4'!N8/'3.4.a'!$N$159</f>
        <v>3.0211160213872009E-3</v>
      </c>
    </row>
    <row r="9" spans="1:14" ht="20" customHeight="1" x14ac:dyDescent="0.2">
      <c r="A9" s="21" t="s">
        <v>403</v>
      </c>
      <c r="B9" s="22" t="s">
        <v>258</v>
      </c>
      <c r="C9" s="94">
        <f>'3.4'!C9/'3.4.a'!$C$159</f>
        <v>1.3583259818258415E-4</v>
      </c>
      <c r="D9" s="94">
        <f>'3.4'!D9/'3.4.a'!$D$159</f>
        <v>1.3763544571291993E-4</v>
      </c>
      <c r="E9" s="94">
        <f>'3.4'!E9/'3.4.a'!$E$159</f>
        <v>1.4280348545514209E-4</v>
      </c>
      <c r="F9" s="94">
        <f>'3.4'!F9/'3.4.a'!$F$159</f>
        <v>1.4671966495542911E-4</v>
      </c>
      <c r="G9" s="94">
        <f>'3.4'!G9/'3.4.a'!$G$159</f>
        <v>1.6072305445467372E-4</v>
      </c>
      <c r="H9" s="94">
        <f>'3.4'!H9/'3.4.a'!$H$159</f>
        <v>1.8856668355797163E-4</v>
      </c>
      <c r="I9" s="94">
        <f>'3.4'!I9/'3.4.a'!$I$159</f>
        <v>1.8498296985259029E-4</v>
      </c>
      <c r="J9" s="94">
        <f>'3.4'!J9/'3.4.a'!$J$159</f>
        <v>1.9940673214051736E-4</v>
      </c>
      <c r="K9" s="94">
        <f>'3.4'!K9/'3.4.a'!$K$159</f>
        <v>2.0625938381451772E-4</v>
      </c>
      <c r="L9" s="94">
        <f>'3.4'!L9/'3.4.a'!$L$159</f>
        <v>3.5649228549338208E-6</v>
      </c>
      <c r="M9" s="94">
        <f>'3.4'!M9/'3.4.a'!$M$159</f>
        <v>2.3902483109935365E-4</v>
      </c>
      <c r="N9" s="94">
        <f>'3.4'!N9/'3.4.a'!$N$159</f>
        <v>2.5194611909455509E-4</v>
      </c>
    </row>
    <row r="10" spans="1:14" ht="20" customHeight="1" x14ac:dyDescent="0.2">
      <c r="A10" s="21" t="s">
        <v>404</v>
      </c>
      <c r="B10" s="22" t="s">
        <v>264</v>
      </c>
      <c r="C10" s="94">
        <f>'3.4'!C10/'3.4.a'!$C$159</f>
        <v>6.7142602188428935E-2</v>
      </c>
      <c r="D10" s="94">
        <f>'3.4'!D10/'3.4.a'!$D$159</f>
        <v>6.7070635169413917E-2</v>
      </c>
      <c r="E10" s="94">
        <f>'3.4'!E10/'3.4.a'!$E$159</f>
        <v>6.5862465307311255E-2</v>
      </c>
      <c r="F10" s="94">
        <f>'3.4'!F10/'3.4.a'!$F$159</f>
        <v>6.288563471409904E-2</v>
      </c>
      <c r="G10" s="94">
        <f>'3.4'!G10/'3.4.a'!$G$159</f>
        <v>5.8670111082354266E-2</v>
      </c>
      <c r="H10" s="94">
        <f>'3.4'!H10/'3.4.a'!$H$159</f>
        <v>5.9189119893955283E-2</v>
      </c>
      <c r="I10" s="94">
        <f>'3.4'!I10/'3.4.a'!$I$159</f>
        <v>5.607567290727012E-2</v>
      </c>
      <c r="J10" s="94">
        <f>'3.4'!J10/'3.4.a'!$J$159</f>
        <v>5.7838219115904949E-2</v>
      </c>
      <c r="K10" s="94">
        <f>'3.4'!K10/'3.4.a'!$K$159</f>
        <v>5.9834680207391598E-2</v>
      </c>
      <c r="L10" s="94">
        <f>'3.4'!L10/'3.4.a'!$L$159</f>
        <v>5.5580506102242605E-2</v>
      </c>
      <c r="M10" s="94">
        <f>'3.4'!M10/'3.4.a'!$M$159</f>
        <v>4.9620978421359423E-2</v>
      </c>
      <c r="N10" s="94">
        <f>'3.4'!N10/'3.4.a'!$N$159</f>
        <v>5.5930805280053321E-2</v>
      </c>
    </row>
    <row r="11" spans="1:14" ht="20" customHeight="1" x14ac:dyDescent="0.2">
      <c r="A11" s="21" t="s">
        <v>405</v>
      </c>
      <c r="B11" s="22" t="s">
        <v>273</v>
      </c>
      <c r="C11" s="94">
        <f>'3.4'!C11/'3.4.a'!$C$159</f>
        <v>5.4255847193366074E-3</v>
      </c>
      <c r="D11" s="94">
        <f>'3.4'!D11/'3.4.a'!$D$159</f>
        <v>6.0901965033536834E-3</v>
      </c>
      <c r="E11" s="94">
        <f>'3.4'!E11/'3.4.a'!$E$159</f>
        <v>6.4653141906865557E-3</v>
      </c>
      <c r="F11" s="94">
        <f>'3.4'!F11/'3.4.a'!$F$159</f>
        <v>6.9356782312220725E-3</v>
      </c>
      <c r="G11" s="94">
        <f>'3.4'!G11/'3.4.a'!$G$159</f>
        <v>6.363270587270738E-3</v>
      </c>
      <c r="H11" s="94">
        <f>'3.4'!H11/'3.4.a'!$H$159</f>
        <v>6.4994568908585317E-3</v>
      </c>
      <c r="I11" s="94">
        <f>'3.4'!I11/'3.4.a'!$I$159</f>
        <v>5.0161060774169099E-3</v>
      </c>
      <c r="J11" s="94">
        <f>'3.4'!J11/'3.4.a'!$J$159</f>
        <v>4.9123471285156409E-3</v>
      </c>
      <c r="K11" s="94">
        <f>'3.4'!K11/'3.4.a'!$K$159</f>
        <v>5.8114329854139146E-3</v>
      </c>
      <c r="L11" s="94">
        <f>'3.4'!L11/'3.4.a'!$L$159</f>
        <v>5.8102628062934609E-3</v>
      </c>
      <c r="M11" s="94">
        <f>'3.4'!M11/'3.4.a'!$M$159</f>
        <v>6.1226908662685474E-3</v>
      </c>
      <c r="N11" s="94">
        <f>'3.4'!N11/'3.4.a'!$N$159</f>
        <v>7.147439077800655E-3</v>
      </c>
    </row>
    <row r="12" spans="1:14" ht="20" customHeight="1" x14ac:dyDescent="0.2">
      <c r="A12" s="21" t="s">
        <v>406</v>
      </c>
      <c r="B12" s="22" t="s">
        <v>278</v>
      </c>
      <c r="C12" s="94">
        <f>'3.4'!C12/'3.4.a'!$C$159</f>
        <v>4.7450410134521513E-5</v>
      </c>
      <c r="D12" s="94">
        <f>'3.4'!D12/'3.4.a'!$D$159</f>
        <v>7.4209773417859752E-5</v>
      </c>
      <c r="E12" s="94">
        <f>'3.4'!E12/'3.4.a'!$E$159</f>
        <v>-9.9759763084764354E-5</v>
      </c>
      <c r="F12" s="94">
        <f>'3.4'!F12/'3.4.a'!$F$159</f>
        <v>1.086332029539245E-4</v>
      </c>
      <c r="G12" s="94">
        <f>'3.4'!G12/'3.4.a'!$G$159</f>
        <v>-7.0924011356382356E-6</v>
      </c>
      <c r="H12" s="94">
        <f>'3.4'!H12/'3.4.a'!$H$159</f>
        <v>-8.1790974786129E-5</v>
      </c>
      <c r="I12" s="94">
        <f>'3.4'!I12/'3.4.a'!$I$159</f>
        <v>1.4844830259319659E-7</v>
      </c>
      <c r="J12" s="94">
        <f>'3.4'!J12/'3.4.a'!$J$159</f>
        <v>1.1103216637696821E-11</v>
      </c>
      <c r="K12" s="94">
        <f>'3.4'!K12/'3.4.a'!$K$159</f>
        <v>5.3757717041961327E-8</v>
      </c>
      <c r="L12" s="94">
        <f>'3.4'!L12/'3.4.a'!$L$159</f>
        <v>6.8278164238798839E-9</v>
      </c>
      <c r="M12" s="94">
        <f>'3.4'!M12/'3.4.a'!$M$159</f>
        <v>-1.0693273970337249E-6</v>
      </c>
      <c r="N12" s="94">
        <f>'3.4'!N12/'3.4.a'!$N$159</f>
        <v>3.1399653666286845E-8</v>
      </c>
    </row>
    <row r="13" spans="1:14" ht="20" customHeight="1" x14ac:dyDescent="0.2">
      <c r="A13" s="134" t="s">
        <v>407</v>
      </c>
      <c r="B13" s="115" t="s">
        <v>246</v>
      </c>
      <c r="C13" s="143">
        <f>'3.4'!C13/'3.4.a'!$C$159</f>
        <v>6.1949568378331155E-2</v>
      </c>
      <c r="D13" s="143">
        <f>'3.4'!D13/'3.4.a'!$D$159</f>
        <v>6.3194577952978517E-2</v>
      </c>
      <c r="E13" s="143">
        <f>'3.4'!E13/'3.4.a'!$E$159</f>
        <v>6.3529887288040196E-2</v>
      </c>
      <c r="F13" s="143">
        <f>'3.4'!F13/'3.4.a'!$F$159</f>
        <v>6.2331319021187749E-2</v>
      </c>
      <c r="G13" s="143">
        <f>'3.4'!G13/'3.4.a'!$G$159</f>
        <v>6.1597522222426739E-2</v>
      </c>
      <c r="H13" s="143">
        <f>'3.4'!H13/'3.4.a'!$H$159</f>
        <v>6.0438073777688159E-2</v>
      </c>
      <c r="I13" s="143">
        <f>'3.4'!I13/'3.4.a'!$I$159</f>
        <v>6.0528235067658295E-2</v>
      </c>
      <c r="J13" s="143">
        <f>'3.4'!J13/'3.4.a'!$J$159</f>
        <v>6.1197896371801071E-2</v>
      </c>
      <c r="K13" s="143">
        <f>'3.4'!K13/'3.4.a'!$K$159</f>
        <v>6.0579994159631806E-2</v>
      </c>
      <c r="L13" s="143">
        <f>'3.4'!L13/'3.4.a'!$L$159</f>
        <v>6.0465305928681407E-2</v>
      </c>
      <c r="M13" s="143">
        <f>'3.4'!M13/'3.4.a'!$M$159</f>
        <v>6.0271520570815848E-2</v>
      </c>
      <c r="N13" s="143">
        <f>'3.4'!N13/'3.4.a'!$N$159</f>
        <v>5.9781185228190349E-2</v>
      </c>
    </row>
    <row r="14" spans="1:14" ht="20" customHeight="1" x14ac:dyDescent="0.2">
      <c r="A14" s="134" t="s">
        <v>408</v>
      </c>
      <c r="B14" s="115" t="s">
        <v>243</v>
      </c>
      <c r="C14" s="143">
        <f>'3.4'!C14/'3.4.a'!$C$159</f>
        <v>7.5309318354531207E-5</v>
      </c>
      <c r="D14" s="143">
        <f>'3.4'!D14/'3.4.a'!$D$159</f>
        <v>1.0820259864198327E-4</v>
      </c>
      <c r="E14" s="143">
        <f>'3.4'!E14/'3.4.a'!$E$159</f>
        <v>1.343508188487069E-4</v>
      </c>
      <c r="F14" s="143">
        <f>'3.4'!F14/'3.4.a'!$F$159</f>
        <v>7.8315038210719865E-5</v>
      </c>
      <c r="G14" s="143">
        <f>'3.4'!G14/'3.4.a'!$G$159</f>
        <v>8.871958032709385E-5</v>
      </c>
      <c r="H14" s="143">
        <f>'3.4'!H14/'3.4.a'!$H$159</f>
        <v>9.3171545940507909E-5</v>
      </c>
      <c r="I14" s="143">
        <f>'3.4'!I14/'3.4.a'!$I$159</f>
        <v>1.0234351807881165E-4</v>
      </c>
      <c r="J14" s="143">
        <f>'3.4'!J14/'3.4.a'!$J$159</f>
        <v>1.8503165055571536E-4</v>
      </c>
      <c r="K14" s="143">
        <f>'3.4'!K14/'3.4.a'!$K$159</f>
        <v>1.3085365001646882E-4</v>
      </c>
      <c r="L14" s="143">
        <f>'3.4'!L14/'3.4.a'!$L$159</f>
        <v>1.4276247625600357E-4</v>
      </c>
      <c r="M14" s="143">
        <f>'3.4'!M14/'3.4.a'!$M$159</f>
        <v>9.1044802755632154E-5</v>
      </c>
      <c r="N14" s="143">
        <f>'3.4'!N14/'3.4.a'!$N$159</f>
        <v>7.1067326484620645E-5</v>
      </c>
    </row>
    <row r="15" spans="1:14" ht="20" customHeight="1" x14ac:dyDescent="0.2">
      <c r="A15" s="134" t="s">
        <v>409</v>
      </c>
      <c r="B15" s="115" t="s">
        <v>247</v>
      </c>
      <c r="C15" s="143">
        <f>'3.4'!C15/'3.4.a'!$C$159</f>
        <v>3.2847797473549399E-2</v>
      </c>
      <c r="D15" s="143">
        <f>'3.4'!D15/'3.4.a'!$D$159</f>
        <v>2.8369018538996423E-2</v>
      </c>
      <c r="E15" s="143">
        <f>'3.4'!E15/'3.4.a'!$E$159</f>
        <v>3.5935325980418549E-2</v>
      </c>
      <c r="F15" s="143">
        <f>'3.4'!F15/'3.4.a'!$F$159</f>
        <v>3.4845578937634389E-2</v>
      </c>
      <c r="G15" s="143">
        <f>'3.4'!G15/'3.4.a'!$G$159</f>
        <v>2.9858526806282641E-2</v>
      </c>
      <c r="H15" s="143">
        <f>'3.4'!H15/'3.4.a'!$H$159</f>
        <v>3.6068115142105929E-2</v>
      </c>
      <c r="I15" s="143">
        <f>'3.4'!I15/'3.4.a'!$I$159</f>
        <v>3.9416434099602368E-2</v>
      </c>
      <c r="J15" s="143">
        <f>'3.4'!J15/'3.4.a'!$J$159</f>
        <v>2.5703847341871235E-2</v>
      </c>
      <c r="K15" s="143">
        <f>'3.4'!K15/'3.4.a'!$K$159</f>
        <v>3.3974215980232585E-2</v>
      </c>
      <c r="L15" s="143">
        <f>'3.4'!L15/'3.4.a'!$L$159</f>
        <v>4.4559375557950059E-2</v>
      </c>
      <c r="M15" s="143">
        <f>'3.4'!M15/'3.4.a'!$M$159</f>
        <v>2.3339335231821842E-2</v>
      </c>
      <c r="N15" s="143">
        <f>'3.4'!N15/'3.4.a'!$N$159</f>
        <v>3.3999123358033075E-2</v>
      </c>
    </row>
    <row r="16" spans="1:14" ht="20" customHeight="1" x14ac:dyDescent="0.2">
      <c r="A16" s="120" t="s">
        <v>410</v>
      </c>
      <c r="B16" s="118" t="s">
        <v>820</v>
      </c>
      <c r="C16" s="145">
        <f>'3.4'!C16/'3.4.a'!$C$159</f>
        <v>1.2146830839976334E-2</v>
      </c>
      <c r="D16" s="145">
        <f>'3.4'!D16/'3.4.a'!$D$159</f>
        <v>1.0075743292196666E-2</v>
      </c>
      <c r="E16" s="145">
        <f>'3.4'!E16/'3.4.a'!$E$159</f>
        <v>1.1445545457520216E-2</v>
      </c>
      <c r="F16" s="145">
        <f>'3.4'!F16/'3.4.a'!$F$159</f>
        <v>1.1854807879995049E-2</v>
      </c>
      <c r="G16" s="145">
        <f>'3.4'!G16/'3.4.a'!$G$159</f>
        <v>1.2299177765681341E-2</v>
      </c>
      <c r="H16" s="145">
        <f>'3.4'!H16/'3.4.a'!$H$159</f>
        <v>2.0084294996902303E-2</v>
      </c>
      <c r="I16" s="145">
        <f>'3.4'!I16/'3.4.a'!$I$159</f>
        <v>2.0573567184832556E-2</v>
      </c>
      <c r="J16" s="145">
        <f>'3.4'!J16/'3.4.a'!$J$159</f>
        <v>8.2937446442770072E-3</v>
      </c>
      <c r="K16" s="145">
        <f>'3.4'!K16/'3.4.a'!$K$159</f>
        <v>1.2310153999135967E-2</v>
      </c>
      <c r="L16" s="145">
        <f>'3.4'!L16/'3.4.a'!$L$159</f>
        <v>1.2897622016585047E-2</v>
      </c>
      <c r="M16" s="145">
        <f>'3.4'!M16/'3.4.a'!$M$159</f>
        <v>6.5345153036988754E-3</v>
      </c>
      <c r="N16" s="145">
        <f>'3.4'!N16/'3.4.a'!$N$159</f>
        <v>8.821414120619351E-3</v>
      </c>
    </row>
    <row r="17" spans="1:14" ht="20" customHeight="1" x14ac:dyDescent="0.2">
      <c r="A17" s="120" t="s">
        <v>411</v>
      </c>
      <c r="B17" s="118" t="s">
        <v>393</v>
      </c>
      <c r="C17" s="145">
        <f>'3.4'!C17/'3.4.a'!$C$159</f>
        <v>2.0700966633573067E-2</v>
      </c>
      <c r="D17" s="145">
        <f>'3.4'!D17/'3.4.a'!$D$159</f>
        <v>1.8293275246799752E-2</v>
      </c>
      <c r="E17" s="145">
        <f>'3.4'!E17/'3.4.a'!$E$159</f>
        <v>2.4489780522898338E-2</v>
      </c>
      <c r="F17" s="145">
        <f>'3.4'!F17/'3.4.a'!$F$159</f>
        <v>2.2990771057639341E-2</v>
      </c>
      <c r="G17" s="145">
        <f>'3.4'!G17/'3.4.a'!$G$159</f>
        <v>1.7559349040601302E-2</v>
      </c>
      <c r="H17" s="145">
        <f>'3.4'!H17/'3.4.a'!$H$159</f>
        <v>1.5983820145203623E-2</v>
      </c>
      <c r="I17" s="145">
        <f>'3.4'!I17/'3.4.a'!$I$159</f>
        <v>1.8842866914769815E-2</v>
      </c>
      <c r="J17" s="145">
        <f>'3.4'!J17/'3.4.a'!$J$159</f>
        <v>1.7410102697594233E-2</v>
      </c>
      <c r="K17" s="145">
        <f>'3.4'!K17/'3.4.a'!$K$159</f>
        <v>2.1664061981096612E-2</v>
      </c>
      <c r="L17" s="145">
        <f>'3.4'!L17/'3.4.a'!$L$159</f>
        <v>3.1661753541365009E-2</v>
      </c>
      <c r="M17" s="145">
        <f>'3.4'!M17/'3.4.a'!$M$159</f>
        <v>1.6804819928122969E-2</v>
      </c>
      <c r="N17" s="145">
        <f>'3.4'!N17/'3.4.a'!$N$159</f>
        <v>2.517770923741372E-2</v>
      </c>
    </row>
    <row r="18" spans="1:14" ht="20" customHeight="1" x14ac:dyDescent="0.2">
      <c r="A18" s="18" t="s">
        <v>412</v>
      </c>
      <c r="B18" s="19" t="s">
        <v>821</v>
      </c>
      <c r="C18" s="93">
        <f>'3.4'!C18/'3.4.a'!$C$159</f>
        <v>0.23445634367674315</v>
      </c>
      <c r="D18" s="93">
        <f>'3.4'!D18/'3.4.a'!$D$159</f>
        <v>0.23809274843825459</v>
      </c>
      <c r="E18" s="93">
        <f>'3.4'!E18/'3.4.a'!$E$159</f>
        <v>0.23202604435450547</v>
      </c>
      <c r="F18" s="93">
        <f>'3.4'!F18/'3.4.a'!$F$159</f>
        <v>0.23736573190440563</v>
      </c>
      <c r="G18" s="93">
        <f>'3.4'!G18/'3.4.a'!$G$159</f>
        <v>0.24748041447538058</v>
      </c>
      <c r="H18" s="93">
        <f>'3.4'!H18/'3.4.a'!$H$159</f>
        <v>0.28708060415225661</v>
      </c>
      <c r="I18" s="93">
        <f>'3.4'!I18/'3.4.a'!$I$159</f>
        <v>0.2728025176600235</v>
      </c>
      <c r="J18" s="93">
        <f>'3.4'!J18/'3.4.a'!$J$159</f>
        <v>0.26352456002364499</v>
      </c>
      <c r="K18" s="93">
        <f>'3.4'!K18/'3.4.a'!$K$159</f>
        <v>0.26344630206353464</v>
      </c>
      <c r="L18" s="93">
        <f>'3.4'!L18/'3.4.a'!$L$159</f>
        <v>0.25698110360722465</v>
      </c>
      <c r="M18" s="93">
        <f>'3.4'!M18/'3.4.a'!$M$159</f>
        <v>0.30539340611836424</v>
      </c>
      <c r="N18" s="93">
        <f>'3.4'!N18/'3.4.a'!$N$159</f>
        <v>0.24557601948812344</v>
      </c>
    </row>
    <row r="19" spans="1:14" ht="20" customHeight="1" x14ac:dyDescent="0.2">
      <c r="A19" s="134" t="s">
        <v>413</v>
      </c>
      <c r="B19" s="115" t="s">
        <v>725</v>
      </c>
      <c r="C19" s="143">
        <f>'3.4'!C19/'3.4.a'!$C$159</f>
        <v>0.22681085501320489</v>
      </c>
      <c r="D19" s="143">
        <f>'3.4'!D19/'3.4.a'!$D$159</f>
        <v>0.23263586148787621</v>
      </c>
      <c r="E19" s="143">
        <f>'3.4'!E19/'3.4.a'!$E$159</f>
        <v>0.22713199680532881</v>
      </c>
      <c r="F19" s="143">
        <f>'3.4'!F19/'3.4.a'!$F$159</f>
        <v>0.23209977761808304</v>
      </c>
      <c r="G19" s="143">
        <f>'3.4'!G19/'3.4.a'!$G$159</f>
        <v>0.24188031564158061</v>
      </c>
      <c r="H19" s="143">
        <f>'3.4'!H19/'3.4.a'!$H$159</f>
        <v>0.28377188756736205</v>
      </c>
      <c r="I19" s="143">
        <f>'3.4'!I19/'3.4.a'!$I$159</f>
        <v>0.2688625414291862</v>
      </c>
      <c r="J19" s="143">
        <f>'3.4'!J19/'3.4.a'!$J$159</f>
        <v>0.26110807119666429</v>
      </c>
      <c r="K19" s="143">
        <f>'3.4'!K19/'3.4.a'!$K$159</f>
        <v>0.26020907853505154</v>
      </c>
      <c r="L19" s="143">
        <f>'3.4'!L19/'3.4.a'!$L$159</f>
        <v>0.25449977923792394</v>
      </c>
      <c r="M19" s="143">
        <f>'3.4'!M19/'3.4.a'!$M$159</f>
        <v>0.30312297604925342</v>
      </c>
      <c r="N19" s="143">
        <f>'3.4'!N19/'3.4.a'!$N$159</f>
        <v>0.24401703161835958</v>
      </c>
    </row>
    <row r="20" spans="1:14" ht="20" customHeight="1" x14ac:dyDescent="0.2">
      <c r="A20" s="122" t="s">
        <v>415</v>
      </c>
      <c r="B20" s="121" t="s">
        <v>244</v>
      </c>
      <c r="C20" s="144">
        <f>'3.4'!C20/'3.4.a'!$C$159</f>
        <v>2.8796611594537051E-2</v>
      </c>
      <c r="D20" s="144">
        <f>'3.4'!D20/'3.4.a'!$D$159</f>
        <v>2.7538679617129625E-2</v>
      </c>
      <c r="E20" s="144">
        <f>'3.4'!E20/'3.4.a'!$E$159</f>
        <v>2.5967253775295726E-2</v>
      </c>
      <c r="F20" s="144">
        <f>'3.4'!F20/'3.4.a'!$F$159</f>
        <v>2.5844817994756752E-2</v>
      </c>
      <c r="G20" s="144">
        <f>'3.4'!G20/'3.4.a'!$G$159</f>
        <v>2.5904822280390413E-2</v>
      </c>
      <c r="H20" s="144">
        <f>'3.4'!H20/'3.4.a'!$H$159</f>
        <v>2.7990185369615363E-2</v>
      </c>
      <c r="I20" s="144">
        <f>'3.4'!I20/'3.4.a'!$I$159</f>
        <v>2.7773881311729424E-2</v>
      </c>
      <c r="J20" s="144">
        <f>'3.4'!J20/'3.4.a'!$J$159</f>
        <v>2.8532381296408577E-2</v>
      </c>
      <c r="K20" s="144">
        <f>'3.4'!K20/'3.4.a'!$K$159</f>
        <v>2.6435372609399925E-2</v>
      </c>
      <c r="L20" s="144">
        <f>'3.4'!L20/'3.4.a'!$L$159</f>
        <v>2.7131790570191133E-2</v>
      </c>
      <c r="M20" s="144">
        <f>'3.4'!M20/'3.4.a'!$M$159</f>
        <v>2.7285441924831687E-2</v>
      </c>
      <c r="N20" s="144">
        <f>'3.4'!N20/'3.4.a'!$N$159</f>
        <v>2.4184117852751714E-2</v>
      </c>
    </row>
    <row r="21" spans="1:14" ht="20" customHeight="1" x14ac:dyDescent="0.2">
      <c r="A21" s="122" t="s">
        <v>416</v>
      </c>
      <c r="B21" s="121" t="s">
        <v>245</v>
      </c>
      <c r="C21" s="144">
        <f>'3.4'!C21/'3.4.a'!$C$159</f>
        <v>9.285983013020584E-3</v>
      </c>
      <c r="D21" s="144">
        <f>'3.4'!D21/'3.4.a'!$D$159</f>
        <v>8.7340270800867013E-3</v>
      </c>
      <c r="E21" s="144">
        <f>'3.4'!E21/'3.4.a'!$E$159</f>
        <v>8.4868589050579105E-3</v>
      </c>
      <c r="F21" s="144">
        <f>'3.4'!F21/'3.4.a'!$F$159</f>
        <v>8.5329839874439626E-3</v>
      </c>
      <c r="G21" s="144">
        <f>'3.4'!G21/'3.4.a'!$G$159</f>
        <v>8.7918263292032315E-3</v>
      </c>
      <c r="H21" s="144">
        <f>'3.4'!H21/'3.4.a'!$H$159</f>
        <v>8.4628084171867683E-3</v>
      </c>
      <c r="I21" s="144">
        <f>'3.4'!I21/'3.4.a'!$I$159</f>
        <v>9.4666843857080067E-3</v>
      </c>
      <c r="J21" s="144">
        <f>'3.4'!J21/'3.4.a'!$J$159</f>
        <v>8.1234220813008583E-3</v>
      </c>
      <c r="K21" s="144">
        <f>'3.4'!K21/'3.4.a'!$K$159</f>
        <v>8.167675391945706E-3</v>
      </c>
      <c r="L21" s="144">
        <f>'3.4'!L21/'3.4.a'!$L$159</f>
        <v>7.7158200659398239E-3</v>
      </c>
      <c r="M21" s="144">
        <f>'3.4'!M21/'3.4.a'!$M$159</f>
        <v>7.8935825803524949E-3</v>
      </c>
      <c r="N21" s="144">
        <f>'3.4'!N21/'3.4.a'!$N$159</f>
        <v>7.1892729079745463E-3</v>
      </c>
    </row>
    <row r="22" spans="1:14" ht="20" customHeight="1" x14ac:dyDescent="0.2">
      <c r="A22" s="122" t="s">
        <v>417</v>
      </c>
      <c r="B22" s="121" t="s">
        <v>822</v>
      </c>
      <c r="C22" s="144">
        <f>'3.4'!C22/'3.4.a'!$C$159</f>
        <v>2.1965513421637269E-2</v>
      </c>
      <c r="D22" s="144">
        <f>'3.4'!D22/'3.4.a'!$D$159</f>
        <v>2.8125997970558422E-2</v>
      </c>
      <c r="E22" s="144">
        <f>'3.4'!E22/'3.4.a'!$E$159</f>
        <v>2.0620573036626247E-2</v>
      </c>
      <c r="F22" s="144">
        <f>'3.4'!F22/'3.4.a'!$F$159</f>
        <v>2.5784644184873064E-2</v>
      </c>
      <c r="G22" s="144">
        <f>'3.4'!G22/'3.4.a'!$G$159</f>
        <v>3.063394703539115E-2</v>
      </c>
      <c r="H22" s="144">
        <f>'3.4'!H22/'3.4.a'!$H$159</f>
        <v>6.0329178713225753E-2</v>
      </c>
      <c r="I22" s="144">
        <f>'3.4'!I22/'3.4.a'!$I$159</f>
        <v>3.3852283383056833E-2</v>
      </c>
      <c r="J22" s="144">
        <f>'3.4'!J22/'3.4.a'!$J$159</f>
        <v>3.0753800604399448E-2</v>
      </c>
      <c r="K22" s="144">
        <f>'3.4'!K22/'3.4.a'!$K$159</f>
        <v>3.3615548651296602E-2</v>
      </c>
      <c r="L22" s="144">
        <f>'3.4'!L22/'3.4.a'!$L$159</f>
        <v>1.8594836857487026E-2</v>
      </c>
      <c r="M22" s="144">
        <f>'3.4'!M22/'3.4.a'!$M$159</f>
        <v>1.0651224631008826E-2</v>
      </c>
      <c r="N22" s="144">
        <f>'3.4'!N22/'3.4.a'!$N$159</f>
        <v>1.2748708101606896E-2</v>
      </c>
    </row>
    <row r="23" spans="1:14" ht="20" customHeight="1" x14ac:dyDescent="0.2">
      <c r="A23" s="122" t="s">
        <v>418</v>
      </c>
      <c r="B23" s="121" t="s">
        <v>248</v>
      </c>
      <c r="C23" s="144">
        <f>'3.4'!C23/'3.4.a'!$C$159</f>
        <v>1.1158672364017421E-3</v>
      </c>
      <c r="D23" s="144">
        <f>'3.4'!D23/'3.4.a'!$D$159</f>
        <v>1.6928257645653418E-3</v>
      </c>
      <c r="E23" s="144">
        <f>'3.4'!E23/'3.4.a'!$E$159</f>
        <v>1.9651083898636693E-3</v>
      </c>
      <c r="F23" s="144">
        <f>'3.4'!F23/'3.4.a'!$F$159</f>
        <v>2.9791555045840675E-3</v>
      </c>
      <c r="G23" s="144">
        <f>'3.4'!G23/'3.4.a'!$G$159</f>
        <v>3.1508677263255127E-3</v>
      </c>
      <c r="H23" s="144">
        <f>'3.4'!H23/'3.4.a'!$H$159</f>
        <v>9.320498884221538E-3</v>
      </c>
      <c r="I23" s="144">
        <f>'3.4'!I23/'3.4.a'!$I$159</f>
        <v>4.4329022720904056E-3</v>
      </c>
      <c r="J23" s="144">
        <f>'3.4'!J23/'3.4.a'!$J$159</f>
        <v>3.3409333628244857E-3</v>
      </c>
      <c r="K23" s="144">
        <f>'3.4'!K23/'3.4.a'!$K$159</f>
        <v>3.3836745080488818E-3</v>
      </c>
      <c r="L23" s="144">
        <f>'3.4'!L23/'3.4.a'!$L$159</f>
        <v>2.2244564477988012E-3</v>
      </c>
      <c r="M23" s="144">
        <f>'3.4'!M23/'3.4.a'!$M$159</f>
        <v>1.5109823600124002E-3</v>
      </c>
      <c r="N23" s="144">
        <f>'3.4'!N23/'3.4.a'!$N$159</f>
        <v>1.4091465934185075E-3</v>
      </c>
    </row>
    <row r="24" spans="1:14" ht="20" customHeight="1" x14ac:dyDescent="0.2">
      <c r="A24" s="122" t="s">
        <v>419</v>
      </c>
      <c r="B24" s="121" t="s">
        <v>243</v>
      </c>
      <c r="C24" s="144">
        <f>'3.4'!C24/'3.4.a'!$C$159</f>
        <v>6.1906277303042274E-2</v>
      </c>
      <c r="D24" s="144">
        <f>'3.4'!D24/'3.4.a'!$D$159</f>
        <v>6.3115081676459614E-2</v>
      </c>
      <c r="E24" s="144">
        <f>'3.4'!E24/'3.4.a'!$E$159</f>
        <v>6.3759034599324096E-2</v>
      </c>
      <c r="F24" s="144">
        <f>'3.4'!F24/'3.4.a'!$F$159</f>
        <v>5.9839069890667312E-2</v>
      </c>
      <c r="G24" s="144">
        <f>'3.4'!G24/'3.4.a'!$G$159</f>
        <v>6.1251552927361862E-2</v>
      </c>
      <c r="H24" s="144">
        <f>'3.4'!H24/'3.4.a'!$H$159</f>
        <v>6.0242106989916534E-2</v>
      </c>
      <c r="I24" s="144">
        <f>'3.4'!I24/'3.4.a'!$I$159</f>
        <v>6.4685869924988898E-2</v>
      </c>
      <c r="J24" s="144">
        <f>'3.4'!J24/'3.4.a'!$J$159</f>
        <v>6.1224209648216267E-2</v>
      </c>
      <c r="K24" s="144">
        <f>'3.4'!K24/'3.4.a'!$K$159</f>
        <v>6.3901128061648174E-2</v>
      </c>
      <c r="L24" s="144">
        <f>'3.4'!L24/'3.4.a'!$L$159</f>
        <v>6.5195389922147642E-2</v>
      </c>
      <c r="M24" s="144">
        <f>'3.4'!M24/'3.4.a'!$M$159</f>
        <v>7.8521313225873995E-2</v>
      </c>
      <c r="N24" s="144">
        <f>'3.4'!N24/'3.4.a'!$N$159</f>
        <v>6.8606241487474157E-2</v>
      </c>
    </row>
    <row r="25" spans="1:14" ht="20" customHeight="1" x14ac:dyDescent="0.2">
      <c r="A25" s="122" t="s">
        <v>420</v>
      </c>
      <c r="B25" s="121" t="s">
        <v>578</v>
      </c>
      <c r="C25" s="144">
        <f>'3.4'!C25/'3.4.a'!$C$159</f>
        <v>0.10113041588110572</v>
      </c>
      <c r="D25" s="144">
        <f>'3.4'!D25/'3.4.a'!$D$159</f>
        <v>9.9416309469225944E-2</v>
      </c>
      <c r="E25" s="144">
        <f>'3.4'!E25/'3.4.a'!$E$159</f>
        <v>0.1013246997995683</v>
      </c>
      <c r="F25" s="144">
        <f>'3.4'!F25/'3.4.a'!$F$159</f>
        <v>0.10340281347819133</v>
      </c>
      <c r="G25" s="144">
        <f>'3.4'!G25/'3.4.a'!$G$159</f>
        <v>0.10602482019668925</v>
      </c>
      <c r="H25" s="144">
        <f>'3.4'!H25/'3.4.a'!$H$159</f>
        <v>0.11070940341270079</v>
      </c>
      <c r="I25" s="144">
        <f>'3.4'!I25/'3.4.a'!$I$159</f>
        <v>0.12321285560412312</v>
      </c>
      <c r="J25" s="144">
        <f>'3.4'!J25/'3.4.a'!$J$159</f>
        <v>0.12516394026695771</v>
      </c>
      <c r="K25" s="144">
        <f>'3.4'!K25/'3.4.a'!$K$159</f>
        <v>0.12000586543598137</v>
      </c>
      <c r="L25" s="144">
        <f>'3.4'!L25/'3.4.a'!$L$159</f>
        <v>0.12446480871687307</v>
      </c>
      <c r="M25" s="144">
        <f>'3.4'!M25/'3.4.a'!$M$159</f>
        <v>0.17269276236967682</v>
      </c>
      <c r="N25" s="144">
        <f>'3.4'!N25/'3.4.a'!$N$159</f>
        <v>0.1237566419078675</v>
      </c>
    </row>
    <row r="26" spans="1:14" ht="20" customHeight="1" x14ac:dyDescent="0.2">
      <c r="A26" s="122" t="s">
        <v>421</v>
      </c>
      <c r="B26" s="121" t="s">
        <v>396</v>
      </c>
      <c r="C26" s="144">
        <f>'3.4'!C26/'3.4.a'!$C$159</f>
        <v>2.6101865634602364E-3</v>
      </c>
      <c r="D26" s="144">
        <f>'3.4'!D26/'3.4.a'!$D$159</f>
        <v>4.0129399098505188E-3</v>
      </c>
      <c r="E26" s="144">
        <f>'3.4'!E26/'3.4.a'!$E$159</f>
        <v>5.0084682995928716E-3</v>
      </c>
      <c r="F26" s="144">
        <f>'3.4'!F26/'3.4.a'!$F$159</f>
        <v>5.7162925775665341E-3</v>
      </c>
      <c r="G26" s="144">
        <f>'3.4'!G26/'3.4.a'!$G$159</f>
        <v>6.1224791462191888E-3</v>
      </c>
      <c r="H26" s="144">
        <f>'3.4'!H26/'3.4.a'!$H$159</f>
        <v>6.7177057804953116E-3</v>
      </c>
      <c r="I26" s="144">
        <f>'3.4'!I26/'3.4.a'!$I$159</f>
        <v>5.4380645474895514E-3</v>
      </c>
      <c r="J26" s="144">
        <f>'3.4'!J26/'3.4.a'!$J$159</f>
        <v>3.969383936556943E-3</v>
      </c>
      <c r="K26" s="144">
        <f>'3.4'!K26/'3.4.a'!$K$159</f>
        <v>4.6998138767308933E-3</v>
      </c>
      <c r="L26" s="144">
        <f>'3.4'!L26/'3.4.a'!$L$159</f>
        <v>9.1726766574864692E-3</v>
      </c>
      <c r="M26" s="144">
        <f>'3.4'!M26/'3.4.a'!$M$159</f>
        <v>4.5676689574971879E-3</v>
      </c>
      <c r="N26" s="144">
        <f>'3.4'!N26/'3.4.a'!$N$159</f>
        <v>6.1229027672662526E-3</v>
      </c>
    </row>
    <row r="27" spans="1:14" ht="20" customHeight="1" x14ac:dyDescent="0.2">
      <c r="A27" s="134" t="s">
        <v>422</v>
      </c>
      <c r="B27" s="115" t="s">
        <v>823</v>
      </c>
      <c r="C27" s="143">
        <f>'3.4'!C27/'3.4.a'!$C$159</f>
        <v>7.6454886635382189E-3</v>
      </c>
      <c r="D27" s="143">
        <f>'3.4'!D27/'3.4.a'!$D$159</f>
        <v>5.4568869503784177E-3</v>
      </c>
      <c r="E27" s="143">
        <f>'3.4'!E27/'3.4.a'!$E$159</f>
        <v>4.8940475491765995E-3</v>
      </c>
      <c r="F27" s="143">
        <f>'3.4'!F27/'3.4.a'!$F$159</f>
        <v>5.2659542863225973E-3</v>
      </c>
      <c r="G27" s="143">
        <f>'3.4'!G27/'3.4.a'!$G$159</f>
        <v>5.6000988337999982E-3</v>
      </c>
      <c r="H27" s="143">
        <f>'3.4'!H27/'3.4.a'!$H$159</f>
        <v>3.3087165848945266E-3</v>
      </c>
      <c r="I27" s="143">
        <f>'3.4'!I27/'3.4.a'!$I$159</f>
        <v>3.9399762308373401E-3</v>
      </c>
      <c r="J27" s="143">
        <f>'3.4'!J27/'3.4.a'!$J$159</f>
        <v>2.4164888269806988E-3</v>
      </c>
      <c r="K27" s="143">
        <f>'3.4'!K27/'3.4.a'!$K$159</f>
        <v>3.2372235284830794E-3</v>
      </c>
      <c r="L27" s="143">
        <f>'3.4'!L27/'3.4.a'!$L$159</f>
        <v>2.4813243693006665E-3</v>
      </c>
      <c r="M27" s="143">
        <f>'3.4'!M27/'3.4.a'!$M$159</f>
        <v>2.2704300691108203E-3</v>
      </c>
      <c r="N27" s="143">
        <f>'3.4'!N27/'3.4.a'!$N$159</f>
        <v>1.5589878697638915E-3</v>
      </c>
    </row>
    <row r="28" spans="1:14" ht="20" customHeight="1" x14ac:dyDescent="0.2">
      <c r="A28" s="122" t="s">
        <v>423</v>
      </c>
      <c r="B28" s="121" t="s">
        <v>318</v>
      </c>
      <c r="C28" s="144">
        <f>'3.4'!C28/'3.4.a'!$C$159</f>
        <v>7.3556711365475791E-3</v>
      </c>
      <c r="D28" s="144">
        <f>'3.4'!D28/'3.4.a'!$D$159</f>
        <v>6.1491549650265903E-3</v>
      </c>
      <c r="E28" s="144">
        <f>'3.4'!E28/'3.4.a'!$E$159</f>
        <v>5.2291897365530247E-3</v>
      </c>
      <c r="F28" s="144">
        <f>'3.4'!F28/'3.4.a'!$F$159</f>
        <v>5.8339776926798412E-3</v>
      </c>
      <c r="G28" s="144">
        <f>'3.4'!G28/'3.4.a'!$G$159</f>
        <v>6.6193683555870759E-3</v>
      </c>
      <c r="H28" s="144">
        <f>'3.4'!H28/'3.4.a'!$H$159</f>
        <v>3.8710324472640539E-3</v>
      </c>
      <c r="I28" s="144">
        <f>'3.4'!I28/'3.4.a'!$I$159</f>
        <v>4.4354936055342768E-3</v>
      </c>
      <c r="J28" s="144">
        <f>'3.4'!J28/'3.4.a'!$J$159</f>
        <v>3.5663241556207282E-3</v>
      </c>
      <c r="K28" s="144">
        <f>'3.4'!K28/'3.4.a'!$K$159</f>
        <v>3.5644101833843729E-3</v>
      </c>
      <c r="L28" s="144">
        <f>'3.4'!L28/'3.4.a'!$L$159</f>
        <v>3.317748543676381E-3</v>
      </c>
      <c r="M28" s="144">
        <f>'3.4'!M28/'3.4.a'!$M$159</f>
        <v>3.0813816996121254E-3</v>
      </c>
      <c r="N28" s="144">
        <f>'3.4'!N28/'3.4.a'!$N$159</f>
        <v>2.3203449670920759E-3</v>
      </c>
    </row>
    <row r="29" spans="1:14" ht="20" customHeight="1" x14ac:dyDescent="0.2">
      <c r="A29" s="122" t="s">
        <v>424</v>
      </c>
      <c r="B29" s="121" t="s">
        <v>252</v>
      </c>
      <c r="C29" s="144">
        <f>'3.4'!C29/'3.4.a'!$C$159</f>
        <v>4.5213638106312475E-4</v>
      </c>
      <c r="D29" s="144">
        <f>'3.4'!D29/'3.4.a'!$D$159</f>
        <v>1.9602851870106441E-5</v>
      </c>
      <c r="E29" s="144">
        <f>'3.4'!E29/'3.4.a'!$E$159</f>
        <v>-3.0177489644149481E-5</v>
      </c>
      <c r="F29" s="144">
        <f>'3.4'!F29/'3.4.a'!$F$159</f>
        <v>8.7013078027518435E-6</v>
      </c>
      <c r="G29" s="144">
        <f>'3.4'!G29/'3.4.a'!$G$159</f>
        <v>2.1225364702931487E-4</v>
      </c>
      <c r="H29" s="144">
        <f>'3.4'!H29/'3.4.a'!$H$159</f>
        <v>2.2085719672029709E-4</v>
      </c>
      <c r="I29" s="144">
        <f>'3.4'!I29/'3.4.a'!$I$159</f>
        <v>2.9186608781036861E-5</v>
      </c>
      <c r="J29" s="144">
        <f>'3.4'!J29/'3.4.a'!$J$159</f>
        <v>1.6918822298788011E-4</v>
      </c>
      <c r="K29" s="144">
        <f>'3.4'!K29/'3.4.a'!$K$159</f>
        <v>2.5373131795319378E-5</v>
      </c>
      <c r="L29" s="144">
        <f>'3.4'!L29/'3.4.a'!$L$159</f>
        <v>4.5065759317705964E-5</v>
      </c>
      <c r="M29" s="144">
        <f>'3.4'!M29/'3.4.a'!$M$159</f>
        <v>6.809386115473281E-5</v>
      </c>
      <c r="N29" s="144">
        <f>'3.4'!N29/'3.4.a'!$N$159</f>
        <v>1.3971742872588135E-4</v>
      </c>
    </row>
    <row r="30" spans="1:14" ht="20" customHeight="1" x14ac:dyDescent="0.2">
      <c r="A30" s="122" t="s">
        <v>425</v>
      </c>
      <c r="B30" s="121" t="s">
        <v>253</v>
      </c>
      <c r="C30" s="144">
        <f>'3.4'!C30/'3.4.a'!$C$159</f>
        <v>5.1433334737574585E-6</v>
      </c>
      <c r="D30" s="144">
        <f>'3.4'!D30/'3.4.a'!$D$159</f>
        <v>6.2467384988330547E-6</v>
      </c>
      <c r="E30" s="144">
        <f>'3.4'!E30/'3.4.a'!$E$159</f>
        <v>6.6188595706847278E-6</v>
      </c>
      <c r="F30" s="144">
        <f>'3.4'!F30/'3.4.a'!$F$159</f>
        <v>1.294048275673862E-5</v>
      </c>
      <c r="G30" s="144">
        <f>'3.4'!G30/'3.4.a'!$G$159</f>
        <v>1.4774352949228002E-5</v>
      </c>
      <c r="H30" s="144">
        <f>'3.4'!H30/'3.4.a'!$H$159</f>
        <v>1.0133448344479214E-5</v>
      </c>
      <c r="I30" s="144">
        <f>'3.4'!I30/'3.4.a'!$I$159</f>
        <v>9.1514085672339992E-6</v>
      </c>
      <c r="J30" s="144">
        <f>'3.4'!J30/'3.4.a'!$J$159</f>
        <v>7.5873768345476585E-6</v>
      </c>
      <c r="K30" s="144">
        <f>'3.4'!K30/'3.4.a'!$K$159</f>
        <v>7.3937600666519986E-6</v>
      </c>
      <c r="L30" s="144">
        <f>'3.4'!L30/'3.4.a'!$L$159</f>
        <v>6.0352771737299016E-6</v>
      </c>
      <c r="M30" s="144">
        <f>'3.4'!M30/'3.4.a'!$M$159</f>
        <v>3.9093614530208108E-6</v>
      </c>
      <c r="N30" s="144">
        <f>'3.4'!N30/'3.4.a'!$N$159</f>
        <v>3.5127463329066566E-6</v>
      </c>
    </row>
    <row r="31" spans="1:14" ht="20" customHeight="1" x14ac:dyDescent="0.2">
      <c r="A31" s="122" t="s">
        <v>426</v>
      </c>
      <c r="B31" s="121" t="s">
        <v>254</v>
      </c>
      <c r="C31" s="144">
        <f>'3.4'!C31/'3.4.a'!$C$159</f>
        <v>-1.6746218754624151E-4</v>
      </c>
      <c r="D31" s="144">
        <f>'3.4'!D31/'3.4.a'!$D$159</f>
        <v>-7.1811760501711236E-4</v>
      </c>
      <c r="E31" s="144">
        <f>'3.4'!E31/'3.4.a'!$E$159</f>
        <v>-3.1158355730296012E-4</v>
      </c>
      <c r="F31" s="144">
        <f>'3.4'!F31/'3.4.a'!$F$159</f>
        <v>-5.8966519691673385E-4</v>
      </c>
      <c r="G31" s="144">
        <f>'3.4'!G31/'3.4.a'!$G$159</f>
        <v>-1.2462975217656211E-3</v>
      </c>
      <c r="H31" s="144">
        <f>'3.4'!H31/'3.4.a'!$H$159</f>
        <v>-7.9330650743430348E-4</v>
      </c>
      <c r="I31" s="144">
        <f>'3.4'!I31/'3.4.a'!$I$159</f>
        <v>-5.3385539204520811E-4</v>
      </c>
      <c r="J31" s="144">
        <f>'3.4'!J31/'3.4.a'!$J$159</f>
        <v>-1.3266109284624569E-3</v>
      </c>
      <c r="K31" s="144">
        <f>'3.4'!K31/'3.4.a'!$K$159</f>
        <v>-3.5995354676326475E-4</v>
      </c>
      <c r="L31" s="144">
        <f>'3.4'!L31/'3.4.a'!$L$159</f>
        <v>-8.8752521086715068E-4</v>
      </c>
      <c r="M31" s="144">
        <f>'3.4'!M31/'3.4.a'!$M$159</f>
        <v>-8.8295485310905847E-4</v>
      </c>
      <c r="N31" s="144">
        <f>'3.4'!N31/'3.4.a'!$N$159</f>
        <v>-9.0458727238697191E-4</v>
      </c>
    </row>
    <row r="32" spans="1:14" ht="20" customHeight="1" x14ac:dyDescent="0.2">
      <c r="A32" s="123"/>
      <c r="B32" s="123" t="s">
        <v>427</v>
      </c>
      <c r="C32" s="93">
        <f>'3.4'!C32/'3.4.a'!$C$159</f>
        <v>2.9120910591781688E-3</v>
      </c>
      <c r="D32" s="93">
        <f>'3.4'!D32/'3.4.a'!$D$159</f>
        <v>2.0920384842690559E-3</v>
      </c>
      <c r="E32" s="93">
        <f>'3.4'!E32/'3.4.a'!$E$159</f>
        <v>1.089763063487198E-2</v>
      </c>
      <c r="F32" s="93">
        <f>'3.4'!F32/'3.4.a'!$F$159</f>
        <v>1.1425385228918292E-3</v>
      </c>
      <c r="G32" s="93">
        <f>'3.4'!G32/'3.4.a'!$G$159</f>
        <v>-2.103490067814311E-2</v>
      </c>
      <c r="H32" s="93">
        <f>'3.4'!H32/'3.4.a'!$H$159</f>
        <v>-5.4184950032445355E-2</v>
      </c>
      <c r="I32" s="93">
        <f>'3.4'!I32/'3.4.a'!$I$159</f>
        <v>-3.5651195158622161E-2</v>
      </c>
      <c r="J32" s="93">
        <f>'3.4'!J32/'3.4.a'!$J$159</f>
        <v>-4.0385499507357044E-2</v>
      </c>
      <c r="K32" s="93">
        <f>'3.4'!K32/'3.4.a'!$K$159</f>
        <v>-2.9360158338548169E-2</v>
      </c>
      <c r="L32" s="93">
        <f>'3.4'!L32/'3.4.a'!$L$159</f>
        <v>-1.465727018176792E-2</v>
      </c>
      <c r="M32" s="93">
        <f>'3.4'!M32/'3.4.a'!$M$159</f>
        <v>-9.2079285707890424E-2</v>
      </c>
      <c r="N32" s="93">
        <f>'3.4'!N32/'3.4.a'!$N$159</f>
        <v>-5.1834566303725644E-3</v>
      </c>
    </row>
    <row r="33" spans="1:14" ht="20" customHeight="1" x14ac:dyDescent="0.2">
      <c r="A33" s="123"/>
      <c r="B33" s="123" t="s">
        <v>428</v>
      </c>
      <c r="C33" s="93">
        <f>'3.4'!C33/'3.4.a'!$C$159</f>
        <v>1.273077364083911E-2</v>
      </c>
      <c r="D33" s="93">
        <f>'3.4'!D33/'3.4.a'!$D$159</f>
        <v>2.0142293162630814E-2</v>
      </c>
      <c r="E33" s="93">
        <f>'3.4'!E33/'3.4.a'!$E$159</f>
        <v>2.0072658213978006E-2</v>
      </c>
      <c r="F33" s="93">
        <f>'3.4'!F33/'3.4.a'!$F$159</f>
        <v>1.5072374827769843E-2</v>
      </c>
      <c r="G33" s="93">
        <f>'3.4'!G33/'3.4.a'!$G$159</f>
        <v>-2.7001314084333021E-3</v>
      </c>
      <c r="H33" s="93">
        <f>'3.4'!H33/'3.4.a'!$H$159</f>
        <v>-1.3940066316121909E-2</v>
      </c>
      <c r="I33" s="93">
        <f>'3.4'!I33/'3.4.a'!$I$159</f>
        <v>-2.2372478960397894E-2</v>
      </c>
      <c r="J33" s="93">
        <f>'3.4'!J33/'3.4.a'!$J$159</f>
        <v>-1.7925443547234594E-2</v>
      </c>
      <c r="K33" s="93">
        <f>'3.4'!K33/'3.4.a'!$K$159</f>
        <v>-8.0547636863875435E-3</v>
      </c>
      <c r="L33" s="93">
        <f>'3.4'!L33/'3.4.a'!$L$159</f>
        <v>-8.9600553408659377E-3</v>
      </c>
      <c r="M33" s="93">
        <f>'3.4'!M33/'3.4.a'!$M$159</f>
        <v>-8.7962576380580457E-2</v>
      </c>
      <c r="N33" s="93">
        <f>'3.4'!N33/'3.4.a'!$N$159</f>
        <v>-1.2561626493850179E-3</v>
      </c>
    </row>
    <row r="35" spans="1:14" s="133" customFormat="1" ht="20" customHeight="1" x14ac:dyDescent="0.2">
      <c r="A35" s="333" t="s">
        <v>619</v>
      </c>
      <c r="B35" s="333"/>
      <c r="C35" s="24">
        <v>2010</v>
      </c>
      <c r="D35" s="24">
        <v>2011</v>
      </c>
      <c r="E35" s="24">
        <v>2012</v>
      </c>
      <c r="F35" s="24">
        <v>2013</v>
      </c>
      <c r="G35" s="24">
        <v>2014</v>
      </c>
      <c r="H35" s="24">
        <v>2015</v>
      </c>
      <c r="I35" s="24">
        <v>2016</v>
      </c>
      <c r="J35" s="24">
        <v>2017</v>
      </c>
      <c r="K35" s="24">
        <v>2018</v>
      </c>
      <c r="L35" s="24">
        <v>2019</v>
      </c>
      <c r="M35" s="24">
        <v>2020</v>
      </c>
      <c r="N35" s="24">
        <f>N4</f>
        <v>2021</v>
      </c>
    </row>
    <row r="36" spans="1:14" ht="20" customHeight="1" x14ac:dyDescent="0.2">
      <c r="A36" s="18" t="s">
        <v>399</v>
      </c>
      <c r="B36" s="19" t="s">
        <v>819</v>
      </c>
      <c r="C36" s="93">
        <f>'3.4'!C36/'3.4.a'!$C$159</f>
        <v>0.25437225089234738</v>
      </c>
      <c r="D36" s="93">
        <f>'3.4'!D36/'3.4.a'!$D$159</f>
        <v>0.2577259339247735</v>
      </c>
      <c r="E36" s="93">
        <f>'3.4'!E36/'3.4.a'!$E$159</f>
        <v>0.26123789148199594</v>
      </c>
      <c r="F36" s="93">
        <f>'3.4'!F36/'3.4.a'!$F$159</f>
        <v>0.25752648262513078</v>
      </c>
      <c r="G36" s="93">
        <f>'3.4'!G36/'3.4.a'!$G$159</f>
        <v>0.2460401305902794</v>
      </c>
      <c r="H36" s="93">
        <f>'3.4'!H36/'3.4.a'!$H$159</f>
        <v>0.25492309255283091</v>
      </c>
      <c r="I36" s="93">
        <f>'3.4'!I36/'3.4.a'!$I$159</f>
        <v>0.25927758762901953</v>
      </c>
      <c r="J36" s="93">
        <f>'3.4'!J36/'3.4.a'!$J$159</f>
        <v>0.24630575090649587</v>
      </c>
      <c r="K36" s="93">
        <f>'3.4'!K36/'3.4.a'!$K$159</f>
        <v>0.25290848009157291</v>
      </c>
      <c r="L36" s="93">
        <f>'3.4'!L36/'3.4.a'!$L$159</f>
        <v>0.26321927623658686</v>
      </c>
      <c r="M36" s="93">
        <f>'3.4'!M36/'3.4.a'!$M$159</f>
        <v>0.23059630367782222</v>
      </c>
      <c r="N36" s="93">
        <f>'3.4'!N36/'3.4.a'!$N$159</f>
        <v>0.25620308955322607</v>
      </c>
    </row>
    <row r="37" spans="1:14" ht="20" customHeight="1" x14ac:dyDescent="0.2">
      <c r="A37" s="134" t="s">
        <v>400</v>
      </c>
      <c r="B37" s="115" t="s">
        <v>242</v>
      </c>
      <c r="C37" s="143">
        <f>'3.4'!C37/'3.4.a'!$C$159</f>
        <v>0.14249575956568616</v>
      </c>
      <c r="D37" s="143">
        <f>'3.4'!D37/'3.4.a'!$D$159</f>
        <v>0.14851298783190675</v>
      </c>
      <c r="E37" s="143">
        <f>'3.4'!E37/'3.4.a'!$E$159</f>
        <v>0.14332411090206995</v>
      </c>
      <c r="F37" s="143">
        <f>'3.4'!F37/'3.4.a'!$F$159</f>
        <v>0.14125305743026459</v>
      </c>
      <c r="G37" s="143">
        <f>'3.4'!G37/'3.4.a'!$G$159</f>
        <v>0.13490074518820105</v>
      </c>
      <c r="H37" s="143">
        <f>'3.4'!H37/'3.4.a'!$H$159</f>
        <v>0.13629629365407664</v>
      </c>
      <c r="I37" s="143">
        <f>'3.4'!I37/'3.4.a'!$I$159</f>
        <v>0.13710430981606189</v>
      </c>
      <c r="J37" s="143">
        <f>'3.4'!J37/'3.4.a'!$J$159</f>
        <v>0.13605228515205994</v>
      </c>
      <c r="K37" s="143">
        <f>'3.4'!K37/'3.4.a'!$K$159</f>
        <v>0.13940107993510559</v>
      </c>
      <c r="L37" s="143">
        <f>'3.4'!L37/'3.4.a'!$L$159</f>
        <v>0.13715638946256925</v>
      </c>
      <c r="M37" s="143">
        <f>'3.4'!M37/'3.4.a'!$M$159</f>
        <v>0.12961221980508048</v>
      </c>
      <c r="N37" s="143">
        <f>'3.4'!N37/'3.4.a'!$N$159</f>
        <v>0.14654118694504287</v>
      </c>
    </row>
    <row r="38" spans="1:14" ht="20" customHeight="1" x14ac:dyDescent="0.2">
      <c r="A38" s="21" t="s">
        <v>401</v>
      </c>
      <c r="B38" s="22" t="s">
        <v>256</v>
      </c>
      <c r="C38" s="94">
        <f>'3.4'!C38/'3.4.a'!$C$159</f>
        <v>6.6519501779015736E-2</v>
      </c>
      <c r="D38" s="94">
        <f>'3.4'!D38/'3.4.a'!$D$159</f>
        <v>7.1748329498847616E-2</v>
      </c>
      <c r="E38" s="94">
        <f>'3.4'!E38/'3.4.a'!$E$159</f>
        <v>6.7487362766046555E-2</v>
      </c>
      <c r="F38" s="94">
        <f>'3.4'!F38/'3.4.a'!$F$159</f>
        <v>6.7664258455319079E-2</v>
      </c>
      <c r="G38" s="94">
        <f>'3.4'!G38/'3.4.a'!$G$159</f>
        <v>6.6128426465677362E-2</v>
      </c>
      <c r="H38" s="94">
        <f>'3.4'!H38/'3.4.a'!$H$159</f>
        <v>6.6900556346325635E-2</v>
      </c>
      <c r="I38" s="94">
        <f>'3.4'!I38/'3.4.a'!$I$159</f>
        <v>7.2287919716507387E-2</v>
      </c>
      <c r="J38" s="94">
        <f>'3.4'!J38/'3.4.a'!$J$159</f>
        <v>6.9650435030638114E-2</v>
      </c>
      <c r="K38" s="94">
        <f>'3.4'!K38/'3.4.a'!$K$159</f>
        <v>7.0064246746650377E-2</v>
      </c>
      <c r="L38" s="94">
        <f>'3.4'!L38/'3.4.a'!$L$159</f>
        <v>7.2481746274670703E-2</v>
      </c>
      <c r="M38" s="94">
        <f>'3.4'!M38/'3.4.a'!$M$159</f>
        <v>7.0514607515819464E-2</v>
      </c>
      <c r="N38" s="94">
        <f>'3.4'!N38/'3.4.a'!$N$159</f>
        <v>8.0189849047053452E-2</v>
      </c>
    </row>
    <row r="39" spans="1:14" ht="20" customHeight="1" x14ac:dyDescent="0.2">
      <c r="A39" s="21" t="s">
        <v>402</v>
      </c>
      <c r="B39" s="22" t="s">
        <v>257</v>
      </c>
      <c r="C39" s="94">
        <f>'3.4'!C39/'3.4.a'!$C$159</f>
        <v>3.2247878705878022E-3</v>
      </c>
      <c r="D39" s="94">
        <f>'3.4'!D39/'3.4.a'!$D$159</f>
        <v>3.3919814411607582E-3</v>
      </c>
      <c r="E39" s="94">
        <f>'3.4'!E39/'3.4.a'!$E$159</f>
        <v>3.465924915655194E-3</v>
      </c>
      <c r="F39" s="94">
        <f>'3.4'!F39/'3.4.a'!$F$159</f>
        <v>3.5121331617150439E-3</v>
      </c>
      <c r="G39" s="94">
        <f>'3.4'!G39/'3.4.a'!$G$159</f>
        <v>3.5853063995796475E-3</v>
      </c>
      <c r="H39" s="94">
        <f>'3.4'!H39/'3.4.a'!$H$159</f>
        <v>3.600384814165347E-3</v>
      </c>
      <c r="I39" s="94">
        <f>'3.4'!I39/'3.4.a'!$I$159</f>
        <v>3.5394796967123106E-3</v>
      </c>
      <c r="J39" s="94">
        <f>'3.4'!J39/'3.4.a'!$J$159</f>
        <v>3.4518771337574742E-3</v>
      </c>
      <c r="K39" s="94">
        <f>'3.4'!K39/'3.4.a'!$K$159</f>
        <v>3.4844068541181562E-3</v>
      </c>
      <c r="L39" s="94">
        <f>'3.4'!L39/'3.4.a'!$L$159</f>
        <v>3.2803025286911279E-3</v>
      </c>
      <c r="M39" s="94">
        <f>'3.4'!M39/'3.4.a'!$M$159</f>
        <v>3.1159874979307311E-3</v>
      </c>
      <c r="N39" s="94">
        <f>'3.4'!N39/'3.4.a'!$N$159</f>
        <v>3.0211160213872009E-3</v>
      </c>
    </row>
    <row r="40" spans="1:14" ht="20" customHeight="1" x14ac:dyDescent="0.2">
      <c r="A40" s="21" t="s">
        <v>403</v>
      </c>
      <c r="B40" s="22" t="s">
        <v>258</v>
      </c>
      <c r="C40" s="94">
        <f>'3.4'!C40/'3.4.a'!$C$159</f>
        <v>1.3583259818258415E-4</v>
      </c>
      <c r="D40" s="94">
        <f>'3.4'!D40/'3.4.a'!$D$159</f>
        <v>1.3763544571291993E-4</v>
      </c>
      <c r="E40" s="94">
        <f>'3.4'!E40/'3.4.a'!$E$159</f>
        <v>1.4280348545514209E-4</v>
      </c>
      <c r="F40" s="94">
        <f>'3.4'!F40/'3.4.a'!$F$159</f>
        <v>1.4671966495542911E-4</v>
      </c>
      <c r="G40" s="94">
        <f>'3.4'!G40/'3.4.a'!$G$159</f>
        <v>1.6072305445467372E-4</v>
      </c>
      <c r="H40" s="94">
        <f>'3.4'!H40/'3.4.a'!$H$159</f>
        <v>1.8856668355797163E-4</v>
      </c>
      <c r="I40" s="94">
        <f>'3.4'!I40/'3.4.a'!$I$159</f>
        <v>1.8498296985259029E-4</v>
      </c>
      <c r="J40" s="94">
        <f>'3.4'!J40/'3.4.a'!$J$159</f>
        <v>1.9940673214051736E-4</v>
      </c>
      <c r="K40" s="94">
        <f>'3.4'!K40/'3.4.a'!$K$159</f>
        <v>2.0625938381451772E-4</v>
      </c>
      <c r="L40" s="94">
        <f>'3.4'!L40/'3.4.a'!$L$159</f>
        <v>3.5649228549338208E-6</v>
      </c>
      <c r="M40" s="94">
        <f>'3.4'!M40/'3.4.a'!$M$159</f>
        <v>2.3902483109935365E-4</v>
      </c>
      <c r="N40" s="94">
        <f>'3.4'!N40/'3.4.a'!$N$159</f>
        <v>2.5194611909455509E-4</v>
      </c>
    </row>
    <row r="41" spans="1:14" ht="20" customHeight="1" x14ac:dyDescent="0.2">
      <c r="A41" s="21" t="s">
        <v>404</v>
      </c>
      <c r="B41" s="22" t="s">
        <v>264</v>
      </c>
      <c r="C41" s="94">
        <f>'3.4'!C41/'3.4.a'!$C$159</f>
        <v>6.7142602188428935E-2</v>
      </c>
      <c r="D41" s="94">
        <f>'3.4'!D41/'3.4.a'!$D$159</f>
        <v>6.7070635169413917E-2</v>
      </c>
      <c r="E41" s="94">
        <f>'3.4'!E41/'3.4.a'!$E$159</f>
        <v>6.5862465307311255E-2</v>
      </c>
      <c r="F41" s="94">
        <f>'3.4'!F41/'3.4.a'!$F$159</f>
        <v>6.288563471409904E-2</v>
      </c>
      <c r="G41" s="94">
        <f>'3.4'!G41/'3.4.a'!$G$159</f>
        <v>5.8670111082354266E-2</v>
      </c>
      <c r="H41" s="94">
        <f>'3.4'!H41/'3.4.a'!$H$159</f>
        <v>5.9189119893955283E-2</v>
      </c>
      <c r="I41" s="94">
        <f>'3.4'!I41/'3.4.a'!$I$159</f>
        <v>5.607567290727012E-2</v>
      </c>
      <c r="J41" s="94">
        <f>'3.4'!J41/'3.4.a'!$J$159</f>
        <v>5.7838219115904949E-2</v>
      </c>
      <c r="K41" s="94">
        <f>'3.4'!K41/'3.4.a'!$K$159</f>
        <v>5.9834680207391598E-2</v>
      </c>
      <c r="L41" s="94">
        <f>'3.4'!L41/'3.4.a'!$L$159</f>
        <v>5.5580506102242605E-2</v>
      </c>
      <c r="M41" s="94">
        <f>'3.4'!M41/'3.4.a'!$M$159</f>
        <v>4.9620978421359423E-2</v>
      </c>
      <c r="N41" s="94">
        <f>'3.4'!N41/'3.4.a'!$N$159</f>
        <v>5.5930805280053321E-2</v>
      </c>
    </row>
    <row r="42" spans="1:14" ht="20" customHeight="1" x14ac:dyDescent="0.2">
      <c r="A42" s="21" t="s">
        <v>405</v>
      </c>
      <c r="B42" s="22" t="s">
        <v>273</v>
      </c>
      <c r="C42" s="94">
        <f>'3.4'!C42/'3.4.a'!$C$159</f>
        <v>5.4255847193366074E-3</v>
      </c>
      <c r="D42" s="94">
        <f>'3.4'!D42/'3.4.a'!$D$159</f>
        <v>6.0901965033536834E-3</v>
      </c>
      <c r="E42" s="94">
        <f>'3.4'!E42/'3.4.a'!$E$159</f>
        <v>6.4653141906865557E-3</v>
      </c>
      <c r="F42" s="94">
        <f>'3.4'!F42/'3.4.a'!$F$159</f>
        <v>6.9356782312220725E-3</v>
      </c>
      <c r="G42" s="94">
        <f>'3.4'!G42/'3.4.a'!$G$159</f>
        <v>6.363270587270738E-3</v>
      </c>
      <c r="H42" s="94">
        <f>'3.4'!H42/'3.4.a'!$H$159</f>
        <v>6.4994568908585317E-3</v>
      </c>
      <c r="I42" s="94">
        <f>'3.4'!I42/'3.4.a'!$I$159</f>
        <v>5.0161060774169099E-3</v>
      </c>
      <c r="J42" s="94">
        <f>'3.4'!J42/'3.4.a'!$J$159</f>
        <v>4.9123471285156409E-3</v>
      </c>
      <c r="K42" s="94">
        <f>'3.4'!K42/'3.4.a'!$K$159</f>
        <v>5.8114329854139146E-3</v>
      </c>
      <c r="L42" s="94">
        <f>'3.4'!L42/'3.4.a'!$L$159</f>
        <v>5.8102628062934609E-3</v>
      </c>
      <c r="M42" s="94">
        <f>'3.4'!M42/'3.4.a'!$M$159</f>
        <v>6.1226908662685474E-3</v>
      </c>
      <c r="N42" s="94">
        <f>'3.4'!N42/'3.4.a'!$N$159</f>
        <v>7.147439077800655E-3</v>
      </c>
    </row>
    <row r="43" spans="1:14" ht="20" customHeight="1" x14ac:dyDescent="0.2">
      <c r="A43" s="21" t="s">
        <v>406</v>
      </c>
      <c r="B43" s="22" t="s">
        <v>278</v>
      </c>
      <c r="C43" s="94">
        <f>'3.4'!C43/'3.4.a'!$C$159</f>
        <v>4.7450410134521513E-5</v>
      </c>
      <c r="D43" s="94">
        <f>'3.4'!D43/'3.4.a'!$D$159</f>
        <v>7.4209773417859752E-5</v>
      </c>
      <c r="E43" s="94">
        <f>'3.4'!E43/'3.4.a'!$E$159</f>
        <v>-9.9759763084764354E-5</v>
      </c>
      <c r="F43" s="94">
        <f>'3.4'!F43/'3.4.a'!$F$159</f>
        <v>1.086332029539245E-4</v>
      </c>
      <c r="G43" s="94">
        <f>'3.4'!G43/'3.4.a'!$G$159</f>
        <v>-7.0924011356382356E-6</v>
      </c>
      <c r="H43" s="94">
        <f>'3.4'!H43/'3.4.a'!$H$159</f>
        <v>-8.1790974786129E-5</v>
      </c>
      <c r="I43" s="94">
        <f>'3.4'!I43/'3.4.a'!$I$159</f>
        <v>1.4844830259319659E-7</v>
      </c>
      <c r="J43" s="94">
        <f>'3.4'!J43/'3.4.a'!$J$159</f>
        <v>1.1103216637696821E-11</v>
      </c>
      <c r="K43" s="94">
        <f>'3.4'!K43/'3.4.a'!$K$159</f>
        <v>5.3757717041961327E-8</v>
      </c>
      <c r="L43" s="94">
        <f>'3.4'!L43/'3.4.a'!$L$159</f>
        <v>6.8278164238798839E-9</v>
      </c>
      <c r="M43" s="94">
        <f>'3.4'!M43/'3.4.a'!$M$159</f>
        <v>-1.0693273970337249E-6</v>
      </c>
      <c r="N43" s="94">
        <f>'3.4'!N43/'3.4.a'!$N$159</f>
        <v>3.1399653666286845E-8</v>
      </c>
    </row>
    <row r="44" spans="1:14" ht="20" customHeight="1" x14ac:dyDescent="0.2">
      <c r="A44" s="134" t="s">
        <v>407</v>
      </c>
      <c r="B44" s="115" t="s">
        <v>246</v>
      </c>
      <c r="C44" s="143">
        <f>'3.4'!C44/'3.4.a'!$C$159</f>
        <v>7.8535561342027355E-2</v>
      </c>
      <c r="D44" s="143">
        <f>'3.4'!D44/'3.4.a'!$D$159</f>
        <v>8.0355833300432181E-2</v>
      </c>
      <c r="E44" s="143">
        <f>'3.4'!E44/'3.4.a'!$E$159</f>
        <v>8.1445111515208321E-2</v>
      </c>
      <c r="F44" s="143">
        <f>'3.4'!F44/'3.4.a'!$F$159</f>
        <v>8.0768238275920695E-2</v>
      </c>
      <c r="G44" s="143">
        <f>'3.4'!G44/'3.4.a'!$G$159</f>
        <v>8.0444803901305248E-2</v>
      </c>
      <c r="H44" s="143">
        <f>'3.4'!H44/'3.4.a'!$H$159</f>
        <v>8.0778297504781854E-2</v>
      </c>
      <c r="I44" s="143">
        <f>'3.4'!I44/'3.4.a'!$I$159</f>
        <v>8.0975315041779919E-2</v>
      </c>
      <c r="J44" s="143">
        <f>'3.4'!J44/'3.4.a'!$J$159</f>
        <v>8.3430115318972597E-2</v>
      </c>
      <c r="K44" s="143">
        <f>'3.4'!K44/'3.4.a'!$K$159</f>
        <v>7.8920334823818883E-2</v>
      </c>
      <c r="L44" s="143">
        <f>'3.4'!L44/'3.4.a'!$L$159</f>
        <v>7.8687738986100472E-2</v>
      </c>
      <c r="M44" s="143">
        <f>'3.4'!M44/'3.4.a'!$M$159</f>
        <v>7.7321051110352229E-2</v>
      </c>
      <c r="N44" s="143">
        <f>'3.4'!N44/'3.4.a'!$N$159</f>
        <v>7.5591711923665553E-2</v>
      </c>
    </row>
    <row r="45" spans="1:14" ht="20" customHeight="1" x14ac:dyDescent="0.2">
      <c r="A45" s="134" t="s">
        <v>408</v>
      </c>
      <c r="B45" s="115" t="s">
        <v>243</v>
      </c>
      <c r="C45" s="143">
        <f>'3.4'!C45/'3.4.a'!$C$159</f>
        <v>7.5309318354531207E-5</v>
      </c>
      <c r="D45" s="143">
        <f>'3.4'!D45/'3.4.a'!$D$159</f>
        <v>1.0820259864198327E-4</v>
      </c>
      <c r="E45" s="143">
        <f>'3.4'!E45/'3.4.a'!$E$159</f>
        <v>1.343508188487069E-4</v>
      </c>
      <c r="F45" s="143">
        <f>'3.4'!F45/'3.4.a'!$F$159</f>
        <v>7.8315038210719865E-5</v>
      </c>
      <c r="G45" s="143">
        <f>'3.4'!G45/'3.4.a'!$G$159</f>
        <v>8.871958032709385E-5</v>
      </c>
      <c r="H45" s="143">
        <f>'3.4'!H45/'3.4.a'!$H$159</f>
        <v>9.3171545940507909E-5</v>
      </c>
      <c r="I45" s="143">
        <f>'3.4'!I45/'3.4.a'!$I$159</f>
        <v>1.0234351807881165E-4</v>
      </c>
      <c r="J45" s="143">
        <f>'3.4'!J45/'3.4.a'!$J$159</f>
        <v>1.8503165055571536E-4</v>
      </c>
      <c r="K45" s="143">
        <f>'3.4'!K45/'3.4.a'!$K$159</f>
        <v>1.3085365001646882E-4</v>
      </c>
      <c r="L45" s="143">
        <f>'3.4'!L45/'3.4.a'!$L$159</f>
        <v>1.4276247625600357E-4</v>
      </c>
      <c r="M45" s="143">
        <f>'3.4'!M45/'3.4.a'!$M$159</f>
        <v>9.1044802755632154E-5</v>
      </c>
      <c r="N45" s="143">
        <f>'3.4'!N45/'3.4.a'!$N$159</f>
        <v>7.1067326484620645E-5</v>
      </c>
    </row>
    <row r="46" spans="1:14" ht="20" customHeight="1" x14ac:dyDescent="0.2">
      <c r="A46" s="134" t="s">
        <v>409</v>
      </c>
      <c r="B46" s="115" t="s">
        <v>247</v>
      </c>
      <c r="C46" s="143">
        <f>'3.4'!C46/'3.4.a'!$C$159</f>
        <v>3.3265620666279326E-2</v>
      </c>
      <c r="D46" s="143">
        <f>'3.4'!D46/'3.4.a'!$D$159</f>
        <v>2.8748910193792554E-2</v>
      </c>
      <c r="E46" s="143">
        <f>'3.4'!E46/'3.4.a'!$E$159</f>
        <v>3.6334318245868961E-2</v>
      </c>
      <c r="F46" s="143">
        <f>'3.4'!F46/'3.4.a'!$F$159</f>
        <v>3.5426871880734782E-2</v>
      </c>
      <c r="G46" s="143">
        <f>'3.4'!G46/'3.4.a'!$G$159</f>
        <v>3.0605861920446058E-2</v>
      </c>
      <c r="H46" s="143">
        <f>'3.4'!H46/'3.4.a'!$H$159</f>
        <v>3.775532984803194E-2</v>
      </c>
      <c r="I46" s="143">
        <f>'3.4'!I46/'3.4.a'!$I$159</f>
        <v>4.1095619253098889E-2</v>
      </c>
      <c r="J46" s="143">
        <f>'3.4'!J46/'3.4.a'!$J$159</f>
        <v>2.6638318784907633E-2</v>
      </c>
      <c r="K46" s="143">
        <f>'3.4'!K46/'3.4.a'!$K$159</f>
        <v>3.4456211682631889E-2</v>
      </c>
      <c r="L46" s="143">
        <f>'3.4'!L46/'3.4.a'!$L$159</f>
        <v>4.7232385311661108E-2</v>
      </c>
      <c r="M46" s="143">
        <f>'3.4'!M46/'3.4.a'!$M$159</f>
        <v>2.3571987959633871E-2</v>
      </c>
      <c r="N46" s="143">
        <f>'3.4'!N46/'3.4.a'!$N$159</f>
        <v>3.3999123358033075E-2</v>
      </c>
    </row>
    <row r="47" spans="1:14" ht="20" customHeight="1" x14ac:dyDescent="0.2">
      <c r="A47" s="120" t="s">
        <v>410</v>
      </c>
      <c r="B47" s="118" t="s">
        <v>820</v>
      </c>
      <c r="C47" s="145">
        <f>'3.4'!C47/'3.4.a'!$C$159</f>
        <v>1.2564653260673804E-2</v>
      </c>
      <c r="D47" s="145">
        <f>'3.4'!D47/'3.4.a'!$D$159</f>
        <v>1.0455633804496553E-2</v>
      </c>
      <c r="E47" s="145">
        <f>'3.4'!E47/'3.4.a'!$E$159</f>
        <v>1.1844522561259551E-2</v>
      </c>
      <c r="F47" s="145">
        <f>'3.4'!F47/'3.4.a'!$F$159</f>
        <v>1.2436100260414579E-2</v>
      </c>
      <c r="G47" s="145">
        <f>'3.4'!G47/'3.4.a'!$G$159</f>
        <v>1.3046512879844754E-2</v>
      </c>
      <c r="H47" s="145">
        <f>'3.4'!H47/'3.4.a'!$H$159</f>
        <v>2.1756736329457977E-2</v>
      </c>
      <c r="I47" s="145">
        <f>'3.4'!I47/'3.4.a'!$I$159</f>
        <v>2.2229841270348581E-2</v>
      </c>
      <c r="J47" s="145">
        <f>'3.4'!J47/'3.4.a'!$J$159</f>
        <v>9.1874904240776736E-3</v>
      </c>
      <c r="K47" s="145">
        <f>'3.4'!K47/'3.4.a'!$K$159</f>
        <v>1.2784242236508514E-2</v>
      </c>
      <c r="L47" s="145">
        <f>'3.4'!L47/'3.4.a'!$L$159</f>
        <v>1.332785491331521E-2</v>
      </c>
      <c r="M47" s="145">
        <f>'3.4'!M47/'3.4.a'!$M$159</f>
        <v>6.6645556177750576E-3</v>
      </c>
      <c r="N47" s="145">
        <f>'3.4'!N47/'3.4.a'!$N$159</f>
        <v>8.821414120619351E-3</v>
      </c>
    </row>
    <row r="48" spans="1:14" ht="20" customHeight="1" x14ac:dyDescent="0.2">
      <c r="A48" s="120" t="s">
        <v>411</v>
      </c>
      <c r="B48" s="118" t="s">
        <v>393</v>
      </c>
      <c r="C48" s="145">
        <f>'3.4'!C48/'3.4.a'!$C$159</f>
        <v>2.0700967405605522E-2</v>
      </c>
      <c r="D48" s="145">
        <f>'3.4'!D48/'3.4.a'!$D$159</f>
        <v>1.8293276389295999E-2</v>
      </c>
      <c r="E48" s="145">
        <f>'3.4'!E48/'3.4.a'!$E$159</f>
        <v>2.4489795684609413E-2</v>
      </c>
      <c r="F48" s="145">
        <f>'3.4'!F48/'3.4.a'!$F$159</f>
        <v>2.2990771620320209E-2</v>
      </c>
      <c r="G48" s="145">
        <f>'3.4'!G48/'3.4.a'!$G$159</f>
        <v>1.7559349040601302E-2</v>
      </c>
      <c r="H48" s="145">
        <f>'3.4'!H48/'3.4.a'!$H$159</f>
        <v>1.5998593518573957E-2</v>
      </c>
      <c r="I48" s="145">
        <f>'3.4'!I48/'3.4.a'!$I$159</f>
        <v>1.8865777982750308E-2</v>
      </c>
      <c r="J48" s="145">
        <f>'3.4'!J48/'3.4.a'!$J$159</f>
        <v>1.7450828360829968E-2</v>
      </c>
      <c r="K48" s="145">
        <f>'3.4'!K48/'3.4.a'!$K$159</f>
        <v>2.1671969446123374E-2</v>
      </c>
      <c r="L48" s="145">
        <f>'3.4'!L48/'3.4.a'!$L$159</f>
        <v>3.3904530398345893E-2</v>
      </c>
      <c r="M48" s="145">
        <f>'3.4'!M48/'3.4.a'!$M$159</f>
        <v>1.6907432341858816E-2</v>
      </c>
      <c r="N48" s="145">
        <f>'3.4'!N48/'3.4.a'!$N$159</f>
        <v>2.517770923741372E-2</v>
      </c>
    </row>
    <row r="49" spans="1:14" ht="20" customHeight="1" x14ac:dyDescent="0.2">
      <c r="A49" s="18" t="s">
        <v>412</v>
      </c>
      <c r="B49" s="19" t="s">
        <v>821</v>
      </c>
      <c r="C49" s="93">
        <f>'3.4'!C49/'3.4.a'!$C$159</f>
        <v>0.24791568008396658</v>
      </c>
      <c r="D49" s="93">
        <f>'3.4'!D49/'3.4.a'!$D$159</f>
        <v>0.25225737346413213</v>
      </c>
      <c r="E49" s="93">
        <f>'3.4'!E49/'3.4.a'!$E$159</f>
        <v>0.24656204614898747</v>
      </c>
      <c r="F49" s="93">
        <f>'3.4'!F49/'3.4.a'!$F$159</f>
        <v>0.25291018669384202</v>
      </c>
      <c r="G49" s="93">
        <f>'3.4'!G49/'3.4.a'!$G$159</f>
        <v>0.26331114056019217</v>
      </c>
      <c r="H49" s="93">
        <f>'3.4'!H49/'3.4.a'!$H$159</f>
        <v>0.30639371734323556</v>
      </c>
      <c r="I49" s="93">
        <f>'3.4'!I49/'3.4.a'!$I$159</f>
        <v>0.29062569639624536</v>
      </c>
      <c r="J49" s="93">
        <f>'3.4'!J49/'3.4.a'!$J$159</f>
        <v>0.29040435589793878</v>
      </c>
      <c r="K49" s="93">
        <f>'3.4'!K49/'3.4.a'!$K$159</f>
        <v>0.2814968169014605</v>
      </c>
      <c r="L49" s="93">
        <f>'3.4'!L49/'3.4.a'!$L$159</f>
        <v>0.27906069679634693</v>
      </c>
      <c r="M49" s="93">
        <f>'3.4'!M49/'3.4.a'!$M$159</f>
        <v>0.32885608288999751</v>
      </c>
      <c r="N49" s="93">
        <f>'3.4'!N49/'3.4.a'!$N$159</f>
        <v>0.2593715462546915</v>
      </c>
    </row>
    <row r="50" spans="1:14" ht="20" customHeight="1" x14ac:dyDescent="0.2">
      <c r="A50" s="134" t="s">
        <v>413</v>
      </c>
      <c r="B50" s="115" t="s">
        <v>725</v>
      </c>
      <c r="C50" s="143">
        <f>'3.4'!C50/'3.4.a'!$C$159</f>
        <v>0.24027019142042833</v>
      </c>
      <c r="D50" s="143">
        <f>'3.4'!D50/'3.4.a'!$D$159</f>
        <v>0.24680048651375378</v>
      </c>
      <c r="E50" s="143">
        <f>'3.4'!E50/'3.4.a'!$E$159</f>
        <v>0.24166799859981081</v>
      </c>
      <c r="F50" s="143">
        <f>'3.4'!F50/'3.4.a'!$F$159</f>
        <v>0.2476442324075194</v>
      </c>
      <c r="G50" s="143">
        <f>'3.4'!G50/'3.4.a'!$G$159</f>
        <v>0.2577110417263922</v>
      </c>
      <c r="H50" s="143">
        <f>'3.4'!H50/'3.4.a'!$H$159</f>
        <v>0.30308500075834099</v>
      </c>
      <c r="I50" s="143">
        <f>'3.4'!I50/'3.4.a'!$I$159</f>
        <v>0.28668572016540805</v>
      </c>
      <c r="J50" s="143">
        <f>'3.4'!J50/'3.4.a'!$J$159</f>
        <v>0.28798786707095808</v>
      </c>
      <c r="K50" s="143">
        <f>'3.4'!K50/'3.4.a'!$K$159</f>
        <v>0.2782595933729774</v>
      </c>
      <c r="L50" s="143">
        <f>'3.4'!L50/'3.4.a'!$L$159</f>
        <v>0.27657937242704628</v>
      </c>
      <c r="M50" s="143">
        <f>'3.4'!M50/'3.4.a'!$M$159</f>
        <v>0.3265856528208867</v>
      </c>
      <c r="N50" s="143">
        <f>'3.4'!N50/'3.4.a'!$N$159</f>
        <v>0.25781255838492767</v>
      </c>
    </row>
    <row r="51" spans="1:14" ht="20" customHeight="1" x14ac:dyDescent="0.2">
      <c r="A51" s="122" t="s">
        <v>415</v>
      </c>
      <c r="B51" s="121" t="s">
        <v>244</v>
      </c>
      <c r="C51" s="144">
        <f>'3.4'!C51/'3.4.a'!$C$159</f>
        <v>2.8796611594537051E-2</v>
      </c>
      <c r="D51" s="144">
        <f>'3.4'!D51/'3.4.a'!$D$159</f>
        <v>2.7538679617129625E-2</v>
      </c>
      <c r="E51" s="144">
        <f>'3.4'!E51/'3.4.a'!$E$159</f>
        <v>2.5967253775295726E-2</v>
      </c>
      <c r="F51" s="144">
        <f>'3.4'!F51/'3.4.a'!$F$159</f>
        <v>2.5844817994756752E-2</v>
      </c>
      <c r="G51" s="144">
        <f>'3.4'!G51/'3.4.a'!$G$159</f>
        <v>2.5904822280390413E-2</v>
      </c>
      <c r="H51" s="144">
        <f>'3.4'!H51/'3.4.a'!$H$159</f>
        <v>2.7990185369615363E-2</v>
      </c>
      <c r="I51" s="144">
        <f>'3.4'!I51/'3.4.a'!$I$159</f>
        <v>2.7773881311729424E-2</v>
      </c>
      <c r="J51" s="144">
        <f>'3.4'!J51/'3.4.a'!$J$159</f>
        <v>2.8532381296408577E-2</v>
      </c>
      <c r="K51" s="144">
        <f>'3.4'!K51/'3.4.a'!$K$159</f>
        <v>2.6435372609399925E-2</v>
      </c>
      <c r="L51" s="144">
        <f>'3.4'!L51/'3.4.a'!$L$159</f>
        <v>2.7131790570191133E-2</v>
      </c>
      <c r="M51" s="144">
        <f>'3.4'!M51/'3.4.a'!$M$159</f>
        <v>2.7285441924831687E-2</v>
      </c>
      <c r="N51" s="144">
        <f>'3.4'!N51/'3.4.a'!$N$159</f>
        <v>2.4184117852751714E-2</v>
      </c>
    </row>
    <row r="52" spans="1:14" ht="20" customHeight="1" x14ac:dyDescent="0.2">
      <c r="A52" s="122" t="s">
        <v>416</v>
      </c>
      <c r="B52" s="121" t="s">
        <v>245</v>
      </c>
      <c r="C52" s="144">
        <f>'3.4'!C52/'3.4.a'!$C$159</f>
        <v>1.0666315151676584E-2</v>
      </c>
      <c r="D52" s="144">
        <f>'3.4'!D52/'3.4.a'!$D$159</f>
        <v>1.0329250257588117E-2</v>
      </c>
      <c r="E52" s="144">
        <f>'3.4'!E52/'3.4.a'!$E$159</f>
        <v>9.9740207781315437E-3</v>
      </c>
      <c r="F52" s="144">
        <f>'3.4'!F52/'3.4.a'!$F$159</f>
        <v>1.0191720948956028E-2</v>
      </c>
      <c r="G52" s="144">
        <f>'3.4'!G52/'3.4.a'!$G$159</f>
        <v>1.0379950164091665E-2</v>
      </c>
      <c r="H52" s="144">
        <f>'3.4'!H52/'3.4.a'!$H$159</f>
        <v>1.0012296499401831E-2</v>
      </c>
      <c r="I52" s="144">
        <f>'3.4'!I52/'3.4.a'!$I$159</f>
        <v>1.088514087737665E-2</v>
      </c>
      <c r="J52" s="144">
        <f>'3.4'!J52/'3.4.a'!$J$159</f>
        <v>8.9106523219892111E-3</v>
      </c>
      <c r="K52" s="144">
        <f>'3.4'!K52/'3.4.a'!$K$159</f>
        <v>9.0103457030665211E-3</v>
      </c>
      <c r="L52" s="144">
        <f>'3.4'!L52/'3.4.a'!$L$159</f>
        <v>8.4949396170147708E-3</v>
      </c>
      <c r="M52" s="144">
        <f>'3.4'!M52/'3.4.a'!$M$159</f>
        <v>8.2914883374114751E-3</v>
      </c>
      <c r="N52" s="144">
        <f>'3.4'!N52/'3.4.a'!$N$159</f>
        <v>7.1892729079745463E-3</v>
      </c>
    </row>
    <row r="53" spans="1:14" ht="20" customHeight="1" x14ac:dyDescent="0.2">
      <c r="A53" s="122" t="s">
        <v>417</v>
      </c>
      <c r="B53" s="121" t="s">
        <v>822</v>
      </c>
      <c r="C53" s="144">
        <f>'3.4'!C53/'3.4.a'!$C$159</f>
        <v>2.1288176151281542E-2</v>
      </c>
      <c r="D53" s="144">
        <f>'3.4'!D53/'3.4.a'!$D$159</f>
        <v>2.7731719660301225E-2</v>
      </c>
      <c r="E53" s="144">
        <f>'3.4'!E53/'3.4.a'!$E$159</f>
        <v>2.010086000835485E-2</v>
      </c>
      <c r="F53" s="144">
        <f>'3.4'!F53/'3.4.a'!$F$159</f>
        <v>2.5267533622396636E-2</v>
      </c>
      <c r="G53" s="144">
        <f>'3.4'!G53/'3.4.a'!$G$159</f>
        <v>2.9916882369871289E-2</v>
      </c>
      <c r="H53" s="144">
        <f>'3.4'!H53/'3.4.a'!$H$159</f>
        <v>5.9532843052869572E-2</v>
      </c>
      <c r="I53" s="144">
        <f>'3.4'!I53/'3.4.a'!$I$159</f>
        <v>3.29118994216498E-2</v>
      </c>
      <c r="J53" s="144">
        <f>'3.4'!J53/'3.4.a'!$J$159</f>
        <v>2.9870616052341793E-2</v>
      </c>
      <c r="K53" s="144">
        <f>'3.4'!K53/'3.4.a'!$K$159</f>
        <v>3.2774216747478963E-2</v>
      </c>
      <c r="L53" s="144">
        <f>'3.4'!L53/'3.4.a'!$L$159</f>
        <v>1.7907878535617337E-2</v>
      </c>
      <c r="M53" s="144">
        <f>'3.4'!M53/'3.4.a'!$M$159</f>
        <v>1.0022663169283765E-2</v>
      </c>
      <c r="N53" s="144">
        <f>'3.4'!N53/'3.4.a'!$N$159</f>
        <v>1.2748708101606896E-2</v>
      </c>
    </row>
    <row r="54" spans="1:14" ht="20" customHeight="1" x14ac:dyDescent="0.2">
      <c r="A54" s="122" t="s">
        <v>418</v>
      </c>
      <c r="B54" s="121" t="s">
        <v>248</v>
      </c>
      <c r="C54" s="144">
        <f>'3.4'!C54/'3.4.a'!$C$159</f>
        <v>1.1158672364017421E-3</v>
      </c>
      <c r="D54" s="144">
        <f>'3.4'!D54/'3.4.a'!$D$159</f>
        <v>1.6928257645653418E-3</v>
      </c>
      <c r="E54" s="144">
        <f>'3.4'!E54/'3.4.a'!$E$159</f>
        <v>1.9651083898636693E-3</v>
      </c>
      <c r="F54" s="144">
        <f>'3.4'!F54/'3.4.a'!$F$159</f>
        <v>2.9791555045840675E-3</v>
      </c>
      <c r="G54" s="144">
        <f>'3.4'!G54/'3.4.a'!$G$159</f>
        <v>3.1508677263255127E-3</v>
      </c>
      <c r="H54" s="144">
        <f>'3.4'!H54/'3.4.a'!$H$159</f>
        <v>9.320498884221538E-3</v>
      </c>
      <c r="I54" s="144">
        <f>'3.4'!I54/'3.4.a'!$I$159</f>
        <v>4.4329022720904056E-3</v>
      </c>
      <c r="J54" s="144">
        <f>'3.4'!J54/'3.4.a'!$J$159</f>
        <v>3.3409333628244857E-3</v>
      </c>
      <c r="K54" s="144">
        <f>'3.4'!K54/'3.4.a'!$K$159</f>
        <v>3.3836745080488818E-3</v>
      </c>
      <c r="L54" s="144">
        <f>'3.4'!L54/'3.4.a'!$L$159</f>
        <v>2.2244564477988012E-3</v>
      </c>
      <c r="M54" s="144">
        <f>'3.4'!M54/'3.4.a'!$M$159</f>
        <v>1.5109823600124002E-3</v>
      </c>
      <c r="N54" s="144">
        <f>'3.4'!N54/'3.4.a'!$N$159</f>
        <v>1.4091465934185075E-3</v>
      </c>
    </row>
    <row r="55" spans="1:14" ht="20" customHeight="1" x14ac:dyDescent="0.2">
      <c r="A55" s="122" t="s">
        <v>419</v>
      </c>
      <c r="B55" s="121" t="s">
        <v>243</v>
      </c>
      <c r="C55" s="144">
        <f>'3.4'!C55/'3.4.a'!$C$159</f>
        <v>6.1906277303042274E-2</v>
      </c>
      <c r="D55" s="144">
        <f>'3.4'!D55/'3.4.a'!$D$159</f>
        <v>6.3115081676459614E-2</v>
      </c>
      <c r="E55" s="144">
        <f>'3.4'!E55/'3.4.a'!$E$159</f>
        <v>6.3759034599324096E-2</v>
      </c>
      <c r="F55" s="144">
        <f>'3.4'!F55/'3.4.a'!$F$159</f>
        <v>5.9839069890667312E-2</v>
      </c>
      <c r="G55" s="144">
        <f>'3.4'!G55/'3.4.a'!$G$159</f>
        <v>6.1251552927361862E-2</v>
      </c>
      <c r="H55" s="144">
        <f>'3.4'!H55/'3.4.a'!$H$159</f>
        <v>6.0242106989916534E-2</v>
      </c>
      <c r="I55" s="144">
        <f>'3.4'!I55/'3.4.a'!$I$159</f>
        <v>6.4685869924988898E-2</v>
      </c>
      <c r="J55" s="144">
        <f>'3.4'!J55/'3.4.a'!$J$159</f>
        <v>6.1224209648216267E-2</v>
      </c>
      <c r="K55" s="144">
        <f>'3.4'!K55/'3.4.a'!$K$159</f>
        <v>6.3901128061648174E-2</v>
      </c>
      <c r="L55" s="144">
        <f>'3.4'!L55/'3.4.a'!$L$159</f>
        <v>6.5195389922147642E-2</v>
      </c>
      <c r="M55" s="144">
        <f>'3.4'!M55/'3.4.a'!$M$159</f>
        <v>7.8521313225873995E-2</v>
      </c>
      <c r="N55" s="144">
        <f>'3.4'!N55/'3.4.a'!$N$159</f>
        <v>6.8606241487474157E-2</v>
      </c>
    </row>
    <row r="56" spans="1:14" ht="20" customHeight="1" x14ac:dyDescent="0.2">
      <c r="A56" s="122" t="s">
        <v>420</v>
      </c>
      <c r="B56" s="121" t="s">
        <v>578</v>
      </c>
      <c r="C56" s="144">
        <f>'3.4'!C56/'3.4.a'!$C$159</f>
        <v>0.11388675742002889</v>
      </c>
      <c r="D56" s="144">
        <f>'3.4'!D56/'3.4.a'!$D$159</f>
        <v>0.11237998962785926</v>
      </c>
      <c r="E56" s="144">
        <f>'3.4'!E56/'3.4.a'!$E$159</f>
        <v>0.11489325274924804</v>
      </c>
      <c r="F56" s="144">
        <f>'3.4'!F56/'3.4.a'!$F$159</f>
        <v>0.11780564186859208</v>
      </c>
      <c r="G56" s="144">
        <f>'3.4'!G56/'3.4.a'!$G$159</f>
        <v>0.12098448711213226</v>
      </c>
      <c r="H56" s="144">
        <f>'3.4'!H56/'3.4.a'!$H$159</f>
        <v>0.12926936418182083</v>
      </c>
      <c r="I56" s="144">
        <f>'3.4'!I56/'3.4.a'!$I$159</f>
        <v>0.14055796181008332</v>
      </c>
      <c r="J56" s="144">
        <f>'3.4'!J56/'3.4.a'!$J$159</f>
        <v>0.15213969045262077</v>
      </c>
      <c r="K56" s="144">
        <f>'3.4'!K56/'3.4.a'!$K$159</f>
        <v>0.13805504186660406</v>
      </c>
      <c r="L56" s="144">
        <f>'3.4'!L56/'3.4.a'!$L$159</f>
        <v>0.14645224067679014</v>
      </c>
      <c r="M56" s="144">
        <f>'3.4'!M56/'3.4.a'!$M$159</f>
        <v>0.19638609484597613</v>
      </c>
      <c r="N56" s="144">
        <f>'3.4'!N56/'3.4.a'!$N$159</f>
        <v>0.13755216867443557</v>
      </c>
    </row>
    <row r="57" spans="1:14" ht="20" customHeight="1" x14ac:dyDescent="0.2">
      <c r="A57" s="122" t="s">
        <v>421</v>
      </c>
      <c r="B57" s="121" t="s">
        <v>396</v>
      </c>
      <c r="C57" s="144">
        <f>'3.4'!C57/'3.4.a'!$C$159</f>
        <v>2.6101865634602364E-3</v>
      </c>
      <c r="D57" s="144">
        <f>'3.4'!D57/'3.4.a'!$D$159</f>
        <v>4.0129399098505188E-3</v>
      </c>
      <c r="E57" s="144">
        <f>'3.4'!E57/'3.4.a'!$E$159</f>
        <v>5.0084682995928716E-3</v>
      </c>
      <c r="F57" s="144">
        <f>'3.4'!F57/'3.4.a'!$F$159</f>
        <v>5.7162925775665341E-3</v>
      </c>
      <c r="G57" s="144">
        <f>'3.4'!G57/'3.4.a'!$G$159</f>
        <v>6.1224791462191888E-3</v>
      </c>
      <c r="H57" s="144">
        <f>'3.4'!H57/'3.4.a'!$H$159</f>
        <v>6.7177057804953116E-3</v>
      </c>
      <c r="I57" s="144">
        <f>'3.4'!I57/'3.4.a'!$I$159</f>
        <v>5.4380645474895514E-3</v>
      </c>
      <c r="J57" s="144">
        <f>'3.4'!J57/'3.4.a'!$J$159</f>
        <v>3.969383936556943E-3</v>
      </c>
      <c r="K57" s="144">
        <f>'3.4'!K57/'3.4.a'!$K$159</f>
        <v>4.6998138767308933E-3</v>
      </c>
      <c r="L57" s="144">
        <f>'3.4'!L57/'3.4.a'!$L$159</f>
        <v>9.1726766574864692E-3</v>
      </c>
      <c r="M57" s="144">
        <f>'3.4'!M57/'3.4.a'!$M$159</f>
        <v>4.5676689574971879E-3</v>
      </c>
      <c r="N57" s="144">
        <f>'3.4'!N57/'3.4.a'!$N$159</f>
        <v>6.1229027672662526E-3</v>
      </c>
    </row>
    <row r="58" spans="1:14" ht="20" customHeight="1" x14ac:dyDescent="0.2">
      <c r="A58" s="134" t="s">
        <v>422</v>
      </c>
      <c r="B58" s="115" t="s">
        <v>823</v>
      </c>
      <c r="C58" s="143">
        <f>'3.4'!C58/'3.4.a'!$C$159</f>
        <v>7.6454886635382189E-3</v>
      </c>
      <c r="D58" s="143">
        <f>'3.4'!D58/'3.4.a'!$D$159</f>
        <v>5.4568869503784177E-3</v>
      </c>
      <c r="E58" s="143">
        <f>'3.4'!E58/'3.4.a'!$E$159</f>
        <v>4.8940475491765995E-3</v>
      </c>
      <c r="F58" s="143">
        <f>'3.4'!F58/'3.4.a'!$F$159</f>
        <v>5.2659542863225973E-3</v>
      </c>
      <c r="G58" s="143">
        <f>'3.4'!G58/'3.4.a'!$G$159</f>
        <v>5.6000988337999982E-3</v>
      </c>
      <c r="H58" s="143">
        <f>'3.4'!H58/'3.4.a'!$H$159</f>
        <v>3.3087165848945266E-3</v>
      </c>
      <c r="I58" s="143">
        <f>'3.4'!I58/'3.4.a'!$I$159</f>
        <v>3.9399762308373401E-3</v>
      </c>
      <c r="J58" s="143">
        <f>'3.4'!J58/'3.4.a'!$J$159</f>
        <v>2.4164888269806988E-3</v>
      </c>
      <c r="K58" s="143">
        <f>'3.4'!K58/'3.4.a'!$K$159</f>
        <v>3.2372235284830794E-3</v>
      </c>
      <c r="L58" s="143">
        <f>'3.4'!L58/'3.4.a'!$L$159</f>
        <v>2.4813243693006665E-3</v>
      </c>
      <c r="M58" s="143">
        <f>'3.4'!M58/'3.4.a'!$M$159</f>
        <v>2.2704300691108203E-3</v>
      </c>
      <c r="N58" s="143">
        <f>'3.4'!N58/'3.4.a'!$N$159</f>
        <v>1.5589878697638915E-3</v>
      </c>
    </row>
    <row r="59" spans="1:14" ht="20" customHeight="1" x14ac:dyDescent="0.2">
      <c r="A59" s="122" t="s">
        <v>423</v>
      </c>
      <c r="B59" s="121" t="s">
        <v>318</v>
      </c>
      <c r="C59" s="144">
        <f>'3.4'!C59/'3.4.a'!$C$159</f>
        <v>7.3556711365475791E-3</v>
      </c>
      <c r="D59" s="144">
        <f>'3.4'!D59/'3.4.a'!$D$159</f>
        <v>6.1491549650265903E-3</v>
      </c>
      <c r="E59" s="144">
        <f>'3.4'!E59/'3.4.a'!$E$159</f>
        <v>5.2291897365530247E-3</v>
      </c>
      <c r="F59" s="144">
        <f>'3.4'!F59/'3.4.a'!$F$159</f>
        <v>5.8339776926798412E-3</v>
      </c>
      <c r="G59" s="144">
        <f>'3.4'!G59/'3.4.a'!$G$159</f>
        <v>6.6193683555870759E-3</v>
      </c>
      <c r="H59" s="144">
        <f>'3.4'!H59/'3.4.a'!$H$159</f>
        <v>3.8710324472640539E-3</v>
      </c>
      <c r="I59" s="144">
        <f>'3.4'!I59/'3.4.a'!$I$159</f>
        <v>4.4354936055342768E-3</v>
      </c>
      <c r="J59" s="144">
        <f>'3.4'!J59/'3.4.a'!$J$159</f>
        <v>3.5663241556207282E-3</v>
      </c>
      <c r="K59" s="144">
        <f>'3.4'!K59/'3.4.a'!$K$159</f>
        <v>3.5644101833843729E-3</v>
      </c>
      <c r="L59" s="144">
        <f>'3.4'!L59/'3.4.a'!$L$159</f>
        <v>3.317748543676381E-3</v>
      </c>
      <c r="M59" s="144">
        <f>'3.4'!M59/'3.4.a'!$M$159</f>
        <v>3.0813816996121254E-3</v>
      </c>
      <c r="N59" s="144">
        <f>'3.4'!N59/'3.4.a'!$N$159</f>
        <v>2.3203449670920759E-3</v>
      </c>
    </row>
    <row r="60" spans="1:14" ht="20" customHeight="1" x14ac:dyDescent="0.2">
      <c r="A60" s="122" t="s">
        <v>424</v>
      </c>
      <c r="B60" s="121" t="s">
        <v>252</v>
      </c>
      <c r="C60" s="144">
        <f>'3.4'!C60/'3.4.a'!$C$159</f>
        <v>4.5213638106312475E-4</v>
      </c>
      <c r="D60" s="144">
        <f>'3.4'!D60/'3.4.a'!$D$159</f>
        <v>1.9602851870106441E-5</v>
      </c>
      <c r="E60" s="144">
        <f>'3.4'!E60/'3.4.a'!$E$159</f>
        <v>-3.0177489644149481E-5</v>
      </c>
      <c r="F60" s="144">
        <f>'3.4'!F60/'3.4.a'!$F$159</f>
        <v>8.7013078027518435E-6</v>
      </c>
      <c r="G60" s="144">
        <f>'3.4'!G60/'3.4.a'!$G$159</f>
        <v>2.1225364702931487E-4</v>
      </c>
      <c r="H60" s="144">
        <f>'3.4'!H60/'3.4.a'!$H$159</f>
        <v>2.2085719672029709E-4</v>
      </c>
      <c r="I60" s="144">
        <f>'3.4'!I60/'3.4.a'!$I$159</f>
        <v>2.9186608781036861E-5</v>
      </c>
      <c r="J60" s="144">
        <f>'3.4'!J60/'3.4.a'!$J$159</f>
        <v>1.6918822298788011E-4</v>
      </c>
      <c r="K60" s="144">
        <f>'3.4'!K60/'3.4.a'!$K$159</f>
        <v>2.5373131795319378E-5</v>
      </c>
      <c r="L60" s="144">
        <f>'3.4'!L60/'3.4.a'!$L$159</f>
        <v>4.5065759317705964E-5</v>
      </c>
      <c r="M60" s="144">
        <f>'3.4'!M60/'3.4.a'!$M$159</f>
        <v>6.809386115473281E-5</v>
      </c>
      <c r="N60" s="144">
        <f>'3.4'!N60/'3.4.a'!$N$159</f>
        <v>1.3971742872588135E-4</v>
      </c>
    </row>
    <row r="61" spans="1:14" ht="20" customHeight="1" x14ac:dyDescent="0.2">
      <c r="A61" s="122" t="s">
        <v>425</v>
      </c>
      <c r="B61" s="121" t="s">
        <v>253</v>
      </c>
      <c r="C61" s="144">
        <f>'3.4'!C61/'3.4.a'!$C$159</f>
        <v>5.1433334737574585E-6</v>
      </c>
      <c r="D61" s="144">
        <f>'3.4'!D61/'3.4.a'!$D$159</f>
        <v>6.2467384988330547E-6</v>
      </c>
      <c r="E61" s="144">
        <f>'3.4'!E61/'3.4.a'!$E$159</f>
        <v>6.6188595706847278E-6</v>
      </c>
      <c r="F61" s="144">
        <f>'3.4'!F61/'3.4.a'!$F$159</f>
        <v>1.294048275673862E-5</v>
      </c>
      <c r="G61" s="144">
        <f>'3.4'!G61/'3.4.a'!$G$159</f>
        <v>1.4774352949228002E-5</v>
      </c>
      <c r="H61" s="144">
        <f>'3.4'!H61/'3.4.a'!$H$159</f>
        <v>1.0133448344479214E-5</v>
      </c>
      <c r="I61" s="144">
        <f>'3.4'!I61/'3.4.a'!$I$159</f>
        <v>9.1514085672339992E-6</v>
      </c>
      <c r="J61" s="144">
        <f>'3.4'!J61/'3.4.a'!$J$159</f>
        <v>7.5873768345476585E-6</v>
      </c>
      <c r="K61" s="144">
        <f>'3.4'!K61/'3.4.a'!$K$159</f>
        <v>7.3937600666519986E-6</v>
      </c>
      <c r="L61" s="144">
        <f>'3.4'!L61/'3.4.a'!$L$159</f>
        <v>6.0352771737299016E-6</v>
      </c>
      <c r="M61" s="144">
        <f>'3.4'!M61/'3.4.a'!$M$159</f>
        <v>3.9093614530208108E-6</v>
      </c>
      <c r="N61" s="144">
        <f>'3.4'!N61/'3.4.a'!$N$159</f>
        <v>3.5127463329066566E-6</v>
      </c>
    </row>
    <row r="62" spans="1:14" ht="20" customHeight="1" x14ac:dyDescent="0.2">
      <c r="A62" s="122" t="s">
        <v>426</v>
      </c>
      <c r="B62" s="121" t="s">
        <v>254</v>
      </c>
      <c r="C62" s="144">
        <f>'3.4'!C62/'3.4.a'!$C$159</f>
        <v>-1.6746218754624151E-4</v>
      </c>
      <c r="D62" s="144">
        <f>'3.4'!D62/'3.4.a'!$D$159</f>
        <v>-7.1811760501711236E-4</v>
      </c>
      <c r="E62" s="144">
        <f>'3.4'!E62/'3.4.a'!$E$159</f>
        <v>-3.1158355730296012E-4</v>
      </c>
      <c r="F62" s="144">
        <f>'3.4'!F62/'3.4.a'!$F$159</f>
        <v>-5.8966519691673385E-4</v>
      </c>
      <c r="G62" s="144">
        <f>'3.4'!G62/'3.4.a'!$G$159</f>
        <v>-1.2462975217656211E-3</v>
      </c>
      <c r="H62" s="144">
        <f>'3.4'!H62/'3.4.a'!$H$159</f>
        <v>-7.9330650743430348E-4</v>
      </c>
      <c r="I62" s="144">
        <f>'3.4'!I62/'3.4.a'!$I$159</f>
        <v>-5.3385539204520811E-4</v>
      </c>
      <c r="J62" s="144">
        <f>'3.4'!J62/'3.4.a'!$J$159</f>
        <v>-1.3266109284624569E-3</v>
      </c>
      <c r="K62" s="144">
        <f>'3.4'!K62/'3.4.a'!$K$159</f>
        <v>-3.5995354676326475E-4</v>
      </c>
      <c r="L62" s="144">
        <f>'3.4'!L62/'3.4.a'!$L$159</f>
        <v>-8.8752521086715068E-4</v>
      </c>
      <c r="M62" s="144">
        <f>'3.4'!M62/'3.4.a'!$M$159</f>
        <v>-8.8295485310905847E-4</v>
      </c>
      <c r="N62" s="144">
        <f>'3.4'!N62/'3.4.a'!$N$159</f>
        <v>-9.0458727238697191E-4</v>
      </c>
    </row>
    <row r="63" spans="1:14" ht="20" customHeight="1" x14ac:dyDescent="0.2">
      <c r="A63" s="123"/>
      <c r="B63" s="123" t="s">
        <v>427</v>
      </c>
      <c r="C63" s="93">
        <f>'3.4'!C63/'3.4.a'!$C$159</f>
        <v>6.4565708083808536E-3</v>
      </c>
      <c r="D63" s="93">
        <f>'3.4'!D63/'3.4.a'!$D$159</f>
        <v>5.4685604606413167E-3</v>
      </c>
      <c r="E63" s="93">
        <f>'3.4'!E63/'3.4.a'!$E$159</f>
        <v>1.4675845333008548E-2</v>
      </c>
      <c r="F63" s="93">
        <f>'3.4'!F63/'3.4.a'!$F$159</f>
        <v>4.6162959312887912E-3</v>
      </c>
      <c r="G63" s="93">
        <f>'3.4'!G63/'3.4.a'!$G$159</f>
        <v>-1.7271009969912748E-2</v>
      </c>
      <c r="H63" s="93">
        <f>'3.4'!H63/'3.4.a'!$H$159</f>
        <v>-5.1470624790404568E-2</v>
      </c>
      <c r="I63" s="93">
        <f>'3.4'!I63/'3.4.a'!$I$159</f>
        <v>-3.1348108767225831E-2</v>
      </c>
      <c r="J63" s="93">
        <f>'3.4'!J63/'3.4.a'!$J$159</f>
        <v>-4.4098604991442893E-2</v>
      </c>
      <c r="K63" s="93">
        <f>'3.4'!K63/'3.4.a'!$K$159</f>
        <v>-2.8588336809887635E-2</v>
      </c>
      <c r="L63" s="93">
        <f>'3.4'!L63/'3.4.a'!$L$159</f>
        <v>-1.5841420559760129E-2</v>
      </c>
      <c r="M63" s="93">
        <f>'3.4'!M63/'3.4.a'!$M$159</f>
        <v>-9.8259779212175255E-2</v>
      </c>
      <c r="N63" s="93">
        <f>'3.4'!N63/'3.4.a'!$N$159</f>
        <v>-3.1684567014654517E-3</v>
      </c>
    </row>
    <row r="64" spans="1:14" ht="20" customHeight="1" x14ac:dyDescent="0.2">
      <c r="A64" s="123"/>
      <c r="B64" s="123" t="s">
        <v>428</v>
      </c>
      <c r="C64" s="93">
        <f>'3.4'!C64/'3.4.a'!$C$159</f>
        <v>1.5180093698988597E-2</v>
      </c>
      <c r="D64" s="93">
        <f>'3.4'!D64/'3.4.a'!$D$159</f>
        <v>2.2744646316445995E-2</v>
      </c>
      <c r="E64" s="93">
        <f>'3.4'!E64/'3.4.a'!$E$159</f>
        <v>2.2932182780103838E-2</v>
      </c>
      <c r="F64" s="93">
        <f>'3.4'!F64/'3.4.a'!$F$159</f>
        <v>1.7447729293270851E-2</v>
      </c>
      <c r="G64" s="93">
        <f>'3.4'!G64/'3.4.a'!$G$159</f>
        <v>-4.0064047988621411E-4</v>
      </c>
      <c r="H64" s="93">
        <f>'3.4'!H64/'3.4.a'!$H$159</f>
        <v>-1.3694518066992982E-2</v>
      </c>
      <c r="I64" s="93">
        <f>'3.4'!I64/'3.4.a'!$I$159</f>
        <v>-2.0666050615924615E-2</v>
      </c>
      <c r="J64" s="93">
        <f>'3.4'!J64/'3.4.a'!$J$159</f>
        <v>-2.3415479363178761E-2</v>
      </c>
      <c r="K64" s="93">
        <f>'3.4'!K64/'3.4.a'!$K$159</f>
        <v>-8.5983622989171931E-3</v>
      </c>
      <c r="L64" s="93">
        <f>'3.4'!L64/'3.4.a'!$L$159</f>
        <v>-1.1261396937458E-2</v>
      </c>
      <c r="M64" s="93">
        <f>'3.4'!M64/'3.4.a'!$M$159</f>
        <v>-9.4901671660666542E-2</v>
      </c>
      <c r="N64" s="93">
        <f>'3.4'!N64/'3.4.a'!$N$159</f>
        <v>7.5883727952209465E-4</v>
      </c>
    </row>
    <row r="66" spans="1:14" s="133" customFormat="1" ht="20" customHeight="1" x14ac:dyDescent="0.2">
      <c r="A66" s="333" t="s">
        <v>620</v>
      </c>
      <c r="B66" s="333"/>
      <c r="C66" s="24">
        <v>2010</v>
      </c>
      <c r="D66" s="24">
        <v>2011</v>
      </c>
      <c r="E66" s="24">
        <v>2012</v>
      </c>
      <c r="F66" s="24">
        <v>2013</v>
      </c>
      <c r="G66" s="24">
        <v>2014</v>
      </c>
      <c r="H66" s="24">
        <v>2015</v>
      </c>
      <c r="I66" s="24">
        <v>2016</v>
      </c>
      <c r="J66" s="24">
        <v>2017</v>
      </c>
      <c r="K66" s="24">
        <v>2018</v>
      </c>
      <c r="L66" s="24">
        <v>2019</v>
      </c>
      <c r="M66" s="24">
        <v>2020</v>
      </c>
      <c r="N66" s="24">
        <f>N35</f>
        <v>2021</v>
      </c>
    </row>
    <row r="67" spans="1:14" ht="20" customHeight="1" x14ac:dyDescent="0.2">
      <c r="A67" s="18" t="s">
        <v>399</v>
      </c>
      <c r="B67" s="19" t="s">
        <v>819</v>
      </c>
      <c r="C67" s="93">
        <f>'3.4'!C67/'3.4.a'!$C$159</f>
        <v>0.12223652509508923</v>
      </c>
      <c r="D67" s="93">
        <f>'3.4'!D67/'3.4.a'!$D$159</f>
        <v>0.1204460797641487</v>
      </c>
      <c r="E67" s="93">
        <f>'3.4'!E67/'3.4.a'!$E$159</f>
        <v>0.12026824734354194</v>
      </c>
      <c r="F67" s="93">
        <f>'3.4'!F67/'3.4.a'!$F$159</f>
        <v>0.12008922246924597</v>
      </c>
      <c r="G67" s="93">
        <f>'3.4'!G67/'3.4.a'!$G$159</f>
        <v>0.11952881373490201</v>
      </c>
      <c r="H67" s="93">
        <f>'3.4'!H67/'3.4.a'!$H$159</f>
        <v>0.12146836615032071</v>
      </c>
      <c r="I67" s="93">
        <f>'3.4'!I67/'3.4.a'!$I$159</f>
        <v>0.12156788454402796</v>
      </c>
      <c r="J67" s="93">
        <f>'3.4'!J67/'3.4.a'!$J$159</f>
        <v>0.12111892343882197</v>
      </c>
      <c r="K67" s="93">
        <f>'3.4'!K67/'3.4.a'!$K$159</f>
        <v>0.12193730208210679</v>
      </c>
      <c r="L67" s="93">
        <f>'3.4'!L67/'3.4.a'!$L$159</f>
        <v>0.12457993005054942</v>
      </c>
      <c r="M67" s="93">
        <f>'3.4'!M67/'3.4.a'!$M$159</f>
        <v>0.13066171075838259</v>
      </c>
      <c r="N67" s="93">
        <f>'3.4'!N67/'3.4.a'!$N$159</f>
        <v>0.133439159482201</v>
      </c>
    </row>
    <row r="68" spans="1:14" ht="20" customHeight="1" x14ac:dyDescent="0.2">
      <c r="A68" s="134" t="s">
        <v>400</v>
      </c>
      <c r="B68" s="115" t="s">
        <v>242</v>
      </c>
      <c r="C68" s="143">
        <f>'3.4'!C68/'3.4.a'!$C$159</f>
        <v>7.7587101180559753E-2</v>
      </c>
      <c r="D68" s="143">
        <f>'3.4'!D68/'3.4.a'!$D$159</f>
        <v>7.6557976086442436E-2</v>
      </c>
      <c r="E68" s="143">
        <f>'3.4'!E68/'3.4.a'!$E$159</f>
        <v>7.6725806692208548E-2</v>
      </c>
      <c r="F68" s="143">
        <f>'3.4'!F68/'3.4.a'!$F$159</f>
        <v>7.7053365497583015E-2</v>
      </c>
      <c r="G68" s="143">
        <f>'3.4'!G68/'3.4.a'!$G$159</f>
        <v>7.5707793794746167E-2</v>
      </c>
      <c r="H68" s="143">
        <f>'3.4'!H68/'3.4.a'!$H$159</f>
        <v>7.6110731985632715E-2</v>
      </c>
      <c r="I68" s="143">
        <f>'3.4'!I68/'3.4.a'!$I$159</f>
        <v>7.631542299094575E-2</v>
      </c>
      <c r="J68" s="143">
        <f>'3.4'!J68/'3.4.a'!$J$159</f>
        <v>7.7673814699556504E-2</v>
      </c>
      <c r="K68" s="143">
        <f>'3.4'!K68/'3.4.a'!$K$159</f>
        <v>7.8745558787361641E-2</v>
      </c>
      <c r="L68" s="143">
        <f>'3.4'!L68/'3.4.a'!$L$159</f>
        <v>7.9677456831649091E-2</v>
      </c>
      <c r="M68" s="143">
        <f>'3.4'!M68/'3.4.a'!$M$159</f>
        <v>8.0643328624838057E-2</v>
      </c>
      <c r="N68" s="143">
        <f>'3.4'!N68/'3.4.a'!$N$159</f>
        <v>8.6547171805493178E-2</v>
      </c>
    </row>
    <row r="69" spans="1:14" ht="20" customHeight="1" x14ac:dyDescent="0.2">
      <c r="A69" s="21" t="s">
        <v>401</v>
      </c>
      <c r="B69" s="22" t="s">
        <v>256</v>
      </c>
      <c r="C69" s="94">
        <f>'3.4'!C69/'3.4.a'!$C$159</f>
        <v>0</v>
      </c>
      <c r="D69" s="94">
        <f>'3.4'!D69/'3.4.a'!$D$159</f>
        <v>0</v>
      </c>
      <c r="E69" s="94">
        <f>'3.4'!E69/'3.4.a'!$E$159</f>
        <v>0</v>
      </c>
      <c r="F69" s="94">
        <f>'3.4'!F69/'3.4.a'!$F$159</f>
        <v>0</v>
      </c>
      <c r="G69" s="94">
        <f>'3.4'!G69/'3.4.a'!$G$159</f>
        <v>0</v>
      </c>
      <c r="H69" s="94">
        <f>'3.4'!H69/'3.4.a'!$H$159</f>
        <v>0</v>
      </c>
      <c r="I69" s="94">
        <f>'3.4'!I69/'3.4.a'!$I$159</f>
        <v>0</v>
      </c>
      <c r="J69" s="94">
        <f>'3.4'!J69/'3.4.a'!$J$159</f>
        <v>0</v>
      </c>
      <c r="K69" s="94">
        <f>'3.4'!K69/'3.4.a'!$K$159</f>
        <v>0</v>
      </c>
      <c r="L69" s="94">
        <f>'3.4'!L69/'3.4.a'!$L$159</f>
        <v>0</v>
      </c>
      <c r="M69" s="94">
        <f>'3.4'!M69/'3.4.a'!$M$159</f>
        <v>0</v>
      </c>
      <c r="N69" s="94">
        <f>'3.4'!N69/'3.4.a'!$N$159</f>
        <v>0</v>
      </c>
    </row>
    <row r="70" spans="1:14" ht="20" customHeight="1" x14ac:dyDescent="0.2">
      <c r="A70" s="21" t="s">
        <v>402</v>
      </c>
      <c r="B70" s="22" t="s">
        <v>257</v>
      </c>
      <c r="C70" s="94">
        <f>'3.4'!C70/'3.4.a'!$C$159</f>
        <v>0</v>
      </c>
      <c r="D70" s="94">
        <f>'3.4'!D70/'3.4.a'!$D$159</f>
        <v>0</v>
      </c>
      <c r="E70" s="94">
        <f>'3.4'!E70/'3.4.a'!$E$159</f>
        <v>0</v>
      </c>
      <c r="F70" s="94">
        <f>'3.4'!F70/'3.4.a'!$F$159</f>
        <v>0</v>
      </c>
      <c r="G70" s="94">
        <f>'3.4'!G70/'3.4.a'!$G$159</f>
        <v>0</v>
      </c>
      <c r="H70" s="94">
        <f>'3.4'!H70/'3.4.a'!$H$159</f>
        <v>0</v>
      </c>
      <c r="I70" s="94">
        <f>'3.4'!I70/'3.4.a'!$I$159</f>
        <v>0</v>
      </c>
      <c r="J70" s="94">
        <f>'3.4'!J70/'3.4.a'!$J$159</f>
        <v>0</v>
      </c>
      <c r="K70" s="94">
        <f>'3.4'!K70/'3.4.a'!$K$159</f>
        <v>0</v>
      </c>
      <c r="L70" s="94">
        <f>'3.4'!L70/'3.4.a'!$L$159</f>
        <v>0</v>
      </c>
      <c r="M70" s="94">
        <f>'3.4'!M70/'3.4.a'!$M$159</f>
        <v>0</v>
      </c>
      <c r="N70" s="94">
        <f>'3.4'!N70/'3.4.a'!$N$159</f>
        <v>0</v>
      </c>
    </row>
    <row r="71" spans="1:14" ht="20" customHeight="1" x14ac:dyDescent="0.2">
      <c r="A71" s="21" t="s">
        <v>403</v>
      </c>
      <c r="B71" s="22" t="s">
        <v>258</v>
      </c>
      <c r="C71" s="94">
        <f>'3.4'!C71/'3.4.a'!$C$159</f>
        <v>6.3132329418759923E-3</v>
      </c>
      <c r="D71" s="94">
        <f>'3.4'!D71/'3.4.a'!$D$159</f>
        <v>6.3047143889153178E-3</v>
      </c>
      <c r="E71" s="94">
        <f>'3.4'!E71/'3.4.a'!$E$159</f>
        <v>6.4915731882648356E-3</v>
      </c>
      <c r="F71" s="94">
        <f>'3.4'!F71/'3.4.a'!$F$159</f>
        <v>6.4380754348425879E-3</v>
      </c>
      <c r="G71" s="94">
        <f>'3.4'!G71/'3.4.a'!$G$159</f>
        <v>6.5901037362061949E-3</v>
      </c>
      <c r="H71" s="94">
        <f>'3.4'!H71/'3.4.a'!$H$159</f>
        <v>7.2846672030410682E-3</v>
      </c>
      <c r="I71" s="94">
        <f>'3.4'!I71/'3.4.a'!$I$159</f>
        <v>7.5730296162938035E-3</v>
      </c>
      <c r="J71" s="94">
        <f>'3.4'!J71/'3.4.a'!$J$159</f>
        <v>7.4072740027004988E-3</v>
      </c>
      <c r="K71" s="94">
        <f>'3.4'!K71/'3.4.a'!$K$159</f>
        <v>7.3943134836477464E-3</v>
      </c>
      <c r="L71" s="94">
        <f>'3.4'!L71/'3.4.a'!$L$159</f>
        <v>7.6065262755187317E-3</v>
      </c>
      <c r="M71" s="94">
        <f>'3.4'!M71/'3.4.a'!$M$159</f>
        <v>7.8113795629099776E-3</v>
      </c>
      <c r="N71" s="94">
        <f>'3.4'!N71/'3.4.a'!$N$159</f>
        <v>7.6330961842446966E-3</v>
      </c>
    </row>
    <row r="72" spans="1:14" ht="20" customHeight="1" x14ac:dyDescent="0.2">
      <c r="A72" s="21" t="s">
        <v>404</v>
      </c>
      <c r="B72" s="22" t="s">
        <v>264</v>
      </c>
      <c r="C72" s="94">
        <f>'3.4'!C72/'3.4.a'!$C$159</f>
        <v>7.1273868238683757E-2</v>
      </c>
      <c r="D72" s="94">
        <f>'3.4'!D72/'3.4.a'!$D$159</f>
        <v>7.0253261697527131E-2</v>
      </c>
      <c r="E72" s="94">
        <f>'3.4'!E72/'3.4.a'!$E$159</f>
        <v>7.0234233503943713E-2</v>
      </c>
      <c r="F72" s="94">
        <f>'3.4'!F72/'3.4.a'!$F$159</f>
        <v>7.0615290062740421E-2</v>
      </c>
      <c r="G72" s="94">
        <f>'3.4'!G72/'3.4.a'!$G$159</f>
        <v>6.9117690058539974E-2</v>
      </c>
      <c r="H72" s="94">
        <f>'3.4'!H72/'3.4.a'!$H$159</f>
        <v>6.8826064782591637E-2</v>
      </c>
      <c r="I72" s="94">
        <f>'3.4'!I72/'3.4.a'!$I$159</f>
        <v>6.8742393374651947E-2</v>
      </c>
      <c r="J72" s="94">
        <f>'3.4'!J72/'3.4.a'!$J$159</f>
        <v>7.026654069685602E-2</v>
      </c>
      <c r="K72" s="94">
        <f>'3.4'!K72/'3.4.a'!$K$159</f>
        <v>7.1351245303713895E-2</v>
      </c>
      <c r="L72" s="94">
        <f>'3.4'!L72/'3.4.a'!$L$159</f>
        <v>7.2070930556130369E-2</v>
      </c>
      <c r="M72" s="94">
        <f>'3.4'!M72/'3.4.a'!$M$159</f>
        <v>7.2831949061928081E-2</v>
      </c>
      <c r="N72" s="94">
        <f>'3.4'!N72/'3.4.a'!$N$159</f>
        <v>7.8914075621248483E-2</v>
      </c>
    </row>
    <row r="73" spans="1:14" ht="20" customHeight="1" x14ac:dyDescent="0.2">
      <c r="A73" s="21" t="s">
        <v>405</v>
      </c>
      <c r="B73" s="22" t="s">
        <v>273</v>
      </c>
      <c r="C73" s="94">
        <f>'3.4'!C73/'3.4.a'!$C$159</f>
        <v>0</v>
      </c>
      <c r="D73" s="94">
        <f>'3.4'!D73/'3.4.a'!$D$159</f>
        <v>0</v>
      </c>
      <c r="E73" s="94">
        <f>'3.4'!E73/'3.4.a'!$E$159</f>
        <v>0</v>
      </c>
      <c r="F73" s="94">
        <f>'3.4'!F73/'3.4.a'!$F$159</f>
        <v>0</v>
      </c>
      <c r="G73" s="94">
        <f>'3.4'!G73/'3.4.a'!$G$159</f>
        <v>0</v>
      </c>
      <c r="H73" s="94">
        <f>'3.4'!H73/'3.4.a'!$H$159</f>
        <v>0</v>
      </c>
      <c r="I73" s="94">
        <f>'3.4'!I73/'3.4.a'!$I$159</f>
        <v>0</v>
      </c>
      <c r="J73" s="94">
        <f>'3.4'!J73/'3.4.a'!$J$159</f>
        <v>0</v>
      </c>
      <c r="K73" s="94">
        <f>'3.4'!K73/'3.4.a'!$K$159</f>
        <v>0</v>
      </c>
      <c r="L73" s="94">
        <f>'3.4'!L73/'3.4.a'!$L$159</f>
        <v>0</v>
      </c>
      <c r="M73" s="94">
        <f>'3.4'!M73/'3.4.a'!$M$159</f>
        <v>0</v>
      </c>
      <c r="N73" s="94">
        <f>'3.4'!N73/'3.4.a'!$N$159</f>
        <v>0</v>
      </c>
    </row>
    <row r="74" spans="1:14" ht="20" customHeight="1" x14ac:dyDescent="0.2">
      <c r="A74" s="21" t="s">
        <v>406</v>
      </c>
      <c r="B74" s="22" t="s">
        <v>278</v>
      </c>
      <c r="C74" s="94">
        <f>'3.4'!C74/'3.4.a'!$C$159</f>
        <v>0</v>
      </c>
      <c r="D74" s="94">
        <f>'3.4'!D74/'3.4.a'!$D$159</f>
        <v>0</v>
      </c>
      <c r="E74" s="94">
        <f>'3.4'!E74/'3.4.a'!$E$159</f>
        <v>0</v>
      </c>
      <c r="F74" s="94">
        <f>'3.4'!F74/'3.4.a'!$F$159</f>
        <v>0</v>
      </c>
      <c r="G74" s="94">
        <f>'3.4'!G74/'3.4.a'!$G$159</f>
        <v>0</v>
      </c>
      <c r="H74" s="94">
        <f>'3.4'!H74/'3.4.a'!$H$159</f>
        <v>0</v>
      </c>
      <c r="I74" s="94">
        <f>'3.4'!I74/'3.4.a'!$I$159</f>
        <v>0</v>
      </c>
      <c r="J74" s="94">
        <f>'3.4'!J74/'3.4.a'!$J$159</f>
        <v>0</v>
      </c>
      <c r="K74" s="94">
        <f>'3.4'!K74/'3.4.a'!$K$159</f>
        <v>0</v>
      </c>
      <c r="L74" s="94">
        <f>'3.4'!L74/'3.4.a'!$L$159</f>
        <v>0</v>
      </c>
      <c r="M74" s="94">
        <f>'3.4'!M74/'3.4.a'!$M$159</f>
        <v>0</v>
      </c>
      <c r="N74" s="94">
        <f>'3.4'!N74/'3.4.a'!$N$159</f>
        <v>0</v>
      </c>
    </row>
    <row r="75" spans="1:14" ht="20" customHeight="1" x14ac:dyDescent="0.2">
      <c r="A75" s="134" t="s">
        <v>407</v>
      </c>
      <c r="B75" s="115" t="s">
        <v>246</v>
      </c>
      <c r="C75" s="143">
        <f>'3.4'!C75/'3.4.a'!$C$159</f>
        <v>8.7810917920857472E-3</v>
      </c>
      <c r="D75" s="143">
        <f>'3.4'!D75/'3.4.a'!$D$159</f>
        <v>8.8029282407751444E-3</v>
      </c>
      <c r="E75" s="143">
        <f>'3.4'!E75/'3.4.a'!$E$159</f>
        <v>9.3689364089750184E-3</v>
      </c>
      <c r="F75" s="143">
        <f>'3.4'!F75/'3.4.a'!$F$159</f>
        <v>9.5400961252782683E-3</v>
      </c>
      <c r="G75" s="143">
        <f>'3.4'!G75/'3.4.a'!$G$159</f>
        <v>1.0353447485229589E-2</v>
      </c>
      <c r="H75" s="143">
        <f>'3.4'!H75/'3.4.a'!$H$159</f>
        <v>1.0661462314930469E-2</v>
      </c>
      <c r="I75" s="143">
        <f>'3.4'!I75/'3.4.a'!$I$159</f>
        <v>1.080416294490095E-2</v>
      </c>
      <c r="J75" s="143">
        <f>'3.4'!J75/'3.4.a'!$J$159</f>
        <v>1.085437904340749E-2</v>
      </c>
      <c r="K75" s="143">
        <f>'3.4'!K75/'3.4.a'!$K$159</f>
        <v>1.0668388013119669E-2</v>
      </c>
      <c r="L75" s="143">
        <f>'3.4'!L75/'3.4.a'!$L$159</f>
        <v>1.1278329779966007E-2</v>
      </c>
      <c r="M75" s="143">
        <f>'3.4'!M75/'3.4.a'!$M$159</f>
        <v>1.1113321343106199E-2</v>
      </c>
      <c r="N75" s="143">
        <f>'3.4'!N75/'3.4.a'!$N$159</f>
        <v>1.0525557958968786E-2</v>
      </c>
    </row>
    <row r="76" spans="1:14" ht="20" customHeight="1" x14ac:dyDescent="0.2">
      <c r="A76" s="134" t="s">
        <v>408</v>
      </c>
      <c r="B76" s="115" t="s">
        <v>243</v>
      </c>
      <c r="C76" s="143">
        <f>'3.4'!C76/'3.4.a'!$C$159</f>
        <v>2.8317037544527829E-2</v>
      </c>
      <c r="D76" s="143">
        <f>'3.4'!D76/'3.4.a'!$D$159</f>
        <v>2.7774324051301449E-2</v>
      </c>
      <c r="E76" s="143">
        <f>'3.4'!E76/'3.4.a'!$E$159</f>
        <v>2.7158723663256137E-2</v>
      </c>
      <c r="F76" s="143">
        <f>'3.4'!F76/'3.4.a'!$F$159</f>
        <v>2.5470016495278622E-2</v>
      </c>
      <c r="G76" s="143">
        <f>'3.4'!G76/'3.4.a'!$G$159</f>
        <v>2.6033167706016429E-2</v>
      </c>
      <c r="H76" s="143">
        <f>'3.4'!H76/'3.4.a'!$H$159</f>
        <v>2.4706246190813217E-2</v>
      </c>
      <c r="I76" s="143">
        <f>'3.4'!I76/'3.4.a'!$I$159</f>
        <v>2.6232918675682577E-2</v>
      </c>
      <c r="J76" s="143">
        <f>'3.4'!J76/'3.4.a'!$J$159</f>
        <v>2.4216669497191826E-2</v>
      </c>
      <c r="K76" s="143">
        <f>'3.4'!K76/'3.4.a'!$K$159</f>
        <v>2.5528281508938506E-2</v>
      </c>
      <c r="L76" s="143">
        <f>'3.4'!L76/'3.4.a'!$L$159</f>
        <v>2.5956296549824405E-2</v>
      </c>
      <c r="M76" s="143">
        <f>'3.4'!M76/'3.4.a'!$M$159</f>
        <v>3.1704099054394787E-2</v>
      </c>
      <c r="N76" s="143">
        <f>'3.4'!N76/'3.4.a'!$N$159</f>
        <v>2.6119635819191227E-2</v>
      </c>
    </row>
    <row r="77" spans="1:14" ht="20" customHeight="1" x14ac:dyDescent="0.2">
      <c r="A77" s="134" t="s">
        <v>409</v>
      </c>
      <c r="B77" s="115" t="s">
        <v>247</v>
      </c>
      <c r="C77" s="143">
        <f>'3.4'!C77/'3.4.a'!$C$159</f>
        <v>7.5512945779159131E-3</v>
      </c>
      <c r="D77" s="143">
        <f>'3.4'!D77/'3.4.a'!$D$159</f>
        <v>7.3108513856296707E-3</v>
      </c>
      <c r="E77" s="143">
        <f>'3.4'!E77/'3.4.a'!$E$159</f>
        <v>7.0147805791022358E-3</v>
      </c>
      <c r="F77" s="143">
        <f>'3.4'!F77/'3.4.a'!$F$159</f>
        <v>8.0257443511060535E-3</v>
      </c>
      <c r="G77" s="143">
        <f>'3.4'!G77/'3.4.a'!$G$159</f>
        <v>7.4344047489098095E-3</v>
      </c>
      <c r="H77" s="143">
        <f>'3.4'!H77/'3.4.a'!$H$159</f>
        <v>9.989925658944309E-3</v>
      </c>
      <c r="I77" s="143">
        <f>'3.4'!I77/'3.4.a'!$I$159</f>
        <v>8.2153799324986721E-3</v>
      </c>
      <c r="J77" s="143">
        <f>'3.4'!J77/'3.4.a'!$J$159</f>
        <v>8.3740601986661365E-3</v>
      </c>
      <c r="K77" s="143">
        <f>'3.4'!K77/'3.4.a'!$K$159</f>
        <v>6.9950737726869701E-3</v>
      </c>
      <c r="L77" s="143">
        <f>'3.4'!L77/'3.4.a'!$L$159</f>
        <v>7.6678468891098984E-3</v>
      </c>
      <c r="M77" s="143">
        <f>'3.4'!M77/'3.4.a'!$M$159</f>
        <v>7.2009617360435582E-3</v>
      </c>
      <c r="N77" s="143">
        <f>'3.4'!N77/'3.4.a'!$N$159</f>
        <v>1.0246793898547815E-2</v>
      </c>
    </row>
    <row r="78" spans="1:14" ht="20" customHeight="1" x14ac:dyDescent="0.2">
      <c r="A78" s="120" t="s">
        <v>410</v>
      </c>
      <c r="B78" s="118" t="s">
        <v>820</v>
      </c>
      <c r="C78" s="145">
        <f>'3.4'!C78/'3.4.a'!$C$159</f>
        <v>4.7983621436875108E-4</v>
      </c>
      <c r="D78" s="145">
        <f>'3.4'!D78/'3.4.a'!$D$159</f>
        <v>4.5701108627966088E-4</v>
      </c>
      <c r="E78" s="145">
        <f>'3.4'!E78/'3.4.a'!$E$159</f>
        <v>5.4552312782265525E-4</v>
      </c>
      <c r="F78" s="145">
        <f>'3.4'!F78/'3.4.a'!$F$159</f>
        <v>4.7133748977816985E-4</v>
      </c>
      <c r="G78" s="145">
        <f>'3.4'!G78/'3.4.a'!$G$159</f>
        <v>7.0666577878218543E-4</v>
      </c>
      <c r="H78" s="145">
        <f>'3.4'!H78/'3.4.a'!$H$159</f>
        <v>7.2649117238368145E-4</v>
      </c>
      <c r="I78" s="145">
        <f>'3.4'!I78/'3.4.a'!$I$159</f>
        <v>5.0515345388401354E-4</v>
      </c>
      <c r="J78" s="145">
        <f>'3.4'!J78/'3.4.a'!$J$159</f>
        <v>4.1410352218542828E-4</v>
      </c>
      <c r="K78" s="145">
        <f>'3.4'!K78/'3.4.a'!$K$159</f>
        <v>2.9172813216775466E-4</v>
      </c>
      <c r="L78" s="145">
        <f>'3.4'!L78/'3.4.a'!$L$159</f>
        <v>2.2958734808951932E-4</v>
      </c>
      <c r="M78" s="145">
        <f>'3.4'!M78/'3.4.a'!$M$159</f>
        <v>6.3327400688064798E-5</v>
      </c>
      <c r="N78" s="145">
        <f>'3.4'!N78/'3.4.a'!$N$159</f>
        <v>1.207221470470533E-4</v>
      </c>
    </row>
    <row r="79" spans="1:14" ht="20" customHeight="1" x14ac:dyDescent="0.2">
      <c r="A79" s="120" t="s">
        <v>411</v>
      </c>
      <c r="B79" s="118" t="s">
        <v>393</v>
      </c>
      <c r="C79" s="145">
        <f>'3.4'!C79/'3.4.a'!$C$159</f>
        <v>7.0714583635471621E-3</v>
      </c>
      <c r="D79" s="145">
        <f>'3.4'!D79/'3.4.a'!$D$159</f>
        <v>6.85384029935001E-3</v>
      </c>
      <c r="E79" s="145">
        <f>'3.4'!E79/'3.4.a'!$E$159</f>
        <v>6.4692574512795805E-3</v>
      </c>
      <c r="F79" s="145">
        <f>'3.4'!F79/'3.4.a'!$F$159</f>
        <v>7.5544068613278828E-3</v>
      </c>
      <c r="G79" s="145">
        <f>'3.4'!G79/'3.4.a'!$G$159</f>
        <v>6.7277389701276245E-3</v>
      </c>
      <c r="H79" s="145">
        <f>'3.4'!H79/'3.4.a'!$H$159</f>
        <v>9.2634344865606278E-3</v>
      </c>
      <c r="I79" s="145">
        <f>'3.4'!I79/'3.4.a'!$I$159</f>
        <v>7.710226478614658E-3</v>
      </c>
      <c r="J79" s="145">
        <f>'3.4'!J79/'3.4.a'!$J$159</f>
        <v>7.9599566764807072E-3</v>
      </c>
      <c r="K79" s="145">
        <f>'3.4'!K79/'3.4.a'!$K$159</f>
        <v>6.7033456405192161E-3</v>
      </c>
      <c r="L79" s="145">
        <f>'3.4'!L79/'3.4.a'!$L$159</f>
        <v>7.4382595410203787E-3</v>
      </c>
      <c r="M79" s="145">
        <f>'3.4'!M79/'3.4.a'!$M$159</f>
        <v>7.1376343353554937E-3</v>
      </c>
      <c r="N79" s="145">
        <f>'3.4'!N79/'3.4.a'!$N$159</f>
        <v>1.0126071751500761E-2</v>
      </c>
    </row>
    <row r="80" spans="1:14" ht="20" customHeight="1" x14ac:dyDescent="0.2">
      <c r="A80" s="18" t="s">
        <v>412</v>
      </c>
      <c r="B80" s="19" t="s">
        <v>821</v>
      </c>
      <c r="C80" s="93">
        <f>'3.4'!C80/'3.4.a'!$C$159</f>
        <v>0.12157225596719368</v>
      </c>
      <c r="D80" s="93">
        <f>'3.4'!D80/'3.4.a'!$D$159</f>
        <v>0.11544037450496587</v>
      </c>
      <c r="E80" s="93">
        <f>'3.4'!E80/'3.4.a'!$E$159</f>
        <v>0.11837615617429885</v>
      </c>
      <c r="F80" s="93">
        <f>'3.4'!F80/'3.4.a'!$F$159</f>
        <v>0.12086354858581594</v>
      </c>
      <c r="G80" s="93">
        <f>'3.4'!G80/'3.4.a'!$G$159</f>
        <v>0.12371357893527278</v>
      </c>
      <c r="H80" s="93">
        <f>'3.4'!H80/'3.4.a'!$H$159</f>
        <v>0.12287177130365808</v>
      </c>
      <c r="I80" s="93">
        <f>'3.4'!I80/'3.4.a'!$I$159</f>
        <v>0.12110577893941614</v>
      </c>
      <c r="J80" s="93">
        <f>'3.4'!J80/'3.4.a'!$J$159</f>
        <v>0.12082319833620757</v>
      </c>
      <c r="K80" s="93">
        <f>'3.4'!K80/'3.4.a'!$K$159</f>
        <v>0.12142636560978394</v>
      </c>
      <c r="L80" s="93">
        <f>'3.4'!L80/'3.4.a'!$L$159</f>
        <v>0.12050961045004784</v>
      </c>
      <c r="M80" s="93">
        <f>'3.4'!M80/'3.4.a'!$M$159</f>
        <v>0.11894219128049896</v>
      </c>
      <c r="N80" s="93">
        <f>'3.4'!N80/'3.4.a'!$N$159</f>
        <v>0.11950476370853989</v>
      </c>
    </row>
    <row r="81" spans="1:14" ht="20" customHeight="1" x14ac:dyDescent="0.2">
      <c r="A81" s="134" t="s">
        <v>413</v>
      </c>
      <c r="B81" s="115" t="s">
        <v>725</v>
      </c>
      <c r="C81" s="143">
        <f>'3.4'!C81/'3.4.a'!$C$159</f>
        <v>0.11126274876989681</v>
      </c>
      <c r="D81" s="143">
        <f>'3.4'!D81/'3.4.a'!$D$159</f>
        <v>0.10866316413036878</v>
      </c>
      <c r="E81" s="143">
        <f>'3.4'!E81/'3.4.a'!$E$159</f>
        <v>0.11165148547070304</v>
      </c>
      <c r="F81" s="143">
        <f>'3.4'!F81/'3.4.a'!$F$159</f>
        <v>0.11233658960381629</v>
      </c>
      <c r="G81" s="143">
        <f>'3.4'!G81/'3.4.a'!$G$159</f>
        <v>0.11374934514656919</v>
      </c>
      <c r="H81" s="143">
        <f>'3.4'!H81/'3.4.a'!$H$159</f>
        <v>0.11713697008247728</v>
      </c>
      <c r="I81" s="143">
        <f>'3.4'!I81/'3.4.a'!$I$159</f>
        <v>0.11633123530570771</v>
      </c>
      <c r="J81" s="143">
        <f>'3.4'!J81/'3.4.a'!$J$159</f>
        <v>0.1161914544900424</v>
      </c>
      <c r="K81" s="143">
        <f>'3.4'!K81/'3.4.a'!$K$159</f>
        <v>0.11641796360976994</v>
      </c>
      <c r="L81" s="143">
        <f>'3.4'!L81/'3.4.a'!$L$159</f>
        <v>0.11706952252800396</v>
      </c>
      <c r="M81" s="143">
        <f>'3.4'!M81/'3.4.a'!$M$159</f>
        <v>0.11509022182875164</v>
      </c>
      <c r="N81" s="143">
        <f>'3.4'!N81/'3.4.a'!$N$159</f>
        <v>0.11430479530052381</v>
      </c>
    </row>
    <row r="82" spans="1:14" ht="20" customHeight="1" x14ac:dyDescent="0.2">
      <c r="A82" s="122" t="s">
        <v>415</v>
      </c>
      <c r="B82" s="121" t="s">
        <v>244</v>
      </c>
      <c r="C82" s="144">
        <f>'3.4'!C82/'3.4.a'!$C$159</f>
        <v>4.2720311455561502E-2</v>
      </c>
      <c r="D82" s="144">
        <f>'3.4'!D82/'3.4.a'!$D$159</f>
        <v>4.2453580478838467E-2</v>
      </c>
      <c r="E82" s="144">
        <f>'3.4'!E82/'3.4.a'!$E$159</f>
        <v>4.371329574643347E-2</v>
      </c>
      <c r="F82" s="144">
        <f>'3.4'!F82/'3.4.a'!$F$159</f>
        <v>4.4741719283174587E-2</v>
      </c>
      <c r="G82" s="144">
        <f>'3.4'!G82/'3.4.a'!$G$159</f>
        <v>4.5917418369621633E-2</v>
      </c>
      <c r="H82" s="144">
        <f>'3.4'!H82/'3.4.a'!$H$159</f>
        <v>4.7441168056085059E-2</v>
      </c>
      <c r="I82" s="144">
        <f>'3.4'!I82/'3.4.a'!$I$159</f>
        <v>4.7299714425498234E-2</v>
      </c>
      <c r="J82" s="144">
        <f>'3.4'!J82/'3.4.a'!$J$159</f>
        <v>4.7307821159687929E-2</v>
      </c>
      <c r="K82" s="144">
        <f>'3.4'!K82/'3.4.a'!$K$159</f>
        <v>4.6401374059775485E-2</v>
      </c>
      <c r="L82" s="144">
        <f>'3.4'!L82/'3.4.a'!$L$159</f>
        <v>4.6473874793983225E-2</v>
      </c>
      <c r="M82" s="144">
        <f>'3.4'!M82/'3.4.a'!$M$159</f>
        <v>4.5498565740724438E-2</v>
      </c>
      <c r="N82" s="144">
        <f>'3.4'!N82/'3.4.a'!$N$159</f>
        <v>4.2826603348886549E-2</v>
      </c>
    </row>
    <row r="83" spans="1:14" ht="20" customHeight="1" x14ac:dyDescent="0.2">
      <c r="A83" s="122" t="s">
        <v>416</v>
      </c>
      <c r="B83" s="121" t="s">
        <v>245</v>
      </c>
      <c r="C83" s="144">
        <f>'3.4'!C83/'3.4.a'!$C$159</f>
        <v>1.6654959441412071E-2</v>
      </c>
      <c r="D83" s="144">
        <f>'3.4'!D83/'3.4.a'!$D$159</f>
        <v>1.5772606951824589E-2</v>
      </c>
      <c r="E83" s="144">
        <f>'3.4'!E83/'3.4.a'!$E$159</f>
        <v>1.640368690223528E-2</v>
      </c>
      <c r="F83" s="144">
        <f>'3.4'!F83/'3.4.a'!$F$159</f>
        <v>1.6798354656977547E-2</v>
      </c>
      <c r="G83" s="144">
        <f>'3.4'!G83/'3.4.a'!$G$159</f>
        <v>1.6735032198528E-2</v>
      </c>
      <c r="H83" s="144">
        <f>'3.4'!H83/'3.4.a'!$H$159</f>
        <v>1.5010679832867649E-2</v>
      </c>
      <c r="I83" s="144">
        <f>'3.4'!I83/'3.4.a'!$I$159</f>
        <v>1.5328496286734395E-2</v>
      </c>
      <c r="J83" s="144">
        <f>'3.4'!J83/'3.4.a'!$J$159</f>
        <v>1.5375307490654841E-2</v>
      </c>
      <c r="K83" s="144">
        <f>'3.4'!K83/'3.4.a'!$K$159</f>
        <v>1.5607301375342102E-2</v>
      </c>
      <c r="L83" s="144">
        <f>'3.4'!L83/'3.4.a'!$L$159</f>
        <v>1.5532391811195392E-2</v>
      </c>
      <c r="M83" s="144">
        <f>'3.4'!M83/'3.4.a'!$M$159</f>
        <v>1.5465722850079976E-2</v>
      </c>
      <c r="N83" s="144">
        <f>'3.4'!N83/'3.4.a'!$N$159</f>
        <v>1.6366226834172402E-2</v>
      </c>
    </row>
    <row r="84" spans="1:14" ht="20" customHeight="1" x14ac:dyDescent="0.2">
      <c r="A84" s="122" t="s">
        <v>417</v>
      </c>
      <c r="B84" s="121" t="s">
        <v>822</v>
      </c>
      <c r="C84" s="144">
        <f>'3.4'!C84/'3.4.a'!$C$159</f>
        <v>5.7436397753071735E-3</v>
      </c>
      <c r="D84" s="144">
        <f>'3.4'!D84/'3.4.a'!$D$159</f>
        <v>5.5612957614569409E-3</v>
      </c>
      <c r="E84" s="144">
        <f>'3.4'!E84/'3.4.a'!$E$159</f>
        <v>5.3722102119054893E-3</v>
      </c>
      <c r="F84" s="144">
        <f>'3.4'!F84/'3.4.a'!$F$159</f>
        <v>5.3947470612068218E-3</v>
      </c>
      <c r="G84" s="144">
        <f>'3.4'!G84/'3.4.a'!$G$159</f>
        <v>3.9902247681195754E-3</v>
      </c>
      <c r="H84" s="144">
        <f>'3.4'!H84/'3.4.a'!$H$159</f>
        <v>6.0698542849631099E-3</v>
      </c>
      <c r="I84" s="144">
        <f>'3.4'!I84/'3.4.a'!$I$159</f>
        <v>2.8256362829173045E-3</v>
      </c>
      <c r="J84" s="144">
        <f>'3.4'!J84/'3.4.a'!$J$159</f>
        <v>3.0002680642544871E-3</v>
      </c>
      <c r="K84" s="144">
        <f>'3.4'!K84/'3.4.a'!$K$159</f>
        <v>3.0160894767667216E-3</v>
      </c>
      <c r="L84" s="144">
        <f>'3.4'!L84/'3.4.a'!$L$159</f>
        <v>2.9414777884466062E-3</v>
      </c>
      <c r="M84" s="144">
        <f>'3.4'!M84/'3.4.a'!$M$159</f>
        <v>7.4738946716338794E-4</v>
      </c>
      <c r="N84" s="144">
        <f>'3.4'!N84/'3.4.a'!$N$159</f>
        <v>1.8605090403019911E-3</v>
      </c>
    </row>
    <row r="85" spans="1:14" ht="20" customHeight="1" x14ac:dyDescent="0.2">
      <c r="A85" s="122" t="s">
        <v>418</v>
      </c>
      <c r="B85" s="121" t="s">
        <v>248</v>
      </c>
      <c r="C85" s="144">
        <f>'3.4'!C85/'3.4.a'!$C$159</f>
        <v>1.048199532699117E-4</v>
      </c>
      <c r="D85" s="144">
        <f>'3.4'!D85/'3.4.a'!$D$159</f>
        <v>9.5454840834278178E-5</v>
      </c>
      <c r="E85" s="144">
        <f>'3.4'!E85/'3.4.a'!$E$159</f>
        <v>9.2074866051475028E-5</v>
      </c>
      <c r="F85" s="144">
        <f>'3.4'!F85/'3.4.a'!$F$159</f>
        <v>1.2418537212617782E-4</v>
      </c>
      <c r="G85" s="144">
        <f>'3.4'!G85/'3.4.a'!$G$159</f>
        <v>1.067572409292825E-4</v>
      </c>
      <c r="H85" s="144">
        <f>'3.4'!H85/'3.4.a'!$H$159</f>
        <v>1.0620276330029737E-4</v>
      </c>
      <c r="I85" s="144">
        <f>'3.4'!I85/'3.4.a'!$I$159</f>
        <v>2.3260721089405438E-4</v>
      </c>
      <c r="J85" s="144">
        <f>'3.4'!J85/'3.4.a'!$J$159</f>
        <v>2.5783019303683187E-4</v>
      </c>
      <c r="K85" s="144">
        <f>'3.4'!K85/'3.4.a'!$K$159</f>
        <v>2.3227070287991063E-4</v>
      </c>
      <c r="L85" s="144">
        <f>'3.4'!L85/'3.4.a'!$L$159</f>
        <v>2.0184177774490667E-4</v>
      </c>
      <c r="M85" s="144">
        <f>'3.4'!M85/'3.4.a'!$M$159</f>
        <v>1.5193061160758821E-4</v>
      </c>
      <c r="N85" s="144">
        <f>'3.4'!N85/'3.4.a'!$N$159</f>
        <v>1.297213841272456E-4</v>
      </c>
    </row>
    <row r="86" spans="1:14" ht="20" customHeight="1" x14ac:dyDescent="0.2">
      <c r="A86" s="122" t="s">
        <v>419</v>
      </c>
      <c r="B86" s="121" t="s">
        <v>243</v>
      </c>
      <c r="C86" s="144">
        <f>'3.4'!C86/'3.4.a'!$C$159</f>
        <v>2.2771637919464512E-2</v>
      </c>
      <c r="D86" s="144">
        <f>'3.4'!D86/'3.4.a'!$D$159</f>
        <v>2.1807470514182151E-2</v>
      </c>
      <c r="E86" s="144">
        <f>'3.4'!E86/'3.4.a'!$E$159</f>
        <v>2.2181038195938904E-2</v>
      </c>
      <c r="F86" s="144">
        <f>'3.4'!F86/'3.4.a'!$F$159</f>
        <v>2.1554230640818017E-2</v>
      </c>
      <c r="G86" s="144">
        <f>'3.4'!G86/'3.4.a'!$G$159</f>
        <v>2.1955890786649414E-2</v>
      </c>
      <c r="H86" s="144">
        <f>'3.4'!H86/'3.4.a'!$H$159</f>
        <v>2.1596175196922439E-2</v>
      </c>
      <c r="I86" s="144">
        <f>'3.4'!I86/'3.4.a'!$I$159</f>
        <v>2.1660841830590544E-2</v>
      </c>
      <c r="J86" s="144">
        <f>'3.4'!J86/'3.4.a'!$J$159</f>
        <v>2.1498786113104341E-2</v>
      </c>
      <c r="K86" s="144">
        <f>'3.4'!K86/'3.4.a'!$K$159</f>
        <v>2.1697968727238285E-2</v>
      </c>
      <c r="L86" s="144">
        <f>'3.4'!L86/'3.4.a'!$L$159</f>
        <v>2.1853086841583942E-2</v>
      </c>
      <c r="M86" s="144">
        <f>'3.4'!M86/'3.4.a'!$M$159</f>
        <v>2.2889528246079916E-2</v>
      </c>
      <c r="N86" s="144">
        <f>'3.4'!N86/'3.4.a'!$N$159</f>
        <v>2.466375006106979E-2</v>
      </c>
    </row>
    <row r="87" spans="1:14" ht="20" customHeight="1" x14ac:dyDescent="0.2">
      <c r="A87" s="122" t="s">
        <v>420</v>
      </c>
      <c r="B87" s="121" t="s">
        <v>578</v>
      </c>
      <c r="C87" s="144">
        <f>'3.4'!C87/'3.4.a'!$C$159</f>
        <v>1.8177054215962479E-2</v>
      </c>
      <c r="D87" s="144">
        <f>'3.4'!D87/'3.4.a'!$D$159</f>
        <v>1.8160182935171108E-2</v>
      </c>
      <c r="E87" s="144">
        <f>'3.4'!E87/'3.4.a'!$E$159</f>
        <v>1.9094711620994204E-2</v>
      </c>
      <c r="F87" s="144">
        <f>'3.4'!F87/'3.4.a'!$F$159</f>
        <v>1.8950267994309045E-2</v>
      </c>
      <c r="G87" s="144">
        <f>'3.4'!G87/'3.4.a'!$G$159</f>
        <v>2.0169029092326929E-2</v>
      </c>
      <c r="H87" s="144">
        <f>'3.4'!H87/'3.4.a'!$H$159</f>
        <v>2.1514820912333942E-2</v>
      </c>
      <c r="I87" s="144">
        <f>'3.4'!I87/'3.4.a'!$I$159</f>
        <v>2.3054972548860107E-2</v>
      </c>
      <c r="J87" s="144">
        <f>'3.4'!J87/'3.4.a'!$J$159</f>
        <v>2.3613759923430056E-2</v>
      </c>
      <c r="K87" s="144">
        <f>'3.4'!K87/'3.4.a'!$K$159</f>
        <v>2.4396894969266041E-2</v>
      </c>
      <c r="L87" s="144">
        <f>'3.4'!L87/'3.4.a'!$L$159</f>
        <v>2.4913106082126577E-2</v>
      </c>
      <c r="M87" s="144">
        <f>'3.4'!M87/'3.4.a'!$M$159</f>
        <v>2.5054433992260167E-2</v>
      </c>
      <c r="N87" s="144">
        <f>'3.4'!N87/'3.4.a'!$N$159</f>
        <v>2.2490053110923464E-2</v>
      </c>
    </row>
    <row r="88" spans="1:14" ht="20" customHeight="1" x14ac:dyDescent="0.2">
      <c r="A88" s="122" t="s">
        <v>421</v>
      </c>
      <c r="B88" s="121" t="s">
        <v>396</v>
      </c>
      <c r="C88" s="144">
        <f>'3.4'!C88/'3.4.a'!$C$159</f>
        <v>5.0903260089191528E-3</v>
      </c>
      <c r="D88" s="144">
        <f>'3.4'!D88/'3.4.a'!$D$159</f>
        <v>4.8125726480612299E-3</v>
      </c>
      <c r="E88" s="144">
        <f>'3.4'!E88/'3.4.a'!$E$159</f>
        <v>4.7944679271442322E-3</v>
      </c>
      <c r="F88" s="144">
        <f>'3.4'!F88/'3.4.a'!$F$159</f>
        <v>4.7730845952041008E-3</v>
      </c>
      <c r="G88" s="144">
        <f>'3.4'!G88/'3.4.a'!$G$159</f>
        <v>4.8749926903943492E-3</v>
      </c>
      <c r="H88" s="144">
        <f>'3.4'!H88/'3.4.a'!$H$159</f>
        <v>5.3980690360047809E-3</v>
      </c>
      <c r="I88" s="144">
        <f>'3.4'!I88/'3.4.a'!$I$159</f>
        <v>5.9289667202130749E-3</v>
      </c>
      <c r="J88" s="144">
        <f>'3.4'!J88/'3.4.a'!$J$159</f>
        <v>5.1376815458738919E-3</v>
      </c>
      <c r="K88" s="144">
        <f>'3.4'!K88/'3.4.a'!$K$159</f>
        <v>5.0660642985014158E-3</v>
      </c>
      <c r="L88" s="144">
        <f>'3.4'!L88/'3.4.a'!$L$159</f>
        <v>5.1537434329233037E-3</v>
      </c>
      <c r="M88" s="144">
        <f>'3.4'!M88/'3.4.a'!$M$159</f>
        <v>5.282650920836171E-3</v>
      </c>
      <c r="N88" s="144">
        <f>'3.4'!N88/'3.4.a'!$N$159</f>
        <v>5.967931521042383E-3</v>
      </c>
    </row>
    <row r="89" spans="1:14" ht="20" customHeight="1" x14ac:dyDescent="0.2">
      <c r="A89" s="134" t="s">
        <v>422</v>
      </c>
      <c r="B89" s="115" t="s">
        <v>823</v>
      </c>
      <c r="C89" s="143">
        <f>'3.4'!C89/'3.4.a'!$C$159</f>
        <v>1.0309507197296871E-2</v>
      </c>
      <c r="D89" s="143">
        <f>'3.4'!D89/'3.4.a'!$D$159</f>
        <v>6.7772103745970969E-3</v>
      </c>
      <c r="E89" s="143">
        <f>'3.4'!E89/'3.4.a'!$E$159</f>
        <v>6.7246707035958043E-3</v>
      </c>
      <c r="F89" s="143">
        <f>'3.4'!F89/'3.4.a'!$F$159</f>
        <v>8.5269589819996477E-3</v>
      </c>
      <c r="G89" s="143">
        <f>'3.4'!G89/'3.4.a'!$G$159</f>
        <v>9.9642337887035914E-3</v>
      </c>
      <c r="H89" s="143">
        <f>'3.4'!H89/'3.4.a'!$H$159</f>
        <v>5.7348012211808066E-3</v>
      </c>
      <c r="I89" s="143">
        <f>'3.4'!I89/'3.4.a'!$I$159</f>
        <v>4.7745436337084295E-3</v>
      </c>
      <c r="J89" s="143">
        <f>'3.4'!J89/'3.4.a'!$J$159</f>
        <v>4.6317438461651837E-3</v>
      </c>
      <c r="K89" s="143">
        <f>'3.4'!K89/'3.4.a'!$K$159</f>
        <v>5.0084020000139926E-3</v>
      </c>
      <c r="L89" s="143">
        <f>'3.4'!L89/'3.4.a'!$L$159</f>
        <v>3.4400879220438767E-3</v>
      </c>
      <c r="M89" s="143">
        <f>'3.4'!M89/'3.4.a'!$M$159</f>
        <v>3.8519694517473121E-3</v>
      </c>
      <c r="N89" s="143">
        <f>'3.4'!N89/'3.4.a'!$N$159</f>
        <v>5.1999684080160768E-3</v>
      </c>
    </row>
    <row r="90" spans="1:14" ht="20" customHeight="1" x14ac:dyDescent="0.2">
      <c r="A90" s="122" t="s">
        <v>423</v>
      </c>
      <c r="B90" s="121" t="s">
        <v>318</v>
      </c>
      <c r="C90" s="144">
        <f>'3.4'!C90/'3.4.a'!$C$159</f>
        <v>1.0282114470802654E-2</v>
      </c>
      <c r="D90" s="144">
        <f>'3.4'!D90/'3.4.a'!$D$159</f>
        <v>6.7616580564562219E-3</v>
      </c>
      <c r="E90" s="144">
        <f>'3.4'!E90/'3.4.a'!$E$159</f>
        <v>6.6902699539509621E-3</v>
      </c>
      <c r="F90" s="144">
        <f>'3.4'!F90/'3.4.a'!$F$159</f>
        <v>8.5010708303481508E-3</v>
      </c>
      <c r="G90" s="144">
        <f>'3.4'!G90/'3.4.a'!$G$159</f>
        <v>9.924899710008022E-3</v>
      </c>
      <c r="H90" s="144">
        <f>'3.4'!H90/'3.4.a'!$H$159</f>
        <v>5.7259464609600037E-3</v>
      </c>
      <c r="I90" s="144">
        <f>'3.4'!I90/'3.4.a'!$I$159</f>
        <v>4.7654247133967148E-3</v>
      </c>
      <c r="J90" s="144">
        <f>'3.4'!J90/'3.4.a'!$J$159</f>
        <v>4.6193764285255559E-3</v>
      </c>
      <c r="K90" s="144">
        <f>'3.4'!K90/'3.4.a'!$K$159</f>
        <v>4.9893727153551021E-3</v>
      </c>
      <c r="L90" s="144">
        <f>'3.4'!L90/'3.4.a'!$L$159</f>
        <v>3.4362849483816154E-3</v>
      </c>
      <c r="M90" s="144">
        <f>'3.4'!M90/'3.4.a'!$M$159</f>
        <v>3.8277832950279309E-3</v>
      </c>
      <c r="N90" s="144">
        <f>'3.4'!N90/'3.4.a'!$N$159</f>
        <v>5.1683593158080863E-3</v>
      </c>
    </row>
    <row r="91" spans="1:14" ht="20" customHeight="1" x14ac:dyDescent="0.2">
      <c r="A91" s="122" t="s">
        <v>424</v>
      </c>
      <c r="B91" s="121" t="s">
        <v>252</v>
      </c>
      <c r="C91" s="144">
        <f>'3.4'!C91/'3.4.a'!$C$159</f>
        <v>2.7390381316963133E-5</v>
      </c>
      <c r="D91" s="144">
        <f>'3.4'!D91/'3.4.a'!$D$159</f>
        <v>1.5551949091738334E-5</v>
      </c>
      <c r="E91" s="144">
        <f>'3.4'!E91/'3.4.a'!$E$159</f>
        <v>3.4400749644842108E-5</v>
      </c>
      <c r="F91" s="144">
        <f>'3.4'!F91/'3.4.a'!$F$159</f>
        <v>2.585930063269712E-5</v>
      </c>
      <c r="G91" s="144">
        <f>'3.4'!G91/'3.4.a'!$G$159</f>
        <v>3.9334078695569937E-5</v>
      </c>
      <c r="H91" s="144">
        <f>'3.4'!H91/'3.4.a'!$H$159</f>
        <v>8.8547602208017053E-6</v>
      </c>
      <c r="I91" s="144">
        <f>'3.4'!I91/'3.4.a'!$I$159</f>
        <v>9.1177908653048611E-6</v>
      </c>
      <c r="J91" s="144">
        <f>'3.4'!J91/'3.4.a'!$J$159</f>
        <v>1.2367417639628054E-5</v>
      </c>
      <c r="K91" s="144">
        <f>'3.4'!K91/'3.4.a'!$K$159</f>
        <v>1.9029284658889651E-5</v>
      </c>
      <c r="L91" s="144">
        <f>'3.4'!L91/'3.4.a'!$L$159</f>
        <v>1.0028333586182191E-5</v>
      </c>
      <c r="M91" s="144">
        <f>'3.4'!M91/'3.4.a'!$M$159</f>
        <v>2.4159272799950185E-5</v>
      </c>
      <c r="N91" s="144">
        <f>'3.4'!N91/'3.4.a'!$N$159</f>
        <v>3.1609092207990865E-5</v>
      </c>
    </row>
    <row r="92" spans="1:14" ht="20" customHeight="1" x14ac:dyDescent="0.2">
      <c r="A92" s="122" t="s">
        <v>425</v>
      </c>
      <c r="B92" s="121" t="s">
        <v>253</v>
      </c>
      <c r="C92" s="144">
        <f>'3.4'!C92/'3.4.a'!$C$159</f>
        <v>2.3451772547915549E-9</v>
      </c>
      <c r="D92" s="144">
        <f>'3.4'!D92/'3.4.a'!$D$159</f>
        <v>3.6904913693548689E-10</v>
      </c>
      <c r="E92" s="144">
        <f>'3.4'!E92/'3.4.a'!$E$159</f>
        <v>0</v>
      </c>
      <c r="F92" s="144">
        <f>'3.4'!F92/'3.4.a'!$F$159</f>
        <v>2.8851018799355319E-8</v>
      </c>
      <c r="G92" s="144">
        <f>'3.4'!G92/'3.4.a'!$G$159</f>
        <v>0</v>
      </c>
      <c r="H92" s="144">
        <f>'3.4'!H92/'3.4.a'!$H$159</f>
        <v>0</v>
      </c>
      <c r="I92" s="144">
        <f>'3.4'!I92/'3.4.a'!$I$159</f>
        <v>1.1294464095673413E-9</v>
      </c>
      <c r="J92" s="144">
        <f>'3.4'!J92/'3.4.a'!$J$159</f>
        <v>0</v>
      </c>
      <c r="K92" s="144">
        <f>'3.4'!K92/'3.4.a'!$K$159</f>
        <v>0</v>
      </c>
      <c r="L92" s="144">
        <f>'3.4'!L92/'3.4.a'!$L$159</f>
        <v>0</v>
      </c>
      <c r="M92" s="144">
        <f>'3.4'!M92/'3.4.a'!$M$159</f>
        <v>2.6883919430768722E-8</v>
      </c>
      <c r="N92" s="144">
        <f>'3.4'!N92/'3.4.a'!$N$159</f>
        <v>0</v>
      </c>
    </row>
    <row r="93" spans="1:14" ht="20" customHeight="1" x14ac:dyDescent="0.2">
      <c r="A93" s="122" t="s">
        <v>426</v>
      </c>
      <c r="B93" s="121" t="s">
        <v>254</v>
      </c>
      <c r="C93" s="144">
        <f>'3.4'!C93/'3.4.a'!$C$159</f>
        <v>0</v>
      </c>
      <c r="D93" s="144">
        <f>'3.4'!D93/'3.4.a'!$D$159</f>
        <v>0</v>
      </c>
      <c r="E93" s="144">
        <f>'3.4'!E93/'3.4.a'!$E$159</f>
        <v>0</v>
      </c>
      <c r="F93" s="144">
        <f>'3.4'!F93/'3.4.a'!$F$159</f>
        <v>0</v>
      </c>
      <c r="G93" s="144">
        <f>'3.4'!G93/'3.4.a'!$G$159</f>
        <v>0</v>
      </c>
      <c r="H93" s="144">
        <f>'3.4'!H93/'3.4.a'!$H$159</f>
        <v>0</v>
      </c>
      <c r="I93" s="144">
        <f>'3.4'!I93/'3.4.a'!$I$159</f>
        <v>0</v>
      </c>
      <c r="J93" s="144">
        <f>'3.4'!J93/'3.4.a'!$J$159</f>
        <v>0</v>
      </c>
      <c r="K93" s="144">
        <f>'3.4'!K93/'3.4.a'!$K$159</f>
        <v>0</v>
      </c>
      <c r="L93" s="144">
        <f>'3.4'!L93/'3.4.a'!$L$159</f>
        <v>-6.2253599239206885E-6</v>
      </c>
      <c r="M93" s="144">
        <f>'3.4'!M93/'3.4.a'!$M$159</f>
        <v>0</v>
      </c>
      <c r="N93" s="144">
        <f>'3.4'!N93/'3.4.a'!$N$159</f>
        <v>0</v>
      </c>
    </row>
    <row r="94" spans="1:14" ht="20" customHeight="1" x14ac:dyDescent="0.2">
      <c r="A94" s="123"/>
      <c r="B94" s="123" t="s">
        <v>427</v>
      </c>
      <c r="C94" s="93">
        <f>'3.4'!C94/'3.4.a'!$C$159</f>
        <v>6.642691278955572E-4</v>
      </c>
      <c r="D94" s="93">
        <f>'3.4'!D94/'3.4.a'!$D$159</f>
        <v>5.0057052591828298E-3</v>
      </c>
      <c r="E94" s="93">
        <f>'3.4'!E94/'3.4.a'!$E$159</f>
        <v>1.8920911692430946E-3</v>
      </c>
      <c r="F94" s="93">
        <f>'3.4'!F94/'3.4.a'!$F$159</f>
        <v>-7.7432611656996113E-4</v>
      </c>
      <c r="G94" s="93">
        <f>'3.4'!G94/'3.4.a'!$G$159</f>
        <v>-4.1847652003707773E-3</v>
      </c>
      <c r="H94" s="93">
        <f>'3.4'!H94/'3.4.a'!$H$159</f>
        <v>-1.4034051533373766E-3</v>
      </c>
      <c r="I94" s="93">
        <f>'3.4'!I94/'3.4.a'!$I$159</f>
        <v>4.6210560461181768E-4</v>
      </c>
      <c r="J94" s="93">
        <f>'3.4'!J94/'3.4.a'!$J$159</f>
        <v>2.9572510261439278E-4</v>
      </c>
      <c r="K94" s="93">
        <f>'3.4'!K94/'3.4.a'!$K$159</f>
        <v>5.1093647232285056E-4</v>
      </c>
      <c r="L94" s="93">
        <f>'3.4'!L94/'3.4.a'!$L$159</f>
        <v>4.0703196005015757E-3</v>
      </c>
      <c r="M94" s="93">
        <f>'3.4'!M94/'3.4.a'!$M$159</f>
        <v>1.1719519477883626E-2</v>
      </c>
      <c r="N94" s="93">
        <f>'3.4'!N94/'3.4.a'!$N$159</f>
        <v>1.3934395773661117E-2</v>
      </c>
    </row>
    <row r="95" spans="1:14" ht="20" customHeight="1" x14ac:dyDescent="0.2">
      <c r="A95" s="123"/>
      <c r="B95" s="123" t="s">
        <v>428</v>
      </c>
      <c r="C95" s="93">
        <f>'3.4'!C95/'3.4.a'!$C$159</f>
        <v>5.9280726888339833E-3</v>
      </c>
      <c r="D95" s="93">
        <f>'3.4'!D95/'3.4.a'!$D$159</f>
        <v>1.0109989934360129E-2</v>
      </c>
      <c r="E95" s="93">
        <f>'3.4'!E95/'3.4.a'!$E$159</f>
        <v>6.7187782533259183E-3</v>
      </c>
      <c r="F95" s="93">
        <f>'3.4'!F95/'3.4.a'!$F$159</f>
        <v>4.1490834548586755E-3</v>
      </c>
      <c r="G95" s="93">
        <f>'3.4'!G95/'3.4.a'!$G$159</f>
        <v>-9.0120621103338585E-4</v>
      </c>
      <c r="H95" s="93">
        <f>'3.4'!H95/'3.4.a'!$H$159</f>
        <v>3.9399579592420417E-3</v>
      </c>
      <c r="I95" s="93">
        <f>'3.4'!I95/'3.4.a'!$I$159</f>
        <v>2.7825884336451015E-3</v>
      </c>
      <c r="J95" s="93">
        <f>'3.4'!J95/'3.4.a'!$J$159</f>
        <v>2.8818896446834424E-3</v>
      </c>
      <c r="K95" s="93">
        <f>'3.4'!K95/'3.4.a'!$K$159</f>
        <v>3.2352978169218195E-3</v>
      </c>
      <c r="L95" s="93">
        <f>'3.4'!L95/'3.4.a'!$L$159</f>
        <v>6.7822100408586562E-3</v>
      </c>
      <c r="M95" s="93">
        <f>'3.4'!M95/'3.4.a'!$M$159</f>
        <v>1.2403581544358952E-2</v>
      </c>
      <c r="N95" s="93">
        <f>'3.4'!N95/'3.4.a'!$N$159</f>
        <v>1.5674182666916048E-2</v>
      </c>
    </row>
    <row r="97" spans="1:14" s="133" customFormat="1" ht="20" customHeight="1" x14ac:dyDescent="0.2">
      <c r="A97" s="333" t="s">
        <v>621</v>
      </c>
      <c r="B97" s="333"/>
      <c r="C97" s="24">
        <v>2010</v>
      </c>
      <c r="D97" s="24">
        <v>2011</v>
      </c>
      <c r="E97" s="24">
        <v>2012</v>
      </c>
      <c r="F97" s="24">
        <v>2013</v>
      </c>
      <c r="G97" s="24">
        <v>2014</v>
      </c>
      <c r="H97" s="24">
        <v>2015</v>
      </c>
      <c r="I97" s="24">
        <v>2016</v>
      </c>
      <c r="J97" s="24">
        <v>2017</v>
      </c>
      <c r="K97" s="24">
        <v>2018</v>
      </c>
      <c r="L97" s="24">
        <v>2019</v>
      </c>
      <c r="M97" s="24">
        <v>2020</v>
      </c>
      <c r="N97" s="24">
        <f>N66</f>
        <v>2021</v>
      </c>
    </row>
    <row r="98" spans="1:14" ht="20" customHeight="1" x14ac:dyDescent="0.2">
      <c r="A98" s="18" t="s">
        <v>399</v>
      </c>
      <c r="B98" s="19" t="s">
        <v>819</v>
      </c>
      <c r="C98" s="93">
        <f>'3.4'!C98/'3.4.a'!$C$159</f>
        <v>8.0830663419338658E-2</v>
      </c>
      <c r="D98" s="93">
        <f>'3.4'!D98/'3.4.a'!$D$159</f>
        <v>8.2582469219971796E-2</v>
      </c>
      <c r="E98" s="93">
        <f>'3.4'!E98/'3.4.a'!$E$159</f>
        <v>8.4624510341876666E-2</v>
      </c>
      <c r="F98" s="93">
        <f>'3.4'!F98/'3.4.a'!$F$159</f>
        <v>8.1331589711974531E-2</v>
      </c>
      <c r="G98" s="93">
        <f>'3.4'!G98/'3.4.a'!$G$159</f>
        <v>8.3765245098299593E-2</v>
      </c>
      <c r="H98" s="93">
        <f>'3.4'!H98/'3.4.a'!$H$159</f>
        <v>8.598258975154878E-2</v>
      </c>
      <c r="I98" s="93">
        <f>'3.4'!I98/'3.4.a'!$I$159</f>
        <v>8.8988327279474033E-2</v>
      </c>
      <c r="J98" s="93">
        <f>'3.4'!J98/'3.4.a'!$J$159</f>
        <v>8.7358152738730405E-2</v>
      </c>
      <c r="K98" s="93">
        <f>'3.4'!K98/'3.4.a'!$K$159</f>
        <v>8.962828672973544E-2</v>
      </c>
      <c r="L98" s="93">
        <f>'3.4'!L98/'3.4.a'!$L$159</f>
        <v>9.3425587958577305E-2</v>
      </c>
      <c r="M98" s="93">
        <f>'3.4'!M98/'3.4.a'!$M$159</f>
        <v>0.10061196381631907</v>
      </c>
      <c r="N98" s="93">
        <f>'3.4'!N98/'3.4.a'!$N$159</f>
        <v>9.9240226150119418E-2</v>
      </c>
    </row>
    <row r="99" spans="1:14" ht="20" customHeight="1" x14ac:dyDescent="0.2">
      <c r="A99" s="134" t="s">
        <v>400</v>
      </c>
      <c r="B99" s="115" t="s">
        <v>242</v>
      </c>
      <c r="C99" s="143">
        <f>'3.4'!C99/'3.4.a'!$C$159</f>
        <v>1.5493897389479396E-2</v>
      </c>
      <c r="D99" s="143">
        <f>'3.4'!D99/'3.4.a'!$D$159</f>
        <v>1.5977477851370318E-2</v>
      </c>
      <c r="E99" s="143">
        <f>'3.4'!E99/'3.4.a'!$E$159</f>
        <v>1.6415327338352107E-2</v>
      </c>
      <c r="F99" s="143">
        <f>'3.4'!F99/'3.4.a'!$F$159</f>
        <v>1.6462210093593135E-2</v>
      </c>
      <c r="G99" s="143">
        <f>'3.4'!G99/'3.4.a'!$G$159</f>
        <v>1.6907336976929102E-2</v>
      </c>
      <c r="H99" s="143">
        <f>'3.4'!H99/'3.4.a'!$H$159</f>
        <v>1.7528577515675155E-2</v>
      </c>
      <c r="I99" s="143">
        <f>'3.4'!I99/'3.4.a'!$I$159</f>
        <v>1.7216343707399853E-2</v>
      </c>
      <c r="J99" s="143">
        <f>'3.4'!J99/'3.4.a'!$J$159</f>
        <v>1.7602526881249046E-2</v>
      </c>
      <c r="K99" s="143">
        <f>'3.4'!K99/'3.4.a'!$K$159</f>
        <v>1.859086266188888E-2</v>
      </c>
      <c r="L99" s="143">
        <f>'3.4'!L99/'3.4.a'!$L$159</f>
        <v>1.9586812563544283E-2</v>
      </c>
      <c r="M99" s="143">
        <f>'3.4'!M99/'3.4.a'!$M$159</f>
        <v>1.9608607865428826E-2</v>
      </c>
      <c r="N99" s="143">
        <f>'3.4'!N99/'3.4.a'!$N$159</f>
        <v>2.0546155535060239E-2</v>
      </c>
    </row>
    <row r="100" spans="1:14" ht="20" customHeight="1" x14ac:dyDescent="0.2">
      <c r="A100" s="21" t="s">
        <v>401</v>
      </c>
      <c r="B100" s="22" t="s">
        <v>256</v>
      </c>
      <c r="C100" s="94">
        <f>'3.4'!C100/'3.4.a'!$C$159</f>
        <v>0</v>
      </c>
      <c r="D100" s="94">
        <f>'3.4'!D100/'3.4.a'!$D$159</f>
        <v>0</v>
      </c>
      <c r="E100" s="94">
        <f>'3.4'!E100/'3.4.a'!$E$159</f>
        <v>0</v>
      </c>
      <c r="F100" s="94">
        <f>'3.4'!F100/'3.4.a'!$F$159</f>
        <v>0</v>
      </c>
      <c r="G100" s="94">
        <f>'3.4'!G100/'3.4.a'!$G$159</f>
        <v>0</v>
      </c>
      <c r="H100" s="94">
        <f>'3.4'!H100/'3.4.a'!$H$159</f>
        <v>0</v>
      </c>
      <c r="I100" s="94">
        <f>'3.4'!I100/'3.4.a'!$I$159</f>
        <v>0</v>
      </c>
      <c r="J100" s="94">
        <f>'3.4'!J100/'3.4.a'!$J$159</f>
        <v>0</v>
      </c>
      <c r="K100" s="94">
        <f>'3.4'!K100/'3.4.a'!$K$159</f>
        <v>0</v>
      </c>
      <c r="L100" s="94">
        <f>'3.4'!L100/'3.4.a'!$L$159</f>
        <v>0</v>
      </c>
      <c r="M100" s="94">
        <f>'3.4'!M100/'3.4.a'!$M$159</f>
        <v>0</v>
      </c>
      <c r="N100" s="94">
        <f>'3.4'!N100/'3.4.a'!$N$159</f>
        <v>0</v>
      </c>
    </row>
    <row r="101" spans="1:14" ht="20" customHeight="1" x14ac:dyDescent="0.2">
      <c r="A101" s="21" t="s">
        <v>402</v>
      </c>
      <c r="B101" s="22" t="s">
        <v>257</v>
      </c>
      <c r="C101" s="94">
        <f>'3.4'!C101/'3.4.a'!$C$159</f>
        <v>0</v>
      </c>
      <c r="D101" s="94">
        <f>'3.4'!D101/'3.4.a'!$D$159</f>
        <v>0</v>
      </c>
      <c r="E101" s="94">
        <f>'3.4'!E101/'3.4.a'!$E$159</f>
        <v>0</v>
      </c>
      <c r="F101" s="94">
        <f>'3.4'!F101/'3.4.a'!$F$159</f>
        <v>0</v>
      </c>
      <c r="G101" s="94">
        <f>'3.4'!G101/'3.4.a'!$G$159</f>
        <v>0</v>
      </c>
      <c r="H101" s="94">
        <f>'3.4'!H101/'3.4.a'!$H$159</f>
        <v>0</v>
      </c>
      <c r="I101" s="94">
        <f>'3.4'!I101/'3.4.a'!$I$159</f>
        <v>0</v>
      </c>
      <c r="J101" s="94">
        <f>'3.4'!J101/'3.4.a'!$J$159</f>
        <v>0</v>
      </c>
      <c r="K101" s="94">
        <f>'3.4'!K101/'3.4.a'!$K$159</f>
        <v>0</v>
      </c>
      <c r="L101" s="94">
        <f>'3.4'!L101/'3.4.a'!$L$159</f>
        <v>0</v>
      </c>
      <c r="M101" s="94">
        <f>'3.4'!M101/'3.4.a'!$M$159</f>
        <v>0</v>
      </c>
      <c r="N101" s="94">
        <f>'3.4'!N101/'3.4.a'!$N$159</f>
        <v>0</v>
      </c>
    </row>
    <row r="102" spans="1:14" ht="20" customHeight="1" x14ac:dyDescent="0.2">
      <c r="A102" s="21" t="s">
        <v>403</v>
      </c>
      <c r="B102" s="22" t="s">
        <v>258</v>
      </c>
      <c r="C102" s="94">
        <f>'3.4'!C102/'3.4.a'!$C$159</f>
        <v>6.1810998079846512E-3</v>
      </c>
      <c r="D102" s="94">
        <f>'3.4'!D102/'3.4.a'!$D$159</f>
        <v>6.3605105734071852E-3</v>
      </c>
      <c r="E102" s="94">
        <f>'3.4'!E102/'3.4.a'!$E$159</f>
        <v>6.3911232012188665E-3</v>
      </c>
      <c r="F102" s="94">
        <f>'3.4'!F102/'3.4.a'!$F$159</f>
        <v>6.5768086794945457E-3</v>
      </c>
      <c r="G102" s="94">
        <f>'3.4'!G102/'3.4.a'!$G$159</f>
        <v>6.649822982243995E-3</v>
      </c>
      <c r="H102" s="94">
        <f>'3.4'!H102/'3.4.a'!$H$159</f>
        <v>6.9656575587357505E-3</v>
      </c>
      <c r="I102" s="94">
        <f>'3.4'!I102/'3.4.a'!$I$159</f>
        <v>7.025481529605488E-3</v>
      </c>
      <c r="J102" s="94">
        <f>'3.4'!J102/'3.4.a'!$J$159</f>
        <v>7.3896122499045426E-3</v>
      </c>
      <c r="K102" s="94">
        <f>'3.4'!K102/'3.4.a'!$K$159</f>
        <v>7.8333631613187842E-3</v>
      </c>
      <c r="L102" s="94">
        <f>'3.4'!L102/'3.4.a'!$L$159</f>
        <v>8.1177822845227531E-3</v>
      </c>
      <c r="M102" s="94">
        <f>'3.4'!M102/'3.4.a'!$M$159</f>
        <v>8.2496115003837783E-3</v>
      </c>
      <c r="N102" s="94">
        <f>'3.4'!N102/'3.4.a'!$N$159</f>
        <v>8.6428824410190001E-3</v>
      </c>
    </row>
    <row r="103" spans="1:14" ht="20" customHeight="1" x14ac:dyDescent="0.2">
      <c r="A103" s="21" t="s">
        <v>404</v>
      </c>
      <c r="B103" s="22" t="s">
        <v>264</v>
      </c>
      <c r="C103" s="94">
        <f>'3.4'!C103/'3.4.a'!$C$159</f>
        <v>9.3127975814947441E-3</v>
      </c>
      <c r="D103" s="94">
        <f>'3.4'!D103/'3.4.a'!$D$159</f>
        <v>9.6169672779631357E-3</v>
      </c>
      <c r="E103" s="94">
        <f>'3.4'!E103/'3.4.a'!$E$159</f>
        <v>1.0024204137133239E-2</v>
      </c>
      <c r="F103" s="94">
        <f>'3.4'!F103/'3.4.a'!$F$159</f>
        <v>9.8854014140985873E-3</v>
      </c>
      <c r="G103" s="94">
        <f>'3.4'!G103/'3.4.a'!$G$159</f>
        <v>1.0257513994685106E-2</v>
      </c>
      <c r="H103" s="94">
        <f>'3.4'!H103/'3.4.a'!$H$159</f>
        <v>1.0562919956939403E-2</v>
      </c>
      <c r="I103" s="94">
        <f>'3.4'!I103/'3.4.a'!$I$159</f>
        <v>1.0190862177794364E-2</v>
      </c>
      <c r="J103" s="94">
        <f>'3.4'!J103/'3.4.a'!$J$159</f>
        <v>1.0212914631344504E-2</v>
      </c>
      <c r="K103" s="94">
        <f>'3.4'!K103/'3.4.a'!$K$159</f>
        <v>1.0757499500570096E-2</v>
      </c>
      <c r="L103" s="94">
        <f>'3.4'!L103/'3.4.a'!$L$159</f>
        <v>1.1469030279021531E-2</v>
      </c>
      <c r="M103" s="94">
        <f>'3.4'!M103/'3.4.a'!$M$159</f>
        <v>1.1358996365045048E-2</v>
      </c>
      <c r="N103" s="94">
        <f>'3.4'!N103/'3.4.a'!$N$159</f>
        <v>1.1903273094041241E-2</v>
      </c>
    </row>
    <row r="104" spans="1:14" ht="20" customHeight="1" x14ac:dyDescent="0.2">
      <c r="A104" s="21" t="s">
        <v>405</v>
      </c>
      <c r="B104" s="22" t="s">
        <v>273</v>
      </c>
      <c r="C104" s="94">
        <f>'3.4'!C104/'3.4.a'!$C$159</f>
        <v>0</v>
      </c>
      <c r="D104" s="94">
        <f>'3.4'!D104/'3.4.a'!$D$159</f>
        <v>0</v>
      </c>
      <c r="E104" s="94">
        <f>'3.4'!E104/'3.4.a'!$E$159</f>
        <v>0</v>
      </c>
      <c r="F104" s="94">
        <f>'3.4'!F104/'3.4.a'!$F$159</f>
        <v>0</v>
      </c>
      <c r="G104" s="94">
        <f>'3.4'!G104/'3.4.a'!$G$159</f>
        <v>0</v>
      </c>
      <c r="H104" s="94">
        <f>'3.4'!H104/'3.4.a'!$H$159</f>
        <v>0</v>
      </c>
      <c r="I104" s="94">
        <f>'3.4'!I104/'3.4.a'!$I$159</f>
        <v>0</v>
      </c>
      <c r="J104" s="94">
        <f>'3.4'!J104/'3.4.a'!$J$159</f>
        <v>0</v>
      </c>
      <c r="K104" s="94">
        <f>'3.4'!K104/'3.4.a'!$K$159</f>
        <v>0</v>
      </c>
      <c r="L104" s="94">
        <f>'3.4'!L104/'3.4.a'!$L$159</f>
        <v>0</v>
      </c>
      <c r="M104" s="94">
        <f>'3.4'!M104/'3.4.a'!$M$159</f>
        <v>0</v>
      </c>
      <c r="N104" s="94">
        <f>'3.4'!N104/'3.4.a'!$N$159</f>
        <v>0</v>
      </c>
    </row>
    <row r="105" spans="1:14" ht="20" customHeight="1" x14ac:dyDescent="0.2">
      <c r="A105" s="21" t="s">
        <v>406</v>
      </c>
      <c r="B105" s="22" t="s">
        <v>278</v>
      </c>
      <c r="C105" s="94">
        <f>'3.4'!C105/'3.4.a'!$C$159</f>
        <v>0</v>
      </c>
      <c r="D105" s="94">
        <f>'3.4'!D105/'3.4.a'!$D$159</f>
        <v>0</v>
      </c>
      <c r="E105" s="94">
        <f>'3.4'!E105/'3.4.a'!$E$159</f>
        <v>0</v>
      </c>
      <c r="F105" s="94">
        <f>'3.4'!F105/'3.4.a'!$F$159</f>
        <v>0</v>
      </c>
      <c r="G105" s="94">
        <f>'3.4'!G105/'3.4.a'!$G$159</f>
        <v>0</v>
      </c>
      <c r="H105" s="94">
        <f>'3.4'!H105/'3.4.a'!$H$159</f>
        <v>0</v>
      </c>
      <c r="I105" s="94">
        <f>'3.4'!I105/'3.4.a'!$I$159</f>
        <v>0</v>
      </c>
      <c r="J105" s="94">
        <f>'3.4'!J105/'3.4.a'!$J$159</f>
        <v>0</v>
      </c>
      <c r="K105" s="94">
        <f>'3.4'!K105/'3.4.a'!$K$159</f>
        <v>0</v>
      </c>
      <c r="L105" s="94">
        <f>'3.4'!L105/'3.4.a'!$L$159</f>
        <v>0</v>
      </c>
      <c r="M105" s="94">
        <f>'3.4'!M105/'3.4.a'!$M$159</f>
        <v>0</v>
      </c>
      <c r="N105" s="94">
        <f>'3.4'!N105/'3.4.a'!$N$159</f>
        <v>0</v>
      </c>
    </row>
    <row r="106" spans="1:14" ht="20" customHeight="1" x14ac:dyDescent="0.2">
      <c r="A106" s="134" t="s">
        <v>407</v>
      </c>
      <c r="B106" s="115" t="s">
        <v>246</v>
      </c>
      <c r="C106" s="143">
        <f>'3.4'!C106/'3.4.a'!$C$159</f>
        <v>3.1129248114709612E-3</v>
      </c>
      <c r="D106" s="143">
        <f>'3.4'!D106/'3.4.a'!$D$159</f>
        <v>3.5584752501683129E-3</v>
      </c>
      <c r="E106" s="143">
        <f>'3.4'!E106/'3.4.a'!$E$159</f>
        <v>3.6205407921742912E-3</v>
      </c>
      <c r="F106" s="143">
        <f>'3.4'!F106/'3.4.a'!$F$159</f>
        <v>3.8555149135557592E-3</v>
      </c>
      <c r="G106" s="143">
        <f>'3.4'!G106/'3.4.a'!$G$159</f>
        <v>3.96519857769566E-3</v>
      </c>
      <c r="H106" s="143">
        <f>'3.4'!H106/'3.4.a'!$H$159</f>
        <v>4.2737559943236839E-3</v>
      </c>
      <c r="I106" s="143">
        <f>'3.4'!I106/'3.4.a'!$I$159</f>
        <v>4.5769708411489401E-3</v>
      </c>
      <c r="J106" s="143">
        <f>'3.4'!J106/'3.4.a'!$J$159</f>
        <v>4.7089429568559771E-3</v>
      </c>
      <c r="K106" s="143">
        <f>'3.4'!K106/'3.4.a'!$K$159</f>
        <v>4.7703163367515304E-3</v>
      </c>
      <c r="L106" s="143">
        <f>'3.4'!L106/'3.4.a'!$L$159</f>
        <v>5.1377237178932139E-3</v>
      </c>
      <c r="M106" s="143">
        <f>'3.4'!M106/'3.4.a'!$M$159</f>
        <v>5.2673176813881938E-3</v>
      </c>
      <c r="N106" s="143">
        <f>'3.4'!N106/'3.4.a'!$N$159</f>
        <v>4.9148683525184079E-3</v>
      </c>
    </row>
    <row r="107" spans="1:14" ht="20" customHeight="1" x14ac:dyDescent="0.2">
      <c r="A107" s="134" t="s">
        <v>408</v>
      </c>
      <c r="B107" s="115" t="s">
        <v>243</v>
      </c>
      <c r="C107" s="143">
        <f>'3.4'!C107/'3.4.a'!$C$159</f>
        <v>5.6494073109654895E-2</v>
      </c>
      <c r="D107" s="143">
        <f>'3.4'!D107/'3.4.a'!$D$159</f>
        <v>5.7156383506933146E-2</v>
      </c>
      <c r="E107" s="143">
        <f>'3.4'!E107/'3.4.a'!$E$159</f>
        <v>5.8742200561725591E-2</v>
      </c>
      <c r="F107" s="143">
        <f>'3.4'!F107/'3.4.a'!$F$159</f>
        <v>5.6073470754053077E-2</v>
      </c>
      <c r="G107" s="143">
        <f>'3.4'!G107/'3.4.a'!$G$159</f>
        <v>5.7140928958915163E-2</v>
      </c>
      <c r="H107" s="143">
        <f>'3.4'!H107/'3.4.a'!$H$159</f>
        <v>5.7330787119429051E-2</v>
      </c>
      <c r="I107" s="143">
        <f>'3.4'!I107/'3.4.a'!$I$159</f>
        <v>6.0121004588687868E-2</v>
      </c>
      <c r="J107" s="143">
        <f>'3.4'!J107/'3.4.a'!$J$159</f>
        <v>5.8537837041169244E-2</v>
      </c>
      <c r="K107" s="143">
        <f>'3.4'!K107/'3.4.a'!$K$159</f>
        <v>6.0220382212752804E-2</v>
      </c>
      <c r="L107" s="143">
        <f>'3.4'!L107/'3.4.a'!$L$159</f>
        <v>6.1071131950337622E-2</v>
      </c>
      <c r="M107" s="143">
        <f>'3.4'!M107/'3.4.a'!$M$159</f>
        <v>6.9694016067338535E-2</v>
      </c>
      <c r="N107" s="143">
        <f>'3.4'!N107/'3.4.a'!$N$159</f>
        <v>6.7050274571093763E-2</v>
      </c>
    </row>
    <row r="108" spans="1:14" ht="20" customHeight="1" x14ac:dyDescent="0.2">
      <c r="A108" s="134" t="s">
        <v>409</v>
      </c>
      <c r="B108" s="115" t="s">
        <v>247</v>
      </c>
      <c r="C108" s="143">
        <f>'3.4'!C108/'3.4.a'!$C$159</f>
        <v>5.7297681087334117E-3</v>
      </c>
      <c r="D108" s="143">
        <f>'3.4'!D108/'3.4.a'!$D$159</f>
        <v>5.8901326115000218E-3</v>
      </c>
      <c r="E108" s="143">
        <f>'3.4'!E108/'3.4.a'!$E$159</f>
        <v>5.8464416496246717E-3</v>
      </c>
      <c r="F108" s="143">
        <f>'3.4'!F108/'3.4.a'!$F$159</f>
        <v>4.9403939507725557E-3</v>
      </c>
      <c r="G108" s="143">
        <f>'3.4'!G108/'3.4.a'!$G$159</f>
        <v>5.7517805847596658E-3</v>
      </c>
      <c r="H108" s="143">
        <f>'3.4'!H108/'3.4.a'!$H$159</f>
        <v>6.8494691221208919E-3</v>
      </c>
      <c r="I108" s="143">
        <f>'3.4'!I108/'3.4.a'!$I$159</f>
        <v>7.0740081422373665E-3</v>
      </c>
      <c r="J108" s="143">
        <f>'3.4'!J108/'3.4.a'!$J$159</f>
        <v>6.5088458594561287E-3</v>
      </c>
      <c r="K108" s="143">
        <f>'3.4'!K108/'3.4.a'!$K$159</f>
        <v>6.046725518342227E-3</v>
      </c>
      <c r="L108" s="143">
        <f>'3.4'!L108/'3.4.a'!$L$159</f>
        <v>7.6299197268021902E-3</v>
      </c>
      <c r="M108" s="143">
        <f>'3.4'!M108/'3.4.a'!$M$159</f>
        <v>6.0420222021635127E-3</v>
      </c>
      <c r="N108" s="143">
        <f>'3.4'!N108/'3.4.a'!$N$159</f>
        <v>6.728927691447009E-3</v>
      </c>
    </row>
    <row r="109" spans="1:14" ht="20" customHeight="1" x14ac:dyDescent="0.2">
      <c r="A109" s="120" t="s">
        <v>410</v>
      </c>
      <c r="B109" s="118" t="s">
        <v>820</v>
      </c>
      <c r="C109" s="145">
        <f>'3.4'!C109/'3.4.a'!$C$159</f>
        <v>1.7061917260252398E-3</v>
      </c>
      <c r="D109" s="145">
        <f>'3.4'!D109/'3.4.a'!$D$159</f>
        <v>2.0809426599414766E-3</v>
      </c>
      <c r="E109" s="145">
        <f>'3.4'!E109/'3.4.a'!$E$159</f>
        <v>2.6366838637855261E-3</v>
      </c>
      <c r="F109" s="145">
        <f>'3.4'!F109/'3.4.a'!$F$159</f>
        <v>1.2435247154757307E-3</v>
      </c>
      <c r="G109" s="145">
        <f>'3.4'!G109/'3.4.a'!$G$159</f>
        <v>2.0183145939411508E-3</v>
      </c>
      <c r="H109" s="145">
        <f>'3.4'!H109/'3.4.a'!$H$159</f>
        <v>2.3187012714444379E-3</v>
      </c>
      <c r="I109" s="145">
        <f>'3.4'!I109/'3.4.a'!$I$159</f>
        <v>2.8110491684164535E-3</v>
      </c>
      <c r="J109" s="145">
        <f>'3.4'!J109/'3.4.a'!$J$159</f>
        <v>2.3135750641676972E-3</v>
      </c>
      <c r="K109" s="145">
        <f>'3.4'!K109/'3.4.a'!$K$159</f>
        <v>1.8482519311561567E-3</v>
      </c>
      <c r="L109" s="145">
        <f>'3.4'!L109/'3.4.a'!$L$159</f>
        <v>2.1933421116041921E-3</v>
      </c>
      <c r="M109" s="145">
        <f>'3.4'!M109/'3.4.a'!$M$159</f>
        <v>1.433359945184386E-3</v>
      </c>
      <c r="N109" s="145">
        <f>'3.4'!N109/'3.4.a'!$N$159</f>
        <v>1.3874907938945713E-3</v>
      </c>
    </row>
    <row r="110" spans="1:14" ht="20" customHeight="1" x14ac:dyDescent="0.2">
      <c r="A110" s="120" t="s">
        <v>411</v>
      </c>
      <c r="B110" s="118" t="s">
        <v>393</v>
      </c>
      <c r="C110" s="145">
        <f>'3.4'!C110/'3.4.a'!$C$159</f>
        <v>4.0235763827081716E-3</v>
      </c>
      <c r="D110" s="145">
        <f>'3.4'!D110/'3.4.a'!$D$159</f>
        <v>3.8091899515585452E-3</v>
      </c>
      <c r="E110" s="145">
        <f>'3.4'!E110/'3.4.a'!$E$159</f>
        <v>3.2097577858391456E-3</v>
      </c>
      <c r="F110" s="145">
        <f>'3.4'!F110/'3.4.a'!$F$159</f>
        <v>3.6968692352968248E-3</v>
      </c>
      <c r="G110" s="145">
        <f>'3.4'!G110/'3.4.a'!$G$159</f>
        <v>3.7334659908185154E-3</v>
      </c>
      <c r="H110" s="145">
        <f>'3.4'!H110/'3.4.a'!$H$159</f>
        <v>4.5307678506764544E-3</v>
      </c>
      <c r="I110" s="145">
        <f>'3.4'!I110/'3.4.a'!$I$159</f>
        <v>4.2629589738209126E-3</v>
      </c>
      <c r="J110" s="145">
        <f>'3.4'!J110/'3.4.a'!$J$159</f>
        <v>4.1952707952884315E-3</v>
      </c>
      <c r="K110" s="145">
        <f>'3.4'!K110/'3.4.a'!$K$159</f>
        <v>4.19847358718607E-3</v>
      </c>
      <c r="L110" s="145">
        <f>'3.4'!L110/'3.4.a'!$L$159</f>
        <v>5.436577615197999E-3</v>
      </c>
      <c r="M110" s="145">
        <f>'3.4'!M110/'3.4.a'!$M$159</f>
        <v>4.6086622569791267E-3</v>
      </c>
      <c r="N110" s="145">
        <f>'3.4'!N110/'3.4.a'!$N$159</f>
        <v>5.3414368975524375E-3</v>
      </c>
    </row>
    <row r="111" spans="1:14" ht="20" customHeight="1" x14ac:dyDescent="0.2">
      <c r="A111" s="18" t="s">
        <v>412</v>
      </c>
      <c r="B111" s="19" t="s">
        <v>821</v>
      </c>
      <c r="C111" s="93">
        <f>'3.4'!C111/'3.4.a'!$C$159</f>
        <v>7.8768568491510774E-2</v>
      </c>
      <c r="D111" s="93">
        <f>'3.4'!D111/'3.4.a'!$D$159</f>
        <v>7.9283365809064268E-2</v>
      </c>
      <c r="E111" s="93">
        <f>'3.4'!E111/'3.4.a'!$E$159</f>
        <v>8.1957920258571557E-2</v>
      </c>
      <c r="F111" s="93">
        <f>'3.4'!F111/'3.4.a'!$F$159</f>
        <v>7.74634022726787E-2</v>
      </c>
      <c r="G111" s="93">
        <f>'3.4'!G111/'3.4.a'!$G$159</f>
        <v>8.1474544764604542E-2</v>
      </c>
      <c r="H111" s="93">
        <f>'3.4'!H111/'3.4.a'!$H$159</f>
        <v>8.3564238839527932E-2</v>
      </c>
      <c r="I111" s="93">
        <f>'3.4'!I111/'3.4.a'!$I$159</f>
        <v>8.6904188224069742E-2</v>
      </c>
      <c r="J111" s="93">
        <f>'3.4'!J111/'3.4.a'!$J$159</f>
        <v>8.2059482245583806E-2</v>
      </c>
      <c r="K111" s="93">
        <f>'3.4'!K111/'3.4.a'!$K$159</f>
        <v>8.5114819308812539E-2</v>
      </c>
      <c r="L111" s="93">
        <f>'3.4'!L111/'3.4.a'!$L$159</f>
        <v>8.844483556717142E-2</v>
      </c>
      <c r="M111" s="93">
        <f>'3.4'!M111/'3.4.a'!$M$159</f>
        <v>9.6658612830025165E-2</v>
      </c>
      <c r="N111" s="93">
        <f>'3.4'!N111/'3.4.a'!$N$159</f>
        <v>8.6614397075351263E-2</v>
      </c>
    </row>
    <row r="112" spans="1:14" ht="20" customHeight="1" x14ac:dyDescent="0.2">
      <c r="A112" s="134" t="s">
        <v>413</v>
      </c>
      <c r="B112" s="115" t="s">
        <v>725</v>
      </c>
      <c r="C112" s="143">
        <f>'3.4'!C112/'3.4.a'!$C$159</f>
        <v>6.9966134644324912E-2</v>
      </c>
      <c r="D112" s="143">
        <f>'3.4'!D112/'3.4.a'!$D$159</f>
        <v>7.0844988765620384E-2</v>
      </c>
      <c r="E112" s="143">
        <f>'3.4'!E112/'3.4.a'!$E$159</f>
        <v>7.2624975700410502E-2</v>
      </c>
      <c r="F112" s="143">
        <f>'3.4'!F112/'3.4.a'!$F$159</f>
        <v>7.1168281855228457E-2</v>
      </c>
      <c r="G112" s="143">
        <f>'3.4'!G112/'3.4.a'!$G$159</f>
        <v>7.4310881398009232E-2</v>
      </c>
      <c r="H112" s="143">
        <f>'3.4'!H112/'3.4.a'!$H$159</f>
        <v>7.7076220905331061E-2</v>
      </c>
      <c r="I112" s="143">
        <f>'3.4'!I112/'3.4.a'!$I$159</f>
        <v>8.0341028453657148E-2</v>
      </c>
      <c r="J112" s="143">
        <f>'3.4'!J112/'3.4.a'!$J$159</f>
        <v>7.8403644126349398E-2</v>
      </c>
      <c r="K112" s="143">
        <f>'3.4'!K112/'3.4.a'!$K$159</f>
        <v>8.0512682245968886E-2</v>
      </c>
      <c r="L112" s="143">
        <f>'3.4'!L112/'3.4.a'!$L$159</f>
        <v>8.3015697442532246E-2</v>
      </c>
      <c r="M112" s="143">
        <f>'3.4'!M112/'3.4.a'!$M$159</f>
        <v>8.8688676815245435E-2</v>
      </c>
      <c r="N112" s="143">
        <f>'3.4'!N112/'3.4.a'!$N$159</f>
        <v>8.1269031972793407E-2</v>
      </c>
    </row>
    <row r="113" spans="1:14" ht="20" customHeight="1" x14ac:dyDescent="0.2">
      <c r="A113" s="122" t="s">
        <v>415</v>
      </c>
      <c r="B113" s="121" t="s">
        <v>244</v>
      </c>
      <c r="C113" s="144">
        <f>'3.4'!C113/'3.4.a'!$C$159</f>
        <v>3.4615743527995617E-2</v>
      </c>
      <c r="D113" s="144">
        <f>'3.4'!D113/'3.4.a'!$D$159</f>
        <v>3.5337623285160151E-2</v>
      </c>
      <c r="E113" s="144">
        <f>'3.4'!E113/'3.4.a'!$E$159</f>
        <v>3.6562361860768819E-2</v>
      </c>
      <c r="F113" s="144">
        <f>'3.4'!F113/'3.4.a'!$F$159</f>
        <v>3.7487108368867074E-2</v>
      </c>
      <c r="G113" s="144">
        <f>'3.4'!G113/'3.4.a'!$G$159</f>
        <v>3.8312877419104947E-2</v>
      </c>
      <c r="H113" s="144">
        <f>'3.4'!H113/'3.4.a'!$H$159</f>
        <v>3.9917903498709578E-2</v>
      </c>
      <c r="I113" s="144">
        <f>'3.4'!I113/'3.4.a'!$I$159</f>
        <v>4.138768559132535E-2</v>
      </c>
      <c r="J113" s="144">
        <f>'3.4'!J113/'3.4.a'!$J$159</f>
        <v>4.1538107333120342E-2</v>
      </c>
      <c r="K113" s="144">
        <f>'3.4'!K113/'3.4.a'!$K$159</f>
        <v>4.1339052740382083E-2</v>
      </c>
      <c r="L113" s="144">
        <f>'3.4'!L113/'3.4.a'!$L$159</f>
        <v>4.2251978078510638E-2</v>
      </c>
      <c r="M113" s="144">
        <f>'3.4'!M113/'3.4.a'!$M$159</f>
        <v>4.4772222629813868E-2</v>
      </c>
      <c r="N113" s="144">
        <f>'3.4'!N113/'3.4.a'!$N$159</f>
        <v>3.9182022331957292E-2</v>
      </c>
    </row>
    <row r="114" spans="1:14" ht="20" customHeight="1" x14ac:dyDescent="0.2">
      <c r="A114" s="122" t="s">
        <v>416</v>
      </c>
      <c r="B114" s="121" t="s">
        <v>245</v>
      </c>
      <c r="C114" s="144">
        <f>'3.4'!C114/'3.4.a'!$C$159</f>
        <v>2.6362747236202817E-2</v>
      </c>
      <c r="D114" s="144">
        <f>'3.4'!D114/'3.4.a'!$D$159</f>
        <v>2.6548676810235945E-2</v>
      </c>
      <c r="E114" s="144">
        <f>'3.4'!E114/'3.4.a'!$E$159</f>
        <v>2.6582366868920154E-2</v>
      </c>
      <c r="F114" s="144">
        <f>'3.4'!F114/'3.4.a'!$F$159</f>
        <v>2.435154541410461E-2</v>
      </c>
      <c r="G114" s="144">
        <f>'3.4'!G114/'3.4.a'!$G$159</f>
        <v>2.5938753464368719E-2</v>
      </c>
      <c r="H114" s="144">
        <f>'3.4'!H114/'3.4.a'!$H$159</f>
        <v>2.5212394742048547E-2</v>
      </c>
      <c r="I114" s="144">
        <f>'3.4'!I114/'3.4.a'!$I$159</f>
        <v>2.6695104408922934E-2</v>
      </c>
      <c r="J114" s="144">
        <f>'3.4'!J114/'3.4.a'!$J$159</f>
        <v>2.4324947552281814E-2</v>
      </c>
      <c r="K114" s="144">
        <f>'3.4'!K114/'3.4.a'!$K$159</f>
        <v>2.596726770938363E-2</v>
      </c>
      <c r="L114" s="144">
        <f>'3.4'!L114/'3.4.a'!$L$159</f>
        <v>2.7345105859943611E-2</v>
      </c>
      <c r="M114" s="144">
        <f>'3.4'!M114/'3.4.a'!$M$159</f>
        <v>2.8719328781135076E-2</v>
      </c>
      <c r="N114" s="144">
        <f>'3.4'!N114/'3.4.a'!$N$159</f>
        <v>2.7578080951184917E-2</v>
      </c>
    </row>
    <row r="115" spans="1:14" ht="20" customHeight="1" x14ac:dyDescent="0.2">
      <c r="A115" s="122" t="s">
        <v>417</v>
      </c>
      <c r="B115" s="121" t="s">
        <v>822</v>
      </c>
      <c r="C115" s="144">
        <f>'3.4'!C115/'3.4.a'!$C$159</f>
        <v>7.5665374683106827E-4</v>
      </c>
      <c r="D115" s="144">
        <f>'3.4'!D115/'3.4.a'!$D$159</f>
        <v>6.889490582817528E-4</v>
      </c>
      <c r="E115" s="144">
        <f>'3.4'!E115/'3.4.a'!$E$159</f>
        <v>5.5696427417076234E-4</v>
      </c>
      <c r="F115" s="144">
        <f>'3.4'!F115/'3.4.a'!$F$159</f>
        <v>5.0815448612785111E-4</v>
      </c>
      <c r="G115" s="144">
        <f>'3.4'!G115/'3.4.a'!$G$159</f>
        <v>3.9448983500256404E-4</v>
      </c>
      <c r="H115" s="144">
        <f>'3.4'!H115/'3.4.a'!$H$159</f>
        <v>3.4645485740927325E-4</v>
      </c>
      <c r="I115" s="144">
        <f>'3.4'!I115/'3.4.a'!$I$159</f>
        <v>2.9415870196716575E-4</v>
      </c>
      <c r="J115" s="144">
        <f>'3.4'!J115/'3.4.a'!$J$159</f>
        <v>2.5017838333104593E-4</v>
      </c>
      <c r="K115" s="144">
        <f>'3.4'!K115/'3.4.a'!$K$159</f>
        <v>3.0036855030609461E-4</v>
      </c>
      <c r="L115" s="144">
        <f>'3.4'!L115/'3.4.a'!$L$159</f>
        <v>3.0928095754477708E-4</v>
      </c>
      <c r="M115" s="144">
        <f>'3.4'!M115/'3.4.a'!$M$159</f>
        <v>1.3155549365422202E-4</v>
      </c>
      <c r="N115" s="144">
        <f>'3.4'!N115/'3.4.a'!$N$159</f>
        <v>2.9652554868322956E-4</v>
      </c>
    </row>
    <row r="116" spans="1:14" ht="20" customHeight="1" x14ac:dyDescent="0.2">
      <c r="A116" s="122" t="s">
        <v>418</v>
      </c>
      <c r="B116" s="121" t="s">
        <v>248</v>
      </c>
      <c r="C116" s="144">
        <f>'3.4'!C116/'3.4.a'!$C$159</f>
        <v>3.6832718506415724E-5</v>
      </c>
      <c r="D116" s="144">
        <f>'3.4'!D116/'3.4.a'!$D$159</f>
        <v>3.7941535885121537E-5</v>
      </c>
      <c r="E116" s="144">
        <f>'3.4'!E116/'3.4.a'!$E$159</f>
        <v>3.3559759842650519E-5</v>
      </c>
      <c r="F116" s="144">
        <f>'3.4'!F116/'3.4.a'!$F$159</f>
        <v>4.5912599844437491E-5</v>
      </c>
      <c r="G116" s="144">
        <f>'3.4'!G116/'3.4.a'!$G$159</f>
        <v>4.6049060433611416E-5</v>
      </c>
      <c r="H116" s="144">
        <f>'3.4'!H116/'3.4.a'!$H$159</f>
        <v>3.8515377404167291E-5</v>
      </c>
      <c r="I116" s="144">
        <f>'3.4'!I116/'3.4.a'!$I$159</f>
        <v>5.5707413494715858E-5</v>
      </c>
      <c r="J116" s="144">
        <f>'3.4'!J116/'3.4.a'!$J$159</f>
        <v>5.0123719474316226E-5</v>
      </c>
      <c r="K116" s="144">
        <f>'3.4'!K116/'3.4.a'!$K$159</f>
        <v>5.1485357389292984E-5</v>
      </c>
      <c r="L116" s="144">
        <f>'3.4'!L116/'3.4.a'!$L$159</f>
        <v>5.1894681637123503E-5</v>
      </c>
      <c r="M116" s="144">
        <f>'3.4'!M116/'3.4.a'!$M$159</f>
        <v>1.2418001494720872E-4</v>
      </c>
      <c r="N116" s="144">
        <f>'3.4'!N116/'3.4.a'!$N$159</f>
        <v>1.1913505862671654E-4</v>
      </c>
    </row>
    <row r="117" spans="1:14" ht="20" customHeight="1" x14ac:dyDescent="0.2">
      <c r="A117" s="122" t="s">
        <v>419</v>
      </c>
      <c r="B117" s="121" t="s">
        <v>243</v>
      </c>
      <c r="C117" s="144">
        <f>'3.4'!C117/'3.4.a'!$C$159</f>
        <v>5.0460294638909615E-4</v>
      </c>
      <c r="D117" s="144">
        <f>'3.4'!D117/'3.4.a'!$D$159</f>
        <v>3.6518572072287116E-4</v>
      </c>
      <c r="E117" s="144">
        <f>'3.4'!E117/'3.4.a'!$E$159</f>
        <v>3.6128243552614666E-4</v>
      </c>
      <c r="F117" s="144">
        <f>'3.4'!F117/'3.4.a'!$F$159</f>
        <v>5.7001559120733688E-4</v>
      </c>
      <c r="G117" s="144">
        <f>'3.4'!G117/'3.4.a'!$G$159</f>
        <v>5.8361215051946089E-4</v>
      </c>
      <c r="H117" s="144">
        <f>'3.4'!H117/'3.4.a'!$H$159</f>
        <v>7.3813777279127665E-4</v>
      </c>
      <c r="I117" s="144">
        <f>'3.4'!I117/'3.4.a'!$I$159</f>
        <v>8.4025073401564889E-4</v>
      </c>
      <c r="J117" s="144">
        <f>'3.4'!J117/'3.4.a'!$J$159</f>
        <v>7.5820920565804813E-4</v>
      </c>
      <c r="K117" s="144">
        <f>'3.4'!K117/'3.4.a'!$K$159</f>
        <v>7.9006142090124105E-4</v>
      </c>
      <c r="L117" s="144">
        <f>'3.4'!L117/'3.4.a'!$L$159</f>
        <v>4.5313965560184953E-4</v>
      </c>
      <c r="M117" s="144">
        <f>'3.4'!M117/'3.4.a'!$M$159</f>
        <v>5.9135723866677106E-4</v>
      </c>
      <c r="N117" s="144">
        <f>'3.4'!N117/'3.4.a'!$N$159</f>
        <v>5.6751215221170813E-4</v>
      </c>
    </row>
    <row r="118" spans="1:14" ht="20" customHeight="1" x14ac:dyDescent="0.2">
      <c r="A118" s="122" t="s">
        <v>420</v>
      </c>
      <c r="B118" s="121" t="s">
        <v>578</v>
      </c>
      <c r="C118" s="144">
        <f>'3.4'!C118/'3.4.a'!$C$159</f>
        <v>4.1428006828260243E-3</v>
      </c>
      <c r="D118" s="144">
        <f>'3.4'!D118/'3.4.a'!$D$159</f>
        <v>4.2184404000637828E-3</v>
      </c>
      <c r="E118" s="144">
        <f>'3.4'!E118/'3.4.a'!$E$159</f>
        <v>4.4575504705443806E-3</v>
      </c>
      <c r="F118" s="144">
        <f>'3.4'!F118/'3.4.a'!$F$159</f>
        <v>4.4561185215725094E-3</v>
      </c>
      <c r="G118" s="144">
        <f>'3.4'!G118/'3.4.a'!$G$159</f>
        <v>5.0762694697708138E-3</v>
      </c>
      <c r="H118" s="144">
        <f>'3.4'!H118/'3.4.a'!$H$159</f>
        <v>5.5211827749822228E-3</v>
      </c>
      <c r="I118" s="144">
        <f>'3.4'!I118/'3.4.a'!$I$159</f>
        <v>6.1405750872136778E-3</v>
      </c>
      <c r="J118" s="144">
        <f>'3.4'!J118/'3.4.a'!$J$159</f>
        <v>6.6731018708139104E-3</v>
      </c>
      <c r="K118" s="144">
        <f>'3.4'!K118/'3.4.a'!$K$159</f>
        <v>7.0560976472248847E-3</v>
      </c>
      <c r="L118" s="144">
        <f>'3.4'!L118/'3.4.a'!$L$159</f>
        <v>7.5255872671811776E-3</v>
      </c>
      <c r="M118" s="144">
        <f>'3.4'!M118/'3.4.a'!$M$159</f>
        <v>8.1610062122119461E-3</v>
      </c>
      <c r="N118" s="144">
        <f>'3.4'!N118/'3.4.a'!$N$159</f>
        <v>7.1804454357341273E-3</v>
      </c>
    </row>
    <row r="119" spans="1:14" ht="20" customHeight="1" x14ac:dyDescent="0.2">
      <c r="A119" s="122" t="s">
        <v>421</v>
      </c>
      <c r="B119" s="121" t="s">
        <v>396</v>
      </c>
      <c r="C119" s="144">
        <f>'3.4'!C119/'3.4.a'!$C$159</f>
        <v>3.5467537855738761E-3</v>
      </c>
      <c r="D119" s="144">
        <f>'3.4'!D119/'3.4.a'!$D$159</f>
        <v>3.6481719552707626E-3</v>
      </c>
      <c r="E119" s="144">
        <f>'3.4'!E119/'3.4.a'!$E$159</f>
        <v>4.0708900306375912E-3</v>
      </c>
      <c r="F119" s="144">
        <f>'3.4'!F119/'3.4.a'!$F$159</f>
        <v>3.7494268735046329E-3</v>
      </c>
      <c r="G119" s="144">
        <f>'3.4'!G119/'3.4.a'!$G$159</f>
        <v>3.9588299988091167E-3</v>
      </c>
      <c r="H119" s="144">
        <f>'3.4'!H119/'3.4.a'!$H$159</f>
        <v>5.3016318819860131E-3</v>
      </c>
      <c r="I119" s="144">
        <f>'3.4'!I119/'3.4.a'!$I$159</f>
        <v>4.9275465167176596E-3</v>
      </c>
      <c r="J119" s="144">
        <f>'3.4'!J119/'3.4.a'!$J$159</f>
        <v>4.8089760616699282E-3</v>
      </c>
      <c r="K119" s="144">
        <f>'3.4'!K119/'3.4.a'!$K$159</f>
        <v>5.0083488203816586E-3</v>
      </c>
      <c r="L119" s="144">
        <f>'3.4'!L119/'3.4.a'!$L$159</f>
        <v>5.0787109421130709E-3</v>
      </c>
      <c r="M119" s="144">
        <f>'3.4'!M119/'3.4.a'!$M$159</f>
        <v>6.1890264448163142E-3</v>
      </c>
      <c r="N119" s="144">
        <f>'3.4'!N119/'3.4.a'!$N$159</f>
        <v>6.3453104943954081E-3</v>
      </c>
    </row>
    <row r="120" spans="1:14" ht="20" customHeight="1" x14ac:dyDescent="0.2">
      <c r="A120" s="134" t="s">
        <v>422</v>
      </c>
      <c r="B120" s="115" t="s">
        <v>823</v>
      </c>
      <c r="C120" s="143">
        <f>'3.4'!C120/'3.4.a'!$C$159</f>
        <v>8.802433847185865E-3</v>
      </c>
      <c r="D120" s="143">
        <f>'3.4'!D120/'3.4.a'!$D$159</f>
        <v>8.4383770434438964E-3</v>
      </c>
      <c r="E120" s="143">
        <f>'3.4'!E120/'3.4.a'!$E$159</f>
        <v>9.3329445581610652E-3</v>
      </c>
      <c r="F120" s="143">
        <f>'3.4'!F120/'3.4.a'!$F$159</f>
        <v>6.2951204174502414E-3</v>
      </c>
      <c r="G120" s="143">
        <f>'3.4'!G120/'3.4.a'!$G$159</f>
        <v>7.1636633665953086E-3</v>
      </c>
      <c r="H120" s="143">
        <f>'3.4'!H120/'3.4.a'!$H$159</f>
        <v>6.4880179341968783E-3</v>
      </c>
      <c r="I120" s="143">
        <f>'3.4'!I120/'3.4.a'!$I$159</f>
        <v>6.5631597704125964E-3</v>
      </c>
      <c r="J120" s="143">
        <f>'3.4'!J120/'3.4.a'!$J$159</f>
        <v>3.6558381192344064E-3</v>
      </c>
      <c r="K120" s="143">
        <f>'3.4'!K120/'3.4.a'!$K$159</f>
        <v>4.6021370628436609E-3</v>
      </c>
      <c r="L120" s="143">
        <f>'3.4'!L120/'3.4.a'!L$159</f>
        <v>5.429138124639161E-3</v>
      </c>
      <c r="M120" s="143">
        <f>'3.4'!M120/'3.4.a'!$M$159</f>
        <v>7.9699360147797403E-3</v>
      </c>
      <c r="N120" s="143">
        <f>'3.4'!N120/'3.4.a'!$N$159</f>
        <v>5.3453651025578688E-3</v>
      </c>
    </row>
    <row r="121" spans="1:14" ht="20" customHeight="1" x14ac:dyDescent="0.2">
      <c r="A121" s="122" t="s">
        <v>423</v>
      </c>
      <c r="B121" s="121" t="s">
        <v>318</v>
      </c>
      <c r="C121" s="144">
        <f>'3.4'!C121/'3.4.a'!$C$159</f>
        <v>8.7350939609371261E-3</v>
      </c>
      <c r="D121" s="144">
        <f>'3.4'!D121/'3.4.a'!$D$159</f>
        <v>8.388810320682949E-3</v>
      </c>
      <c r="E121" s="144">
        <f>'3.4'!E121/'3.4.a'!$E$159</f>
        <v>9.2895508869230408E-3</v>
      </c>
      <c r="F121" s="144">
        <f>'3.4'!F121/'3.4.a'!$F$159</f>
        <v>6.2506111656094781E-3</v>
      </c>
      <c r="G121" s="144">
        <f>'3.4'!G121/'3.4.a'!$G$159</f>
        <v>7.1251450213898702E-3</v>
      </c>
      <c r="H121" s="144">
        <f>'3.4'!H121/'3.4.a'!$H$159</f>
        <v>6.4517397150006322E-3</v>
      </c>
      <c r="I121" s="144">
        <f>'3.4'!I121/'3.4.a'!$I$159</f>
        <v>6.5164449296385932E-3</v>
      </c>
      <c r="J121" s="144">
        <f>'3.4'!J121/'3.4.a'!$J$159</f>
        <v>3.6318397292296697E-3</v>
      </c>
      <c r="K121" s="144">
        <f>'3.4'!K121/'3.4.a'!$K$159</f>
        <v>4.565985468828063E-3</v>
      </c>
      <c r="L121" s="144">
        <f>'3.4'!L121/'3.4.a'!L$159</f>
        <v>5.369495349155819E-3</v>
      </c>
      <c r="M121" s="144">
        <f>'3.4'!M121/'3.4.a'!M$159</f>
        <v>7.8770590948180116E-3</v>
      </c>
      <c r="N121" s="94" t="s">
        <v>826</v>
      </c>
    </row>
    <row r="122" spans="1:14" ht="20" customHeight="1" x14ac:dyDescent="0.2">
      <c r="A122" s="122" t="s">
        <v>424</v>
      </c>
      <c r="B122" s="121" t="s">
        <v>252</v>
      </c>
      <c r="C122" s="144">
        <f>'3.4'!C122/'3.4.a'!$C$159</f>
        <v>6.7339886248738053E-5</v>
      </c>
      <c r="D122" s="144">
        <f>'3.4'!D122/'3.4.a'!$D$159</f>
        <v>4.9566722760947282E-5</v>
      </c>
      <c r="E122" s="144">
        <f>'3.4'!E122/'3.4.a'!$E$159</f>
        <v>4.33936712380264E-5</v>
      </c>
      <c r="F122" s="144">
        <f>'3.4'!F122/'3.4.a'!$F$159</f>
        <v>4.4509251840763565E-5</v>
      </c>
      <c r="G122" s="144">
        <f>'3.4'!G122/'3.4.a'!$G$159</f>
        <v>3.8518345205437734E-5</v>
      </c>
      <c r="H122" s="144">
        <f>'3.4'!H122/'3.4.a'!$H$159</f>
        <v>3.6278219196245628E-5</v>
      </c>
      <c r="I122" s="144">
        <f>'3.4'!I122/'3.4.a'!$I$159</f>
        <v>4.6714840774003208E-5</v>
      </c>
      <c r="J122" s="144">
        <f>'3.4'!J122/'3.4.a'!$J$159</f>
        <v>2.3998390004736215E-5</v>
      </c>
      <c r="K122" s="144">
        <f>'3.4'!K122/'3.4.a'!$K$159</f>
        <v>3.6151594015597351E-5</v>
      </c>
      <c r="L122" s="144">
        <f>'3.4'!L122/'3.4.a'!L$159</f>
        <v>5.9642775483341688E-5</v>
      </c>
      <c r="M122" s="144">
        <f>'3.4'!M122/'3.4.a'!M$159</f>
        <v>9.2876919961728063E-5</v>
      </c>
      <c r="N122" s="94" t="s">
        <v>826</v>
      </c>
    </row>
    <row r="123" spans="1:14" ht="20" customHeight="1" x14ac:dyDescent="0.2">
      <c r="A123" s="122" t="s">
        <v>425</v>
      </c>
      <c r="B123" s="121" t="s">
        <v>253</v>
      </c>
      <c r="C123" s="144">
        <f>'3.4'!C123/'3.4.a'!$C$159</f>
        <v>0</v>
      </c>
      <c r="D123" s="144">
        <f>'3.4'!D123/'3.4.a'!$D$159</f>
        <v>0</v>
      </c>
      <c r="E123" s="144">
        <f>'3.4'!E123/'3.4.a'!$E$159</f>
        <v>0</v>
      </c>
      <c r="F123" s="144">
        <f>'3.4'!F123/'3.4.a'!$F$159</f>
        <v>0</v>
      </c>
      <c r="G123" s="144">
        <f>'3.4'!G123/'3.4.a'!$G$159</f>
        <v>0</v>
      </c>
      <c r="H123" s="144">
        <f>'3.4'!H123/'3.4.a'!$H$159</f>
        <v>0</v>
      </c>
      <c r="I123" s="144">
        <f>'3.4'!I123/'3.4.a'!$I$159</f>
        <v>0</v>
      </c>
      <c r="J123" s="144">
        <f>'3.4'!J123/'3.4.a'!$J$159</f>
        <v>0</v>
      </c>
      <c r="K123" s="144">
        <f>'3.4'!K123/'3.4.a'!$K$159</f>
        <v>0</v>
      </c>
      <c r="L123" s="144">
        <f>'3.4'!L123/'3.4.a'!L$159</f>
        <v>0</v>
      </c>
      <c r="M123" s="144">
        <f>'3.4'!M123/'3.4.a'!M$159</f>
        <v>0</v>
      </c>
      <c r="N123" s="94" t="s">
        <v>826</v>
      </c>
    </row>
    <row r="124" spans="1:14" ht="20" customHeight="1" x14ac:dyDescent="0.2">
      <c r="A124" s="122" t="s">
        <v>426</v>
      </c>
      <c r="B124" s="121" t="s">
        <v>254</v>
      </c>
      <c r="C124" s="144">
        <f>'3.4'!C124/'3.4.a'!$C$159</f>
        <v>0</v>
      </c>
      <c r="D124" s="144">
        <f>'3.4'!D124/'3.4.a'!$D$159</f>
        <v>0</v>
      </c>
      <c r="E124" s="144">
        <f>'3.4'!E124/'3.4.a'!$E$159</f>
        <v>0</v>
      </c>
      <c r="F124" s="144">
        <f>'3.4'!F124/'3.4.a'!$F$159</f>
        <v>0</v>
      </c>
      <c r="G124" s="144">
        <f>'3.4'!G124/'3.4.a'!$G$159</f>
        <v>0</v>
      </c>
      <c r="H124" s="144">
        <f>'3.4'!H124/'3.4.a'!$H$159</f>
        <v>0</v>
      </c>
      <c r="I124" s="144">
        <f>'3.4'!I124/'3.4.a'!$I$159</f>
        <v>0</v>
      </c>
      <c r="J124" s="144">
        <f>'3.4'!J124/'3.4.a'!$J$159</f>
        <v>0</v>
      </c>
      <c r="K124" s="144">
        <f>'3.4'!K124/'3.4.a'!$K$159</f>
        <v>0</v>
      </c>
      <c r="L124" s="144">
        <f>'3.4'!L124/'3.4.a'!L$159</f>
        <v>0</v>
      </c>
      <c r="M124" s="144">
        <f>'3.4'!M124/'3.4.a'!M$159</f>
        <v>0</v>
      </c>
      <c r="N124" s="94" t="s">
        <v>826</v>
      </c>
    </row>
    <row r="125" spans="1:14" ht="20" customHeight="1" x14ac:dyDescent="0.2">
      <c r="A125" s="123"/>
      <c r="B125" s="123" t="s">
        <v>427</v>
      </c>
      <c r="C125" s="93">
        <f>'3.4'!C125/'3.4.a'!$C$159</f>
        <v>2.0620949278278918E-3</v>
      </c>
      <c r="D125" s="93">
        <f>'3.4'!D125/'3.4.a'!$D$159</f>
        <v>3.2991034109075288E-3</v>
      </c>
      <c r="E125" s="93">
        <f>'3.4'!E125/'3.4.a'!$E$159</f>
        <v>2.6665900833050989E-3</v>
      </c>
      <c r="F125" s="93">
        <f>'3.4'!F125/'3.4.a'!$F$159</f>
        <v>3.8681874392958275E-3</v>
      </c>
      <c r="G125" s="93">
        <f>'3.4'!G125/'3.4.a'!$G$159</f>
        <v>2.2907003336950513E-3</v>
      </c>
      <c r="H125" s="93">
        <f>'3.4'!H125/'3.4.a'!$H$159</f>
        <v>2.4183509120208426E-3</v>
      </c>
      <c r="I125" s="93">
        <f>'3.4'!I125/'3.4.a'!$I$159</f>
        <v>2.0841390554042871E-3</v>
      </c>
      <c r="J125" s="93">
        <f>'3.4'!J125/'3.4.a'!$J$159</f>
        <v>5.2986704931465957E-3</v>
      </c>
      <c r="K125" s="93">
        <f>'3.4'!K125/'3.4.a'!$K$159</f>
        <v>4.5134674209229017E-3</v>
      </c>
      <c r="L125" s="93">
        <f>'3.4'!L125/'3.4.a'!$L$159</f>
        <v>4.9807523914058936E-3</v>
      </c>
      <c r="M125" s="93">
        <f>'3.4'!M125/'3.4.a'!$M$159</f>
        <v>3.9533509862938925E-3</v>
      </c>
      <c r="N125" s="93">
        <f>'3.4'!N125/'3.4.a'!$N$159</f>
        <v>1.2625829074768155E-2</v>
      </c>
    </row>
    <row r="126" spans="1:14" ht="20" customHeight="1" x14ac:dyDescent="0.2">
      <c r="A126" s="123"/>
      <c r="B126" s="123" t="s">
        <v>428</v>
      </c>
      <c r="C126" s="93">
        <f>'3.4'!C126/'3.4.a'!$C$159</f>
        <v>1.112556948633715E-3</v>
      </c>
      <c r="D126" s="93">
        <f>'3.4'!D126/'3.4.a'!$D$159</f>
        <v>1.9071098092478089E-3</v>
      </c>
      <c r="E126" s="93">
        <f>'3.4'!E126/'3.4.a'!$E$159</f>
        <v>5.868704936903311E-4</v>
      </c>
      <c r="F126" s="93">
        <f>'3.4'!F126/'3.4.a'!$F$159</f>
        <v>3.1328172099479531E-3</v>
      </c>
      <c r="G126" s="93">
        <f>'3.4'!G126/'3.4.a'!$G$159</f>
        <v>6.6687557475646534E-4</v>
      </c>
      <c r="H126" s="93">
        <f>'3.4'!H126/'3.4.a'!$H$159</f>
        <v>4.4610449798567804E-4</v>
      </c>
      <c r="I126" s="93">
        <f>'3.4'!I126/'3.4.a'!$I$159</f>
        <v>-4.3275141104499908E-4</v>
      </c>
      <c r="J126" s="93">
        <f>'3.4'!J126/'3.4.a'!$J$159</f>
        <v>3.2352738123099453E-3</v>
      </c>
      <c r="K126" s="93">
        <f>'3.4'!K126/'3.4.a'!$K$159</f>
        <v>2.9655840400728377E-3</v>
      </c>
      <c r="L126" s="93">
        <f>'3.4'!L126/'3.4.a'!$L$159</f>
        <v>3.096691237346481E-3</v>
      </c>
      <c r="M126" s="93">
        <f>'3.4'!M126/'3.4.a'!$M$159</f>
        <v>2.651546534763734E-3</v>
      </c>
      <c r="N126" s="93">
        <f>'3.4'!N126/'3.4.a'!$N$159</f>
        <v>1.1534863829556805E-2</v>
      </c>
    </row>
    <row r="128" spans="1:14" s="133" customFormat="1" ht="20" customHeight="1" x14ac:dyDescent="0.2">
      <c r="A128" s="333" t="s">
        <v>622</v>
      </c>
      <c r="B128" s="333"/>
      <c r="C128" s="24">
        <v>2010</v>
      </c>
      <c r="D128" s="24">
        <v>2011</v>
      </c>
      <c r="E128" s="24">
        <v>2012</v>
      </c>
      <c r="F128" s="24">
        <v>2013</v>
      </c>
      <c r="G128" s="24">
        <v>2014</v>
      </c>
      <c r="H128" s="24">
        <v>2015</v>
      </c>
      <c r="I128" s="24">
        <v>2016</v>
      </c>
      <c r="J128" s="24">
        <v>2017</v>
      </c>
      <c r="K128" s="24">
        <v>2018</v>
      </c>
      <c r="L128" s="24">
        <v>2019</v>
      </c>
      <c r="M128" s="24">
        <v>2020</v>
      </c>
      <c r="N128" s="24">
        <v>2021</v>
      </c>
    </row>
    <row r="129" spans="1:14" ht="20" customHeight="1" x14ac:dyDescent="0.2">
      <c r="A129" s="18" t="s">
        <v>399</v>
      </c>
      <c r="B129" s="19" t="s">
        <v>819</v>
      </c>
      <c r="C129" s="93">
        <f>'3.4'!C129/'3.4.a'!$C$159</f>
        <v>0.36602015813399991</v>
      </c>
      <c r="D129" s="93">
        <f>'3.4'!D129/'3.4.a'!$D$159</f>
        <v>0.36962884288289549</v>
      </c>
      <c r="E129" s="93">
        <f>'3.4'!E129/'3.4.a'!$E$159</f>
        <v>0.37433477697899659</v>
      </c>
      <c r="F129" s="93">
        <f>'3.4'!F129/'3.4.a'!$F$159</f>
        <v>0.37165335303380681</v>
      </c>
      <c r="G129" s="93">
        <f>'3.4'!G129/'3.4.a'!$G$159</f>
        <v>0.3619353954060216</v>
      </c>
      <c r="H129" s="93">
        <f>'3.4'!H129/'3.4.a'!$H$159</f>
        <v>0.37481936691737061</v>
      </c>
      <c r="I129" s="93">
        <f>'3.4'!I129/'3.4.a'!$I$159</f>
        <v>0.38181498296598165</v>
      </c>
      <c r="J129" s="93">
        <f>'3.4'!J129/'3.4.a'!$J$159</f>
        <v>0.37003814261311829</v>
      </c>
      <c r="K129" s="93">
        <f>'3.4'!K129/'3.4.a'!$K$159</f>
        <v>0.37650214803774851</v>
      </c>
      <c r="L129" s="93">
        <f>'3.4'!L129/'3.4.a'!$L$159</f>
        <v>0.39227729430628927</v>
      </c>
      <c r="M129" s="93">
        <f>'3.4'!M129/'3.4.a'!$M$159</f>
        <v>0.36003952626521507</v>
      </c>
      <c r="N129" s="93">
        <f>'3.4'!N129/'3.4.a'!$N$159</f>
        <v>0.39439941686308122</v>
      </c>
    </row>
    <row r="130" spans="1:14" ht="20" customHeight="1" x14ac:dyDescent="0.2">
      <c r="A130" s="134" t="s">
        <v>400</v>
      </c>
      <c r="B130" s="115" t="s">
        <v>242</v>
      </c>
      <c r="C130" s="143">
        <f>'3.4'!C130/'3.4.a'!$C$159</f>
        <v>0.23557675813572532</v>
      </c>
      <c r="D130" s="143">
        <f>'3.4'!D130/'3.4.a'!$D$159</f>
        <v>0.24104844176971948</v>
      </c>
      <c r="E130" s="143">
        <f>'3.4'!E130/'3.4.a'!$E$159</f>
        <v>0.2364652449326306</v>
      </c>
      <c r="F130" s="143">
        <f>'3.4'!F130/'3.4.a'!$F$159</f>
        <v>0.23476863302144074</v>
      </c>
      <c r="G130" s="143">
        <f>'3.4'!G130/'3.4.a'!$G$159</f>
        <v>0.2275158759598763</v>
      </c>
      <c r="H130" s="143">
        <f>'3.4'!H130/'3.4.a'!$H$159</f>
        <v>0.2299356031553845</v>
      </c>
      <c r="I130" s="143">
        <f>'3.4'!I130/'3.4.a'!$I$159</f>
        <v>0.23063607651440751</v>
      </c>
      <c r="J130" s="143">
        <f>'3.4'!J130/'3.4.a'!$J$159</f>
        <v>0.2313286267328655</v>
      </c>
      <c r="K130" s="143">
        <f>'3.4'!K130/'3.4.a'!$K$159</f>
        <v>0.23673750138435612</v>
      </c>
      <c r="L130" s="143">
        <f>'3.4'!L130/'3.4.a'!$L$159</f>
        <v>0.23642065885776262</v>
      </c>
      <c r="M130" s="143">
        <f>'3.4'!M130/'3.4.a'!$M$159</f>
        <v>0.22986415629534737</v>
      </c>
      <c r="N130" s="143">
        <f>'3.4'!N130/'3.4.a'!$N$159</f>
        <v>0.2536345142855963</v>
      </c>
    </row>
    <row r="131" spans="1:14" ht="20" customHeight="1" x14ac:dyDescent="0.2">
      <c r="A131" s="21" t="s">
        <v>401</v>
      </c>
      <c r="B131" s="22" t="s">
        <v>256</v>
      </c>
      <c r="C131" s="94">
        <f>'3.4'!C131/'3.4.a'!$C$159</f>
        <v>6.6519501779015736E-2</v>
      </c>
      <c r="D131" s="94">
        <f>'3.4'!D131/'3.4.a'!$D$159</f>
        <v>7.1748329498847616E-2</v>
      </c>
      <c r="E131" s="94">
        <f>'3.4'!E131/'3.4.a'!$E$159</f>
        <v>6.7487362766046555E-2</v>
      </c>
      <c r="F131" s="94">
        <f>'3.4'!F131/'3.4.a'!$F$159</f>
        <v>6.7664258455319079E-2</v>
      </c>
      <c r="G131" s="94">
        <f>'3.4'!G131/'3.4.a'!$G$159</f>
        <v>6.6128426465677362E-2</v>
      </c>
      <c r="H131" s="94">
        <f>'3.4'!H131/'3.4.a'!$H$159</f>
        <v>6.6900556346325635E-2</v>
      </c>
      <c r="I131" s="94">
        <f>'3.4'!I131/'3.4.a'!$I$159</f>
        <v>7.2287919716507387E-2</v>
      </c>
      <c r="J131" s="94">
        <f>'3.4'!J131/'3.4.a'!$J$159</f>
        <v>6.9650435030638114E-2</v>
      </c>
      <c r="K131" s="94">
        <f>'3.4'!K131/'3.4.a'!$K$159</f>
        <v>7.0064246746650377E-2</v>
      </c>
      <c r="L131" s="94">
        <f>'3.4'!L131/'3.4.a'!$L$159</f>
        <v>7.2481746274670703E-2</v>
      </c>
      <c r="M131" s="94">
        <f>'3.4'!M131/'3.4.a'!$M$159</f>
        <v>7.0514607515819464E-2</v>
      </c>
      <c r="N131" s="94">
        <f>'3.4'!N131/'3.4.a'!$N$159</f>
        <v>8.0189849047053452E-2</v>
      </c>
    </row>
    <row r="132" spans="1:14" ht="20" customHeight="1" x14ac:dyDescent="0.2">
      <c r="A132" s="21" t="s">
        <v>402</v>
      </c>
      <c r="B132" s="22" t="s">
        <v>257</v>
      </c>
      <c r="C132" s="94">
        <f>'3.4'!C132/'3.4.a'!$C$159</f>
        <v>3.2247878705878022E-3</v>
      </c>
      <c r="D132" s="94">
        <f>'3.4'!D132/'3.4.a'!$D$159</f>
        <v>3.3919814411607582E-3</v>
      </c>
      <c r="E132" s="94">
        <f>'3.4'!E132/'3.4.a'!$E$159</f>
        <v>3.465924915655194E-3</v>
      </c>
      <c r="F132" s="94">
        <f>'3.4'!F132/'3.4.a'!$F$159</f>
        <v>3.5121331617150439E-3</v>
      </c>
      <c r="G132" s="94">
        <f>'3.4'!G132/'3.4.a'!$G$159</f>
        <v>3.5853063995796475E-3</v>
      </c>
      <c r="H132" s="94">
        <f>'3.4'!H132/'3.4.a'!$H$159</f>
        <v>3.600384814165347E-3</v>
      </c>
      <c r="I132" s="94">
        <f>'3.4'!I132/'3.4.a'!$I$159</f>
        <v>3.5394796967123106E-3</v>
      </c>
      <c r="J132" s="94">
        <f>'3.4'!J132/'3.4.a'!$J$159</f>
        <v>3.4518771337574742E-3</v>
      </c>
      <c r="K132" s="94">
        <f>'3.4'!K132/'3.4.a'!$K$159</f>
        <v>3.4844068541181562E-3</v>
      </c>
      <c r="L132" s="94">
        <f>'3.4'!L132/'3.4.a'!$L$159</f>
        <v>3.2803025286911279E-3</v>
      </c>
      <c r="M132" s="94">
        <f>'3.4'!M132/'3.4.a'!$M$159</f>
        <v>3.1159874979307311E-3</v>
      </c>
      <c r="N132" s="94">
        <f>'3.4'!N132/'3.4.a'!$N$159</f>
        <v>3.0211160213872009E-3</v>
      </c>
    </row>
    <row r="133" spans="1:14" ht="20" customHeight="1" x14ac:dyDescent="0.2">
      <c r="A133" s="21" t="s">
        <v>403</v>
      </c>
      <c r="B133" s="22" t="s">
        <v>258</v>
      </c>
      <c r="C133" s="94">
        <f>'3.4'!C133/'3.4.a'!$C$159</f>
        <v>1.2630165348043228E-2</v>
      </c>
      <c r="D133" s="94">
        <f>'3.4'!D133/'3.4.a'!$D$159</f>
        <v>1.2802860408035422E-2</v>
      </c>
      <c r="E133" s="94">
        <f>'3.4'!E133/'3.4.a'!$E$159</f>
        <v>1.3025499874938845E-2</v>
      </c>
      <c r="F133" s="94">
        <f>'3.4'!F133/'3.4.a'!$F$159</f>
        <v>1.3161603779292564E-2</v>
      </c>
      <c r="G133" s="94">
        <f>'3.4'!G133/'3.4.a'!$G$159</f>
        <v>1.3400649772904866E-2</v>
      </c>
      <c r="H133" s="94">
        <f>'3.4'!H133/'3.4.a'!$H$159</f>
        <v>1.443889144533479E-2</v>
      </c>
      <c r="I133" s="94">
        <f>'3.4'!I133/'3.4.a'!$I$159</f>
        <v>1.4783494115751883E-2</v>
      </c>
      <c r="J133" s="94">
        <f>'3.4'!J133/'3.4.a'!$J$159</f>
        <v>1.4996292984745557E-2</v>
      </c>
      <c r="K133" s="94">
        <f>'3.4'!K133/'3.4.a'!$K$159</f>
        <v>1.5433936028781049E-2</v>
      </c>
      <c r="L133" s="94">
        <f>'3.4'!L133/'3.4.a'!$L$159</f>
        <v>1.5727873482896417E-2</v>
      </c>
      <c r="M133" s="94">
        <f>'3.4'!M133/'3.4.a'!$M$159</f>
        <v>1.6300015894393109E-2</v>
      </c>
      <c r="N133" s="94">
        <f>'3.4'!N133/'3.4.a'!$N$159</f>
        <v>1.6527924744358248E-2</v>
      </c>
    </row>
    <row r="134" spans="1:14" ht="20" customHeight="1" x14ac:dyDescent="0.2">
      <c r="A134" s="21" t="s">
        <v>404</v>
      </c>
      <c r="B134" s="22" t="s">
        <v>264</v>
      </c>
      <c r="C134" s="94">
        <f>'3.4'!C134/'3.4.a'!$C$159</f>
        <v>0.14772926800860745</v>
      </c>
      <c r="D134" s="94">
        <f>'3.4'!D134/'3.4.a'!$D$159</f>
        <v>0.14694086414490415</v>
      </c>
      <c r="E134" s="94">
        <f>'3.4'!E134/'3.4.a'!$E$159</f>
        <v>0.14612090294838823</v>
      </c>
      <c r="F134" s="94">
        <f>'3.4'!F134/'3.4.a'!$F$159</f>
        <v>0.14338632619093805</v>
      </c>
      <c r="G134" s="94">
        <f>'3.4'!G134/'3.4.a'!$G$159</f>
        <v>0.13804531513557933</v>
      </c>
      <c r="H134" s="94">
        <f>'3.4'!H134/'3.4.a'!$H$159</f>
        <v>0.13857810463348635</v>
      </c>
      <c r="I134" s="94">
        <f>'3.4'!I134/'3.4.a'!$I$159</f>
        <v>0.13500892845971643</v>
      </c>
      <c r="J134" s="94">
        <f>'3.4'!J134/'3.4.a'!$J$159</f>
        <v>0.13831767444410545</v>
      </c>
      <c r="K134" s="94">
        <f>'3.4'!K134/'3.4.a'!$K$159</f>
        <v>0.14194342501167559</v>
      </c>
      <c r="L134" s="94">
        <f>'3.4'!L134/'3.4.a'!$L$159</f>
        <v>0.13912046693739449</v>
      </c>
      <c r="M134" s="94">
        <f>'3.4'!M134/'3.4.a'!$M$159</f>
        <v>0.13381192384833257</v>
      </c>
      <c r="N134" s="94">
        <f>'3.4'!N134/'3.4.a'!$N$159</f>
        <v>0.14674815399534305</v>
      </c>
    </row>
    <row r="135" spans="1:14" ht="20" customHeight="1" x14ac:dyDescent="0.2">
      <c r="A135" s="21" t="s">
        <v>405</v>
      </c>
      <c r="B135" s="22" t="s">
        <v>273</v>
      </c>
      <c r="C135" s="94">
        <f>'3.4'!C135/'3.4.a'!$C$159</f>
        <v>5.4255847193366074E-3</v>
      </c>
      <c r="D135" s="94">
        <f>'3.4'!D135/'3.4.a'!$D$159</f>
        <v>6.0901965033536834E-3</v>
      </c>
      <c r="E135" s="94">
        <f>'3.4'!E135/'3.4.a'!$E$159</f>
        <v>6.4653141906865557E-3</v>
      </c>
      <c r="F135" s="94">
        <f>'3.4'!F135/'3.4.a'!$F$159</f>
        <v>6.9356782312220725E-3</v>
      </c>
      <c r="G135" s="94">
        <f>'3.4'!G135/'3.4.a'!$G$159</f>
        <v>6.363270587270738E-3</v>
      </c>
      <c r="H135" s="94">
        <f>'3.4'!H135/'3.4.a'!$H$159</f>
        <v>6.4994568908585317E-3</v>
      </c>
      <c r="I135" s="94">
        <f>'3.4'!I135/'3.4.a'!$I$159</f>
        <v>5.0161060774169099E-3</v>
      </c>
      <c r="J135" s="94">
        <f>'3.4'!J135/'3.4.a'!$J$159</f>
        <v>4.9123471285156409E-3</v>
      </c>
      <c r="K135" s="94">
        <f>'3.4'!K135/'3.4.a'!$K$159</f>
        <v>5.8114329854139146E-3</v>
      </c>
      <c r="L135" s="94">
        <f>'3.4'!L135/'3.4.a'!$L$159</f>
        <v>5.8102628062934609E-3</v>
      </c>
      <c r="M135" s="94">
        <f>'3.4'!M135/'3.4.a'!$M$159</f>
        <v>6.1226908662685474E-3</v>
      </c>
      <c r="N135" s="94">
        <f>'3.4'!N135/'3.4.a'!$N$159</f>
        <v>7.147439077800655E-3</v>
      </c>
    </row>
    <row r="136" spans="1:14" ht="20" customHeight="1" x14ac:dyDescent="0.2">
      <c r="A136" s="21" t="s">
        <v>406</v>
      </c>
      <c r="B136" s="22" t="s">
        <v>278</v>
      </c>
      <c r="C136" s="94">
        <f>'3.4'!C136/'3.4.a'!$C$159</f>
        <v>4.7450410134521513E-5</v>
      </c>
      <c r="D136" s="94">
        <f>'3.4'!D136/'3.4.a'!$D$159</f>
        <v>7.4209773417859752E-5</v>
      </c>
      <c r="E136" s="94">
        <f>'3.4'!E136/'3.4.a'!$E$159</f>
        <v>-9.9759763084764354E-5</v>
      </c>
      <c r="F136" s="94">
        <f>'3.4'!F136/'3.4.a'!$F$159</f>
        <v>1.086332029539245E-4</v>
      </c>
      <c r="G136" s="94">
        <f>'3.4'!G136/'3.4.a'!$G$159</f>
        <v>-7.0924011356382356E-6</v>
      </c>
      <c r="H136" s="94">
        <f>'3.4'!H136/'3.4.a'!$H$159</f>
        <v>-8.1790974786129E-5</v>
      </c>
      <c r="I136" s="94">
        <f>'3.4'!I136/'3.4.a'!$I$159</f>
        <v>1.4844830259319659E-7</v>
      </c>
      <c r="J136" s="94">
        <f>'3.4'!J136/'3.4.a'!$J$159</f>
        <v>1.1103216637696821E-11</v>
      </c>
      <c r="K136" s="94">
        <f>'3.4'!K136/'3.4.a'!$K$159</f>
        <v>5.3757717041961327E-8</v>
      </c>
      <c r="L136" s="94">
        <f>'3.4'!L136/'3.4.a'!$L$159</f>
        <v>6.8278164238798839E-9</v>
      </c>
      <c r="M136" s="94">
        <f>'3.4'!M136/'3.4.a'!$M$159</f>
        <v>-1.0693273970337249E-6</v>
      </c>
      <c r="N136" s="94">
        <f>'3.4'!N136/'3.4.a'!$N$159</f>
        <v>3.1399653666286845E-8</v>
      </c>
    </row>
    <row r="137" spans="1:14" ht="20" customHeight="1" x14ac:dyDescent="0.2">
      <c r="A137" s="134" t="s">
        <v>407</v>
      </c>
      <c r="B137" s="115" t="s">
        <v>246</v>
      </c>
      <c r="C137" s="143">
        <f>'3.4'!C137/'3.4.a'!$C$159</f>
        <v>9.0429577945584066E-2</v>
      </c>
      <c r="D137" s="143">
        <f>'3.4'!D137/'3.4.a'!$D$159</f>
        <v>9.271723679137564E-2</v>
      </c>
      <c r="E137" s="143">
        <f>'3.4'!E137/'3.4.a'!$E$159</f>
        <v>9.443458871635764E-2</v>
      </c>
      <c r="F137" s="143">
        <f>'3.4'!F137/'3.4.a'!$F$159</f>
        <v>9.4163849314754716E-2</v>
      </c>
      <c r="G137" s="143">
        <f>'3.4'!G137/'3.4.a'!$G$159</f>
        <v>9.4763449964230501E-2</v>
      </c>
      <c r="H137" s="143">
        <f>'3.4'!H137/'3.4.a'!$H$159</f>
        <v>9.5713515814036004E-2</v>
      </c>
      <c r="I137" s="143">
        <f>'3.4'!I137/'3.4.a'!$I$159</f>
        <v>9.6356448827829816E-2</v>
      </c>
      <c r="J137" s="143">
        <f>'3.4'!J137/'3.4.a'!$J$159</f>
        <v>9.8993437319236072E-2</v>
      </c>
      <c r="K137" s="143">
        <f>'3.4'!K137/'3.4.a'!$K$159</f>
        <v>9.4359039173690096E-2</v>
      </c>
      <c r="L137" s="143">
        <f>'3.4'!L137/'3.4.a'!$L$159</f>
        <v>9.5103792483959684E-2</v>
      </c>
      <c r="M137" s="143">
        <f>'3.4'!M137/'3.4.a'!$M$159</f>
        <v>9.370169013484661E-2</v>
      </c>
      <c r="N137" s="143">
        <f>'3.4'!N137/'3.4.a'!$N$159</f>
        <v>9.1032138235152743E-2</v>
      </c>
    </row>
    <row r="138" spans="1:14" ht="20" customHeight="1" x14ac:dyDescent="0.2">
      <c r="A138" s="134" t="s">
        <v>408</v>
      </c>
      <c r="B138" s="115" t="s">
        <v>243</v>
      </c>
      <c r="C138" s="143">
        <f>'3.4'!C138/'3.4.a'!$C$159</f>
        <v>1.8161471591640082E-5</v>
      </c>
      <c r="D138" s="143">
        <f>'3.4'!D138/'3.4.a'!$D$159</f>
        <v>7.4620628729349839E-6</v>
      </c>
      <c r="E138" s="143">
        <f>'3.4'!E138/'3.4.a'!$E$159</f>
        <v>7.8501693313948678E-6</v>
      </c>
      <c r="F138" s="143">
        <f>'3.4'!F138/'3.4.a'!$F$159</f>
        <v>1.4942713672897778E-5</v>
      </c>
      <c r="G138" s="143">
        <f>'3.4'!G138/'3.4.a'!$G$159</f>
        <v>9.4423686712649121E-6</v>
      </c>
      <c r="H138" s="143">
        <f>'3.4'!H138/'3.4.a'!$H$159</f>
        <v>6.7216572369897748E-6</v>
      </c>
      <c r="I138" s="143">
        <f>'3.4'!I138/'3.4.a'!$I$159</f>
        <v>4.1062652520259545E-6</v>
      </c>
      <c r="J138" s="143">
        <f>'3.4'!J138/'3.4.a'!$J$159</f>
        <v>6.3437494098744445E-6</v>
      </c>
      <c r="K138" s="143">
        <f>'3.4'!K138/'3.4.a'!$K$159</f>
        <v>1.2175970670779636E-5</v>
      </c>
      <c r="L138" s="143">
        <f>'3.4'!L138/'3.4.a'!$L$159</f>
        <v>1.4542775436002996E-6</v>
      </c>
      <c r="M138" s="143">
        <f>'3.4'!M138/'3.4.a'!$M$159</f>
        <v>2.3842543344752942E-5</v>
      </c>
      <c r="N138" s="143">
        <f>'3.4'!N138/'3.4.a'!$N$159</f>
        <v>9.6065122029142025E-7</v>
      </c>
    </row>
    <row r="139" spans="1:14" ht="20" customHeight="1" x14ac:dyDescent="0.2">
      <c r="A139" s="134" t="s">
        <v>409</v>
      </c>
      <c r="B139" s="115" t="s">
        <v>247</v>
      </c>
      <c r="C139" s="143">
        <f>'3.4'!C139/'3.4.a'!$C$159</f>
        <v>3.999566058109881E-2</v>
      </c>
      <c r="D139" s="143">
        <f>'3.4'!D139/'3.4.a'!$D$159</f>
        <v>3.5855702258927473E-2</v>
      </c>
      <c r="E139" s="143">
        <f>'3.4'!E139/'3.4.a'!$E$159</f>
        <v>4.3427093160676881E-2</v>
      </c>
      <c r="F139" s="143">
        <f>'3.4'!F139/'3.4.a'!$F$159</f>
        <v>4.2705927983938394E-2</v>
      </c>
      <c r="G139" s="143">
        <f>'3.4'!G139/'3.4.a'!$G$159</f>
        <v>3.9646627113243509E-2</v>
      </c>
      <c r="H139" s="143">
        <f>'3.4'!H139/'3.4.a'!$H$159</f>
        <v>4.9163526290713133E-2</v>
      </c>
      <c r="I139" s="143">
        <f>'3.4'!I139/'3.4.a'!$I$159</f>
        <v>5.4818351358492251E-2</v>
      </c>
      <c r="J139" s="143">
        <f>'3.4'!J139/'3.4.a'!$J$159</f>
        <v>3.9709734811606834E-2</v>
      </c>
      <c r="K139" s="143">
        <f>'3.4'!K139/'3.4.a'!$K$159</f>
        <v>4.5393431509031426E-2</v>
      </c>
      <c r="L139" s="143">
        <f>'3.4'!L139/'3.4.a'!$L$159</f>
        <v>6.0751388687023372E-2</v>
      </c>
      <c r="M139" s="143">
        <f>'3.4'!M139/'3.4.a'!$M$159</f>
        <v>3.6449837291676342E-2</v>
      </c>
      <c r="N139" s="143">
        <f>'3.4'!N139/'3.4.a'!$N$159</f>
        <v>4.9731803691111909E-2</v>
      </c>
    </row>
    <row r="140" spans="1:14" ht="20" customHeight="1" x14ac:dyDescent="0.2">
      <c r="A140" s="120" t="s">
        <v>410</v>
      </c>
      <c r="B140" s="118" t="s">
        <v>820</v>
      </c>
      <c r="C140" s="145">
        <f>'3.4'!C140/'3.4.a'!$C$159</f>
        <v>8.1996584292379597E-3</v>
      </c>
      <c r="D140" s="145">
        <f>'3.4'!D140/'3.4.a'!$D$159</f>
        <v>6.8993956187229193E-3</v>
      </c>
      <c r="E140" s="145">
        <f>'3.4'!E140/'3.4.a'!$E$159</f>
        <v>9.2582822389487476E-3</v>
      </c>
      <c r="F140" s="145">
        <f>'3.4'!F140/'3.4.a'!$F$159</f>
        <v>8.4638802669934812E-3</v>
      </c>
      <c r="G140" s="145">
        <f>'3.4'!G140/'3.4.a'!$G$159</f>
        <v>1.1626073111696073E-2</v>
      </c>
      <c r="H140" s="145">
        <f>'3.4'!H140/'3.4.a'!$H$159</f>
        <v>1.9370730434902089E-2</v>
      </c>
      <c r="I140" s="145">
        <f>'3.4'!I140/'3.4.a'!$I$159</f>
        <v>2.397938792330637E-2</v>
      </c>
      <c r="J140" s="145">
        <f>'3.4'!J140/'3.4.a'!$J$159</f>
        <v>1.0103678979007737E-2</v>
      </c>
      <c r="K140" s="145">
        <f>'3.4'!K140/'3.4.a'!$K$159</f>
        <v>1.2819642835202765E-2</v>
      </c>
      <c r="L140" s="145">
        <f>'3.4'!L140/'3.4.a'!$L$159</f>
        <v>1.3972021132459093E-2</v>
      </c>
      <c r="M140" s="145">
        <f>'3.4'!M140/'3.4.a'!$M$159</f>
        <v>7.7961083574829134E-3</v>
      </c>
      <c r="N140" s="145">
        <f>'3.4'!N140/'3.4.a'!$N$159</f>
        <v>9.0865858046449925E-3</v>
      </c>
    </row>
    <row r="141" spans="1:14" ht="20" customHeight="1" x14ac:dyDescent="0.2">
      <c r="A141" s="120" t="s">
        <v>411</v>
      </c>
      <c r="B141" s="118" t="s">
        <v>393</v>
      </c>
      <c r="C141" s="145">
        <f>'3.4'!C141/'3.4.a'!$C$159</f>
        <v>3.1796002151860854E-2</v>
      </c>
      <c r="D141" s="145">
        <f>'3.4'!D141/'3.4.a'!$D$159</f>
        <v>2.8956306640204557E-2</v>
      </c>
      <c r="E141" s="145">
        <f>'3.4'!E141/'3.4.a'!$E$159</f>
        <v>3.4168810921728132E-2</v>
      </c>
      <c r="F141" s="145">
        <f>'3.4'!F141/'3.4.a'!$F$159</f>
        <v>3.4242047716944911E-2</v>
      </c>
      <c r="G141" s="145">
        <f>'3.4'!G141/'3.4.a'!$G$159</f>
        <v>2.8020554001547435E-2</v>
      </c>
      <c r="H141" s="145">
        <f>'3.4'!H141/'3.4.a'!$H$159</f>
        <v>2.979279585581104E-2</v>
      </c>
      <c r="I141" s="145">
        <f>'3.4'!I141/'3.4.a'!$I$159</f>
        <v>3.0838963435185881E-2</v>
      </c>
      <c r="J141" s="145">
        <f>'3.4'!J141/'3.4.a'!$J$159</f>
        <v>2.9606055832599103E-2</v>
      </c>
      <c r="K141" s="145">
        <f>'3.4'!K141/'3.4.a'!$K$159</f>
        <v>3.2573788673828666E-2</v>
      </c>
      <c r="L141" s="145">
        <f>'3.4'!L141/'3.4.a'!$L$159</f>
        <v>4.6779367554564272E-2</v>
      </c>
      <c r="M141" s="145">
        <f>'3.4'!M141/'3.4.a'!$M$159</f>
        <v>2.8653728934193434E-2</v>
      </c>
      <c r="N141" s="145">
        <f>'3.4'!N141/'3.4.a'!$N$159</f>
        <v>4.0645217886466918E-2</v>
      </c>
    </row>
    <row r="142" spans="1:14" ht="20" customHeight="1" x14ac:dyDescent="0.2">
      <c r="A142" s="18" t="s">
        <v>412</v>
      </c>
      <c r="B142" s="19" t="s">
        <v>821</v>
      </c>
      <c r="C142" s="93">
        <f>'3.4'!C142/'3.4.a'!$C$159</f>
        <v>0.35683722326989559</v>
      </c>
      <c r="D142" s="93">
        <f>'3.4'!D142/'3.4.a'!$D$159</f>
        <v>0.35585547375216392</v>
      </c>
      <c r="E142" s="93">
        <f>'3.4'!E142/'3.4.a'!$E$159</f>
        <v>0.35510025039343979</v>
      </c>
      <c r="F142" s="93">
        <f>'3.4'!F142/'3.4.a'!$F$159</f>
        <v>0.36394319577979217</v>
      </c>
      <c r="G142" s="93">
        <f>'3.4'!G142/'3.4.a'!$G$159</f>
        <v>0.38110047024261012</v>
      </c>
      <c r="H142" s="93">
        <f>'3.4'!H142/'3.4.a'!$H$159</f>
        <v>0.42527504594909177</v>
      </c>
      <c r="I142" s="93">
        <f>'3.4'!I142/'3.4.a'!$I$159</f>
        <v>0.41061684707319124</v>
      </c>
      <c r="J142" s="93">
        <f>'3.4'!J142/'3.4.a'!$J$159</f>
        <v>0.40854235200880024</v>
      </c>
      <c r="K142" s="93">
        <f>'3.4'!K142/'3.4.a'!$K$159</f>
        <v>0.40006608095439034</v>
      </c>
      <c r="L142" s="93">
        <f>'3.4'!L142/'3.4.a'!$L$159</f>
        <v>0.39906764287414198</v>
      </c>
      <c r="M142" s="93">
        <f>'3.4'!M142/'3.4.a'!$M$159</f>
        <v>0.44262643501321286</v>
      </c>
      <c r="N142" s="93">
        <f>'3.4'!N142/'3.4.a'!$N$159</f>
        <v>0.37100764871611736</v>
      </c>
    </row>
    <row r="143" spans="1:14" ht="20" customHeight="1" x14ac:dyDescent="0.2">
      <c r="A143" s="134" t="s">
        <v>413</v>
      </c>
      <c r="B143" s="115" t="s">
        <v>725</v>
      </c>
      <c r="C143" s="143">
        <f>'3.4'!C143/'3.4.a'!$C$159</f>
        <v>0.33007979356187467</v>
      </c>
      <c r="D143" s="143">
        <f>'3.4'!D143/'3.4.a'!$D$159</f>
        <v>0.33518299938374446</v>
      </c>
      <c r="E143" s="143">
        <f>'3.4'!E143/'3.4.a'!$E$159</f>
        <v>0.33414858758250632</v>
      </c>
      <c r="F143" s="143">
        <f>'3.4'!F143/'3.4.a'!$F$159</f>
        <v>0.34385516209401962</v>
      </c>
      <c r="G143" s="143">
        <f>'3.4'!G143/'3.4.a'!$G$159</f>
        <v>0.35837247425351121</v>
      </c>
      <c r="H143" s="143">
        <f>'3.4'!H143/'3.4.a'!$H$159</f>
        <v>0.40974351020881955</v>
      </c>
      <c r="I143" s="143">
        <f>'3.4'!I143/'3.4.a'!$I$159</f>
        <v>0.39533916743823294</v>
      </c>
      <c r="J143" s="143">
        <f>'3.4'!J143/'3.4.a'!$J$159</f>
        <v>0.3978382812164199</v>
      </c>
      <c r="K143" s="143">
        <f>'3.4'!K143/'3.4.a'!$K$159</f>
        <v>0.3872183183630496</v>
      </c>
      <c r="L143" s="143">
        <f>'3.4'!L143/'3.4.a'!$L$159</f>
        <v>0.38771709245815827</v>
      </c>
      <c r="M143" s="143">
        <f>'3.4'!M143/'3.4.a'!$M$159</f>
        <v>0.42853409947757509</v>
      </c>
      <c r="N143" s="143">
        <f>'3.4'!N143/'3.4.a'!$N$159</f>
        <v>0.35890332733577962</v>
      </c>
    </row>
    <row r="144" spans="1:14" ht="20" customHeight="1" x14ac:dyDescent="0.2">
      <c r="A144" s="122" t="s">
        <v>415</v>
      </c>
      <c r="B144" s="121" t="s">
        <v>244</v>
      </c>
      <c r="C144" s="144">
        <f>'3.4'!C144/'3.4.a'!$C$159</f>
        <v>0.10613266657809417</v>
      </c>
      <c r="D144" s="144">
        <f>'3.4'!D144/'3.4.a'!$D$159</f>
        <v>0.10532988338112824</v>
      </c>
      <c r="E144" s="144">
        <f>'3.4'!E144/'3.4.a'!$E$159</f>
        <v>0.10624291138249801</v>
      </c>
      <c r="F144" s="144">
        <f>'3.4'!F144/'3.4.a'!$F$159</f>
        <v>0.1080736456467984</v>
      </c>
      <c r="G144" s="144">
        <f>'3.4'!G144/'3.4.a'!$G$159</f>
        <v>0.11013511806911699</v>
      </c>
      <c r="H144" s="144">
        <f>'3.4'!H144/'3.4.a'!$H$159</f>
        <v>0.11534925692441</v>
      </c>
      <c r="I144" s="144">
        <f>'3.4'!I144/'3.4.a'!$I$159</f>
        <v>0.116461281328553</v>
      </c>
      <c r="J144" s="144">
        <f>'3.4'!J144/'3.4.a'!$J$159</f>
        <v>0.11737830978921684</v>
      </c>
      <c r="K144" s="144">
        <f>'3.4'!K144/'3.4.a'!$K$159</f>
        <v>0.11417579940955748</v>
      </c>
      <c r="L144" s="144">
        <f>'3.4'!L144/'3.4.a'!$L$159</f>
        <v>0.115857643442685</v>
      </c>
      <c r="M144" s="144">
        <f>'3.4'!M144/'3.4.a'!$M$159</f>
        <v>0.11755623029536998</v>
      </c>
      <c r="N144" s="144">
        <f>'3.4'!N144/'3.4.a'!$N$159</f>
        <v>0.10619274353359556</v>
      </c>
    </row>
    <row r="145" spans="1:14" ht="20" customHeight="1" x14ac:dyDescent="0.2">
      <c r="A145" s="122" t="s">
        <v>416</v>
      </c>
      <c r="B145" s="121" t="s">
        <v>245</v>
      </c>
      <c r="C145" s="144">
        <f>'3.4'!C145/'3.4.a'!$C$159</f>
        <v>5.3684021829291474E-2</v>
      </c>
      <c r="D145" s="144">
        <f>'3.4'!D145/'3.4.a'!$D$159</f>
        <v>5.2650534019648643E-2</v>
      </c>
      <c r="E145" s="144">
        <f>'3.4'!E145/'3.4.a'!$E$159</f>
        <v>5.296007454928698E-2</v>
      </c>
      <c r="F145" s="144">
        <f>'3.4'!F145/'3.4.a'!$F$159</f>
        <v>5.1341621020038183E-2</v>
      </c>
      <c r="G145" s="144">
        <f>'3.4'!G145/'3.4.a'!$G$159</f>
        <v>5.3053735826988385E-2</v>
      </c>
      <c r="H145" s="144">
        <f>'3.4'!H145/'3.4.a'!$H$159</f>
        <v>5.0235371074318025E-2</v>
      </c>
      <c r="I145" s="144">
        <f>'3.4'!I145/'3.4.a'!$I$159</f>
        <v>5.2908741573033977E-2</v>
      </c>
      <c r="J145" s="144">
        <f>'3.4'!J145/'3.4.a'!$J$159</f>
        <v>4.8610907364925869E-2</v>
      </c>
      <c r="K145" s="144">
        <f>'3.4'!K145/'3.4.a'!$K$159</f>
        <v>5.058491478779225E-2</v>
      </c>
      <c r="L145" s="144">
        <f>'3.4'!L145/'3.4.a'!$L$159</f>
        <v>5.1372437288153772E-2</v>
      </c>
      <c r="M145" s="144">
        <f>'3.4'!M145/'3.4.a'!$M$159</f>
        <v>5.2476539968626529E-2</v>
      </c>
      <c r="N145" s="144">
        <f>'3.4'!N145/'3.4.a'!$N$159</f>
        <v>5.1133580693331869E-2</v>
      </c>
    </row>
    <row r="146" spans="1:14" ht="20" customHeight="1" x14ac:dyDescent="0.2">
      <c r="A146" s="122" t="s">
        <v>417</v>
      </c>
      <c r="B146" s="121" t="s">
        <v>822</v>
      </c>
      <c r="C146" s="144">
        <f>'3.4'!C146/'3.4.a'!$C$159</f>
        <v>2.1237446901589945E-2</v>
      </c>
      <c r="D146" s="144">
        <f>'3.4'!D146/'3.4.a'!$D$159</f>
        <v>2.7887772548045146E-2</v>
      </c>
      <c r="E146" s="144">
        <f>'3.4'!E146/'3.4.a'!$E$159</f>
        <v>2.0261587180512113E-2</v>
      </c>
      <c r="F146" s="144">
        <f>'3.4'!F146/'3.4.a'!$F$159</f>
        <v>2.5483352971056313E-2</v>
      </c>
      <c r="G146" s="144">
        <f>'3.4'!G146/'3.4.a'!$G$159</f>
        <v>3.0156176832121406E-2</v>
      </c>
      <c r="H146" s="144">
        <f>'3.4'!H146/'3.4.a'!$H$159</f>
        <v>6.0517953856857945E-2</v>
      </c>
      <c r="I146" s="144">
        <f>'3.4'!I146/'3.4.a'!$I$159</f>
        <v>3.4465038437191592E-2</v>
      </c>
      <c r="J146" s="144">
        <f>'3.4'!J146/'3.4.a'!$J$159</f>
        <v>3.1309572468504264E-2</v>
      </c>
      <c r="K146" s="144">
        <f>'3.4'!K146/'3.4.a'!$K$159</f>
        <v>3.3986095309922117E-2</v>
      </c>
      <c r="L146" s="144">
        <f>'3.4'!L146/'3.4.a'!$L$159</f>
        <v>1.9379874041058894E-2</v>
      </c>
      <c r="M146" s="144">
        <f>'3.4'!M146/'3.4.a'!$M$159</f>
        <v>1.053647352393678E-2</v>
      </c>
      <c r="N146" s="144">
        <f>'3.4'!N146/'3.4.a'!$N$159</f>
        <v>1.3662701433676133E-2</v>
      </c>
    </row>
    <row r="147" spans="1:14" ht="20" customHeight="1" x14ac:dyDescent="0.2">
      <c r="A147" s="122" t="s">
        <v>418</v>
      </c>
      <c r="B147" s="121" t="s">
        <v>248</v>
      </c>
      <c r="C147" s="144">
        <f>'3.4'!C147/'3.4.a'!$C$159</f>
        <v>1.2575199081780693E-3</v>
      </c>
      <c r="D147" s="144">
        <f>'3.4'!D147/'3.4.a'!$D$159</f>
        <v>1.8262221412847412E-3</v>
      </c>
      <c r="E147" s="144">
        <f>'3.4'!E147/'3.4.a'!$E$159</f>
        <v>2.0907430157577948E-3</v>
      </c>
      <c r="F147" s="144">
        <f>'3.4'!F147/'3.4.a'!$F$159</f>
        <v>3.1492534765546832E-3</v>
      </c>
      <c r="G147" s="144">
        <f>'3.4'!G147/'3.4.a'!$G$159</f>
        <v>3.3036740276884071E-3</v>
      </c>
      <c r="H147" s="144">
        <f>'3.4'!H147/'3.4.a'!$H$159</f>
        <v>9.465217024926002E-3</v>
      </c>
      <c r="I147" s="144">
        <f>'3.4'!I147/'3.4.a'!$I$159</f>
        <v>4.7212168964791759E-3</v>
      </c>
      <c r="J147" s="144">
        <f>'3.4'!J147/'3.4.a'!$J$159</f>
        <v>3.648887275335634E-3</v>
      </c>
      <c r="K147" s="144">
        <f>'3.4'!K147/'3.4.a'!$K$159</f>
        <v>3.667430568318085E-3</v>
      </c>
      <c r="L147" s="144">
        <f>'3.4'!L147/'3.4.a'!$L$159</f>
        <v>2.4781929071808315E-3</v>
      </c>
      <c r="M147" s="144">
        <f>'3.4'!M147/'3.4.a'!$M$159</f>
        <v>1.7870929865671972E-3</v>
      </c>
      <c r="N147" s="144">
        <f>'3.4'!N147/'3.4.a'!$N$159</f>
        <v>1.6580030361724697E-3</v>
      </c>
    </row>
    <row r="148" spans="1:14" ht="20" customHeight="1" x14ac:dyDescent="0.2">
      <c r="A148" s="122" t="s">
        <v>419</v>
      </c>
      <c r="B148" s="121" t="s">
        <v>243</v>
      </c>
      <c r="C148" s="144">
        <f>'3.4'!C148/'3.4.a'!$C$159</f>
        <v>3.1425966795027094E-4</v>
      </c>
      <c r="D148" s="144">
        <f>'3.4'!D148/'3.4.a'!$D$159</f>
        <v>2.5628981736100151E-4</v>
      </c>
      <c r="E148" s="144">
        <f>'3.4'!E148/'3.4.a'!$E$159</f>
        <v>2.7393035629009836E-4</v>
      </c>
      <c r="F148" s="144">
        <f>'3.4'!F148/'3.4.a'!$F$159</f>
        <v>3.5645654882315083E-4</v>
      </c>
      <c r="G148" s="144">
        <f>'3.4'!G148/'3.4.a'!$G$159</f>
        <v>5.3768198794331811E-4</v>
      </c>
      <c r="H148" s="144">
        <f>'3.4'!H148/'3.4.a'!$H$159</f>
        <v>4.5293676068447567E-4</v>
      </c>
      <c r="I148" s="144">
        <f>'3.4'!I148/'3.4.a'!$I$159</f>
        <v>7.3480197239783802E-4</v>
      </c>
      <c r="J148" s="144">
        <f>'3.4'!J148/'3.4.a'!$J$159</f>
        <v>5.4801052747173765E-4</v>
      </c>
      <c r="K148" s="144">
        <f>'3.4'!K148/'3.4.a'!$K$159</f>
        <v>5.218168087507063E-4</v>
      </c>
      <c r="L148" s="144">
        <f>'3.4'!L148/'3.4.a'!$L$159</f>
        <v>3.3287972045900052E-4</v>
      </c>
      <c r="M148" s="144">
        <f>'3.4'!M148/'3.4.a'!$M$159</f>
        <v>5.368813294765667E-4</v>
      </c>
      <c r="N148" s="144">
        <f>'3.4'!N148/'3.4.a'!$N$159</f>
        <v>5.974866352063382E-4</v>
      </c>
    </row>
    <row r="149" spans="1:14" ht="20" customHeight="1" x14ac:dyDescent="0.2">
      <c r="A149" s="122" t="s">
        <v>420</v>
      </c>
      <c r="B149" s="121" t="s">
        <v>578</v>
      </c>
      <c r="C149" s="144">
        <f>'3.4'!C149/'3.4.a'!$C$159</f>
        <v>0.13620661231881739</v>
      </c>
      <c r="D149" s="144">
        <f>'3.4'!D149/'3.4.a'!$D$159</f>
        <v>0.13475861296309416</v>
      </c>
      <c r="E149" s="144">
        <f>'3.4'!E149/'3.4.a'!$E$159</f>
        <v>0.13844551484078663</v>
      </c>
      <c r="F149" s="144">
        <f>'3.4'!F149/'3.4.a'!$F$159</f>
        <v>0.14121202838447364</v>
      </c>
      <c r="G149" s="144">
        <f>'3.4'!G149/'3.4.a'!$G$159</f>
        <v>0.14622978567423001</v>
      </c>
      <c r="H149" s="144">
        <f>'3.4'!H149/'3.4.a'!$H$159</f>
        <v>0.15630536786913699</v>
      </c>
      <c r="I149" s="144">
        <f>'3.4'!I149/'3.4.a'!$I$159</f>
        <v>0.16975350944615708</v>
      </c>
      <c r="J149" s="144">
        <f>'3.4'!J149/'3.4.a'!$J$159</f>
        <v>0.18242655224686474</v>
      </c>
      <c r="K149" s="144">
        <f>'3.4'!K149/'3.4.a'!$K$159</f>
        <v>0.16950803448309495</v>
      </c>
      <c r="L149" s="144">
        <f>'3.4'!L149/'3.4.a'!$L$159</f>
        <v>0.1788909340260979</v>
      </c>
      <c r="M149" s="144">
        <f>'3.4'!M149/'3.4.a'!$M$159</f>
        <v>0.22960153505044825</v>
      </c>
      <c r="N149" s="144">
        <f>'3.4'!N149/'3.4.a'!$N$159</f>
        <v>0.16722266722109316</v>
      </c>
    </row>
    <row r="150" spans="1:14" ht="20" customHeight="1" x14ac:dyDescent="0.2">
      <c r="A150" s="122" t="s">
        <v>421</v>
      </c>
      <c r="B150" s="121" t="s">
        <v>396</v>
      </c>
      <c r="C150" s="144">
        <f>'3.4'!C150/'3.4.a'!$C$159</f>
        <v>1.1247266357953265E-2</v>
      </c>
      <c r="D150" s="144">
        <f>'3.4'!D150/'3.4.a'!$D$159</f>
        <v>1.2473684513182511E-2</v>
      </c>
      <c r="E150" s="144">
        <f>'3.4'!E150/'3.4.a'!$E$159</f>
        <v>1.3873826257374695E-2</v>
      </c>
      <c r="F150" s="144">
        <f>'3.4'!F150/'3.4.a'!$F$159</f>
        <v>1.4238804046275269E-2</v>
      </c>
      <c r="G150" s="144">
        <f>'3.4'!G150/'3.4.a'!$G$159</f>
        <v>1.4956301835422656E-2</v>
      </c>
      <c r="H150" s="144">
        <f>'3.4'!H150/'3.4.a'!$H$159</f>
        <v>1.7417406698486106E-2</v>
      </c>
      <c r="I150" s="144">
        <f>'3.4'!I150/'3.4.a'!$I$159</f>
        <v>1.6294577784420283E-2</v>
      </c>
      <c r="J150" s="144">
        <f>'3.4'!J150/'3.4.a'!$J$159</f>
        <v>1.3916041544100763E-2</v>
      </c>
      <c r="K150" s="144">
        <f>'3.4'!K150/'3.4.a'!$K$159</f>
        <v>1.4774226995613969E-2</v>
      </c>
      <c r="L150" s="144">
        <f>'3.4'!L150/'3.4.a'!$L$159</f>
        <v>1.9405131032522845E-2</v>
      </c>
      <c r="M150" s="144">
        <f>'3.4'!M150/'3.4.a'!$M$159</f>
        <v>1.6039346323149673E-2</v>
      </c>
      <c r="N150" s="144">
        <f>'3.4'!N150/'3.4.a'!$N$159</f>
        <v>1.8436144782704042E-2</v>
      </c>
    </row>
    <row r="151" spans="1:14" ht="20" customHeight="1" x14ac:dyDescent="0.2">
      <c r="A151" s="134" t="s">
        <v>422</v>
      </c>
      <c r="B151" s="115" t="s">
        <v>823</v>
      </c>
      <c r="C151" s="143">
        <f>'3.4'!C151/'3.4.a'!$C$159</f>
        <v>2.6757429708020957E-2</v>
      </c>
      <c r="D151" s="143">
        <f>'3.4'!D151/'3.4.a'!$D$159</f>
        <v>2.0672474368419413E-2</v>
      </c>
      <c r="E151" s="143">
        <f>'3.4'!E151/'3.4.a'!$E$159</f>
        <v>2.0951662810933469E-2</v>
      </c>
      <c r="F151" s="143">
        <f>'3.4'!F151/'3.4.a'!$F$159</f>
        <v>2.0088033685772486E-2</v>
      </c>
      <c r="G151" s="143">
        <f>'3.4'!G151/'3.4.a'!$G$159</f>
        <v>2.2727995989098897E-2</v>
      </c>
      <c r="H151" s="143">
        <f>'3.4'!H151/'3.4.a'!$H$159</f>
        <v>1.5531535740272211E-2</v>
      </c>
      <c r="I151" s="143">
        <f>'3.4'!I151/'3.4.a'!$I$159</f>
        <v>1.5277679634958364E-2</v>
      </c>
      <c r="J151" s="143">
        <f>'3.4'!J151/'3.4.a'!$J$159</f>
        <v>1.0704070792380289E-2</v>
      </c>
      <c r="K151" s="143">
        <f>'3.4'!K151/'3.4.a'!$K$159</f>
        <v>1.2847762591340732E-2</v>
      </c>
      <c r="L151" s="143">
        <f>'3.4'!L151/'3.4.a'!$L$159</f>
        <v>1.1350550415983703E-2</v>
      </c>
      <c r="M151" s="143">
        <f>'3.4'!M151/'3.4.a'!$M$159</f>
        <v>1.4092335535637872E-2</v>
      </c>
      <c r="N151" s="143">
        <f>'3.4'!N151/'3.4.a'!$N$159</f>
        <v>1.2104321380337839E-2</v>
      </c>
    </row>
    <row r="152" spans="1:14" ht="20" customHeight="1" x14ac:dyDescent="0.2">
      <c r="A152" s="122" t="s">
        <v>423</v>
      </c>
      <c r="B152" s="121" t="s">
        <v>318</v>
      </c>
      <c r="C152" s="144">
        <f>'3.4'!C152/'3.4.a'!$C$159</f>
        <v>2.637287956828736E-2</v>
      </c>
      <c r="D152" s="144">
        <f>'3.4'!D152/'3.4.a'!$D$159</f>
        <v>2.1299623342165761E-2</v>
      </c>
      <c r="E152" s="144">
        <f>'3.4'!E152/'3.4.a'!$E$159</f>
        <v>2.1209010577427027E-2</v>
      </c>
      <c r="F152" s="144">
        <f>'3.4'!F152/'3.4.a'!$F$159</f>
        <v>2.0585659688637469E-2</v>
      </c>
      <c r="G152" s="144">
        <f>'3.4'!G152/'3.4.a'!$G$159</f>
        <v>2.3669413086984965E-2</v>
      </c>
      <c r="H152" s="144">
        <f>'3.4'!H152/'3.4.a'!$H$159</f>
        <v>1.6048718623224691E-2</v>
      </c>
      <c r="I152" s="144">
        <f>'3.4'!I152/'3.4.a'!$I$159</f>
        <v>1.5717363248569583E-2</v>
      </c>
      <c r="J152" s="144">
        <f>'3.4'!J152/'3.4.a'!$J$159</f>
        <v>1.1817540313375953E-2</v>
      </c>
      <c r="K152" s="144">
        <f>'3.4'!K152/'3.4.a'!$K$159</f>
        <v>1.3119768367567539E-2</v>
      </c>
      <c r="L152" s="144">
        <f>'3.4'!L152/'3.4.a'!L$159</f>
        <v>1.2123528841213815E-2</v>
      </c>
      <c r="M152" s="144">
        <f>'3.4'!M152/'3.4.a'!M$159</f>
        <v>1.4786224089458068E-2</v>
      </c>
      <c r="N152" s="94" t="s">
        <v>826</v>
      </c>
    </row>
    <row r="153" spans="1:14" ht="20" customHeight="1" x14ac:dyDescent="0.2">
      <c r="A153" s="122" t="s">
        <v>424</v>
      </c>
      <c r="B153" s="121" t="s">
        <v>252</v>
      </c>
      <c r="C153" s="144">
        <f>'3.4'!C153/'3.4.a'!$C$159</f>
        <v>5.4686664862882602E-4</v>
      </c>
      <c r="D153" s="144">
        <f>'3.4'!D153/'3.4.a'!$D$159</f>
        <v>8.4721523722792053E-5</v>
      </c>
      <c r="E153" s="144">
        <f>'3.4'!E153/'3.4.a'!$E$159</f>
        <v>4.7616931238719031E-5</v>
      </c>
      <c r="F153" s="144">
        <f>'3.4'!F153/'3.4.a'!$F$159</f>
        <v>7.9069860276212515E-5</v>
      </c>
      <c r="G153" s="144">
        <f>'3.4'!G153/'3.4.a'!$G$159</f>
        <v>2.9010607093032253E-4</v>
      </c>
      <c r="H153" s="144">
        <f>'3.4'!H153/'3.4.a'!$H$159</f>
        <v>2.6599017613734442E-4</v>
      </c>
      <c r="I153" s="144">
        <f>'3.4'!I153/'3.4.a'!$I$159</f>
        <v>8.5019240420344935E-5</v>
      </c>
      <c r="J153" s="144">
        <f>'3.4'!J153/'3.4.a'!$J$159</f>
        <v>2.055540306322444E-4</v>
      </c>
      <c r="K153" s="144">
        <f>'3.4'!K153/'3.4.a'!$K$159</f>
        <v>8.0554010469806379E-5</v>
      </c>
      <c r="L153" s="144">
        <f>'3.4'!L153/'3.4.a'!L$159</f>
        <v>1.1473686838722983E-4</v>
      </c>
      <c r="M153" s="144">
        <f>'3.4'!M153/'3.4.a'!M$159</f>
        <v>1.8513005391641106E-4</v>
      </c>
      <c r="N153" s="94" t="s">
        <v>826</v>
      </c>
    </row>
    <row r="154" spans="1:14" ht="20" customHeight="1" x14ac:dyDescent="0.2">
      <c r="A154" s="122" t="s">
        <v>425</v>
      </c>
      <c r="B154" s="121" t="s">
        <v>253</v>
      </c>
      <c r="C154" s="144">
        <f>'3.4'!C154/'3.4.a'!$C$159</f>
        <v>5.1456786510122501E-6</v>
      </c>
      <c r="D154" s="144">
        <f>'3.4'!D154/'3.4.a'!$D$159</f>
        <v>6.2471075479699902E-6</v>
      </c>
      <c r="E154" s="144">
        <f>'3.4'!E154/'3.4.a'!$E$159</f>
        <v>6.6188595706847278E-6</v>
      </c>
      <c r="F154" s="144">
        <f>'3.4'!F154/'3.4.a'!$F$159</f>
        <v>1.2969333775537976E-5</v>
      </c>
      <c r="G154" s="144">
        <f>'3.4'!G154/'3.4.a'!$G$159</f>
        <v>1.4774352949228002E-5</v>
      </c>
      <c r="H154" s="144">
        <f>'3.4'!H154/'3.4.a'!$H$159</f>
        <v>1.0133448344479214E-5</v>
      </c>
      <c r="I154" s="144">
        <f>'3.4'!I154/'3.4.a'!$I$159</f>
        <v>9.1525380136435678E-6</v>
      </c>
      <c r="J154" s="144">
        <f>'3.4'!J154/'3.4.a'!$J$159</f>
        <v>7.5873768345476585E-6</v>
      </c>
      <c r="K154" s="144">
        <f>'3.4'!K154/'3.4.a'!$K$159</f>
        <v>7.3937600666519986E-6</v>
      </c>
      <c r="L154" s="144">
        <f>'3.4'!L154/'3.4.a'!L$159</f>
        <v>6.0352771737299016E-6</v>
      </c>
      <c r="M154" s="144">
        <f>'3.4'!M154/'3.4.a'!M$159</f>
        <v>3.936245372451579E-6</v>
      </c>
      <c r="N154" s="94" t="s">
        <v>826</v>
      </c>
    </row>
    <row r="155" spans="1:14" ht="20" customHeight="1" x14ac:dyDescent="0.2">
      <c r="A155" s="122" t="s">
        <v>426</v>
      </c>
      <c r="B155" s="121" t="s">
        <v>254</v>
      </c>
      <c r="C155" s="144">
        <f>'3.4'!C155/'3.4.a'!$C$159</f>
        <v>-1.6746218754624151E-4</v>
      </c>
      <c r="D155" s="144">
        <f>'3.4'!D155/'3.4.a'!$D$159</f>
        <v>-7.1811760501711236E-4</v>
      </c>
      <c r="E155" s="144">
        <f>'3.4'!E155/'3.4.a'!$E$159</f>
        <v>-3.1158355730296012E-4</v>
      </c>
      <c r="F155" s="144">
        <f>'3.4'!F155/'3.4.a'!$F$159</f>
        <v>-5.8966519691673385E-4</v>
      </c>
      <c r="G155" s="144">
        <f>'3.4'!G155/'3.4.a'!$G$159</f>
        <v>-1.2462975217656211E-3</v>
      </c>
      <c r="H155" s="144">
        <f>'3.4'!H155/'3.4.a'!$H$159</f>
        <v>-7.9330650743430348E-4</v>
      </c>
      <c r="I155" s="144">
        <f>'3.4'!I155/'3.4.a'!$I$159</f>
        <v>-5.3385539204520811E-4</v>
      </c>
      <c r="J155" s="144">
        <f>'3.4'!J155/'3.4.a'!$J$159</f>
        <v>-1.3266109284624569E-3</v>
      </c>
      <c r="K155" s="144">
        <f>'3.4'!K155/'3.4.a'!$K$159</f>
        <v>-3.5995354676326475E-4</v>
      </c>
      <c r="L155" s="144">
        <f>'3.4'!L155/'3.4.a'!L$159</f>
        <v>-8.9375057079107143E-4</v>
      </c>
      <c r="M155" s="144">
        <f>'3.4'!M155/'3.4.a'!M$159</f>
        <v>-8.8295485310905847E-4</v>
      </c>
      <c r="N155" s="94" t="s">
        <v>826</v>
      </c>
    </row>
    <row r="156" spans="1:14" ht="20" customHeight="1" x14ac:dyDescent="0.2">
      <c r="A156" s="123"/>
      <c r="B156" s="123" t="s">
        <v>427</v>
      </c>
      <c r="C156" s="93">
        <f>'3.4'!C156/'3.4.a'!$C$159</f>
        <v>9.1829348641042918E-3</v>
      </c>
      <c r="D156" s="93">
        <f>'3.4'!D156/'3.4.a'!$D$159</f>
        <v>1.3773369130731607E-2</v>
      </c>
      <c r="E156" s="93">
        <f>'3.4'!E156/'3.4.a'!$E$159</f>
        <v>1.9234526585556799E-2</v>
      </c>
      <c r="F156" s="93">
        <f>'3.4'!F156/'3.4.a'!$F$159</f>
        <v>7.7101572540146336E-3</v>
      </c>
      <c r="G156" s="93">
        <f>'3.4'!G156/'3.4.a'!$G$159</f>
        <v>-1.9165074836588497E-2</v>
      </c>
      <c r="H156" s="93">
        <f>'3.4'!H156/'3.4.a'!$H$159</f>
        <v>-5.0455679031721164E-2</v>
      </c>
      <c r="I156" s="93">
        <f>'3.4'!I156/'3.4.a'!$I$159</f>
        <v>-2.8801864107209581E-2</v>
      </c>
      <c r="J156" s="93">
        <f>'3.4'!J156/'3.4.a'!$J$159</f>
        <v>-3.8504209395681957E-2</v>
      </c>
      <c r="K156" s="93">
        <f>'3.4'!K156/'3.4.a'!$K$159</f>
        <v>-2.3563932916641848E-2</v>
      </c>
      <c r="L156" s="93">
        <f>'3.4'!L156/'3.4.a'!$L$159</f>
        <v>-6.7903485678526641E-3</v>
      </c>
      <c r="M156" s="93">
        <f>'3.4'!M156/'3.4.a'!$M$159</f>
        <v>-8.2586908747997831E-2</v>
      </c>
      <c r="N156" s="93">
        <f>'3.4'!N156/'3.4.a'!$N$159</f>
        <v>2.3391768146963868E-2</v>
      </c>
    </row>
    <row r="157" spans="1:14" ht="20" customHeight="1" x14ac:dyDescent="0.2">
      <c r="A157" s="123"/>
      <c r="B157" s="123" t="s">
        <v>428</v>
      </c>
      <c r="C157" s="93">
        <f>'3.4'!C157/'3.4.a'!$C$159</f>
        <v>2.222072333645626E-2</v>
      </c>
      <c r="D157" s="93">
        <f>'3.4'!D157/'3.4.a'!$D$159</f>
        <v>3.476174606005384E-2</v>
      </c>
      <c r="E157" s="93">
        <f>'3.4'!E157/'3.4.a'!$E$159</f>
        <v>3.023783152712017E-2</v>
      </c>
      <c r="F157" s="93">
        <f>'3.4'!F157/'3.4.a'!$F$159</f>
        <v>2.4729629958077481E-2</v>
      </c>
      <c r="G157" s="93">
        <f>'3.4'!G157/'3.4.a'!$G$159</f>
        <v>-6.3497111616317751E-4</v>
      </c>
      <c r="H157" s="93">
        <f>'3.4'!H157/'3.4.a'!$H$159</f>
        <v>-9.3084556097653044E-3</v>
      </c>
      <c r="I157" s="93">
        <f>'3.4'!I157/'3.4.a'!$I$159</f>
        <v>-1.8316213593324384E-2</v>
      </c>
      <c r="J157" s="93">
        <f>'3.4'!J157/'3.4.a'!$J$159</f>
        <v>-1.7298315906185479E-2</v>
      </c>
      <c r="K157" s="93">
        <f>'3.4'!K157/'3.4.a'!$K$159</f>
        <v>-2.3974804419225134E-3</v>
      </c>
      <c r="L157" s="93">
        <f>'3.4'!L157/'3.4.a'!$L$159</f>
        <v>-1.3824956592528427E-3</v>
      </c>
      <c r="M157" s="93">
        <f>'3.4'!M157/'3.4.a'!$M$159</f>
        <v>-7.9846543581543972E-2</v>
      </c>
      <c r="N157" s="93">
        <f>'3.4'!N157/'3.4.a'!$N$159</f>
        <v>2.7967883775994969E-2</v>
      </c>
    </row>
    <row r="158" spans="1:14" s="104" customFormat="1" ht="20" customHeight="1" x14ac:dyDescent="0.2">
      <c r="A158" s="108" t="s">
        <v>255</v>
      </c>
      <c r="B158" s="109"/>
      <c r="C158" s="212"/>
      <c r="D158" s="212"/>
      <c r="E158" s="212"/>
      <c r="F158" s="212"/>
      <c r="G158" s="212"/>
      <c r="H158" s="212"/>
      <c r="I158" s="212"/>
      <c r="J158" s="212"/>
      <c r="K158" s="212"/>
      <c r="L158" s="212"/>
      <c r="M158" s="212"/>
      <c r="N158" s="212"/>
    </row>
    <row r="159" spans="1:14" s="31" customFormat="1" ht="20" customHeight="1" x14ac:dyDescent="0.2">
      <c r="A159" s="84" t="s">
        <v>238</v>
      </c>
      <c r="B159" s="85" t="s">
        <v>720</v>
      </c>
      <c r="C159" s="205">
        <v>3885847</v>
      </c>
      <c r="D159" s="205">
        <v>4376382</v>
      </c>
      <c r="E159" s="205">
        <v>4814760</v>
      </c>
      <c r="F159" s="205">
        <v>5331619</v>
      </c>
      <c r="G159" s="205">
        <v>5778953</v>
      </c>
      <c r="H159" s="205">
        <v>5995787</v>
      </c>
      <c r="I159" s="205">
        <v>6269328</v>
      </c>
      <c r="J159" s="205">
        <v>6585478.9999999898</v>
      </c>
      <c r="K159" s="205">
        <v>7004141</v>
      </c>
      <c r="L159" s="205">
        <v>7389131</v>
      </c>
      <c r="M159" s="205">
        <v>7467615</v>
      </c>
      <c r="N159" s="205">
        <v>8679490</v>
      </c>
    </row>
    <row r="160" spans="1:14" ht="20" customHeight="1" x14ac:dyDescent="0.2">
      <c r="A160" s="102" t="s">
        <v>587</v>
      </c>
    </row>
    <row r="161" spans="1:1" ht="20" customHeight="1" x14ac:dyDescent="0.2">
      <c r="A161" s="102" t="s">
        <v>846</v>
      </c>
    </row>
    <row r="162" spans="1:1" ht="20" customHeight="1" x14ac:dyDescent="0.2">
      <c r="A162" s="102" t="s">
        <v>588</v>
      </c>
    </row>
    <row r="163" spans="1:1" ht="20" customHeight="1" x14ac:dyDescent="0.2">
      <c r="A163" s="102" t="s">
        <v>797</v>
      </c>
    </row>
    <row r="164" spans="1:1" ht="20" customHeight="1" x14ac:dyDescent="0.2">
      <c r="A164" s="102" t="s">
        <v>590</v>
      </c>
    </row>
    <row r="165" spans="1:1" ht="20" customHeight="1" x14ac:dyDescent="0.2">
      <c r="A165" s="102" t="s">
        <v>623</v>
      </c>
    </row>
    <row r="166" spans="1:1" ht="20" customHeight="1" x14ac:dyDescent="0.2">
      <c r="A166" s="102" t="s">
        <v>624</v>
      </c>
    </row>
    <row r="167" spans="1:1" ht="20" customHeight="1" x14ac:dyDescent="0.2">
      <c r="A167" s="102" t="s">
        <v>625</v>
      </c>
    </row>
    <row r="168" spans="1:1" ht="20" customHeight="1" x14ac:dyDescent="0.2">
      <c r="A168" s="102" t="s">
        <v>626</v>
      </c>
    </row>
    <row r="169" spans="1:1" ht="20" customHeight="1" x14ac:dyDescent="0.2">
      <c r="A169" s="102" t="s">
        <v>627</v>
      </c>
    </row>
    <row r="170" spans="1:1" ht="20" customHeight="1" x14ac:dyDescent="0.2">
      <c r="A170" s="102" t="s">
        <v>617</v>
      </c>
    </row>
    <row r="171" spans="1:1" ht="20" customHeight="1" x14ac:dyDescent="0.2">
      <c r="A171" s="102" t="s">
        <v>628</v>
      </c>
    </row>
    <row r="172" spans="1:1" ht="20" customHeight="1" x14ac:dyDescent="0.2">
      <c r="A172" s="102" t="s">
        <v>629</v>
      </c>
    </row>
    <row r="173" spans="1:1" ht="20" customHeight="1" x14ac:dyDescent="0.2">
      <c r="A173" s="102" t="s">
        <v>843</v>
      </c>
    </row>
  </sheetData>
  <mergeCells count="5">
    <mergeCell ref="A4:B4"/>
    <mergeCell ref="A35:B35"/>
    <mergeCell ref="A66:B66"/>
    <mergeCell ref="A97:B97"/>
    <mergeCell ref="A128:B128"/>
  </mergeCells>
  <pageMargins left="0.511811024" right="0.511811024" top="0.78740157499999996" bottom="0.78740157499999996" header="0.31496062000000002" footer="0.31496062000000002"/>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DE1BA-5086-4C00-9FD3-D07536B943EE}">
  <sheetPr codeName="Planilha44"/>
  <dimension ref="A1:AI53"/>
  <sheetViews>
    <sheetView showGridLines="0" zoomScaleNormal="100" workbookViewId="0">
      <pane xSplit="2" topLeftCell="AB1" activePane="topRight" state="frozen"/>
      <selection activeCell="A54" sqref="A54"/>
      <selection pane="topRight" activeCell="A3" sqref="A3"/>
    </sheetView>
  </sheetViews>
  <sheetFormatPr baseColWidth="10" defaultColWidth="9.1640625" defaultRowHeight="20" customHeight="1" x14ac:dyDescent="0.2"/>
  <cols>
    <col min="1" max="1" width="9.1640625" style="114"/>
    <col min="2" max="2" width="77.6640625" style="114" bestFit="1" customWidth="1"/>
    <col min="3" max="13" width="12.6640625" style="114" customWidth="1"/>
    <col min="14" max="14" width="13.1640625" style="114" customWidth="1"/>
    <col min="15" max="46" width="12.6640625" style="114" customWidth="1"/>
    <col min="47" max="16384" width="9.1640625" style="114"/>
  </cols>
  <sheetData>
    <row r="1" spans="1:35" ht="20" customHeight="1" x14ac:dyDescent="0.2">
      <c r="A1" s="96" t="s">
        <v>892</v>
      </c>
    </row>
    <row r="2" spans="1:35" ht="20" customHeight="1" x14ac:dyDescent="0.2">
      <c r="A2" s="96" t="s">
        <v>668</v>
      </c>
    </row>
    <row r="4" spans="1:35" s="133" customFormat="1" ht="20" customHeight="1" x14ac:dyDescent="0.2">
      <c r="A4" s="334" t="s">
        <v>886</v>
      </c>
      <c r="B4" s="335"/>
      <c r="C4" s="340">
        <v>2010</v>
      </c>
      <c r="D4" s="341"/>
      <c r="E4" s="343"/>
      <c r="F4" s="340">
        <v>2011</v>
      </c>
      <c r="G4" s="341"/>
      <c r="H4" s="343"/>
      <c r="I4" s="340">
        <v>2012</v>
      </c>
      <c r="J4" s="341"/>
      <c r="K4" s="343"/>
      <c r="L4" s="340">
        <v>2013</v>
      </c>
      <c r="M4" s="341"/>
      <c r="N4" s="343"/>
      <c r="O4" s="340">
        <v>2014</v>
      </c>
      <c r="P4" s="341"/>
      <c r="Q4" s="343"/>
      <c r="R4" s="340">
        <v>2015</v>
      </c>
      <c r="S4" s="341"/>
      <c r="T4" s="343"/>
      <c r="U4" s="340">
        <v>2016</v>
      </c>
      <c r="V4" s="341"/>
      <c r="W4" s="343"/>
      <c r="X4" s="340">
        <v>2017</v>
      </c>
      <c r="Y4" s="341"/>
      <c r="Z4" s="343"/>
      <c r="AA4" s="340">
        <v>2018</v>
      </c>
      <c r="AB4" s="341"/>
      <c r="AC4" s="343"/>
      <c r="AD4" s="340">
        <v>2019</v>
      </c>
      <c r="AE4" s="341"/>
      <c r="AF4" s="343"/>
      <c r="AG4" s="340">
        <v>2020</v>
      </c>
      <c r="AH4" s="341"/>
      <c r="AI4" s="343"/>
    </row>
    <row r="5" spans="1:35" s="133" customFormat="1" ht="36" customHeight="1" x14ac:dyDescent="0.2">
      <c r="A5" s="338"/>
      <c r="B5" s="339"/>
      <c r="C5" s="25" t="s">
        <v>880</v>
      </c>
      <c r="D5" s="25" t="s">
        <v>881</v>
      </c>
      <c r="E5" s="25" t="s">
        <v>882</v>
      </c>
      <c r="F5" s="25" t="s">
        <v>880</v>
      </c>
      <c r="G5" s="25" t="s">
        <v>881</v>
      </c>
      <c r="H5" s="25" t="s">
        <v>882</v>
      </c>
      <c r="I5" s="25" t="s">
        <v>880</v>
      </c>
      <c r="J5" s="25" t="s">
        <v>881</v>
      </c>
      <c r="K5" s="25" t="s">
        <v>882</v>
      </c>
      <c r="L5" s="25" t="s">
        <v>880</v>
      </c>
      <c r="M5" s="25" t="s">
        <v>881</v>
      </c>
      <c r="N5" s="25" t="s">
        <v>882</v>
      </c>
      <c r="O5" s="25" t="s">
        <v>880</v>
      </c>
      <c r="P5" s="25" t="s">
        <v>881</v>
      </c>
      <c r="Q5" s="25" t="s">
        <v>882</v>
      </c>
      <c r="R5" s="25" t="s">
        <v>880</v>
      </c>
      <c r="S5" s="25" t="s">
        <v>881</v>
      </c>
      <c r="T5" s="25" t="s">
        <v>882</v>
      </c>
      <c r="U5" s="25" t="s">
        <v>880</v>
      </c>
      <c r="V5" s="25" t="s">
        <v>881</v>
      </c>
      <c r="W5" s="25" t="s">
        <v>882</v>
      </c>
      <c r="X5" s="25" t="s">
        <v>880</v>
      </c>
      <c r="Y5" s="25" t="s">
        <v>881</v>
      </c>
      <c r="Z5" s="25" t="s">
        <v>882</v>
      </c>
      <c r="AA5" s="25" t="s">
        <v>880</v>
      </c>
      <c r="AB5" s="25" t="s">
        <v>881</v>
      </c>
      <c r="AC5" s="25" t="s">
        <v>882</v>
      </c>
      <c r="AD5" s="25" t="s">
        <v>880</v>
      </c>
      <c r="AE5" s="25" t="s">
        <v>881</v>
      </c>
      <c r="AF5" s="25" t="s">
        <v>882</v>
      </c>
      <c r="AG5" s="25" t="s">
        <v>880</v>
      </c>
      <c r="AH5" s="25" t="s">
        <v>881</v>
      </c>
      <c r="AI5" s="25" t="s">
        <v>882</v>
      </c>
    </row>
    <row r="6" spans="1:35" ht="20" customHeight="1" x14ac:dyDescent="0.2">
      <c r="A6" s="284">
        <v>1</v>
      </c>
      <c r="B6" s="285" t="s">
        <v>887</v>
      </c>
      <c r="C6" s="288">
        <f>'3.5'!C6/'3.4.a'!$C$159</f>
        <v>0.12283374349275591</v>
      </c>
      <c r="D6" s="288">
        <f>'3.5'!D6/'3.4.a'!$C$159</f>
        <v>0</v>
      </c>
      <c r="E6" s="288">
        <f>'3.5'!E6/'3.4.a'!$C$159</f>
        <v>0.12283374349275591</v>
      </c>
      <c r="F6" s="288">
        <f>'3.5'!F6/'3.4.a'!$D$159</f>
        <v>0.12130179731780066</v>
      </c>
      <c r="G6" s="288">
        <f>'3.5'!G6/'3.4.a'!$D$159</f>
        <v>0</v>
      </c>
      <c r="H6" s="288">
        <f>'3.5'!H6/'3.4.a'!$D$159</f>
        <v>0.12130179731780066</v>
      </c>
      <c r="I6" s="288">
        <f>'3.5'!I6/'3.4.a'!$E$159</f>
        <v>0.12057632410910646</v>
      </c>
      <c r="J6" s="288">
        <f>'3.5'!J6/'3.4.a'!$E$159</f>
        <v>0</v>
      </c>
      <c r="K6" s="288">
        <f>'3.5'!K6/'3.4.a'!$E$159</f>
        <v>0.12057632410910646</v>
      </c>
      <c r="L6" s="288">
        <f>'3.5'!L6/'3.4.a'!$F$159</f>
        <v>0.12056697573323807</v>
      </c>
      <c r="M6" s="288">
        <f>'3.5'!M6/'3.4.a'!$F$159</f>
        <v>0</v>
      </c>
      <c r="N6" s="288">
        <f>'3.5'!N6/'3.4.a'!$F$159</f>
        <v>0.1205669757332381</v>
      </c>
      <c r="O6" s="288">
        <f>'3.5'!O6/'3.4.a'!$G$159</f>
        <v>0.12006262612285154</v>
      </c>
      <c r="P6" s="288">
        <f>'3.5'!P6/'3.4.a'!$G$159</f>
        <v>0</v>
      </c>
      <c r="Q6" s="288">
        <f>'3.5'!Q6/'3.4.a'!$G$159</f>
        <v>0.12006262612285153</v>
      </c>
      <c r="R6" s="288">
        <f>'3.5'!R6/'3.4.a'!$H$159</f>
        <v>0.12224502849328274</v>
      </c>
      <c r="S6" s="288">
        <f>'3.5'!S6/'3.4.a'!$H$159</f>
        <v>0</v>
      </c>
      <c r="T6" s="288">
        <f>'3.5'!T6/'3.4.a'!$H$159</f>
        <v>0.12224502849328275</v>
      </c>
      <c r="U6" s="288">
        <f>'3.5'!U6/'3.4.a'!$I$159</f>
        <v>0.12219847434807178</v>
      </c>
      <c r="V6" s="288">
        <f>'3.5'!V6/'3.4.a'!$I$159</f>
        <v>0</v>
      </c>
      <c r="W6" s="288">
        <f>'3.5'!W6/'3.4.a'!$I$159</f>
        <v>0.12219847434807179</v>
      </c>
      <c r="X6" s="288">
        <f>'3.5'!X6/'3.4.a'!$J$159</f>
        <v>0.12157219232691294</v>
      </c>
      <c r="Y6" s="288">
        <f>'3.5'!Y6/'3.4.a'!$J$159</f>
        <v>0</v>
      </c>
      <c r="Z6" s="288">
        <f>'3.5'!Z6/'3.4.a'!$J$159</f>
        <v>0.12157219232691294</v>
      </c>
      <c r="AA6" s="288">
        <f>'3.5'!AA6/'3.4.a'!$K$159</f>
        <v>0.12243352362137569</v>
      </c>
      <c r="AB6" s="288">
        <f>'3.5'!AB6/'3.4.a'!$K$159</f>
        <v>0</v>
      </c>
      <c r="AC6" s="288">
        <f>'3.5'!AC6/'3.4.a'!$K$159</f>
        <v>0.12243352362137569</v>
      </c>
      <c r="AD6" s="288">
        <f>'3.5'!AD6/'3.4.a'!$L$159</f>
        <v>0.12508220424582406</v>
      </c>
      <c r="AE6" s="288">
        <f>'3.5'!AE6/'3.4.a'!$L$159</f>
        <v>0</v>
      </c>
      <c r="AF6" s="288">
        <f>'3.5'!AF6/'3.4.a'!$L$159</f>
        <v>0.12508220424582409</v>
      </c>
      <c r="AG6" s="288">
        <f>'3.5'!AG6/'3.4.a'!$M$159</f>
        <v>0.13058750539084579</v>
      </c>
      <c r="AH6" s="288">
        <f>'3.5'!AH6/'3.4.a'!$M$159</f>
        <v>0</v>
      </c>
      <c r="AI6" s="288">
        <f>'3.5'!AI6/'3.4.a'!$M$159</f>
        <v>0.13058750539084579</v>
      </c>
    </row>
    <row r="7" spans="1:35" ht="20" customHeight="1" x14ac:dyDescent="0.2">
      <c r="A7" s="18">
        <v>11</v>
      </c>
      <c r="B7" s="123" t="s">
        <v>242</v>
      </c>
      <c r="C7" s="93">
        <f>'3.5'!C7/'3.4.a'!$C$159</f>
        <v>7.7587101180559753E-2</v>
      </c>
      <c r="D7" s="93">
        <f>'3.5'!D7/'3.4.a'!$C$159</f>
        <v>0</v>
      </c>
      <c r="E7" s="93">
        <f>'3.5'!E7/'3.4.a'!$C$159</f>
        <v>7.7587101180559753E-2</v>
      </c>
      <c r="F7" s="93">
        <f>'3.5'!F7/'3.4.a'!$D$159</f>
        <v>7.6557976086442436E-2</v>
      </c>
      <c r="G7" s="93">
        <f>'3.5'!G7/'3.4.a'!$D$159</f>
        <v>0</v>
      </c>
      <c r="H7" s="93">
        <f>'3.5'!H7/'3.4.a'!$D$159</f>
        <v>7.6557976086442436E-2</v>
      </c>
      <c r="I7" s="93">
        <f>'3.5'!I7/'3.4.a'!$E$159</f>
        <v>7.6725806692208548E-2</v>
      </c>
      <c r="J7" s="93">
        <f>'3.5'!J7/'3.4.a'!$E$159</f>
        <v>0</v>
      </c>
      <c r="K7" s="93">
        <f>'3.5'!K7/'3.4.a'!$E$159</f>
        <v>7.6725806692208548E-2</v>
      </c>
      <c r="L7" s="93">
        <f>'3.5'!L7/'3.4.a'!$F$159</f>
        <v>7.7053365497583015E-2</v>
      </c>
      <c r="M7" s="93">
        <f>'3.5'!M7/'3.4.a'!$F$159</f>
        <v>0</v>
      </c>
      <c r="N7" s="93">
        <f>'3.5'!N7/'3.4.a'!$F$159</f>
        <v>7.7053365497583015E-2</v>
      </c>
      <c r="O7" s="93">
        <f>'3.5'!O7/'3.4.a'!$G$159</f>
        <v>7.5707793794746167E-2</v>
      </c>
      <c r="P7" s="93">
        <f>'3.5'!P7/'3.4.a'!$G$159</f>
        <v>0</v>
      </c>
      <c r="Q7" s="93">
        <f>'3.5'!Q7/'3.4.a'!$G$159</f>
        <v>7.5707793794746167E-2</v>
      </c>
      <c r="R7" s="93">
        <f>'3.5'!R7/'3.4.a'!$H$159</f>
        <v>7.6110731985632715E-2</v>
      </c>
      <c r="S7" s="93">
        <f>'3.5'!S7/'3.4.a'!$H$159</f>
        <v>0</v>
      </c>
      <c r="T7" s="93">
        <f>'3.5'!T7/'3.4.a'!$H$159</f>
        <v>7.6110731985632715E-2</v>
      </c>
      <c r="U7" s="93">
        <f>'3.5'!U7/'3.4.a'!$I$159</f>
        <v>7.631542299094575E-2</v>
      </c>
      <c r="V7" s="93">
        <f>'3.5'!V7/'3.4.a'!$I$159</f>
        <v>0</v>
      </c>
      <c r="W7" s="93">
        <f>'3.5'!W7/'3.4.a'!$I$159</f>
        <v>7.631542299094575E-2</v>
      </c>
      <c r="X7" s="93">
        <f>'3.5'!X7/'3.4.a'!$J$159</f>
        <v>7.7673814699556504E-2</v>
      </c>
      <c r="Y7" s="93">
        <f>'3.5'!Y7/'3.4.a'!$J$159</f>
        <v>0</v>
      </c>
      <c r="Z7" s="93">
        <f>'3.5'!Z7/'3.4.a'!$J$159</f>
        <v>7.7673814699556504E-2</v>
      </c>
      <c r="AA7" s="93">
        <f>'3.5'!AA7/'3.4.a'!$K$159</f>
        <v>7.8745558787361641E-2</v>
      </c>
      <c r="AB7" s="93">
        <f>'3.5'!AB7/'3.4.a'!$K$159</f>
        <v>0</v>
      </c>
      <c r="AC7" s="93">
        <f>'3.5'!AC7/'3.4.a'!$K$159</f>
        <v>7.8745558787361641E-2</v>
      </c>
      <c r="AD7" s="93">
        <f>'3.5'!AD7/'3.4.a'!$L$159</f>
        <v>7.9677456831649091E-2</v>
      </c>
      <c r="AE7" s="93">
        <f>'3.5'!AE7/'3.4.a'!$L$159</f>
        <v>0</v>
      </c>
      <c r="AF7" s="93">
        <f>'3.5'!AF7/'3.4.a'!$L$159</f>
        <v>7.9677456831649091E-2</v>
      </c>
      <c r="AG7" s="93">
        <f>'3.5'!AG7/'3.4.a'!$M$159</f>
        <v>8.0643328624838057E-2</v>
      </c>
      <c r="AH7" s="93">
        <f>'3.5'!AH7/'3.4.a'!$M$159</f>
        <v>0</v>
      </c>
      <c r="AI7" s="93">
        <f>'3.5'!AI7/'3.4.a'!$M$159</f>
        <v>8.0643328624838057E-2</v>
      </c>
    </row>
    <row r="8" spans="1:35" ht="20" customHeight="1" x14ac:dyDescent="0.2">
      <c r="A8" s="18">
        <v>12</v>
      </c>
      <c r="B8" s="123" t="s">
        <v>246</v>
      </c>
      <c r="C8" s="93">
        <f>'3.5'!C8/'3.4.a'!$C$159</f>
        <v>8.8291669038114921E-3</v>
      </c>
      <c r="D8" s="93">
        <f>'3.5'!D8/'3.4.a'!$C$159</f>
        <v>0</v>
      </c>
      <c r="E8" s="93">
        <f>'3.5'!E8/'3.4.a'!$C$159</f>
        <v>8.8291669038114921E-3</v>
      </c>
      <c r="F8" s="93">
        <f>'3.5'!F8/'3.4.a'!$D$159</f>
        <v>8.9852180886883289E-3</v>
      </c>
      <c r="G8" s="93">
        <f>'3.5'!G8/'3.4.a'!$D$159</f>
        <v>0</v>
      </c>
      <c r="H8" s="93">
        <f>'3.5'!H8/'3.4.a'!$D$159</f>
        <v>8.9852180886883289E-3</v>
      </c>
      <c r="I8" s="93">
        <f>'3.5'!I8/'3.4.a'!$E$159</f>
        <v>9.404690520111076E-3</v>
      </c>
      <c r="J8" s="93">
        <f>'3.5'!J8/'3.4.a'!$E$159</f>
        <v>0</v>
      </c>
      <c r="K8" s="93">
        <f>'3.5'!K8/'3.4.a'!$E$159</f>
        <v>9.404690520111076E-3</v>
      </c>
      <c r="L8" s="93">
        <f>'3.5'!L8/'3.4.a'!$F$159</f>
        <v>9.6276760691939908E-3</v>
      </c>
      <c r="M8" s="93">
        <f>'3.5'!M8/'3.4.a'!$F$159</f>
        <v>0</v>
      </c>
      <c r="N8" s="93">
        <f>'3.5'!N8/'3.4.a'!$F$159</f>
        <v>9.6276760691939908E-3</v>
      </c>
      <c r="O8" s="93">
        <f>'3.5'!O8/'3.4.a'!$G$159</f>
        <v>1.0463100592925743E-2</v>
      </c>
      <c r="P8" s="93">
        <f>'3.5'!P8/'3.4.a'!$G$159</f>
        <v>0</v>
      </c>
      <c r="Q8" s="93">
        <f>'3.5'!Q8/'3.4.a'!$G$159</f>
        <v>1.0463100592925743E-2</v>
      </c>
      <c r="R8" s="93">
        <f>'3.5'!R8/'3.4.a'!$H$159</f>
        <v>1.0947645539726479E-2</v>
      </c>
      <c r="S8" s="93">
        <f>'3.5'!S8/'3.4.a'!$H$159</f>
        <v>0</v>
      </c>
      <c r="T8" s="93">
        <f>'3.5'!T8/'3.4.a'!$H$159</f>
        <v>1.0947645539726479E-2</v>
      </c>
      <c r="U8" s="93">
        <f>'3.5'!U8/'3.4.a'!$I$159</f>
        <v>1.0958753913459305E-2</v>
      </c>
      <c r="V8" s="93">
        <f>'3.5'!V8/'3.4.a'!$I$159</f>
        <v>0</v>
      </c>
      <c r="W8" s="93">
        <f>'3.5'!W8/'3.4.a'!$I$159</f>
        <v>1.0958753913459305E-2</v>
      </c>
      <c r="X8" s="93">
        <f>'3.5'!X8/'3.4.a'!$J$159</f>
        <v>1.0992133088240067E-2</v>
      </c>
      <c r="Y8" s="93">
        <f>'3.5'!Y8/'3.4.a'!$J$159</f>
        <v>0</v>
      </c>
      <c r="Z8" s="93">
        <f>'3.5'!Z8/'3.4.a'!$J$159</f>
        <v>1.0992133088240067E-2</v>
      </c>
      <c r="AA8" s="93">
        <f>'3.5'!AA8/'3.4.a'!$K$159</f>
        <v>1.1015997263480277E-2</v>
      </c>
      <c r="AB8" s="93">
        <f>'3.5'!AB8/'3.4.a'!$K$159</f>
        <v>0</v>
      </c>
      <c r="AC8" s="93">
        <f>'3.5'!AC8/'3.4.a'!$K$159</f>
        <v>1.1015997263480277E-2</v>
      </c>
      <c r="AD8" s="93">
        <f>'3.5'!AD8/'3.4.a'!$L$159</f>
        <v>1.1669592830672511E-2</v>
      </c>
      <c r="AE8" s="93">
        <f>'3.5'!AE8/'3.4.a'!$L$159</f>
        <v>0</v>
      </c>
      <c r="AF8" s="93">
        <f>'3.5'!AF8/'3.4.a'!$L$159</f>
        <v>1.1669592830672511E-2</v>
      </c>
      <c r="AG8" s="93">
        <f>'3.5'!AG8/'3.4.a'!$M$159</f>
        <v>1.0927252579985711E-2</v>
      </c>
      <c r="AH8" s="93">
        <f>'3.5'!AH8/'3.4.a'!$M$159</f>
        <v>0</v>
      </c>
      <c r="AI8" s="93">
        <f>'3.5'!AI8/'3.4.a'!$M$159</f>
        <v>1.0927252579985711E-2</v>
      </c>
    </row>
    <row r="9" spans="1:35" ht="20" customHeight="1" x14ac:dyDescent="0.2">
      <c r="A9" s="18">
        <v>13</v>
      </c>
      <c r="B9" s="287" t="s">
        <v>243</v>
      </c>
      <c r="C9" s="93">
        <f>'3.5'!C9/'3.4.a'!$C$159</f>
        <v>2.7517307082847057E-2</v>
      </c>
      <c r="D9" s="93">
        <f>'3.5'!D9/'3.4.a'!$C$159</f>
        <v>7.9973046168077381E-4</v>
      </c>
      <c r="E9" s="93">
        <f>'3.5'!E9/'3.4.a'!$C$159</f>
        <v>2.8317037544527829E-2</v>
      </c>
      <c r="F9" s="93">
        <f>'3.5'!F9/'3.4.a'!$D$159</f>
        <v>2.7113318608939986E-2</v>
      </c>
      <c r="G9" s="93">
        <f>'3.5'!G9/'3.4.a'!$D$159</f>
        <v>6.6100544236146353E-4</v>
      </c>
      <c r="H9" s="93">
        <f>'3.5'!H9/'3.4.a'!$D$159</f>
        <v>2.7774324051301449E-2</v>
      </c>
      <c r="I9" s="93">
        <f>'3.5'!I9/'3.4.a'!$E$159</f>
        <v>2.6309809885045152E-2</v>
      </c>
      <c r="J9" s="93">
        <f>'3.5'!J9/'3.4.a'!$E$159</f>
        <v>8.4891377821098477E-4</v>
      </c>
      <c r="K9" s="93">
        <f>'3.5'!K9/'3.4.a'!$E$159</f>
        <v>2.7158723663256137E-2</v>
      </c>
      <c r="L9" s="93">
        <f>'3.5'!L9/'3.4.a'!$F$159</f>
        <v>2.4972338579121088E-2</v>
      </c>
      <c r="M9" s="93">
        <f>'3.5'!M9/'3.4.a'!$F$159</f>
        <v>4.9767791615753447E-4</v>
      </c>
      <c r="N9" s="93">
        <f>'3.5'!N9/'3.4.a'!$F$159</f>
        <v>2.5470016495278622E-2</v>
      </c>
      <c r="O9" s="93">
        <f>'3.5'!O9/'3.4.a'!$G$159</f>
        <v>2.5591063848282292E-2</v>
      </c>
      <c r="P9" s="93">
        <f>'3.5'!P9/'3.4.a'!$G$159</f>
        <v>4.4210385773413877E-4</v>
      </c>
      <c r="Q9" s="93">
        <f>'3.5'!Q9/'3.4.a'!$G$159</f>
        <v>2.6033167706016429E-2</v>
      </c>
      <c r="R9" s="93">
        <f>'3.5'!R9/'3.4.a'!$H$159</f>
        <v>2.427971478293009E-2</v>
      </c>
      <c r="S9" s="93">
        <f>'3.5'!S9/'3.4.a'!$H$159</f>
        <v>4.2653140788312914E-4</v>
      </c>
      <c r="T9" s="93">
        <f>'3.5'!T9/'3.4.a'!$H$159</f>
        <v>2.4706246190813217E-2</v>
      </c>
      <c r="U9" s="93">
        <f>'3.5'!U9/'3.4.a'!$I$159</f>
        <v>2.5602889243759461E-2</v>
      </c>
      <c r="V9" s="93">
        <f>'3.5'!V9/'3.4.a'!$I$159</f>
        <v>6.3002943192311885E-4</v>
      </c>
      <c r="W9" s="93">
        <f>'3.5'!W9/'3.4.a'!$I$159</f>
        <v>2.6232918675682577E-2</v>
      </c>
      <c r="X9" s="93">
        <f>'3.5'!X9/'3.4.a'!$J$159</f>
        <v>2.365943180834389E-2</v>
      </c>
      <c r="Y9" s="93">
        <f>'3.5'!Y9/'3.4.a'!$J$159</f>
        <v>5.5723768884793478E-4</v>
      </c>
      <c r="Z9" s="93">
        <f>'3.5'!Z9/'3.4.a'!$J$159</f>
        <v>2.4216669497191826E-2</v>
      </c>
      <c r="AA9" s="93">
        <f>'3.5'!AA9/'3.4.a'!$K$159</f>
        <v>2.5082989664224346E-2</v>
      </c>
      <c r="AB9" s="93">
        <f>'3.5'!AB9/'3.4.a'!$K$159</f>
        <v>4.4529184471415914E-4</v>
      </c>
      <c r="AC9" s="93">
        <f>'3.5'!AC9/'3.4.a'!$K$159</f>
        <v>2.5528281508938506E-2</v>
      </c>
      <c r="AD9" s="93">
        <f>'3.5'!AD9/'3.4.a'!$L$159</f>
        <v>2.575225448109798E-2</v>
      </c>
      <c r="AE9" s="93">
        <f>'3.5'!AE9/'3.4.a'!$L$159</f>
        <v>2.0404206872642715E-4</v>
      </c>
      <c r="AF9" s="93">
        <f>'3.5'!AF9/'3.4.a'!$L$159</f>
        <v>2.5956296549824405E-2</v>
      </c>
      <c r="AG9" s="93">
        <f>'3.5'!AG9/'3.4.a'!$M$159</f>
        <v>3.1353556426148114E-2</v>
      </c>
      <c r="AH9" s="93">
        <f>'3.5'!AH9/'3.4.a'!$M$159</f>
        <v>3.5054262824667709E-4</v>
      </c>
      <c r="AI9" s="93">
        <f>'3.5'!AI9/'3.4.a'!$M$159</f>
        <v>3.1704099054394787E-2</v>
      </c>
    </row>
    <row r="10" spans="1:35" ht="20" customHeight="1" x14ac:dyDescent="0.2">
      <c r="A10" s="35">
        <v>131</v>
      </c>
      <c r="B10" s="36" t="s">
        <v>285</v>
      </c>
      <c r="C10" s="143">
        <f>'3.5'!C10/'3.4.a'!$C$159</f>
        <v>0</v>
      </c>
      <c r="D10" s="143">
        <f>'3.5'!D10/'3.4.a'!$C$159</f>
        <v>0</v>
      </c>
      <c r="E10" s="143">
        <f>'3.5'!E10/'3.4.a'!$C$159</f>
        <v>0</v>
      </c>
      <c r="F10" s="143">
        <f>'3.5'!F10/'3.4.a'!$D$159</f>
        <v>0</v>
      </c>
      <c r="G10" s="143">
        <f>'3.5'!G10/'3.4.a'!$D$159</f>
        <v>0</v>
      </c>
      <c r="H10" s="143">
        <f>'3.5'!H10/'3.4.a'!$D$159</f>
        <v>0</v>
      </c>
      <c r="I10" s="143">
        <f>'3.5'!I10/'3.4.a'!$E$159</f>
        <v>0</v>
      </c>
      <c r="J10" s="143">
        <f>'3.5'!J10/'3.4.a'!$E$159</f>
        <v>0</v>
      </c>
      <c r="K10" s="143">
        <f>'3.5'!K10/'3.4.a'!$E$159</f>
        <v>0</v>
      </c>
      <c r="L10" s="143">
        <f>'3.5'!L10/'3.4.a'!$F$159</f>
        <v>0</v>
      </c>
      <c r="M10" s="143">
        <f>'3.5'!M10/'3.4.a'!$F$159</f>
        <v>0</v>
      </c>
      <c r="N10" s="143">
        <f>'3.5'!N10/'3.4.a'!$F$159</f>
        <v>0</v>
      </c>
      <c r="O10" s="143">
        <f>'3.5'!O10/'3.4.a'!$G$159</f>
        <v>0</v>
      </c>
      <c r="P10" s="143">
        <f>'3.5'!P10/'3.4.a'!$G$159</f>
        <v>0</v>
      </c>
      <c r="Q10" s="143">
        <f>'3.5'!Q10/'3.4.a'!$G$159</f>
        <v>0</v>
      </c>
      <c r="R10" s="143">
        <f>'3.5'!R10/'3.4.a'!$H$159</f>
        <v>0</v>
      </c>
      <c r="S10" s="143">
        <f>'3.5'!S10/'3.4.a'!$H$159</f>
        <v>0</v>
      </c>
      <c r="T10" s="143">
        <f>'3.5'!T10/'3.4.a'!$H$159</f>
        <v>0</v>
      </c>
      <c r="U10" s="143">
        <f>'3.5'!U10/'3.4.a'!$I$159</f>
        <v>0</v>
      </c>
      <c r="V10" s="143">
        <f>'3.5'!V10/'3.4.a'!$I$159</f>
        <v>0</v>
      </c>
      <c r="W10" s="143">
        <f>'3.5'!W10/'3.4.a'!$I$159</f>
        <v>0</v>
      </c>
      <c r="X10" s="143">
        <f>'3.5'!X10/'3.4.a'!$J$159</f>
        <v>0</v>
      </c>
      <c r="Y10" s="143">
        <f>'3.5'!Y10/'3.4.a'!$J$159</f>
        <v>0</v>
      </c>
      <c r="Z10" s="143">
        <f>'3.5'!Z10/'3.4.a'!$J$159</f>
        <v>0</v>
      </c>
      <c r="AA10" s="143">
        <f>'3.5'!AA10/'3.4.a'!$K$159</f>
        <v>0</v>
      </c>
      <c r="AB10" s="143">
        <f>'3.5'!AB10/'3.4.a'!$K$159</f>
        <v>0</v>
      </c>
      <c r="AC10" s="143">
        <f>'3.5'!AC10/'3.4.a'!$K$159</f>
        <v>0</v>
      </c>
      <c r="AD10" s="143">
        <f>'3.5'!AD10/'3.4.a'!$L$159</f>
        <v>0</v>
      </c>
      <c r="AE10" s="143">
        <f>'3.5'!AE10/'3.4.a'!$L$159</f>
        <v>0</v>
      </c>
      <c r="AF10" s="143">
        <f>'3.5'!AF10/'3.4.a'!$L$159</f>
        <v>0</v>
      </c>
      <c r="AG10" s="143">
        <f>'3.5'!AG10/'3.4.a'!$M$159</f>
        <v>0</v>
      </c>
      <c r="AH10" s="143">
        <f>'3.5'!AH10/'3.4.a'!$M$159</f>
        <v>0</v>
      </c>
      <c r="AI10" s="143">
        <f>'3.5'!AI10/'3.4.a'!$M$159</f>
        <v>0</v>
      </c>
    </row>
    <row r="11" spans="1:35" ht="20" customHeight="1" x14ac:dyDescent="0.2">
      <c r="A11" s="35">
        <v>132</v>
      </c>
      <c r="B11" s="36" t="s">
        <v>288</v>
      </c>
      <c r="C11" s="143">
        <f>'3.5'!C11/'3.4.a'!$C$159</f>
        <v>1.0518410238488545E-5</v>
      </c>
      <c r="D11" s="143">
        <f>'3.5'!D11/'3.4.a'!$C$159</f>
        <v>0</v>
      </c>
      <c r="E11" s="143">
        <f>'3.5'!E11/'3.4.a'!$C$159</f>
        <v>1.0518410238488545E-5</v>
      </c>
      <c r="F11" s="143">
        <f>'3.5'!F11/'3.4.a'!$D$159</f>
        <v>2.7720284221075764E-6</v>
      </c>
      <c r="G11" s="143">
        <f>'3.5'!G11/'3.4.a'!$D$159</f>
        <v>0</v>
      </c>
      <c r="H11" s="143">
        <f>'3.5'!H11/'3.4.a'!$D$159</f>
        <v>2.7720284221075764E-6</v>
      </c>
      <c r="I11" s="143">
        <f>'3.5'!I11/'3.4.a'!$E$159</f>
        <v>2.4964480597163716E-6</v>
      </c>
      <c r="J11" s="143">
        <f>'3.5'!J11/'3.4.a'!$E$159</f>
        <v>0</v>
      </c>
      <c r="K11" s="143">
        <f>'3.5'!K11/'3.4.a'!$E$159</f>
        <v>2.4964480597163716E-6</v>
      </c>
      <c r="L11" s="143">
        <f>'3.5'!L11/'3.4.a'!$F$159</f>
        <v>2.9340835907441997E-6</v>
      </c>
      <c r="M11" s="143">
        <f>'3.5'!M11/'3.4.a'!$F$159</f>
        <v>0</v>
      </c>
      <c r="N11" s="143">
        <f>'3.5'!N11/'3.4.a'!$F$159</f>
        <v>2.9340835907441997E-6</v>
      </c>
      <c r="O11" s="143">
        <f>'3.5'!O11/'3.4.a'!$G$159</f>
        <v>2.0332580607594489E-6</v>
      </c>
      <c r="P11" s="143">
        <f>'3.5'!P11/'3.4.a'!$G$159</f>
        <v>0</v>
      </c>
      <c r="Q11" s="143">
        <f>'3.5'!Q11/'3.4.a'!$G$159</f>
        <v>2.0332580607594489E-6</v>
      </c>
      <c r="R11" s="143">
        <f>'3.5'!R11/'3.4.a'!$H$159</f>
        <v>2.4774240412476297E-6</v>
      </c>
      <c r="S11" s="143">
        <f>'3.5'!S11/'3.4.a'!$H$159</f>
        <v>0</v>
      </c>
      <c r="T11" s="143">
        <f>'3.5'!T11/'3.4.a'!$H$159</f>
        <v>2.4774240412476297E-6</v>
      </c>
      <c r="U11" s="143">
        <f>'3.5'!U11/'3.4.a'!$I$159</f>
        <v>1.3891137885910581E-6</v>
      </c>
      <c r="V11" s="143">
        <f>'3.5'!V11/'3.4.a'!$I$159</f>
        <v>0</v>
      </c>
      <c r="W11" s="143">
        <f>'3.5'!W11/'3.4.a'!$I$159</f>
        <v>1.3891137885910581E-6</v>
      </c>
      <c r="X11" s="143">
        <f>'3.5'!X11/'3.4.a'!$J$159</f>
        <v>1.226028682196088E-6</v>
      </c>
      <c r="Y11" s="143">
        <f>'3.5'!Y11/'3.4.a'!$J$159</f>
        <v>0</v>
      </c>
      <c r="Z11" s="143">
        <f>'3.5'!Z11/'3.4.a'!$J$159</f>
        <v>1.226028682196088E-6</v>
      </c>
      <c r="AA11" s="143">
        <f>'3.5'!AA11/'3.4.a'!$K$159</f>
        <v>2.5648065622893657E-7</v>
      </c>
      <c r="AB11" s="143">
        <f>'3.5'!AB11/'3.4.a'!$K$159</f>
        <v>0</v>
      </c>
      <c r="AC11" s="143">
        <f>'3.5'!AC11/'3.4.a'!$K$159</f>
        <v>2.5648065622893657E-7</v>
      </c>
      <c r="AD11" s="143">
        <f>'3.5'!AD11/'3.4.a'!$L$159</f>
        <v>6.6008902941360762E-7</v>
      </c>
      <c r="AE11" s="143">
        <f>'3.5'!AE11/'3.4.a'!$L$159</f>
        <v>0</v>
      </c>
      <c r="AF11" s="143">
        <f>'3.5'!AF11/'3.4.a'!$L$159</f>
        <v>6.6008902941360762E-7</v>
      </c>
      <c r="AG11" s="143">
        <f>'3.5'!AG11/'3.4.a'!$M$159</f>
        <v>7.5875701679853605E-7</v>
      </c>
      <c r="AH11" s="143">
        <f>'3.5'!AH11/'3.4.a'!$M$159</f>
        <v>0</v>
      </c>
      <c r="AI11" s="143">
        <f>'3.5'!AI11/'3.4.a'!$M$159</f>
        <v>7.5875701679853605E-7</v>
      </c>
    </row>
    <row r="12" spans="1:35" ht="20" customHeight="1" x14ac:dyDescent="0.2">
      <c r="A12" s="35">
        <v>133</v>
      </c>
      <c r="B12" s="36" t="s">
        <v>289</v>
      </c>
      <c r="C12" s="143">
        <f>'3.5'!C12/'3.4.a'!$C$159</f>
        <v>2.7506788672608567E-2</v>
      </c>
      <c r="D12" s="143">
        <f>'3.5'!D12/'3.4.a'!$C$159</f>
        <v>7.9973046168077381E-4</v>
      </c>
      <c r="E12" s="143">
        <f>'3.5'!E12/'3.4.a'!$C$159</f>
        <v>2.8306519134289342E-2</v>
      </c>
      <c r="F12" s="143">
        <f>'3.5'!F12/'3.4.a'!$D$159</f>
        <v>2.711054658051788E-2</v>
      </c>
      <c r="G12" s="143">
        <f>'3.5'!G12/'3.4.a'!$D$159</f>
        <v>6.6100544236146353E-4</v>
      </c>
      <c r="H12" s="143">
        <f>'3.5'!H12/'3.4.a'!$D$159</f>
        <v>2.7771552022879342E-2</v>
      </c>
      <c r="I12" s="143">
        <f>'3.5'!I12/'3.4.a'!$E$159</f>
        <v>2.630731343698544E-2</v>
      </c>
      <c r="J12" s="143">
        <f>'3.5'!J12/'3.4.a'!$E$159</f>
        <v>8.4891377821098477E-4</v>
      </c>
      <c r="K12" s="143">
        <f>'3.5'!K12/'3.4.a'!$E$159</f>
        <v>2.7156227215196425E-2</v>
      </c>
      <c r="L12" s="143">
        <f>'3.5'!L12/'3.4.a'!$F$159</f>
        <v>2.4969404495530343E-2</v>
      </c>
      <c r="M12" s="143">
        <f>'3.5'!M12/'3.4.a'!$F$159</f>
        <v>4.9767791615753447E-4</v>
      </c>
      <c r="N12" s="143">
        <f>'3.5'!N12/'3.4.a'!$F$159</f>
        <v>2.5467082411687877E-2</v>
      </c>
      <c r="O12" s="143">
        <f>'3.5'!O12/'3.4.a'!$G$159</f>
        <v>2.5589030590221534E-2</v>
      </c>
      <c r="P12" s="143">
        <f>'3.5'!P12/'3.4.a'!$G$159</f>
        <v>4.4210385773413877E-4</v>
      </c>
      <c r="Q12" s="143">
        <f>'3.5'!Q12/'3.4.a'!$G$159</f>
        <v>2.6031134447955673E-2</v>
      </c>
      <c r="R12" s="143">
        <f>'3.5'!R12/'3.4.a'!$H$159</f>
        <v>2.4277237358888839E-2</v>
      </c>
      <c r="S12" s="143">
        <f>'3.5'!S12/'3.4.a'!$H$159</f>
        <v>4.2653140788312914E-4</v>
      </c>
      <c r="T12" s="143">
        <f>'3.5'!T12/'3.4.a'!$H$159</f>
        <v>2.470376876677197E-2</v>
      </c>
      <c r="U12" s="143">
        <f>'3.5'!U12/'3.4.a'!$I$159</f>
        <v>2.5601500129970867E-2</v>
      </c>
      <c r="V12" s="143">
        <f>'3.5'!V12/'3.4.a'!$I$159</f>
        <v>6.3002943192311885E-4</v>
      </c>
      <c r="W12" s="143">
        <f>'3.5'!W12/'3.4.a'!$I$159</f>
        <v>2.6231529561893986E-2</v>
      </c>
      <c r="X12" s="143">
        <f>'3.5'!X12/'3.4.a'!$J$159</f>
        <v>2.3658205779661694E-2</v>
      </c>
      <c r="Y12" s="143">
        <f>'3.5'!Y12/'3.4.a'!$J$159</f>
        <v>5.5723768884793478E-4</v>
      </c>
      <c r="Z12" s="143">
        <f>'3.5'!Z12/'3.4.a'!$J$159</f>
        <v>2.421544346850963E-2</v>
      </c>
      <c r="AA12" s="143">
        <f>'3.5'!AA12/'3.4.a'!$K$159</f>
        <v>2.5082733183568115E-2</v>
      </c>
      <c r="AB12" s="143">
        <f>'3.5'!AB12/'3.4.a'!$K$159</f>
        <v>4.4529184471415914E-4</v>
      </c>
      <c r="AC12" s="143">
        <f>'3.5'!AC12/'3.4.a'!$K$159</f>
        <v>2.5528025028282275E-2</v>
      </c>
      <c r="AD12" s="143">
        <f>'3.5'!AD12/'3.4.a'!$L$159</f>
        <v>2.5751594392068564E-2</v>
      </c>
      <c r="AE12" s="143">
        <f>'3.5'!AE12/'3.4.a'!$L$159</f>
        <v>2.0404206872642715E-4</v>
      </c>
      <c r="AF12" s="143">
        <f>'3.5'!AF12/'3.4.a'!$L$159</f>
        <v>2.595563646079499E-2</v>
      </c>
      <c r="AG12" s="143">
        <f>'3.5'!AG12/'3.4.a'!$M$159</f>
        <v>3.1352797669131315E-2</v>
      </c>
      <c r="AH12" s="143">
        <f>'3.5'!AH12/'3.4.a'!$M$159</f>
        <v>3.5054262824667709E-4</v>
      </c>
      <c r="AI12" s="143">
        <f>'3.5'!AI12/'3.4.a'!$M$159</f>
        <v>3.1703340297377994E-2</v>
      </c>
    </row>
    <row r="13" spans="1:35" ht="20" customHeight="1" x14ac:dyDescent="0.2">
      <c r="A13" s="21">
        <v>1331</v>
      </c>
      <c r="B13" s="22" t="s">
        <v>286</v>
      </c>
      <c r="C13" s="144">
        <f>'3.5'!C13/'3.4.a'!$C$159</f>
        <v>2.5906192780886635E-2</v>
      </c>
      <c r="D13" s="144">
        <f>'3.5'!D13/'3.4.a'!$C$159</f>
        <v>3.7900590775247396E-4</v>
      </c>
      <c r="E13" s="144">
        <f>'3.5'!E13/'3.4.a'!$C$159</f>
        <v>2.6285198688639107E-2</v>
      </c>
      <c r="F13" s="144">
        <f>'3.5'!F13/'3.4.a'!$D$159</f>
        <v>2.5902544386392685E-2</v>
      </c>
      <c r="G13" s="144">
        <f>'3.5'!G13/'3.4.a'!$D$159</f>
        <v>4.5448150887745375E-4</v>
      </c>
      <c r="H13" s="144">
        <f>'3.5'!H13/'3.4.a'!$D$159</f>
        <v>2.6357025895270138E-2</v>
      </c>
      <c r="I13" s="144">
        <f>'3.5'!I13/'3.4.a'!$E$159</f>
        <v>2.5066688973620702E-2</v>
      </c>
      <c r="J13" s="144">
        <f>'3.5'!J13/'3.4.a'!$E$159</f>
        <v>5.5471586431647094E-4</v>
      </c>
      <c r="K13" s="144">
        <f>'3.5'!K13/'3.4.a'!$E$159</f>
        <v>2.5621404837937171E-2</v>
      </c>
      <c r="L13" s="144">
        <f>'3.5'!L13/'3.4.a'!$F$159</f>
        <v>2.3643904417835371E-2</v>
      </c>
      <c r="M13" s="144">
        <f>'3.5'!M13/'3.4.a'!$F$159</f>
        <v>4.6400910620256842E-4</v>
      </c>
      <c r="N13" s="144">
        <f>'3.5'!N13/'3.4.a'!$F$159</f>
        <v>2.410791352403794E-2</v>
      </c>
      <c r="O13" s="144">
        <f>'3.5'!O13/'3.4.a'!$G$159</f>
        <v>2.433754225649222E-2</v>
      </c>
      <c r="P13" s="144">
        <f>'3.5'!P13/'3.4.a'!$G$159</f>
        <v>3.25501517804573E-4</v>
      </c>
      <c r="Q13" s="144">
        <f>'3.5'!Q13/'3.4.a'!$G$159</f>
        <v>2.4663043774296792E-2</v>
      </c>
      <c r="R13" s="144">
        <f>'3.5'!R13/'3.4.a'!$H$159</f>
        <v>2.3769666200620543E-2</v>
      </c>
      <c r="S13" s="144">
        <f>'3.5'!S13/'3.4.a'!$H$159</f>
        <v>3.3519151168289293E-4</v>
      </c>
      <c r="T13" s="144">
        <f>'3.5'!T13/'3.4.a'!$H$159</f>
        <v>2.4104857712303435E-2</v>
      </c>
      <c r="U13" s="144">
        <f>'3.5'!U13/'3.4.a'!$I$159</f>
        <v>2.48943398442018E-2</v>
      </c>
      <c r="V13" s="144">
        <f>'3.5'!V13/'3.4.a'!$I$159</f>
        <v>4.2852148043798292E-4</v>
      </c>
      <c r="W13" s="144">
        <f>'3.5'!W13/'3.4.a'!$I$159</f>
        <v>2.5322861324639786E-2</v>
      </c>
      <c r="X13" s="144">
        <f>'3.5'!X13/'3.4.a'!$J$159</f>
        <v>2.3103075419098704E-2</v>
      </c>
      <c r="Y13" s="144">
        <f>'3.5'!Y13/'3.4.a'!$J$159</f>
        <v>4.1074384128727138E-4</v>
      </c>
      <c r="Z13" s="144">
        <f>'3.5'!Z13/'3.4.a'!$J$159</f>
        <v>2.3513819260385975E-2</v>
      </c>
      <c r="AA13" s="144">
        <f>'3.5'!AA13/'3.4.a'!$K$159</f>
        <v>2.4583363248454015E-2</v>
      </c>
      <c r="AB13" s="144">
        <f>'3.5'!AB13/'3.4.a'!$K$159</f>
        <v>3.5944113398104843E-4</v>
      </c>
      <c r="AC13" s="144">
        <f>'3.5'!AC13/'3.4.a'!$K$159</f>
        <v>2.4942804382435065E-2</v>
      </c>
      <c r="AD13" s="144">
        <f>'3.5'!AD13/'3.4.a'!$L$159</f>
        <v>2.5374275505618993E-2</v>
      </c>
      <c r="AE13" s="144">
        <f>'3.5'!AE13/'3.4.a'!$L$159</f>
        <v>1.4717858442662367E-4</v>
      </c>
      <c r="AF13" s="144">
        <f>'3.5'!AF13/'3.4.a'!$L$159</f>
        <v>2.5521454090045616E-2</v>
      </c>
      <c r="AG13" s="144">
        <f>'3.5'!AG13/'3.4.a'!$M$159</f>
        <v>3.0840636646762058E-2</v>
      </c>
      <c r="AH13" s="144">
        <f>'3.5'!AH13/'3.4.a'!$M$159</f>
        <v>2.2206434893001626E-4</v>
      </c>
      <c r="AI13" s="144">
        <f>'3.5'!AI13/'3.4.a'!$M$159</f>
        <v>3.1062700995692073E-2</v>
      </c>
    </row>
    <row r="14" spans="1:35" ht="20" customHeight="1" x14ac:dyDescent="0.2">
      <c r="A14" s="21">
        <v>1332</v>
      </c>
      <c r="B14" s="22" t="s">
        <v>287</v>
      </c>
      <c r="C14" s="144">
        <f>'3.5'!C14/'3.4.a'!$C$159</f>
        <v>1.6005958917219335E-3</v>
      </c>
      <c r="D14" s="144">
        <f>'3.5'!D14/'3.4.a'!$C$159</f>
        <v>4.2072455392829937E-4</v>
      </c>
      <c r="E14" s="144">
        <f>'3.5'!E14/'3.4.a'!$C$159</f>
        <v>2.0213204456502329E-3</v>
      </c>
      <c r="F14" s="144">
        <f>'3.5'!F14/'3.4.a'!$D$159</f>
        <v>1.208002194125193E-3</v>
      </c>
      <c r="G14" s="144">
        <f>'3.5'!G14/'3.4.a'!$D$159</f>
        <v>2.065239334840104E-4</v>
      </c>
      <c r="H14" s="144">
        <f>'3.5'!H14/'3.4.a'!$D$159</f>
        <v>1.4145261276092035E-3</v>
      </c>
      <c r="I14" s="144">
        <f>'3.5'!I14/'3.4.a'!$E$159</f>
        <v>1.2406244633647368E-3</v>
      </c>
      <c r="J14" s="144">
        <f>'3.5'!J14/'3.4.a'!$E$159</f>
        <v>2.9419791389451459E-4</v>
      </c>
      <c r="K14" s="144">
        <f>'3.5'!K14/'3.4.a'!$E$159</f>
        <v>1.5348223772592515E-3</v>
      </c>
      <c r="L14" s="144">
        <f>'3.5'!L14/'3.4.a'!$F$159</f>
        <v>1.3255000776949738E-3</v>
      </c>
      <c r="M14" s="144">
        <f>'3.5'!M14/'3.4.a'!$F$159</f>
        <v>3.3668809954961252E-5</v>
      </c>
      <c r="N14" s="144">
        <f>'3.5'!N14/'3.4.a'!$F$159</f>
        <v>1.3591688876499351E-3</v>
      </c>
      <c r="O14" s="144">
        <f>'3.5'!O14/'3.4.a'!$G$159</f>
        <v>1.2514883337293109E-3</v>
      </c>
      <c r="P14" s="144">
        <f>'3.5'!P14/'3.4.a'!$G$159</f>
        <v>1.1660233992957003E-4</v>
      </c>
      <c r="Q14" s="144">
        <f>'3.5'!Q14/'3.4.a'!$G$159</f>
        <v>1.3680906736588808E-3</v>
      </c>
      <c r="R14" s="144">
        <f>'3.5'!R14/'3.4.a'!$H$159</f>
        <v>5.075711582682974E-4</v>
      </c>
      <c r="S14" s="144">
        <f>'3.5'!S14/'3.4.a'!$H$159</f>
        <v>9.1339896200237462E-5</v>
      </c>
      <c r="T14" s="144">
        <f>'3.5'!T14/'3.4.a'!$H$159</f>
        <v>5.9891105446853487E-4</v>
      </c>
      <c r="U14" s="144">
        <f>'3.5'!U14/'3.4.a'!$I$159</f>
        <v>7.0716028576906496E-4</v>
      </c>
      <c r="V14" s="144">
        <f>'3.5'!V14/'3.4.a'!$I$159</f>
        <v>2.0150795148513782E-4</v>
      </c>
      <c r="W14" s="144">
        <f>'3.5'!W14/'3.4.a'!$I$159</f>
        <v>9.0866823725420278E-4</v>
      </c>
      <c r="X14" s="144">
        <f>'3.5'!X14/'3.4.a'!$J$159</f>
        <v>5.5513036056299117E-4</v>
      </c>
      <c r="Y14" s="144">
        <f>'3.5'!Y14/'3.4.a'!$J$159</f>
        <v>1.4649384756066015E-4</v>
      </c>
      <c r="Z14" s="144">
        <f>'3.5'!Z14/'3.4.a'!$J$159</f>
        <v>7.0162420812365132E-4</v>
      </c>
      <c r="AA14" s="144">
        <f>'3.5'!AA14/'3.4.a'!$K$159</f>
        <v>4.9936993511409894E-4</v>
      </c>
      <c r="AB14" s="144">
        <f>'3.5'!AB14/'3.4.a'!$K$159</f>
        <v>8.5850710733114438E-5</v>
      </c>
      <c r="AC14" s="144">
        <f>'3.5'!AC14/'3.4.a'!$K$159</f>
        <v>5.8522064584721339E-4</v>
      </c>
      <c r="AD14" s="144">
        <f>'3.5'!AD14/'3.4.a'!$L$159</f>
        <v>3.7731888644957024E-4</v>
      </c>
      <c r="AE14" s="144">
        <f>'3.5'!AE14/'3.4.a'!$L$159</f>
        <v>5.6863484299800832E-5</v>
      </c>
      <c r="AF14" s="144">
        <f>'3.5'!AF14/'3.4.a'!$L$159</f>
        <v>4.3418237074937106E-4</v>
      </c>
      <c r="AG14" s="144">
        <f>'3.5'!AG14/'3.4.a'!$M$159</f>
        <v>5.1216102236925707E-4</v>
      </c>
      <c r="AH14" s="144">
        <f>'3.5'!AH14/'3.4.a'!$M$159</f>
        <v>1.2847827931665941E-4</v>
      </c>
      <c r="AI14" s="144">
        <f>'3.5'!AI14/'3.4.a'!$M$159</f>
        <v>6.4063930168591651E-4</v>
      </c>
    </row>
    <row r="15" spans="1:35" ht="20" customHeight="1" x14ac:dyDescent="0.2">
      <c r="A15" s="18">
        <v>14</v>
      </c>
      <c r="B15" s="123" t="s">
        <v>247</v>
      </c>
      <c r="C15" s="93">
        <f>'3.5'!C15/'3.4.a'!$C$159</f>
        <v>8.9001683255376159E-3</v>
      </c>
      <c r="D15" s="93">
        <f>'3.5'!D15/'3.4.a'!$C$159</f>
        <v>-7.9973046168077186E-4</v>
      </c>
      <c r="E15" s="93">
        <f>'3.5'!E15/'3.4.a'!$C$159</f>
        <v>8.100437863856844E-3</v>
      </c>
      <c r="F15" s="93">
        <f>'3.5'!F15/'3.4.a'!$D$159</f>
        <v>8.6452845337299158E-3</v>
      </c>
      <c r="G15" s="93">
        <f>'3.5'!G15/'3.4.a'!$D$159</f>
        <v>-6.6100544236146516E-4</v>
      </c>
      <c r="H15" s="93">
        <f>'3.5'!H15/'3.4.a'!$D$159</f>
        <v>7.9842790913684496E-3</v>
      </c>
      <c r="I15" s="93">
        <f>'3.5'!I15/'3.4.a'!$E$159</f>
        <v>8.1360170117416829E-3</v>
      </c>
      <c r="J15" s="93">
        <f>'3.5'!J15/'3.4.a'!$E$159</f>
        <v>-8.4891377821098781E-4</v>
      </c>
      <c r="K15" s="93">
        <f>'3.5'!K15/'3.4.a'!$E$159</f>
        <v>7.2871032335306953E-3</v>
      </c>
      <c r="L15" s="93">
        <f>'3.5'!L15/'3.4.a'!$F$159</f>
        <v>8.9135955873400081E-3</v>
      </c>
      <c r="M15" s="93">
        <f>'3.5'!M15/'3.4.a'!$F$159</f>
        <v>-4.9767791615753035E-4</v>
      </c>
      <c r="N15" s="93">
        <f>'3.5'!N15/'3.4.a'!$F$159</f>
        <v>8.4159176711824761E-3</v>
      </c>
      <c r="O15" s="93">
        <f>'3.5'!O15/'3.4.a'!$G$159</f>
        <v>8.3006678868973414E-3</v>
      </c>
      <c r="P15" s="93">
        <f>'3.5'!P15/'3.4.a'!$G$159</f>
        <v>-4.4210385773414381E-4</v>
      </c>
      <c r="Q15" s="93">
        <f>'3.5'!Q15/'3.4.a'!$G$159</f>
        <v>7.8585640291631981E-3</v>
      </c>
      <c r="R15" s="93">
        <f>'3.5'!R15/'3.4.a'!$H$159</f>
        <v>1.0906936184993464E-2</v>
      </c>
      <c r="S15" s="93">
        <f>'3.5'!S15/'3.4.a'!$H$159</f>
        <v>-4.2653140788313039E-4</v>
      </c>
      <c r="T15" s="93">
        <f>'3.5'!T15/'3.4.a'!$H$159</f>
        <v>1.0480404777110335E-2</v>
      </c>
      <c r="U15" s="93">
        <f>'3.5'!U15/'3.4.a'!$I$159</f>
        <v>9.3214081999072728E-3</v>
      </c>
      <c r="V15" s="93">
        <f>'3.5'!V15/'3.4.a'!$I$159</f>
        <v>-6.3002943192312232E-4</v>
      </c>
      <c r="W15" s="93">
        <f>'3.5'!W15/'3.4.a'!$I$159</f>
        <v>8.6913787679841498E-3</v>
      </c>
      <c r="X15" s="93">
        <f>'3.5'!X15/'3.4.a'!$J$159</f>
        <v>9.2468127307724652E-3</v>
      </c>
      <c r="Y15" s="93">
        <f>'3.5'!Y15/'3.4.a'!$J$159</f>
        <v>-5.5723768884793153E-4</v>
      </c>
      <c r="Z15" s="93">
        <f>'3.5'!Z15/'3.4.a'!$J$159</f>
        <v>8.6895750419245348E-3</v>
      </c>
      <c r="AA15" s="93">
        <f>'3.5'!AA15/'3.4.a'!$K$159</f>
        <v>7.5889779063094218E-3</v>
      </c>
      <c r="AB15" s="93">
        <f>'3.5'!AB15/'3.4.a'!$K$159</f>
        <v>-4.4529184471416326E-4</v>
      </c>
      <c r="AC15" s="93">
        <f>'3.5'!AC15/'3.4.a'!$K$159</f>
        <v>7.1436860615952591E-3</v>
      </c>
      <c r="AD15" s="93">
        <f>'3.5'!AD15/'3.4.a'!$L$159</f>
        <v>7.9829001024044992E-3</v>
      </c>
      <c r="AE15" s="93">
        <f>'3.5'!AE15/'3.4.a'!$L$159</f>
        <v>-2.0404206872642322E-4</v>
      </c>
      <c r="AF15" s="93">
        <f>'3.5'!AF15/'3.4.a'!$L$159</f>
        <v>7.7788580336780764E-3</v>
      </c>
      <c r="AG15" s="93">
        <f>'3.5'!AG15/'3.4.a'!$M$159</f>
        <v>7.6633677598739146E-3</v>
      </c>
      <c r="AH15" s="93">
        <f>'3.5'!AH15/'3.4.a'!$M$159</f>
        <v>-3.5054262824667513E-4</v>
      </c>
      <c r="AI15" s="93">
        <f>'3.5'!AI15/'3.4.a'!$M$159</f>
        <v>7.3128251316272397E-3</v>
      </c>
    </row>
    <row r="16" spans="1:35" ht="20" customHeight="1" x14ac:dyDescent="0.2">
      <c r="A16" s="35">
        <v>141</v>
      </c>
      <c r="B16" s="36" t="s">
        <v>290</v>
      </c>
      <c r="C16" s="143">
        <f>'3.5'!C16/'3.4.a'!$C$159</f>
        <v>2.2322393816817461E-3</v>
      </c>
      <c r="D16" s="143">
        <f>'3.5'!D16/'3.4.a'!$C$159</f>
        <v>0</v>
      </c>
      <c r="E16" s="143">
        <f>'3.5'!E16/'3.4.a'!$C$159</f>
        <v>2.2322393816817465E-3</v>
      </c>
      <c r="F16" s="143">
        <f>'3.5'!F16/'3.4.a'!$D$159</f>
        <v>1.858694506071738E-3</v>
      </c>
      <c r="G16" s="143">
        <f>'3.5'!G16/'3.4.a'!$D$159</f>
        <v>0</v>
      </c>
      <c r="H16" s="143">
        <f>'3.5'!H16/'3.4.a'!$D$159</f>
        <v>1.858694506071738E-3</v>
      </c>
      <c r="I16" s="143">
        <f>'3.5'!I16/'3.4.a'!$E$159</f>
        <v>1.5112617771605192E-3</v>
      </c>
      <c r="J16" s="143">
        <f>'3.5'!J16/'3.4.a'!$E$159</f>
        <v>0</v>
      </c>
      <c r="K16" s="143">
        <f>'3.5'!K16/'3.4.a'!$E$159</f>
        <v>1.511261777160519E-3</v>
      </c>
      <c r="L16" s="143">
        <f>'3.5'!L16/'3.4.a'!$F$159</f>
        <v>1.4961099588841848E-3</v>
      </c>
      <c r="M16" s="143">
        <f>'3.5'!M16/'3.4.a'!$F$159</f>
        <v>0</v>
      </c>
      <c r="N16" s="143">
        <f>'3.5'!N16/'3.4.a'!$F$159</f>
        <v>1.4961099588841848E-3</v>
      </c>
      <c r="O16" s="143">
        <f>'3.5'!O16/'3.4.a'!$G$159</f>
        <v>1.7865673584261375E-3</v>
      </c>
      <c r="P16" s="143">
        <f>'3.5'!P16/'3.4.a'!$G$159</f>
        <v>0</v>
      </c>
      <c r="Q16" s="143">
        <f>'3.5'!Q16/'3.4.a'!$G$159</f>
        <v>1.7865673584261377E-3</v>
      </c>
      <c r="R16" s="143">
        <f>'3.5'!R16/'3.4.a'!$H$159</f>
        <v>1.4466773967210913E-3</v>
      </c>
      <c r="S16" s="143">
        <f>'3.5'!S16/'3.4.a'!$H$159</f>
        <v>0</v>
      </c>
      <c r="T16" s="143">
        <f>'3.5'!T16/'3.4.a'!$H$159</f>
        <v>1.4466773967210913E-3</v>
      </c>
      <c r="U16" s="143">
        <f>'3.5'!U16/'3.4.a'!$I$159</f>
        <v>1.3598796203274511E-3</v>
      </c>
      <c r="V16" s="143">
        <f>'3.5'!V16/'3.4.a'!$I$159</f>
        <v>0</v>
      </c>
      <c r="W16" s="143">
        <f>'3.5'!W16/'3.4.a'!$I$159</f>
        <v>1.3598796203274511E-3</v>
      </c>
      <c r="X16" s="143">
        <f>'3.5'!X16/'3.4.a'!$J$159</f>
        <v>1.4895829740288677E-3</v>
      </c>
      <c r="Y16" s="143">
        <f>'3.5'!Y16/'3.4.a'!$J$159</f>
        <v>0</v>
      </c>
      <c r="Z16" s="143">
        <f>'3.5'!Z16/'3.4.a'!$J$159</f>
        <v>1.4895829740288677E-3</v>
      </c>
      <c r="AA16" s="143">
        <f>'3.5'!AA16/'3.4.a'!$K$159</f>
        <v>1.0563045532444271E-3</v>
      </c>
      <c r="AB16" s="143">
        <f>'3.5'!AB16/'3.4.a'!$K$159</f>
        <v>0</v>
      </c>
      <c r="AC16" s="143">
        <f>'3.5'!AC16/'3.4.a'!$K$159</f>
        <v>1.0563045532444271E-3</v>
      </c>
      <c r="AD16" s="143">
        <f>'3.5'!AD16/'3.4.a'!$L$159</f>
        <v>9.2153238998879188E-4</v>
      </c>
      <c r="AE16" s="143">
        <f>'3.5'!AE16/'3.4.a'!$L$159</f>
        <v>0</v>
      </c>
      <c r="AF16" s="143">
        <f>'3.5'!AF16/'3.4.a'!$L$159</f>
        <v>9.2153238998879188E-4</v>
      </c>
      <c r="AG16" s="143">
        <f>'3.5'!AG16/'3.4.a'!$M$159</f>
        <v>8.1469020738895049E-4</v>
      </c>
      <c r="AH16" s="143">
        <f>'3.5'!AH16/'3.4.a'!$M$159</f>
        <v>0</v>
      </c>
      <c r="AI16" s="143">
        <f>'3.5'!AI16/'3.4.a'!$M$159</f>
        <v>8.1469020738895049E-4</v>
      </c>
    </row>
    <row r="17" spans="1:35" ht="20" customHeight="1" x14ac:dyDescent="0.2">
      <c r="A17" s="35">
        <v>142</v>
      </c>
      <c r="B17" s="36" t="s">
        <v>298</v>
      </c>
      <c r="C17" s="143">
        <f>'3.5'!C17/'3.4.a'!$C$159</f>
        <v>2.6095810392883457E-3</v>
      </c>
      <c r="D17" s="143">
        <f>'3.5'!D17/'3.4.a'!$C$159</f>
        <v>0</v>
      </c>
      <c r="E17" s="143">
        <f>'3.5'!E17/'3.4.a'!$C$159</f>
        <v>2.6095810392883457E-3</v>
      </c>
      <c r="F17" s="143">
        <f>'3.5'!F17/'3.4.a'!$D$159</f>
        <v>2.5467045953581633E-3</v>
      </c>
      <c r="G17" s="143">
        <f>'3.5'!G17/'3.4.a'!$D$159</f>
        <v>0</v>
      </c>
      <c r="H17" s="143">
        <f>'3.5'!H17/'3.4.a'!$D$159</f>
        <v>2.5467045953581633E-3</v>
      </c>
      <c r="I17" s="143">
        <f>'3.5'!I17/'3.4.a'!$E$159</f>
        <v>2.5454992306578111E-3</v>
      </c>
      <c r="J17" s="143">
        <f>'3.5'!J17/'3.4.a'!$E$159</f>
        <v>0</v>
      </c>
      <c r="K17" s="143">
        <f>'3.5'!K17/'3.4.a'!$E$159</f>
        <v>2.5454992306578111E-3</v>
      </c>
      <c r="L17" s="143">
        <f>'3.5'!L17/'3.4.a'!$F$159</f>
        <v>2.5027884177849166E-3</v>
      </c>
      <c r="M17" s="143">
        <f>'3.5'!M17/'3.4.a'!$F$159</f>
        <v>0</v>
      </c>
      <c r="N17" s="143">
        <f>'3.5'!N17/'3.4.a'!$F$159</f>
        <v>2.5027884177849166E-3</v>
      </c>
      <c r="O17" s="143">
        <f>'3.5'!O17/'3.4.a'!$G$159</f>
        <v>2.4972387551274859E-3</v>
      </c>
      <c r="P17" s="143">
        <f>'3.5'!P17/'3.4.a'!$G$159</f>
        <v>0</v>
      </c>
      <c r="Q17" s="143">
        <f>'3.5'!Q17/'3.4.a'!$G$159</f>
        <v>2.4972387551274859E-3</v>
      </c>
      <c r="R17" s="143">
        <f>'3.5'!R17/'3.4.a'!$H$159</f>
        <v>2.6182886266839112E-3</v>
      </c>
      <c r="S17" s="143">
        <f>'3.5'!S17/'3.4.a'!$H$159</f>
        <v>0</v>
      </c>
      <c r="T17" s="143">
        <f>'3.5'!T17/'3.4.a'!$H$159</f>
        <v>2.6182886266839112E-3</v>
      </c>
      <c r="U17" s="143">
        <f>'3.5'!U17/'3.4.a'!$I$159</f>
        <v>2.6157257960821318E-3</v>
      </c>
      <c r="V17" s="143">
        <f>'3.5'!V17/'3.4.a'!$I$159</f>
        <v>0</v>
      </c>
      <c r="W17" s="143">
        <f>'3.5'!W17/'3.4.a'!$I$159</f>
        <v>2.6157257960821318E-3</v>
      </c>
      <c r="X17" s="143">
        <f>'3.5'!X17/'3.4.a'!$J$159</f>
        <v>2.6969212089523061E-3</v>
      </c>
      <c r="Y17" s="143">
        <f>'3.5'!Y17/'3.4.a'!$J$159</f>
        <v>0</v>
      </c>
      <c r="Z17" s="143">
        <f>'3.5'!Z17/'3.4.a'!$J$159</f>
        <v>2.6969212089523061E-3</v>
      </c>
      <c r="AA17" s="143">
        <f>'3.5'!AA17/'3.4.a'!$K$159</f>
        <v>2.7932004088595591E-3</v>
      </c>
      <c r="AB17" s="143">
        <f>'3.5'!AB17/'3.4.a'!$K$159</f>
        <v>0</v>
      </c>
      <c r="AC17" s="143">
        <f>'3.5'!AC17/'3.4.a'!$K$159</f>
        <v>2.7932004088595591E-3</v>
      </c>
      <c r="AD17" s="143">
        <f>'3.5'!AD17/'3.4.a'!$L$159</f>
        <v>2.6592178829729775E-3</v>
      </c>
      <c r="AE17" s="143">
        <f>'3.5'!AE17/'3.4.a'!$L$159</f>
        <v>0</v>
      </c>
      <c r="AF17" s="143">
        <f>'3.5'!AF17/'3.4.a'!$L$159</f>
        <v>2.6592178829729775E-3</v>
      </c>
      <c r="AG17" s="143">
        <f>'3.5'!AG17/'3.4.a'!$M$159</f>
        <v>3.0412374482307941E-3</v>
      </c>
      <c r="AH17" s="143">
        <f>'3.5'!AH17/'3.4.a'!$M$159</f>
        <v>0</v>
      </c>
      <c r="AI17" s="143">
        <f>'3.5'!AI17/'3.4.a'!$M$159</f>
        <v>3.0412374482307941E-3</v>
      </c>
    </row>
    <row r="18" spans="1:35" ht="20" customHeight="1" x14ac:dyDescent="0.2">
      <c r="A18" s="21">
        <v>1422</v>
      </c>
      <c r="B18" s="22" t="s">
        <v>300</v>
      </c>
      <c r="C18" s="144">
        <f>'3.5'!C18/'3.4.a'!$C$159</f>
        <v>6.821777511120486E-4</v>
      </c>
      <c r="D18" s="144">
        <f>'3.5'!D18/'3.4.a'!$C$159</f>
        <v>0</v>
      </c>
      <c r="E18" s="144">
        <f>'3.5'!E18/'3.4.a'!$C$159</f>
        <v>6.821777511120486E-4</v>
      </c>
      <c r="F18" s="144">
        <f>'3.5'!F18/'3.4.a'!$D$159</f>
        <v>6.8649127958956733E-4</v>
      </c>
      <c r="G18" s="144">
        <f>'3.5'!G18/'3.4.a'!$D$159</f>
        <v>0</v>
      </c>
      <c r="H18" s="144">
        <f>'3.5'!H18/'3.4.a'!$D$159</f>
        <v>6.8649127958956733E-4</v>
      </c>
      <c r="I18" s="144">
        <f>'3.5'!I18/'3.4.a'!$E$159</f>
        <v>7.0068424322541521E-4</v>
      </c>
      <c r="J18" s="144">
        <f>'3.5'!J18/'3.4.a'!$E$159</f>
        <v>0</v>
      </c>
      <c r="K18" s="144">
        <f>'3.5'!K18/'3.4.a'!$E$159</f>
        <v>7.0068424322541521E-4</v>
      </c>
      <c r="L18" s="144">
        <f>'3.5'!L18/'3.4.a'!$F$159</f>
        <v>7.2245836541620851E-4</v>
      </c>
      <c r="M18" s="144">
        <f>'3.5'!M18/'3.4.a'!$F$159</f>
        <v>0</v>
      </c>
      <c r="N18" s="144">
        <f>'3.5'!N18/'3.4.a'!$F$159</f>
        <v>7.2245836541620851E-4</v>
      </c>
      <c r="O18" s="144">
        <f>'3.5'!O18/'3.4.a'!$G$159</f>
        <v>7.1618756962208362E-4</v>
      </c>
      <c r="P18" s="144">
        <f>'3.5'!P18/'3.4.a'!$G$159</f>
        <v>0</v>
      </c>
      <c r="Q18" s="144">
        <f>'3.5'!Q18/'3.4.a'!$G$159</f>
        <v>7.1618756962208362E-4</v>
      </c>
      <c r="R18" s="144">
        <f>'3.5'!R18/'3.4.a'!$H$159</f>
        <v>7.2268593982895829E-4</v>
      </c>
      <c r="S18" s="144">
        <f>'3.5'!S18/'3.4.a'!$H$159</f>
        <v>0</v>
      </c>
      <c r="T18" s="144">
        <f>'3.5'!T18/'3.4.a'!$H$159</f>
        <v>7.2268593982895829E-4</v>
      </c>
      <c r="U18" s="144">
        <f>'3.5'!U18/'3.4.a'!$I$159</f>
        <v>7.9749606109777633E-4</v>
      </c>
      <c r="V18" s="144">
        <f>'3.5'!V18/'3.4.a'!$I$159</f>
        <v>0</v>
      </c>
      <c r="W18" s="144">
        <f>'3.5'!W18/'3.4.a'!$I$159</f>
        <v>7.9749606109777633E-4</v>
      </c>
      <c r="X18" s="144">
        <f>'3.5'!X18/'3.4.a'!$J$159</f>
        <v>8.5229706924128199E-4</v>
      </c>
      <c r="Y18" s="144">
        <f>'3.5'!Y18/'3.4.a'!$J$159</f>
        <v>0</v>
      </c>
      <c r="Z18" s="144">
        <f>'3.5'!Z18/'3.4.a'!$J$159</f>
        <v>8.5229706924128199E-4</v>
      </c>
      <c r="AA18" s="144">
        <f>'3.5'!AA18/'3.4.a'!$K$159</f>
        <v>8.1559121030259083E-4</v>
      </c>
      <c r="AB18" s="144">
        <f>'3.5'!AB18/'3.4.a'!$K$159</f>
        <v>0</v>
      </c>
      <c r="AC18" s="144">
        <f>'3.5'!AC18/'3.4.a'!$K$159</f>
        <v>8.1559121030259083E-4</v>
      </c>
      <c r="AD18" s="144">
        <f>'3.5'!AD18/'3.4.a'!$L$159</f>
        <v>6.6171671333070149E-4</v>
      </c>
      <c r="AE18" s="144">
        <f>'3.5'!AE18/'3.4.a'!$L$159</f>
        <v>0</v>
      </c>
      <c r="AF18" s="144">
        <f>'3.5'!AF18/'3.4.a'!$L$159</f>
        <v>6.6171671333070149E-4</v>
      </c>
      <c r="AG18" s="144">
        <f>'3.5'!AG18/'3.4.a'!$M$159</f>
        <v>8.6210856180855616E-4</v>
      </c>
      <c r="AH18" s="144">
        <f>'3.5'!AH18/'3.4.a'!$M$159</f>
        <v>0</v>
      </c>
      <c r="AI18" s="144">
        <f>'3.5'!AI18/'3.4.a'!$M$159</f>
        <v>8.6210856180855616E-4</v>
      </c>
    </row>
    <row r="19" spans="1:35" ht="20" customHeight="1" x14ac:dyDescent="0.2">
      <c r="A19" s="21">
        <v>1423</v>
      </c>
      <c r="B19" s="22" t="s">
        <v>301</v>
      </c>
      <c r="C19" s="144">
        <f>'3.5'!C19/'3.4.a'!$C$159</f>
        <v>1.9274032881762973E-3</v>
      </c>
      <c r="D19" s="144">
        <f>'3.5'!D19/'3.4.a'!$C$159</f>
        <v>0</v>
      </c>
      <c r="E19" s="144">
        <f>'3.5'!E19/'3.4.a'!$C$159</f>
        <v>1.9274032881762973E-3</v>
      </c>
      <c r="F19" s="144">
        <f>'3.5'!F19/'3.4.a'!$D$159</f>
        <v>1.8602133157685961E-3</v>
      </c>
      <c r="G19" s="144">
        <f>'3.5'!G19/'3.4.a'!$D$159</f>
        <v>0</v>
      </c>
      <c r="H19" s="144">
        <f>'3.5'!H19/'3.4.a'!$D$159</f>
        <v>1.8602133157685961E-3</v>
      </c>
      <c r="I19" s="144">
        <f>'3.5'!I19/'3.4.a'!$E$159</f>
        <v>1.8448149874323956E-3</v>
      </c>
      <c r="J19" s="144">
        <f>'3.5'!J19/'3.4.a'!$E$159</f>
        <v>0</v>
      </c>
      <c r="K19" s="144">
        <f>'3.5'!K19/'3.4.a'!$E$159</f>
        <v>1.8448149874323956E-3</v>
      </c>
      <c r="L19" s="144">
        <f>'3.5'!L19/'3.4.a'!$F$159</f>
        <v>1.7803300523687082E-3</v>
      </c>
      <c r="M19" s="144">
        <f>'3.5'!M19/'3.4.a'!$F$159</f>
        <v>0</v>
      </c>
      <c r="N19" s="144">
        <f>'3.5'!N19/'3.4.a'!$F$159</f>
        <v>1.7803300523687082E-3</v>
      </c>
      <c r="O19" s="144">
        <f>'3.5'!O19/'3.4.a'!$G$159</f>
        <v>1.7810511855054021E-3</v>
      </c>
      <c r="P19" s="144">
        <f>'3.5'!P19/'3.4.a'!$G$159</f>
        <v>0</v>
      </c>
      <c r="Q19" s="144">
        <f>'3.5'!Q19/'3.4.a'!$G$159</f>
        <v>1.7810511855054021E-3</v>
      </c>
      <c r="R19" s="144">
        <f>'3.5'!R19/'3.4.a'!$H$159</f>
        <v>1.895602686854953E-3</v>
      </c>
      <c r="S19" s="144">
        <f>'3.5'!S19/'3.4.a'!$H$159</f>
        <v>0</v>
      </c>
      <c r="T19" s="144">
        <f>'3.5'!T19/'3.4.a'!$H$159</f>
        <v>1.895602686854953E-3</v>
      </c>
      <c r="U19" s="144">
        <f>'3.5'!U19/'3.4.a'!$I$159</f>
        <v>1.8182297349843559E-3</v>
      </c>
      <c r="V19" s="144">
        <f>'3.5'!V19/'3.4.a'!$I$159</f>
        <v>0</v>
      </c>
      <c r="W19" s="144">
        <f>'3.5'!W19/'3.4.a'!$I$159</f>
        <v>1.8182297349843559E-3</v>
      </c>
      <c r="X19" s="144">
        <f>'3.5'!X19/'3.4.a'!$J$159</f>
        <v>1.8446241397110247E-3</v>
      </c>
      <c r="Y19" s="144">
        <f>'3.5'!Y19/'3.4.a'!$J$159</f>
        <v>0</v>
      </c>
      <c r="Z19" s="144">
        <f>'3.5'!Z19/'3.4.a'!$J$159</f>
        <v>1.8446241397110247E-3</v>
      </c>
      <c r="AA19" s="144">
        <f>'3.5'!AA19/'3.4.a'!$K$159</f>
        <v>1.9776091985569681E-3</v>
      </c>
      <c r="AB19" s="144">
        <f>'3.5'!AB19/'3.4.a'!$K$159</f>
        <v>0</v>
      </c>
      <c r="AC19" s="144">
        <f>'3.5'!AC19/'3.4.a'!$K$159</f>
        <v>1.9776091985569681E-3</v>
      </c>
      <c r="AD19" s="144">
        <f>'3.5'!AD19/'3.4.a'!$L$159</f>
        <v>1.997501169642276E-3</v>
      </c>
      <c r="AE19" s="144">
        <f>'3.5'!AE19/'3.4.a'!$L$159</f>
        <v>0</v>
      </c>
      <c r="AF19" s="144">
        <f>'3.5'!AF19/'3.4.a'!$L$159</f>
        <v>1.997501169642276E-3</v>
      </c>
      <c r="AG19" s="144">
        <f>'3.5'!AG19/'3.4.a'!$M$159</f>
        <v>2.1791288864222379E-3</v>
      </c>
      <c r="AH19" s="144">
        <f>'3.5'!AH19/'3.4.a'!$M$159</f>
        <v>0</v>
      </c>
      <c r="AI19" s="144">
        <f>'3.5'!AI19/'3.4.a'!$M$159</f>
        <v>2.1791288864222379E-3</v>
      </c>
    </row>
    <row r="20" spans="1:35" ht="20" customHeight="1" x14ac:dyDescent="0.2">
      <c r="A20" s="35">
        <v>143</v>
      </c>
      <c r="B20" s="36" t="s">
        <v>303</v>
      </c>
      <c r="C20" s="143">
        <f>'3.5'!C20/'3.4.a'!$C$159</f>
        <v>1.4972757399686605E-3</v>
      </c>
      <c r="D20" s="143">
        <f>'3.5'!D20/'3.4.a'!$C$159</f>
        <v>0</v>
      </c>
      <c r="E20" s="143">
        <f>'3.5'!E20/'3.4.a'!$C$159</f>
        <v>1.4972757399686605E-3</v>
      </c>
      <c r="F20" s="143">
        <f>'3.5'!F20/'3.4.a'!$D$159</f>
        <v>1.4324701633312632E-3</v>
      </c>
      <c r="G20" s="143">
        <f>'3.5'!G20/'3.4.a'!$D$159</f>
        <v>0</v>
      </c>
      <c r="H20" s="143">
        <f>'3.5'!H20/'3.4.a'!$D$159</f>
        <v>1.4324701633312632E-3</v>
      </c>
      <c r="I20" s="143">
        <f>'3.5'!I20/'3.4.a'!$E$159</f>
        <v>1.4329679443232893E-3</v>
      </c>
      <c r="J20" s="143">
        <f>'3.5'!J20/'3.4.a'!$E$159</f>
        <v>0</v>
      </c>
      <c r="K20" s="143">
        <f>'3.5'!K20/'3.4.a'!$E$159</f>
        <v>1.4329679443232893E-3</v>
      </c>
      <c r="L20" s="143">
        <f>'3.5'!L20/'3.4.a'!$F$159</f>
        <v>1.9036817424219546E-3</v>
      </c>
      <c r="M20" s="143">
        <f>'3.5'!M20/'3.4.a'!$F$159</f>
        <v>0</v>
      </c>
      <c r="N20" s="143">
        <f>'3.5'!N20/'3.4.a'!$F$159</f>
        <v>1.9036817424219546E-3</v>
      </c>
      <c r="O20" s="143">
        <f>'3.5'!O20/'3.4.a'!$G$159</f>
        <v>1.4374486963122906E-3</v>
      </c>
      <c r="P20" s="143">
        <f>'3.5'!P20/'3.4.a'!$G$159</f>
        <v>0</v>
      </c>
      <c r="Q20" s="143">
        <f>'3.5'!Q20/'3.4.a'!$G$159</f>
        <v>1.4374486963122906E-3</v>
      </c>
      <c r="R20" s="143">
        <f>'3.5'!R20/'3.4.a'!$H$159</f>
        <v>1.4526594627227414E-3</v>
      </c>
      <c r="S20" s="143">
        <f>'3.5'!S20/'3.4.a'!$H$159</f>
        <v>0</v>
      </c>
      <c r="T20" s="143">
        <f>'3.5'!T20/'3.4.a'!$H$159</f>
        <v>1.4526594627227414E-3</v>
      </c>
      <c r="U20" s="143">
        <f>'3.5'!U20/'3.4.a'!$I$159</f>
        <v>1.3856390663305538E-3</v>
      </c>
      <c r="V20" s="143">
        <f>'3.5'!V20/'3.4.a'!$I$159</f>
        <v>0</v>
      </c>
      <c r="W20" s="143">
        <f>'3.5'!W20/'3.4.a'!$I$159</f>
        <v>1.3856390663305538E-3</v>
      </c>
      <c r="X20" s="143">
        <f>'3.5'!X20/'3.4.a'!$J$159</f>
        <v>1.5921393020158464E-3</v>
      </c>
      <c r="Y20" s="143">
        <f>'3.5'!Y20/'3.4.a'!$J$159</f>
        <v>0</v>
      </c>
      <c r="Z20" s="143">
        <f>'3.5'!Z20/'3.4.a'!$J$159</f>
        <v>1.5921393020158464E-3</v>
      </c>
      <c r="AA20" s="143">
        <f>'3.5'!AA20/'3.4.a'!$K$159</f>
        <v>1.6044265088652559E-3</v>
      </c>
      <c r="AB20" s="143">
        <f>'3.5'!AB20/'3.4.a'!$K$159</f>
        <v>0</v>
      </c>
      <c r="AC20" s="143">
        <f>'3.5'!AC20/'3.4.a'!$K$159</f>
        <v>1.6044265088652559E-3</v>
      </c>
      <c r="AD20" s="143">
        <f>'3.5'!AD20/'3.4.a'!$L$159</f>
        <v>1.8620051328309105E-3</v>
      </c>
      <c r="AE20" s="143">
        <f>'3.5'!AE20/'3.4.a'!$L$159</f>
        <v>0</v>
      </c>
      <c r="AF20" s="143">
        <f>'3.5'!AF20/'3.4.a'!$L$159</f>
        <v>1.8620051328309105E-3</v>
      </c>
      <c r="AG20" s="143">
        <f>'3.5'!AG20/'3.4.a'!$M$159</f>
        <v>1.385301809324664E-3</v>
      </c>
      <c r="AH20" s="143">
        <f>'3.5'!AH20/'3.4.a'!$M$159</f>
        <v>0</v>
      </c>
      <c r="AI20" s="143">
        <f>'3.5'!AI20/'3.4.a'!$M$159</f>
        <v>1.385301809324664E-3</v>
      </c>
    </row>
    <row r="21" spans="1:35" ht="20" customHeight="1" x14ac:dyDescent="0.2">
      <c r="A21" s="35">
        <v>144</v>
      </c>
      <c r="B21" s="36" t="s">
        <v>304</v>
      </c>
      <c r="C21" s="143">
        <f>'3.5'!C21/'3.4.a'!$C$159</f>
        <v>2.5610721645988634E-3</v>
      </c>
      <c r="D21" s="143">
        <f>'3.5'!D21/'3.4.a'!$C$159</f>
        <v>-7.9973046168077327E-4</v>
      </c>
      <c r="E21" s="143">
        <f>'3.5'!E21/'3.4.a'!$C$159</f>
        <v>1.7613417029180901E-3</v>
      </c>
      <c r="F21" s="143">
        <f>'3.5'!F21/'3.4.a'!$D$159</f>
        <v>2.8074152689687515E-3</v>
      </c>
      <c r="G21" s="143">
        <f>'3.5'!G21/'3.4.a'!$D$159</f>
        <v>-6.6100544236146602E-4</v>
      </c>
      <c r="H21" s="143">
        <f>'3.5'!H21/'3.4.a'!$D$159</f>
        <v>2.1464098266072854E-3</v>
      </c>
      <c r="I21" s="143">
        <f>'3.5'!I21/'3.4.a'!$E$159</f>
        <v>2.6462880596000628E-3</v>
      </c>
      <c r="J21" s="143">
        <f>'3.5'!J21/'3.4.a'!$E$159</f>
        <v>-8.4891377821098629E-4</v>
      </c>
      <c r="K21" s="143">
        <f>'3.5'!K21/'3.4.a'!$E$159</f>
        <v>1.7973742813890766E-3</v>
      </c>
      <c r="L21" s="143">
        <f>'3.5'!L21/'3.4.a'!$F$159</f>
        <v>3.0110154682489506E-3</v>
      </c>
      <c r="M21" s="143">
        <f>'3.5'!M21/'3.4.a'!$F$159</f>
        <v>-4.9767791615753002E-4</v>
      </c>
      <c r="N21" s="143">
        <f>'3.5'!N21/'3.4.a'!$F$159</f>
        <v>2.5133375520914208E-3</v>
      </c>
      <c r="O21" s="143">
        <f>'3.5'!O21/'3.4.a'!$G$159</f>
        <v>2.5794130770314277E-3</v>
      </c>
      <c r="P21" s="143">
        <f>'3.5'!P21/'3.4.a'!$G$159</f>
        <v>-4.4210385773414446E-4</v>
      </c>
      <c r="Q21" s="143">
        <f>'3.5'!Q21/'3.4.a'!$G$159</f>
        <v>2.1373092192972835E-3</v>
      </c>
      <c r="R21" s="143">
        <f>'3.5'!R21/'3.4.a'!$H$159</f>
        <v>5.389310698865721E-3</v>
      </c>
      <c r="S21" s="143">
        <f>'3.5'!S21/'3.4.a'!$H$159</f>
        <v>-4.2653140788313039E-4</v>
      </c>
      <c r="T21" s="143">
        <f>'3.5'!T21/'3.4.a'!$H$159</f>
        <v>4.9627792909825909E-3</v>
      </c>
      <c r="U21" s="143">
        <f>'3.5'!U21/'3.4.a'!$I$159</f>
        <v>3.9601637171671348E-3</v>
      </c>
      <c r="V21" s="143">
        <f>'3.5'!V21/'3.4.a'!$I$159</f>
        <v>-6.3002943192312286E-4</v>
      </c>
      <c r="W21" s="143">
        <f>'3.5'!W21/'3.4.a'!$I$159</f>
        <v>3.3301342852440122E-3</v>
      </c>
      <c r="X21" s="143">
        <f>'3.5'!X21/'3.4.a'!$J$159</f>
        <v>3.4681692457754452E-3</v>
      </c>
      <c r="Y21" s="143">
        <f>'3.5'!Y21/'3.4.a'!$J$159</f>
        <v>-5.5723768884793153E-4</v>
      </c>
      <c r="Z21" s="143">
        <f>'3.5'!Z21/'3.4.a'!$J$159</f>
        <v>2.9109315569275139E-3</v>
      </c>
      <c r="AA21" s="143">
        <f>'3.5'!AA21/'3.4.a'!$K$159</f>
        <v>2.13504643534018E-3</v>
      </c>
      <c r="AB21" s="143">
        <f>'3.5'!AB21/'3.4.a'!$K$159</f>
        <v>-4.452918447141638E-4</v>
      </c>
      <c r="AC21" s="143">
        <f>'3.5'!AC21/'3.4.a'!$K$159</f>
        <v>1.6897545906260159E-3</v>
      </c>
      <c r="AD21" s="143">
        <f>'3.5'!AD21/'3.4.a'!$L$159</f>
        <v>2.5401446966118206E-3</v>
      </c>
      <c r="AE21" s="143">
        <f>'3.5'!AE21/'3.4.a'!$L$159</f>
        <v>-2.0404206872642322E-4</v>
      </c>
      <c r="AF21" s="143">
        <f>'3.5'!AF21/'3.4.a'!$L$159</f>
        <v>2.3361026278853974E-3</v>
      </c>
      <c r="AG21" s="143">
        <f>'3.5'!AG21/'3.4.a'!$M$159</f>
        <v>2.4221382949295056E-3</v>
      </c>
      <c r="AH21" s="143">
        <f>'3.5'!AH21/'3.4.a'!$M$159</f>
        <v>-3.5054262824667465E-4</v>
      </c>
      <c r="AI21" s="143">
        <f>'3.5'!AI21/'3.4.a'!$M$159</f>
        <v>2.0715956666828312E-3</v>
      </c>
    </row>
    <row r="22" spans="1:35" ht="20" customHeight="1" x14ac:dyDescent="0.2">
      <c r="A22" s="21">
        <v>1441</v>
      </c>
      <c r="B22" s="22" t="s">
        <v>286</v>
      </c>
      <c r="C22" s="144">
        <f>'3.5'!C22/'3.4.a'!$C$159</f>
        <v>2.1717927853592794E-3</v>
      </c>
      <c r="D22" s="144">
        <f>'3.5'!D22/'3.4.a'!$C$159</f>
        <v>-4.1045108244118907E-4</v>
      </c>
      <c r="E22" s="144">
        <f>'3.5'!E22/'3.4.a'!$C$159</f>
        <v>1.7613417029180901E-3</v>
      </c>
      <c r="F22" s="144">
        <f>'3.5'!F22/'3.4.a'!$D$159</f>
        <v>2.6119157677894664E-3</v>
      </c>
      <c r="G22" s="144">
        <f>'3.5'!G22/'3.4.a'!$D$159</f>
        <v>-4.6550594118218125E-4</v>
      </c>
      <c r="H22" s="144">
        <f>'3.5'!H22/'3.4.a'!$D$159</f>
        <v>2.1464098266072854E-3</v>
      </c>
      <c r="I22" s="144">
        <f>'3.5'!I22/'3.4.a'!$E$159</f>
        <v>2.4186036781937209E-3</v>
      </c>
      <c r="J22" s="144">
        <f>'3.5'!J22/'3.4.a'!$E$159</f>
        <v>-6.2122939680464432E-4</v>
      </c>
      <c r="K22" s="144">
        <f>'3.5'!K22/'3.4.a'!$E$159</f>
        <v>1.7973742813890766E-3</v>
      </c>
      <c r="L22" s="144">
        <f>'3.5'!L22/'3.4.a'!$F$159</f>
        <v>2.6898576420051772E-3</v>
      </c>
      <c r="M22" s="144">
        <f>'3.5'!M22/'3.4.a'!$F$159</f>
        <v>-4.640091062025688E-4</v>
      </c>
      <c r="N22" s="144">
        <f>'3.5'!N22/'3.4.a'!$F$159</f>
        <v>2.2258485358026088E-3</v>
      </c>
      <c r="O22" s="144">
        <f>'3.5'!O22/'3.4.a'!$G$159</f>
        <v>2.3015217073784817E-3</v>
      </c>
      <c r="P22" s="144">
        <f>'3.5'!P22/'3.4.a'!$G$159</f>
        <v>-3.2550151780457424E-4</v>
      </c>
      <c r="Q22" s="144">
        <f>'3.5'!Q22/'3.4.a'!$G$159</f>
        <v>1.9760201895739076E-3</v>
      </c>
      <c r="R22" s="144">
        <f>'3.5'!R22/'3.4.a'!$H$159</f>
        <v>4.9107915591948157E-3</v>
      </c>
      <c r="S22" s="144">
        <f>'3.5'!S22/'3.4.a'!$H$159</f>
        <v>-3.3519151168289293E-4</v>
      </c>
      <c r="T22" s="144">
        <f>'3.5'!T22/'3.4.a'!$H$159</f>
        <v>4.5756000475119223E-3</v>
      </c>
      <c r="U22" s="144">
        <f>'3.5'!U22/'3.4.a'!$I$159</f>
        <v>3.4541596501586769E-3</v>
      </c>
      <c r="V22" s="144">
        <f>'3.5'!V22/'3.4.a'!$I$159</f>
        <v>-4.2852148043798466E-4</v>
      </c>
      <c r="W22" s="144">
        <f>'3.5'!W22/'3.4.a'!$I$159</f>
        <v>3.0256381697206926E-3</v>
      </c>
      <c r="X22" s="144">
        <f>'3.5'!X22/'3.4.a'!$J$159</f>
        <v>3.0934240103658414E-3</v>
      </c>
      <c r="Y22" s="144">
        <f>'3.5'!Y22/'3.4.a'!$J$159</f>
        <v>-4.1074384128727138E-4</v>
      </c>
      <c r="Z22" s="144">
        <f>'3.5'!Z22/'3.4.a'!$J$159</f>
        <v>2.6826801690785699E-3</v>
      </c>
      <c r="AA22" s="144">
        <f>'3.5'!AA22/'3.4.a'!$K$159</f>
        <v>2.0445625884287599E-3</v>
      </c>
      <c r="AB22" s="144">
        <f>'3.5'!AB22/'3.4.a'!$K$159</f>
        <v>-3.5944113398104951E-4</v>
      </c>
      <c r="AC22" s="144">
        <f>'3.5'!AC22/'3.4.a'!$K$159</f>
        <v>1.6851214544477105E-3</v>
      </c>
      <c r="AD22" s="144">
        <f>'3.5'!AD22/'3.4.a'!$L$159</f>
        <v>2.525213714826547E-3</v>
      </c>
      <c r="AE22" s="144">
        <f>'3.5'!AE22/'3.4.a'!$L$159</f>
        <v>-1.8911108694114986E-4</v>
      </c>
      <c r="AF22" s="144">
        <f>'3.5'!AF22/'3.4.a'!$L$159</f>
        <v>2.3361026278853974E-3</v>
      </c>
      <c r="AG22" s="144">
        <f>'3.5'!AG22/'3.4.a'!$M$159</f>
        <v>2.3643096495266562E-3</v>
      </c>
      <c r="AH22" s="144">
        <f>'3.5'!AH22/'3.4.a'!$M$159</f>
        <v>-2.9271398284382504E-4</v>
      </c>
      <c r="AI22" s="144">
        <f>'3.5'!AI22/'3.4.a'!$M$159</f>
        <v>2.0715956666828312E-3</v>
      </c>
    </row>
    <row r="23" spans="1:35" ht="20" customHeight="1" x14ac:dyDescent="0.2">
      <c r="A23" s="21">
        <v>1442</v>
      </c>
      <c r="B23" s="22" t="s">
        <v>287</v>
      </c>
      <c r="C23" s="144">
        <f>'3.5'!C23/'3.4.a'!$C$159</f>
        <v>3.8927937923958404E-4</v>
      </c>
      <c r="D23" s="144">
        <f>'3.5'!D23/'3.4.a'!$C$159</f>
        <v>-3.8927937923958404E-4</v>
      </c>
      <c r="E23" s="144">
        <f>'3.5'!E23/'3.4.a'!$C$159</f>
        <v>0</v>
      </c>
      <c r="F23" s="144">
        <f>'3.5'!F23/'3.4.a'!$D$159</f>
        <v>1.9549950117928464E-4</v>
      </c>
      <c r="G23" s="144">
        <f>'3.5'!G23/'3.4.a'!$D$159</f>
        <v>-1.9549950117928464E-4</v>
      </c>
      <c r="H23" s="144">
        <f>'3.5'!H23/'3.4.a'!$D$159</f>
        <v>0</v>
      </c>
      <c r="I23" s="144">
        <f>'3.5'!I23/'3.4.a'!$E$159</f>
        <v>2.2768438140634216E-4</v>
      </c>
      <c r="J23" s="144">
        <f>'3.5'!J23/'3.4.a'!$E$159</f>
        <v>-2.2768438140634216E-4</v>
      </c>
      <c r="K23" s="144">
        <f>'3.5'!K23/'3.4.a'!$E$159</f>
        <v>0</v>
      </c>
      <c r="L23" s="144">
        <f>'3.5'!L23/'3.4.a'!$F$159</f>
        <v>3.2115782624377324E-4</v>
      </c>
      <c r="M23" s="144">
        <f>'3.5'!M23/'3.4.a'!$F$159</f>
        <v>-3.366880995496117E-5</v>
      </c>
      <c r="N23" s="144">
        <f>'3.5'!N23/'3.4.a'!$F$159</f>
        <v>2.8748901628881208E-4</v>
      </c>
      <c r="O23" s="144">
        <f>'3.5'!O23/'3.4.a'!$G$159</f>
        <v>2.7789136965294584E-4</v>
      </c>
      <c r="P23" s="144">
        <f>'3.5'!P23/'3.4.a'!$G$159</f>
        <v>-1.1660233992957005E-4</v>
      </c>
      <c r="Q23" s="144">
        <f>'3.5'!Q23/'3.4.a'!$G$159</f>
        <v>1.6128902972337576E-4</v>
      </c>
      <c r="R23" s="144">
        <f>'3.5'!R23/'3.4.a'!$H$159</f>
        <v>4.7851913967090565E-4</v>
      </c>
      <c r="S23" s="144">
        <f>'3.5'!S23/'3.4.a'!$H$159</f>
        <v>-9.1339896200237462E-5</v>
      </c>
      <c r="T23" s="144">
        <f>'3.5'!T23/'3.4.a'!$H$159</f>
        <v>3.8717924347066819E-4</v>
      </c>
      <c r="U23" s="144">
        <f>'3.5'!U23/'3.4.a'!$I$159</f>
        <v>5.060040670084577E-4</v>
      </c>
      <c r="V23" s="144">
        <f>'3.5'!V23/'3.4.a'!$I$159</f>
        <v>-2.0150795148513791E-4</v>
      </c>
      <c r="W23" s="144">
        <f>'3.5'!W23/'3.4.a'!$I$159</f>
        <v>3.0449611552331983E-4</v>
      </c>
      <c r="X23" s="144">
        <f>'3.5'!X23/'3.4.a'!$J$159</f>
        <v>3.7474523540960403E-4</v>
      </c>
      <c r="Y23" s="144">
        <f>'3.5'!Y23/'3.4.a'!$J$159</f>
        <v>-1.4649384756066015E-4</v>
      </c>
      <c r="Z23" s="144">
        <f>'3.5'!Z23/'3.4.a'!$J$159</f>
        <v>2.2825138784894389E-4</v>
      </c>
      <c r="AA23" s="144">
        <f>'3.5'!AA23/'3.4.a'!$K$159</f>
        <v>9.0483846911419976E-5</v>
      </c>
      <c r="AB23" s="144">
        <f>'3.5'!AB23/'3.4.a'!$K$159</f>
        <v>-8.585071073311437E-5</v>
      </c>
      <c r="AC23" s="144">
        <f>'3.5'!AC23/'3.4.a'!$K$159</f>
        <v>4.6331361783055988E-6</v>
      </c>
      <c r="AD23" s="144">
        <f>'3.5'!AD23/'3.4.a'!$L$159</f>
        <v>1.4930981785273532E-5</v>
      </c>
      <c r="AE23" s="144">
        <f>'3.5'!AE23/'3.4.a'!$L$159</f>
        <v>-1.4930981785273532E-5</v>
      </c>
      <c r="AF23" s="144">
        <f>'3.5'!AF23/'3.4.a'!$L$159</f>
        <v>0</v>
      </c>
      <c r="AG23" s="144">
        <f>'3.5'!AG23/'3.4.a'!$M$159</f>
        <v>5.78286454028495E-5</v>
      </c>
      <c r="AH23" s="144">
        <f>'3.5'!AH23/'3.4.a'!$M$159</f>
        <v>-5.78286454028495E-5</v>
      </c>
      <c r="AI23" s="144">
        <f>'3.5'!AI23/'3.4.a'!$M$159</f>
        <v>0</v>
      </c>
    </row>
    <row r="25" spans="1:35" customFormat="1" ht="20" customHeight="1" x14ac:dyDescent="0.2">
      <c r="A25" s="334" t="s">
        <v>888</v>
      </c>
      <c r="B25" s="335"/>
      <c r="C25" s="340">
        <v>2010</v>
      </c>
      <c r="D25" s="341"/>
      <c r="E25" s="343"/>
      <c r="F25" s="340">
        <v>2011</v>
      </c>
      <c r="G25" s="341"/>
      <c r="H25" s="343"/>
      <c r="I25" s="340">
        <v>2012</v>
      </c>
      <c r="J25" s="341"/>
      <c r="K25" s="343"/>
      <c r="L25" s="340">
        <v>2013</v>
      </c>
      <c r="M25" s="341"/>
      <c r="N25" s="343"/>
      <c r="O25" s="340">
        <v>2014</v>
      </c>
      <c r="P25" s="341"/>
      <c r="Q25" s="343"/>
      <c r="R25" s="340">
        <v>2015</v>
      </c>
      <c r="S25" s="341"/>
      <c r="T25" s="343"/>
      <c r="U25" s="340">
        <v>2016</v>
      </c>
      <c r="V25" s="341"/>
      <c r="W25" s="343"/>
      <c r="X25" s="340">
        <v>2017</v>
      </c>
      <c r="Y25" s="341"/>
      <c r="Z25" s="343"/>
      <c r="AA25" s="340">
        <v>2018</v>
      </c>
      <c r="AB25" s="341"/>
      <c r="AC25" s="343"/>
      <c r="AD25" s="340">
        <v>2019</v>
      </c>
      <c r="AE25" s="341"/>
      <c r="AF25" s="343"/>
      <c r="AG25" s="340">
        <v>2020</v>
      </c>
      <c r="AH25" s="341"/>
      <c r="AI25" s="343"/>
    </row>
    <row r="26" spans="1:35" customFormat="1" ht="36" customHeight="1" x14ac:dyDescent="0.2">
      <c r="A26" s="338"/>
      <c r="B26" s="339"/>
      <c r="C26" s="25" t="s">
        <v>880</v>
      </c>
      <c r="D26" s="25" t="s">
        <v>881</v>
      </c>
      <c r="E26" s="25" t="s">
        <v>882</v>
      </c>
      <c r="F26" s="25" t="s">
        <v>880</v>
      </c>
      <c r="G26" s="25" t="s">
        <v>881</v>
      </c>
      <c r="H26" s="25" t="s">
        <v>882</v>
      </c>
      <c r="I26" s="25" t="s">
        <v>880</v>
      </c>
      <c r="J26" s="25" t="s">
        <v>881</v>
      </c>
      <c r="K26" s="25" t="s">
        <v>882</v>
      </c>
      <c r="L26" s="25" t="s">
        <v>880</v>
      </c>
      <c r="M26" s="25" t="s">
        <v>881</v>
      </c>
      <c r="N26" s="25" t="s">
        <v>882</v>
      </c>
      <c r="O26" s="25" t="s">
        <v>880</v>
      </c>
      <c r="P26" s="25" t="s">
        <v>881</v>
      </c>
      <c r="Q26" s="25" t="s">
        <v>882</v>
      </c>
      <c r="R26" s="25" t="s">
        <v>880</v>
      </c>
      <c r="S26" s="25" t="s">
        <v>881</v>
      </c>
      <c r="T26" s="25" t="s">
        <v>882</v>
      </c>
      <c r="U26" s="25" t="s">
        <v>880</v>
      </c>
      <c r="V26" s="25" t="s">
        <v>881</v>
      </c>
      <c r="W26" s="25" t="s">
        <v>882</v>
      </c>
      <c r="X26" s="25" t="s">
        <v>880</v>
      </c>
      <c r="Y26" s="25" t="s">
        <v>881</v>
      </c>
      <c r="Z26" s="25" t="s">
        <v>882</v>
      </c>
      <c r="AA26" s="25" t="s">
        <v>880</v>
      </c>
      <c r="AB26" s="25" t="s">
        <v>881</v>
      </c>
      <c r="AC26" s="25" t="s">
        <v>882</v>
      </c>
      <c r="AD26" s="25" t="s">
        <v>880</v>
      </c>
      <c r="AE26" s="25" t="s">
        <v>881</v>
      </c>
      <c r="AF26" s="25" t="s">
        <v>882</v>
      </c>
      <c r="AG26" s="25" t="s">
        <v>880</v>
      </c>
      <c r="AH26" s="25" t="s">
        <v>881</v>
      </c>
      <c r="AI26" s="25" t="s">
        <v>882</v>
      </c>
    </row>
    <row r="27" spans="1:35" customFormat="1" ht="20" customHeight="1" x14ac:dyDescent="0.2">
      <c r="A27" s="284">
        <v>1</v>
      </c>
      <c r="B27" s="285" t="s">
        <v>887</v>
      </c>
      <c r="C27" s="288">
        <f>'3.5'!C27/'3.4.a'!$C$159</f>
        <v>8.0830663419338658E-2</v>
      </c>
      <c r="D27" s="288">
        <f>'3.5'!D27/'3.4.a'!$C$159</f>
        <v>0</v>
      </c>
      <c r="E27" s="288">
        <f>'3.5'!E27/'3.4.a'!$C$159</f>
        <v>8.0830663419338658E-2</v>
      </c>
      <c r="F27" s="288">
        <f>'3.5'!F27/'3.4.a'!$D$159</f>
        <v>8.2589957026648647E-2</v>
      </c>
      <c r="G27" s="288">
        <f>'3.5'!G27/'3.4.a'!$D$159</f>
        <v>0</v>
      </c>
      <c r="H27" s="288">
        <f>'3.5'!H27/'3.4.a'!$D$159</f>
        <v>8.2589957026648647E-2</v>
      </c>
      <c r="I27" s="288">
        <f>'3.5'!I27/'3.4.a'!$E$159</f>
        <v>8.4690684644732867E-2</v>
      </c>
      <c r="J27" s="288">
        <f>'3.5'!J27/'3.4.a'!$E$159</f>
        <v>0</v>
      </c>
      <c r="K27" s="288">
        <f>'3.5'!K27/'3.4.a'!$E$159</f>
        <v>8.469068464473288E-2</v>
      </c>
      <c r="L27" s="288">
        <f>'3.5'!L27/'3.4.a'!$F$159</f>
        <v>8.1397755904888902E-2</v>
      </c>
      <c r="M27" s="288">
        <f>'3.5'!M27/'3.4.a'!$F$159</f>
        <v>0</v>
      </c>
      <c r="N27" s="288">
        <f>'3.5'!N27/'3.4.a'!$F$159</f>
        <v>8.1397755904888916E-2</v>
      </c>
      <c r="O27" s="288">
        <f>'3.5'!O27/'3.4.a'!$G$159</f>
        <v>8.3846344426709088E-2</v>
      </c>
      <c r="P27" s="288">
        <f>'3.5'!P27/'3.4.a'!$G$159</f>
        <v>0</v>
      </c>
      <c r="Q27" s="288">
        <f>'3.5'!Q27/'3.4.a'!$G$159</f>
        <v>8.3846344426709074E-2</v>
      </c>
      <c r="R27" s="288">
        <f>'3.5'!R27/'3.4.a'!$H$159</f>
        <v>8.6145773723928051E-2</v>
      </c>
      <c r="S27" s="288">
        <f>'3.5'!S27/'3.4.a'!$H$159</f>
        <v>0</v>
      </c>
      <c r="T27" s="288">
        <f>'3.5'!T27/'3.4.a'!$H$159</f>
        <v>8.6145773723928051E-2</v>
      </c>
      <c r="U27" s="288">
        <f>'3.5'!U27/'3.4.a'!$I$159</f>
        <v>8.9150239543566767E-2</v>
      </c>
      <c r="V27" s="288">
        <f>'3.5'!V27/'3.4.a'!$I$159</f>
        <v>0</v>
      </c>
      <c r="W27" s="288">
        <f>'3.5'!W27/'3.4.a'!$I$159</f>
        <v>8.9150239543566767E-2</v>
      </c>
      <c r="X27" s="288">
        <f>'3.5'!X27/'3.4.a'!$J$159</f>
        <v>8.7512665651586066E-2</v>
      </c>
      <c r="Y27" s="288">
        <f>'3.5'!Y27/'3.4.a'!$J$159</f>
        <v>0</v>
      </c>
      <c r="Z27" s="288">
        <f>'3.5'!Z27/'3.4.a'!$J$159</f>
        <v>8.7512665651586066E-2</v>
      </c>
      <c r="AA27" s="288">
        <f>'3.5'!AA27/'3.4.a'!$K$159</f>
        <v>8.9737959027843081E-2</v>
      </c>
      <c r="AB27" s="288">
        <f>'3.5'!AB27/'3.4.a'!$K$159</f>
        <v>0</v>
      </c>
      <c r="AC27" s="288">
        <f>'3.5'!AC27/'3.4.a'!$K$159</f>
        <v>8.9737959027843081E-2</v>
      </c>
      <c r="AD27" s="288">
        <f>'3.5'!AD27/'3.4.a'!$L$159</f>
        <v>9.3512595891020261E-2</v>
      </c>
      <c r="AE27" s="288">
        <f>'3.5'!AE27/'3.4.a'!$L$159</f>
        <v>0</v>
      </c>
      <c r="AF27" s="288">
        <f>'3.5'!AF27/'3.4.a'!$L$159</f>
        <v>9.3512595891020261E-2</v>
      </c>
      <c r="AG27" s="288">
        <f>'3.5'!AG27/'3.4.a'!$M$159</f>
        <v>0.10081536006547089</v>
      </c>
      <c r="AH27" s="288">
        <f>'3.5'!AH27/'3.4.a'!$M$159</f>
        <v>0</v>
      </c>
      <c r="AI27" s="288">
        <f>'3.5'!AI27/'3.4.a'!$M$159</f>
        <v>0.10081536006547091</v>
      </c>
    </row>
    <row r="28" spans="1:35" customFormat="1" ht="20" customHeight="1" x14ac:dyDescent="0.2">
      <c r="A28" s="18">
        <v>11</v>
      </c>
      <c r="B28" s="123" t="s">
        <v>242</v>
      </c>
      <c r="C28" s="93">
        <f>'3.5'!C28/'3.4.a'!$C$159</f>
        <v>1.5493897389479396E-2</v>
      </c>
      <c r="D28" s="93">
        <f>'3.5'!D28/'3.4.a'!$C$159</f>
        <v>0</v>
      </c>
      <c r="E28" s="93">
        <f>'3.5'!E28/'3.4.a'!$C$159</f>
        <v>1.5493897389479396E-2</v>
      </c>
      <c r="F28" s="93">
        <f>'3.5'!F28/'3.4.a'!$D$159</f>
        <v>1.5977477851370318E-2</v>
      </c>
      <c r="G28" s="93">
        <f>'3.5'!G28/'3.4.a'!$D$159</f>
        <v>0</v>
      </c>
      <c r="H28" s="93">
        <f>'3.5'!H28/'3.4.a'!$D$159</f>
        <v>1.5977477851370318E-2</v>
      </c>
      <c r="I28" s="93">
        <f>'3.5'!I28/'3.4.a'!$E$159</f>
        <v>1.6415327338352107E-2</v>
      </c>
      <c r="J28" s="93">
        <f>'3.5'!J28/'3.4.a'!$E$159</f>
        <v>0</v>
      </c>
      <c r="K28" s="93">
        <f>'3.5'!K28/'3.4.a'!$E$159</f>
        <v>1.6415327338352107E-2</v>
      </c>
      <c r="L28" s="93">
        <f>'3.5'!L28/'3.4.a'!$F$159</f>
        <v>1.6462210093593135E-2</v>
      </c>
      <c r="M28" s="93">
        <f>'3.5'!M28/'3.4.a'!$F$159</f>
        <v>0</v>
      </c>
      <c r="N28" s="93">
        <f>'3.5'!N28/'3.4.a'!$F$159</f>
        <v>1.6462210093593135E-2</v>
      </c>
      <c r="O28" s="93">
        <f>'3.5'!O28/'3.4.a'!$G$159</f>
        <v>1.6907336976929102E-2</v>
      </c>
      <c r="P28" s="93">
        <f>'3.5'!P28/'3.4.a'!$G$159</f>
        <v>0</v>
      </c>
      <c r="Q28" s="93">
        <f>'3.5'!Q28/'3.4.a'!$G$159</f>
        <v>1.6907336976929102E-2</v>
      </c>
      <c r="R28" s="93">
        <f>'3.5'!R28/'3.4.a'!$H$159</f>
        <v>1.7528577515675155E-2</v>
      </c>
      <c r="S28" s="93">
        <f>'3.5'!S28/'3.4.a'!$H$159</f>
        <v>0</v>
      </c>
      <c r="T28" s="93">
        <f>'3.5'!T28/'3.4.a'!$H$159</f>
        <v>1.7528577515675155E-2</v>
      </c>
      <c r="U28" s="93">
        <f>'3.5'!U28/'3.4.a'!$I$159</f>
        <v>1.7216343707399853E-2</v>
      </c>
      <c r="V28" s="93">
        <f>'3.5'!V28/'3.4.a'!$I$159</f>
        <v>0</v>
      </c>
      <c r="W28" s="93">
        <f>'3.5'!W28/'3.4.a'!$I$159</f>
        <v>1.7216343707399853E-2</v>
      </c>
      <c r="X28" s="93">
        <f>'3.5'!X28/'3.4.a'!$J$159</f>
        <v>1.7602526881249046E-2</v>
      </c>
      <c r="Y28" s="93">
        <f>'3.5'!Y28/'3.4.a'!$J$159</f>
        <v>0</v>
      </c>
      <c r="Z28" s="93">
        <f>'3.5'!Z28/'3.4.a'!$J$159</f>
        <v>1.7602526881249046E-2</v>
      </c>
      <c r="AA28" s="93">
        <f>'3.5'!AA28/'3.4.a'!$K$159</f>
        <v>1.859086266188888E-2</v>
      </c>
      <c r="AB28" s="93">
        <f>'3.5'!AB28/'3.4.a'!$K$159</f>
        <v>0</v>
      </c>
      <c r="AC28" s="93">
        <f>'3.5'!AC28/'3.4.a'!$K$159</f>
        <v>1.859086266188888E-2</v>
      </c>
      <c r="AD28" s="93">
        <f>'3.5'!AD28/'3.4.a'!$L$159</f>
        <v>1.9586812563544283E-2</v>
      </c>
      <c r="AE28" s="93">
        <f>'3.5'!AE28/'3.4.a'!$L$159</f>
        <v>0</v>
      </c>
      <c r="AF28" s="93">
        <f>'3.5'!AF28/'3.4.a'!$L$159</f>
        <v>1.9586812563544283E-2</v>
      </c>
      <c r="AG28" s="93">
        <f>'3.5'!AG28/'3.4.a'!$M$159</f>
        <v>1.9608607865428826E-2</v>
      </c>
      <c r="AH28" s="93">
        <f>'3.5'!AH28/'3.4.a'!$M$159</f>
        <v>0</v>
      </c>
      <c r="AI28" s="93">
        <f>'3.5'!AI28/'3.4.a'!$M$159</f>
        <v>1.9608607865428826E-2</v>
      </c>
    </row>
    <row r="29" spans="1:35" customFormat="1" ht="20" customHeight="1" x14ac:dyDescent="0.2">
      <c r="A29" s="18">
        <v>12</v>
      </c>
      <c r="B29" s="123" t="s">
        <v>246</v>
      </c>
      <c r="C29" s="93">
        <f>'3.5'!C29/'3.4.a'!$C$159</f>
        <v>3.1129248114709612E-3</v>
      </c>
      <c r="D29" s="93">
        <f>'3.5'!D29/'3.4.a'!$C$159</f>
        <v>0</v>
      </c>
      <c r="E29" s="93">
        <f>'3.5'!E29/'3.4.a'!$C$159</f>
        <v>3.1129248114709612E-3</v>
      </c>
      <c r="F29" s="93">
        <f>'3.5'!F29/'3.4.a'!$D$159</f>
        <v>3.565963056845152E-3</v>
      </c>
      <c r="G29" s="93">
        <f>'3.5'!G29/'3.4.a'!$D$159</f>
        <v>0</v>
      </c>
      <c r="H29" s="93">
        <f>'3.5'!H29/'3.4.a'!$D$159</f>
        <v>3.565963056845152E-3</v>
      </c>
      <c r="I29" s="93">
        <f>'3.5'!I29/'3.4.a'!$E$159</f>
        <v>3.6867150950305083E-3</v>
      </c>
      <c r="J29" s="93">
        <f>'3.5'!J29/'3.4.a'!$E$159</f>
        <v>0</v>
      </c>
      <c r="K29" s="93">
        <f>'3.5'!K29/'3.4.a'!$E$159</f>
        <v>3.6867150950305083E-3</v>
      </c>
      <c r="L29" s="93">
        <f>'3.5'!L29/'3.4.a'!$F$159</f>
        <v>3.9216811064701432E-3</v>
      </c>
      <c r="M29" s="93">
        <f>'3.5'!M29/'3.4.a'!$F$159</f>
        <v>0</v>
      </c>
      <c r="N29" s="93">
        <f>'3.5'!N29/'3.4.a'!$F$159</f>
        <v>3.9216811064701432E-3</v>
      </c>
      <c r="O29" s="93">
        <f>'3.5'!O29/'3.4.a'!$G$159</f>
        <v>4.0462979061051492E-3</v>
      </c>
      <c r="P29" s="93">
        <f>'3.5'!P29/'3.4.a'!$G$159</f>
        <v>0</v>
      </c>
      <c r="Q29" s="93">
        <f>'3.5'!Q29/'3.4.a'!$G$159</f>
        <v>4.0462979061051492E-3</v>
      </c>
      <c r="R29" s="93">
        <f>'3.5'!R29/'3.4.a'!$H$159</f>
        <v>4.4369399667029573E-3</v>
      </c>
      <c r="S29" s="93">
        <f>'3.5'!S29/'3.4.a'!$H$159</f>
        <v>0</v>
      </c>
      <c r="T29" s="93">
        <f>'3.5'!T29/'3.4.a'!$H$159</f>
        <v>4.4369399667029573E-3</v>
      </c>
      <c r="U29" s="93">
        <f>'3.5'!U29/'3.4.a'!$I$159</f>
        <v>4.7388831052416784E-3</v>
      </c>
      <c r="V29" s="93">
        <f>'3.5'!V29/'3.4.a'!$I$159</f>
        <v>0</v>
      </c>
      <c r="W29" s="93">
        <f>'3.5'!W29/'3.4.a'!$I$159</f>
        <v>4.7388831052416784E-3</v>
      </c>
      <c r="X29" s="93">
        <f>'3.5'!X29/'3.4.a'!$J$159</f>
        <v>4.863455869711656E-3</v>
      </c>
      <c r="Y29" s="93">
        <f>'3.5'!Y29/'3.4.a'!$J$159</f>
        <v>0</v>
      </c>
      <c r="Z29" s="93">
        <f>'3.5'!Z29/'3.4.a'!$J$159</f>
        <v>4.863455869711656E-3</v>
      </c>
      <c r="AA29" s="93">
        <f>'3.5'!AA29/'3.4.a'!$K$159</f>
        <v>4.8799886348591783E-3</v>
      </c>
      <c r="AB29" s="93">
        <f>'3.5'!AB29/'3.4.a'!$K$159</f>
        <v>0</v>
      </c>
      <c r="AC29" s="93">
        <f>'3.5'!AC29/'3.4.a'!$K$159</f>
        <v>4.8799886348591783E-3</v>
      </c>
      <c r="AD29" s="93">
        <f>'3.5'!AD29/'3.4.a'!$L$159</f>
        <v>5.2247316503361493E-3</v>
      </c>
      <c r="AE29" s="93">
        <f>'3.5'!AE29/'3.4.a'!$L$159</f>
        <v>0</v>
      </c>
      <c r="AF29" s="93">
        <f>'3.5'!AF29/'3.4.a'!$L$159</f>
        <v>5.2247316503361493E-3</v>
      </c>
      <c r="AG29" s="93">
        <f>'3.5'!AG29/'3.4.a'!$M$159</f>
        <v>5.4707139305400316E-3</v>
      </c>
      <c r="AH29" s="93">
        <f>'3.5'!AH29/'3.4.a'!$M$159</f>
        <v>0</v>
      </c>
      <c r="AI29" s="93">
        <f>'3.5'!AI29/'3.4.a'!$M$159</f>
        <v>5.4707139305400316E-3</v>
      </c>
    </row>
    <row r="30" spans="1:35" customFormat="1" ht="20" customHeight="1" x14ac:dyDescent="0.2">
      <c r="A30" s="18">
        <v>13</v>
      </c>
      <c r="B30" s="287" t="s">
        <v>243</v>
      </c>
      <c r="C30" s="93">
        <f>'3.5'!C30/'3.4.a'!$C$159</f>
        <v>5.4822177988077044E-2</v>
      </c>
      <c r="D30" s="93">
        <f>'3.5'!D30/'3.4.a'!$C$159</f>
        <v>1.6718951215778466E-3</v>
      </c>
      <c r="E30" s="93">
        <f>'3.5'!E30/'3.4.a'!$C$159</f>
        <v>5.6494073109654895E-2</v>
      </c>
      <c r="F30" s="93">
        <f>'3.5'!F30/'3.4.a'!$D$159</f>
        <v>5.5617176148060748E-2</v>
      </c>
      <c r="G30" s="93">
        <f>'3.5'!G30/'3.4.a'!$D$159</f>
        <v>1.5392073588723961E-3</v>
      </c>
      <c r="H30" s="93">
        <f>'3.5'!H30/'3.4.a'!$D$159</f>
        <v>5.7156383506933146E-2</v>
      </c>
      <c r="I30" s="93">
        <f>'3.5'!I30/'3.4.a'!$E$159</f>
        <v>5.6478224326010636E-2</v>
      </c>
      <c r="J30" s="93">
        <f>'3.5'!J30/'3.4.a'!$E$159</f>
        <v>2.2639762357149528E-3</v>
      </c>
      <c r="K30" s="93">
        <f>'3.5'!K30/'3.4.a'!$E$159</f>
        <v>5.8742200561725591E-2</v>
      </c>
      <c r="L30" s="93">
        <f>'3.5'!L30/'3.4.a'!$F$159</f>
        <v>5.4632184653346516E-2</v>
      </c>
      <c r="M30" s="93">
        <f>'3.5'!M30/'3.4.a'!$F$159</f>
        <v>1.4412861007065609E-3</v>
      </c>
      <c r="N30" s="93">
        <f>'3.5'!N30/'3.4.a'!$F$159</f>
        <v>5.6073470754053077E-2</v>
      </c>
      <c r="O30" s="93">
        <f>'3.5'!O30/'3.4.a'!$G$159</f>
        <v>5.5946045541130328E-2</v>
      </c>
      <c r="P30" s="93">
        <f>'3.5'!P30/'3.4.a'!$G$159</f>
        <v>1.1948834177848376E-3</v>
      </c>
      <c r="Q30" s="93">
        <f>'3.5'!Q30/'3.4.a'!$G$159</f>
        <v>5.7140928958915163E-2</v>
      </c>
      <c r="R30" s="93">
        <f>'3.5'!R30/'3.4.a'!$H$159</f>
        <v>5.5989456329122639E-2</v>
      </c>
      <c r="S30" s="93">
        <f>'3.5'!S30/'3.4.a'!$H$159</f>
        <v>1.341330790306416E-3</v>
      </c>
      <c r="T30" s="93">
        <f>'3.5'!T30/'3.4.a'!$H$159</f>
        <v>5.7330787119429051E-2</v>
      </c>
      <c r="U30" s="93">
        <f>'3.5'!U30/'3.4.a'!$I$159</f>
        <v>5.8283499025414076E-2</v>
      </c>
      <c r="V30" s="93">
        <f>'3.5'!V30/'3.4.a'!$I$159</f>
        <v>1.8375055632737964E-3</v>
      </c>
      <c r="W30" s="93">
        <f>'3.5'!W30/'3.4.a'!$I$159</f>
        <v>6.0121004588687868E-2</v>
      </c>
      <c r="X30" s="93">
        <f>'3.5'!X30/'3.4.a'!$J$159</f>
        <v>5.6782153406616243E-2</v>
      </c>
      <c r="Y30" s="93">
        <f>'3.5'!Y30/'3.4.a'!$J$159</f>
        <v>1.7556836345530014E-3</v>
      </c>
      <c r="Z30" s="93">
        <f>'3.5'!Z30/'3.4.a'!$J$159</f>
        <v>5.8537837041169244E-2</v>
      </c>
      <c r="AA30" s="93">
        <f>'3.5'!AA30/'3.4.a'!$K$159</f>
        <v>5.8717512563031447E-2</v>
      </c>
      <c r="AB30" s="93">
        <f>'3.5'!AB30/'3.4.a'!$K$159</f>
        <v>1.5028696497213607E-3</v>
      </c>
      <c r="AC30" s="93">
        <f>'3.5'!AC30/'3.4.a'!$K$159</f>
        <v>6.0220382212752804E-2</v>
      </c>
      <c r="AD30" s="93">
        <f>'3.5'!AD30/'3.4.a'!$L$159</f>
        <v>6.0391515046347356E-2</v>
      </c>
      <c r="AE30" s="93">
        <f>'3.5'!AE30/'3.4.a'!$L$159</f>
        <v>6.7961690399026802E-4</v>
      </c>
      <c r="AF30" s="93">
        <f>'3.5'!AF30/'3.4.a'!$L$159</f>
        <v>6.1071131950337622E-2</v>
      </c>
      <c r="AG30" s="93">
        <f>'3.5'!AG30/'3.4.a'!$M$159</f>
        <v>6.8588162485480192E-2</v>
      </c>
      <c r="AH30" s="93">
        <f>'3.5'!AH30/'3.4.a'!$M$159</f>
        <v>1.1058535818583377E-3</v>
      </c>
      <c r="AI30" s="93">
        <f>'3.5'!AI30/'3.4.a'!$M$159</f>
        <v>6.9694016067338535E-2</v>
      </c>
    </row>
    <row r="31" spans="1:35" customFormat="1" ht="20" customHeight="1" x14ac:dyDescent="0.2">
      <c r="A31" s="35">
        <v>131</v>
      </c>
      <c r="B31" s="36" t="s">
        <v>285</v>
      </c>
      <c r="C31" s="143">
        <f>'3.5'!C31/'3.4.a'!$C$159</f>
        <v>0</v>
      </c>
      <c r="D31" s="143">
        <f>'3.5'!D31/'3.4.a'!$C$159</f>
        <v>0</v>
      </c>
      <c r="E31" s="143">
        <f>'3.5'!E31/'3.4.a'!$C$159</f>
        <v>0</v>
      </c>
      <c r="F31" s="143">
        <f>'3.5'!F31/'3.4.a'!$D$159</f>
        <v>0</v>
      </c>
      <c r="G31" s="143">
        <f>'3.5'!G31/'3.4.a'!$D$159</f>
        <v>0</v>
      </c>
      <c r="H31" s="143">
        <f>'3.5'!H31/'3.4.a'!$D$159</f>
        <v>0</v>
      </c>
      <c r="I31" s="143">
        <f>'3.5'!I31/'3.4.a'!$E$159</f>
        <v>0</v>
      </c>
      <c r="J31" s="143">
        <f>'3.5'!J31/'3.4.a'!$E$159</f>
        <v>0</v>
      </c>
      <c r="K31" s="143">
        <f>'3.5'!K31/'3.4.a'!$E$159</f>
        <v>0</v>
      </c>
      <c r="L31" s="143">
        <f>'3.5'!L31/'3.4.a'!$F$159</f>
        <v>0</v>
      </c>
      <c r="M31" s="143">
        <f>'3.5'!M31/'3.4.a'!$F$159</f>
        <v>0</v>
      </c>
      <c r="N31" s="143">
        <f>'3.5'!N31/'3.4.a'!$F$159</f>
        <v>0</v>
      </c>
      <c r="O31" s="143">
        <f>'3.5'!O31/'3.4.a'!$G$159</f>
        <v>0</v>
      </c>
      <c r="P31" s="143">
        <f>'3.5'!P31/'3.4.a'!$G$159</f>
        <v>0</v>
      </c>
      <c r="Q31" s="143">
        <f>'3.5'!Q31/'3.4.a'!$G$159</f>
        <v>0</v>
      </c>
      <c r="R31" s="143">
        <f>'3.5'!R31/'3.4.a'!$H$159</f>
        <v>0</v>
      </c>
      <c r="S31" s="143">
        <f>'3.5'!S31/'3.4.a'!$H$159</f>
        <v>0</v>
      </c>
      <c r="T31" s="143">
        <f>'3.5'!T31/'3.4.a'!$H$159</f>
        <v>0</v>
      </c>
      <c r="U31" s="143">
        <f>'3.5'!U31/'3.4.a'!$I$159</f>
        <v>0</v>
      </c>
      <c r="V31" s="143">
        <f>'3.5'!V31/'3.4.a'!$I$159</f>
        <v>0</v>
      </c>
      <c r="W31" s="143">
        <f>'3.5'!W31/'3.4.a'!$I$159</f>
        <v>0</v>
      </c>
      <c r="X31" s="143">
        <f>'3.5'!X31/'3.4.a'!$J$159</f>
        <v>0</v>
      </c>
      <c r="Y31" s="143">
        <f>'3.5'!Y31/'3.4.a'!$J$159</f>
        <v>0</v>
      </c>
      <c r="Z31" s="143">
        <f>'3.5'!Z31/'3.4.a'!$J$159</f>
        <v>0</v>
      </c>
      <c r="AA31" s="143">
        <f>'3.5'!AA31/'3.4.a'!$K$159</f>
        <v>0</v>
      </c>
      <c r="AB31" s="143">
        <f>'3.5'!AB31/'3.4.a'!$K$159</f>
        <v>0</v>
      </c>
      <c r="AC31" s="143">
        <f>'3.5'!AC31/'3.4.a'!$K$159</f>
        <v>0</v>
      </c>
      <c r="AD31" s="143">
        <f>'3.5'!AD31/'3.4.a'!$L$159</f>
        <v>0</v>
      </c>
      <c r="AE31" s="143">
        <f>'3.5'!AE31/'3.4.a'!$L$159</f>
        <v>0</v>
      </c>
      <c r="AF31" s="143">
        <f>'3.5'!AF31/'3.4.a'!$L$159</f>
        <v>0</v>
      </c>
      <c r="AG31" s="143">
        <f>'3.5'!AG31/'3.4.a'!$M$159</f>
        <v>0</v>
      </c>
      <c r="AH31" s="143">
        <f>'3.5'!AH31/'3.4.a'!$M$159</f>
        <v>0</v>
      </c>
      <c r="AI31" s="143">
        <f>'3.5'!AI31/'3.4.a'!$M$159</f>
        <v>0</v>
      </c>
    </row>
    <row r="32" spans="1:35" customFormat="1" ht="20" customHeight="1" x14ac:dyDescent="0.2">
      <c r="A32" s="35">
        <v>132</v>
      </c>
      <c r="B32" s="36" t="s">
        <v>288</v>
      </c>
      <c r="C32" s="143">
        <f>'3.5'!C32/'3.4.a'!$C$159</f>
        <v>2.503820266212231E-6</v>
      </c>
      <c r="D32" s="143">
        <f>'3.5'!D32/'3.4.a'!$C$159</f>
        <v>0</v>
      </c>
      <c r="E32" s="143">
        <f>'3.5'!E32/'3.4.a'!$C$159</f>
        <v>2.503820266212231E-6</v>
      </c>
      <c r="F32" s="143">
        <f>'3.5'!F32/'3.4.a'!$D$159</f>
        <v>1.5583563249277598E-6</v>
      </c>
      <c r="G32" s="143">
        <f>'3.5'!G32/'3.4.a'!$D$159</f>
        <v>0</v>
      </c>
      <c r="H32" s="143">
        <f>'3.5'!H32/'3.4.a'!$D$159</f>
        <v>1.5583563249277598E-6</v>
      </c>
      <c r="I32" s="143">
        <f>'3.5'!I32/'3.4.a'!$E$159</f>
        <v>3.343183377779993E-6</v>
      </c>
      <c r="J32" s="143">
        <f>'3.5'!J32/'3.4.a'!$E$159</f>
        <v>0</v>
      </c>
      <c r="K32" s="143">
        <f>'3.5'!K32/'3.4.a'!$E$159</f>
        <v>3.343183377779993E-6</v>
      </c>
      <c r="L32" s="143">
        <f>'3.5'!L32/'3.4.a'!$F$159</f>
        <v>1.1475134453530906E-5</v>
      </c>
      <c r="M32" s="143">
        <f>'3.5'!M32/'3.4.a'!$F$159</f>
        <v>0</v>
      </c>
      <c r="N32" s="143">
        <f>'3.5'!N32/'3.4.a'!$F$159</f>
        <v>1.1475134453530906E-5</v>
      </c>
      <c r="O32" s="143">
        <f>'3.5'!O32/'3.4.a'!$G$159</f>
        <v>2.665478338377211E-6</v>
      </c>
      <c r="P32" s="143">
        <f>'3.5'!P32/'3.4.a'!$G$159</f>
        <v>0</v>
      </c>
      <c r="Q32" s="143">
        <f>'3.5'!Q32/'3.4.a'!$G$159</f>
        <v>2.665478338377211E-6</v>
      </c>
      <c r="R32" s="143">
        <f>'3.5'!R32/'3.4.a'!$H$159</f>
        <v>1.0227014351910766E-6</v>
      </c>
      <c r="S32" s="143">
        <f>'3.5'!S32/'3.4.a'!$H$159</f>
        <v>0</v>
      </c>
      <c r="T32" s="143">
        <f>'3.5'!T32/'3.4.a'!$H$159</f>
        <v>1.0227014351910766E-6</v>
      </c>
      <c r="U32" s="143">
        <f>'3.5'!U32/'3.4.a'!$I$159</f>
        <v>6.4345620296146573E-7</v>
      </c>
      <c r="V32" s="143">
        <f>'3.5'!V32/'3.4.a'!$I$159</f>
        <v>0</v>
      </c>
      <c r="W32" s="143">
        <f>'3.5'!W32/'3.4.a'!$I$159</f>
        <v>6.4345620296146573E-7</v>
      </c>
      <c r="X32" s="143">
        <f>'3.5'!X32/'3.4.a'!$J$159</f>
        <v>6.5638883519331041E-7</v>
      </c>
      <c r="Y32" s="143">
        <f>'3.5'!Y32/'3.4.a'!$J$159</f>
        <v>0</v>
      </c>
      <c r="Z32" s="143">
        <f>'3.5'!Z32/'3.4.a'!$J$159</f>
        <v>6.5638883519331041E-7</v>
      </c>
      <c r="AA32" s="143">
        <f>'3.5'!AA32/'3.4.a'!$K$159</f>
        <v>9.058150601194349E-6</v>
      </c>
      <c r="AB32" s="143">
        <f>'3.5'!AB32/'3.4.a'!$K$159</f>
        <v>0</v>
      </c>
      <c r="AC32" s="143">
        <f>'3.5'!AC32/'3.4.a'!$K$159</f>
        <v>9.058150601194349E-6</v>
      </c>
      <c r="AD32" s="143">
        <f>'3.5'!AD32/'3.4.a'!$L$159</f>
        <v>3.9717289489115835E-7</v>
      </c>
      <c r="AE32" s="143">
        <f>'3.5'!AE32/'3.4.a'!$L$159</f>
        <v>0</v>
      </c>
      <c r="AF32" s="143">
        <f>'3.5'!AF32/'3.4.a'!$L$159</f>
        <v>3.9717289489115835E-7</v>
      </c>
      <c r="AG32" s="143">
        <f>'3.5'!AG32/'3.4.a'!$M$159</f>
        <v>2.1559508511084194E-5</v>
      </c>
      <c r="AH32" s="143">
        <f>'3.5'!AH32/'3.4.a'!$M$159</f>
        <v>0</v>
      </c>
      <c r="AI32" s="143">
        <f>'3.5'!AI32/'3.4.a'!$M$159</f>
        <v>2.1559508511084194E-5</v>
      </c>
    </row>
    <row r="33" spans="1:35" customFormat="1" ht="20" customHeight="1" x14ac:dyDescent="0.2">
      <c r="A33" s="35">
        <v>133</v>
      </c>
      <c r="B33" s="36" t="s">
        <v>289</v>
      </c>
      <c r="C33" s="143">
        <f>'3.5'!C33/'3.4.a'!$C$159</f>
        <v>5.4819674167810833E-2</v>
      </c>
      <c r="D33" s="143">
        <f>'3.5'!D33/'3.4.a'!$C$159</f>
        <v>1.6718951215778466E-3</v>
      </c>
      <c r="E33" s="143">
        <f>'3.5'!E33/'3.4.a'!$C$159</f>
        <v>5.6491569289388685E-2</v>
      </c>
      <c r="F33" s="143">
        <f>'3.5'!F33/'3.4.a'!$D$159</f>
        <v>5.5615617791735815E-2</v>
      </c>
      <c r="G33" s="143">
        <f>'3.5'!G33/'3.4.a'!$D$159</f>
        <v>1.5392073588723961E-3</v>
      </c>
      <c r="H33" s="143">
        <f>'3.5'!H33/'3.4.a'!$D$159</f>
        <v>5.7154825150608213E-2</v>
      </c>
      <c r="I33" s="143">
        <f>'3.5'!I33/'3.4.a'!$E$159</f>
        <v>5.6474881142632855E-2</v>
      </c>
      <c r="J33" s="143">
        <f>'3.5'!J33/'3.4.a'!$E$159</f>
        <v>2.2639762357149528E-3</v>
      </c>
      <c r="K33" s="143">
        <f>'3.5'!K33/'3.4.a'!$E$159</f>
        <v>5.873885737834781E-2</v>
      </c>
      <c r="L33" s="143">
        <f>'3.5'!L33/'3.4.a'!$F$159</f>
        <v>5.4620709518892981E-2</v>
      </c>
      <c r="M33" s="143">
        <f>'3.5'!M33/'3.4.a'!$F$159</f>
        <v>1.4412861007065609E-3</v>
      </c>
      <c r="N33" s="143">
        <f>'3.5'!N33/'3.4.a'!$F$159</f>
        <v>5.6061995619599542E-2</v>
      </c>
      <c r="O33" s="143">
        <f>'3.5'!O33/'3.4.a'!$G$159</f>
        <v>5.5943380062791953E-2</v>
      </c>
      <c r="P33" s="143">
        <f>'3.5'!P33/'3.4.a'!$G$159</f>
        <v>1.1948834177848376E-3</v>
      </c>
      <c r="Q33" s="143">
        <f>'3.5'!Q33/'3.4.a'!$G$159</f>
        <v>5.7138263480576788E-2</v>
      </c>
      <c r="R33" s="143">
        <f>'3.5'!R33/'3.4.a'!$H$159</f>
        <v>5.5988433627687448E-2</v>
      </c>
      <c r="S33" s="143">
        <f>'3.5'!S33/'3.4.a'!$H$159</f>
        <v>1.341330790306416E-3</v>
      </c>
      <c r="T33" s="143">
        <f>'3.5'!T33/'3.4.a'!$H$159</f>
        <v>5.732976441799386E-2</v>
      </c>
      <c r="U33" s="143">
        <f>'3.5'!U33/'3.4.a'!$I$159</f>
        <v>5.8282855569211117E-2</v>
      </c>
      <c r="V33" s="143">
        <f>'3.5'!V33/'3.4.a'!$I$159</f>
        <v>1.8375055632737964E-3</v>
      </c>
      <c r="W33" s="143">
        <f>'3.5'!W33/'3.4.a'!$I$159</f>
        <v>6.0120361132484916E-2</v>
      </c>
      <c r="X33" s="143">
        <f>'3.5'!X33/'3.4.a'!$J$159</f>
        <v>5.6781497017781055E-2</v>
      </c>
      <c r="Y33" s="143">
        <f>'3.5'!Y33/'3.4.a'!$J$159</f>
        <v>1.7556836345530014E-3</v>
      </c>
      <c r="Z33" s="143">
        <f>'3.5'!Z33/'3.4.a'!$J$159</f>
        <v>5.8537180652334056E-2</v>
      </c>
      <c r="AA33" s="143">
        <f>'3.5'!AA33/'3.4.a'!$K$159</f>
        <v>5.870845441243025E-2</v>
      </c>
      <c r="AB33" s="143">
        <f>'3.5'!AB33/'3.4.a'!$K$159</f>
        <v>1.5028696497213607E-3</v>
      </c>
      <c r="AC33" s="143">
        <f>'3.5'!AC33/'3.4.a'!$K$159</f>
        <v>6.0211324062151607E-2</v>
      </c>
      <c r="AD33" s="143">
        <f>'3.5'!AD33/'3.4.a'!$L$159</f>
        <v>6.0391117873452464E-2</v>
      </c>
      <c r="AE33" s="143">
        <f>'3.5'!AE33/'3.4.a'!$L$159</f>
        <v>6.7961690399026802E-4</v>
      </c>
      <c r="AF33" s="143">
        <f>'3.5'!AF33/'3.4.a'!$L$159</f>
        <v>6.1070734777442737E-2</v>
      </c>
      <c r="AG33" s="143">
        <f>'3.5'!AG33/'3.4.a'!$M$159</f>
        <v>6.8566602976969107E-2</v>
      </c>
      <c r="AH33" s="143">
        <f>'3.5'!AH33/'3.4.a'!$M$159</f>
        <v>1.1058535818583377E-3</v>
      </c>
      <c r="AI33" s="143">
        <f>'3.5'!AI33/'3.4.a'!$M$159</f>
        <v>6.967245655882745E-2</v>
      </c>
    </row>
    <row r="34" spans="1:35" customFormat="1" ht="20" customHeight="1" x14ac:dyDescent="0.2">
      <c r="A34" s="21">
        <v>1331</v>
      </c>
      <c r="B34" s="22" t="s">
        <v>286</v>
      </c>
      <c r="C34" s="144">
        <f>'3.5'!C34/'3.4.a'!$C$159</f>
        <v>5.2234671730549159E-2</v>
      </c>
      <c r="D34" s="144">
        <f>'3.5'!D34/'3.4.a'!$C$159</f>
        <v>9.8117494628979654E-4</v>
      </c>
      <c r="E34" s="144">
        <f>'3.5'!E34/'3.4.a'!$C$159</f>
        <v>5.321584667683895E-2</v>
      </c>
      <c r="F34" s="144">
        <f>'3.5'!F34/'3.4.a'!$D$159</f>
        <v>5.3635777211752667E-2</v>
      </c>
      <c r="G34" s="144">
        <f>'3.5'!G34/'3.4.a'!$D$159</f>
        <v>1.1898781195364486E-3</v>
      </c>
      <c r="H34" s="144">
        <f>'3.5'!H34/'3.4.a'!$D$159</f>
        <v>5.4825655331289115E-2</v>
      </c>
      <c r="I34" s="144">
        <f>'3.5'!I34/'3.4.a'!$E$159</f>
        <v>5.3611319038002758E-2</v>
      </c>
      <c r="J34" s="144">
        <f>'3.5'!J34/'3.4.a'!$E$159</f>
        <v>1.5610881984465376E-3</v>
      </c>
      <c r="K34" s="144">
        <f>'3.5'!K34/'3.4.a'!$E$159</f>
        <v>5.5172407236449297E-2</v>
      </c>
      <c r="L34" s="144">
        <f>'3.5'!L34/'3.4.a'!$F$159</f>
        <v>5.2757065765295034E-2</v>
      </c>
      <c r="M34" s="144">
        <f>'3.5'!M34/'3.4.a'!$F$159</f>
        <v>1.3922877469170994E-3</v>
      </c>
      <c r="N34" s="144">
        <f>'3.5'!N34/'3.4.a'!$F$159</f>
        <v>5.4149353512212138E-2</v>
      </c>
      <c r="O34" s="144">
        <f>'3.5'!O34/'3.4.a'!$G$159</f>
        <v>5.3627230977535377E-2</v>
      </c>
      <c r="P34" s="144">
        <f>'3.5'!P34/'3.4.a'!$G$159</f>
        <v>9.747849875196609E-4</v>
      </c>
      <c r="Q34" s="144">
        <f>'3.5'!Q34/'3.4.a'!$G$159</f>
        <v>5.460201596505504E-2</v>
      </c>
      <c r="R34" s="144">
        <f>'3.5'!R34/'3.4.a'!$H$159</f>
        <v>5.4201081868157877E-2</v>
      </c>
      <c r="S34" s="144">
        <f>'3.5'!S34/'3.4.a'!$H$159</f>
        <v>1.0156155663355226E-3</v>
      </c>
      <c r="T34" s="144">
        <f>'3.5'!T34/'3.4.a'!$H$159</f>
        <v>5.5216697434493395E-2</v>
      </c>
      <c r="U34" s="144">
        <f>'3.5'!U34/'3.4.a'!$I$159</f>
        <v>5.6374905088543169E-2</v>
      </c>
      <c r="V34" s="144">
        <f>'3.5'!V34/'3.4.a'!$I$159</f>
        <v>1.2855199674385604E-3</v>
      </c>
      <c r="W34" s="144">
        <f>'3.5'!W34/'3.4.a'!$I$159</f>
        <v>5.7660425055981727E-2</v>
      </c>
      <c r="X34" s="144">
        <f>'3.5'!X34/'3.4.a'!$J$159</f>
        <v>5.5607340319428544E-2</v>
      </c>
      <c r="Y34" s="144">
        <f>'3.5'!Y34/'3.4.a'!$J$159</f>
        <v>1.4399796658833986E-3</v>
      </c>
      <c r="Z34" s="144">
        <f>'3.5'!Z34/'3.4.a'!$J$159</f>
        <v>5.7047319985311942E-2</v>
      </c>
      <c r="AA34" s="144">
        <f>'3.5'!AA34/'3.4.a'!$K$159</f>
        <v>5.690677694300933E-2</v>
      </c>
      <c r="AB34" s="144">
        <f>'3.5'!AB34/'3.4.a'!$K$159</f>
        <v>1.1845067986768472E-3</v>
      </c>
      <c r="AC34" s="144">
        <f>'3.5'!AC34/'3.4.a'!$K$159</f>
        <v>5.8091283741686171E-2</v>
      </c>
      <c r="AD34" s="144">
        <f>'3.5'!AD34/'3.4.a'!$L$159</f>
        <v>5.9090785267504491E-2</v>
      </c>
      <c r="AE34" s="144">
        <f>'3.5'!AE34/'3.4.a'!$L$159</f>
        <v>4.7477905126965247E-4</v>
      </c>
      <c r="AF34" s="144">
        <f>'3.5'!AF34/'3.4.a'!$L$159</f>
        <v>5.956556431877414E-2</v>
      </c>
      <c r="AG34" s="144">
        <f>'3.5'!AG34/'3.4.a'!$M$159</f>
        <v>6.6739239667639255E-2</v>
      </c>
      <c r="AH34" s="144">
        <f>'3.5'!AH34/'3.4.a'!$M$159</f>
        <v>6.3728966137643515E-4</v>
      </c>
      <c r="AI34" s="144">
        <f>'3.5'!AI34/'3.4.a'!$M$159</f>
        <v>6.7376529329015694E-2</v>
      </c>
    </row>
    <row r="35" spans="1:35" customFormat="1" ht="20" customHeight="1" x14ac:dyDescent="0.2">
      <c r="A35" s="21">
        <v>1332</v>
      </c>
      <c r="B35" s="22" t="s">
        <v>287</v>
      </c>
      <c r="C35" s="144">
        <f>'3.5'!C35/'3.4.a'!$C$159</f>
        <v>2.5850024372616829E-3</v>
      </c>
      <c r="D35" s="144">
        <f>'3.5'!D35/'3.4.a'!$C$159</f>
        <v>6.9072017528804442E-4</v>
      </c>
      <c r="E35" s="144">
        <f>'3.5'!E35/'3.4.a'!$C$159</f>
        <v>3.2757226125497275E-3</v>
      </c>
      <c r="F35" s="144">
        <f>'3.5'!F35/'3.4.a'!$D$159</f>
        <v>1.9798405799831527E-3</v>
      </c>
      <c r="G35" s="144">
        <f>'3.5'!G35/'3.4.a'!$D$159</f>
        <v>3.4932923933595123E-4</v>
      </c>
      <c r="H35" s="144">
        <f>'3.5'!H35/'3.4.a'!$D$159</f>
        <v>2.3291698193191042E-3</v>
      </c>
      <c r="I35" s="144">
        <f>'3.5'!I35/'3.4.a'!$E$159</f>
        <v>2.8635621046300954E-3</v>
      </c>
      <c r="J35" s="144">
        <f>'3.5'!J35/'3.4.a'!$E$159</f>
        <v>7.0288803726840899E-4</v>
      </c>
      <c r="K35" s="144">
        <f>'3.5'!K35/'3.4.a'!$E$159</f>
        <v>3.5664501418985048E-3</v>
      </c>
      <c r="L35" s="144">
        <f>'3.5'!L35/'3.4.a'!$F$159</f>
        <v>1.8636437535979463E-3</v>
      </c>
      <c r="M35" s="144">
        <f>'3.5'!M35/'3.4.a'!$F$159</f>
        <v>4.8998353789461412E-5</v>
      </c>
      <c r="N35" s="144">
        <f>'3.5'!N35/'3.4.a'!$F$159</f>
        <v>1.9126421073874075E-3</v>
      </c>
      <c r="O35" s="144">
        <f>'3.5'!O35/'3.4.a'!$G$159</f>
        <v>2.3161490852565683E-3</v>
      </c>
      <c r="P35" s="144">
        <f>'3.5'!P35/'3.4.a'!$G$159</f>
        <v>2.2009843026518595E-4</v>
      </c>
      <c r="Q35" s="144">
        <f>'3.5'!Q35/'3.4.a'!$G$159</f>
        <v>2.5362475155217543E-3</v>
      </c>
      <c r="R35" s="144">
        <f>'3.5'!R35/'3.4.a'!$H$159</f>
        <v>1.7873517595295664E-3</v>
      </c>
      <c r="S35" s="144">
        <f>'3.5'!S35/'3.4.a'!$H$159</f>
        <v>3.2571522397089242E-4</v>
      </c>
      <c r="T35" s="144">
        <f>'3.5'!T35/'3.4.a'!$H$159</f>
        <v>2.1130669835004588E-3</v>
      </c>
      <c r="U35" s="144">
        <f>'3.5'!U35/'3.4.a'!$I$159</f>
        <v>1.9079504806679441E-3</v>
      </c>
      <c r="V35" s="144">
        <f>'3.5'!V35/'3.4.a'!$I$159</f>
        <v>5.5198559583524416E-4</v>
      </c>
      <c r="W35" s="144">
        <f>'3.5'!W35/'3.4.a'!$I$159</f>
        <v>2.4599360765031881E-3</v>
      </c>
      <c r="X35" s="144">
        <f>'3.5'!X35/'3.4.a'!$J$159</f>
        <v>1.1741566983525134E-3</v>
      </c>
      <c r="Y35" s="144">
        <f>'3.5'!Y35/'3.4.a'!$J$159</f>
        <v>3.1570396866959578E-4</v>
      </c>
      <c r="Z35" s="144">
        <f>'3.5'!Z35/'3.4.a'!$J$159</f>
        <v>1.4898606670221092E-3</v>
      </c>
      <c r="AA35" s="144">
        <f>'3.5'!AA35/'3.4.a'!$K$159</f>
        <v>1.8016774694209182E-3</v>
      </c>
      <c r="AB35" s="144">
        <f>'3.5'!AB35/'3.4.a'!$K$159</f>
        <v>3.183628510445123E-4</v>
      </c>
      <c r="AC35" s="144">
        <f>'3.5'!AC35/'3.4.a'!$K$159</f>
        <v>2.1200403204654304E-3</v>
      </c>
      <c r="AD35" s="144">
        <f>'3.5'!AD35/'3.4.a'!$L$159</f>
        <v>1.3003326059479756E-3</v>
      </c>
      <c r="AE35" s="144">
        <f>'3.5'!AE35/'3.4.a'!$L$159</f>
        <v>2.0483785272061881E-4</v>
      </c>
      <c r="AF35" s="144">
        <f>'3.5'!AF35/'3.4.a'!$L$159</f>
        <v>1.5051704586685943E-3</v>
      </c>
      <c r="AG35" s="144">
        <f>'3.5'!AG35/'3.4.a'!$M$159</f>
        <v>1.8273633093298597E-3</v>
      </c>
      <c r="AH35" s="144">
        <f>'3.5'!AH35/'3.4.a'!$M$159</f>
        <v>4.6856392048189732E-4</v>
      </c>
      <c r="AI35" s="144">
        <f>'3.5'!AI35/'3.4.a'!$M$159</f>
        <v>2.295927229811757E-3</v>
      </c>
    </row>
    <row r="36" spans="1:35" customFormat="1" ht="20" customHeight="1" x14ac:dyDescent="0.2">
      <c r="A36" s="18">
        <v>14</v>
      </c>
      <c r="B36" s="123" t="s">
        <v>247</v>
      </c>
      <c r="C36" s="93">
        <f>'3.5'!C36/'3.4.a'!$C$159</f>
        <v>7.4016632303112529E-3</v>
      </c>
      <c r="D36" s="93">
        <f>'3.5'!D36/'3.4.a'!$C$159</f>
        <v>-1.671895121577841E-3</v>
      </c>
      <c r="E36" s="93">
        <f>'3.5'!E36/'3.4.a'!$C$159</f>
        <v>5.7297681087334117E-3</v>
      </c>
      <c r="F36" s="93">
        <f>'3.5'!F36/'3.4.a'!$D$159</f>
        <v>7.4293399703724197E-3</v>
      </c>
      <c r="G36" s="93">
        <f>'3.5'!G36/'3.4.a'!$D$159</f>
        <v>-1.5392073588723976E-3</v>
      </c>
      <c r="H36" s="93">
        <f>'3.5'!H36/'3.4.a'!$D$159</f>
        <v>5.8901326115000218E-3</v>
      </c>
      <c r="I36" s="93">
        <f>'3.5'!I36/'3.4.a'!$E$159</f>
        <v>8.1104178853396193E-3</v>
      </c>
      <c r="J36" s="93">
        <f>'3.5'!J36/'3.4.a'!$E$159</f>
        <v>-2.263976235714948E-3</v>
      </c>
      <c r="K36" s="93">
        <f>'3.5'!K36/'3.4.a'!$E$159</f>
        <v>5.8464416496246717E-3</v>
      </c>
      <c r="L36" s="93">
        <f>'3.5'!L36/'3.4.a'!$F$159</f>
        <v>6.3816800514791168E-3</v>
      </c>
      <c r="M36" s="93">
        <f>'3.5'!M36/'3.4.a'!$F$159</f>
        <v>-1.4412861007065609E-3</v>
      </c>
      <c r="N36" s="93">
        <f>'3.5'!N36/'3.4.a'!$F$159</f>
        <v>4.9403939507725557E-3</v>
      </c>
      <c r="O36" s="93">
        <f>'3.5'!O36/'3.4.a'!$G$159</f>
        <v>6.9466640025445114E-3</v>
      </c>
      <c r="P36" s="93">
        <f>'3.5'!P36/'3.4.a'!$G$159</f>
        <v>-1.1948834177848452E-3</v>
      </c>
      <c r="Q36" s="93">
        <f>'3.5'!Q36/'3.4.a'!$G$159</f>
        <v>5.7517805847596658E-3</v>
      </c>
      <c r="R36" s="93">
        <f>'3.5'!R36/'3.4.a'!$H$159</f>
        <v>8.1907999124273059E-3</v>
      </c>
      <c r="S36" s="93">
        <f>'3.5'!S36/'3.4.a'!$H$159</f>
        <v>-1.3413307903064147E-3</v>
      </c>
      <c r="T36" s="93">
        <f>'3.5'!T36/'3.4.a'!$H$159</f>
        <v>6.8494691221208919E-3</v>
      </c>
      <c r="U36" s="93">
        <f>'3.5'!U36/'3.4.a'!$I$159</f>
        <v>8.9115137055111697E-3</v>
      </c>
      <c r="V36" s="93">
        <f>'3.5'!V36/'3.4.a'!$I$159</f>
        <v>-1.8375055632738034E-3</v>
      </c>
      <c r="W36" s="93">
        <f>'3.5'!W36/'3.4.a'!$I$159</f>
        <v>7.0740081422373665E-3</v>
      </c>
      <c r="X36" s="93">
        <f>'3.5'!X36/'3.4.a'!$J$159</f>
        <v>8.2645294940091284E-3</v>
      </c>
      <c r="Y36" s="93">
        <f>'3.5'!Y36/'3.4.a'!$J$159</f>
        <v>-1.755683634552999E-3</v>
      </c>
      <c r="Z36" s="93">
        <f>'3.5'!Z36/'3.4.a'!$J$159</f>
        <v>6.5088458594561287E-3</v>
      </c>
      <c r="AA36" s="93">
        <f>'3.5'!AA36/'3.4.a'!$K$159</f>
        <v>7.5495951680635857E-3</v>
      </c>
      <c r="AB36" s="93">
        <f>'3.5'!AB36/'3.4.a'!$K$159</f>
        <v>-1.5028696497213587E-3</v>
      </c>
      <c r="AC36" s="93">
        <f>'3.5'!AC36/'3.4.a'!$K$159</f>
        <v>6.046725518342227E-3</v>
      </c>
      <c r="AD36" s="93">
        <f>'3.5'!AD36/'3.4.a'!$L$159</f>
        <v>8.3095366307924627E-3</v>
      </c>
      <c r="AE36" s="93">
        <f>'3.5'!AE36/'3.4.a'!$L$159</f>
        <v>-6.7961690399027204E-4</v>
      </c>
      <c r="AF36" s="93">
        <f>'3.5'!AF36/'3.4.a'!$L$159</f>
        <v>7.6299197268021902E-3</v>
      </c>
      <c r="AG36" s="93">
        <f>'3.5'!AG36/'3.4.a'!$M$159</f>
        <v>7.1478757840218463E-3</v>
      </c>
      <c r="AH36" s="93">
        <f>'3.5'!AH36/'3.4.a'!$M$159</f>
        <v>-1.105853581858333E-3</v>
      </c>
      <c r="AI36" s="93">
        <f>'3.5'!AI36/'3.4.a'!$M$159</f>
        <v>6.0420222021635127E-3</v>
      </c>
    </row>
    <row r="37" spans="1:35" customFormat="1" ht="20" customHeight="1" x14ac:dyDescent="0.2">
      <c r="A37" s="35">
        <v>141</v>
      </c>
      <c r="B37" s="36" t="s">
        <v>290</v>
      </c>
      <c r="C37" s="143">
        <f>'3.5'!C37/'3.4.a'!$C$159</f>
        <v>1.89083476148958E-3</v>
      </c>
      <c r="D37" s="143">
        <f>'3.5'!D37/'3.4.a'!$C$159</f>
        <v>0</v>
      </c>
      <c r="E37" s="143">
        <f>'3.5'!E37/'3.4.a'!$C$159</f>
        <v>1.89083476148958E-3</v>
      </c>
      <c r="F37" s="143">
        <f>'3.5'!F37/'3.4.a'!$D$159</f>
        <v>2.2973757146314009E-3</v>
      </c>
      <c r="G37" s="143">
        <f>'3.5'!G37/'3.4.a'!$D$159</f>
        <v>0</v>
      </c>
      <c r="H37" s="143">
        <f>'3.5'!H37/'3.4.a'!$D$159</f>
        <v>2.2973757146314009E-3</v>
      </c>
      <c r="I37" s="143">
        <f>'3.5'!I37/'3.4.a'!$E$159</f>
        <v>2.9400425443698126E-3</v>
      </c>
      <c r="J37" s="143">
        <f>'3.5'!J37/'3.4.a'!$E$159</f>
        <v>0</v>
      </c>
      <c r="K37" s="143">
        <f>'3.5'!K37/'3.4.a'!$E$159</f>
        <v>2.9400425443698126E-3</v>
      </c>
      <c r="L37" s="143">
        <f>'3.5'!L37/'3.4.a'!$F$159</f>
        <v>1.4930281502279139E-3</v>
      </c>
      <c r="M37" s="143">
        <f>'3.5'!M37/'3.4.a'!$F$159</f>
        <v>0</v>
      </c>
      <c r="N37" s="143">
        <f>'3.5'!N37/'3.4.a'!$F$159</f>
        <v>1.4930281502279139E-3</v>
      </c>
      <c r="O37" s="143">
        <f>'3.5'!O37/'3.4.a'!$G$159</f>
        <v>2.2976104319830937E-3</v>
      </c>
      <c r="P37" s="143">
        <f>'3.5'!P37/'3.4.a'!$G$159</f>
        <v>0</v>
      </c>
      <c r="Q37" s="143">
        <f>'3.5'!Q37/'3.4.a'!$G$159</f>
        <v>2.2976104319830937E-3</v>
      </c>
      <c r="R37" s="143">
        <f>'3.5'!R37/'3.4.a'!$H$159</f>
        <v>2.7481444916438876E-3</v>
      </c>
      <c r="S37" s="143">
        <f>'3.5'!S37/'3.4.a'!$H$159</f>
        <v>0</v>
      </c>
      <c r="T37" s="143">
        <f>'3.5'!T37/'3.4.a'!$H$159</f>
        <v>2.7481444916438876E-3</v>
      </c>
      <c r="U37" s="143">
        <f>'3.5'!U37/'3.4.a'!$I$159</f>
        <v>3.1080045287788399E-3</v>
      </c>
      <c r="V37" s="143">
        <f>'3.5'!V37/'3.4.a'!$I$159</f>
        <v>0</v>
      </c>
      <c r="W37" s="143">
        <f>'3.5'!W37/'3.4.a'!$I$159</f>
        <v>3.1080045287788399E-3</v>
      </c>
      <c r="X37" s="143">
        <f>'3.5'!X37/'3.4.a'!$J$159</f>
        <v>2.6847575348551002E-3</v>
      </c>
      <c r="Y37" s="143">
        <f>'3.5'!Y37/'3.4.a'!$J$159</f>
        <v>0</v>
      </c>
      <c r="Z37" s="143">
        <f>'3.5'!Z37/'3.4.a'!$J$159</f>
        <v>2.6847575348551002E-3</v>
      </c>
      <c r="AA37" s="143">
        <f>'3.5'!AA37/'3.4.a'!$K$159</f>
        <v>2.1119677920690082E-3</v>
      </c>
      <c r="AB37" s="143">
        <f>'3.5'!AB37/'3.4.a'!$K$159</f>
        <v>0</v>
      </c>
      <c r="AC37" s="143">
        <f>'3.5'!AC37/'3.4.a'!$K$159</f>
        <v>2.1119677920690082E-3</v>
      </c>
      <c r="AD37" s="143">
        <f>'3.5'!AD37/'3.4.a'!$L$159</f>
        <v>2.6029584807103828E-3</v>
      </c>
      <c r="AE37" s="143">
        <f>'3.5'!AE37/'3.4.a'!$L$159</f>
        <v>0</v>
      </c>
      <c r="AF37" s="143">
        <f>'3.5'!AF37/'3.4.a'!$L$159</f>
        <v>2.6029584807103828E-3</v>
      </c>
      <c r="AG37" s="143">
        <f>'3.5'!AG37/'3.4.a'!$M$159</f>
        <v>1.9084637458489893E-3</v>
      </c>
      <c r="AH37" s="143">
        <f>'3.5'!AH37/'3.4.a'!$M$159</f>
        <v>0</v>
      </c>
      <c r="AI37" s="143">
        <f>'3.5'!AI37/'3.4.a'!$M$159</f>
        <v>1.9084637458489893E-3</v>
      </c>
    </row>
    <row r="38" spans="1:35" customFormat="1" ht="20" customHeight="1" x14ac:dyDescent="0.2">
      <c r="A38" s="35">
        <v>142</v>
      </c>
      <c r="B38" s="36" t="s">
        <v>298</v>
      </c>
      <c r="C38" s="143">
        <f>'3.5'!C38/'3.4.a'!$C$159</f>
        <v>2.6557416586880673E-3</v>
      </c>
      <c r="D38" s="143">
        <f>'3.5'!D38/'3.4.a'!$C$159</f>
        <v>0</v>
      </c>
      <c r="E38" s="143">
        <f>'3.5'!E38/'3.4.a'!$C$159</f>
        <v>2.6557416586880673E-3</v>
      </c>
      <c r="F38" s="143">
        <f>'3.5'!F38/'3.4.a'!$D$159</f>
        <v>2.556172507004201E-3</v>
      </c>
      <c r="G38" s="143">
        <f>'3.5'!G38/'3.4.a'!$D$159</f>
        <v>0</v>
      </c>
      <c r="H38" s="143">
        <f>'3.5'!H38/'3.4.a'!$D$159</f>
        <v>2.556172507004201E-3</v>
      </c>
      <c r="I38" s="143">
        <f>'3.5'!I38/'3.4.a'!$E$159</f>
        <v>2.4888457956782749E-3</v>
      </c>
      <c r="J38" s="143">
        <f>'3.5'!J38/'3.4.a'!$E$159</f>
        <v>-6.0526549066074046E-4</v>
      </c>
      <c r="K38" s="143">
        <f>'3.5'!K38/'3.4.a'!$E$159</f>
        <v>1.8835803050175344E-3</v>
      </c>
      <c r="L38" s="143">
        <f>'3.5'!L38/'3.4.a'!$F$159</f>
        <v>2.3703019572482208E-3</v>
      </c>
      <c r="M38" s="143">
        <f>'3.5'!M38/'3.4.a'!$F$159</f>
        <v>0</v>
      </c>
      <c r="N38" s="143">
        <f>'3.5'!N38/'3.4.a'!$F$159</f>
        <v>2.3703019572482208E-3</v>
      </c>
      <c r="O38" s="143">
        <f>'3.5'!O38/'3.4.a'!$G$159</f>
        <v>2.3194421842667782E-3</v>
      </c>
      <c r="P38" s="143">
        <f>'3.5'!P38/'3.4.a'!$G$159</f>
        <v>0</v>
      </c>
      <c r="Q38" s="143">
        <f>'3.5'!Q38/'3.4.a'!$G$159</f>
        <v>2.3194421842667782E-3</v>
      </c>
      <c r="R38" s="143">
        <f>'3.5'!R38/'3.4.a'!$H$159</f>
        <v>2.4058909963903287E-3</v>
      </c>
      <c r="S38" s="143">
        <f>'3.5'!S38/'3.4.a'!$H$159</f>
        <v>0</v>
      </c>
      <c r="T38" s="143">
        <f>'3.5'!T38/'3.4.a'!$H$159</f>
        <v>2.4058909963903287E-3</v>
      </c>
      <c r="U38" s="143">
        <f>'3.5'!U38/'3.4.a'!$I$159</f>
        <v>2.5554248182447772E-3</v>
      </c>
      <c r="V38" s="143">
        <f>'3.5'!V38/'3.4.a'!$I$159</f>
        <v>0</v>
      </c>
      <c r="W38" s="143">
        <f>'3.5'!W38/'3.4.a'!$I$159</f>
        <v>2.5554248182447772E-3</v>
      </c>
      <c r="X38" s="143">
        <f>'3.5'!X38/'3.4.a'!$J$159</f>
        <v>2.6023980208305006E-3</v>
      </c>
      <c r="Y38" s="143">
        <f>'3.5'!Y38/'3.4.a'!$J$159</f>
        <v>-5.6367372763473942E-5</v>
      </c>
      <c r="Z38" s="143">
        <f>'3.5'!Z38/'3.4.a'!$J$159</f>
        <v>2.5460306480670266E-3</v>
      </c>
      <c r="AA38" s="143">
        <f>'3.5'!AA38/'3.4.a'!$K$159</f>
        <v>2.7684750851017519E-3</v>
      </c>
      <c r="AB38" s="143">
        <f>'3.5'!AB38/'3.4.a'!$K$159</f>
        <v>-9.6060426941271492E-5</v>
      </c>
      <c r="AC38" s="143">
        <f>'3.5'!AC38/'3.4.a'!$K$159</f>
        <v>2.6724146581604802E-3</v>
      </c>
      <c r="AD38" s="143">
        <f>'3.5'!AD38/'3.4.a'!$L$159</f>
        <v>2.8460554066307227E-3</v>
      </c>
      <c r="AE38" s="143">
        <f>'3.5'!AE38/'3.4.a'!$L$159</f>
        <v>0</v>
      </c>
      <c r="AF38" s="143">
        <f>'3.5'!AF38/'3.4.a'!$L$159</f>
        <v>2.8460554066307227E-3</v>
      </c>
      <c r="AG38" s="143">
        <f>'3.5'!AG38/'3.4.a'!$M$159</f>
        <v>2.6622866357349914E-3</v>
      </c>
      <c r="AH38" s="143">
        <f>'3.5'!AH38/'3.4.a'!$M$159</f>
        <v>0</v>
      </c>
      <c r="AI38" s="143">
        <f>'3.5'!AI38/'3.4.a'!$M$159</f>
        <v>2.6622866357349914E-3</v>
      </c>
    </row>
    <row r="39" spans="1:35" customFormat="1" ht="20" customHeight="1" x14ac:dyDescent="0.2">
      <c r="A39" s="21">
        <v>1422</v>
      </c>
      <c r="B39" s="22" t="s">
        <v>300</v>
      </c>
      <c r="C39" s="144">
        <f>'3.5'!C39/'3.4.a'!$C$159</f>
        <v>6.8885731706588816E-4</v>
      </c>
      <c r="D39" s="144">
        <f>'3.5'!D39/'3.4.a'!$C$159</f>
        <v>0</v>
      </c>
      <c r="E39" s="144">
        <f>'3.5'!E39/'3.4.a'!$C$159</f>
        <v>6.8885731706588816E-4</v>
      </c>
      <c r="F39" s="144">
        <f>'3.5'!F39/'3.4.a'!$D$159</f>
        <v>6.7499542073181219E-4</v>
      </c>
      <c r="G39" s="144">
        <f>'3.5'!G39/'3.4.a'!$D$159</f>
        <v>0</v>
      </c>
      <c r="H39" s="144">
        <f>'3.5'!H39/'3.4.a'!$D$159</f>
        <v>6.7499542073181219E-4</v>
      </c>
      <c r="I39" s="144">
        <f>'3.5'!I39/'3.4.a'!$E$159</f>
        <v>6.7535774471900783E-4</v>
      </c>
      <c r="J39" s="144">
        <f>'3.5'!J39/'3.4.a'!$E$159</f>
        <v>0</v>
      </c>
      <c r="K39" s="144">
        <f>'3.5'!K39/'3.4.a'!$E$159</f>
        <v>6.7535774471900783E-4</v>
      </c>
      <c r="L39" s="144">
        <f>'3.5'!L39/'3.4.a'!$F$159</f>
        <v>6.7372935539726302E-4</v>
      </c>
      <c r="M39" s="144">
        <f>'3.5'!M39/'3.4.a'!$F$159</f>
        <v>0</v>
      </c>
      <c r="N39" s="144">
        <f>'3.5'!N39/'3.4.a'!$F$159</f>
        <v>6.7372935539726302E-4</v>
      </c>
      <c r="O39" s="144">
        <f>'3.5'!O39/'3.4.a'!$G$159</f>
        <v>6.9377943546281831E-4</v>
      </c>
      <c r="P39" s="144">
        <f>'3.5'!P39/'3.4.a'!$G$159</f>
        <v>0</v>
      </c>
      <c r="Q39" s="144">
        <f>'3.5'!Q39/'3.4.a'!$G$159</f>
        <v>6.9377943546281831E-4</v>
      </c>
      <c r="R39" s="144">
        <f>'3.5'!R39/'3.4.a'!$H$159</f>
        <v>7.3359382650490753E-4</v>
      </c>
      <c r="S39" s="144">
        <f>'3.5'!S39/'3.4.a'!$H$159</f>
        <v>0</v>
      </c>
      <c r="T39" s="144">
        <f>'3.5'!T39/'3.4.a'!$H$159</f>
        <v>7.3359382650490753E-4</v>
      </c>
      <c r="U39" s="144">
        <f>'3.5'!U39/'3.4.a'!$I$159</f>
        <v>7.7504489386691681E-4</v>
      </c>
      <c r="V39" s="144">
        <f>'3.5'!V39/'3.4.a'!$I$159</f>
        <v>0</v>
      </c>
      <c r="W39" s="144">
        <f>'3.5'!W39/'3.4.a'!$I$159</f>
        <v>7.7504489386691681E-4</v>
      </c>
      <c r="X39" s="144">
        <f>'3.5'!X39/'3.4.a'!$J$159</f>
        <v>8.2690368728662088E-4</v>
      </c>
      <c r="Y39" s="144">
        <f>'3.5'!Y39/'3.4.a'!$J$159</f>
        <v>0</v>
      </c>
      <c r="Z39" s="144">
        <f>'3.5'!Z39/'3.4.a'!$J$159</f>
        <v>8.2690368728662088E-4</v>
      </c>
      <c r="AA39" s="144">
        <f>'3.5'!AA39/'3.4.a'!$K$159</f>
        <v>9.4418748700553993E-4</v>
      </c>
      <c r="AB39" s="144">
        <f>'3.5'!AB39/'3.4.a'!$K$159</f>
        <v>0</v>
      </c>
      <c r="AC39" s="144">
        <f>'3.5'!AC39/'3.4.a'!$K$159</f>
        <v>9.4418748700553993E-4</v>
      </c>
      <c r="AD39" s="144">
        <f>'3.5'!AD39/'3.4.a'!$L$159</f>
        <v>9.8520420526934487E-4</v>
      </c>
      <c r="AE39" s="144">
        <f>'3.5'!AE39/'3.4.a'!$L$159</f>
        <v>0</v>
      </c>
      <c r="AF39" s="144">
        <f>'3.5'!AF39/'3.4.a'!$L$159</f>
        <v>9.8520420526934487E-4</v>
      </c>
      <c r="AG39" s="144">
        <f>'3.5'!AG39/'3.4.a'!$M$159</f>
        <v>9.4964466323683798E-4</v>
      </c>
      <c r="AH39" s="144">
        <f>'3.5'!AH39/'3.4.a'!$M$159</f>
        <v>0</v>
      </c>
      <c r="AI39" s="144">
        <f>'3.5'!AI39/'3.4.a'!$M$159</f>
        <v>9.4964466323683798E-4</v>
      </c>
    </row>
    <row r="40" spans="1:35" customFormat="1" ht="20" customHeight="1" x14ac:dyDescent="0.2">
      <c r="A40" s="21">
        <v>1423</v>
      </c>
      <c r="B40" s="22" t="s">
        <v>301</v>
      </c>
      <c r="C40" s="144">
        <f>'3.5'!C40/'3.4.a'!$C$159</f>
        <v>1.9668843416221792E-3</v>
      </c>
      <c r="D40" s="144">
        <f>'3.5'!D40/'3.4.a'!$C$159</f>
        <v>0</v>
      </c>
      <c r="E40" s="144">
        <f>'3.5'!E40/'3.4.a'!$C$159</f>
        <v>1.9668843416221792E-3</v>
      </c>
      <c r="F40" s="144">
        <f>'3.5'!F40/'3.4.a'!$D$159</f>
        <v>1.8811770862723887E-3</v>
      </c>
      <c r="G40" s="144">
        <f>'3.5'!G40/'3.4.a'!$D$159</f>
        <v>0</v>
      </c>
      <c r="H40" s="144">
        <f>'3.5'!H40/'3.4.a'!$D$159</f>
        <v>1.8811770862723887E-3</v>
      </c>
      <c r="I40" s="144">
        <f>'3.5'!I40/'3.4.a'!$E$159</f>
        <v>1.813488050959267E-3</v>
      </c>
      <c r="J40" s="144">
        <f>'3.5'!J40/'3.4.a'!$E$159</f>
        <v>-6.0526549066074057E-4</v>
      </c>
      <c r="K40" s="144">
        <f>'3.5'!K40/'3.4.a'!$E$159</f>
        <v>1.2082225602985264E-3</v>
      </c>
      <c r="L40" s="144">
        <f>'3.5'!L40/'3.4.a'!$F$159</f>
        <v>1.6965726018509577E-3</v>
      </c>
      <c r="M40" s="144">
        <f>'3.5'!M40/'3.4.a'!$F$159</f>
        <v>0</v>
      </c>
      <c r="N40" s="144">
        <f>'3.5'!N40/'3.4.a'!$F$159</f>
        <v>1.6965726018509577E-3</v>
      </c>
      <c r="O40" s="144">
        <f>'3.5'!O40/'3.4.a'!$G$159</f>
        <v>1.62566274880396E-3</v>
      </c>
      <c r="P40" s="144">
        <f>'3.5'!P40/'3.4.a'!$G$159</f>
        <v>0</v>
      </c>
      <c r="Q40" s="144">
        <f>'3.5'!Q40/'3.4.a'!$G$159</f>
        <v>1.62566274880396E-3</v>
      </c>
      <c r="R40" s="144">
        <f>'3.5'!R40/'3.4.a'!$H$159</f>
        <v>1.6722971698854212E-3</v>
      </c>
      <c r="S40" s="144">
        <f>'3.5'!S40/'3.4.a'!$H$159</f>
        <v>0</v>
      </c>
      <c r="T40" s="144">
        <f>'3.5'!T40/'3.4.a'!$H$159</f>
        <v>1.6722971698854212E-3</v>
      </c>
      <c r="U40" s="144">
        <f>'3.5'!U40/'3.4.a'!$I$159</f>
        <v>1.7803799243778602E-3</v>
      </c>
      <c r="V40" s="144">
        <f>'3.5'!V40/'3.4.a'!$I$159</f>
        <v>0</v>
      </c>
      <c r="W40" s="144">
        <f>'3.5'!W40/'3.4.a'!$I$159</f>
        <v>1.7803799243778602E-3</v>
      </c>
      <c r="X40" s="144">
        <f>'3.5'!X40/'3.4.a'!$J$159</f>
        <v>1.7754943335438799E-3</v>
      </c>
      <c r="Y40" s="144">
        <f>'3.5'!Y40/'3.4.a'!$J$159</f>
        <v>-5.6367372763473942E-5</v>
      </c>
      <c r="Z40" s="144">
        <f>'3.5'!Z40/'3.4.a'!$J$159</f>
        <v>1.719126960780406E-3</v>
      </c>
      <c r="AA40" s="144">
        <f>'3.5'!AA40/'3.4.a'!$K$159</f>
        <v>1.8242875980962121E-3</v>
      </c>
      <c r="AB40" s="144">
        <f>'3.5'!AB40/'3.4.a'!$K$159</f>
        <v>-9.6060426941271763E-5</v>
      </c>
      <c r="AC40" s="144">
        <f>'3.5'!AC40/'3.4.a'!$K$159</f>
        <v>1.7282271711549404E-3</v>
      </c>
      <c r="AD40" s="144">
        <f>'3.5'!AD40/'3.4.a'!$L$159</f>
        <v>1.860851201361378E-3</v>
      </c>
      <c r="AE40" s="144">
        <f>'3.5'!AE40/'3.4.a'!$L$159</f>
        <v>0</v>
      </c>
      <c r="AF40" s="144">
        <f>'3.5'!AF40/'3.4.a'!$L$159</f>
        <v>1.860851201361378E-3</v>
      </c>
      <c r="AG40" s="144">
        <f>'3.5'!AG40/'3.4.a'!$M$159</f>
        <v>1.7126419724981536E-3</v>
      </c>
      <c r="AH40" s="144">
        <f>'3.5'!AH40/'3.4.a'!$M$159</f>
        <v>0</v>
      </c>
      <c r="AI40" s="144">
        <f>'3.5'!AI40/'3.4.a'!$M$159</f>
        <v>1.7126419724981536E-3</v>
      </c>
    </row>
    <row r="41" spans="1:35" customFormat="1" ht="20" customHeight="1" x14ac:dyDescent="0.2">
      <c r="A41" s="35">
        <v>143</v>
      </c>
      <c r="B41" s="36" t="s">
        <v>303</v>
      </c>
      <c r="C41" s="143">
        <f>'3.5'!C41/'3.4.a'!$C$159</f>
        <v>9.3210412888833241E-4</v>
      </c>
      <c r="D41" s="143">
        <f>'3.5'!D41/'3.4.a'!$C$159</f>
        <v>0</v>
      </c>
      <c r="E41" s="143">
        <f>'3.5'!E41/'3.4.a'!$C$159</f>
        <v>9.3210412888833241E-4</v>
      </c>
      <c r="F41" s="143">
        <f>'3.5'!F41/'3.4.a'!$D$159</f>
        <v>9.8275042495818941E-4</v>
      </c>
      <c r="G41" s="143">
        <f>'3.5'!G41/'3.4.a'!$D$159</f>
        <v>0</v>
      </c>
      <c r="H41" s="143">
        <f>'3.5'!H41/'3.4.a'!$D$159</f>
        <v>9.8275042495818941E-4</v>
      </c>
      <c r="I41" s="143">
        <f>'3.5'!I41/'3.4.a'!$E$159</f>
        <v>1.0228188002373243E-3</v>
      </c>
      <c r="J41" s="143">
        <f>'3.5'!J41/'3.4.a'!$E$159</f>
        <v>0</v>
      </c>
      <c r="K41" s="143">
        <f>'3.5'!K41/'3.4.a'!$E$159</f>
        <v>1.0228188002373243E-3</v>
      </c>
      <c r="L41" s="143">
        <f>'3.5'!L41/'3.4.a'!$F$159</f>
        <v>1.0477587800889038E-3</v>
      </c>
      <c r="M41" s="143">
        <f>'3.5'!M41/'3.4.a'!$F$159</f>
        <v>0</v>
      </c>
      <c r="N41" s="143">
        <f>'3.5'!N41/'3.4.a'!$F$159</f>
        <v>1.0477587800889038E-3</v>
      </c>
      <c r="O41" s="143">
        <f>'3.5'!O41/'3.4.a'!$G$159</f>
        <v>9.6107750461026933E-4</v>
      </c>
      <c r="P41" s="143">
        <f>'3.5'!P41/'3.4.a'!$G$159</f>
        <v>0</v>
      </c>
      <c r="Q41" s="143">
        <f>'3.5'!Q41/'3.4.a'!$G$159</f>
        <v>9.6107750461026933E-4</v>
      </c>
      <c r="R41" s="143">
        <f>'3.5'!R41/'3.4.a'!$H$159</f>
        <v>1.0019401878628726E-3</v>
      </c>
      <c r="S41" s="143">
        <f>'3.5'!S41/'3.4.a'!$H$159</f>
        <v>0</v>
      </c>
      <c r="T41" s="143">
        <f>'3.5'!T41/'3.4.a'!$H$159</f>
        <v>1.0019401878628726E-3</v>
      </c>
      <c r="U41" s="143">
        <f>'3.5'!U41/'3.4.a'!$I$159</f>
        <v>1.0860057751961216E-3</v>
      </c>
      <c r="V41" s="143">
        <f>'3.5'!V41/'3.4.a'!$I$159</f>
        <v>0</v>
      </c>
      <c r="W41" s="143">
        <f>'3.5'!W41/'3.4.a'!$I$159</f>
        <v>1.0860057751961216E-3</v>
      </c>
      <c r="X41" s="143">
        <f>'3.5'!X41/'3.4.a'!$J$159</f>
        <v>1.278057676534002E-3</v>
      </c>
      <c r="Y41" s="143">
        <f>'3.5'!Y41/'3.4.a'!$J$159</f>
        <v>0</v>
      </c>
      <c r="Z41" s="143">
        <f>'3.5'!Z41/'3.4.a'!$J$159</f>
        <v>1.278057676534002E-3</v>
      </c>
      <c r="AA41" s="143">
        <f>'3.5'!AA41/'3.4.a'!$K$159</f>
        <v>1.2623430681127394E-3</v>
      </c>
      <c r="AB41" s="143">
        <f>'3.5'!AB41/'3.4.a'!$K$159</f>
        <v>0</v>
      </c>
      <c r="AC41" s="143">
        <f>'3.5'!AC41/'3.4.a'!$K$159</f>
        <v>1.2623430681127394E-3</v>
      </c>
      <c r="AD41" s="143">
        <f>'3.5'!AD41/'3.4.a'!$L$159</f>
        <v>1.1835665892353147E-3</v>
      </c>
      <c r="AE41" s="143">
        <f>'3.5'!AE41/'3.4.a'!$L$159</f>
        <v>0</v>
      </c>
      <c r="AF41" s="143">
        <f>'3.5'!AF41/'3.4.a'!$L$159</f>
        <v>1.1835665892353147E-3</v>
      </c>
      <c r="AG41" s="143">
        <f>'3.5'!AG41/'3.4.a'!$M$159</f>
        <v>9.7851244155970542E-4</v>
      </c>
      <c r="AH41" s="143">
        <f>'3.5'!AH41/'3.4.a'!$M$159</f>
        <v>0</v>
      </c>
      <c r="AI41" s="143">
        <f>'3.5'!AI41/'3.4.a'!$M$159</f>
        <v>9.7851244155970542E-4</v>
      </c>
    </row>
    <row r="42" spans="1:35" customFormat="1" ht="20" customHeight="1" x14ac:dyDescent="0.2">
      <c r="A42" s="35">
        <v>144</v>
      </c>
      <c r="B42" s="36" t="s">
        <v>304</v>
      </c>
      <c r="C42" s="143">
        <f>'3.5'!C42/'3.4.a'!$C$159</f>
        <v>1.9229826812452728E-3</v>
      </c>
      <c r="D42" s="143">
        <f>'3.5'!D42/'3.4.a'!$C$159</f>
        <v>-1.6718951215778412E-3</v>
      </c>
      <c r="E42" s="143">
        <f>'3.5'!E42/'3.4.a'!$C$159</f>
        <v>2.5108755966743169E-4</v>
      </c>
      <c r="F42" s="143">
        <f>'3.5'!F42/'3.4.a'!$D$159</f>
        <v>1.5930413237786282E-3</v>
      </c>
      <c r="G42" s="143">
        <f>'3.5'!G42/'3.4.a'!$D$159</f>
        <v>-1.5392073588723976E-3</v>
      </c>
      <c r="H42" s="143">
        <f>'3.5'!H42/'3.4.a'!$D$159</f>
        <v>5.3833964906230381E-5</v>
      </c>
      <c r="I42" s="143">
        <f>'3.5'!I42/'3.4.a'!$E$159</f>
        <v>1.6587107450542083E-3</v>
      </c>
      <c r="J42" s="143">
        <f>'3.5'!J42/'3.4.a'!$E$159</f>
        <v>-1.6587107450542083E-3</v>
      </c>
      <c r="K42" s="143">
        <f>'3.5'!K42/'3.4.a'!$E$159</f>
        <v>0</v>
      </c>
      <c r="L42" s="143">
        <f>'3.5'!L42/'3.4.a'!$F$159</f>
        <v>1.4705911639140774E-3</v>
      </c>
      <c r="M42" s="143">
        <f>'3.5'!M42/'3.4.a'!$F$159</f>
        <v>-1.4412861007065602E-3</v>
      </c>
      <c r="N42" s="143">
        <f>'3.5'!N42/'3.4.a'!$F$159</f>
        <v>2.9305063207517238E-5</v>
      </c>
      <c r="O42" s="143">
        <f>'3.5'!O42/'3.4.a'!$G$159</f>
        <v>1.3685338816843708E-3</v>
      </c>
      <c r="P42" s="143">
        <f>'3.5'!P42/'3.4.a'!$G$159</f>
        <v>-1.1948834177848459E-3</v>
      </c>
      <c r="Q42" s="143">
        <f>'3.5'!Q42/'3.4.a'!$G$159</f>
        <v>1.7365046389952493E-4</v>
      </c>
      <c r="R42" s="143">
        <f>'3.5'!R42/'3.4.a'!$H$159</f>
        <v>2.0348242365302175E-3</v>
      </c>
      <c r="S42" s="143">
        <f>'3.5'!S42/'3.4.a'!$H$159</f>
        <v>-1.3413307903064147E-3</v>
      </c>
      <c r="T42" s="143">
        <f>'3.5'!T42/'3.4.a'!$H$159</f>
        <v>6.9349344622380259E-4</v>
      </c>
      <c r="U42" s="143">
        <f>'3.5'!U42/'3.4.a'!$I$159</f>
        <v>2.1620785832914308E-3</v>
      </c>
      <c r="V42" s="143">
        <f>'3.5'!V42/'3.4.a'!$I$159</f>
        <v>-1.8375055632738032E-3</v>
      </c>
      <c r="W42" s="143">
        <f>'3.5'!W42/'3.4.a'!$I$159</f>
        <v>3.2457302001762773E-4</v>
      </c>
      <c r="X42" s="143">
        <f>'3.5'!X42/'3.4.a'!$J$159</f>
        <v>1.6993162617895249E-3</v>
      </c>
      <c r="Y42" s="143">
        <f>'3.5'!Y42/'3.4.a'!$J$159</f>
        <v>-1.6993162617895249E-3</v>
      </c>
      <c r="Z42" s="143">
        <f>'3.5'!Z42/'3.4.a'!$J$159</f>
        <v>0</v>
      </c>
      <c r="AA42" s="143">
        <f>'3.5'!AA42/'3.4.a'!$K$159</f>
        <v>1.4068092227800867E-3</v>
      </c>
      <c r="AB42" s="143">
        <f>'3.5'!AB42/'3.4.a'!$K$159</f>
        <v>-1.4068092227800867E-3</v>
      </c>
      <c r="AC42" s="143">
        <f>'3.5'!AC42/'3.4.a'!$K$159</f>
        <v>0</v>
      </c>
      <c r="AD42" s="143">
        <f>'3.5'!AD42/'3.4.a'!$L$159</f>
        <v>1.6769561542160421E-3</v>
      </c>
      <c r="AE42" s="143">
        <f>'3.5'!AE42/'3.4.a'!$L$159</f>
        <v>-6.7961690399027225E-4</v>
      </c>
      <c r="AF42" s="143">
        <f>'3.5'!AF42/'3.4.a'!$L$159</f>
        <v>9.9733925022576987E-4</v>
      </c>
      <c r="AG42" s="143">
        <f>'3.5'!AG42/'3.4.a'!$M$159</f>
        <v>1.5986129608781599E-3</v>
      </c>
      <c r="AH42" s="143">
        <f>'3.5'!AH42/'3.4.a'!$M$159</f>
        <v>-1.1058535818583334E-3</v>
      </c>
      <c r="AI42" s="143">
        <f>'3.5'!AI42/'3.4.a'!$M$159</f>
        <v>4.9275937901982643E-4</v>
      </c>
    </row>
    <row r="43" spans="1:35" customFormat="1" ht="20" customHeight="1" x14ac:dyDescent="0.2">
      <c r="A43" s="21">
        <v>1441</v>
      </c>
      <c r="B43" s="22" t="s">
        <v>286</v>
      </c>
      <c r="C43" s="144">
        <f>'3.5'!C43/'3.4.a'!$C$159</f>
        <v>1.4033645066413834E-3</v>
      </c>
      <c r="D43" s="144">
        <f>'3.5'!D43/'3.4.a'!$C$159</f>
        <v>-1.1522769469739518E-3</v>
      </c>
      <c r="E43" s="144">
        <f>'3.5'!E43/'3.4.a'!$C$159</f>
        <v>2.5108755966743169E-4</v>
      </c>
      <c r="F43" s="144">
        <f>'3.5'!F43/'3.4.a'!$D$159</f>
        <v>1.4124254684259646E-3</v>
      </c>
      <c r="G43" s="144">
        <f>'3.5'!G43/'3.4.a'!$D$159</f>
        <v>-1.3585915035197343E-3</v>
      </c>
      <c r="H43" s="144">
        <f>'3.5'!H43/'3.4.a'!$D$159</f>
        <v>5.3833964906230381E-5</v>
      </c>
      <c r="I43" s="144">
        <f>'3.5'!I43/'3.4.a'!$E$159</f>
        <v>1.4779874006341333E-3</v>
      </c>
      <c r="J43" s="144">
        <f>'3.5'!J43/'3.4.a'!$E$159</f>
        <v>-1.4779874006341333E-3</v>
      </c>
      <c r="K43" s="144">
        <f>'3.5'!K43/'3.4.a'!$E$159</f>
        <v>0</v>
      </c>
      <c r="L43" s="144">
        <f>'3.5'!L43/'3.4.a'!$F$159</f>
        <v>1.2588880785398225E-3</v>
      </c>
      <c r="M43" s="144">
        <f>'3.5'!M43/'3.4.a'!$F$159</f>
        <v>-1.2588880785398225E-3</v>
      </c>
      <c r="N43" s="144">
        <f>'3.5'!N43/'3.4.a'!$F$159</f>
        <v>0</v>
      </c>
      <c r="O43" s="144">
        <f>'3.5'!O43/'3.4.a'!$G$159</f>
        <v>1.2371937857725336E-3</v>
      </c>
      <c r="P43" s="144">
        <f>'3.5'!P43/'3.4.a'!$G$159</f>
        <v>-1.0635433218730086E-3</v>
      </c>
      <c r="Q43" s="144">
        <f>'3.5'!Q43/'3.4.a'!$G$159</f>
        <v>1.7365046389952493E-4</v>
      </c>
      <c r="R43" s="144">
        <f>'3.5'!R43/'3.4.a'!$H$159</f>
        <v>1.8225609945704878E-3</v>
      </c>
      <c r="S43" s="144">
        <f>'3.5'!S43/'3.4.a'!$H$159</f>
        <v>-1.1290675483466852E-3</v>
      </c>
      <c r="T43" s="144">
        <f>'3.5'!T43/'3.4.a'!$H$159</f>
        <v>6.9349344622380259E-4</v>
      </c>
      <c r="U43" s="144">
        <f>'3.5'!U43/'3.4.a'!$I$159</f>
        <v>1.8863201679094313E-3</v>
      </c>
      <c r="V43" s="144">
        <f>'3.5'!V43/'3.4.a'!$I$159</f>
        <v>-1.5617471478918037E-3</v>
      </c>
      <c r="W43" s="144">
        <f>'3.5'!W43/'3.4.a'!$I$159</f>
        <v>3.2457302001762773E-4</v>
      </c>
      <c r="X43" s="144">
        <f>'3.5'!X43/'3.4.a'!$J$159</f>
        <v>1.5722868764874076E-3</v>
      </c>
      <c r="Y43" s="144">
        <f>'3.5'!Y43/'3.4.a'!$J$159</f>
        <v>-1.5722868764874076E-3</v>
      </c>
      <c r="Z43" s="144">
        <f>'3.5'!Z43/'3.4.a'!$J$159</f>
        <v>0</v>
      </c>
      <c r="AA43" s="144">
        <f>'3.5'!AA43/'3.4.a'!$K$159</f>
        <v>1.1954733643971672E-3</v>
      </c>
      <c r="AB43" s="144">
        <f>'3.5'!AB43/'3.4.a'!$K$159</f>
        <v>-1.1954733643971672E-3</v>
      </c>
      <c r="AC43" s="144">
        <f>'3.5'!AC43/'3.4.a'!$K$159</f>
        <v>0</v>
      </c>
      <c r="AD43" s="144">
        <f>'3.5'!AD43/'3.4.a'!$L$159</f>
        <v>1.1866666760081178E-3</v>
      </c>
      <c r="AE43" s="144">
        <f>'3.5'!AE43/'3.4.a'!$L$159</f>
        <v>-4.7477905126965355E-4</v>
      </c>
      <c r="AF43" s="144">
        <f>'3.5'!AF43/'3.4.a'!$L$159</f>
        <v>7.1188762473846411E-4</v>
      </c>
      <c r="AG43" s="144">
        <f>'3.5'!AG43/'3.4.a'!$M$159</f>
        <v>1.3318309647709691E-3</v>
      </c>
      <c r="AH43" s="144">
        <f>'3.5'!AH43/'3.4.a'!$M$159</f>
        <v>-8.3907158575114251E-4</v>
      </c>
      <c r="AI43" s="144">
        <f>'3.5'!AI43/'3.4.a'!$M$159</f>
        <v>4.9275937901982643E-4</v>
      </c>
    </row>
    <row r="44" spans="1:35" customFormat="1" ht="20" customHeight="1" x14ac:dyDescent="0.2">
      <c r="A44" s="21">
        <v>1442</v>
      </c>
      <c r="B44" s="22" t="s">
        <v>287</v>
      </c>
      <c r="C44" s="144">
        <f>'3.5'!C44/'3.4.a'!$C$159</f>
        <v>5.1961817460388952E-4</v>
      </c>
      <c r="D44" s="144">
        <f>'3.5'!D44/'3.4.a'!$C$159</f>
        <v>-5.1961817460388952E-4</v>
      </c>
      <c r="E44" s="144">
        <f>'3.5'!E44/'3.4.a'!$C$159</f>
        <v>0</v>
      </c>
      <c r="F44" s="144">
        <f>'3.5'!F44/'3.4.a'!$D$159</f>
        <v>1.8061585535266344E-4</v>
      </c>
      <c r="G44" s="144">
        <f>'3.5'!G44/'3.4.a'!$D$159</f>
        <v>-1.8061585535266344E-4</v>
      </c>
      <c r="H44" s="144">
        <f>'3.5'!H44/'3.4.a'!$D$159</f>
        <v>0</v>
      </c>
      <c r="I44" s="144">
        <f>'3.5'!I44/'3.4.a'!$E$159</f>
        <v>1.8072334442007494E-4</v>
      </c>
      <c r="J44" s="144">
        <f>'3.5'!J44/'3.4.a'!$E$159</f>
        <v>-1.8072334442007494E-4</v>
      </c>
      <c r="K44" s="144">
        <f>'3.5'!K44/'3.4.a'!$E$159</f>
        <v>0</v>
      </c>
      <c r="L44" s="144">
        <f>'3.5'!L44/'3.4.a'!$F$159</f>
        <v>2.1170308537425496E-4</v>
      </c>
      <c r="M44" s="144">
        <f>'3.5'!M44/'3.4.a'!$F$159</f>
        <v>-1.8239802216673772E-4</v>
      </c>
      <c r="N44" s="144">
        <f>'3.5'!N44/'3.4.a'!$F$159</f>
        <v>2.9305063207517238E-5</v>
      </c>
      <c r="O44" s="144">
        <f>'3.5'!O44/'3.4.a'!$G$159</f>
        <v>1.3134009591183731E-4</v>
      </c>
      <c r="P44" s="144">
        <f>'3.5'!P44/'3.4.a'!$G$159</f>
        <v>-1.3134009591183731E-4</v>
      </c>
      <c r="Q44" s="144">
        <f>'3.5'!Q44/'3.4.a'!$G$159</f>
        <v>0</v>
      </c>
      <c r="R44" s="144">
        <f>'3.5'!R44/'3.4.a'!$H$159</f>
        <v>2.122632419597294E-4</v>
      </c>
      <c r="S44" s="144">
        <f>'3.5'!S44/'3.4.a'!$H$159</f>
        <v>-2.122632419597294E-4</v>
      </c>
      <c r="T44" s="144">
        <f>'3.5'!T44/'3.4.a'!$H$159</f>
        <v>0</v>
      </c>
      <c r="U44" s="144">
        <f>'3.5'!U44/'3.4.a'!$I$159</f>
        <v>2.7575841538199944E-4</v>
      </c>
      <c r="V44" s="144">
        <f>'3.5'!V44/'3.4.a'!$I$159</f>
        <v>-2.7575841538199944E-4</v>
      </c>
      <c r="W44" s="144">
        <f>'3.5'!W44/'3.4.a'!$I$159</f>
        <v>0</v>
      </c>
      <c r="X44" s="144">
        <f>'3.5'!X44/'3.4.a'!$J$159</f>
        <v>1.2702938530211716E-4</v>
      </c>
      <c r="Y44" s="144">
        <f>'3.5'!Y44/'3.4.a'!$J$159</f>
        <v>-1.2702938530211716E-4</v>
      </c>
      <c r="Z44" s="144">
        <f>'3.5'!Z44/'3.4.a'!$J$159</f>
        <v>0</v>
      </c>
      <c r="AA44" s="144">
        <f>'3.5'!AA44/'3.4.a'!$K$159</f>
        <v>2.1133585838291948E-4</v>
      </c>
      <c r="AB44" s="144">
        <f>'3.5'!AB44/'3.4.a'!$K$159</f>
        <v>-2.1133585838291948E-4</v>
      </c>
      <c r="AC44" s="144">
        <f>'3.5'!AC44/'3.4.a'!$K$159</f>
        <v>0</v>
      </c>
      <c r="AD44" s="144">
        <f>'3.5'!AD44/'3.4.a'!$L$159</f>
        <v>4.9028947820792463E-4</v>
      </c>
      <c r="AE44" s="144">
        <f>'3.5'!AE44/'3.4.a'!$L$159</f>
        <v>-2.0483785272061881E-4</v>
      </c>
      <c r="AF44" s="144">
        <f>'3.5'!AF44/'3.4.a'!$L$159</f>
        <v>2.8545162548730582E-4</v>
      </c>
      <c r="AG44" s="144">
        <f>'3.5'!AG44/'3.4.a'!$M$159</f>
        <v>2.6678199610719082E-4</v>
      </c>
      <c r="AH44" s="144">
        <f>'3.5'!AH44/'3.4.a'!$M$159</f>
        <v>-2.6678199610719082E-4</v>
      </c>
      <c r="AI44" s="144">
        <f>'3.5'!AI44/'3.4.a'!$M$159</f>
        <v>0</v>
      </c>
    </row>
    <row r="45" spans="1:35" customFormat="1" ht="20" customHeight="1" x14ac:dyDescent="0.2"/>
    <row r="46" spans="1:35" ht="20" customHeight="1" x14ac:dyDescent="0.2">
      <c r="A46" s="102" t="s">
        <v>587</v>
      </c>
    </row>
    <row r="47" spans="1:35" ht="20" customHeight="1" x14ac:dyDescent="0.2">
      <c r="A47" s="102" t="s">
        <v>846</v>
      </c>
    </row>
    <row r="48" spans="1:35" ht="20" customHeight="1" x14ac:dyDescent="0.2">
      <c r="A48" s="102" t="s">
        <v>588</v>
      </c>
    </row>
    <row r="49" spans="1:1" ht="20" customHeight="1" x14ac:dyDescent="0.2">
      <c r="A49" s="102" t="s">
        <v>797</v>
      </c>
    </row>
    <row r="50" spans="1:1" ht="20" customHeight="1" x14ac:dyDescent="0.2">
      <c r="A50" s="102" t="s">
        <v>885</v>
      </c>
    </row>
    <row r="51" spans="1:1" ht="20" customHeight="1" x14ac:dyDescent="0.2">
      <c r="A51" s="102" t="s">
        <v>889</v>
      </c>
    </row>
    <row r="52" spans="1:1" ht="20" customHeight="1" x14ac:dyDescent="0.2">
      <c r="A52" s="102" t="s">
        <v>890</v>
      </c>
    </row>
    <row r="53" spans="1:1" ht="20" customHeight="1" x14ac:dyDescent="0.2">
      <c r="A53" s="79" t="s">
        <v>891</v>
      </c>
    </row>
  </sheetData>
  <mergeCells count="24">
    <mergeCell ref="A4:B5"/>
    <mergeCell ref="C4:E4"/>
    <mergeCell ref="F4:H4"/>
    <mergeCell ref="I4:K4"/>
    <mergeCell ref="L4:N4"/>
    <mergeCell ref="A25:B26"/>
    <mergeCell ref="C25:E25"/>
    <mergeCell ref="F25:H25"/>
    <mergeCell ref="I25:K25"/>
    <mergeCell ref="L25:N25"/>
    <mergeCell ref="AG4:AI4"/>
    <mergeCell ref="AG25:AI25"/>
    <mergeCell ref="O25:Q25"/>
    <mergeCell ref="R25:T25"/>
    <mergeCell ref="U25:W25"/>
    <mergeCell ref="X25:Z25"/>
    <mergeCell ref="AA25:AC25"/>
    <mergeCell ref="AD25:AF25"/>
    <mergeCell ref="R4:T4"/>
    <mergeCell ref="U4:W4"/>
    <mergeCell ref="X4:Z4"/>
    <mergeCell ref="AA4:AC4"/>
    <mergeCell ref="AD4:AF4"/>
    <mergeCell ref="O4:Q4"/>
  </mergeCells>
  <pageMargins left="0.511811024" right="0.511811024" top="0.78740157499999996" bottom="0.78740157499999996" header="0.31496062000000002" footer="0.31496062000000002"/>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D86F0-3D68-484D-A09A-49CAC8E531CD}">
  <sheetPr codeName="Planilha41"/>
  <dimension ref="A1:C45"/>
  <sheetViews>
    <sheetView showGridLines="0" workbookViewId="0">
      <pane ySplit="1" topLeftCell="A2" activePane="bottomLeft" state="frozen"/>
      <selection activeCell="B1" sqref="B1"/>
      <selection pane="bottomLeft" activeCell="B1" sqref="B1"/>
    </sheetView>
  </sheetViews>
  <sheetFormatPr baseColWidth="10" defaultColWidth="9.1640625" defaultRowHeight="15" x14ac:dyDescent="0.2"/>
  <cols>
    <col min="1" max="1" width="9.1640625" style="206" customWidth="1"/>
    <col min="2" max="2" width="60.5" style="114" bestFit="1" customWidth="1"/>
    <col min="3" max="3" width="179.5" style="76" customWidth="1"/>
    <col min="4" max="16384" width="9.1640625" style="114"/>
  </cols>
  <sheetData>
    <row r="1" spans="1:3" s="133" customFormat="1" ht="17" thickBot="1" x14ac:dyDescent="0.25">
      <c r="A1" s="66" t="s">
        <v>530</v>
      </c>
      <c r="B1" s="67" t="s">
        <v>531</v>
      </c>
      <c r="C1" s="66" t="s">
        <v>532</v>
      </c>
    </row>
    <row r="2" spans="1:3" ht="21.75" customHeight="1" thickBot="1" x14ac:dyDescent="0.25">
      <c r="A2" s="362" t="s">
        <v>533</v>
      </c>
      <c r="B2" s="362"/>
      <c r="C2" s="362"/>
    </row>
    <row r="3" spans="1:3" ht="56.25" customHeight="1" thickBot="1" x14ac:dyDescent="0.25">
      <c r="A3" s="363" t="s">
        <v>855</v>
      </c>
      <c r="B3" s="364"/>
      <c r="C3" s="250" t="s">
        <v>534</v>
      </c>
    </row>
    <row r="4" spans="1:3" ht="33" customHeight="1" thickBot="1" x14ac:dyDescent="0.25">
      <c r="A4" s="68">
        <v>1</v>
      </c>
      <c r="B4" s="69" t="s">
        <v>535</v>
      </c>
      <c r="C4" s="251" t="s">
        <v>536</v>
      </c>
    </row>
    <row r="5" spans="1:3" ht="88.5" customHeight="1" thickBot="1" x14ac:dyDescent="0.25">
      <c r="A5" s="252">
        <v>11</v>
      </c>
      <c r="B5" s="252" t="s">
        <v>242</v>
      </c>
      <c r="C5" s="267" t="s">
        <v>856</v>
      </c>
    </row>
    <row r="6" spans="1:3" ht="207" customHeight="1" thickBot="1" x14ac:dyDescent="0.25">
      <c r="A6" s="70">
        <v>111</v>
      </c>
      <c r="B6" s="71" t="s">
        <v>256</v>
      </c>
      <c r="C6" s="253" t="s">
        <v>857</v>
      </c>
    </row>
    <row r="7" spans="1:3" ht="48" customHeight="1" thickBot="1" x14ac:dyDescent="0.25">
      <c r="A7" s="70">
        <v>112</v>
      </c>
      <c r="B7" s="71" t="s">
        <v>257</v>
      </c>
      <c r="C7" s="253" t="s">
        <v>537</v>
      </c>
    </row>
    <row r="8" spans="1:3" ht="201.75" customHeight="1" thickBot="1" x14ac:dyDescent="0.25">
      <c r="A8" s="70">
        <v>113</v>
      </c>
      <c r="B8" s="71" t="s">
        <v>258</v>
      </c>
      <c r="C8" s="253" t="s">
        <v>858</v>
      </c>
    </row>
    <row r="9" spans="1:3" ht="333" customHeight="1" thickBot="1" x14ac:dyDescent="0.25">
      <c r="A9" s="70">
        <v>114</v>
      </c>
      <c r="B9" s="71" t="s">
        <v>264</v>
      </c>
      <c r="C9" s="253" t="s">
        <v>859</v>
      </c>
    </row>
    <row r="10" spans="1:3" ht="88.5" customHeight="1" thickBot="1" x14ac:dyDescent="0.25">
      <c r="A10" s="70">
        <v>115</v>
      </c>
      <c r="B10" s="71" t="s">
        <v>273</v>
      </c>
      <c r="C10" s="254" t="s">
        <v>873</v>
      </c>
    </row>
    <row r="11" spans="1:3" ht="41.25" customHeight="1" thickBot="1" x14ac:dyDescent="0.25">
      <c r="A11" s="70">
        <v>116</v>
      </c>
      <c r="B11" s="71" t="s">
        <v>278</v>
      </c>
      <c r="C11" s="253" t="s">
        <v>538</v>
      </c>
    </row>
    <row r="12" spans="1:3" ht="234" customHeight="1" thickBot="1" x14ac:dyDescent="0.25">
      <c r="A12" s="252">
        <v>12</v>
      </c>
      <c r="B12" s="252" t="s">
        <v>246</v>
      </c>
      <c r="C12" s="253" t="s">
        <v>860</v>
      </c>
    </row>
    <row r="13" spans="1:3" ht="119.25" customHeight="1" thickBot="1" x14ac:dyDescent="0.25">
      <c r="A13" s="252">
        <v>13</v>
      </c>
      <c r="B13" s="252" t="s">
        <v>243</v>
      </c>
      <c r="C13" s="253" t="s">
        <v>861</v>
      </c>
    </row>
    <row r="14" spans="1:3" ht="42.75" customHeight="1" thickBot="1" x14ac:dyDescent="0.25">
      <c r="A14" s="252">
        <v>14</v>
      </c>
      <c r="B14" s="252" t="s">
        <v>247</v>
      </c>
      <c r="C14" s="253" t="s">
        <v>539</v>
      </c>
    </row>
    <row r="15" spans="1:3" ht="163.5" customHeight="1" thickBot="1" x14ac:dyDescent="0.25">
      <c r="A15" s="252">
        <v>141</v>
      </c>
      <c r="B15" s="252" t="s">
        <v>290</v>
      </c>
      <c r="C15" s="253" t="s">
        <v>862</v>
      </c>
    </row>
    <row r="16" spans="1:3" ht="81" customHeight="1" thickBot="1" x14ac:dyDescent="0.25">
      <c r="A16" s="252">
        <v>142</v>
      </c>
      <c r="B16" s="252" t="s">
        <v>298</v>
      </c>
      <c r="C16" s="253" t="s">
        <v>863</v>
      </c>
    </row>
    <row r="17" spans="1:3" ht="57.75" customHeight="1" thickBot="1" x14ac:dyDescent="0.25">
      <c r="A17" s="252">
        <v>143</v>
      </c>
      <c r="B17" s="252" t="s">
        <v>303</v>
      </c>
      <c r="C17" s="253" t="s">
        <v>864</v>
      </c>
    </row>
    <row r="18" spans="1:3" ht="69.75" customHeight="1" thickBot="1" x14ac:dyDescent="0.25">
      <c r="A18" s="252">
        <v>144</v>
      </c>
      <c r="B18" s="252" t="s">
        <v>304</v>
      </c>
      <c r="C18" s="253" t="s">
        <v>540</v>
      </c>
    </row>
    <row r="19" spans="1:3" ht="42" customHeight="1" thickBot="1" x14ac:dyDescent="0.25">
      <c r="A19" s="68">
        <v>2</v>
      </c>
      <c r="B19" s="69" t="s">
        <v>488</v>
      </c>
      <c r="C19" s="251" t="s">
        <v>541</v>
      </c>
    </row>
    <row r="20" spans="1:3" ht="177" customHeight="1" thickBot="1" x14ac:dyDescent="0.25">
      <c r="A20" s="252">
        <v>21</v>
      </c>
      <c r="B20" s="252" t="s">
        <v>244</v>
      </c>
      <c r="C20" s="253" t="s">
        <v>865</v>
      </c>
    </row>
    <row r="21" spans="1:3" ht="60" customHeight="1" thickBot="1" x14ac:dyDescent="0.25">
      <c r="A21" s="252">
        <v>22</v>
      </c>
      <c r="B21" s="252" t="s">
        <v>245</v>
      </c>
      <c r="C21" s="253" t="s">
        <v>542</v>
      </c>
    </row>
    <row r="22" spans="1:3" ht="124.5" customHeight="1" thickBot="1" x14ac:dyDescent="0.25">
      <c r="A22" s="252">
        <v>23</v>
      </c>
      <c r="B22" s="252" t="s">
        <v>331</v>
      </c>
      <c r="C22" s="253" t="s">
        <v>543</v>
      </c>
    </row>
    <row r="23" spans="1:3" ht="112.5" customHeight="1" thickBot="1" x14ac:dyDescent="0.25">
      <c r="A23" s="252">
        <v>24</v>
      </c>
      <c r="B23" s="252" t="s">
        <v>332</v>
      </c>
      <c r="C23" s="253" t="s">
        <v>544</v>
      </c>
    </row>
    <row r="24" spans="1:3" ht="69.75" customHeight="1" thickBot="1" x14ac:dyDescent="0.25">
      <c r="A24" s="252">
        <v>25</v>
      </c>
      <c r="B24" s="252" t="s">
        <v>248</v>
      </c>
      <c r="C24" s="253" t="s">
        <v>866</v>
      </c>
    </row>
    <row r="25" spans="1:3" ht="186.75" customHeight="1" thickBot="1" x14ac:dyDescent="0.25">
      <c r="A25" s="252">
        <v>26</v>
      </c>
      <c r="B25" s="252" t="s">
        <v>243</v>
      </c>
      <c r="C25" s="253" t="s">
        <v>867</v>
      </c>
    </row>
    <row r="26" spans="1:3" ht="142.5" customHeight="1" thickBot="1" x14ac:dyDescent="0.25">
      <c r="A26" s="252">
        <v>27</v>
      </c>
      <c r="B26" s="252" t="s">
        <v>249</v>
      </c>
      <c r="C26" s="253" t="s">
        <v>868</v>
      </c>
    </row>
    <row r="27" spans="1:3" ht="129" thickBot="1" x14ac:dyDescent="0.25">
      <c r="A27" s="252">
        <v>28</v>
      </c>
      <c r="B27" s="252" t="s">
        <v>396</v>
      </c>
      <c r="C27" s="253" t="s">
        <v>869</v>
      </c>
    </row>
    <row r="28" spans="1:3" ht="56.25" customHeight="1" thickBot="1" x14ac:dyDescent="0.25">
      <c r="A28" s="255">
        <v>31</v>
      </c>
      <c r="B28" s="255" t="s">
        <v>328</v>
      </c>
      <c r="C28" s="256" t="s">
        <v>545</v>
      </c>
    </row>
    <row r="29" spans="1:3" ht="162" customHeight="1" thickBot="1" x14ac:dyDescent="0.25">
      <c r="A29" s="257">
        <v>311</v>
      </c>
      <c r="B29" s="252" t="s">
        <v>318</v>
      </c>
      <c r="C29" s="258" t="s">
        <v>870</v>
      </c>
    </row>
    <row r="30" spans="1:3" ht="45" customHeight="1" thickBot="1" x14ac:dyDescent="0.25">
      <c r="A30" s="257">
        <v>312</v>
      </c>
      <c r="B30" s="252" t="s">
        <v>252</v>
      </c>
      <c r="C30" s="258" t="s">
        <v>546</v>
      </c>
    </row>
    <row r="31" spans="1:3" ht="33" thickBot="1" x14ac:dyDescent="0.25">
      <c r="A31" s="257">
        <v>313</v>
      </c>
      <c r="B31" s="252" t="s">
        <v>253</v>
      </c>
      <c r="C31" s="258" t="s">
        <v>547</v>
      </c>
    </row>
    <row r="32" spans="1:3" ht="186.75" customHeight="1" thickBot="1" x14ac:dyDescent="0.25">
      <c r="A32" s="257">
        <v>314</v>
      </c>
      <c r="B32" s="252" t="s">
        <v>254</v>
      </c>
      <c r="C32" s="258" t="s">
        <v>871</v>
      </c>
    </row>
    <row r="33" spans="1:3" ht="39.75" customHeight="1" thickBot="1" x14ac:dyDescent="0.25">
      <c r="A33" s="259" t="s">
        <v>394</v>
      </c>
      <c r="B33" s="255" t="s">
        <v>395</v>
      </c>
      <c r="C33" s="251" t="s">
        <v>548</v>
      </c>
    </row>
    <row r="34" spans="1:3" ht="33.75" customHeight="1" thickBot="1" x14ac:dyDescent="0.25">
      <c r="A34" s="260"/>
      <c r="B34" s="255" t="s">
        <v>549</v>
      </c>
      <c r="C34" s="251" t="s">
        <v>550</v>
      </c>
    </row>
    <row r="35" spans="1:3" ht="42" customHeight="1" thickBot="1" x14ac:dyDescent="0.25">
      <c r="A35" s="260"/>
      <c r="B35" s="255" t="s">
        <v>327</v>
      </c>
      <c r="C35" s="251" t="s">
        <v>551</v>
      </c>
    </row>
    <row r="36" spans="1:3" ht="41.25" customHeight="1" thickBot="1" x14ac:dyDescent="0.25">
      <c r="A36" s="260"/>
      <c r="B36" s="255" t="s">
        <v>552</v>
      </c>
      <c r="C36" s="251" t="s">
        <v>553</v>
      </c>
    </row>
    <row r="37" spans="1:3" ht="44.25" customHeight="1" thickBot="1" x14ac:dyDescent="0.25">
      <c r="A37" s="260"/>
      <c r="B37" s="255" t="s">
        <v>554</v>
      </c>
      <c r="C37" s="251" t="s">
        <v>555</v>
      </c>
    </row>
    <row r="38" spans="1:3" ht="20.25" customHeight="1" thickBot="1" x14ac:dyDescent="0.25">
      <c r="A38" s="362" t="s">
        <v>556</v>
      </c>
      <c r="B38" s="362"/>
      <c r="C38" s="362"/>
    </row>
    <row r="39" spans="1:3" ht="74.25" customHeight="1" thickBot="1" x14ac:dyDescent="0.25">
      <c r="A39" s="365" t="s">
        <v>557</v>
      </c>
      <c r="B39" s="366"/>
      <c r="C39" s="250" t="s">
        <v>558</v>
      </c>
    </row>
    <row r="40" spans="1:3" ht="39" customHeight="1" thickBot="1" x14ac:dyDescent="0.25">
      <c r="A40" s="261" t="s">
        <v>399</v>
      </c>
      <c r="B40" s="253" t="s">
        <v>559</v>
      </c>
      <c r="C40" s="253" t="s">
        <v>560</v>
      </c>
    </row>
    <row r="41" spans="1:3" ht="39" customHeight="1" thickBot="1" x14ac:dyDescent="0.25">
      <c r="A41" s="261" t="s">
        <v>412</v>
      </c>
      <c r="B41" s="253" t="s">
        <v>561</v>
      </c>
      <c r="C41" s="253" t="s">
        <v>562</v>
      </c>
    </row>
    <row r="42" spans="1:3" ht="54.75" customHeight="1" thickBot="1" x14ac:dyDescent="0.25">
      <c r="A42" s="261" t="s">
        <v>413</v>
      </c>
      <c r="B42" s="253" t="s">
        <v>414</v>
      </c>
      <c r="C42" s="253" t="s">
        <v>872</v>
      </c>
    </row>
    <row r="43" spans="1:3" ht="36.75" customHeight="1" thickBot="1" x14ac:dyDescent="0.25">
      <c r="A43" s="261" t="s">
        <v>422</v>
      </c>
      <c r="B43" s="253" t="s">
        <v>389</v>
      </c>
      <c r="C43" s="258" t="s">
        <v>563</v>
      </c>
    </row>
    <row r="44" spans="1:3" ht="41.25" customHeight="1" thickBot="1" x14ac:dyDescent="0.25">
      <c r="A44" s="261"/>
      <c r="B44" s="262" t="s">
        <v>564</v>
      </c>
      <c r="C44" s="253" t="s">
        <v>565</v>
      </c>
    </row>
    <row r="45" spans="1:3" ht="41.25" customHeight="1" thickBot="1" x14ac:dyDescent="0.25">
      <c r="A45" s="261"/>
      <c r="B45" s="262" t="s">
        <v>329</v>
      </c>
      <c r="C45" s="253" t="s">
        <v>566</v>
      </c>
    </row>
  </sheetData>
  <mergeCells count="4">
    <mergeCell ref="A2:C2"/>
    <mergeCell ref="A3:B3"/>
    <mergeCell ref="A38:C38"/>
    <mergeCell ref="A39:B39"/>
  </mergeCells>
  <pageMargins left="0.511811024" right="0.511811024" top="0.78740157499999996" bottom="0.78740157499999996" header="0.31496062000000002" footer="0.31496062000000002"/>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A065F-D4F5-4997-ACBF-9FE5AC75568B}">
  <sheetPr codeName="Planilha42"/>
  <dimension ref="A1:B43"/>
  <sheetViews>
    <sheetView showGridLines="0" topLeftCell="A10" workbookViewId="0">
      <selection activeCell="B1" sqref="B1"/>
    </sheetView>
  </sheetViews>
  <sheetFormatPr baseColWidth="10" defaultColWidth="9.1640625" defaultRowHeight="20" customHeight="1" x14ac:dyDescent="0.2"/>
  <cols>
    <col min="1" max="1" width="35.6640625" style="114" bestFit="1" customWidth="1"/>
    <col min="2" max="2" width="173.5" style="114" customWidth="1"/>
    <col min="3" max="16384" width="9.1640625" style="114"/>
  </cols>
  <sheetData>
    <row r="1" spans="1:2" ht="20" customHeight="1" x14ac:dyDescent="0.2">
      <c r="A1" s="280" t="s">
        <v>347</v>
      </c>
    </row>
    <row r="2" spans="1:2" ht="20" customHeight="1" x14ac:dyDescent="0.2">
      <c r="A2" s="371" t="s">
        <v>337</v>
      </c>
      <c r="B2" s="372"/>
    </row>
    <row r="3" spans="1:2" ht="20" customHeight="1" x14ac:dyDescent="0.2">
      <c r="A3" s="72" t="s">
        <v>349</v>
      </c>
      <c r="B3" s="72" t="s">
        <v>897</v>
      </c>
    </row>
    <row r="4" spans="1:2" ht="20" customHeight="1" x14ac:dyDescent="0.2">
      <c r="A4" s="72" t="s">
        <v>350</v>
      </c>
      <c r="B4" s="72" t="s">
        <v>898</v>
      </c>
    </row>
    <row r="5" spans="1:2" ht="20" customHeight="1" x14ac:dyDescent="0.2">
      <c r="A5" s="72" t="s">
        <v>351</v>
      </c>
      <c r="B5" s="72" t="s">
        <v>342</v>
      </c>
    </row>
    <row r="6" spans="1:2" ht="20" customHeight="1" x14ac:dyDescent="0.2">
      <c r="A6" s="72" t="s">
        <v>341</v>
      </c>
      <c r="B6" s="72" t="s">
        <v>343</v>
      </c>
    </row>
    <row r="7" spans="1:2" ht="20" customHeight="1" x14ac:dyDescent="0.2">
      <c r="A7" s="72" t="s">
        <v>352</v>
      </c>
      <c r="B7" s="72" t="s">
        <v>338</v>
      </c>
    </row>
    <row r="8" spans="1:2" ht="20" customHeight="1" x14ac:dyDescent="0.2">
      <c r="A8" s="72" t="s">
        <v>353</v>
      </c>
      <c r="B8" s="72" t="s">
        <v>344</v>
      </c>
    </row>
    <row r="9" spans="1:2" ht="20" customHeight="1" x14ac:dyDescent="0.2">
      <c r="A9" s="72" t="s">
        <v>354</v>
      </c>
      <c r="B9" s="72" t="s">
        <v>339</v>
      </c>
    </row>
    <row r="10" spans="1:2" ht="20" customHeight="1" x14ac:dyDescent="0.2">
      <c r="A10" s="72" t="s">
        <v>355</v>
      </c>
      <c r="B10" s="72" t="s">
        <v>340</v>
      </c>
    </row>
    <row r="11" spans="1:2" ht="20" customHeight="1" x14ac:dyDescent="0.2">
      <c r="A11" s="72" t="s">
        <v>356</v>
      </c>
      <c r="B11" s="281" t="s">
        <v>644</v>
      </c>
    </row>
    <row r="12" spans="1:2" ht="20" customHeight="1" x14ac:dyDescent="0.2">
      <c r="A12" s="371" t="s">
        <v>384</v>
      </c>
      <c r="B12" s="372"/>
    </row>
    <row r="13" spans="1:2" ht="20" customHeight="1" x14ac:dyDescent="0.2">
      <c r="A13" s="282" t="s">
        <v>645</v>
      </c>
      <c r="B13" s="283"/>
    </row>
    <row r="14" spans="1:2" ht="20" customHeight="1" x14ac:dyDescent="0.2">
      <c r="A14" s="282" t="s">
        <v>646</v>
      </c>
      <c r="B14" s="283"/>
    </row>
    <row r="15" spans="1:2" ht="20" customHeight="1" x14ac:dyDescent="0.2">
      <c r="A15" s="371" t="s">
        <v>345</v>
      </c>
      <c r="B15" s="372"/>
    </row>
    <row r="16" spans="1:2" ht="20" customHeight="1" x14ac:dyDescent="0.2">
      <c r="A16" s="268" t="s">
        <v>346</v>
      </c>
      <c r="B16" s="268"/>
    </row>
    <row r="17" spans="1:2" ht="97.5" customHeight="1" x14ac:dyDescent="0.2">
      <c r="A17" s="72" t="s">
        <v>348</v>
      </c>
      <c r="B17" s="73" t="s">
        <v>877</v>
      </c>
    </row>
    <row r="18" spans="1:2" ht="20" customHeight="1" x14ac:dyDescent="0.2">
      <c r="A18" s="72" t="s">
        <v>357</v>
      </c>
      <c r="B18" s="73" t="s">
        <v>853</v>
      </c>
    </row>
    <row r="19" spans="1:2" ht="20" customHeight="1" x14ac:dyDescent="0.2">
      <c r="A19" s="72" t="s">
        <v>358</v>
      </c>
      <c r="B19" s="73" t="s">
        <v>874</v>
      </c>
    </row>
    <row r="20" spans="1:2" ht="20" customHeight="1" x14ac:dyDescent="0.2">
      <c r="A20" s="369" t="s">
        <v>359</v>
      </c>
      <c r="B20" s="370"/>
    </row>
    <row r="21" spans="1:2" ht="20" customHeight="1" x14ac:dyDescent="0.2">
      <c r="A21" s="72" t="s">
        <v>360</v>
      </c>
      <c r="B21" s="73"/>
    </row>
    <row r="22" spans="1:2" ht="51" customHeight="1" x14ac:dyDescent="0.2">
      <c r="A22" s="72" t="s">
        <v>361</v>
      </c>
      <c r="B22" s="73" t="s">
        <v>387</v>
      </c>
    </row>
    <row r="23" spans="1:2" ht="37.5" customHeight="1" x14ac:dyDescent="0.2">
      <c r="A23" s="72" t="s">
        <v>362</v>
      </c>
      <c r="B23" s="73" t="s">
        <v>365</v>
      </c>
    </row>
    <row r="24" spans="1:2" ht="34.5" customHeight="1" x14ac:dyDescent="0.2">
      <c r="A24" s="72" t="s">
        <v>363</v>
      </c>
      <c r="B24" s="73" t="s">
        <v>366</v>
      </c>
    </row>
    <row r="25" spans="1:2" ht="35.25" customHeight="1" x14ac:dyDescent="0.2">
      <c r="A25" s="72" t="s">
        <v>364</v>
      </c>
      <c r="B25" s="73" t="s">
        <v>367</v>
      </c>
    </row>
    <row r="26" spans="1:2" ht="20" customHeight="1" x14ac:dyDescent="0.2">
      <c r="A26" s="371" t="s">
        <v>368</v>
      </c>
      <c r="B26" s="372"/>
    </row>
    <row r="27" spans="1:2" ht="20" customHeight="1" x14ac:dyDescent="0.2">
      <c r="A27" s="369" t="s">
        <v>369</v>
      </c>
      <c r="B27" s="370"/>
    </row>
    <row r="28" spans="1:2" ht="19.5" customHeight="1" x14ac:dyDescent="0.2">
      <c r="A28" s="72" t="s">
        <v>361</v>
      </c>
      <c r="B28" s="73" t="s">
        <v>370</v>
      </c>
    </row>
    <row r="29" spans="1:2" ht="20" customHeight="1" x14ac:dyDescent="0.2">
      <c r="A29" s="72" t="s">
        <v>362</v>
      </c>
      <c r="B29" s="73" t="s">
        <v>371</v>
      </c>
    </row>
    <row r="30" spans="1:2" ht="151.5" customHeight="1" x14ac:dyDescent="0.2">
      <c r="A30" s="72" t="s">
        <v>372</v>
      </c>
      <c r="B30" s="73" t="s">
        <v>875</v>
      </c>
    </row>
    <row r="31" spans="1:2" ht="62.25" customHeight="1" x14ac:dyDescent="0.2">
      <c r="A31" s="72" t="s">
        <v>373</v>
      </c>
      <c r="B31" s="73" t="s">
        <v>374</v>
      </c>
    </row>
    <row r="32" spans="1:2" ht="20" customHeight="1" x14ac:dyDescent="0.2">
      <c r="A32" s="369" t="s">
        <v>375</v>
      </c>
      <c r="B32" s="370"/>
    </row>
    <row r="33" spans="1:2" ht="33" customHeight="1" x14ac:dyDescent="0.2">
      <c r="A33" s="72" t="s">
        <v>376</v>
      </c>
      <c r="B33" s="73" t="s">
        <v>378</v>
      </c>
    </row>
    <row r="34" spans="1:2" ht="64" x14ac:dyDescent="0.2">
      <c r="A34" s="72" t="s">
        <v>377</v>
      </c>
      <c r="B34" s="73" t="s">
        <v>878</v>
      </c>
    </row>
    <row r="35" spans="1:2" ht="20" customHeight="1" x14ac:dyDescent="0.2">
      <c r="A35" s="369" t="s">
        <v>379</v>
      </c>
      <c r="B35" s="370"/>
    </row>
    <row r="36" spans="1:2" ht="213" customHeight="1" x14ac:dyDescent="0.2">
      <c r="A36" s="72" t="s">
        <v>380</v>
      </c>
      <c r="B36" s="74" t="s">
        <v>879</v>
      </c>
    </row>
    <row r="37" spans="1:2" ht="20" customHeight="1" x14ac:dyDescent="0.2">
      <c r="A37" s="369" t="s">
        <v>381</v>
      </c>
      <c r="B37" s="370"/>
    </row>
    <row r="38" spans="1:2" ht="224" x14ac:dyDescent="0.2">
      <c r="A38" s="367" t="s">
        <v>382</v>
      </c>
      <c r="B38" s="73" t="s">
        <v>876</v>
      </c>
    </row>
    <row r="39" spans="1:2" ht="46.5" customHeight="1" x14ac:dyDescent="0.2">
      <c r="A39" s="368"/>
      <c r="B39" s="75" t="s">
        <v>385</v>
      </c>
    </row>
    <row r="40" spans="1:2" ht="60" customHeight="1" x14ac:dyDescent="0.2">
      <c r="A40" s="368"/>
      <c r="B40" s="75" t="s">
        <v>386</v>
      </c>
    </row>
    <row r="41" spans="1:2" ht="112" x14ac:dyDescent="0.2">
      <c r="A41" s="368"/>
      <c r="B41" s="76" t="s">
        <v>647</v>
      </c>
    </row>
    <row r="42" spans="1:2" ht="58.5" customHeight="1" x14ac:dyDescent="0.2">
      <c r="A42" s="368"/>
      <c r="B42" s="76" t="s">
        <v>854</v>
      </c>
    </row>
    <row r="43" spans="1:2" ht="340.5" customHeight="1" x14ac:dyDescent="0.2">
      <c r="B43" s="76" t="s">
        <v>895</v>
      </c>
    </row>
  </sheetData>
  <mergeCells count="10">
    <mergeCell ref="A38:A42"/>
    <mergeCell ref="A32:B32"/>
    <mergeCell ref="A35:B35"/>
    <mergeCell ref="A37:B37"/>
    <mergeCell ref="A2:B2"/>
    <mergeCell ref="A12:B12"/>
    <mergeCell ref="A15:B15"/>
    <mergeCell ref="A20:B20"/>
    <mergeCell ref="A26:B26"/>
    <mergeCell ref="A27:B27"/>
  </mergeCells>
  <hyperlinks>
    <hyperlink ref="B11" r:id="rId1" xr:uid="{A4BC61D9-AE21-4A05-A3D3-54535A51BBDA}"/>
    <hyperlink ref="A13" r:id="rId2" xr:uid="{6DEF4F7B-6274-4A8C-99F4-213131656234}"/>
    <hyperlink ref="A14" r:id="rId3" xr:uid="{A46FBF51-C294-4745-8CF3-24781F047E85}"/>
  </hyperlinks>
  <pageMargins left="0.511811024" right="0.511811024" top="0.78740157499999996" bottom="0.78740157499999996" header="0.31496062000000002" footer="0.31496062000000002"/>
  <pageSetup paperSize="9" orientation="portrait" r:id="rId4"/>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Plan10"/>
  <dimension ref="A1:E77"/>
  <sheetViews>
    <sheetView workbookViewId="0"/>
  </sheetViews>
  <sheetFormatPr baseColWidth="10" defaultColWidth="8.83203125" defaultRowHeight="15" x14ac:dyDescent="0.2"/>
  <cols>
    <col min="1" max="1" width="14.1640625" bestFit="1" customWidth="1"/>
    <col min="2" max="2" width="88.33203125" customWidth="1"/>
    <col min="3" max="3" width="51.1640625" customWidth="1"/>
    <col min="4" max="4" width="19.5" bestFit="1" customWidth="1"/>
  </cols>
  <sheetData>
    <row r="1" spans="1:5" x14ac:dyDescent="0.2">
      <c r="A1" s="1" t="s">
        <v>0</v>
      </c>
      <c r="B1" s="2" t="s">
        <v>1</v>
      </c>
      <c r="C1" s="2" t="s">
        <v>2</v>
      </c>
      <c r="D1" s="2" t="s">
        <v>3</v>
      </c>
    </row>
    <row r="2" spans="1:5" x14ac:dyDescent="0.2">
      <c r="A2" s="13" t="s">
        <v>5</v>
      </c>
      <c r="B2" s="10" t="s">
        <v>199</v>
      </c>
      <c r="C2" s="12" t="s">
        <v>194</v>
      </c>
      <c r="D2" t="s">
        <v>237</v>
      </c>
      <c r="E2" t="s">
        <v>91</v>
      </c>
    </row>
    <row r="3" spans="1:5" x14ac:dyDescent="0.2">
      <c r="A3" s="13" t="s">
        <v>6</v>
      </c>
      <c r="B3" s="11" t="s">
        <v>204</v>
      </c>
      <c r="C3" s="12" t="s">
        <v>205</v>
      </c>
      <c r="D3" t="s">
        <v>237</v>
      </c>
      <c r="E3" t="s">
        <v>7</v>
      </c>
    </row>
    <row r="4" spans="1:5" x14ac:dyDescent="0.2">
      <c r="A4" s="13" t="s">
        <v>8</v>
      </c>
      <c r="B4" s="11" t="s">
        <v>206</v>
      </c>
      <c r="E4" t="s">
        <v>9</v>
      </c>
    </row>
    <row r="5" spans="1:5" x14ac:dyDescent="0.2">
      <c r="A5" s="13" t="s">
        <v>10</v>
      </c>
      <c r="B5" s="11" t="s">
        <v>207</v>
      </c>
      <c r="D5" t="s">
        <v>237</v>
      </c>
      <c r="E5" t="s">
        <v>11</v>
      </c>
    </row>
    <row r="6" spans="1:5" x14ac:dyDescent="0.2">
      <c r="A6" s="13" t="s">
        <v>12</v>
      </c>
      <c r="B6" s="11" t="s">
        <v>208</v>
      </c>
      <c r="D6" t="s">
        <v>237</v>
      </c>
      <c r="E6" t="s">
        <v>13</v>
      </c>
    </row>
    <row r="7" spans="1:5" x14ac:dyDescent="0.2">
      <c r="A7" s="13" t="s">
        <v>14</v>
      </c>
      <c r="B7" s="11" t="s">
        <v>209</v>
      </c>
      <c r="D7" t="s">
        <v>237</v>
      </c>
      <c r="E7" t="s">
        <v>15</v>
      </c>
    </row>
    <row r="8" spans="1:5" x14ac:dyDescent="0.2">
      <c r="A8" s="13" t="s">
        <v>16</v>
      </c>
      <c r="B8" s="11" t="s">
        <v>210</v>
      </c>
      <c r="D8" t="s">
        <v>237</v>
      </c>
      <c r="E8" t="s">
        <v>17</v>
      </c>
    </row>
    <row r="9" spans="1:5" x14ac:dyDescent="0.2">
      <c r="A9" s="13" t="s">
        <v>18</v>
      </c>
      <c r="B9" s="11" t="s">
        <v>211</v>
      </c>
      <c r="D9" t="s">
        <v>237</v>
      </c>
      <c r="E9" t="s">
        <v>19</v>
      </c>
    </row>
    <row r="10" spans="1:5" x14ac:dyDescent="0.2">
      <c r="A10" s="13" t="s">
        <v>20</v>
      </c>
      <c r="B10" s="11" t="s">
        <v>212</v>
      </c>
      <c r="D10" t="s">
        <v>237</v>
      </c>
      <c r="E10" t="s">
        <v>21</v>
      </c>
    </row>
    <row r="11" spans="1:5" x14ac:dyDescent="0.2">
      <c r="A11" s="13" t="s">
        <v>22</v>
      </c>
      <c r="B11" s="11" t="s">
        <v>213</v>
      </c>
      <c r="D11" t="s">
        <v>237</v>
      </c>
      <c r="E11" t="s">
        <v>23</v>
      </c>
    </row>
    <row r="12" spans="1:5" x14ac:dyDescent="0.2">
      <c r="A12" s="13" t="s">
        <v>24</v>
      </c>
      <c r="B12" s="10" t="s">
        <v>195</v>
      </c>
      <c r="E12" t="s">
        <v>92</v>
      </c>
    </row>
    <row r="13" spans="1:5" x14ac:dyDescent="0.2">
      <c r="A13" s="13" t="s">
        <v>25</v>
      </c>
      <c r="B13" s="11" t="s">
        <v>204</v>
      </c>
      <c r="C13" s="12" t="s">
        <v>205</v>
      </c>
      <c r="D13" t="s">
        <v>237</v>
      </c>
      <c r="E13" t="s">
        <v>7</v>
      </c>
    </row>
    <row r="14" spans="1:5" x14ac:dyDescent="0.2">
      <c r="A14" s="13" t="s">
        <v>26</v>
      </c>
      <c r="B14" s="11" t="s">
        <v>206</v>
      </c>
      <c r="E14" t="s">
        <v>9</v>
      </c>
    </row>
    <row r="15" spans="1:5" x14ac:dyDescent="0.2">
      <c r="A15" s="13" t="s">
        <v>27</v>
      </c>
      <c r="B15" s="11" t="s">
        <v>207</v>
      </c>
      <c r="D15" t="s">
        <v>237</v>
      </c>
      <c r="E15" t="s">
        <v>11</v>
      </c>
    </row>
    <row r="16" spans="1:5" x14ac:dyDescent="0.2">
      <c r="A16" s="13" t="s">
        <v>28</v>
      </c>
      <c r="B16" s="11" t="s">
        <v>208</v>
      </c>
      <c r="D16" t="s">
        <v>237</v>
      </c>
      <c r="E16" t="s">
        <v>13</v>
      </c>
    </row>
    <row r="17" spans="1:5" x14ac:dyDescent="0.2">
      <c r="A17" s="13" t="s">
        <v>29</v>
      </c>
      <c r="B17" s="11" t="s">
        <v>209</v>
      </c>
      <c r="D17" t="s">
        <v>237</v>
      </c>
      <c r="E17" t="s">
        <v>15</v>
      </c>
    </row>
    <row r="18" spans="1:5" x14ac:dyDescent="0.2">
      <c r="A18" s="13" t="s">
        <v>30</v>
      </c>
      <c r="B18" s="11" t="s">
        <v>210</v>
      </c>
      <c r="D18" t="s">
        <v>237</v>
      </c>
      <c r="E18" t="s">
        <v>17</v>
      </c>
    </row>
    <row r="19" spans="1:5" x14ac:dyDescent="0.2">
      <c r="A19" s="13" t="s">
        <v>31</v>
      </c>
      <c r="B19" s="11" t="s">
        <v>211</v>
      </c>
      <c r="D19" t="s">
        <v>237</v>
      </c>
      <c r="E19" t="s">
        <v>19</v>
      </c>
    </row>
    <row r="20" spans="1:5" x14ac:dyDescent="0.2">
      <c r="A20" s="13" t="s">
        <v>32</v>
      </c>
      <c r="B20" s="11" t="s">
        <v>212</v>
      </c>
      <c r="D20" t="s">
        <v>237</v>
      </c>
      <c r="E20" t="s">
        <v>21</v>
      </c>
    </row>
    <row r="21" spans="1:5" x14ac:dyDescent="0.2">
      <c r="A21" s="13" t="s">
        <v>33</v>
      </c>
      <c r="B21" s="11" t="s">
        <v>213</v>
      </c>
      <c r="D21" t="s">
        <v>237</v>
      </c>
      <c r="E21" t="s">
        <v>23</v>
      </c>
    </row>
    <row r="22" spans="1:5" x14ac:dyDescent="0.2">
      <c r="A22" s="13" t="s">
        <v>34</v>
      </c>
      <c r="B22" s="10" t="s">
        <v>214</v>
      </c>
      <c r="C22" s="12" t="s">
        <v>215</v>
      </c>
      <c r="D22" t="s">
        <v>237</v>
      </c>
      <c r="E22" t="s">
        <v>93</v>
      </c>
    </row>
    <row r="23" spans="1:5" x14ac:dyDescent="0.2">
      <c r="A23" s="13" t="s">
        <v>35</v>
      </c>
      <c r="B23" s="11" t="s">
        <v>204</v>
      </c>
      <c r="C23" s="12" t="s">
        <v>205</v>
      </c>
      <c r="D23" t="s">
        <v>237</v>
      </c>
      <c r="E23" t="s">
        <v>7</v>
      </c>
    </row>
    <row r="24" spans="1:5" x14ac:dyDescent="0.2">
      <c r="A24" s="13" t="s">
        <v>36</v>
      </c>
      <c r="B24" s="11" t="s">
        <v>206</v>
      </c>
      <c r="E24" t="s">
        <v>9</v>
      </c>
    </row>
    <row r="25" spans="1:5" x14ac:dyDescent="0.2">
      <c r="A25" s="13" t="s">
        <v>37</v>
      </c>
      <c r="B25" s="11" t="s">
        <v>207</v>
      </c>
      <c r="D25" t="s">
        <v>237</v>
      </c>
      <c r="E25" t="s">
        <v>11</v>
      </c>
    </row>
    <row r="26" spans="1:5" x14ac:dyDescent="0.2">
      <c r="A26" s="13" t="s">
        <v>38</v>
      </c>
      <c r="B26" s="14" t="s">
        <v>216</v>
      </c>
      <c r="E26" t="s">
        <v>39</v>
      </c>
    </row>
    <row r="27" spans="1:5" x14ac:dyDescent="0.2">
      <c r="A27" s="13" t="s">
        <v>40</v>
      </c>
      <c r="B27" s="11" t="s">
        <v>208</v>
      </c>
      <c r="D27" t="s">
        <v>237</v>
      </c>
      <c r="E27" t="s">
        <v>13</v>
      </c>
    </row>
    <row r="28" spans="1:5" x14ac:dyDescent="0.2">
      <c r="A28" s="13" t="s">
        <v>41</v>
      </c>
      <c r="B28" s="14" t="s">
        <v>216</v>
      </c>
      <c r="E28" t="s">
        <v>39</v>
      </c>
    </row>
    <row r="29" spans="1:5" x14ac:dyDescent="0.2">
      <c r="A29" s="13" t="s">
        <v>42</v>
      </c>
      <c r="B29" s="11" t="s">
        <v>209</v>
      </c>
      <c r="D29" t="s">
        <v>237</v>
      </c>
      <c r="E29" t="s">
        <v>15</v>
      </c>
    </row>
    <row r="30" spans="1:5" x14ac:dyDescent="0.2">
      <c r="A30" s="13" t="s">
        <v>43</v>
      </c>
      <c r="B30" s="11" t="s">
        <v>210</v>
      </c>
      <c r="D30" t="s">
        <v>237</v>
      </c>
      <c r="E30" t="s">
        <v>17</v>
      </c>
    </row>
    <row r="31" spans="1:5" x14ac:dyDescent="0.2">
      <c r="A31" s="13" t="s">
        <v>44</v>
      </c>
      <c r="B31" s="11" t="s">
        <v>211</v>
      </c>
      <c r="D31" t="s">
        <v>237</v>
      </c>
      <c r="E31" t="s">
        <v>19</v>
      </c>
    </row>
    <row r="32" spans="1:5" x14ac:dyDescent="0.2">
      <c r="A32" s="13" t="s">
        <v>45</v>
      </c>
      <c r="B32" s="11" t="s">
        <v>212</v>
      </c>
      <c r="D32" t="s">
        <v>237</v>
      </c>
      <c r="E32" t="s">
        <v>21</v>
      </c>
    </row>
    <row r="33" spans="1:5" x14ac:dyDescent="0.2">
      <c r="A33" s="13" t="s">
        <v>46</v>
      </c>
      <c r="B33" s="11" t="s">
        <v>213</v>
      </c>
      <c r="D33" t="s">
        <v>237</v>
      </c>
      <c r="E33" t="s">
        <v>23</v>
      </c>
    </row>
    <row r="34" spans="1:5" x14ac:dyDescent="0.2">
      <c r="A34" s="13" t="s">
        <v>47</v>
      </c>
      <c r="B34" s="10" t="s">
        <v>217</v>
      </c>
      <c r="C34" s="12" t="s">
        <v>218</v>
      </c>
      <c r="D34" t="s">
        <v>237</v>
      </c>
      <c r="E34" t="s">
        <v>94</v>
      </c>
    </row>
    <row r="35" spans="1:5" x14ac:dyDescent="0.2">
      <c r="A35" s="13" t="s">
        <v>48</v>
      </c>
      <c r="B35" s="11" t="s">
        <v>204</v>
      </c>
      <c r="C35" s="12" t="s">
        <v>205</v>
      </c>
      <c r="D35" t="s">
        <v>237</v>
      </c>
      <c r="E35" t="s">
        <v>7</v>
      </c>
    </row>
    <row r="36" spans="1:5" x14ac:dyDescent="0.2">
      <c r="A36" s="13" t="s">
        <v>49</v>
      </c>
      <c r="B36" s="11" t="s">
        <v>206</v>
      </c>
      <c r="E36" t="s">
        <v>9</v>
      </c>
    </row>
    <row r="37" spans="1:5" x14ac:dyDescent="0.2">
      <c r="A37" s="13" t="s">
        <v>50</v>
      </c>
      <c r="B37" s="11" t="s">
        <v>207</v>
      </c>
      <c r="D37" t="s">
        <v>237</v>
      </c>
      <c r="E37" t="s">
        <v>11</v>
      </c>
    </row>
    <row r="38" spans="1:5" x14ac:dyDescent="0.2">
      <c r="A38" s="13" t="s">
        <v>51</v>
      </c>
      <c r="B38" s="14" t="s">
        <v>216</v>
      </c>
      <c r="E38" t="s">
        <v>39</v>
      </c>
    </row>
    <row r="39" spans="1:5" x14ac:dyDescent="0.2">
      <c r="A39" s="13" t="s">
        <v>52</v>
      </c>
      <c r="B39" s="11" t="s">
        <v>208</v>
      </c>
      <c r="D39" t="s">
        <v>237</v>
      </c>
      <c r="E39" t="s">
        <v>13</v>
      </c>
    </row>
    <row r="40" spans="1:5" x14ac:dyDescent="0.2">
      <c r="A40" s="13" t="s">
        <v>53</v>
      </c>
      <c r="B40" s="14" t="s">
        <v>216</v>
      </c>
      <c r="E40" t="s">
        <v>39</v>
      </c>
    </row>
    <row r="41" spans="1:5" x14ac:dyDescent="0.2">
      <c r="A41" s="13" t="s">
        <v>54</v>
      </c>
      <c r="B41" s="11" t="s">
        <v>209</v>
      </c>
      <c r="D41" t="s">
        <v>237</v>
      </c>
      <c r="E41" t="s">
        <v>15</v>
      </c>
    </row>
    <row r="42" spans="1:5" x14ac:dyDescent="0.2">
      <c r="A42" s="13" t="s">
        <v>55</v>
      </c>
      <c r="B42" s="11" t="s">
        <v>210</v>
      </c>
      <c r="D42" t="s">
        <v>237</v>
      </c>
      <c r="E42" t="s">
        <v>17</v>
      </c>
    </row>
    <row r="43" spans="1:5" x14ac:dyDescent="0.2">
      <c r="A43" s="13" t="s">
        <v>56</v>
      </c>
      <c r="B43" s="11" t="s">
        <v>211</v>
      </c>
      <c r="D43" t="s">
        <v>237</v>
      </c>
      <c r="E43" t="s">
        <v>19</v>
      </c>
    </row>
    <row r="44" spans="1:5" x14ac:dyDescent="0.2">
      <c r="A44" s="13" t="s">
        <v>57</v>
      </c>
      <c r="B44" s="11" t="s">
        <v>212</v>
      </c>
      <c r="D44" t="s">
        <v>237</v>
      </c>
      <c r="E44" t="s">
        <v>21</v>
      </c>
    </row>
    <row r="45" spans="1:5" x14ac:dyDescent="0.2">
      <c r="A45" s="13" t="s">
        <v>58</v>
      </c>
      <c r="B45" s="11" t="s">
        <v>213</v>
      </c>
      <c r="D45" t="s">
        <v>237</v>
      </c>
      <c r="E45" t="s">
        <v>23</v>
      </c>
    </row>
    <row r="46" spans="1:5" x14ac:dyDescent="0.2">
      <c r="A46" s="13" t="s">
        <v>59</v>
      </c>
      <c r="B46" s="10" t="s">
        <v>196</v>
      </c>
      <c r="D46" t="s">
        <v>237</v>
      </c>
      <c r="E46" t="s">
        <v>95</v>
      </c>
    </row>
    <row r="47" spans="1:5" x14ac:dyDescent="0.2">
      <c r="A47" s="13" t="s">
        <v>60</v>
      </c>
      <c r="B47" s="11" t="s">
        <v>204</v>
      </c>
      <c r="C47" s="12" t="s">
        <v>205</v>
      </c>
      <c r="D47" t="s">
        <v>237</v>
      </c>
      <c r="E47" t="s">
        <v>7</v>
      </c>
    </row>
    <row r="48" spans="1:5" x14ac:dyDescent="0.2">
      <c r="A48" s="13" t="s">
        <v>61</v>
      </c>
      <c r="B48" s="11" t="s">
        <v>206</v>
      </c>
      <c r="E48" t="s">
        <v>9</v>
      </c>
    </row>
    <row r="49" spans="1:5" x14ac:dyDescent="0.2">
      <c r="A49" s="13" t="s">
        <v>62</v>
      </c>
      <c r="B49" s="11" t="s">
        <v>207</v>
      </c>
      <c r="D49" t="s">
        <v>237</v>
      </c>
      <c r="E49" t="s">
        <v>11</v>
      </c>
    </row>
    <row r="50" spans="1:5" x14ac:dyDescent="0.2">
      <c r="A50" s="13" t="s">
        <v>63</v>
      </c>
      <c r="B50" s="14" t="s">
        <v>216</v>
      </c>
      <c r="E50" t="s">
        <v>39</v>
      </c>
    </row>
    <row r="51" spans="1:5" x14ac:dyDescent="0.2">
      <c r="A51" s="13" t="s">
        <v>64</v>
      </c>
      <c r="B51" s="11" t="s">
        <v>208</v>
      </c>
      <c r="D51" t="s">
        <v>237</v>
      </c>
      <c r="E51" t="s">
        <v>13</v>
      </c>
    </row>
    <row r="52" spans="1:5" x14ac:dyDescent="0.2">
      <c r="A52" s="13" t="s">
        <v>65</v>
      </c>
      <c r="B52" s="14" t="s">
        <v>216</v>
      </c>
      <c r="E52" t="s">
        <v>39</v>
      </c>
    </row>
    <row r="53" spans="1:5" x14ac:dyDescent="0.2">
      <c r="A53" s="13" t="s">
        <v>66</v>
      </c>
      <c r="B53" s="11" t="s">
        <v>209</v>
      </c>
      <c r="D53" t="s">
        <v>237</v>
      </c>
      <c r="E53" t="s">
        <v>15</v>
      </c>
    </row>
    <row r="54" spans="1:5" x14ac:dyDescent="0.2">
      <c r="A54" s="13" t="s">
        <v>67</v>
      </c>
      <c r="B54" s="11" t="s">
        <v>210</v>
      </c>
      <c r="D54" t="s">
        <v>237</v>
      </c>
      <c r="E54" t="s">
        <v>17</v>
      </c>
    </row>
    <row r="55" spans="1:5" x14ac:dyDescent="0.2">
      <c r="A55" s="13" t="s">
        <v>68</v>
      </c>
      <c r="B55" s="11" t="s">
        <v>211</v>
      </c>
      <c r="D55" t="s">
        <v>237</v>
      </c>
      <c r="E55" t="s">
        <v>19</v>
      </c>
    </row>
    <row r="56" spans="1:5" x14ac:dyDescent="0.2">
      <c r="A56" s="13" t="s">
        <v>69</v>
      </c>
      <c r="B56" s="11" t="s">
        <v>212</v>
      </c>
      <c r="D56" t="s">
        <v>237</v>
      </c>
      <c r="E56" t="s">
        <v>21</v>
      </c>
    </row>
    <row r="57" spans="1:5" x14ac:dyDescent="0.2">
      <c r="A57" s="13" t="s">
        <v>70</v>
      </c>
      <c r="B57" s="11" t="s">
        <v>213</v>
      </c>
      <c r="D57" t="s">
        <v>237</v>
      </c>
      <c r="E57" t="s">
        <v>23</v>
      </c>
    </row>
    <row r="58" spans="1:5" x14ac:dyDescent="0.2">
      <c r="A58" s="13" t="s">
        <v>71</v>
      </c>
      <c r="B58" s="10" t="s">
        <v>200</v>
      </c>
      <c r="C58" s="12" t="s">
        <v>201</v>
      </c>
      <c r="D58" t="s">
        <v>237</v>
      </c>
      <c r="E58" t="s">
        <v>96</v>
      </c>
    </row>
    <row r="59" spans="1:5" x14ac:dyDescent="0.2">
      <c r="A59" s="13" t="s">
        <v>72</v>
      </c>
      <c r="B59" s="11" t="s">
        <v>204</v>
      </c>
      <c r="C59" s="12" t="s">
        <v>205</v>
      </c>
      <c r="D59" t="s">
        <v>237</v>
      </c>
      <c r="E59" t="s">
        <v>7</v>
      </c>
    </row>
    <row r="60" spans="1:5" x14ac:dyDescent="0.2">
      <c r="A60" s="13" t="s">
        <v>73</v>
      </c>
      <c r="B60" s="11" t="s">
        <v>206</v>
      </c>
      <c r="E60" t="s">
        <v>9</v>
      </c>
    </row>
    <row r="61" spans="1:5" x14ac:dyDescent="0.2">
      <c r="A61" s="13" t="s">
        <v>74</v>
      </c>
      <c r="B61" s="11" t="s">
        <v>207</v>
      </c>
      <c r="D61" t="s">
        <v>237</v>
      </c>
      <c r="E61" t="s">
        <v>11</v>
      </c>
    </row>
    <row r="62" spans="1:5" x14ac:dyDescent="0.2">
      <c r="A62" s="13" t="s">
        <v>75</v>
      </c>
      <c r="B62" s="11" t="s">
        <v>208</v>
      </c>
      <c r="D62" t="s">
        <v>237</v>
      </c>
      <c r="E62" t="s">
        <v>13</v>
      </c>
    </row>
    <row r="63" spans="1:5" x14ac:dyDescent="0.2">
      <c r="A63" s="13" t="s">
        <v>76</v>
      </c>
      <c r="B63" s="11" t="s">
        <v>209</v>
      </c>
      <c r="D63" t="s">
        <v>237</v>
      </c>
      <c r="E63" t="s">
        <v>15</v>
      </c>
    </row>
    <row r="64" spans="1:5" x14ac:dyDescent="0.2">
      <c r="A64" s="13" t="s">
        <v>77</v>
      </c>
      <c r="B64" s="11" t="s">
        <v>210</v>
      </c>
      <c r="D64" t="s">
        <v>237</v>
      </c>
      <c r="E64" t="s">
        <v>17</v>
      </c>
    </row>
    <row r="65" spans="1:5" x14ac:dyDescent="0.2">
      <c r="A65" s="13" t="s">
        <v>78</v>
      </c>
      <c r="B65" s="11" t="s">
        <v>211</v>
      </c>
      <c r="D65" t="s">
        <v>237</v>
      </c>
      <c r="E65" t="s">
        <v>19</v>
      </c>
    </row>
    <row r="66" spans="1:5" x14ac:dyDescent="0.2">
      <c r="A66" s="13" t="s">
        <v>79</v>
      </c>
      <c r="B66" s="11" t="s">
        <v>212</v>
      </c>
      <c r="D66" t="s">
        <v>237</v>
      </c>
      <c r="E66" t="s">
        <v>21</v>
      </c>
    </row>
    <row r="67" spans="1:5" x14ac:dyDescent="0.2">
      <c r="A67" s="13" t="s">
        <v>80</v>
      </c>
      <c r="B67" s="11" t="s">
        <v>213</v>
      </c>
      <c r="D67" t="s">
        <v>237</v>
      </c>
      <c r="E67" t="s">
        <v>23</v>
      </c>
    </row>
    <row r="68" spans="1:5" x14ac:dyDescent="0.2">
      <c r="A68" s="13" t="s">
        <v>81</v>
      </c>
      <c r="B68" s="10" t="s">
        <v>197</v>
      </c>
      <c r="E68" t="s">
        <v>97</v>
      </c>
    </row>
    <row r="69" spans="1:5" x14ac:dyDescent="0.2">
      <c r="A69" s="13" t="s">
        <v>82</v>
      </c>
      <c r="B69" s="11" t="s">
        <v>204</v>
      </c>
      <c r="C69" s="12" t="s">
        <v>205</v>
      </c>
      <c r="D69" t="s">
        <v>237</v>
      </c>
      <c r="E69" t="s">
        <v>7</v>
      </c>
    </row>
    <row r="70" spans="1:5" x14ac:dyDescent="0.2">
      <c r="A70" s="13" t="s">
        <v>83</v>
      </c>
      <c r="B70" s="11" t="s">
        <v>206</v>
      </c>
      <c r="E70" t="s">
        <v>9</v>
      </c>
    </row>
    <row r="71" spans="1:5" x14ac:dyDescent="0.2">
      <c r="A71" s="13" t="s">
        <v>84</v>
      </c>
      <c r="B71" s="11" t="s">
        <v>207</v>
      </c>
      <c r="D71" t="s">
        <v>237</v>
      </c>
      <c r="E71" t="s">
        <v>11</v>
      </c>
    </row>
    <row r="72" spans="1:5" x14ac:dyDescent="0.2">
      <c r="A72" s="13" t="s">
        <v>85</v>
      </c>
      <c r="B72" s="11" t="s">
        <v>208</v>
      </c>
      <c r="D72" t="s">
        <v>237</v>
      </c>
      <c r="E72" t="s">
        <v>13</v>
      </c>
    </row>
    <row r="73" spans="1:5" x14ac:dyDescent="0.2">
      <c r="A73" s="13" t="s">
        <v>86</v>
      </c>
      <c r="B73" s="11" t="s">
        <v>209</v>
      </c>
      <c r="D73" t="s">
        <v>237</v>
      </c>
      <c r="E73" t="s">
        <v>15</v>
      </c>
    </row>
    <row r="74" spans="1:5" x14ac:dyDescent="0.2">
      <c r="A74" s="13" t="s">
        <v>87</v>
      </c>
      <c r="B74" s="11" t="s">
        <v>210</v>
      </c>
      <c r="D74" t="s">
        <v>237</v>
      </c>
      <c r="E74" t="s">
        <v>17</v>
      </c>
    </row>
    <row r="75" spans="1:5" x14ac:dyDescent="0.2">
      <c r="A75" s="13" t="s">
        <v>88</v>
      </c>
      <c r="B75" s="11" t="s">
        <v>211</v>
      </c>
      <c r="D75" t="s">
        <v>237</v>
      </c>
      <c r="E75" t="s">
        <v>19</v>
      </c>
    </row>
    <row r="76" spans="1:5" x14ac:dyDescent="0.2">
      <c r="A76" s="13" t="s">
        <v>89</v>
      </c>
      <c r="B76" s="11" t="s">
        <v>212</v>
      </c>
      <c r="D76" t="s">
        <v>237</v>
      </c>
      <c r="E76" t="s">
        <v>21</v>
      </c>
    </row>
    <row r="77" spans="1:5" x14ac:dyDescent="0.2">
      <c r="A77" s="13" t="s">
        <v>90</v>
      </c>
      <c r="B77" s="11" t="s">
        <v>213</v>
      </c>
      <c r="D77" t="s">
        <v>237</v>
      </c>
      <c r="E77" t="s">
        <v>23</v>
      </c>
    </row>
  </sheetData>
  <pageMargins left="0.511811024" right="0.511811024" top="0.78740157499999996" bottom="0.78740157499999996" header="0.31496062000000002" footer="0.3149606200000000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1"/>
  <dimension ref="A1:E77"/>
  <sheetViews>
    <sheetView workbookViewId="0"/>
  </sheetViews>
  <sheetFormatPr baseColWidth="10" defaultColWidth="8.83203125" defaultRowHeight="15" x14ac:dyDescent="0.2"/>
  <cols>
    <col min="1" max="1" width="14.1640625" bestFit="1" customWidth="1"/>
    <col min="2" max="2" width="89.83203125" customWidth="1"/>
    <col min="3" max="3" width="61.6640625" customWidth="1"/>
    <col min="4" max="4" width="19.5" bestFit="1" customWidth="1"/>
  </cols>
  <sheetData>
    <row r="1" spans="1:5" x14ac:dyDescent="0.2">
      <c r="A1" s="1" t="s">
        <v>0</v>
      </c>
      <c r="B1" s="2" t="s">
        <v>1</v>
      </c>
      <c r="C1" s="2" t="s">
        <v>2</v>
      </c>
      <c r="D1" s="2" t="s">
        <v>3</v>
      </c>
    </row>
    <row r="2" spans="1:5" x14ac:dyDescent="0.2">
      <c r="A2" s="13" t="s">
        <v>98</v>
      </c>
      <c r="B2" s="10" t="s">
        <v>199</v>
      </c>
      <c r="C2" s="12" t="s">
        <v>194</v>
      </c>
      <c r="D2" t="s">
        <v>237</v>
      </c>
      <c r="E2" t="s">
        <v>91</v>
      </c>
    </row>
    <row r="3" spans="1:5" x14ac:dyDescent="0.2">
      <c r="A3" s="13" t="s">
        <v>99</v>
      </c>
      <c r="B3" s="11" t="s">
        <v>204</v>
      </c>
      <c r="C3" s="12" t="s">
        <v>205</v>
      </c>
      <c r="D3" t="s">
        <v>237</v>
      </c>
      <c r="E3" t="s">
        <v>7</v>
      </c>
    </row>
    <row r="4" spans="1:5" x14ac:dyDescent="0.2">
      <c r="A4" s="13" t="s">
        <v>100</v>
      </c>
      <c r="B4" s="11" t="s">
        <v>206</v>
      </c>
      <c r="E4" t="s">
        <v>9</v>
      </c>
    </row>
    <row r="5" spans="1:5" x14ac:dyDescent="0.2">
      <c r="A5" s="13" t="s">
        <v>101</v>
      </c>
      <c r="B5" s="11" t="s">
        <v>207</v>
      </c>
      <c r="D5" t="s">
        <v>237</v>
      </c>
      <c r="E5" t="s">
        <v>11</v>
      </c>
    </row>
    <row r="6" spans="1:5" x14ac:dyDescent="0.2">
      <c r="A6" s="13" t="s">
        <v>102</v>
      </c>
      <c r="B6" s="11" t="s">
        <v>208</v>
      </c>
      <c r="D6" t="s">
        <v>237</v>
      </c>
      <c r="E6" t="s">
        <v>13</v>
      </c>
    </row>
    <row r="7" spans="1:5" x14ac:dyDescent="0.2">
      <c r="A7" s="13" t="s">
        <v>103</v>
      </c>
      <c r="B7" s="11" t="s">
        <v>209</v>
      </c>
      <c r="D7" t="s">
        <v>237</v>
      </c>
      <c r="E7" t="s">
        <v>15</v>
      </c>
    </row>
    <row r="8" spans="1:5" x14ac:dyDescent="0.2">
      <c r="A8" s="13" t="s">
        <v>104</v>
      </c>
      <c r="B8" s="11" t="s">
        <v>210</v>
      </c>
      <c r="D8" t="s">
        <v>237</v>
      </c>
      <c r="E8" t="s">
        <v>17</v>
      </c>
    </row>
    <row r="9" spans="1:5" x14ac:dyDescent="0.2">
      <c r="A9" s="13" t="s">
        <v>105</v>
      </c>
      <c r="B9" s="11" t="s">
        <v>211</v>
      </c>
      <c r="D9" t="s">
        <v>237</v>
      </c>
      <c r="E9" t="s">
        <v>19</v>
      </c>
    </row>
    <row r="10" spans="1:5" x14ac:dyDescent="0.2">
      <c r="A10" s="13" t="s">
        <v>106</v>
      </c>
      <c r="B10" s="11" t="s">
        <v>212</v>
      </c>
      <c r="D10" t="s">
        <v>237</v>
      </c>
      <c r="E10" t="s">
        <v>21</v>
      </c>
    </row>
    <row r="11" spans="1:5" x14ac:dyDescent="0.2">
      <c r="A11" s="13" t="s">
        <v>107</v>
      </c>
      <c r="B11" s="11" t="s">
        <v>213</v>
      </c>
      <c r="D11" t="s">
        <v>237</v>
      </c>
      <c r="E11" t="s">
        <v>23</v>
      </c>
    </row>
    <row r="12" spans="1:5" x14ac:dyDescent="0.2">
      <c r="A12" s="13" t="s">
        <v>108</v>
      </c>
      <c r="B12" s="10" t="s">
        <v>195</v>
      </c>
      <c r="E12" t="s">
        <v>92</v>
      </c>
    </row>
    <row r="13" spans="1:5" x14ac:dyDescent="0.2">
      <c r="A13" s="13" t="s">
        <v>109</v>
      </c>
      <c r="B13" s="11" t="s">
        <v>204</v>
      </c>
      <c r="C13" s="12" t="s">
        <v>205</v>
      </c>
      <c r="D13" t="s">
        <v>237</v>
      </c>
      <c r="E13" t="s">
        <v>7</v>
      </c>
    </row>
    <row r="14" spans="1:5" x14ac:dyDescent="0.2">
      <c r="A14" s="13" t="s">
        <v>110</v>
      </c>
      <c r="B14" s="11" t="s">
        <v>206</v>
      </c>
      <c r="E14" t="s">
        <v>9</v>
      </c>
    </row>
    <row r="15" spans="1:5" x14ac:dyDescent="0.2">
      <c r="A15" s="13" t="s">
        <v>111</v>
      </c>
      <c r="B15" s="11" t="s">
        <v>207</v>
      </c>
      <c r="D15" t="s">
        <v>237</v>
      </c>
      <c r="E15" t="s">
        <v>11</v>
      </c>
    </row>
    <row r="16" spans="1:5" x14ac:dyDescent="0.2">
      <c r="A16" s="13" t="s">
        <v>112</v>
      </c>
      <c r="B16" s="11" t="s">
        <v>208</v>
      </c>
      <c r="D16" t="s">
        <v>237</v>
      </c>
      <c r="E16" t="s">
        <v>13</v>
      </c>
    </row>
    <row r="17" spans="1:5" x14ac:dyDescent="0.2">
      <c r="A17" s="13" t="s">
        <v>113</v>
      </c>
      <c r="B17" s="11" t="s">
        <v>209</v>
      </c>
      <c r="D17" t="s">
        <v>237</v>
      </c>
      <c r="E17" t="s">
        <v>15</v>
      </c>
    </row>
    <row r="18" spans="1:5" x14ac:dyDescent="0.2">
      <c r="A18" s="13" t="s">
        <v>114</v>
      </c>
      <c r="B18" s="11" t="s">
        <v>210</v>
      </c>
      <c r="D18" t="s">
        <v>237</v>
      </c>
      <c r="E18" t="s">
        <v>17</v>
      </c>
    </row>
    <row r="19" spans="1:5" x14ac:dyDescent="0.2">
      <c r="A19" s="13" t="s">
        <v>115</v>
      </c>
      <c r="B19" s="11" t="s">
        <v>211</v>
      </c>
      <c r="D19" t="s">
        <v>237</v>
      </c>
      <c r="E19" t="s">
        <v>19</v>
      </c>
    </row>
    <row r="20" spans="1:5" x14ac:dyDescent="0.2">
      <c r="A20" s="13" t="s">
        <v>116</v>
      </c>
      <c r="B20" s="11" t="s">
        <v>212</v>
      </c>
      <c r="D20" t="s">
        <v>237</v>
      </c>
      <c r="E20" t="s">
        <v>21</v>
      </c>
    </row>
    <row r="21" spans="1:5" x14ac:dyDescent="0.2">
      <c r="A21" s="13" t="s">
        <v>117</v>
      </c>
      <c r="B21" s="11" t="s">
        <v>213</v>
      </c>
      <c r="D21" t="s">
        <v>237</v>
      </c>
      <c r="E21" t="s">
        <v>23</v>
      </c>
    </row>
    <row r="22" spans="1:5" x14ac:dyDescent="0.2">
      <c r="A22" s="13" t="s">
        <v>118</v>
      </c>
      <c r="B22" s="10" t="s">
        <v>214</v>
      </c>
      <c r="C22" s="12" t="s">
        <v>215</v>
      </c>
      <c r="D22" t="s">
        <v>237</v>
      </c>
      <c r="E22" t="s">
        <v>4</v>
      </c>
    </row>
    <row r="23" spans="1:5" x14ac:dyDescent="0.2">
      <c r="A23" s="13" t="s">
        <v>119</v>
      </c>
      <c r="B23" s="11" t="s">
        <v>204</v>
      </c>
      <c r="C23" s="12" t="s">
        <v>205</v>
      </c>
      <c r="D23" t="s">
        <v>237</v>
      </c>
      <c r="E23" t="s">
        <v>7</v>
      </c>
    </row>
    <row r="24" spans="1:5" x14ac:dyDescent="0.2">
      <c r="A24" s="13" t="s">
        <v>120</v>
      </c>
      <c r="B24" s="11" t="s">
        <v>206</v>
      </c>
      <c r="E24" t="s">
        <v>9</v>
      </c>
    </row>
    <row r="25" spans="1:5" x14ac:dyDescent="0.2">
      <c r="A25" s="13" t="s">
        <v>121</v>
      </c>
      <c r="B25" s="11" t="s">
        <v>207</v>
      </c>
      <c r="D25" t="s">
        <v>237</v>
      </c>
      <c r="E25" t="s">
        <v>11</v>
      </c>
    </row>
    <row r="26" spans="1:5" x14ac:dyDescent="0.2">
      <c r="A26" s="13" t="s">
        <v>122</v>
      </c>
      <c r="B26" s="14" t="s">
        <v>216</v>
      </c>
      <c r="E26" t="s">
        <v>39</v>
      </c>
    </row>
    <row r="27" spans="1:5" x14ac:dyDescent="0.2">
      <c r="A27" s="13" t="s">
        <v>123</v>
      </c>
      <c r="B27" s="11" t="s">
        <v>208</v>
      </c>
      <c r="D27" t="s">
        <v>237</v>
      </c>
      <c r="E27" t="s">
        <v>13</v>
      </c>
    </row>
    <row r="28" spans="1:5" x14ac:dyDescent="0.2">
      <c r="A28" s="13" t="s">
        <v>124</v>
      </c>
      <c r="B28" s="14" t="s">
        <v>216</v>
      </c>
      <c r="E28" t="s">
        <v>39</v>
      </c>
    </row>
    <row r="29" spans="1:5" x14ac:dyDescent="0.2">
      <c r="A29" s="13" t="s">
        <v>125</v>
      </c>
      <c r="B29" s="11" t="s">
        <v>209</v>
      </c>
      <c r="D29" t="s">
        <v>237</v>
      </c>
      <c r="E29" t="s">
        <v>15</v>
      </c>
    </row>
    <row r="30" spans="1:5" x14ac:dyDescent="0.2">
      <c r="A30" s="13" t="s">
        <v>126</v>
      </c>
      <c r="B30" s="11" t="s">
        <v>210</v>
      </c>
      <c r="D30" t="s">
        <v>237</v>
      </c>
      <c r="E30" t="s">
        <v>17</v>
      </c>
    </row>
    <row r="31" spans="1:5" x14ac:dyDescent="0.2">
      <c r="A31" s="13" t="s">
        <v>127</v>
      </c>
      <c r="B31" s="11" t="s">
        <v>211</v>
      </c>
      <c r="D31" t="s">
        <v>237</v>
      </c>
      <c r="E31" t="s">
        <v>19</v>
      </c>
    </row>
    <row r="32" spans="1:5" x14ac:dyDescent="0.2">
      <c r="A32" s="13" t="s">
        <v>128</v>
      </c>
      <c r="B32" s="11" t="s">
        <v>212</v>
      </c>
      <c r="D32" t="s">
        <v>237</v>
      </c>
      <c r="E32" t="s">
        <v>21</v>
      </c>
    </row>
    <row r="33" spans="1:5" x14ac:dyDescent="0.2">
      <c r="A33" s="13" t="s">
        <v>129</v>
      </c>
      <c r="B33" s="11" t="s">
        <v>213</v>
      </c>
      <c r="D33" t="s">
        <v>237</v>
      </c>
      <c r="E33" t="s">
        <v>23</v>
      </c>
    </row>
    <row r="34" spans="1:5" x14ac:dyDescent="0.2">
      <c r="A34" s="13" t="s">
        <v>130</v>
      </c>
      <c r="B34" s="10" t="s">
        <v>196</v>
      </c>
      <c r="C34" s="12"/>
      <c r="E34" t="s">
        <v>95</v>
      </c>
    </row>
    <row r="35" spans="1:5" x14ac:dyDescent="0.2">
      <c r="A35" s="13" t="s">
        <v>131</v>
      </c>
      <c r="B35" s="11" t="s">
        <v>204</v>
      </c>
      <c r="C35" s="12" t="s">
        <v>205</v>
      </c>
      <c r="D35" t="s">
        <v>237</v>
      </c>
      <c r="E35" t="s">
        <v>7</v>
      </c>
    </row>
    <row r="36" spans="1:5" x14ac:dyDescent="0.2">
      <c r="A36" s="13" t="s">
        <v>132</v>
      </c>
      <c r="B36" s="11" t="s">
        <v>206</v>
      </c>
      <c r="E36" t="s">
        <v>9</v>
      </c>
    </row>
    <row r="37" spans="1:5" x14ac:dyDescent="0.2">
      <c r="A37" s="13" t="s">
        <v>133</v>
      </c>
      <c r="B37" s="11" t="s">
        <v>207</v>
      </c>
      <c r="D37" t="s">
        <v>237</v>
      </c>
      <c r="E37" t="s">
        <v>11</v>
      </c>
    </row>
    <row r="38" spans="1:5" x14ac:dyDescent="0.2">
      <c r="A38" s="13" t="s">
        <v>134</v>
      </c>
      <c r="B38" s="14" t="s">
        <v>216</v>
      </c>
      <c r="E38" t="s">
        <v>39</v>
      </c>
    </row>
    <row r="39" spans="1:5" x14ac:dyDescent="0.2">
      <c r="A39" s="13" t="s">
        <v>135</v>
      </c>
      <c r="B39" s="11" t="s">
        <v>208</v>
      </c>
      <c r="D39" t="s">
        <v>237</v>
      </c>
      <c r="E39" t="s">
        <v>13</v>
      </c>
    </row>
    <row r="40" spans="1:5" x14ac:dyDescent="0.2">
      <c r="A40" s="13" t="s">
        <v>136</v>
      </c>
      <c r="B40" s="14" t="s">
        <v>216</v>
      </c>
      <c r="E40" t="s">
        <v>39</v>
      </c>
    </row>
    <row r="41" spans="1:5" x14ac:dyDescent="0.2">
      <c r="A41" s="13" t="s">
        <v>137</v>
      </c>
      <c r="B41" s="11" t="s">
        <v>209</v>
      </c>
      <c r="D41" t="s">
        <v>237</v>
      </c>
      <c r="E41" t="s">
        <v>15</v>
      </c>
    </row>
    <row r="42" spans="1:5" x14ac:dyDescent="0.2">
      <c r="A42" s="13" t="s">
        <v>138</v>
      </c>
      <c r="B42" s="11" t="s">
        <v>210</v>
      </c>
      <c r="D42" t="s">
        <v>237</v>
      </c>
      <c r="E42" t="s">
        <v>17</v>
      </c>
    </row>
    <row r="43" spans="1:5" x14ac:dyDescent="0.2">
      <c r="A43" s="13" t="s">
        <v>139</v>
      </c>
      <c r="B43" s="11" t="s">
        <v>211</v>
      </c>
      <c r="D43" t="s">
        <v>237</v>
      </c>
      <c r="E43" t="s">
        <v>19</v>
      </c>
    </row>
    <row r="44" spans="1:5" x14ac:dyDescent="0.2">
      <c r="A44" s="13" t="s">
        <v>140</v>
      </c>
      <c r="B44" s="11" t="s">
        <v>212</v>
      </c>
      <c r="D44" t="s">
        <v>237</v>
      </c>
      <c r="E44" t="s">
        <v>21</v>
      </c>
    </row>
    <row r="45" spans="1:5" x14ac:dyDescent="0.2">
      <c r="A45" s="13" t="s">
        <v>141</v>
      </c>
      <c r="B45" s="11" t="s">
        <v>213</v>
      </c>
      <c r="D45" t="s">
        <v>237</v>
      </c>
      <c r="E45" t="s">
        <v>23</v>
      </c>
    </row>
    <row r="46" spans="1:5" x14ac:dyDescent="0.2">
      <c r="A46" s="13" t="s">
        <v>142</v>
      </c>
      <c r="B46" s="10" t="s">
        <v>200</v>
      </c>
      <c r="C46" s="12" t="s">
        <v>201</v>
      </c>
      <c r="D46" t="s">
        <v>237</v>
      </c>
      <c r="E46" t="s">
        <v>96</v>
      </c>
    </row>
    <row r="47" spans="1:5" x14ac:dyDescent="0.2">
      <c r="A47" s="13" t="s">
        <v>143</v>
      </c>
      <c r="B47" s="11" t="s">
        <v>204</v>
      </c>
      <c r="C47" s="12" t="s">
        <v>205</v>
      </c>
      <c r="D47" t="s">
        <v>237</v>
      </c>
      <c r="E47" t="s">
        <v>7</v>
      </c>
    </row>
    <row r="48" spans="1:5" x14ac:dyDescent="0.2">
      <c r="A48" s="13" t="s">
        <v>144</v>
      </c>
      <c r="B48" s="11" t="s">
        <v>206</v>
      </c>
      <c r="E48" t="s">
        <v>9</v>
      </c>
    </row>
    <row r="49" spans="1:5" x14ac:dyDescent="0.2">
      <c r="A49" s="13" t="s">
        <v>145</v>
      </c>
      <c r="B49" s="11" t="s">
        <v>207</v>
      </c>
      <c r="D49" t="s">
        <v>237</v>
      </c>
      <c r="E49" t="s">
        <v>11</v>
      </c>
    </row>
    <row r="50" spans="1:5" x14ac:dyDescent="0.2">
      <c r="A50" s="13" t="s">
        <v>146</v>
      </c>
      <c r="B50" s="11" t="s">
        <v>208</v>
      </c>
      <c r="D50" t="s">
        <v>237</v>
      </c>
      <c r="E50" t="s">
        <v>13</v>
      </c>
    </row>
    <row r="51" spans="1:5" x14ac:dyDescent="0.2">
      <c r="A51" s="13" t="s">
        <v>147</v>
      </c>
      <c r="B51" s="11" t="s">
        <v>209</v>
      </c>
      <c r="D51" t="s">
        <v>237</v>
      </c>
      <c r="E51" t="s">
        <v>15</v>
      </c>
    </row>
    <row r="52" spans="1:5" x14ac:dyDescent="0.2">
      <c r="A52" s="13" t="s">
        <v>148</v>
      </c>
      <c r="B52" s="11" t="s">
        <v>210</v>
      </c>
      <c r="D52" t="s">
        <v>237</v>
      </c>
      <c r="E52" t="s">
        <v>17</v>
      </c>
    </row>
    <row r="53" spans="1:5" x14ac:dyDescent="0.2">
      <c r="A53" s="13" t="s">
        <v>149</v>
      </c>
      <c r="B53" s="11" t="s">
        <v>211</v>
      </c>
      <c r="D53" t="s">
        <v>237</v>
      </c>
      <c r="E53" t="s">
        <v>19</v>
      </c>
    </row>
    <row r="54" spans="1:5" x14ac:dyDescent="0.2">
      <c r="A54" s="13" t="s">
        <v>150</v>
      </c>
      <c r="B54" s="11" t="s">
        <v>212</v>
      </c>
      <c r="D54" t="s">
        <v>237</v>
      </c>
      <c r="E54" t="s">
        <v>21</v>
      </c>
    </row>
    <row r="55" spans="1:5" x14ac:dyDescent="0.2">
      <c r="A55" s="13" t="s">
        <v>151</v>
      </c>
      <c r="B55" s="11" t="s">
        <v>213</v>
      </c>
      <c r="D55" t="s">
        <v>237</v>
      </c>
      <c r="E55" t="s">
        <v>23</v>
      </c>
    </row>
    <row r="56" spans="1:5" x14ac:dyDescent="0.2">
      <c r="A56" s="13" t="s">
        <v>152</v>
      </c>
      <c r="B56" s="10" t="s">
        <v>197</v>
      </c>
      <c r="E56" t="s">
        <v>97</v>
      </c>
    </row>
    <row r="57" spans="1:5" x14ac:dyDescent="0.2">
      <c r="A57" s="13" t="s">
        <v>153</v>
      </c>
      <c r="B57" s="11" t="s">
        <v>204</v>
      </c>
      <c r="C57" s="12" t="s">
        <v>205</v>
      </c>
      <c r="D57" t="s">
        <v>237</v>
      </c>
      <c r="E57" t="s">
        <v>7</v>
      </c>
    </row>
    <row r="58" spans="1:5" x14ac:dyDescent="0.2">
      <c r="A58" s="13" t="s">
        <v>154</v>
      </c>
      <c r="B58" s="11" t="s">
        <v>206</v>
      </c>
      <c r="E58" t="s">
        <v>9</v>
      </c>
    </row>
    <row r="59" spans="1:5" x14ac:dyDescent="0.2">
      <c r="A59" s="13" t="s">
        <v>155</v>
      </c>
      <c r="B59" s="11" t="s">
        <v>207</v>
      </c>
      <c r="D59" t="s">
        <v>237</v>
      </c>
      <c r="E59" t="s">
        <v>11</v>
      </c>
    </row>
    <row r="60" spans="1:5" x14ac:dyDescent="0.2">
      <c r="A60" s="13" t="s">
        <v>156</v>
      </c>
      <c r="B60" s="11" t="s">
        <v>208</v>
      </c>
      <c r="D60" t="s">
        <v>237</v>
      </c>
      <c r="E60" t="s">
        <v>13</v>
      </c>
    </row>
    <row r="61" spans="1:5" x14ac:dyDescent="0.2">
      <c r="A61" s="13" t="s">
        <v>157</v>
      </c>
      <c r="B61" s="11" t="s">
        <v>209</v>
      </c>
      <c r="D61" t="s">
        <v>237</v>
      </c>
      <c r="E61" t="s">
        <v>15</v>
      </c>
    </row>
    <row r="62" spans="1:5" x14ac:dyDescent="0.2">
      <c r="A62" s="13" t="s">
        <v>158</v>
      </c>
      <c r="B62" s="11" t="s">
        <v>210</v>
      </c>
      <c r="D62" t="s">
        <v>237</v>
      </c>
      <c r="E62" t="s">
        <v>17</v>
      </c>
    </row>
    <row r="63" spans="1:5" x14ac:dyDescent="0.2">
      <c r="A63" s="13" t="s">
        <v>159</v>
      </c>
      <c r="B63" s="11" t="s">
        <v>211</v>
      </c>
      <c r="D63" t="s">
        <v>237</v>
      </c>
      <c r="E63" t="s">
        <v>19</v>
      </c>
    </row>
    <row r="64" spans="1:5" x14ac:dyDescent="0.2">
      <c r="A64" s="13" t="s">
        <v>160</v>
      </c>
      <c r="B64" s="11" t="s">
        <v>212</v>
      </c>
      <c r="D64" t="s">
        <v>237</v>
      </c>
      <c r="E64" t="s">
        <v>21</v>
      </c>
    </row>
    <row r="65" spans="1:5" x14ac:dyDescent="0.2">
      <c r="A65" s="13" t="s">
        <v>161</v>
      </c>
      <c r="B65" s="11" t="s">
        <v>213</v>
      </c>
      <c r="D65" t="s">
        <v>237</v>
      </c>
      <c r="E65" t="s">
        <v>23</v>
      </c>
    </row>
    <row r="66" spans="1:5" x14ac:dyDescent="0.2">
      <c r="B66" s="11"/>
    </row>
    <row r="67" spans="1:5" x14ac:dyDescent="0.2">
      <c r="B67" s="11"/>
    </row>
    <row r="68" spans="1:5" x14ac:dyDescent="0.2">
      <c r="B68" s="10"/>
    </row>
    <row r="69" spans="1:5" x14ac:dyDescent="0.2">
      <c r="B69" s="11"/>
    </row>
    <row r="70" spans="1:5" x14ac:dyDescent="0.2">
      <c r="B70" s="11"/>
    </row>
    <row r="71" spans="1:5" x14ac:dyDescent="0.2">
      <c r="B71" s="11"/>
    </row>
    <row r="72" spans="1:5" x14ac:dyDescent="0.2">
      <c r="B72" s="11"/>
    </row>
    <row r="73" spans="1:5" x14ac:dyDescent="0.2">
      <c r="B73" s="11"/>
    </row>
    <row r="74" spans="1:5" x14ac:dyDescent="0.2">
      <c r="B74" s="11"/>
    </row>
    <row r="75" spans="1:5" x14ac:dyDescent="0.2">
      <c r="B75" s="11"/>
    </row>
    <row r="76" spans="1:5" x14ac:dyDescent="0.2">
      <c r="B76" s="11"/>
    </row>
    <row r="77" spans="1:5" x14ac:dyDescent="0.2">
      <c r="B77" s="11"/>
    </row>
  </sheetData>
  <pageMargins left="0.511811024" right="0.511811024" top="0.78740157499999996" bottom="0.78740157499999996" header="0.31496062000000002" footer="0.3149606200000000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12"/>
  <dimension ref="A1:E39"/>
  <sheetViews>
    <sheetView workbookViewId="0"/>
  </sheetViews>
  <sheetFormatPr baseColWidth="10" defaultColWidth="8.83203125" defaultRowHeight="15" x14ac:dyDescent="0.2"/>
  <cols>
    <col min="1" max="1" width="14.1640625" bestFit="1" customWidth="1"/>
    <col min="2" max="2" width="80.5" customWidth="1"/>
    <col min="3" max="3" width="42.83203125" customWidth="1"/>
    <col min="4" max="4" width="19.5" bestFit="1" customWidth="1"/>
  </cols>
  <sheetData>
    <row r="1" spans="1:5" x14ac:dyDescent="0.2">
      <c r="A1" s="1" t="s">
        <v>0</v>
      </c>
      <c r="B1" s="2" t="s">
        <v>1</v>
      </c>
      <c r="C1" s="2" t="s">
        <v>2</v>
      </c>
      <c r="D1" s="2" t="s">
        <v>3</v>
      </c>
    </row>
    <row r="2" spans="1:5" x14ac:dyDescent="0.2">
      <c r="A2" s="3">
        <v>82</v>
      </c>
      <c r="B2" s="4" t="s">
        <v>193</v>
      </c>
      <c r="E2" t="s">
        <v>181</v>
      </c>
    </row>
    <row r="3" spans="1:5" x14ac:dyDescent="0.2">
      <c r="A3" s="5">
        <v>821</v>
      </c>
      <c r="B3" s="6" t="s">
        <v>219</v>
      </c>
      <c r="C3" s="12" t="s">
        <v>220</v>
      </c>
      <c r="D3" t="s">
        <v>237</v>
      </c>
      <c r="E3" t="s">
        <v>182</v>
      </c>
    </row>
    <row r="4" spans="1:5" x14ac:dyDescent="0.2">
      <c r="A4" s="7">
        <v>8211</v>
      </c>
      <c r="B4" s="8" t="s">
        <v>221</v>
      </c>
      <c r="E4" t="s">
        <v>162</v>
      </c>
    </row>
    <row r="5" spans="1:5" x14ac:dyDescent="0.2">
      <c r="A5" s="7">
        <v>82111</v>
      </c>
      <c r="B5" s="9" t="s">
        <v>2</v>
      </c>
      <c r="E5" t="s">
        <v>163</v>
      </c>
    </row>
    <row r="6" spans="1:5" x14ac:dyDescent="0.2">
      <c r="A6" s="7">
        <v>821111</v>
      </c>
      <c r="B6" s="15" t="s">
        <v>222</v>
      </c>
      <c r="D6" t="s">
        <v>237</v>
      </c>
      <c r="E6" t="s">
        <v>164</v>
      </c>
    </row>
    <row r="7" spans="1:5" x14ac:dyDescent="0.2">
      <c r="A7" s="7">
        <v>821112</v>
      </c>
      <c r="B7" s="15" t="s">
        <v>223</v>
      </c>
      <c r="D7" t="s">
        <v>237</v>
      </c>
      <c r="E7" t="s">
        <v>165</v>
      </c>
    </row>
    <row r="8" spans="1:5" x14ac:dyDescent="0.2">
      <c r="A8" s="7">
        <v>82112</v>
      </c>
      <c r="B8" s="9" t="s">
        <v>224</v>
      </c>
      <c r="E8" t="s">
        <v>166</v>
      </c>
    </row>
    <row r="9" spans="1:5" x14ac:dyDescent="0.2">
      <c r="A9" s="7">
        <v>82113</v>
      </c>
      <c r="B9" s="9" t="s">
        <v>225</v>
      </c>
      <c r="E9" t="s">
        <v>167</v>
      </c>
    </row>
    <row r="10" spans="1:5" x14ac:dyDescent="0.2">
      <c r="A10" s="7">
        <v>82114</v>
      </c>
      <c r="B10" s="9" t="s">
        <v>226</v>
      </c>
      <c r="C10" s="12" t="s">
        <v>227</v>
      </c>
      <c r="D10" t="s">
        <v>237</v>
      </c>
      <c r="E10" t="s">
        <v>168</v>
      </c>
    </row>
    <row r="11" spans="1:5" x14ac:dyDescent="0.2">
      <c r="A11" s="7">
        <v>8212</v>
      </c>
      <c r="B11" s="8" t="s">
        <v>228</v>
      </c>
      <c r="E11" t="s">
        <v>169</v>
      </c>
    </row>
    <row r="12" spans="1:5" x14ac:dyDescent="0.2">
      <c r="A12" s="7">
        <v>8213</v>
      </c>
      <c r="B12" s="8" t="s">
        <v>229</v>
      </c>
      <c r="D12" t="s">
        <v>237</v>
      </c>
      <c r="E12" t="s">
        <v>170</v>
      </c>
    </row>
    <row r="13" spans="1:5" x14ac:dyDescent="0.2">
      <c r="A13" s="7">
        <v>8214</v>
      </c>
      <c r="B13" s="8" t="s">
        <v>230</v>
      </c>
      <c r="E13" t="s">
        <v>171</v>
      </c>
    </row>
    <row r="14" spans="1:5" x14ac:dyDescent="0.2">
      <c r="A14" s="7">
        <v>8215</v>
      </c>
      <c r="B14" s="8" t="s">
        <v>232</v>
      </c>
      <c r="E14" t="s">
        <v>172</v>
      </c>
    </row>
    <row r="15" spans="1:5" x14ac:dyDescent="0.2">
      <c r="A15" s="7">
        <v>8216</v>
      </c>
      <c r="B15" s="8" t="s">
        <v>231</v>
      </c>
      <c r="D15" t="s">
        <v>237</v>
      </c>
      <c r="E15" t="s">
        <v>173</v>
      </c>
    </row>
    <row r="16" spans="1:5" x14ac:dyDescent="0.2">
      <c r="A16" s="5">
        <v>822</v>
      </c>
      <c r="B16" s="6" t="s">
        <v>233</v>
      </c>
      <c r="E16" t="s">
        <v>183</v>
      </c>
    </row>
    <row r="17" spans="1:5" x14ac:dyDescent="0.2">
      <c r="A17" s="7">
        <v>8221</v>
      </c>
      <c r="B17" s="8" t="s">
        <v>221</v>
      </c>
      <c r="E17" t="s">
        <v>174</v>
      </c>
    </row>
    <row r="18" spans="1:5" x14ac:dyDescent="0.2">
      <c r="A18" s="7">
        <v>8227</v>
      </c>
      <c r="B18" s="8" t="s">
        <v>234</v>
      </c>
      <c r="E18" t="s">
        <v>175</v>
      </c>
    </row>
    <row r="19" spans="1:5" x14ac:dyDescent="0.2">
      <c r="A19" s="7">
        <v>8228</v>
      </c>
      <c r="B19" s="8" t="s">
        <v>235</v>
      </c>
      <c r="D19" t="s">
        <v>237</v>
      </c>
      <c r="E19" t="s">
        <v>176</v>
      </c>
    </row>
    <row r="20" spans="1:5" x14ac:dyDescent="0.2">
      <c r="A20" s="7">
        <v>8229</v>
      </c>
      <c r="B20" s="8" t="s">
        <v>236</v>
      </c>
      <c r="E20" t="s">
        <v>177</v>
      </c>
    </row>
    <row r="21" spans="1:5" x14ac:dyDescent="0.2">
      <c r="A21" s="3">
        <v>83</v>
      </c>
      <c r="B21" s="4" t="s">
        <v>198</v>
      </c>
      <c r="E21" t="s">
        <v>184</v>
      </c>
    </row>
    <row r="22" spans="1:5" x14ac:dyDescent="0.2">
      <c r="A22" s="5">
        <v>831</v>
      </c>
      <c r="B22" s="6" t="s">
        <v>204</v>
      </c>
      <c r="C22" s="12" t="s">
        <v>205</v>
      </c>
      <c r="D22" t="s">
        <v>237</v>
      </c>
      <c r="E22" t="s">
        <v>185</v>
      </c>
    </row>
    <row r="23" spans="1:5" x14ac:dyDescent="0.2">
      <c r="A23" s="7">
        <v>8311</v>
      </c>
      <c r="B23" s="8" t="s">
        <v>221</v>
      </c>
      <c r="E23" t="s">
        <v>174</v>
      </c>
    </row>
    <row r="24" spans="1:5" x14ac:dyDescent="0.2">
      <c r="A24" s="7">
        <v>83111</v>
      </c>
      <c r="B24" s="9" t="s">
        <v>2</v>
      </c>
      <c r="E24" t="s">
        <v>163</v>
      </c>
    </row>
    <row r="25" spans="1:5" x14ac:dyDescent="0.2">
      <c r="A25" s="7">
        <v>831111</v>
      </c>
      <c r="B25" s="15" t="s">
        <v>222</v>
      </c>
      <c r="D25" t="s">
        <v>237</v>
      </c>
      <c r="E25" t="s">
        <v>164</v>
      </c>
    </row>
    <row r="26" spans="1:5" x14ac:dyDescent="0.2">
      <c r="A26" s="7">
        <v>831112</v>
      </c>
      <c r="B26" s="15" t="s">
        <v>223</v>
      </c>
      <c r="D26" t="s">
        <v>237</v>
      </c>
      <c r="E26" t="s">
        <v>165</v>
      </c>
    </row>
    <row r="27" spans="1:5" x14ac:dyDescent="0.2">
      <c r="A27" s="7">
        <v>83112</v>
      </c>
      <c r="B27" s="9" t="s">
        <v>224</v>
      </c>
      <c r="E27" t="s">
        <v>166</v>
      </c>
    </row>
    <row r="28" spans="1:5" x14ac:dyDescent="0.2">
      <c r="A28" s="7">
        <v>83113</v>
      </c>
      <c r="B28" s="9" t="s">
        <v>225</v>
      </c>
      <c r="E28" t="s">
        <v>167</v>
      </c>
    </row>
    <row r="29" spans="1:5" x14ac:dyDescent="0.2">
      <c r="A29" s="7">
        <v>83114</v>
      </c>
      <c r="B29" s="9" t="s">
        <v>226</v>
      </c>
      <c r="C29" s="12" t="s">
        <v>227</v>
      </c>
      <c r="D29" t="s">
        <v>237</v>
      </c>
      <c r="E29" t="s">
        <v>168</v>
      </c>
    </row>
    <row r="30" spans="1:5" x14ac:dyDescent="0.2">
      <c r="A30" s="7">
        <v>8312</v>
      </c>
      <c r="B30" s="8" t="s">
        <v>228</v>
      </c>
      <c r="E30" t="s">
        <v>178</v>
      </c>
    </row>
    <row r="31" spans="1:5" x14ac:dyDescent="0.2">
      <c r="A31" s="7">
        <v>8313</v>
      </c>
      <c r="B31" s="8" t="s">
        <v>229</v>
      </c>
      <c r="D31" t="s">
        <v>237</v>
      </c>
      <c r="E31" t="s">
        <v>179</v>
      </c>
    </row>
    <row r="32" spans="1:5" x14ac:dyDescent="0.2">
      <c r="A32" s="7">
        <v>8314</v>
      </c>
      <c r="B32" s="8" t="s">
        <v>230</v>
      </c>
      <c r="E32" t="s">
        <v>171</v>
      </c>
    </row>
    <row r="33" spans="1:5" x14ac:dyDescent="0.2">
      <c r="A33" s="7">
        <v>8315</v>
      </c>
      <c r="B33" s="8" t="s">
        <v>232</v>
      </c>
      <c r="E33" t="s">
        <v>180</v>
      </c>
    </row>
    <row r="34" spans="1:5" x14ac:dyDescent="0.2">
      <c r="A34" s="7">
        <v>8316</v>
      </c>
      <c r="B34" s="8" t="s">
        <v>231</v>
      </c>
      <c r="D34" t="s">
        <v>237</v>
      </c>
      <c r="E34" t="s">
        <v>173</v>
      </c>
    </row>
    <row r="35" spans="1:5" x14ac:dyDescent="0.2">
      <c r="A35" s="5">
        <v>832</v>
      </c>
      <c r="B35" s="6" t="s">
        <v>206</v>
      </c>
      <c r="E35" t="s">
        <v>186</v>
      </c>
    </row>
    <row r="36" spans="1:5" x14ac:dyDescent="0.2">
      <c r="A36" s="7">
        <v>8321</v>
      </c>
      <c r="B36" s="8" t="s">
        <v>221</v>
      </c>
      <c r="E36" t="s">
        <v>162</v>
      </c>
    </row>
    <row r="37" spans="1:5" x14ac:dyDescent="0.2">
      <c r="A37" s="7">
        <v>8327</v>
      </c>
      <c r="B37" s="8" t="s">
        <v>234</v>
      </c>
      <c r="E37" t="s">
        <v>175</v>
      </c>
    </row>
    <row r="38" spans="1:5" x14ac:dyDescent="0.2">
      <c r="A38" s="7">
        <v>8328</v>
      </c>
      <c r="B38" s="8" t="s">
        <v>235</v>
      </c>
      <c r="D38" t="s">
        <v>237</v>
      </c>
      <c r="E38" t="s">
        <v>176</v>
      </c>
    </row>
    <row r="39" spans="1:5" x14ac:dyDescent="0.2">
      <c r="A39" s="7">
        <v>8329</v>
      </c>
      <c r="B39" s="8" t="s">
        <v>236</v>
      </c>
      <c r="E39" t="s">
        <v>177</v>
      </c>
    </row>
  </sheetData>
  <pageMargins left="0.511811024" right="0.511811024" top="0.78740157499999996" bottom="0.78740157499999996" header="0.31496062000000002" footer="0.3149606200000000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Plan13"/>
  <dimension ref="A1:E39"/>
  <sheetViews>
    <sheetView workbookViewId="0"/>
  </sheetViews>
  <sheetFormatPr baseColWidth="10" defaultColWidth="8.83203125" defaultRowHeight="15" x14ac:dyDescent="0.2"/>
  <cols>
    <col min="1" max="1" width="14.1640625" bestFit="1" customWidth="1"/>
    <col min="2" max="2" width="76.1640625" customWidth="1"/>
    <col min="3" max="3" width="51" customWidth="1"/>
    <col min="4" max="4" width="19.5" bestFit="1" customWidth="1"/>
  </cols>
  <sheetData>
    <row r="1" spans="1:5" x14ac:dyDescent="0.2">
      <c r="A1" s="1" t="s">
        <v>0</v>
      </c>
      <c r="B1" s="2" t="s">
        <v>1</v>
      </c>
      <c r="C1" s="2" t="s">
        <v>2</v>
      </c>
      <c r="D1" s="2" t="s">
        <v>3</v>
      </c>
    </row>
    <row r="2" spans="1:5" x14ac:dyDescent="0.2">
      <c r="A2" s="5">
        <v>682</v>
      </c>
      <c r="B2" s="6" t="s">
        <v>203</v>
      </c>
      <c r="E2" t="s">
        <v>187</v>
      </c>
    </row>
    <row r="3" spans="1:5" x14ac:dyDescent="0.2">
      <c r="A3" s="7">
        <v>6821</v>
      </c>
      <c r="B3" s="8" t="s">
        <v>219</v>
      </c>
      <c r="C3" s="12" t="s">
        <v>220</v>
      </c>
      <c r="D3" t="s">
        <v>237</v>
      </c>
      <c r="E3" t="s">
        <v>188</v>
      </c>
    </row>
    <row r="4" spans="1:5" x14ac:dyDescent="0.2">
      <c r="A4" s="7">
        <v>68211</v>
      </c>
      <c r="B4" s="9" t="s">
        <v>221</v>
      </c>
      <c r="E4" t="s">
        <v>162</v>
      </c>
    </row>
    <row r="5" spans="1:5" x14ac:dyDescent="0.2">
      <c r="A5" s="7">
        <v>682111</v>
      </c>
      <c r="B5" s="15" t="s">
        <v>2</v>
      </c>
      <c r="E5" t="s">
        <v>163</v>
      </c>
    </row>
    <row r="6" spans="1:5" x14ac:dyDescent="0.2">
      <c r="A6" s="7">
        <v>6821111</v>
      </c>
      <c r="B6" s="16" t="s">
        <v>222</v>
      </c>
      <c r="D6" t="s">
        <v>237</v>
      </c>
      <c r="E6" t="s">
        <v>164</v>
      </c>
    </row>
    <row r="7" spans="1:5" x14ac:dyDescent="0.2">
      <c r="A7" s="7">
        <v>6821112</v>
      </c>
      <c r="B7" s="16" t="s">
        <v>223</v>
      </c>
      <c r="D7" t="s">
        <v>237</v>
      </c>
      <c r="E7" t="s">
        <v>165</v>
      </c>
    </row>
    <row r="8" spans="1:5" x14ac:dyDescent="0.2">
      <c r="A8" s="7">
        <v>682112</v>
      </c>
      <c r="B8" s="15" t="s">
        <v>224</v>
      </c>
      <c r="E8" t="s">
        <v>166</v>
      </c>
    </row>
    <row r="9" spans="1:5" x14ac:dyDescent="0.2">
      <c r="A9" s="7">
        <v>682113</v>
      </c>
      <c r="B9" s="15" t="s">
        <v>225</v>
      </c>
      <c r="E9" t="s">
        <v>167</v>
      </c>
    </row>
    <row r="10" spans="1:5" x14ac:dyDescent="0.2">
      <c r="A10" s="7">
        <v>682114</v>
      </c>
      <c r="B10" s="15" t="s">
        <v>226</v>
      </c>
      <c r="C10" s="12" t="s">
        <v>227</v>
      </c>
      <c r="D10" t="s">
        <v>237</v>
      </c>
      <c r="E10" t="s">
        <v>168</v>
      </c>
    </row>
    <row r="11" spans="1:5" x14ac:dyDescent="0.2">
      <c r="A11" s="7">
        <v>68212</v>
      </c>
      <c r="B11" s="9" t="s">
        <v>228</v>
      </c>
      <c r="E11" t="s">
        <v>169</v>
      </c>
    </row>
    <row r="12" spans="1:5" x14ac:dyDescent="0.2">
      <c r="A12" s="7">
        <v>68213</v>
      </c>
      <c r="B12" s="9" t="s">
        <v>229</v>
      </c>
      <c r="D12" t="s">
        <v>237</v>
      </c>
      <c r="E12" t="s">
        <v>170</v>
      </c>
    </row>
    <row r="13" spans="1:5" x14ac:dyDescent="0.2">
      <c r="A13" s="7">
        <v>68214</v>
      </c>
      <c r="B13" s="9" t="s">
        <v>230</v>
      </c>
      <c r="E13" t="s">
        <v>171</v>
      </c>
    </row>
    <row r="14" spans="1:5" x14ac:dyDescent="0.2">
      <c r="A14" s="7">
        <v>68215</v>
      </c>
      <c r="B14" s="9" t="s">
        <v>232</v>
      </c>
      <c r="E14" t="s">
        <v>172</v>
      </c>
    </row>
    <row r="15" spans="1:5" x14ac:dyDescent="0.2">
      <c r="A15" s="7">
        <v>68216</v>
      </c>
      <c r="B15" s="9" t="s">
        <v>231</v>
      </c>
      <c r="D15" t="s">
        <v>237</v>
      </c>
      <c r="E15" t="s">
        <v>173</v>
      </c>
    </row>
    <row r="16" spans="1:5" x14ac:dyDescent="0.2">
      <c r="A16" s="7">
        <v>6822</v>
      </c>
      <c r="B16" s="8" t="s">
        <v>233</v>
      </c>
      <c r="E16" t="s">
        <v>189</v>
      </c>
    </row>
    <row r="17" spans="1:5" x14ac:dyDescent="0.2">
      <c r="A17" s="7">
        <v>68221</v>
      </c>
      <c r="B17" s="9" t="s">
        <v>221</v>
      </c>
      <c r="E17" t="s">
        <v>174</v>
      </c>
    </row>
    <row r="18" spans="1:5" x14ac:dyDescent="0.2">
      <c r="A18" s="7">
        <v>68227</v>
      </c>
      <c r="B18" s="9" t="s">
        <v>234</v>
      </c>
      <c r="E18" t="s">
        <v>175</v>
      </c>
    </row>
    <row r="19" spans="1:5" x14ac:dyDescent="0.2">
      <c r="A19" s="7">
        <v>68228</v>
      </c>
      <c r="B19" s="9" t="s">
        <v>235</v>
      </c>
      <c r="D19" t="s">
        <v>237</v>
      </c>
      <c r="E19" t="s">
        <v>176</v>
      </c>
    </row>
    <row r="20" spans="1:5" x14ac:dyDescent="0.2">
      <c r="A20" s="7">
        <v>68229</v>
      </c>
      <c r="B20" s="9" t="s">
        <v>236</v>
      </c>
      <c r="E20" t="s">
        <v>177</v>
      </c>
    </row>
    <row r="21" spans="1:5" x14ac:dyDescent="0.2">
      <c r="A21" s="5">
        <v>683</v>
      </c>
      <c r="B21" s="6" t="s">
        <v>202</v>
      </c>
      <c r="E21" t="s">
        <v>190</v>
      </c>
    </row>
    <row r="22" spans="1:5" x14ac:dyDescent="0.2">
      <c r="A22" s="7">
        <v>6831</v>
      </c>
      <c r="B22" s="8" t="s">
        <v>204</v>
      </c>
      <c r="C22" s="12" t="s">
        <v>205</v>
      </c>
      <c r="D22" t="s">
        <v>237</v>
      </c>
      <c r="E22" t="s">
        <v>191</v>
      </c>
    </row>
    <row r="23" spans="1:5" x14ac:dyDescent="0.2">
      <c r="A23" s="7">
        <v>68311</v>
      </c>
      <c r="B23" s="9" t="s">
        <v>221</v>
      </c>
      <c r="E23" t="s">
        <v>174</v>
      </c>
    </row>
    <row r="24" spans="1:5" x14ac:dyDescent="0.2">
      <c r="A24" s="7">
        <v>683111</v>
      </c>
      <c r="B24" s="15" t="s">
        <v>2</v>
      </c>
      <c r="E24" t="s">
        <v>163</v>
      </c>
    </row>
    <row r="25" spans="1:5" x14ac:dyDescent="0.2">
      <c r="A25" s="7">
        <v>6831111</v>
      </c>
      <c r="B25" s="16" t="s">
        <v>222</v>
      </c>
      <c r="D25" t="s">
        <v>237</v>
      </c>
      <c r="E25" t="s">
        <v>164</v>
      </c>
    </row>
    <row r="26" spans="1:5" x14ac:dyDescent="0.2">
      <c r="A26" s="7">
        <v>6831112</v>
      </c>
      <c r="B26" s="16" t="s">
        <v>223</v>
      </c>
      <c r="D26" t="s">
        <v>237</v>
      </c>
      <c r="E26" t="s">
        <v>165</v>
      </c>
    </row>
    <row r="27" spans="1:5" x14ac:dyDescent="0.2">
      <c r="A27" s="7">
        <v>683112</v>
      </c>
      <c r="B27" s="15" t="s">
        <v>224</v>
      </c>
      <c r="E27" t="s">
        <v>166</v>
      </c>
    </row>
    <row r="28" spans="1:5" x14ac:dyDescent="0.2">
      <c r="A28" s="7">
        <v>683113</v>
      </c>
      <c r="B28" s="15" t="s">
        <v>225</v>
      </c>
      <c r="E28" t="s">
        <v>167</v>
      </c>
    </row>
    <row r="29" spans="1:5" x14ac:dyDescent="0.2">
      <c r="A29" s="7">
        <v>683114</v>
      </c>
      <c r="B29" s="15" t="s">
        <v>226</v>
      </c>
      <c r="C29" s="12" t="s">
        <v>227</v>
      </c>
      <c r="D29" t="s">
        <v>237</v>
      </c>
      <c r="E29" t="s">
        <v>168</v>
      </c>
    </row>
    <row r="30" spans="1:5" x14ac:dyDescent="0.2">
      <c r="A30" s="7">
        <v>68312</v>
      </c>
      <c r="B30" s="9" t="s">
        <v>228</v>
      </c>
      <c r="E30" t="s">
        <v>178</v>
      </c>
    </row>
    <row r="31" spans="1:5" x14ac:dyDescent="0.2">
      <c r="A31" s="7">
        <v>68313</v>
      </c>
      <c r="B31" s="9" t="s">
        <v>229</v>
      </c>
      <c r="D31" t="s">
        <v>237</v>
      </c>
      <c r="E31" t="s">
        <v>179</v>
      </c>
    </row>
    <row r="32" spans="1:5" x14ac:dyDescent="0.2">
      <c r="A32" s="7">
        <v>68314</v>
      </c>
      <c r="B32" s="9" t="s">
        <v>230</v>
      </c>
      <c r="E32" t="s">
        <v>171</v>
      </c>
    </row>
    <row r="33" spans="1:5" x14ac:dyDescent="0.2">
      <c r="A33" s="7">
        <v>68315</v>
      </c>
      <c r="B33" s="9" t="s">
        <v>232</v>
      </c>
      <c r="E33" t="s">
        <v>180</v>
      </c>
    </row>
    <row r="34" spans="1:5" x14ac:dyDescent="0.2">
      <c r="A34" s="7">
        <v>68316</v>
      </c>
      <c r="B34" s="9" t="s">
        <v>231</v>
      </c>
      <c r="D34" t="s">
        <v>237</v>
      </c>
      <c r="E34" t="s">
        <v>173</v>
      </c>
    </row>
    <row r="35" spans="1:5" x14ac:dyDescent="0.2">
      <c r="A35" s="7">
        <v>6832</v>
      </c>
      <c r="B35" s="8" t="s">
        <v>206</v>
      </c>
      <c r="E35" t="s">
        <v>192</v>
      </c>
    </row>
    <row r="36" spans="1:5" x14ac:dyDescent="0.2">
      <c r="A36" s="7">
        <v>68321</v>
      </c>
      <c r="B36" s="9" t="s">
        <v>221</v>
      </c>
      <c r="E36" t="s">
        <v>162</v>
      </c>
    </row>
    <row r="37" spans="1:5" x14ac:dyDescent="0.2">
      <c r="A37" s="7">
        <v>68327</v>
      </c>
      <c r="B37" s="9" t="s">
        <v>234</v>
      </c>
      <c r="E37" t="s">
        <v>175</v>
      </c>
    </row>
    <row r="38" spans="1:5" x14ac:dyDescent="0.2">
      <c r="A38" s="7">
        <v>68328</v>
      </c>
      <c r="B38" s="9" t="s">
        <v>235</v>
      </c>
      <c r="D38" t="s">
        <v>237</v>
      </c>
      <c r="E38" t="s">
        <v>176</v>
      </c>
    </row>
    <row r="39" spans="1:5" x14ac:dyDescent="0.2">
      <c r="A39" s="7">
        <v>68329</v>
      </c>
      <c r="B39" s="9" t="s">
        <v>236</v>
      </c>
      <c r="E39" t="s">
        <v>177</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Planilhas</vt:lpstr>
      </vt:variant>
      <vt:variant>
        <vt:i4>50</vt:i4>
      </vt:variant>
      <vt:variant>
        <vt:lpstr>Gráficos</vt:lpstr>
      </vt:variant>
      <vt:variant>
        <vt:i4>34</vt:i4>
      </vt:variant>
    </vt:vector>
  </HeadingPairs>
  <TitlesOfParts>
    <vt:vector size="84" baseType="lpstr">
      <vt:lpstr>Índice</vt:lpstr>
      <vt:lpstr>Resumo competência</vt:lpstr>
      <vt:lpstr>1.3</vt:lpstr>
      <vt:lpstr>Resumo caixa</vt:lpstr>
      <vt:lpstr>1.4</vt:lpstr>
      <vt:lpstr>1.1.a</vt:lpstr>
      <vt:lpstr>1.2.a</vt:lpstr>
      <vt:lpstr>1.3.a</vt:lpstr>
      <vt:lpstr>1.4.a</vt:lpstr>
      <vt:lpstr>2.1</vt:lpstr>
      <vt:lpstr>2.2</vt:lpstr>
      <vt:lpstr>2.3</vt:lpstr>
      <vt:lpstr>2.4</vt:lpstr>
      <vt:lpstr>3.1</vt:lpstr>
      <vt:lpstr>3.2.1</vt:lpstr>
      <vt:lpstr>3.2.2</vt:lpstr>
      <vt:lpstr>3.2.3</vt:lpstr>
      <vt:lpstr>3.2.4</vt:lpstr>
      <vt:lpstr>3.2.5</vt:lpstr>
      <vt:lpstr>3.3.1</vt:lpstr>
      <vt:lpstr>3.3.2</vt:lpstr>
      <vt:lpstr>3.3.3</vt:lpstr>
      <vt:lpstr>3.3.4</vt:lpstr>
      <vt:lpstr>3.3.5</vt:lpstr>
      <vt:lpstr>3.4</vt:lpstr>
      <vt:lpstr>3.5</vt:lpstr>
      <vt:lpstr>2.1.a</vt:lpstr>
      <vt:lpstr>2.2.a</vt:lpstr>
      <vt:lpstr>2.3.a</vt:lpstr>
      <vt:lpstr>2.4.a</vt:lpstr>
      <vt:lpstr>3.1.a</vt:lpstr>
      <vt:lpstr>3.2.1.a</vt:lpstr>
      <vt:lpstr>3.2.2.a</vt:lpstr>
      <vt:lpstr>3.2.3.a</vt:lpstr>
      <vt:lpstr>3.2.4.a</vt:lpstr>
      <vt:lpstr>3.2.5.a</vt:lpstr>
      <vt:lpstr>3.3.1.a</vt:lpstr>
      <vt:lpstr>3.3.2.a</vt:lpstr>
      <vt:lpstr>3.3.3.a</vt:lpstr>
      <vt:lpstr>3.3.4.a</vt:lpstr>
      <vt:lpstr>3.3.5.a</vt:lpstr>
      <vt:lpstr>Resumo caixa anual</vt:lpstr>
      <vt:lpstr>3.4.a</vt:lpstr>
      <vt:lpstr>3.5.a</vt:lpstr>
      <vt:lpstr>Glossario</vt:lpstr>
      <vt:lpstr>Metadados</vt:lpstr>
      <vt:lpstr>Passivo Exig. Valor de Mercado</vt:lpstr>
      <vt:lpstr>Passivo Exig. Valor de Face</vt:lpstr>
      <vt:lpstr>Transações Financeiras</vt:lpstr>
      <vt:lpstr>Estoques de At. e Pass. Financ.</vt:lpstr>
      <vt:lpstr>Chart15</vt:lpstr>
      <vt:lpstr>Chart16</vt:lpstr>
      <vt:lpstr>Chart17</vt:lpstr>
      <vt:lpstr>Chart TRB LIN</vt:lpstr>
      <vt:lpstr>Chart TRIB</vt:lpstr>
      <vt:lpstr>Chart OREC linha</vt:lpstr>
      <vt:lpstr>Chart OREC</vt:lpstr>
      <vt:lpstr>Chart TRANSF</vt:lpstr>
      <vt:lpstr>Chart REC vs GAS</vt:lpstr>
      <vt:lpstr>Chart GASTO</vt:lpstr>
      <vt:lpstr>Chart FOLHA</vt:lpstr>
      <vt:lpstr>Chart CON</vt:lpstr>
      <vt:lpstr>Chart BENEF</vt:lpstr>
      <vt:lpstr>Chart BENFE FED</vt:lpstr>
      <vt:lpstr>Chart BENF PARA</vt:lpstr>
      <vt:lpstr>Chart BENEF E&amp;M</vt:lpstr>
      <vt:lpstr>Chart SUBS</vt:lpstr>
      <vt:lpstr>Chart OUTROS</vt:lpstr>
      <vt:lpstr>Chart INV</vt:lpstr>
      <vt:lpstr>Chart21</vt:lpstr>
      <vt:lpstr>Chart22</vt:lpstr>
      <vt:lpstr>Chart23</vt:lpstr>
      <vt:lpstr>Chart24</vt:lpstr>
      <vt:lpstr>Chart25</vt:lpstr>
      <vt:lpstr>Chart25 (3)</vt:lpstr>
      <vt:lpstr>Chart25 (4)</vt:lpstr>
      <vt:lpstr>Chart25 (2)</vt:lpstr>
      <vt:lpstr>Chart26</vt:lpstr>
      <vt:lpstr>Chart27</vt:lpstr>
      <vt:lpstr>Chart28</vt:lpstr>
      <vt:lpstr>Chart29</vt:lpstr>
      <vt:lpstr>Chart30</vt:lpstr>
      <vt:lpstr>Chart31</vt:lpstr>
      <vt:lpstr>Investimento_Area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444</dc:creator>
  <cp:lastModifiedBy>Vinicius Nery</cp:lastModifiedBy>
  <cp:lastPrinted>2016-05-19T17:20:36Z</cp:lastPrinted>
  <dcterms:created xsi:type="dcterms:W3CDTF">2014-02-04T18:24:00Z</dcterms:created>
  <dcterms:modified xsi:type="dcterms:W3CDTF">2022-12-30T21:36:49Z</dcterms:modified>
</cp:coreProperties>
</file>